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namedSheetViews/namedSheetView1.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documenttasks/documenttask3.xml" ContentType="application/vnd.ms-excel.documenttasks+xml"/>
  <Override PartName="/xl/namedSheetViews/namedSheetView2.xml" ContentType="application/vnd.ms-excel.namedsheetviews+xml"/>
  <Override PartName="/xl/comments7.xml" ContentType="application/vnd.openxmlformats-officedocument.spreadsheetml.comments+xml"/>
  <Override PartName="/xl/threadedComments/threadedComment7.xml" ContentType="application/vnd.ms-excel.threadedcomments+xml"/>
  <Override PartName="/xl/documenttasks/documenttask4.xml" ContentType="application/vnd.ms-excel.documenttasks+xml"/>
  <Override PartName="/xl/namedSheetViews/namedSheetView3.xml" ContentType="application/vnd.ms-excel.namedsheetviews+xml"/>
  <Override PartName="/xl/comments8.xml" ContentType="application/vnd.openxmlformats-officedocument.spreadsheetml.comments+xml"/>
  <Override PartName="/xl/threadedComments/threadedComment8.xml" ContentType="application/vnd.ms-excel.threadedcomments+xml"/>
  <Override PartName="/xl/documenttasks/documenttask5.xml" ContentType="application/vnd.ms-excel.documenttasks+xml"/>
  <Override PartName="/xl/comments9.xml" ContentType="application/vnd.openxmlformats-officedocument.spreadsheetml.comments+xml"/>
  <Override PartName="/xl/threadedComments/threadedComment9.xml" ContentType="application/vnd.ms-excel.threadedcomments+xml"/>
  <Override PartName="/xl/documenttasks/documenttask6.xml" ContentType="application/vnd.ms-excel.documenttasks+xml"/>
  <Override PartName="/xl/comments10.xml" ContentType="application/vnd.openxmlformats-officedocument.spreadsheetml.comments+xml"/>
  <Override PartName="/xl/threadedComments/threadedComment10.xml" ContentType="application/vnd.ms-excel.threadedcomments+xml"/>
  <Override PartName="/xl/documenttasks/documenttask7.xml" ContentType="application/vnd.ms-excel.documenttask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comments11.xml" ContentType="application/vnd.openxmlformats-officedocument.spreadsheetml.comments+xml"/>
  <Override PartName="/xl/threadedComments/threadedComment11.xml" ContentType="application/vnd.ms-excel.threadedcomments+xml"/>
  <Override PartName="/xl/documenttasks/documenttask8.xml" ContentType="application/vnd.ms-excel.documenttasks+xml"/>
  <Override PartName="/xl/tables/table3.xml" ContentType="application/vnd.openxmlformats-officedocument.spreadsheetml.table+xml"/>
  <Override PartName="/xl/comments12.xml" ContentType="application/vnd.openxmlformats-officedocument.spreadsheetml.comments+xml"/>
  <Override PartName="/xl/threadedComments/threadedComment12.xml" ContentType="application/vnd.ms-excel.threadedcomments+xml"/>
  <Override PartName="/xl/comments13.xml" ContentType="application/vnd.openxmlformats-officedocument.spreadsheetml.comments+xml"/>
  <Override PartName="/xl/threadedComments/threadedComment13.xml" ContentType="application/vnd.ms-excel.threadedcomments+xml"/>
  <Override PartName="/xl/comments14.xml" ContentType="application/vnd.openxmlformats-officedocument.spreadsheetml.comments+xml"/>
  <Override PartName="/xl/threadedComments/threadedComment14.xml" ContentType="application/vnd.ms-excel.threadedcomments+xml"/>
  <Override PartName="/xl/documenttasks/documenttask9.xml" ContentType="application/vnd.ms-excel.documenttasks+xml"/>
  <Override PartName="/xl/tables/table4.xml" ContentType="application/vnd.openxmlformats-officedocument.spreadsheetml.table+xml"/>
  <Override PartName="/xl/comments15.xml" ContentType="application/vnd.openxmlformats-officedocument.spreadsheetml.comments+xml"/>
  <Override PartName="/xl/threadedComments/threadedComment15.xml" ContentType="application/vnd.ms-excel.threadedcomments+xml"/>
  <Override PartName="/xl/comments16.xml" ContentType="application/vnd.openxmlformats-officedocument.spreadsheetml.comments+xml"/>
  <Override PartName="/xl/threadedComments/threadedComment16.xml" ContentType="application/vnd.ms-excel.threadedcomments+xml"/>
  <Override PartName="/xl/namedSheetViews/namedSheetView4.xml" ContentType="application/vnd.ms-excel.namedsheetviews+xml"/>
  <Override PartName="/xl/comments17.xml" ContentType="application/vnd.openxmlformats-officedocument.spreadsheetml.comments+xml"/>
  <Override PartName="/xl/threadedComments/threadedComment17.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omments18.xml" ContentType="application/vnd.openxmlformats-officedocument.spreadsheetml.comments+xml"/>
  <Override PartName="/xl/threadedComments/threadedComment18.xml" ContentType="application/vnd.ms-excel.threadedcomments+xml"/>
  <Override PartName="/xl/documenttasks/documenttask10.xml" ContentType="application/vnd.ms-excel.documenttasks+xml"/>
  <Override PartName="/xl/drawings/drawing2.xml" ContentType="application/vnd.openxmlformats-officedocument.drawing+xml"/>
  <Override PartName="/xl/comments19.xml" ContentType="application/vnd.openxmlformats-officedocument.spreadsheetml.comments+xml"/>
  <Override PartName="/xl/threadedComments/threadedComment19.xml" ContentType="application/vnd.ms-excel.threadedcomments+xml"/>
  <Override PartName="/xl/comments20.xml" ContentType="application/vnd.openxmlformats-officedocument.spreadsheetml.comments+xml"/>
  <Override PartName="/xl/threadedComments/threadedComment20.xml" ContentType="application/vnd.ms-excel.threadedcomments+xml"/>
  <Override PartName="/xl/comments21.xml" ContentType="application/vnd.openxmlformats-officedocument.spreadsheetml.comments+xml"/>
  <Override PartName="/xl/threadedComments/threadedComment21.xml" ContentType="application/vnd.ms-excel.threadedcomments+xml"/>
  <Override PartName="/xl/comments22.xml" ContentType="application/vnd.openxmlformats-officedocument.spreadsheetml.comments+xml"/>
  <Override PartName="/xl/threadedComments/threadedComment2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updateLinks="always" hidePivotFieldList="1"/>
  <mc:AlternateContent xmlns:mc="http://schemas.openxmlformats.org/markup-compatibility/2006">
    <mc:Choice Requires="x15">
      <x15ac:absPath xmlns:x15ac="http://schemas.microsoft.com/office/spreadsheetml/2010/11/ac" url="https://loreal.sharepoint.com/sites/-US-CDMODDX-04.DataandAnalyticsProgramsandproducts/Documents partages/04. Data and Analytics, Programs and products/01. Data Stewardship &amp; acquisition/Renovate/Important Renovate Workbooks/"/>
    </mc:Choice>
  </mc:AlternateContent>
  <xr:revisionPtr revIDLastSave="0" documentId="8_{F0557DD4-0900-47D5-AE4E-588780E27E9A}" xr6:coauthVersionLast="47" xr6:coauthVersionMax="47" xr10:uidLastSave="{00000000-0000-0000-0000-000000000000}"/>
  <bookViews>
    <workbookView xWindow="-110" yWindow="-110" windowWidth="19420" windowHeight="11500" tabRatio="726" firstSheet="26" activeTab="17" xr2:uid="{960AA950-65BA-4BC1-9679-2F68568B3442}"/>
  </bookViews>
  <sheets>
    <sheet name="READ ME" sheetId="14" r:id="rId1"/>
    <sheet name="TAXONOMY GUIDE" sheetId="45" r:id="rId2"/>
    <sheet name="Renovate Timeline" sheetId="44" state="hidden" r:id="rId3"/>
    <sheet name="All Domains (Old Version)" sheetId="12" state="hidden" r:id="rId4"/>
    <sheet name="Customer" sheetId="5" state="hidden" r:id="rId5"/>
    <sheet name="Contacts" sheetId="11" state="hidden" r:id="rId6"/>
    <sheet name="Campaign" sheetId="8" state="hidden" r:id="rId7"/>
    <sheet name="Transactions" sheetId="9" state="hidden" r:id="rId8"/>
    <sheet name="Interactions" sheetId="10" state="hidden" r:id="rId9"/>
    <sheet name="All Domains" sheetId="36" state="hidden" r:id="rId10"/>
    <sheet name="Business DQ Sheet" sheetId="47" state="hidden" r:id="rId11"/>
    <sheet name="All Domains - SuperGold" sheetId="56" r:id="rId12"/>
    <sheet name="Values Dictionary - SuperGold" sheetId="57" r:id="rId13"/>
    <sheet name="Diamond Schema BRD" sheetId="60" r:id="rId14"/>
    <sheet name="Diamond Row-By-Row Changes" sheetId="65" r:id="rId15"/>
    <sheet name="D2C KPI Catalog - LU 2-21 (WIP)" sheetId="58" state="hidden" r:id="rId16"/>
    <sheet name="KPI Catalog" sheetId="28" state="hidden" r:id="rId17"/>
    <sheet name="D2C KPI Catalog - LU 5-8" sheetId="59" r:id="rId18"/>
    <sheet name="BAR Activation KPIs" sheetId="38" r:id="rId19"/>
    <sheet name="BAR Activation KPIs - old" sheetId="30" state="hidden" r:id="rId20"/>
    <sheet name="Gap Analysis" sheetId="13" state="hidden" r:id="rId21"/>
    <sheet name="All Domains - Gold" sheetId="20" r:id="rId22"/>
    <sheet name="GDM (Analytics) to DDX Mapping" sheetId="2" state="hidden" r:id="rId23"/>
    <sheet name="Event - Parameter Pairings" sheetId="40" r:id="rId24"/>
    <sheet name="Data Standardization Gap Analys" sheetId="41" state="hidden" r:id="rId25"/>
    <sheet name="Gap Analysis (TLDR)" sheetId="15" state="hidden" r:id="rId26"/>
    <sheet name="DDX Renovate Backlog" sheetId="48" r:id="rId27"/>
    <sheet name="DBX&amp;HT Prod Review" sheetId="64" state="hidden" r:id="rId28"/>
    <sheet name="Prod Deployments Aug2026" sheetId="63" r:id="rId29"/>
    <sheet name="SG Data Quality Backlog" sheetId="50" state="hidden" r:id="rId30"/>
    <sheet name="DQ Insights" sheetId="54" state="hidden" r:id="rId31"/>
    <sheet name="Backlog Attr Impact to Wave 1" sheetId="62" r:id="rId32"/>
    <sheet name="Attentive Gap Analysis" sheetId="42" state="hidden" r:id="rId33"/>
    <sheet name="Gap Analysis (One Cons Pro)" sheetId="31" state="hidden" r:id="rId34"/>
    <sheet name="Attributes Omitted" sheetId="35" state="hidden" r:id="rId35"/>
    <sheet name="Working BAR KPIs (F&amp;D)" sheetId="33" state="hidden" r:id="rId36"/>
    <sheet name="BAR KPIs (Technical)" sheetId="24" state="hidden" r:id="rId37"/>
    <sheet name="BAR KPI Confidence" sheetId="32" state="hidden" r:id="rId38"/>
    <sheet name="BAR Activation KPIs Clean" sheetId="37" state="hidden" r:id="rId39"/>
    <sheet name="BAR Activation KPIs (2)" sheetId="34" state="hidden" r:id="rId40"/>
    <sheet name="Gap Analysis (2)" sheetId="21" state="hidden" r:id="rId41"/>
    <sheet name="Insights" sheetId="19" state="hidden" r:id="rId42"/>
    <sheet name="OneConsumerProfile (Activation)" sheetId="18" state="hidden" r:id="rId43"/>
  </sheets>
  <definedNames>
    <definedName name="_xlnm._FilterDatabase" localSheetId="9" hidden="1">'All Domains'!$A$3:$BB$445</definedName>
    <definedName name="_xlnm._FilterDatabase" localSheetId="21" hidden="1">'All Domains - Gold'!$B$3:$Z$364</definedName>
    <definedName name="_xlnm._FilterDatabase" localSheetId="3" hidden="1">'All Domains (Old Version)'!$A$4:$AQ$376</definedName>
    <definedName name="_xlnm._FilterDatabase" localSheetId="18" hidden="1">'BAR Activation KPIs'!$B$3:$G$24</definedName>
    <definedName name="_xlnm._FilterDatabase" localSheetId="19" hidden="1">'BAR Activation KPIs - old'!$B$3:$Y$351</definedName>
    <definedName name="_xlnm._FilterDatabase" localSheetId="38" hidden="1">'BAR Activation KPIs Clean'!$B$2:$T$76</definedName>
    <definedName name="_xlnm._FilterDatabase" localSheetId="10" hidden="1">'Business DQ Sheet'!$A$3:$P$385</definedName>
    <definedName name="_xlnm._FilterDatabase" localSheetId="6" hidden="1">Campaign!$B$2:$L$2</definedName>
    <definedName name="_xlnm._FilterDatabase" localSheetId="5" hidden="1">Contacts!$B$2:$J$2</definedName>
    <definedName name="_xlnm._FilterDatabase" localSheetId="4" hidden="1">Customer!$B$2:$K$2</definedName>
    <definedName name="_xlnm._FilterDatabase" localSheetId="15" hidden="1">'D2C KPI Catalog - LU 2-21 (WIP)'!$A$1:$M$1</definedName>
    <definedName name="_xlnm._FilterDatabase" localSheetId="17" hidden="1">'D2C KPI Catalog - LU 5-8'!$A$2:$AJ$2</definedName>
    <definedName name="_xlnm._FilterDatabase" localSheetId="27" hidden="1">'DBX&amp;HT Prod Review'!$B$3:$G$39</definedName>
    <definedName name="_xlnm._FilterDatabase" localSheetId="30" hidden="1">'DQ Insights'!$P$1:$T$39</definedName>
    <definedName name="_xlnm._FilterDatabase" localSheetId="22" hidden="1">'GDM (Analytics) to DDX Mapping'!$B$2:$H$152</definedName>
    <definedName name="_xlnm._FilterDatabase" localSheetId="8" hidden="1">Interactions!$B$2:$L$2</definedName>
    <definedName name="_xlnm._FilterDatabase" localSheetId="42" hidden="1">'OneConsumerProfile (Activation)'!$A$2:$Q$198</definedName>
    <definedName name="_xlnm._FilterDatabase" localSheetId="28" hidden="1">'Prod Deployments Aug2026'!$B$2:$H$98</definedName>
    <definedName name="_xlnm._FilterDatabase" localSheetId="29" hidden="1">'SG Data Quality Backlog'!$D$2:$N$41</definedName>
    <definedName name="_xlnm._FilterDatabase" localSheetId="7" hidden="1">Transactions!$B$2:$L$2</definedName>
    <definedName name="_xlnm._FilterDatabase" localSheetId="11" hidden="1">'All Domains - SuperGold'!$B$2:$H$502</definedName>
    <definedName name="_xlnm._FilterDatabase" localSheetId="14" hidden="1">'Diamond Row-By-Row Changes'!$B$3:$H$522</definedName>
    <definedName name="_xlnm._FilterDatabase" localSheetId="13" hidden="1">'Diamond Schema BRD'!$B$3:$J$514</definedName>
    <definedName name="_xlnm._FilterDatabase" localSheetId="26" hidden="1">'DDX Renovate Backlog'!$A$4:$T$85</definedName>
    <definedName name="ExternalData_1" localSheetId="16" hidden="1">'KPI Catalog'!$B$3:$Y$198</definedName>
    <definedName name="Slicer_Attribute">#N/A</definedName>
    <definedName name="Slicer_ID">#N/A</definedName>
    <definedName name="Slicer_Impact_Analysis_Bucket">#N/A</definedName>
    <definedName name="Slicer_Target_Domain">#N/A</definedName>
    <definedName name="tbl_DDX_Renovate_Backlog">'DDX Renovate Backlog'!$B$4:$S$179</definedName>
  </definedNames>
  <calcPr calcId="191028"/>
  <pivotCaches>
    <pivotCache cacheId="1334" r:id="rId44"/>
  </pivotCaches>
  <extLst>
    <ext xmlns:x14="http://schemas.microsoft.com/office/spreadsheetml/2009/9/main" uri="{BBE1A952-AA13-448e-AADC-164F8A28A991}">
      <x14:slicerCaches>
        <x14:slicerCache r:id="rId45"/>
        <x14:slicerCache r:id="rId46"/>
        <x14:slicerCache r:id="rId47"/>
        <x14:slicerCache r:id="rId4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82" i="65" l="1"/>
  <c r="C61" i="63"/>
  <c r="C58" i="63"/>
  <c r="B204" i="57"/>
  <c r="AF960" i="59"/>
  <c r="AE960" i="59"/>
  <c r="AD960" i="59"/>
  <c r="AC960" i="59"/>
  <c r="AB960" i="59"/>
  <c r="AA960" i="59"/>
  <c r="Z960" i="59"/>
  <c r="Y960" i="59"/>
  <c r="X960" i="59"/>
  <c r="W960" i="59"/>
  <c r="V960" i="59"/>
  <c r="U960" i="59"/>
  <c r="T960" i="59"/>
  <c r="S960" i="59"/>
  <c r="R960" i="59"/>
  <c r="P960" i="59"/>
  <c r="O960" i="59"/>
  <c r="N960" i="59"/>
  <c r="M960" i="59"/>
  <c r="L960" i="59"/>
  <c r="AF959" i="59"/>
  <c r="AE959" i="59"/>
  <c r="AD959" i="59"/>
  <c r="AC959" i="59"/>
  <c r="AB959" i="59"/>
  <c r="AA959" i="59"/>
  <c r="Z959" i="59"/>
  <c r="Y959" i="59"/>
  <c r="X959" i="59"/>
  <c r="W959" i="59"/>
  <c r="V959" i="59"/>
  <c r="U959" i="59"/>
  <c r="T959" i="59"/>
  <c r="S959" i="59"/>
  <c r="R959" i="59"/>
  <c r="P959" i="59"/>
  <c r="O959" i="59"/>
  <c r="N959" i="59"/>
  <c r="M959" i="59"/>
  <c r="L959" i="59"/>
  <c r="AF958" i="59"/>
  <c r="AE958" i="59"/>
  <c r="AD958" i="59"/>
  <c r="AC958" i="59"/>
  <c r="AB958" i="59"/>
  <c r="AA958" i="59"/>
  <c r="Z958" i="59"/>
  <c r="Y958" i="59"/>
  <c r="X958" i="59"/>
  <c r="W958" i="59"/>
  <c r="V958" i="59"/>
  <c r="U958" i="59"/>
  <c r="T958" i="59"/>
  <c r="S958" i="59"/>
  <c r="R958" i="59"/>
  <c r="P958" i="59"/>
  <c r="O958" i="59"/>
  <c r="N958" i="59"/>
  <c r="M958" i="59"/>
  <c r="L958" i="59"/>
  <c r="AF957" i="59"/>
  <c r="AE957" i="59"/>
  <c r="AD957" i="59"/>
  <c r="AC957" i="59"/>
  <c r="AB957" i="59"/>
  <c r="AA957" i="59"/>
  <c r="Z957" i="59"/>
  <c r="Y957" i="59"/>
  <c r="X957" i="59"/>
  <c r="W957" i="59"/>
  <c r="V957" i="59"/>
  <c r="U957" i="59"/>
  <c r="T957" i="59"/>
  <c r="S957" i="59"/>
  <c r="R957" i="59"/>
  <c r="P957" i="59"/>
  <c r="O957" i="59"/>
  <c r="N957" i="59"/>
  <c r="M957" i="59"/>
  <c r="L957" i="59"/>
  <c r="AF956" i="59"/>
  <c r="AE956" i="59"/>
  <c r="AD956" i="59"/>
  <c r="AC956" i="59"/>
  <c r="AB956" i="59"/>
  <c r="AA956" i="59"/>
  <c r="Z956" i="59"/>
  <c r="Y956" i="59"/>
  <c r="X956" i="59"/>
  <c r="W956" i="59"/>
  <c r="V956" i="59"/>
  <c r="U956" i="59"/>
  <c r="T956" i="59"/>
  <c r="S956" i="59"/>
  <c r="R956" i="59"/>
  <c r="P956" i="59"/>
  <c r="O956" i="59"/>
  <c r="N956" i="59"/>
  <c r="M956" i="59"/>
  <c r="L956" i="59"/>
  <c r="AF955" i="59"/>
  <c r="AE955" i="59"/>
  <c r="AD955" i="59"/>
  <c r="AC955" i="59"/>
  <c r="AB955" i="59"/>
  <c r="AA955" i="59"/>
  <c r="Z955" i="59"/>
  <c r="Y955" i="59"/>
  <c r="X955" i="59"/>
  <c r="W955" i="59"/>
  <c r="V955" i="59"/>
  <c r="U955" i="59"/>
  <c r="T955" i="59"/>
  <c r="S955" i="59"/>
  <c r="R955" i="59"/>
  <c r="P955" i="59"/>
  <c r="O955" i="59"/>
  <c r="N955" i="59"/>
  <c r="M955" i="59"/>
  <c r="L955" i="59"/>
  <c r="R954" i="59"/>
  <c r="P954" i="59"/>
  <c r="O954" i="59"/>
  <c r="N954" i="59"/>
  <c r="M954" i="59"/>
  <c r="L954" i="59"/>
  <c r="AF953" i="59"/>
  <c r="AE953" i="59"/>
  <c r="AD953" i="59"/>
  <c r="AC953" i="59"/>
  <c r="AB953" i="59"/>
  <c r="AA953" i="59"/>
  <c r="Z953" i="59"/>
  <c r="Y953" i="59"/>
  <c r="X953" i="59"/>
  <c r="W953" i="59"/>
  <c r="V953" i="59"/>
  <c r="U953" i="59"/>
  <c r="T953" i="59"/>
  <c r="S953" i="59"/>
  <c r="R953" i="59"/>
  <c r="P953" i="59"/>
  <c r="O953" i="59"/>
  <c r="N953" i="59"/>
  <c r="M953" i="59"/>
  <c r="L953" i="59"/>
  <c r="AF952" i="59"/>
  <c r="AE952" i="59"/>
  <c r="AD952" i="59"/>
  <c r="AC952" i="59"/>
  <c r="AB952" i="59"/>
  <c r="AA952" i="59"/>
  <c r="Z952" i="59"/>
  <c r="Y952" i="59"/>
  <c r="X952" i="59"/>
  <c r="W952" i="59"/>
  <c r="V952" i="59"/>
  <c r="U952" i="59"/>
  <c r="T952" i="59"/>
  <c r="S952" i="59"/>
  <c r="R952" i="59"/>
  <c r="P952" i="59"/>
  <c r="O952" i="59"/>
  <c r="N952" i="59"/>
  <c r="M952" i="59"/>
  <c r="L952" i="59"/>
  <c r="AF951" i="59"/>
  <c r="AE951" i="59"/>
  <c r="AD951" i="59"/>
  <c r="AC951" i="59"/>
  <c r="AB951" i="59"/>
  <c r="AA951" i="59"/>
  <c r="Z951" i="59"/>
  <c r="Y951" i="59"/>
  <c r="X951" i="59"/>
  <c r="W951" i="59"/>
  <c r="V951" i="59"/>
  <c r="U951" i="59"/>
  <c r="T951" i="59"/>
  <c r="S951" i="59"/>
  <c r="R951" i="59"/>
  <c r="P951" i="59"/>
  <c r="O951" i="59"/>
  <c r="N951" i="59"/>
  <c r="M951" i="59"/>
  <c r="L951" i="59"/>
  <c r="AF950" i="59"/>
  <c r="AE950" i="59"/>
  <c r="AD950" i="59"/>
  <c r="AC950" i="59"/>
  <c r="AB950" i="59"/>
  <c r="AA950" i="59"/>
  <c r="Z950" i="59"/>
  <c r="Y950" i="59"/>
  <c r="X950" i="59"/>
  <c r="W950" i="59"/>
  <c r="V950" i="59"/>
  <c r="U950" i="59"/>
  <c r="T950" i="59"/>
  <c r="S950" i="59"/>
  <c r="R950" i="59"/>
  <c r="P950" i="59"/>
  <c r="O950" i="59"/>
  <c r="N950" i="59"/>
  <c r="M950" i="59"/>
  <c r="L950" i="59"/>
  <c r="AF949" i="59"/>
  <c r="AE949" i="59"/>
  <c r="AD949" i="59"/>
  <c r="AC949" i="59"/>
  <c r="AB949" i="59"/>
  <c r="AA949" i="59"/>
  <c r="Z949" i="59"/>
  <c r="Y949" i="59"/>
  <c r="X949" i="59"/>
  <c r="W949" i="59"/>
  <c r="V949" i="59"/>
  <c r="U949" i="59"/>
  <c r="T949" i="59"/>
  <c r="S949" i="59"/>
  <c r="R949" i="59"/>
  <c r="P949" i="59"/>
  <c r="O949" i="59"/>
  <c r="N949" i="59"/>
  <c r="M949" i="59"/>
  <c r="L949" i="59"/>
  <c r="AF948" i="59"/>
  <c r="AE948" i="59"/>
  <c r="AD948" i="59"/>
  <c r="AC948" i="59"/>
  <c r="AB948" i="59"/>
  <c r="AA948" i="59"/>
  <c r="Z948" i="59"/>
  <c r="Y948" i="59"/>
  <c r="X948" i="59"/>
  <c r="W948" i="59"/>
  <c r="V948" i="59"/>
  <c r="U948" i="59"/>
  <c r="T948" i="59"/>
  <c r="S948" i="59"/>
  <c r="R948" i="59"/>
  <c r="P948" i="59"/>
  <c r="O948" i="59"/>
  <c r="N948" i="59"/>
  <c r="M948" i="59"/>
  <c r="L948" i="59"/>
  <c r="AF947" i="59"/>
  <c r="AE947" i="59"/>
  <c r="AD947" i="59"/>
  <c r="AC947" i="59"/>
  <c r="AB947" i="59"/>
  <c r="AA947" i="59"/>
  <c r="Z947" i="59"/>
  <c r="Y947" i="59"/>
  <c r="X947" i="59"/>
  <c r="W947" i="59"/>
  <c r="V947" i="59"/>
  <c r="U947" i="59"/>
  <c r="T947" i="59"/>
  <c r="S947" i="59"/>
  <c r="R947" i="59"/>
  <c r="P947" i="59"/>
  <c r="O947" i="59"/>
  <c r="N947" i="59"/>
  <c r="M947" i="59"/>
  <c r="L947" i="59"/>
  <c r="AF946" i="59"/>
  <c r="AE946" i="59"/>
  <c r="AD946" i="59"/>
  <c r="AC946" i="59"/>
  <c r="AB946" i="59"/>
  <c r="AA946" i="59"/>
  <c r="Z946" i="59"/>
  <c r="Y946" i="59"/>
  <c r="X946" i="59"/>
  <c r="W946" i="59"/>
  <c r="V946" i="59"/>
  <c r="U946" i="59"/>
  <c r="T946" i="59"/>
  <c r="S946" i="59"/>
  <c r="R946" i="59"/>
  <c r="P946" i="59"/>
  <c r="O946" i="59"/>
  <c r="N946" i="59"/>
  <c r="M946" i="59"/>
  <c r="L946" i="59"/>
  <c r="AF945" i="59"/>
  <c r="AE945" i="59"/>
  <c r="AD945" i="59"/>
  <c r="AC945" i="59"/>
  <c r="AB945" i="59"/>
  <c r="AA945" i="59"/>
  <c r="Z945" i="59"/>
  <c r="Y945" i="59"/>
  <c r="X945" i="59"/>
  <c r="W945" i="59"/>
  <c r="V945" i="59"/>
  <c r="U945" i="59"/>
  <c r="T945" i="59"/>
  <c r="S945" i="59"/>
  <c r="R945" i="59"/>
  <c r="P945" i="59"/>
  <c r="O945" i="59"/>
  <c r="N945" i="59"/>
  <c r="M945" i="59"/>
  <c r="L945" i="59"/>
  <c r="AF944" i="59"/>
  <c r="AE944" i="59"/>
  <c r="AD944" i="59"/>
  <c r="AC944" i="59"/>
  <c r="AB944" i="59"/>
  <c r="AA944" i="59"/>
  <c r="Z944" i="59"/>
  <c r="Y944" i="59"/>
  <c r="X944" i="59"/>
  <c r="W944" i="59"/>
  <c r="V944" i="59"/>
  <c r="U944" i="59"/>
  <c r="T944" i="59"/>
  <c r="S944" i="59"/>
  <c r="R944" i="59"/>
  <c r="P944" i="59"/>
  <c r="O944" i="59"/>
  <c r="N944" i="59"/>
  <c r="M944" i="59"/>
  <c r="L944" i="59"/>
  <c r="AF943" i="59"/>
  <c r="AE943" i="59"/>
  <c r="AD943" i="59"/>
  <c r="AC943" i="59"/>
  <c r="AB943" i="59"/>
  <c r="AA943" i="59"/>
  <c r="Z943" i="59"/>
  <c r="Y943" i="59"/>
  <c r="X943" i="59"/>
  <c r="W943" i="59"/>
  <c r="V943" i="59"/>
  <c r="U943" i="59"/>
  <c r="T943" i="59"/>
  <c r="S943" i="59"/>
  <c r="R943" i="59"/>
  <c r="P943" i="59"/>
  <c r="O943" i="59"/>
  <c r="N943" i="59"/>
  <c r="M943" i="59"/>
  <c r="L943" i="59"/>
  <c r="AF942" i="59"/>
  <c r="AE942" i="59"/>
  <c r="AD942" i="59"/>
  <c r="AC942" i="59"/>
  <c r="AB942" i="59"/>
  <c r="AA942" i="59"/>
  <c r="Z942" i="59"/>
  <c r="Y942" i="59"/>
  <c r="X942" i="59"/>
  <c r="W942" i="59"/>
  <c r="V942" i="59"/>
  <c r="U942" i="59"/>
  <c r="T942" i="59"/>
  <c r="S942" i="59"/>
  <c r="R942" i="59"/>
  <c r="P942" i="59"/>
  <c r="O942" i="59"/>
  <c r="N942" i="59"/>
  <c r="M942" i="59"/>
  <c r="L942" i="59"/>
  <c r="AF941" i="59"/>
  <c r="AE941" i="59"/>
  <c r="AD941" i="59"/>
  <c r="AC941" i="59"/>
  <c r="AB941" i="59"/>
  <c r="AA941" i="59"/>
  <c r="Z941" i="59"/>
  <c r="Y941" i="59"/>
  <c r="X941" i="59"/>
  <c r="W941" i="59"/>
  <c r="V941" i="59"/>
  <c r="U941" i="59"/>
  <c r="T941" i="59"/>
  <c r="S941" i="59"/>
  <c r="R941" i="59"/>
  <c r="P941" i="59"/>
  <c r="O941" i="59"/>
  <c r="N941" i="59"/>
  <c r="M941" i="59"/>
  <c r="L941" i="59"/>
  <c r="AF940" i="59"/>
  <c r="AE940" i="59"/>
  <c r="AD940" i="59"/>
  <c r="AC940" i="59"/>
  <c r="AB940" i="59"/>
  <c r="AA940" i="59"/>
  <c r="Z940" i="59"/>
  <c r="Y940" i="59"/>
  <c r="X940" i="59"/>
  <c r="W940" i="59"/>
  <c r="V940" i="59"/>
  <c r="U940" i="59"/>
  <c r="T940" i="59"/>
  <c r="S940" i="59"/>
  <c r="R940" i="59"/>
  <c r="P940" i="59"/>
  <c r="O940" i="59"/>
  <c r="N940" i="59"/>
  <c r="M940" i="59"/>
  <c r="L940" i="59"/>
  <c r="AF939" i="59"/>
  <c r="AE939" i="59"/>
  <c r="AD939" i="59"/>
  <c r="AC939" i="59"/>
  <c r="AB939" i="59"/>
  <c r="AA939" i="59"/>
  <c r="Z939" i="59"/>
  <c r="Y939" i="59"/>
  <c r="X939" i="59"/>
  <c r="W939" i="59"/>
  <c r="V939" i="59"/>
  <c r="U939" i="59"/>
  <c r="T939" i="59"/>
  <c r="S939" i="59"/>
  <c r="R939" i="59"/>
  <c r="P939" i="59"/>
  <c r="O939" i="59"/>
  <c r="N939" i="59"/>
  <c r="M939" i="59"/>
  <c r="L939" i="59"/>
  <c r="AF938" i="59"/>
  <c r="AE938" i="59"/>
  <c r="AD938" i="59"/>
  <c r="AC938" i="59"/>
  <c r="AB938" i="59"/>
  <c r="AA938" i="59"/>
  <c r="Z938" i="59"/>
  <c r="Y938" i="59"/>
  <c r="X938" i="59"/>
  <c r="W938" i="59"/>
  <c r="V938" i="59"/>
  <c r="U938" i="59"/>
  <c r="T938" i="59"/>
  <c r="S938" i="59"/>
  <c r="R938" i="59"/>
  <c r="P938" i="59"/>
  <c r="O938" i="59"/>
  <c r="N938" i="59"/>
  <c r="M938" i="59"/>
  <c r="L938" i="59"/>
  <c r="AF937" i="59"/>
  <c r="AE937" i="59"/>
  <c r="AD937" i="59"/>
  <c r="AC937" i="59"/>
  <c r="AB937" i="59"/>
  <c r="AA937" i="59"/>
  <c r="Z937" i="59"/>
  <c r="Y937" i="59"/>
  <c r="X937" i="59"/>
  <c r="W937" i="59"/>
  <c r="V937" i="59"/>
  <c r="U937" i="59"/>
  <c r="T937" i="59"/>
  <c r="S937" i="59"/>
  <c r="R937" i="59"/>
  <c r="P937" i="59"/>
  <c r="O937" i="59"/>
  <c r="N937" i="59"/>
  <c r="M937" i="59"/>
  <c r="L937" i="59"/>
  <c r="AF936" i="59"/>
  <c r="AE936" i="59"/>
  <c r="AD936" i="59"/>
  <c r="AC936" i="59"/>
  <c r="AB936" i="59"/>
  <c r="AA936" i="59"/>
  <c r="Z936" i="59"/>
  <c r="Y936" i="59"/>
  <c r="X936" i="59"/>
  <c r="W936" i="59"/>
  <c r="V936" i="59"/>
  <c r="U936" i="59"/>
  <c r="T936" i="59"/>
  <c r="S936" i="59"/>
  <c r="R936" i="59"/>
  <c r="P936" i="59"/>
  <c r="O936" i="59"/>
  <c r="N936" i="59"/>
  <c r="M936" i="59"/>
  <c r="L936" i="59"/>
  <c r="AF935" i="59"/>
  <c r="AE935" i="59"/>
  <c r="AD935" i="59"/>
  <c r="AC935" i="59"/>
  <c r="AB935" i="59"/>
  <c r="AA935" i="59"/>
  <c r="Z935" i="59"/>
  <c r="Y935" i="59"/>
  <c r="X935" i="59"/>
  <c r="W935" i="59"/>
  <c r="V935" i="59"/>
  <c r="U935" i="59"/>
  <c r="T935" i="59"/>
  <c r="S935" i="59"/>
  <c r="R935" i="59"/>
  <c r="P935" i="59"/>
  <c r="O935" i="59"/>
  <c r="N935" i="59"/>
  <c r="M935" i="59"/>
  <c r="L935" i="59"/>
  <c r="AF934" i="59"/>
  <c r="AE934" i="59"/>
  <c r="AD934" i="59"/>
  <c r="AC934" i="59"/>
  <c r="AB934" i="59"/>
  <c r="AA934" i="59"/>
  <c r="Z934" i="59"/>
  <c r="Y934" i="59"/>
  <c r="X934" i="59"/>
  <c r="W934" i="59"/>
  <c r="V934" i="59"/>
  <c r="U934" i="59"/>
  <c r="T934" i="59"/>
  <c r="S934" i="59"/>
  <c r="R934" i="59"/>
  <c r="P934" i="59"/>
  <c r="O934" i="59"/>
  <c r="N934" i="59"/>
  <c r="M934" i="59"/>
  <c r="L934" i="59"/>
  <c r="AF933" i="59"/>
  <c r="AE933" i="59"/>
  <c r="AD933" i="59"/>
  <c r="AC933" i="59"/>
  <c r="AB933" i="59"/>
  <c r="AA933" i="59"/>
  <c r="Z933" i="59"/>
  <c r="Y933" i="59"/>
  <c r="X933" i="59"/>
  <c r="W933" i="59"/>
  <c r="V933" i="59"/>
  <c r="U933" i="59"/>
  <c r="T933" i="59"/>
  <c r="S933" i="59"/>
  <c r="R933" i="59"/>
  <c r="P933" i="59"/>
  <c r="O933" i="59"/>
  <c r="N933" i="59"/>
  <c r="M933" i="59"/>
  <c r="L933" i="59"/>
  <c r="AF932" i="59"/>
  <c r="AE932" i="59"/>
  <c r="AD932" i="59"/>
  <c r="AC932" i="59"/>
  <c r="AB932" i="59"/>
  <c r="AA932" i="59"/>
  <c r="Z932" i="59"/>
  <c r="Y932" i="59"/>
  <c r="X932" i="59"/>
  <c r="W932" i="59"/>
  <c r="V932" i="59"/>
  <c r="U932" i="59"/>
  <c r="T932" i="59"/>
  <c r="S932" i="59"/>
  <c r="R932" i="59"/>
  <c r="P932" i="59"/>
  <c r="O932" i="59"/>
  <c r="N932" i="59"/>
  <c r="M932" i="59"/>
  <c r="L932" i="59"/>
  <c r="AF931" i="59"/>
  <c r="AE931" i="59"/>
  <c r="AD931" i="59"/>
  <c r="AC931" i="59"/>
  <c r="AB931" i="59"/>
  <c r="AA931" i="59"/>
  <c r="Z931" i="59"/>
  <c r="Y931" i="59"/>
  <c r="X931" i="59"/>
  <c r="W931" i="59"/>
  <c r="V931" i="59"/>
  <c r="U931" i="59"/>
  <c r="T931" i="59"/>
  <c r="S931" i="59"/>
  <c r="R931" i="59"/>
  <c r="P931" i="59"/>
  <c r="O931" i="59"/>
  <c r="N931" i="59"/>
  <c r="M931" i="59"/>
  <c r="L931" i="59"/>
  <c r="AF930" i="59"/>
  <c r="AE930" i="59"/>
  <c r="AD930" i="59"/>
  <c r="AC930" i="59"/>
  <c r="AB930" i="59"/>
  <c r="AA930" i="59"/>
  <c r="Z930" i="59"/>
  <c r="Y930" i="59"/>
  <c r="X930" i="59"/>
  <c r="W930" i="59"/>
  <c r="V930" i="59"/>
  <c r="U930" i="59"/>
  <c r="T930" i="59"/>
  <c r="S930" i="59"/>
  <c r="R930" i="59"/>
  <c r="P930" i="59"/>
  <c r="O930" i="59"/>
  <c r="N930" i="59"/>
  <c r="M930" i="59"/>
  <c r="L930" i="59"/>
  <c r="AF929" i="59"/>
  <c r="AE929" i="59"/>
  <c r="AD929" i="59"/>
  <c r="AC929" i="59"/>
  <c r="AB929" i="59"/>
  <c r="AA929" i="59"/>
  <c r="Z929" i="59"/>
  <c r="Y929" i="59"/>
  <c r="X929" i="59"/>
  <c r="W929" i="59"/>
  <c r="V929" i="59"/>
  <c r="U929" i="59"/>
  <c r="T929" i="59"/>
  <c r="S929" i="59"/>
  <c r="R929" i="59"/>
  <c r="P929" i="59"/>
  <c r="O929" i="59"/>
  <c r="N929" i="59"/>
  <c r="M929" i="59"/>
  <c r="L929" i="59"/>
  <c r="AF928" i="59"/>
  <c r="AE928" i="59"/>
  <c r="AD928" i="59"/>
  <c r="AC928" i="59"/>
  <c r="AB928" i="59"/>
  <c r="AA928" i="59"/>
  <c r="Z928" i="59"/>
  <c r="Y928" i="59"/>
  <c r="X928" i="59"/>
  <c r="W928" i="59"/>
  <c r="V928" i="59"/>
  <c r="U928" i="59"/>
  <c r="T928" i="59"/>
  <c r="S928" i="59"/>
  <c r="R928" i="59"/>
  <c r="P928" i="59"/>
  <c r="O928" i="59"/>
  <c r="N928" i="59"/>
  <c r="M928" i="59"/>
  <c r="L928" i="59"/>
  <c r="AF927" i="59"/>
  <c r="AE927" i="59"/>
  <c r="AD927" i="59"/>
  <c r="AC927" i="59"/>
  <c r="AB927" i="59"/>
  <c r="AA927" i="59"/>
  <c r="Z927" i="59"/>
  <c r="Y927" i="59"/>
  <c r="X927" i="59"/>
  <c r="W927" i="59"/>
  <c r="V927" i="59"/>
  <c r="U927" i="59"/>
  <c r="T927" i="59"/>
  <c r="S927" i="59"/>
  <c r="R927" i="59"/>
  <c r="P927" i="59"/>
  <c r="O927" i="59"/>
  <c r="N927" i="59"/>
  <c r="M927" i="59"/>
  <c r="L927" i="59"/>
  <c r="AF926" i="59"/>
  <c r="AE926" i="59"/>
  <c r="AD926" i="59"/>
  <c r="AC926" i="59"/>
  <c r="AB926" i="59"/>
  <c r="AA926" i="59"/>
  <c r="Z926" i="59"/>
  <c r="Y926" i="59"/>
  <c r="X926" i="59"/>
  <c r="W926" i="59"/>
  <c r="V926" i="59"/>
  <c r="U926" i="59"/>
  <c r="T926" i="59"/>
  <c r="S926" i="59"/>
  <c r="R926" i="59"/>
  <c r="P926" i="59"/>
  <c r="O926" i="59"/>
  <c r="N926" i="59"/>
  <c r="M926" i="59"/>
  <c r="L926" i="59"/>
  <c r="AF925" i="59"/>
  <c r="AE925" i="59"/>
  <c r="AD925" i="59"/>
  <c r="AC925" i="59"/>
  <c r="AB925" i="59"/>
  <c r="AA925" i="59"/>
  <c r="Z925" i="59"/>
  <c r="Y925" i="59"/>
  <c r="X925" i="59"/>
  <c r="W925" i="59"/>
  <c r="V925" i="59"/>
  <c r="U925" i="59"/>
  <c r="T925" i="59"/>
  <c r="S925" i="59"/>
  <c r="R925" i="59"/>
  <c r="P925" i="59"/>
  <c r="O925" i="59"/>
  <c r="N925" i="59"/>
  <c r="M925" i="59"/>
  <c r="L925" i="59"/>
  <c r="AF924" i="59"/>
  <c r="AE924" i="59"/>
  <c r="AD924" i="59"/>
  <c r="AC924" i="59"/>
  <c r="AB924" i="59"/>
  <c r="AA924" i="59"/>
  <c r="Z924" i="59"/>
  <c r="Y924" i="59"/>
  <c r="X924" i="59"/>
  <c r="W924" i="59"/>
  <c r="V924" i="59"/>
  <c r="U924" i="59"/>
  <c r="T924" i="59"/>
  <c r="S924" i="59"/>
  <c r="R924" i="59"/>
  <c r="P924" i="59"/>
  <c r="O924" i="59"/>
  <c r="N924" i="59"/>
  <c r="M924" i="59"/>
  <c r="L924" i="59"/>
  <c r="AF923" i="59"/>
  <c r="AE923" i="59"/>
  <c r="AD923" i="59"/>
  <c r="AC923" i="59"/>
  <c r="AB923" i="59"/>
  <c r="AA923" i="59"/>
  <c r="Z923" i="59"/>
  <c r="Y923" i="59"/>
  <c r="X923" i="59"/>
  <c r="W923" i="59"/>
  <c r="V923" i="59"/>
  <c r="U923" i="59"/>
  <c r="T923" i="59"/>
  <c r="S923" i="59"/>
  <c r="R923" i="59"/>
  <c r="P923" i="59"/>
  <c r="O923" i="59"/>
  <c r="N923" i="59"/>
  <c r="M923" i="59"/>
  <c r="L923" i="59"/>
  <c r="R922" i="59"/>
  <c r="P922" i="59"/>
  <c r="O922" i="59"/>
  <c r="N922" i="59"/>
  <c r="M922" i="59"/>
  <c r="L922" i="59"/>
  <c r="AF921" i="59"/>
  <c r="AE921" i="59"/>
  <c r="AD921" i="59"/>
  <c r="AC921" i="59"/>
  <c r="AB921" i="59"/>
  <c r="AA921" i="59"/>
  <c r="Z921" i="59"/>
  <c r="Y921" i="59"/>
  <c r="X921" i="59"/>
  <c r="W921" i="59"/>
  <c r="V921" i="59"/>
  <c r="U921" i="59"/>
  <c r="T921" i="59"/>
  <c r="S921" i="59"/>
  <c r="R921" i="59"/>
  <c r="P921" i="59"/>
  <c r="O921" i="59"/>
  <c r="N921" i="59"/>
  <c r="M921" i="59"/>
  <c r="L921" i="59"/>
  <c r="AF920" i="59"/>
  <c r="AE920" i="59"/>
  <c r="AD920" i="59"/>
  <c r="AC920" i="59"/>
  <c r="AB920" i="59"/>
  <c r="AA920" i="59"/>
  <c r="Z920" i="59"/>
  <c r="Y920" i="59"/>
  <c r="X920" i="59"/>
  <c r="W920" i="59"/>
  <c r="V920" i="59"/>
  <c r="U920" i="59"/>
  <c r="T920" i="59"/>
  <c r="S920" i="59"/>
  <c r="R920" i="59"/>
  <c r="P920" i="59"/>
  <c r="O920" i="59"/>
  <c r="N920" i="59"/>
  <c r="M920" i="59"/>
  <c r="L920" i="59"/>
  <c r="AF919" i="59"/>
  <c r="AE919" i="59"/>
  <c r="AD919" i="59"/>
  <c r="AC919" i="59"/>
  <c r="AB919" i="59"/>
  <c r="AA919" i="59"/>
  <c r="Z919" i="59"/>
  <c r="Y919" i="59"/>
  <c r="X919" i="59"/>
  <c r="W919" i="59"/>
  <c r="V919" i="59"/>
  <c r="U919" i="59"/>
  <c r="T919" i="59"/>
  <c r="S919" i="59"/>
  <c r="R919" i="59"/>
  <c r="P919" i="59"/>
  <c r="O919" i="59"/>
  <c r="N919" i="59"/>
  <c r="M919" i="59"/>
  <c r="L919" i="59"/>
  <c r="AF918" i="59"/>
  <c r="AE918" i="59"/>
  <c r="AD918" i="59"/>
  <c r="AC918" i="59"/>
  <c r="AB918" i="59"/>
  <c r="AA918" i="59"/>
  <c r="Z918" i="59"/>
  <c r="Y918" i="59"/>
  <c r="X918" i="59"/>
  <c r="W918" i="59"/>
  <c r="V918" i="59"/>
  <c r="U918" i="59"/>
  <c r="T918" i="59"/>
  <c r="S918" i="59"/>
  <c r="R918" i="59"/>
  <c r="P918" i="59"/>
  <c r="O918" i="59"/>
  <c r="N918" i="59"/>
  <c r="M918" i="59"/>
  <c r="L918" i="59"/>
  <c r="R917" i="59"/>
  <c r="P917" i="59"/>
  <c r="O917" i="59"/>
  <c r="N917" i="59"/>
  <c r="M917" i="59"/>
  <c r="L917" i="59"/>
  <c r="AF916" i="59"/>
  <c r="AE916" i="59"/>
  <c r="AD916" i="59"/>
  <c r="AC916" i="59"/>
  <c r="AB916" i="59"/>
  <c r="AA916" i="59"/>
  <c r="Z916" i="59"/>
  <c r="Y916" i="59"/>
  <c r="X916" i="59"/>
  <c r="W916" i="59"/>
  <c r="V916" i="59"/>
  <c r="U916" i="59"/>
  <c r="T916" i="59"/>
  <c r="S916" i="59"/>
  <c r="R916" i="59"/>
  <c r="P916" i="59"/>
  <c r="O916" i="59"/>
  <c r="N916" i="59"/>
  <c r="M916" i="59"/>
  <c r="L916" i="59"/>
  <c r="R915" i="59"/>
  <c r="P915" i="59"/>
  <c r="O915" i="59"/>
  <c r="N915" i="59"/>
  <c r="M915" i="59"/>
  <c r="L915" i="59"/>
  <c r="AF914" i="59"/>
  <c r="AE914" i="59"/>
  <c r="AD914" i="59"/>
  <c r="AC914" i="59"/>
  <c r="AB914" i="59"/>
  <c r="AA914" i="59"/>
  <c r="Z914" i="59"/>
  <c r="Y914" i="59"/>
  <c r="X914" i="59"/>
  <c r="W914" i="59"/>
  <c r="V914" i="59"/>
  <c r="U914" i="59"/>
  <c r="T914" i="59"/>
  <c r="S914" i="59"/>
  <c r="R914" i="59"/>
  <c r="P914" i="59"/>
  <c r="O914" i="59"/>
  <c r="N914" i="59"/>
  <c r="M914" i="59"/>
  <c r="L914" i="59"/>
  <c r="AF913" i="59"/>
  <c r="AE913" i="59"/>
  <c r="AD913" i="59"/>
  <c r="AC913" i="59"/>
  <c r="AB913" i="59"/>
  <c r="AA913" i="59"/>
  <c r="Z913" i="59"/>
  <c r="Y913" i="59"/>
  <c r="X913" i="59"/>
  <c r="W913" i="59"/>
  <c r="V913" i="59"/>
  <c r="U913" i="59"/>
  <c r="T913" i="59"/>
  <c r="S913" i="59"/>
  <c r="R913" i="59"/>
  <c r="P913" i="59"/>
  <c r="O913" i="59"/>
  <c r="N913" i="59"/>
  <c r="M913" i="59"/>
  <c r="L913" i="59"/>
  <c r="AF912" i="59"/>
  <c r="AE912" i="59"/>
  <c r="AD912" i="59"/>
  <c r="AC912" i="59"/>
  <c r="AB912" i="59"/>
  <c r="AA912" i="59"/>
  <c r="Z912" i="59"/>
  <c r="Y912" i="59"/>
  <c r="X912" i="59"/>
  <c r="W912" i="59"/>
  <c r="V912" i="59"/>
  <c r="U912" i="59"/>
  <c r="T912" i="59"/>
  <c r="S912" i="59"/>
  <c r="R912" i="59"/>
  <c r="P912" i="59"/>
  <c r="O912" i="59"/>
  <c r="N912" i="59"/>
  <c r="M912" i="59"/>
  <c r="L912" i="59"/>
  <c r="AF911" i="59"/>
  <c r="AE911" i="59"/>
  <c r="AD911" i="59"/>
  <c r="AC911" i="59"/>
  <c r="AB911" i="59"/>
  <c r="AA911" i="59"/>
  <c r="Z911" i="59"/>
  <c r="Y911" i="59"/>
  <c r="X911" i="59"/>
  <c r="W911" i="59"/>
  <c r="V911" i="59"/>
  <c r="U911" i="59"/>
  <c r="T911" i="59"/>
  <c r="S911" i="59"/>
  <c r="R911" i="59"/>
  <c r="P911" i="59"/>
  <c r="O911" i="59"/>
  <c r="N911" i="59"/>
  <c r="M911" i="59"/>
  <c r="L911" i="59"/>
  <c r="AF910" i="59"/>
  <c r="AE910" i="59"/>
  <c r="AD910" i="59"/>
  <c r="AC910" i="59"/>
  <c r="AB910" i="59"/>
  <c r="AA910" i="59"/>
  <c r="Z910" i="59"/>
  <c r="Y910" i="59"/>
  <c r="X910" i="59"/>
  <c r="W910" i="59"/>
  <c r="V910" i="59"/>
  <c r="U910" i="59"/>
  <c r="T910" i="59"/>
  <c r="S910" i="59"/>
  <c r="R910" i="59"/>
  <c r="P910" i="59"/>
  <c r="O910" i="59"/>
  <c r="N910" i="59"/>
  <c r="M910" i="59"/>
  <c r="L910" i="59"/>
  <c r="AF909" i="59"/>
  <c r="AE909" i="59"/>
  <c r="AD909" i="59"/>
  <c r="AC909" i="59"/>
  <c r="AB909" i="59"/>
  <c r="AA909" i="59"/>
  <c r="Z909" i="59"/>
  <c r="Y909" i="59"/>
  <c r="X909" i="59"/>
  <c r="W909" i="59"/>
  <c r="V909" i="59"/>
  <c r="U909" i="59"/>
  <c r="T909" i="59"/>
  <c r="S909" i="59"/>
  <c r="R909" i="59"/>
  <c r="P909" i="59"/>
  <c r="O909" i="59"/>
  <c r="N909" i="59"/>
  <c r="M909" i="59"/>
  <c r="L909" i="59"/>
  <c r="AF908" i="59"/>
  <c r="AE908" i="59"/>
  <c r="AD908" i="59"/>
  <c r="AC908" i="59"/>
  <c r="AB908" i="59"/>
  <c r="AA908" i="59"/>
  <c r="Z908" i="59"/>
  <c r="Y908" i="59"/>
  <c r="X908" i="59"/>
  <c r="W908" i="59"/>
  <c r="V908" i="59"/>
  <c r="U908" i="59"/>
  <c r="T908" i="59"/>
  <c r="S908" i="59"/>
  <c r="R908" i="59"/>
  <c r="P908" i="59"/>
  <c r="O908" i="59"/>
  <c r="N908" i="59"/>
  <c r="M908" i="59"/>
  <c r="L908" i="59"/>
  <c r="AF907" i="59"/>
  <c r="AE907" i="59"/>
  <c r="AD907" i="59"/>
  <c r="AC907" i="59"/>
  <c r="AB907" i="59"/>
  <c r="AA907" i="59"/>
  <c r="Z907" i="59"/>
  <c r="Y907" i="59"/>
  <c r="X907" i="59"/>
  <c r="W907" i="59"/>
  <c r="V907" i="59"/>
  <c r="U907" i="59"/>
  <c r="T907" i="59"/>
  <c r="S907" i="59"/>
  <c r="R907" i="59"/>
  <c r="P907" i="59"/>
  <c r="O907" i="59"/>
  <c r="N907" i="59"/>
  <c r="M907" i="59"/>
  <c r="L907" i="59"/>
  <c r="AF906" i="59"/>
  <c r="AE906" i="59"/>
  <c r="AD906" i="59"/>
  <c r="AC906" i="59"/>
  <c r="AB906" i="59"/>
  <c r="AA906" i="59"/>
  <c r="Z906" i="59"/>
  <c r="Y906" i="59"/>
  <c r="X906" i="59"/>
  <c r="W906" i="59"/>
  <c r="V906" i="59"/>
  <c r="U906" i="59"/>
  <c r="T906" i="59"/>
  <c r="S906" i="59"/>
  <c r="R906" i="59"/>
  <c r="P906" i="59"/>
  <c r="O906" i="59"/>
  <c r="N906" i="59"/>
  <c r="M906" i="59"/>
  <c r="L906" i="59"/>
  <c r="AF905" i="59"/>
  <c r="AE905" i="59"/>
  <c r="AD905" i="59"/>
  <c r="AC905" i="59"/>
  <c r="AB905" i="59"/>
  <c r="AA905" i="59"/>
  <c r="Z905" i="59"/>
  <c r="Y905" i="59"/>
  <c r="X905" i="59"/>
  <c r="W905" i="59"/>
  <c r="V905" i="59"/>
  <c r="U905" i="59"/>
  <c r="T905" i="59"/>
  <c r="S905" i="59"/>
  <c r="R905" i="59"/>
  <c r="P905" i="59"/>
  <c r="O905" i="59"/>
  <c r="N905" i="59"/>
  <c r="M905" i="59"/>
  <c r="L905" i="59"/>
  <c r="AF904" i="59"/>
  <c r="AE904" i="59"/>
  <c r="AD904" i="59"/>
  <c r="AC904" i="59"/>
  <c r="AB904" i="59"/>
  <c r="AA904" i="59"/>
  <c r="Z904" i="59"/>
  <c r="Y904" i="59"/>
  <c r="X904" i="59"/>
  <c r="W904" i="59"/>
  <c r="V904" i="59"/>
  <c r="U904" i="59"/>
  <c r="T904" i="59"/>
  <c r="S904" i="59"/>
  <c r="R904" i="59"/>
  <c r="P904" i="59"/>
  <c r="O904" i="59"/>
  <c r="N904" i="59"/>
  <c r="M904" i="59"/>
  <c r="L904" i="59"/>
  <c r="AF903" i="59"/>
  <c r="AE903" i="59"/>
  <c r="AD903" i="59"/>
  <c r="AC903" i="59"/>
  <c r="AB903" i="59"/>
  <c r="AA903" i="59"/>
  <c r="Z903" i="59"/>
  <c r="Y903" i="59"/>
  <c r="X903" i="59"/>
  <c r="W903" i="59"/>
  <c r="V903" i="59"/>
  <c r="U903" i="59"/>
  <c r="T903" i="59"/>
  <c r="S903" i="59"/>
  <c r="R903" i="59"/>
  <c r="P903" i="59"/>
  <c r="O903" i="59"/>
  <c r="N903" i="59"/>
  <c r="M903" i="59"/>
  <c r="L903" i="59"/>
  <c r="AF902" i="59"/>
  <c r="AE902" i="59"/>
  <c r="AD902" i="59"/>
  <c r="AC902" i="59"/>
  <c r="AB902" i="59"/>
  <c r="AA902" i="59"/>
  <c r="Z902" i="59"/>
  <c r="Y902" i="59"/>
  <c r="X902" i="59"/>
  <c r="W902" i="59"/>
  <c r="V902" i="59"/>
  <c r="U902" i="59"/>
  <c r="T902" i="59"/>
  <c r="S902" i="59"/>
  <c r="R902" i="59"/>
  <c r="P902" i="59"/>
  <c r="O902" i="59"/>
  <c r="N902" i="59"/>
  <c r="M902" i="59"/>
  <c r="L902" i="59"/>
  <c r="AF901" i="59"/>
  <c r="AE901" i="59"/>
  <c r="AD901" i="59"/>
  <c r="AC901" i="59"/>
  <c r="AB901" i="59"/>
  <c r="AA901" i="59"/>
  <c r="Z901" i="59"/>
  <c r="Y901" i="59"/>
  <c r="X901" i="59"/>
  <c r="W901" i="59"/>
  <c r="V901" i="59"/>
  <c r="U901" i="59"/>
  <c r="T901" i="59"/>
  <c r="S901" i="59"/>
  <c r="R901" i="59"/>
  <c r="P901" i="59"/>
  <c r="O901" i="59"/>
  <c r="N901" i="59"/>
  <c r="M901" i="59"/>
  <c r="L901" i="59"/>
  <c r="AF900" i="59"/>
  <c r="AE900" i="59"/>
  <c r="AD900" i="59"/>
  <c r="AC900" i="59"/>
  <c r="AB900" i="59"/>
  <c r="AA900" i="59"/>
  <c r="Z900" i="59"/>
  <c r="Y900" i="59"/>
  <c r="X900" i="59"/>
  <c r="W900" i="59"/>
  <c r="V900" i="59"/>
  <c r="U900" i="59"/>
  <c r="T900" i="59"/>
  <c r="S900" i="59"/>
  <c r="R900" i="59"/>
  <c r="P900" i="59"/>
  <c r="O900" i="59"/>
  <c r="N900" i="59"/>
  <c r="M900" i="59"/>
  <c r="L900" i="59"/>
  <c r="AF899" i="59"/>
  <c r="AE899" i="59"/>
  <c r="AD899" i="59"/>
  <c r="AC899" i="59"/>
  <c r="AB899" i="59"/>
  <c r="AA899" i="59"/>
  <c r="Z899" i="59"/>
  <c r="Y899" i="59"/>
  <c r="X899" i="59"/>
  <c r="W899" i="59"/>
  <c r="V899" i="59"/>
  <c r="U899" i="59"/>
  <c r="T899" i="59"/>
  <c r="S899" i="59"/>
  <c r="R899" i="59"/>
  <c r="P899" i="59"/>
  <c r="O899" i="59"/>
  <c r="N899" i="59"/>
  <c r="M899" i="59"/>
  <c r="L899" i="59"/>
  <c r="AF898" i="59"/>
  <c r="AE898" i="59"/>
  <c r="AD898" i="59"/>
  <c r="AC898" i="59"/>
  <c r="AB898" i="59"/>
  <c r="AA898" i="59"/>
  <c r="Z898" i="59"/>
  <c r="Y898" i="59"/>
  <c r="X898" i="59"/>
  <c r="W898" i="59"/>
  <c r="V898" i="59"/>
  <c r="U898" i="59"/>
  <c r="T898" i="59"/>
  <c r="S898" i="59"/>
  <c r="R898" i="59"/>
  <c r="P898" i="59"/>
  <c r="O898" i="59"/>
  <c r="N898" i="59"/>
  <c r="M898" i="59"/>
  <c r="L898" i="59"/>
  <c r="R897" i="59"/>
  <c r="P897" i="59"/>
  <c r="O897" i="59"/>
  <c r="N897" i="59"/>
  <c r="M897" i="59"/>
  <c r="L897" i="59"/>
  <c r="AF896" i="59"/>
  <c r="AE896" i="59"/>
  <c r="AD896" i="59"/>
  <c r="AC896" i="59"/>
  <c r="AB896" i="59"/>
  <c r="AA896" i="59"/>
  <c r="Z896" i="59"/>
  <c r="Y896" i="59"/>
  <c r="X896" i="59"/>
  <c r="W896" i="59"/>
  <c r="V896" i="59"/>
  <c r="U896" i="59"/>
  <c r="T896" i="59"/>
  <c r="S896" i="59"/>
  <c r="R896" i="59"/>
  <c r="P896" i="59"/>
  <c r="O896" i="59"/>
  <c r="N896" i="59"/>
  <c r="M896" i="59"/>
  <c r="L896" i="59"/>
  <c r="AF895" i="59"/>
  <c r="AE895" i="59"/>
  <c r="AD895" i="59"/>
  <c r="AC895" i="59"/>
  <c r="AB895" i="59"/>
  <c r="AA895" i="59"/>
  <c r="Z895" i="59"/>
  <c r="Y895" i="59"/>
  <c r="X895" i="59"/>
  <c r="W895" i="59"/>
  <c r="V895" i="59"/>
  <c r="U895" i="59"/>
  <c r="T895" i="59"/>
  <c r="S895" i="59"/>
  <c r="R895" i="59"/>
  <c r="P895" i="59"/>
  <c r="O895" i="59"/>
  <c r="N895" i="59"/>
  <c r="M895" i="59"/>
  <c r="L895" i="59"/>
  <c r="AF894" i="59"/>
  <c r="AE894" i="59"/>
  <c r="AD894" i="59"/>
  <c r="AC894" i="59"/>
  <c r="AB894" i="59"/>
  <c r="AA894" i="59"/>
  <c r="Z894" i="59"/>
  <c r="Y894" i="59"/>
  <c r="X894" i="59"/>
  <c r="W894" i="59"/>
  <c r="V894" i="59"/>
  <c r="U894" i="59"/>
  <c r="T894" i="59"/>
  <c r="S894" i="59"/>
  <c r="R894" i="59"/>
  <c r="P894" i="59"/>
  <c r="O894" i="59"/>
  <c r="N894" i="59"/>
  <c r="M894" i="59"/>
  <c r="L894" i="59"/>
  <c r="AF893" i="59"/>
  <c r="AE893" i="59"/>
  <c r="AD893" i="59"/>
  <c r="AC893" i="59"/>
  <c r="AB893" i="59"/>
  <c r="AA893" i="59"/>
  <c r="Z893" i="59"/>
  <c r="Y893" i="59"/>
  <c r="X893" i="59"/>
  <c r="W893" i="59"/>
  <c r="V893" i="59"/>
  <c r="U893" i="59"/>
  <c r="T893" i="59"/>
  <c r="S893" i="59"/>
  <c r="R893" i="59"/>
  <c r="P893" i="59"/>
  <c r="O893" i="59"/>
  <c r="N893" i="59"/>
  <c r="M893" i="59"/>
  <c r="L893" i="59"/>
  <c r="AF892" i="59"/>
  <c r="AE892" i="59"/>
  <c r="AD892" i="59"/>
  <c r="AC892" i="59"/>
  <c r="AB892" i="59"/>
  <c r="AA892" i="59"/>
  <c r="Z892" i="59"/>
  <c r="Y892" i="59"/>
  <c r="X892" i="59"/>
  <c r="W892" i="59"/>
  <c r="V892" i="59"/>
  <c r="U892" i="59"/>
  <c r="T892" i="59"/>
  <c r="S892" i="59"/>
  <c r="R892" i="59"/>
  <c r="P892" i="59"/>
  <c r="O892" i="59"/>
  <c r="N892" i="59"/>
  <c r="M892" i="59"/>
  <c r="L892" i="59"/>
  <c r="AF891" i="59"/>
  <c r="AE891" i="59"/>
  <c r="AD891" i="59"/>
  <c r="AC891" i="59"/>
  <c r="AB891" i="59"/>
  <c r="AA891" i="59"/>
  <c r="Z891" i="59"/>
  <c r="Y891" i="59"/>
  <c r="X891" i="59"/>
  <c r="W891" i="59"/>
  <c r="V891" i="59"/>
  <c r="U891" i="59"/>
  <c r="T891" i="59"/>
  <c r="S891" i="59"/>
  <c r="R891" i="59"/>
  <c r="P891" i="59"/>
  <c r="O891" i="59"/>
  <c r="N891" i="59"/>
  <c r="M891" i="59"/>
  <c r="L891" i="59"/>
  <c r="AF890" i="59"/>
  <c r="AE890" i="59"/>
  <c r="AD890" i="59"/>
  <c r="AC890" i="59"/>
  <c r="AB890" i="59"/>
  <c r="AA890" i="59"/>
  <c r="Z890" i="59"/>
  <c r="Y890" i="59"/>
  <c r="X890" i="59"/>
  <c r="W890" i="59"/>
  <c r="V890" i="59"/>
  <c r="U890" i="59"/>
  <c r="T890" i="59"/>
  <c r="S890" i="59"/>
  <c r="R890" i="59"/>
  <c r="P890" i="59"/>
  <c r="O890" i="59"/>
  <c r="N890" i="59"/>
  <c r="M890" i="59"/>
  <c r="L890" i="59"/>
  <c r="AF889" i="59"/>
  <c r="AE889" i="59"/>
  <c r="AD889" i="59"/>
  <c r="AC889" i="59"/>
  <c r="AB889" i="59"/>
  <c r="AA889" i="59"/>
  <c r="Z889" i="59"/>
  <c r="Y889" i="59"/>
  <c r="X889" i="59"/>
  <c r="W889" i="59"/>
  <c r="V889" i="59"/>
  <c r="U889" i="59"/>
  <c r="T889" i="59"/>
  <c r="S889" i="59"/>
  <c r="R889" i="59"/>
  <c r="P889" i="59"/>
  <c r="O889" i="59"/>
  <c r="N889" i="59"/>
  <c r="M889" i="59"/>
  <c r="L889" i="59"/>
  <c r="AF888" i="59"/>
  <c r="AE888" i="59"/>
  <c r="AD888" i="59"/>
  <c r="AC888" i="59"/>
  <c r="AB888" i="59"/>
  <c r="AA888" i="59"/>
  <c r="Z888" i="59"/>
  <c r="Y888" i="59"/>
  <c r="X888" i="59"/>
  <c r="W888" i="59"/>
  <c r="V888" i="59"/>
  <c r="U888" i="59"/>
  <c r="T888" i="59"/>
  <c r="S888" i="59"/>
  <c r="R888" i="59"/>
  <c r="P888" i="59"/>
  <c r="O888" i="59"/>
  <c r="N888" i="59"/>
  <c r="M888" i="59"/>
  <c r="L888" i="59"/>
  <c r="AF887" i="59"/>
  <c r="AE887" i="59"/>
  <c r="AD887" i="59"/>
  <c r="AC887" i="59"/>
  <c r="AB887" i="59"/>
  <c r="AA887" i="59"/>
  <c r="Z887" i="59"/>
  <c r="Y887" i="59"/>
  <c r="X887" i="59"/>
  <c r="W887" i="59"/>
  <c r="V887" i="59"/>
  <c r="U887" i="59"/>
  <c r="T887" i="59"/>
  <c r="S887" i="59"/>
  <c r="R887" i="59"/>
  <c r="P887" i="59"/>
  <c r="O887" i="59"/>
  <c r="N887" i="59"/>
  <c r="M887" i="59"/>
  <c r="L887" i="59"/>
  <c r="AF886" i="59"/>
  <c r="AE886" i="59"/>
  <c r="AD886" i="59"/>
  <c r="AC886" i="59"/>
  <c r="AB886" i="59"/>
  <c r="AA886" i="59"/>
  <c r="Z886" i="59"/>
  <c r="Y886" i="59"/>
  <c r="X886" i="59"/>
  <c r="W886" i="59"/>
  <c r="V886" i="59"/>
  <c r="U886" i="59"/>
  <c r="T886" i="59"/>
  <c r="S886" i="59"/>
  <c r="R886" i="59"/>
  <c r="P886" i="59"/>
  <c r="O886" i="59"/>
  <c r="N886" i="59"/>
  <c r="M886" i="59"/>
  <c r="L886" i="59"/>
  <c r="AF885" i="59"/>
  <c r="AE885" i="59"/>
  <c r="AD885" i="59"/>
  <c r="AC885" i="59"/>
  <c r="AB885" i="59"/>
  <c r="AA885" i="59"/>
  <c r="Z885" i="59"/>
  <c r="Y885" i="59"/>
  <c r="X885" i="59"/>
  <c r="W885" i="59"/>
  <c r="V885" i="59"/>
  <c r="U885" i="59"/>
  <c r="T885" i="59"/>
  <c r="S885" i="59"/>
  <c r="R885" i="59"/>
  <c r="P885" i="59"/>
  <c r="O885" i="59"/>
  <c r="N885" i="59"/>
  <c r="M885" i="59"/>
  <c r="L885" i="59"/>
  <c r="AF884" i="59"/>
  <c r="AE884" i="59"/>
  <c r="AD884" i="59"/>
  <c r="AC884" i="59"/>
  <c r="AB884" i="59"/>
  <c r="AA884" i="59"/>
  <c r="Z884" i="59"/>
  <c r="Y884" i="59"/>
  <c r="X884" i="59"/>
  <c r="W884" i="59"/>
  <c r="V884" i="59"/>
  <c r="U884" i="59"/>
  <c r="T884" i="59"/>
  <c r="S884" i="59"/>
  <c r="R884" i="59"/>
  <c r="P884" i="59"/>
  <c r="O884" i="59"/>
  <c r="N884" i="59"/>
  <c r="M884" i="59"/>
  <c r="L884" i="59"/>
  <c r="AF883" i="59"/>
  <c r="AE883" i="59"/>
  <c r="AD883" i="59"/>
  <c r="AC883" i="59"/>
  <c r="AB883" i="59"/>
  <c r="AA883" i="59"/>
  <c r="Z883" i="59"/>
  <c r="Y883" i="59"/>
  <c r="X883" i="59"/>
  <c r="W883" i="59"/>
  <c r="V883" i="59"/>
  <c r="U883" i="59"/>
  <c r="T883" i="59"/>
  <c r="S883" i="59"/>
  <c r="R883" i="59"/>
  <c r="P883" i="59"/>
  <c r="O883" i="59"/>
  <c r="N883" i="59"/>
  <c r="M883" i="59"/>
  <c r="L883" i="59"/>
  <c r="AF882" i="59"/>
  <c r="AE882" i="59"/>
  <c r="AD882" i="59"/>
  <c r="AC882" i="59"/>
  <c r="AB882" i="59"/>
  <c r="AA882" i="59"/>
  <c r="Z882" i="59"/>
  <c r="Y882" i="59"/>
  <c r="X882" i="59"/>
  <c r="W882" i="59"/>
  <c r="V882" i="59"/>
  <c r="U882" i="59"/>
  <c r="T882" i="59"/>
  <c r="S882" i="59"/>
  <c r="R882" i="59"/>
  <c r="P882" i="59"/>
  <c r="O882" i="59"/>
  <c r="N882" i="59"/>
  <c r="M882" i="59"/>
  <c r="L882" i="59"/>
  <c r="R881" i="59"/>
  <c r="P881" i="59"/>
  <c r="O881" i="59"/>
  <c r="N881" i="59"/>
  <c r="M881" i="59"/>
  <c r="L881" i="59"/>
  <c r="AF880" i="59"/>
  <c r="AE880" i="59"/>
  <c r="AD880" i="59"/>
  <c r="AC880" i="59"/>
  <c r="AB880" i="59"/>
  <c r="AA880" i="59"/>
  <c r="Z880" i="59"/>
  <c r="Y880" i="59"/>
  <c r="X880" i="59"/>
  <c r="W880" i="59"/>
  <c r="V880" i="59"/>
  <c r="U880" i="59"/>
  <c r="T880" i="59"/>
  <c r="S880" i="59"/>
  <c r="R880" i="59"/>
  <c r="P880" i="59"/>
  <c r="O880" i="59"/>
  <c r="N880" i="59"/>
  <c r="M880" i="59"/>
  <c r="L880" i="59"/>
  <c r="AF879" i="59"/>
  <c r="AE879" i="59"/>
  <c r="AD879" i="59"/>
  <c r="AC879" i="59"/>
  <c r="AB879" i="59"/>
  <c r="AA879" i="59"/>
  <c r="Z879" i="59"/>
  <c r="Y879" i="59"/>
  <c r="X879" i="59"/>
  <c r="W879" i="59"/>
  <c r="V879" i="59"/>
  <c r="U879" i="59"/>
  <c r="T879" i="59"/>
  <c r="S879" i="59"/>
  <c r="R879" i="59"/>
  <c r="P879" i="59"/>
  <c r="O879" i="59"/>
  <c r="N879" i="59"/>
  <c r="M879" i="59"/>
  <c r="L879" i="59"/>
  <c r="AF878" i="59"/>
  <c r="AE878" i="59"/>
  <c r="AD878" i="59"/>
  <c r="AC878" i="59"/>
  <c r="AB878" i="59"/>
  <c r="AA878" i="59"/>
  <c r="Z878" i="59"/>
  <c r="Y878" i="59"/>
  <c r="X878" i="59"/>
  <c r="W878" i="59"/>
  <c r="V878" i="59"/>
  <c r="U878" i="59"/>
  <c r="T878" i="59"/>
  <c r="S878" i="59"/>
  <c r="R878" i="59"/>
  <c r="P878" i="59"/>
  <c r="O878" i="59"/>
  <c r="N878" i="59"/>
  <c r="M878" i="59"/>
  <c r="L878" i="59"/>
  <c r="R877" i="59"/>
  <c r="P877" i="59"/>
  <c r="O877" i="59"/>
  <c r="N877" i="59"/>
  <c r="M877" i="59"/>
  <c r="L877" i="59"/>
  <c r="AF876" i="59"/>
  <c r="AE876" i="59"/>
  <c r="AD876" i="59"/>
  <c r="AC876" i="59"/>
  <c r="AB876" i="59"/>
  <c r="AA876" i="59"/>
  <c r="Z876" i="59"/>
  <c r="Y876" i="59"/>
  <c r="X876" i="59"/>
  <c r="W876" i="59"/>
  <c r="V876" i="59"/>
  <c r="U876" i="59"/>
  <c r="T876" i="59"/>
  <c r="S876" i="59"/>
  <c r="R876" i="59"/>
  <c r="P876" i="59"/>
  <c r="O876" i="59"/>
  <c r="N876" i="59"/>
  <c r="M876" i="59"/>
  <c r="L876" i="59"/>
  <c r="AF875" i="59"/>
  <c r="AE875" i="59"/>
  <c r="AD875" i="59"/>
  <c r="AC875" i="59"/>
  <c r="AB875" i="59"/>
  <c r="AA875" i="59"/>
  <c r="Z875" i="59"/>
  <c r="Y875" i="59"/>
  <c r="X875" i="59"/>
  <c r="W875" i="59"/>
  <c r="V875" i="59"/>
  <c r="U875" i="59"/>
  <c r="T875" i="59"/>
  <c r="S875" i="59"/>
  <c r="R875" i="59"/>
  <c r="P875" i="59"/>
  <c r="O875" i="59"/>
  <c r="N875" i="59"/>
  <c r="M875" i="59"/>
  <c r="L875" i="59"/>
  <c r="AF874" i="59"/>
  <c r="AE874" i="59"/>
  <c r="AD874" i="59"/>
  <c r="AC874" i="59"/>
  <c r="AB874" i="59"/>
  <c r="AA874" i="59"/>
  <c r="Z874" i="59"/>
  <c r="Y874" i="59"/>
  <c r="X874" i="59"/>
  <c r="W874" i="59"/>
  <c r="V874" i="59"/>
  <c r="U874" i="59"/>
  <c r="T874" i="59"/>
  <c r="S874" i="59"/>
  <c r="R874" i="59"/>
  <c r="P874" i="59"/>
  <c r="O874" i="59"/>
  <c r="N874" i="59"/>
  <c r="M874" i="59"/>
  <c r="L874" i="59"/>
  <c r="AF873" i="59"/>
  <c r="AE873" i="59"/>
  <c r="AD873" i="59"/>
  <c r="AC873" i="59"/>
  <c r="AB873" i="59"/>
  <c r="AA873" i="59"/>
  <c r="Z873" i="59"/>
  <c r="Y873" i="59"/>
  <c r="X873" i="59"/>
  <c r="W873" i="59"/>
  <c r="V873" i="59"/>
  <c r="U873" i="59"/>
  <c r="T873" i="59"/>
  <c r="S873" i="59"/>
  <c r="R873" i="59"/>
  <c r="P873" i="59"/>
  <c r="O873" i="59"/>
  <c r="N873" i="59"/>
  <c r="M873" i="59"/>
  <c r="L873" i="59"/>
  <c r="AF872" i="59"/>
  <c r="AE872" i="59"/>
  <c r="AD872" i="59"/>
  <c r="AC872" i="59"/>
  <c r="AB872" i="59"/>
  <c r="AA872" i="59"/>
  <c r="Z872" i="59"/>
  <c r="Y872" i="59"/>
  <c r="X872" i="59"/>
  <c r="W872" i="59"/>
  <c r="V872" i="59"/>
  <c r="U872" i="59"/>
  <c r="T872" i="59"/>
  <c r="S872" i="59"/>
  <c r="R872" i="59"/>
  <c r="P872" i="59"/>
  <c r="O872" i="59"/>
  <c r="N872" i="59"/>
  <c r="M872" i="59"/>
  <c r="L872" i="59"/>
  <c r="R871" i="59"/>
  <c r="P871" i="59"/>
  <c r="O871" i="59"/>
  <c r="N871" i="59"/>
  <c r="M871" i="59"/>
  <c r="L871" i="59"/>
  <c r="AF870" i="59"/>
  <c r="AE870" i="59"/>
  <c r="AD870" i="59"/>
  <c r="AC870" i="59"/>
  <c r="AB870" i="59"/>
  <c r="AA870" i="59"/>
  <c r="Z870" i="59"/>
  <c r="Y870" i="59"/>
  <c r="X870" i="59"/>
  <c r="W870" i="59"/>
  <c r="V870" i="59"/>
  <c r="U870" i="59"/>
  <c r="T870" i="59"/>
  <c r="S870" i="59"/>
  <c r="R870" i="59"/>
  <c r="P870" i="59"/>
  <c r="O870" i="59"/>
  <c r="N870" i="59"/>
  <c r="M870" i="59"/>
  <c r="L870" i="59"/>
  <c r="AF869" i="59"/>
  <c r="AE869" i="59"/>
  <c r="AD869" i="59"/>
  <c r="AC869" i="59"/>
  <c r="AB869" i="59"/>
  <c r="AA869" i="59"/>
  <c r="Z869" i="59"/>
  <c r="Y869" i="59"/>
  <c r="X869" i="59"/>
  <c r="W869" i="59"/>
  <c r="V869" i="59"/>
  <c r="U869" i="59"/>
  <c r="T869" i="59"/>
  <c r="S869" i="59"/>
  <c r="R869" i="59"/>
  <c r="P869" i="59"/>
  <c r="O869" i="59"/>
  <c r="N869" i="59"/>
  <c r="M869" i="59"/>
  <c r="L869" i="59"/>
  <c r="AF868" i="59"/>
  <c r="AE868" i="59"/>
  <c r="AD868" i="59"/>
  <c r="AC868" i="59"/>
  <c r="AB868" i="59"/>
  <c r="AA868" i="59"/>
  <c r="Z868" i="59"/>
  <c r="Y868" i="59"/>
  <c r="X868" i="59"/>
  <c r="W868" i="59"/>
  <c r="V868" i="59"/>
  <c r="U868" i="59"/>
  <c r="T868" i="59"/>
  <c r="S868" i="59"/>
  <c r="R868" i="59"/>
  <c r="P868" i="59"/>
  <c r="O868" i="59"/>
  <c r="N868" i="59"/>
  <c r="M868" i="59"/>
  <c r="L868" i="59"/>
  <c r="AF867" i="59"/>
  <c r="AE867" i="59"/>
  <c r="AD867" i="59"/>
  <c r="AC867" i="59"/>
  <c r="AB867" i="59"/>
  <c r="AA867" i="59"/>
  <c r="Z867" i="59"/>
  <c r="Y867" i="59"/>
  <c r="X867" i="59"/>
  <c r="W867" i="59"/>
  <c r="V867" i="59"/>
  <c r="U867" i="59"/>
  <c r="T867" i="59"/>
  <c r="S867" i="59"/>
  <c r="R867" i="59"/>
  <c r="P867" i="59"/>
  <c r="O867" i="59"/>
  <c r="N867" i="59"/>
  <c r="M867" i="59"/>
  <c r="L867" i="59"/>
  <c r="AF866" i="59"/>
  <c r="AE866" i="59"/>
  <c r="AD866" i="59"/>
  <c r="AC866" i="59"/>
  <c r="AB866" i="59"/>
  <c r="AA866" i="59"/>
  <c r="Z866" i="59"/>
  <c r="Y866" i="59"/>
  <c r="X866" i="59"/>
  <c r="W866" i="59"/>
  <c r="V866" i="59"/>
  <c r="U866" i="59"/>
  <c r="T866" i="59"/>
  <c r="S866" i="59"/>
  <c r="R866" i="59"/>
  <c r="P866" i="59"/>
  <c r="O866" i="59"/>
  <c r="N866" i="59"/>
  <c r="M866" i="59"/>
  <c r="L866" i="59"/>
  <c r="AF865" i="59"/>
  <c r="AE865" i="59"/>
  <c r="AD865" i="59"/>
  <c r="AC865" i="59"/>
  <c r="AB865" i="59"/>
  <c r="AA865" i="59"/>
  <c r="Z865" i="59"/>
  <c r="Y865" i="59"/>
  <c r="X865" i="59"/>
  <c r="W865" i="59"/>
  <c r="V865" i="59"/>
  <c r="U865" i="59"/>
  <c r="T865" i="59"/>
  <c r="S865" i="59"/>
  <c r="R865" i="59"/>
  <c r="P865" i="59"/>
  <c r="O865" i="59"/>
  <c r="N865" i="59"/>
  <c r="M865" i="59"/>
  <c r="L865" i="59"/>
  <c r="AF864" i="59"/>
  <c r="AE864" i="59"/>
  <c r="AD864" i="59"/>
  <c r="AC864" i="59"/>
  <c r="AB864" i="59"/>
  <c r="AA864" i="59"/>
  <c r="Z864" i="59"/>
  <c r="Y864" i="59"/>
  <c r="X864" i="59"/>
  <c r="W864" i="59"/>
  <c r="V864" i="59"/>
  <c r="U864" i="59"/>
  <c r="T864" i="59"/>
  <c r="S864" i="59"/>
  <c r="R864" i="59"/>
  <c r="P864" i="59"/>
  <c r="O864" i="59"/>
  <c r="N864" i="59"/>
  <c r="M864" i="59"/>
  <c r="L864" i="59"/>
  <c r="AF863" i="59"/>
  <c r="AE863" i="59"/>
  <c r="AD863" i="59"/>
  <c r="AC863" i="59"/>
  <c r="AB863" i="59"/>
  <c r="AA863" i="59"/>
  <c r="Z863" i="59"/>
  <c r="Y863" i="59"/>
  <c r="X863" i="59"/>
  <c r="W863" i="59"/>
  <c r="V863" i="59"/>
  <c r="U863" i="59"/>
  <c r="T863" i="59"/>
  <c r="S863" i="59"/>
  <c r="R863" i="59"/>
  <c r="P863" i="59"/>
  <c r="O863" i="59"/>
  <c r="N863" i="59"/>
  <c r="M863" i="59"/>
  <c r="L863" i="59"/>
  <c r="AF862" i="59"/>
  <c r="AE862" i="59"/>
  <c r="AD862" i="59"/>
  <c r="AC862" i="59"/>
  <c r="AB862" i="59"/>
  <c r="AA862" i="59"/>
  <c r="Z862" i="59"/>
  <c r="Y862" i="59"/>
  <c r="X862" i="59"/>
  <c r="W862" i="59"/>
  <c r="V862" i="59"/>
  <c r="U862" i="59"/>
  <c r="T862" i="59"/>
  <c r="S862" i="59"/>
  <c r="R862" i="59"/>
  <c r="P862" i="59"/>
  <c r="O862" i="59"/>
  <c r="N862" i="59"/>
  <c r="M862" i="59"/>
  <c r="L862" i="59"/>
  <c r="AF861" i="59"/>
  <c r="AE861" i="59"/>
  <c r="AD861" i="59"/>
  <c r="AC861" i="59"/>
  <c r="AB861" i="59"/>
  <c r="AA861" i="59"/>
  <c r="Z861" i="59"/>
  <c r="Y861" i="59"/>
  <c r="X861" i="59"/>
  <c r="W861" i="59"/>
  <c r="V861" i="59"/>
  <c r="U861" i="59"/>
  <c r="T861" i="59"/>
  <c r="S861" i="59"/>
  <c r="R861" i="59"/>
  <c r="P861" i="59"/>
  <c r="O861" i="59"/>
  <c r="N861" i="59"/>
  <c r="M861" i="59"/>
  <c r="L861" i="59"/>
  <c r="AF860" i="59"/>
  <c r="AE860" i="59"/>
  <c r="AD860" i="59"/>
  <c r="AC860" i="59"/>
  <c r="AB860" i="59"/>
  <c r="AA860" i="59"/>
  <c r="Z860" i="59"/>
  <c r="Y860" i="59"/>
  <c r="X860" i="59"/>
  <c r="W860" i="59"/>
  <c r="V860" i="59"/>
  <c r="U860" i="59"/>
  <c r="T860" i="59"/>
  <c r="S860" i="59"/>
  <c r="R860" i="59"/>
  <c r="P860" i="59"/>
  <c r="O860" i="59"/>
  <c r="N860" i="59"/>
  <c r="M860" i="59"/>
  <c r="L860" i="59"/>
  <c r="R859" i="59"/>
  <c r="P859" i="59"/>
  <c r="O859" i="59"/>
  <c r="N859" i="59"/>
  <c r="M859" i="59"/>
  <c r="L859" i="59"/>
  <c r="AF858" i="59"/>
  <c r="AE858" i="59"/>
  <c r="AD858" i="59"/>
  <c r="AC858" i="59"/>
  <c r="AB858" i="59"/>
  <c r="AA858" i="59"/>
  <c r="Z858" i="59"/>
  <c r="Y858" i="59"/>
  <c r="X858" i="59"/>
  <c r="W858" i="59"/>
  <c r="V858" i="59"/>
  <c r="U858" i="59"/>
  <c r="T858" i="59"/>
  <c r="S858" i="59"/>
  <c r="R858" i="59"/>
  <c r="P858" i="59"/>
  <c r="O858" i="59"/>
  <c r="N858" i="59"/>
  <c r="M858" i="59"/>
  <c r="L858" i="59"/>
  <c r="AF857" i="59"/>
  <c r="AE857" i="59"/>
  <c r="AD857" i="59"/>
  <c r="AC857" i="59"/>
  <c r="AB857" i="59"/>
  <c r="AA857" i="59"/>
  <c r="Z857" i="59"/>
  <c r="Y857" i="59"/>
  <c r="X857" i="59"/>
  <c r="W857" i="59"/>
  <c r="V857" i="59"/>
  <c r="U857" i="59"/>
  <c r="T857" i="59"/>
  <c r="S857" i="59"/>
  <c r="R857" i="59"/>
  <c r="P857" i="59"/>
  <c r="O857" i="59"/>
  <c r="N857" i="59"/>
  <c r="M857" i="59"/>
  <c r="L857" i="59"/>
  <c r="AF856" i="59"/>
  <c r="AE856" i="59"/>
  <c r="AD856" i="59"/>
  <c r="AC856" i="59"/>
  <c r="AB856" i="59"/>
  <c r="AA856" i="59"/>
  <c r="Z856" i="59"/>
  <c r="Y856" i="59"/>
  <c r="X856" i="59"/>
  <c r="W856" i="59"/>
  <c r="V856" i="59"/>
  <c r="U856" i="59"/>
  <c r="T856" i="59"/>
  <c r="S856" i="59"/>
  <c r="R856" i="59"/>
  <c r="P856" i="59"/>
  <c r="O856" i="59"/>
  <c r="N856" i="59"/>
  <c r="M856" i="59"/>
  <c r="L856" i="59"/>
  <c r="AF855" i="59"/>
  <c r="AE855" i="59"/>
  <c r="AD855" i="59"/>
  <c r="AC855" i="59"/>
  <c r="AB855" i="59"/>
  <c r="AA855" i="59"/>
  <c r="Z855" i="59"/>
  <c r="Y855" i="59"/>
  <c r="X855" i="59"/>
  <c r="W855" i="59"/>
  <c r="V855" i="59"/>
  <c r="U855" i="59"/>
  <c r="T855" i="59"/>
  <c r="S855" i="59"/>
  <c r="R855" i="59"/>
  <c r="P855" i="59"/>
  <c r="O855" i="59"/>
  <c r="N855" i="59"/>
  <c r="M855" i="59"/>
  <c r="L855" i="59"/>
  <c r="AF854" i="59"/>
  <c r="AE854" i="59"/>
  <c r="AD854" i="59"/>
  <c r="AC854" i="59"/>
  <c r="AB854" i="59"/>
  <c r="AA854" i="59"/>
  <c r="Z854" i="59"/>
  <c r="Y854" i="59"/>
  <c r="X854" i="59"/>
  <c r="W854" i="59"/>
  <c r="V854" i="59"/>
  <c r="U854" i="59"/>
  <c r="T854" i="59"/>
  <c r="S854" i="59"/>
  <c r="R854" i="59"/>
  <c r="P854" i="59"/>
  <c r="O854" i="59"/>
  <c r="N854" i="59"/>
  <c r="M854" i="59"/>
  <c r="L854" i="59"/>
  <c r="AF853" i="59"/>
  <c r="AE853" i="59"/>
  <c r="AD853" i="59"/>
  <c r="AC853" i="59"/>
  <c r="AB853" i="59"/>
  <c r="AA853" i="59"/>
  <c r="Z853" i="59"/>
  <c r="Y853" i="59"/>
  <c r="X853" i="59"/>
  <c r="W853" i="59"/>
  <c r="V853" i="59"/>
  <c r="U853" i="59"/>
  <c r="T853" i="59"/>
  <c r="S853" i="59"/>
  <c r="R853" i="59"/>
  <c r="P853" i="59"/>
  <c r="O853" i="59"/>
  <c r="N853" i="59"/>
  <c r="M853" i="59"/>
  <c r="L853" i="59"/>
  <c r="AF852" i="59"/>
  <c r="AE852" i="59"/>
  <c r="AD852" i="59"/>
  <c r="AC852" i="59"/>
  <c r="AB852" i="59"/>
  <c r="AA852" i="59"/>
  <c r="Z852" i="59"/>
  <c r="Y852" i="59"/>
  <c r="X852" i="59"/>
  <c r="W852" i="59"/>
  <c r="V852" i="59"/>
  <c r="U852" i="59"/>
  <c r="T852" i="59"/>
  <c r="S852" i="59"/>
  <c r="R852" i="59"/>
  <c r="P852" i="59"/>
  <c r="O852" i="59"/>
  <c r="N852" i="59"/>
  <c r="M852" i="59"/>
  <c r="L852" i="59"/>
  <c r="AF851" i="59"/>
  <c r="AE851" i="59"/>
  <c r="AD851" i="59"/>
  <c r="AC851" i="59"/>
  <c r="AB851" i="59"/>
  <c r="AA851" i="59"/>
  <c r="Z851" i="59"/>
  <c r="Y851" i="59"/>
  <c r="X851" i="59"/>
  <c r="W851" i="59"/>
  <c r="V851" i="59"/>
  <c r="U851" i="59"/>
  <c r="T851" i="59"/>
  <c r="S851" i="59"/>
  <c r="R851" i="59"/>
  <c r="P851" i="59"/>
  <c r="O851" i="59"/>
  <c r="N851" i="59"/>
  <c r="M851" i="59"/>
  <c r="L851" i="59"/>
  <c r="AF850" i="59"/>
  <c r="AE850" i="59"/>
  <c r="AD850" i="59"/>
  <c r="AC850" i="59"/>
  <c r="AB850" i="59"/>
  <c r="AA850" i="59"/>
  <c r="Z850" i="59"/>
  <c r="Y850" i="59"/>
  <c r="X850" i="59"/>
  <c r="W850" i="59"/>
  <c r="V850" i="59"/>
  <c r="U850" i="59"/>
  <c r="T850" i="59"/>
  <c r="S850" i="59"/>
  <c r="R850" i="59"/>
  <c r="P850" i="59"/>
  <c r="O850" i="59"/>
  <c r="N850" i="59"/>
  <c r="M850" i="59"/>
  <c r="L850" i="59"/>
  <c r="AF849" i="59"/>
  <c r="AE849" i="59"/>
  <c r="AD849" i="59"/>
  <c r="AC849" i="59"/>
  <c r="AB849" i="59"/>
  <c r="AA849" i="59"/>
  <c r="Z849" i="59"/>
  <c r="Y849" i="59"/>
  <c r="X849" i="59"/>
  <c r="W849" i="59"/>
  <c r="V849" i="59"/>
  <c r="U849" i="59"/>
  <c r="T849" i="59"/>
  <c r="S849" i="59"/>
  <c r="R849" i="59"/>
  <c r="P849" i="59"/>
  <c r="O849" i="59"/>
  <c r="N849" i="59"/>
  <c r="M849" i="59"/>
  <c r="L849" i="59"/>
  <c r="AF848" i="59"/>
  <c r="AE848" i="59"/>
  <c r="AD848" i="59"/>
  <c r="AC848" i="59"/>
  <c r="AB848" i="59"/>
  <c r="AA848" i="59"/>
  <c r="Z848" i="59"/>
  <c r="Y848" i="59"/>
  <c r="X848" i="59"/>
  <c r="W848" i="59"/>
  <c r="V848" i="59"/>
  <c r="U848" i="59"/>
  <c r="T848" i="59"/>
  <c r="S848" i="59"/>
  <c r="R848" i="59"/>
  <c r="P848" i="59"/>
  <c r="O848" i="59"/>
  <c r="N848" i="59"/>
  <c r="M848" i="59"/>
  <c r="L848" i="59"/>
  <c r="AF847" i="59"/>
  <c r="AE847" i="59"/>
  <c r="AD847" i="59"/>
  <c r="AC847" i="59"/>
  <c r="AB847" i="59"/>
  <c r="AA847" i="59"/>
  <c r="Z847" i="59"/>
  <c r="Y847" i="59"/>
  <c r="X847" i="59"/>
  <c r="W847" i="59"/>
  <c r="V847" i="59"/>
  <c r="U847" i="59"/>
  <c r="T847" i="59"/>
  <c r="S847" i="59"/>
  <c r="R847" i="59"/>
  <c r="P847" i="59"/>
  <c r="O847" i="59"/>
  <c r="N847" i="59"/>
  <c r="M847" i="59"/>
  <c r="L847" i="59"/>
  <c r="R846" i="59"/>
  <c r="P846" i="59"/>
  <c r="O846" i="59"/>
  <c r="N846" i="59"/>
  <c r="M846" i="59"/>
  <c r="L846" i="59"/>
  <c r="AF845" i="59"/>
  <c r="AE845" i="59"/>
  <c r="AD845" i="59"/>
  <c r="AC845" i="59"/>
  <c r="AB845" i="59"/>
  <c r="AA845" i="59"/>
  <c r="Z845" i="59"/>
  <c r="Y845" i="59"/>
  <c r="X845" i="59"/>
  <c r="W845" i="59"/>
  <c r="V845" i="59"/>
  <c r="U845" i="59"/>
  <c r="T845" i="59"/>
  <c r="S845" i="59"/>
  <c r="R845" i="59"/>
  <c r="P845" i="59"/>
  <c r="O845" i="59"/>
  <c r="N845" i="59"/>
  <c r="M845" i="59"/>
  <c r="L845" i="59"/>
  <c r="F845" i="59"/>
  <c r="AF844" i="59"/>
  <c r="AE844" i="59"/>
  <c r="AD844" i="59"/>
  <c r="AC844" i="59"/>
  <c r="AB844" i="59"/>
  <c r="AA844" i="59"/>
  <c r="Z844" i="59"/>
  <c r="Y844" i="59"/>
  <c r="X844" i="59"/>
  <c r="W844" i="59"/>
  <c r="V844" i="59"/>
  <c r="U844" i="59"/>
  <c r="T844" i="59"/>
  <c r="S844" i="59"/>
  <c r="R844" i="59"/>
  <c r="P844" i="59"/>
  <c r="O844" i="59"/>
  <c r="N844" i="59"/>
  <c r="M844" i="59"/>
  <c r="L844" i="59"/>
  <c r="F844" i="59"/>
  <c r="AF843" i="59"/>
  <c r="AE843" i="59"/>
  <c r="AD843" i="59"/>
  <c r="AC843" i="59"/>
  <c r="AB843" i="59"/>
  <c r="AA843" i="59"/>
  <c r="Z843" i="59"/>
  <c r="Y843" i="59"/>
  <c r="X843" i="59"/>
  <c r="W843" i="59"/>
  <c r="V843" i="59"/>
  <c r="U843" i="59"/>
  <c r="T843" i="59"/>
  <c r="S843" i="59"/>
  <c r="R843" i="59"/>
  <c r="P843" i="59"/>
  <c r="O843" i="59"/>
  <c r="N843" i="59"/>
  <c r="M843" i="59"/>
  <c r="L843" i="59"/>
  <c r="AF842" i="59"/>
  <c r="AE842" i="59"/>
  <c r="AD842" i="59"/>
  <c r="AC842" i="59"/>
  <c r="AB842" i="59"/>
  <c r="AA842" i="59"/>
  <c r="Z842" i="59"/>
  <c r="Y842" i="59"/>
  <c r="X842" i="59"/>
  <c r="W842" i="59"/>
  <c r="V842" i="59"/>
  <c r="U842" i="59"/>
  <c r="T842" i="59"/>
  <c r="S842" i="59"/>
  <c r="R842" i="59"/>
  <c r="P842" i="59"/>
  <c r="O842" i="59"/>
  <c r="N842" i="59"/>
  <c r="M842" i="59"/>
  <c r="L842" i="59"/>
  <c r="F842" i="59"/>
  <c r="AF841" i="59"/>
  <c r="AE841" i="59"/>
  <c r="AD841" i="59"/>
  <c r="AC841" i="59"/>
  <c r="AB841" i="59"/>
  <c r="AA841" i="59"/>
  <c r="Z841" i="59"/>
  <c r="Y841" i="59"/>
  <c r="X841" i="59"/>
  <c r="W841" i="59"/>
  <c r="V841" i="59"/>
  <c r="U841" i="59"/>
  <c r="T841" i="59"/>
  <c r="S841" i="59"/>
  <c r="R841" i="59"/>
  <c r="P841" i="59"/>
  <c r="O841" i="59"/>
  <c r="N841" i="59"/>
  <c r="M841" i="59"/>
  <c r="L841" i="59"/>
  <c r="F841" i="59"/>
  <c r="AF840" i="59"/>
  <c r="AE840" i="59"/>
  <c r="AD840" i="59"/>
  <c r="AC840" i="59"/>
  <c r="AB840" i="59"/>
  <c r="AA840" i="59"/>
  <c r="Z840" i="59"/>
  <c r="Y840" i="59"/>
  <c r="X840" i="59"/>
  <c r="W840" i="59"/>
  <c r="V840" i="59"/>
  <c r="U840" i="59"/>
  <c r="T840" i="59"/>
  <c r="S840" i="59"/>
  <c r="R840" i="59"/>
  <c r="P840" i="59"/>
  <c r="O840" i="59"/>
  <c r="N840" i="59"/>
  <c r="M840" i="59"/>
  <c r="L840" i="59"/>
  <c r="AF839" i="59"/>
  <c r="AE839" i="59"/>
  <c r="AD839" i="59"/>
  <c r="AC839" i="59"/>
  <c r="AB839" i="59"/>
  <c r="AA839" i="59"/>
  <c r="Z839" i="59"/>
  <c r="Y839" i="59"/>
  <c r="X839" i="59"/>
  <c r="W839" i="59"/>
  <c r="V839" i="59"/>
  <c r="U839" i="59"/>
  <c r="T839" i="59"/>
  <c r="S839" i="59"/>
  <c r="R839" i="59"/>
  <c r="P839" i="59"/>
  <c r="O839" i="59"/>
  <c r="N839" i="59"/>
  <c r="M839" i="59"/>
  <c r="L839" i="59"/>
  <c r="F839" i="59"/>
  <c r="AF838" i="59"/>
  <c r="AE838" i="59"/>
  <c r="AD838" i="59"/>
  <c r="AC838" i="59"/>
  <c r="AB838" i="59"/>
  <c r="AA838" i="59"/>
  <c r="Z838" i="59"/>
  <c r="Y838" i="59"/>
  <c r="X838" i="59"/>
  <c r="W838" i="59"/>
  <c r="V838" i="59"/>
  <c r="U838" i="59"/>
  <c r="T838" i="59"/>
  <c r="S838" i="59"/>
  <c r="R838" i="59"/>
  <c r="P838" i="59"/>
  <c r="O838" i="59"/>
  <c r="N838" i="59"/>
  <c r="M838" i="59"/>
  <c r="L838" i="59"/>
  <c r="F838" i="59"/>
  <c r="AF837" i="59"/>
  <c r="AE837" i="59"/>
  <c r="AD837" i="59"/>
  <c r="AC837" i="59"/>
  <c r="AB837" i="59"/>
  <c r="AA837" i="59"/>
  <c r="Z837" i="59"/>
  <c r="Y837" i="59"/>
  <c r="X837" i="59"/>
  <c r="W837" i="59"/>
  <c r="V837" i="59"/>
  <c r="U837" i="59"/>
  <c r="T837" i="59"/>
  <c r="S837" i="59"/>
  <c r="R837" i="59"/>
  <c r="P837" i="59"/>
  <c r="O837" i="59"/>
  <c r="N837" i="59"/>
  <c r="M837" i="59"/>
  <c r="L837" i="59"/>
  <c r="AF836" i="59"/>
  <c r="AE836" i="59"/>
  <c r="AD836" i="59"/>
  <c r="AC836" i="59"/>
  <c r="AB836" i="59"/>
  <c r="AA836" i="59"/>
  <c r="Z836" i="59"/>
  <c r="Y836" i="59"/>
  <c r="X836" i="59"/>
  <c r="W836" i="59"/>
  <c r="V836" i="59"/>
  <c r="U836" i="59"/>
  <c r="T836" i="59"/>
  <c r="S836" i="59"/>
  <c r="R836" i="59"/>
  <c r="P836" i="59"/>
  <c r="O836" i="59"/>
  <c r="N836" i="59"/>
  <c r="M836" i="59"/>
  <c r="L836" i="59"/>
  <c r="F836" i="59"/>
  <c r="AF835" i="59"/>
  <c r="AE835" i="59"/>
  <c r="AD835" i="59"/>
  <c r="AC835" i="59"/>
  <c r="AB835" i="59"/>
  <c r="AA835" i="59"/>
  <c r="Z835" i="59"/>
  <c r="Y835" i="59"/>
  <c r="X835" i="59"/>
  <c r="W835" i="59"/>
  <c r="V835" i="59"/>
  <c r="U835" i="59"/>
  <c r="T835" i="59"/>
  <c r="S835" i="59"/>
  <c r="R835" i="59"/>
  <c r="P835" i="59"/>
  <c r="O835" i="59"/>
  <c r="N835" i="59"/>
  <c r="M835" i="59"/>
  <c r="L835" i="59"/>
  <c r="F835" i="59"/>
  <c r="AF834" i="59"/>
  <c r="AE834" i="59"/>
  <c r="AD834" i="59"/>
  <c r="AC834" i="59"/>
  <c r="AB834" i="59"/>
  <c r="AA834" i="59"/>
  <c r="Z834" i="59"/>
  <c r="Y834" i="59"/>
  <c r="X834" i="59"/>
  <c r="W834" i="59"/>
  <c r="V834" i="59"/>
  <c r="U834" i="59"/>
  <c r="T834" i="59"/>
  <c r="S834" i="59"/>
  <c r="R834" i="59"/>
  <c r="P834" i="59"/>
  <c r="O834" i="59"/>
  <c r="N834" i="59"/>
  <c r="M834" i="59"/>
  <c r="L834" i="59"/>
  <c r="AF833" i="59"/>
  <c r="AE833" i="59"/>
  <c r="AD833" i="59"/>
  <c r="AC833" i="59"/>
  <c r="AB833" i="59"/>
  <c r="AA833" i="59"/>
  <c r="Z833" i="59"/>
  <c r="Y833" i="59"/>
  <c r="X833" i="59"/>
  <c r="W833" i="59"/>
  <c r="V833" i="59"/>
  <c r="U833" i="59"/>
  <c r="T833" i="59"/>
  <c r="S833" i="59"/>
  <c r="R833" i="59"/>
  <c r="P833" i="59"/>
  <c r="O833" i="59"/>
  <c r="N833" i="59"/>
  <c r="M833" i="59"/>
  <c r="L833" i="59"/>
  <c r="F833" i="59"/>
  <c r="AF832" i="59"/>
  <c r="AE832" i="59"/>
  <c r="AD832" i="59"/>
  <c r="AC832" i="59"/>
  <c r="AB832" i="59"/>
  <c r="AA832" i="59"/>
  <c r="Z832" i="59"/>
  <c r="Y832" i="59"/>
  <c r="X832" i="59"/>
  <c r="W832" i="59"/>
  <c r="V832" i="59"/>
  <c r="U832" i="59"/>
  <c r="T832" i="59"/>
  <c r="S832" i="59"/>
  <c r="R832" i="59"/>
  <c r="P832" i="59"/>
  <c r="O832" i="59"/>
  <c r="N832" i="59"/>
  <c r="M832" i="59"/>
  <c r="L832" i="59"/>
  <c r="F832" i="59"/>
  <c r="AF831" i="59"/>
  <c r="AE831" i="59"/>
  <c r="AD831" i="59"/>
  <c r="AC831" i="59"/>
  <c r="AB831" i="59"/>
  <c r="AA831" i="59"/>
  <c r="Z831" i="59"/>
  <c r="Y831" i="59"/>
  <c r="X831" i="59"/>
  <c r="W831" i="59"/>
  <c r="V831" i="59"/>
  <c r="U831" i="59"/>
  <c r="T831" i="59"/>
  <c r="S831" i="59"/>
  <c r="R831" i="59"/>
  <c r="P831" i="59"/>
  <c r="O831" i="59"/>
  <c r="N831" i="59"/>
  <c r="M831" i="59"/>
  <c r="L831" i="59"/>
  <c r="AF830" i="59"/>
  <c r="AE830" i="59"/>
  <c r="AD830" i="59"/>
  <c r="AC830" i="59"/>
  <c r="AB830" i="59"/>
  <c r="AA830" i="59"/>
  <c r="Z830" i="59"/>
  <c r="Y830" i="59"/>
  <c r="X830" i="59"/>
  <c r="W830" i="59"/>
  <c r="V830" i="59"/>
  <c r="U830" i="59"/>
  <c r="T830" i="59"/>
  <c r="S830" i="59"/>
  <c r="R830" i="59"/>
  <c r="P830" i="59"/>
  <c r="O830" i="59"/>
  <c r="N830" i="59"/>
  <c r="M830" i="59"/>
  <c r="L830" i="59"/>
  <c r="F830" i="59"/>
  <c r="AF829" i="59"/>
  <c r="AE829" i="59"/>
  <c r="AD829" i="59"/>
  <c r="AC829" i="59"/>
  <c r="AB829" i="59"/>
  <c r="AA829" i="59"/>
  <c r="Z829" i="59"/>
  <c r="Y829" i="59"/>
  <c r="X829" i="59"/>
  <c r="W829" i="59"/>
  <c r="V829" i="59"/>
  <c r="U829" i="59"/>
  <c r="T829" i="59"/>
  <c r="S829" i="59"/>
  <c r="R829" i="59"/>
  <c r="P829" i="59"/>
  <c r="O829" i="59"/>
  <c r="N829" i="59"/>
  <c r="M829" i="59"/>
  <c r="L829" i="59"/>
  <c r="F829" i="59"/>
  <c r="AF828" i="59"/>
  <c r="AE828" i="59"/>
  <c r="AD828" i="59"/>
  <c r="AC828" i="59"/>
  <c r="AB828" i="59"/>
  <c r="AA828" i="59"/>
  <c r="Z828" i="59"/>
  <c r="Y828" i="59"/>
  <c r="X828" i="59"/>
  <c r="W828" i="59"/>
  <c r="V828" i="59"/>
  <c r="U828" i="59"/>
  <c r="T828" i="59"/>
  <c r="S828" i="59"/>
  <c r="R828" i="59"/>
  <c r="P828" i="59"/>
  <c r="O828" i="59"/>
  <c r="N828" i="59"/>
  <c r="M828" i="59"/>
  <c r="L828" i="59"/>
  <c r="AF827" i="59"/>
  <c r="AE827" i="59"/>
  <c r="AD827" i="59"/>
  <c r="AC827" i="59"/>
  <c r="AB827" i="59"/>
  <c r="AA827" i="59"/>
  <c r="Z827" i="59"/>
  <c r="Y827" i="59"/>
  <c r="X827" i="59"/>
  <c r="W827" i="59"/>
  <c r="V827" i="59"/>
  <c r="U827" i="59"/>
  <c r="T827" i="59"/>
  <c r="S827" i="59"/>
  <c r="R827" i="59"/>
  <c r="P827" i="59"/>
  <c r="O827" i="59"/>
  <c r="N827" i="59"/>
  <c r="M827" i="59"/>
  <c r="L827" i="59"/>
  <c r="F827" i="59"/>
  <c r="AF826" i="59"/>
  <c r="AE826" i="59"/>
  <c r="AD826" i="59"/>
  <c r="AC826" i="59"/>
  <c r="AB826" i="59"/>
  <c r="AA826" i="59"/>
  <c r="Z826" i="59"/>
  <c r="Y826" i="59"/>
  <c r="X826" i="59"/>
  <c r="W826" i="59"/>
  <c r="V826" i="59"/>
  <c r="U826" i="59"/>
  <c r="T826" i="59"/>
  <c r="S826" i="59"/>
  <c r="R826" i="59"/>
  <c r="P826" i="59"/>
  <c r="O826" i="59"/>
  <c r="N826" i="59"/>
  <c r="M826" i="59"/>
  <c r="L826" i="59"/>
  <c r="F826" i="59"/>
  <c r="AF825" i="59"/>
  <c r="AE825" i="59"/>
  <c r="AD825" i="59"/>
  <c r="AC825" i="59"/>
  <c r="AB825" i="59"/>
  <c r="AA825" i="59"/>
  <c r="Z825" i="59"/>
  <c r="Y825" i="59"/>
  <c r="X825" i="59"/>
  <c r="W825" i="59"/>
  <c r="V825" i="59"/>
  <c r="U825" i="59"/>
  <c r="T825" i="59"/>
  <c r="S825" i="59"/>
  <c r="R825" i="59"/>
  <c r="P825" i="59"/>
  <c r="O825" i="59"/>
  <c r="N825" i="59"/>
  <c r="M825" i="59"/>
  <c r="L825" i="59"/>
  <c r="AF824" i="59"/>
  <c r="AE824" i="59"/>
  <c r="AD824" i="59"/>
  <c r="AC824" i="59"/>
  <c r="AB824" i="59"/>
  <c r="AA824" i="59"/>
  <c r="Z824" i="59"/>
  <c r="Y824" i="59"/>
  <c r="X824" i="59"/>
  <c r="W824" i="59"/>
  <c r="V824" i="59"/>
  <c r="U824" i="59"/>
  <c r="T824" i="59"/>
  <c r="S824" i="59"/>
  <c r="R824" i="59"/>
  <c r="P824" i="59"/>
  <c r="O824" i="59"/>
  <c r="N824" i="59"/>
  <c r="M824" i="59"/>
  <c r="L824" i="59"/>
  <c r="F824" i="59"/>
  <c r="AF823" i="59"/>
  <c r="AE823" i="59"/>
  <c r="AD823" i="59"/>
  <c r="AC823" i="59"/>
  <c r="AB823" i="59"/>
  <c r="AA823" i="59"/>
  <c r="Z823" i="59"/>
  <c r="Y823" i="59"/>
  <c r="X823" i="59"/>
  <c r="W823" i="59"/>
  <c r="V823" i="59"/>
  <c r="U823" i="59"/>
  <c r="T823" i="59"/>
  <c r="S823" i="59"/>
  <c r="R823" i="59"/>
  <c r="P823" i="59"/>
  <c r="O823" i="59"/>
  <c r="N823" i="59"/>
  <c r="M823" i="59"/>
  <c r="L823" i="59"/>
  <c r="F823" i="59"/>
  <c r="AF822" i="59"/>
  <c r="AE822" i="59"/>
  <c r="AD822" i="59"/>
  <c r="AC822" i="59"/>
  <c r="AB822" i="59"/>
  <c r="AA822" i="59"/>
  <c r="Z822" i="59"/>
  <c r="Y822" i="59"/>
  <c r="X822" i="59"/>
  <c r="W822" i="59"/>
  <c r="V822" i="59"/>
  <c r="U822" i="59"/>
  <c r="T822" i="59"/>
  <c r="S822" i="59"/>
  <c r="R822" i="59"/>
  <c r="P822" i="59"/>
  <c r="O822" i="59"/>
  <c r="N822" i="59"/>
  <c r="M822" i="59"/>
  <c r="L822" i="59"/>
  <c r="AF821" i="59"/>
  <c r="AE821" i="59"/>
  <c r="AD821" i="59"/>
  <c r="AC821" i="59"/>
  <c r="AB821" i="59"/>
  <c r="AA821" i="59"/>
  <c r="Z821" i="59"/>
  <c r="Y821" i="59"/>
  <c r="X821" i="59"/>
  <c r="W821" i="59"/>
  <c r="V821" i="59"/>
  <c r="U821" i="59"/>
  <c r="T821" i="59"/>
  <c r="S821" i="59"/>
  <c r="R821" i="59"/>
  <c r="P821" i="59"/>
  <c r="O821" i="59"/>
  <c r="N821" i="59"/>
  <c r="M821" i="59"/>
  <c r="L821" i="59"/>
  <c r="F821" i="59"/>
  <c r="AF820" i="59"/>
  <c r="AE820" i="59"/>
  <c r="AD820" i="59"/>
  <c r="AC820" i="59"/>
  <c r="AB820" i="59"/>
  <c r="AA820" i="59"/>
  <c r="Z820" i="59"/>
  <c r="Y820" i="59"/>
  <c r="X820" i="59"/>
  <c r="W820" i="59"/>
  <c r="V820" i="59"/>
  <c r="U820" i="59"/>
  <c r="T820" i="59"/>
  <c r="S820" i="59"/>
  <c r="R820" i="59"/>
  <c r="P820" i="59"/>
  <c r="O820" i="59"/>
  <c r="N820" i="59"/>
  <c r="M820" i="59"/>
  <c r="L820" i="59"/>
  <c r="F820" i="59"/>
  <c r="AF819" i="59"/>
  <c r="AE819" i="59"/>
  <c r="AD819" i="59"/>
  <c r="AC819" i="59"/>
  <c r="AB819" i="59"/>
  <c r="AA819" i="59"/>
  <c r="Z819" i="59"/>
  <c r="Y819" i="59"/>
  <c r="X819" i="59"/>
  <c r="W819" i="59"/>
  <c r="V819" i="59"/>
  <c r="U819" i="59"/>
  <c r="T819" i="59"/>
  <c r="S819" i="59"/>
  <c r="R819" i="59"/>
  <c r="P819" i="59"/>
  <c r="O819" i="59"/>
  <c r="N819" i="59"/>
  <c r="M819" i="59"/>
  <c r="L819" i="59"/>
  <c r="AF818" i="59"/>
  <c r="AE818" i="59"/>
  <c r="AD818" i="59"/>
  <c r="AC818" i="59"/>
  <c r="AB818" i="59"/>
  <c r="AA818" i="59"/>
  <c r="Z818" i="59"/>
  <c r="Y818" i="59"/>
  <c r="X818" i="59"/>
  <c r="W818" i="59"/>
  <c r="V818" i="59"/>
  <c r="U818" i="59"/>
  <c r="T818" i="59"/>
  <c r="S818" i="59"/>
  <c r="R818" i="59"/>
  <c r="P818" i="59"/>
  <c r="O818" i="59"/>
  <c r="N818" i="59"/>
  <c r="M818" i="59"/>
  <c r="L818" i="59"/>
  <c r="F818" i="59"/>
  <c r="AF817" i="59"/>
  <c r="AE817" i="59"/>
  <c r="AD817" i="59"/>
  <c r="AC817" i="59"/>
  <c r="AB817" i="59"/>
  <c r="AA817" i="59"/>
  <c r="Z817" i="59"/>
  <c r="Y817" i="59"/>
  <c r="X817" i="59"/>
  <c r="W817" i="59"/>
  <c r="V817" i="59"/>
  <c r="U817" i="59"/>
  <c r="T817" i="59"/>
  <c r="S817" i="59"/>
  <c r="R817" i="59"/>
  <c r="P817" i="59"/>
  <c r="O817" i="59"/>
  <c r="N817" i="59"/>
  <c r="M817" i="59"/>
  <c r="L817" i="59"/>
  <c r="F817" i="59"/>
  <c r="AF816" i="59"/>
  <c r="AE816" i="59"/>
  <c r="AD816" i="59"/>
  <c r="AC816" i="59"/>
  <c r="AB816" i="59"/>
  <c r="AA816" i="59"/>
  <c r="Z816" i="59"/>
  <c r="Y816" i="59"/>
  <c r="X816" i="59"/>
  <c r="W816" i="59"/>
  <c r="V816" i="59"/>
  <c r="U816" i="59"/>
  <c r="T816" i="59"/>
  <c r="S816" i="59"/>
  <c r="R816" i="59"/>
  <c r="P816" i="59"/>
  <c r="O816" i="59"/>
  <c r="N816" i="59"/>
  <c r="M816" i="59"/>
  <c r="L816" i="59"/>
  <c r="AF815" i="59"/>
  <c r="AE815" i="59"/>
  <c r="AD815" i="59"/>
  <c r="AC815" i="59"/>
  <c r="AB815" i="59"/>
  <c r="AA815" i="59"/>
  <c r="Z815" i="59"/>
  <c r="Y815" i="59"/>
  <c r="X815" i="59"/>
  <c r="W815" i="59"/>
  <c r="V815" i="59"/>
  <c r="U815" i="59"/>
  <c r="T815" i="59"/>
  <c r="S815" i="59"/>
  <c r="R815" i="59"/>
  <c r="P815" i="59"/>
  <c r="O815" i="59"/>
  <c r="N815" i="59"/>
  <c r="M815" i="59"/>
  <c r="L815" i="59"/>
  <c r="AF814" i="59"/>
  <c r="AE814" i="59"/>
  <c r="AD814" i="59"/>
  <c r="AC814" i="59"/>
  <c r="AB814" i="59"/>
  <c r="AA814" i="59"/>
  <c r="Z814" i="59"/>
  <c r="Y814" i="59"/>
  <c r="X814" i="59"/>
  <c r="W814" i="59"/>
  <c r="V814" i="59"/>
  <c r="U814" i="59"/>
  <c r="T814" i="59"/>
  <c r="S814" i="59"/>
  <c r="R814" i="59"/>
  <c r="P814" i="59"/>
  <c r="O814" i="59"/>
  <c r="N814" i="59"/>
  <c r="M814" i="59"/>
  <c r="L814" i="59"/>
  <c r="AF813" i="59"/>
  <c r="AE813" i="59"/>
  <c r="AD813" i="59"/>
  <c r="AC813" i="59"/>
  <c r="AB813" i="59"/>
  <c r="AA813" i="59"/>
  <c r="Z813" i="59"/>
  <c r="Y813" i="59"/>
  <c r="X813" i="59"/>
  <c r="W813" i="59"/>
  <c r="V813" i="59"/>
  <c r="U813" i="59"/>
  <c r="T813" i="59"/>
  <c r="S813" i="59"/>
  <c r="R813" i="59"/>
  <c r="P813" i="59"/>
  <c r="O813" i="59"/>
  <c r="N813" i="59"/>
  <c r="M813" i="59"/>
  <c r="L813" i="59"/>
  <c r="F813" i="59"/>
  <c r="AF812" i="59"/>
  <c r="AE812" i="59"/>
  <c r="AD812" i="59"/>
  <c r="AC812" i="59"/>
  <c r="AB812" i="59"/>
  <c r="AA812" i="59"/>
  <c r="Z812" i="59"/>
  <c r="Y812" i="59"/>
  <c r="X812" i="59"/>
  <c r="W812" i="59"/>
  <c r="V812" i="59"/>
  <c r="U812" i="59"/>
  <c r="T812" i="59"/>
  <c r="S812" i="59"/>
  <c r="R812" i="59"/>
  <c r="P812" i="59"/>
  <c r="O812" i="59"/>
  <c r="N812" i="59"/>
  <c r="M812" i="59"/>
  <c r="L812" i="59"/>
  <c r="F812" i="59"/>
  <c r="AF811" i="59"/>
  <c r="AE811" i="59"/>
  <c r="AD811" i="59"/>
  <c r="AC811" i="59"/>
  <c r="AB811" i="59"/>
  <c r="AA811" i="59"/>
  <c r="Z811" i="59"/>
  <c r="Y811" i="59"/>
  <c r="X811" i="59"/>
  <c r="W811" i="59"/>
  <c r="V811" i="59"/>
  <c r="U811" i="59"/>
  <c r="T811" i="59"/>
  <c r="S811" i="59"/>
  <c r="R811" i="59"/>
  <c r="P811" i="59"/>
  <c r="O811" i="59"/>
  <c r="N811" i="59"/>
  <c r="M811" i="59"/>
  <c r="L811" i="59"/>
  <c r="AF810" i="59"/>
  <c r="AE810" i="59"/>
  <c r="AD810" i="59"/>
  <c r="AC810" i="59"/>
  <c r="AB810" i="59"/>
  <c r="AA810" i="59"/>
  <c r="Z810" i="59"/>
  <c r="Y810" i="59"/>
  <c r="X810" i="59"/>
  <c r="W810" i="59"/>
  <c r="V810" i="59"/>
  <c r="U810" i="59"/>
  <c r="T810" i="59"/>
  <c r="S810" i="59"/>
  <c r="R810" i="59"/>
  <c r="P810" i="59"/>
  <c r="O810" i="59"/>
  <c r="N810" i="59"/>
  <c r="M810" i="59"/>
  <c r="L810" i="59"/>
  <c r="F810" i="59"/>
  <c r="AF809" i="59"/>
  <c r="AE809" i="59"/>
  <c r="AD809" i="59"/>
  <c r="AC809" i="59"/>
  <c r="AB809" i="59"/>
  <c r="AA809" i="59"/>
  <c r="Z809" i="59"/>
  <c r="Y809" i="59"/>
  <c r="X809" i="59"/>
  <c r="W809" i="59"/>
  <c r="V809" i="59"/>
  <c r="U809" i="59"/>
  <c r="T809" i="59"/>
  <c r="S809" i="59"/>
  <c r="R809" i="59"/>
  <c r="P809" i="59"/>
  <c r="O809" i="59"/>
  <c r="N809" i="59"/>
  <c r="M809" i="59"/>
  <c r="L809" i="59"/>
  <c r="F809" i="59"/>
  <c r="AF808" i="59"/>
  <c r="AE808" i="59"/>
  <c r="AD808" i="59"/>
  <c r="AC808" i="59"/>
  <c r="AB808" i="59"/>
  <c r="AA808" i="59"/>
  <c r="Z808" i="59"/>
  <c r="Y808" i="59"/>
  <c r="X808" i="59"/>
  <c r="W808" i="59"/>
  <c r="V808" i="59"/>
  <c r="U808" i="59"/>
  <c r="T808" i="59"/>
  <c r="S808" i="59"/>
  <c r="R808" i="59"/>
  <c r="P808" i="59"/>
  <c r="O808" i="59"/>
  <c r="N808" i="59"/>
  <c r="M808" i="59"/>
  <c r="L808" i="59"/>
  <c r="AF807" i="59"/>
  <c r="AE807" i="59"/>
  <c r="AD807" i="59"/>
  <c r="AC807" i="59"/>
  <c r="AB807" i="59"/>
  <c r="AA807" i="59"/>
  <c r="Z807" i="59"/>
  <c r="Y807" i="59"/>
  <c r="X807" i="59"/>
  <c r="W807" i="59"/>
  <c r="V807" i="59"/>
  <c r="U807" i="59"/>
  <c r="T807" i="59"/>
  <c r="S807" i="59"/>
  <c r="R807" i="59"/>
  <c r="P807" i="59"/>
  <c r="O807" i="59"/>
  <c r="N807" i="59"/>
  <c r="M807" i="59"/>
  <c r="L807" i="59"/>
  <c r="F807" i="59"/>
  <c r="AF806" i="59"/>
  <c r="AE806" i="59"/>
  <c r="AD806" i="59"/>
  <c r="AC806" i="59"/>
  <c r="AB806" i="59"/>
  <c r="AA806" i="59"/>
  <c r="Z806" i="59"/>
  <c r="Y806" i="59"/>
  <c r="X806" i="59"/>
  <c r="W806" i="59"/>
  <c r="V806" i="59"/>
  <c r="U806" i="59"/>
  <c r="T806" i="59"/>
  <c r="S806" i="59"/>
  <c r="R806" i="59"/>
  <c r="P806" i="59"/>
  <c r="O806" i="59"/>
  <c r="N806" i="59"/>
  <c r="M806" i="59"/>
  <c r="L806" i="59"/>
  <c r="F806" i="59"/>
  <c r="AF805" i="59"/>
  <c r="AE805" i="59"/>
  <c r="AD805" i="59"/>
  <c r="AC805" i="59"/>
  <c r="AB805" i="59"/>
  <c r="AA805" i="59"/>
  <c r="Z805" i="59"/>
  <c r="Y805" i="59"/>
  <c r="X805" i="59"/>
  <c r="W805" i="59"/>
  <c r="V805" i="59"/>
  <c r="U805" i="59"/>
  <c r="T805" i="59"/>
  <c r="S805" i="59"/>
  <c r="R805" i="59"/>
  <c r="P805" i="59"/>
  <c r="O805" i="59"/>
  <c r="N805" i="59"/>
  <c r="M805" i="59"/>
  <c r="L805" i="59"/>
  <c r="AF804" i="59"/>
  <c r="AE804" i="59"/>
  <c r="AD804" i="59"/>
  <c r="AC804" i="59"/>
  <c r="AB804" i="59"/>
  <c r="AA804" i="59"/>
  <c r="Z804" i="59"/>
  <c r="Y804" i="59"/>
  <c r="X804" i="59"/>
  <c r="W804" i="59"/>
  <c r="V804" i="59"/>
  <c r="U804" i="59"/>
  <c r="T804" i="59"/>
  <c r="S804" i="59"/>
  <c r="R804" i="59"/>
  <c r="P804" i="59"/>
  <c r="O804" i="59"/>
  <c r="N804" i="59"/>
  <c r="M804" i="59"/>
  <c r="L804" i="59"/>
  <c r="F804" i="59"/>
  <c r="AF803" i="59"/>
  <c r="AE803" i="59"/>
  <c r="AD803" i="59"/>
  <c r="AC803" i="59"/>
  <c r="AB803" i="59"/>
  <c r="AA803" i="59"/>
  <c r="Z803" i="59"/>
  <c r="Y803" i="59"/>
  <c r="X803" i="59"/>
  <c r="W803" i="59"/>
  <c r="V803" i="59"/>
  <c r="U803" i="59"/>
  <c r="T803" i="59"/>
  <c r="S803" i="59"/>
  <c r="R803" i="59"/>
  <c r="P803" i="59"/>
  <c r="O803" i="59"/>
  <c r="N803" i="59"/>
  <c r="M803" i="59"/>
  <c r="L803" i="59"/>
  <c r="F803" i="59"/>
  <c r="AF802" i="59"/>
  <c r="AE802" i="59"/>
  <c r="AD802" i="59"/>
  <c r="AC802" i="59"/>
  <c r="AB802" i="59"/>
  <c r="AA802" i="59"/>
  <c r="Z802" i="59"/>
  <c r="Y802" i="59"/>
  <c r="X802" i="59"/>
  <c r="W802" i="59"/>
  <c r="V802" i="59"/>
  <c r="U802" i="59"/>
  <c r="T802" i="59"/>
  <c r="S802" i="59"/>
  <c r="R802" i="59"/>
  <c r="P802" i="59"/>
  <c r="O802" i="59"/>
  <c r="N802" i="59"/>
  <c r="M802" i="59"/>
  <c r="L802" i="59"/>
  <c r="AF801" i="59"/>
  <c r="AE801" i="59"/>
  <c r="AD801" i="59"/>
  <c r="AC801" i="59"/>
  <c r="AB801" i="59"/>
  <c r="AA801" i="59"/>
  <c r="Z801" i="59"/>
  <c r="Y801" i="59"/>
  <c r="X801" i="59"/>
  <c r="W801" i="59"/>
  <c r="V801" i="59"/>
  <c r="U801" i="59"/>
  <c r="T801" i="59"/>
  <c r="S801" i="59"/>
  <c r="R801" i="59"/>
  <c r="P801" i="59"/>
  <c r="O801" i="59"/>
  <c r="N801" i="59"/>
  <c r="M801" i="59"/>
  <c r="L801" i="59"/>
  <c r="F801" i="59"/>
  <c r="AF800" i="59"/>
  <c r="AE800" i="59"/>
  <c r="AD800" i="59"/>
  <c r="AC800" i="59"/>
  <c r="AB800" i="59"/>
  <c r="AA800" i="59"/>
  <c r="Z800" i="59"/>
  <c r="Y800" i="59"/>
  <c r="X800" i="59"/>
  <c r="W800" i="59"/>
  <c r="V800" i="59"/>
  <c r="U800" i="59"/>
  <c r="T800" i="59"/>
  <c r="S800" i="59"/>
  <c r="R800" i="59"/>
  <c r="P800" i="59"/>
  <c r="O800" i="59"/>
  <c r="N800" i="59"/>
  <c r="M800" i="59"/>
  <c r="L800" i="59"/>
  <c r="F800" i="59"/>
  <c r="AF799" i="59"/>
  <c r="AE799" i="59"/>
  <c r="AD799" i="59"/>
  <c r="AC799" i="59"/>
  <c r="AB799" i="59"/>
  <c r="AA799" i="59"/>
  <c r="Z799" i="59"/>
  <c r="Y799" i="59"/>
  <c r="X799" i="59"/>
  <c r="W799" i="59"/>
  <c r="V799" i="59"/>
  <c r="U799" i="59"/>
  <c r="T799" i="59"/>
  <c r="S799" i="59"/>
  <c r="R799" i="59"/>
  <c r="P799" i="59"/>
  <c r="O799" i="59"/>
  <c r="N799" i="59"/>
  <c r="M799" i="59"/>
  <c r="L799" i="59"/>
  <c r="AF798" i="59"/>
  <c r="AE798" i="59"/>
  <c r="AD798" i="59"/>
  <c r="AC798" i="59"/>
  <c r="AB798" i="59"/>
  <c r="AA798" i="59"/>
  <c r="Z798" i="59"/>
  <c r="Y798" i="59"/>
  <c r="X798" i="59"/>
  <c r="W798" i="59"/>
  <c r="V798" i="59"/>
  <c r="U798" i="59"/>
  <c r="T798" i="59"/>
  <c r="S798" i="59"/>
  <c r="R798" i="59"/>
  <c r="P798" i="59"/>
  <c r="O798" i="59"/>
  <c r="N798" i="59"/>
  <c r="M798" i="59"/>
  <c r="L798" i="59"/>
  <c r="F798" i="59"/>
  <c r="AF797" i="59"/>
  <c r="AE797" i="59"/>
  <c r="AD797" i="59"/>
  <c r="AC797" i="59"/>
  <c r="AB797" i="59"/>
  <c r="AA797" i="59"/>
  <c r="Z797" i="59"/>
  <c r="Y797" i="59"/>
  <c r="X797" i="59"/>
  <c r="W797" i="59"/>
  <c r="V797" i="59"/>
  <c r="U797" i="59"/>
  <c r="T797" i="59"/>
  <c r="S797" i="59"/>
  <c r="R797" i="59"/>
  <c r="P797" i="59"/>
  <c r="O797" i="59"/>
  <c r="N797" i="59"/>
  <c r="M797" i="59"/>
  <c r="L797" i="59"/>
  <c r="F797" i="59"/>
  <c r="AF796" i="59"/>
  <c r="AE796" i="59"/>
  <c r="AD796" i="59"/>
  <c r="AC796" i="59"/>
  <c r="AB796" i="59"/>
  <c r="AA796" i="59"/>
  <c r="Z796" i="59"/>
  <c r="Y796" i="59"/>
  <c r="X796" i="59"/>
  <c r="W796" i="59"/>
  <c r="V796" i="59"/>
  <c r="U796" i="59"/>
  <c r="T796" i="59"/>
  <c r="S796" i="59"/>
  <c r="R796" i="59"/>
  <c r="P796" i="59"/>
  <c r="O796" i="59"/>
  <c r="N796" i="59"/>
  <c r="M796" i="59"/>
  <c r="L796" i="59"/>
  <c r="AF795" i="59"/>
  <c r="AE795" i="59"/>
  <c r="AD795" i="59"/>
  <c r="AC795" i="59"/>
  <c r="AB795" i="59"/>
  <c r="AA795" i="59"/>
  <c r="Z795" i="59"/>
  <c r="Y795" i="59"/>
  <c r="X795" i="59"/>
  <c r="W795" i="59"/>
  <c r="V795" i="59"/>
  <c r="U795" i="59"/>
  <c r="T795" i="59"/>
  <c r="S795" i="59"/>
  <c r="R795" i="59"/>
  <c r="P795" i="59"/>
  <c r="O795" i="59"/>
  <c r="N795" i="59"/>
  <c r="M795" i="59"/>
  <c r="L795" i="59"/>
  <c r="F795" i="59"/>
  <c r="AF794" i="59"/>
  <c r="AE794" i="59"/>
  <c r="AD794" i="59"/>
  <c r="AC794" i="59"/>
  <c r="AB794" i="59"/>
  <c r="AA794" i="59"/>
  <c r="Z794" i="59"/>
  <c r="Y794" i="59"/>
  <c r="X794" i="59"/>
  <c r="W794" i="59"/>
  <c r="V794" i="59"/>
  <c r="U794" i="59"/>
  <c r="T794" i="59"/>
  <c r="S794" i="59"/>
  <c r="R794" i="59"/>
  <c r="P794" i="59"/>
  <c r="O794" i="59"/>
  <c r="N794" i="59"/>
  <c r="M794" i="59"/>
  <c r="L794" i="59"/>
  <c r="F794" i="59"/>
  <c r="AF793" i="59"/>
  <c r="AE793" i="59"/>
  <c r="AD793" i="59"/>
  <c r="AC793" i="59"/>
  <c r="AB793" i="59"/>
  <c r="AA793" i="59"/>
  <c r="Z793" i="59"/>
  <c r="Y793" i="59"/>
  <c r="X793" i="59"/>
  <c r="W793" i="59"/>
  <c r="V793" i="59"/>
  <c r="U793" i="59"/>
  <c r="T793" i="59"/>
  <c r="S793" i="59"/>
  <c r="R793" i="59"/>
  <c r="P793" i="59"/>
  <c r="O793" i="59"/>
  <c r="N793" i="59"/>
  <c r="M793" i="59"/>
  <c r="L793" i="59"/>
  <c r="AF792" i="59"/>
  <c r="AE792" i="59"/>
  <c r="AD792" i="59"/>
  <c r="AC792" i="59"/>
  <c r="AB792" i="59"/>
  <c r="AA792" i="59"/>
  <c r="Z792" i="59"/>
  <c r="Y792" i="59"/>
  <c r="X792" i="59"/>
  <c r="W792" i="59"/>
  <c r="V792" i="59"/>
  <c r="U792" i="59"/>
  <c r="T792" i="59"/>
  <c r="S792" i="59"/>
  <c r="R792" i="59"/>
  <c r="P792" i="59"/>
  <c r="O792" i="59"/>
  <c r="N792" i="59"/>
  <c r="M792" i="59"/>
  <c r="L792" i="59"/>
  <c r="F792" i="59"/>
  <c r="AF791" i="59"/>
  <c r="AE791" i="59"/>
  <c r="AD791" i="59"/>
  <c r="AC791" i="59"/>
  <c r="AB791" i="59"/>
  <c r="AA791" i="59"/>
  <c r="Z791" i="59"/>
  <c r="Y791" i="59"/>
  <c r="X791" i="59"/>
  <c r="W791" i="59"/>
  <c r="V791" i="59"/>
  <c r="U791" i="59"/>
  <c r="T791" i="59"/>
  <c r="S791" i="59"/>
  <c r="R791" i="59"/>
  <c r="P791" i="59"/>
  <c r="O791" i="59"/>
  <c r="N791" i="59"/>
  <c r="M791" i="59"/>
  <c r="L791" i="59"/>
  <c r="F791" i="59"/>
  <c r="AF790" i="59"/>
  <c r="AE790" i="59"/>
  <c r="AD790" i="59"/>
  <c r="AC790" i="59"/>
  <c r="AB790" i="59"/>
  <c r="AA790" i="59"/>
  <c r="Z790" i="59"/>
  <c r="Y790" i="59"/>
  <c r="X790" i="59"/>
  <c r="W790" i="59"/>
  <c r="V790" i="59"/>
  <c r="U790" i="59"/>
  <c r="T790" i="59"/>
  <c r="S790" i="59"/>
  <c r="R790" i="59"/>
  <c r="P790" i="59"/>
  <c r="O790" i="59"/>
  <c r="N790" i="59"/>
  <c r="M790" i="59"/>
  <c r="L790" i="59"/>
  <c r="AF789" i="59"/>
  <c r="AE789" i="59"/>
  <c r="AD789" i="59"/>
  <c r="AC789" i="59"/>
  <c r="AB789" i="59"/>
  <c r="AA789" i="59"/>
  <c r="Z789" i="59"/>
  <c r="Y789" i="59"/>
  <c r="X789" i="59"/>
  <c r="W789" i="59"/>
  <c r="V789" i="59"/>
  <c r="U789" i="59"/>
  <c r="T789" i="59"/>
  <c r="S789" i="59"/>
  <c r="R789" i="59"/>
  <c r="P789" i="59"/>
  <c r="O789" i="59"/>
  <c r="N789" i="59"/>
  <c r="M789" i="59"/>
  <c r="L789" i="59"/>
  <c r="F789" i="59"/>
  <c r="AF788" i="59"/>
  <c r="AE788" i="59"/>
  <c r="AD788" i="59"/>
  <c r="AC788" i="59"/>
  <c r="AB788" i="59"/>
  <c r="AA788" i="59"/>
  <c r="Z788" i="59"/>
  <c r="Y788" i="59"/>
  <c r="X788" i="59"/>
  <c r="W788" i="59"/>
  <c r="V788" i="59"/>
  <c r="U788" i="59"/>
  <c r="T788" i="59"/>
  <c r="S788" i="59"/>
  <c r="R788" i="59"/>
  <c r="P788" i="59"/>
  <c r="O788" i="59"/>
  <c r="N788" i="59"/>
  <c r="M788" i="59"/>
  <c r="L788" i="59"/>
  <c r="F788" i="59"/>
  <c r="AF787" i="59"/>
  <c r="AE787" i="59"/>
  <c r="AD787" i="59"/>
  <c r="AC787" i="59"/>
  <c r="AB787" i="59"/>
  <c r="AA787" i="59"/>
  <c r="Z787" i="59"/>
  <c r="Y787" i="59"/>
  <c r="X787" i="59"/>
  <c r="W787" i="59"/>
  <c r="V787" i="59"/>
  <c r="U787" i="59"/>
  <c r="T787" i="59"/>
  <c r="S787" i="59"/>
  <c r="R787" i="59"/>
  <c r="P787" i="59"/>
  <c r="O787" i="59"/>
  <c r="N787" i="59"/>
  <c r="M787" i="59"/>
  <c r="L787" i="59"/>
  <c r="AF786" i="59"/>
  <c r="AE786" i="59"/>
  <c r="AD786" i="59"/>
  <c r="AC786" i="59"/>
  <c r="AB786" i="59"/>
  <c r="AA786" i="59"/>
  <c r="Z786" i="59"/>
  <c r="Y786" i="59"/>
  <c r="X786" i="59"/>
  <c r="W786" i="59"/>
  <c r="V786" i="59"/>
  <c r="U786" i="59"/>
  <c r="T786" i="59"/>
  <c r="S786" i="59"/>
  <c r="R786" i="59"/>
  <c r="P786" i="59"/>
  <c r="O786" i="59"/>
  <c r="N786" i="59"/>
  <c r="M786" i="59"/>
  <c r="L786" i="59"/>
  <c r="F786" i="59"/>
  <c r="AF785" i="59"/>
  <c r="AE785" i="59"/>
  <c r="AD785" i="59"/>
  <c r="AC785" i="59"/>
  <c r="AB785" i="59"/>
  <c r="AA785" i="59"/>
  <c r="Z785" i="59"/>
  <c r="Y785" i="59"/>
  <c r="X785" i="59"/>
  <c r="W785" i="59"/>
  <c r="V785" i="59"/>
  <c r="U785" i="59"/>
  <c r="T785" i="59"/>
  <c r="S785" i="59"/>
  <c r="R785" i="59"/>
  <c r="P785" i="59"/>
  <c r="O785" i="59"/>
  <c r="N785" i="59"/>
  <c r="M785" i="59"/>
  <c r="L785" i="59"/>
  <c r="F785" i="59"/>
  <c r="AF784" i="59"/>
  <c r="AE784" i="59"/>
  <c r="AD784" i="59"/>
  <c r="AC784" i="59"/>
  <c r="AB784" i="59"/>
  <c r="AA784" i="59"/>
  <c r="Z784" i="59"/>
  <c r="Y784" i="59"/>
  <c r="X784" i="59"/>
  <c r="W784" i="59"/>
  <c r="V784" i="59"/>
  <c r="U784" i="59"/>
  <c r="T784" i="59"/>
  <c r="S784" i="59"/>
  <c r="R784" i="59"/>
  <c r="P784" i="59"/>
  <c r="O784" i="59"/>
  <c r="N784" i="59"/>
  <c r="M784" i="59"/>
  <c r="L784" i="59"/>
  <c r="AF783" i="59"/>
  <c r="AE783" i="59"/>
  <c r="AD783" i="59"/>
  <c r="AC783" i="59"/>
  <c r="AB783" i="59"/>
  <c r="AA783" i="59"/>
  <c r="Z783" i="59"/>
  <c r="Y783" i="59"/>
  <c r="X783" i="59"/>
  <c r="W783" i="59"/>
  <c r="V783" i="59"/>
  <c r="U783" i="59"/>
  <c r="T783" i="59"/>
  <c r="S783" i="59"/>
  <c r="R783" i="59"/>
  <c r="P783" i="59"/>
  <c r="O783" i="59"/>
  <c r="N783" i="59"/>
  <c r="M783" i="59"/>
  <c r="L783" i="59"/>
  <c r="F783" i="59"/>
  <c r="AF782" i="59"/>
  <c r="AE782" i="59"/>
  <c r="AD782" i="59"/>
  <c r="AC782" i="59"/>
  <c r="AB782" i="59"/>
  <c r="AA782" i="59"/>
  <c r="Z782" i="59"/>
  <c r="Y782" i="59"/>
  <c r="X782" i="59"/>
  <c r="W782" i="59"/>
  <c r="V782" i="59"/>
  <c r="U782" i="59"/>
  <c r="T782" i="59"/>
  <c r="S782" i="59"/>
  <c r="R782" i="59"/>
  <c r="P782" i="59"/>
  <c r="O782" i="59"/>
  <c r="N782" i="59"/>
  <c r="M782" i="59"/>
  <c r="L782" i="59"/>
  <c r="F782" i="59"/>
  <c r="AF781" i="59"/>
  <c r="AE781" i="59"/>
  <c r="AD781" i="59"/>
  <c r="AC781" i="59"/>
  <c r="AB781" i="59"/>
  <c r="AA781" i="59"/>
  <c r="Z781" i="59"/>
  <c r="Y781" i="59"/>
  <c r="X781" i="59"/>
  <c r="W781" i="59"/>
  <c r="V781" i="59"/>
  <c r="U781" i="59"/>
  <c r="T781" i="59"/>
  <c r="S781" i="59"/>
  <c r="R781" i="59"/>
  <c r="P781" i="59"/>
  <c r="O781" i="59"/>
  <c r="N781" i="59"/>
  <c r="M781" i="59"/>
  <c r="L781" i="59"/>
  <c r="AF780" i="59"/>
  <c r="AE780" i="59"/>
  <c r="AD780" i="59"/>
  <c r="AC780" i="59"/>
  <c r="AB780" i="59"/>
  <c r="AA780" i="59"/>
  <c r="Z780" i="59"/>
  <c r="Y780" i="59"/>
  <c r="X780" i="59"/>
  <c r="W780" i="59"/>
  <c r="V780" i="59"/>
  <c r="U780" i="59"/>
  <c r="T780" i="59"/>
  <c r="S780" i="59"/>
  <c r="R780" i="59"/>
  <c r="P780" i="59"/>
  <c r="O780" i="59"/>
  <c r="N780" i="59"/>
  <c r="M780" i="59"/>
  <c r="L780" i="59"/>
  <c r="F780" i="59"/>
  <c r="AF779" i="59"/>
  <c r="AE779" i="59"/>
  <c r="AD779" i="59"/>
  <c r="AC779" i="59"/>
  <c r="AB779" i="59"/>
  <c r="AA779" i="59"/>
  <c r="Z779" i="59"/>
  <c r="Y779" i="59"/>
  <c r="X779" i="59"/>
  <c r="W779" i="59"/>
  <c r="V779" i="59"/>
  <c r="U779" i="59"/>
  <c r="T779" i="59"/>
  <c r="S779" i="59"/>
  <c r="R779" i="59"/>
  <c r="P779" i="59"/>
  <c r="O779" i="59"/>
  <c r="N779" i="59"/>
  <c r="M779" i="59"/>
  <c r="L779" i="59"/>
  <c r="F779" i="59"/>
  <c r="AF778" i="59"/>
  <c r="AE778" i="59"/>
  <c r="AD778" i="59"/>
  <c r="AC778" i="59"/>
  <c r="AB778" i="59"/>
  <c r="AA778" i="59"/>
  <c r="Z778" i="59"/>
  <c r="Y778" i="59"/>
  <c r="X778" i="59"/>
  <c r="W778" i="59"/>
  <c r="V778" i="59"/>
  <c r="U778" i="59"/>
  <c r="T778" i="59"/>
  <c r="S778" i="59"/>
  <c r="R778" i="59"/>
  <c r="P778" i="59"/>
  <c r="O778" i="59"/>
  <c r="N778" i="59"/>
  <c r="M778" i="59"/>
  <c r="L778" i="59"/>
  <c r="AF777" i="59"/>
  <c r="AE777" i="59"/>
  <c r="AD777" i="59"/>
  <c r="AC777" i="59"/>
  <c r="AB777" i="59"/>
  <c r="AA777" i="59"/>
  <c r="Z777" i="59"/>
  <c r="Y777" i="59"/>
  <c r="X777" i="59"/>
  <c r="W777" i="59"/>
  <c r="V777" i="59"/>
  <c r="U777" i="59"/>
  <c r="T777" i="59"/>
  <c r="S777" i="59"/>
  <c r="R777" i="59"/>
  <c r="P777" i="59"/>
  <c r="O777" i="59"/>
  <c r="N777" i="59"/>
  <c r="M777" i="59"/>
  <c r="L777" i="59"/>
  <c r="F777" i="59"/>
  <c r="AF776" i="59"/>
  <c r="AE776" i="59"/>
  <c r="AD776" i="59"/>
  <c r="AC776" i="59"/>
  <c r="AB776" i="59"/>
  <c r="AA776" i="59"/>
  <c r="Z776" i="59"/>
  <c r="Y776" i="59"/>
  <c r="X776" i="59"/>
  <c r="W776" i="59"/>
  <c r="V776" i="59"/>
  <c r="U776" i="59"/>
  <c r="T776" i="59"/>
  <c r="S776" i="59"/>
  <c r="R776" i="59"/>
  <c r="P776" i="59"/>
  <c r="O776" i="59"/>
  <c r="N776" i="59"/>
  <c r="M776" i="59"/>
  <c r="L776" i="59"/>
  <c r="F776" i="59"/>
  <c r="AF775" i="59"/>
  <c r="AE775" i="59"/>
  <c r="AD775" i="59"/>
  <c r="AC775" i="59"/>
  <c r="AB775" i="59"/>
  <c r="AA775" i="59"/>
  <c r="Z775" i="59"/>
  <c r="Y775" i="59"/>
  <c r="X775" i="59"/>
  <c r="W775" i="59"/>
  <c r="V775" i="59"/>
  <c r="U775" i="59"/>
  <c r="T775" i="59"/>
  <c r="S775" i="59"/>
  <c r="R775" i="59"/>
  <c r="P775" i="59"/>
  <c r="O775" i="59"/>
  <c r="N775" i="59"/>
  <c r="M775" i="59"/>
  <c r="L775" i="59"/>
  <c r="AF774" i="59"/>
  <c r="AE774" i="59"/>
  <c r="AD774" i="59"/>
  <c r="AC774" i="59"/>
  <c r="AB774" i="59"/>
  <c r="AA774" i="59"/>
  <c r="Z774" i="59"/>
  <c r="Y774" i="59"/>
  <c r="X774" i="59"/>
  <c r="W774" i="59"/>
  <c r="V774" i="59"/>
  <c r="U774" i="59"/>
  <c r="T774" i="59"/>
  <c r="S774" i="59"/>
  <c r="R774" i="59"/>
  <c r="P774" i="59"/>
  <c r="O774" i="59"/>
  <c r="N774" i="59"/>
  <c r="M774" i="59"/>
  <c r="L774" i="59"/>
  <c r="F774" i="59"/>
  <c r="AF773" i="59"/>
  <c r="AE773" i="59"/>
  <c r="AD773" i="59"/>
  <c r="AC773" i="59"/>
  <c r="AB773" i="59"/>
  <c r="AA773" i="59"/>
  <c r="Z773" i="59"/>
  <c r="Y773" i="59"/>
  <c r="X773" i="59"/>
  <c r="W773" i="59"/>
  <c r="V773" i="59"/>
  <c r="U773" i="59"/>
  <c r="T773" i="59"/>
  <c r="S773" i="59"/>
  <c r="R773" i="59"/>
  <c r="P773" i="59"/>
  <c r="O773" i="59"/>
  <c r="N773" i="59"/>
  <c r="M773" i="59"/>
  <c r="L773" i="59"/>
  <c r="F773" i="59"/>
  <c r="AF772" i="59"/>
  <c r="AE772" i="59"/>
  <c r="AD772" i="59"/>
  <c r="AC772" i="59"/>
  <c r="AB772" i="59"/>
  <c r="AA772" i="59"/>
  <c r="Z772" i="59"/>
  <c r="Y772" i="59"/>
  <c r="X772" i="59"/>
  <c r="W772" i="59"/>
  <c r="V772" i="59"/>
  <c r="U772" i="59"/>
  <c r="T772" i="59"/>
  <c r="S772" i="59"/>
  <c r="R772" i="59"/>
  <c r="P772" i="59"/>
  <c r="O772" i="59"/>
  <c r="N772" i="59"/>
  <c r="M772" i="59"/>
  <c r="L772" i="59"/>
  <c r="AF771" i="59"/>
  <c r="AE771" i="59"/>
  <c r="AD771" i="59"/>
  <c r="AC771" i="59"/>
  <c r="AB771" i="59"/>
  <c r="AA771" i="59"/>
  <c r="Z771" i="59"/>
  <c r="Y771" i="59"/>
  <c r="X771" i="59"/>
  <c r="W771" i="59"/>
  <c r="V771" i="59"/>
  <c r="U771" i="59"/>
  <c r="T771" i="59"/>
  <c r="S771" i="59"/>
  <c r="R771" i="59"/>
  <c r="P771" i="59"/>
  <c r="O771" i="59"/>
  <c r="N771" i="59"/>
  <c r="M771" i="59"/>
  <c r="L771" i="59"/>
  <c r="F771" i="59"/>
  <c r="AF770" i="59"/>
  <c r="AE770" i="59"/>
  <c r="AD770" i="59"/>
  <c r="AC770" i="59"/>
  <c r="AB770" i="59"/>
  <c r="AA770" i="59"/>
  <c r="Z770" i="59"/>
  <c r="Y770" i="59"/>
  <c r="X770" i="59"/>
  <c r="W770" i="59"/>
  <c r="V770" i="59"/>
  <c r="U770" i="59"/>
  <c r="T770" i="59"/>
  <c r="S770" i="59"/>
  <c r="R770" i="59"/>
  <c r="P770" i="59"/>
  <c r="O770" i="59"/>
  <c r="N770" i="59"/>
  <c r="M770" i="59"/>
  <c r="L770" i="59"/>
  <c r="F770" i="59"/>
  <c r="AF769" i="59"/>
  <c r="AE769" i="59"/>
  <c r="AD769" i="59"/>
  <c r="AC769" i="59"/>
  <c r="AB769" i="59"/>
  <c r="AA769" i="59"/>
  <c r="Z769" i="59"/>
  <c r="Y769" i="59"/>
  <c r="X769" i="59"/>
  <c r="W769" i="59"/>
  <c r="V769" i="59"/>
  <c r="U769" i="59"/>
  <c r="T769" i="59"/>
  <c r="S769" i="59"/>
  <c r="R769" i="59"/>
  <c r="P769" i="59"/>
  <c r="O769" i="59"/>
  <c r="N769" i="59"/>
  <c r="M769" i="59"/>
  <c r="L769" i="59"/>
  <c r="AF768" i="59"/>
  <c r="AE768" i="59"/>
  <c r="AD768" i="59"/>
  <c r="AC768" i="59"/>
  <c r="AB768" i="59"/>
  <c r="AA768" i="59"/>
  <c r="Z768" i="59"/>
  <c r="Y768" i="59"/>
  <c r="X768" i="59"/>
  <c r="W768" i="59"/>
  <c r="V768" i="59"/>
  <c r="U768" i="59"/>
  <c r="T768" i="59"/>
  <c r="S768" i="59"/>
  <c r="R768" i="59"/>
  <c r="P768" i="59"/>
  <c r="O768" i="59"/>
  <c r="N768" i="59"/>
  <c r="M768" i="59"/>
  <c r="L768" i="59"/>
  <c r="F768" i="59"/>
  <c r="AF767" i="59"/>
  <c r="AE767" i="59"/>
  <c r="AD767" i="59"/>
  <c r="AC767" i="59"/>
  <c r="AB767" i="59"/>
  <c r="AA767" i="59"/>
  <c r="Z767" i="59"/>
  <c r="Y767" i="59"/>
  <c r="X767" i="59"/>
  <c r="W767" i="59"/>
  <c r="V767" i="59"/>
  <c r="U767" i="59"/>
  <c r="T767" i="59"/>
  <c r="S767" i="59"/>
  <c r="R767" i="59"/>
  <c r="P767" i="59"/>
  <c r="O767" i="59"/>
  <c r="N767" i="59"/>
  <c r="M767" i="59"/>
  <c r="L767" i="59"/>
  <c r="F767" i="59"/>
  <c r="AF766" i="59"/>
  <c r="AE766" i="59"/>
  <c r="AD766" i="59"/>
  <c r="AC766" i="59"/>
  <c r="AB766" i="59"/>
  <c r="AA766" i="59"/>
  <c r="Z766" i="59"/>
  <c r="Y766" i="59"/>
  <c r="X766" i="59"/>
  <c r="W766" i="59"/>
  <c r="V766" i="59"/>
  <c r="U766" i="59"/>
  <c r="T766" i="59"/>
  <c r="S766" i="59"/>
  <c r="R766" i="59"/>
  <c r="P766" i="59"/>
  <c r="O766" i="59"/>
  <c r="N766" i="59"/>
  <c r="M766" i="59"/>
  <c r="L766" i="59"/>
  <c r="AF765" i="59"/>
  <c r="AE765" i="59"/>
  <c r="AD765" i="59"/>
  <c r="AC765" i="59"/>
  <c r="AB765" i="59"/>
  <c r="AA765" i="59"/>
  <c r="Z765" i="59"/>
  <c r="Y765" i="59"/>
  <c r="X765" i="59"/>
  <c r="W765" i="59"/>
  <c r="V765" i="59"/>
  <c r="U765" i="59"/>
  <c r="T765" i="59"/>
  <c r="S765" i="59"/>
  <c r="R765" i="59"/>
  <c r="P765" i="59"/>
  <c r="O765" i="59"/>
  <c r="N765" i="59"/>
  <c r="M765" i="59"/>
  <c r="L765" i="59"/>
  <c r="F765" i="59"/>
  <c r="AF764" i="59"/>
  <c r="AE764" i="59"/>
  <c r="AD764" i="59"/>
  <c r="AC764" i="59"/>
  <c r="AB764" i="59"/>
  <c r="AA764" i="59"/>
  <c r="Z764" i="59"/>
  <c r="Y764" i="59"/>
  <c r="X764" i="59"/>
  <c r="W764" i="59"/>
  <c r="V764" i="59"/>
  <c r="U764" i="59"/>
  <c r="T764" i="59"/>
  <c r="S764" i="59"/>
  <c r="R764" i="59"/>
  <c r="P764" i="59"/>
  <c r="O764" i="59"/>
  <c r="N764" i="59"/>
  <c r="M764" i="59"/>
  <c r="L764" i="59"/>
  <c r="F764" i="59"/>
  <c r="AF763" i="59"/>
  <c r="AE763" i="59"/>
  <c r="AD763" i="59"/>
  <c r="AC763" i="59"/>
  <c r="AB763" i="59"/>
  <c r="AA763" i="59"/>
  <c r="Z763" i="59"/>
  <c r="Y763" i="59"/>
  <c r="X763" i="59"/>
  <c r="W763" i="59"/>
  <c r="V763" i="59"/>
  <c r="U763" i="59"/>
  <c r="T763" i="59"/>
  <c r="S763" i="59"/>
  <c r="R763" i="59"/>
  <c r="P763" i="59"/>
  <c r="O763" i="59"/>
  <c r="N763" i="59"/>
  <c r="M763" i="59"/>
  <c r="L763" i="59"/>
  <c r="AF762" i="59"/>
  <c r="AE762" i="59"/>
  <c r="AD762" i="59"/>
  <c r="AC762" i="59"/>
  <c r="AB762" i="59"/>
  <c r="AA762" i="59"/>
  <c r="Z762" i="59"/>
  <c r="Y762" i="59"/>
  <c r="X762" i="59"/>
  <c r="W762" i="59"/>
  <c r="V762" i="59"/>
  <c r="U762" i="59"/>
  <c r="T762" i="59"/>
  <c r="S762" i="59"/>
  <c r="R762" i="59"/>
  <c r="P762" i="59"/>
  <c r="O762" i="59"/>
  <c r="N762" i="59"/>
  <c r="M762" i="59"/>
  <c r="L762" i="59"/>
  <c r="F762" i="59"/>
  <c r="AF761" i="59"/>
  <c r="AE761" i="59"/>
  <c r="AD761" i="59"/>
  <c r="AC761" i="59"/>
  <c r="AB761" i="59"/>
  <c r="AA761" i="59"/>
  <c r="Z761" i="59"/>
  <c r="Y761" i="59"/>
  <c r="X761" i="59"/>
  <c r="W761" i="59"/>
  <c r="V761" i="59"/>
  <c r="U761" i="59"/>
  <c r="T761" i="59"/>
  <c r="S761" i="59"/>
  <c r="R761" i="59"/>
  <c r="P761" i="59"/>
  <c r="O761" i="59"/>
  <c r="N761" i="59"/>
  <c r="M761" i="59"/>
  <c r="L761" i="59"/>
  <c r="F761" i="59"/>
  <c r="AF760" i="59"/>
  <c r="AE760" i="59"/>
  <c r="AD760" i="59"/>
  <c r="AC760" i="59"/>
  <c r="AB760" i="59"/>
  <c r="AA760" i="59"/>
  <c r="Z760" i="59"/>
  <c r="Y760" i="59"/>
  <c r="X760" i="59"/>
  <c r="W760" i="59"/>
  <c r="V760" i="59"/>
  <c r="U760" i="59"/>
  <c r="T760" i="59"/>
  <c r="S760" i="59"/>
  <c r="R760" i="59"/>
  <c r="P760" i="59"/>
  <c r="O760" i="59"/>
  <c r="N760" i="59"/>
  <c r="M760" i="59"/>
  <c r="L760" i="59"/>
  <c r="AF759" i="59"/>
  <c r="AE759" i="59"/>
  <c r="AD759" i="59"/>
  <c r="AC759" i="59"/>
  <c r="AB759" i="59"/>
  <c r="AA759" i="59"/>
  <c r="Z759" i="59"/>
  <c r="Y759" i="59"/>
  <c r="X759" i="59"/>
  <c r="W759" i="59"/>
  <c r="V759" i="59"/>
  <c r="U759" i="59"/>
  <c r="T759" i="59"/>
  <c r="S759" i="59"/>
  <c r="R759" i="59"/>
  <c r="P759" i="59"/>
  <c r="O759" i="59"/>
  <c r="N759" i="59"/>
  <c r="M759" i="59"/>
  <c r="L759" i="59"/>
  <c r="F759" i="59"/>
  <c r="AF758" i="59"/>
  <c r="AE758" i="59"/>
  <c r="AD758" i="59"/>
  <c r="AC758" i="59"/>
  <c r="AB758" i="59"/>
  <c r="AA758" i="59"/>
  <c r="Z758" i="59"/>
  <c r="Y758" i="59"/>
  <c r="X758" i="59"/>
  <c r="W758" i="59"/>
  <c r="V758" i="59"/>
  <c r="U758" i="59"/>
  <c r="T758" i="59"/>
  <c r="S758" i="59"/>
  <c r="R758" i="59"/>
  <c r="P758" i="59"/>
  <c r="O758" i="59"/>
  <c r="N758" i="59"/>
  <c r="M758" i="59"/>
  <c r="L758" i="59"/>
  <c r="F758" i="59"/>
  <c r="AF757" i="59"/>
  <c r="AE757" i="59"/>
  <c r="AD757" i="59"/>
  <c r="AC757" i="59"/>
  <c r="AB757" i="59"/>
  <c r="AA757" i="59"/>
  <c r="Z757" i="59"/>
  <c r="Y757" i="59"/>
  <c r="X757" i="59"/>
  <c r="W757" i="59"/>
  <c r="V757" i="59"/>
  <c r="U757" i="59"/>
  <c r="T757" i="59"/>
  <c r="S757" i="59"/>
  <c r="R757" i="59"/>
  <c r="P757" i="59"/>
  <c r="O757" i="59"/>
  <c r="N757" i="59"/>
  <c r="M757" i="59"/>
  <c r="L757" i="59"/>
  <c r="AF756" i="59"/>
  <c r="AE756" i="59"/>
  <c r="AD756" i="59"/>
  <c r="AC756" i="59"/>
  <c r="AB756" i="59"/>
  <c r="AA756" i="59"/>
  <c r="Z756" i="59"/>
  <c r="Y756" i="59"/>
  <c r="X756" i="59"/>
  <c r="W756" i="59"/>
  <c r="V756" i="59"/>
  <c r="U756" i="59"/>
  <c r="T756" i="59"/>
  <c r="S756" i="59"/>
  <c r="R756" i="59"/>
  <c r="P756" i="59"/>
  <c r="O756" i="59"/>
  <c r="N756" i="59"/>
  <c r="M756" i="59"/>
  <c r="L756" i="59"/>
  <c r="F756" i="59"/>
  <c r="AF755" i="59"/>
  <c r="AE755" i="59"/>
  <c r="AD755" i="59"/>
  <c r="AC755" i="59"/>
  <c r="AB755" i="59"/>
  <c r="AA755" i="59"/>
  <c r="Z755" i="59"/>
  <c r="Y755" i="59"/>
  <c r="X755" i="59"/>
  <c r="W755" i="59"/>
  <c r="V755" i="59"/>
  <c r="U755" i="59"/>
  <c r="T755" i="59"/>
  <c r="S755" i="59"/>
  <c r="R755" i="59"/>
  <c r="P755" i="59"/>
  <c r="O755" i="59"/>
  <c r="N755" i="59"/>
  <c r="M755" i="59"/>
  <c r="L755" i="59"/>
  <c r="F755" i="59"/>
  <c r="AF754" i="59"/>
  <c r="AE754" i="59"/>
  <c r="AD754" i="59"/>
  <c r="AC754" i="59"/>
  <c r="AB754" i="59"/>
  <c r="AA754" i="59"/>
  <c r="Z754" i="59"/>
  <c r="Y754" i="59"/>
  <c r="X754" i="59"/>
  <c r="W754" i="59"/>
  <c r="V754" i="59"/>
  <c r="U754" i="59"/>
  <c r="T754" i="59"/>
  <c r="S754" i="59"/>
  <c r="R754" i="59"/>
  <c r="P754" i="59"/>
  <c r="O754" i="59"/>
  <c r="N754" i="59"/>
  <c r="M754" i="59"/>
  <c r="L754" i="59"/>
  <c r="AF753" i="59"/>
  <c r="AE753" i="59"/>
  <c r="AD753" i="59"/>
  <c r="AC753" i="59"/>
  <c r="AB753" i="59"/>
  <c r="AA753" i="59"/>
  <c r="Z753" i="59"/>
  <c r="Y753" i="59"/>
  <c r="X753" i="59"/>
  <c r="W753" i="59"/>
  <c r="V753" i="59"/>
  <c r="U753" i="59"/>
  <c r="T753" i="59"/>
  <c r="S753" i="59"/>
  <c r="R753" i="59"/>
  <c r="P753" i="59"/>
  <c r="O753" i="59"/>
  <c r="N753" i="59"/>
  <c r="M753" i="59"/>
  <c r="L753" i="59"/>
  <c r="F753" i="59"/>
  <c r="AF752" i="59"/>
  <c r="AE752" i="59"/>
  <c r="AD752" i="59"/>
  <c r="AC752" i="59"/>
  <c r="AB752" i="59"/>
  <c r="AA752" i="59"/>
  <c r="Z752" i="59"/>
  <c r="Y752" i="59"/>
  <c r="X752" i="59"/>
  <c r="W752" i="59"/>
  <c r="V752" i="59"/>
  <c r="U752" i="59"/>
  <c r="T752" i="59"/>
  <c r="S752" i="59"/>
  <c r="R752" i="59"/>
  <c r="P752" i="59"/>
  <c r="O752" i="59"/>
  <c r="N752" i="59"/>
  <c r="M752" i="59"/>
  <c r="L752" i="59"/>
  <c r="F752" i="59"/>
  <c r="AF751" i="59"/>
  <c r="AE751" i="59"/>
  <c r="AD751" i="59"/>
  <c r="AC751" i="59"/>
  <c r="AB751" i="59"/>
  <c r="AA751" i="59"/>
  <c r="Z751" i="59"/>
  <c r="Y751" i="59"/>
  <c r="X751" i="59"/>
  <c r="W751" i="59"/>
  <c r="V751" i="59"/>
  <c r="U751" i="59"/>
  <c r="T751" i="59"/>
  <c r="S751" i="59"/>
  <c r="R751" i="59"/>
  <c r="P751" i="59"/>
  <c r="O751" i="59"/>
  <c r="N751" i="59"/>
  <c r="M751" i="59"/>
  <c r="L751" i="59"/>
  <c r="AF750" i="59"/>
  <c r="AE750" i="59"/>
  <c r="AD750" i="59"/>
  <c r="AC750" i="59"/>
  <c r="AB750" i="59"/>
  <c r="AA750" i="59"/>
  <c r="Z750" i="59"/>
  <c r="Y750" i="59"/>
  <c r="X750" i="59"/>
  <c r="W750" i="59"/>
  <c r="V750" i="59"/>
  <c r="U750" i="59"/>
  <c r="T750" i="59"/>
  <c r="S750" i="59"/>
  <c r="R750" i="59"/>
  <c r="P750" i="59"/>
  <c r="O750" i="59"/>
  <c r="N750" i="59"/>
  <c r="M750" i="59"/>
  <c r="L750" i="59"/>
  <c r="F750" i="59"/>
  <c r="AF749" i="59"/>
  <c r="AE749" i="59"/>
  <c r="AD749" i="59"/>
  <c r="AC749" i="59"/>
  <c r="AB749" i="59"/>
  <c r="AA749" i="59"/>
  <c r="Z749" i="59"/>
  <c r="Y749" i="59"/>
  <c r="X749" i="59"/>
  <c r="W749" i="59"/>
  <c r="V749" i="59"/>
  <c r="U749" i="59"/>
  <c r="T749" i="59"/>
  <c r="S749" i="59"/>
  <c r="R749" i="59"/>
  <c r="P749" i="59"/>
  <c r="O749" i="59"/>
  <c r="N749" i="59"/>
  <c r="M749" i="59"/>
  <c r="L749" i="59"/>
  <c r="F749" i="59"/>
  <c r="AF748" i="59"/>
  <c r="AE748" i="59"/>
  <c r="AD748" i="59"/>
  <c r="AC748" i="59"/>
  <c r="AB748" i="59"/>
  <c r="AA748" i="59"/>
  <c r="Z748" i="59"/>
  <c r="Y748" i="59"/>
  <c r="X748" i="59"/>
  <c r="W748" i="59"/>
  <c r="V748" i="59"/>
  <c r="U748" i="59"/>
  <c r="T748" i="59"/>
  <c r="S748" i="59"/>
  <c r="R748" i="59"/>
  <c r="P748" i="59"/>
  <c r="O748" i="59"/>
  <c r="N748" i="59"/>
  <c r="M748" i="59"/>
  <c r="L748" i="59"/>
  <c r="AF747" i="59"/>
  <c r="AE747" i="59"/>
  <c r="AD747" i="59"/>
  <c r="AC747" i="59"/>
  <c r="AB747" i="59"/>
  <c r="AA747" i="59"/>
  <c r="Z747" i="59"/>
  <c r="Y747" i="59"/>
  <c r="X747" i="59"/>
  <c r="W747" i="59"/>
  <c r="V747" i="59"/>
  <c r="U747" i="59"/>
  <c r="T747" i="59"/>
  <c r="S747" i="59"/>
  <c r="R747" i="59"/>
  <c r="P747" i="59"/>
  <c r="O747" i="59"/>
  <c r="N747" i="59"/>
  <c r="M747" i="59"/>
  <c r="L747" i="59"/>
  <c r="F747" i="59"/>
  <c r="AF746" i="59"/>
  <c r="AE746" i="59"/>
  <c r="AD746" i="59"/>
  <c r="AC746" i="59"/>
  <c r="AB746" i="59"/>
  <c r="AA746" i="59"/>
  <c r="Z746" i="59"/>
  <c r="Y746" i="59"/>
  <c r="X746" i="59"/>
  <c r="W746" i="59"/>
  <c r="V746" i="59"/>
  <c r="U746" i="59"/>
  <c r="T746" i="59"/>
  <c r="S746" i="59"/>
  <c r="R746" i="59"/>
  <c r="P746" i="59"/>
  <c r="O746" i="59"/>
  <c r="N746" i="59"/>
  <c r="M746" i="59"/>
  <c r="L746" i="59"/>
  <c r="F746" i="59"/>
  <c r="AF745" i="59"/>
  <c r="AE745" i="59"/>
  <c r="AD745" i="59"/>
  <c r="AC745" i="59"/>
  <c r="AB745" i="59"/>
  <c r="AA745" i="59"/>
  <c r="Z745" i="59"/>
  <c r="Y745" i="59"/>
  <c r="X745" i="59"/>
  <c r="W745" i="59"/>
  <c r="V745" i="59"/>
  <c r="U745" i="59"/>
  <c r="T745" i="59"/>
  <c r="S745" i="59"/>
  <c r="R745" i="59"/>
  <c r="P745" i="59"/>
  <c r="O745" i="59"/>
  <c r="N745" i="59"/>
  <c r="M745" i="59"/>
  <c r="L745" i="59"/>
  <c r="AF744" i="59"/>
  <c r="AE744" i="59"/>
  <c r="AD744" i="59"/>
  <c r="AC744" i="59"/>
  <c r="AB744" i="59"/>
  <c r="AA744" i="59"/>
  <c r="Z744" i="59"/>
  <c r="Y744" i="59"/>
  <c r="X744" i="59"/>
  <c r="W744" i="59"/>
  <c r="V744" i="59"/>
  <c r="U744" i="59"/>
  <c r="T744" i="59"/>
  <c r="S744" i="59"/>
  <c r="R744" i="59"/>
  <c r="P744" i="59"/>
  <c r="O744" i="59"/>
  <c r="N744" i="59"/>
  <c r="M744" i="59"/>
  <c r="L744" i="59"/>
  <c r="F744" i="59"/>
  <c r="AF743" i="59"/>
  <c r="AE743" i="59"/>
  <c r="AD743" i="59"/>
  <c r="AC743" i="59"/>
  <c r="AB743" i="59"/>
  <c r="AA743" i="59"/>
  <c r="Z743" i="59"/>
  <c r="Y743" i="59"/>
  <c r="X743" i="59"/>
  <c r="W743" i="59"/>
  <c r="V743" i="59"/>
  <c r="U743" i="59"/>
  <c r="T743" i="59"/>
  <c r="S743" i="59"/>
  <c r="R743" i="59"/>
  <c r="P743" i="59"/>
  <c r="O743" i="59"/>
  <c r="N743" i="59"/>
  <c r="M743" i="59"/>
  <c r="L743" i="59"/>
  <c r="F743" i="59"/>
  <c r="AF742" i="59"/>
  <c r="AE742" i="59"/>
  <c r="AD742" i="59"/>
  <c r="AC742" i="59"/>
  <c r="AB742" i="59"/>
  <c r="AA742" i="59"/>
  <c r="Z742" i="59"/>
  <c r="Y742" i="59"/>
  <c r="X742" i="59"/>
  <c r="W742" i="59"/>
  <c r="V742" i="59"/>
  <c r="U742" i="59"/>
  <c r="T742" i="59"/>
  <c r="S742" i="59"/>
  <c r="R742" i="59"/>
  <c r="P742" i="59"/>
  <c r="O742" i="59"/>
  <c r="N742" i="59"/>
  <c r="M742" i="59"/>
  <c r="L742" i="59"/>
  <c r="AF741" i="59"/>
  <c r="AE741" i="59"/>
  <c r="AD741" i="59"/>
  <c r="AC741" i="59"/>
  <c r="AB741" i="59"/>
  <c r="AA741" i="59"/>
  <c r="Z741" i="59"/>
  <c r="Y741" i="59"/>
  <c r="X741" i="59"/>
  <c r="W741" i="59"/>
  <c r="V741" i="59"/>
  <c r="U741" i="59"/>
  <c r="T741" i="59"/>
  <c r="S741" i="59"/>
  <c r="R741" i="59"/>
  <c r="P741" i="59"/>
  <c r="O741" i="59"/>
  <c r="N741" i="59"/>
  <c r="M741" i="59"/>
  <c r="L741" i="59"/>
  <c r="AF740" i="59"/>
  <c r="AE740" i="59"/>
  <c r="AD740" i="59"/>
  <c r="AC740" i="59"/>
  <c r="AB740" i="59"/>
  <c r="AA740" i="59"/>
  <c r="Z740" i="59"/>
  <c r="Y740" i="59"/>
  <c r="X740" i="59"/>
  <c r="W740" i="59"/>
  <c r="V740" i="59"/>
  <c r="U740" i="59"/>
  <c r="T740" i="59"/>
  <c r="S740" i="59"/>
  <c r="R740" i="59"/>
  <c r="P740" i="59"/>
  <c r="O740" i="59"/>
  <c r="N740" i="59"/>
  <c r="M740" i="59"/>
  <c r="L740" i="59"/>
  <c r="AF739" i="59"/>
  <c r="AE739" i="59"/>
  <c r="AD739" i="59"/>
  <c r="AC739" i="59"/>
  <c r="AB739" i="59"/>
  <c r="AA739" i="59"/>
  <c r="Z739" i="59"/>
  <c r="Y739" i="59"/>
  <c r="X739" i="59"/>
  <c r="W739" i="59"/>
  <c r="V739" i="59"/>
  <c r="U739" i="59"/>
  <c r="T739" i="59"/>
  <c r="S739" i="59"/>
  <c r="R739" i="59"/>
  <c r="P739" i="59"/>
  <c r="O739" i="59"/>
  <c r="N739" i="59"/>
  <c r="M739" i="59"/>
  <c r="L739" i="59"/>
  <c r="AF738" i="59"/>
  <c r="AE738" i="59"/>
  <c r="AD738" i="59"/>
  <c r="AC738" i="59"/>
  <c r="AB738" i="59"/>
  <c r="AA738" i="59"/>
  <c r="Z738" i="59"/>
  <c r="Y738" i="59"/>
  <c r="X738" i="59"/>
  <c r="W738" i="59"/>
  <c r="V738" i="59"/>
  <c r="U738" i="59"/>
  <c r="T738" i="59"/>
  <c r="S738" i="59"/>
  <c r="R738" i="59"/>
  <c r="P738" i="59"/>
  <c r="O738" i="59"/>
  <c r="N738" i="59"/>
  <c r="M738" i="59"/>
  <c r="L738" i="59"/>
  <c r="AF737" i="59"/>
  <c r="AE737" i="59"/>
  <c r="AD737" i="59"/>
  <c r="AC737" i="59"/>
  <c r="AB737" i="59"/>
  <c r="AA737" i="59"/>
  <c r="Z737" i="59"/>
  <c r="Y737" i="59"/>
  <c r="X737" i="59"/>
  <c r="W737" i="59"/>
  <c r="V737" i="59"/>
  <c r="U737" i="59"/>
  <c r="T737" i="59"/>
  <c r="S737" i="59"/>
  <c r="R737" i="59"/>
  <c r="P737" i="59"/>
  <c r="O737" i="59"/>
  <c r="N737" i="59"/>
  <c r="M737" i="59"/>
  <c r="L737" i="59"/>
  <c r="AF736" i="59"/>
  <c r="AE736" i="59"/>
  <c r="AD736" i="59"/>
  <c r="AC736" i="59"/>
  <c r="AB736" i="59"/>
  <c r="AA736" i="59"/>
  <c r="Z736" i="59"/>
  <c r="Y736" i="59"/>
  <c r="X736" i="59"/>
  <c r="W736" i="59"/>
  <c r="V736" i="59"/>
  <c r="U736" i="59"/>
  <c r="T736" i="59"/>
  <c r="S736" i="59"/>
  <c r="R736" i="59"/>
  <c r="P736" i="59"/>
  <c r="O736" i="59"/>
  <c r="N736" i="59"/>
  <c r="M736" i="59"/>
  <c r="L736" i="59"/>
  <c r="AF735" i="59"/>
  <c r="AE735" i="59"/>
  <c r="AD735" i="59"/>
  <c r="AC735" i="59"/>
  <c r="AB735" i="59"/>
  <c r="AA735" i="59"/>
  <c r="Z735" i="59"/>
  <c r="Y735" i="59"/>
  <c r="X735" i="59"/>
  <c r="W735" i="59"/>
  <c r="V735" i="59"/>
  <c r="U735" i="59"/>
  <c r="T735" i="59"/>
  <c r="S735" i="59"/>
  <c r="R735" i="59"/>
  <c r="P735" i="59"/>
  <c r="O735" i="59"/>
  <c r="N735" i="59"/>
  <c r="M735" i="59"/>
  <c r="L735" i="59"/>
  <c r="AF734" i="59"/>
  <c r="AE734" i="59"/>
  <c r="AD734" i="59"/>
  <c r="AC734" i="59"/>
  <c r="AB734" i="59"/>
  <c r="AA734" i="59"/>
  <c r="Z734" i="59"/>
  <c r="Y734" i="59"/>
  <c r="X734" i="59"/>
  <c r="W734" i="59"/>
  <c r="V734" i="59"/>
  <c r="U734" i="59"/>
  <c r="T734" i="59"/>
  <c r="S734" i="59"/>
  <c r="R734" i="59"/>
  <c r="P734" i="59"/>
  <c r="O734" i="59"/>
  <c r="N734" i="59"/>
  <c r="M734" i="59"/>
  <c r="L734" i="59"/>
  <c r="AF733" i="59"/>
  <c r="AE733" i="59"/>
  <c r="AD733" i="59"/>
  <c r="AC733" i="59"/>
  <c r="AB733" i="59"/>
  <c r="AA733" i="59"/>
  <c r="Z733" i="59"/>
  <c r="Y733" i="59"/>
  <c r="X733" i="59"/>
  <c r="W733" i="59"/>
  <c r="V733" i="59"/>
  <c r="U733" i="59"/>
  <c r="T733" i="59"/>
  <c r="S733" i="59"/>
  <c r="R733" i="59"/>
  <c r="P733" i="59"/>
  <c r="O733" i="59"/>
  <c r="N733" i="59"/>
  <c r="M733" i="59"/>
  <c r="L733" i="59"/>
  <c r="AF732" i="59"/>
  <c r="AE732" i="59"/>
  <c r="AD732" i="59"/>
  <c r="AC732" i="59"/>
  <c r="AB732" i="59"/>
  <c r="AA732" i="59"/>
  <c r="Z732" i="59"/>
  <c r="Y732" i="59"/>
  <c r="X732" i="59"/>
  <c r="W732" i="59"/>
  <c r="V732" i="59"/>
  <c r="U732" i="59"/>
  <c r="T732" i="59"/>
  <c r="S732" i="59"/>
  <c r="R732" i="59"/>
  <c r="P732" i="59"/>
  <c r="O732" i="59"/>
  <c r="N732" i="59"/>
  <c r="M732" i="59"/>
  <c r="L732" i="59"/>
  <c r="AF731" i="59"/>
  <c r="AE731" i="59"/>
  <c r="AD731" i="59"/>
  <c r="AC731" i="59"/>
  <c r="AB731" i="59"/>
  <c r="AA731" i="59"/>
  <c r="Z731" i="59"/>
  <c r="Y731" i="59"/>
  <c r="X731" i="59"/>
  <c r="W731" i="59"/>
  <c r="V731" i="59"/>
  <c r="U731" i="59"/>
  <c r="T731" i="59"/>
  <c r="S731" i="59"/>
  <c r="R731" i="59"/>
  <c r="P731" i="59"/>
  <c r="O731" i="59"/>
  <c r="N731" i="59"/>
  <c r="M731" i="59"/>
  <c r="L731" i="59"/>
  <c r="AF730" i="59"/>
  <c r="AE730" i="59"/>
  <c r="AD730" i="59"/>
  <c r="AC730" i="59"/>
  <c r="AB730" i="59"/>
  <c r="AA730" i="59"/>
  <c r="Z730" i="59"/>
  <c r="Y730" i="59"/>
  <c r="X730" i="59"/>
  <c r="W730" i="59"/>
  <c r="V730" i="59"/>
  <c r="U730" i="59"/>
  <c r="T730" i="59"/>
  <c r="S730" i="59"/>
  <c r="R730" i="59"/>
  <c r="P730" i="59"/>
  <c r="O730" i="59"/>
  <c r="N730" i="59"/>
  <c r="M730" i="59"/>
  <c r="L730" i="59"/>
  <c r="AF729" i="59"/>
  <c r="AE729" i="59"/>
  <c r="AD729" i="59"/>
  <c r="AC729" i="59"/>
  <c r="AB729" i="59"/>
  <c r="AA729" i="59"/>
  <c r="Z729" i="59"/>
  <c r="Y729" i="59"/>
  <c r="X729" i="59"/>
  <c r="W729" i="59"/>
  <c r="V729" i="59"/>
  <c r="U729" i="59"/>
  <c r="T729" i="59"/>
  <c r="S729" i="59"/>
  <c r="R729" i="59"/>
  <c r="P729" i="59"/>
  <c r="O729" i="59"/>
  <c r="N729" i="59"/>
  <c r="M729" i="59"/>
  <c r="L729" i="59"/>
  <c r="AF728" i="59"/>
  <c r="AE728" i="59"/>
  <c r="AD728" i="59"/>
  <c r="AC728" i="59"/>
  <c r="AB728" i="59"/>
  <c r="AA728" i="59"/>
  <c r="Z728" i="59"/>
  <c r="Y728" i="59"/>
  <c r="X728" i="59"/>
  <c r="W728" i="59"/>
  <c r="V728" i="59"/>
  <c r="U728" i="59"/>
  <c r="T728" i="59"/>
  <c r="S728" i="59"/>
  <c r="R728" i="59"/>
  <c r="P728" i="59"/>
  <c r="O728" i="59"/>
  <c r="N728" i="59"/>
  <c r="M728" i="59"/>
  <c r="L728" i="59"/>
  <c r="AF727" i="59"/>
  <c r="AE727" i="59"/>
  <c r="AD727" i="59"/>
  <c r="AC727" i="59"/>
  <c r="AB727" i="59"/>
  <c r="AA727" i="59"/>
  <c r="Z727" i="59"/>
  <c r="Y727" i="59"/>
  <c r="X727" i="59"/>
  <c r="W727" i="59"/>
  <c r="V727" i="59"/>
  <c r="U727" i="59"/>
  <c r="T727" i="59"/>
  <c r="S727" i="59"/>
  <c r="R727" i="59"/>
  <c r="P727" i="59"/>
  <c r="O727" i="59"/>
  <c r="N727" i="59"/>
  <c r="M727" i="59"/>
  <c r="L727" i="59"/>
  <c r="AF726" i="59"/>
  <c r="AE726" i="59"/>
  <c r="AD726" i="59"/>
  <c r="AC726" i="59"/>
  <c r="AB726" i="59"/>
  <c r="AA726" i="59"/>
  <c r="Z726" i="59"/>
  <c r="Y726" i="59"/>
  <c r="X726" i="59"/>
  <c r="W726" i="59"/>
  <c r="V726" i="59"/>
  <c r="U726" i="59"/>
  <c r="T726" i="59"/>
  <c r="S726" i="59"/>
  <c r="R726" i="59"/>
  <c r="P726" i="59"/>
  <c r="O726" i="59"/>
  <c r="N726" i="59"/>
  <c r="M726" i="59"/>
  <c r="L726" i="59"/>
  <c r="AF725" i="59"/>
  <c r="AE725" i="59"/>
  <c r="AD725" i="59"/>
  <c r="AC725" i="59"/>
  <c r="AB725" i="59"/>
  <c r="AA725" i="59"/>
  <c r="Z725" i="59"/>
  <c r="Y725" i="59"/>
  <c r="X725" i="59"/>
  <c r="W725" i="59"/>
  <c r="V725" i="59"/>
  <c r="U725" i="59"/>
  <c r="T725" i="59"/>
  <c r="S725" i="59"/>
  <c r="R725" i="59"/>
  <c r="P725" i="59"/>
  <c r="O725" i="59"/>
  <c r="N725" i="59"/>
  <c r="M725" i="59"/>
  <c r="L725" i="59"/>
  <c r="AF724" i="59"/>
  <c r="AE724" i="59"/>
  <c r="AD724" i="59"/>
  <c r="AC724" i="59"/>
  <c r="AB724" i="59"/>
  <c r="AA724" i="59"/>
  <c r="Z724" i="59"/>
  <c r="Y724" i="59"/>
  <c r="X724" i="59"/>
  <c r="W724" i="59"/>
  <c r="V724" i="59"/>
  <c r="U724" i="59"/>
  <c r="T724" i="59"/>
  <c r="S724" i="59"/>
  <c r="R724" i="59"/>
  <c r="P724" i="59"/>
  <c r="O724" i="59"/>
  <c r="N724" i="59"/>
  <c r="M724" i="59"/>
  <c r="L724" i="59"/>
  <c r="AF723" i="59"/>
  <c r="AE723" i="59"/>
  <c r="AD723" i="59"/>
  <c r="AC723" i="59"/>
  <c r="AB723" i="59"/>
  <c r="AA723" i="59"/>
  <c r="Z723" i="59"/>
  <c r="Y723" i="59"/>
  <c r="X723" i="59"/>
  <c r="W723" i="59"/>
  <c r="V723" i="59"/>
  <c r="U723" i="59"/>
  <c r="T723" i="59"/>
  <c r="S723" i="59"/>
  <c r="R723" i="59"/>
  <c r="P723" i="59"/>
  <c r="O723" i="59"/>
  <c r="N723" i="59"/>
  <c r="M723" i="59"/>
  <c r="L723" i="59"/>
  <c r="AF722" i="59"/>
  <c r="AE722" i="59"/>
  <c r="AD722" i="59"/>
  <c r="AC722" i="59"/>
  <c r="AB722" i="59"/>
  <c r="AA722" i="59"/>
  <c r="Z722" i="59"/>
  <c r="Y722" i="59"/>
  <c r="X722" i="59"/>
  <c r="W722" i="59"/>
  <c r="V722" i="59"/>
  <c r="U722" i="59"/>
  <c r="T722" i="59"/>
  <c r="S722" i="59"/>
  <c r="R722" i="59"/>
  <c r="P722" i="59"/>
  <c r="O722" i="59"/>
  <c r="N722" i="59"/>
  <c r="M722" i="59"/>
  <c r="L722" i="59"/>
  <c r="AF721" i="59"/>
  <c r="AE721" i="59"/>
  <c r="AD721" i="59"/>
  <c r="AC721" i="59"/>
  <c r="AB721" i="59"/>
  <c r="AA721" i="59"/>
  <c r="Z721" i="59"/>
  <c r="Y721" i="59"/>
  <c r="X721" i="59"/>
  <c r="W721" i="59"/>
  <c r="V721" i="59"/>
  <c r="U721" i="59"/>
  <c r="T721" i="59"/>
  <c r="S721" i="59"/>
  <c r="R721" i="59"/>
  <c r="P721" i="59"/>
  <c r="O721" i="59"/>
  <c r="N721" i="59"/>
  <c r="M721" i="59"/>
  <c r="L721" i="59"/>
  <c r="AF720" i="59"/>
  <c r="AE720" i="59"/>
  <c r="AD720" i="59"/>
  <c r="AC720" i="59"/>
  <c r="AB720" i="59"/>
  <c r="AA720" i="59"/>
  <c r="Z720" i="59"/>
  <c r="Y720" i="59"/>
  <c r="X720" i="59"/>
  <c r="W720" i="59"/>
  <c r="V720" i="59"/>
  <c r="U720" i="59"/>
  <c r="T720" i="59"/>
  <c r="S720" i="59"/>
  <c r="R720" i="59"/>
  <c r="P720" i="59"/>
  <c r="O720" i="59"/>
  <c r="N720" i="59"/>
  <c r="M720" i="59"/>
  <c r="L720" i="59"/>
  <c r="AF719" i="59"/>
  <c r="AE719" i="59"/>
  <c r="AD719" i="59"/>
  <c r="AC719" i="59"/>
  <c r="AB719" i="59"/>
  <c r="AA719" i="59"/>
  <c r="Z719" i="59"/>
  <c r="Y719" i="59"/>
  <c r="X719" i="59"/>
  <c r="W719" i="59"/>
  <c r="V719" i="59"/>
  <c r="U719" i="59"/>
  <c r="T719" i="59"/>
  <c r="S719" i="59"/>
  <c r="R719" i="59"/>
  <c r="P719" i="59"/>
  <c r="O719" i="59"/>
  <c r="N719" i="59"/>
  <c r="M719" i="59"/>
  <c r="L719" i="59"/>
  <c r="AF718" i="59"/>
  <c r="AE718" i="59"/>
  <c r="AD718" i="59"/>
  <c r="AC718" i="59"/>
  <c r="AB718" i="59"/>
  <c r="AA718" i="59"/>
  <c r="Z718" i="59"/>
  <c r="Y718" i="59"/>
  <c r="X718" i="59"/>
  <c r="W718" i="59"/>
  <c r="V718" i="59"/>
  <c r="U718" i="59"/>
  <c r="T718" i="59"/>
  <c r="S718" i="59"/>
  <c r="R718" i="59"/>
  <c r="P718" i="59"/>
  <c r="O718" i="59"/>
  <c r="N718" i="59"/>
  <c r="M718" i="59"/>
  <c r="L718" i="59"/>
  <c r="AF717" i="59"/>
  <c r="AE717" i="59"/>
  <c r="AD717" i="59"/>
  <c r="AC717" i="59"/>
  <c r="AB717" i="59"/>
  <c r="AA717" i="59"/>
  <c r="Z717" i="59"/>
  <c r="Y717" i="59"/>
  <c r="X717" i="59"/>
  <c r="W717" i="59"/>
  <c r="V717" i="59"/>
  <c r="U717" i="59"/>
  <c r="T717" i="59"/>
  <c r="S717" i="59"/>
  <c r="R717" i="59"/>
  <c r="P717" i="59"/>
  <c r="O717" i="59"/>
  <c r="N717" i="59"/>
  <c r="M717" i="59"/>
  <c r="L717" i="59"/>
  <c r="AF716" i="59"/>
  <c r="AE716" i="59"/>
  <c r="AD716" i="59"/>
  <c r="AC716" i="59"/>
  <c r="AB716" i="59"/>
  <c r="AA716" i="59"/>
  <c r="Z716" i="59"/>
  <c r="Y716" i="59"/>
  <c r="X716" i="59"/>
  <c r="W716" i="59"/>
  <c r="V716" i="59"/>
  <c r="U716" i="59"/>
  <c r="T716" i="59"/>
  <c r="S716" i="59"/>
  <c r="R716" i="59"/>
  <c r="P716" i="59"/>
  <c r="O716" i="59"/>
  <c r="N716" i="59"/>
  <c r="M716" i="59"/>
  <c r="L716" i="59"/>
  <c r="AF715" i="59"/>
  <c r="AE715" i="59"/>
  <c r="AD715" i="59"/>
  <c r="AC715" i="59"/>
  <c r="AB715" i="59"/>
  <c r="AA715" i="59"/>
  <c r="Z715" i="59"/>
  <c r="Y715" i="59"/>
  <c r="X715" i="59"/>
  <c r="W715" i="59"/>
  <c r="V715" i="59"/>
  <c r="U715" i="59"/>
  <c r="T715" i="59"/>
  <c r="S715" i="59"/>
  <c r="R715" i="59"/>
  <c r="P715" i="59"/>
  <c r="O715" i="59"/>
  <c r="N715" i="59"/>
  <c r="M715" i="59"/>
  <c r="L715" i="59"/>
  <c r="AF714" i="59"/>
  <c r="AE714" i="59"/>
  <c r="AD714" i="59"/>
  <c r="AC714" i="59"/>
  <c r="AB714" i="59"/>
  <c r="AA714" i="59"/>
  <c r="Z714" i="59"/>
  <c r="Y714" i="59"/>
  <c r="X714" i="59"/>
  <c r="W714" i="59"/>
  <c r="V714" i="59"/>
  <c r="U714" i="59"/>
  <c r="T714" i="59"/>
  <c r="S714" i="59"/>
  <c r="R714" i="59"/>
  <c r="P714" i="59"/>
  <c r="O714" i="59"/>
  <c r="N714" i="59"/>
  <c r="M714" i="59"/>
  <c r="L714" i="59"/>
  <c r="AF713" i="59"/>
  <c r="AE713" i="59"/>
  <c r="AD713" i="59"/>
  <c r="AC713" i="59"/>
  <c r="AB713" i="59"/>
  <c r="AA713" i="59"/>
  <c r="Z713" i="59"/>
  <c r="Y713" i="59"/>
  <c r="X713" i="59"/>
  <c r="W713" i="59"/>
  <c r="V713" i="59"/>
  <c r="U713" i="59"/>
  <c r="T713" i="59"/>
  <c r="S713" i="59"/>
  <c r="R713" i="59"/>
  <c r="P713" i="59"/>
  <c r="O713" i="59"/>
  <c r="N713" i="59"/>
  <c r="M713" i="59"/>
  <c r="L713" i="59"/>
  <c r="AF712" i="59"/>
  <c r="AE712" i="59"/>
  <c r="AD712" i="59"/>
  <c r="AC712" i="59"/>
  <c r="AB712" i="59"/>
  <c r="AA712" i="59"/>
  <c r="Z712" i="59"/>
  <c r="Y712" i="59"/>
  <c r="X712" i="59"/>
  <c r="W712" i="59"/>
  <c r="V712" i="59"/>
  <c r="U712" i="59"/>
  <c r="T712" i="59"/>
  <c r="S712" i="59"/>
  <c r="R712" i="59"/>
  <c r="P712" i="59"/>
  <c r="O712" i="59"/>
  <c r="N712" i="59"/>
  <c r="M712" i="59"/>
  <c r="L712" i="59"/>
  <c r="AF711" i="59"/>
  <c r="AE711" i="59"/>
  <c r="AD711" i="59"/>
  <c r="AC711" i="59"/>
  <c r="AB711" i="59"/>
  <c r="AA711" i="59"/>
  <c r="Z711" i="59"/>
  <c r="Y711" i="59"/>
  <c r="X711" i="59"/>
  <c r="W711" i="59"/>
  <c r="V711" i="59"/>
  <c r="U711" i="59"/>
  <c r="T711" i="59"/>
  <c r="S711" i="59"/>
  <c r="R711" i="59"/>
  <c r="P711" i="59"/>
  <c r="O711" i="59"/>
  <c r="N711" i="59"/>
  <c r="M711" i="59"/>
  <c r="L711" i="59"/>
  <c r="AF710" i="59"/>
  <c r="AE710" i="59"/>
  <c r="AD710" i="59"/>
  <c r="AC710" i="59"/>
  <c r="AB710" i="59"/>
  <c r="AA710" i="59"/>
  <c r="Z710" i="59"/>
  <c r="Y710" i="59"/>
  <c r="X710" i="59"/>
  <c r="W710" i="59"/>
  <c r="V710" i="59"/>
  <c r="U710" i="59"/>
  <c r="T710" i="59"/>
  <c r="S710" i="59"/>
  <c r="R710" i="59"/>
  <c r="P710" i="59"/>
  <c r="O710" i="59"/>
  <c r="N710" i="59"/>
  <c r="M710" i="59"/>
  <c r="L710" i="59"/>
  <c r="AF709" i="59"/>
  <c r="AE709" i="59"/>
  <c r="AD709" i="59"/>
  <c r="AC709" i="59"/>
  <c r="AB709" i="59"/>
  <c r="AA709" i="59"/>
  <c r="Z709" i="59"/>
  <c r="Y709" i="59"/>
  <c r="X709" i="59"/>
  <c r="W709" i="59"/>
  <c r="V709" i="59"/>
  <c r="U709" i="59"/>
  <c r="T709" i="59"/>
  <c r="S709" i="59"/>
  <c r="R709" i="59"/>
  <c r="P709" i="59"/>
  <c r="O709" i="59"/>
  <c r="N709" i="59"/>
  <c r="M709" i="59"/>
  <c r="L709" i="59"/>
  <c r="AF708" i="59"/>
  <c r="AE708" i="59"/>
  <c r="AD708" i="59"/>
  <c r="AC708" i="59"/>
  <c r="AB708" i="59"/>
  <c r="AA708" i="59"/>
  <c r="Z708" i="59"/>
  <c r="Y708" i="59"/>
  <c r="X708" i="59"/>
  <c r="W708" i="59"/>
  <c r="V708" i="59"/>
  <c r="U708" i="59"/>
  <c r="T708" i="59"/>
  <c r="S708" i="59"/>
  <c r="R708" i="59"/>
  <c r="P708" i="59"/>
  <c r="O708" i="59"/>
  <c r="N708" i="59"/>
  <c r="M708" i="59"/>
  <c r="L708" i="59"/>
  <c r="AF707" i="59"/>
  <c r="AE707" i="59"/>
  <c r="AD707" i="59"/>
  <c r="AC707" i="59"/>
  <c r="AB707" i="59"/>
  <c r="AA707" i="59"/>
  <c r="Z707" i="59"/>
  <c r="Y707" i="59"/>
  <c r="X707" i="59"/>
  <c r="W707" i="59"/>
  <c r="V707" i="59"/>
  <c r="U707" i="59"/>
  <c r="T707" i="59"/>
  <c r="S707" i="59"/>
  <c r="R707" i="59"/>
  <c r="P707" i="59"/>
  <c r="O707" i="59"/>
  <c r="N707" i="59"/>
  <c r="M707" i="59"/>
  <c r="L707" i="59"/>
  <c r="AF706" i="59"/>
  <c r="AE706" i="59"/>
  <c r="AD706" i="59"/>
  <c r="AC706" i="59"/>
  <c r="AB706" i="59"/>
  <c r="AA706" i="59"/>
  <c r="Z706" i="59"/>
  <c r="Y706" i="59"/>
  <c r="X706" i="59"/>
  <c r="W706" i="59"/>
  <c r="V706" i="59"/>
  <c r="U706" i="59"/>
  <c r="T706" i="59"/>
  <c r="S706" i="59"/>
  <c r="R706" i="59"/>
  <c r="P706" i="59"/>
  <c r="O706" i="59"/>
  <c r="N706" i="59"/>
  <c r="M706" i="59"/>
  <c r="L706" i="59"/>
  <c r="AF705" i="59"/>
  <c r="AE705" i="59"/>
  <c r="AD705" i="59"/>
  <c r="AC705" i="59"/>
  <c r="AB705" i="59"/>
  <c r="AA705" i="59"/>
  <c r="Z705" i="59"/>
  <c r="Y705" i="59"/>
  <c r="X705" i="59"/>
  <c r="W705" i="59"/>
  <c r="V705" i="59"/>
  <c r="U705" i="59"/>
  <c r="T705" i="59"/>
  <c r="S705" i="59"/>
  <c r="R705" i="59"/>
  <c r="P705" i="59"/>
  <c r="O705" i="59"/>
  <c r="N705" i="59"/>
  <c r="M705" i="59"/>
  <c r="L705" i="59"/>
  <c r="AF704" i="59"/>
  <c r="AE704" i="59"/>
  <c r="AD704" i="59"/>
  <c r="AC704" i="59"/>
  <c r="AB704" i="59"/>
  <c r="AA704" i="59"/>
  <c r="Z704" i="59"/>
  <c r="Y704" i="59"/>
  <c r="X704" i="59"/>
  <c r="W704" i="59"/>
  <c r="V704" i="59"/>
  <c r="U704" i="59"/>
  <c r="T704" i="59"/>
  <c r="S704" i="59"/>
  <c r="R704" i="59"/>
  <c r="P704" i="59"/>
  <c r="O704" i="59"/>
  <c r="N704" i="59"/>
  <c r="M704" i="59"/>
  <c r="L704" i="59"/>
  <c r="AF703" i="59"/>
  <c r="AE703" i="59"/>
  <c r="AD703" i="59"/>
  <c r="AC703" i="59"/>
  <c r="AB703" i="59"/>
  <c r="AA703" i="59"/>
  <c r="Z703" i="59"/>
  <c r="Y703" i="59"/>
  <c r="X703" i="59"/>
  <c r="W703" i="59"/>
  <c r="V703" i="59"/>
  <c r="U703" i="59"/>
  <c r="T703" i="59"/>
  <c r="S703" i="59"/>
  <c r="R703" i="59"/>
  <c r="P703" i="59"/>
  <c r="O703" i="59"/>
  <c r="N703" i="59"/>
  <c r="M703" i="59"/>
  <c r="L703" i="59"/>
  <c r="AF702" i="59"/>
  <c r="AE702" i="59"/>
  <c r="AD702" i="59"/>
  <c r="AC702" i="59"/>
  <c r="AB702" i="59"/>
  <c r="AA702" i="59"/>
  <c r="Z702" i="59"/>
  <c r="Y702" i="59"/>
  <c r="X702" i="59"/>
  <c r="W702" i="59"/>
  <c r="V702" i="59"/>
  <c r="U702" i="59"/>
  <c r="T702" i="59"/>
  <c r="S702" i="59"/>
  <c r="R702" i="59"/>
  <c r="P702" i="59"/>
  <c r="O702" i="59"/>
  <c r="N702" i="59"/>
  <c r="M702" i="59"/>
  <c r="L702" i="59"/>
  <c r="AF701" i="59"/>
  <c r="AE701" i="59"/>
  <c r="AD701" i="59"/>
  <c r="AC701" i="59"/>
  <c r="AB701" i="59"/>
  <c r="AA701" i="59"/>
  <c r="Z701" i="59"/>
  <c r="Y701" i="59"/>
  <c r="X701" i="59"/>
  <c r="W701" i="59"/>
  <c r="V701" i="59"/>
  <c r="U701" i="59"/>
  <c r="T701" i="59"/>
  <c r="S701" i="59"/>
  <c r="R701" i="59"/>
  <c r="P701" i="59"/>
  <c r="O701" i="59"/>
  <c r="N701" i="59"/>
  <c r="M701" i="59"/>
  <c r="L701" i="59"/>
  <c r="AF700" i="59"/>
  <c r="AE700" i="59"/>
  <c r="AD700" i="59"/>
  <c r="AC700" i="59"/>
  <c r="AB700" i="59"/>
  <c r="AA700" i="59"/>
  <c r="Z700" i="59"/>
  <c r="Y700" i="59"/>
  <c r="X700" i="59"/>
  <c r="W700" i="59"/>
  <c r="V700" i="59"/>
  <c r="U700" i="59"/>
  <c r="T700" i="59"/>
  <c r="S700" i="59"/>
  <c r="R700" i="59"/>
  <c r="P700" i="59"/>
  <c r="O700" i="59"/>
  <c r="N700" i="59"/>
  <c r="M700" i="59"/>
  <c r="L700" i="59"/>
  <c r="AF699" i="59"/>
  <c r="AE699" i="59"/>
  <c r="AD699" i="59"/>
  <c r="AC699" i="59"/>
  <c r="AB699" i="59"/>
  <c r="AA699" i="59"/>
  <c r="Z699" i="59"/>
  <c r="Y699" i="59"/>
  <c r="X699" i="59"/>
  <c r="W699" i="59"/>
  <c r="V699" i="59"/>
  <c r="U699" i="59"/>
  <c r="T699" i="59"/>
  <c r="S699" i="59"/>
  <c r="R699" i="59"/>
  <c r="P699" i="59"/>
  <c r="O699" i="59"/>
  <c r="N699" i="59"/>
  <c r="M699" i="59"/>
  <c r="L699" i="59"/>
  <c r="AF698" i="59"/>
  <c r="AE698" i="59"/>
  <c r="AD698" i="59"/>
  <c r="AC698" i="59"/>
  <c r="AB698" i="59"/>
  <c r="AA698" i="59"/>
  <c r="Z698" i="59"/>
  <c r="Y698" i="59"/>
  <c r="X698" i="59"/>
  <c r="W698" i="59"/>
  <c r="V698" i="59"/>
  <c r="U698" i="59"/>
  <c r="T698" i="59"/>
  <c r="S698" i="59"/>
  <c r="R698" i="59"/>
  <c r="P698" i="59"/>
  <c r="O698" i="59"/>
  <c r="N698" i="59"/>
  <c r="M698" i="59"/>
  <c r="L698" i="59"/>
  <c r="AF697" i="59"/>
  <c r="AE697" i="59"/>
  <c r="AD697" i="59"/>
  <c r="AC697" i="59"/>
  <c r="AB697" i="59"/>
  <c r="AA697" i="59"/>
  <c r="Z697" i="59"/>
  <c r="Y697" i="59"/>
  <c r="X697" i="59"/>
  <c r="W697" i="59"/>
  <c r="V697" i="59"/>
  <c r="U697" i="59"/>
  <c r="T697" i="59"/>
  <c r="S697" i="59"/>
  <c r="R697" i="59"/>
  <c r="P697" i="59"/>
  <c r="O697" i="59"/>
  <c r="N697" i="59"/>
  <c r="M697" i="59"/>
  <c r="L697" i="59"/>
  <c r="AF696" i="59"/>
  <c r="AE696" i="59"/>
  <c r="AD696" i="59"/>
  <c r="AC696" i="59"/>
  <c r="AB696" i="59"/>
  <c r="AA696" i="59"/>
  <c r="Z696" i="59"/>
  <c r="Y696" i="59"/>
  <c r="X696" i="59"/>
  <c r="W696" i="59"/>
  <c r="V696" i="59"/>
  <c r="U696" i="59"/>
  <c r="T696" i="59"/>
  <c r="S696" i="59"/>
  <c r="R696" i="59"/>
  <c r="P696" i="59"/>
  <c r="O696" i="59"/>
  <c r="N696" i="59"/>
  <c r="M696" i="59"/>
  <c r="L696" i="59"/>
  <c r="AF695" i="59"/>
  <c r="AE695" i="59"/>
  <c r="AD695" i="59"/>
  <c r="AC695" i="59"/>
  <c r="AB695" i="59"/>
  <c r="AA695" i="59"/>
  <c r="Z695" i="59"/>
  <c r="Y695" i="59"/>
  <c r="X695" i="59"/>
  <c r="W695" i="59"/>
  <c r="V695" i="59"/>
  <c r="U695" i="59"/>
  <c r="T695" i="59"/>
  <c r="S695" i="59"/>
  <c r="R695" i="59"/>
  <c r="P695" i="59"/>
  <c r="O695" i="59"/>
  <c r="N695" i="59"/>
  <c r="M695" i="59"/>
  <c r="L695" i="59"/>
  <c r="AF694" i="59"/>
  <c r="AE694" i="59"/>
  <c r="AD694" i="59"/>
  <c r="AC694" i="59"/>
  <c r="AB694" i="59"/>
  <c r="AA694" i="59"/>
  <c r="Z694" i="59"/>
  <c r="Y694" i="59"/>
  <c r="X694" i="59"/>
  <c r="W694" i="59"/>
  <c r="V694" i="59"/>
  <c r="U694" i="59"/>
  <c r="T694" i="59"/>
  <c r="S694" i="59"/>
  <c r="R694" i="59"/>
  <c r="P694" i="59"/>
  <c r="O694" i="59"/>
  <c r="N694" i="59"/>
  <c r="M694" i="59"/>
  <c r="L694" i="59"/>
  <c r="AF693" i="59"/>
  <c r="AE693" i="59"/>
  <c r="AD693" i="59"/>
  <c r="AC693" i="59"/>
  <c r="AB693" i="59"/>
  <c r="AA693" i="59"/>
  <c r="Z693" i="59"/>
  <c r="Y693" i="59"/>
  <c r="X693" i="59"/>
  <c r="W693" i="59"/>
  <c r="V693" i="59"/>
  <c r="U693" i="59"/>
  <c r="T693" i="59"/>
  <c r="S693" i="59"/>
  <c r="R693" i="59"/>
  <c r="P693" i="59"/>
  <c r="O693" i="59"/>
  <c r="N693" i="59"/>
  <c r="M693" i="59"/>
  <c r="L693" i="59"/>
  <c r="AF692" i="59"/>
  <c r="AE692" i="59"/>
  <c r="AD692" i="59"/>
  <c r="AC692" i="59"/>
  <c r="AB692" i="59"/>
  <c r="AA692" i="59"/>
  <c r="Z692" i="59"/>
  <c r="Y692" i="59"/>
  <c r="X692" i="59"/>
  <c r="W692" i="59"/>
  <c r="V692" i="59"/>
  <c r="U692" i="59"/>
  <c r="T692" i="59"/>
  <c r="S692" i="59"/>
  <c r="R692" i="59"/>
  <c r="P692" i="59"/>
  <c r="O692" i="59"/>
  <c r="N692" i="59"/>
  <c r="M692" i="59"/>
  <c r="L692" i="59"/>
  <c r="AF691" i="59"/>
  <c r="AE691" i="59"/>
  <c r="AD691" i="59"/>
  <c r="AC691" i="59"/>
  <c r="AB691" i="59"/>
  <c r="AA691" i="59"/>
  <c r="Z691" i="59"/>
  <c r="Y691" i="59"/>
  <c r="X691" i="59"/>
  <c r="W691" i="59"/>
  <c r="V691" i="59"/>
  <c r="U691" i="59"/>
  <c r="T691" i="59"/>
  <c r="S691" i="59"/>
  <c r="R691" i="59"/>
  <c r="P691" i="59"/>
  <c r="O691" i="59"/>
  <c r="N691" i="59"/>
  <c r="M691" i="59"/>
  <c r="L691" i="59"/>
  <c r="AF690" i="59"/>
  <c r="AE690" i="59"/>
  <c r="AD690" i="59"/>
  <c r="AC690" i="59"/>
  <c r="AB690" i="59"/>
  <c r="AA690" i="59"/>
  <c r="Z690" i="59"/>
  <c r="Y690" i="59"/>
  <c r="X690" i="59"/>
  <c r="W690" i="59"/>
  <c r="V690" i="59"/>
  <c r="U690" i="59"/>
  <c r="T690" i="59"/>
  <c r="S690" i="59"/>
  <c r="R690" i="59"/>
  <c r="P690" i="59"/>
  <c r="O690" i="59"/>
  <c r="N690" i="59"/>
  <c r="M690" i="59"/>
  <c r="L690" i="59"/>
  <c r="AF689" i="59"/>
  <c r="AE689" i="59"/>
  <c r="AD689" i="59"/>
  <c r="AC689" i="59"/>
  <c r="AB689" i="59"/>
  <c r="AA689" i="59"/>
  <c r="Z689" i="59"/>
  <c r="Y689" i="59"/>
  <c r="X689" i="59"/>
  <c r="W689" i="59"/>
  <c r="V689" i="59"/>
  <c r="U689" i="59"/>
  <c r="T689" i="59"/>
  <c r="S689" i="59"/>
  <c r="R689" i="59"/>
  <c r="P689" i="59"/>
  <c r="O689" i="59"/>
  <c r="N689" i="59"/>
  <c r="M689" i="59"/>
  <c r="L689" i="59"/>
  <c r="AF688" i="59"/>
  <c r="AE688" i="59"/>
  <c r="AD688" i="59"/>
  <c r="AC688" i="59"/>
  <c r="AB688" i="59"/>
  <c r="AA688" i="59"/>
  <c r="Z688" i="59"/>
  <c r="Y688" i="59"/>
  <c r="X688" i="59"/>
  <c r="W688" i="59"/>
  <c r="V688" i="59"/>
  <c r="U688" i="59"/>
  <c r="T688" i="59"/>
  <c r="S688" i="59"/>
  <c r="R688" i="59"/>
  <c r="P688" i="59"/>
  <c r="O688" i="59"/>
  <c r="N688" i="59"/>
  <c r="M688" i="59"/>
  <c r="L688" i="59"/>
  <c r="AF687" i="59"/>
  <c r="AE687" i="59"/>
  <c r="AD687" i="59"/>
  <c r="AC687" i="59"/>
  <c r="AB687" i="59"/>
  <c r="AA687" i="59"/>
  <c r="Z687" i="59"/>
  <c r="Y687" i="59"/>
  <c r="X687" i="59"/>
  <c r="W687" i="59"/>
  <c r="V687" i="59"/>
  <c r="U687" i="59"/>
  <c r="T687" i="59"/>
  <c r="S687" i="59"/>
  <c r="R687" i="59"/>
  <c r="P687" i="59"/>
  <c r="O687" i="59"/>
  <c r="N687" i="59"/>
  <c r="M687" i="59"/>
  <c r="L687" i="59"/>
  <c r="AF686" i="59"/>
  <c r="AE686" i="59"/>
  <c r="AD686" i="59"/>
  <c r="AC686" i="59"/>
  <c r="AB686" i="59"/>
  <c r="AA686" i="59"/>
  <c r="Z686" i="59"/>
  <c r="Y686" i="59"/>
  <c r="X686" i="59"/>
  <c r="W686" i="59"/>
  <c r="V686" i="59"/>
  <c r="U686" i="59"/>
  <c r="T686" i="59"/>
  <c r="S686" i="59"/>
  <c r="R686" i="59"/>
  <c r="P686" i="59"/>
  <c r="O686" i="59"/>
  <c r="N686" i="59"/>
  <c r="M686" i="59"/>
  <c r="L686" i="59"/>
  <c r="AF685" i="59"/>
  <c r="AE685" i="59"/>
  <c r="AD685" i="59"/>
  <c r="AC685" i="59"/>
  <c r="AB685" i="59"/>
  <c r="AA685" i="59"/>
  <c r="Z685" i="59"/>
  <c r="Y685" i="59"/>
  <c r="X685" i="59"/>
  <c r="W685" i="59"/>
  <c r="V685" i="59"/>
  <c r="U685" i="59"/>
  <c r="T685" i="59"/>
  <c r="S685" i="59"/>
  <c r="R685" i="59"/>
  <c r="P685" i="59"/>
  <c r="O685" i="59"/>
  <c r="N685" i="59"/>
  <c r="M685" i="59"/>
  <c r="L685" i="59"/>
  <c r="AF684" i="59"/>
  <c r="AE684" i="59"/>
  <c r="AD684" i="59"/>
  <c r="AC684" i="59"/>
  <c r="AB684" i="59"/>
  <c r="AA684" i="59"/>
  <c r="Z684" i="59"/>
  <c r="Y684" i="59"/>
  <c r="X684" i="59"/>
  <c r="W684" i="59"/>
  <c r="V684" i="59"/>
  <c r="U684" i="59"/>
  <c r="T684" i="59"/>
  <c r="S684" i="59"/>
  <c r="R684" i="59"/>
  <c r="P684" i="59"/>
  <c r="O684" i="59"/>
  <c r="N684" i="59"/>
  <c r="M684" i="59"/>
  <c r="L684" i="59"/>
  <c r="AF683" i="59"/>
  <c r="AE683" i="59"/>
  <c r="AD683" i="59"/>
  <c r="AC683" i="59"/>
  <c r="AB683" i="59"/>
  <c r="AA683" i="59"/>
  <c r="Z683" i="59"/>
  <c r="Y683" i="59"/>
  <c r="X683" i="59"/>
  <c r="W683" i="59"/>
  <c r="V683" i="59"/>
  <c r="U683" i="59"/>
  <c r="T683" i="59"/>
  <c r="S683" i="59"/>
  <c r="R683" i="59"/>
  <c r="P683" i="59"/>
  <c r="O683" i="59"/>
  <c r="N683" i="59"/>
  <c r="M683" i="59"/>
  <c r="L683" i="59"/>
  <c r="AF682" i="59"/>
  <c r="AE682" i="59"/>
  <c r="AD682" i="59"/>
  <c r="AC682" i="59"/>
  <c r="AB682" i="59"/>
  <c r="AA682" i="59"/>
  <c r="Z682" i="59"/>
  <c r="Y682" i="59"/>
  <c r="X682" i="59"/>
  <c r="W682" i="59"/>
  <c r="V682" i="59"/>
  <c r="U682" i="59"/>
  <c r="T682" i="59"/>
  <c r="S682" i="59"/>
  <c r="R682" i="59"/>
  <c r="P682" i="59"/>
  <c r="O682" i="59"/>
  <c r="N682" i="59"/>
  <c r="M682" i="59"/>
  <c r="L682" i="59"/>
  <c r="AF681" i="59"/>
  <c r="AE681" i="59"/>
  <c r="AD681" i="59"/>
  <c r="AC681" i="59"/>
  <c r="AB681" i="59"/>
  <c r="AA681" i="59"/>
  <c r="Z681" i="59"/>
  <c r="Y681" i="59"/>
  <c r="X681" i="59"/>
  <c r="W681" i="59"/>
  <c r="V681" i="59"/>
  <c r="U681" i="59"/>
  <c r="T681" i="59"/>
  <c r="S681" i="59"/>
  <c r="R681" i="59"/>
  <c r="P681" i="59"/>
  <c r="O681" i="59"/>
  <c r="N681" i="59"/>
  <c r="M681" i="59"/>
  <c r="L681" i="59"/>
  <c r="AF680" i="59"/>
  <c r="AE680" i="59"/>
  <c r="AD680" i="59"/>
  <c r="AC680" i="59"/>
  <c r="AB680" i="59"/>
  <c r="AA680" i="59"/>
  <c r="Z680" i="59"/>
  <c r="Y680" i="59"/>
  <c r="X680" i="59"/>
  <c r="W680" i="59"/>
  <c r="V680" i="59"/>
  <c r="U680" i="59"/>
  <c r="T680" i="59"/>
  <c r="S680" i="59"/>
  <c r="R680" i="59"/>
  <c r="P680" i="59"/>
  <c r="O680" i="59"/>
  <c r="N680" i="59"/>
  <c r="M680" i="59"/>
  <c r="L680" i="59"/>
  <c r="AF679" i="59"/>
  <c r="AE679" i="59"/>
  <c r="AD679" i="59"/>
  <c r="AC679" i="59"/>
  <c r="AB679" i="59"/>
  <c r="AA679" i="59"/>
  <c r="Z679" i="59"/>
  <c r="Y679" i="59"/>
  <c r="X679" i="59"/>
  <c r="W679" i="59"/>
  <c r="V679" i="59"/>
  <c r="U679" i="59"/>
  <c r="T679" i="59"/>
  <c r="S679" i="59"/>
  <c r="R679" i="59"/>
  <c r="P679" i="59"/>
  <c r="O679" i="59"/>
  <c r="N679" i="59"/>
  <c r="M679" i="59"/>
  <c r="L679" i="59"/>
  <c r="AF678" i="59"/>
  <c r="AE678" i="59"/>
  <c r="AD678" i="59"/>
  <c r="AC678" i="59"/>
  <c r="AB678" i="59"/>
  <c r="AA678" i="59"/>
  <c r="Z678" i="59"/>
  <c r="Y678" i="59"/>
  <c r="X678" i="59"/>
  <c r="W678" i="59"/>
  <c r="V678" i="59"/>
  <c r="U678" i="59"/>
  <c r="T678" i="59"/>
  <c r="S678" i="59"/>
  <c r="R678" i="59"/>
  <c r="P678" i="59"/>
  <c r="O678" i="59"/>
  <c r="N678" i="59"/>
  <c r="M678" i="59"/>
  <c r="L678" i="59"/>
  <c r="AF677" i="59"/>
  <c r="AE677" i="59"/>
  <c r="AD677" i="59"/>
  <c r="AC677" i="59"/>
  <c r="AB677" i="59"/>
  <c r="AA677" i="59"/>
  <c r="Z677" i="59"/>
  <c r="Y677" i="59"/>
  <c r="X677" i="59"/>
  <c r="W677" i="59"/>
  <c r="V677" i="59"/>
  <c r="U677" i="59"/>
  <c r="T677" i="59"/>
  <c r="S677" i="59"/>
  <c r="R677" i="59"/>
  <c r="P677" i="59"/>
  <c r="O677" i="59"/>
  <c r="N677" i="59"/>
  <c r="M677" i="59"/>
  <c r="L677" i="59"/>
  <c r="AF676" i="59"/>
  <c r="AE676" i="59"/>
  <c r="AD676" i="59"/>
  <c r="AC676" i="59"/>
  <c r="AB676" i="59"/>
  <c r="AA676" i="59"/>
  <c r="Z676" i="59"/>
  <c r="Y676" i="59"/>
  <c r="X676" i="59"/>
  <c r="W676" i="59"/>
  <c r="V676" i="59"/>
  <c r="U676" i="59"/>
  <c r="T676" i="59"/>
  <c r="S676" i="59"/>
  <c r="R676" i="59"/>
  <c r="P676" i="59"/>
  <c r="O676" i="59"/>
  <c r="N676" i="59"/>
  <c r="M676" i="59"/>
  <c r="L676" i="59"/>
  <c r="AF675" i="59"/>
  <c r="AE675" i="59"/>
  <c r="AD675" i="59"/>
  <c r="AC675" i="59"/>
  <c r="AB675" i="59"/>
  <c r="AA675" i="59"/>
  <c r="Z675" i="59"/>
  <c r="Y675" i="59"/>
  <c r="X675" i="59"/>
  <c r="W675" i="59"/>
  <c r="V675" i="59"/>
  <c r="U675" i="59"/>
  <c r="T675" i="59"/>
  <c r="S675" i="59"/>
  <c r="R675" i="59"/>
  <c r="P675" i="59"/>
  <c r="O675" i="59"/>
  <c r="N675" i="59"/>
  <c r="M675" i="59"/>
  <c r="L675" i="59"/>
  <c r="AF674" i="59"/>
  <c r="AE674" i="59"/>
  <c r="AD674" i="59"/>
  <c r="AC674" i="59"/>
  <c r="AB674" i="59"/>
  <c r="AA674" i="59"/>
  <c r="Z674" i="59"/>
  <c r="Y674" i="59"/>
  <c r="X674" i="59"/>
  <c r="W674" i="59"/>
  <c r="V674" i="59"/>
  <c r="U674" i="59"/>
  <c r="T674" i="59"/>
  <c r="S674" i="59"/>
  <c r="R674" i="59"/>
  <c r="P674" i="59"/>
  <c r="O674" i="59"/>
  <c r="N674" i="59"/>
  <c r="M674" i="59"/>
  <c r="L674" i="59"/>
  <c r="AF673" i="59"/>
  <c r="AE673" i="59"/>
  <c r="AD673" i="59"/>
  <c r="AC673" i="59"/>
  <c r="AB673" i="59"/>
  <c r="AA673" i="59"/>
  <c r="Z673" i="59"/>
  <c r="Y673" i="59"/>
  <c r="X673" i="59"/>
  <c r="W673" i="59"/>
  <c r="V673" i="59"/>
  <c r="U673" i="59"/>
  <c r="T673" i="59"/>
  <c r="S673" i="59"/>
  <c r="R673" i="59"/>
  <c r="P673" i="59"/>
  <c r="O673" i="59"/>
  <c r="N673" i="59"/>
  <c r="M673" i="59"/>
  <c r="L673" i="59"/>
  <c r="AF672" i="59"/>
  <c r="AE672" i="59"/>
  <c r="AD672" i="59"/>
  <c r="AC672" i="59"/>
  <c r="AB672" i="59"/>
  <c r="AA672" i="59"/>
  <c r="Z672" i="59"/>
  <c r="Y672" i="59"/>
  <c r="X672" i="59"/>
  <c r="W672" i="59"/>
  <c r="V672" i="59"/>
  <c r="U672" i="59"/>
  <c r="T672" i="59"/>
  <c r="S672" i="59"/>
  <c r="R672" i="59"/>
  <c r="P672" i="59"/>
  <c r="O672" i="59"/>
  <c r="N672" i="59"/>
  <c r="M672" i="59"/>
  <c r="L672" i="59"/>
  <c r="AF671" i="59"/>
  <c r="AE671" i="59"/>
  <c r="AD671" i="59"/>
  <c r="AC671" i="59"/>
  <c r="AB671" i="59"/>
  <c r="AA671" i="59"/>
  <c r="Z671" i="59"/>
  <c r="Y671" i="59"/>
  <c r="X671" i="59"/>
  <c r="W671" i="59"/>
  <c r="V671" i="59"/>
  <c r="U671" i="59"/>
  <c r="T671" i="59"/>
  <c r="S671" i="59"/>
  <c r="R671" i="59"/>
  <c r="P671" i="59"/>
  <c r="O671" i="59"/>
  <c r="N671" i="59"/>
  <c r="M671" i="59"/>
  <c r="L671" i="59"/>
  <c r="AF670" i="59"/>
  <c r="AE670" i="59"/>
  <c r="AD670" i="59"/>
  <c r="AC670" i="59"/>
  <c r="AB670" i="59"/>
  <c r="AA670" i="59"/>
  <c r="Z670" i="59"/>
  <c r="Y670" i="59"/>
  <c r="X670" i="59"/>
  <c r="W670" i="59"/>
  <c r="V670" i="59"/>
  <c r="U670" i="59"/>
  <c r="T670" i="59"/>
  <c r="S670" i="59"/>
  <c r="R670" i="59"/>
  <c r="P670" i="59"/>
  <c r="O670" i="59"/>
  <c r="N670" i="59"/>
  <c r="M670" i="59"/>
  <c r="L670" i="59"/>
  <c r="AF669" i="59"/>
  <c r="AE669" i="59"/>
  <c r="AD669" i="59"/>
  <c r="AC669" i="59"/>
  <c r="AB669" i="59"/>
  <c r="AA669" i="59"/>
  <c r="Z669" i="59"/>
  <c r="Y669" i="59"/>
  <c r="X669" i="59"/>
  <c r="W669" i="59"/>
  <c r="V669" i="59"/>
  <c r="U669" i="59"/>
  <c r="T669" i="59"/>
  <c r="S669" i="59"/>
  <c r="R669" i="59"/>
  <c r="P669" i="59"/>
  <c r="O669" i="59"/>
  <c r="N669" i="59"/>
  <c r="M669" i="59"/>
  <c r="L669" i="59"/>
  <c r="AF668" i="59"/>
  <c r="AE668" i="59"/>
  <c r="AD668" i="59"/>
  <c r="AC668" i="59"/>
  <c r="AB668" i="59"/>
  <c r="AA668" i="59"/>
  <c r="Z668" i="59"/>
  <c r="Y668" i="59"/>
  <c r="X668" i="59"/>
  <c r="W668" i="59"/>
  <c r="V668" i="59"/>
  <c r="U668" i="59"/>
  <c r="T668" i="59"/>
  <c r="S668" i="59"/>
  <c r="R668" i="59"/>
  <c r="P668" i="59"/>
  <c r="O668" i="59"/>
  <c r="N668" i="59"/>
  <c r="M668" i="59"/>
  <c r="L668" i="59"/>
  <c r="AF667" i="59"/>
  <c r="AE667" i="59"/>
  <c r="AD667" i="59"/>
  <c r="AC667" i="59"/>
  <c r="AB667" i="59"/>
  <c r="AA667" i="59"/>
  <c r="Z667" i="59"/>
  <c r="Y667" i="59"/>
  <c r="X667" i="59"/>
  <c r="W667" i="59"/>
  <c r="V667" i="59"/>
  <c r="U667" i="59"/>
  <c r="T667" i="59"/>
  <c r="S667" i="59"/>
  <c r="R667" i="59"/>
  <c r="P667" i="59"/>
  <c r="O667" i="59"/>
  <c r="N667" i="59"/>
  <c r="M667" i="59"/>
  <c r="L667" i="59"/>
  <c r="AF666" i="59"/>
  <c r="AE666" i="59"/>
  <c r="AD666" i="59"/>
  <c r="AC666" i="59"/>
  <c r="AB666" i="59"/>
  <c r="AA666" i="59"/>
  <c r="Z666" i="59"/>
  <c r="Y666" i="59"/>
  <c r="X666" i="59"/>
  <c r="W666" i="59"/>
  <c r="V666" i="59"/>
  <c r="U666" i="59"/>
  <c r="T666" i="59"/>
  <c r="S666" i="59"/>
  <c r="R666" i="59"/>
  <c r="P666" i="59"/>
  <c r="O666" i="59"/>
  <c r="N666" i="59"/>
  <c r="M666" i="59"/>
  <c r="L666" i="59"/>
  <c r="AF665" i="59"/>
  <c r="AE665" i="59"/>
  <c r="AD665" i="59"/>
  <c r="AC665" i="59"/>
  <c r="AB665" i="59"/>
  <c r="AA665" i="59"/>
  <c r="Z665" i="59"/>
  <c r="Y665" i="59"/>
  <c r="X665" i="59"/>
  <c r="W665" i="59"/>
  <c r="V665" i="59"/>
  <c r="U665" i="59"/>
  <c r="T665" i="59"/>
  <c r="S665" i="59"/>
  <c r="R665" i="59"/>
  <c r="P665" i="59"/>
  <c r="O665" i="59"/>
  <c r="N665" i="59"/>
  <c r="M665" i="59"/>
  <c r="L665" i="59"/>
  <c r="AF664" i="59"/>
  <c r="AE664" i="59"/>
  <c r="AD664" i="59"/>
  <c r="AC664" i="59"/>
  <c r="AB664" i="59"/>
  <c r="AA664" i="59"/>
  <c r="Z664" i="59"/>
  <c r="Y664" i="59"/>
  <c r="X664" i="59"/>
  <c r="W664" i="59"/>
  <c r="V664" i="59"/>
  <c r="U664" i="59"/>
  <c r="T664" i="59"/>
  <c r="S664" i="59"/>
  <c r="R664" i="59"/>
  <c r="P664" i="59"/>
  <c r="O664" i="59"/>
  <c r="N664" i="59"/>
  <c r="M664" i="59"/>
  <c r="L664" i="59"/>
  <c r="AF663" i="59"/>
  <c r="AE663" i="59"/>
  <c r="AD663" i="59"/>
  <c r="AC663" i="59"/>
  <c r="AB663" i="59"/>
  <c r="AA663" i="59"/>
  <c r="Z663" i="59"/>
  <c r="Y663" i="59"/>
  <c r="X663" i="59"/>
  <c r="W663" i="59"/>
  <c r="V663" i="59"/>
  <c r="U663" i="59"/>
  <c r="T663" i="59"/>
  <c r="S663" i="59"/>
  <c r="R663" i="59"/>
  <c r="P663" i="59"/>
  <c r="O663" i="59"/>
  <c r="N663" i="59"/>
  <c r="M663" i="59"/>
  <c r="L663" i="59"/>
  <c r="AF662" i="59"/>
  <c r="AE662" i="59"/>
  <c r="AD662" i="59"/>
  <c r="AC662" i="59"/>
  <c r="AB662" i="59"/>
  <c r="AA662" i="59"/>
  <c r="Z662" i="59"/>
  <c r="Y662" i="59"/>
  <c r="X662" i="59"/>
  <c r="W662" i="59"/>
  <c r="V662" i="59"/>
  <c r="U662" i="59"/>
  <c r="T662" i="59"/>
  <c r="S662" i="59"/>
  <c r="R662" i="59"/>
  <c r="P662" i="59"/>
  <c r="O662" i="59"/>
  <c r="N662" i="59"/>
  <c r="M662" i="59"/>
  <c r="L662" i="59"/>
  <c r="AF661" i="59"/>
  <c r="AE661" i="59"/>
  <c r="AD661" i="59"/>
  <c r="AC661" i="59"/>
  <c r="AB661" i="59"/>
  <c r="AA661" i="59"/>
  <c r="Z661" i="59"/>
  <c r="Y661" i="59"/>
  <c r="X661" i="59"/>
  <c r="W661" i="59"/>
  <c r="V661" i="59"/>
  <c r="U661" i="59"/>
  <c r="T661" i="59"/>
  <c r="S661" i="59"/>
  <c r="R661" i="59"/>
  <c r="P661" i="59"/>
  <c r="O661" i="59"/>
  <c r="N661" i="59"/>
  <c r="M661" i="59"/>
  <c r="L661" i="59"/>
  <c r="AF660" i="59"/>
  <c r="AE660" i="59"/>
  <c r="AD660" i="59"/>
  <c r="AC660" i="59"/>
  <c r="AB660" i="59"/>
  <c r="AA660" i="59"/>
  <c r="Z660" i="59"/>
  <c r="Y660" i="59"/>
  <c r="X660" i="59"/>
  <c r="W660" i="59"/>
  <c r="V660" i="59"/>
  <c r="U660" i="59"/>
  <c r="T660" i="59"/>
  <c r="S660" i="59"/>
  <c r="R660" i="59"/>
  <c r="P660" i="59"/>
  <c r="O660" i="59"/>
  <c r="N660" i="59"/>
  <c r="M660" i="59"/>
  <c r="L660" i="59"/>
  <c r="AF659" i="59"/>
  <c r="AE659" i="59"/>
  <c r="AD659" i="59"/>
  <c r="AC659" i="59"/>
  <c r="AB659" i="59"/>
  <c r="AA659" i="59"/>
  <c r="Z659" i="59"/>
  <c r="Y659" i="59"/>
  <c r="X659" i="59"/>
  <c r="W659" i="59"/>
  <c r="V659" i="59"/>
  <c r="U659" i="59"/>
  <c r="T659" i="59"/>
  <c r="S659" i="59"/>
  <c r="R659" i="59"/>
  <c r="P659" i="59"/>
  <c r="O659" i="59"/>
  <c r="N659" i="59"/>
  <c r="M659" i="59"/>
  <c r="L659" i="59"/>
  <c r="AF658" i="59"/>
  <c r="AE658" i="59"/>
  <c r="AD658" i="59"/>
  <c r="AC658" i="59"/>
  <c r="AB658" i="59"/>
  <c r="AA658" i="59"/>
  <c r="Z658" i="59"/>
  <c r="Y658" i="59"/>
  <c r="X658" i="59"/>
  <c r="W658" i="59"/>
  <c r="V658" i="59"/>
  <c r="U658" i="59"/>
  <c r="T658" i="59"/>
  <c r="S658" i="59"/>
  <c r="R658" i="59"/>
  <c r="P658" i="59"/>
  <c r="O658" i="59"/>
  <c r="N658" i="59"/>
  <c r="M658" i="59"/>
  <c r="L658" i="59"/>
  <c r="AF657" i="59"/>
  <c r="AE657" i="59"/>
  <c r="AD657" i="59"/>
  <c r="AC657" i="59"/>
  <c r="AB657" i="59"/>
  <c r="AA657" i="59"/>
  <c r="Z657" i="59"/>
  <c r="Y657" i="59"/>
  <c r="X657" i="59"/>
  <c r="W657" i="59"/>
  <c r="V657" i="59"/>
  <c r="U657" i="59"/>
  <c r="T657" i="59"/>
  <c r="S657" i="59"/>
  <c r="R657" i="59"/>
  <c r="P657" i="59"/>
  <c r="O657" i="59"/>
  <c r="N657" i="59"/>
  <c r="M657" i="59"/>
  <c r="L657" i="59"/>
  <c r="AF656" i="59"/>
  <c r="AE656" i="59"/>
  <c r="AD656" i="59"/>
  <c r="AC656" i="59"/>
  <c r="AB656" i="59"/>
  <c r="AA656" i="59"/>
  <c r="Z656" i="59"/>
  <c r="Y656" i="59"/>
  <c r="X656" i="59"/>
  <c r="W656" i="59"/>
  <c r="V656" i="59"/>
  <c r="U656" i="59"/>
  <c r="T656" i="59"/>
  <c r="S656" i="59"/>
  <c r="R656" i="59"/>
  <c r="P656" i="59"/>
  <c r="O656" i="59"/>
  <c r="N656" i="59"/>
  <c r="M656" i="59"/>
  <c r="L656" i="59"/>
  <c r="AF655" i="59"/>
  <c r="AE655" i="59"/>
  <c r="AD655" i="59"/>
  <c r="AC655" i="59"/>
  <c r="AB655" i="59"/>
  <c r="AA655" i="59"/>
  <c r="Z655" i="59"/>
  <c r="Y655" i="59"/>
  <c r="X655" i="59"/>
  <c r="W655" i="59"/>
  <c r="V655" i="59"/>
  <c r="U655" i="59"/>
  <c r="T655" i="59"/>
  <c r="S655" i="59"/>
  <c r="R655" i="59"/>
  <c r="P655" i="59"/>
  <c r="O655" i="59"/>
  <c r="N655" i="59"/>
  <c r="M655" i="59"/>
  <c r="L655" i="59"/>
  <c r="AF654" i="59"/>
  <c r="AE654" i="59"/>
  <c r="AD654" i="59"/>
  <c r="AC654" i="59"/>
  <c r="AB654" i="59"/>
  <c r="AA654" i="59"/>
  <c r="Z654" i="59"/>
  <c r="Y654" i="59"/>
  <c r="X654" i="59"/>
  <c r="W654" i="59"/>
  <c r="V654" i="59"/>
  <c r="U654" i="59"/>
  <c r="T654" i="59"/>
  <c r="S654" i="59"/>
  <c r="R654" i="59"/>
  <c r="P654" i="59"/>
  <c r="O654" i="59"/>
  <c r="N654" i="59"/>
  <c r="M654" i="59"/>
  <c r="L654" i="59"/>
  <c r="AF653" i="59"/>
  <c r="AE653" i="59"/>
  <c r="AD653" i="59"/>
  <c r="AC653" i="59"/>
  <c r="AB653" i="59"/>
  <c r="AA653" i="59"/>
  <c r="Z653" i="59"/>
  <c r="Y653" i="59"/>
  <c r="X653" i="59"/>
  <c r="W653" i="59"/>
  <c r="V653" i="59"/>
  <c r="U653" i="59"/>
  <c r="T653" i="59"/>
  <c r="S653" i="59"/>
  <c r="R653" i="59"/>
  <c r="P653" i="59"/>
  <c r="O653" i="59"/>
  <c r="N653" i="59"/>
  <c r="M653" i="59"/>
  <c r="L653" i="59"/>
  <c r="AF652" i="59"/>
  <c r="AE652" i="59"/>
  <c r="AD652" i="59"/>
  <c r="AC652" i="59"/>
  <c r="AB652" i="59"/>
  <c r="AA652" i="59"/>
  <c r="Z652" i="59"/>
  <c r="Y652" i="59"/>
  <c r="X652" i="59"/>
  <c r="W652" i="59"/>
  <c r="V652" i="59"/>
  <c r="U652" i="59"/>
  <c r="T652" i="59"/>
  <c r="S652" i="59"/>
  <c r="R652" i="59"/>
  <c r="P652" i="59"/>
  <c r="O652" i="59"/>
  <c r="N652" i="59"/>
  <c r="M652" i="59"/>
  <c r="L652" i="59"/>
  <c r="AF651" i="59"/>
  <c r="AE651" i="59"/>
  <c r="AD651" i="59"/>
  <c r="AC651" i="59"/>
  <c r="AB651" i="59"/>
  <c r="AA651" i="59"/>
  <c r="Z651" i="59"/>
  <c r="Y651" i="59"/>
  <c r="X651" i="59"/>
  <c r="W651" i="59"/>
  <c r="V651" i="59"/>
  <c r="U651" i="59"/>
  <c r="T651" i="59"/>
  <c r="S651" i="59"/>
  <c r="R651" i="59"/>
  <c r="P651" i="59"/>
  <c r="O651" i="59"/>
  <c r="N651" i="59"/>
  <c r="M651" i="59"/>
  <c r="L651" i="59"/>
  <c r="AF650" i="59"/>
  <c r="AE650" i="59"/>
  <c r="AD650" i="59"/>
  <c r="AC650" i="59"/>
  <c r="AB650" i="59"/>
  <c r="AA650" i="59"/>
  <c r="Z650" i="59"/>
  <c r="Y650" i="59"/>
  <c r="X650" i="59"/>
  <c r="W650" i="59"/>
  <c r="V650" i="59"/>
  <c r="U650" i="59"/>
  <c r="T650" i="59"/>
  <c r="S650" i="59"/>
  <c r="R650" i="59"/>
  <c r="P650" i="59"/>
  <c r="O650" i="59"/>
  <c r="N650" i="59"/>
  <c r="M650" i="59"/>
  <c r="L650" i="59"/>
  <c r="AF649" i="59"/>
  <c r="AE649" i="59"/>
  <c r="AD649" i="59"/>
  <c r="AC649" i="59"/>
  <c r="AB649" i="59"/>
  <c r="AA649" i="59"/>
  <c r="Z649" i="59"/>
  <c r="Y649" i="59"/>
  <c r="X649" i="59"/>
  <c r="W649" i="59"/>
  <c r="V649" i="59"/>
  <c r="U649" i="59"/>
  <c r="T649" i="59"/>
  <c r="S649" i="59"/>
  <c r="R649" i="59"/>
  <c r="P649" i="59"/>
  <c r="O649" i="59"/>
  <c r="N649" i="59"/>
  <c r="M649" i="59"/>
  <c r="L649" i="59"/>
  <c r="AF648" i="59"/>
  <c r="AE648" i="59"/>
  <c r="AD648" i="59"/>
  <c r="AC648" i="59"/>
  <c r="AB648" i="59"/>
  <c r="AA648" i="59"/>
  <c r="Z648" i="59"/>
  <c r="Y648" i="59"/>
  <c r="X648" i="59"/>
  <c r="W648" i="59"/>
  <c r="V648" i="59"/>
  <c r="U648" i="59"/>
  <c r="T648" i="59"/>
  <c r="S648" i="59"/>
  <c r="R648" i="59"/>
  <c r="P648" i="59"/>
  <c r="O648" i="59"/>
  <c r="N648" i="59"/>
  <c r="M648" i="59"/>
  <c r="L648" i="59"/>
  <c r="AF647" i="59"/>
  <c r="AE647" i="59"/>
  <c r="AD647" i="59"/>
  <c r="AC647" i="59"/>
  <c r="AB647" i="59"/>
  <c r="AA647" i="59"/>
  <c r="Z647" i="59"/>
  <c r="Y647" i="59"/>
  <c r="X647" i="59"/>
  <c r="W647" i="59"/>
  <c r="V647" i="59"/>
  <c r="U647" i="59"/>
  <c r="T647" i="59"/>
  <c r="S647" i="59"/>
  <c r="R647" i="59"/>
  <c r="P647" i="59"/>
  <c r="O647" i="59"/>
  <c r="N647" i="59"/>
  <c r="M647" i="59"/>
  <c r="L647" i="59"/>
  <c r="AF646" i="59"/>
  <c r="AE646" i="59"/>
  <c r="AD646" i="59"/>
  <c r="AC646" i="59"/>
  <c r="AB646" i="59"/>
  <c r="AA646" i="59"/>
  <c r="Z646" i="59"/>
  <c r="Y646" i="59"/>
  <c r="X646" i="59"/>
  <c r="W646" i="59"/>
  <c r="V646" i="59"/>
  <c r="U646" i="59"/>
  <c r="T646" i="59"/>
  <c r="S646" i="59"/>
  <c r="R646" i="59"/>
  <c r="P646" i="59"/>
  <c r="O646" i="59"/>
  <c r="N646" i="59"/>
  <c r="M646" i="59"/>
  <c r="L646" i="59"/>
  <c r="AF645" i="59"/>
  <c r="AE645" i="59"/>
  <c r="AD645" i="59"/>
  <c r="AC645" i="59"/>
  <c r="AB645" i="59"/>
  <c r="AA645" i="59"/>
  <c r="Z645" i="59"/>
  <c r="Y645" i="59"/>
  <c r="X645" i="59"/>
  <c r="W645" i="59"/>
  <c r="V645" i="59"/>
  <c r="U645" i="59"/>
  <c r="T645" i="59"/>
  <c r="S645" i="59"/>
  <c r="R645" i="59"/>
  <c r="P645" i="59"/>
  <c r="O645" i="59"/>
  <c r="N645" i="59"/>
  <c r="M645" i="59"/>
  <c r="L645" i="59"/>
  <c r="AF644" i="59"/>
  <c r="AE644" i="59"/>
  <c r="AD644" i="59"/>
  <c r="AC644" i="59"/>
  <c r="AB644" i="59"/>
  <c r="AA644" i="59"/>
  <c r="Z644" i="59"/>
  <c r="Y644" i="59"/>
  <c r="X644" i="59"/>
  <c r="W644" i="59"/>
  <c r="V644" i="59"/>
  <c r="U644" i="59"/>
  <c r="T644" i="59"/>
  <c r="S644" i="59"/>
  <c r="R644" i="59"/>
  <c r="P644" i="59"/>
  <c r="O644" i="59"/>
  <c r="N644" i="59"/>
  <c r="M644" i="59"/>
  <c r="L644" i="59"/>
  <c r="AF643" i="59"/>
  <c r="AE643" i="59"/>
  <c r="AD643" i="59"/>
  <c r="AC643" i="59"/>
  <c r="AB643" i="59"/>
  <c r="AA643" i="59"/>
  <c r="Z643" i="59"/>
  <c r="Y643" i="59"/>
  <c r="X643" i="59"/>
  <c r="W643" i="59"/>
  <c r="V643" i="59"/>
  <c r="U643" i="59"/>
  <c r="T643" i="59"/>
  <c r="S643" i="59"/>
  <c r="R643" i="59"/>
  <c r="P643" i="59"/>
  <c r="O643" i="59"/>
  <c r="N643" i="59"/>
  <c r="M643" i="59"/>
  <c r="L643" i="59"/>
  <c r="AF642" i="59"/>
  <c r="AE642" i="59"/>
  <c r="AD642" i="59"/>
  <c r="AC642" i="59"/>
  <c r="AB642" i="59"/>
  <c r="AA642" i="59"/>
  <c r="Z642" i="59"/>
  <c r="Y642" i="59"/>
  <c r="X642" i="59"/>
  <c r="W642" i="59"/>
  <c r="V642" i="59"/>
  <c r="U642" i="59"/>
  <c r="T642" i="59"/>
  <c r="S642" i="59"/>
  <c r="R642" i="59"/>
  <c r="P642" i="59"/>
  <c r="O642" i="59"/>
  <c r="N642" i="59"/>
  <c r="M642" i="59"/>
  <c r="L642" i="59"/>
  <c r="AF641" i="59"/>
  <c r="AE641" i="59"/>
  <c r="AD641" i="59"/>
  <c r="AC641" i="59"/>
  <c r="AB641" i="59"/>
  <c r="AA641" i="59"/>
  <c r="Z641" i="59"/>
  <c r="Y641" i="59"/>
  <c r="X641" i="59"/>
  <c r="W641" i="59"/>
  <c r="V641" i="59"/>
  <c r="U641" i="59"/>
  <c r="T641" i="59"/>
  <c r="S641" i="59"/>
  <c r="R641" i="59"/>
  <c r="P641" i="59"/>
  <c r="O641" i="59"/>
  <c r="N641" i="59"/>
  <c r="M641" i="59"/>
  <c r="L641" i="59"/>
  <c r="AF640" i="59"/>
  <c r="AE640" i="59"/>
  <c r="AD640" i="59"/>
  <c r="AC640" i="59"/>
  <c r="AB640" i="59"/>
  <c r="AA640" i="59"/>
  <c r="Z640" i="59"/>
  <c r="Y640" i="59"/>
  <c r="X640" i="59"/>
  <c r="W640" i="59"/>
  <c r="V640" i="59"/>
  <c r="U640" i="59"/>
  <c r="T640" i="59"/>
  <c r="S640" i="59"/>
  <c r="R640" i="59"/>
  <c r="P640" i="59"/>
  <c r="O640" i="59"/>
  <c r="N640" i="59"/>
  <c r="M640" i="59"/>
  <c r="L640" i="59"/>
  <c r="AF639" i="59"/>
  <c r="AE639" i="59"/>
  <c r="AD639" i="59"/>
  <c r="AC639" i="59"/>
  <c r="AB639" i="59"/>
  <c r="AA639" i="59"/>
  <c r="Z639" i="59"/>
  <c r="Y639" i="59"/>
  <c r="X639" i="59"/>
  <c r="W639" i="59"/>
  <c r="V639" i="59"/>
  <c r="U639" i="59"/>
  <c r="T639" i="59"/>
  <c r="S639" i="59"/>
  <c r="R639" i="59"/>
  <c r="P639" i="59"/>
  <c r="O639" i="59"/>
  <c r="N639" i="59"/>
  <c r="M639" i="59"/>
  <c r="L639" i="59"/>
  <c r="AF638" i="59"/>
  <c r="AE638" i="59"/>
  <c r="AD638" i="59"/>
  <c r="AC638" i="59"/>
  <c r="AB638" i="59"/>
  <c r="AA638" i="59"/>
  <c r="Z638" i="59"/>
  <c r="Y638" i="59"/>
  <c r="X638" i="59"/>
  <c r="W638" i="59"/>
  <c r="V638" i="59"/>
  <c r="U638" i="59"/>
  <c r="T638" i="59"/>
  <c r="S638" i="59"/>
  <c r="R638" i="59"/>
  <c r="P638" i="59"/>
  <c r="O638" i="59"/>
  <c r="N638" i="59"/>
  <c r="M638" i="59"/>
  <c r="L638" i="59"/>
  <c r="AF637" i="59"/>
  <c r="AE637" i="59"/>
  <c r="AD637" i="59"/>
  <c r="AC637" i="59"/>
  <c r="AB637" i="59"/>
  <c r="AA637" i="59"/>
  <c r="Z637" i="59"/>
  <c r="Y637" i="59"/>
  <c r="X637" i="59"/>
  <c r="W637" i="59"/>
  <c r="V637" i="59"/>
  <c r="U637" i="59"/>
  <c r="T637" i="59"/>
  <c r="S637" i="59"/>
  <c r="R637" i="59"/>
  <c r="P637" i="59"/>
  <c r="O637" i="59"/>
  <c r="N637" i="59"/>
  <c r="M637" i="59"/>
  <c r="L637" i="59"/>
  <c r="AF636" i="59"/>
  <c r="AE636" i="59"/>
  <c r="AD636" i="59"/>
  <c r="AC636" i="59"/>
  <c r="AB636" i="59"/>
  <c r="AA636" i="59"/>
  <c r="Z636" i="59"/>
  <c r="Y636" i="59"/>
  <c r="X636" i="59"/>
  <c r="W636" i="59"/>
  <c r="V636" i="59"/>
  <c r="U636" i="59"/>
  <c r="T636" i="59"/>
  <c r="S636" i="59"/>
  <c r="R636" i="59"/>
  <c r="P636" i="59"/>
  <c r="O636" i="59"/>
  <c r="N636" i="59"/>
  <c r="M636" i="59"/>
  <c r="L636" i="59"/>
  <c r="AF635" i="59"/>
  <c r="AE635" i="59"/>
  <c r="AD635" i="59"/>
  <c r="AC635" i="59"/>
  <c r="AB635" i="59"/>
  <c r="AA635" i="59"/>
  <c r="Z635" i="59"/>
  <c r="Y635" i="59"/>
  <c r="X635" i="59"/>
  <c r="W635" i="59"/>
  <c r="V635" i="59"/>
  <c r="U635" i="59"/>
  <c r="T635" i="59"/>
  <c r="S635" i="59"/>
  <c r="R635" i="59"/>
  <c r="P635" i="59"/>
  <c r="O635" i="59"/>
  <c r="N635" i="59"/>
  <c r="M635" i="59"/>
  <c r="L635" i="59"/>
  <c r="AF634" i="59"/>
  <c r="AE634" i="59"/>
  <c r="AD634" i="59"/>
  <c r="AC634" i="59"/>
  <c r="AB634" i="59"/>
  <c r="AA634" i="59"/>
  <c r="Z634" i="59"/>
  <c r="Y634" i="59"/>
  <c r="X634" i="59"/>
  <c r="W634" i="59"/>
  <c r="V634" i="59"/>
  <c r="U634" i="59"/>
  <c r="T634" i="59"/>
  <c r="S634" i="59"/>
  <c r="R634" i="59"/>
  <c r="P634" i="59"/>
  <c r="O634" i="59"/>
  <c r="N634" i="59"/>
  <c r="M634" i="59"/>
  <c r="L634" i="59"/>
  <c r="AF633" i="59"/>
  <c r="AE633" i="59"/>
  <c r="AD633" i="59"/>
  <c r="AC633" i="59"/>
  <c r="AB633" i="59"/>
  <c r="AA633" i="59"/>
  <c r="Z633" i="59"/>
  <c r="Y633" i="59"/>
  <c r="X633" i="59"/>
  <c r="W633" i="59"/>
  <c r="V633" i="59"/>
  <c r="U633" i="59"/>
  <c r="T633" i="59"/>
  <c r="S633" i="59"/>
  <c r="R633" i="59"/>
  <c r="P633" i="59"/>
  <c r="O633" i="59"/>
  <c r="N633" i="59"/>
  <c r="M633" i="59"/>
  <c r="L633" i="59"/>
  <c r="AF632" i="59"/>
  <c r="AE632" i="59"/>
  <c r="AD632" i="59"/>
  <c r="AC632" i="59"/>
  <c r="AB632" i="59"/>
  <c r="AA632" i="59"/>
  <c r="Z632" i="59"/>
  <c r="Y632" i="59"/>
  <c r="X632" i="59"/>
  <c r="W632" i="59"/>
  <c r="V632" i="59"/>
  <c r="U632" i="59"/>
  <c r="T632" i="59"/>
  <c r="S632" i="59"/>
  <c r="R632" i="59"/>
  <c r="P632" i="59"/>
  <c r="O632" i="59"/>
  <c r="N632" i="59"/>
  <c r="M632" i="59"/>
  <c r="L632" i="59"/>
  <c r="AF631" i="59"/>
  <c r="AE631" i="59"/>
  <c r="AD631" i="59"/>
  <c r="AC631" i="59"/>
  <c r="AB631" i="59"/>
  <c r="AA631" i="59"/>
  <c r="Z631" i="59"/>
  <c r="Y631" i="59"/>
  <c r="X631" i="59"/>
  <c r="W631" i="59"/>
  <c r="V631" i="59"/>
  <c r="U631" i="59"/>
  <c r="T631" i="59"/>
  <c r="S631" i="59"/>
  <c r="R631" i="59"/>
  <c r="P631" i="59"/>
  <c r="O631" i="59"/>
  <c r="N631" i="59"/>
  <c r="M631" i="59"/>
  <c r="L631" i="59"/>
  <c r="AF630" i="59"/>
  <c r="AE630" i="59"/>
  <c r="AD630" i="59"/>
  <c r="AC630" i="59"/>
  <c r="AB630" i="59"/>
  <c r="AA630" i="59"/>
  <c r="Z630" i="59"/>
  <c r="Y630" i="59"/>
  <c r="X630" i="59"/>
  <c r="W630" i="59"/>
  <c r="V630" i="59"/>
  <c r="U630" i="59"/>
  <c r="T630" i="59"/>
  <c r="S630" i="59"/>
  <c r="R630" i="59"/>
  <c r="P630" i="59"/>
  <c r="O630" i="59"/>
  <c r="N630" i="59"/>
  <c r="M630" i="59"/>
  <c r="L630" i="59"/>
  <c r="AF629" i="59"/>
  <c r="AE629" i="59"/>
  <c r="AD629" i="59"/>
  <c r="AC629" i="59"/>
  <c r="AB629" i="59"/>
  <c r="AA629" i="59"/>
  <c r="Z629" i="59"/>
  <c r="Y629" i="59"/>
  <c r="X629" i="59"/>
  <c r="W629" i="59"/>
  <c r="V629" i="59"/>
  <c r="U629" i="59"/>
  <c r="T629" i="59"/>
  <c r="S629" i="59"/>
  <c r="R629" i="59"/>
  <c r="P629" i="59"/>
  <c r="O629" i="59"/>
  <c r="N629" i="59"/>
  <c r="M629" i="59"/>
  <c r="L629" i="59"/>
  <c r="AF628" i="59"/>
  <c r="AE628" i="59"/>
  <c r="AD628" i="59"/>
  <c r="AC628" i="59"/>
  <c r="AB628" i="59"/>
  <c r="AA628" i="59"/>
  <c r="Z628" i="59"/>
  <c r="Y628" i="59"/>
  <c r="X628" i="59"/>
  <c r="W628" i="59"/>
  <c r="V628" i="59"/>
  <c r="U628" i="59"/>
  <c r="T628" i="59"/>
  <c r="S628" i="59"/>
  <c r="R628" i="59"/>
  <c r="P628" i="59"/>
  <c r="O628" i="59"/>
  <c r="N628" i="59"/>
  <c r="M628" i="59"/>
  <c r="L628" i="59"/>
  <c r="AF627" i="59"/>
  <c r="AE627" i="59"/>
  <c r="AD627" i="59"/>
  <c r="AC627" i="59"/>
  <c r="AB627" i="59"/>
  <c r="AA627" i="59"/>
  <c r="Z627" i="59"/>
  <c r="Y627" i="59"/>
  <c r="X627" i="59"/>
  <c r="W627" i="59"/>
  <c r="V627" i="59"/>
  <c r="U627" i="59"/>
  <c r="T627" i="59"/>
  <c r="S627" i="59"/>
  <c r="R627" i="59"/>
  <c r="P627" i="59"/>
  <c r="O627" i="59"/>
  <c r="N627" i="59"/>
  <c r="M627" i="59"/>
  <c r="L627" i="59"/>
  <c r="AF626" i="59"/>
  <c r="AE626" i="59"/>
  <c r="AD626" i="59"/>
  <c r="AC626" i="59"/>
  <c r="AB626" i="59"/>
  <c r="AA626" i="59"/>
  <c r="Z626" i="59"/>
  <c r="Y626" i="59"/>
  <c r="X626" i="59"/>
  <c r="W626" i="59"/>
  <c r="V626" i="59"/>
  <c r="U626" i="59"/>
  <c r="T626" i="59"/>
  <c r="S626" i="59"/>
  <c r="R626" i="59"/>
  <c r="P626" i="59"/>
  <c r="O626" i="59"/>
  <c r="N626" i="59"/>
  <c r="M626" i="59"/>
  <c r="L626" i="59"/>
  <c r="AF625" i="59"/>
  <c r="AE625" i="59"/>
  <c r="AD625" i="59"/>
  <c r="AC625" i="59"/>
  <c r="AB625" i="59"/>
  <c r="AA625" i="59"/>
  <c r="Z625" i="59"/>
  <c r="Y625" i="59"/>
  <c r="X625" i="59"/>
  <c r="W625" i="59"/>
  <c r="V625" i="59"/>
  <c r="U625" i="59"/>
  <c r="T625" i="59"/>
  <c r="S625" i="59"/>
  <c r="R625" i="59"/>
  <c r="P625" i="59"/>
  <c r="O625" i="59"/>
  <c r="N625" i="59"/>
  <c r="M625" i="59"/>
  <c r="L625" i="59"/>
  <c r="AF624" i="59"/>
  <c r="AE624" i="59"/>
  <c r="AD624" i="59"/>
  <c r="AC624" i="59"/>
  <c r="AB624" i="59"/>
  <c r="AA624" i="59"/>
  <c r="Z624" i="59"/>
  <c r="Y624" i="59"/>
  <c r="X624" i="59"/>
  <c r="W624" i="59"/>
  <c r="V624" i="59"/>
  <c r="U624" i="59"/>
  <c r="T624" i="59"/>
  <c r="S624" i="59"/>
  <c r="R624" i="59"/>
  <c r="P624" i="59"/>
  <c r="O624" i="59"/>
  <c r="N624" i="59"/>
  <c r="M624" i="59"/>
  <c r="L624" i="59"/>
  <c r="AF623" i="59"/>
  <c r="AE623" i="59"/>
  <c r="AD623" i="59"/>
  <c r="AC623" i="59"/>
  <c r="AB623" i="59"/>
  <c r="AA623" i="59"/>
  <c r="Z623" i="59"/>
  <c r="Y623" i="59"/>
  <c r="X623" i="59"/>
  <c r="W623" i="59"/>
  <c r="V623" i="59"/>
  <c r="U623" i="59"/>
  <c r="T623" i="59"/>
  <c r="S623" i="59"/>
  <c r="R623" i="59"/>
  <c r="P623" i="59"/>
  <c r="O623" i="59"/>
  <c r="N623" i="59"/>
  <c r="M623" i="59"/>
  <c r="L623" i="59"/>
  <c r="AF622" i="59"/>
  <c r="AE622" i="59"/>
  <c r="AD622" i="59"/>
  <c r="AC622" i="59"/>
  <c r="AB622" i="59"/>
  <c r="AA622" i="59"/>
  <c r="Z622" i="59"/>
  <c r="Y622" i="59"/>
  <c r="X622" i="59"/>
  <c r="W622" i="59"/>
  <c r="V622" i="59"/>
  <c r="U622" i="59"/>
  <c r="T622" i="59"/>
  <c r="S622" i="59"/>
  <c r="R622" i="59"/>
  <c r="P622" i="59"/>
  <c r="O622" i="59"/>
  <c r="N622" i="59"/>
  <c r="M622" i="59"/>
  <c r="L622" i="59"/>
  <c r="AF621" i="59"/>
  <c r="AE621" i="59"/>
  <c r="AD621" i="59"/>
  <c r="AC621" i="59"/>
  <c r="AB621" i="59"/>
  <c r="AA621" i="59"/>
  <c r="Z621" i="59"/>
  <c r="Y621" i="59"/>
  <c r="X621" i="59"/>
  <c r="W621" i="59"/>
  <c r="V621" i="59"/>
  <c r="U621" i="59"/>
  <c r="T621" i="59"/>
  <c r="S621" i="59"/>
  <c r="R621" i="59"/>
  <c r="P621" i="59"/>
  <c r="O621" i="59"/>
  <c r="N621" i="59"/>
  <c r="M621" i="59"/>
  <c r="L621" i="59"/>
  <c r="AF620" i="59"/>
  <c r="AE620" i="59"/>
  <c r="AD620" i="59"/>
  <c r="AC620" i="59"/>
  <c r="AB620" i="59"/>
  <c r="AA620" i="59"/>
  <c r="Z620" i="59"/>
  <c r="Y620" i="59"/>
  <c r="X620" i="59"/>
  <c r="W620" i="59"/>
  <c r="V620" i="59"/>
  <c r="U620" i="59"/>
  <c r="T620" i="59"/>
  <c r="S620" i="59"/>
  <c r="R620" i="59"/>
  <c r="P620" i="59"/>
  <c r="O620" i="59"/>
  <c r="N620" i="59"/>
  <c r="M620" i="59"/>
  <c r="L620" i="59"/>
  <c r="AF619" i="59"/>
  <c r="AE619" i="59"/>
  <c r="AD619" i="59"/>
  <c r="AC619" i="59"/>
  <c r="AB619" i="59"/>
  <c r="AA619" i="59"/>
  <c r="Z619" i="59"/>
  <c r="Y619" i="59"/>
  <c r="X619" i="59"/>
  <c r="W619" i="59"/>
  <c r="V619" i="59"/>
  <c r="U619" i="59"/>
  <c r="T619" i="59"/>
  <c r="S619" i="59"/>
  <c r="R619" i="59"/>
  <c r="P619" i="59"/>
  <c r="O619" i="59"/>
  <c r="N619" i="59"/>
  <c r="M619" i="59"/>
  <c r="L619" i="59"/>
  <c r="AF618" i="59"/>
  <c r="AE618" i="59"/>
  <c r="AD618" i="59"/>
  <c r="AC618" i="59"/>
  <c r="AB618" i="59"/>
  <c r="AA618" i="59"/>
  <c r="Z618" i="59"/>
  <c r="Y618" i="59"/>
  <c r="X618" i="59"/>
  <c r="W618" i="59"/>
  <c r="V618" i="59"/>
  <c r="U618" i="59"/>
  <c r="T618" i="59"/>
  <c r="S618" i="59"/>
  <c r="R618" i="59"/>
  <c r="P618" i="59"/>
  <c r="O618" i="59"/>
  <c r="N618" i="59"/>
  <c r="M618" i="59"/>
  <c r="L618" i="59"/>
  <c r="AF617" i="59"/>
  <c r="AE617" i="59"/>
  <c r="AD617" i="59"/>
  <c r="AC617" i="59"/>
  <c r="AB617" i="59"/>
  <c r="AA617" i="59"/>
  <c r="Z617" i="59"/>
  <c r="Y617" i="59"/>
  <c r="X617" i="59"/>
  <c r="W617" i="59"/>
  <c r="V617" i="59"/>
  <c r="U617" i="59"/>
  <c r="T617" i="59"/>
  <c r="S617" i="59"/>
  <c r="R617" i="59"/>
  <c r="P617" i="59"/>
  <c r="O617" i="59"/>
  <c r="N617" i="59"/>
  <c r="M617" i="59"/>
  <c r="L617" i="59"/>
  <c r="AF616" i="59"/>
  <c r="AE616" i="59"/>
  <c r="AD616" i="59"/>
  <c r="AC616" i="59"/>
  <c r="AB616" i="59"/>
  <c r="AA616" i="59"/>
  <c r="Z616" i="59"/>
  <c r="Y616" i="59"/>
  <c r="X616" i="59"/>
  <c r="W616" i="59"/>
  <c r="V616" i="59"/>
  <c r="U616" i="59"/>
  <c r="T616" i="59"/>
  <c r="S616" i="59"/>
  <c r="R616" i="59"/>
  <c r="P616" i="59"/>
  <c r="O616" i="59"/>
  <c r="N616" i="59"/>
  <c r="M616" i="59"/>
  <c r="L616" i="59"/>
  <c r="AF615" i="59"/>
  <c r="AE615" i="59"/>
  <c r="AD615" i="59"/>
  <c r="AC615" i="59"/>
  <c r="AB615" i="59"/>
  <c r="AA615" i="59"/>
  <c r="Z615" i="59"/>
  <c r="Y615" i="59"/>
  <c r="X615" i="59"/>
  <c r="W615" i="59"/>
  <c r="V615" i="59"/>
  <c r="U615" i="59"/>
  <c r="T615" i="59"/>
  <c r="S615" i="59"/>
  <c r="R615" i="59"/>
  <c r="P615" i="59"/>
  <c r="O615" i="59"/>
  <c r="N615" i="59"/>
  <c r="M615" i="59"/>
  <c r="L615" i="59"/>
  <c r="AF614" i="59"/>
  <c r="AE614" i="59"/>
  <c r="AD614" i="59"/>
  <c r="AC614" i="59"/>
  <c r="AB614" i="59"/>
  <c r="AA614" i="59"/>
  <c r="Z614" i="59"/>
  <c r="Y614" i="59"/>
  <c r="X614" i="59"/>
  <c r="W614" i="59"/>
  <c r="V614" i="59"/>
  <c r="U614" i="59"/>
  <c r="T614" i="59"/>
  <c r="S614" i="59"/>
  <c r="R614" i="59"/>
  <c r="P614" i="59"/>
  <c r="O614" i="59"/>
  <c r="N614" i="59"/>
  <c r="M614" i="59"/>
  <c r="L614" i="59"/>
  <c r="AF613" i="59"/>
  <c r="AE613" i="59"/>
  <c r="AD613" i="59"/>
  <c r="AC613" i="59"/>
  <c r="AB613" i="59"/>
  <c r="AA613" i="59"/>
  <c r="Z613" i="59"/>
  <c r="Y613" i="59"/>
  <c r="X613" i="59"/>
  <c r="W613" i="59"/>
  <c r="V613" i="59"/>
  <c r="U613" i="59"/>
  <c r="T613" i="59"/>
  <c r="S613" i="59"/>
  <c r="R613" i="59"/>
  <c r="P613" i="59"/>
  <c r="O613" i="59"/>
  <c r="N613" i="59"/>
  <c r="M613" i="59"/>
  <c r="L613" i="59"/>
  <c r="AF612" i="59"/>
  <c r="AE612" i="59"/>
  <c r="AD612" i="59"/>
  <c r="AC612" i="59"/>
  <c r="AB612" i="59"/>
  <c r="AA612" i="59"/>
  <c r="Z612" i="59"/>
  <c r="Y612" i="59"/>
  <c r="X612" i="59"/>
  <c r="W612" i="59"/>
  <c r="V612" i="59"/>
  <c r="U612" i="59"/>
  <c r="T612" i="59"/>
  <c r="S612" i="59"/>
  <c r="R612" i="59"/>
  <c r="P612" i="59"/>
  <c r="O612" i="59"/>
  <c r="N612" i="59"/>
  <c r="M612" i="59"/>
  <c r="L612" i="59"/>
  <c r="AF611" i="59"/>
  <c r="AE611" i="59"/>
  <c r="AD611" i="59"/>
  <c r="AC611" i="59"/>
  <c r="AB611" i="59"/>
  <c r="AA611" i="59"/>
  <c r="Z611" i="59"/>
  <c r="Y611" i="59"/>
  <c r="X611" i="59"/>
  <c r="W611" i="59"/>
  <c r="V611" i="59"/>
  <c r="U611" i="59"/>
  <c r="T611" i="59"/>
  <c r="S611" i="59"/>
  <c r="R611" i="59"/>
  <c r="P611" i="59"/>
  <c r="O611" i="59"/>
  <c r="N611" i="59"/>
  <c r="M611" i="59"/>
  <c r="L611" i="59"/>
  <c r="AF610" i="59"/>
  <c r="AE610" i="59"/>
  <c r="AD610" i="59"/>
  <c r="AC610" i="59"/>
  <c r="AB610" i="59"/>
  <c r="AA610" i="59"/>
  <c r="Z610" i="59"/>
  <c r="Y610" i="59"/>
  <c r="X610" i="59"/>
  <c r="W610" i="59"/>
  <c r="V610" i="59"/>
  <c r="U610" i="59"/>
  <c r="T610" i="59"/>
  <c r="S610" i="59"/>
  <c r="R610" i="59"/>
  <c r="P610" i="59"/>
  <c r="O610" i="59"/>
  <c r="N610" i="59"/>
  <c r="M610" i="59"/>
  <c r="L610" i="59"/>
  <c r="AF609" i="59"/>
  <c r="AE609" i="59"/>
  <c r="AD609" i="59"/>
  <c r="AC609" i="59"/>
  <c r="AB609" i="59"/>
  <c r="AA609" i="59"/>
  <c r="Z609" i="59"/>
  <c r="Y609" i="59"/>
  <c r="X609" i="59"/>
  <c r="W609" i="59"/>
  <c r="V609" i="59"/>
  <c r="U609" i="59"/>
  <c r="T609" i="59"/>
  <c r="S609" i="59"/>
  <c r="R609" i="59"/>
  <c r="P609" i="59"/>
  <c r="O609" i="59"/>
  <c r="N609" i="59"/>
  <c r="M609" i="59"/>
  <c r="L609" i="59"/>
  <c r="AF608" i="59"/>
  <c r="AE608" i="59"/>
  <c r="AD608" i="59"/>
  <c r="AC608" i="59"/>
  <c r="AB608" i="59"/>
  <c r="AA608" i="59"/>
  <c r="Z608" i="59"/>
  <c r="Y608" i="59"/>
  <c r="X608" i="59"/>
  <c r="W608" i="59"/>
  <c r="V608" i="59"/>
  <c r="U608" i="59"/>
  <c r="T608" i="59"/>
  <c r="S608" i="59"/>
  <c r="R608" i="59"/>
  <c r="P608" i="59"/>
  <c r="O608" i="59"/>
  <c r="N608" i="59"/>
  <c r="M608" i="59"/>
  <c r="L608" i="59"/>
  <c r="AF607" i="59"/>
  <c r="AE607" i="59"/>
  <c r="AD607" i="59"/>
  <c r="AC607" i="59"/>
  <c r="AB607" i="59"/>
  <c r="AA607" i="59"/>
  <c r="Z607" i="59"/>
  <c r="Y607" i="59"/>
  <c r="X607" i="59"/>
  <c r="W607" i="59"/>
  <c r="V607" i="59"/>
  <c r="U607" i="59"/>
  <c r="T607" i="59"/>
  <c r="S607" i="59"/>
  <c r="R607" i="59"/>
  <c r="P607" i="59"/>
  <c r="O607" i="59"/>
  <c r="N607" i="59"/>
  <c r="M607" i="59"/>
  <c r="L607" i="59"/>
  <c r="AF606" i="59"/>
  <c r="AE606" i="59"/>
  <c r="AD606" i="59"/>
  <c r="AC606" i="59"/>
  <c r="AB606" i="59"/>
  <c r="AA606" i="59"/>
  <c r="Z606" i="59"/>
  <c r="Y606" i="59"/>
  <c r="X606" i="59"/>
  <c r="W606" i="59"/>
  <c r="V606" i="59"/>
  <c r="U606" i="59"/>
  <c r="T606" i="59"/>
  <c r="S606" i="59"/>
  <c r="R606" i="59"/>
  <c r="P606" i="59"/>
  <c r="O606" i="59"/>
  <c r="N606" i="59"/>
  <c r="M606" i="59"/>
  <c r="L606" i="59"/>
  <c r="AF605" i="59"/>
  <c r="AE605" i="59"/>
  <c r="AD605" i="59"/>
  <c r="AC605" i="59"/>
  <c r="AB605" i="59"/>
  <c r="AA605" i="59"/>
  <c r="Z605" i="59"/>
  <c r="Y605" i="59"/>
  <c r="X605" i="59"/>
  <c r="W605" i="59"/>
  <c r="V605" i="59"/>
  <c r="U605" i="59"/>
  <c r="T605" i="59"/>
  <c r="S605" i="59"/>
  <c r="R605" i="59"/>
  <c r="P605" i="59"/>
  <c r="O605" i="59"/>
  <c r="N605" i="59"/>
  <c r="M605" i="59"/>
  <c r="L605" i="59"/>
  <c r="AF604" i="59"/>
  <c r="AE604" i="59"/>
  <c r="AD604" i="59"/>
  <c r="AC604" i="59"/>
  <c r="AB604" i="59"/>
  <c r="AA604" i="59"/>
  <c r="Z604" i="59"/>
  <c r="Y604" i="59"/>
  <c r="X604" i="59"/>
  <c r="W604" i="59"/>
  <c r="V604" i="59"/>
  <c r="U604" i="59"/>
  <c r="T604" i="59"/>
  <c r="S604" i="59"/>
  <c r="R604" i="59"/>
  <c r="P604" i="59"/>
  <c r="O604" i="59"/>
  <c r="N604" i="59"/>
  <c r="M604" i="59"/>
  <c r="L604" i="59"/>
  <c r="AF603" i="59"/>
  <c r="AE603" i="59"/>
  <c r="AD603" i="59"/>
  <c r="AC603" i="59"/>
  <c r="AB603" i="59"/>
  <c r="AA603" i="59"/>
  <c r="Z603" i="59"/>
  <c r="Y603" i="59"/>
  <c r="X603" i="59"/>
  <c r="W603" i="59"/>
  <c r="V603" i="59"/>
  <c r="U603" i="59"/>
  <c r="T603" i="59"/>
  <c r="S603" i="59"/>
  <c r="R603" i="59"/>
  <c r="P603" i="59"/>
  <c r="O603" i="59"/>
  <c r="N603" i="59"/>
  <c r="M603" i="59"/>
  <c r="L603" i="59"/>
  <c r="AF602" i="59"/>
  <c r="AE602" i="59"/>
  <c r="AD602" i="59"/>
  <c r="AC602" i="59"/>
  <c r="AB602" i="59"/>
  <c r="AA602" i="59"/>
  <c r="Z602" i="59"/>
  <c r="Y602" i="59"/>
  <c r="X602" i="59"/>
  <c r="W602" i="59"/>
  <c r="V602" i="59"/>
  <c r="U602" i="59"/>
  <c r="T602" i="59"/>
  <c r="S602" i="59"/>
  <c r="R602" i="59"/>
  <c r="P602" i="59"/>
  <c r="O602" i="59"/>
  <c r="N602" i="59"/>
  <c r="M602" i="59"/>
  <c r="L602" i="59"/>
  <c r="AF601" i="59"/>
  <c r="AE601" i="59"/>
  <c r="AD601" i="59"/>
  <c r="AC601" i="59"/>
  <c r="AB601" i="59"/>
  <c r="AA601" i="59"/>
  <c r="Z601" i="59"/>
  <c r="Y601" i="59"/>
  <c r="X601" i="59"/>
  <c r="W601" i="59"/>
  <c r="V601" i="59"/>
  <c r="U601" i="59"/>
  <c r="T601" i="59"/>
  <c r="S601" i="59"/>
  <c r="R601" i="59"/>
  <c r="P601" i="59"/>
  <c r="O601" i="59"/>
  <c r="N601" i="59"/>
  <c r="M601" i="59"/>
  <c r="L601" i="59"/>
  <c r="AF600" i="59"/>
  <c r="AE600" i="59"/>
  <c r="AD600" i="59"/>
  <c r="AC600" i="59"/>
  <c r="AB600" i="59"/>
  <c r="AA600" i="59"/>
  <c r="Z600" i="59"/>
  <c r="Y600" i="59"/>
  <c r="X600" i="59"/>
  <c r="W600" i="59"/>
  <c r="V600" i="59"/>
  <c r="U600" i="59"/>
  <c r="T600" i="59"/>
  <c r="S600" i="59"/>
  <c r="R600" i="59"/>
  <c r="P600" i="59"/>
  <c r="O600" i="59"/>
  <c r="N600" i="59"/>
  <c r="M600" i="59"/>
  <c r="L600" i="59"/>
  <c r="AF599" i="59"/>
  <c r="AE599" i="59"/>
  <c r="AD599" i="59"/>
  <c r="AC599" i="59"/>
  <c r="AB599" i="59"/>
  <c r="AA599" i="59"/>
  <c r="Z599" i="59"/>
  <c r="Y599" i="59"/>
  <c r="X599" i="59"/>
  <c r="W599" i="59"/>
  <c r="V599" i="59"/>
  <c r="U599" i="59"/>
  <c r="T599" i="59"/>
  <c r="S599" i="59"/>
  <c r="R599" i="59"/>
  <c r="P599" i="59"/>
  <c r="O599" i="59"/>
  <c r="N599" i="59"/>
  <c r="M599" i="59"/>
  <c r="L599" i="59"/>
  <c r="AF598" i="59"/>
  <c r="AE598" i="59"/>
  <c r="AD598" i="59"/>
  <c r="AC598" i="59"/>
  <c r="AB598" i="59"/>
  <c r="AA598" i="59"/>
  <c r="Z598" i="59"/>
  <c r="Y598" i="59"/>
  <c r="X598" i="59"/>
  <c r="W598" i="59"/>
  <c r="V598" i="59"/>
  <c r="U598" i="59"/>
  <c r="T598" i="59"/>
  <c r="S598" i="59"/>
  <c r="R598" i="59"/>
  <c r="P598" i="59"/>
  <c r="O598" i="59"/>
  <c r="N598" i="59"/>
  <c r="M598" i="59"/>
  <c r="L598" i="59"/>
  <c r="AF597" i="59"/>
  <c r="AE597" i="59"/>
  <c r="AD597" i="59"/>
  <c r="AC597" i="59"/>
  <c r="AB597" i="59"/>
  <c r="AA597" i="59"/>
  <c r="Z597" i="59"/>
  <c r="Y597" i="59"/>
  <c r="X597" i="59"/>
  <c r="W597" i="59"/>
  <c r="V597" i="59"/>
  <c r="U597" i="59"/>
  <c r="T597" i="59"/>
  <c r="S597" i="59"/>
  <c r="R597" i="59"/>
  <c r="P597" i="59"/>
  <c r="O597" i="59"/>
  <c r="N597" i="59"/>
  <c r="M597" i="59"/>
  <c r="L597" i="59"/>
  <c r="AF596" i="59"/>
  <c r="AE596" i="59"/>
  <c r="AD596" i="59"/>
  <c r="AC596" i="59"/>
  <c r="AB596" i="59"/>
  <c r="AA596" i="59"/>
  <c r="Z596" i="59"/>
  <c r="Y596" i="59"/>
  <c r="X596" i="59"/>
  <c r="W596" i="59"/>
  <c r="V596" i="59"/>
  <c r="U596" i="59"/>
  <c r="T596" i="59"/>
  <c r="S596" i="59"/>
  <c r="R596" i="59"/>
  <c r="P596" i="59"/>
  <c r="O596" i="59"/>
  <c r="N596" i="59"/>
  <c r="M596" i="59"/>
  <c r="L596" i="59"/>
  <c r="AF595" i="59"/>
  <c r="AE595" i="59"/>
  <c r="AD595" i="59"/>
  <c r="AC595" i="59"/>
  <c r="AB595" i="59"/>
  <c r="AA595" i="59"/>
  <c r="Z595" i="59"/>
  <c r="Y595" i="59"/>
  <c r="X595" i="59"/>
  <c r="W595" i="59"/>
  <c r="V595" i="59"/>
  <c r="U595" i="59"/>
  <c r="T595" i="59"/>
  <c r="S595" i="59"/>
  <c r="R595" i="59"/>
  <c r="P595" i="59"/>
  <c r="O595" i="59"/>
  <c r="N595" i="59"/>
  <c r="M595" i="59"/>
  <c r="L595" i="59"/>
  <c r="AF594" i="59"/>
  <c r="AE594" i="59"/>
  <c r="AD594" i="59"/>
  <c r="AC594" i="59"/>
  <c r="AB594" i="59"/>
  <c r="AA594" i="59"/>
  <c r="Z594" i="59"/>
  <c r="Y594" i="59"/>
  <c r="X594" i="59"/>
  <c r="W594" i="59"/>
  <c r="V594" i="59"/>
  <c r="U594" i="59"/>
  <c r="T594" i="59"/>
  <c r="S594" i="59"/>
  <c r="R594" i="59"/>
  <c r="P594" i="59"/>
  <c r="O594" i="59"/>
  <c r="N594" i="59"/>
  <c r="M594" i="59"/>
  <c r="L594" i="59"/>
  <c r="AF593" i="59"/>
  <c r="AE593" i="59"/>
  <c r="AD593" i="59"/>
  <c r="AC593" i="59"/>
  <c r="AB593" i="59"/>
  <c r="AA593" i="59"/>
  <c r="Z593" i="59"/>
  <c r="Y593" i="59"/>
  <c r="X593" i="59"/>
  <c r="W593" i="59"/>
  <c r="V593" i="59"/>
  <c r="U593" i="59"/>
  <c r="T593" i="59"/>
  <c r="S593" i="59"/>
  <c r="R593" i="59"/>
  <c r="P593" i="59"/>
  <c r="O593" i="59"/>
  <c r="N593" i="59"/>
  <c r="M593" i="59"/>
  <c r="L593" i="59"/>
  <c r="AF592" i="59"/>
  <c r="AE592" i="59"/>
  <c r="AD592" i="59"/>
  <c r="AC592" i="59"/>
  <c r="AB592" i="59"/>
  <c r="AA592" i="59"/>
  <c r="Z592" i="59"/>
  <c r="Y592" i="59"/>
  <c r="X592" i="59"/>
  <c r="W592" i="59"/>
  <c r="V592" i="59"/>
  <c r="U592" i="59"/>
  <c r="T592" i="59"/>
  <c r="S592" i="59"/>
  <c r="R592" i="59"/>
  <c r="P592" i="59"/>
  <c r="O592" i="59"/>
  <c r="N592" i="59"/>
  <c r="M592" i="59"/>
  <c r="L592" i="59"/>
  <c r="AF591" i="59"/>
  <c r="AE591" i="59"/>
  <c r="AD591" i="59"/>
  <c r="AC591" i="59"/>
  <c r="AB591" i="59"/>
  <c r="AA591" i="59"/>
  <c r="Z591" i="59"/>
  <c r="Y591" i="59"/>
  <c r="X591" i="59"/>
  <c r="W591" i="59"/>
  <c r="V591" i="59"/>
  <c r="U591" i="59"/>
  <c r="T591" i="59"/>
  <c r="S591" i="59"/>
  <c r="R591" i="59"/>
  <c r="P591" i="59"/>
  <c r="O591" i="59"/>
  <c r="N591" i="59"/>
  <c r="M591" i="59"/>
  <c r="L591" i="59"/>
  <c r="F591" i="59"/>
  <c r="AF590" i="59"/>
  <c r="AE590" i="59"/>
  <c r="AD590" i="59"/>
  <c r="AC590" i="59"/>
  <c r="AB590" i="59"/>
  <c r="AA590" i="59"/>
  <c r="Z590" i="59"/>
  <c r="Y590" i="59"/>
  <c r="X590" i="59"/>
  <c r="W590" i="59"/>
  <c r="V590" i="59"/>
  <c r="U590" i="59"/>
  <c r="T590" i="59"/>
  <c r="S590" i="59"/>
  <c r="R590" i="59"/>
  <c r="P590" i="59"/>
  <c r="O590" i="59"/>
  <c r="N590" i="59"/>
  <c r="M590" i="59"/>
  <c r="L590" i="59"/>
  <c r="F590" i="59"/>
  <c r="AF589" i="59"/>
  <c r="AE589" i="59"/>
  <c r="AD589" i="59"/>
  <c r="AC589" i="59"/>
  <c r="AB589" i="59"/>
  <c r="AA589" i="59"/>
  <c r="Z589" i="59"/>
  <c r="Y589" i="59"/>
  <c r="X589" i="59"/>
  <c r="W589" i="59"/>
  <c r="V589" i="59"/>
  <c r="U589" i="59"/>
  <c r="T589" i="59"/>
  <c r="S589" i="59"/>
  <c r="R589" i="59"/>
  <c r="P589" i="59"/>
  <c r="O589" i="59"/>
  <c r="N589" i="59"/>
  <c r="M589" i="59"/>
  <c r="L589" i="59"/>
  <c r="F589" i="59"/>
  <c r="AF588" i="59"/>
  <c r="AE588" i="59"/>
  <c r="AD588" i="59"/>
  <c r="AC588" i="59"/>
  <c r="AB588" i="59"/>
  <c r="AA588" i="59"/>
  <c r="Z588" i="59"/>
  <c r="Y588" i="59"/>
  <c r="X588" i="59"/>
  <c r="W588" i="59"/>
  <c r="V588" i="59"/>
  <c r="U588" i="59"/>
  <c r="T588" i="59"/>
  <c r="S588" i="59"/>
  <c r="R588" i="59"/>
  <c r="P588" i="59"/>
  <c r="O588" i="59"/>
  <c r="N588" i="59"/>
  <c r="M588" i="59"/>
  <c r="L588" i="59"/>
  <c r="F588" i="59"/>
  <c r="AF587" i="59"/>
  <c r="AE587" i="59"/>
  <c r="AD587" i="59"/>
  <c r="AC587" i="59"/>
  <c r="AB587" i="59"/>
  <c r="AA587" i="59"/>
  <c r="Z587" i="59"/>
  <c r="Y587" i="59"/>
  <c r="X587" i="59"/>
  <c r="W587" i="59"/>
  <c r="V587" i="59"/>
  <c r="U587" i="59"/>
  <c r="T587" i="59"/>
  <c r="S587" i="59"/>
  <c r="R587" i="59"/>
  <c r="P587" i="59"/>
  <c r="O587" i="59"/>
  <c r="N587" i="59"/>
  <c r="M587" i="59"/>
  <c r="L587" i="59"/>
  <c r="F587" i="59"/>
  <c r="AF586" i="59"/>
  <c r="AE586" i="59"/>
  <c r="AD586" i="59"/>
  <c r="AC586" i="59"/>
  <c r="AB586" i="59"/>
  <c r="AA586" i="59"/>
  <c r="Z586" i="59"/>
  <c r="Y586" i="59"/>
  <c r="X586" i="59"/>
  <c r="W586" i="59"/>
  <c r="V586" i="59"/>
  <c r="U586" i="59"/>
  <c r="T586" i="59"/>
  <c r="S586" i="59"/>
  <c r="R586" i="59"/>
  <c r="P586" i="59"/>
  <c r="O586" i="59"/>
  <c r="N586" i="59"/>
  <c r="M586" i="59"/>
  <c r="L586" i="59"/>
  <c r="F586" i="59"/>
  <c r="AF585" i="59"/>
  <c r="AE585" i="59"/>
  <c r="AD585" i="59"/>
  <c r="AC585" i="59"/>
  <c r="AB585" i="59"/>
  <c r="AA585" i="59"/>
  <c r="Z585" i="59"/>
  <c r="Y585" i="59"/>
  <c r="X585" i="59"/>
  <c r="W585" i="59"/>
  <c r="V585" i="59"/>
  <c r="U585" i="59"/>
  <c r="T585" i="59"/>
  <c r="S585" i="59"/>
  <c r="R585" i="59"/>
  <c r="P585" i="59"/>
  <c r="O585" i="59"/>
  <c r="N585" i="59"/>
  <c r="M585" i="59"/>
  <c r="L585" i="59"/>
  <c r="F585" i="59"/>
  <c r="AF584" i="59"/>
  <c r="AE584" i="59"/>
  <c r="AD584" i="59"/>
  <c r="AC584" i="59"/>
  <c r="AB584" i="59"/>
  <c r="AA584" i="59"/>
  <c r="Z584" i="59"/>
  <c r="Y584" i="59"/>
  <c r="X584" i="59"/>
  <c r="W584" i="59"/>
  <c r="V584" i="59"/>
  <c r="U584" i="59"/>
  <c r="T584" i="59"/>
  <c r="S584" i="59"/>
  <c r="R584" i="59"/>
  <c r="P584" i="59"/>
  <c r="O584" i="59"/>
  <c r="N584" i="59"/>
  <c r="M584" i="59"/>
  <c r="L584" i="59"/>
  <c r="F584" i="59"/>
  <c r="AF583" i="59"/>
  <c r="AE583" i="59"/>
  <c r="AD583" i="59"/>
  <c r="AC583" i="59"/>
  <c r="AB583" i="59"/>
  <c r="AA583" i="59"/>
  <c r="Z583" i="59"/>
  <c r="Y583" i="59"/>
  <c r="X583" i="59"/>
  <c r="W583" i="59"/>
  <c r="V583" i="59"/>
  <c r="U583" i="59"/>
  <c r="T583" i="59"/>
  <c r="S583" i="59"/>
  <c r="R583" i="59"/>
  <c r="P583" i="59"/>
  <c r="O583" i="59"/>
  <c r="N583" i="59"/>
  <c r="M583" i="59"/>
  <c r="L583" i="59"/>
  <c r="F583" i="59"/>
  <c r="AF582" i="59"/>
  <c r="AE582" i="59"/>
  <c r="AD582" i="59"/>
  <c r="AC582" i="59"/>
  <c r="AB582" i="59"/>
  <c r="AA582" i="59"/>
  <c r="Z582" i="59"/>
  <c r="Y582" i="59"/>
  <c r="X582" i="59"/>
  <c r="W582" i="59"/>
  <c r="V582" i="59"/>
  <c r="U582" i="59"/>
  <c r="T582" i="59"/>
  <c r="S582" i="59"/>
  <c r="R582" i="59"/>
  <c r="P582" i="59"/>
  <c r="O582" i="59"/>
  <c r="N582" i="59"/>
  <c r="M582" i="59"/>
  <c r="L582" i="59"/>
  <c r="F582" i="59"/>
  <c r="AF581" i="59"/>
  <c r="AE581" i="59"/>
  <c r="AD581" i="59"/>
  <c r="AC581" i="59"/>
  <c r="AB581" i="59"/>
  <c r="AA581" i="59"/>
  <c r="Z581" i="59"/>
  <c r="Y581" i="59"/>
  <c r="X581" i="59"/>
  <c r="W581" i="59"/>
  <c r="V581" i="59"/>
  <c r="U581" i="59"/>
  <c r="T581" i="59"/>
  <c r="S581" i="59"/>
  <c r="R581" i="59"/>
  <c r="P581" i="59"/>
  <c r="O581" i="59"/>
  <c r="N581" i="59"/>
  <c r="M581" i="59"/>
  <c r="L581" i="59"/>
  <c r="F581" i="59"/>
  <c r="AF580" i="59"/>
  <c r="AE580" i="59"/>
  <c r="AD580" i="59"/>
  <c r="AC580" i="59"/>
  <c r="AB580" i="59"/>
  <c r="AA580" i="59"/>
  <c r="Z580" i="59"/>
  <c r="Y580" i="59"/>
  <c r="X580" i="59"/>
  <c r="W580" i="59"/>
  <c r="V580" i="59"/>
  <c r="U580" i="59"/>
  <c r="T580" i="59"/>
  <c r="S580" i="59"/>
  <c r="R580" i="59"/>
  <c r="P580" i="59"/>
  <c r="O580" i="59"/>
  <c r="N580" i="59"/>
  <c r="M580" i="59"/>
  <c r="L580" i="59"/>
  <c r="F580" i="59"/>
  <c r="AF579" i="59"/>
  <c r="AE579" i="59"/>
  <c r="AD579" i="59"/>
  <c r="AC579" i="59"/>
  <c r="AB579" i="59"/>
  <c r="AA579" i="59"/>
  <c r="Z579" i="59"/>
  <c r="Y579" i="59"/>
  <c r="X579" i="59"/>
  <c r="W579" i="59"/>
  <c r="V579" i="59"/>
  <c r="U579" i="59"/>
  <c r="T579" i="59"/>
  <c r="S579" i="59"/>
  <c r="R579" i="59"/>
  <c r="P579" i="59"/>
  <c r="O579" i="59"/>
  <c r="N579" i="59"/>
  <c r="M579" i="59"/>
  <c r="L579" i="59"/>
  <c r="F579" i="59"/>
  <c r="AF578" i="59"/>
  <c r="AE578" i="59"/>
  <c r="AD578" i="59"/>
  <c r="AC578" i="59"/>
  <c r="AB578" i="59"/>
  <c r="AA578" i="59"/>
  <c r="Z578" i="59"/>
  <c r="Y578" i="59"/>
  <c r="X578" i="59"/>
  <c r="W578" i="59"/>
  <c r="V578" i="59"/>
  <c r="U578" i="59"/>
  <c r="T578" i="59"/>
  <c r="S578" i="59"/>
  <c r="R578" i="59"/>
  <c r="P578" i="59"/>
  <c r="O578" i="59"/>
  <c r="N578" i="59"/>
  <c r="M578" i="59"/>
  <c r="L578" i="59"/>
  <c r="F578" i="59"/>
  <c r="AF577" i="59"/>
  <c r="AE577" i="59"/>
  <c r="AD577" i="59"/>
  <c r="AC577" i="59"/>
  <c r="AB577" i="59"/>
  <c r="AA577" i="59"/>
  <c r="Z577" i="59"/>
  <c r="Y577" i="59"/>
  <c r="X577" i="59"/>
  <c r="W577" i="59"/>
  <c r="V577" i="59"/>
  <c r="U577" i="59"/>
  <c r="T577" i="59"/>
  <c r="S577" i="59"/>
  <c r="R577" i="59"/>
  <c r="P577" i="59"/>
  <c r="O577" i="59"/>
  <c r="N577" i="59"/>
  <c r="M577" i="59"/>
  <c r="L577" i="59"/>
  <c r="F577" i="59"/>
  <c r="AF576" i="59"/>
  <c r="AE576" i="59"/>
  <c r="AD576" i="59"/>
  <c r="AC576" i="59"/>
  <c r="AB576" i="59"/>
  <c r="AA576" i="59"/>
  <c r="Z576" i="59"/>
  <c r="Y576" i="59"/>
  <c r="X576" i="59"/>
  <c r="W576" i="59"/>
  <c r="V576" i="59"/>
  <c r="U576" i="59"/>
  <c r="T576" i="59"/>
  <c r="S576" i="59"/>
  <c r="R576" i="59"/>
  <c r="P576" i="59"/>
  <c r="O576" i="59"/>
  <c r="N576" i="59"/>
  <c r="M576" i="59"/>
  <c r="L576" i="59"/>
  <c r="F576" i="59"/>
  <c r="AF575" i="59"/>
  <c r="AE575" i="59"/>
  <c r="AD575" i="59"/>
  <c r="AC575" i="59"/>
  <c r="AB575" i="59"/>
  <c r="AA575" i="59"/>
  <c r="Z575" i="59"/>
  <c r="Y575" i="59"/>
  <c r="X575" i="59"/>
  <c r="W575" i="59"/>
  <c r="V575" i="59"/>
  <c r="U575" i="59"/>
  <c r="T575" i="59"/>
  <c r="S575" i="59"/>
  <c r="R575" i="59"/>
  <c r="P575" i="59"/>
  <c r="O575" i="59"/>
  <c r="N575" i="59"/>
  <c r="M575" i="59"/>
  <c r="L575" i="59"/>
  <c r="F575" i="59"/>
  <c r="AF574" i="59"/>
  <c r="AE574" i="59"/>
  <c r="AD574" i="59"/>
  <c r="AC574" i="59"/>
  <c r="AB574" i="59"/>
  <c r="AA574" i="59"/>
  <c r="Z574" i="59"/>
  <c r="Y574" i="59"/>
  <c r="X574" i="59"/>
  <c r="W574" i="59"/>
  <c r="V574" i="59"/>
  <c r="U574" i="59"/>
  <c r="T574" i="59"/>
  <c r="S574" i="59"/>
  <c r="R574" i="59"/>
  <c r="P574" i="59"/>
  <c r="O574" i="59"/>
  <c r="N574" i="59"/>
  <c r="M574" i="59"/>
  <c r="L574" i="59"/>
  <c r="F574" i="59"/>
  <c r="AF573" i="59"/>
  <c r="AE573" i="59"/>
  <c r="AD573" i="59"/>
  <c r="AC573" i="59"/>
  <c r="AB573" i="59"/>
  <c r="AA573" i="59"/>
  <c r="Z573" i="59"/>
  <c r="Y573" i="59"/>
  <c r="X573" i="59"/>
  <c r="W573" i="59"/>
  <c r="V573" i="59"/>
  <c r="U573" i="59"/>
  <c r="T573" i="59"/>
  <c r="S573" i="59"/>
  <c r="R573" i="59"/>
  <c r="P573" i="59"/>
  <c r="O573" i="59"/>
  <c r="N573" i="59"/>
  <c r="M573" i="59"/>
  <c r="L573" i="59"/>
  <c r="F573" i="59"/>
  <c r="AF572" i="59"/>
  <c r="AE572" i="59"/>
  <c r="AD572" i="59"/>
  <c r="AC572" i="59"/>
  <c r="AB572" i="59"/>
  <c r="AA572" i="59"/>
  <c r="Z572" i="59"/>
  <c r="Y572" i="59"/>
  <c r="X572" i="59"/>
  <c r="W572" i="59"/>
  <c r="V572" i="59"/>
  <c r="U572" i="59"/>
  <c r="T572" i="59"/>
  <c r="S572" i="59"/>
  <c r="R572" i="59"/>
  <c r="P572" i="59"/>
  <c r="O572" i="59"/>
  <c r="N572" i="59"/>
  <c r="M572" i="59"/>
  <c r="L572" i="59"/>
  <c r="F572" i="59"/>
  <c r="AF571" i="59"/>
  <c r="AE571" i="59"/>
  <c r="AD571" i="59"/>
  <c r="AC571" i="59"/>
  <c r="AB571" i="59"/>
  <c r="AA571" i="59"/>
  <c r="Z571" i="59"/>
  <c r="Y571" i="59"/>
  <c r="X571" i="59"/>
  <c r="W571" i="59"/>
  <c r="V571" i="59"/>
  <c r="U571" i="59"/>
  <c r="T571" i="59"/>
  <c r="S571" i="59"/>
  <c r="R571" i="59"/>
  <c r="P571" i="59"/>
  <c r="O571" i="59"/>
  <c r="N571" i="59"/>
  <c r="M571" i="59"/>
  <c r="L571" i="59"/>
  <c r="F571" i="59"/>
  <c r="AF570" i="59"/>
  <c r="AE570" i="59"/>
  <c r="AD570" i="59"/>
  <c r="AC570" i="59"/>
  <c r="AB570" i="59"/>
  <c r="AA570" i="59"/>
  <c r="Z570" i="59"/>
  <c r="Y570" i="59"/>
  <c r="X570" i="59"/>
  <c r="W570" i="59"/>
  <c r="V570" i="59"/>
  <c r="U570" i="59"/>
  <c r="T570" i="59"/>
  <c r="S570" i="59"/>
  <c r="R570" i="59"/>
  <c r="P570" i="59"/>
  <c r="O570" i="59"/>
  <c r="N570" i="59"/>
  <c r="M570" i="59"/>
  <c r="L570" i="59"/>
  <c r="F570" i="59"/>
  <c r="AF569" i="59"/>
  <c r="AE569" i="59"/>
  <c r="AD569" i="59"/>
  <c r="AC569" i="59"/>
  <c r="AB569" i="59"/>
  <c r="AA569" i="59"/>
  <c r="Z569" i="59"/>
  <c r="Y569" i="59"/>
  <c r="X569" i="59"/>
  <c r="W569" i="59"/>
  <c r="V569" i="59"/>
  <c r="U569" i="59"/>
  <c r="T569" i="59"/>
  <c r="S569" i="59"/>
  <c r="R569" i="59"/>
  <c r="P569" i="59"/>
  <c r="O569" i="59"/>
  <c r="N569" i="59"/>
  <c r="M569" i="59"/>
  <c r="L569" i="59"/>
  <c r="F569" i="59"/>
  <c r="AF568" i="59"/>
  <c r="AE568" i="59"/>
  <c r="AD568" i="59"/>
  <c r="AC568" i="59"/>
  <c r="AB568" i="59"/>
  <c r="AA568" i="59"/>
  <c r="Z568" i="59"/>
  <c r="Y568" i="59"/>
  <c r="X568" i="59"/>
  <c r="W568" i="59"/>
  <c r="V568" i="59"/>
  <c r="U568" i="59"/>
  <c r="T568" i="59"/>
  <c r="S568" i="59"/>
  <c r="R568" i="59"/>
  <c r="P568" i="59"/>
  <c r="O568" i="59"/>
  <c r="N568" i="59"/>
  <c r="M568" i="59"/>
  <c r="L568" i="59"/>
  <c r="F568" i="59"/>
  <c r="AF567" i="59"/>
  <c r="AE567" i="59"/>
  <c r="AD567" i="59"/>
  <c r="AC567" i="59"/>
  <c r="AB567" i="59"/>
  <c r="AA567" i="59"/>
  <c r="Z567" i="59"/>
  <c r="Y567" i="59"/>
  <c r="X567" i="59"/>
  <c r="W567" i="59"/>
  <c r="V567" i="59"/>
  <c r="U567" i="59"/>
  <c r="T567" i="59"/>
  <c r="S567" i="59"/>
  <c r="R567" i="59"/>
  <c r="P567" i="59"/>
  <c r="O567" i="59"/>
  <c r="N567" i="59"/>
  <c r="M567" i="59"/>
  <c r="L567" i="59"/>
  <c r="F567" i="59"/>
  <c r="AF566" i="59"/>
  <c r="AE566" i="59"/>
  <c r="AD566" i="59"/>
  <c r="AC566" i="59"/>
  <c r="AB566" i="59"/>
  <c r="AA566" i="59"/>
  <c r="Z566" i="59"/>
  <c r="Y566" i="59"/>
  <c r="X566" i="59"/>
  <c r="W566" i="59"/>
  <c r="V566" i="59"/>
  <c r="U566" i="59"/>
  <c r="T566" i="59"/>
  <c r="S566" i="59"/>
  <c r="R566" i="59"/>
  <c r="P566" i="59"/>
  <c r="O566" i="59"/>
  <c r="N566" i="59"/>
  <c r="M566" i="59"/>
  <c r="L566" i="59"/>
  <c r="F566" i="59"/>
  <c r="AF565" i="59"/>
  <c r="AE565" i="59"/>
  <c r="AD565" i="59"/>
  <c r="AC565" i="59"/>
  <c r="AB565" i="59"/>
  <c r="AA565" i="59"/>
  <c r="Z565" i="59"/>
  <c r="Y565" i="59"/>
  <c r="X565" i="59"/>
  <c r="W565" i="59"/>
  <c r="V565" i="59"/>
  <c r="U565" i="59"/>
  <c r="T565" i="59"/>
  <c r="S565" i="59"/>
  <c r="R565" i="59"/>
  <c r="P565" i="59"/>
  <c r="O565" i="59"/>
  <c r="N565" i="59"/>
  <c r="M565" i="59"/>
  <c r="L565" i="59"/>
  <c r="F565" i="59"/>
  <c r="AF564" i="59"/>
  <c r="AE564" i="59"/>
  <c r="AD564" i="59"/>
  <c r="AC564" i="59"/>
  <c r="AB564" i="59"/>
  <c r="AA564" i="59"/>
  <c r="Z564" i="59"/>
  <c r="Y564" i="59"/>
  <c r="X564" i="59"/>
  <c r="W564" i="59"/>
  <c r="V564" i="59"/>
  <c r="U564" i="59"/>
  <c r="T564" i="59"/>
  <c r="S564" i="59"/>
  <c r="R564" i="59"/>
  <c r="P564" i="59"/>
  <c r="O564" i="59"/>
  <c r="N564" i="59"/>
  <c r="M564" i="59"/>
  <c r="L564" i="59"/>
  <c r="F564" i="59"/>
  <c r="AF563" i="59"/>
  <c r="AE563" i="59"/>
  <c r="AD563" i="59"/>
  <c r="AC563" i="59"/>
  <c r="AB563" i="59"/>
  <c r="AA563" i="59"/>
  <c r="Z563" i="59"/>
  <c r="Y563" i="59"/>
  <c r="X563" i="59"/>
  <c r="W563" i="59"/>
  <c r="V563" i="59"/>
  <c r="U563" i="59"/>
  <c r="T563" i="59"/>
  <c r="S563" i="59"/>
  <c r="R563" i="59"/>
  <c r="P563" i="59"/>
  <c r="O563" i="59"/>
  <c r="N563" i="59"/>
  <c r="M563" i="59"/>
  <c r="L563" i="59"/>
  <c r="F563" i="59"/>
  <c r="AF562" i="59"/>
  <c r="AE562" i="59"/>
  <c r="AD562" i="59"/>
  <c r="AC562" i="59"/>
  <c r="AB562" i="59"/>
  <c r="AA562" i="59"/>
  <c r="Z562" i="59"/>
  <c r="Y562" i="59"/>
  <c r="X562" i="59"/>
  <c r="W562" i="59"/>
  <c r="V562" i="59"/>
  <c r="U562" i="59"/>
  <c r="T562" i="59"/>
  <c r="S562" i="59"/>
  <c r="R562" i="59"/>
  <c r="P562" i="59"/>
  <c r="O562" i="59"/>
  <c r="N562" i="59"/>
  <c r="M562" i="59"/>
  <c r="L562" i="59"/>
  <c r="F562" i="59"/>
  <c r="AF561" i="59"/>
  <c r="AE561" i="59"/>
  <c r="AD561" i="59"/>
  <c r="AC561" i="59"/>
  <c r="AB561" i="59"/>
  <c r="AA561" i="59"/>
  <c r="Z561" i="59"/>
  <c r="Y561" i="59"/>
  <c r="X561" i="59"/>
  <c r="W561" i="59"/>
  <c r="V561" i="59"/>
  <c r="U561" i="59"/>
  <c r="T561" i="59"/>
  <c r="S561" i="59"/>
  <c r="R561" i="59"/>
  <c r="P561" i="59"/>
  <c r="O561" i="59"/>
  <c r="N561" i="59"/>
  <c r="M561" i="59"/>
  <c r="L561" i="59"/>
  <c r="F561" i="59"/>
  <c r="AF560" i="59"/>
  <c r="AE560" i="59"/>
  <c r="AD560" i="59"/>
  <c r="AC560" i="59"/>
  <c r="AB560" i="59"/>
  <c r="AA560" i="59"/>
  <c r="Z560" i="59"/>
  <c r="Y560" i="59"/>
  <c r="X560" i="59"/>
  <c r="W560" i="59"/>
  <c r="V560" i="59"/>
  <c r="U560" i="59"/>
  <c r="T560" i="59"/>
  <c r="S560" i="59"/>
  <c r="R560" i="59"/>
  <c r="P560" i="59"/>
  <c r="O560" i="59"/>
  <c r="N560" i="59"/>
  <c r="M560" i="59"/>
  <c r="L560" i="59"/>
  <c r="F560" i="59"/>
  <c r="AF559" i="59"/>
  <c r="AE559" i="59"/>
  <c r="AD559" i="59"/>
  <c r="AC559" i="59"/>
  <c r="AB559" i="59"/>
  <c r="AA559" i="59"/>
  <c r="Z559" i="59"/>
  <c r="Y559" i="59"/>
  <c r="X559" i="59"/>
  <c r="W559" i="59"/>
  <c r="V559" i="59"/>
  <c r="U559" i="59"/>
  <c r="T559" i="59"/>
  <c r="S559" i="59"/>
  <c r="R559" i="59"/>
  <c r="P559" i="59"/>
  <c r="O559" i="59"/>
  <c r="N559" i="59"/>
  <c r="M559" i="59"/>
  <c r="L559" i="59"/>
  <c r="F559" i="59"/>
  <c r="AF558" i="59"/>
  <c r="AE558" i="59"/>
  <c r="AD558" i="59"/>
  <c r="AC558" i="59"/>
  <c r="AB558" i="59"/>
  <c r="AA558" i="59"/>
  <c r="Z558" i="59"/>
  <c r="Y558" i="59"/>
  <c r="X558" i="59"/>
  <c r="W558" i="59"/>
  <c r="V558" i="59"/>
  <c r="U558" i="59"/>
  <c r="T558" i="59"/>
  <c r="S558" i="59"/>
  <c r="R558" i="59"/>
  <c r="P558" i="59"/>
  <c r="O558" i="59"/>
  <c r="N558" i="59"/>
  <c r="M558" i="59"/>
  <c r="L558" i="59"/>
  <c r="F558" i="59"/>
  <c r="AF557" i="59"/>
  <c r="AE557" i="59"/>
  <c r="AD557" i="59"/>
  <c r="AC557" i="59"/>
  <c r="AB557" i="59"/>
  <c r="AA557" i="59"/>
  <c r="Z557" i="59"/>
  <c r="Y557" i="59"/>
  <c r="X557" i="59"/>
  <c r="W557" i="59"/>
  <c r="V557" i="59"/>
  <c r="U557" i="59"/>
  <c r="T557" i="59"/>
  <c r="S557" i="59"/>
  <c r="R557" i="59"/>
  <c r="P557" i="59"/>
  <c r="O557" i="59"/>
  <c r="N557" i="59"/>
  <c r="M557" i="59"/>
  <c r="L557" i="59"/>
  <c r="F557" i="59"/>
  <c r="AF556" i="59"/>
  <c r="AE556" i="59"/>
  <c r="AD556" i="59"/>
  <c r="AC556" i="59"/>
  <c r="AB556" i="59"/>
  <c r="AA556" i="59"/>
  <c r="Z556" i="59"/>
  <c r="Y556" i="59"/>
  <c r="X556" i="59"/>
  <c r="W556" i="59"/>
  <c r="V556" i="59"/>
  <c r="U556" i="59"/>
  <c r="T556" i="59"/>
  <c r="S556" i="59"/>
  <c r="R556" i="59"/>
  <c r="P556" i="59"/>
  <c r="O556" i="59"/>
  <c r="N556" i="59"/>
  <c r="M556" i="59"/>
  <c r="L556" i="59"/>
  <c r="F556" i="59"/>
  <c r="AF555" i="59"/>
  <c r="AE555" i="59"/>
  <c r="AD555" i="59"/>
  <c r="AC555" i="59"/>
  <c r="AB555" i="59"/>
  <c r="AA555" i="59"/>
  <c r="Z555" i="59"/>
  <c r="Y555" i="59"/>
  <c r="X555" i="59"/>
  <c r="W555" i="59"/>
  <c r="V555" i="59"/>
  <c r="U555" i="59"/>
  <c r="T555" i="59"/>
  <c r="S555" i="59"/>
  <c r="R555" i="59"/>
  <c r="P555" i="59"/>
  <c r="O555" i="59"/>
  <c r="N555" i="59"/>
  <c r="M555" i="59"/>
  <c r="L555" i="59"/>
  <c r="F555" i="59"/>
  <c r="AF554" i="59"/>
  <c r="AE554" i="59"/>
  <c r="AD554" i="59"/>
  <c r="AC554" i="59"/>
  <c r="AB554" i="59"/>
  <c r="AA554" i="59"/>
  <c r="Z554" i="59"/>
  <c r="Y554" i="59"/>
  <c r="X554" i="59"/>
  <c r="W554" i="59"/>
  <c r="V554" i="59"/>
  <c r="U554" i="59"/>
  <c r="T554" i="59"/>
  <c r="S554" i="59"/>
  <c r="R554" i="59"/>
  <c r="P554" i="59"/>
  <c r="O554" i="59"/>
  <c r="N554" i="59"/>
  <c r="M554" i="59"/>
  <c r="L554" i="59"/>
  <c r="F554" i="59"/>
  <c r="AF553" i="59"/>
  <c r="AE553" i="59"/>
  <c r="AD553" i="59"/>
  <c r="AC553" i="59"/>
  <c r="AB553" i="59"/>
  <c r="AA553" i="59"/>
  <c r="Z553" i="59"/>
  <c r="Y553" i="59"/>
  <c r="X553" i="59"/>
  <c r="W553" i="59"/>
  <c r="V553" i="59"/>
  <c r="U553" i="59"/>
  <c r="T553" i="59"/>
  <c r="S553" i="59"/>
  <c r="R553" i="59"/>
  <c r="P553" i="59"/>
  <c r="O553" i="59"/>
  <c r="N553" i="59"/>
  <c r="M553" i="59"/>
  <c r="L553" i="59"/>
  <c r="F553" i="59"/>
  <c r="AF552" i="59"/>
  <c r="AE552" i="59"/>
  <c r="AD552" i="59"/>
  <c r="AC552" i="59"/>
  <c r="AB552" i="59"/>
  <c r="AA552" i="59"/>
  <c r="Z552" i="59"/>
  <c r="Y552" i="59"/>
  <c r="X552" i="59"/>
  <c r="W552" i="59"/>
  <c r="V552" i="59"/>
  <c r="U552" i="59"/>
  <c r="T552" i="59"/>
  <c r="S552" i="59"/>
  <c r="R552" i="59"/>
  <c r="P552" i="59"/>
  <c r="O552" i="59"/>
  <c r="N552" i="59"/>
  <c r="M552" i="59"/>
  <c r="L552" i="59"/>
  <c r="AF551" i="59"/>
  <c r="AE551" i="59"/>
  <c r="AD551" i="59"/>
  <c r="AC551" i="59"/>
  <c r="AB551" i="59"/>
  <c r="AA551" i="59"/>
  <c r="Z551" i="59"/>
  <c r="Y551" i="59"/>
  <c r="X551" i="59"/>
  <c r="W551" i="59"/>
  <c r="V551" i="59"/>
  <c r="U551" i="59"/>
  <c r="T551" i="59"/>
  <c r="S551" i="59"/>
  <c r="R551" i="59"/>
  <c r="P551" i="59"/>
  <c r="O551" i="59"/>
  <c r="N551" i="59"/>
  <c r="M551" i="59"/>
  <c r="L551" i="59"/>
  <c r="AF550" i="59"/>
  <c r="AE550" i="59"/>
  <c r="AD550" i="59"/>
  <c r="AC550" i="59"/>
  <c r="AB550" i="59"/>
  <c r="AA550" i="59"/>
  <c r="Z550" i="59"/>
  <c r="Y550" i="59"/>
  <c r="X550" i="59"/>
  <c r="W550" i="59"/>
  <c r="V550" i="59"/>
  <c r="U550" i="59"/>
  <c r="T550" i="59"/>
  <c r="S550" i="59"/>
  <c r="R550" i="59"/>
  <c r="P550" i="59"/>
  <c r="O550" i="59"/>
  <c r="N550" i="59"/>
  <c r="M550" i="59"/>
  <c r="L550" i="59"/>
  <c r="AF549" i="59"/>
  <c r="AE549" i="59"/>
  <c r="AD549" i="59"/>
  <c r="AC549" i="59"/>
  <c r="AB549" i="59"/>
  <c r="AA549" i="59"/>
  <c r="Z549" i="59"/>
  <c r="Y549" i="59"/>
  <c r="X549" i="59"/>
  <c r="W549" i="59"/>
  <c r="V549" i="59"/>
  <c r="U549" i="59"/>
  <c r="T549" i="59"/>
  <c r="S549" i="59"/>
  <c r="R549" i="59"/>
  <c r="P549" i="59"/>
  <c r="O549" i="59"/>
  <c r="N549" i="59"/>
  <c r="M549" i="59"/>
  <c r="L549" i="59"/>
  <c r="AF548" i="59"/>
  <c r="AE548" i="59"/>
  <c r="AD548" i="59"/>
  <c r="AC548" i="59"/>
  <c r="AB548" i="59"/>
  <c r="AA548" i="59"/>
  <c r="Z548" i="59"/>
  <c r="Y548" i="59"/>
  <c r="X548" i="59"/>
  <c r="W548" i="59"/>
  <c r="V548" i="59"/>
  <c r="U548" i="59"/>
  <c r="T548" i="59"/>
  <c r="S548" i="59"/>
  <c r="R548" i="59"/>
  <c r="P548" i="59"/>
  <c r="O548" i="59"/>
  <c r="N548" i="59"/>
  <c r="M548" i="59"/>
  <c r="L548" i="59"/>
  <c r="AF547" i="59"/>
  <c r="AE547" i="59"/>
  <c r="AD547" i="59"/>
  <c r="AC547" i="59"/>
  <c r="AB547" i="59"/>
  <c r="AA547" i="59"/>
  <c r="Z547" i="59"/>
  <c r="Y547" i="59"/>
  <c r="X547" i="59"/>
  <c r="W547" i="59"/>
  <c r="V547" i="59"/>
  <c r="U547" i="59"/>
  <c r="T547" i="59"/>
  <c r="S547" i="59"/>
  <c r="R547" i="59"/>
  <c r="P547" i="59"/>
  <c r="O547" i="59"/>
  <c r="N547" i="59"/>
  <c r="M547" i="59"/>
  <c r="L547" i="59"/>
  <c r="AF546" i="59"/>
  <c r="AE546" i="59"/>
  <c r="AD546" i="59"/>
  <c r="AC546" i="59"/>
  <c r="AB546" i="59"/>
  <c r="AA546" i="59"/>
  <c r="Z546" i="59"/>
  <c r="Y546" i="59"/>
  <c r="X546" i="59"/>
  <c r="W546" i="59"/>
  <c r="V546" i="59"/>
  <c r="U546" i="59"/>
  <c r="T546" i="59"/>
  <c r="S546" i="59"/>
  <c r="R546" i="59"/>
  <c r="P546" i="59"/>
  <c r="O546" i="59"/>
  <c r="N546" i="59"/>
  <c r="M546" i="59"/>
  <c r="L546" i="59"/>
  <c r="AF545" i="59"/>
  <c r="AE545" i="59"/>
  <c r="AD545" i="59"/>
  <c r="AC545" i="59"/>
  <c r="AB545" i="59"/>
  <c r="AA545" i="59"/>
  <c r="Z545" i="59"/>
  <c r="Y545" i="59"/>
  <c r="X545" i="59"/>
  <c r="W545" i="59"/>
  <c r="V545" i="59"/>
  <c r="U545" i="59"/>
  <c r="T545" i="59"/>
  <c r="S545" i="59"/>
  <c r="R545" i="59"/>
  <c r="P545" i="59"/>
  <c r="O545" i="59"/>
  <c r="N545" i="59"/>
  <c r="M545" i="59"/>
  <c r="L545" i="59"/>
  <c r="AF544" i="59"/>
  <c r="AE544" i="59"/>
  <c r="AD544" i="59"/>
  <c r="AC544" i="59"/>
  <c r="AB544" i="59"/>
  <c r="AA544" i="59"/>
  <c r="Z544" i="59"/>
  <c r="Y544" i="59"/>
  <c r="X544" i="59"/>
  <c r="W544" i="59"/>
  <c r="V544" i="59"/>
  <c r="U544" i="59"/>
  <c r="T544" i="59"/>
  <c r="S544" i="59"/>
  <c r="R544" i="59"/>
  <c r="P544" i="59"/>
  <c r="O544" i="59"/>
  <c r="N544" i="59"/>
  <c r="M544" i="59"/>
  <c r="L544" i="59"/>
  <c r="AF543" i="59"/>
  <c r="AE543" i="59"/>
  <c r="AD543" i="59"/>
  <c r="AC543" i="59"/>
  <c r="AB543" i="59"/>
  <c r="AA543" i="59"/>
  <c r="Z543" i="59"/>
  <c r="Y543" i="59"/>
  <c r="X543" i="59"/>
  <c r="W543" i="59"/>
  <c r="V543" i="59"/>
  <c r="U543" i="59"/>
  <c r="T543" i="59"/>
  <c r="S543" i="59"/>
  <c r="R543" i="59"/>
  <c r="P543" i="59"/>
  <c r="O543" i="59"/>
  <c r="N543" i="59"/>
  <c r="M543" i="59"/>
  <c r="L543" i="59"/>
  <c r="AF542" i="59"/>
  <c r="AE542" i="59"/>
  <c r="AD542" i="59"/>
  <c r="AC542" i="59"/>
  <c r="AB542" i="59"/>
  <c r="AA542" i="59"/>
  <c r="Z542" i="59"/>
  <c r="Y542" i="59"/>
  <c r="X542" i="59"/>
  <c r="W542" i="59"/>
  <c r="V542" i="59"/>
  <c r="U542" i="59"/>
  <c r="T542" i="59"/>
  <c r="S542" i="59"/>
  <c r="R542" i="59"/>
  <c r="P542" i="59"/>
  <c r="O542" i="59"/>
  <c r="N542" i="59"/>
  <c r="M542" i="59"/>
  <c r="L542" i="59"/>
  <c r="AF541" i="59"/>
  <c r="AE541" i="59"/>
  <c r="AD541" i="59"/>
  <c r="AC541" i="59"/>
  <c r="AB541" i="59"/>
  <c r="AA541" i="59"/>
  <c r="Z541" i="59"/>
  <c r="Y541" i="59"/>
  <c r="X541" i="59"/>
  <c r="W541" i="59"/>
  <c r="V541" i="59"/>
  <c r="U541" i="59"/>
  <c r="T541" i="59"/>
  <c r="S541" i="59"/>
  <c r="R541" i="59"/>
  <c r="P541" i="59"/>
  <c r="O541" i="59"/>
  <c r="N541" i="59"/>
  <c r="M541" i="59"/>
  <c r="L541" i="59"/>
  <c r="AF540" i="59"/>
  <c r="AE540" i="59"/>
  <c r="AD540" i="59"/>
  <c r="AC540" i="59"/>
  <c r="AB540" i="59"/>
  <c r="AA540" i="59"/>
  <c r="Z540" i="59"/>
  <c r="Y540" i="59"/>
  <c r="X540" i="59"/>
  <c r="W540" i="59"/>
  <c r="V540" i="59"/>
  <c r="U540" i="59"/>
  <c r="T540" i="59"/>
  <c r="S540" i="59"/>
  <c r="R540" i="59"/>
  <c r="P540" i="59"/>
  <c r="O540" i="59"/>
  <c r="N540" i="59"/>
  <c r="M540" i="59"/>
  <c r="L540" i="59"/>
  <c r="AF539" i="59"/>
  <c r="AE539" i="59"/>
  <c r="AD539" i="59"/>
  <c r="AC539" i="59"/>
  <c r="AB539" i="59"/>
  <c r="AA539" i="59"/>
  <c r="Z539" i="59"/>
  <c r="Y539" i="59"/>
  <c r="X539" i="59"/>
  <c r="W539" i="59"/>
  <c r="V539" i="59"/>
  <c r="U539" i="59"/>
  <c r="T539" i="59"/>
  <c r="S539" i="59"/>
  <c r="R539" i="59"/>
  <c r="P539" i="59"/>
  <c r="O539" i="59"/>
  <c r="N539" i="59"/>
  <c r="M539" i="59"/>
  <c r="L539" i="59"/>
  <c r="AF538" i="59"/>
  <c r="AE538" i="59"/>
  <c r="AD538" i="59"/>
  <c r="AC538" i="59"/>
  <c r="AB538" i="59"/>
  <c r="AA538" i="59"/>
  <c r="Z538" i="59"/>
  <c r="Y538" i="59"/>
  <c r="X538" i="59"/>
  <c r="W538" i="59"/>
  <c r="V538" i="59"/>
  <c r="U538" i="59"/>
  <c r="T538" i="59"/>
  <c r="S538" i="59"/>
  <c r="R538" i="59"/>
  <c r="P538" i="59"/>
  <c r="O538" i="59"/>
  <c r="N538" i="59"/>
  <c r="M538" i="59"/>
  <c r="L538" i="59"/>
  <c r="AF537" i="59"/>
  <c r="AE537" i="59"/>
  <c r="AD537" i="59"/>
  <c r="AC537" i="59"/>
  <c r="AB537" i="59"/>
  <c r="AA537" i="59"/>
  <c r="Z537" i="59"/>
  <c r="Y537" i="59"/>
  <c r="X537" i="59"/>
  <c r="W537" i="59"/>
  <c r="V537" i="59"/>
  <c r="U537" i="59"/>
  <c r="T537" i="59"/>
  <c r="S537" i="59"/>
  <c r="R537" i="59"/>
  <c r="P537" i="59"/>
  <c r="O537" i="59"/>
  <c r="N537" i="59"/>
  <c r="M537" i="59"/>
  <c r="L537" i="59"/>
  <c r="AF536" i="59"/>
  <c r="AE536" i="59"/>
  <c r="AD536" i="59"/>
  <c r="AC536" i="59"/>
  <c r="AB536" i="59"/>
  <c r="AA536" i="59"/>
  <c r="Z536" i="59"/>
  <c r="Y536" i="59"/>
  <c r="X536" i="59"/>
  <c r="W536" i="59"/>
  <c r="V536" i="59"/>
  <c r="U536" i="59"/>
  <c r="T536" i="59"/>
  <c r="S536" i="59"/>
  <c r="R536" i="59"/>
  <c r="P536" i="59"/>
  <c r="O536" i="59"/>
  <c r="N536" i="59"/>
  <c r="M536" i="59"/>
  <c r="L536" i="59"/>
  <c r="AF535" i="59"/>
  <c r="AE535" i="59"/>
  <c r="AD535" i="59"/>
  <c r="AC535" i="59"/>
  <c r="AB535" i="59"/>
  <c r="AA535" i="59"/>
  <c r="Z535" i="59"/>
  <c r="Y535" i="59"/>
  <c r="X535" i="59"/>
  <c r="W535" i="59"/>
  <c r="V535" i="59"/>
  <c r="U535" i="59"/>
  <c r="T535" i="59"/>
  <c r="S535" i="59"/>
  <c r="R535" i="59"/>
  <c r="P535" i="59"/>
  <c r="O535" i="59"/>
  <c r="N535" i="59"/>
  <c r="M535" i="59"/>
  <c r="L535" i="59"/>
  <c r="AF534" i="59"/>
  <c r="AE534" i="59"/>
  <c r="AD534" i="59"/>
  <c r="AC534" i="59"/>
  <c r="AB534" i="59"/>
  <c r="AA534" i="59"/>
  <c r="Z534" i="59"/>
  <c r="Y534" i="59"/>
  <c r="X534" i="59"/>
  <c r="W534" i="59"/>
  <c r="V534" i="59"/>
  <c r="U534" i="59"/>
  <c r="T534" i="59"/>
  <c r="S534" i="59"/>
  <c r="R534" i="59"/>
  <c r="P534" i="59"/>
  <c r="O534" i="59"/>
  <c r="N534" i="59"/>
  <c r="M534" i="59"/>
  <c r="L534" i="59"/>
  <c r="AF533" i="59"/>
  <c r="AE533" i="59"/>
  <c r="AD533" i="59"/>
  <c r="AC533" i="59"/>
  <c r="AB533" i="59"/>
  <c r="AA533" i="59"/>
  <c r="Z533" i="59"/>
  <c r="Y533" i="59"/>
  <c r="X533" i="59"/>
  <c r="W533" i="59"/>
  <c r="V533" i="59"/>
  <c r="U533" i="59"/>
  <c r="T533" i="59"/>
  <c r="S533" i="59"/>
  <c r="R533" i="59"/>
  <c r="P533" i="59"/>
  <c r="O533" i="59"/>
  <c r="N533" i="59"/>
  <c r="M533" i="59"/>
  <c r="L533" i="59"/>
  <c r="AF532" i="59"/>
  <c r="AE532" i="59"/>
  <c r="AD532" i="59"/>
  <c r="AC532" i="59"/>
  <c r="AB532" i="59"/>
  <c r="AA532" i="59"/>
  <c r="Z532" i="59"/>
  <c r="Y532" i="59"/>
  <c r="X532" i="59"/>
  <c r="W532" i="59"/>
  <c r="V532" i="59"/>
  <c r="U532" i="59"/>
  <c r="T532" i="59"/>
  <c r="S532" i="59"/>
  <c r="R532" i="59"/>
  <c r="P532" i="59"/>
  <c r="O532" i="59"/>
  <c r="N532" i="59"/>
  <c r="M532" i="59"/>
  <c r="L532" i="59"/>
  <c r="AF531" i="59"/>
  <c r="AE531" i="59"/>
  <c r="AD531" i="59"/>
  <c r="AC531" i="59"/>
  <c r="AB531" i="59"/>
  <c r="AA531" i="59"/>
  <c r="Z531" i="59"/>
  <c r="Y531" i="59"/>
  <c r="X531" i="59"/>
  <c r="W531" i="59"/>
  <c r="V531" i="59"/>
  <c r="U531" i="59"/>
  <c r="T531" i="59"/>
  <c r="S531" i="59"/>
  <c r="R531" i="59"/>
  <c r="P531" i="59"/>
  <c r="O531" i="59"/>
  <c r="N531" i="59"/>
  <c r="M531" i="59"/>
  <c r="L531" i="59"/>
  <c r="AF530" i="59"/>
  <c r="AE530" i="59"/>
  <c r="AD530" i="59"/>
  <c r="AC530" i="59"/>
  <c r="AB530" i="59"/>
  <c r="AA530" i="59"/>
  <c r="Z530" i="59"/>
  <c r="Y530" i="59"/>
  <c r="X530" i="59"/>
  <c r="W530" i="59"/>
  <c r="V530" i="59"/>
  <c r="U530" i="59"/>
  <c r="T530" i="59"/>
  <c r="S530" i="59"/>
  <c r="R530" i="59"/>
  <c r="P530" i="59"/>
  <c r="O530" i="59"/>
  <c r="N530" i="59"/>
  <c r="M530" i="59"/>
  <c r="L530" i="59"/>
  <c r="AF529" i="59"/>
  <c r="AE529" i="59"/>
  <c r="AD529" i="59"/>
  <c r="AC529" i="59"/>
  <c r="AB529" i="59"/>
  <c r="AA529" i="59"/>
  <c r="Z529" i="59"/>
  <c r="Y529" i="59"/>
  <c r="X529" i="59"/>
  <c r="W529" i="59"/>
  <c r="V529" i="59"/>
  <c r="U529" i="59"/>
  <c r="T529" i="59"/>
  <c r="S529" i="59"/>
  <c r="R529" i="59"/>
  <c r="P529" i="59"/>
  <c r="O529" i="59"/>
  <c r="N529" i="59"/>
  <c r="M529" i="59"/>
  <c r="L529" i="59"/>
  <c r="AF528" i="59"/>
  <c r="AE528" i="59"/>
  <c r="AD528" i="59"/>
  <c r="AC528" i="59"/>
  <c r="AB528" i="59"/>
  <c r="AA528" i="59"/>
  <c r="Z528" i="59"/>
  <c r="Y528" i="59"/>
  <c r="X528" i="59"/>
  <c r="W528" i="59"/>
  <c r="V528" i="59"/>
  <c r="U528" i="59"/>
  <c r="T528" i="59"/>
  <c r="S528" i="59"/>
  <c r="R528" i="59"/>
  <c r="P528" i="59"/>
  <c r="O528" i="59"/>
  <c r="N528" i="59"/>
  <c r="M528" i="59"/>
  <c r="L528" i="59"/>
  <c r="AF527" i="59"/>
  <c r="AE527" i="59"/>
  <c r="AD527" i="59"/>
  <c r="AC527" i="59"/>
  <c r="AB527" i="59"/>
  <c r="AA527" i="59"/>
  <c r="Z527" i="59"/>
  <c r="Y527" i="59"/>
  <c r="X527" i="59"/>
  <c r="W527" i="59"/>
  <c r="V527" i="59"/>
  <c r="U527" i="59"/>
  <c r="T527" i="59"/>
  <c r="S527" i="59"/>
  <c r="R527" i="59"/>
  <c r="P527" i="59"/>
  <c r="O527" i="59"/>
  <c r="N527" i="59"/>
  <c r="M527" i="59"/>
  <c r="L527" i="59"/>
  <c r="AF526" i="59"/>
  <c r="AE526" i="59"/>
  <c r="AD526" i="59"/>
  <c r="AC526" i="59"/>
  <c r="AB526" i="59"/>
  <c r="AA526" i="59"/>
  <c r="Z526" i="59"/>
  <c r="Y526" i="59"/>
  <c r="X526" i="59"/>
  <c r="W526" i="59"/>
  <c r="V526" i="59"/>
  <c r="U526" i="59"/>
  <c r="T526" i="59"/>
  <c r="S526" i="59"/>
  <c r="R526" i="59"/>
  <c r="P526" i="59"/>
  <c r="O526" i="59"/>
  <c r="N526" i="59"/>
  <c r="M526" i="59"/>
  <c r="L526" i="59"/>
  <c r="AF525" i="59"/>
  <c r="AE525" i="59"/>
  <c r="AD525" i="59"/>
  <c r="AC525" i="59"/>
  <c r="AB525" i="59"/>
  <c r="AA525" i="59"/>
  <c r="Z525" i="59"/>
  <c r="Y525" i="59"/>
  <c r="X525" i="59"/>
  <c r="W525" i="59"/>
  <c r="V525" i="59"/>
  <c r="U525" i="59"/>
  <c r="T525" i="59"/>
  <c r="S525" i="59"/>
  <c r="R525" i="59"/>
  <c r="P525" i="59"/>
  <c r="O525" i="59"/>
  <c r="N525" i="59"/>
  <c r="M525" i="59"/>
  <c r="L525" i="59"/>
  <c r="AF524" i="59"/>
  <c r="AE524" i="59"/>
  <c r="AD524" i="59"/>
  <c r="AC524" i="59"/>
  <c r="AB524" i="59"/>
  <c r="AA524" i="59"/>
  <c r="Z524" i="59"/>
  <c r="Y524" i="59"/>
  <c r="X524" i="59"/>
  <c r="W524" i="59"/>
  <c r="V524" i="59"/>
  <c r="U524" i="59"/>
  <c r="T524" i="59"/>
  <c r="S524" i="59"/>
  <c r="R524" i="59"/>
  <c r="P524" i="59"/>
  <c r="O524" i="59"/>
  <c r="N524" i="59"/>
  <c r="M524" i="59"/>
  <c r="L524" i="59"/>
  <c r="AF523" i="59"/>
  <c r="AE523" i="59"/>
  <c r="AD523" i="59"/>
  <c r="AC523" i="59"/>
  <c r="AB523" i="59"/>
  <c r="AA523" i="59"/>
  <c r="Z523" i="59"/>
  <c r="Y523" i="59"/>
  <c r="X523" i="59"/>
  <c r="W523" i="59"/>
  <c r="V523" i="59"/>
  <c r="U523" i="59"/>
  <c r="T523" i="59"/>
  <c r="S523" i="59"/>
  <c r="R523" i="59"/>
  <c r="P523" i="59"/>
  <c r="O523" i="59"/>
  <c r="N523" i="59"/>
  <c r="M523" i="59"/>
  <c r="L523" i="59"/>
  <c r="AF522" i="59"/>
  <c r="AE522" i="59"/>
  <c r="AD522" i="59"/>
  <c r="AC522" i="59"/>
  <c r="AB522" i="59"/>
  <c r="AA522" i="59"/>
  <c r="Z522" i="59"/>
  <c r="Y522" i="59"/>
  <c r="X522" i="59"/>
  <c r="W522" i="59"/>
  <c r="V522" i="59"/>
  <c r="U522" i="59"/>
  <c r="T522" i="59"/>
  <c r="S522" i="59"/>
  <c r="R522" i="59"/>
  <c r="P522" i="59"/>
  <c r="O522" i="59"/>
  <c r="N522" i="59"/>
  <c r="M522" i="59"/>
  <c r="L522" i="59"/>
  <c r="AF521" i="59"/>
  <c r="AE521" i="59"/>
  <c r="AD521" i="59"/>
  <c r="AC521" i="59"/>
  <c r="AB521" i="59"/>
  <c r="AA521" i="59"/>
  <c r="Z521" i="59"/>
  <c r="Y521" i="59"/>
  <c r="X521" i="59"/>
  <c r="W521" i="59"/>
  <c r="V521" i="59"/>
  <c r="U521" i="59"/>
  <c r="T521" i="59"/>
  <c r="S521" i="59"/>
  <c r="R521" i="59"/>
  <c r="P521" i="59"/>
  <c r="O521" i="59"/>
  <c r="N521" i="59"/>
  <c r="M521" i="59"/>
  <c r="L521" i="59"/>
  <c r="AF520" i="59"/>
  <c r="AE520" i="59"/>
  <c r="AD520" i="59"/>
  <c r="AC520" i="59"/>
  <c r="AB520" i="59"/>
  <c r="AA520" i="59"/>
  <c r="Z520" i="59"/>
  <c r="Y520" i="59"/>
  <c r="X520" i="59"/>
  <c r="W520" i="59"/>
  <c r="V520" i="59"/>
  <c r="U520" i="59"/>
  <c r="T520" i="59"/>
  <c r="S520" i="59"/>
  <c r="R520" i="59"/>
  <c r="P520" i="59"/>
  <c r="O520" i="59"/>
  <c r="N520" i="59"/>
  <c r="M520" i="59"/>
  <c r="L520" i="59"/>
  <c r="AF519" i="59"/>
  <c r="AE519" i="59"/>
  <c r="AD519" i="59"/>
  <c r="AC519" i="59"/>
  <c r="AB519" i="59"/>
  <c r="AA519" i="59"/>
  <c r="Z519" i="59"/>
  <c r="Y519" i="59"/>
  <c r="X519" i="59"/>
  <c r="W519" i="59"/>
  <c r="V519" i="59"/>
  <c r="U519" i="59"/>
  <c r="T519" i="59"/>
  <c r="S519" i="59"/>
  <c r="R519" i="59"/>
  <c r="P519" i="59"/>
  <c r="O519" i="59"/>
  <c r="N519" i="59"/>
  <c r="M519" i="59"/>
  <c r="L519" i="59"/>
  <c r="AF518" i="59"/>
  <c r="AE518" i="59"/>
  <c r="AD518" i="59"/>
  <c r="AC518" i="59"/>
  <c r="AB518" i="59"/>
  <c r="AA518" i="59"/>
  <c r="Z518" i="59"/>
  <c r="Y518" i="59"/>
  <c r="X518" i="59"/>
  <c r="W518" i="59"/>
  <c r="V518" i="59"/>
  <c r="U518" i="59"/>
  <c r="T518" i="59"/>
  <c r="S518" i="59"/>
  <c r="R518" i="59"/>
  <c r="P518" i="59"/>
  <c r="O518" i="59"/>
  <c r="N518" i="59"/>
  <c r="M518" i="59"/>
  <c r="L518" i="59"/>
  <c r="AF517" i="59"/>
  <c r="AE517" i="59"/>
  <c r="AD517" i="59"/>
  <c r="AC517" i="59"/>
  <c r="AB517" i="59"/>
  <c r="AA517" i="59"/>
  <c r="Z517" i="59"/>
  <c r="Y517" i="59"/>
  <c r="X517" i="59"/>
  <c r="W517" i="59"/>
  <c r="V517" i="59"/>
  <c r="U517" i="59"/>
  <c r="T517" i="59"/>
  <c r="S517" i="59"/>
  <c r="R517" i="59"/>
  <c r="P517" i="59"/>
  <c r="O517" i="59"/>
  <c r="N517" i="59"/>
  <c r="M517" i="59"/>
  <c r="L517" i="59"/>
  <c r="AF516" i="59"/>
  <c r="AE516" i="59"/>
  <c r="AD516" i="59"/>
  <c r="AC516" i="59"/>
  <c r="AB516" i="59"/>
  <c r="AA516" i="59"/>
  <c r="Z516" i="59"/>
  <c r="Y516" i="59"/>
  <c r="X516" i="59"/>
  <c r="W516" i="59"/>
  <c r="V516" i="59"/>
  <c r="U516" i="59"/>
  <c r="T516" i="59"/>
  <c r="S516" i="59"/>
  <c r="R516" i="59"/>
  <c r="P516" i="59"/>
  <c r="O516" i="59"/>
  <c r="N516" i="59"/>
  <c r="M516" i="59"/>
  <c r="L516" i="59"/>
  <c r="AF515" i="59"/>
  <c r="AE515" i="59"/>
  <c r="AD515" i="59"/>
  <c r="AC515" i="59"/>
  <c r="AB515" i="59"/>
  <c r="AA515" i="59"/>
  <c r="Z515" i="59"/>
  <c r="Y515" i="59"/>
  <c r="X515" i="59"/>
  <c r="W515" i="59"/>
  <c r="V515" i="59"/>
  <c r="U515" i="59"/>
  <c r="T515" i="59"/>
  <c r="S515" i="59"/>
  <c r="R515" i="59"/>
  <c r="P515" i="59"/>
  <c r="O515" i="59"/>
  <c r="N515" i="59"/>
  <c r="M515" i="59"/>
  <c r="L515" i="59"/>
  <c r="AF514" i="59"/>
  <c r="AE514" i="59"/>
  <c r="AD514" i="59"/>
  <c r="AC514" i="59"/>
  <c r="AB514" i="59"/>
  <c r="AA514" i="59"/>
  <c r="Z514" i="59"/>
  <c r="Y514" i="59"/>
  <c r="X514" i="59"/>
  <c r="W514" i="59"/>
  <c r="V514" i="59"/>
  <c r="U514" i="59"/>
  <c r="T514" i="59"/>
  <c r="S514" i="59"/>
  <c r="R514" i="59"/>
  <c r="P514" i="59"/>
  <c r="O514" i="59"/>
  <c r="N514" i="59"/>
  <c r="M514" i="59"/>
  <c r="L514" i="59"/>
  <c r="AF513" i="59"/>
  <c r="AE513" i="59"/>
  <c r="AD513" i="59"/>
  <c r="AC513" i="59"/>
  <c r="AB513" i="59"/>
  <c r="AA513" i="59"/>
  <c r="Z513" i="59"/>
  <c r="Y513" i="59"/>
  <c r="X513" i="59"/>
  <c r="W513" i="59"/>
  <c r="V513" i="59"/>
  <c r="U513" i="59"/>
  <c r="T513" i="59"/>
  <c r="S513" i="59"/>
  <c r="R513" i="59"/>
  <c r="P513" i="59"/>
  <c r="O513" i="59"/>
  <c r="N513" i="59"/>
  <c r="M513" i="59"/>
  <c r="L513" i="59"/>
  <c r="AF512" i="59"/>
  <c r="AE512" i="59"/>
  <c r="AD512" i="59"/>
  <c r="AC512" i="59"/>
  <c r="AB512" i="59"/>
  <c r="AA512" i="59"/>
  <c r="Z512" i="59"/>
  <c r="Y512" i="59"/>
  <c r="X512" i="59"/>
  <c r="W512" i="59"/>
  <c r="V512" i="59"/>
  <c r="U512" i="59"/>
  <c r="T512" i="59"/>
  <c r="S512" i="59"/>
  <c r="R512" i="59"/>
  <c r="P512" i="59"/>
  <c r="O512" i="59"/>
  <c r="N512" i="59"/>
  <c r="M512" i="59"/>
  <c r="L512" i="59"/>
  <c r="AF511" i="59"/>
  <c r="AE511" i="59"/>
  <c r="AD511" i="59"/>
  <c r="AC511" i="59"/>
  <c r="AB511" i="59"/>
  <c r="AA511" i="59"/>
  <c r="Z511" i="59"/>
  <c r="Y511" i="59"/>
  <c r="X511" i="59"/>
  <c r="W511" i="59"/>
  <c r="V511" i="59"/>
  <c r="U511" i="59"/>
  <c r="T511" i="59"/>
  <c r="S511" i="59"/>
  <c r="R511" i="59"/>
  <c r="P511" i="59"/>
  <c r="O511" i="59"/>
  <c r="N511" i="59"/>
  <c r="M511" i="59"/>
  <c r="L511" i="59"/>
  <c r="AF510" i="59"/>
  <c r="AE510" i="59"/>
  <c r="AD510" i="59"/>
  <c r="AC510" i="59"/>
  <c r="AB510" i="59"/>
  <c r="AA510" i="59"/>
  <c r="Z510" i="59"/>
  <c r="Y510" i="59"/>
  <c r="X510" i="59"/>
  <c r="W510" i="59"/>
  <c r="V510" i="59"/>
  <c r="U510" i="59"/>
  <c r="T510" i="59"/>
  <c r="S510" i="59"/>
  <c r="R510" i="59"/>
  <c r="P510" i="59"/>
  <c r="O510" i="59"/>
  <c r="N510" i="59"/>
  <c r="M510" i="59"/>
  <c r="L510" i="59"/>
  <c r="AF509" i="59"/>
  <c r="AE509" i="59"/>
  <c r="AD509" i="59"/>
  <c r="AC509" i="59"/>
  <c r="AB509" i="59"/>
  <c r="AA509" i="59"/>
  <c r="Z509" i="59"/>
  <c r="Y509" i="59"/>
  <c r="X509" i="59"/>
  <c r="W509" i="59"/>
  <c r="V509" i="59"/>
  <c r="U509" i="59"/>
  <c r="T509" i="59"/>
  <c r="S509" i="59"/>
  <c r="R509" i="59"/>
  <c r="P509" i="59"/>
  <c r="O509" i="59"/>
  <c r="N509" i="59"/>
  <c r="M509" i="59"/>
  <c r="L509" i="59"/>
  <c r="AF508" i="59"/>
  <c r="AE508" i="59"/>
  <c r="AD508" i="59"/>
  <c r="AC508" i="59"/>
  <c r="AB508" i="59"/>
  <c r="AA508" i="59"/>
  <c r="Z508" i="59"/>
  <c r="Y508" i="59"/>
  <c r="X508" i="59"/>
  <c r="W508" i="59"/>
  <c r="V508" i="59"/>
  <c r="U508" i="59"/>
  <c r="T508" i="59"/>
  <c r="S508" i="59"/>
  <c r="R508" i="59"/>
  <c r="P508" i="59"/>
  <c r="O508" i="59"/>
  <c r="N508" i="59"/>
  <c r="M508" i="59"/>
  <c r="L508" i="59"/>
  <c r="AF507" i="59"/>
  <c r="AE507" i="59"/>
  <c r="AD507" i="59"/>
  <c r="AC507" i="59"/>
  <c r="AB507" i="59"/>
  <c r="AA507" i="59"/>
  <c r="Z507" i="59"/>
  <c r="Y507" i="59"/>
  <c r="X507" i="59"/>
  <c r="W507" i="59"/>
  <c r="V507" i="59"/>
  <c r="U507" i="59"/>
  <c r="T507" i="59"/>
  <c r="S507" i="59"/>
  <c r="R507" i="59"/>
  <c r="P507" i="59"/>
  <c r="O507" i="59"/>
  <c r="N507" i="59"/>
  <c r="M507" i="59"/>
  <c r="L507" i="59"/>
  <c r="AF506" i="59"/>
  <c r="AE506" i="59"/>
  <c r="AD506" i="59"/>
  <c r="AC506" i="59"/>
  <c r="AB506" i="59"/>
  <c r="AA506" i="59"/>
  <c r="Z506" i="59"/>
  <c r="Y506" i="59"/>
  <c r="X506" i="59"/>
  <c r="W506" i="59"/>
  <c r="V506" i="59"/>
  <c r="U506" i="59"/>
  <c r="T506" i="59"/>
  <c r="S506" i="59"/>
  <c r="R506" i="59"/>
  <c r="P506" i="59"/>
  <c r="O506" i="59"/>
  <c r="N506" i="59"/>
  <c r="M506" i="59"/>
  <c r="L506" i="59"/>
  <c r="AF505" i="59"/>
  <c r="AE505" i="59"/>
  <c r="AD505" i="59"/>
  <c r="AC505" i="59"/>
  <c r="AB505" i="59"/>
  <c r="AA505" i="59"/>
  <c r="Z505" i="59"/>
  <c r="Y505" i="59"/>
  <c r="X505" i="59"/>
  <c r="W505" i="59"/>
  <c r="V505" i="59"/>
  <c r="U505" i="59"/>
  <c r="T505" i="59"/>
  <c r="S505" i="59"/>
  <c r="R505" i="59"/>
  <c r="P505" i="59"/>
  <c r="O505" i="59"/>
  <c r="N505" i="59"/>
  <c r="M505" i="59"/>
  <c r="L505" i="59"/>
  <c r="AF504" i="59"/>
  <c r="AE504" i="59"/>
  <c r="AD504" i="59"/>
  <c r="AC504" i="59"/>
  <c r="AB504" i="59"/>
  <c r="AA504" i="59"/>
  <c r="Z504" i="59"/>
  <c r="Y504" i="59"/>
  <c r="X504" i="59"/>
  <c r="W504" i="59"/>
  <c r="V504" i="59"/>
  <c r="U504" i="59"/>
  <c r="T504" i="59"/>
  <c r="S504" i="59"/>
  <c r="R504" i="59"/>
  <c r="P504" i="59"/>
  <c r="O504" i="59"/>
  <c r="N504" i="59"/>
  <c r="M504" i="59"/>
  <c r="L504" i="59"/>
  <c r="AF503" i="59"/>
  <c r="AE503" i="59"/>
  <c r="AD503" i="59"/>
  <c r="AC503" i="59"/>
  <c r="AB503" i="59"/>
  <c r="AA503" i="59"/>
  <c r="Z503" i="59"/>
  <c r="Y503" i="59"/>
  <c r="X503" i="59"/>
  <c r="W503" i="59"/>
  <c r="V503" i="59"/>
  <c r="U503" i="59"/>
  <c r="T503" i="59"/>
  <c r="S503" i="59"/>
  <c r="R503" i="59"/>
  <c r="P503" i="59"/>
  <c r="O503" i="59"/>
  <c r="N503" i="59"/>
  <c r="M503" i="59"/>
  <c r="L503" i="59"/>
  <c r="AF502" i="59"/>
  <c r="AE502" i="59"/>
  <c r="AD502" i="59"/>
  <c r="AC502" i="59"/>
  <c r="AB502" i="59"/>
  <c r="AA502" i="59"/>
  <c r="Z502" i="59"/>
  <c r="Y502" i="59"/>
  <c r="X502" i="59"/>
  <c r="W502" i="59"/>
  <c r="V502" i="59"/>
  <c r="U502" i="59"/>
  <c r="T502" i="59"/>
  <c r="S502" i="59"/>
  <c r="R502" i="59"/>
  <c r="P502" i="59"/>
  <c r="O502" i="59"/>
  <c r="N502" i="59"/>
  <c r="M502" i="59"/>
  <c r="L502" i="59"/>
  <c r="AF501" i="59"/>
  <c r="AE501" i="59"/>
  <c r="AD501" i="59"/>
  <c r="AC501" i="59"/>
  <c r="AB501" i="59"/>
  <c r="AA501" i="59"/>
  <c r="Z501" i="59"/>
  <c r="Y501" i="59"/>
  <c r="X501" i="59"/>
  <c r="R501" i="59"/>
  <c r="P501" i="59"/>
  <c r="O501" i="59"/>
  <c r="N501" i="59"/>
  <c r="M501" i="59"/>
  <c r="L501" i="59"/>
  <c r="AF500" i="59"/>
  <c r="AE500" i="59"/>
  <c r="AD500" i="59"/>
  <c r="AC500" i="59"/>
  <c r="AB500" i="59"/>
  <c r="AA500" i="59"/>
  <c r="Z500" i="59"/>
  <c r="Y500" i="59"/>
  <c r="X500" i="59"/>
  <c r="W500" i="59"/>
  <c r="V500" i="59"/>
  <c r="U500" i="59"/>
  <c r="T500" i="59"/>
  <c r="S500" i="59"/>
  <c r="R500" i="59"/>
  <c r="P500" i="59"/>
  <c r="O500" i="59"/>
  <c r="N500" i="59"/>
  <c r="M500" i="59"/>
  <c r="L500" i="59"/>
  <c r="AF499" i="59"/>
  <c r="AE499" i="59"/>
  <c r="AD499" i="59"/>
  <c r="AC499" i="59"/>
  <c r="AB499" i="59"/>
  <c r="AA499" i="59"/>
  <c r="Z499" i="59"/>
  <c r="Y499" i="59"/>
  <c r="X499" i="59"/>
  <c r="W499" i="59"/>
  <c r="V499" i="59"/>
  <c r="U499" i="59"/>
  <c r="T499" i="59"/>
  <c r="S499" i="59"/>
  <c r="R499" i="59"/>
  <c r="P499" i="59"/>
  <c r="O499" i="59"/>
  <c r="N499" i="59"/>
  <c r="M499" i="59"/>
  <c r="L499" i="59"/>
  <c r="AF498" i="59"/>
  <c r="AE498" i="59"/>
  <c r="AD498" i="59"/>
  <c r="AC498" i="59"/>
  <c r="AB498" i="59"/>
  <c r="AA498" i="59"/>
  <c r="Z498" i="59"/>
  <c r="Y498" i="59"/>
  <c r="X498" i="59"/>
  <c r="W498" i="59"/>
  <c r="V498" i="59"/>
  <c r="U498" i="59"/>
  <c r="T498" i="59"/>
  <c r="S498" i="59"/>
  <c r="R498" i="59"/>
  <c r="P498" i="59"/>
  <c r="O498" i="59"/>
  <c r="N498" i="59"/>
  <c r="M498" i="59"/>
  <c r="L498" i="59"/>
  <c r="AF497" i="59"/>
  <c r="AE497" i="59"/>
  <c r="AD497" i="59"/>
  <c r="AC497" i="59"/>
  <c r="AB497" i="59"/>
  <c r="AA497" i="59"/>
  <c r="Z497" i="59"/>
  <c r="Y497" i="59"/>
  <c r="X497" i="59"/>
  <c r="W497" i="59"/>
  <c r="V497" i="59"/>
  <c r="U497" i="59"/>
  <c r="T497" i="59"/>
  <c r="S497" i="59"/>
  <c r="R497" i="59"/>
  <c r="P497" i="59"/>
  <c r="O497" i="59"/>
  <c r="N497" i="59"/>
  <c r="M497" i="59"/>
  <c r="L497" i="59"/>
  <c r="AF496" i="59"/>
  <c r="AE496" i="59"/>
  <c r="AD496" i="59"/>
  <c r="AC496" i="59"/>
  <c r="AB496" i="59"/>
  <c r="AA496" i="59"/>
  <c r="Z496" i="59"/>
  <c r="Y496" i="59"/>
  <c r="X496" i="59"/>
  <c r="W496" i="59"/>
  <c r="V496" i="59"/>
  <c r="U496" i="59"/>
  <c r="T496" i="59"/>
  <c r="S496" i="59"/>
  <c r="R496" i="59"/>
  <c r="P496" i="59"/>
  <c r="O496" i="59"/>
  <c r="N496" i="59"/>
  <c r="M496" i="59"/>
  <c r="L496" i="59"/>
  <c r="AF495" i="59"/>
  <c r="AE495" i="59"/>
  <c r="AD495" i="59"/>
  <c r="AC495" i="59"/>
  <c r="AB495" i="59"/>
  <c r="AA495" i="59"/>
  <c r="Z495" i="59"/>
  <c r="Y495" i="59"/>
  <c r="X495" i="59"/>
  <c r="W495" i="59"/>
  <c r="V495" i="59"/>
  <c r="U495" i="59"/>
  <c r="T495" i="59"/>
  <c r="S495" i="59"/>
  <c r="R495" i="59"/>
  <c r="P495" i="59"/>
  <c r="O495" i="59"/>
  <c r="N495" i="59"/>
  <c r="M495" i="59"/>
  <c r="L495" i="59"/>
  <c r="AF494" i="59"/>
  <c r="AE494" i="59"/>
  <c r="AD494" i="59"/>
  <c r="AC494" i="59"/>
  <c r="AB494" i="59"/>
  <c r="AA494" i="59"/>
  <c r="Z494" i="59"/>
  <c r="Y494" i="59"/>
  <c r="X494" i="59"/>
  <c r="W494" i="59"/>
  <c r="V494" i="59"/>
  <c r="U494" i="59"/>
  <c r="T494" i="59"/>
  <c r="S494" i="59"/>
  <c r="R494" i="59"/>
  <c r="P494" i="59"/>
  <c r="O494" i="59"/>
  <c r="N494" i="59"/>
  <c r="M494" i="59"/>
  <c r="L494" i="59"/>
  <c r="AF493" i="59"/>
  <c r="AE493" i="59"/>
  <c r="AD493" i="59"/>
  <c r="AC493" i="59"/>
  <c r="AB493" i="59"/>
  <c r="AA493" i="59"/>
  <c r="Z493" i="59"/>
  <c r="Y493" i="59"/>
  <c r="X493" i="59"/>
  <c r="W493" i="59"/>
  <c r="V493" i="59"/>
  <c r="U493" i="59"/>
  <c r="T493" i="59"/>
  <c r="S493" i="59"/>
  <c r="R493" i="59"/>
  <c r="P493" i="59"/>
  <c r="O493" i="59"/>
  <c r="N493" i="59"/>
  <c r="M493" i="59"/>
  <c r="L493" i="59"/>
  <c r="AF492" i="59"/>
  <c r="AE492" i="59"/>
  <c r="AD492" i="59"/>
  <c r="AC492" i="59"/>
  <c r="AB492" i="59"/>
  <c r="AA492" i="59"/>
  <c r="Z492" i="59"/>
  <c r="Y492" i="59"/>
  <c r="X492" i="59"/>
  <c r="W492" i="59"/>
  <c r="V492" i="59"/>
  <c r="U492" i="59"/>
  <c r="T492" i="59"/>
  <c r="S492" i="59"/>
  <c r="R492" i="59"/>
  <c r="P492" i="59"/>
  <c r="O492" i="59"/>
  <c r="N492" i="59"/>
  <c r="M492" i="59"/>
  <c r="L492" i="59"/>
  <c r="AF491" i="59"/>
  <c r="AE491" i="59"/>
  <c r="AD491" i="59"/>
  <c r="AC491" i="59"/>
  <c r="AB491" i="59"/>
  <c r="AA491" i="59"/>
  <c r="Z491" i="59"/>
  <c r="Y491" i="59"/>
  <c r="X491" i="59"/>
  <c r="W491" i="59"/>
  <c r="V491" i="59"/>
  <c r="U491" i="59"/>
  <c r="T491" i="59"/>
  <c r="S491" i="59"/>
  <c r="R491" i="59"/>
  <c r="P491" i="59"/>
  <c r="O491" i="59"/>
  <c r="N491" i="59"/>
  <c r="M491" i="59"/>
  <c r="L491" i="59"/>
  <c r="AF490" i="59"/>
  <c r="AE490" i="59"/>
  <c r="AD490" i="59"/>
  <c r="AC490" i="59"/>
  <c r="AB490" i="59"/>
  <c r="AA490" i="59"/>
  <c r="Z490" i="59"/>
  <c r="Y490" i="59"/>
  <c r="X490" i="59"/>
  <c r="W490" i="59"/>
  <c r="V490" i="59"/>
  <c r="U490" i="59"/>
  <c r="T490" i="59"/>
  <c r="S490" i="59"/>
  <c r="R490" i="59"/>
  <c r="P490" i="59"/>
  <c r="O490" i="59"/>
  <c r="N490" i="59"/>
  <c r="M490" i="59"/>
  <c r="L490" i="59"/>
  <c r="AF489" i="59"/>
  <c r="AE489" i="59"/>
  <c r="AD489" i="59"/>
  <c r="AC489" i="59"/>
  <c r="AB489" i="59"/>
  <c r="AA489" i="59"/>
  <c r="Z489" i="59"/>
  <c r="Y489" i="59"/>
  <c r="X489" i="59"/>
  <c r="W489" i="59"/>
  <c r="V489" i="59"/>
  <c r="U489" i="59"/>
  <c r="T489" i="59"/>
  <c r="S489" i="59"/>
  <c r="R489" i="59"/>
  <c r="P489" i="59"/>
  <c r="O489" i="59"/>
  <c r="N489" i="59"/>
  <c r="M489" i="59"/>
  <c r="L489" i="59"/>
  <c r="AF488" i="59"/>
  <c r="AE488" i="59"/>
  <c r="AD488" i="59"/>
  <c r="AC488" i="59"/>
  <c r="AB488" i="59"/>
  <c r="AA488" i="59"/>
  <c r="Z488" i="59"/>
  <c r="Y488" i="59"/>
  <c r="X488" i="59"/>
  <c r="W488" i="59"/>
  <c r="V488" i="59"/>
  <c r="U488" i="59"/>
  <c r="T488" i="59"/>
  <c r="S488" i="59"/>
  <c r="R488" i="59"/>
  <c r="P488" i="59"/>
  <c r="O488" i="59"/>
  <c r="N488" i="59"/>
  <c r="M488" i="59"/>
  <c r="L488" i="59"/>
  <c r="AF487" i="59"/>
  <c r="AE487" i="59"/>
  <c r="AD487" i="59"/>
  <c r="AC487" i="59"/>
  <c r="AB487" i="59"/>
  <c r="AA487" i="59"/>
  <c r="Z487" i="59"/>
  <c r="Y487" i="59"/>
  <c r="X487" i="59"/>
  <c r="W487" i="59"/>
  <c r="V487" i="59"/>
  <c r="U487" i="59"/>
  <c r="T487" i="59"/>
  <c r="S487" i="59"/>
  <c r="R487" i="59"/>
  <c r="P487" i="59"/>
  <c r="O487" i="59"/>
  <c r="N487" i="59"/>
  <c r="M487" i="59"/>
  <c r="L487" i="59"/>
  <c r="AF486" i="59"/>
  <c r="AE486" i="59"/>
  <c r="AD486" i="59"/>
  <c r="AC486" i="59"/>
  <c r="AB486" i="59"/>
  <c r="AA486" i="59"/>
  <c r="Z486" i="59"/>
  <c r="Y486" i="59"/>
  <c r="X486" i="59"/>
  <c r="W486" i="59"/>
  <c r="V486" i="59"/>
  <c r="U486" i="59"/>
  <c r="T486" i="59"/>
  <c r="S486" i="59"/>
  <c r="R486" i="59"/>
  <c r="P486" i="59"/>
  <c r="O486" i="59"/>
  <c r="N486" i="59"/>
  <c r="M486" i="59"/>
  <c r="L486" i="59"/>
  <c r="AF485" i="59"/>
  <c r="AE485" i="59"/>
  <c r="AD485" i="59"/>
  <c r="AC485" i="59"/>
  <c r="AB485" i="59"/>
  <c r="AA485" i="59"/>
  <c r="Z485" i="59"/>
  <c r="Y485" i="59"/>
  <c r="X485" i="59"/>
  <c r="W485" i="59"/>
  <c r="V485" i="59"/>
  <c r="U485" i="59"/>
  <c r="T485" i="59"/>
  <c r="S485" i="59"/>
  <c r="R485" i="59"/>
  <c r="P485" i="59"/>
  <c r="O485" i="59"/>
  <c r="N485" i="59"/>
  <c r="M485" i="59"/>
  <c r="L485" i="59"/>
  <c r="AF484" i="59"/>
  <c r="AE484" i="59"/>
  <c r="AD484" i="59"/>
  <c r="AC484" i="59"/>
  <c r="AB484" i="59"/>
  <c r="AA484" i="59"/>
  <c r="Z484" i="59"/>
  <c r="Y484" i="59"/>
  <c r="X484" i="59"/>
  <c r="W484" i="59"/>
  <c r="V484" i="59"/>
  <c r="U484" i="59"/>
  <c r="T484" i="59"/>
  <c r="S484" i="59"/>
  <c r="R484" i="59"/>
  <c r="P484" i="59"/>
  <c r="O484" i="59"/>
  <c r="N484" i="59"/>
  <c r="M484" i="59"/>
  <c r="L484" i="59"/>
  <c r="AF483" i="59"/>
  <c r="AE483" i="59"/>
  <c r="AD483" i="59"/>
  <c r="AC483" i="59"/>
  <c r="AB483" i="59"/>
  <c r="AA483" i="59"/>
  <c r="Z483" i="59"/>
  <c r="Y483" i="59"/>
  <c r="X483" i="59"/>
  <c r="W483" i="59"/>
  <c r="V483" i="59"/>
  <c r="U483" i="59"/>
  <c r="T483" i="59"/>
  <c r="S483" i="59"/>
  <c r="R483" i="59"/>
  <c r="P483" i="59"/>
  <c r="O483" i="59"/>
  <c r="N483" i="59"/>
  <c r="M483" i="59"/>
  <c r="L483" i="59"/>
  <c r="AF482" i="59"/>
  <c r="AE482" i="59"/>
  <c r="AD482" i="59"/>
  <c r="AC482" i="59"/>
  <c r="AB482" i="59"/>
  <c r="AA482" i="59"/>
  <c r="Z482" i="59"/>
  <c r="Y482" i="59"/>
  <c r="X482" i="59"/>
  <c r="W482" i="59"/>
  <c r="V482" i="59"/>
  <c r="U482" i="59"/>
  <c r="T482" i="59"/>
  <c r="S482" i="59"/>
  <c r="R482" i="59"/>
  <c r="P482" i="59"/>
  <c r="O482" i="59"/>
  <c r="N482" i="59"/>
  <c r="M482" i="59"/>
  <c r="L482" i="59"/>
  <c r="AF481" i="59"/>
  <c r="AE481" i="59"/>
  <c r="AD481" i="59"/>
  <c r="AC481" i="59"/>
  <c r="AB481" i="59"/>
  <c r="AA481" i="59"/>
  <c r="Z481" i="59"/>
  <c r="Y481" i="59"/>
  <c r="X481" i="59"/>
  <c r="W481" i="59"/>
  <c r="V481" i="59"/>
  <c r="U481" i="59"/>
  <c r="T481" i="59"/>
  <c r="S481" i="59"/>
  <c r="R481" i="59"/>
  <c r="P481" i="59"/>
  <c r="O481" i="59"/>
  <c r="N481" i="59"/>
  <c r="M481" i="59"/>
  <c r="L481" i="59"/>
  <c r="AF480" i="59"/>
  <c r="AE480" i="59"/>
  <c r="AD480" i="59"/>
  <c r="AC480" i="59"/>
  <c r="AB480" i="59"/>
  <c r="AA480" i="59"/>
  <c r="Z480" i="59"/>
  <c r="Y480" i="59"/>
  <c r="X480" i="59"/>
  <c r="W480" i="59"/>
  <c r="V480" i="59"/>
  <c r="U480" i="59"/>
  <c r="T480" i="59"/>
  <c r="S480" i="59"/>
  <c r="R480" i="59"/>
  <c r="P480" i="59"/>
  <c r="O480" i="59"/>
  <c r="N480" i="59"/>
  <c r="M480" i="59"/>
  <c r="L480" i="59"/>
  <c r="AF479" i="59"/>
  <c r="AE479" i="59"/>
  <c r="AD479" i="59"/>
  <c r="AC479" i="59"/>
  <c r="AB479" i="59"/>
  <c r="AA479" i="59"/>
  <c r="Z479" i="59"/>
  <c r="Y479" i="59"/>
  <c r="X479" i="59"/>
  <c r="W479" i="59"/>
  <c r="V479" i="59"/>
  <c r="U479" i="59"/>
  <c r="T479" i="59"/>
  <c r="S479" i="59"/>
  <c r="R479" i="59"/>
  <c r="P479" i="59"/>
  <c r="O479" i="59"/>
  <c r="N479" i="59"/>
  <c r="M479" i="59"/>
  <c r="L479" i="59"/>
  <c r="AF478" i="59"/>
  <c r="AE478" i="59"/>
  <c r="AD478" i="59"/>
  <c r="AC478" i="59"/>
  <c r="AB478" i="59"/>
  <c r="AA478" i="59"/>
  <c r="Z478" i="59"/>
  <c r="Y478" i="59"/>
  <c r="X478" i="59"/>
  <c r="W478" i="59"/>
  <c r="V478" i="59"/>
  <c r="U478" i="59"/>
  <c r="T478" i="59"/>
  <c r="S478" i="59"/>
  <c r="R478" i="59"/>
  <c r="P478" i="59"/>
  <c r="O478" i="59"/>
  <c r="N478" i="59"/>
  <c r="M478" i="59"/>
  <c r="L478" i="59"/>
  <c r="AF477" i="59"/>
  <c r="AE477" i="59"/>
  <c r="AD477" i="59"/>
  <c r="AC477" i="59"/>
  <c r="AB477" i="59"/>
  <c r="AA477" i="59"/>
  <c r="Z477" i="59"/>
  <c r="Y477" i="59"/>
  <c r="X477" i="59"/>
  <c r="W477" i="59"/>
  <c r="V477" i="59"/>
  <c r="U477" i="59"/>
  <c r="T477" i="59"/>
  <c r="S477" i="59"/>
  <c r="R477" i="59"/>
  <c r="P477" i="59"/>
  <c r="O477" i="59"/>
  <c r="N477" i="59"/>
  <c r="M477" i="59"/>
  <c r="L477" i="59"/>
  <c r="AF476" i="59"/>
  <c r="AE476" i="59"/>
  <c r="AD476" i="59"/>
  <c r="AC476" i="59"/>
  <c r="AB476" i="59"/>
  <c r="AA476" i="59"/>
  <c r="Z476" i="59"/>
  <c r="Y476" i="59"/>
  <c r="X476" i="59"/>
  <c r="W476" i="59"/>
  <c r="V476" i="59"/>
  <c r="U476" i="59"/>
  <c r="T476" i="59"/>
  <c r="S476" i="59"/>
  <c r="R476" i="59"/>
  <c r="P476" i="59"/>
  <c r="O476" i="59"/>
  <c r="N476" i="59"/>
  <c r="M476" i="59"/>
  <c r="L476" i="59"/>
  <c r="AF475" i="59"/>
  <c r="AE475" i="59"/>
  <c r="AD475" i="59"/>
  <c r="AC475" i="59"/>
  <c r="AB475" i="59"/>
  <c r="AA475" i="59"/>
  <c r="Z475" i="59"/>
  <c r="Y475" i="59"/>
  <c r="X475" i="59"/>
  <c r="W475" i="59"/>
  <c r="V475" i="59"/>
  <c r="U475" i="59"/>
  <c r="T475" i="59"/>
  <c r="S475" i="59"/>
  <c r="R475" i="59"/>
  <c r="P475" i="59"/>
  <c r="O475" i="59"/>
  <c r="N475" i="59"/>
  <c r="M475" i="59"/>
  <c r="L475" i="59"/>
  <c r="AF474" i="59"/>
  <c r="AE474" i="59"/>
  <c r="AD474" i="59"/>
  <c r="AC474" i="59"/>
  <c r="AB474" i="59"/>
  <c r="AA474" i="59"/>
  <c r="Z474" i="59"/>
  <c r="Y474" i="59"/>
  <c r="X474" i="59"/>
  <c r="W474" i="59"/>
  <c r="V474" i="59"/>
  <c r="U474" i="59"/>
  <c r="T474" i="59"/>
  <c r="S474" i="59"/>
  <c r="R474" i="59"/>
  <c r="P474" i="59"/>
  <c r="O474" i="59"/>
  <c r="N474" i="59"/>
  <c r="M474" i="59"/>
  <c r="L474" i="59"/>
  <c r="AF473" i="59"/>
  <c r="AE473" i="59"/>
  <c r="AD473" i="59"/>
  <c r="AC473" i="59"/>
  <c r="AB473" i="59"/>
  <c r="AA473" i="59"/>
  <c r="Z473" i="59"/>
  <c r="Y473" i="59"/>
  <c r="X473" i="59"/>
  <c r="W473" i="59"/>
  <c r="V473" i="59"/>
  <c r="U473" i="59"/>
  <c r="T473" i="59"/>
  <c r="S473" i="59"/>
  <c r="R473" i="59"/>
  <c r="P473" i="59"/>
  <c r="O473" i="59"/>
  <c r="N473" i="59"/>
  <c r="M473" i="59"/>
  <c r="L473" i="59"/>
  <c r="AF472" i="59"/>
  <c r="AE472" i="59"/>
  <c r="AD472" i="59"/>
  <c r="AC472" i="59"/>
  <c r="AB472" i="59"/>
  <c r="AA472" i="59"/>
  <c r="Z472" i="59"/>
  <c r="Y472" i="59"/>
  <c r="X472" i="59"/>
  <c r="W472" i="59"/>
  <c r="V472" i="59"/>
  <c r="U472" i="59"/>
  <c r="T472" i="59"/>
  <c r="S472" i="59"/>
  <c r="R472" i="59"/>
  <c r="P472" i="59"/>
  <c r="O472" i="59"/>
  <c r="N472" i="59"/>
  <c r="M472" i="59"/>
  <c r="L472" i="59"/>
  <c r="AF471" i="59"/>
  <c r="AE471" i="59"/>
  <c r="AD471" i="59"/>
  <c r="AC471" i="59"/>
  <c r="AB471" i="59"/>
  <c r="AA471" i="59"/>
  <c r="Z471" i="59"/>
  <c r="Y471" i="59"/>
  <c r="X471" i="59"/>
  <c r="W471" i="59"/>
  <c r="V471" i="59"/>
  <c r="U471" i="59"/>
  <c r="T471" i="59"/>
  <c r="S471" i="59"/>
  <c r="R471" i="59"/>
  <c r="P471" i="59"/>
  <c r="O471" i="59"/>
  <c r="N471" i="59"/>
  <c r="M471" i="59"/>
  <c r="L471" i="59"/>
  <c r="AF470" i="59"/>
  <c r="AE470" i="59"/>
  <c r="AD470" i="59"/>
  <c r="AC470" i="59"/>
  <c r="AB470" i="59"/>
  <c r="AA470" i="59"/>
  <c r="Z470" i="59"/>
  <c r="Y470" i="59"/>
  <c r="X470" i="59"/>
  <c r="W470" i="59"/>
  <c r="V470" i="59"/>
  <c r="U470" i="59"/>
  <c r="T470" i="59"/>
  <c r="S470" i="59"/>
  <c r="R470" i="59"/>
  <c r="P470" i="59"/>
  <c r="O470" i="59"/>
  <c r="N470" i="59"/>
  <c r="M470" i="59"/>
  <c r="L470" i="59"/>
  <c r="AF469" i="59"/>
  <c r="AE469" i="59"/>
  <c r="AD469" i="59"/>
  <c r="AC469" i="59"/>
  <c r="AB469" i="59"/>
  <c r="AA469" i="59"/>
  <c r="Z469" i="59"/>
  <c r="Y469" i="59"/>
  <c r="X469" i="59"/>
  <c r="W469" i="59"/>
  <c r="V469" i="59"/>
  <c r="U469" i="59"/>
  <c r="T469" i="59"/>
  <c r="S469" i="59"/>
  <c r="R469" i="59"/>
  <c r="P469" i="59"/>
  <c r="O469" i="59"/>
  <c r="N469" i="59"/>
  <c r="M469" i="59"/>
  <c r="L469" i="59"/>
  <c r="AF468" i="59"/>
  <c r="AE468" i="59"/>
  <c r="AD468" i="59"/>
  <c r="AC468" i="59"/>
  <c r="AB468" i="59"/>
  <c r="AA468" i="59"/>
  <c r="Z468" i="59"/>
  <c r="Y468" i="59"/>
  <c r="X468" i="59"/>
  <c r="W468" i="59"/>
  <c r="V468" i="59"/>
  <c r="U468" i="59"/>
  <c r="T468" i="59"/>
  <c r="S468" i="59"/>
  <c r="R468" i="59"/>
  <c r="P468" i="59"/>
  <c r="O468" i="59"/>
  <c r="N468" i="59"/>
  <c r="M468" i="59"/>
  <c r="L468" i="59"/>
  <c r="AF467" i="59"/>
  <c r="AE467" i="59"/>
  <c r="AD467" i="59"/>
  <c r="AC467" i="59"/>
  <c r="AB467" i="59"/>
  <c r="AA467" i="59"/>
  <c r="Z467" i="59"/>
  <c r="Y467" i="59"/>
  <c r="X467" i="59"/>
  <c r="W467" i="59"/>
  <c r="V467" i="59"/>
  <c r="U467" i="59"/>
  <c r="T467" i="59"/>
  <c r="S467" i="59"/>
  <c r="R467" i="59"/>
  <c r="P467" i="59"/>
  <c r="O467" i="59"/>
  <c r="N467" i="59"/>
  <c r="M467" i="59"/>
  <c r="L467" i="59"/>
  <c r="AF466" i="59"/>
  <c r="AE466" i="59"/>
  <c r="AD466" i="59"/>
  <c r="AC466" i="59"/>
  <c r="AB466" i="59"/>
  <c r="AA466" i="59"/>
  <c r="Z466" i="59"/>
  <c r="Y466" i="59"/>
  <c r="X466" i="59"/>
  <c r="W466" i="59"/>
  <c r="V466" i="59"/>
  <c r="U466" i="59"/>
  <c r="T466" i="59"/>
  <c r="S466" i="59"/>
  <c r="R466" i="59"/>
  <c r="P466" i="59"/>
  <c r="O466" i="59"/>
  <c r="N466" i="59"/>
  <c r="M466" i="59"/>
  <c r="L466" i="59"/>
  <c r="AF465" i="59"/>
  <c r="AE465" i="59"/>
  <c r="AD465" i="59"/>
  <c r="AC465" i="59"/>
  <c r="AB465" i="59"/>
  <c r="AA465" i="59"/>
  <c r="Z465" i="59"/>
  <c r="Y465" i="59"/>
  <c r="X465" i="59"/>
  <c r="W465" i="59"/>
  <c r="V465" i="59"/>
  <c r="U465" i="59"/>
  <c r="T465" i="59"/>
  <c r="S465" i="59"/>
  <c r="R465" i="59"/>
  <c r="P465" i="59"/>
  <c r="O465" i="59"/>
  <c r="N465" i="59"/>
  <c r="M465" i="59"/>
  <c r="L465" i="59"/>
  <c r="AF464" i="59"/>
  <c r="AE464" i="59"/>
  <c r="AD464" i="59"/>
  <c r="AC464" i="59"/>
  <c r="AB464" i="59"/>
  <c r="AF463" i="59"/>
  <c r="AE463" i="59"/>
  <c r="AD463" i="59"/>
  <c r="AC463" i="59"/>
  <c r="AB463" i="59"/>
  <c r="AA463" i="59"/>
  <c r="Z463" i="59"/>
  <c r="Y463" i="59"/>
  <c r="X463" i="59"/>
  <c r="W463" i="59"/>
  <c r="V463" i="59"/>
  <c r="U463" i="59"/>
  <c r="T463" i="59"/>
  <c r="S463" i="59"/>
  <c r="R463" i="59"/>
  <c r="P463" i="59"/>
  <c r="O463" i="59"/>
  <c r="N463" i="59"/>
  <c r="M463" i="59"/>
  <c r="L463" i="59"/>
  <c r="AF462" i="59"/>
  <c r="AE462" i="59"/>
  <c r="AD462" i="59"/>
  <c r="AC462" i="59"/>
  <c r="AB462" i="59"/>
  <c r="AA462" i="59"/>
  <c r="Z462" i="59"/>
  <c r="Y462" i="59"/>
  <c r="X462" i="59"/>
  <c r="W462" i="59"/>
  <c r="V462" i="59"/>
  <c r="U462" i="59"/>
  <c r="T462" i="59"/>
  <c r="S462" i="59"/>
  <c r="R462" i="59"/>
  <c r="P462" i="59"/>
  <c r="O462" i="59"/>
  <c r="N462" i="59"/>
  <c r="M462" i="59"/>
  <c r="L462" i="59"/>
  <c r="AF461" i="59"/>
  <c r="AE461" i="59"/>
  <c r="AD461" i="59"/>
  <c r="AC461" i="59"/>
  <c r="AB461" i="59"/>
  <c r="AA461" i="59"/>
  <c r="Z461" i="59"/>
  <c r="Y461" i="59"/>
  <c r="X461" i="59"/>
  <c r="W461" i="59"/>
  <c r="V461" i="59"/>
  <c r="U461" i="59"/>
  <c r="T461" i="59"/>
  <c r="S461" i="59"/>
  <c r="R461" i="59"/>
  <c r="P461" i="59"/>
  <c r="O461" i="59"/>
  <c r="N461" i="59"/>
  <c r="M461" i="59"/>
  <c r="L461" i="59"/>
  <c r="AF460" i="59"/>
  <c r="AE460" i="59"/>
  <c r="AD460" i="59"/>
  <c r="AC460" i="59"/>
  <c r="AB460" i="59"/>
  <c r="AA460" i="59"/>
  <c r="Z460" i="59"/>
  <c r="Y460" i="59"/>
  <c r="X460" i="59"/>
  <c r="W460" i="59"/>
  <c r="V460" i="59"/>
  <c r="U460" i="59"/>
  <c r="T460" i="59"/>
  <c r="S460" i="59"/>
  <c r="R460" i="59"/>
  <c r="P460" i="59"/>
  <c r="O460" i="59"/>
  <c r="N460" i="59"/>
  <c r="M460" i="59"/>
  <c r="L460" i="59"/>
  <c r="AF459" i="59"/>
  <c r="AE459" i="59"/>
  <c r="AD459" i="59"/>
  <c r="AC459" i="59"/>
  <c r="AB459" i="59"/>
  <c r="AA459" i="59"/>
  <c r="Z459" i="59"/>
  <c r="Y459" i="59"/>
  <c r="X459" i="59"/>
  <c r="W459" i="59"/>
  <c r="V459" i="59"/>
  <c r="U459" i="59"/>
  <c r="T459" i="59"/>
  <c r="S459" i="59"/>
  <c r="R459" i="59"/>
  <c r="P459" i="59"/>
  <c r="O459" i="59"/>
  <c r="N459" i="59"/>
  <c r="M459" i="59"/>
  <c r="L459" i="59"/>
  <c r="AF458" i="59"/>
  <c r="AE458" i="59"/>
  <c r="AD458" i="59"/>
  <c r="AC458" i="59"/>
  <c r="AB458" i="59"/>
  <c r="AA458" i="59"/>
  <c r="Z458" i="59"/>
  <c r="Y458" i="59"/>
  <c r="X458" i="59"/>
  <c r="W458" i="59"/>
  <c r="V458" i="59"/>
  <c r="U458" i="59"/>
  <c r="T458" i="59"/>
  <c r="S458" i="59"/>
  <c r="R458" i="59"/>
  <c r="P458" i="59"/>
  <c r="O458" i="59"/>
  <c r="N458" i="59"/>
  <c r="M458" i="59"/>
  <c r="L458" i="59"/>
  <c r="AF457" i="59"/>
  <c r="AE457" i="59"/>
  <c r="AD457" i="59"/>
  <c r="AC457" i="59"/>
  <c r="AB457" i="59"/>
  <c r="AA457" i="59"/>
  <c r="Z457" i="59"/>
  <c r="Y457" i="59"/>
  <c r="X457" i="59"/>
  <c r="W457" i="59"/>
  <c r="V457" i="59"/>
  <c r="U457" i="59"/>
  <c r="T457" i="59"/>
  <c r="S457" i="59"/>
  <c r="R457" i="59"/>
  <c r="P457" i="59"/>
  <c r="O457" i="59"/>
  <c r="N457" i="59"/>
  <c r="M457" i="59"/>
  <c r="L457" i="59"/>
  <c r="AF456" i="59"/>
  <c r="AE456" i="59"/>
  <c r="AD456" i="59"/>
  <c r="AC456" i="59"/>
  <c r="AB456" i="59"/>
  <c r="AA456" i="59"/>
  <c r="Z456" i="59"/>
  <c r="Y456" i="59"/>
  <c r="X456" i="59"/>
  <c r="W456" i="59"/>
  <c r="V456" i="59"/>
  <c r="U456" i="59"/>
  <c r="T456" i="59"/>
  <c r="S456" i="59"/>
  <c r="R456" i="59"/>
  <c r="P456" i="59"/>
  <c r="O456" i="59"/>
  <c r="N456" i="59"/>
  <c r="M456" i="59"/>
  <c r="L456" i="59"/>
  <c r="AF455" i="59"/>
  <c r="AE455" i="59"/>
  <c r="AD455" i="59"/>
  <c r="AC455" i="59"/>
  <c r="AB455" i="59"/>
  <c r="AA455" i="59"/>
  <c r="Z455" i="59"/>
  <c r="Y455" i="59"/>
  <c r="X455" i="59"/>
  <c r="W455" i="59"/>
  <c r="V455" i="59"/>
  <c r="U455" i="59"/>
  <c r="T455" i="59"/>
  <c r="S455" i="59"/>
  <c r="R455" i="59"/>
  <c r="P455" i="59"/>
  <c r="O455" i="59"/>
  <c r="N455" i="59"/>
  <c r="M455" i="59"/>
  <c r="L455" i="59"/>
  <c r="AF454" i="59"/>
  <c r="AE454" i="59"/>
  <c r="AD454" i="59"/>
  <c r="AC454" i="59"/>
  <c r="AB454" i="59"/>
  <c r="AA454" i="59"/>
  <c r="Z454" i="59"/>
  <c r="Y454" i="59"/>
  <c r="X454" i="59"/>
  <c r="W454" i="59"/>
  <c r="V454" i="59"/>
  <c r="U454" i="59"/>
  <c r="T454" i="59"/>
  <c r="S454" i="59"/>
  <c r="R454" i="59"/>
  <c r="P454" i="59"/>
  <c r="O454" i="59"/>
  <c r="N454" i="59"/>
  <c r="M454" i="59"/>
  <c r="L454" i="59"/>
  <c r="AF453" i="59"/>
  <c r="AE453" i="59"/>
  <c r="AD453" i="59"/>
  <c r="AC453" i="59"/>
  <c r="AB453" i="59"/>
  <c r="AA453" i="59"/>
  <c r="Z453" i="59"/>
  <c r="Y453" i="59"/>
  <c r="X453" i="59"/>
  <c r="W453" i="59"/>
  <c r="V453" i="59"/>
  <c r="U453" i="59"/>
  <c r="T453" i="59"/>
  <c r="S453" i="59"/>
  <c r="R453" i="59"/>
  <c r="P453" i="59"/>
  <c r="O453" i="59"/>
  <c r="N453" i="59"/>
  <c r="M453" i="59"/>
  <c r="L453" i="59"/>
  <c r="AF452" i="59"/>
  <c r="AE452" i="59"/>
  <c r="AD452" i="59"/>
  <c r="AC452" i="59"/>
  <c r="AB452" i="59"/>
  <c r="AA452" i="59"/>
  <c r="Z452" i="59"/>
  <c r="Y452" i="59"/>
  <c r="X452" i="59"/>
  <c r="W452" i="59"/>
  <c r="V452" i="59"/>
  <c r="U452" i="59"/>
  <c r="T452" i="59"/>
  <c r="S452" i="59"/>
  <c r="R452" i="59"/>
  <c r="P452" i="59"/>
  <c r="O452" i="59"/>
  <c r="N452" i="59"/>
  <c r="M452" i="59"/>
  <c r="L452" i="59"/>
  <c r="AF451" i="59"/>
  <c r="AE451" i="59"/>
  <c r="AD451" i="59"/>
  <c r="AC451" i="59"/>
  <c r="AB451" i="59"/>
  <c r="AA451" i="59"/>
  <c r="Z451" i="59"/>
  <c r="Y451" i="59"/>
  <c r="X451" i="59"/>
  <c r="W451" i="59"/>
  <c r="V451" i="59"/>
  <c r="U451" i="59"/>
  <c r="T451" i="59"/>
  <c r="S451" i="59"/>
  <c r="R451" i="59"/>
  <c r="P451" i="59"/>
  <c r="O451" i="59"/>
  <c r="N451" i="59"/>
  <c r="M451" i="59"/>
  <c r="L451" i="59"/>
  <c r="AF450" i="59"/>
  <c r="AE450" i="59"/>
  <c r="AD450" i="59"/>
  <c r="AC450" i="59"/>
  <c r="AB450" i="59"/>
  <c r="AA450" i="59"/>
  <c r="Z450" i="59"/>
  <c r="Y450" i="59"/>
  <c r="X450" i="59"/>
  <c r="W450" i="59"/>
  <c r="V450" i="59"/>
  <c r="U450" i="59"/>
  <c r="T450" i="59"/>
  <c r="S450" i="59"/>
  <c r="R450" i="59"/>
  <c r="P450" i="59"/>
  <c r="O450" i="59"/>
  <c r="N450" i="59"/>
  <c r="M450" i="59"/>
  <c r="L450" i="59"/>
  <c r="AF449" i="59"/>
  <c r="AE449" i="59"/>
  <c r="AD449" i="59"/>
  <c r="AC449" i="59"/>
  <c r="AB449" i="59"/>
  <c r="AA449" i="59"/>
  <c r="Z449" i="59"/>
  <c r="Y449" i="59"/>
  <c r="X449" i="59"/>
  <c r="R449" i="59"/>
  <c r="P449" i="59"/>
  <c r="O449" i="59"/>
  <c r="N449" i="59"/>
  <c r="M449" i="59"/>
  <c r="L449" i="59"/>
  <c r="AF448" i="59"/>
  <c r="AE448" i="59"/>
  <c r="AD448" i="59"/>
  <c r="AC448" i="59"/>
  <c r="AB448" i="59"/>
  <c r="AA448" i="59"/>
  <c r="Z448" i="59"/>
  <c r="Y448" i="59"/>
  <c r="X448" i="59"/>
  <c r="W448" i="59"/>
  <c r="V448" i="59"/>
  <c r="U448" i="59"/>
  <c r="T448" i="59"/>
  <c r="S448" i="59"/>
  <c r="R448" i="59"/>
  <c r="P448" i="59"/>
  <c r="O448" i="59"/>
  <c r="N448" i="59"/>
  <c r="M448" i="59"/>
  <c r="L448" i="59"/>
  <c r="AF447" i="59"/>
  <c r="AE447" i="59"/>
  <c r="AD447" i="59"/>
  <c r="AC447" i="59"/>
  <c r="AB447" i="59"/>
  <c r="AA447" i="59"/>
  <c r="Z447" i="59"/>
  <c r="Y447" i="59"/>
  <c r="X447" i="59"/>
  <c r="W447" i="59"/>
  <c r="V447" i="59"/>
  <c r="U447" i="59"/>
  <c r="T447" i="59"/>
  <c r="S447" i="59"/>
  <c r="R447" i="59"/>
  <c r="P447" i="59"/>
  <c r="O447" i="59"/>
  <c r="N447" i="59"/>
  <c r="M447" i="59"/>
  <c r="L447" i="59"/>
  <c r="AF446" i="59"/>
  <c r="AE446" i="59"/>
  <c r="AD446" i="59"/>
  <c r="AC446" i="59"/>
  <c r="AB446" i="59"/>
  <c r="AA446" i="59"/>
  <c r="Z446" i="59"/>
  <c r="Y446" i="59"/>
  <c r="X446" i="59"/>
  <c r="W446" i="59"/>
  <c r="V446" i="59"/>
  <c r="U446" i="59"/>
  <c r="T446" i="59"/>
  <c r="S446" i="59"/>
  <c r="R446" i="59"/>
  <c r="P446" i="59"/>
  <c r="O446" i="59"/>
  <c r="N446" i="59"/>
  <c r="M446" i="59"/>
  <c r="L446" i="59"/>
  <c r="AF445" i="59"/>
  <c r="AE445" i="59"/>
  <c r="AD445" i="59"/>
  <c r="AC445" i="59"/>
  <c r="AB445" i="59"/>
  <c r="AA445" i="59"/>
  <c r="Z445" i="59"/>
  <c r="Y445" i="59"/>
  <c r="X445" i="59"/>
  <c r="W445" i="59"/>
  <c r="V445" i="59"/>
  <c r="U445" i="59"/>
  <c r="T445" i="59"/>
  <c r="S445" i="59"/>
  <c r="R445" i="59"/>
  <c r="P445" i="59"/>
  <c r="O445" i="59"/>
  <c r="N445" i="59"/>
  <c r="M445" i="59"/>
  <c r="L445" i="59"/>
  <c r="AF444" i="59"/>
  <c r="AE444" i="59"/>
  <c r="AD444" i="59"/>
  <c r="AC444" i="59"/>
  <c r="AB444" i="59"/>
  <c r="AA444" i="59"/>
  <c r="Z444" i="59"/>
  <c r="Y444" i="59"/>
  <c r="X444" i="59"/>
  <c r="W444" i="59"/>
  <c r="V444" i="59"/>
  <c r="U444" i="59"/>
  <c r="T444" i="59"/>
  <c r="S444" i="59"/>
  <c r="R444" i="59"/>
  <c r="P444" i="59"/>
  <c r="O444" i="59"/>
  <c r="N444" i="59"/>
  <c r="M444" i="59"/>
  <c r="L444" i="59"/>
  <c r="AF443" i="59"/>
  <c r="AE443" i="59"/>
  <c r="AD443" i="59"/>
  <c r="AC443" i="59"/>
  <c r="AB443" i="59"/>
  <c r="AA443" i="59"/>
  <c r="Z443" i="59"/>
  <c r="Y443" i="59"/>
  <c r="X443" i="59"/>
  <c r="W443" i="59"/>
  <c r="V443" i="59"/>
  <c r="U443" i="59"/>
  <c r="T443" i="59"/>
  <c r="S443" i="59"/>
  <c r="R443" i="59"/>
  <c r="P443" i="59"/>
  <c r="O443" i="59"/>
  <c r="N443" i="59"/>
  <c r="M443" i="59"/>
  <c r="L443" i="59"/>
  <c r="AF442" i="59"/>
  <c r="AE442" i="59"/>
  <c r="AD442" i="59"/>
  <c r="AC442" i="59"/>
  <c r="AB442" i="59"/>
  <c r="AA442" i="59"/>
  <c r="Z442" i="59"/>
  <c r="Y442" i="59"/>
  <c r="X442" i="59"/>
  <c r="W442" i="59"/>
  <c r="V442" i="59"/>
  <c r="U442" i="59"/>
  <c r="T442" i="59"/>
  <c r="S442" i="59"/>
  <c r="R442" i="59"/>
  <c r="P442" i="59"/>
  <c r="O442" i="59"/>
  <c r="N442" i="59"/>
  <c r="M442" i="59"/>
  <c r="L442" i="59"/>
  <c r="AF441" i="59"/>
  <c r="AE441" i="59"/>
  <c r="AD441" i="59"/>
  <c r="AC441" i="59"/>
  <c r="AB441" i="59"/>
  <c r="AA441" i="59"/>
  <c r="Z441" i="59"/>
  <c r="Y441" i="59"/>
  <c r="X441" i="59"/>
  <c r="W441" i="59"/>
  <c r="V441" i="59"/>
  <c r="U441" i="59"/>
  <c r="T441" i="59"/>
  <c r="S441" i="59"/>
  <c r="R441" i="59"/>
  <c r="P441" i="59"/>
  <c r="O441" i="59"/>
  <c r="N441" i="59"/>
  <c r="M441" i="59"/>
  <c r="L441" i="59"/>
  <c r="AF440" i="59"/>
  <c r="AE440" i="59"/>
  <c r="AD440" i="59"/>
  <c r="AC440" i="59"/>
  <c r="AB440" i="59"/>
  <c r="AA440" i="59"/>
  <c r="Z440" i="59"/>
  <c r="Y440" i="59"/>
  <c r="X440" i="59"/>
  <c r="W440" i="59"/>
  <c r="V440" i="59"/>
  <c r="U440" i="59"/>
  <c r="T440" i="59"/>
  <c r="S440" i="59"/>
  <c r="R440" i="59"/>
  <c r="P440" i="59"/>
  <c r="O440" i="59"/>
  <c r="N440" i="59"/>
  <c r="M440" i="59"/>
  <c r="L440" i="59"/>
  <c r="AF439" i="59"/>
  <c r="AE439" i="59"/>
  <c r="AD439" i="59"/>
  <c r="AC439" i="59"/>
  <c r="AB439" i="59"/>
  <c r="AA439" i="59"/>
  <c r="Z439" i="59"/>
  <c r="Y439" i="59"/>
  <c r="X439" i="59"/>
  <c r="W439" i="59"/>
  <c r="V439" i="59"/>
  <c r="U439" i="59"/>
  <c r="T439" i="59"/>
  <c r="S439" i="59"/>
  <c r="R439" i="59"/>
  <c r="P439" i="59"/>
  <c r="O439" i="59"/>
  <c r="N439" i="59"/>
  <c r="M439" i="59"/>
  <c r="L439" i="59"/>
  <c r="AF438" i="59"/>
  <c r="AE438" i="59"/>
  <c r="AD438" i="59"/>
  <c r="AC438" i="59"/>
  <c r="AB438" i="59"/>
  <c r="AA438" i="59"/>
  <c r="Z438" i="59"/>
  <c r="Y438" i="59"/>
  <c r="X438" i="59"/>
  <c r="W438" i="59"/>
  <c r="V438" i="59"/>
  <c r="U438" i="59"/>
  <c r="T438" i="59"/>
  <c r="S438" i="59"/>
  <c r="R438" i="59"/>
  <c r="P438" i="59"/>
  <c r="O438" i="59"/>
  <c r="N438" i="59"/>
  <c r="M438" i="59"/>
  <c r="L438" i="59"/>
  <c r="AF437" i="59"/>
  <c r="AE437" i="59"/>
  <c r="AD437" i="59"/>
  <c r="AC437" i="59"/>
  <c r="AB437" i="59"/>
  <c r="AA437" i="59"/>
  <c r="Z437" i="59"/>
  <c r="Y437" i="59"/>
  <c r="X437" i="59"/>
  <c r="R437" i="59"/>
  <c r="P437" i="59"/>
  <c r="O437" i="59"/>
  <c r="N437" i="59"/>
  <c r="M437" i="59"/>
  <c r="L437" i="59"/>
  <c r="AF436" i="59"/>
  <c r="AE436" i="59"/>
  <c r="AD436" i="59"/>
  <c r="AC436" i="59"/>
  <c r="AB436" i="59"/>
  <c r="AA436" i="59"/>
  <c r="Z436" i="59"/>
  <c r="Y436" i="59"/>
  <c r="X436" i="59"/>
  <c r="W436" i="59"/>
  <c r="V436" i="59"/>
  <c r="U436" i="59"/>
  <c r="T436" i="59"/>
  <c r="S436" i="59"/>
  <c r="R436" i="59"/>
  <c r="P436" i="59"/>
  <c r="O436" i="59"/>
  <c r="N436" i="59"/>
  <c r="M436" i="59"/>
  <c r="L436" i="59"/>
  <c r="AF435" i="59"/>
  <c r="AE435" i="59"/>
  <c r="AD435" i="59"/>
  <c r="AC435" i="59"/>
  <c r="AB435" i="59"/>
  <c r="AA435" i="59"/>
  <c r="Z435" i="59"/>
  <c r="Y435" i="59"/>
  <c r="X435" i="59"/>
  <c r="W435" i="59"/>
  <c r="V435" i="59"/>
  <c r="U435" i="59"/>
  <c r="T435" i="59"/>
  <c r="S435" i="59"/>
  <c r="R435" i="59"/>
  <c r="P435" i="59"/>
  <c r="O435" i="59"/>
  <c r="N435" i="59"/>
  <c r="M435" i="59"/>
  <c r="L435" i="59"/>
  <c r="AF434" i="59"/>
  <c r="AE434" i="59"/>
  <c r="AD434" i="59"/>
  <c r="AC434" i="59"/>
  <c r="AB434" i="59"/>
  <c r="AA434" i="59"/>
  <c r="Z434" i="59"/>
  <c r="Y434" i="59"/>
  <c r="X434" i="59"/>
  <c r="W434" i="59"/>
  <c r="V434" i="59"/>
  <c r="U434" i="59"/>
  <c r="T434" i="59"/>
  <c r="S434" i="59"/>
  <c r="R434" i="59"/>
  <c r="P434" i="59"/>
  <c r="O434" i="59"/>
  <c r="N434" i="59"/>
  <c r="M434" i="59"/>
  <c r="L434" i="59"/>
  <c r="AF433" i="59"/>
  <c r="AE433" i="59"/>
  <c r="AD433" i="59"/>
  <c r="AC433" i="59"/>
  <c r="AB433" i="59"/>
  <c r="AA433" i="59"/>
  <c r="Z433" i="59"/>
  <c r="Y433" i="59"/>
  <c r="X433" i="59"/>
  <c r="W433" i="59"/>
  <c r="V433" i="59"/>
  <c r="U433" i="59"/>
  <c r="T433" i="59"/>
  <c r="S433" i="59"/>
  <c r="R433" i="59"/>
  <c r="P433" i="59"/>
  <c r="O433" i="59"/>
  <c r="N433" i="59"/>
  <c r="M433" i="59"/>
  <c r="L433" i="59"/>
  <c r="AF432" i="59"/>
  <c r="AE432" i="59"/>
  <c r="AD432" i="59"/>
  <c r="AC432" i="59"/>
  <c r="AB432" i="59"/>
  <c r="AA432" i="59"/>
  <c r="Z432" i="59"/>
  <c r="Y432" i="59"/>
  <c r="X432" i="59"/>
  <c r="W432" i="59"/>
  <c r="V432" i="59"/>
  <c r="U432" i="59"/>
  <c r="T432" i="59"/>
  <c r="S432" i="59"/>
  <c r="R432" i="59"/>
  <c r="P432" i="59"/>
  <c r="O432" i="59"/>
  <c r="N432" i="59"/>
  <c r="M432" i="59"/>
  <c r="L432" i="59"/>
  <c r="AF431" i="59"/>
  <c r="AE431" i="59"/>
  <c r="AD431" i="59"/>
  <c r="AC431" i="59"/>
  <c r="AB431" i="59"/>
  <c r="AA431" i="59"/>
  <c r="Z431" i="59"/>
  <c r="Y431" i="59"/>
  <c r="X431" i="59"/>
  <c r="W431" i="59"/>
  <c r="V431" i="59"/>
  <c r="U431" i="59"/>
  <c r="T431" i="59"/>
  <c r="S431" i="59"/>
  <c r="R431" i="59"/>
  <c r="P431" i="59"/>
  <c r="O431" i="59"/>
  <c r="N431" i="59"/>
  <c r="M431" i="59"/>
  <c r="L431" i="59"/>
  <c r="AF430" i="59"/>
  <c r="AE430" i="59"/>
  <c r="AD430" i="59"/>
  <c r="AC430" i="59"/>
  <c r="AB430" i="59"/>
  <c r="AA430" i="59"/>
  <c r="Z430" i="59"/>
  <c r="Y430" i="59"/>
  <c r="X430" i="59"/>
  <c r="W430" i="59"/>
  <c r="V430" i="59"/>
  <c r="U430" i="59"/>
  <c r="T430" i="59"/>
  <c r="S430" i="59"/>
  <c r="R430" i="59"/>
  <c r="P430" i="59"/>
  <c r="O430" i="59"/>
  <c r="N430" i="59"/>
  <c r="M430" i="59"/>
  <c r="L430" i="59"/>
  <c r="AF429" i="59"/>
  <c r="AE429" i="59"/>
  <c r="AD429" i="59"/>
  <c r="AC429" i="59"/>
  <c r="AB429" i="59"/>
  <c r="AA429" i="59"/>
  <c r="Z429" i="59"/>
  <c r="Y429" i="59"/>
  <c r="X429" i="59"/>
  <c r="W429" i="59"/>
  <c r="V429" i="59"/>
  <c r="U429" i="59"/>
  <c r="T429" i="59"/>
  <c r="S429" i="59"/>
  <c r="R429" i="59"/>
  <c r="P429" i="59"/>
  <c r="O429" i="59"/>
  <c r="N429" i="59"/>
  <c r="M429" i="59"/>
  <c r="L429" i="59"/>
  <c r="AF428" i="59"/>
  <c r="AE428" i="59"/>
  <c r="AD428" i="59"/>
  <c r="AC428" i="59"/>
  <c r="AB428" i="59"/>
  <c r="AA428" i="59"/>
  <c r="Z428" i="59"/>
  <c r="Y428" i="59"/>
  <c r="X428" i="59"/>
  <c r="W428" i="59"/>
  <c r="V428" i="59"/>
  <c r="U428" i="59"/>
  <c r="T428" i="59"/>
  <c r="S428" i="59"/>
  <c r="R428" i="59"/>
  <c r="P428" i="59"/>
  <c r="O428" i="59"/>
  <c r="N428" i="59"/>
  <c r="M428" i="59"/>
  <c r="L428" i="59"/>
  <c r="AF427" i="59"/>
  <c r="AE427" i="59"/>
  <c r="AD427" i="59"/>
  <c r="AC427" i="59"/>
  <c r="AB427" i="59"/>
  <c r="AA427" i="59"/>
  <c r="Z427" i="59"/>
  <c r="Y427" i="59"/>
  <c r="X427" i="59"/>
  <c r="W427" i="59"/>
  <c r="V427" i="59"/>
  <c r="U427" i="59"/>
  <c r="T427" i="59"/>
  <c r="S427" i="59"/>
  <c r="R427" i="59"/>
  <c r="P427" i="59"/>
  <c r="O427" i="59"/>
  <c r="N427" i="59"/>
  <c r="M427" i="59"/>
  <c r="L427" i="59"/>
  <c r="AF426" i="59"/>
  <c r="AE426" i="59"/>
  <c r="AD426" i="59"/>
  <c r="AC426" i="59"/>
  <c r="AB426" i="59"/>
  <c r="AA426" i="59"/>
  <c r="Z426" i="59"/>
  <c r="Y426" i="59"/>
  <c r="X426" i="59"/>
  <c r="W426" i="59"/>
  <c r="V426" i="59"/>
  <c r="U426" i="59"/>
  <c r="T426" i="59"/>
  <c r="S426" i="59"/>
  <c r="R426" i="59"/>
  <c r="P426" i="59"/>
  <c r="O426" i="59"/>
  <c r="N426" i="59"/>
  <c r="M426" i="59"/>
  <c r="L426" i="59"/>
  <c r="AF425" i="59"/>
  <c r="AE425" i="59"/>
  <c r="AD425" i="59"/>
  <c r="AC425" i="59"/>
  <c r="AB425" i="59"/>
  <c r="AA425" i="59"/>
  <c r="Z425" i="59"/>
  <c r="Y425" i="59"/>
  <c r="X425" i="59"/>
  <c r="W425" i="59"/>
  <c r="V425" i="59"/>
  <c r="U425" i="59"/>
  <c r="T425" i="59"/>
  <c r="S425" i="59"/>
  <c r="R425" i="59"/>
  <c r="P425" i="59"/>
  <c r="O425" i="59"/>
  <c r="N425" i="59"/>
  <c r="M425" i="59"/>
  <c r="L425" i="59"/>
  <c r="AF424" i="59"/>
  <c r="AE424" i="59"/>
  <c r="AD424" i="59"/>
  <c r="AC424" i="59"/>
  <c r="AB424" i="59"/>
  <c r="AA424" i="59"/>
  <c r="Z424" i="59"/>
  <c r="Y424" i="59"/>
  <c r="X424" i="59"/>
  <c r="W424" i="59"/>
  <c r="V424" i="59"/>
  <c r="U424" i="59"/>
  <c r="T424" i="59"/>
  <c r="S424" i="59"/>
  <c r="R424" i="59"/>
  <c r="P424" i="59"/>
  <c r="O424" i="59"/>
  <c r="N424" i="59"/>
  <c r="M424" i="59"/>
  <c r="L424" i="59"/>
  <c r="AF423" i="59"/>
  <c r="AE423" i="59"/>
  <c r="AD423" i="59"/>
  <c r="AC423" i="59"/>
  <c r="AB423" i="59"/>
  <c r="AA423" i="59"/>
  <c r="Z423" i="59"/>
  <c r="Y423" i="59"/>
  <c r="X423" i="59"/>
  <c r="W423" i="59"/>
  <c r="V423" i="59"/>
  <c r="U423" i="59"/>
  <c r="T423" i="59"/>
  <c r="S423" i="59"/>
  <c r="R423" i="59"/>
  <c r="P423" i="59"/>
  <c r="O423" i="59"/>
  <c r="N423" i="59"/>
  <c r="M423" i="59"/>
  <c r="L423" i="59"/>
  <c r="AF422" i="59"/>
  <c r="AE422" i="59"/>
  <c r="AD422" i="59"/>
  <c r="AC422" i="59"/>
  <c r="AB422" i="59"/>
  <c r="AA422" i="59"/>
  <c r="Z422" i="59"/>
  <c r="Y422" i="59"/>
  <c r="X422" i="59"/>
  <c r="W422" i="59"/>
  <c r="V422" i="59"/>
  <c r="U422" i="59"/>
  <c r="T422" i="59"/>
  <c r="S422" i="59"/>
  <c r="R422" i="59"/>
  <c r="P422" i="59"/>
  <c r="O422" i="59"/>
  <c r="N422" i="59"/>
  <c r="M422" i="59"/>
  <c r="L422" i="59"/>
  <c r="AF421" i="59"/>
  <c r="AE421" i="59"/>
  <c r="AD421" i="59"/>
  <c r="AC421" i="59"/>
  <c r="AB421" i="59"/>
  <c r="AA421" i="59"/>
  <c r="Z421" i="59"/>
  <c r="Y421" i="59"/>
  <c r="X421" i="59"/>
  <c r="W421" i="59"/>
  <c r="V421" i="59"/>
  <c r="U421" i="59"/>
  <c r="T421" i="59"/>
  <c r="S421" i="59"/>
  <c r="R421" i="59"/>
  <c r="P421" i="59"/>
  <c r="O421" i="59"/>
  <c r="N421" i="59"/>
  <c r="M421" i="59"/>
  <c r="L421" i="59"/>
  <c r="AF420" i="59"/>
  <c r="AE420" i="59"/>
  <c r="AD420" i="59"/>
  <c r="AC420" i="59"/>
  <c r="AB420" i="59"/>
  <c r="AA420" i="59"/>
  <c r="Z420" i="59"/>
  <c r="Y420" i="59"/>
  <c r="X420" i="59"/>
  <c r="W420" i="59"/>
  <c r="V420" i="59"/>
  <c r="U420" i="59"/>
  <c r="T420" i="59"/>
  <c r="S420" i="59"/>
  <c r="R420" i="59"/>
  <c r="P420" i="59"/>
  <c r="O420" i="59"/>
  <c r="N420" i="59"/>
  <c r="M420" i="59"/>
  <c r="L420" i="59"/>
  <c r="AF419" i="59"/>
  <c r="AE419" i="59"/>
  <c r="AD419" i="59"/>
  <c r="AC419" i="59"/>
  <c r="AB419" i="59"/>
  <c r="AA419" i="59"/>
  <c r="Z419" i="59"/>
  <c r="Y419" i="59"/>
  <c r="X419" i="59"/>
  <c r="W419" i="59"/>
  <c r="V419" i="59"/>
  <c r="U419" i="59"/>
  <c r="T419" i="59"/>
  <c r="S419" i="59"/>
  <c r="R419" i="59"/>
  <c r="P419" i="59"/>
  <c r="O419" i="59"/>
  <c r="N419" i="59"/>
  <c r="M419" i="59"/>
  <c r="L419" i="59"/>
  <c r="AF418" i="59"/>
  <c r="AE418" i="59"/>
  <c r="AD418" i="59"/>
  <c r="AC418" i="59"/>
  <c r="AB418" i="59"/>
  <c r="AA418" i="59"/>
  <c r="Z418" i="59"/>
  <c r="Y418" i="59"/>
  <c r="X418" i="59"/>
  <c r="W418" i="59"/>
  <c r="V418" i="59"/>
  <c r="U418" i="59"/>
  <c r="T418" i="59"/>
  <c r="S418" i="59"/>
  <c r="R418" i="59"/>
  <c r="P418" i="59"/>
  <c r="O418" i="59"/>
  <c r="N418" i="59"/>
  <c r="M418" i="59"/>
  <c r="L418" i="59"/>
  <c r="AF417" i="59"/>
  <c r="AE417" i="59"/>
  <c r="AD417" i="59"/>
  <c r="AC417" i="59"/>
  <c r="AB417" i="59"/>
  <c r="AA417" i="59"/>
  <c r="Z417" i="59"/>
  <c r="Y417" i="59"/>
  <c r="X417" i="59"/>
  <c r="W417" i="59"/>
  <c r="V417" i="59"/>
  <c r="U417" i="59"/>
  <c r="T417" i="59"/>
  <c r="S417" i="59"/>
  <c r="R417" i="59"/>
  <c r="P417" i="59"/>
  <c r="O417" i="59"/>
  <c r="N417" i="59"/>
  <c r="M417" i="59"/>
  <c r="L417" i="59"/>
  <c r="AF416" i="59"/>
  <c r="AE416" i="59"/>
  <c r="AD416" i="59"/>
  <c r="AC416" i="59"/>
  <c r="AB416" i="59"/>
  <c r="AA416" i="59"/>
  <c r="Z416" i="59"/>
  <c r="Y416" i="59"/>
  <c r="X416" i="59"/>
  <c r="W416" i="59"/>
  <c r="V416" i="59"/>
  <c r="U416" i="59"/>
  <c r="T416" i="59"/>
  <c r="S416" i="59"/>
  <c r="R416" i="59"/>
  <c r="P416" i="59"/>
  <c r="O416" i="59"/>
  <c r="N416" i="59"/>
  <c r="M416" i="59"/>
  <c r="L416" i="59"/>
  <c r="AF415" i="59"/>
  <c r="AE415" i="59"/>
  <c r="AD415" i="59"/>
  <c r="AC415" i="59"/>
  <c r="AB415" i="59"/>
  <c r="AA415" i="59"/>
  <c r="Z415" i="59"/>
  <c r="Y415" i="59"/>
  <c r="X415" i="59"/>
  <c r="W415" i="59"/>
  <c r="V415" i="59"/>
  <c r="U415" i="59"/>
  <c r="T415" i="59"/>
  <c r="S415" i="59"/>
  <c r="R415" i="59"/>
  <c r="P415" i="59"/>
  <c r="O415" i="59"/>
  <c r="N415" i="59"/>
  <c r="M415" i="59"/>
  <c r="L415" i="59"/>
  <c r="AF414" i="59"/>
  <c r="AE414" i="59"/>
  <c r="AD414" i="59"/>
  <c r="AC414" i="59"/>
  <c r="AB414" i="59"/>
  <c r="AA414" i="59"/>
  <c r="Z414" i="59"/>
  <c r="Y414" i="59"/>
  <c r="X414" i="59"/>
  <c r="W414" i="59"/>
  <c r="V414" i="59"/>
  <c r="U414" i="59"/>
  <c r="T414" i="59"/>
  <c r="S414" i="59"/>
  <c r="R414" i="59"/>
  <c r="P414" i="59"/>
  <c r="O414" i="59"/>
  <c r="N414" i="59"/>
  <c r="M414" i="59"/>
  <c r="L414" i="59"/>
  <c r="AF413" i="59"/>
  <c r="AE413" i="59"/>
  <c r="AD413" i="59"/>
  <c r="AC413" i="59"/>
  <c r="AB413" i="59"/>
  <c r="AA413" i="59"/>
  <c r="Z413" i="59"/>
  <c r="Y413" i="59"/>
  <c r="X413" i="59"/>
  <c r="W413" i="59"/>
  <c r="V413" i="59"/>
  <c r="U413" i="59"/>
  <c r="T413" i="59"/>
  <c r="S413" i="59"/>
  <c r="R413" i="59"/>
  <c r="P413" i="59"/>
  <c r="O413" i="59"/>
  <c r="N413" i="59"/>
  <c r="M413" i="59"/>
  <c r="L413" i="59"/>
  <c r="AF412" i="59"/>
  <c r="AE412" i="59"/>
  <c r="AD412" i="59"/>
  <c r="AC412" i="59"/>
  <c r="AB412" i="59"/>
  <c r="AA412" i="59"/>
  <c r="Z412" i="59"/>
  <c r="Y412" i="59"/>
  <c r="X412" i="59"/>
  <c r="W412" i="59"/>
  <c r="V412" i="59"/>
  <c r="U412" i="59"/>
  <c r="T412" i="59"/>
  <c r="S412" i="59"/>
  <c r="R412" i="59"/>
  <c r="P412" i="59"/>
  <c r="O412" i="59"/>
  <c r="N412" i="59"/>
  <c r="M412" i="59"/>
  <c r="L412" i="59"/>
  <c r="AF411" i="59"/>
  <c r="AE411" i="59"/>
  <c r="AD411" i="59"/>
  <c r="AC411" i="59"/>
  <c r="AB411" i="59"/>
  <c r="AA411" i="59"/>
  <c r="Z411" i="59"/>
  <c r="Y411" i="59"/>
  <c r="X411" i="59"/>
  <c r="W411" i="59"/>
  <c r="V411" i="59"/>
  <c r="U411" i="59"/>
  <c r="T411" i="59"/>
  <c r="S411" i="59"/>
  <c r="R411" i="59"/>
  <c r="P411" i="59"/>
  <c r="O411" i="59"/>
  <c r="N411" i="59"/>
  <c r="M411" i="59"/>
  <c r="L411" i="59"/>
  <c r="AF410" i="59"/>
  <c r="AE410" i="59"/>
  <c r="AD410" i="59"/>
  <c r="AC410" i="59"/>
  <c r="AB410" i="59"/>
  <c r="AA410" i="59"/>
  <c r="Z410" i="59"/>
  <c r="Y410" i="59"/>
  <c r="X410" i="59"/>
  <c r="W410" i="59"/>
  <c r="V410" i="59"/>
  <c r="U410" i="59"/>
  <c r="T410" i="59"/>
  <c r="S410" i="59"/>
  <c r="R410" i="59"/>
  <c r="P410" i="59"/>
  <c r="O410" i="59"/>
  <c r="N410" i="59"/>
  <c r="M410" i="59"/>
  <c r="L410" i="59"/>
  <c r="AF409" i="59"/>
  <c r="AE409" i="59"/>
  <c r="AD409" i="59"/>
  <c r="AC409" i="59"/>
  <c r="AB409" i="59"/>
  <c r="AA409" i="59"/>
  <c r="Z409" i="59"/>
  <c r="Y409" i="59"/>
  <c r="X409" i="59"/>
  <c r="W409" i="59"/>
  <c r="V409" i="59"/>
  <c r="U409" i="59"/>
  <c r="T409" i="59"/>
  <c r="S409" i="59"/>
  <c r="R409" i="59"/>
  <c r="P409" i="59"/>
  <c r="O409" i="59"/>
  <c r="N409" i="59"/>
  <c r="M409" i="59"/>
  <c r="L409" i="59"/>
  <c r="AF408" i="59"/>
  <c r="AE408" i="59"/>
  <c r="AD408" i="59"/>
  <c r="AC408" i="59"/>
  <c r="AB408" i="59"/>
  <c r="AA408" i="59"/>
  <c r="Z408" i="59"/>
  <c r="Y408" i="59"/>
  <c r="X408" i="59"/>
  <c r="W408" i="59"/>
  <c r="V408" i="59"/>
  <c r="U408" i="59"/>
  <c r="T408" i="59"/>
  <c r="S408" i="59"/>
  <c r="R408" i="59"/>
  <c r="P408" i="59"/>
  <c r="O408" i="59"/>
  <c r="N408" i="59"/>
  <c r="M408" i="59"/>
  <c r="L408" i="59"/>
  <c r="AF407" i="59"/>
  <c r="AE407" i="59"/>
  <c r="AD407" i="59"/>
  <c r="AC407" i="59"/>
  <c r="AB407" i="59"/>
  <c r="AA407" i="59"/>
  <c r="Z407" i="59"/>
  <c r="Y407" i="59"/>
  <c r="X407" i="59"/>
  <c r="W407" i="59"/>
  <c r="V407" i="59"/>
  <c r="U407" i="59"/>
  <c r="T407" i="59"/>
  <c r="S407" i="59"/>
  <c r="R407" i="59"/>
  <c r="P407" i="59"/>
  <c r="O407" i="59"/>
  <c r="N407" i="59"/>
  <c r="M407" i="59"/>
  <c r="L407" i="59"/>
  <c r="AF406" i="59"/>
  <c r="AE406" i="59"/>
  <c r="AD406" i="59"/>
  <c r="AC406" i="59"/>
  <c r="AB406" i="59"/>
  <c r="AA406" i="59"/>
  <c r="Z406" i="59"/>
  <c r="Y406" i="59"/>
  <c r="X406" i="59"/>
  <c r="W406" i="59"/>
  <c r="V406" i="59"/>
  <c r="U406" i="59"/>
  <c r="T406" i="59"/>
  <c r="S406" i="59"/>
  <c r="R406" i="59"/>
  <c r="P406" i="59"/>
  <c r="O406" i="59"/>
  <c r="N406" i="59"/>
  <c r="M406" i="59"/>
  <c r="L406" i="59"/>
  <c r="AF405" i="59"/>
  <c r="AE405" i="59"/>
  <c r="AD405" i="59"/>
  <c r="AC405" i="59"/>
  <c r="AB405" i="59"/>
  <c r="AA405" i="59"/>
  <c r="Z405" i="59"/>
  <c r="Y405" i="59"/>
  <c r="X405" i="59"/>
  <c r="W405" i="59"/>
  <c r="V405" i="59"/>
  <c r="U405" i="59"/>
  <c r="T405" i="59"/>
  <c r="S405" i="59"/>
  <c r="R405" i="59"/>
  <c r="P405" i="59"/>
  <c r="O405" i="59"/>
  <c r="N405" i="59"/>
  <c r="M405" i="59"/>
  <c r="L405" i="59"/>
  <c r="AF404" i="59"/>
  <c r="AE404" i="59"/>
  <c r="AD404" i="59"/>
  <c r="AC404" i="59"/>
  <c r="AB404" i="59"/>
  <c r="AA404" i="59"/>
  <c r="Z404" i="59"/>
  <c r="Y404" i="59"/>
  <c r="X404" i="59"/>
  <c r="W404" i="59"/>
  <c r="V404" i="59"/>
  <c r="U404" i="59"/>
  <c r="T404" i="59"/>
  <c r="S404" i="59"/>
  <c r="R404" i="59"/>
  <c r="P404" i="59"/>
  <c r="O404" i="59"/>
  <c r="N404" i="59"/>
  <c r="M404" i="59"/>
  <c r="L404" i="59"/>
  <c r="AF403" i="59"/>
  <c r="AE403" i="59"/>
  <c r="AD403" i="59"/>
  <c r="AC403" i="59"/>
  <c r="AB403" i="59"/>
  <c r="AA403" i="59"/>
  <c r="Z403" i="59"/>
  <c r="Y403" i="59"/>
  <c r="X403" i="59"/>
  <c r="W403" i="59"/>
  <c r="V403" i="59"/>
  <c r="U403" i="59"/>
  <c r="T403" i="59"/>
  <c r="S403" i="59"/>
  <c r="R403" i="59"/>
  <c r="P403" i="59"/>
  <c r="O403" i="59"/>
  <c r="N403" i="59"/>
  <c r="M403" i="59"/>
  <c r="L403" i="59"/>
  <c r="AF402" i="59"/>
  <c r="AE402" i="59"/>
  <c r="AD402" i="59"/>
  <c r="AC402" i="59"/>
  <c r="AB402" i="59"/>
  <c r="AA402" i="59"/>
  <c r="Z402" i="59"/>
  <c r="Y402" i="59"/>
  <c r="X402" i="59"/>
  <c r="W402" i="59"/>
  <c r="V402" i="59"/>
  <c r="U402" i="59"/>
  <c r="T402" i="59"/>
  <c r="S402" i="59"/>
  <c r="R402" i="59"/>
  <c r="P402" i="59"/>
  <c r="O402" i="59"/>
  <c r="N402" i="59"/>
  <c r="M402" i="59"/>
  <c r="L402" i="59"/>
  <c r="AF401" i="59"/>
  <c r="AE401" i="59"/>
  <c r="AD401" i="59"/>
  <c r="AC401" i="59"/>
  <c r="AB401" i="59"/>
  <c r="AA401" i="59"/>
  <c r="Z401" i="59"/>
  <c r="Y401" i="59"/>
  <c r="X401" i="59"/>
  <c r="W401" i="59"/>
  <c r="V401" i="59"/>
  <c r="U401" i="59"/>
  <c r="T401" i="59"/>
  <c r="S401" i="59"/>
  <c r="R401" i="59"/>
  <c r="P401" i="59"/>
  <c r="O401" i="59"/>
  <c r="N401" i="59"/>
  <c r="M401" i="59"/>
  <c r="L401" i="59"/>
  <c r="AF400" i="59"/>
  <c r="AE400" i="59"/>
  <c r="AD400" i="59"/>
  <c r="AC400" i="59"/>
  <c r="AB400" i="59"/>
  <c r="AA400" i="59"/>
  <c r="Z400" i="59"/>
  <c r="Y400" i="59"/>
  <c r="X400" i="59"/>
  <c r="W400" i="59"/>
  <c r="V400" i="59"/>
  <c r="U400" i="59"/>
  <c r="T400" i="59"/>
  <c r="S400" i="59"/>
  <c r="R400" i="59"/>
  <c r="P400" i="59"/>
  <c r="O400" i="59"/>
  <c r="N400" i="59"/>
  <c r="M400" i="59"/>
  <c r="L400" i="59"/>
  <c r="AF399" i="59"/>
  <c r="AE399" i="59"/>
  <c r="AD399" i="59"/>
  <c r="AC399" i="59"/>
  <c r="AB399" i="59"/>
  <c r="AA399" i="59"/>
  <c r="Z399" i="59"/>
  <c r="Y399" i="59"/>
  <c r="X399" i="59"/>
  <c r="W399" i="59"/>
  <c r="V399" i="59"/>
  <c r="U399" i="59"/>
  <c r="T399" i="59"/>
  <c r="S399" i="59"/>
  <c r="R399" i="59"/>
  <c r="P399" i="59"/>
  <c r="O399" i="59"/>
  <c r="N399" i="59"/>
  <c r="M399" i="59"/>
  <c r="L399" i="59"/>
  <c r="AF398" i="59"/>
  <c r="AE398" i="59"/>
  <c r="AD398" i="59"/>
  <c r="AC398" i="59"/>
  <c r="AB398" i="59"/>
  <c r="AA398" i="59"/>
  <c r="Z398" i="59"/>
  <c r="Y398" i="59"/>
  <c r="X398" i="59"/>
  <c r="W398" i="59"/>
  <c r="V398" i="59"/>
  <c r="U398" i="59"/>
  <c r="T398" i="59"/>
  <c r="S398" i="59"/>
  <c r="R398" i="59"/>
  <c r="P398" i="59"/>
  <c r="O398" i="59"/>
  <c r="N398" i="59"/>
  <c r="M398" i="59"/>
  <c r="L398" i="59"/>
  <c r="AF397" i="59"/>
  <c r="AE397" i="59"/>
  <c r="AD397" i="59"/>
  <c r="AC397" i="59"/>
  <c r="AB397" i="59"/>
  <c r="AA397" i="59"/>
  <c r="Z397" i="59"/>
  <c r="Y397" i="59"/>
  <c r="X397" i="59"/>
  <c r="W397" i="59"/>
  <c r="V397" i="59"/>
  <c r="U397" i="59"/>
  <c r="T397" i="59"/>
  <c r="S397" i="59"/>
  <c r="R397" i="59"/>
  <c r="P397" i="59"/>
  <c r="O397" i="59"/>
  <c r="N397" i="59"/>
  <c r="M397" i="59"/>
  <c r="L397" i="59"/>
  <c r="AF396" i="59"/>
  <c r="AE396" i="59"/>
  <c r="AD396" i="59"/>
  <c r="AC396" i="59"/>
  <c r="AB396" i="59"/>
  <c r="AA396" i="59"/>
  <c r="Z396" i="59"/>
  <c r="Y396" i="59"/>
  <c r="X396" i="59"/>
  <c r="W396" i="59"/>
  <c r="V396" i="59"/>
  <c r="U396" i="59"/>
  <c r="T396" i="59"/>
  <c r="S396" i="59"/>
  <c r="R396" i="59"/>
  <c r="P396" i="59"/>
  <c r="O396" i="59"/>
  <c r="N396" i="59"/>
  <c r="M396" i="59"/>
  <c r="L396" i="59"/>
  <c r="AF395" i="59"/>
  <c r="AE395" i="59"/>
  <c r="AD395" i="59"/>
  <c r="AC395" i="59"/>
  <c r="AB395" i="59"/>
  <c r="AA395" i="59"/>
  <c r="Z395" i="59"/>
  <c r="Y395" i="59"/>
  <c r="X395" i="59"/>
  <c r="W395" i="59"/>
  <c r="V395" i="59"/>
  <c r="U395" i="59"/>
  <c r="T395" i="59"/>
  <c r="S395" i="59"/>
  <c r="R395" i="59"/>
  <c r="P395" i="59"/>
  <c r="O395" i="59"/>
  <c r="N395" i="59"/>
  <c r="M395" i="59"/>
  <c r="L395" i="59"/>
  <c r="AF394" i="59"/>
  <c r="AE394" i="59"/>
  <c r="AD394" i="59"/>
  <c r="AC394" i="59"/>
  <c r="AB394" i="59"/>
  <c r="AA394" i="59"/>
  <c r="Z394" i="59"/>
  <c r="Y394" i="59"/>
  <c r="X394" i="59"/>
  <c r="W394" i="59"/>
  <c r="V394" i="59"/>
  <c r="U394" i="59"/>
  <c r="T394" i="59"/>
  <c r="S394" i="59"/>
  <c r="R394" i="59"/>
  <c r="P394" i="59"/>
  <c r="O394" i="59"/>
  <c r="N394" i="59"/>
  <c r="M394" i="59"/>
  <c r="L394" i="59"/>
  <c r="AF393" i="59"/>
  <c r="AE393" i="59"/>
  <c r="AD393" i="59"/>
  <c r="AC393" i="59"/>
  <c r="AB393" i="59"/>
  <c r="AA393" i="59"/>
  <c r="Z393" i="59"/>
  <c r="Y393" i="59"/>
  <c r="X393" i="59"/>
  <c r="W393" i="59"/>
  <c r="V393" i="59"/>
  <c r="U393" i="59"/>
  <c r="T393" i="59"/>
  <c r="S393" i="59"/>
  <c r="R393" i="59"/>
  <c r="P393" i="59"/>
  <c r="O393" i="59"/>
  <c r="N393" i="59"/>
  <c r="M393" i="59"/>
  <c r="L393" i="59"/>
  <c r="AF392" i="59"/>
  <c r="AE392" i="59"/>
  <c r="AD392" i="59"/>
  <c r="AC392" i="59"/>
  <c r="AB392" i="59"/>
  <c r="AA392" i="59"/>
  <c r="Z392" i="59"/>
  <c r="Y392" i="59"/>
  <c r="X392" i="59"/>
  <c r="W392" i="59"/>
  <c r="V392" i="59"/>
  <c r="U392" i="59"/>
  <c r="T392" i="59"/>
  <c r="S392" i="59"/>
  <c r="R392" i="59"/>
  <c r="P392" i="59"/>
  <c r="O392" i="59"/>
  <c r="N392" i="59"/>
  <c r="M392" i="59"/>
  <c r="L392" i="59"/>
  <c r="AF391" i="59"/>
  <c r="AE391" i="59"/>
  <c r="AD391" i="59"/>
  <c r="AC391" i="59"/>
  <c r="AB391" i="59"/>
  <c r="AA391" i="59"/>
  <c r="Z391" i="59"/>
  <c r="Y391" i="59"/>
  <c r="X391" i="59"/>
  <c r="W391" i="59"/>
  <c r="V391" i="59"/>
  <c r="U391" i="59"/>
  <c r="T391" i="59"/>
  <c r="S391" i="59"/>
  <c r="R391" i="59"/>
  <c r="P391" i="59"/>
  <c r="O391" i="59"/>
  <c r="N391" i="59"/>
  <c r="M391" i="59"/>
  <c r="L391" i="59"/>
  <c r="AF390" i="59"/>
  <c r="AE390" i="59"/>
  <c r="AD390" i="59"/>
  <c r="AC390" i="59"/>
  <c r="AB390" i="59"/>
  <c r="AA390" i="59"/>
  <c r="Z390" i="59"/>
  <c r="Y390" i="59"/>
  <c r="X390" i="59"/>
  <c r="W390" i="59"/>
  <c r="V390" i="59"/>
  <c r="U390" i="59"/>
  <c r="T390" i="59"/>
  <c r="S390" i="59"/>
  <c r="R390" i="59"/>
  <c r="P390" i="59"/>
  <c r="O390" i="59"/>
  <c r="N390" i="59"/>
  <c r="M390" i="59"/>
  <c r="L390" i="59"/>
  <c r="AF389" i="59"/>
  <c r="AE389" i="59"/>
  <c r="AD389" i="59"/>
  <c r="AC389" i="59"/>
  <c r="AB389" i="59"/>
  <c r="AA389" i="59"/>
  <c r="Z389" i="59"/>
  <c r="Y389" i="59"/>
  <c r="X389" i="59"/>
  <c r="W389" i="59"/>
  <c r="V389" i="59"/>
  <c r="U389" i="59"/>
  <c r="T389" i="59"/>
  <c r="S389" i="59"/>
  <c r="R389" i="59"/>
  <c r="P389" i="59"/>
  <c r="O389" i="59"/>
  <c r="N389" i="59"/>
  <c r="M389" i="59"/>
  <c r="L389" i="59"/>
  <c r="AF388" i="59"/>
  <c r="AE388" i="59"/>
  <c r="AD388" i="59"/>
  <c r="AC388" i="59"/>
  <c r="AB388" i="59"/>
  <c r="AA388" i="59"/>
  <c r="Z388" i="59"/>
  <c r="Y388" i="59"/>
  <c r="X388" i="59"/>
  <c r="R388" i="59"/>
  <c r="P388" i="59"/>
  <c r="O388" i="59"/>
  <c r="N388" i="59"/>
  <c r="M388" i="59"/>
  <c r="L388" i="59"/>
  <c r="AF387" i="59"/>
  <c r="AE387" i="59"/>
  <c r="AD387" i="59"/>
  <c r="AC387" i="59"/>
  <c r="AB387" i="59"/>
  <c r="AA387" i="59"/>
  <c r="Z387" i="59"/>
  <c r="Y387" i="59"/>
  <c r="X387" i="59"/>
  <c r="W387" i="59"/>
  <c r="V387" i="59"/>
  <c r="U387" i="59"/>
  <c r="T387" i="59"/>
  <c r="S387" i="59"/>
  <c r="R387" i="59"/>
  <c r="P387" i="59"/>
  <c r="O387" i="59"/>
  <c r="N387" i="59"/>
  <c r="M387" i="59"/>
  <c r="L387" i="59"/>
  <c r="AF386" i="59"/>
  <c r="AE386" i="59"/>
  <c r="AD386" i="59"/>
  <c r="AC386" i="59"/>
  <c r="AB386" i="59"/>
  <c r="AA386" i="59"/>
  <c r="Z386" i="59"/>
  <c r="Y386" i="59"/>
  <c r="X386" i="59"/>
  <c r="W386" i="59"/>
  <c r="V386" i="59"/>
  <c r="U386" i="59"/>
  <c r="T386" i="59"/>
  <c r="S386" i="59"/>
  <c r="R386" i="59"/>
  <c r="P386" i="59"/>
  <c r="O386" i="59"/>
  <c r="N386" i="59"/>
  <c r="M386" i="59"/>
  <c r="L386" i="59"/>
  <c r="AF385" i="59"/>
  <c r="AE385" i="59"/>
  <c r="AD385" i="59"/>
  <c r="AC385" i="59"/>
  <c r="AB385" i="59"/>
  <c r="AA385" i="59"/>
  <c r="Z385" i="59"/>
  <c r="Y385" i="59"/>
  <c r="X385" i="59"/>
  <c r="W385" i="59"/>
  <c r="V385" i="59"/>
  <c r="U385" i="59"/>
  <c r="T385" i="59"/>
  <c r="S385" i="59"/>
  <c r="R385" i="59"/>
  <c r="P385" i="59"/>
  <c r="O385" i="59"/>
  <c r="N385" i="59"/>
  <c r="M385" i="59"/>
  <c r="L385" i="59"/>
  <c r="AF384" i="59"/>
  <c r="AE384" i="59"/>
  <c r="AD384" i="59"/>
  <c r="AC384" i="59"/>
  <c r="AB384" i="59"/>
  <c r="AA384" i="59"/>
  <c r="Z384" i="59"/>
  <c r="Y384" i="59"/>
  <c r="X384" i="59"/>
  <c r="W384" i="59"/>
  <c r="V384" i="59"/>
  <c r="U384" i="59"/>
  <c r="T384" i="59"/>
  <c r="S384" i="59"/>
  <c r="R384" i="59"/>
  <c r="P384" i="59"/>
  <c r="O384" i="59"/>
  <c r="N384" i="59"/>
  <c r="M384" i="59"/>
  <c r="L384" i="59"/>
  <c r="AF383" i="59"/>
  <c r="AE383" i="59"/>
  <c r="AD383" i="59"/>
  <c r="AC383" i="59"/>
  <c r="AB383" i="59"/>
  <c r="AA383" i="59"/>
  <c r="Z383" i="59"/>
  <c r="Y383" i="59"/>
  <c r="X383" i="59"/>
  <c r="W383" i="59"/>
  <c r="V383" i="59"/>
  <c r="U383" i="59"/>
  <c r="T383" i="59"/>
  <c r="S383" i="59"/>
  <c r="R383" i="59"/>
  <c r="P383" i="59"/>
  <c r="O383" i="59"/>
  <c r="N383" i="59"/>
  <c r="M383" i="59"/>
  <c r="L383" i="59"/>
  <c r="AF382" i="59"/>
  <c r="AE382" i="59"/>
  <c r="AD382" i="59"/>
  <c r="AC382" i="59"/>
  <c r="AB382" i="59"/>
  <c r="AA382" i="59"/>
  <c r="Z382" i="59"/>
  <c r="Y382" i="59"/>
  <c r="X382" i="59"/>
  <c r="W382" i="59"/>
  <c r="V382" i="59"/>
  <c r="U382" i="59"/>
  <c r="T382" i="59"/>
  <c r="S382" i="59"/>
  <c r="R382" i="59"/>
  <c r="P382" i="59"/>
  <c r="O382" i="59"/>
  <c r="N382" i="59"/>
  <c r="M382" i="59"/>
  <c r="L382" i="59"/>
  <c r="AF381" i="59"/>
  <c r="AE381" i="59"/>
  <c r="AD381" i="59"/>
  <c r="AC381" i="59"/>
  <c r="AB381" i="59"/>
  <c r="AA381" i="59"/>
  <c r="Z381" i="59"/>
  <c r="Y381" i="59"/>
  <c r="X381" i="59"/>
  <c r="W381" i="59"/>
  <c r="V381" i="59"/>
  <c r="U381" i="59"/>
  <c r="T381" i="59"/>
  <c r="S381" i="59"/>
  <c r="R381" i="59"/>
  <c r="P381" i="59"/>
  <c r="O381" i="59"/>
  <c r="N381" i="59"/>
  <c r="M381" i="59"/>
  <c r="L381" i="59"/>
  <c r="AF380" i="59"/>
  <c r="AE380" i="59"/>
  <c r="AD380" i="59"/>
  <c r="AC380" i="59"/>
  <c r="AB380" i="59"/>
  <c r="AA380" i="59"/>
  <c r="Z380" i="59"/>
  <c r="Y380" i="59"/>
  <c r="X380" i="59"/>
  <c r="W380" i="59"/>
  <c r="V380" i="59"/>
  <c r="U380" i="59"/>
  <c r="T380" i="59"/>
  <c r="S380" i="59"/>
  <c r="R380" i="59"/>
  <c r="P380" i="59"/>
  <c r="O380" i="59"/>
  <c r="N380" i="59"/>
  <c r="M380" i="59"/>
  <c r="L380" i="59"/>
  <c r="AF379" i="59"/>
  <c r="AE379" i="59"/>
  <c r="AD379" i="59"/>
  <c r="AC379" i="59"/>
  <c r="AB379" i="59"/>
  <c r="AA379" i="59"/>
  <c r="Z379" i="59"/>
  <c r="Y379" i="59"/>
  <c r="X379" i="59"/>
  <c r="W379" i="59"/>
  <c r="V379" i="59"/>
  <c r="U379" i="59"/>
  <c r="T379" i="59"/>
  <c r="S379" i="59"/>
  <c r="R379" i="59"/>
  <c r="P379" i="59"/>
  <c r="O379" i="59"/>
  <c r="N379" i="59"/>
  <c r="M379" i="59"/>
  <c r="L379" i="59"/>
  <c r="AF378" i="59"/>
  <c r="AE378" i="59"/>
  <c r="AD378" i="59"/>
  <c r="AC378" i="59"/>
  <c r="AB378" i="59"/>
  <c r="AA378" i="59"/>
  <c r="Z378" i="59"/>
  <c r="Y378" i="59"/>
  <c r="X378" i="59"/>
  <c r="W378" i="59"/>
  <c r="V378" i="59"/>
  <c r="U378" i="59"/>
  <c r="T378" i="59"/>
  <c r="S378" i="59"/>
  <c r="R378" i="59"/>
  <c r="P378" i="59"/>
  <c r="O378" i="59"/>
  <c r="N378" i="59"/>
  <c r="M378" i="59"/>
  <c r="L378" i="59"/>
  <c r="AF377" i="59"/>
  <c r="AE377" i="59"/>
  <c r="AD377" i="59"/>
  <c r="AC377" i="59"/>
  <c r="AB377" i="59"/>
  <c r="AA377" i="59"/>
  <c r="Z377" i="59"/>
  <c r="Y377" i="59"/>
  <c r="X377" i="59"/>
  <c r="W377" i="59"/>
  <c r="V377" i="59"/>
  <c r="U377" i="59"/>
  <c r="T377" i="59"/>
  <c r="S377" i="59"/>
  <c r="R377" i="59"/>
  <c r="P377" i="59"/>
  <c r="O377" i="59"/>
  <c r="N377" i="59"/>
  <c r="M377" i="59"/>
  <c r="L377" i="59"/>
  <c r="AF376" i="59"/>
  <c r="AE376" i="59"/>
  <c r="AD376" i="59"/>
  <c r="AC376" i="59"/>
  <c r="AB376" i="59"/>
  <c r="AA376" i="59"/>
  <c r="Z376" i="59"/>
  <c r="Y376" i="59"/>
  <c r="X376" i="59"/>
  <c r="W376" i="59"/>
  <c r="V376" i="59"/>
  <c r="U376" i="59"/>
  <c r="T376" i="59"/>
  <c r="S376" i="59"/>
  <c r="R376" i="59"/>
  <c r="P376" i="59"/>
  <c r="O376" i="59"/>
  <c r="N376" i="59"/>
  <c r="M376" i="59"/>
  <c r="L376" i="59"/>
  <c r="AF375" i="59"/>
  <c r="AE375" i="59"/>
  <c r="AD375" i="59"/>
  <c r="AC375" i="59"/>
  <c r="AB375" i="59"/>
  <c r="AA375" i="59"/>
  <c r="Z375" i="59"/>
  <c r="Y375" i="59"/>
  <c r="X375" i="59"/>
  <c r="W375" i="59"/>
  <c r="V375" i="59"/>
  <c r="U375" i="59"/>
  <c r="T375" i="59"/>
  <c r="S375" i="59"/>
  <c r="R375" i="59"/>
  <c r="P375" i="59"/>
  <c r="O375" i="59"/>
  <c r="N375" i="59"/>
  <c r="M375" i="59"/>
  <c r="L375" i="59"/>
  <c r="AF374" i="59"/>
  <c r="AE374" i="59"/>
  <c r="AD374" i="59"/>
  <c r="AC374" i="59"/>
  <c r="AB374" i="59"/>
  <c r="AA374" i="59"/>
  <c r="Z374" i="59"/>
  <c r="Y374" i="59"/>
  <c r="X374" i="59"/>
  <c r="W374" i="59"/>
  <c r="V374" i="59"/>
  <c r="U374" i="59"/>
  <c r="T374" i="59"/>
  <c r="S374" i="59"/>
  <c r="R374" i="59"/>
  <c r="P374" i="59"/>
  <c r="O374" i="59"/>
  <c r="N374" i="59"/>
  <c r="M374" i="59"/>
  <c r="L374" i="59"/>
  <c r="AF373" i="59"/>
  <c r="AE373" i="59"/>
  <c r="AD373" i="59"/>
  <c r="AC373" i="59"/>
  <c r="AB373" i="59"/>
  <c r="AA373" i="59"/>
  <c r="Z373" i="59"/>
  <c r="Y373" i="59"/>
  <c r="X373" i="59"/>
  <c r="W373" i="59"/>
  <c r="V373" i="59"/>
  <c r="U373" i="59"/>
  <c r="T373" i="59"/>
  <c r="S373" i="59"/>
  <c r="R373" i="59"/>
  <c r="P373" i="59"/>
  <c r="O373" i="59"/>
  <c r="N373" i="59"/>
  <c r="M373" i="59"/>
  <c r="L373" i="59"/>
  <c r="AF372" i="59"/>
  <c r="AE372" i="59"/>
  <c r="AD372" i="59"/>
  <c r="AC372" i="59"/>
  <c r="AB372" i="59"/>
  <c r="AA372" i="59"/>
  <c r="Z372" i="59"/>
  <c r="Y372" i="59"/>
  <c r="X372" i="59"/>
  <c r="W372" i="59"/>
  <c r="V372" i="59"/>
  <c r="U372" i="59"/>
  <c r="T372" i="59"/>
  <c r="S372" i="59"/>
  <c r="R372" i="59"/>
  <c r="P372" i="59"/>
  <c r="O372" i="59"/>
  <c r="N372" i="59"/>
  <c r="M372" i="59"/>
  <c r="L372" i="59"/>
  <c r="AF371" i="59"/>
  <c r="AE371" i="59"/>
  <c r="AD371" i="59"/>
  <c r="AC371" i="59"/>
  <c r="AB371" i="59"/>
  <c r="AA371" i="59"/>
  <c r="Z371" i="59"/>
  <c r="Y371" i="59"/>
  <c r="X371" i="59"/>
  <c r="W371" i="59"/>
  <c r="V371" i="59"/>
  <c r="U371" i="59"/>
  <c r="T371" i="59"/>
  <c r="S371" i="59"/>
  <c r="R371" i="59"/>
  <c r="P371" i="59"/>
  <c r="O371" i="59"/>
  <c r="N371" i="59"/>
  <c r="M371" i="59"/>
  <c r="L371" i="59"/>
  <c r="AF370" i="59"/>
  <c r="AE370" i="59"/>
  <c r="AD370" i="59"/>
  <c r="AC370" i="59"/>
  <c r="AB370" i="59"/>
  <c r="AA370" i="59"/>
  <c r="Z370" i="59"/>
  <c r="Y370" i="59"/>
  <c r="X370" i="59"/>
  <c r="W370" i="59"/>
  <c r="V370" i="59"/>
  <c r="U370" i="59"/>
  <c r="T370" i="59"/>
  <c r="S370" i="59"/>
  <c r="R370" i="59"/>
  <c r="P370" i="59"/>
  <c r="O370" i="59"/>
  <c r="N370" i="59"/>
  <c r="M370" i="59"/>
  <c r="L370" i="59"/>
  <c r="AF369" i="59"/>
  <c r="AE369" i="59"/>
  <c r="AD369" i="59"/>
  <c r="AC369" i="59"/>
  <c r="AB369" i="59"/>
  <c r="AA369" i="59"/>
  <c r="Z369" i="59"/>
  <c r="Y369" i="59"/>
  <c r="X369" i="59"/>
  <c r="W369" i="59"/>
  <c r="V369" i="59"/>
  <c r="U369" i="59"/>
  <c r="T369" i="59"/>
  <c r="S369" i="59"/>
  <c r="R369" i="59"/>
  <c r="P369" i="59"/>
  <c r="O369" i="59"/>
  <c r="N369" i="59"/>
  <c r="M369" i="59"/>
  <c r="L369" i="59"/>
  <c r="AF368" i="59"/>
  <c r="AE368" i="59"/>
  <c r="AD368" i="59"/>
  <c r="AC368" i="59"/>
  <c r="AB368" i="59"/>
  <c r="AA368" i="59"/>
  <c r="Z368" i="59"/>
  <c r="Y368" i="59"/>
  <c r="X368" i="59"/>
  <c r="W368" i="59"/>
  <c r="V368" i="59"/>
  <c r="U368" i="59"/>
  <c r="T368" i="59"/>
  <c r="S368" i="59"/>
  <c r="R368" i="59"/>
  <c r="P368" i="59"/>
  <c r="O368" i="59"/>
  <c r="N368" i="59"/>
  <c r="M368" i="59"/>
  <c r="L368" i="59"/>
  <c r="AF367" i="59"/>
  <c r="AE367" i="59"/>
  <c r="AD367" i="59"/>
  <c r="AC367" i="59"/>
  <c r="AB367" i="59"/>
  <c r="AA367" i="59"/>
  <c r="Z367" i="59"/>
  <c r="Y367" i="59"/>
  <c r="X367" i="59"/>
  <c r="W367" i="59"/>
  <c r="V367" i="59"/>
  <c r="U367" i="59"/>
  <c r="T367" i="59"/>
  <c r="S367" i="59"/>
  <c r="R367" i="59"/>
  <c r="P367" i="59"/>
  <c r="O367" i="59"/>
  <c r="N367" i="59"/>
  <c r="M367" i="59"/>
  <c r="L367" i="59"/>
  <c r="AF366" i="59"/>
  <c r="AE366" i="59"/>
  <c r="AD366" i="59"/>
  <c r="AC366" i="59"/>
  <c r="AB366" i="59"/>
  <c r="AA366" i="59"/>
  <c r="Z366" i="59"/>
  <c r="Y366" i="59"/>
  <c r="X366" i="59"/>
  <c r="W366" i="59"/>
  <c r="V366" i="59"/>
  <c r="U366" i="59"/>
  <c r="T366" i="59"/>
  <c r="S366" i="59"/>
  <c r="R366" i="59"/>
  <c r="P366" i="59"/>
  <c r="O366" i="59"/>
  <c r="N366" i="59"/>
  <c r="M366" i="59"/>
  <c r="L366" i="59"/>
  <c r="AF365" i="59"/>
  <c r="AE365" i="59"/>
  <c r="AD365" i="59"/>
  <c r="AC365" i="59"/>
  <c r="AB365" i="59"/>
  <c r="AA365" i="59"/>
  <c r="Z365" i="59"/>
  <c r="Y365" i="59"/>
  <c r="X365" i="59"/>
  <c r="W365" i="59"/>
  <c r="V365" i="59"/>
  <c r="U365" i="59"/>
  <c r="T365" i="59"/>
  <c r="S365" i="59"/>
  <c r="R365" i="59"/>
  <c r="P365" i="59"/>
  <c r="O365" i="59"/>
  <c r="N365" i="59"/>
  <c r="M365" i="59"/>
  <c r="L365" i="59"/>
  <c r="AF364" i="59"/>
  <c r="AE364" i="59"/>
  <c r="AD364" i="59"/>
  <c r="AC364" i="59"/>
  <c r="AB364" i="59"/>
  <c r="AA364" i="59"/>
  <c r="Z364" i="59"/>
  <c r="Y364" i="59"/>
  <c r="X364" i="59"/>
  <c r="W364" i="59"/>
  <c r="V364" i="59"/>
  <c r="U364" i="59"/>
  <c r="T364" i="59"/>
  <c r="S364" i="59"/>
  <c r="R364" i="59"/>
  <c r="P364" i="59"/>
  <c r="O364" i="59"/>
  <c r="N364" i="59"/>
  <c r="M364" i="59"/>
  <c r="L364" i="59"/>
  <c r="AF363" i="59"/>
  <c r="AE363" i="59"/>
  <c r="AD363" i="59"/>
  <c r="AC363" i="59"/>
  <c r="AB363" i="59"/>
  <c r="AA363" i="59"/>
  <c r="Z363" i="59"/>
  <c r="Y363" i="59"/>
  <c r="X363" i="59"/>
  <c r="W363" i="59"/>
  <c r="V363" i="59"/>
  <c r="U363" i="59"/>
  <c r="T363" i="59"/>
  <c r="S363" i="59"/>
  <c r="R363" i="59"/>
  <c r="P363" i="59"/>
  <c r="O363" i="59"/>
  <c r="N363" i="59"/>
  <c r="M363" i="59"/>
  <c r="L363" i="59"/>
  <c r="AF362" i="59"/>
  <c r="AE362" i="59"/>
  <c r="AD362" i="59"/>
  <c r="AC362" i="59"/>
  <c r="AB362" i="59"/>
  <c r="AA362" i="59"/>
  <c r="Z362" i="59"/>
  <c r="Y362" i="59"/>
  <c r="X362" i="59"/>
  <c r="W362" i="59"/>
  <c r="V362" i="59"/>
  <c r="U362" i="59"/>
  <c r="T362" i="59"/>
  <c r="S362" i="59"/>
  <c r="R362" i="59"/>
  <c r="P362" i="59"/>
  <c r="O362" i="59"/>
  <c r="N362" i="59"/>
  <c r="M362" i="59"/>
  <c r="L362" i="59"/>
  <c r="AF361" i="59"/>
  <c r="AE361" i="59"/>
  <c r="AD361" i="59"/>
  <c r="AC361" i="59"/>
  <c r="AB361" i="59"/>
  <c r="AA361" i="59"/>
  <c r="Z361" i="59"/>
  <c r="Y361" i="59"/>
  <c r="X361" i="59"/>
  <c r="W361" i="59"/>
  <c r="V361" i="59"/>
  <c r="U361" i="59"/>
  <c r="T361" i="59"/>
  <c r="S361" i="59"/>
  <c r="R361" i="59"/>
  <c r="P361" i="59"/>
  <c r="O361" i="59"/>
  <c r="N361" i="59"/>
  <c r="M361" i="59"/>
  <c r="L361" i="59"/>
  <c r="AF360" i="59"/>
  <c r="AE360" i="59"/>
  <c r="AD360" i="59"/>
  <c r="AC360" i="59"/>
  <c r="AB360" i="59"/>
  <c r="AA360" i="59"/>
  <c r="Z360" i="59"/>
  <c r="Y360" i="59"/>
  <c r="X360" i="59"/>
  <c r="W360" i="59"/>
  <c r="V360" i="59"/>
  <c r="U360" i="59"/>
  <c r="T360" i="59"/>
  <c r="S360" i="59"/>
  <c r="R360" i="59"/>
  <c r="P360" i="59"/>
  <c r="O360" i="59"/>
  <c r="N360" i="59"/>
  <c r="M360" i="59"/>
  <c r="L360" i="59"/>
  <c r="AF359" i="59"/>
  <c r="AE359" i="59"/>
  <c r="AD359" i="59"/>
  <c r="AC359" i="59"/>
  <c r="AB359" i="59"/>
  <c r="AA359" i="59"/>
  <c r="Z359" i="59"/>
  <c r="Y359" i="59"/>
  <c r="X359" i="59"/>
  <c r="W359" i="59"/>
  <c r="V359" i="59"/>
  <c r="U359" i="59"/>
  <c r="T359" i="59"/>
  <c r="S359" i="59"/>
  <c r="R359" i="59"/>
  <c r="P359" i="59"/>
  <c r="O359" i="59"/>
  <c r="N359" i="59"/>
  <c r="M359" i="59"/>
  <c r="L359" i="59"/>
  <c r="AF358" i="59"/>
  <c r="AE358" i="59"/>
  <c r="AD358" i="59"/>
  <c r="AC358" i="59"/>
  <c r="AB358" i="59"/>
  <c r="AA358" i="59"/>
  <c r="Z358" i="59"/>
  <c r="Y358" i="59"/>
  <c r="X358" i="59"/>
  <c r="W358" i="59"/>
  <c r="V358" i="59"/>
  <c r="U358" i="59"/>
  <c r="T358" i="59"/>
  <c r="S358" i="59"/>
  <c r="R358" i="59"/>
  <c r="P358" i="59"/>
  <c r="O358" i="59"/>
  <c r="N358" i="59"/>
  <c r="M358" i="59"/>
  <c r="L358" i="59"/>
  <c r="AF357" i="59"/>
  <c r="AE357" i="59"/>
  <c r="AD357" i="59"/>
  <c r="AC357" i="59"/>
  <c r="AB357" i="59"/>
  <c r="AA357" i="59"/>
  <c r="Z357" i="59"/>
  <c r="Y357" i="59"/>
  <c r="X357" i="59"/>
  <c r="W357" i="59"/>
  <c r="V357" i="59"/>
  <c r="U357" i="59"/>
  <c r="T357" i="59"/>
  <c r="S357" i="59"/>
  <c r="R357" i="59"/>
  <c r="P357" i="59"/>
  <c r="O357" i="59"/>
  <c r="N357" i="59"/>
  <c r="M357" i="59"/>
  <c r="L357" i="59"/>
  <c r="AF356" i="59"/>
  <c r="AE356" i="59"/>
  <c r="AD356" i="59"/>
  <c r="AC356" i="59"/>
  <c r="AB356" i="59"/>
  <c r="AA356" i="59"/>
  <c r="Z356" i="59"/>
  <c r="Y356" i="59"/>
  <c r="X356" i="59"/>
  <c r="W356" i="59"/>
  <c r="V356" i="59"/>
  <c r="U356" i="59"/>
  <c r="T356" i="59"/>
  <c r="S356" i="59"/>
  <c r="R356" i="59"/>
  <c r="P356" i="59"/>
  <c r="O356" i="59"/>
  <c r="N356" i="59"/>
  <c r="M356" i="59"/>
  <c r="L356" i="59"/>
  <c r="AF355" i="59"/>
  <c r="AE355" i="59"/>
  <c r="AD355" i="59"/>
  <c r="AC355" i="59"/>
  <c r="AB355" i="59"/>
  <c r="AA355" i="59"/>
  <c r="Z355" i="59"/>
  <c r="Y355" i="59"/>
  <c r="X355" i="59"/>
  <c r="W355" i="59"/>
  <c r="V355" i="59"/>
  <c r="U355" i="59"/>
  <c r="T355" i="59"/>
  <c r="S355" i="59"/>
  <c r="R355" i="59"/>
  <c r="P355" i="59"/>
  <c r="O355" i="59"/>
  <c r="N355" i="59"/>
  <c r="M355" i="59"/>
  <c r="L355" i="59"/>
  <c r="AF354" i="59"/>
  <c r="AE354" i="59"/>
  <c r="AD354" i="59"/>
  <c r="AC354" i="59"/>
  <c r="AB354" i="59"/>
  <c r="AA354" i="59"/>
  <c r="Z354" i="59"/>
  <c r="Y354" i="59"/>
  <c r="X354" i="59"/>
  <c r="W354" i="59"/>
  <c r="V354" i="59"/>
  <c r="U354" i="59"/>
  <c r="T354" i="59"/>
  <c r="S354" i="59"/>
  <c r="R354" i="59"/>
  <c r="P354" i="59"/>
  <c r="O354" i="59"/>
  <c r="N354" i="59"/>
  <c r="M354" i="59"/>
  <c r="L354" i="59"/>
  <c r="AF353" i="59"/>
  <c r="AE353" i="59"/>
  <c r="AD353" i="59"/>
  <c r="AC353" i="59"/>
  <c r="AB353" i="59"/>
  <c r="AA353" i="59"/>
  <c r="Z353" i="59"/>
  <c r="Y353" i="59"/>
  <c r="X353" i="59"/>
  <c r="W353" i="59"/>
  <c r="V353" i="59"/>
  <c r="U353" i="59"/>
  <c r="T353" i="59"/>
  <c r="S353" i="59"/>
  <c r="R353" i="59"/>
  <c r="P353" i="59"/>
  <c r="O353" i="59"/>
  <c r="N353" i="59"/>
  <c r="M353" i="59"/>
  <c r="L353" i="59"/>
  <c r="AF352" i="59"/>
  <c r="AE352" i="59"/>
  <c r="AD352" i="59"/>
  <c r="AC352" i="59"/>
  <c r="AB352" i="59"/>
  <c r="AA352" i="59"/>
  <c r="Z352" i="59"/>
  <c r="Y352" i="59"/>
  <c r="X352" i="59"/>
  <c r="W352" i="59"/>
  <c r="V352" i="59"/>
  <c r="U352" i="59"/>
  <c r="T352" i="59"/>
  <c r="S352" i="59"/>
  <c r="R352" i="59"/>
  <c r="P352" i="59"/>
  <c r="O352" i="59"/>
  <c r="N352" i="59"/>
  <c r="M352" i="59"/>
  <c r="L352" i="59"/>
  <c r="AF351" i="59"/>
  <c r="AE351" i="59"/>
  <c r="AD351" i="59"/>
  <c r="AC351" i="59"/>
  <c r="AB351" i="59"/>
  <c r="AA351" i="59"/>
  <c r="Z351" i="59"/>
  <c r="Y351" i="59"/>
  <c r="X351" i="59"/>
  <c r="W351" i="59"/>
  <c r="V351" i="59"/>
  <c r="U351" i="59"/>
  <c r="T351" i="59"/>
  <c r="S351" i="59"/>
  <c r="R351" i="59"/>
  <c r="P351" i="59"/>
  <c r="O351" i="59"/>
  <c r="N351" i="59"/>
  <c r="M351" i="59"/>
  <c r="L351" i="59"/>
  <c r="AF350" i="59"/>
  <c r="AE350" i="59"/>
  <c r="AD350" i="59"/>
  <c r="AC350" i="59"/>
  <c r="AB350" i="59"/>
  <c r="AA350" i="59"/>
  <c r="Z350" i="59"/>
  <c r="Y350" i="59"/>
  <c r="X350" i="59"/>
  <c r="W350" i="59"/>
  <c r="V350" i="59"/>
  <c r="U350" i="59"/>
  <c r="T350" i="59"/>
  <c r="S350" i="59"/>
  <c r="R350" i="59"/>
  <c r="P350" i="59"/>
  <c r="O350" i="59"/>
  <c r="N350" i="59"/>
  <c r="M350" i="59"/>
  <c r="L350" i="59"/>
  <c r="AF349" i="59"/>
  <c r="AE349" i="59"/>
  <c r="AD349" i="59"/>
  <c r="AC349" i="59"/>
  <c r="AB349" i="59"/>
  <c r="AA349" i="59"/>
  <c r="Z349" i="59"/>
  <c r="Y349" i="59"/>
  <c r="X349" i="59"/>
  <c r="W349" i="59"/>
  <c r="V349" i="59"/>
  <c r="U349" i="59"/>
  <c r="T349" i="59"/>
  <c r="S349" i="59"/>
  <c r="R349" i="59"/>
  <c r="P349" i="59"/>
  <c r="O349" i="59"/>
  <c r="N349" i="59"/>
  <c r="M349" i="59"/>
  <c r="L349" i="59"/>
  <c r="AF348" i="59"/>
  <c r="AE348" i="59"/>
  <c r="AD348" i="59"/>
  <c r="AC348" i="59"/>
  <c r="AB348" i="59"/>
  <c r="AA348" i="59"/>
  <c r="Z348" i="59"/>
  <c r="Y348" i="59"/>
  <c r="X348" i="59"/>
  <c r="W348" i="59"/>
  <c r="V348" i="59"/>
  <c r="U348" i="59"/>
  <c r="T348" i="59"/>
  <c r="S348" i="59"/>
  <c r="R348" i="59"/>
  <c r="P348" i="59"/>
  <c r="O348" i="59"/>
  <c r="N348" i="59"/>
  <c r="M348" i="59"/>
  <c r="L348" i="59"/>
  <c r="AF347" i="59"/>
  <c r="AE347" i="59"/>
  <c r="AD347" i="59"/>
  <c r="AC347" i="59"/>
  <c r="AB347" i="59"/>
  <c r="AA347" i="59"/>
  <c r="Z347" i="59"/>
  <c r="Y347" i="59"/>
  <c r="X347" i="59"/>
  <c r="W347" i="59"/>
  <c r="V347" i="59"/>
  <c r="U347" i="59"/>
  <c r="T347" i="59"/>
  <c r="S347" i="59"/>
  <c r="R347" i="59"/>
  <c r="P347" i="59"/>
  <c r="O347" i="59"/>
  <c r="N347" i="59"/>
  <c r="M347" i="59"/>
  <c r="L347" i="59"/>
  <c r="AF346" i="59"/>
  <c r="AE346" i="59"/>
  <c r="AD346" i="59"/>
  <c r="AC346" i="59"/>
  <c r="AB346" i="59"/>
  <c r="AA346" i="59"/>
  <c r="Z346" i="59"/>
  <c r="Y346" i="59"/>
  <c r="X346" i="59"/>
  <c r="W346" i="59"/>
  <c r="V346" i="59"/>
  <c r="U346" i="59"/>
  <c r="T346" i="59"/>
  <c r="S346" i="59"/>
  <c r="R346" i="59"/>
  <c r="P346" i="59"/>
  <c r="O346" i="59"/>
  <c r="N346" i="59"/>
  <c r="M346" i="59"/>
  <c r="L346" i="59"/>
  <c r="AF345" i="59"/>
  <c r="AE345" i="59"/>
  <c r="AD345" i="59"/>
  <c r="AC345" i="59"/>
  <c r="AB345" i="59"/>
  <c r="AA345" i="59"/>
  <c r="Z345" i="59"/>
  <c r="Y345" i="59"/>
  <c r="X345" i="59"/>
  <c r="W345" i="59"/>
  <c r="V345" i="59"/>
  <c r="U345" i="59"/>
  <c r="T345" i="59"/>
  <c r="S345" i="59"/>
  <c r="R345" i="59"/>
  <c r="P345" i="59"/>
  <c r="O345" i="59"/>
  <c r="N345" i="59"/>
  <c r="M345" i="59"/>
  <c r="L345" i="59"/>
  <c r="AF344" i="59"/>
  <c r="AE344" i="59"/>
  <c r="AD344" i="59"/>
  <c r="AC344" i="59"/>
  <c r="AB344" i="59"/>
  <c r="AA344" i="59"/>
  <c r="Z344" i="59"/>
  <c r="Y344" i="59"/>
  <c r="X344" i="59"/>
  <c r="W344" i="59"/>
  <c r="V344" i="59"/>
  <c r="U344" i="59"/>
  <c r="T344" i="59"/>
  <c r="S344" i="59"/>
  <c r="R344" i="59"/>
  <c r="P344" i="59"/>
  <c r="O344" i="59"/>
  <c r="N344" i="59"/>
  <c r="M344" i="59"/>
  <c r="L344" i="59"/>
  <c r="AF343" i="59"/>
  <c r="AE343" i="59"/>
  <c r="AD343" i="59"/>
  <c r="AC343" i="59"/>
  <c r="AB343" i="59"/>
  <c r="AA343" i="59"/>
  <c r="Z343" i="59"/>
  <c r="Y343" i="59"/>
  <c r="X343" i="59"/>
  <c r="R343" i="59"/>
  <c r="P343" i="59"/>
  <c r="O343" i="59"/>
  <c r="N343" i="59"/>
  <c r="M343" i="59"/>
  <c r="L343" i="59"/>
  <c r="AF342" i="59"/>
  <c r="AE342" i="59"/>
  <c r="AD342" i="59"/>
  <c r="AC342" i="59"/>
  <c r="AB342" i="59"/>
  <c r="AA342" i="59"/>
  <c r="Z342" i="59"/>
  <c r="Y342" i="59"/>
  <c r="X342" i="59"/>
  <c r="W342" i="59"/>
  <c r="V342" i="59"/>
  <c r="U342" i="59"/>
  <c r="T342" i="59"/>
  <c r="S342" i="59"/>
  <c r="R342" i="59"/>
  <c r="P342" i="59"/>
  <c r="O342" i="59"/>
  <c r="N342" i="59"/>
  <c r="M342" i="59"/>
  <c r="L342" i="59"/>
  <c r="AF341" i="59"/>
  <c r="AE341" i="59"/>
  <c r="AD341" i="59"/>
  <c r="AC341" i="59"/>
  <c r="AB341" i="59"/>
  <c r="AA341" i="59"/>
  <c r="Z341" i="59"/>
  <c r="Y341" i="59"/>
  <c r="X341" i="59"/>
  <c r="W341" i="59"/>
  <c r="V341" i="59"/>
  <c r="U341" i="59"/>
  <c r="T341" i="59"/>
  <c r="S341" i="59"/>
  <c r="R341" i="59"/>
  <c r="P341" i="59"/>
  <c r="O341" i="59"/>
  <c r="N341" i="59"/>
  <c r="M341" i="59"/>
  <c r="L341" i="59"/>
  <c r="AF340" i="59"/>
  <c r="AE340" i="59"/>
  <c r="AD340" i="59"/>
  <c r="AC340" i="59"/>
  <c r="AB340" i="59"/>
  <c r="AA340" i="59"/>
  <c r="Z340" i="59"/>
  <c r="Y340" i="59"/>
  <c r="X340" i="59"/>
  <c r="W340" i="59"/>
  <c r="V340" i="59"/>
  <c r="U340" i="59"/>
  <c r="T340" i="59"/>
  <c r="S340" i="59"/>
  <c r="R340" i="59"/>
  <c r="P340" i="59"/>
  <c r="O340" i="59"/>
  <c r="N340" i="59"/>
  <c r="M340" i="59"/>
  <c r="L340" i="59"/>
  <c r="AF339" i="59"/>
  <c r="AE339" i="59"/>
  <c r="AD339" i="59"/>
  <c r="AC339" i="59"/>
  <c r="AB339" i="59"/>
  <c r="AA339" i="59"/>
  <c r="Z339" i="59"/>
  <c r="Y339" i="59"/>
  <c r="X339" i="59"/>
  <c r="W339" i="59"/>
  <c r="V339" i="59"/>
  <c r="U339" i="59"/>
  <c r="T339" i="59"/>
  <c r="S339" i="59"/>
  <c r="R339" i="59"/>
  <c r="P339" i="59"/>
  <c r="O339" i="59"/>
  <c r="N339" i="59"/>
  <c r="M339" i="59"/>
  <c r="L339" i="59"/>
  <c r="AF338" i="59"/>
  <c r="AE338" i="59"/>
  <c r="AD338" i="59"/>
  <c r="AC338" i="59"/>
  <c r="AB338" i="59"/>
  <c r="AA338" i="59"/>
  <c r="Z338" i="59"/>
  <c r="Y338" i="59"/>
  <c r="X338" i="59"/>
  <c r="W338" i="59"/>
  <c r="V338" i="59"/>
  <c r="U338" i="59"/>
  <c r="T338" i="59"/>
  <c r="S338" i="59"/>
  <c r="R338" i="59"/>
  <c r="P338" i="59"/>
  <c r="O338" i="59"/>
  <c r="N338" i="59"/>
  <c r="M338" i="59"/>
  <c r="L338" i="59"/>
  <c r="AF337" i="59"/>
  <c r="AE337" i="59"/>
  <c r="AD337" i="59"/>
  <c r="AC337" i="59"/>
  <c r="AB337" i="59"/>
  <c r="AA337" i="59"/>
  <c r="Z337" i="59"/>
  <c r="Y337" i="59"/>
  <c r="X337" i="59"/>
  <c r="W337" i="59"/>
  <c r="V337" i="59"/>
  <c r="U337" i="59"/>
  <c r="T337" i="59"/>
  <c r="S337" i="59"/>
  <c r="R337" i="59"/>
  <c r="P337" i="59"/>
  <c r="O337" i="59"/>
  <c r="N337" i="59"/>
  <c r="M337" i="59"/>
  <c r="L337" i="59"/>
  <c r="AF336" i="59"/>
  <c r="AE336" i="59"/>
  <c r="AD336" i="59"/>
  <c r="AC336" i="59"/>
  <c r="AB336" i="59"/>
  <c r="AA336" i="59"/>
  <c r="Z336" i="59"/>
  <c r="Y336" i="59"/>
  <c r="X336" i="59"/>
  <c r="W336" i="59"/>
  <c r="V336" i="59"/>
  <c r="U336" i="59"/>
  <c r="T336" i="59"/>
  <c r="S336" i="59"/>
  <c r="R336" i="59"/>
  <c r="P336" i="59"/>
  <c r="O336" i="59"/>
  <c r="N336" i="59"/>
  <c r="M336" i="59"/>
  <c r="L336" i="59"/>
  <c r="AF335" i="59"/>
  <c r="AE335" i="59"/>
  <c r="AD335" i="59"/>
  <c r="AC335" i="59"/>
  <c r="AB335" i="59"/>
  <c r="AA335" i="59"/>
  <c r="Z335" i="59"/>
  <c r="Y335" i="59"/>
  <c r="X335" i="59"/>
  <c r="W335" i="59"/>
  <c r="V335" i="59"/>
  <c r="U335" i="59"/>
  <c r="T335" i="59"/>
  <c r="S335" i="59"/>
  <c r="R335" i="59"/>
  <c r="P335" i="59"/>
  <c r="O335" i="59"/>
  <c r="N335" i="59"/>
  <c r="M335" i="59"/>
  <c r="L335" i="59"/>
  <c r="AF334" i="59"/>
  <c r="AE334" i="59"/>
  <c r="AD334" i="59"/>
  <c r="AC334" i="59"/>
  <c r="AB334" i="59"/>
  <c r="AA334" i="59"/>
  <c r="Z334" i="59"/>
  <c r="Y334" i="59"/>
  <c r="X334" i="59"/>
  <c r="W334" i="59"/>
  <c r="V334" i="59"/>
  <c r="U334" i="59"/>
  <c r="T334" i="59"/>
  <c r="S334" i="59"/>
  <c r="R334" i="59"/>
  <c r="P334" i="59"/>
  <c r="O334" i="59"/>
  <c r="N334" i="59"/>
  <c r="M334" i="59"/>
  <c r="L334" i="59"/>
  <c r="AF333" i="59"/>
  <c r="AE333" i="59"/>
  <c r="AD333" i="59"/>
  <c r="AC333" i="59"/>
  <c r="AB333" i="59"/>
  <c r="AA333" i="59"/>
  <c r="Z333" i="59"/>
  <c r="Y333" i="59"/>
  <c r="X333" i="59"/>
  <c r="W333" i="59"/>
  <c r="V333" i="59"/>
  <c r="U333" i="59"/>
  <c r="T333" i="59"/>
  <c r="S333" i="59"/>
  <c r="R333" i="59"/>
  <c r="P333" i="59"/>
  <c r="O333" i="59"/>
  <c r="N333" i="59"/>
  <c r="M333" i="59"/>
  <c r="L333" i="59"/>
  <c r="AF332" i="59"/>
  <c r="AE332" i="59"/>
  <c r="AD332" i="59"/>
  <c r="AC332" i="59"/>
  <c r="AB332" i="59"/>
  <c r="AA332" i="59"/>
  <c r="Z332" i="59"/>
  <c r="Y332" i="59"/>
  <c r="X332" i="59"/>
  <c r="W332" i="59"/>
  <c r="V332" i="59"/>
  <c r="U332" i="59"/>
  <c r="T332" i="59"/>
  <c r="S332" i="59"/>
  <c r="R332" i="59"/>
  <c r="P332" i="59"/>
  <c r="O332" i="59"/>
  <c r="N332" i="59"/>
  <c r="M332" i="59"/>
  <c r="L332" i="59"/>
  <c r="AF331" i="59"/>
  <c r="AE331" i="59"/>
  <c r="AD331" i="59"/>
  <c r="AC331" i="59"/>
  <c r="AB331" i="59"/>
  <c r="AA331" i="59"/>
  <c r="Z331" i="59"/>
  <c r="Y331" i="59"/>
  <c r="X331" i="59"/>
  <c r="W331" i="59"/>
  <c r="V331" i="59"/>
  <c r="U331" i="59"/>
  <c r="T331" i="59"/>
  <c r="S331" i="59"/>
  <c r="R331" i="59"/>
  <c r="P331" i="59"/>
  <c r="O331" i="59"/>
  <c r="N331" i="59"/>
  <c r="M331" i="59"/>
  <c r="L331" i="59"/>
  <c r="AF330" i="59"/>
  <c r="AE330" i="59"/>
  <c r="AD330" i="59"/>
  <c r="AC330" i="59"/>
  <c r="AB330" i="59"/>
  <c r="AA330" i="59"/>
  <c r="Z330" i="59"/>
  <c r="Y330" i="59"/>
  <c r="X330" i="59"/>
  <c r="W330" i="59"/>
  <c r="V330" i="59"/>
  <c r="U330" i="59"/>
  <c r="T330" i="59"/>
  <c r="S330" i="59"/>
  <c r="R330" i="59"/>
  <c r="P330" i="59"/>
  <c r="O330" i="59"/>
  <c r="N330" i="59"/>
  <c r="M330" i="59"/>
  <c r="L330" i="59"/>
  <c r="AF329" i="59"/>
  <c r="AE329" i="59"/>
  <c r="AD329" i="59"/>
  <c r="AC329" i="59"/>
  <c r="AB329" i="59"/>
  <c r="AA329" i="59"/>
  <c r="Z329" i="59"/>
  <c r="Y329" i="59"/>
  <c r="X329" i="59"/>
  <c r="W329" i="59"/>
  <c r="V329" i="59"/>
  <c r="U329" i="59"/>
  <c r="T329" i="59"/>
  <c r="S329" i="59"/>
  <c r="R329" i="59"/>
  <c r="P329" i="59"/>
  <c r="O329" i="59"/>
  <c r="N329" i="59"/>
  <c r="M329" i="59"/>
  <c r="L329" i="59"/>
  <c r="AF328" i="59"/>
  <c r="AE328" i="59"/>
  <c r="AD328" i="59"/>
  <c r="AC328" i="59"/>
  <c r="AB328" i="59"/>
  <c r="AA328" i="59"/>
  <c r="Z328" i="59"/>
  <c r="Y328" i="59"/>
  <c r="X328" i="59"/>
  <c r="W328" i="59"/>
  <c r="V328" i="59"/>
  <c r="U328" i="59"/>
  <c r="T328" i="59"/>
  <c r="S328" i="59"/>
  <c r="R328" i="59"/>
  <c r="P328" i="59"/>
  <c r="O328" i="59"/>
  <c r="N328" i="59"/>
  <c r="M328" i="59"/>
  <c r="L328" i="59"/>
  <c r="AF327" i="59"/>
  <c r="AE327" i="59"/>
  <c r="AD327" i="59"/>
  <c r="AC327" i="59"/>
  <c r="AB327" i="59"/>
  <c r="AA327" i="59"/>
  <c r="Z327" i="59"/>
  <c r="Y327" i="59"/>
  <c r="X327" i="59"/>
  <c r="W327" i="59"/>
  <c r="V327" i="59"/>
  <c r="U327" i="59"/>
  <c r="T327" i="59"/>
  <c r="S327" i="59"/>
  <c r="R327" i="59"/>
  <c r="P327" i="59"/>
  <c r="O327" i="59"/>
  <c r="N327" i="59"/>
  <c r="M327" i="59"/>
  <c r="L327" i="59"/>
  <c r="AF326" i="59"/>
  <c r="AE326" i="59"/>
  <c r="AD326" i="59"/>
  <c r="AC326" i="59"/>
  <c r="AB326" i="59"/>
  <c r="AA326" i="59"/>
  <c r="Z326" i="59"/>
  <c r="Y326" i="59"/>
  <c r="X326" i="59"/>
  <c r="W326" i="59"/>
  <c r="V326" i="59"/>
  <c r="U326" i="59"/>
  <c r="T326" i="59"/>
  <c r="S326" i="59"/>
  <c r="R326" i="59"/>
  <c r="P326" i="59"/>
  <c r="O326" i="59"/>
  <c r="N326" i="59"/>
  <c r="M326" i="59"/>
  <c r="L326" i="59"/>
  <c r="AF325" i="59"/>
  <c r="AE325" i="59"/>
  <c r="AD325" i="59"/>
  <c r="AC325" i="59"/>
  <c r="AB325" i="59"/>
  <c r="AA325" i="59"/>
  <c r="Z325" i="59"/>
  <c r="Y325" i="59"/>
  <c r="X325" i="59"/>
  <c r="W325" i="59"/>
  <c r="V325" i="59"/>
  <c r="U325" i="59"/>
  <c r="T325" i="59"/>
  <c r="S325" i="59"/>
  <c r="R325" i="59"/>
  <c r="P325" i="59"/>
  <c r="O325" i="59"/>
  <c r="N325" i="59"/>
  <c r="M325" i="59"/>
  <c r="L325" i="59"/>
  <c r="AF324" i="59"/>
  <c r="AE324" i="59"/>
  <c r="AD324" i="59"/>
  <c r="AC324" i="59"/>
  <c r="AB324" i="59"/>
  <c r="AA324" i="59"/>
  <c r="Z324" i="59"/>
  <c r="Y324" i="59"/>
  <c r="X324" i="59"/>
  <c r="W324" i="59"/>
  <c r="V324" i="59"/>
  <c r="U324" i="59"/>
  <c r="T324" i="59"/>
  <c r="S324" i="59"/>
  <c r="R324" i="59"/>
  <c r="P324" i="59"/>
  <c r="O324" i="59"/>
  <c r="N324" i="59"/>
  <c r="M324" i="59"/>
  <c r="L324" i="59"/>
  <c r="AF323" i="59"/>
  <c r="AE323" i="59"/>
  <c r="AD323" i="59"/>
  <c r="AC323" i="59"/>
  <c r="AB323" i="59"/>
  <c r="AA323" i="59"/>
  <c r="Z323" i="59"/>
  <c r="Y323" i="59"/>
  <c r="X323" i="59"/>
  <c r="W323" i="59"/>
  <c r="V323" i="59"/>
  <c r="U323" i="59"/>
  <c r="T323" i="59"/>
  <c r="S323" i="59"/>
  <c r="R323" i="59"/>
  <c r="P323" i="59"/>
  <c r="O323" i="59"/>
  <c r="N323" i="59"/>
  <c r="M323" i="59"/>
  <c r="L323" i="59"/>
  <c r="AF322" i="59"/>
  <c r="AE322" i="59"/>
  <c r="AD322" i="59"/>
  <c r="AC322" i="59"/>
  <c r="AB322" i="59"/>
  <c r="AA322" i="59"/>
  <c r="Z322" i="59"/>
  <c r="Y322" i="59"/>
  <c r="X322" i="59"/>
  <c r="W322" i="59"/>
  <c r="V322" i="59"/>
  <c r="U322" i="59"/>
  <c r="T322" i="59"/>
  <c r="S322" i="59"/>
  <c r="R322" i="59"/>
  <c r="P322" i="59"/>
  <c r="O322" i="59"/>
  <c r="N322" i="59"/>
  <c r="M322" i="59"/>
  <c r="L322" i="59"/>
  <c r="AF321" i="59"/>
  <c r="AE321" i="59"/>
  <c r="AD321" i="59"/>
  <c r="AC321" i="59"/>
  <c r="AB321" i="59"/>
  <c r="AA321" i="59"/>
  <c r="Z321" i="59"/>
  <c r="Y321" i="59"/>
  <c r="X321" i="59"/>
  <c r="W321" i="59"/>
  <c r="V321" i="59"/>
  <c r="U321" i="59"/>
  <c r="T321" i="59"/>
  <c r="S321" i="59"/>
  <c r="R321" i="59"/>
  <c r="P321" i="59"/>
  <c r="O321" i="59"/>
  <c r="N321" i="59"/>
  <c r="M321" i="59"/>
  <c r="L321" i="59"/>
  <c r="AF320" i="59"/>
  <c r="AE320" i="59"/>
  <c r="AD320" i="59"/>
  <c r="AC320" i="59"/>
  <c r="AB320" i="59"/>
  <c r="AA320" i="59"/>
  <c r="Z320" i="59"/>
  <c r="Y320" i="59"/>
  <c r="X320" i="59"/>
  <c r="W320" i="59"/>
  <c r="V320" i="59"/>
  <c r="U320" i="59"/>
  <c r="T320" i="59"/>
  <c r="S320" i="59"/>
  <c r="R320" i="59"/>
  <c r="P320" i="59"/>
  <c r="O320" i="59"/>
  <c r="N320" i="59"/>
  <c r="M320" i="59"/>
  <c r="L320" i="59"/>
  <c r="AF319" i="59"/>
  <c r="AE319" i="59"/>
  <c r="AD319" i="59"/>
  <c r="AC319" i="59"/>
  <c r="AB319" i="59"/>
  <c r="AA319" i="59"/>
  <c r="Z319" i="59"/>
  <c r="Y319" i="59"/>
  <c r="X319" i="59"/>
  <c r="W319" i="59"/>
  <c r="V319" i="59"/>
  <c r="U319" i="59"/>
  <c r="T319" i="59"/>
  <c r="S319" i="59"/>
  <c r="R319" i="59"/>
  <c r="P319" i="59"/>
  <c r="O319" i="59"/>
  <c r="N319" i="59"/>
  <c r="M319" i="59"/>
  <c r="L319" i="59"/>
  <c r="AF318" i="59"/>
  <c r="AE318" i="59"/>
  <c r="AD318" i="59"/>
  <c r="AC318" i="59"/>
  <c r="AB318" i="59"/>
  <c r="AA318" i="59"/>
  <c r="Z318" i="59"/>
  <c r="Y318" i="59"/>
  <c r="X318" i="59"/>
  <c r="W318" i="59"/>
  <c r="V318" i="59"/>
  <c r="U318" i="59"/>
  <c r="T318" i="59"/>
  <c r="S318" i="59"/>
  <c r="R318" i="59"/>
  <c r="P318" i="59"/>
  <c r="O318" i="59"/>
  <c r="N318" i="59"/>
  <c r="M318" i="59"/>
  <c r="L318" i="59"/>
  <c r="AF317" i="59"/>
  <c r="AE317" i="59"/>
  <c r="AD317" i="59"/>
  <c r="AC317" i="59"/>
  <c r="AB317" i="59"/>
  <c r="AA317" i="59"/>
  <c r="Z317" i="59"/>
  <c r="Y317" i="59"/>
  <c r="X317" i="59"/>
  <c r="W317" i="59"/>
  <c r="V317" i="59"/>
  <c r="U317" i="59"/>
  <c r="T317" i="59"/>
  <c r="S317" i="59"/>
  <c r="R317" i="59"/>
  <c r="P317" i="59"/>
  <c r="O317" i="59"/>
  <c r="N317" i="59"/>
  <c r="M317" i="59"/>
  <c r="L317" i="59"/>
  <c r="AF316" i="59"/>
  <c r="AE316" i="59"/>
  <c r="AD316" i="59"/>
  <c r="AC316" i="59"/>
  <c r="AB316" i="59"/>
  <c r="AA316" i="59"/>
  <c r="Z316" i="59"/>
  <c r="Y316" i="59"/>
  <c r="X316" i="59"/>
  <c r="W316" i="59"/>
  <c r="V316" i="59"/>
  <c r="U316" i="59"/>
  <c r="T316" i="59"/>
  <c r="S316" i="59"/>
  <c r="R316" i="59"/>
  <c r="P316" i="59"/>
  <c r="O316" i="59"/>
  <c r="N316" i="59"/>
  <c r="M316" i="59"/>
  <c r="L316" i="59"/>
  <c r="AF315" i="59"/>
  <c r="AE315" i="59"/>
  <c r="AD315" i="59"/>
  <c r="AC315" i="59"/>
  <c r="AB315" i="59"/>
  <c r="AA315" i="59"/>
  <c r="Z315" i="59"/>
  <c r="Y315" i="59"/>
  <c r="X315" i="59"/>
  <c r="W315" i="59"/>
  <c r="V315" i="59"/>
  <c r="U315" i="59"/>
  <c r="T315" i="59"/>
  <c r="S315" i="59"/>
  <c r="R315" i="59"/>
  <c r="P315" i="59"/>
  <c r="O315" i="59"/>
  <c r="N315" i="59"/>
  <c r="M315" i="59"/>
  <c r="L315" i="59"/>
  <c r="AF314" i="59"/>
  <c r="AE314" i="59"/>
  <c r="AD314" i="59"/>
  <c r="AC314" i="59"/>
  <c r="AB314" i="59"/>
  <c r="AA314" i="59"/>
  <c r="Z314" i="59"/>
  <c r="Y314" i="59"/>
  <c r="X314" i="59"/>
  <c r="W314" i="59"/>
  <c r="V314" i="59"/>
  <c r="U314" i="59"/>
  <c r="T314" i="59"/>
  <c r="S314" i="59"/>
  <c r="R314" i="59"/>
  <c r="P314" i="59"/>
  <c r="O314" i="59"/>
  <c r="N314" i="59"/>
  <c r="M314" i="59"/>
  <c r="L314" i="59"/>
  <c r="AF313" i="59"/>
  <c r="AE313" i="59"/>
  <c r="AD313" i="59"/>
  <c r="AC313" i="59"/>
  <c r="AB313" i="59"/>
  <c r="AA313" i="59"/>
  <c r="Z313" i="59"/>
  <c r="Y313" i="59"/>
  <c r="X313" i="59"/>
  <c r="W313" i="59"/>
  <c r="V313" i="59"/>
  <c r="U313" i="59"/>
  <c r="T313" i="59"/>
  <c r="S313" i="59"/>
  <c r="R313" i="59"/>
  <c r="P313" i="59"/>
  <c r="O313" i="59"/>
  <c r="N313" i="59"/>
  <c r="M313" i="59"/>
  <c r="L313" i="59"/>
  <c r="AF312" i="59"/>
  <c r="AE312" i="59"/>
  <c r="AD312" i="59"/>
  <c r="AC312" i="59"/>
  <c r="AB312" i="59"/>
  <c r="AA312" i="59"/>
  <c r="Z312" i="59"/>
  <c r="Y312" i="59"/>
  <c r="X312" i="59"/>
  <c r="W312" i="59"/>
  <c r="V312" i="59"/>
  <c r="U312" i="59"/>
  <c r="T312" i="59"/>
  <c r="S312" i="59"/>
  <c r="R312" i="59"/>
  <c r="P312" i="59"/>
  <c r="O312" i="59"/>
  <c r="N312" i="59"/>
  <c r="M312" i="59"/>
  <c r="L312" i="59"/>
  <c r="AF311" i="59"/>
  <c r="AE311" i="59"/>
  <c r="AD311" i="59"/>
  <c r="AC311" i="59"/>
  <c r="AB311" i="59"/>
  <c r="AA311" i="59"/>
  <c r="Z311" i="59"/>
  <c r="Y311" i="59"/>
  <c r="X311" i="59"/>
  <c r="W311" i="59"/>
  <c r="V311" i="59"/>
  <c r="U311" i="59"/>
  <c r="T311" i="59"/>
  <c r="S311" i="59"/>
  <c r="R311" i="59"/>
  <c r="P311" i="59"/>
  <c r="O311" i="59"/>
  <c r="N311" i="59"/>
  <c r="M311" i="59"/>
  <c r="L311" i="59"/>
  <c r="AF310" i="59"/>
  <c r="AE310" i="59"/>
  <c r="AD310" i="59"/>
  <c r="AC310" i="59"/>
  <c r="AB310" i="59"/>
  <c r="AA310" i="59"/>
  <c r="Z310" i="59"/>
  <c r="Y310" i="59"/>
  <c r="X310" i="59"/>
  <c r="W310" i="59"/>
  <c r="V310" i="59"/>
  <c r="U310" i="59"/>
  <c r="T310" i="59"/>
  <c r="S310" i="59"/>
  <c r="R310" i="59"/>
  <c r="P310" i="59"/>
  <c r="O310" i="59"/>
  <c r="N310" i="59"/>
  <c r="M310" i="59"/>
  <c r="L310" i="59"/>
  <c r="AF309" i="59"/>
  <c r="AE309" i="59"/>
  <c r="AD309" i="59"/>
  <c r="AC309" i="59"/>
  <c r="AB309" i="59"/>
  <c r="AA309" i="59"/>
  <c r="Z309" i="59"/>
  <c r="Y309" i="59"/>
  <c r="X309" i="59"/>
  <c r="W309" i="59"/>
  <c r="V309" i="59"/>
  <c r="U309" i="59"/>
  <c r="T309" i="59"/>
  <c r="S309" i="59"/>
  <c r="R309" i="59"/>
  <c r="P309" i="59"/>
  <c r="O309" i="59"/>
  <c r="N309" i="59"/>
  <c r="M309" i="59"/>
  <c r="L309" i="59"/>
  <c r="AF308" i="59"/>
  <c r="AE308" i="59"/>
  <c r="AD308" i="59"/>
  <c r="AC308" i="59"/>
  <c r="AB308" i="59"/>
  <c r="AA308" i="59"/>
  <c r="Z308" i="59"/>
  <c r="Y308" i="59"/>
  <c r="X308" i="59"/>
  <c r="W308" i="59"/>
  <c r="V308" i="59"/>
  <c r="U308" i="59"/>
  <c r="T308" i="59"/>
  <c r="S308" i="59"/>
  <c r="R308" i="59"/>
  <c r="P308" i="59"/>
  <c r="O308" i="59"/>
  <c r="N308" i="59"/>
  <c r="M308" i="59"/>
  <c r="L308" i="59"/>
  <c r="AF307" i="59"/>
  <c r="AE307" i="59"/>
  <c r="AD307" i="59"/>
  <c r="AC307" i="59"/>
  <c r="AB307" i="59"/>
  <c r="AA307" i="59"/>
  <c r="Z307" i="59"/>
  <c r="Y307" i="59"/>
  <c r="X307" i="59"/>
  <c r="W307" i="59"/>
  <c r="V307" i="59"/>
  <c r="U307" i="59"/>
  <c r="T307" i="59"/>
  <c r="S307" i="59"/>
  <c r="R307" i="59"/>
  <c r="P307" i="59"/>
  <c r="O307" i="59"/>
  <c r="N307" i="59"/>
  <c r="M307" i="59"/>
  <c r="L307" i="59"/>
  <c r="AF306" i="59"/>
  <c r="AE306" i="59"/>
  <c r="AD306" i="59"/>
  <c r="AC306" i="59"/>
  <c r="AB306" i="59"/>
  <c r="AA306" i="59"/>
  <c r="Z306" i="59"/>
  <c r="Y306" i="59"/>
  <c r="X306" i="59"/>
  <c r="W306" i="59"/>
  <c r="V306" i="59"/>
  <c r="U306" i="59"/>
  <c r="T306" i="59"/>
  <c r="S306" i="59"/>
  <c r="R306" i="59"/>
  <c r="P306" i="59"/>
  <c r="O306" i="59"/>
  <c r="N306" i="59"/>
  <c r="M306" i="59"/>
  <c r="L306" i="59"/>
  <c r="AF305" i="59"/>
  <c r="AE305" i="59"/>
  <c r="AD305" i="59"/>
  <c r="AC305" i="59"/>
  <c r="AB305" i="59"/>
  <c r="AA305" i="59"/>
  <c r="Z305" i="59"/>
  <c r="Y305" i="59"/>
  <c r="X305" i="59"/>
  <c r="W305" i="59"/>
  <c r="V305" i="59"/>
  <c r="U305" i="59"/>
  <c r="T305" i="59"/>
  <c r="S305" i="59"/>
  <c r="R305" i="59"/>
  <c r="P305" i="59"/>
  <c r="O305" i="59"/>
  <c r="N305" i="59"/>
  <c r="M305" i="59"/>
  <c r="L305" i="59"/>
  <c r="AF304" i="59"/>
  <c r="AE304" i="59"/>
  <c r="AD304" i="59"/>
  <c r="AC304" i="59"/>
  <c r="AB304" i="59"/>
  <c r="AA304" i="59"/>
  <c r="Z304" i="59"/>
  <c r="Y304" i="59"/>
  <c r="X304" i="59"/>
  <c r="W304" i="59"/>
  <c r="V304" i="59"/>
  <c r="U304" i="59"/>
  <c r="T304" i="59"/>
  <c r="S304" i="59"/>
  <c r="R304" i="59"/>
  <c r="P304" i="59"/>
  <c r="O304" i="59"/>
  <c r="N304" i="59"/>
  <c r="M304" i="59"/>
  <c r="L304" i="59"/>
  <c r="AF303" i="59"/>
  <c r="AE303" i="59"/>
  <c r="AD303" i="59"/>
  <c r="AC303" i="59"/>
  <c r="AB303" i="59"/>
  <c r="AA303" i="59"/>
  <c r="Z303" i="59"/>
  <c r="Y303" i="59"/>
  <c r="X303" i="59"/>
  <c r="R303" i="59"/>
  <c r="P303" i="59"/>
  <c r="O303" i="59"/>
  <c r="N303" i="59"/>
  <c r="M303" i="59"/>
  <c r="L303" i="59"/>
  <c r="AF302" i="59"/>
  <c r="AE302" i="59"/>
  <c r="AD302" i="59"/>
  <c r="AC302" i="59"/>
  <c r="AB302" i="59"/>
  <c r="AA302" i="59"/>
  <c r="Z302" i="59"/>
  <c r="Y302" i="59"/>
  <c r="X302" i="59"/>
  <c r="W302" i="59"/>
  <c r="V302" i="59"/>
  <c r="U302" i="59"/>
  <c r="T302" i="59"/>
  <c r="S302" i="59"/>
  <c r="R302" i="59"/>
  <c r="P302" i="59"/>
  <c r="O302" i="59"/>
  <c r="N302" i="59"/>
  <c r="M302" i="59"/>
  <c r="L302" i="59"/>
  <c r="F302" i="59"/>
  <c r="AF301" i="59"/>
  <c r="AE301" i="59"/>
  <c r="AD301" i="59"/>
  <c r="AC301" i="59"/>
  <c r="AB301" i="59"/>
  <c r="AA301" i="59"/>
  <c r="Z301" i="59"/>
  <c r="Y301" i="59"/>
  <c r="X301" i="59"/>
  <c r="W301" i="59"/>
  <c r="V301" i="59"/>
  <c r="U301" i="59"/>
  <c r="T301" i="59"/>
  <c r="S301" i="59"/>
  <c r="R301" i="59"/>
  <c r="P301" i="59"/>
  <c r="O301" i="59"/>
  <c r="N301" i="59"/>
  <c r="M301" i="59"/>
  <c r="L301" i="59"/>
  <c r="F301" i="59"/>
  <c r="AF300" i="59"/>
  <c r="AE300" i="59"/>
  <c r="AD300" i="59"/>
  <c r="AC300" i="59"/>
  <c r="AB300" i="59"/>
  <c r="AA300" i="59"/>
  <c r="Z300" i="59"/>
  <c r="Y300" i="59"/>
  <c r="X300" i="59"/>
  <c r="W300" i="59"/>
  <c r="V300" i="59"/>
  <c r="U300" i="59"/>
  <c r="T300" i="59"/>
  <c r="S300" i="59"/>
  <c r="R300" i="59"/>
  <c r="P300" i="59"/>
  <c r="O300" i="59"/>
  <c r="N300" i="59"/>
  <c r="M300" i="59"/>
  <c r="L300" i="59"/>
  <c r="AF299" i="59"/>
  <c r="AE299" i="59"/>
  <c r="AD299" i="59"/>
  <c r="AC299" i="59"/>
  <c r="AB299" i="59"/>
  <c r="AA299" i="59"/>
  <c r="Z299" i="59"/>
  <c r="Y299" i="59"/>
  <c r="X299" i="59"/>
  <c r="W299" i="59"/>
  <c r="V299" i="59"/>
  <c r="U299" i="59"/>
  <c r="T299" i="59"/>
  <c r="S299" i="59"/>
  <c r="R299" i="59"/>
  <c r="P299" i="59"/>
  <c r="O299" i="59"/>
  <c r="N299" i="59"/>
  <c r="M299" i="59"/>
  <c r="L299" i="59"/>
  <c r="F299" i="59"/>
  <c r="AF298" i="59"/>
  <c r="AE298" i="59"/>
  <c r="AD298" i="59"/>
  <c r="AC298" i="59"/>
  <c r="AB298" i="59"/>
  <c r="AA298" i="59"/>
  <c r="Z298" i="59"/>
  <c r="Y298" i="59"/>
  <c r="X298" i="59"/>
  <c r="W298" i="59"/>
  <c r="V298" i="59"/>
  <c r="U298" i="59"/>
  <c r="T298" i="59"/>
  <c r="S298" i="59"/>
  <c r="R298" i="59"/>
  <c r="P298" i="59"/>
  <c r="O298" i="59"/>
  <c r="N298" i="59"/>
  <c r="M298" i="59"/>
  <c r="L298" i="59"/>
  <c r="F298" i="59"/>
  <c r="AF297" i="59"/>
  <c r="AE297" i="59"/>
  <c r="AD297" i="59"/>
  <c r="AC297" i="59"/>
  <c r="AB297" i="59"/>
  <c r="AA297" i="59"/>
  <c r="Z297" i="59"/>
  <c r="Y297" i="59"/>
  <c r="X297" i="59"/>
  <c r="W297" i="59"/>
  <c r="V297" i="59"/>
  <c r="U297" i="59"/>
  <c r="T297" i="59"/>
  <c r="S297" i="59"/>
  <c r="R297" i="59"/>
  <c r="P297" i="59"/>
  <c r="O297" i="59"/>
  <c r="N297" i="59"/>
  <c r="M297" i="59"/>
  <c r="L297" i="59"/>
  <c r="AF296" i="59"/>
  <c r="AE296" i="59"/>
  <c r="AD296" i="59"/>
  <c r="AC296" i="59"/>
  <c r="AB296" i="59"/>
  <c r="AA296" i="59"/>
  <c r="Z296" i="59"/>
  <c r="Y296" i="59"/>
  <c r="X296" i="59"/>
  <c r="W296" i="59"/>
  <c r="V296" i="59"/>
  <c r="U296" i="59"/>
  <c r="T296" i="59"/>
  <c r="S296" i="59"/>
  <c r="R296" i="59"/>
  <c r="P296" i="59"/>
  <c r="O296" i="59"/>
  <c r="N296" i="59"/>
  <c r="M296" i="59"/>
  <c r="L296" i="59"/>
  <c r="F296" i="59"/>
  <c r="AF295" i="59"/>
  <c r="AE295" i="59"/>
  <c r="AD295" i="59"/>
  <c r="AC295" i="59"/>
  <c r="AB295" i="59"/>
  <c r="AA295" i="59"/>
  <c r="Z295" i="59"/>
  <c r="Y295" i="59"/>
  <c r="X295" i="59"/>
  <c r="W295" i="59"/>
  <c r="V295" i="59"/>
  <c r="U295" i="59"/>
  <c r="T295" i="59"/>
  <c r="S295" i="59"/>
  <c r="R295" i="59"/>
  <c r="P295" i="59"/>
  <c r="O295" i="59"/>
  <c r="N295" i="59"/>
  <c r="M295" i="59"/>
  <c r="L295" i="59"/>
  <c r="F295" i="59"/>
  <c r="AF294" i="59"/>
  <c r="AE294" i="59"/>
  <c r="AD294" i="59"/>
  <c r="AC294" i="59"/>
  <c r="AB294" i="59"/>
  <c r="AA294" i="59"/>
  <c r="Z294" i="59"/>
  <c r="Y294" i="59"/>
  <c r="X294" i="59"/>
  <c r="W294" i="59"/>
  <c r="V294" i="59"/>
  <c r="U294" i="59"/>
  <c r="T294" i="59"/>
  <c r="S294" i="59"/>
  <c r="R294" i="59"/>
  <c r="P294" i="59"/>
  <c r="O294" i="59"/>
  <c r="N294" i="59"/>
  <c r="M294" i="59"/>
  <c r="L294" i="59"/>
  <c r="AF293" i="59"/>
  <c r="AE293" i="59"/>
  <c r="AD293" i="59"/>
  <c r="AC293" i="59"/>
  <c r="AB293" i="59"/>
  <c r="AA293" i="59"/>
  <c r="Z293" i="59"/>
  <c r="Y293" i="59"/>
  <c r="X293" i="59"/>
  <c r="W293" i="59"/>
  <c r="V293" i="59"/>
  <c r="U293" i="59"/>
  <c r="T293" i="59"/>
  <c r="S293" i="59"/>
  <c r="R293" i="59"/>
  <c r="P293" i="59"/>
  <c r="O293" i="59"/>
  <c r="N293" i="59"/>
  <c r="M293" i="59"/>
  <c r="L293" i="59"/>
  <c r="F293" i="59"/>
  <c r="AF292" i="59"/>
  <c r="AE292" i="59"/>
  <c r="AD292" i="59"/>
  <c r="AC292" i="59"/>
  <c r="AB292" i="59"/>
  <c r="AA292" i="59"/>
  <c r="Z292" i="59"/>
  <c r="Y292" i="59"/>
  <c r="X292" i="59"/>
  <c r="W292" i="59"/>
  <c r="V292" i="59"/>
  <c r="U292" i="59"/>
  <c r="T292" i="59"/>
  <c r="S292" i="59"/>
  <c r="R292" i="59"/>
  <c r="P292" i="59"/>
  <c r="O292" i="59"/>
  <c r="N292" i="59"/>
  <c r="M292" i="59"/>
  <c r="L292" i="59"/>
  <c r="F292" i="59"/>
  <c r="AF291" i="59"/>
  <c r="AE291" i="59"/>
  <c r="AD291" i="59"/>
  <c r="AC291" i="59"/>
  <c r="AB291" i="59"/>
  <c r="AA291" i="59"/>
  <c r="Z291" i="59"/>
  <c r="Y291" i="59"/>
  <c r="X291" i="59"/>
  <c r="W291" i="59"/>
  <c r="V291" i="59"/>
  <c r="U291" i="59"/>
  <c r="T291" i="59"/>
  <c r="S291" i="59"/>
  <c r="R291" i="59"/>
  <c r="P291" i="59"/>
  <c r="O291" i="59"/>
  <c r="N291" i="59"/>
  <c r="M291" i="59"/>
  <c r="L291" i="59"/>
  <c r="AG290" i="59"/>
  <c r="AG33" i="59" s="1"/>
  <c r="AF290" i="59"/>
  <c r="AE290" i="59"/>
  <c r="AD290" i="59"/>
  <c r="AC290" i="59"/>
  <c r="AB290" i="59"/>
  <c r="AA290" i="59"/>
  <c r="Z290" i="59"/>
  <c r="Y290" i="59"/>
  <c r="X290" i="59"/>
  <c r="W290" i="59"/>
  <c r="V290" i="59"/>
  <c r="U290" i="59"/>
  <c r="T290" i="59"/>
  <c r="S290" i="59"/>
  <c r="R290" i="59"/>
  <c r="P290" i="59"/>
  <c r="O290" i="59"/>
  <c r="N290" i="59"/>
  <c r="M290" i="59"/>
  <c r="L290" i="59"/>
  <c r="AF289" i="59"/>
  <c r="AE289" i="59"/>
  <c r="AD289" i="59"/>
  <c r="AC289" i="59"/>
  <c r="AB289" i="59"/>
  <c r="AA289" i="59"/>
  <c r="Z289" i="59"/>
  <c r="Y289" i="59"/>
  <c r="X289" i="59"/>
  <c r="W289" i="59"/>
  <c r="V289" i="59"/>
  <c r="U289" i="59"/>
  <c r="T289" i="59"/>
  <c r="S289" i="59"/>
  <c r="R289" i="59"/>
  <c r="P289" i="59"/>
  <c r="O289" i="59"/>
  <c r="N289" i="59"/>
  <c r="M289" i="59"/>
  <c r="L289" i="59"/>
  <c r="F289" i="59"/>
  <c r="AF288" i="59"/>
  <c r="AE288" i="59"/>
  <c r="AD288" i="59"/>
  <c r="AC288" i="59"/>
  <c r="AB288" i="59"/>
  <c r="AA288" i="59"/>
  <c r="Z288" i="59"/>
  <c r="Y288" i="59"/>
  <c r="X288" i="59"/>
  <c r="W288" i="59"/>
  <c r="V288" i="59"/>
  <c r="U288" i="59"/>
  <c r="T288" i="59"/>
  <c r="S288" i="59"/>
  <c r="R288" i="59"/>
  <c r="P288" i="59"/>
  <c r="O288" i="59"/>
  <c r="N288" i="59"/>
  <c r="M288" i="59"/>
  <c r="L288" i="59"/>
  <c r="F288" i="59"/>
  <c r="AG287" i="59"/>
  <c r="AF287" i="59"/>
  <c r="AE287" i="59"/>
  <c r="AD287" i="59"/>
  <c r="AC287" i="59"/>
  <c r="AB287" i="59"/>
  <c r="AA287" i="59"/>
  <c r="Z287" i="59"/>
  <c r="Y287" i="59"/>
  <c r="X287" i="59"/>
  <c r="W287" i="59"/>
  <c r="V287" i="59"/>
  <c r="U287" i="59"/>
  <c r="T287" i="59"/>
  <c r="S287" i="59"/>
  <c r="R287" i="59"/>
  <c r="P287" i="59"/>
  <c r="O287" i="59"/>
  <c r="N287" i="59"/>
  <c r="M287" i="59"/>
  <c r="L287" i="59"/>
  <c r="AF286" i="59"/>
  <c r="AE286" i="59"/>
  <c r="AD286" i="59"/>
  <c r="AC286" i="59"/>
  <c r="AB286" i="59"/>
  <c r="AA286" i="59"/>
  <c r="Z286" i="59"/>
  <c r="Y286" i="59"/>
  <c r="X286" i="59"/>
  <c r="W286" i="59"/>
  <c r="V286" i="59"/>
  <c r="U286" i="59"/>
  <c r="T286" i="59"/>
  <c r="S286" i="59"/>
  <c r="R286" i="59"/>
  <c r="P286" i="59"/>
  <c r="O286" i="59"/>
  <c r="N286" i="59"/>
  <c r="M286" i="59"/>
  <c r="L286" i="59"/>
  <c r="F286" i="59"/>
  <c r="AF285" i="59"/>
  <c r="AE285" i="59"/>
  <c r="AD285" i="59"/>
  <c r="AC285" i="59"/>
  <c r="AB285" i="59"/>
  <c r="AA285" i="59"/>
  <c r="Z285" i="59"/>
  <c r="Y285" i="59"/>
  <c r="X285" i="59"/>
  <c r="W285" i="59"/>
  <c r="V285" i="59"/>
  <c r="U285" i="59"/>
  <c r="T285" i="59"/>
  <c r="S285" i="59"/>
  <c r="R285" i="59"/>
  <c r="P285" i="59"/>
  <c r="O285" i="59"/>
  <c r="N285" i="59"/>
  <c r="M285" i="59"/>
  <c r="L285" i="59"/>
  <c r="F285" i="59"/>
  <c r="AG284" i="59"/>
  <c r="AF284" i="59"/>
  <c r="AE284" i="59"/>
  <c r="AD284" i="59"/>
  <c r="AC284" i="59"/>
  <c r="AB284" i="59"/>
  <c r="AA284" i="59"/>
  <c r="Z284" i="59"/>
  <c r="Y284" i="59"/>
  <c r="X284" i="59"/>
  <c r="W284" i="59"/>
  <c r="V284" i="59"/>
  <c r="U284" i="59"/>
  <c r="T284" i="59"/>
  <c r="S284" i="59"/>
  <c r="R284" i="59"/>
  <c r="P284" i="59"/>
  <c r="O284" i="59"/>
  <c r="N284" i="59"/>
  <c r="M284" i="59"/>
  <c r="L284" i="59"/>
  <c r="AF283" i="59"/>
  <c r="AE283" i="59"/>
  <c r="AD283" i="59"/>
  <c r="AC283" i="59"/>
  <c r="AB283" i="59"/>
  <c r="AA283" i="59"/>
  <c r="Z283" i="59"/>
  <c r="Y283" i="59"/>
  <c r="X283" i="59"/>
  <c r="W283" i="59"/>
  <c r="V283" i="59"/>
  <c r="U283" i="59"/>
  <c r="T283" i="59"/>
  <c r="S283" i="59"/>
  <c r="R283" i="59"/>
  <c r="P283" i="59"/>
  <c r="O283" i="59"/>
  <c r="N283" i="59"/>
  <c r="M283" i="59"/>
  <c r="L283" i="59"/>
  <c r="F283" i="59"/>
  <c r="AF282" i="59"/>
  <c r="AE282" i="59"/>
  <c r="AD282" i="59"/>
  <c r="AC282" i="59"/>
  <c r="AB282" i="59"/>
  <c r="AA282" i="59"/>
  <c r="Z282" i="59"/>
  <c r="Y282" i="59"/>
  <c r="X282" i="59"/>
  <c r="W282" i="59"/>
  <c r="V282" i="59"/>
  <c r="U282" i="59"/>
  <c r="T282" i="59"/>
  <c r="S282" i="59"/>
  <c r="R282" i="59"/>
  <c r="P282" i="59"/>
  <c r="O282" i="59"/>
  <c r="N282" i="59"/>
  <c r="M282" i="59"/>
  <c r="L282" i="59"/>
  <c r="F282" i="59"/>
  <c r="AG281" i="59"/>
  <c r="AF281" i="59"/>
  <c r="AE281" i="59"/>
  <c r="AD281" i="59"/>
  <c r="AC281" i="59"/>
  <c r="AB281" i="59"/>
  <c r="AA281" i="59"/>
  <c r="Z281" i="59"/>
  <c r="Y281" i="59"/>
  <c r="X281" i="59"/>
  <c r="W281" i="59"/>
  <c r="V281" i="59"/>
  <c r="U281" i="59"/>
  <c r="T281" i="59"/>
  <c r="S281" i="59"/>
  <c r="R281" i="59"/>
  <c r="P281" i="59"/>
  <c r="O281" i="59"/>
  <c r="N281" i="59"/>
  <c r="M281" i="59"/>
  <c r="L281" i="59"/>
  <c r="AF280" i="59"/>
  <c r="AE280" i="59"/>
  <c r="AD280" i="59"/>
  <c r="AC280" i="59"/>
  <c r="AB280" i="59"/>
  <c r="AA280" i="59"/>
  <c r="Z280" i="59"/>
  <c r="Y280" i="59"/>
  <c r="X280" i="59"/>
  <c r="W280" i="59"/>
  <c r="V280" i="59"/>
  <c r="U280" i="59"/>
  <c r="T280" i="59"/>
  <c r="S280" i="59"/>
  <c r="R280" i="59"/>
  <c r="P280" i="59"/>
  <c r="O280" i="59"/>
  <c r="N280" i="59"/>
  <c r="M280" i="59"/>
  <c r="L280" i="59"/>
  <c r="F280" i="59"/>
  <c r="AF279" i="59"/>
  <c r="AE279" i="59"/>
  <c r="AD279" i="59"/>
  <c r="AC279" i="59"/>
  <c r="AB279" i="59"/>
  <c r="AA279" i="59"/>
  <c r="Z279" i="59"/>
  <c r="Y279" i="59"/>
  <c r="X279" i="59"/>
  <c r="W279" i="59"/>
  <c r="V279" i="59"/>
  <c r="U279" i="59"/>
  <c r="T279" i="59"/>
  <c r="S279" i="59"/>
  <c r="R279" i="59"/>
  <c r="P279" i="59"/>
  <c r="O279" i="59"/>
  <c r="N279" i="59"/>
  <c r="M279" i="59"/>
  <c r="L279" i="59"/>
  <c r="F279" i="59"/>
  <c r="AG278" i="59"/>
  <c r="AF278" i="59"/>
  <c r="AE278" i="59"/>
  <c r="AD278" i="59"/>
  <c r="AC278" i="59"/>
  <c r="AB278" i="59"/>
  <c r="AA278" i="59"/>
  <c r="Z278" i="59"/>
  <c r="Y278" i="59"/>
  <c r="X278" i="59"/>
  <c r="W278" i="59"/>
  <c r="V278" i="59"/>
  <c r="U278" i="59"/>
  <c r="T278" i="59"/>
  <c r="S278" i="59"/>
  <c r="R278" i="59"/>
  <c r="P278" i="59"/>
  <c r="O278" i="59"/>
  <c r="N278" i="59"/>
  <c r="M278" i="59"/>
  <c r="L278" i="59"/>
  <c r="AF277" i="59"/>
  <c r="AE277" i="59"/>
  <c r="AD277" i="59"/>
  <c r="AC277" i="59"/>
  <c r="AB277" i="59"/>
  <c r="AA277" i="59"/>
  <c r="Z277" i="59"/>
  <c r="Y277" i="59"/>
  <c r="X277" i="59"/>
  <c r="W277" i="59"/>
  <c r="V277" i="59"/>
  <c r="U277" i="59"/>
  <c r="T277" i="59"/>
  <c r="S277" i="59"/>
  <c r="R277" i="59"/>
  <c r="P277" i="59"/>
  <c r="O277" i="59"/>
  <c r="N277" i="59"/>
  <c r="M277" i="59"/>
  <c r="L277" i="59"/>
  <c r="AF276" i="59"/>
  <c r="AE276" i="59"/>
  <c r="AD276" i="59"/>
  <c r="AC276" i="59"/>
  <c r="AB276" i="59"/>
  <c r="AA276" i="59"/>
  <c r="Z276" i="59"/>
  <c r="Y276" i="59"/>
  <c r="X276" i="59"/>
  <c r="W276" i="59"/>
  <c r="V276" i="59"/>
  <c r="U276" i="59"/>
  <c r="T276" i="59"/>
  <c r="S276" i="59"/>
  <c r="R276" i="59"/>
  <c r="P276" i="59"/>
  <c r="O276" i="59"/>
  <c r="N276" i="59"/>
  <c r="M276" i="59"/>
  <c r="L276" i="59"/>
  <c r="AG275" i="59"/>
  <c r="AF275" i="59"/>
  <c r="AE275" i="59"/>
  <c r="AD275" i="59"/>
  <c r="AC275" i="59"/>
  <c r="AB275" i="59"/>
  <c r="AA275" i="59"/>
  <c r="Z275" i="59"/>
  <c r="Y275" i="59"/>
  <c r="X275" i="59"/>
  <c r="W275" i="59"/>
  <c r="V275" i="59"/>
  <c r="U275" i="59"/>
  <c r="T275" i="59"/>
  <c r="S275" i="59"/>
  <c r="R275" i="59"/>
  <c r="P275" i="59"/>
  <c r="O275" i="59"/>
  <c r="N275" i="59"/>
  <c r="M275" i="59"/>
  <c r="L275" i="59"/>
  <c r="AF274" i="59"/>
  <c r="AE274" i="59"/>
  <c r="AD274" i="59"/>
  <c r="AC274" i="59"/>
  <c r="AB274" i="59"/>
  <c r="AA274" i="59"/>
  <c r="Z274" i="59"/>
  <c r="Y274" i="59"/>
  <c r="X274" i="59"/>
  <c r="W274" i="59"/>
  <c r="V274" i="59"/>
  <c r="U274" i="59"/>
  <c r="T274" i="59"/>
  <c r="S274" i="59"/>
  <c r="R274" i="59"/>
  <c r="P274" i="59"/>
  <c r="O274" i="59"/>
  <c r="N274" i="59"/>
  <c r="M274" i="59"/>
  <c r="L274" i="59"/>
  <c r="AF273" i="59"/>
  <c r="AE273" i="59"/>
  <c r="AD273" i="59"/>
  <c r="AC273" i="59"/>
  <c r="AB273" i="59"/>
  <c r="AA273" i="59"/>
  <c r="Z273" i="59"/>
  <c r="Y273" i="59"/>
  <c r="X273" i="59"/>
  <c r="W273" i="59"/>
  <c r="V273" i="59"/>
  <c r="U273" i="59"/>
  <c r="T273" i="59"/>
  <c r="S273" i="59"/>
  <c r="R273" i="59"/>
  <c r="P273" i="59"/>
  <c r="O273" i="59"/>
  <c r="N273" i="59"/>
  <c r="M273" i="59"/>
  <c r="L273" i="59"/>
  <c r="AG272" i="59"/>
  <c r="AF272" i="59"/>
  <c r="AE272" i="59"/>
  <c r="AD272" i="59"/>
  <c r="AC272" i="59"/>
  <c r="AB272" i="59"/>
  <c r="AA272" i="59"/>
  <c r="Z272" i="59"/>
  <c r="Y272" i="59"/>
  <c r="X272" i="59"/>
  <c r="W272" i="59"/>
  <c r="V272" i="59"/>
  <c r="U272" i="59"/>
  <c r="T272" i="59"/>
  <c r="S272" i="59"/>
  <c r="R272" i="59"/>
  <c r="P272" i="59"/>
  <c r="O272" i="59"/>
  <c r="N272" i="59"/>
  <c r="M272" i="59"/>
  <c r="L272" i="59"/>
  <c r="AF271" i="59"/>
  <c r="AE271" i="59"/>
  <c r="AD271" i="59"/>
  <c r="AC271" i="59"/>
  <c r="AB271" i="59"/>
  <c r="AA271" i="59"/>
  <c r="Z271" i="59"/>
  <c r="Y271" i="59"/>
  <c r="X271" i="59"/>
  <c r="W271" i="59"/>
  <c r="V271" i="59"/>
  <c r="U271" i="59"/>
  <c r="T271" i="59"/>
  <c r="S271" i="59"/>
  <c r="R271" i="59"/>
  <c r="P271" i="59"/>
  <c r="O271" i="59"/>
  <c r="N271" i="59"/>
  <c r="M271" i="59"/>
  <c r="L271" i="59"/>
  <c r="AF270" i="59"/>
  <c r="AE270" i="59"/>
  <c r="AD270" i="59"/>
  <c r="AC270" i="59"/>
  <c r="AB270" i="59"/>
  <c r="AA270" i="59"/>
  <c r="Z270" i="59"/>
  <c r="Y270" i="59"/>
  <c r="X270" i="59"/>
  <c r="W270" i="59"/>
  <c r="V270" i="59"/>
  <c r="U270" i="59"/>
  <c r="T270" i="59"/>
  <c r="S270" i="59"/>
  <c r="R270" i="59"/>
  <c r="P270" i="59"/>
  <c r="O270" i="59"/>
  <c r="N270" i="59"/>
  <c r="M270" i="59"/>
  <c r="L270" i="59"/>
  <c r="AG269" i="59"/>
  <c r="AF269" i="59"/>
  <c r="AE269" i="59"/>
  <c r="AD269" i="59"/>
  <c r="AC269" i="59"/>
  <c r="AB269" i="59"/>
  <c r="AA269" i="59"/>
  <c r="Z269" i="59"/>
  <c r="Y269" i="59"/>
  <c r="X269" i="59"/>
  <c r="W269" i="59"/>
  <c r="V269" i="59"/>
  <c r="U269" i="59"/>
  <c r="T269" i="59"/>
  <c r="S269" i="59"/>
  <c r="R269" i="59"/>
  <c r="P269" i="59"/>
  <c r="O269" i="59"/>
  <c r="N269" i="59"/>
  <c r="M269" i="59"/>
  <c r="L269" i="59"/>
  <c r="AF268" i="59"/>
  <c r="AE268" i="59"/>
  <c r="AD268" i="59"/>
  <c r="AC268" i="59"/>
  <c r="AB268" i="59"/>
  <c r="AA268" i="59"/>
  <c r="Z268" i="59"/>
  <c r="Y268" i="59"/>
  <c r="X268" i="59"/>
  <c r="W268" i="59"/>
  <c r="V268" i="59"/>
  <c r="U268" i="59"/>
  <c r="T268" i="59"/>
  <c r="S268" i="59"/>
  <c r="R268" i="59"/>
  <c r="P268" i="59"/>
  <c r="O268" i="59"/>
  <c r="N268" i="59"/>
  <c r="M268" i="59"/>
  <c r="L268" i="59"/>
  <c r="AF267" i="59"/>
  <c r="AE267" i="59"/>
  <c r="AD267" i="59"/>
  <c r="AC267" i="59"/>
  <c r="AB267" i="59"/>
  <c r="AA267" i="59"/>
  <c r="Z267" i="59"/>
  <c r="Y267" i="59"/>
  <c r="X267" i="59"/>
  <c r="W267" i="59"/>
  <c r="V267" i="59"/>
  <c r="U267" i="59"/>
  <c r="T267" i="59"/>
  <c r="S267" i="59"/>
  <c r="R267" i="59"/>
  <c r="P267" i="59"/>
  <c r="O267" i="59"/>
  <c r="N267" i="59"/>
  <c r="M267" i="59"/>
  <c r="L267" i="59"/>
  <c r="AG266" i="59"/>
  <c r="AF266" i="59"/>
  <c r="AE266" i="59"/>
  <c r="AD266" i="59"/>
  <c r="AC266" i="59"/>
  <c r="AB266" i="59"/>
  <c r="AA266" i="59"/>
  <c r="Z266" i="59"/>
  <c r="Y266" i="59"/>
  <c r="X266" i="59"/>
  <c r="W266" i="59"/>
  <c r="V266" i="59"/>
  <c r="U266" i="59"/>
  <c r="T266" i="59"/>
  <c r="S266" i="59"/>
  <c r="R266" i="59"/>
  <c r="P266" i="59"/>
  <c r="O266" i="59"/>
  <c r="N266" i="59"/>
  <c r="M266" i="59"/>
  <c r="L266" i="59"/>
  <c r="AF265" i="59"/>
  <c r="AE265" i="59"/>
  <c r="AD265" i="59"/>
  <c r="AC265" i="59"/>
  <c r="AB265" i="59"/>
  <c r="AA265" i="59"/>
  <c r="Z265" i="59"/>
  <c r="Y265" i="59"/>
  <c r="X265" i="59"/>
  <c r="W265" i="59"/>
  <c r="V265" i="59"/>
  <c r="U265" i="59"/>
  <c r="T265" i="59"/>
  <c r="S265" i="59"/>
  <c r="R265" i="59"/>
  <c r="P265" i="59"/>
  <c r="O265" i="59"/>
  <c r="N265" i="59"/>
  <c r="M265" i="59"/>
  <c r="L265" i="59"/>
  <c r="AF264" i="59"/>
  <c r="AE264" i="59"/>
  <c r="AD264" i="59"/>
  <c r="AC264" i="59"/>
  <c r="AB264" i="59"/>
  <c r="AA264" i="59"/>
  <c r="Z264" i="59"/>
  <c r="Y264" i="59"/>
  <c r="X264" i="59"/>
  <c r="W264" i="59"/>
  <c r="V264" i="59"/>
  <c r="U264" i="59"/>
  <c r="T264" i="59"/>
  <c r="S264" i="59"/>
  <c r="R264" i="59"/>
  <c r="P264" i="59"/>
  <c r="O264" i="59"/>
  <c r="N264" i="59"/>
  <c r="M264" i="59"/>
  <c r="L264" i="59"/>
  <c r="AG263" i="59"/>
  <c r="AF263" i="59"/>
  <c r="AE263" i="59"/>
  <c r="AD263" i="59"/>
  <c r="AC263" i="59"/>
  <c r="AB263" i="59"/>
  <c r="AA263" i="59"/>
  <c r="Z263" i="59"/>
  <c r="Y263" i="59"/>
  <c r="X263" i="59"/>
  <c r="W263" i="59"/>
  <c r="V263" i="59"/>
  <c r="U263" i="59"/>
  <c r="T263" i="59"/>
  <c r="S263" i="59"/>
  <c r="R263" i="59"/>
  <c r="P263" i="59"/>
  <c r="O263" i="59"/>
  <c r="N263" i="59"/>
  <c r="M263" i="59"/>
  <c r="L263" i="59"/>
  <c r="AF262" i="59"/>
  <c r="AE262" i="59"/>
  <c r="AD262" i="59"/>
  <c r="AC262" i="59"/>
  <c r="AB262" i="59"/>
  <c r="AA262" i="59"/>
  <c r="Z262" i="59"/>
  <c r="Y262" i="59"/>
  <c r="X262" i="59"/>
  <c r="W262" i="59"/>
  <c r="V262" i="59"/>
  <c r="U262" i="59"/>
  <c r="T262" i="59"/>
  <c r="S262" i="59"/>
  <c r="R262" i="59"/>
  <c r="P262" i="59"/>
  <c r="O262" i="59"/>
  <c r="N262" i="59"/>
  <c r="M262" i="59"/>
  <c r="L262" i="59"/>
  <c r="AF261" i="59"/>
  <c r="AE261" i="59"/>
  <c r="AD261" i="59"/>
  <c r="AC261" i="59"/>
  <c r="AB261" i="59"/>
  <c r="AA261" i="59"/>
  <c r="Z261" i="59"/>
  <c r="Y261" i="59"/>
  <c r="X261" i="59"/>
  <c r="W261" i="59"/>
  <c r="V261" i="59"/>
  <c r="U261" i="59"/>
  <c r="T261" i="59"/>
  <c r="S261" i="59"/>
  <c r="R261" i="59"/>
  <c r="P261" i="59"/>
  <c r="O261" i="59"/>
  <c r="N261" i="59"/>
  <c r="M261" i="59"/>
  <c r="L261" i="59"/>
  <c r="AG260" i="59"/>
  <c r="AF260" i="59"/>
  <c r="AE260" i="59"/>
  <c r="AD260" i="59"/>
  <c r="AC260" i="59"/>
  <c r="AB260" i="59"/>
  <c r="AA260" i="59"/>
  <c r="Z260" i="59"/>
  <c r="Y260" i="59"/>
  <c r="X260" i="59"/>
  <c r="W260" i="59"/>
  <c r="V260" i="59"/>
  <c r="U260" i="59"/>
  <c r="T260" i="59"/>
  <c r="S260" i="59"/>
  <c r="R260" i="59"/>
  <c r="P260" i="59"/>
  <c r="O260" i="59"/>
  <c r="N260" i="59"/>
  <c r="M260" i="59"/>
  <c r="L260" i="59"/>
  <c r="AF259" i="59"/>
  <c r="AE259" i="59"/>
  <c r="AD259" i="59"/>
  <c r="AC259" i="59"/>
  <c r="AB259" i="59"/>
  <c r="AA259" i="59"/>
  <c r="Z259" i="59"/>
  <c r="Y259" i="59"/>
  <c r="X259" i="59"/>
  <c r="R259" i="59"/>
  <c r="P259" i="59"/>
  <c r="O259" i="59"/>
  <c r="N259" i="59"/>
  <c r="M259" i="59"/>
  <c r="L259" i="59"/>
  <c r="AF258" i="59"/>
  <c r="AE258" i="59"/>
  <c r="AD258" i="59"/>
  <c r="AC258" i="59"/>
  <c r="AB258" i="59"/>
  <c r="AA258" i="59"/>
  <c r="Z258" i="59"/>
  <c r="Y258" i="59"/>
  <c r="X258" i="59"/>
  <c r="W258" i="59"/>
  <c r="V258" i="59"/>
  <c r="U258" i="59"/>
  <c r="T258" i="59"/>
  <c r="S258" i="59"/>
  <c r="R258" i="59"/>
  <c r="P258" i="59"/>
  <c r="O258" i="59"/>
  <c r="N258" i="59"/>
  <c r="M258" i="59"/>
  <c r="L258" i="59"/>
  <c r="AF257" i="59"/>
  <c r="AE257" i="59"/>
  <c r="AD257" i="59"/>
  <c r="AC257" i="59"/>
  <c r="AB257" i="59"/>
  <c r="AA257" i="59"/>
  <c r="Z257" i="59"/>
  <c r="Y257" i="59"/>
  <c r="X257" i="59"/>
  <c r="W257" i="59"/>
  <c r="V257" i="59"/>
  <c r="U257" i="59"/>
  <c r="T257" i="59"/>
  <c r="S257" i="59"/>
  <c r="R257" i="59"/>
  <c r="P257" i="59"/>
  <c r="O257" i="59"/>
  <c r="N257" i="59"/>
  <c r="M257" i="59"/>
  <c r="L257" i="59"/>
  <c r="F257" i="59"/>
  <c r="AF256" i="59"/>
  <c r="AE256" i="59"/>
  <c r="AD256" i="59"/>
  <c r="AC256" i="59"/>
  <c r="AB256" i="59"/>
  <c r="AA256" i="59"/>
  <c r="Z256" i="59"/>
  <c r="Y256" i="59"/>
  <c r="X256" i="59"/>
  <c r="W256" i="59"/>
  <c r="V256" i="59"/>
  <c r="U256" i="59"/>
  <c r="T256" i="59"/>
  <c r="S256" i="59"/>
  <c r="R256" i="59"/>
  <c r="P256" i="59"/>
  <c r="O256" i="59"/>
  <c r="N256" i="59"/>
  <c r="M256" i="59"/>
  <c r="L256" i="59"/>
  <c r="F256" i="59"/>
  <c r="AF255" i="59"/>
  <c r="AE255" i="59"/>
  <c r="AD255" i="59"/>
  <c r="AC255" i="59"/>
  <c r="AB255" i="59"/>
  <c r="AA255" i="59"/>
  <c r="Z255" i="59"/>
  <c r="Y255" i="59"/>
  <c r="X255" i="59"/>
  <c r="W255" i="59"/>
  <c r="V255" i="59"/>
  <c r="U255" i="59"/>
  <c r="T255" i="59"/>
  <c r="S255" i="59"/>
  <c r="R255" i="59"/>
  <c r="P255" i="59"/>
  <c r="O255" i="59"/>
  <c r="N255" i="59"/>
  <c r="M255" i="59"/>
  <c r="L255" i="59"/>
  <c r="AF254" i="59"/>
  <c r="AE254" i="59"/>
  <c r="AD254" i="59"/>
  <c r="AC254" i="59"/>
  <c r="AB254" i="59"/>
  <c r="AA254" i="59"/>
  <c r="Z254" i="59"/>
  <c r="Y254" i="59"/>
  <c r="X254" i="59"/>
  <c r="W254" i="59"/>
  <c r="V254" i="59"/>
  <c r="U254" i="59"/>
  <c r="T254" i="59"/>
  <c r="S254" i="59"/>
  <c r="R254" i="59"/>
  <c r="P254" i="59"/>
  <c r="O254" i="59"/>
  <c r="N254" i="59"/>
  <c r="M254" i="59"/>
  <c r="L254" i="59"/>
  <c r="F254" i="59"/>
  <c r="AF253" i="59"/>
  <c r="AE253" i="59"/>
  <c r="AD253" i="59"/>
  <c r="AC253" i="59"/>
  <c r="AB253" i="59"/>
  <c r="AA253" i="59"/>
  <c r="Z253" i="59"/>
  <c r="Y253" i="59"/>
  <c r="X253" i="59"/>
  <c r="W253" i="59"/>
  <c r="V253" i="59"/>
  <c r="U253" i="59"/>
  <c r="T253" i="59"/>
  <c r="S253" i="59"/>
  <c r="R253" i="59"/>
  <c r="P253" i="59"/>
  <c r="O253" i="59"/>
  <c r="N253" i="59"/>
  <c r="M253" i="59"/>
  <c r="L253" i="59"/>
  <c r="F253" i="59"/>
  <c r="AF252" i="59"/>
  <c r="AE252" i="59"/>
  <c r="AD252" i="59"/>
  <c r="AC252" i="59"/>
  <c r="AB252" i="59"/>
  <c r="AA252" i="59"/>
  <c r="Z252" i="59"/>
  <c r="Y252" i="59"/>
  <c r="X252" i="59"/>
  <c r="W252" i="59"/>
  <c r="V252" i="59"/>
  <c r="U252" i="59"/>
  <c r="T252" i="59"/>
  <c r="S252" i="59"/>
  <c r="R252" i="59"/>
  <c r="P252" i="59"/>
  <c r="O252" i="59"/>
  <c r="N252" i="59"/>
  <c r="M252" i="59"/>
  <c r="L252" i="59"/>
  <c r="AF251" i="59"/>
  <c r="AE251" i="59"/>
  <c r="AD251" i="59"/>
  <c r="AC251" i="59"/>
  <c r="AB251" i="59"/>
  <c r="AA251" i="59"/>
  <c r="Z251" i="59"/>
  <c r="Y251" i="59"/>
  <c r="X251" i="59"/>
  <c r="W251" i="59"/>
  <c r="V251" i="59"/>
  <c r="U251" i="59"/>
  <c r="T251" i="59"/>
  <c r="S251" i="59"/>
  <c r="R251" i="59"/>
  <c r="P251" i="59"/>
  <c r="O251" i="59"/>
  <c r="N251" i="59"/>
  <c r="M251" i="59"/>
  <c r="L251" i="59"/>
  <c r="F251" i="59"/>
  <c r="AF250" i="59"/>
  <c r="AE250" i="59"/>
  <c r="AD250" i="59"/>
  <c r="AC250" i="59"/>
  <c r="AB250" i="59"/>
  <c r="AA250" i="59"/>
  <c r="Z250" i="59"/>
  <c r="Y250" i="59"/>
  <c r="X250" i="59"/>
  <c r="W250" i="59"/>
  <c r="V250" i="59"/>
  <c r="U250" i="59"/>
  <c r="T250" i="59"/>
  <c r="S250" i="59"/>
  <c r="R250" i="59"/>
  <c r="P250" i="59"/>
  <c r="O250" i="59"/>
  <c r="N250" i="59"/>
  <c r="M250" i="59"/>
  <c r="L250" i="59"/>
  <c r="F250" i="59"/>
  <c r="AF249" i="59"/>
  <c r="AE249" i="59"/>
  <c r="AD249" i="59"/>
  <c r="AC249" i="59"/>
  <c r="AB249" i="59"/>
  <c r="AA249" i="59"/>
  <c r="Z249" i="59"/>
  <c r="Y249" i="59"/>
  <c r="X249" i="59"/>
  <c r="W249" i="59"/>
  <c r="V249" i="59"/>
  <c r="U249" i="59"/>
  <c r="T249" i="59"/>
  <c r="S249" i="59"/>
  <c r="R249" i="59"/>
  <c r="P249" i="59"/>
  <c r="O249" i="59"/>
  <c r="N249" i="59"/>
  <c r="M249" i="59"/>
  <c r="L249" i="59"/>
  <c r="AF248" i="59"/>
  <c r="AE248" i="59"/>
  <c r="AD248" i="59"/>
  <c r="AC248" i="59"/>
  <c r="AB248" i="59"/>
  <c r="AA248" i="59"/>
  <c r="Z248" i="59"/>
  <c r="Y248" i="59"/>
  <c r="X248" i="59"/>
  <c r="W248" i="59"/>
  <c r="V248" i="59"/>
  <c r="U248" i="59"/>
  <c r="T248" i="59"/>
  <c r="S248" i="59"/>
  <c r="R248" i="59"/>
  <c r="P248" i="59"/>
  <c r="O248" i="59"/>
  <c r="N248" i="59"/>
  <c r="M248" i="59"/>
  <c r="L248" i="59"/>
  <c r="F248" i="59"/>
  <c r="AF247" i="59"/>
  <c r="AE247" i="59"/>
  <c r="AD247" i="59"/>
  <c r="AC247" i="59"/>
  <c r="AB247" i="59"/>
  <c r="AA247" i="59"/>
  <c r="Z247" i="59"/>
  <c r="Y247" i="59"/>
  <c r="X247" i="59"/>
  <c r="W247" i="59"/>
  <c r="V247" i="59"/>
  <c r="U247" i="59"/>
  <c r="T247" i="59"/>
  <c r="S247" i="59"/>
  <c r="R247" i="59"/>
  <c r="P247" i="59"/>
  <c r="O247" i="59"/>
  <c r="N247" i="59"/>
  <c r="M247" i="59"/>
  <c r="L247" i="59"/>
  <c r="F247" i="59"/>
  <c r="AF246" i="59"/>
  <c r="AE246" i="59"/>
  <c r="AD246" i="59"/>
  <c r="AC246" i="59"/>
  <c r="AB246" i="59"/>
  <c r="AA246" i="59"/>
  <c r="Z246" i="59"/>
  <c r="Y246" i="59"/>
  <c r="X246" i="59"/>
  <c r="W246" i="59"/>
  <c r="V246" i="59"/>
  <c r="U246" i="59"/>
  <c r="T246" i="59"/>
  <c r="S246" i="59"/>
  <c r="R246" i="59"/>
  <c r="P246" i="59"/>
  <c r="O246" i="59"/>
  <c r="N246" i="59"/>
  <c r="M246" i="59"/>
  <c r="L246" i="59"/>
  <c r="AF245" i="59"/>
  <c r="AE245" i="59"/>
  <c r="AD245" i="59"/>
  <c r="AC245" i="59"/>
  <c r="AB245" i="59"/>
  <c r="AA245" i="59"/>
  <c r="Z245" i="59"/>
  <c r="Y245" i="59"/>
  <c r="X245" i="59"/>
  <c r="W245" i="59"/>
  <c r="V245" i="59"/>
  <c r="U245" i="59"/>
  <c r="T245" i="59"/>
  <c r="S245" i="59"/>
  <c r="R245" i="59"/>
  <c r="P245" i="59"/>
  <c r="O245" i="59"/>
  <c r="N245" i="59"/>
  <c r="M245" i="59"/>
  <c r="L245" i="59"/>
  <c r="AF244" i="59"/>
  <c r="AE244" i="59"/>
  <c r="AD244" i="59"/>
  <c r="AC244" i="59"/>
  <c r="AB244" i="59"/>
  <c r="AA244" i="59"/>
  <c r="Z244" i="59"/>
  <c r="Y244" i="59"/>
  <c r="X244" i="59"/>
  <c r="W244" i="59"/>
  <c r="V244" i="59"/>
  <c r="U244" i="59"/>
  <c r="T244" i="59"/>
  <c r="S244" i="59"/>
  <c r="R244" i="59"/>
  <c r="P244" i="59"/>
  <c r="O244" i="59"/>
  <c r="N244" i="59"/>
  <c r="M244" i="59"/>
  <c r="L244" i="59"/>
  <c r="AF243" i="59"/>
  <c r="AE243" i="59"/>
  <c r="AD243" i="59"/>
  <c r="AC243" i="59"/>
  <c r="AB243" i="59"/>
  <c r="AA243" i="59"/>
  <c r="Z243" i="59"/>
  <c r="Y243" i="59"/>
  <c r="X243" i="59"/>
  <c r="W243" i="59"/>
  <c r="V243" i="59"/>
  <c r="U243" i="59"/>
  <c r="T243" i="59"/>
  <c r="S243" i="59"/>
  <c r="R243" i="59"/>
  <c r="P243" i="59"/>
  <c r="O243" i="59"/>
  <c r="N243" i="59"/>
  <c r="M243" i="59"/>
  <c r="L243" i="59"/>
  <c r="AF242" i="59"/>
  <c r="AE242" i="59"/>
  <c r="AD242" i="59"/>
  <c r="AC242" i="59"/>
  <c r="AB242" i="59"/>
  <c r="AA242" i="59"/>
  <c r="Z242" i="59"/>
  <c r="Y242" i="59"/>
  <c r="X242" i="59"/>
  <c r="W242" i="59"/>
  <c r="V242" i="59"/>
  <c r="U242" i="59"/>
  <c r="T242" i="59"/>
  <c r="S242" i="59"/>
  <c r="R242" i="59"/>
  <c r="P242" i="59"/>
  <c r="O242" i="59"/>
  <c r="N242" i="59"/>
  <c r="M242" i="59"/>
  <c r="L242" i="59"/>
  <c r="AF241" i="59"/>
  <c r="AE241" i="59"/>
  <c r="AD241" i="59"/>
  <c r="AC241" i="59"/>
  <c r="AB241" i="59"/>
  <c r="AA241" i="59"/>
  <c r="Z241" i="59"/>
  <c r="Y241" i="59"/>
  <c r="X241" i="59"/>
  <c r="W241" i="59"/>
  <c r="V241" i="59"/>
  <c r="U241" i="59"/>
  <c r="T241" i="59"/>
  <c r="S241" i="59"/>
  <c r="R241" i="59"/>
  <c r="P241" i="59"/>
  <c r="O241" i="59"/>
  <c r="N241" i="59"/>
  <c r="M241" i="59"/>
  <c r="L241" i="59"/>
  <c r="AF240" i="59"/>
  <c r="AE240" i="59"/>
  <c r="AD240" i="59"/>
  <c r="AC240" i="59"/>
  <c r="AB240" i="59"/>
  <c r="AA240" i="59"/>
  <c r="Z240" i="59"/>
  <c r="Y240" i="59"/>
  <c r="X240" i="59"/>
  <c r="W240" i="59"/>
  <c r="V240" i="59"/>
  <c r="U240" i="59"/>
  <c r="T240" i="59"/>
  <c r="S240" i="59"/>
  <c r="R240" i="59"/>
  <c r="P240" i="59"/>
  <c r="O240" i="59"/>
  <c r="N240" i="59"/>
  <c r="M240" i="59"/>
  <c r="L240" i="59"/>
  <c r="AF239" i="59"/>
  <c r="AE239" i="59"/>
  <c r="AD239" i="59"/>
  <c r="AC239" i="59"/>
  <c r="AB239" i="59"/>
  <c r="AA239" i="59"/>
  <c r="Z239" i="59"/>
  <c r="Y239" i="59"/>
  <c r="X239" i="59"/>
  <c r="W239" i="59"/>
  <c r="V239" i="59"/>
  <c r="U239" i="59"/>
  <c r="T239" i="59"/>
  <c r="S239" i="59"/>
  <c r="R239" i="59"/>
  <c r="P239" i="59"/>
  <c r="O239" i="59"/>
  <c r="N239" i="59"/>
  <c r="M239" i="59"/>
  <c r="L239" i="59"/>
  <c r="AF238" i="59"/>
  <c r="AE238" i="59"/>
  <c r="AD238" i="59"/>
  <c r="AC238" i="59"/>
  <c r="AB238" i="59"/>
  <c r="AA238" i="59"/>
  <c r="Z238" i="59"/>
  <c r="Y238" i="59"/>
  <c r="X238" i="59"/>
  <c r="W238" i="59"/>
  <c r="V238" i="59"/>
  <c r="U238" i="59"/>
  <c r="T238" i="59"/>
  <c r="S238" i="59"/>
  <c r="R238" i="59"/>
  <c r="P238" i="59"/>
  <c r="O238" i="59"/>
  <c r="N238" i="59"/>
  <c r="M238" i="59"/>
  <c r="L238" i="59"/>
  <c r="AF237" i="59"/>
  <c r="AE237" i="59"/>
  <c r="AD237" i="59"/>
  <c r="AC237" i="59"/>
  <c r="AB237" i="59"/>
  <c r="AA237" i="59"/>
  <c r="Z237" i="59"/>
  <c r="Y237" i="59"/>
  <c r="X237" i="59"/>
  <c r="W237" i="59"/>
  <c r="V237" i="59"/>
  <c r="U237" i="59"/>
  <c r="T237" i="59"/>
  <c r="S237" i="59"/>
  <c r="R237" i="59"/>
  <c r="P237" i="59"/>
  <c r="O237" i="59"/>
  <c r="N237" i="59"/>
  <c r="M237" i="59"/>
  <c r="L237" i="59"/>
  <c r="AF236" i="59"/>
  <c r="AE236" i="59"/>
  <c r="AD236" i="59"/>
  <c r="AC236" i="59"/>
  <c r="AB236" i="59"/>
  <c r="AA236" i="59"/>
  <c r="Z236" i="59"/>
  <c r="Y236" i="59"/>
  <c r="X236" i="59"/>
  <c r="W236" i="59"/>
  <c r="V236" i="59"/>
  <c r="U236" i="59"/>
  <c r="T236" i="59"/>
  <c r="S236" i="59"/>
  <c r="R236" i="59"/>
  <c r="P236" i="59"/>
  <c r="O236" i="59"/>
  <c r="N236" i="59"/>
  <c r="M236" i="59"/>
  <c r="L236" i="59"/>
  <c r="AF235" i="59"/>
  <c r="AE235" i="59"/>
  <c r="AD235" i="59"/>
  <c r="AC235" i="59"/>
  <c r="AB235" i="59"/>
  <c r="AA235" i="59"/>
  <c r="Z235" i="59"/>
  <c r="Y235" i="59"/>
  <c r="X235" i="59"/>
  <c r="W235" i="59"/>
  <c r="V235" i="59"/>
  <c r="U235" i="59"/>
  <c r="T235" i="59"/>
  <c r="S235" i="59"/>
  <c r="R235" i="59"/>
  <c r="P235" i="59"/>
  <c r="O235" i="59"/>
  <c r="N235" i="59"/>
  <c r="M235" i="59"/>
  <c r="L235" i="59"/>
  <c r="AF234" i="59"/>
  <c r="AE234" i="59"/>
  <c r="AD234" i="59"/>
  <c r="AC234" i="59"/>
  <c r="AB234" i="59"/>
  <c r="AA234" i="59"/>
  <c r="Z234" i="59"/>
  <c r="Y234" i="59"/>
  <c r="X234" i="59"/>
  <c r="W234" i="59"/>
  <c r="V234" i="59"/>
  <c r="U234" i="59"/>
  <c r="T234" i="59"/>
  <c r="S234" i="59"/>
  <c r="R234" i="59"/>
  <c r="P234" i="59"/>
  <c r="O234" i="59"/>
  <c r="N234" i="59"/>
  <c r="M234" i="59"/>
  <c r="L234" i="59"/>
  <c r="AF233" i="59"/>
  <c r="AE233" i="59"/>
  <c r="AD233" i="59"/>
  <c r="AC233" i="59"/>
  <c r="AB233" i="59"/>
  <c r="AA233" i="59"/>
  <c r="Z233" i="59"/>
  <c r="Y233" i="59"/>
  <c r="X233" i="59"/>
  <c r="W233" i="59"/>
  <c r="V233" i="59"/>
  <c r="U233" i="59"/>
  <c r="T233" i="59"/>
  <c r="S233" i="59"/>
  <c r="R233" i="59"/>
  <c r="P233" i="59"/>
  <c r="O233" i="59"/>
  <c r="N233" i="59"/>
  <c r="M233" i="59"/>
  <c r="L233" i="59"/>
  <c r="AF232" i="59"/>
  <c r="AE232" i="59"/>
  <c r="AD232" i="59"/>
  <c r="AC232" i="59"/>
  <c r="AB232" i="59"/>
  <c r="AA232" i="59"/>
  <c r="Z232" i="59"/>
  <c r="Y232" i="59"/>
  <c r="X232" i="59"/>
  <c r="W232" i="59"/>
  <c r="V232" i="59"/>
  <c r="U232" i="59"/>
  <c r="T232" i="59"/>
  <c r="S232" i="59"/>
  <c r="R232" i="59"/>
  <c r="P232" i="59"/>
  <c r="O232" i="59"/>
  <c r="N232" i="59"/>
  <c r="M232" i="59"/>
  <c r="L232" i="59"/>
  <c r="AF231" i="59"/>
  <c r="AE231" i="59"/>
  <c r="AD231" i="59"/>
  <c r="AC231" i="59"/>
  <c r="AB231" i="59"/>
  <c r="AA231" i="59"/>
  <c r="Z231" i="59"/>
  <c r="Y231" i="59"/>
  <c r="X231" i="59"/>
  <c r="W231" i="59"/>
  <c r="V231" i="59"/>
  <c r="U231" i="59"/>
  <c r="T231" i="59"/>
  <c r="S231" i="59"/>
  <c r="R231" i="59"/>
  <c r="P231" i="59"/>
  <c r="O231" i="59"/>
  <c r="N231" i="59"/>
  <c r="M231" i="59"/>
  <c r="L231" i="59"/>
  <c r="AF230" i="59"/>
  <c r="AE230" i="59"/>
  <c r="AD230" i="59"/>
  <c r="AC230" i="59"/>
  <c r="AB230" i="59"/>
  <c r="AA230" i="59"/>
  <c r="Z230" i="59"/>
  <c r="Y230" i="59"/>
  <c r="X230" i="59"/>
  <c r="W230" i="59"/>
  <c r="V230" i="59"/>
  <c r="U230" i="59"/>
  <c r="T230" i="59"/>
  <c r="S230" i="59"/>
  <c r="R230" i="59"/>
  <c r="P230" i="59"/>
  <c r="O230" i="59"/>
  <c r="N230" i="59"/>
  <c r="M230" i="59"/>
  <c r="L230" i="59"/>
  <c r="AF229" i="59"/>
  <c r="AE229" i="59"/>
  <c r="AD229" i="59"/>
  <c r="AC229" i="59"/>
  <c r="AB229" i="59"/>
  <c r="AA229" i="59"/>
  <c r="Z229" i="59"/>
  <c r="Y229" i="59"/>
  <c r="X229" i="59"/>
  <c r="W229" i="59"/>
  <c r="V229" i="59"/>
  <c r="U229" i="59"/>
  <c r="T229" i="59"/>
  <c r="S229" i="59"/>
  <c r="R229" i="59"/>
  <c r="P229" i="59"/>
  <c r="O229" i="59"/>
  <c r="N229" i="59"/>
  <c r="M229" i="59"/>
  <c r="L229" i="59"/>
  <c r="AF228" i="59"/>
  <c r="AE228" i="59"/>
  <c r="AD228" i="59"/>
  <c r="AC228" i="59"/>
  <c r="AB228" i="59"/>
  <c r="AA228" i="59"/>
  <c r="Z228" i="59"/>
  <c r="Y228" i="59"/>
  <c r="X228" i="59"/>
  <c r="W228" i="59"/>
  <c r="V228" i="59"/>
  <c r="U228" i="59"/>
  <c r="T228" i="59"/>
  <c r="S228" i="59"/>
  <c r="R228" i="59"/>
  <c r="P228" i="59"/>
  <c r="O228" i="59"/>
  <c r="N228" i="59"/>
  <c r="M228" i="59"/>
  <c r="L228" i="59"/>
  <c r="AF227" i="59"/>
  <c r="AE227" i="59"/>
  <c r="AD227" i="59"/>
  <c r="AC227" i="59"/>
  <c r="AB227" i="59"/>
  <c r="AA227" i="59"/>
  <c r="Z227" i="59"/>
  <c r="Y227" i="59"/>
  <c r="X227" i="59"/>
  <c r="R227" i="59"/>
  <c r="P227" i="59"/>
  <c r="O227" i="59"/>
  <c r="N227" i="59"/>
  <c r="M227" i="59"/>
  <c r="L227" i="59"/>
  <c r="AG226" i="59"/>
  <c r="AF226" i="59"/>
  <c r="AE226" i="59"/>
  <c r="AD226" i="59"/>
  <c r="AC226" i="59"/>
  <c r="AB226" i="59"/>
  <c r="AA226" i="59"/>
  <c r="Z226" i="59"/>
  <c r="Y226" i="59"/>
  <c r="X226" i="59"/>
  <c r="W226" i="59"/>
  <c r="V226" i="59"/>
  <c r="U226" i="59"/>
  <c r="T226" i="59"/>
  <c r="S226" i="59"/>
  <c r="R226" i="59"/>
  <c r="P226" i="59"/>
  <c r="O226" i="59"/>
  <c r="N226" i="59"/>
  <c r="M226" i="59"/>
  <c r="L226" i="59"/>
  <c r="AG225" i="59"/>
  <c r="AF225" i="59"/>
  <c r="AE225" i="59"/>
  <c r="AD225" i="59"/>
  <c r="AC225" i="59"/>
  <c r="AB225" i="59"/>
  <c r="AA225" i="59"/>
  <c r="Z225" i="59"/>
  <c r="Y225" i="59"/>
  <c r="X225" i="59"/>
  <c r="W225" i="59"/>
  <c r="V225" i="59"/>
  <c r="U225" i="59"/>
  <c r="T225" i="59"/>
  <c r="S225" i="59"/>
  <c r="R225" i="59"/>
  <c r="P225" i="59"/>
  <c r="O225" i="59"/>
  <c r="N225" i="59"/>
  <c r="M225" i="59"/>
  <c r="L225" i="59"/>
  <c r="AF224" i="59"/>
  <c r="AE224" i="59"/>
  <c r="AD224" i="59"/>
  <c r="AC224" i="59"/>
  <c r="AB224" i="59"/>
  <c r="AA224" i="59"/>
  <c r="Z224" i="59"/>
  <c r="Y224" i="59"/>
  <c r="X224" i="59"/>
  <c r="W224" i="59"/>
  <c r="V224" i="59"/>
  <c r="U224" i="59"/>
  <c r="T224" i="59"/>
  <c r="S224" i="59"/>
  <c r="R224" i="59"/>
  <c r="P224" i="59"/>
  <c r="O224" i="59"/>
  <c r="N224" i="59"/>
  <c r="M224" i="59"/>
  <c r="L224" i="59"/>
  <c r="AF223" i="59"/>
  <c r="AE223" i="59"/>
  <c r="AD223" i="59"/>
  <c r="AC223" i="59"/>
  <c r="AB223" i="59"/>
  <c r="AA223" i="59"/>
  <c r="Z223" i="59"/>
  <c r="Y223" i="59"/>
  <c r="X223" i="59"/>
  <c r="W223" i="59"/>
  <c r="V223" i="59"/>
  <c r="U223" i="59"/>
  <c r="T223" i="59"/>
  <c r="S223" i="59"/>
  <c r="R223" i="59"/>
  <c r="P223" i="59"/>
  <c r="O223" i="59"/>
  <c r="N223" i="59"/>
  <c r="M223" i="59"/>
  <c r="L223" i="59"/>
  <c r="AG222" i="59"/>
  <c r="AF222" i="59"/>
  <c r="AE222" i="59"/>
  <c r="AD222" i="59"/>
  <c r="AC222" i="59"/>
  <c r="AB222" i="59"/>
  <c r="AA222" i="59"/>
  <c r="Z222" i="59"/>
  <c r="Y222" i="59"/>
  <c r="X222" i="59"/>
  <c r="W222" i="59"/>
  <c r="V222" i="59"/>
  <c r="U222" i="59"/>
  <c r="T222" i="59"/>
  <c r="S222" i="59"/>
  <c r="R222" i="59"/>
  <c r="P222" i="59"/>
  <c r="O222" i="59"/>
  <c r="N222" i="59"/>
  <c r="M222" i="59"/>
  <c r="L222" i="59"/>
  <c r="AF221" i="59"/>
  <c r="AE221" i="59"/>
  <c r="AD221" i="59"/>
  <c r="AC221" i="59"/>
  <c r="AB221" i="59"/>
  <c r="AA221" i="59"/>
  <c r="Z221" i="59"/>
  <c r="Y221" i="59"/>
  <c r="X221" i="59"/>
  <c r="W221" i="59"/>
  <c r="V221" i="59"/>
  <c r="U221" i="59"/>
  <c r="T221" i="59"/>
  <c r="S221" i="59"/>
  <c r="R221" i="59"/>
  <c r="P221" i="59"/>
  <c r="O221" i="59"/>
  <c r="N221" i="59"/>
  <c r="M221" i="59"/>
  <c r="L221" i="59"/>
  <c r="AF220" i="59"/>
  <c r="AE220" i="59"/>
  <c r="AD220" i="59"/>
  <c r="AC220" i="59"/>
  <c r="AB220" i="59"/>
  <c r="AA220" i="59"/>
  <c r="Z220" i="59"/>
  <c r="Y220" i="59"/>
  <c r="X220" i="59"/>
  <c r="W220" i="59"/>
  <c r="V220" i="59"/>
  <c r="U220" i="59"/>
  <c r="T220" i="59"/>
  <c r="S220" i="59"/>
  <c r="R220" i="59"/>
  <c r="P220" i="59"/>
  <c r="O220" i="59"/>
  <c r="N220" i="59"/>
  <c r="M220" i="59"/>
  <c r="L220" i="59"/>
  <c r="AG219" i="59"/>
  <c r="AF219" i="59"/>
  <c r="AE219" i="59"/>
  <c r="AD219" i="59"/>
  <c r="AC219" i="59"/>
  <c r="AB219" i="59"/>
  <c r="AA219" i="59"/>
  <c r="Z219" i="59"/>
  <c r="Y219" i="59"/>
  <c r="X219" i="59"/>
  <c r="W219" i="59"/>
  <c r="V219" i="59"/>
  <c r="U219" i="59"/>
  <c r="T219" i="59"/>
  <c r="S219" i="59"/>
  <c r="R219" i="59"/>
  <c r="P219" i="59"/>
  <c r="O219" i="59"/>
  <c r="N219" i="59"/>
  <c r="M219" i="59"/>
  <c r="L219" i="59"/>
  <c r="AF218" i="59"/>
  <c r="AE218" i="59"/>
  <c r="AD218" i="59"/>
  <c r="AC218" i="59"/>
  <c r="AB218" i="59"/>
  <c r="AA218" i="59"/>
  <c r="Z218" i="59"/>
  <c r="Y218" i="59"/>
  <c r="X218" i="59"/>
  <c r="W218" i="59"/>
  <c r="V218" i="59"/>
  <c r="U218" i="59"/>
  <c r="T218" i="59"/>
  <c r="S218" i="59"/>
  <c r="R218" i="59"/>
  <c r="P218" i="59"/>
  <c r="O218" i="59"/>
  <c r="N218" i="59"/>
  <c r="M218" i="59"/>
  <c r="L218" i="59"/>
  <c r="AF217" i="59"/>
  <c r="AE217" i="59"/>
  <c r="AD217" i="59"/>
  <c r="AC217" i="59"/>
  <c r="AB217" i="59"/>
  <c r="AA217" i="59"/>
  <c r="Z217" i="59"/>
  <c r="Y217" i="59"/>
  <c r="X217" i="59"/>
  <c r="W217" i="59"/>
  <c r="V217" i="59"/>
  <c r="U217" i="59"/>
  <c r="T217" i="59"/>
  <c r="S217" i="59"/>
  <c r="R217" i="59"/>
  <c r="P217" i="59"/>
  <c r="O217" i="59"/>
  <c r="N217" i="59"/>
  <c r="M217" i="59"/>
  <c r="L217" i="59"/>
  <c r="AG216" i="59"/>
  <c r="AF216" i="59"/>
  <c r="AE216" i="59"/>
  <c r="AD216" i="59"/>
  <c r="AC216" i="59"/>
  <c r="AB216" i="59"/>
  <c r="AA216" i="59"/>
  <c r="Z216" i="59"/>
  <c r="Y216" i="59"/>
  <c r="X216" i="59"/>
  <c r="W216" i="59"/>
  <c r="V216" i="59"/>
  <c r="U216" i="59"/>
  <c r="T216" i="59"/>
  <c r="S216" i="59"/>
  <c r="R216" i="59"/>
  <c r="P216" i="59"/>
  <c r="O216" i="59"/>
  <c r="N216" i="59"/>
  <c r="M216" i="59"/>
  <c r="L216" i="59"/>
  <c r="AF215" i="59"/>
  <c r="AE215" i="59"/>
  <c r="AD215" i="59"/>
  <c r="AC215" i="59"/>
  <c r="AB215" i="59"/>
  <c r="AA215" i="59"/>
  <c r="Z215" i="59"/>
  <c r="Y215" i="59"/>
  <c r="X215" i="59"/>
  <c r="W215" i="59"/>
  <c r="V215" i="59"/>
  <c r="U215" i="59"/>
  <c r="T215" i="59"/>
  <c r="S215" i="59"/>
  <c r="R215" i="59"/>
  <c r="P215" i="59"/>
  <c r="O215" i="59"/>
  <c r="N215" i="59"/>
  <c r="M215" i="59"/>
  <c r="L215" i="59"/>
  <c r="AF214" i="59"/>
  <c r="AE214" i="59"/>
  <c r="AD214" i="59"/>
  <c r="AC214" i="59"/>
  <c r="AB214" i="59"/>
  <c r="AA214" i="59"/>
  <c r="Z214" i="59"/>
  <c r="Y214" i="59"/>
  <c r="X214" i="59"/>
  <c r="W214" i="59"/>
  <c r="V214" i="59"/>
  <c r="U214" i="59"/>
  <c r="T214" i="59"/>
  <c r="S214" i="59"/>
  <c r="R214" i="59"/>
  <c r="P214" i="59"/>
  <c r="O214" i="59"/>
  <c r="N214" i="59"/>
  <c r="M214" i="59"/>
  <c r="L214" i="59"/>
  <c r="AG213" i="59"/>
  <c r="AF213" i="59"/>
  <c r="AE213" i="59"/>
  <c r="AD213" i="59"/>
  <c r="AC213" i="59"/>
  <c r="AB213" i="59"/>
  <c r="AA213" i="59"/>
  <c r="Z213" i="59"/>
  <c r="Y213" i="59"/>
  <c r="X213" i="59"/>
  <c r="W213" i="59"/>
  <c r="V213" i="59"/>
  <c r="U213" i="59"/>
  <c r="T213" i="59"/>
  <c r="S213" i="59"/>
  <c r="R213" i="59"/>
  <c r="P213" i="59"/>
  <c r="O213" i="59"/>
  <c r="N213" i="59"/>
  <c r="M213" i="59"/>
  <c r="L213" i="59"/>
  <c r="AF212" i="59"/>
  <c r="AE212" i="59"/>
  <c r="AD212" i="59"/>
  <c r="AC212" i="59"/>
  <c r="AB212" i="59"/>
  <c r="AA212" i="59"/>
  <c r="Z212" i="59"/>
  <c r="Y212" i="59"/>
  <c r="X212" i="59"/>
  <c r="W212" i="59"/>
  <c r="V212" i="59"/>
  <c r="U212" i="59"/>
  <c r="T212" i="59"/>
  <c r="S212" i="59"/>
  <c r="R212" i="59"/>
  <c r="P212" i="59"/>
  <c r="O212" i="59"/>
  <c r="N212" i="59"/>
  <c r="M212" i="59"/>
  <c r="L212" i="59"/>
  <c r="AF211" i="59"/>
  <c r="AE211" i="59"/>
  <c r="AD211" i="59"/>
  <c r="AC211" i="59"/>
  <c r="AB211" i="59"/>
  <c r="AA211" i="59"/>
  <c r="Z211" i="59"/>
  <c r="Y211" i="59"/>
  <c r="X211" i="59"/>
  <c r="W211" i="59"/>
  <c r="V211" i="59"/>
  <c r="U211" i="59"/>
  <c r="T211" i="59"/>
  <c r="S211" i="59"/>
  <c r="R211" i="59"/>
  <c r="P211" i="59"/>
  <c r="O211" i="59"/>
  <c r="N211" i="59"/>
  <c r="M211" i="59"/>
  <c r="L211" i="59"/>
  <c r="AG210" i="59"/>
  <c r="AF210" i="59"/>
  <c r="AE210" i="59"/>
  <c r="AD210" i="59"/>
  <c r="AC210" i="59"/>
  <c r="AB210" i="59"/>
  <c r="AA210" i="59"/>
  <c r="Z210" i="59"/>
  <c r="Y210" i="59"/>
  <c r="X210" i="59"/>
  <c r="W210" i="59"/>
  <c r="V210" i="59"/>
  <c r="U210" i="59"/>
  <c r="T210" i="59"/>
  <c r="S210" i="59"/>
  <c r="R210" i="59"/>
  <c r="P210" i="59"/>
  <c r="O210" i="59"/>
  <c r="N210" i="59"/>
  <c r="M210" i="59"/>
  <c r="L210" i="59"/>
  <c r="AF209" i="59"/>
  <c r="AE209" i="59"/>
  <c r="AD209" i="59"/>
  <c r="AC209" i="59"/>
  <c r="AB209" i="59"/>
  <c r="AA209" i="59"/>
  <c r="Z209" i="59"/>
  <c r="Y209" i="59"/>
  <c r="X209" i="59"/>
  <c r="W209" i="59"/>
  <c r="V209" i="59"/>
  <c r="U209" i="59"/>
  <c r="T209" i="59"/>
  <c r="S209" i="59"/>
  <c r="R209" i="59"/>
  <c r="P209" i="59"/>
  <c r="O209" i="59"/>
  <c r="N209" i="59"/>
  <c r="M209" i="59"/>
  <c r="L209" i="59"/>
  <c r="AF208" i="59"/>
  <c r="AE208" i="59"/>
  <c r="AD208" i="59"/>
  <c r="AC208" i="59"/>
  <c r="AB208" i="59"/>
  <c r="AA208" i="59"/>
  <c r="Z208" i="59"/>
  <c r="Y208" i="59"/>
  <c r="X208" i="59"/>
  <c r="W208" i="59"/>
  <c r="V208" i="59"/>
  <c r="U208" i="59"/>
  <c r="T208" i="59"/>
  <c r="S208" i="59"/>
  <c r="R208" i="59"/>
  <c r="P208" i="59"/>
  <c r="O208" i="59"/>
  <c r="N208" i="59"/>
  <c r="M208" i="59"/>
  <c r="L208" i="59"/>
  <c r="AG207" i="59"/>
  <c r="AF207" i="59"/>
  <c r="AE207" i="59"/>
  <c r="AD207" i="59"/>
  <c r="AC207" i="59"/>
  <c r="AB207" i="59"/>
  <c r="AA207" i="59"/>
  <c r="Z207" i="59"/>
  <c r="Y207" i="59"/>
  <c r="X207" i="59"/>
  <c r="W207" i="59"/>
  <c r="V207" i="59"/>
  <c r="U207" i="59"/>
  <c r="T207" i="59"/>
  <c r="S207" i="59"/>
  <c r="R207" i="59"/>
  <c r="P207" i="59"/>
  <c r="O207" i="59"/>
  <c r="N207" i="59"/>
  <c r="M207" i="59"/>
  <c r="L207" i="59"/>
  <c r="AF206" i="59"/>
  <c r="AE206" i="59"/>
  <c r="AD206" i="59"/>
  <c r="AC206" i="59"/>
  <c r="AB206" i="59"/>
  <c r="AA206" i="59"/>
  <c r="Z206" i="59"/>
  <c r="Y206" i="59"/>
  <c r="X206" i="59"/>
  <c r="W206" i="59"/>
  <c r="V206" i="59"/>
  <c r="U206" i="59"/>
  <c r="T206" i="59"/>
  <c r="S206" i="59"/>
  <c r="R206" i="59"/>
  <c r="P206" i="59"/>
  <c r="O206" i="59"/>
  <c r="N206" i="59"/>
  <c r="M206" i="59"/>
  <c r="L206" i="59"/>
  <c r="AF205" i="59"/>
  <c r="AE205" i="59"/>
  <c r="AD205" i="59"/>
  <c r="AC205" i="59"/>
  <c r="AB205" i="59"/>
  <c r="AA205" i="59"/>
  <c r="Z205" i="59"/>
  <c r="Y205" i="59"/>
  <c r="X205" i="59"/>
  <c r="W205" i="59"/>
  <c r="V205" i="59"/>
  <c r="U205" i="59"/>
  <c r="T205" i="59"/>
  <c r="S205" i="59"/>
  <c r="R205" i="59"/>
  <c r="P205" i="59"/>
  <c r="O205" i="59"/>
  <c r="N205" i="59"/>
  <c r="M205" i="59"/>
  <c r="L205" i="59"/>
  <c r="AG204" i="59"/>
  <c r="AF204" i="59"/>
  <c r="AE204" i="59"/>
  <c r="AD204" i="59"/>
  <c r="AC204" i="59"/>
  <c r="AB204" i="59"/>
  <c r="AA204" i="59"/>
  <c r="Z204" i="59"/>
  <c r="Y204" i="59"/>
  <c r="X204" i="59"/>
  <c r="W204" i="59"/>
  <c r="V204" i="59"/>
  <c r="U204" i="59"/>
  <c r="T204" i="59"/>
  <c r="S204" i="59"/>
  <c r="R204" i="59"/>
  <c r="P204" i="59"/>
  <c r="O204" i="59"/>
  <c r="N204" i="59"/>
  <c r="M204" i="59"/>
  <c r="L204" i="59"/>
  <c r="AF203" i="59"/>
  <c r="AE203" i="59"/>
  <c r="AD203" i="59"/>
  <c r="AC203" i="59"/>
  <c r="AB203" i="59"/>
  <c r="AA203" i="59"/>
  <c r="Z203" i="59"/>
  <c r="Y203" i="59"/>
  <c r="X203" i="59"/>
  <c r="W203" i="59"/>
  <c r="V203" i="59"/>
  <c r="U203" i="59"/>
  <c r="T203" i="59"/>
  <c r="S203" i="59"/>
  <c r="R203" i="59"/>
  <c r="P203" i="59"/>
  <c r="O203" i="59"/>
  <c r="N203" i="59"/>
  <c r="M203" i="59"/>
  <c r="L203" i="59"/>
  <c r="AF202" i="59"/>
  <c r="AE202" i="59"/>
  <c r="AD202" i="59"/>
  <c r="AC202" i="59"/>
  <c r="AB202" i="59"/>
  <c r="AA202" i="59"/>
  <c r="Z202" i="59"/>
  <c r="Y202" i="59"/>
  <c r="X202" i="59"/>
  <c r="W202" i="59"/>
  <c r="V202" i="59"/>
  <c r="U202" i="59"/>
  <c r="T202" i="59"/>
  <c r="S202" i="59"/>
  <c r="R202" i="59"/>
  <c r="P202" i="59"/>
  <c r="O202" i="59"/>
  <c r="N202" i="59"/>
  <c r="M202" i="59"/>
  <c r="L202" i="59"/>
  <c r="AG201" i="59"/>
  <c r="AF201" i="59"/>
  <c r="AE201" i="59"/>
  <c r="AD201" i="59"/>
  <c r="AC201" i="59"/>
  <c r="AB201" i="59"/>
  <c r="AA201" i="59"/>
  <c r="Z201" i="59"/>
  <c r="Y201" i="59"/>
  <c r="X201" i="59"/>
  <c r="W201" i="59"/>
  <c r="V201" i="59"/>
  <c r="U201" i="59"/>
  <c r="T201" i="59"/>
  <c r="S201" i="59"/>
  <c r="R201" i="59"/>
  <c r="P201" i="59"/>
  <c r="O201" i="59"/>
  <c r="N201" i="59"/>
  <c r="M201" i="59"/>
  <c r="L201" i="59"/>
  <c r="AF200" i="59"/>
  <c r="AE200" i="59"/>
  <c r="AD200" i="59"/>
  <c r="AC200" i="59"/>
  <c r="AB200" i="59"/>
  <c r="AA200" i="59"/>
  <c r="Z200" i="59"/>
  <c r="Y200" i="59"/>
  <c r="X200" i="59"/>
  <c r="W200" i="59"/>
  <c r="V200" i="59"/>
  <c r="U200" i="59"/>
  <c r="T200" i="59"/>
  <c r="S200" i="59"/>
  <c r="R200" i="59"/>
  <c r="P200" i="59"/>
  <c r="O200" i="59"/>
  <c r="N200" i="59"/>
  <c r="M200" i="59"/>
  <c r="L200" i="59"/>
  <c r="AF199" i="59"/>
  <c r="AE199" i="59"/>
  <c r="AD199" i="59"/>
  <c r="AC199" i="59"/>
  <c r="AB199" i="59"/>
  <c r="AA199" i="59"/>
  <c r="Z199" i="59"/>
  <c r="Y199" i="59"/>
  <c r="X199" i="59"/>
  <c r="W199" i="59"/>
  <c r="V199" i="59"/>
  <c r="U199" i="59"/>
  <c r="T199" i="59"/>
  <c r="S199" i="59"/>
  <c r="R199" i="59"/>
  <c r="P199" i="59"/>
  <c r="O199" i="59"/>
  <c r="N199" i="59"/>
  <c r="M199" i="59"/>
  <c r="L199" i="59"/>
  <c r="AG198" i="59"/>
  <c r="AF198" i="59"/>
  <c r="AE198" i="59"/>
  <c r="AD198" i="59"/>
  <c r="AC198" i="59"/>
  <c r="AB198" i="59"/>
  <c r="AA198" i="59"/>
  <c r="Z198" i="59"/>
  <c r="Y198" i="59"/>
  <c r="X198" i="59"/>
  <c r="W198" i="59"/>
  <c r="V198" i="59"/>
  <c r="U198" i="59"/>
  <c r="T198" i="59"/>
  <c r="S198" i="59"/>
  <c r="R198" i="59"/>
  <c r="P198" i="59"/>
  <c r="O198" i="59"/>
  <c r="N198" i="59"/>
  <c r="M198" i="59"/>
  <c r="L198" i="59"/>
  <c r="AF197" i="59"/>
  <c r="AE197" i="59"/>
  <c r="AD197" i="59"/>
  <c r="AC197" i="59"/>
  <c r="AB197" i="59"/>
  <c r="AA197" i="59"/>
  <c r="Z197" i="59"/>
  <c r="Y197" i="59"/>
  <c r="X197" i="59"/>
  <c r="W197" i="59"/>
  <c r="V197" i="59"/>
  <c r="U197" i="59"/>
  <c r="T197" i="59"/>
  <c r="S197" i="59"/>
  <c r="R197" i="59"/>
  <c r="P197" i="59"/>
  <c r="O197" i="59"/>
  <c r="N197" i="59"/>
  <c r="M197" i="59"/>
  <c r="L197" i="59"/>
  <c r="AF196" i="59"/>
  <c r="AE196" i="59"/>
  <c r="AD196" i="59"/>
  <c r="AC196" i="59"/>
  <c r="AB196" i="59"/>
  <c r="AA196" i="59"/>
  <c r="Z196" i="59"/>
  <c r="Y196" i="59"/>
  <c r="X196" i="59"/>
  <c r="W196" i="59"/>
  <c r="V196" i="59"/>
  <c r="U196" i="59"/>
  <c r="T196" i="59"/>
  <c r="S196" i="59"/>
  <c r="R196" i="59"/>
  <c r="P196" i="59"/>
  <c r="O196" i="59"/>
  <c r="N196" i="59"/>
  <c r="M196" i="59"/>
  <c r="L196" i="59"/>
  <c r="AG195" i="59"/>
  <c r="AF195" i="59"/>
  <c r="AE195" i="59"/>
  <c r="AD195" i="59"/>
  <c r="AC195" i="59"/>
  <c r="AB195" i="59"/>
  <c r="AA195" i="59"/>
  <c r="Z195" i="59"/>
  <c r="Y195" i="59"/>
  <c r="X195" i="59"/>
  <c r="W195" i="59"/>
  <c r="V195" i="59"/>
  <c r="U195" i="59"/>
  <c r="T195" i="59"/>
  <c r="S195" i="59"/>
  <c r="R195" i="59"/>
  <c r="P195" i="59"/>
  <c r="O195" i="59"/>
  <c r="N195" i="59"/>
  <c r="M195" i="59"/>
  <c r="L195" i="59"/>
  <c r="AF194" i="59"/>
  <c r="AE194" i="59"/>
  <c r="AD194" i="59"/>
  <c r="AC194" i="59"/>
  <c r="AB194" i="59"/>
  <c r="AA194" i="59"/>
  <c r="Z194" i="59"/>
  <c r="Y194" i="59"/>
  <c r="X194" i="59"/>
  <c r="W194" i="59"/>
  <c r="V194" i="59"/>
  <c r="U194" i="59"/>
  <c r="T194" i="59"/>
  <c r="S194" i="59"/>
  <c r="R194" i="59"/>
  <c r="P194" i="59"/>
  <c r="O194" i="59"/>
  <c r="N194" i="59"/>
  <c r="M194" i="59"/>
  <c r="L194" i="59"/>
  <c r="AF193" i="59"/>
  <c r="AE193" i="59"/>
  <c r="AD193" i="59"/>
  <c r="AC193" i="59"/>
  <c r="AB193" i="59"/>
  <c r="AA193" i="59"/>
  <c r="Z193" i="59"/>
  <c r="Y193" i="59"/>
  <c r="X193" i="59"/>
  <c r="W193" i="59"/>
  <c r="V193" i="59"/>
  <c r="U193" i="59"/>
  <c r="T193" i="59"/>
  <c r="S193" i="59"/>
  <c r="R193" i="59"/>
  <c r="P193" i="59"/>
  <c r="O193" i="59"/>
  <c r="N193" i="59"/>
  <c r="M193" i="59"/>
  <c r="L193" i="59"/>
  <c r="AG192" i="59"/>
  <c r="AF192" i="59"/>
  <c r="AE192" i="59"/>
  <c r="AD192" i="59"/>
  <c r="AC192" i="59"/>
  <c r="AB192" i="59"/>
  <c r="AA192" i="59"/>
  <c r="Z192" i="59"/>
  <c r="Y192" i="59"/>
  <c r="X192" i="59"/>
  <c r="W192" i="59"/>
  <c r="V192" i="59"/>
  <c r="U192" i="59"/>
  <c r="T192" i="59"/>
  <c r="S192" i="59"/>
  <c r="R192" i="59"/>
  <c r="P192" i="59"/>
  <c r="O192" i="59"/>
  <c r="N192" i="59"/>
  <c r="M192" i="59"/>
  <c r="L192" i="59"/>
  <c r="AF191" i="59"/>
  <c r="AE191" i="59"/>
  <c r="AD191" i="59"/>
  <c r="AC191" i="59"/>
  <c r="AB191" i="59"/>
  <c r="AA191" i="59"/>
  <c r="Z191" i="59"/>
  <c r="Y191" i="59"/>
  <c r="X191" i="59"/>
  <c r="W191" i="59"/>
  <c r="V191" i="59"/>
  <c r="U191" i="59"/>
  <c r="T191" i="59"/>
  <c r="S191" i="59"/>
  <c r="R191" i="59"/>
  <c r="P191" i="59"/>
  <c r="O191" i="59"/>
  <c r="N191" i="59"/>
  <c r="M191" i="59"/>
  <c r="L191" i="59"/>
  <c r="AF190" i="59"/>
  <c r="AE190" i="59"/>
  <c r="AD190" i="59"/>
  <c r="AC190" i="59"/>
  <c r="AB190" i="59"/>
  <c r="AA190" i="59"/>
  <c r="Z190" i="59"/>
  <c r="Y190" i="59"/>
  <c r="X190" i="59"/>
  <c r="W190" i="59"/>
  <c r="V190" i="59"/>
  <c r="U190" i="59"/>
  <c r="T190" i="59"/>
  <c r="S190" i="59"/>
  <c r="R190" i="59"/>
  <c r="P190" i="59"/>
  <c r="O190" i="59"/>
  <c r="N190" i="59"/>
  <c r="M190" i="59"/>
  <c r="L190" i="59"/>
  <c r="AG189" i="59"/>
  <c r="AF189" i="59"/>
  <c r="AE189" i="59"/>
  <c r="AD189" i="59"/>
  <c r="AC189" i="59"/>
  <c r="AB189" i="59"/>
  <c r="AA189" i="59"/>
  <c r="Z189" i="59"/>
  <c r="Y189" i="59"/>
  <c r="X189" i="59"/>
  <c r="W189" i="59"/>
  <c r="V189" i="59"/>
  <c r="U189" i="59"/>
  <c r="T189" i="59"/>
  <c r="S189" i="59"/>
  <c r="R189" i="59"/>
  <c r="P189" i="59"/>
  <c r="O189" i="59"/>
  <c r="N189" i="59"/>
  <c r="M189" i="59"/>
  <c r="L189" i="59"/>
  <c r="AF188" i="59"/>
  <c r="AE188" i="59"/>
  <c r="AD188" i="59"/>
  <c r="AC188" i="59"/>
  <c r="AB188" i="59"/>
  <c r="AA188" i="59"/>
  <c r="Z188" i="59"/>
  <c r="Y188" i="59"/>
  <c r="X188" i="59"/>
  <c r="W188" i="59"/>
  <c r="V188" i="59"/>
  <c r="U188" i="59"/>
  <c r="T188" i="59"/>
  <c r="S188" i="59"/>
  <c r="R188" i="59"/>
  <c r="P188" i="59"/>
  <c r="O188" i="59"/>
  <c r="N188" i="59"/>
  <c r="M188" i="59"/>
  <c r="L188" i="59"/>
  <c r="AF187" i="59"/>
  <c r="AE187" i="59"/>
  <c r="AD187" i="59"/>
  <c r="AC187" i="59"/>
  <c r="AB187" i="59"/>
  <c r="AA187" i="59"/>
  <c r="Z187" i="59"/>
  <c r="Y187" i="59"/>
  <c r="X187" i="59"/>
  <c r="W187" i="59"/>
  <c r="V187" i="59"/>
  <c r="U187" i="59"/>
  <c r="T187" i="59"/>
  <c r="S187" i="59"/>
  <c r="R187" i="59"/>
  <c r="P187" i="59"/>
  <c r="O187" i="59"/>
  <c r="N187" i="59"/>
  <c r="M187" i="59"/>
  <c r="L187" i="59"/>
  <c r="AG186" i="59"/>
  <c r="AF186" i="59"/>
  <c r="AE186" i="59"/>
  <c r="AD186" i="59"/>
  <c r="AC186" i="59"/>
  <c r="AB186" i="59"/>
  <c r="AA186" i="59"/>
  <c r="Z186" i="59"/>
  <c r="Y186" i="59"/>
  <c r="X186" i="59"/>
  <c r="W186" i="59"/>
  <c r="V186" i="59"/>
  <c r="U186" i="59"/>
  <c r="T186" i="59"/>
  <c r="S186" i="59"/>
  <c r="R186" i="59"/>
  <c r="P186" i="59"/>
  <c r="O186" i="59"/>
  <c r="N186" i="59"/>
  <c r="M186" i="59"/>
  <c r="L186" i="59"/>
  <c r="AF185" i="59"/>
  <c r="AE185" i="59"/>
  <c r="AD185" i="59"/>
  <c r="AC185" i="59"/>
  <c r="AB185" i="59"/>
  <c r="AA185" i="59"/>
  <c r="Z185" i="59"/>
  <c r="Y185" i="59"/>
  <c r="X185" i="59"/>
  <c r="W185" i="59"/>
  <c r="V185" i="59"/>
  <c r="U185" i="59"/>
  <c r="T185" i="59"/>
  <c r="S185" i="59"/>
  <c r="R185" i="59"/>
  <c r="P185" i="59"/>
  <c r="O185" i="59"/>
  <c r="N185" i="59"/>
  <c r="M185" i="59"/>
  <c r="L185" i="59"/>
  <c r="AG184" i="59"/>
  <c r="AF184" i="59"/>
  <c r="AE184" i="59"/>
  <c r="AD184" i="59"/>
  <c r="AC184" i="59"/>
  <c r="AB184" i="59"/>
  <c r="AA184" i="59"/>
  <c r="Z184" i="59"/>
  <c r="Y184" i="59"/>
  <c r="X184" i="59"/>
  <c r="W184" i="59"/>
  <c r="V184" i="59"/>
  <c r="U184" i="59"/>
  <c r="T184" i="59"/>
  <c r="S184" i="59"/>
  <c r="R184" i="59"/>
  <c r="P184" i="59"/>
  <c r="O184" i="59"/>
  <c r="N184" i="59"/>
  <c r="M184" i="59"/>
  <c r="L184" i="59"/>
  <c r="AG183" i="59"/>
  <c r="AF183" i="59"/>
  <c r="AE183" i="59"/>
  <c r="AD183" i="59"/>
  <c r="AC183" i="59"/>
  <c r="AB183" i="59"/>
  <c r="AA183" i="59"/>
  <c r="Z183" i="59"/>
  <c r="Y183" i="59"/>
  <c r="X183" i="59"/>
  <c r="W183" i="59"/>
  <c r="V183" i="59"/>
  <c r="U183" i="59"/>
  <c r="T183" i="59"/>
  <c r="S183" i="59"/>
  <c r="R183" i="59"/>
  <c r="P183" i="59"/>
  <c r="O183" i="59"/>
  <c r="N183" i="59"/>
  <c r="M183" i="59"/>
  <c r="L183" i="59"/>
  <c r="AF182" i="59"/>
  <c r="AE182" i="59"/>
  <c r="AD182" i="59"/>
  <c r="AC182" i="59"/>
  <c r="AB182" i="59"/>
  <c r="AA182" i="59"/>
  <c r="Z182" i="59"/>
  <c r="Y182" i="59"/>
  <c r="X182" i="59"/>
  <c r="W182" i="59"/>
  <c r="V182" i="59"/>
  <c r="U182" i="59"/>
  <c r="T182" i="59"/>
  <c r="S182" i="59"/>
  <c r="R182" i="59"/>
  <c r="P182" i="59"/>
  <c r="O182" i="59"/>
  <c r="N182" i="59"/>
  <c r="M182" i="59"/>
  <c r="L182" i="59"/>
  <c r="AF181" i="59"/>
  <c r="AE181" i="59"/>
  <c r="AD181" i="59"/>
  <c r="AC181" i="59"/>
  <c r="AB181" i="59"/>
  <c r="AA181" i="59"/>
  <c r="Z181" i="59"/>
  <c r="Y181" i="59"/>
  <c r="X181" i="59"/>
  <c r="W181" i="59"/>
  <c r="V181" i="59"/>
  <c r="U181" i="59"/>
  <c r="T181" i="59"/>
  <c r="S181" i="59"/>
  <c r="R181" i="59"/>
  <c r="P181" i="59"/>
  <c r="O181" i="59"/>
  <c r="N181" i="59"/>
  <c r="M181" i="59"/>
  <c r="L181" i="59"/>
  <c r="AG180" i="59"/>
  <c r="AF180" i="59"/>
  <c r="AE180" i="59"/>
  <c r="AD180" i="59"/>
  <c r="AC180" i="59"/>
  <c r="AB180" i="59"/>
  <c r="AA180" i="59"/>
  <c r="Z180" i="59"/>
  <c r="Y180" i="59"/>
  <c r="X180" i="59"/>
  <c r="W180" i="59"/>
  <c r="V180" i="59"/>
  <c r="U180" i="59"/>
  <c r="T180" i="59"/>
  <c r="S180" i="59"/>
  <c r="R180" i="59"/>
  <c r="P180" i="59"/>
  <c r="O180" i="59"/>
  <c r="N180" i="59"/>
  <c r="M180" i="59"/>
  <c r="L180" i="59"/>
  <c r="AF179" i="59"/>
  <c r="AE179" i="59"/>
  <c r="AD179" i="59"/>
  <c r="AC179" i="59"/>
  <c r="AB179" i="59"/>
  <c r="AA179" i="59"/>
  <c r="Z179" i="59"/>
  <c r="Y179" i="59"/>
  <c r="X179" i="59"/>
  <c r="W179" i="59"/>
  <c r="V179" i="59"/>
  <c r="U179" i="59"/>
  <c r="T179" i="59"/>
  <c r="S179" i="59"/>
  <c r="R179" i="59"/>
  <c r="P179" i="59"/>
  <c r="O179" i="59"/>
  <c r="N179" i="59"/>
  <c r="M179" i="59"/>
  <c r="L179" i="59"/>
  <c r="AF178" i="59"/>
  <c r="AE178" i="59"/>
  <c r="AD178" i="59"/>
  <c r="AC178" i="59"/>
  <c r="AB178" i="59"/>
  <c r="AA178" i="59"/>
  <c r="Z178" i="59"/>
  <c r="Y178" i="59"/>
  <c r="X178" i="59"/>
  <c r="W178" i="59"/>
  <c r="V178" i="59"/>
  <c r="U178" i="59"/>
  <c r="T178" i="59"/>
  <c r="S178" i="59"/>
  <c r="R178" i="59"/>
  <c r="P178" i="59"/>
  <c r="O178" i="59"/>
  <c r="N178" i="59"/>
  <c r="M178" i="59"/>
  <c r="L178" i="59"/>
  <c r="AG177" i="59"/>
  <c r="AF177" i="59"/>
  <c r="AE177" i="59"/>
  <c r="AD177" i="59"/>
  <c r="AC177" i="59"/>
  <c r="AB177" i="59"/>
  <c r="AA177" i="59"/>
  <c r="Z177" i="59"/>
  <c r="Y177" i="59"/>
  <c r="X177" i="59"/>
  <c r="W177" i="59"/>
  <c r="V177" i="59"/>
  <c r="U177" i="59"/>
  <c r="T177" i="59"/>
  <c r="S177" i="59"/>
  <c r="R177" i="59"/>
  <c r="P177" i="59"/>
  <c r="O177" i="59"/>
  <c r="N177" i="59"/>
  <c r="M177" i="59"/>
  <c r="L177" i="59"/>
  <c r="AF176" i="59"/>
  <c r="AE176" i="59"/>
  <c r="AD176" i="59"/>
  <c r="AC176" i="59"/>
  <c r="AB176" i="59"/>
  <c r="AA176" i="59"/>
  <c r="Z176" i="59"/>
  <c r="Y176" i="59"/>
  <c r="X176" i="59"/>
  <c r="W176" i="59"/>
  <c r="V176" i="59"/>
  <c r="U176" i="59"/>
  <c r="T176" i="59"/>
  <c r="S176" i="59"/>
  <c r="R176" i="59"/>
  <c r="P176" i="59"/>
  <c r="O176" i="59"/>
  <c r="N176" i="59"/>
  <c r="M176" i="59"/>
  <c r="L176" i="59"/>
  <c r="AF175" i="59"/>
  <c r="AE175" i="59"/>
  <c r="AD175" i="59"/>
  <c r="AC175" i="59"/>
  <c r="AB175" i="59"/>
  <c r="AA175" i="59"/>
  <c r="Z175" i="59"/>
  <c r="Y175" i="59"/>
  <c r="X175" i="59"/>
  <c r="W175" i="59"/>
  <c r="V175" i="59"/>
  <c r="U175" i="59"/>
  <c r="T175" i="59"/>
  <c r="S175" i="59"/>
  <c r="R175" i="59"/>
  <c r="P175" i="59"/>
  <c r="O175" i="59"/>
  <c r="N175" i="59"/>
  <c r="M175" i="59"/>
  <c r="L175" i="59"/>
  <c r="AG174" i="59"/>
  <c r="AF174" i="59"/>
  <c r="AE174" i="59"/>
  <c r="AD174" i="59"/>
  <c r="AC174" i="59"/>
  <c r="AB174" i="59"/>
  <c r="AA174" i="59"/>
  <c r="Z174" i="59"/>
  <c r="Y174" i="59"/>
  <c r="X174" i="59"/>
  <c r="W174" i="59"/>
  <c r="V174" i="59"/>
  <c r="U174" i="59"/>
  <c r="T174" i="59"/>
  <c r="S174" i="59"/>
  <c r="R174" i="59"/>
  <c r="P174" i="59"/>
  <c r="O174" i="59"/>
  <c r="N174" i="59"/>
  <c r="M174" i="59"/>
  <c r="L174" i="59"/>
  <c r="AF173" i="59"/>
  <c r="AE173" i="59"/>
  <c r="AD173" i="59"/>
  <c r="AC173" i="59"/>
  <c r="AB173" i="59"/>
  <c r="AA173" i="59"/>
  <c r="Z173" i="59"/>
  <c r="Y173" i="59"/>
  <c r="X173" i="59"/>
  <c r="W173" i="59"/>
  <c r="V173" i="59"/>
  <c r="U173" i="59"/>
  <c r="T173" i="59"/>
  <c r="S173" i="59"/>
  <c r="R173" i="59"/>
  <c r="P173" i="59"/>
  <c r="O173" i="59"/>
  <c r="N173" i="59"/>
  <c r="M173" i="59"/>
  <c r="L173" i="59"/>
  <c r="AF172" i="59"/>
  <c r="AE172" i="59"/>
  <c r="AD172" i="59"/>
  <c r="AC172" i="59"/>
  <c r="AB172" i="59"/>
  <c r="AA172" i="59"/>
  <c r="Z172" i="59"/>
  <c r="Y172" i="59"/>
  <c r="X172" i="59"/>
  <c r="W172" i="59"/>
  <c r="V172" i="59"/>
  <c r="U172" i="59"/>
  <c r="T172" i="59"/>
  <c r="S172" i="59"/>
  <c r="R172" i="59"/>
  <c r="P172" i="59"/>
  <c r="O172" i="59"/>
  <c r="N172" i="59"/>
  <c r="M172" i="59"/>
  <c r="L172" i="59"/>
  <c r="AG171" i="59"/>
  <c r="AF171" i="59"/>
  <c r="AE171" i="59"/>
  <c r="AD171" i="59"/>
  <c r="AC171" i="59"/>
  <c r="AB171" i="59"/>
  <c r="AA171" i="59"/>
  <c r="Z171" i="59"/>
  <c r="Y171" i="59"/>
  <c r="X171" i="59"/>
  <c r="W171" i="59"/>
  <c r="V171" i="59"/>
  <c r="U171" i="59"/>
  <c r="T171" i="59"/>
  <c r="S171" i="59"/>
  <c r="R171" i="59"/>
  <c r="P171" i="59"/>
  <c r="O171" i="59"/>
  <c r="N171" i="59"/>
  <c r="M171" i="59"/>
  <c r="L171" i="59"/>
  <c r="AF170" i="59"/>
  <c r="AE170" i="59"/>
  <c r="AD170" i="59"/>
  <c r="AC170" i="59"/>
  <c r="AB170" i="59"/>
  <c r="AA170" i="59"/>
  <c r="Z170" i="59"/>
  <c r="Y170" i="59"/>
  <c r="X170" i="59"/>
  <c r="W170" i="59"/>
  <c r="V170" i="59"/>
  <c r="U170" i="59"/>
  <c r="T170" i="59"/>
  <c r="S170" i="59"/>
  <c r="R170" i="59"/>
  <c r="P170" i="59"/>
  <c r="O170" i="59"/>
  <c r="N170" i="59"/>
  <c r="M170" i="59"/>
  <c r="L170" i="59"/>
  <c r="AF169" i="59"/>
  <c r="AE169" i="59"/>
  <c r="AD169" i="59"/>
  <c r="AC169" i="59"/>
  <c r="AB169" i="59"/>
  <c r="AA169" i="59"/>
  <c r="Z169" i="59"/>
  <c r="Y169" i="59"/>
  <c r="X169" i="59"/>
  <c r="W169" i="59"/>
  <c r="V169" i="59"/>
  <c r="U169" i="59"/>
  <c r="T169" i="59"/>
  <c r="S169" i="59"/>
  <c r="R169" i="59"/>
  <c r="P169" i="59"/>
  <c r="O169" i="59"/>
  <c r="N169" i="59"/>
  <c r="M169" i="59"/>
  <c r="L169" i="59"/>
  <c r="AG168" i="59"/>
  <c r="AF168" i="59"/>
  <c r="AE168" i="59"/>
  <c r="AD168" i="59"/>
  <c r="AC168" i="59"/>
  <c r="AB168" i="59"/>
  <c r="AA168" i="59"/>
  <c r="Z168" i="59"/>
  <c r="Y168" i="59"/>
  <c r="X168" i="59"/>
  <c r="W168" i="59"/>
  <c r="V168" i="59"/>
  <c r="U168" i="59"/>
  <c r="T168" i="59"/>
  <c r="S168" i="59"/>
  <c r="R168" i="59"/>
  <c r="P168" i="59"/>
  <c r="O168" i="59"/>
  <c r="N168" i="59"/>
  <c r="M168" i="59"/>
  <c r="L168" i="59"/>
  <c r="AF167" i="59"/>
  <c r="AE167" i="59"/>
  <c r="AD167" i="59"/>
  <c r="AC167" i="59"/>
  <c r="AB167" i="59"/>
  <c r="AA167" i="59"/>
  <c r="Z167" i="59"/>
  <c r="Y167" i="59"/>
  <c r="X167" i="59"/>
  <c r="W167" i="59"/>
  <c r="V167" i="59"/>
  <c r="U167" i="59"/>
  <c r="T167" i="59"/>
  <c r="S167" i="59"/>
  <c r="R167" i="59"/>
  <c r="P167" i="59"/>
  <c r="O167" i="59"/>
  <c r="N167" i="59"/>
  <c r="M167" i="59"/>
  <c r="L167" i="59"/>
  <c r="AF166" i="59"/>
  <c r="AE166" i="59"/>
  <c r="AD166" i="59"/>
  <c r="AC166" i="59"/>
  <c r="AB166" i="59"/>
  <c r="AA166" i="59"/>
  <c r="Z166" i="59"/>
  <c r="Y166" i="59"/>
  <c r="X166" i="59"/>
  <c r="W166" i="59"/>
  <c r="V166" i="59"/>
  <c r="U166" i="59"/>
  <c r="T166" i="59"/>
  <c r="S166" i="59"/>
  <c r="R166" i="59"/>
  <c r="P166" i="59"/>
  <c r="O166" i="59"/>
  <c r="N166" i="59"/>
  <c r="M166" i="59"/>
  <c r="L166" i="59"/>
  <c r="AG165" i="59"/>
  <c r="AF165" i="59"/>
  <c r="AE165" i="59"/>
  <c r="AD165" i="59"/>
  <c r="AC165" i="59"/>
  <c r="AB165" i="59"/>
  <c r="AA165" i="59"/>
  <c r="Z165" i="59"/>
  <c r="Y165" i="59"/>
  <c r="X165" i="59"/>
  <c r="W165" i="59"/>
  <c r="V165" i="59"/>
  <c r="U165" i="59"/>
  <c r="T165" i="59"/>
  <c r="S165" i="59"/>
  <c r="R165" i="59"/>
  <c r="P165" i="59"/>
  <c r="O165" i="59"/>
  <c r="N165" i="59"/>
  <c r="M165" i="59"/>
  <c r="L165" i="59"/>
  <c r="AF164" i="59"/>
  <c r="AE164" i="59"/>
  <c r="AD164" i="59"/>
  <c r="AC164" i="59"/>
  <c r="AB164" i="59"/>
  <c r="AA164" i="59"/>
  <c r="Z164" i="59"/>
  <c r="Y164" i="59"/>
  <c r="X164" i="59"/>
  <c r="W164" i="59"/>
  <c r="V164" i="59"/>
  <c r="U164" i="59"/>
  <c r="T164" i="59"/>
  <c r="S164" i="59"/>
  <c r="R164" i="59"/>
  <c r="P164" i="59"/>
  <c r="O164" i="59"/>
  <c r="N164" i="59"/>
  <c r="M164" i="59"/>
  <c r="L164" i="59"/>
  <c r="AF163" i="59"/>
  <c r="AE163" i="59"/>
  <c r="AD163" i="59"/>
  <c r="AC163" i="59"/>
  <c r="AB163" i="59"/>
  <c r="AA163" i="59"/>
  <c r="Z163" i="59"/>
  <c r="Y163" i="59"/>
  <c r="X163" i="59"/>
  <c r="W163" i="59"/>
  <c r="V163" i="59"/>
  <c r="U163" i="59"/>
  <c r="T163" i="59"/>
  <c r="S163" i="59"/>
  <c r="R163" i="59"/>
  <c r="P163" i="59"/>
  <c r="O163" i="59"/>
  <c r="N163" i="59"/>
  <c r="M163" i="59"/>
  <c r="L163" i="59"/>
  <c r="AG162" i="59"/>
  <c r="AF162" i="59"/>
  <c r="AE162" i="59"/>
  <c r="AD162" i="59"/>
  <c r="AC162" i="59"/>
  <c r="AB162" i="59"/>
  <c r="AA162" i="59"/>
  <c r="Z162" i="59"/>
  <c r="Y162" i="59"/>
  <c r="X162" i="59"/>
  <c r="W162" i="59"/>
  <c r="V162" i="59"/>
  <c r="U162" i="59"/>
  <c r="T162" i="59"/>
  <c r="S162" i="59"/>
  <c r="R162" i="59"/>
  <c r="P162" i="59"/>
  <c r="O162" i="59"/>
  <c r="N162" i="59"/>
  <c r="M162" i="59"/>
  <c r="L162" i="59"/>
  <c r="AF161" i="59"/>
  <c r="AE161" i="59"/>
  <c r="AD161" i="59"/>
  <c r="AC161" i="59"/>
  <c r="AB161" i="59"/>
  <c r="AA161" i="59"/>
  <c r="Z161" i="59"/>
  <c r="Y161" i="59"/>
  <c r="X161" i="59"/>
  <c r="W161" i="59"/>
  <c r="V161" i="59"/>
  <c r="U161" i="59"/>
  <c r="T161" i="59"/>
  <c r="S161" i="59"/>
  <c r="R161" i="59"/>
  <c r="P161" i="59"/>
  <c r="O161" i="59"/>
  <c r="N161" i="59"/>
  <c r="M161" i="59"/>
  <c r="L161" i="59"/>
  <c r="AF160" i="59"/>
  <c r="AE160" i="59"/>
  <c r="AD160" i="59"/>
  <c r="AC160" i="59"/>
  <c r="AB160" i="59"/>
  <c r="AA160" i="59"/>
  <c r="Z160" i="59"/>
  <c r="Y160" i="59"/>
  <c r="X160" i="59"/>
  <c r="W160" i="59"/>
  <c r="V160" i="59"/>
  <c r="U160" i="59"/>
  <c r="T160" i="59"/>
  <c r="S160" i="59"/>
  <c r="R160" i="59"/>
  <c r="P160" i="59"/>
  <c r="O160" i="59"/>
  <c r="N160" i="59"/>
  <c r="M160" i="59"/>
  <c r="L160" i="59"/>
  <c r="AG159" i="59"/>
  <c r="AF159" i="59"/>
  <c r="AE159" i="59"/>
  <c r="AD159" i="59"/>
  <c r="AC159" i="59"/>
  <c r="AB159" i="59"/>
  <c r="AA159" i="59"/>
  <c r="Z159" i="59"/>
  <c r="Y159" i="59"/>
  <c r="X159" i="59"/>
  <c r="W159" i="59"/>
  <c r="V159" i="59"/>
  <c r="U159" i="59"/>
  <c r="T159" i="59"/>
  <c r="S159" i="59"/>
  <c r="R159" i="59"/>
  <c r="P159" i="59"/>
  <c r="O159" i="59"/>
  <c r="N159" i="59"/>
  <c r="M159" i="59"/>
  <c r="L159" i="59"/>
  <c r="AF158" i="59"/>
  <c r="AE158" i="59"/>
  <c r="AD158" i="59"/>
  <c r="AC158" i="59"/>
  <c r="AB158" i="59"/>
  <c r="AA158" i="59"/>
  <c r="Z158" i="59"/>
  <c r="Y158" i="59"/>
  <c r="X158" i="59"/>
  <c r="W158" i="59"/>
  <c r="V158" i="59"/>
  <c r="U158" i="59"/>
  <c r="T158" i="59"/>
  <c r="S158" i="59"/>
  <c r="R158" i="59"/>
  <c r="P158" i="59"/>
  <c r="O158" i="59"/>
  <c r="N158" i="59"/>
  <c r="M158" i="59"/>
  <c r="L158" i="59"/>
  <c r="AF157" i="59"/>
  <c r="AE157" i="59"/>
  <c r="AD157" i="59"/>
  <c r="AC157" i="59"/>
  <c r="AB157" i="59"/>
  <c r="AA157" i="59"/>
  <c r="Z157" i="59"/>
  <c r="Y157" i="59"/>
  <c r="X157" i="59"/>
  <c r="W157" i="59"/>
  <c r="V157" i="59"/>
  <c r="U157" i="59"/>
  <c r="T157" i="59"/>
  <c r="S157" i="59"/>
  <c r="R157" i="59"/>
  <c r="P157" i="59"/>
  <c r="O157" i="59"/>
  <c r="N157" i="59"/>
  <c r="M157" i="59"/>
  <c r="L157" i="59"/>
  <c r="AG156" i="59"/>
  <c r="AF156" i="59"/>
  <c r="AE156" i="59"/>
  <c r="AD156" i="59"/>
  <c r="AC156" i="59"/>
  <c r="AB156" i="59"/>
  <c r="AA156" i="59"/>
  <c r="Z156" i="59"/>
  <c r="Y156" i="59"/>
  <c r="X156" i="59"/>
  <c r="W156" i="59"/>
  <c r="V156" i="59"/>
  <c r="U156" i="59"/>
  <c r="T156" i="59"/>
  <c r="S156" i="59"/>
  <c r="R156" i="59"/>
  <c r="P156" i="59"/>
  <c r="O156" i="59"/>
  <c r="N156" i="59"/>
  <c r="M156" i="59"/>
  <c r="L156" i="59"/>
  <c r="AF155" i="59"/>
  <c r="AE155" i="59"/>
  <c r="AD155" i="59"/>
  <c r="AC155" i="59"/>
  <c r="AB155" i="59"/>
  <c r="AA155" i="59"/>
  <c r="Z155" i="59"/>
  <c r="Y155" i="59"/>
  <c r="X155" i="59"/>
  <c r="W155" i="59"/>
  <c r="V155" i="59"/>
  <c r="U155" i="59"/>
  <c r="T155" i="59"/>
  <c r="S155" i="59"/>
  <c r="R155" i="59"/>
  <c r="P155" i="59"/>
  <c r="O155" i="59"/>
  <c r="N155" i="59"/>
  <c r="M155" i="59"/>
  <c r="L155" i="59"/>
  <c r="AF154" i="59"/>
  <c r="AE154" i="59"/>
  <c r="AD154" i="59"/>
  <c r="AC154" i="59"/>
  <c r="AB154" i="59"/>
  <c r="AA154" i="59"/>
  <c r="Z154" i="59"/>
  <c r="Y154" i="59"/>
  <c r="X154" i="59"/>
  <c r="W154" i="59"/>
  <c r="V154" i="59"/>
  <c r="U154" i="59"/>
  <c r="T154" i="59"/>
  <c r="S154" i="59"/>
  <c r="R154" i="59"/>
  <c r="P154" i="59"/>
  <c r="O154" i="59"/>
  <c r="N154" i="59"/>
  <c r="M154" i="59"/>
  <c r="L154" i="59"/>
  <c r="AG153" i="59"/>
  <c r="AF153" i="59"/>
  <c r="AE153" i="59"/>
  <c r="AD153" i="59"/>
  <c r="AC153" i="59"/>
  <c r="AB153" i="59"/>
  <c r="AA153" i="59"/>
  <c r="Z153" i="59"/>
  <c r="Y153" i="59"/>
  <c r="X153" i="59"/>
  <c r="W153" i="59"/>
  <c r="V153" i="59"/>
  <c r="U153" i="59"/>
  <c r="T153" i="59"/>
  <c r="S153" i="59"/>
  <c r="R153" i="59"/>
  <c r="P153" i="59"/>
  <c r="O153" i="59"/>
  <c r="N153" i="59"/>
  <c r="M153" i="59"/>
  <c r="L153" i="59"/>
  <c r="AF152" i="59"/>
  <c r="AE152" i="59"/>
  <c r="AD152" i="59"/>
  <c r="AC152" i="59"/>
  <c r="AB152" i="59"/>
  <c r="AA152" i="59"/>
  <c r="Z152" i="59"/>
  <c r="Y152" i="59"/>
  <c r="X152" i="59"/>
  <c r="W152" i="59"/>
  <c r="V152" i="59"/>
  <c r="U152" i="59"/>
  <c r="T152" i="59"/>
  <c r="S152" i="59"/>
  <c r="R152" i="59"/>
  <c r="P152" i="59"/>
  <c r="O152" i="59"/>
  <c r="N152" i="59"/>
  <c r="M152" i="59"/>
  <c r="L152" i="59"/>
  <c r="AF151" i="59"/>
  <c r="AE151" i="59"/>
  <c r="AD151" i="59"/>
  <c r="AC151" i="59"/>
  <c r="AB151" i="59"/>
  <c r="AA151" i="59"/>
  <c r="Z151" i="59"/>
  <c r="Y151" i="59"/>
  <c r="X151" i="59"/>
  <c r="W151" i="59"/>
  <c r="V151" i="59"/>
  <c r="U151" i="59"/>
  <c r="T151" i="59"/>
  <c r="S151" i="59"/>
  <c r="R151" i="59"/>
  <c r="P151" i="59"/>
  <c r="O151" i="59"/>
  <c r="N151" i="59"/>
  <c r="M151" i="59"/>
  <c r="L151" i="59"/>
  <c r="AG150" i="59"/>
  <c r="AF150" i="59"/>
  <c r="AE150" i="59"/>
  <c r="AD150" i="59"/>
  <c r="AC150" i="59"/>
  <c r="AB150" i="59"/>
  <c r="AA150" i="59"/>
  <c r="Z150" i="59"/>
  <c r="Y150" i="59"/>
  <c r="X150" i="59"/>
  <c r="W150" i="59"/>
  <c r="V150" i="59"/>
  <c r="U150" i="59"/>
  <c r="T150" i="59"/>
  <c r="S150" i="59"/>
  <c r="R150" i="59"/>
  <c r="P150" i="59"/>
  <c r="O150" i="59"/>
  <c r="N150" i="59"/>
  <c r="M150" i="59"/>
  <c r="L150" i="59"/>
  <c r="AF149" i="59"/>
  <c r="AE149" i="59"/>
  <c r="AD149" i="59"/>
  <c r="AC149" i="59"/>
  <c r="AB149" i="59"/>
  <c r="AA149" i="59"/>
  <c r="Z149" i="59"/>
  <c r="Y149" i="59"/>
  <c r="X149" i="59"/>
  <c r="W149" i="59"/>
  <c r="V149" i="59"/>
  <c r="U149" i="59"/>
  <c r="T149" i="59"/>
  <c r="S149" i="59"/>
  <c r="R149" i="59"/>
  <c r="P149" i="59"/>
  <c r="O149" i="59"/>
  <c r="N149" i="59"/>
  <c r="M149" i="59"/>
  <c r="L149" i="59"/>
  <c r="AF148" i="59"/>
  <c r="AE148" i="59"/>
  <c r="AD148" i="59"/>
  <c r="AC148" i="59"/>
  <c r="AB148" i="59"/>
  <c r="AA148" i="59"/>
  <c r="Z148" i="59"/>
  <c r="Y148" i="59"/>
  <c r="X148" i="59"/>
  <c r="W148" i="59"/>
  <c r="V148" i="59"/>
  <c r="U148" i="59"/>
  <c r="T148" i="59"/>
  <c r="S148" i="59"/>
  <c r="R148" i="59"/>
  <c r="P148" i="59"/>
  <c r="O148" i="59"/>
  <c r="N148" i="59"/>
  <c r="M148" i="59"/>
  <c r="L148" i="59"/>
  <c r="AG147" i="59"/>
  <c r="AF147" i="59"/>
  <c r="AE147" i="59"/>
  <c r="AD147" i="59"/>
  <c r="AC147" i="59"/>
  <c r="AB147" i="59"/>
  <c r="AA147" i="59"/>
  <c r="Z147" i="59"/>
  <c r="Y147" i="59"/>
  <c r="X147" i="59"/>
  <c r="W147" i="59"/>
  <c r="V147" i="59"/>
  <c r="U147" i="59"/>
  <c r="T147" i="59"/>
  <c r="S147" i="59"/>
  <c r="R147" i="59"/>
  <c r="P147" i="59"/>
  <c r="O147" i="59"/>
  <c r="N147" i="59"/>
  <c r="M147" i="59"/>
  <c r="L147" i="59"/>
  <c r="AF146" i="59"/>
  <c r="AE146" i="59"/>
  <c r="AD146" i="59"/>
  <c r="AC146" i="59"/>
  <c r="AB146" i="59"/>
  <c r="AA146" i="59"/>
  <c r="Z146" i="59"/>
  <c r="Y146" i="59"/>
  <c r="X146" i="59"/>
  <c r="W146" i="59"/>
  <c r="V146" i="59"/>
  <c r="U146" i="59"/>
  <c r="T146" i="59"/>
  <c r="S146" i="59"/>
  <c r="R146" i="59"/>
  <c r="P146" i="59"/>
  <c r="O146" i="59"/>
  <c r="N146" i="59"/>
  <c r="M146" i="59"/>
  <c r="L146" i="59"/>
  <c r="AF145" i="59"/>
  <c r="AE145" i="59"/>
  <c r="AD145" i="59"/>
  <c r="AC145" i="59"/>
  <c r="AB145" i="59"/>
  <c r="AA145" i="59"/>
  <c r="Z145" i="59"/>
  <c r="Y145" i="59"/>
  <c r="X145" i="59"/>
  <c r="W145" i="59"/>
  <c r="V145" i="59"/>
  <c r="U145" i="59"/>
  <c r="T145" i="59"/>
  <c r="S145" i="59"/>
  <c r="R145" i="59"/>
  <c r="P145" i="59"/>
  <c r="O145" i="59"/>
  <c r="N145" i="59"/>
  <c r="M145" i="59"/>
  <c r="L145" i="59"/>
  <c r="AG144" i="59"/>
  <c r="AF144" i="59"/>
  <c r="AE144" i="59"/>
  <c r="AD144" i="59"/>
  <c r="AC144" i="59"/>
  <c r="AB144" i="59"/>
  <c r="AA144" i="59"/>
  <c r="Z144" i="59"/>
  <c r="Y144" i="59"/>
  <c r="X144" i="59"/>
  <c r="W144" i="59"/>
  <c r="V144" i="59"/>
  <c r="U144" i="59"/>
  <c r="T144" i="59"/>
  <c r="S144" i="59"/>
  <c r="R144" i="59"/>
  <c r="P144" i="59"/>
  <c r="O144" i="59"/>
  <c r="N144" i="59"/>
  <c r="M144" i="59"/>
  <c r="L144" i="59"/>
  <c r="AF143" i="59"/>
  <c r="AE143" i="59"/>
  <c r="AD143" i="59"/>
  <c r="AC143" i="59"/>
  <c r="AB143" i="59"/>
  <c r="AA143" i="59"/>
  <c r="Z143" i="59"/>
  <c r="Y143" i="59"/>
  <c r="X143" i="59"/>
  <c r="W143" i="59"/>
  <c r="V143" i="59"/>
  <c r="U143" i="59"/>
  <c r="T143" i="59"/>
  <c r="S143" i="59"/>
  <c r="R143" i="59"/>
  <c r="P143" i="59"/>
  <c r="O143" i="59"/>
  <c r="N143" i="59"/>
  <c r="M143" i="59"/>
  <c r="L143" i="59"/>
  <c r="AF142" i="59"/>
  <c r="AE142" i="59"/>
  <c r="AD142" i="59"/>
  <c r="AC142" i="59"/>
  <c r="AB142" i="59"/>
  <c r="AA142" i="59"/>
  <c r="Z142" i="59"/>
  <c r="Y142" i="59"/>
  <c r="X142" i="59"/>
  <c r="W142" i="59"/>
  <c r="V142" i="59"/>
  <c r="U142" i="59"/>
  <c r="T142" i="59"/>
  <c r="S142" i="59"/>
  <c r="R142" i="59"/>
  <c r="P142" i="59"/>
  <c r="O142" i="59"/>
  <c r="N142" i="59"/>
  <c r="M142" i="59"/>
  <c r="L142" i="59"/>
  <c r="AF141" i="59"/>
  <c r="AE141" i="59"/>
  <c r="AD141" i="59"/>
  <c r="AC141" i="59"/>
  <c r="AB141" i="59"/>
  <c r="AA141" i="59"/>
  <c r="Z141" i="59"/>
  <c r="Y141" i="59"/>
  <c r="X141" i="59"/>
  <c r="W141" i="59"/>
  <c r="V141" i="59"/>
  <c r="U141" i="59"/>
  <c r="T141" i="59"/>
  <c r="S141" i="59"/>
  <c r="R141" i="59"/>
  <c r="P141" i="59"/>
  <c r="O141" i="59"/>
  <c r="N141" i="59"/>
  <c r="M141" i="59"/>
  <c r="L141" i="59"/>
  <c r="AF140" i="59"/>
  <c r="AE140" i="59"/>
  <c r="AD140" i="59"/>
  <c r="AC140" i="59"/>
  <c r="AB140" i="59"/>
  <c r="AA140" i="59"/>
  <c r="Z140" i="59"/>
  <c r="Y140" i="59"/>
  <c r="X140" i="59"/>
  <c r="W140" i="59"/>
  <c r="V140" i="59"/>
  <c r="U140" i="59"/>
  <c r="T140" i="59"/>
  <c r="S140" i="59"/>
  <c r="R140" i="59"/>
  <c r="P140" i="59"/>
  <c r="O140" i="59"/>
  <c r="N140" i="59"/>
  <c r="M140" i="59"/>
  <c r="L140" i="59"/>
  <c r="AF139" i="59"/>
  <c r="AE139" i="59"/>
  <c r="AD139" i="59"/>
  <c r="AC139" i="59"/>
  <c r="AB139" i="59"/>
  <c r="AA139" i="59"/>
  <c r="Z139" i="59"/>
  <c r="Y139" i="59"/>
  <c r="X139" i="59"/>
  <c r="W139" i="59"/>
  <c r="V139" i="59"/>
  <c r="U139" i="59"/>
  <c r="T139" i="59"/>
  <c r="S139" i="59"/>
  <c r="R139" i="59"/>
  <c r="P139" i="59"/>
  <c r="O139" i="59"/>
  <c r="N139" i="59"/>
  <c r="M139" i="59"/>
  <c r="L139" i="59"/>
  <c r="AF138" i="59"/>
  <c r="AE138" i="59"/>
  <c r="AD138" i="59"/>
  <c r="AC138" i="59"/>
  <c r="AB138" i="59"/>
  <c r="AA138" i="59"/>
  <c r="Z138" i="59"/>
  <c r="Y138" i="59"/>
  <c r="X138" i="59"/>
  <c r="W138" i="59"/>
  <c r="V138" i="59"/>
  <c r="U138" i="59"/>
  <c r="T138" i="59"/>
  <c r="S138" i="59"/>
  <c r="R138" i="59"/>
  <c r="P138" i="59"/>
  <c r="O138" i="59"/>
  <c r="N138" i="59"/>
  <c r="M138" i="59"/>
  <c r="L138" i="59"/>
  <c r="AF137" i="59"/>
  <c r="AE137" i="59"/>
  <c r="AD137" i="59"/>
  <c r="AC137" i="59"/>
  <c r="AB137" i="59"/>
  <c r="AA137" i="59"/>
  <c r="Z137" i="59"/>
  <c r="Y137" i="59"/>
  <c r="X137" i="59"/>
  <c r="W137" i="59"/>
  <c r="V137" i="59"/>
  <c r="U137" i="59"/>
  <c r="T137" i="59"/>
  <c r="S137" i="59"/>
  <c r="R137" i="59"/>
  <c r="P137" i="59"/>
  <c r="O137" i="59"/>
  <c r="N137" i="59"/>
  <c r="M137" i="59"/>
  <c r="L137" i="59"/>
  <c r="AF136" i="59"/>
  <c r="AE136" i="59"/>
  <c r="AD136" i="59"/>
  <c r="AC136" i="59"/>
  <c r="AB136" i="59"/>
  <c r="AA136" i="59"/>
  <c r="Z136" i="59"/>
  <c r="Y136" i="59"/>
  <c r="X136" i="59"/>
  <c r="W136" i="59"/>
  <c r="V136" i="59"/>
  <c r="U136" i="59"/>
  <c r="T136" i="59"/>
  <c r="S136" i="59"/>
  <c r="R136" i="59"/>
  <c r="P136" i="59"/>
  <c r="O136" i="59"/>
  <c r="N136" i="59"/>
  <c r="M136" i="59"/>
  <c r="L136" i="59"/>
  <c r="AF135" i="59"/>
  <c r="AE135" i="59"/>
  <c r="AD135" i="59"/>
  <c r="AC135" i="59"/>
  <c r="AB135" i="59"/>
  <c r="AA135" i="59"/>
  <c r="Z135" i="59"/>
  <c r="Y135" i="59"/>
  <c r="X135" i="59"/>
  <c r="W135" i="59"/>
  <c r="V135" i="59"/>
  <c r="U135" i="59"/>
  <c r="T135" i="59"/>
  <c r="S135" i="59"/>
  <c r="R135" i="59"/>
  <c r="P135" i="59"/>
  <c r="O135" i="59"/>
  <c r="N135" i="59"/>
  <c r="M135" i="59"/>
  <c r="L135" i="59"/>
  <c r="AF134" i="59"/>
  <c r="AE134" i="59"/>
  <c r="AD134" i="59"/>
  <c r="AC134" i="59"/>
  <c r="AB134" i="59"/>
  <c r="AA134" i="59"/>
  <c r="Z134" i="59"/>
  <c r="Y134" i="59"/>
  <c r="X134" i="59"/>
  <c r="W134" i="59"/>
  <c r="V134" i="59"/>
  <c r="U134" i="59"/>
  <c r="T134" i="59"/>
  <c r="S134" i="59"/>
  <c r="R134" i="59"/>
  <c r="P134" i="59"/>
  <c r="O134" i="59"/>
  <c r="N134" i="59"/>
  <c r="M134" i="59"/>
  <c r="L134" i="59"/>
  <c r="AF133" i="59"/>
  <c r="AE133" i="59"/>
  <c r="AD133" i="59"/>
  <c r="AC133" i="59"/>
  <c r="AB133" i="59"/>
  <c r="AA133" i="59"/>
  <c r="Z133" i="59"/>
  <c r="Y133" i="59"/>
  <c r="X133" i="59"/>
  <c r="W133" i="59"/>
  <c r="V133" i="59"/>
  <c r="U133" i="59"/>
  <c r="T133" i="59"/>
  <c r="S133" i="59"/>
  <c r="R133" i="59"/>
  <c r="P133" i="59"/>
  <c r="O133" i="59"/>
  <c r="N133" i="59"/>
  <c r="M133" i="59"/>
  <c r="L133" i="59"/>
  <c r="AF132" i="59"/>
  <c r="AE132" i="59"/>
  <c r="AD132" i="59"/>
  <c r="AC132" i="59"/>
  <c r="AB132" i="59"/>
  <c r="AA132" i="59"/>
  <c r="Z132" i="59"/>
  <c r="Y132" i="59"/>
  <c r="X132" i="59"/>
  <c r="W132" i="59"/>
  <c r="V132" i="59"/>
  <c r="U132" i="59"/>
  <c r="T132" i="59"/>
  <c r="S132" i="59"/>
  <c r="R132" i="59"/>
  <c r="P132" i="59"/>
  <c r="O132" i="59"/>
  <c r="N132" i="59"/>
  <c r="M132" i="59"/>
  <c r="L132" i="59"/>
  <c r="AF131" i="59"/>
  <c r="AE131" i="59"/>
  <c r="AD131" i="59"/>
  <c r="AC131" i="59"/>
  <c r="AB131" i="59"/>
  <c r="AA131" i="59"/>
  <c r="Z131" i="59"/>
  <c r="Y131" i="59"/>
  <c r="X131" i="59"/>
  <c r="W131" i="59"/>
  <c r="V131" i="59"/>
  <c r="U131" i="59"/>
  <c r="T131" i="59"/>
  <c r="S131" i="59"/>
  <c r="R131" i="59"/>
  <c r="P131" i="59"/>
  <c r="O131" i="59"/>
  <c r="N131" i="59"/>
  <c r="M131" i="59"/>
  <c r="L131" i="59"/>
  <c r="AF130" i="59"/>
  <c r="AE130" i="59"/>
  <c r="AD130" i="59"/>
  <c r="AC130" i="59"/>
  <c r="AB130" i="59"/>
  <c r="AA130" i="59"/>
  <c r="Z130" i="59"/>
  <c r="Y130" i="59"/>
  <c r="X130" i="59"/>
  <c r="W130" i="59"/>
  <c r="V130" i="59"/>
  <c r="U130" i="59"/>
  <c r="T130" i="59"/>
  <c r="S130" i="59"/>
  <c r="R130" i="59"/>
  <c r="P130" i="59"/>
  <c r="O130" i="59"/>
  <c r="N130" i="59"/>
  <c r="M130" i="59"/>
  <c r="L130" i="59"/>
  <c r="AF129" i="59"/>
  <c r="AE129" i="59"/>
  <c r="AD129" i="59"/>
  <c r="AC129" i="59"/>
  <c r="AB129" i="59"/>
  <c r="AA129" i="59"/>
  <c r="Z129" i="59"/>
  <c r="Y129" i="59"/>
  <c r="X129" i="59"/>
  <c r="W129" i="59"/>
  <c r="V129" i="59"/>
  <c r="U129" i="59"/>
  <c r="T129" i="59"/>
  <c r="S129" i="59"/>
  <c r="R129" i="59"/>
  <c r="P129" i="59"/>
  <c r="O129" i="59"/>
  <c r="N129" i="59"/>
  <c r="M129" i="59"/>
  <c r="L129" i="59"/>
  <c r="AF128" i="59"/>
  <c r="AE128" i="59"/>
  <c r="AD128" i="59"/>
  <c r="AC128" i="59"/>
  <c r="AB128" i="59"/>
  <c r="AA128" i="59"/>
  <c r="Z128" i="59"/>
  <c r="Y128" i="59"/>
  <c r="X128" i="59"/>
  <c r="W128" i="59"/>
  <c r="V128" i="59"/>
  <c r="U128" i="59"/>
  <c r="T128" i="59"/>
  <c r="S128" i="59"/>
  <c r="R128" i="59"/>
  <c r="P128" i="59"/>
  <c r="O128" i="59"/>
  <c r="N128" i="59"/>
  <c r="M128" i="59"/>
  <c r="L128" i="59"/>
  <c r="AF127" i="59"/>
  <c r="AE127" i="59"/>
  <c r="AD127" i="59"/>
  <c r="AC127" i="59"/>
  <c r="AB127" i="59"/>
  <c r="AA127" i="59"/>
  <c r="Z127" i="59"/>
  <c r="Y127" i="59"/>
  <c r="X127" i="59"/>
  <c r="W127" i="59"/>
  <c r="V127" i="59"/>
  <c r="U127" i="59"/>
  <c r="T127" i="59"/>
  <c r="S127" i="59"/>
  <c r="R127" i="59"/>
  <c r="P127" i="59"/>
  <c r="O127" i="59"/>
  <c r="N127" i="59"/>
  <c r="M127" i="59"/>
  <c r="L127" i="59"/>
  <c r="AF126" i="59"/>
  <c r="AE126" i="59"/>
  <c r="AD126" i="59"/>
  <c r="AC126" i="59"/>
  <c r="AB126" i="59"/>
  <c r="AA126" i="59"/>
  <c r="Z126" i="59"/>
  <c r="Y126" i="59"/>
  <c r="X126" i="59"/>
  <c r="W126" i="59"/>
  <c r="V126" i="59"/>
  <c r="U126" i="59"/>
  <c r="T126" i="59"/>
  <c r="S126" i="59"/>
  <c r="R126" i="59"/>
  <c r="P126" i="59"/>
  <c r="O126" i="59"/>
  <c r="N126" i="59"/>
  <c r="M126" i="59"/>
  <c r="L126" i="59"/>
  <c r="AF125" i="59"/>
  <c r="AE125" i="59"/>
  <c r="AD125" i="59"/>
  <c r="AC125" i="59"/>
  <c r="AB125" i="59"/>
  <c r="AA125" i="59"/>
  <c r="Z125" i="59"/>
  <c r="Y125" i="59"/>
  <c r="X125" i="59"/>
  <c r="W125" i="59"/>
  <c r="V125" i="59"/>
  <c r="U125" i="59"/>
  <c r="T125" i="59"/>
  <c r="S125" i="59"/>
  <c r="R125" i="59"/>
  <c r="P125" i="59"/>
  <c r="O125" i="59"/>
  <c r="N125" i="59"/>
  <c r="M125" i="59"/>
  <c r="L125" i="59"/>
  <c r="AF124" i="59"/>
  <c r="AE124" i="59"/>
  <c r="AD124" i="59"/>
  <c r="AC124" i="59"/>
  <c r="AB124" i="59"/>
  <c r="AA124" i="59"/>
  <c r="Z124" i="59"/>
  <c r="Y124" i="59"/>
  <c r="X124" i="59"/>
  <c r="W124" i="59"/>
  <c r="V124" i="59"/>
  <c r="U124" i="59"/>
  <c r="T124" i="59"/>
  <c r="S124" i="59"/>
  <c r="R124" i="59"/>
  <c r="P124" i="59"/>
  <c r="O124" i="59"/>
  <c r="N124" i="59"/>
  <c r="M124" i="59"/>
  <c r="L124" i="59"/>
  <c r="AF123" i="59"/>
  <c r="AE123" i="59"/>
  <c r="AD123" i="59"/>
  <c r="AC123" i="59"/>
  <c r="AB123" i="59"/>
  <c r="AA123" i="59"/>
  <c r="Z123" i="59"/>
  <c r="Y123" i="59"/>
  <c r="X123" i="59"/>
  <c r="W123" i="59"/>
  <c r="V123" i="59"/>
  <c r="U123" i="59"/>
  <c r="T123" i="59"/>
  <c r="S123" i="59"/>
  <c r="R123" i="59"/>
  <c r="P123" i="59"/>
  <c r="O123" i="59"/>
  <c r="N123" i="59"/>
  <c r="M123" i="59"/>
  <c r="L123" i="59"/>
  <c r="AF122" i="59"/>
  <c r="AE122" i="59"/>
  <c r="AD122" i="59"/>
  <c r="AC122" i="59"/>
  <c r="AB122" i="59"/>
  <c r="AA122" i="59"/>
  <c r="Z122" i="59"/>
  <c r="Y122" i="59"/>
  <c r="X122" i="59"/>
  <c r="W122" i="59"/>
  <c r="V122" i="59"/>
  <c r="U122" i="59"/>
  <c r="T122" i="59"/>
  <c r="S122" i="59"/>
  <c r="R122" i="59"/>
  <c r="P122" i="59"/>
  <c r="O122" i="59"/>
  <c r="N122" i="59"/>
  <c r="M122" i="59"/>
  <c r="L122" i="59"/>
  <c r="AF121" i="59"/>
  <c r="AE121" i="59"/>
  <c r="AD121" i="59"/>
  <c r="AC121" i="59"/>
  <c r="AB121" i="59"/>
  <c r="AA121" i="59"/>
  <c r="Z121" i="59"/>
  <c r="Y121" i="59"/>
  <c r="X121" i="59"/>
  <c r="W121" i="59"/>
  <c r="V121" i="59"/>
  <c r="U121" i="59"/>
  <c r="T121" i="59"/>
  <c r="S121" i="59"/>
  <c r="R121" i="59"/>
  <c r="P121" i="59"/>
  <c r="O121" i="59"/>
  <c r="N121" i="59"/>
  <c r="M121" i="59"/>
  <c r="L121" i="59"/>
  <c r="AF120" i="59"/>
  <c r="AE120" i="59"/>
  <c r="AD120" i="59"/>
  <c r="AC120" i="59"/>
  <c r="AB120" i="59"/>
  <c r="AA120" i="59"/>
  <c r="Z120" i="59"/>
  <c r="Y120" i="59"/>
  <c r="X120" i="59"/>
  <c r="W120" i="59"/>
  <c r="V120" i="59"/>
  <c r="U120" i="59"/>
  <c r="T120" i="59"/>
  <c r="S120" i="59"/>
  <c r="R120" i="59"/>
  <c r="P120" i="59"/>
  <c r="O120" i="59"/>
  <c r="N120" i="59"/>
  <c r="M120" i="59"/>
  <c r="L120" i="59"/>
  <c r="AF119" i="59"/>
  <c r="AE119" i="59"/>
  <c r="AD119" i="59"/>
  <c r="AC119" i="59"/>
  <c r="AB119" i="59"/>
  <c r="AA119" i="59"/>
  <c r="Z119" i="59"/>
  <c r="Y119" i="59"/>
  <c r="X119" i="59"/>
  <c r="W119" i="59"/>
  <c r="V119" i="59"/>
  <c r="U119" i="59"/>
  <c r="T119" i="59"/>
  <c r="S119" i="59"/>
  <c r="R119" i="59"/>
  <c r="P119" i="59"/>
  <c r="O119" i="59"/>
  <c r="N119" i="59"/>
  <c r="M119" i="59"/>
  <c r="L119" i="59"/>
  <c r="AF118" i="59"/>
  <c r="AE118" i="59"/>
  <c r="AD118" i="59"/>
  <c r="AC118" i="59"/>
  <c r="AB118" i="59"/>
  <c r="AA118" i="59"/>
  <c r="Z118" i="59"/>
  <c r="Y118" i="59"/>
  <c r="X118" i="59"/>
  <c r="W118" i="59"/>
  <c r="V118" i="59"/>
  <c r="U118" i="59"/>
  <c r="T118" i="59"/>
  <c r="S118" i="59"/>
  <c r="R118" i="59"/>
  <c r="P118" i="59"/>
  <c r="O118" i="59"/>
  <c r="N118" i="59"/>
  <c r="M118" i="59"/>
  <c r="L118" i="59"/>
  <c r="AF117" i="59"/>
  <c r="AE117" i="59"/>
  <c r="AD117" i="59"/>
  <c r="AC117" i="59"/>
  <c r="AB117" i="59"/>
  <c r="AA117" i="59"/>
  <c r="Z117" i="59"/>
  <c r="Y117" i="59"/>
  <c r="X117" i="59"/>
  <c r="W117" i="59"/>
  <c r="V117" i="59"/>
  <c r="U117" i="59"/>
  <c r="T117" i="59"/>
  <c r="S117" i="59"/>
  <c r="R117" i="59"/>
  <c r="P117" i="59"/>
  <c r="O117" i="59"/>
  <c r="N117" i="59"/>
  <c r="M117" i="59"/>
  <c r="L117" i="59"/>
  <c r="AF116" i="59"/>
  <c r="AE116" i="59"/>
  <c r="AD116" i="59"/>
  <c r="AC116" i="59"/>
  <c r="AB116" i="59"/>
  <c r="AA116" i="59"/>
  <c r="Z116" i="59"/>
  <c r="Y116" i="59"/>
  <c r="X116" i="59"/>
  <c r="W116" i="59"/>
  <c r="V116" i="59"/>
  <c r="U116" i="59"/>
  <c r="T116" i="59"/>
  <c r="S116" i="59"/>
  <c r="R116" i="59"/>
  <c r="P116" i="59"/>
  <c r="O116" i="59"/>
  <c r="N116" i="59"/>
  <c r="M116" i="59"/>
  <c r="L116" i="59"/>
  <c r="AF115" i="59"/>
  <c r="AE115" i="59"/>
  <c r="AD115" i="59"/>
  <c r="AC115" i="59"/>
  <c r="AB115" i="59"/>
  <c r="AA115" i="59"/>
  <c r="Z115" i="59"/>
  <c r="Y115" i="59"/>
  <c r="X115" i="59"/>
  <c r="W115" i="59"/>
  <c r="V115" i="59"/>
  <c r="U115" i="59"/>
  <c r="T115" i="59"/>
  <c r="S115" i="59"/>
  <c r="R115" i="59"/>
  <c r="P115" i="59"/>
  <c r="O115" i="59"/>
  <c r="N115" i="59"/>
  <c r="M115" i="59"/>
  <c r="L115" i="59"/>
  <c r="AF114" i="59"/>
  <c r="AE114" i="59"/>
  <c r="AD114" i="59"/>
  <c r="AC114" i="59"/>
  <c r="AB114" i="59"/>
  <c r="AA114" i="59"/>
  <c r="Z114" i="59"/>
  <c r="Y114" i="59"/>
  <c r="X114" i="59"/>
  <c r="W114" i="59"/>
  <c r="V114" i="59"/>
  <c r="U114" i="59"/>
  <c r="T114" i="59"/>
  <c r="S114" i="59"/>
  <c r="R114" i="59"/>
  <c r="P114" i="59"/>
  <c r="O114" i="59"/>
  <c r="N114" i="59"/>
  <c r="M114" i="59"/>
  <c r="L114" i="59"/>
  <c r="AF113" i="59"/>
  <c r="AE113" i="59"/>
  <c r="AD113" i="59"/>
  <c r="AC113" i="59"/>
  <c r="AB113" i="59"/>
  <c r="AA113" i="59"/>
  <c r="Z113" i="59"/>
  <c r="Y113" i="59"/>
  <c r="X113" i="59"/>
  <c r="W113" i="59"/>
  <c r="V113" i="59"/>
  <c r="U113" i="59"/>
  <c r="T113" i="59"/>
  <c r="S113" i="59"/>
  <c r="R113" i="59"/>
  <c r="P113" i="59"/>
  <c r="O113" i="59"/>
  <c r="N113" i="59"/>
  <c r="M113" i="59"/>
  <c r="L113" i="59"/>
  <c r="AF112" i="59"/>
  <c r="AE112" i="59"/>
  <c r="AD112" i="59"/>
  <c r="AC112" i="59"/>
  <c r="AB112" i="59"/>
  <c r="AA112" i="59"/>
  <c r="Z112" i="59"/>
  <c r="Y112" i="59"/>
  <c r="X112" i="59"/>
  <c r="W112" i="59"/>
  <c r="V112" i="59"/>
  <c r="U112" i="59"/>
  <c r="T112" i="59"/>
  <c r="S112" i="59"/>
  <c r="R112" i="59"/>
  <c r="P112" i="59"/>
  <c r="O112" i="59"/>
  <c r="N112" i="59"/>
  <c r="M112" i="59"/>
  <c r="L112" i="59"/>
  <c r="AF111" i="59"/>
  <c r="AE111" i="59"/>
  <c r="AD111" i="59"/>
  <c r="AC111" i="59"/>
  <c r="AB111" i="59"/>
  <c r="AA111" i="59"/>
  <c r="Z111" i="59"/>
  <c r="Y111" i="59"/>
  <c r="X111" i="59"/>
  <c r="W111" i="59"/>
  <c r="V111" i="59"/>
  <c r="U111" i="59"/>
  <c r="T111" i="59"/>
  <c r="S111" i="59"/>
  <c r="R111" i="59"/>
  <c r="P111" i="59"/>
  <c r="O111" i="59"/>
  <c r="N111" i="59"/>
  <c r="M111" i="59"/>
  <c r="L111" i="59"/>
  <c r="AF110" i="59"/>
  <c r="AE110" i="59"/>
  <c r="AD110" i="59"/>
  <c r="AC110" i="59"/>
  <c r="AB110" i="59"/>
  <c r="AA110" i="59"/>
  <c r="Z110" i="59"/>
  <c r="Y110" i="59"/>
  <c r="X110" i="59"/>
  <c r="W110" i="59"/>
  <c r="V110" i="59"/>
  <c r="U110" i="59"/>
  <c r="T110" i="59"/>
  <c r="S110" i="59"/>
  <c r="R110" i="59"/>
  <c r="P110" i="59"/>
  <c r="O110" i="59"/>
  <c r="N110" i="59"/>
  <c r="M110" i="59"/>
  <c r="L110" i="59"/>
  <c r="AF109" i="59"/>
  <c r="AE109" i="59"/>
  <c r="AD109" i="59"/>
  <c r="AC109" i="59"/>
  <c r="AB109" i="59"/>
  <c r="AA109" i="59"/>
  <c r="Z109" i="59"/>
  <c r="Y109" i="59"/>
  <c r="X109" i="59"/>
  <c r="W109" i="59"/>
  <c r="V109" i="59"/>
  <c r="U109" i="59"/>
  <c r="T109" i="59"/>
  <c r="S109" i="59"/>
  <c r="R109" i="59"/>
  <c r="P109" i="59"/>
  <c r="O109" i="59"/>
  <c r="N109" i="59"/>
  <c r="M109" i="59"/>
  <c r="L109" i="59"/>
  <c r="AF108" i="59"/>
  <c r="AE108" i="59"/>
  <c r="AD108" i="59"/>
  <c r="AC108" i="59"/>
  <c r="AB108" i="59"/>
  <c r="AA108" i="59"/>
  <c r="Z108" i="59"/>
  <c r="Y108" i="59"/>
  <c r="X108" i="59"/>
  <c r="W108" i="59"/>
  <c r="V108" i="59"/>
  <c r="U108" i="59"/>
  <c r="T108" i="59"/>
  <c r="S108" i="59"/>
  <c r="R108" i="59"/>
  <c r="P108" i="59"/>
  <c r="O108" i="59"/>
  <c r="N108" i="59"/>
  <c r="M108" i="59"/>
  <c r="L108" i="59"/>
  <c r="AF107" i="59"/>
  <c r="AE107" i="59"/>
  <c r="AD107" i="59"/>
  <c r="AC107" i="59"/>
  <c r="AB107" i="59"/>
  <c r="AA107" i="59"/>
  <c r="Z107" i="59"/>
  <c r="Y107" i="59"/>
  <c r="X107" i="59"/>
  <c r="W107" i="59"/>
  <c r="V107" i="59"/>
  <c r="U107" i="59"/>
  <c r="T107" i="59"/>
  <c r="S107" i="59"/>
  <c r="R107" i="59"/>
  <c r="P107" i="59"/>
  <c r="O107" i="59"/>
  <c r="N107" i="59"/>
  <c r="M107" i="59"/>
  <c r="L107" i="59"/>
  <c r="AF106" i="59"/>
  <c r="AE106" i="59"/>
  <c r="AD106" i="59"/>
  <c r="AC106" i="59"/>
  <c r="AB106" i="59"/>
  <c r="AA106" i="59"/>
  <c r="Z106" i="59"/>
  <c r="Y106" i="59"/>
  <c r="X106" i="59"/>
  <c r="W106" i="59"/>
  <c r="V106" i="59"/>
  <c r="U106" i="59"/>
  <c r="T106" i="59"/>
  <c r="S106" i="59"/>
  <c r="R106" i="59"/>
  <c r="P106" i="59"/>
  <c r="O106" i="59"/>
  <c r="N106" i="59"/>
  <c r="M106" i="59"/>
  <c r="L106" i="59"/>
  <c r="AF105" i="59"/>
  <c r="AE105" i="59"/>
  <c r="AD105" i="59"/>
  <c r="AC105" i="59"/>
  <c r="AB105" i="59"/>
  <c r="AA105" i="59"/>
  <c r="Z105" i="59"/>
  <c r="Y105" i="59"/>
  <c r="X105" i="59"/>
  <c r="W105" i="59"/>
  <c r="V105" i="59"/>
  <c r="U105" i="59"/>
  <c r="T105" i="59"/>
  <c r="S105" i="59"/>
  <c r="R105" i="59"/>
  <c r="P105" i="59"/>
  <c r="O105" i="59"/>
  <c r="N105" i="59"/>
  <c r="M105" i="59"/>
  <c r="L105" i="59"/>
  <c r="AF104" i="59"/>
  <c r="AE104" i="59"/>
  <c r="AD104" i="59"/>
  <c r="AC104" i="59"/>
  <c r="AB104" i="59"/>
  <c r="AA104" i="59"/>
  <c r="Z104" i="59"/>
  <c r="Y104" i="59"/>
  <c r="X104" i="59"/>
  <c r="W104" i="59"/>
  <c r="V104" i="59"/>
  <c r="U104" i="59"/>
  <c r="T104" i="59"/>
  <c r="S104" i="59"/>
  <c r="R104" i="59"/>
  <c r="P104" i="59"/>
  <c r="O104" i="59"/>
  <c r="N104" i="59"/>
  <c r="M104" i="59"/>
  <c r="L104" i="59"/>
  <c r="AF103" i="59"/>
  <c r="AE103" i="59"/>
  <c r="AD103" i="59"/>
  <c r="AC103" i="59"/>
  <c r="AB103" i="59"/>
  <c r="AA103" i="59"/>
  <c r="Z103" i="59"/>
  <c r="Y103" i="59"/>
  <c r="X103" i="59"/>
  <c r="W103" i="59"/>
  <c r="V103" i="59"/>
  <c r="U103" i="59"/>
  <c r="T103" i="59"/>
  <c r="S103" i="59"/>
  <c r="R103" i="59"/>
  <c r="P103" i="59"/>
  <c r="O103" i="59"/>
  <c r="N103" i="59"/>
  <c r="M103" i="59"/>
  <c r="L103" i="59"/>
  <c r="AF102" i="59"/>
  <c r="AE102" i="59"/>
  <c r="AD102" i="59"/>
  <c r="AC102" i="59"/>
  <c r="AB102" i="59"/>
  <c r="AA102" i="59"/>
  <c r="Z102" i="59"/>
  <c r="Y102" i="59"/>
  <c r="X102" i="59"/>
  <c r="W102" i="59"/>
  <c r="V102" i="59"/>
  <c r="U102" i="59"/>
  <c r="T102" i="59"/>
  <c r="S102" i="59"/>
  <c r="R102" i="59"/>
  <c r="P102" i="59"/>
  <c r="O102" i="59"/>
  <c r="N102" i="59"/>
  <c r="M102" i="59"/>
  <c r="L102" i="59"/>
  <c r="AF101" i="59"/>
  <c r="AE101" i="59"/>
  <c r="AD101" i="59"/>
  <c r="AC101" i="59"/>
  <c r="AB101" i="59"/>
  <c r="AA101" i="59"/>
  <c r="Z101" i="59"/>
  <c r="Y101" i="59"/>
  <c r="X101" i="59"/>
  <c r="W101" i="59"/>
  <c r="V101" i="59"/>
  <c r="U101" i="59"/>
  <c r="T101" i="59"/>
  <c r="S101" i="59"/>
  <c r="R101" i="59"/>
  <c r="P101" i="59"/>
  <c r="O101" i="59"/>
  <c r="N101" i="59"/>
  <c r="M101" i="59"/>
  <c r="L101" i="59"/>
  <c r="AF100" i="59"/>
  <c r="AE100" i="59"/>
  <c r="AD100" i="59"/>
  <c r="AC100" i="59"/>
  <c r="AB100" i="59"/>
  <c r="AA100" i="59"/>
  <c r="Z100" i="59"/>
  <c r="Y100" i="59"/>
  <c r="X100" i="59"/>
  <c r="W100" i="59"/>
  <c r="V100" i="59"/>
  <c r="U100" i="59"/>
  <c r="T100" i="59"/>
  <c r="S100" i="59"/>
  <c r="R100" i="59"/>
  <c r="P100" i="59"/>
  <c r="O100" i="59"/>
  <c r="N100" i="59"/>
  <c r="M100" i="59"/>
  <c r="L100" i="59"/>
  <c r="AF99" i="59"/>
  <c r="AE99" i="59"/>
  <c r="AD99" i="59"/>
  <c r="AC99" i="59"/>
  <c r="AB99" i="59"/>
  <c r="AA99" i="59"/>
  <c r="Z99" i="59"/>
  <c r="Y99" i="59"/>
  <c r="X99" i="59"/>
  <c r="W99" i="59"/>
  <c r="V99" i="59"/>
  <c r="U99" i="59"/>
  <c r="T99" i="59"/>
  <c r="S99" i="59"/>
  <c r="R99" i="59"/>
  <c r="P99" i="59"/>
  <c r="O99" i="59"/>
  <c r="N99" i="59"/>
  <c r="M99" i="59"/>
  <c r="L99" i="59"/>
  <c r="AF98" i="59"/>
  <c r="AE98" i="59"/>
  <c r="AD98" i="59"/>
  <c r="AC98" i="59"/>
  <c r="AB98" i="59"/>
  <c r="AA98" i="59"/>
  <c r="Z98" i="59"/>
  <c r="Y98" i="59"/>
  <c r="X98" i="59"/>
  <c r="W98" i="59"/>
  <c r="V98" i="59"/>
  <c r="U98" i="59"/>
  <c r="T98" i="59"/>
  <c r="S98" i="59"/>
  <c r="R98" i="59"/>
  <c r="P98" i="59"/>
  <c r="O98" i="59"/>
  <c r="N98" i="59"/>
  <c r="M98" i="59"/>
  <c r="L98" i="59"/>
  <c r="AF97" i="59"/>
  <c r="AE97" i="59"/>
  <c r="AD97" i="59"/>
  <c r="AC97" i="59"/>
  <c r="AB97" i="59"/>
  <c r="AA97" i="59"/>
  <c r="Z97" i="59"/>
  <c r="Y97" i="59"/>
  <c r="X97" i="59"/>
  <c r="W97" i="59"/>
  <c r="V97" i="59"/>
  <c r="U97" i="59"/>
  <c r="T97" i="59"/>
  <c r="S97" i="59"/>
  <c r="R97" i="59"/>
  <c r="P97" i="59"/>
  <c r="O97" i="59"/>
  <c r="N97" i="59"/>
  <c r="M97" i="59"/>
  <c r="L97" i="59"/>
  <c r="AF96" i="59"/>
  <c r="AE96" i="59"/>
  <c r="AD96" i="59"/>
  <c r="AC96" i="59"/>
  <c r="AB96" i="59"/>
  <c r="AA96" i="59"/>
  <c r="Z96" i="59"/>
  <c r="Y96" i="59"/>
  <c r="X96" i="59"/>
  <c r="W96" i="59"/>
  <c r="V96" i="59"/>
  <c r="U96" i="59"/>
  <c r="T96" i="59"/>
  <c r="S96" i="59"/>
  <c r="R96" i="59"/>
  <c r="P96" i="59"/>
  <c r="O96" i="59"/>
  <c r="N96" i="59"/>
  <c r="M96" i="59"/>
  <c r="L96" i="59"/>
  <c r="AF95" i="59"/>
  <c r="AE95" i="59"/>
  <c r="AD95" i="59"/>
  <c r="AC95" i="59"/>
  <c r="AB95" i="59"/>
  <c r="AA95" i="59"/>
  <c r="Z95" i="59"/>
  <c r="Y95" i="59"/>
  <c r="X95" i="59"/>
  <c r="W95" i="59"/>
  <c r="V95" i="59"/>
  <c r="U95" i="59"/>
  <c r="T95" i="59"/>
  <c r="S95" i="59"/>
  <c r="R95" i="59"/>
  <c r="P95" i="59"/>
  <c r="O95" i="59"/>
  <c r="N95" i="59"/>
  <c r="M95" i="59"/>
  <c r="L95" i="59"/>
  <c r="AF94" i="59"/>
  <c r="AE94" i="59"/>
  <c r="AD94" i="59"/>
  <c r="AC94" i="59"/>
  <c r="AB94" i="59"/>
  <c r="AA94" i="59"/>
  <c r="Z94" i="59"/>
  <c r="Y94" i="59"/>
  <c r="X94" i="59"/>
  <c r="W94" i="59"/>
  <c r="V94" i="59"/>
  <c r="U94" i="59"/>
  <c r="T94" i="59"/>
  <c r="S94" i="59"/>
  <c r="R94" i="59"/>
  <c r="P94" i="59"/>
  <c r="O94" i="59"/>
  <c r="N94" i="59"/>
  <c r="M94" i="59"/>
  <c r="L94" i="59"/>
  <c r="AF93" i="59"/>
  <c r="AE93" i="59"/>
  <c r="AD93" i="59"/>
  <c r="AC93" i="59"/>
  <c r="AB93" i="59"/>
  <c r="AA93" i="59"/>
  <c r="Z93" i="59"/>
  <c r="Y93" i="59"/>
  <c r="X93" i="59"/>
  <c r="W93" i="59"/>
  <c r="V93" i="59"/>
  <c r="U93" i="59"/>
  <c r="T93" i="59"/>
  <c r="S93" i="59"/>
  <c r="R93" i="59"/>
  <c r="P93" i="59"/>
  <c r="O93" i="59"/>
  <c r="N93" i="59"/>
  <c r="M93" i="59"/>
  <c r="L93" i="59"/>
  <c r="AF92" i="59"/>
  <c r="AE92" i="59"/>
  <c r="AD92" i="59"/>
  <c r="AC92" i="59"/>
  <c r="AB92" i="59"/>
  <c r="AA92" i="59"/>
  <c r="Z92" i="59"/>
  <c r="Y92" i="59"/>
  <c r="X92" i="59"/>
  <c r="W92" i="59"/>
  <c r="V92" i="59"/>
  <c r="U92" i="59"/>
  <c r="T92" i="59"/>
  <c r="S92" i="59"/>
  <c r="R92" i="59"/>
  <c r="P92" i="59"/>
  <c r="O92" i="59"/>
  <c r="N92" i="59"/>
  <c r="M92" i="59"/>
  <c r="L92" i="59"/>
  <c r="AF91" i="59"/>
  <c r="AE91" i="59"/>
  <c r="AD91" i="59"/>
  <c r="AC91" i="59"/>
  <c r="AB91" i="59"/>
  <c r="AA91" i="59"/>
  <c r="Z91" i="59"/>
  <c r="Y91" i="59"/>
  <c r="X91" i="59"/>
  <c r="W91" i="59"/>
  <c r="V91" i="59"/>
  <c r="U91" i="59"/>
  <c r="T91" i="59"/>
  <c r="S91" i="59"/>
  <c r="R91" i="59"/>
  <c r="P91" i="59"/>
  <c r="O91" i="59"/>
  <c r="N91" i="59"/>
  <c r="M91" i="59"/>
  <c r="L91" i="59"/>
  <c r="AF90" i="59"/>
  <c r="AE90" i="59"/>
  <c r="AD90" i="59"/>
  <c r="AC90" i="59"/>
  <c r="AB90" i="59"/>
  <c r="AA90" i="59"/>
  <c r="Z90" i="59"/>
  <c r="Y90" i="59"/>
  <c r="X90" i="59"/>
  <c r="W90" i="59"/>
  <c r="V90" i="59"/>
  <c r="U90" i="59"/>
  <c r="T90" i="59"/>
  <c r="S90" i="59"/>
  <c r="R90" i="59"/>
  <c r="P90" i="59"/>
  <c r="O90" i="59"/>
  <c r="N90" i="59"/>
  <c r="M90" i="59"/>
  <c r="L90" i="59"/>
  <c r="AF89" i="59"/>
  <c r="AE89" i="59"/>
  <c r="AD89" i="59"/>
  <c r="AC89" i="59"/>
  <c r="AB89" i="59"/>
  <c r="AA89" i="59"/>
  <c r="Z89" i="59"/>
  <c r="Y89" i="59"/>
  <c r="X89" i="59"/>
  <c r="W89" i="59"/>
  <c r="V89" i="59"/>
  <c r="U89" i="59"/>
  <c r="T89" i="59"/>
  <c r="S89" i="59"/>
  <c r="R89" i="59"/>
  <c r="P89" i="59"/>
  <c r="O89" i="59"/>
  <c r="N89" i="59"/>
  <c r="M89" i="59"/>
  <c r="L89" i="59"/>
  <c r="AF88" i="59"/>
  <c r="AE88" i="59"/>
  <c r="AD88" i="59"/>
  <c r="AC88" i="59"/>
  <c r="AB88" i="59"/>
  <c r="AA88" i="59"/>
  <c r="Z88" i="59"/>
  <c r="Y88" i="59"/>
  <c r="X88" i="59"/>
  <c r="W88" i="59"/>
  <c r="V88" i="59"/>
  <c r="U88" i="59"/>
  <c r="T88" i="59"/>
  <c r="S88" i="59"/>
  <c r="R88" i="59"/>
  <c r="P88" i="59"/>
  <c r="O88" i="59"/>
  <c r="N88" i="59"/>
  <c r="M88" i="59"/>
  <c r="L88" i="59"/>
  <c r="AG87" i="59"/>
  <c r="AF87" i="59"/>
  <c r="AE87" i="59"/>
  <c r="AD87" i="59"/>
  <c r="AC87" i="59"/>
  <c r="AB87" i="59"/>
  <c r="AA87" i="59"/>
  <c r="Z87" i="59"/>
  <c r="Y87" i="59"/>
  <c r="X87" i="59"/>
  <c r="W87" i="59"/>
  <c r="V87" i="59"/>
  <c r="U87" i="59"/>
  <c r="T87" i="59"/>
  <c r="S87" i="59"/>
  <c r="R87" i="59"/>
  <c r="P87" i="59"/>
  <c r="O87" i="59"/>
  <c r="N87" i="59"/>
  <c r="M87" i="59"/>
  <c r="L87" i="59"/>
  <c r="AF86" i="59"/>
  <c r="AE86" i="59"/>
  <c r="AD86" i="59"/>
  <c r="AC86" i="59"/>
  <c r="AB86" i="59"/>
  <c r="AA86" i="59"/>
  <c r="Z86" i="59"/>
  <c r="Y86" i="59"/>
  <c r="X86" i="59"/>
  <c r="W86" i="59"/>
  <c r="V86" i="59"/>
  <c r="U86" i="59"/>
  <c r="T86" i="59"/>
  <c r="S86" i="59"/>
  <c r="R86" i="59"/>
  <c r="P86" i="59"/>
  <c r="O86" i="59"/>
  <c r="N86" i="59"/>
  <c r="M86" i="59"/>
  <c r="L86" i="59"/>
  <c r="AF85" i="59"/>
  <c r="AE85" i="59"/>
  <c r="AD85" i="59"/>
  <c r="AC85" i="59"/>
  <c r="AB85" i="59"/>
  <c r="AA85" i="59"/>
  <c r="Z85" i="59"/>
  <c r="Y85" i="59"/>
  <c r="X85" i="59"/>
  <c r="W85" i="59"/>
  <c r="V85" i="59"/>
  <c r="U85" i="59"/>
  <c r="T85" i="59"/>
  <c r="S85" i="59"/>
  <c r="R85" i="59"/>
  <c r="P85" i="59"/>
  <c r="O85" i="59"/>
  <c r="N85" i="59"/>
  <c r="M85" i="59"/>
  <c r="L85" i="59"/>
  <c r="AF84" i="59"/>
  <c r="AE84" i="59"/>
  <c r="AD84" i="59"/>
  <c r="AC84" i="59"/>
  <c r="AB84" i="59"/>
  <c r="AA84" i="59"/>
  <c r="Z84" i="59"/>
  <c r="Y84" i="59"/>
  <c r="X84" i="59"/>
  <c r="W84" i="59"/>
  <c r="V84" i="59"/>
  <c r="U84" i="59"/>
  <c r="T84" i="59"/>
  <c r="S84" i="59"/>
  <c r="R84" i="59"/>
  <c r="P84" i="59"/>
  <c r="O84" i="59"/>
  <c r="N84" i="59"/>
  <c r="M84" i="59"/>
  <c r="L84" i="59"/>
  <c r="AF83" i="59"/>
  <c r="AE83" i="59"/>
  <c r="AD83" i="59"/>
  <c r="AC83" i="59"/>
  <c r="AB83" i="59"/>
  <c r="AA83" i="59"/>
  <c r="Z83" i="59"/>
  <c r="Y83" i="59"/>
  <c r="X83" i="59"/>
  <c r="W83" i="59"/>
  <c r="V83" i="59"/>
  <c r="U83" i="59"/>
  <c r="T83" i="59"/>
  <c r="S83" i="59"/>
  <c r="R83" i="59"/>
  <c r="P83" i="59"/>
  <c r="O83" i="59"/>
  <c r="N83" i="59"/>
  <c r="M83" i="59"/>
  <c r="L83" i="59"/>
  <c r="AF82" i="59"/>
  <c r="AE82" i="59"/>
  <c r="AD82" i="59"/>
  <c r="AC82" i="59"/>
  <c r="AB82" i="59"/>
  <c r="AA82" i="59"/>
  <c r="Z82" i="59"/>
  <c r="Y82" i="59"/>
  <c r="X82" i="59"/>
  <c r="W82" i="59"/>
  <c r="V82" i="59"/>
  <c r="U82" i="59"/>
  <c r="T82" i="59"/>
  <c r="S82" i="59"/>
  <c r="R82" i="59"/>
  <c r="P82" i="59"/>
  <c r="O82" i="59"/>
  <c r="N82" i="59"/>
  <c r="M82" i="59"/>
  <c r="L82" i="59"/>
  <c r="AF81" i="59"/>
  <c r="AE81" i="59"/>
  <c r="AD81" i="59"/>
  <c r="AC81" i="59"/>
  <c r="AB81" i="59"/>
  <c r="AA81" i="59"/>
  <c r="Z81" i="59"/>
  <c r="Y81" i="59"/>
  <c r="X81" i="59"/>
  <c r="W81" i="59"/>
  <c r="V81" i="59"/>
  <c r="U81" i="59"/>
  <c r="T81" i="59"/>
  <c r="S81" i="59"/>
  <c r="R81" i="59"/>
  <c r="P81" i="59"/>
  <c r="O81" i="59"/>
  <c r="N81" i="59"/>
  <c r="M81" i="59"/>
  <c r="L81" i="59"/>
  <c r="AF80" i="59"/>
  <c r="AE80" i="59"/>
  <c r="AD80" i="59"/>
  <c r="AC80" i="59"/>
  <c r="AB80" i="59"/>
  <c r="AA80" i="59"/>
  <c r="Z80" i="59"/>
  <c r="Y80" i="59"/>
  <c r="X80" i="59"/>
  <c r="W80" i="59"/>
  <c r="V80" i="59"/>
  <c r="U80" i="59"/>
  <c r="T80" i="59"/>
  <c r="S80" i="59"/>
  <c r="R80" i="59"/>
  <c r="P80" i="59"/>
  <c r="O80" i="59"/>
  <c r="N80" i="59"/>
  <c r="M80" i="59"/>
  <c r="L80" i="59"/>
  <c r="AF79" i="59"/>
  <c r="AE79" i="59"/>
  <c r="AD79" i="59"/>
  <c r="AC79" i="59"/>
  <c r="AB79" i="59"/>
  <c r="AA79" i="59"/>
  <c r="Z79" i="59"/>
  <c r="Y79" i="59"/>
  <c r="X79" i="59"/>
  <c r="W79" i="59"/>
  <c r="V79" i="59"/>
  <c r="U79" i="59"/>
  <c r="T79" i="59"/>
  <c r="S79" i="59"/>
  <c r="R79" i="59"/>
  <c r="P79" i="59"/>
  <c r="O79" i="59"/>
  <c r="N79" i="59"/>
  <c r="M79" i="59"/>
  <c r="L79" i="59"/>
  <c r="AF78" i="59"/>
  <c r="AE78" i="59"/>
  <c r="AD78" i="59"/>
  <c r="AC78" i="59"/>
  <c r="AB78" i="59"/>
  <c r="AA78" i="59"/>
  <c r="Z78" i="59"/>
  <c r="Y78" i="59"/>
  <c r="X78" i="59"/>
  <c r="W78" i="59"/>
  <c r="V78" i="59"/>
  <c r="U78" i="59"/>
  <c r="T78" i="59"/>
  <c r="S78" i="59"/>
  <c r="R78" i="59"/>
  <c r="P78" i="59"/>
  <c r="O78" i="59"/>
  <c r="N78" i="59"/>
  <c r="M78" i="59"/>
  <c r="L78" i="59"/>
  <c r="AF77" i="59"/>
  <c r="AE77" i="59"/>
  <c r="AD77" i="59"/>
  <c r="AC77" i="59"/>
  <c r="AB77" i="59"/>
  <c r="AA77" i="59"/>
  <c r="Z77" i="59"/>
  <c r="Y77" i="59"/>
  <c r="X77" i="59"/>
  <c r="W77" i="59"/>
  <c r="V77" i="59"/>
  <c r="U77" i="59"/>
  <c r="T77" i="59"/>
  <c r="S77" i="59"/>
  <c r="R77" i="59"/>
  <c r="P77" i="59"/>
  <c r="O77" i="59"/>
  <c r="N77" i="59"/>
  <c r="M77" i="59"/>
  <c r="L77" i="59"/>
  <c r="AF76" i="59"/>
  <c r="AE76" i="59"/>
  <c r="AD76" i="59"/>
  <c r="AC76" i="59"/>
  <c r="AB76" i="59"/>
  <c r="AA76" i="59"/>
  <c r="Z76" i="59"/>
  <c r="Y76" i="59"/>
  <c r="X76" i="59"/>
  <c r="W76" i="59"/>
  <c r="V76" i="59"/>
  <c r="U76" i="59"/>
  <c r="T76" i="59"/>
  <c r="S76" i="59"/>
  <c r="R76" i="59"/>
  <c r="P76" i="59"/>
  <c r="O76" i="59"/>
  <c r="N76" i="59"/>
  <c r="M76" i="59"/>
  <c r="L76" i="59"/>
  <c r="AF75" i="59"/>
  <c r="AE75" i="59"/>
  <c r="AD75" i="59"/>
  <c r="AC75" i="59"/>
  <c r="AB75" i="59"/>
  <c r="AA75" i="59"/>
  <c r="Z75" i="59"/>
  <c r="Y75" i="59"/>
  <c r="X75" i="59"/>
  <c r="W75" i="59"/>
  <c r="V75" i="59"/>
  <c r="U75" i="59"/>
  <c r="T75" i="59"/>
  <c r="S75" i="59"/>
  <c r="R75" i="59"/>
  <c r="P75" i="59"/>
  <c r="O75" i="59"/>
  <c r="N75" i="59"/>
  <c r="M75" i="59"/>
  <c r="L75" i="59"/>
  <c r="AF74" i="59"/>
  <c r="AE74" i="59"/>
  <c r="AD74" i="59"/>
  <c r="AC74" i="59"/>
  <c r="AB74" i="59"/>
  <c r="AA74" i="59"/>
  <c r="Z74" i="59"/>
  <c r="Y74" i="59"/>
  <c r="X74" i="59"/>
  <c r="W74" i="59"/>
  <c r="V74" i="59"/>
  <c r="U74" i="59"/>
  <c r="T74" i="59"/>
  <c r="S74" i="59"/>
  <c r="R74" i="59"/>
  <c r="P74" i="59"/>
  <c r="O74" i="59"/>
  <c r="N74" i="59"/>
  <c r="M74" i="59"/>
  <c r="L74" i="59"/>
  <c r="AF73" i="59"/>
  <c r="AE73" i="59"/>
  <c r="AD73" i="59"/>
  <c r="AC73" i="59"/>
  <c r="AB73" i="59"/>
  <c r="AA73" i="59"/>
  <c r="Z73" i="59"/>
  <c r="Y73" i="59"/>
  <c r="X73" i="59"/>
  <c r="W73" i="59"/>
  <c r="V73" i="59"/>
  <c r="U73" i="59"/>
  <c r="T73" i="59"/>
  <c r="S73" i="59"/>
  <c r="R73" i="59"/>
  <c r="P73" i="59"/>
  <c r="O73" i="59"/>
  <c r="N73" i="59"/>
  <c r="M73" i="59"/>
  <c r="L73" i="59"/>
  <c r="AF72" i="59"/>
  <c r="AE72" i="59"/>
  <c r="AD72" i="59"/>
  <c r="AC72" i="59"/>
  <c r="AB72" i="59"/>
  <c r="AA72" i="59"/>
  <c r="Z72" i="59"/>
  <c r="Y72" i="59"/>
  <c r="X72" i="59"/>
  <c r="W72" i="59"/>
  <c r="V72" i="59"/>
  <c r="U72" i="59"/>
  <c r="T72" i="59"/>
  <c r="S72" i="59"/>
  <c r="R72" i="59"/>
  <c r="P72" i="59"/>
  <c r="O72" i="59"/>
  <c r="N72" i="59"/>
  <c r="M72" i="59"/>
  <c r="L72" i="59"/>
  <c r="AF71" i="59"/>
  <c r="AE71" i="59"/>
  <c r="AD71" i="59"/>
  <c r="AC71" i="59"/>
  <c r="AB71" i="59"/>
  <c r="AA71" i="59"/>
  <c r="Z71" i="59"/>
  <c r="Y71" i="59"/>
  <c r="X71" i="59"/>
  <c r="W71" i="59"/>
  <c r="V71" i="59"/>
  <c r="U71" i="59"/>
  <c r="T71" i="59"/>
  <c r="S71" i="59"/>
  <c r="R71" i="59"/>
  <c r="P71" i="59"/>
  <c r="O71" i="59"/>
  <c r="N71" i="59"/>
  <c r="M71" i="59"/>
  <c r="L71" i="59"/>
  <c r="AF70" i="59"/>
  <c r="AE70" i="59"/>
  <c r="AD70" i="59"/>
  <c r="AC70" i="59"/>
  <c r="AB70" i="59"/>
  <c r="AA70" i="59"/>
  <c r="Z70" i="59"/>
  <c r="Y70" i="59"/>
  <c r="X70" i="59"/>
  <c r="W70" i="59"/>
  <c r="V70" i="59"/>
  <c r="U70" i="59"/>
  <c r="T70" i="59"/>
  <c r="S70" i="59"/>
  <c r="R70" i="59"/>
  <c r="P70" i="59"/>
  <c r="O70" i="59"/>
  <c r="N70" i="59"/>
  <c r="M70" i="59"/>
  <c r="L70" i="59"/>
  <c r="AF69" i="59"/>
  <c r="AE69" i="59"/>
  <c r="AD69" i="59"/>
  <c r="AC69" i="59"/>
  <c r="AB69" i="59"/>
  <c r="AA69" i="59"/>
  <c r="Z69" i="59"/>
  <c r="Y69" i="59"/>
  <c r="X69" i="59"/>
  <c r="W69" i="59"/>
  <c r="V69" i="59"/>
  <c r="U69" i="59"/>
  <c r="T69" i="59"/>
  <c r="S69" i="59"/>
  <c r="R69" i="59"/>
  <c r="P69" i="59"/>
  <c r="O69" i="59"/>
  <c r="N69" i="59"/>
  <c r="M69" i="59"/>
  <c r="L69" i="59"/>
  <c r="AF68" i="59"/>
  <c r="AE68" i="59"/>
  <c r="AD68" i="59"/>
  <c r="AC68" i="59"/>
  <c r="AB68" i="59"/>
  <c r="AA68" i="59"/>
  <c r="Z68" i="59"/>
  <c r="Y68" i="59"/>
  <c r="X68" i="59"/>
  <c r="W68" i="59"/>
  <c r="V68" i="59"/>
  <c r="U68" i="59"/>
  <c r="T68" i="59"/>
  <c r="S68" i="59"/>
  <c r="R68" i="59"/>
  <c r="P68" i="59"/>
  <c r="O68" i="59"/>
  <c r="N68" i="59"/>
  <c r="M68" i="59"/>
  <c r="L68" i="59"/>
  <c r="AF67" i="59"/>
  <c r="AE67" i="59"/>
  <c r="AD67" i="59"/>
  <c r="AC67" i="59"/>
  <c r="AB67" i="59"/>
  <c r="AA67" i="59"/>
  <c r="Z67" i="59"/>
  <c r="Y67" i="59"/>
  <c r="X67" i="59"/>
  <c r="W67" i="59"/>
  <c r="V67" i="59"/>
  <c r="U67" i="59"/>
  <c r="T67" i="59"/>
  <c r="S67" i="59"/>
  <c r="R67" i="59"/>
  <c r="P67" i="59"/>
  <c r="O67" i="59"/>
  <c r="N67" i="59"/>
  <c r="M67" i="59"/>
  <c r="L67" i="59"/>
  <c r="AF66" i="59"/>
  <c r="AE66" i="59"/>
  <c r="AD66" i="59"/>
  <c r="AC66" i="59"/>
  <c r="AB66" i="59"/>
  <c r="AA66" i="59"/>
  <c r="Z66" i="59"/>
  <c r="Y66" i="59"/>
  <c r="X66" i="59"/>
  <c r="W66" i="59"/>
  <c r="V66" i="59"/>
  <c r="U66" i="59"/>
  <c r="T66" i="59"/>
  <c r="S66" i="59"/>
  <c r="R66" i="59"/>
  <c r="P66" i="59"/>
  <c r="O66" i="59"/>
  <c r="N66" i="59"/>
  <c r="M66" i="59"/>
  <c r="L66" i="59"/>
  <c r="AF65" i="59"/>
  <c r="AE65" i="59"/>
  <c r="AD65" i="59"/>
  <c r="AC65" i="59"/>
  <c r="AB65" i="59"/>
  <c r="AA65" i="59"/>
  <c r="Z65" i="59"/>
  <c r="Y65" i="59"/>
  <c r="X65" i="59"/>
  <c r="W65" i="59"/>
  <c r="V65" i="59"/>
  <c r="U65" i="59"/>
  <c r="T65" i="59"/>
  <c r="S65" i="59"/>
  <c r="R65" i="59"/>
  <c r="P65" i="59"/>
  <c r="O65" i="59"/>
  <c r="N65" i="59"/>
  <c r="M65" i="59"/>
  <c r="L65" i="59"/>
  <c r="AF64" i="59"/>
  <c r="AE64" i="59"/>
  <c r="AD64" i="59"/>
  <c r="AC64" i="59"/>
  <c r="AB64" i="59"/>
  <c r="AA64" i="59"/>
  <c r="Z64" i="59"/>
  <c r="Y64" i="59"/>
  <c r="X64" i="59"/>
  <c r="W64" i="59"/>
  <c r="V64" i="59"/>
  <c r="U64" i="59"/>
  <c r="T64" i="59"/>
  <c r="S64" i="59"/>
  <c r="R64" i="59"/>
  <c r="P64" i="59"/>
  <c r="O64" i="59"/>
  <c r="N64" i="59"/>
  <c r="M64" i="59"/>
  <c r="L64" i="59"/>
  <c r="AF63" i="59"/>
  <c r="AE63" i="59"/>
  <c r="AD63" i="59"/>
  <c r="AC63" i="59"/>
  <c r="AB63" i="59"/>
  <c r="AA63" i="59"/>
  <c r="Z63" i="59"/>
  <c r="Y63" i="59"/>
  <c r="X63" i="59"/>
  <c r="W63" i="59"/>
  <c r="V63" i="59"/>
  <c r="U63" i="59"/>
  <c r="T63" i="59"/>
  <c r="S63" i="59"/>
  <c r="R63" i="59"/>
  <c r="P63" i="59"/>
  <c r="O63" i="59"/>
  <c r="N63" i="59"/>
  <c r="M63" i="59"/>
  <c r="L63" i="59"/>
  <c r="AF62" i="59"/>
  <c r="AE62" i="59"/>
  <c r="AD62" i="59"/>
  <c r="AC62" i="59"/>
  <c r="AB62" i="59"/>
  <c r="AA62" i="59"/>
  <c r="Z62" i="59"/>
  <c r="Y62" i="59"/>
  <c r="X62" i="59"/>
  <c r="W62" i="59"/>
  <c r="V62" i="59"/>
  <c r="U62" i="59"/>
  <c r="T62" i="59"/>
  <c r="S62" i="59"/>
  <c r="R62" i="59"/>
  <c r="P62" i="59"/>
  <c r="O62" i="59"/>
  <c r="N62" i="59"/>
  <c r="M62" i="59"/>
  <c r="L62" i="59"/>
  <c r="AF61" i="59"/>
  <c r="AE61" i="59"/>
  <c r="AD61" i="59"/>
  <c r="AC61" i="59"/>
  <c r="AB61" i="59"/>
  <c r="AA61" i="59"/>
  <c r="Z61" i="59"/>
  <c r="Y61" i="59"/>
  <c r="X61" i="59"/>
  <c r="W61" i="59"/>
  <c r="V61" i="59"/>
  <c r="U61" i="59"/>
  <c r="T61" i="59"/>
  <c r="S61" i="59"/>
  <c r="R61" i="59"/>
  <c r="P61" i="59"/>
  <c r="O61" i="59"/>
  <c r="N61" i="59"/>
  <c r="M61" i="59"/>
  <c r="L61" i="59"/>
  <c r="AF60" i="59"/>
  <c r="AE60" i="59"/>
  <c r="AD60" i="59"/>
  <c r="AC60" i="59"/>
  <c r="AB60" i="59"/>
  <c r="AA60" i="59"/>
  <c r="Z60" i="59"/>
  <c r="Y60" i="59"/>
  <c r="X60" i="59"/>
  <c r="W60" i="59"/>
  <c r="V60" i="59"/>
  <c r="U60" i="59"/>
  <c r="T60" i="59"/>
  <c r="S60" i="59"/>
  <c r="R60" i="59"/>
  <c r="P60" i="59"/>
  <c r="O60" i="59"/>
  <c r="N60" i="59"/>
  <c r="M60" i="59"/>
  <c r="L60" i="59"/>
  <c r="AF59" i="59"/>
  <c r="AE59" i="59"/>
  <c r="AD59" i="59"/>
  <c r="AC59" i="59"/>
  <c r="AB59" i="59"/>
  <c r="AA59" i="59"/>
  <c r="Z59" i="59"/>
  <c r="Y59" i="59"/>
  <c r="X59" i="59"/>
  <c r="W59" i="59"/>
  <c r="V59" i="59"/>
  <c r="U59" i="59"/>
  <c r="T59" i="59"/>
  <c r="S59" i="59"/>
  <c r="R59" i="59"/>
  <c r="P59" i="59"/>
  <c r="O59" i="59"/>
  <c r="N59" i="59"/>
  <c r="M59" i="59"/>
  <c r="L59" i="59"/>
  <c r="AF58" i="59"/>
  <c r="AE58" i="59"/>
  <c r="AD58" i="59"/>
  <c r="AC58" i="59"/>
  <c r="AB58" i="59"/>
  <c r="AA58" i="59"/>
  <c r="Z58" i="59"/>
  <c r="Y58" i="59"/>
  <c r="X58" i="59"/>
  <c r="W58" i="59"/>
  <c r="V58" i="59"/>
  <c r="U58" i="59"/>
  <c r="T58" i="59"/>
  <c r="S58" i="59"/>
  <c r="R58" i="59"/>
  <c r="P58" i="59"/>
  <c r="O58" i="59"/>
  <c r="N58" i="59"/>
  <c r="M58" i="59"/>
  <c r="L58" i="59"/>
  <c r="AF57" i="59"/>
  <c r="AE57" i="59"/>
  <c r="AD57" i="59"/>
  <c r="AC57" i="59"/>
  <c r="AB57" i="59"/>
  <c r="AA57" i="59"/>
  <c r="Z57" i="59"/>
  <c r="Y57" i="59"/>
  <c r="X57" i="59"/>
  <c r="W57" i="59"/>
  <c r="V57" i="59"/>
  <c r="U57" i="59"/>
  <c r="T57" i="59"/>
  <c r="S57" i="59"/>
  <c r="R57" i="59"/>
  <c r="P57" i="59"/>
  <c r="O57" i="59"/>
  <c r="N57" i="59"/>
  <c r="M57" i="59"/>
  <c r="L57" i="59"/>
  <c r="AF56" i="59"/>
  <c r="AE56" i="59"/>
  <c r="AD56" i="59"/>
  <c r="AC56" i="59"/>
  <c r="AB56" i="59"/>
  <c r="AA56" i="59"/>
  <c r="Z56" i="59"/>
  <c r="Y56" i="59"/>
  <c r="X56" i="59"/>
  <c r="W56" i="59"/>
  <c r="V56" i="59"/>
  <c r="U56" i="59"/>
  <c r="T56" i="59"/>
  <c r="S56" i="59"/>
  <c r="R56" i="59"/>
  <c r="P56" i="59"/>
  <c r="O56" i="59"/>
  <c r="N56" i="59"/>
  <c r="M56" i="59"/>
  <c r="L56" i="59"/>
  <c r="AF55" i="59"/>
  <c r="AE55" i="59"/>
  <c r="AD55" i="59"/>
  <c r="AC55" i="59"/>
  <c r="AB55" i="59"/>
  <c r="AA55" i="59"/>
  <c r="Z55" i="59"/>
  <c r="Y55" i="59"/>
  <c r="X55" i="59"/>
  <c r="W55" i="59"/>
  <c r="V55" i="59"/>
  <c r="U55" i="59"/>
  <c r="T55" i="59"/>
  <c r="S55" i="59"/>
  <c r="R55" i="59"/>
  <c r="P55" i="59"/>
  <c r="O55" i="59"/>
  <c r="N55" i="59"/>
  <c r="M55" i="59"/>
  <c r="L55" i="59"/>
  <c r="AF54" i="59"/>
  <c r="AE54" i="59"/>
  <c r="AD54" i="59"/>
  <c r="AC54" i="59"/>
  <c r="AB54" i="59"/>
  <c r="AA54" i="59"/>
  <c r="Z54" i="59"/>
  <c r="Y54" i="59"/>
  <c r="X54" i="59"/>
  <c r="W54" i="59"/>
  <c r="V54" i="59"/>
  <c r="U54" i="59"/>
  <c r="T54" i="59"/>
  <c r="S54" i="59"/>
  <c r="R54" i="59"/>
  <c r="P54" i="59"/>
  <c r="O54" i="59"/>
  <c r="N54" i="59"/>
  <c r="M54" i="59"/>
  <c r="L54" i="59"/>
  <c r="AF53" i="59"/>
  <c r="AE53" i="59"/>
  <c r="AD53" i="59"/>
  <c r="AC53" i="59"/>
  <c r="AB53" i="59"/>
  <c r="AA53" i="59"/>
  <c r="Z53" i="59"/>
  <c r="Y53" i="59"/>
  <c r="X53" i="59"/>
  <c r="W53" i="59"/>
  <c r="V53" i="59"/>
  <c r="U53" i="59"/>
  <c r="T53" i="59"/>
  <c r="S53" i="59"/>
  <c r="R53" i="59"/>
  <c r="P53" i="59"/>
  <c r="O53" i="59"/>
  <c r="N53" i="59"/>
  <c r="M53" i="59"/>
  <c r="L53" i="59"/>
  <c r="AG52" i="59"/>
  <c r="AF52" i="59"/>
  <c r="AE52" i="59"/>
  <c r="AD52" i="59"/>
  <c r="AC52" i="59"/>
  <c r="AB52" i="59"/>
  <c r="AA52" i="59"/>
  <c r="Z52" i="59"/>
  <c r="Y52" i="59"/>
  <c r="X52" i="59"/>
  <c r="W52" i="59"/>
  <c r="V52" i="59"/>
  <c r="U52" i="59"/>
  <c r="T52" i="59"/>
  <c r="S52" i="59"/>
  <c r="R52" i="59"/>
  <c r="P52" i="59"/>
  <c r="O52" i="59"/>
  <c r="N52" i="59"/>
  <c r="M52" i="59"/>
  <c r="L52" i="59"/>
  <c r="AF51" i="59"/>
  <c r="AE51" i="59"/>
  <c r="AD51" i="59"/>
  <c r="AC51" i="59"/>
  <c r="AB51" i="59"/>
  <c r="AA51" i="59"/>
  <c r="Z51" i="59"/>
  <c r="Y51" i="59"/>
  <c r="X51" i="59"/>
  <c r="W51" i="59"/>
  <c r="V51" i="59"/>
  <c r="U51" i="59"/>
  <c r="T51" i="59"/>
  <c r="S51" i="59"/>
  <c r="R51" i="59"/>
  <c r="P51" i="59"/>
  <c r="O51" i="59"/>
  <c r="N51" i="59"/>
  <c r="M51" i="59"/>
  <c r="L51" i="59"/>
  <c r="AF50" i="59"/>
  <c r="AE50" i="59"/>
  <c r="AD50" i="59"/>
  <c r="AC50" i="59"/>
  <c r="AB50" i="59"/>
  <c r="AA50" i="59"/>
  <c r="Z50" i="59"/>
  <c r="Y50" i="59"/>
  <c r="X50" i="59"/>
  <c r="W50" i="59"/>
  <c r="V50" i="59"/>
  <c r="U50" i="59"/>
  <c r="T50" i="59"/>
  <c r="S50" i="59"/>
  <c r="R50" i="59"/>
  <c r="P50" i="59"/>
  <c r="O50" i="59"/>
  <c r="N50" i="59"/>
  <c r="M50" i="59"/>
  <c r="L50" i="59"/>
  <c r="AG49" i="59"/>
  <c r="AF49" i="59"/>
  <c r="AE49" i="59"/>
  <c r="AD49" i="59"/>
  <c r="AC49" i="59"/>
  <c r="AB49" i="59"/>
  <c r="AA49" i="59"/>
  <c r="Z49" i="59"/>
  <c r="Y49" i="59"/>
  <c r="X49" i="59"/>
  <c r="W49" i="59"/>
  <c r="V49" i="59"/>
  <c r="U49" i="59"/>
  <c r="T49" i="59"/>
  <c r="S49" i="59"/>
  <c r="R49" i="59"/>
  <c r="P49" i="59"/>
  <c r="O49" i="59"/>
  <c r="N49" i="59"/>
  <c r="M49" i="59"/>
  <c r="L49" i="59"/>
  <c r="AF48" i="59"/>
  <c r="AE48" i="59"/>
  <c r="AD48" i="59"/>
  <c r="AC48" i="59"/>
  <c r="AB48" i="59"/>
  <c r="AA48" i="59"/>
  <c r="Z48" i="59"/>
  <c r="Y48" i="59"/>
  <c r="X48" i="59"/>
  <c r="W48" i="59"/>
  <c r="V48" i="59"/>
  <c r="U48" i="59"/>
  <c r="T48" i="59"/>
  <c r="S48" i="59"/>
  <c r="R48" i="59"/>
  <c r="P48" i="59"/>
  <c r="O48" i="59"/>
  <c r="N48" i="59"/>
  <c r="M48" i="59"/>
  <c r="L48" i="59"/>
  <c r="AF47" i="59"/>
  <c r="AE47" i="59"/>
  <c r="AD47" i="59"/>
  <c r="AC47" i="59"/>
  <c r="AB47" i="59"/>
  <c r="AA47" i="59"/>
  <c r="Z47" i="59"/>
  <c r="Y47" i="59"/>
  <c r="X47" i="59"/>
  <c r="W47" i="59"/>
  <c r="V47" i="59"/>
  <c r="U47" i="59"/>
  <c r="T47" i="59"/>
  <c r="S47" i="59"/>
  <c r="R47" i="59"/>
  <c r="P47" i="59"/>
  <c r="O47" i="59"/>
  <c r="N47" i="59"/>
  <c r="M47" i="59"/>
  <c r="L47" i="59"/>
  <c r="AG46" i="59"/>
  <c r="AF46" i="59"/>
  <c r="AE46" i="59"/>
  <c r="AD46" i="59"/>
  <c r="AC46" i="59"/>
  <c r="AB46" i="59"/>
  <c r="AA46" i="59"/>
  <c r="Z46" i="59"/>
  <c r="Y46" i="59"/>
  <c r="X46" i="59"/>
  <c r="W46" i="59"/>
  <c r="V46" i="59"/>
  <c r="U46" i="59"/>
  <c r="T46" i="59"/>
  <c r="S46" i="59"/>
  <c r="R46" i="59"/>
  <c r="P46" i="59"/>
  <c r="O46" i="59"/>
  <c r="N46" i="59"/>
  <c r="M46" i="59"/>
  <c r="L46" i="59"/>
  <c r="AF45" i="59"/>
  <c r="AE45" i="59"/>
  <c r="AD45" i="59"/>
  <c r="AC45" i="59"/>
  <c r="AB45" i="59"/>
  <c r="AA45" i="59"/>
  <c r="Z45" i="59"/>
  <c r="Y45" i="59"/>
  <c r="X45" i="59"/>
  <c r="W45" i="59"/>
  <c r="V45" i="59"/>
  <c r="U45" i="59"/>
  <c r="T45" i="59"/>
  <c r="S45" i="59"/>
  <c r="R45" i="59"/>
  <c r="P45" i="59"/>
  <c r="O45" i="59"/>
  <c r="N45" i="59"/>
  <c r="M45" i="59"/>
  <c r="L45" i="59"/>
  <c r="AF44" i="59"/>
  <c r="AE44" i="59"/>
  <c r="AD44" i="59"/>
  <c r="AC44" i="59"/>
  <c r="AB44" i="59"/>
  <c r="AA44" i="59"/>
  <c r="Z44" i="59"/>
  <c r="Y44" i="59"/>
  <c r="X44" i="59"/>
  <c r="W44" i="59"/>
  <c r="V44" i="59"/>
  <c r="U44" i="59"/>
  <c r="T44" i="59"/>
  <c r="S44" i="59"/>
  <c r="R44" i="59"/>
  <c r="P44" i="59"/>
  <c r="O44" i="59"/>
  <c r="N44" i="59"/>
  <c r="M44" i="59"/>
  <c r="L44" i="59"/>
  <c r="AG43" i="59"/>
  <c r="AF43" i="59"/>
  <c r="AE43" i="59"/>
  <c r="AD43" i="59"/>
  <c r="AC43" i="59"/>
  <c r="AB43" i="59"/>
  <c r="AA43" i="59"/>
  <c r="Z43" i="59"/>
  <c r="Y43" i="59"/>
  <c r="X43" i="59"/>
  <c r="W43" i="59"/>
  <c r="V43" i="59"/>
  <c r="U43" i="59"/>
  <c r="T43" i="59"/>
  <c r="S43" i="59"/>
  <c r="R43" i="59"/>
  <c r="P43" i="59"/>
  <c r="O43" i="59"/>
  <c r="N43" i="59"/>
  <c r="M43" i="59"/>
  <c r="L43" i="59"/>
  <c r="AF42" i="59"/>
  <c r="AE42" i="59"/>
  <c r="AD42" i="59"/>
  <c r="AC42" i="59"/>
  <c r="AB42" i="59"/>
  <c r="AA42" i="59"/>
  <c r="Z42" i="59"/>
  <c r="Y42" i="59"/>
  <c r="X42" i="59"/>
  <c r="W42" i="59"/>
  <c r="V42" i="59"/>
  <c r="U42" i="59"/>
  <c r="T42" i="59"/>
  <c r="S42" i="59"/>
  <c r="R42" i="59"/>
  <c r="P42" i="59"/>
  <c r="O42" i="59"/>
  <c r="N42" i="59"/>
  <c r="M42" i="59"/>
  <c r="L42" i="59"/>
  <c r="AF41" i="59"/>
  <c r="AE41" i="59"/>
  <c r="AD41" i="59"/>
  <c r="AC41" i="59"/>
  <c r="AB41" i="59"/>
  <c r="AA41" i="59"/>
  <c r="Z41" i="59"/>
  <c r="Y41" i="59"/>
  <c r="X41" i="59"/>
  <c r="W41" i="59"/>
  <c r="V41" i="59"/>
  <c r="U41" i="59"/>
  <c r="T41" i="59"/>
  <c r="S41" i="59"/>
  <c r="R41" i="59"/>
  <c r="P41" i="59"/>
  <c r="O41" i="59"/>
  <c r="N41" i="59"/>
  <c r="M41" i="59"/>
  <c r="L41" i="59"/>
  <c r="AG40" i="59"/>
  <c r="AF40" i="59"/>
  <c r="AE40" i="59"/>
  <c r="AD40" i="59"/>
  <c r="AC40" i="59"/>
  <c r="AB40" i="59"/>
  <c r="AA40" i="59"/>
  <c r="Z40" i="59"/>
  <c r="Y40" i="59"/>
  <c r="X40" i="59"/>
  <c r="W40" i="59"/>
  <c r="V40" i="59"/>
  <c r="U40" i="59"/>
  <c r="T40" i="59"/>
  <c r="S40" i="59"/>
  <c r="R40" i="59"/>
  <c r="P40" i="59"/>
  <c r="O40" i="59"/>
  <c r="N40" i="59"/>
  <c r="M40" i="59"/>
  <c r="L40" i="59"/>
  <c r="AF39" i="59"/>
  <c r="AE39" i="59"/>
  <c r="AD39" i="59"/>
  <c r="AC39" i="59"/>
  <c r="AB39" i="59"/>
  <c r="AA39" i="59"/>
  <c r="Z39" i="59"/>
  <c r="Y39" i="59"/>
  <c r="X39" i="59"/>
  <c r="W39" i="59"/>
  <c r="V39" i="59"/>
  <c r="U39" i="59"/>
  <c r="T39" i="59"/>
  <c r="S39" i="59"/>
  <c r="R39" i="59"/>
  <c r="P39" i="59"/>
  <c r="O39" i="59"/>
  <c r="N39" i="59"/>
  <c r="M39" i="59"/>
  <c r="L39" i="59"/>
  <c r="AF38" i="59"/>
  <c r="AE38" i="59"/>
  <c r="AD38" i="59"/>
  <c r="AC38" i="59"/>
  <c r="AB38" i="59"/>
  <c r="AA38" i="59"/>
  <c r="Z38" i="59"/>
  <c r="Y38" i="59"/>
  <c r="X38" i="59"/>
  <c r="W38" i="59"/>
  <c r="V38" i="59"/>
  <c r="U38" i="59"/>
  <c r="T38" i="59"/>
  <c r="S38" i="59"/>
  <c r="R38" i="59"/>
  <c r="P38" i="59"/>
  <c r="O38" i="59"/>
  <c r="N38" i="59"/>
  <c r="M38" i="59"/>
  <c r="L38" i="59"/>
  <c r="AG37" i="59"/>
  <c r="AF37" i="59"/>
  <c r="AE37" i="59"/>
  <c r="AD37" i="59"/>
  <c r="AC37" i="59"/>
  <c r="AB37" i="59"/>
  <c r="AA37" i="59"/>
  <c r="Z37" i="59"/>
  <c r="Y37" i="59"/>
  <c r="X37" i="59"/>
  <c r="W37" i="59"/>
  <c r="V37" i="59"/>
  <c r="U37" i="59"/>
  <c r="T37" i="59"/>
  <c r="S37" i="59"/>
  <c r="R37" i="59"/>
  <c r="P37" i="59"/>
  <c r="O37" i="59"/>
  <c r="N37" i="59"/>
  <c r="M37" i="59"/>
  <c r="L37" i="59"/>
  <c r="AF36" i="59"/>
  <c r="AE36" i="59"/>
  <c r="AD36" i="59"/>
  <c r="AC36" i="59"/>
  <c r="AB36" i="59"/>
  <c r="AA36" i="59"/>
  <c r="Z36" i="59"/>
  <c r="Y36" i="59"/>
  <c r="X36" i="59"/>
  <c r="W36" i="59"/>
  <c r="V36" i="59"/>
  <c r="U36" i="59"/>
  <c r="T36" i="59"/>
  <c r="S36" i="59"/>
  <c r="R36" i="59"/>
  <c r="P36" i="59"/>
  <c r="O36" i="59"/>
  <c r="N36" i="59"/>
  <c r="M36" i="59"/>
  <c r="L36" i="59"/>
  <c r="AF35" i="59"/>
  <c r="AE35" i="59"/>
  <c r="AD35" i="59"/>
  <c r="AC35" i="59"/>
  <c r="AB35" i="59"/>
  <c r="AA35" i="59"/>
  <c r="Z35" i="59"/>
  <c r="Y35" i="59"/>
  <c r="X35" i="59"/>
  <c r="W35" i="59"/>
  <c r="V35" i="59"/>
  <c r="U35" i="59"/>
  <c r="T35" i="59"/>
  <c r="S35" i="59"/>
  <c r="R35" i="59"/>
  <c r="P35" i="59"/>
  <c r="O35" i="59"/>
  <c r="N35" i="59"/>
  <c r="M35" i="59"/>
  <c r="L35" i="59"/>
  <c r="AG34" i="59"/>
  <c r="AF34" i="59"/>
  <c r="AE34" i="59"/>
  <c r="AD34" i="59"/>
  <c r="AC34" i="59"/>
  <c r="AB34" i="59"/>
  <c r="AA34" i="59"/>
  <c r="Z34" i="59"/>
  <c r="Y34" i="59"/>
  <c r="X34" i="59"/>
  <c r="W34" i="59"/>
  <c r="V34" i="59"/>
  <c r="U34" i="59"/>
  <c r="T34" i="59"/>
  <c r="S34" i="59"/>
  <c r="R34" i="59"/>
  <c r="P34" i="59"/>
  <c r="O34" i="59"/>
  <c r="N34" i="59"/>
  <c r="M34" i="59"/>
  <c r="L34" i="59"/>
  <c r="AF33" i="59"/>
  <c r="AE33" i="59"/>
  <c r="AD33" i="59"/>
  <c r="AC33" i="59"/>
  <c r="AB33" i="59"/>
  <c r="AA33" i="59"/>
  <c r="Z33" i="59"/>
  <c r="Y33" i="59"/>
  <c r="X33" i="59"/>
  <c r="W33" i="59"/>
  <c r="V33" i="59"/>
  <c r="U33" i="59"/>
  <c r="T33" i="59"/>
  <c r="S33" i="59"/>
  <c r="R33" i="59"/>
  <c r="P33" i="59"/>
  <c r="O33" i="59"/>
  <c r="N33" i="59"/>
  <c r="M33" i="59"/>
  <c r="L33" i="59"/>
  <c r="AF32" i="59"/>
  <c r="AE32" i="59"/>
  <c r="AD32" i="59"/>
  <c r="AC32" i="59"/>
  <c r="AB32" i="59"/>
  <c r="AA32" i="59"/>
  <c r="Z32" i="59"/>
  <c r="Y32" i="59"/>
  <c r="X32" i="59"/>
  <c r="W32" i="59"/>
  <c r="V32" i="59"/>
  <c r="U32" i="59"/>
  <c r="T32" i="59"/>
  <c r="S32" i="59"/>
  <c r="R32" i="59"/>
  <c r="P32" i="59"/>
  <c r="O32" i="59"/>
  <c r="N32" i="59"/>
  <c r="M32" i="59"/>
  <c r="L32" i="59"/>
  <c r="AF31" i="59"/>
  <c r="AE31" i="59"/>
  <c r="AD31" i="59"/>
  <c r="AC31" i="59"/>
  <c r="AB31" i="59"/>
  <c r="AA31" i="59"/>
  <c r="Z31" i="59"/>
  <c r="Y31" i="59"/>
  <c r="X31" i="59"/>
  <c r="W31" i="59"/>
  <c r="V31" i="59"/>
  <c r="U31" i="59"/>
  <c r="T31" i="59"/>
  <c r="S31" i="59"/>
  <c r="R31" i="59"/>
  <c r="P31" i="59"/>
  <c r="O31" i="59"/>
  <c r="N31" i="59"/>
  <c r="M31" i="59"/>
  <c r="L31" i="59"/>
  <c r="AG30" i="59"/>
  <c r="AF30" i="59"/>
  <c r="AE30" i="59"/>
  <c r="AD30" i="59"/>
  <c r="AC30" i="59"/>
  <c r="AB30" i="59"/>
  <c r="AA30" i="59"/>
  <c r="Z30" i="59"/>
  <c r="Y30" i="59"/>
  <c r="X30" i="59"/>
  <c r="W30" i="59"/>
  <c r="V30" i="59"/>
  <c r="U30" i="59"/>
  <c r="T30" i="59"/>
  <c r="S30" i="59"/>
  <c r="R30" i="59"/>
  <c r="P30" i="59"/>
  <c r="O30" i="59"/>
  <c r="N30" i="59"/>
  <c r="M30" i="59"/>
  <c r="L30" i="59"/>
  <c r="AF29" i="59"/>
  <c r="AE29" i="59"/>
  <c r="AD29" i="59"/>
  <c r="AC29" i="59"/>
  <c r="AB29" i="59"/>
  <c r="AA29" i="59"/>
  <c r="Z29" i="59"/>
  <c r="Y29" i="59"/>
  <c r="X29" i="59"/>
  <c r="W29" i="59"/>
  <c r="V29" i="59"/>
  <c r="U29" i="59"/>
  <c r="T29" i="59"/>
  <c r="S29" i="59"/>
  <c r="R29" i="59"/>
  <c r="P29" i="59"/>
  <c r="O29" i="59"/>
  <c r="N29" i="59"/>
  <c r="M29" i="59"/>
  <c r="L29" i="59"/>
  <c r="AF28" i="59"/>
  <c r="AE28" i="59"/>
  <c r="AD28" i="59"/>
  <c r="AC28" i="59"/>
  <c r="AB28" i="59"/>
  <c r="AA28" i="59"/>
  <c r="Z28" i="59"/>
  <c r="Y28" i="59"/>
  <c r="X28" i="59"/>
  <c r="W28" i="59"/>
  <c r="V28" i="59"/>
  <c r="U28" i="59"/>
  <c r="T28" i="59"/>
  <c r="S28" i="59"/>
  <c r="R28" i="59"/>
  <c r="P28" i="59"/>
  <c r="O28" i="59"/>
  <c r="N28" i="59"/>
  <c r="M28" i="59"/>
  <c r="L28" i="59"/>
  <c r="AG27" i="59"/>
  <c r="AF27" i="59"/>
  <c r="AE27" i="59"/>
  <c r="AD27" i="59"/>
  <c r="AC27" i="59"/>
  <c r="AB27" i="59"/>
  <c r="AA27" i="59"/>
  <c r="Z27" i="59"/>
  <c r="Y27" i="59"/>
  <c r="X27" i="59"/>
  <c r="W27" i="59"/>
  <c r="V27" i="59"/>
  <c r="U27" i="59"/>
  <c r="T27" i="59"/>
  <c r="S27" i="59"/>
  <c r="R27" i="59"/>
  <c r="P27" i="59"/>
  <c r="O27" i="59"/>
  <c r="N27" i="59"/>
  <c r="M27" i="59"/>
  <c r="L27" i="59"/>
  <c r="AG26" i="59"/>
  <c r="AF26" i="59"/>
  <c r="AE26" i="59"/>
  <c r="AD26" i="59"/>
  <c r="AC26" i="59"/>
  <c r="AB26" i="59"/>
  <c r="AA26" i="59"/>
  <c r="Z26" i="59"/>
  <c r="Y26" i="59"/>
  <c r="X26" i="59"/>
  <c r="W26" i="59"/>
  <c r="V26" i="59"/>
  <c r="U26" i="59"/>
  <c r="T26" i="59"/>
  <c r="S26" i="59"/>
  <c r="R26" i="59"/>
  <c r="P26" i="59"/>
  <c r="O26" i="59"/>
  <c r="N26" i="59"/>
  <c r="M26" i="59"/>
  <c r="L26" i="59"/>
  <c r="AG25" i="59"/>
  <c r="AF25" i="59"/>
  <c r="AE25" i="59"/>
  <c r="AD25" i="59"/>
  <c r="AC25" i="59"/>
  <c r="AB25" i="59"/>
  <c r="AA25" i="59"/>
  <c r="Z25" i="59"/>
  <c r="Y25" i="59"/>
  <c r="X25" i="59"/>
  <c r="W25" i="59"/>
  <c r="V25" i="59"/>
  <c r="U25" i="59"/>
  <c r="T25" i="59"/>
  <c r="S25" i="59"/>
  <c r="R25" i="59"/>
  <c r="P25" i="59"/>
  <c r="O25" i="59"/>
  <c r="N25" i="59"/>
  <c r="M25" i="59"/>
  <c r="L25" i="59"/>
  <c r="AF24" i="59"/>
  <c r="AE24" i="59"/>
  <c r="AD24" i="59"/>
  <c r="AC24" i="59"/>
  <c r="AB24" i="59"/>
  <c r="AA24" i="59"/>
  <c r="Z24" i="59"/>
  <c r="Y24" i="59"/>
  <c r="X24" i="59"/>
  <c r="W24" i="59"/>
  <c r="V24" i="59"/>
  <c r="U24" i="59"/>
  <c r="T24" i="59"/>
  <c r="S24" i="59"/>
  <c r="R24" i="59"/>
  <c r="P24" i="59"/>
  <c r="O24" i="59"/>
  <c r="N24" i="59"/>
  <c r="M24" i="59"/>
  <c r="L24" i="59"/>
  <c r="AF23" i="59"/>
  <c r="AE23" i="59"/>
  <c r="AD23" i="59"/>
  <c r="AC23" i="59"/>
  <c r="AB23" i="59"/>
  <c r="AA23" i="59"/>
  <c r="Z23" i="59"/>
  <c r="Y23" i="59"/>
  <c r="X23" i="59"/>
  <c r="W23" i="59"/>
  <c r="V23" i="59"/>
  <c r="U23" i="59"/>
  <c r="T23" i="59"/>
  <c r="S23" i="59"/>
  <c r="R23" i="59"/>
  <c r="P23" i="59"/>
  <c r="O23" i="59"/>
  <c r="N23" i="59"/>
  <c r="M23" i="59"/>
  <c r="L23" i="59"/>
  <c r="AG22" i="59"/>
  <c r="AF22" i="59"/>
  <c r="AE22" i="59"/>
  <c r="AD22" i="59"/>
  <c r="AC22" i="59"/>
  <c r="AB22" i="59"/>
  <c r="AA22" i="59"/>
  <c r="Z22" i="59"/>
  <c r="Y22" i="59"/>
  <c r="X22" i="59"/>
  <c r="W22" i="59"/>
  <c r="V22" i="59"/>
  <c r="U22" i="59"/>
  <c r="T22" i="59"/>
  <c r="S22" i="59"/>
  <c r="R22" i="59"/>
  <c r="P22" i="59"/>
  <c r="O22" i="59"/>
  <c r="N22" i="59"/>
  <c r="M22" i="59"/>
  <c r="L22" i="59"/>
  <c r="AF21" i="59"/>
  <c r="AE21" i="59"/>
  <c r="AD21" i="59"/>
  <c r="AC21" i="59"/>
  <c r="AB21" i="59"/>
  <c r="AA21" i="59"/>
  <c r="Z21" i="59"/>
  <c r="Y21" i="59"/>
  <c r="X21" i="59"/>
  <c r="W21" i="59"/>
  <c r="V21" i="59"/>
  <c r="U21" i="59"/>
  <c r="T21" i="59"/>
  <c r="S21" i="59"/>
  <c r="R21" i="59"/>
  <c r="P21" i="59"/>
  <c r="O21" i="59"/>
  <c r="N21" i="59"/>
  <c r="M21" i="59"/>
  <c r="L21" i="59"/>
  <c r="AF20" i="59"/>
  <c r="AE20" i="59"/>
  <c r="AD20" i="59"/>
  <c r="AC20" i="59"/>
  <c r="AB20" i="59"/>
  <c r="AA20" i="59"/>
  <c r="Z20" i="59"/>
  <c r="Y20" i="59"/>
  <c r="X20" i="59"/>
  <c r="W20" i="59"/>
  <c r="V20" i="59"/>
  <c r="U20" i="59"/>
  <c r="T20" i="59"/>
  <c r="S20" i="59"/>
  <c r="R20" i="59"/>
  <c r="P20" i="59"/>
  <c r="O20" i="59"/>
  <c r="N20" i="59"/>
  <c r="M20" i="59"/>
  <c r="L20" i="59"/>
  <c r="AG19" i="59"/>
  <c r="AF19" i="59"/>
  <c r="AE19" i="59"/>
  <c r="AD19" i="59"/>
  <c r="AC19" i="59"/>
  <c r="AB19" i="59"/>
  <c r="AA19" i="59"/>
  <c r="Z19" i="59"/>
  <c r="Y19" i="59"/>
  <c r="X19" i="59"/>
  <c r="W19" i="59"/>
  <c r="V19" i="59"/>
  <c r="U19" i="59"/>
  <c r="T19" i="59"/>
  <c r="S19" i="59"/>
  <c r="R19" i="59"/>
  <c r="P19" i="59"/>
  <c r="O19" i="59"/>
  <c r="N19" i="59"/>
  <c r="M19" i="59"/>
  <c r="L19" i="59"/>
  <c r="AF18" i="59"/>
  <c r="AE18" i="59"/>
  <c r="AD18" i="59"/>
  <c r="AC18" i="59"/>
  <c r="AB18" i="59"/>
  <c r="AA18" i="59"/>
  <c r="Z18" i="59"/>
  <c r="Y18" i="59"/>
  <c r="X18" i="59"/>
  <c r="W18" i="59"/>
  <c r="V18" i="59"/>
  <c r="U18" i="59"/>
  <c r="T18" i="59"/>
  <c r="S18" i="59"/>
  <c r="R18" i="59"/>
  <c r="P18" i="59"/>
  <c r="O18" i="59"/>
  <c r="N18" i="59"/>
  <c r="M18" i="59"/>
  <c r="L18" i="59"/>
  <c r="F18" i="59"/>
  <c r="AF17" i="59"/>
  <c r="AE17" i="59"/>
  <c r="AD17" i="59"/>
  <c r="AC17" i="59"/>
  <c r="AB17" i="59"/>
  <c r="AA17" i="59"/>
  <c r="Z17" i="59"/>
  <c r="Y17" i="59"/>
  <c r="X17" i="59"/>
  <c r="W17" i="59"/>
  <c r="V17" i="59"/>
  <c r="U17" i="59"/>
  <c r="T17" i="59"/>
  <c r="S17" i="59"/>
  <c r="R17" i="59"/>
  <c r="P17" i="59"/>
  <c r="O17" i="59"/>
  <c r="N17" i="59"/>
  <c r="M17" i="59"/>
  <c r="L17" i="59"/>
  <c r="F17" i="59"/>
  <c r="AG16" i="59"/>
  <c r="AF16" i="59"/>
  <c r="AE16" i="59"/>
  <c r="AD16" i="59"/>
  <c r="AC16" i="59"/>
  <c r="AB16" i="59"/>
  <c r="AA16" i="59"/>
  <c r="Z16" i="59"/>
  <c r="Y16" i="59"/>
  <c r="X16" i="59"/>
  <c r="W16" i="59"/>
  <c r="V16" i="59"/>
  <c r="U16" i="59"/>
  <c r="T16" i="59"/>
  <c r="S16" i="59"/>
  <c r="R16" i="59"/>
  <c r="P16" i="59"/>
  <c r="O16" i="59"/>
  <c r="N16" i="59"/>
  <c r="M16" i="59"/>
  <c r="L16" i="59"/>
  <c r="AF15" i="59"/>
  <c r="AE15" i="59"/>
  <c r="AD15" i="59"/>
  <c r="AC15" i="59"/>
  <c r="AB15" i="59"/>
  <c r="AA15" i="59"/>
  <c r="Z15" i="59"/>
  <c r="Y15" i="59"/>
  <c r="X15" i="59"/>
  <c r="W15" i="59"/>
  <c r="V15" i="59"/>
  <c r="U15" i="59"/>
  <c r="T15" i="59"/>
  <c r="S15" i="59"/>
  <c r="R15" i="59"/>
  <c r="P15" i="59"/>
  <c r="O15" i="59"/>
  <c r="N15" i="59"/>
  <c r="M15" i="59"/>
  <c r="L15" i="59"/>
  <c r="AF14" i="59"/>
  <c r="AE14" i="59"/>
  <c r="AD14" i="59"/>
  <c r="AC14" i="59"/>
  <c r="AB14" i="59"/>
  <c r="AA14" i="59"/>
  <c r="Z14" i="59"/>
  <c r="Y14" i="59"/>
  <c r="X14" i="59"/>
  <c r="W14" i="59"/>
  <c r="V14" i="59"/>
  <c r="U14" i="59"/>
  <c r="T14" i="59"/>
  <c r="S14" i="59"/>
  <c r="R14" i="59"/>
  <c r="P14" i="59"/>
  <c r="O14" i="59"/>
  <c r="N14" i="59"/>
  <c r="M14" i="59"/>
  <c r="L14" i="59"/>
  <c r="AG13" i="59"/>
  <c r="AF13" i="59"/>
  <c r="AE13" i="59"/>
  <c r="AD13" i="59"/>
  <c r="AC13" i="59"/>
  <c r="AB13" i="59"/>
  <c r="AA13" i="59"/>
  <c r="Z13" i="59"/>
  <c r="Y13" i="59"/>
  <c r="X13" i="59"/>
  <c r="W13" i="59"/>
  <c r="V13" i="59"/>
  <c r="U13" i="59"/>
  <c r="T13" i="59"/>
  <c r="S13" i="59"/>
  <c r="R13" i="59"/>
  <c r="P13" i="59"/>
  <c r="O13" i="59"/>
  <c r="N13" i="59"/>
  <c r="M13" i="59"/>
  <c r="L13" i="59"/>
  <c r="AF12" i="59"/>
  <c r="AE12" i="59"/>
  <c r="AD12" i="59"/>
  <c r="AC12" i="59"/>
  <c r="AB12" i="59"/>
  <c r="AA12" i="59"/>
  <c r="Z12" i="59"/>
  <c r="Y12" i="59"/>
  <c r="X12" i="59"/>
  <c r="W12" i="59"/>
  <c r="V12" i="59"/>
  <c r="U12" i="59"/>
  <c r="T12" i="59"/>
  <c r="S12" i="59"/>
  <c r="R12" i="59"/>
  <c r="P12" i="59"/>
  <c r="O12" i="59"/>
  <c r="N12" i="59"/>
  <c r="M12" i="59"/>
  <c r="L12" i="59"/>
  <c r="AF11" i="59"/>
  <c r="AE11" i="59"/>
  <c r="AD11" i="59"/>
  <c r="AC11" i="59"/>
  <c r="AB11" i="59"/>
  <c r="AA11" i="59"/>
  <c r="Z11" i="59"/>
  <c r="Y11" i="59"/>
  <c r="X11" i="59"/>
  <c r="W11" i="59"/>
  <c r="V11" i="59"/>
  <c r="U11" i="59"/>
  <c r="T11" i="59"/>
  <c r="S11" i="59"/>
  <c r="R11" i="59"/>
  <c r="P11" i="59"/>
  <c r="O11" i="59"/>
  <c r="N11" i="59"/>
  <c r="M11" i="59"/>
  <c r="L11" i="59"/>
  <c r="AG10" i="59"/>
  <c r="AF10" i="59"/>
  <c r="AE10" i="59"/>
  <c r="AD10" i="59"/>
  <c r="AC10" i="59"/>
  <c r="AB10" i="59"/>
  <c r="AA10" i="59"/>
  <c r="Z10" i="59"/>
  <c r="Y10" i="59"/>
  <c r="X10" i="59"/>
  <c r="W10" i="59"/>
  <c r="V10" i="59"/>
  <c r="U10" i="59"/>
  <c r="T10" i="59"/>
  <c r="S10" i="59"/>
  <c r="R10" i="59"/>
  <c r="P10" i="59"/>
  <c r="O10" i="59"/>
  <c r="N10" i="59"/>
  <c r="M10" i="59"/>
  <c r="L10" i="59"/>
  <c r="AF9" i="59"/>
  <c r="AE9" i="59"/>
  <c r="AD9" i="59"/>
  <c r="AC9" i="59"/>
  <c r="AB9" i="59"/>
  <c r="AA9" i="59"/>
  <c r="Z9" i="59"/>
  <c r="Y9" i="59"/>
  <c r="X9" i="59"/>
  <c r="W9" i="59"/>
  <c r="V9" i="59"/>
  <c r="U9" i="59"/>
  <c r="T9" i="59"/>
  <c r="S9" i="59"/>
  <c r="R9" i="59"/>
  <c r="P9" i="59"/>
  <c r="O9" i="59"/>
  <c r="N9" i="59"/>
  <c r="M9" i="59"/>
  <c r="L9" i="59"/>
  <c r="AF8" i="59"/>
  <c r="AE8" i="59"/>
  <c r="AD8" i="59"/>
  <c r="AC8" i="59"/>
  <c r="AB8" i="59"/>
  <c r="AA8" i="59"/>
  <c r="Z8" i="59"/>
  <c r="Y8" i="59"/>
  <c r="X8" i="59"/>
  <c r="W8" i="59"/>
  <c r="V8" i="59"/>
  <c r="U8" i="59"/>
  <c r="T8" i="59"/>
  <c r="S8" i="59"/>
  <c r="R8" i="59"/>
  <c r="P8" i="59"/>
  <c r="O8" i="59"/>
  <c r="N8" i="59"/>
  <c r="M8" i="59"/>
  <c r="L8" i="59"/>
  <c r="AG7" i="59"/>
  <c r="AF7" i="59"/>
  <c r="AE7" i="59"/>
  <c r="AD7" i="59"/>
  <c r="AC7" i="59"/>
  <c r="AB7" i="59"/>
  <c r="AA7" i="59"/>
  <c r="Z7" i="59"/>
  <c r="Y7" i="59"/>
  <c r="X7" i="59"/>
  <c r="W7" i="59"/>
  <c r="V7" i="59"/>
  <c r="U7" i="59"/>
  <c r="T7" i="59"/>
  <c r="S7" i="59"/>
  <c r="R7" i="59"/>
  <c r="P7" i="59"/>
  <c r="O7" i="59"/>
  <c r="N7" i="59"/>
  <c r="M7" i="59"/>
  <c r="L7" i="59"/>
  <c r="AF6" i="59"/>
  <c r="AE6" i="59"/>
  <c r="AD6" i="59"/>
  <c r="AC6" i="59"/>
  <c r="AB6" i="59"/>
  <c r="AA6" i="59"/>
  <c r="Z6" i="59"/>
  <c r="Y6" i="59"/>
  <c r="X6" i="59"/>
  <c r="W6" i="59"/>
  <c r="V6" i="59"/>
  <c r="U6" i="59"/>
  <c r="T6" i="59"/>
  <c r="S6" i="59"/>
  <c r="R6" i="59"/>
  <c r="P6" i="59"/>
  <c r="O6" i="59"/>
  <c r="N6" i="59"/>
  <c r="M6" i="59"/>
  <c r="L6" i="59"/>
  <c r="AF5" i="59"/>
  <c r="AE5" i="59"/>
  <c r="AD5" i="59"/>
  <c r="AC5" i="59"/>
  <c r="AB5" i="59"/>
  <c r="AA5" i="59"/>
  <c r="Z5" i="59"/>
  <c r="Y5" i="59"/>
  <c r="X5" i="59"/>
  <c r="W5" i="59"/>
  <c r="V5" i="59"/>
  <c r="U5" i="59"/>
  <c r="T5" i="59"/>
  <c r="S5" i="59"/>
  <c r="R5" i="59"/>
  <c r="P5" i="59"/>
  <c r="O5" i="59"/>
  <c r="N5" i="59"/>
  <c r="M5" i="59"/>
  <c r="L5" i="59"/>
  <c r="AG4" i="59"/>
  <c r="AF4" i="59"/>
  <c r="AE4" i="59"/>
  <c r="AD4" i="59"/>
  <c r="AC4" i="59"/>
  <c r="AB4" i="59"/>
  <c r="AA4" i="59"/>
  <c r="Z4" i="59"/>
  <c r="Y4" i="59"/>
  <c r="X4" i="59"/>
  <c r="W4" i="59"/>
  <c r="V4" i="59"/>
  <c r="U4" i="59"/>
  <c r="T4" i="59"/>
  <c r="S4" i="59"/>
  <c r="R4" i="59"/>
  <c r="P4" i="59"/>
  <c r="O4" i="59"/>
  <c r="N4" i="59"/>
  <c r="M4" i="59"/>
  <c r="L4" i="59"/>
  <c r="R3" i="59"/>
  <c r="P3" i="59"/>
  <c r="O3" i="59"/>
  <c r="N3" i="59"/>
  <c r="M3" i="59"/>
  <c r="L3" i="59"/>
  <c r="J44" i="58"/>
  <c r="J47" i="58"/>
  <c r="J50" i="58"/>
  <c r="J83" i="58"/>
  <c r="J138" i="58"/>
  <c r="J141" i="58"/>
  <c r="J144" i="58"/>
  <c r="J147" i="58"/>
  <c r="J150" i="58"/>
  <c r="J153" i="58"/>
  <c r="J156" i="58"/>
  <c r="J159" i="58"/>
  <c r="J162" i="58"/>
  <c r="J165" i="58"/>
  <c r="J168" i="58"/>
  <c r="J171" i="58"/>
  <c r="J174" i="58"/>
  <c r="J177" i="58"/>
  <c r="J178" i="58"/>
  <c r="J179" i="58"/>
  <c r="J182" i="58"/>
  <c r="J185" i="58"/>
  <c r="J188" i="58"/>
  <c r="J191" i="58"/>
  <c r="J194" i="58"/>
  <c r="J197" i="58"/>
  <c r="J200" i="58"/>
  <c r="J203" i="58"/>
  <c r="J206" i="58"/>
  <c r="J209" i="58"/>
  <c r="J212" i="58"/>
  <c r="J215" i="58"/>
  <c r="J218" i="58"/>
  <c r="J219" i="58"/>
  <c r="C239" i="58"/>
  <c r="C240" i="58"/>
  <c r="C242" i="58"/>
  <c r="C243" i="58"/>
  <c r="C245" i="58"/>
  <c r="C246" i="58"/>
  <c r="C248" i="58"/>
  <c r="C249" i="58"/>
  <c r="J251" i="58"/>
  <c r="J254" i="58"/>
  <c r="J257" i="58"/>
  <c r="J260" i="58"/>
  <c r="J263" i="58"/>
  <c r="J266" i="58"/>
  <c r="J269" i="58"/>
  <c r="C270" i="58"/>
  <c r="C271" i="58"/>
  <c r="J272" i="58"/>
  <c r="C273" i="58"/>
  <c r="C274" i="58"/>
  <c r="J275" i="58"/>
  <c r="C276" i="58"/>
  <c r="C277" i="58"/>
  <c r="J278" i="58"/>
  <c r="C279" i="58"/>
  <c r="C280" i="58"/>
  <c r="J281" i="58"/>
  <c r="J31" i="58" s="1"/>
  <c r="C283" i="58"/>
  <c r="C284" i="58"/>
  <c r="C286" i="58"/>
  <c r="C287" i="58"/>
  <c r="C289" i="58"/>
  <c r="C290" i="58"/>
  <c r="C292" i="58"/>
  <c r="C293" i="58"/>
  <c r="C623" i="58"/>
  <c r="C624" i="58"/>
  <c r="C626" i="58"/>
  <c r="C627" i="58"/>
  <c r="C629" i="58"/>
  <c r="C630" i="58"/>
  <c r="C632" i="58"/>
  <c r="C633" i="58"/>
  <c r="C635" i="58"/>
  <c r="C636" i="58"/>
  <c r="C638" i="58"/>
  <c r="C639" i="58"/>
  <c r="C641" i="58"/>
  <c r="C642" i="58"/>
  <c r="C644" i="58"/>
  <c r="C645" i="58"/>
  <c r="C647" i="58"/>
  <c r="C648" i="58"/>
  <c r="C650" i="58"/>
  <c r="C651" i="58"/>
  <c r="C653" i="58"/>
  <c r="C654" i="58"/>
  <c r="C656" i="58"/>
  <c r="C657" i="58"/>
  <c r="C659" i="58"/>
  <c r="C660" i="58"/>
  <c r="C662" i="58"/>
  <c r="C663" i="58"/>
  <c r="C665" i="58"/>
  <c r="C666" i="58"/>
  <c r="C668" i="58"/>
  <c r="C669" i="58"/>
  <c r="C671" i="58"/>
  <c r="C672" i="58"/>
  <c r="C674" i="58"/>
  <c r="C675" i="58"/>
  <c r="C677" i="58"/>
  <c r="C678" i="58"/>
  <c r="C680" i="58"/>
  <c r="C681" i="58"/>
  <c r="C683" i="58"/>
  <c r="C684" i="58"/>
  <c r="C686" i="58"/>
  <c r="C687" i="58"/>
  <c r="C689" i="58"/>
  <c r="C690" i="58"/>
  <c r="C692" i="58"/>
  <c r="C693" i="58"/>
  <c r="C696" i="58"/>
  <c r="C697" i="58"/>
  <c r="C699" i="58"/>
  <c r="C700" i="58"/>
  <c r="C702" i="58"/>
  <c r="C703" i="58"/>
  <c r="C705" i="58"/>
  <c r="C706" i="58"/>
  <c r="C708" i="58"/>
  <c r="C709" i="58"/>
  <c r="C711" i="58"/>
  <c r="C712" i="58"/>
  <c r="C714" i="58"/>
  <c r="C715" i="58"/>
  <c r="C717" i="58"/>
  <c r="C718" i="58"/>
  <c r="C720" i="58"/>
  <c r="C721" i="58"/>
  <c r="C723" i="58"/>
  <c r="C724" i="58"/>
  <c r="J41" i="58"/>
  <c r="J38" i="58"/>
  <c r="J35" i="58"/>
  <c r="J32" i="58"/>
  <c r="J28" i="58"/>
  <c r="J23" i="58"/>
  <c r="J24" i="58"/>
  <c r="J25" i="58"/>
  <c r="J20" i="58"/>
  <c r="J14" i="58"/>
  <c r="C15" i="58"/>
  <c r="C16" i="58"/>
  <c r="J17" i="58"/>
  <c r="J11" i="58"/>
  <c r="J8" i="58"/>
  <c r="J5" i="58"/>
  <c r="J2" i="58"/>
  <c r="B188" i="57"/>
  <c r="B124" i="57" l="1"/>
  <c r="B191" i="57"/>
  <c r="B197" i="57"/>
  <c r="B208" i="57"/>
  <c r="B210" i="57"/>
  <c r="B211" i="57"/>
  <c r="B220" i="57"/>
  <c r="B222" i="57"/>
  <c r="B224" i="57"/>
  <c r="B226" i="57"/>
  <c r="B242" i="57"/>
  <c r="B253" i="57"/>
  <c r="B272" i="57"/>
  <c r="B274" i="57"/>
  <c r="B276" i="57"/>
  <c r="B278" i="57"/>
  <c r="B283" i="57"/>
  <c r="B294" i="57"/>
  <c r="B296" i="57"/>
  <c r="B298" i="57"/>
  <c r="B300" i="57"/>
  <c r="B302" i="57"/>
  <c r="B304" i="57"/>
  <c r="B306" i="57"/>
  <c r="B314" i="57"/>
  <c r="B323" i="57"/>
  <c r="B331" i="57"/>
  <c r="B379" i="57"/>
  <c r="B397" i="57"/>
  <c r="B401" i="57"/>
  <c r="B403" i="57"/>
  <c r="B405" i="57"/>
  <c r="B415" i="57"/>
  <c r="B428" i="57"/>
  <c r="B465" i="57"/>
  <c r="B467" i="57"/>
  <c r="B469" i="57"/>
  <c r="B471" i="57"/>
  <c r="B475" i="57"/>
  <c r="B482" i="57"/>
  <c r="B491" i="57"/>
  <c r="B497" i="57"/>
  <c r="B512" i="57"/>
  <c r="L23" i="54" l="1"/>
  <c r="L21" i="54"/>
  <c r="L20" i="54" l="1"/>
  <c r="L15" i="54"/>
  <c r="L17" i="54"/>
  <c r="L24" i="54"/>
  <c r="L19" i="54"/>
  <c r="L22" i="54"/>
  <c r="L16" i="54"/>
  <c r="L5" i="54"/>
  <c r="L13" i="54" s="1"/>
  <c r="D67" i="54"/>
  <c r="E64" i="54" s="1"/>
  <c r="D55" i="54"/>
  <c r="E52" i="54" s="1"/>
  <c r="H55" i="54"/>
  <c r="I52" i="54" s="1"/>
  <c r="H22" i="54"/>
  <c r="I21" i="54" s="1"/>
  <c r="D61" i="54"/>
  <c r="E58" i="54" s="1"/>
  <c r="H61" i="54"/>
  <c r="I58" i="54" s="1"/>
  <c r="H29" i="54"/>
  <c r="I26" i="54" s="1"/>
  <c r="H48" i="54"/>
  <c r="I46" i="54" s="1"/>
  <c r="D48" i="54"/>
  <c r="E45" i="54" s="1"/>
  <c r="H15" i="54"/>
  <c r="I12" i="54" s="1"/>
  <c r="H42" i="54"/>
  <c r="I40" i="54" s="1"/>
  <c r="H36" i="54"/>
  <c r="I34" i="54" s="1"/>
  <c r="D42" i="54"/>
  <c r="E39" i="54" s="1"/>
  <c r="D36" i="54"/>
  <c r="E34" i="54" s="1"/>
  <c r="D27" i="54"/>
  <c r="L6" i="54" s="1"/>
  <c r="H7" i="54"/>
  <c r="H8" i="54" s="1"/>
  <c r="D22" i="54"/>
  <c r="D15" i="54"/>
  <c r="E13" i="54" s="1"/>
  <c r="D8" i="54"/>
  <c r="E6" i="54" s="1"/>
  <c r="E21" i="54" l="1"/>
  <c r="E20" i="54"/>
  <c r="E19" i="54"/>
  <c r="M18" i="54"/>
  <c r="L7" i="54"/>
  <c r="E66" i="54"/>
  <c r="E65" i="54"/>
  <c r="M15" i="54"/>
  <c r="I33" i="54"/>
  <c r="E7" i="54"/>
  <c r="E14" i="54"/>
  <c r="I27" i="54"/>
  <c r="E5" i="54"/>
  <c r="M22" i="54"/>
  <c r="I28" i="54"/>
  <c r="M24" i="54"/>
  <c r="E8" i="54"/>
  <c r="E12" i="54"/>
  <c r="M20" i="54"/>
  <c r="M16" i="54"/>
  <c r="I60" i="54"/>
  <c r="I59" i="54"/>
  <c r="I39" i="54"/>
  <c r="I41" i="54"/>
  <c r="I20" i="54"/>
  <c r="I19" i="54"/>
  <c r="I45" i="54"/>
  <c r="I14" i="54"/>
  <c r="I13" i="54"/>
  <c r="I5" i="54"/>
  <c r="I6" i="54"/>
  <c r="I7" i="54"/>
  <c r="I54" i="54"/>
  <c r="I53" i="54"/>
  <c r="E41" i="54"/>
  <c r="E60" i="54"/>
  <c r="E40" i="54"/>
  <c r="I47" i="54"/>
  <c r="E59" i="54"/>
  <c r="E35" i="54"/>
  <c r="E47" i="54"/>
  <c r="E54" i="54"/>
  <c r="E33" i="54"/>
  <c r="I35" i="54"/>
  <c r="E46" i="54"/>
  <c r="E53" i="54"/>
  <c r="D29" i="54"/>
  <c r="L8" i="54" s="1"/>
  <c r="M23" i="54"/>
  <c r="M21" i="54"/>
  <c r="AT112" i="36"/>
  <c r="AS112" i="36"/>
  <c r="AL112" i="36"/>
  <c r="P112" i="36"/>
  <c r="AL240" i="36"/>
  <c r="P240" i="36"/>
  <c r="AL239" i="36"/>
  <c r="P239" i="36"/>
  <c r="AL238" i="36"/>
  <c r="P238" i="36"/>
  <c r="AL302" i="36"/>
  <c r="P302" i="36"/>
  <c r="AL417" i="36"/>
  <c r="P417" i="36"/>
  <c r="AL407" i="36"/>
  <c r="P407" i="36"/>
  <c r="AL396" i="36"/>
  <c r="P396" i="36"/>
  <c r="AL383" i="36"/>
  <c r="P383" i="36"/>
  <c r="AL354" i="36"/>
  <c r="P354" i="36"/>
  <c r="AL266" i="36"/>
  <c r="P266" i="36"/>
  <c r="AL234" i="36"/>
  <c r="P234" i="36"/>
  <c r="AL237" i="36"/>
  <c r="P237" i="36"/>
  <c r="AL426" i="36"/>
  <c r="P426" i="36"/>
  <c r="AL419" i="36"/>
  <c r="P419" i="36"/>
  <c r="AL409" i="36"/>
  <c r="P409" i="36"/>
  <c r="AL399" i="36"/>
  <c r="P399" i="36"/>
  <c r="AL269" i="36"/>
  <c r="P269" i="36"/>
  <c r="AL10" i="36"/>
  <c r="P10" i="36"/>
  <c r="AL408" i="36"/>
  <c r="P408" i="36"/>
  <c r="AL406" i="36"/>
  <c r="P406" i="36"/>
  <c r="P437" i="36"/>
  <c r="P438" i="36"/>
  <c r="P439" i="36"/>
  <c r="P440" i="36"/>
  <c r="P441" i="36"/>
  <c r="P442" i="36"/>
  <c r="P443" i="36"/>
  <c r="P444" i="36"/>
  <c r="P445" i="36"/>
  <c r="P360" i="36"/>
  <c r="AL381" i="36"/>
  <c r="AL392" i="36"/>
  <c r="AL403" i="36"/>
  <c r="AL413" i="36"/>
  <c r="P404" i="36"/>
  <c r="AL404" i="36"/>
  <c r="P405" i="36"/>
  <c r="AL405" i="36"/>
  <c r="P410" i="36"/>
  <c r="AL410" i="36"/>
  <c r="P411" i="36"/>
  <c r="AL411" i="36"/>
  <c r="P412" i="36"/>
  <c r="AL412" i="36"/>
  <c r="P393" i="36"/>
  <c r="AL393" i="36"/>
  <c r="P394" i="36"/>
  <c r="AL394" i="36"/>
  <c r="P395" i="36"/>
  <c r="AL395" i="36"/>
  <c r="P397" i="36"/>
  <c r="AL397" i="36"/>
  <c r="P398" i="36"/>
  <c r="AL398" i="36"/>
  <c r="P400" i="36"/>
  <c r="AL400" i="36"/>
  <c r="P401" i="36"/>
  <c r="AL401" i="36"/>
  <c r="P402" i="36"/>
  <c r="AL402" i="36"/>
  <c r="P174" i="36"/>
  <c r="P30" i="36"/>
  <c r="P31" i="36"/>
  <c r="E67" i="54" l="1"/>
  <c r="E22" i="54"/>
  <c r="I36" i="54"/>
  <c r="E42" i="54"/>
  <c r="M19" i="54"/>
  <c r="M17" i="54"/>
  <c r="I29" i="54"/>
  <c r="I55" i="54"/>
  <c r="E15" i="54"/>
  <c r="I22" i="54"/>
  <c r="E61" i="54"/>
  <c r="E48" i="54"/>
  <c r="I15" i="54"/>
  <c r="I48" i="54"/>
  <c r="E55" i="54"/>
  <c r="I42" i="54"/>
  <c r="I61" i="54"/>
  <c r="E36" i="54"/>
  <c r="E28" i="54"/>
  <c r="E26" i="54"/>
  <c r="E27" i="54"/>
  <c r="I8" i="54"/>
  <c r="AT349" i="36"/>
  <c r="AS349" i="36"/>
  <c r="AT379" i="36"/>
  <c r="AS379" i="36"/>
  <c r="AS348" i="36"/>
  <c r="AT348" i="36"/>
  <c r="AT240" i="36"/>
  <c r="AS240" i="36"/>
  <c r="AT238" i="36"/>
  <c r="AS238" i="36"/>
  <c r="AT239" i="36"/>
  <c r="AS239" i="36"/>
  <c r="AT302" i="36"/>
  <c r="AS302" i="36"/>
  <c r="AT417" i="36"/>
  <c r="AS417" i="36"/>
  <c r="AT407" i="36"/>
  <c r="AS407" i="36"/>
  <c r="AT396" i="36"/>
  <c r="AS396" i="36"/>
  <c r="AT383" i="36"/>
  <c r="AS383" i="36"/>
  <c r="AT354" i="36"/>
  <c r="AS354" i="36"/>
  <c r="AT266" i="36"/>
  <c r="AS266" i="36"/>
  <c r="AT234" i="36"/>
  <c r="AS234" i="36"/>
  <c r="AT237" i="36"/>
  <c r="AS237" i="36"/>
  <c r="AT426" i="36"/>
  <c r="AS426" i="36"/>
  <c r="AS419" i="36"/>
  <c r="AT419" i="36"/>
  <c r="AT409" i="36"/>
  <c r="AS409" i="36"/>
  <c r="AT399" i="36"/>
  <c r="AS399" i="36"/>
  <c r="AT269" i="36"/>
  <c r="AS269" i="36"/>
  <c r="AT10" i="36"/>
  <c r="AS10" i="36"/>
  <c r="AT412" i="36"/>
  <c r="AS412" i="36"/>
  <c r="AS404" i="36"/>
  <c r="AT404" i="36"/>
  <c r="AS411" i="36"/>
  <c r="AT411" i="36"/>
  <c r="AS400" i="36"/>
  <c r="AT400" i="36"/>
  <c r="AS393" i="36"/>
  <c r="AT393" i="36"/>
  <c r="AS394" i="36"/>
  <c r="AT394" i="36"/>
  <c r="AS395" i="36"/>
  <c r="AT395" i="36"/>
  <c r="AS401" i="36"/>
  <c r="AT401" i="36"/>
  <c r="AS397" i="36"/>
  <c r="AS402" i="36"/>
  <c r="AT402" i="36"/>
  <c r="AT397" i="36"/>
  <c r="AS398" i="36"/>
  <c r="AT398" i="36"/>
  <c r="AL5" i="36"/>
  <c r="AL351" i="36"/>
  <c r="AL325" i="36"/>
  <c r="AL300" i="36"/>
  <c r="AL272" i="36"/>
  <c r="AL264" i="36"/>
  <c r="AL6" i="36"/>
  <c r="AL7" i="36"/>
  <c r="AL8" i="36"/>
  <c r="AL9" i="36"/>
  <c r="AL11" i="36"/>
  <c r="AL12" i="36"/>
  <c r="AL13" i="36"/>
  <c r="AL14" i="36"/>
  <c r="AL15" i="36"/>
  <c r="AL16" i="36"/>
  <c r="AL17" i="36"/>
  <c r="AL18" i="36"/>
  <c r="AL19" i="36"/>
  <c r="AL20" i="36"/>
  <c r="AL21" i="36"/>
  <c r="AL22" i="36"/>
  <c r="AL23" i="36"/>
  <c r="AL24" i="36"/>
  <c r="AL25" i="36"/>
  <c r="AL26" i="36"/>
  <c r="AL27" i="36"/>
  <c r="AL28" i="36"/>
  <c r="AL29" i="36"/>
  <c r="AL30" i="36"/>
  <c r="AL31" i="36"/>
  <c r="AL32" i="36"/>
  <c r="AL33" i="36"/>
  <c r="AL34" i="36"/>
  <c r="AL35" i="36"/>
  <c r="AL36" i="36"/>
  <c r="AL37" i="36"/>
  <c r="AL38" i="36"/>
  <c r="AL39" i="36"/>
  <c r="AL40" i="36"/>
  <c r="AL41" i="36"/>
  <c r="AL42" i="36"/>
  <c r="AL43" i="36"/>
  <c r="AL44" i="36"/>
  <c r="AL45" i="36"/>
  <c r="AL46" i="36"/>
  <c r="AL47" i="36"/>
  <c r="AL48" i="36"/>
  <c r="AL49" i="36"/>
  <c r="AL50" i="36"/>
  <c r="AL51" i="36"/>
  <c r="AL52" i="36"/>
  <c r="AL53" i="36"/>
  <c r="AL54" i="36"/>
  <c r="AL55" i="36"/>
  <c r="AL56" i="36"/>
  <c r="AL57" i="36"/>
  <c r="AL58" i="36"/>
  <c r="AL59" i="36"/>
  <c r="AL60" i="36"/>
  <c r="AL61" i="36"/>
  <c r="AL62" i="36"/>
  <c r="AL63" i="36"/>
  <c r="AL64" i="36"/>
  <c r="AL65" i="36"/>
  <c r="AL66" i="36"/>
  <c r="AL174" i="36"/>
  <c r="AL67" i="36"/>
  <c r="AL68" i="36"/>
  <c r="AL69" i="36"/>
  <c r="AL70" i="36"/>
  <c r="AL71" i="36"/>
  <c r="AL72" i="36"/>
  <c r="AL73" i="36"/>
  <c r="AL74" i="36"/>
  <c r="AL75" i="36"/>
  <c r="AL76" i="36"/>
  <c r="AL77" i="36"/>
  <c r="AL78" i="36"/>
  <c r="AL79" i="36"/>
  <c r="AL80" i="36"/>
  <c r="AL81" i="36"/>
  <c r="AL82" i="36"/>
  <c r="AL83" i="36"/>
  <c r="AL84" i="36"/>
  <c r="AL85" i="36"/>
  <c r="AL86" i="36"/>
  <c r="AL87" i="36"/>
  <c r="AL88" i="36"/>
  <c r="AL89" i="36"/>
  <c r="AL90" i="36"/>
  <c r="AL91" i="36"/>
  <c r="AL92" i="36"/>
  <c r="AL93" i="36"/>
  <c r="AL94" i="36"/>
  <c r="AL95" i="36"/>
  <c r="AL96" i="36"/>
  <c r="AL97" i="36"/>
  <c r="AL98" i="36"/>
  <c r="AL99" i="36"/>
  <c r="AL100" i="36"/>
  <c r="AL101" i="36"/>
  <c r="AL102" i="36"/>
  <c r="AL103" i="36"/>
  <c r="AL104" i="36"/>
  <c r="AL105" i="36"/>
  <c r="AL106" i="36"/>
  <c r="AL107" i="36"/>
  <c r="AL108" i="36"/>
  <c r="AL109" i="36"/>
  <c r="AL110" i="36"/>
  <c r="AL111" i="36"/>
  <c r="AL172" i="36"/>
  <c r="AL173" i="36"/>
  <c r="AL175" i="36"/>
  <c r="AL176" i="36"/>
  <c r="AL177" i="36"/>
  <c r="AL178" i="36"/>
  <c r="AL179" i="36"/>
  <c r="AL180" i="36"/>
  <c r="AL181" i="36"/>
  <c r="AL182" i="36"/>
  <c r="AL183" i="36"/>
  <c r="AL184" i="36"/>
  <c r="AL185" i="36"/>
  <c r="AL186" i="36"/>
  <c r="AL187" i="36"/>
  <c r="AL188" i="36"/>
  <c r="AL189" i="36"/>
  <c r="AL190" i="36"/>
  <c r="AL191" i="36"/>
  <c r="AL192" i="36"/>
  <c r="AL193" i="36"/>
  <c r="AL194" i="36"/>
  <c r="AL195" i="36"/>
  <c r="AL196" i="36"/>
  <c r="AL197" i="36"/>
  <c r="AL198" i="36"/>
  <c r="AL199" i="36"/>
  <c r="AL200" i="36"/>
  <c r="AL201" i="36"/>
  <c r="AL202" i="36"/>
  <c r="AL203" i="36"/>
  <c r="AL204" i="36"/>
  <c r="AL205" i="36"/>
  <c r="AL206" i="36"/>
  <c r="AL207" i="36"/>
  <c r="AL208" i="36"/>
  <c r="AL209" i="36"/>
  <c r="AL210" i="36"/>
  <c r="AL211" i="36"/>
  <c r="AL212" i="36"/>
  <c r="AL213" i="36"/>
  <c r="AL214" i="36"/>
  <c r="AL215" i="36"/>
  <c r="AL216" i="36"/>
  <c r="AL217" i="36"/>
  <c r="AL218" i="36"/>
  <c r="AL219" i="36"/>
  <c r="AL220" i="36"/>
  <c r="AL221" i="36"/>
  <c r="AL222" i="36"/>
  <c r="AL223" i="36"/>
  <c r="AL224" i="36"/>
  <c r="AL225" i="36"/>
  <c r="AL226" i="36"/>
  <c r="AL227" i="36"/>
  <c r="AL228" i="36"/>
  <c r="AL229" i="36"/>
  <c r="AL230" i="36"/>
  <c r="AL231" i="36"/>
  <c r="AL232" i="36"/>
  <c r="AL233" i="36"/>
  <c r="AL235" i="36"/>
  <c r="AL236" i="36"/>
  <c r="AL241" i="36"/>
  <c r="AL242" i="36"/>
  <c r="AL243" i="36"/>
  <c r="AL244" i="36"/>
  <c r="AL245" i="36"/>
  <c r="AL246" i="36"/>
  <c r="AL247" i="36"/>
  <c r="AL248" i="36"/>
  <c r="AL249" i="36"/>
  <c r="AL250" i="36"/>
  <c r="AL251" i="36"/>
  <c r="AL252" i="36"/>
  <c r="AL253" i="36"/>
  <c r="AL254" i="36"/>
  <c r="AL255" i="36"/>
  <c r="AL256" i="36"/>
  <c r="AL257" i="36"/>
  <c r="AL258" i="36"/>
  <c r="AL259" i="36"/>
  <c r="AL260" i="36"/>
  <c r="AL261" i="36"/>
  <c r="AL262" i="36"/>
  <c r="AL263" i="36"/>
  <c r="AL265" i="36"/>
  <c r="AL267" i="36"/>
  <c r="AL268" i="36"/>
  <c r="AL270" i="36"/>
  <c r="AL271" i="36"/>
  <c r="AL273" i="36"/>
  <c r="AL274" i="36"/>
  <c r="AL275" i="36"/>
  <c r="AL276" i="36"/>
  <c r="AL277" i="36"/>
  <c r="AL278" i="36"/>
  <c r="AL279" i="36"/>
  <c r="AL280" i="36"/>
  <c r="AL281" i="36"/>
  <c r="AL282" i="36"/>
  <c r="AL283" i="36"/>
  <c r="AL284" i="36"/>
  <c r="AL285" i="36"/>
  <c r="AL286" i="36"/>
  <c r="AL287" i="36"/>
  <c r="AL288" i="36"/>
  <c r="AL289" i="36"/>
  <c r="AL290" i="36"/>
  <c r="AL291" i="36"/>
  <c r="AL292" i="36"/>
  <c r="AL293" i="36"/>
  <c r="AL294" i="36"/>
  <c r="AL295" i="36"/>
  <c r="AL296" i="36"/>
  <c r="AL297" i="36"/>
  <c r="AL298" i="36"/>
  <c r="AL299" i="36"/>
  <c r="AL301" i="36"/>
  <c r="AL303" i="36"/>
  <c r="AL304" i="36"/>
  <c r="AL305" i="36"/>
  <c r="AL306" i="36"/>
  <c r="AL307" i="36"/>
  <c r="AL308" i="36"/>
  <c r="AL309" i="36"/>
  <c r="AL310" i="36"/>
  <c r="AL311" i="36"/>
  <c r="AL312" i="36"/>
  <c r="AL313" i="36"/>
  <c r="AL314" i="36"/>
  <c r="AL315" i="36"/>
  <c r="AL316" i="36"/>
  <c r="AL317" i="36"/>
  <c r="AL318" i="36"/>
  <c r="AL319" i="36"/>
  <c r="AL320" i="36"/>
  <c r="AL321" i="36"/>
  <c r="AL322" i="36"/>
  <c r="AL323" i="36"/>
  <c r="AL324" i="36"/>
  <c r="AL326" i="36"/>
  <c r="AL327" i="36"/>
  <c r="AL328" i="36"/>
  <c r="AL329" i="36"/>
  <c r="AL330" i="36"/>
  <c r="AL331" i="36"/>
  <c r="AL332" i="36"/>
  <c r="AL333" i="36"/>
  <c r="AL334" i="36"/>
  <c r="AL335" i="36"/>
  <c r="AL336" i="36"/>
  <c r="AL337" i="36"/>
  <c r="AL338" i="36"/>
  <c r="AL339" i="36"/>
  <c r="AL340" i="36"/>
  <c r="AL341" i="36"/>
  <c r="AL342" i="36"/>
  <c r="AL343" i="36"/>
  <c r="AL344" i="36"/>
  <c r="AL345" i="36"/>
  <c r="AL346" i="36"/>
  <c r="AL347" i="36"/>
  <c r="AL350" i="36"/>
  <c r="AL352" i="36"/>
  <c r="AL353" i="36"/>
  <c r="AL355" i="36"/>
  <c r="AL356" i="36"/>
  <c r="AL357" i="36"/>
  <c r="AL358" i="36"/>
  <c r="AL359" i="36"/>
  <c r="AL360" i="36"/>
  <c r="AL361" i="36"/>
  <c r="AL362" i="36"/>
  <c r="AL363" i="36"/>
  <c r="AL364" i="36"/>
  <c r="AL365" i="36"/>
  <c r="AL366" i="36"/>
  <c r="AL367" i="36"/>
  <c r="AL368" i="36"/>
  <c r="AL369" i="36"/>
  <c r="AL370" i="36"/>
  <c r="AL371" i="36"/>
  <c r="AL372" i="36"/>
  <c r="AL373" i="36"/>
  <c r="AL374" i="36"/>
  <c r="AL375" i="36"/>
  <c r="AL376" i="36"/>
  <c r="AL377" i="36"/>
  <c r="AL378" i="36"/>
  <c r="AL380" i="36"/>
  <c r="AL382" i="36"/>
  <c r="AL384" i="36"/>
  <c r="AL385" i="36"/>
  <c r="AL386" i="36"/>
  <c r="AL387" i="36"/>
  <c r="AL388" i="36"/>
  <c r="AL389" i="36"/>
  <c r="AL390" i="36"/>
  <c r="AL391" i="36"/>
  <c r="AL414" i="36"/>
  <c r="AL415" i="36"/>
  <c r="AL416" i="36"/>
  <c r="AL418" i="36"/>
  <c r="AL420" i="36"/>
  <c r="AL421" i="36"/>
  <c r="AL422" i="36"/>
  <c r="AL423" i="36"/>
  <c r="AL424" i="36"/>
  <c r="AL427" i="36"/>
  <c r="AL428" i="36"/>
  <c r="AL429" i="36"/>
  <c r="AL425" i="36"/>
  <c r="AL430" i="36"/>
  <c r="AL431" i="36"/>
  <c r="AL432" i="36"/>
  <c r="AL433" i="36"/>
  <c r="AL434" i="36"/>
  <c r="AL435" i="36"/>
  <c r="AL436" i="36"/>
  <c r="AL437" i="36"/>
  <c r="AL438" i="36"/>
  <c r="AL439" i="36"/>
  <c r="AL440" i="36"/>
  <c r="AL441" i="36"/>
  <c r="AL442" i="36"/>
  <c r="AL443" i="36"/>
  <c r="AL444" i="36"/>
  <c r="AL445" i="36"/>
  <c r="E29" i="54" l="1"/>
  <c r="M8" i="54"/>
  <c r="M5" i="54"/>
  <c r="M13" i="54" s="1"/>
  <c r="M6" i="54"/>
  <c r="M7" i="54"/>
  <c r="P66" i="36"/>
  <c r="G6" i="44"/>
  <c r="H6" i="44" s="1"/>
  <c r="I6" i="44" s="1"/>
  <c r="J6" i="44" s="1"/>
  <c r="K6" i="44" s="1"/>
  <c r="L6" i="44" s="1"/>
  <c r="M6" i="44" s="1"/>
  <c r="N6" i="44" s="1"/>
  <c r="O6" i="44" s="1"/>
  <c r="P6" i="44" s="1"/>
  <c r="Q6" i="44" s="1"/>
  <c r="R6" i="44" s="1"/>
  <c r="S6" i="44" s="1"/>
  <c r="T6" i="44" s="1"/>
  <c r="U6" i="44" s="1"/>
  <c r="V6" i="44" s="1"/>
  <c r="W6" i="44" s="1"/>
  <c r="X6" i="44" s="1"/>
  <c r="Y6" i="44" s="1"/>
  <c r="Z6" i="44" s="1"/>
  <c r="AA6" i="44" s="1"/>
  <c r="AB6" i="44" s="1"/>
  <c r="AC6" i="44" s="1"/>
  <c r="AD6" i="44" s="1"/>
  <c r="AE6" i="44" s="1"/>
  <c r="AF6" i="44" s="1"/>
  <c r="AG6" i="44" s="1"/>
  <c r="AH6" i="44" s="1"/>
  <c r="AI6" i="44" s="1"/>
  <c r="AJ6" i="44" s="1"/>
  <c r="AK6" i="44" s="1"/>
  <c r="AL6" i="44" s="1"/>
  <c r="AM6" i="44" s="1"/>
  <c r="AN6" i="44" s="1"/>
  <c r="AO6" i="44" s="1"/>
  <c r="AP6" i="44" s="1"/>
  <c r="AQ6" i="44" s="1"/>
  <c r="AR6" i="44" s="1"/>
  <c r="AS6" i="44" s="1"/>
  <c r="AT6" i="44" s="1"/>
  <c r="AU6" i="44" s="1"/>
  <c r="AV6" i="44" s="1"/>
  <c r="AW6" i="44" s="1"/>
  <c r="AX6" i="44" s="1"/>
  <c r="AY6" i="44" s="1"/>
  <c r="AZ6" i="44" s="1"/>
  <c r="G5" i="44"/>
  <c r="H5" i="44" s="1"/>
  <c r="I5" i="44" s="1"/>
  <c r="J5" i="44" s="1"/>
  <c r="K5" i="44" s="1"/>
  <c r="L5" i="44" s="1"/>
  <c r="M5" i="44" s="1"/>
  <c r="N5" i="44" s="1"/>
  <c r="O5" i="44" s="1"/>
  <c r="P5" i="44" s="1"/>
  <c r="Q5" i="44" s="1"/>
  <c r="R5" i="44" s="1"/>
  <c r="S5" i="44" s="1"/>
  <c r="T5" i="44" s="1"/>
  <c r="U5" i="44" s="1"/>
  <c r="V5" i="44" s="1"/>
  <c r="W5" i="44" s="1"/>
  <c r="X5" i="44" s="1"/>
  <c r="Y5" i="44" s="1"/>
  <c r="Z5" i="44" s="1"/>
  <c r="AA5" i="44" s="1"/>
  <c r="AB5" i="44" s="1"/>
  <c r="AC5" i="44" s="1"/>
  <c r="AD5" i="44" s="1"/>
  <c r="AE5" i="44" s="1"/>
  <c r="AF5" i="44" s="1"/>
  <c r="AG5" i="44" s="1"/>
  <c r="AH5" i="44" s="1"/>
  <c r="AI5" i="44" s="1"/>
  <c r="AJ5" i="44" s="1"/>
  <c r="AK5" i="44" s="1"/>
  <c r="AL5" i="44" s="1"/>
  <c r="AM5" i="44" s="1"/>
  <c r="AN5" i="44" s="1"/>
  <c r="AO5" i="44" s="1"/>
  <c r="AP5" i="44" s="1"/>
  <c r="AQ5" i="44" s="1"/>
  <c r="AR5" i="44" s="1"/>
  <c r="AS5" i="44" s="1"/>
  <c r="AT5" i="44" s="1"/>
  <c r="AU5" i="44" s="1"/>
  <c r="AV5" i="44" s="1"/>
  <c r="AW5" i="44" s="1"/>
  <c r="AX5" i="44" s="1"/>
  <c r="AY5" i="44" s="1"/>
  <c r="AZ5" i="44" s="1"/>
  <c r="P265" i="36"/>
  <c r="P267" i="36"/>
  <c r="P268" i="36"/>
  <c r="P263" i="36"/>
  <c r="P273" i="36"/>
  <c r="AB36" i="41"/>
  <c r="AB37" i="41"/>
  <c r="AB38" i="41"/>
  <c r="AB39" i="41"/>
  <c r="AB40" i="41"/>
  <c r="AB41" i="41"/>
  <c r="AB42" i="41"/>
  <c r="AB43" i="41"/>
  <c r="AB44" i="41"/>
  <c r="AB45" i="41"/>
  <c r="AB46" i="41"/>
  <c r="AB47" i="41"/>
  <c r="AB48" i="41"/>
  <c r="AB49" i="41"/>
  <c r="AB50" i="41"/>
  <c r="AB51" i="41"/>
  <c r="AB35" i="41"/>
  <c r="AA36" i="41"/>
  <c r="AA37" i="41"/>
  <c r="AA38" i="41"/>
  <c r="AA39" i="41"/>
  <c r="AA40" i="41"/>
  <c r="AA41" i="41"/>
  <c r="AA42" i="41"/>
  <c r="AA43" i="41"/>
  <c r="AA44" i="41"/>
  <c r="AA45" i="41"/>
  <c r="AA46" i="41"/>
  <c r="AA47" i="41"/>
  <c r="AA48" i="41"/>
  <c r="AA49" i="41"/>
  <c r="AA50" i="41"/>
  <c r="AA51" i="41"/>
  <c r="AA35" i="41"/>
  <c r="Z36" i="41"/>
  <c r="Z37" i="41"/>
  <c r="Z38" i="41"/>
  <c r="Z39" i="41"/>
  <c r="Z40" i="41"/>
  <c r="Z41" i="41"/>
  <c r="Z42" i="41"/>
  <c r="Z43" i="41"/>
  <c r="Z44" i="41"/>
  <c r="Z45" i="41"/>
  <c r="Z46" i="41"/>
  <c r="Z47" i="41"/>
  <c r="Z48" i="41"/>
  <c r="Z49" i="41"/>
  <c r="Z50" i="41"/>
  <c r="Z51" i="41"/>
  <c r="Z35" i="41"/>
  <c r="Y36" i="41"/>
  <c r="Y37" i="41"/>
  <c r="Y38" i="41"/>
  <c r="Y39" i="41"/>
  <c r="Y40" i="41"/>
  <c r="Y41" i="41"/>
  <c r="Y42" i="41"/>
  <c r="Y43" i="41"/>
  <c r="Y44" i="41"/>
  <c r="Y45" i="41"/>
  <c r="Y46" i="41"/>
  <c r="Y47" i="41"/>
  <c r="Y48" i="41"/>
  <c r="Y49" i="41"/>
  <c r="Y50" i="41"/>
  <c r="Y51" i="41"/>
  <c r="Y35" i="41"/>
  <c r="X41" i="41"/>
  <c r="X42" i="41"/>
  <c r="X43" i="41"/>
  <c r="X44" i="41"/>
  <c r="X45" i="41"/>
  <c r="X46" i="41"/>
  <c r="X47" i="41"/>
  <c r="X48" i="41"/>
  <c r="X49" i="41"/>
  <c r="X50" i="41"/>
  <c r="X51" i="41"/>
  <c r="X36" i="41"/>
  <c r="X37" i="41"/>
  <c r="X38" i="41"/>
  <c r="X39" i="41"/>
  <c r="X40" i="41"/>
  <c r="X35" i="41"/>
  <c r="N4" i="41"/>
  <c r="W52" i="41"/>
  <c r="V52" i="41"/>
  <c r="U52" i="41"/>
  <c r="AC51" i="41"/>
  <c r="AC50" i="41"/>
  <c r="AC49" i="41"/>
  <c r="AC48" i="41"/>
  <c r="AC47" i="41"/>
  <c r="AC46" i="41"/>
  <c r="AC45" i="41"/>
  <c r="AC44" i="41"/>
  <c r="AC43" i="41"/>
  <c r="AC42" i="41"/>
  <c r="AC41" i="41"/>
  <c r="AC40" i="41"/>
  <c r="AC39" i="41"/>
  <c r="AC38" i="41"/>
  <c r="AC37" i="41"/>
  <c r="AC36" i="41"/>
  <c r="AC35" i="41"/>
  <c r="AC19" i="41"/>
  <c r="AC18" i="41"/>
  <c r="AC16" i="41"/>
  <c r="AC15" i="41"/>
  <c r="AC9" i="41"/>
  <c r="AC8" i="41"/>
  <c r="AC7" i="41"/>
  <c r="AC6" i="41"/>
  <c r="AC5" i="41"/>
  <c r="AT66" i="36" l="1"/>
  <c r="AS66" i="36"/>
  <c r="AS360" i="36"/>
  <c r="AT360" i="36"/>
  <c r="AS267" i="36"/>
  <c r="AT267" i="36"/>
  <c r="AT265" i="36"/>
  <c r="AS265" i="36"/>
  <c r="AS268" i="36"/>
  <c r="AT268" i="36"/>
  <c r="AT273" i="36"/>
  <c r="AS273" i="36"/>
  <c r="AT263" i="36"/>
  <c r="AS263" i="36"/>
  <c r="AB22" i="41"/>
  <c r="AA22" i="41"/>
  <c r="AA52" i="41" s="1"/>
  <c r="Z22" i="41"/>
  <c r="Z52" i="41" s="1"/>
  <c r="Y22" i="41"/>
  <c r="Y52" i="41" s="1"/>
  <c r="W22" i="41"/>
  <c r="AC20" i="41"/>
  <c r="AC21" i="41"/>
  <c r="AC17" i="41"/>
  <c r="AC14" i="41"/>
  <c r="AC13" i="41"/>
  <c r="AC12" i="41"/>
  <c r="AC11" i="41"/>
  <c r="AC10" i="41"/>
  <c r="V22" i="41"/>
  <c r="X22" i="41"/>
  <c r="X52" i="41" s="1"/>
  <c r="U22" i="41"/>
  <c r="X24" i="41" l="1"/>
  <c r="AB52" i="41"/>
  <c r="M15" i="41" l="1"/>
  <c r="L15" i="41"/>
  <c r="I15" i="41"/>
  <c r="H15" i="41"/>
  <c r="G15" i="41"/>
  <c r="F15" i="41"/>
  <c r="E15" i="41"/>
  <c r="D15" i="41"/>
  <c r="C15" i="41"/>
  <c r="R14" i="41"/>
  <c r="Q14" i="41"/>
  <c r="P14" i="41"/>
  <c r="O14" i="41"/>
  <c r="N14" i="41"/>
  <c r="R13" i="41"/>
  <c r="Q13" i="41"/>
  <c r="P13" i="41"/>
  <c r="O13" i="41"/>
  <c r="N13" i="41"/>
  <c r="R12" i="41"/>
  <c r="Q12" i="41"/>
  <c r="P12" i="41"/>
  <c r="O12" i="41"/>
  <c r="N12" i="41"/>
  <c r="R11" i="41"/>
  <c r="Q11" i="41"/>
  <c r="P11" i="41"/>
  <c r="O11" i="41"/>
  <c r="N11" i="41"/>
  <c r="R10" i="41"/>
  <c r="Q10" i="41"/>
  <c r="P10" i="41"/>
  <c r="O10" i="41"/>
  <c r="N10" i="41"/>
  <c r="R9" i="41"/>
  <c r="Q9" i="41"/>
  <c r="P9" i="41"/>
  <c r="O9" i="41"/>
  <c r="N9" i="41"/>
  <c r="R8" i="41"/>
  <c r="Q8" i="41"/>
  <c r="P8" i="41"/>
  <c r="O8" i="41"/>
  <c r="N8" i="41"/>
  <c r="R7" i="41"/>
  <c r="Q7" i="41"/>
  <c r="P7" i="41"/>
  <c r="O7" i="41"/>
  <c r="N7" i="41"/>
  <c r="R6" i="41"/>
  <c r="Q6" i="41"/>
  <c r="P6" i="41"/>
  <c r="O6" i="41"/>
  <c r="N6" i="41"/>
  <c r="R5" i="41"/>
  <c r="Q5" i="41"/>
  <c r="P5" i="41"/>
  <c r="O5" i="41"/>
  <c r="N5" i="41"/>
  <c r="R4" i="41"/>
  <c r="Q4" i="41"/>
  <c r="P4" i="41"/>
  <c r="O4" i="41"/>
  <c r="R15" i="41" l="1"/>
  <c r="P15" i="41"/>
  <c r="N15" i="41"/>
  <c r="E17" i="41"/>
  <c r="O15" i="41"/>
  <c r="Q15" i="41"/>
  <c r="P261" i="36"/>
  <c r="P262" i="36"/>
  <c r="AT262" i="36" l="1"/>
  <c r="AS262" i="36"/>
  <c r="P414" i="36" l="1"/>
  <c r="P415" i="36"/>
  <c r="P416" i="36"/>
  <c r="P418" i="36"/>
  <c r="P420" i="36"/>
  <c r="P421" i="36"/>
  <c r="P422" i="36"/>
  <c r="P427" i="36"/>
  <c r="P428" i="36"/>
  <c r="P429" i="36"/>
  <c r="P425" i="36"/>
  <c r="P430" i="36"/>
  <c r="P431" i="36"/>
  <c r="P432" i="36"/>
  <c r="P433" i="36"/>
  <c r="P434" i="36"/>
  <c r="P435" i="36"/>
  <c r="P436" i="36"/>
  <c r="P424" i="36"/>
  <c r="P384" i="36"/>
  <c r="P385" i="36"/>
  <c r="P386" i="36"/>
  <c r="P387" i="36"/>
  <c r="P388" i="36"/>
  <c r="P389" i="36"/>
  <c r="P390" i="36"/>
  <c r="P391" i="36"/>
  <c r="P382" i="36"/>
  <c r="P353" i="36"/>
  <c r="P355" i="36"/>
  <c r="P356" i="36"/>
  <c r="P357" i="36"/>
  <c r="P358" i="36"/>
  <c r="P359" i="36"/>
  <c r="P361" i="36"/>
  <c r="P362" i="36"/>
  <c r="P363" i="36"/>
  <c r="P364" i="36"/>
  <c r="P365" i="36"/>
  <c r="P366" i="36"/>
  <c r="P367" i="36"/>
  <c r="P368" i="36"/>
  <c r="P369" i="36"/>
  <c r="P370" i="36"/>
  <c r="P371" i="36"/>
  <c r="P372" i="36"/>
  <c r="P373" i="36"/>
  <c r="P374" i="36"/>
  <c r="P375" i="36"/>
  <c r="P376" i="36"/>
  <c r="P378" i="36"/>
  <c r="P380" i="36"/>
  <c r="P352" i="36"/>
  <c r="P327" i="36"/>
  <c r="P328" i="36"/>
  <c r="P329" i="36"/>
  <c r="P330" i="36"/>
  <c r="P331" i="36"/>
  <c r="P332" i="36"/>
  <c r="P333" i="36"/>
  <c r="P334" i="36"/>
  <c r="P335" i="36"/>
  <c r="P336" i="36"/>
  <c r="P337" i="36"/>
  <c r="P338" i="36"/>
  <c r="P339" i="36"/>
  <c r="P340" i="36"/>
  <c r="P341" i="36"/>
  <c r="P342" i="36"/>
  <c r="P343" i="36"/>
  <c r="P344" i="36"/>
  <c r="P345" i="36"/>
  <c r="P346" i="36"/>
  <c r="P347" i="36"/>
  <c r="P350" i="36"/>
  <c r="P326" i="36"/>
  <c r="P303" i="36"/>
  <c r="P304" i="36"/>
  <c r="P305" i="36"/>
  <c r="P306" i="36"/>
  <c r="P307" i="36"/>
  <c r="P308" i="36"/>
  <c r="P309" i="36"/>
  <c r="P310" i="36"/>
  <c r="P311" i="36"/>
  <c r="P312" i="36"/>
  <c r="P313" i="36"/>
  <c r="P314" i="36"/>
  <c r="P315" i="36"/>
  <c r="P316" i="36"/>
  <c r="P317" i="36"/>
  <c r="P318" i="36"/>
  <c r="P319" i="36"/>
  <c r="P320" i="36"/>
  <c r="P321" i="36"/>
  <c r="P322" i="36"/>
  <c r="P323" i="36"/>
  <c r="P324" i="36"/>
  <c r="P301" i="36"/>
  <c r="P274" i="36"/>
  <c r="P275" i="36"/>
  <c r="P276" i="36"/>
  <c r="P277" i="36"/>
  <c r="P278" i="36"/>
  <c r="P279" i="36"/>
  <c r="P280" i="36"/>
  <c r="P281" i="36"/>
  <c r="P282" i="36"/>
  <c r="P283" i="36"/>
  <c r="P284" i="36"/>
  <c r="P285" i="36"/>
  <c r="P286" i="36"/>
  <c r="P287" i="36"/>
  <c r="P288" i="36"/>
  <c r="P289" i="36"/>
  <c r="P290" i="36"/>
  <c r="P291" i="36"/>
  <c r="P292" i="36"/>
  <c r="P293" i="36"/>
  <c r="P294" i="36"/>
  <c r="P295" i="36"/>
  <c r="P296" i="36"/>
  <c r="P297" i="36"/>
  <c r="P298" i="36"/>
  <c r="P299" i="36"/>
  <c r="P235" i="36"/>
  <c r="P236" i="36"/>
  <c r="P241" i="36"/>
  <c r="P242" i="36"/>
  <c r="P243" i="36"/>
  <c r="P244" i="36"/>
  <c r="P245" i="36"/>
  <c r="P246" i="36"/>
  <c r="P247" i="36"/>
  <c r="P248" i="36"/>
  <c r="P249" i="36"/>
  <c r="P250" i="36"/>
  <c r="P251" i="36"/>
  <c r="P252" i="36"/>
  <c r="P253" i="36"/>
  <c r="P254" i="36"/>
  <c r="P255" i="36"/>
  <c r="P256" i="36"/>
  <c r="P257" i="36"/>
  <c r="P258" i="36"/>
  <c r="P259" i="36"/>
  <c r="P260" i="36"/>
  <c r="P233" i="36"/>
  <c r="P6" i="36"/>
  <c r="P7" i="36"/>
  <c r="P8" i="36"/>
  <c r="P9" i="36"/>
  <c r="P11" i="36"/>
  <c r="P12" i="36"/>
  <c r="P13" i="36"/>
  <c r="P14" i="36"/>
  <c r="P15" i="36"/>
  <c r="P16" i="36"/>
  <c r="P17" i="36"/>
  <c r="P18" i="36"/>
  <c r="P19" i="36"/>
  <c r="P20" i="36"/>
  <c r="P21" i="36"/>
  <c r="P22" i="36"/>
  <c r="P23" i="36"/>
  <c r="P24" i="36"/>
  <c r="P25" i="36"/>
  <c r="P26" i="36"/>
  <c r="P27" i="36"/>
  <c r="P28" i="36"/>
  <c r="P48" i="36"/>
  <c r="P49" i="36"/>
  <c r="P50" i="36"/>
  <c r="P51" i="36"/>
  <c r="P52" i="36"/>
  <c r="P53" i="36"/>
  <c r="P54" i="36"/>
  <c r="P55" i="36"/>
  <c r="P56" i="36"/>
  <c r="P57" i="36"/>
  <c r="P58" i="36"/>
  <c r="P59" i="36"/>
  <c r="P60" i="36"/>
  <c r="P61" i="36"/>
  <c r="P62" i="36"/>
  <c r="P63" i="36"/>
  <c r="P64" i="36"/>
  <c r="P65" i="36"/>
  <c r="P67" i="36"/>
  <c r="P68" i="36"/>
  <c r="P69" i="36"/>
  <c r="P70" i="36"/>
  <c r="P71" i="36"/>
  <c r="P72" i="36"/>
  <c r="P73" i="36"/>
  <c r="P74" i="36"/>
  <c r="P75" i="36"/>
  <c r="P76" i="36"/>
  <c r="P77" i="36"/>
  <c r="P78" i="36"/>
  <c r="P79" i="36"/>
  <c r="P80" i="36"/>
  <c r="P81" i="36"/>
  <c r="P82" i="36"/>
  <c r="P83" i="36"/>
  <c r="P84" i="36"/>
  <c r="P85" i="36"/>
  <c r="P86" i="36"/>
  <c r="P87" i="36"/>
  <c r="P88" i="36"/>
  <c r="P89" i="36"/>
  <c r="P90" i="36"/>
  <c r="P91" i="36"/>
  <c r="P92" i="36"/>
  <c r="P93" i="36"/>
  <c r="P94" i="36"/>
  <c r="P95" i="36"/>
  <c r="P96" i="36"/>
  <c r="P97" i="36"/>
  <c r="P98" i="36"/>
  <c r="P99" i="36"/>
  <c r="P100" i="36"/>
  <c r="P101" i="36"/>
  <c r="P102" i="36"/>
  <c r="P103" i="36"/>
  <c r="P104" i="36"/>
  <c r="P105" i="36"/>
  <c r="P106" i="36"/>
  <c r="P107" i="36"/>
  <c r="P108" i="36"/>
  <c r="P109" i="36"/>
  <c r="P110" i="36"/>
  <c r="P111" i="36"/>
  <c r="P29" i="36"/>
  <c r="P32" i="36"/>
  <c r="P33" i="36"/>
  <c r="P34" i="36"/>
  <c r="P35" i="36"/>
  <c r="P36" i="36"/>
  <c r="P37" i="36"/>
  <c r="P38" i="36"/>
  <c r="P39" i="36"/>
  <c r="P40" i="36"/>
  <c r="P41" i="36"/>
  <c r="P42" i="36"/>
  <c r="P43" i="36"/>
  <c r="P44" i="36"/>
  <c r="P45" i="36"/>
  <c r="P46" i="36"/>
  <c r="P47" i="36"/>
  <c r="P172" i="36"/>
  <c r="P173" i="36"/>
  <c r="P175" i="36"/>
  <c r="P270" i="36"/>
  <c r="P271" i="36"/>
  <c r="P176" i="36"/>
  <c r="P177" i="36"/>
  <c r="P178" i="36"/>
  <c r="P179" i="36"/>
  <c r="P180" i="36"/>
  <c r="P181" i="36"/>
  <c r="P182" i="36"/>
  <c r="P183" i="36"/>
  <c r="P184" i="36"/>
  <c r="P185" i="36"/>
  <c r="P186" i="36"/>
  <c r="P187" i="36"/>
  <c r="P188" i="36"/>
  <c r="P189" i="36"/>
  <c r="P190" i="36"/>
  <c r="P191" i="36"/>
  <c r="P192" i="36"/>
  <c r="P193" i="36"/>
  <c r="P194" i="36"/>
  <c r="P195" i="36"/>
  <c r="P196" i="36"/>
  <c r="P197" i="36"/>
  <c r="P198" i="36"/>
  <c r="P199" i="36"/>
  <c r="P200" i="36"/>
  <c r="P201" i="36"/>
  <c r="P202" i="36"/>
  <c r="P203" i="36"/>
  <c r="P204" i="36"/>
  <c r="P205" i="36"/>
  <c r="P206" i="36"/>
  <c r="P207" i="36"/>
  <c r="P208" i="36"/>
  <c r="P209" i="36"/>
  <c r="P210" i="36"/>
  <c r="P211" i="36"/>
  <c r="P212" i="36"/>
  <c r="P213" i="36"/>
  <c r="P214" i="36"/>
  <c r="P215" i="36"/>
  <c r="P216" i="36"/>
  <c r="P217" i="36"/>
  <c r="P218" i="36"/>
  <c r="P219" i="36"/>
  <c r="P220" i="36"/>
  <c r="P221" i="36"/>
  <c r="P222" i="36"/>
  <c r="P223" i="36"/>
  <c r="P224" i="36"/>
  <c r="P225" i="36"/>
  <c r="P226" i="36"/>
  <c r="P227" i="36"/>
  <c r="P228" i="36"/>
  <c r="P229" i="36"/>
  <c r="P230" i="36"/>
  <c r="P231" i="36"/>
  <c r="P5" i="36"/>
  <c r="Q271" i="36" l="1"/>
  <c r="R271" i="36" s="1"/>
  <c r="Q270" i="36"/>
  <c r="R270" i="36" s="1"/>
  <c r="AT382" i="36"/>
  <c r="AS382" i="36"/>
  <c r="AT353" i="36"/>
  <c r="AS353" i="36"/>
  <c r="AT338" i="36"/>
  <c r="AS338" i="36"/>
  <c r="AT337" i="36"/>
  <c r="AS337" i="36"/>
  <c r="AT334" i="36"/>
  <c r="AS334" i="36"/>
  <c r="AT331" i="36"/>
  <c r="AS331" i="36"/>
  <c r="AT299" i="36"/>
  <c r="AS299" i="36"/>
  <c r="AT295" i="36"/>
  <c r="AS295" i="36"/>
  <c r="AT294" i="36"/>
  <c r="AS294" i="36"/>
  <c r="AT247" i="36"/>
  <c r="AS247" i="36"/>
  <c r="AT246" i="36"/>
  <c r="AS246" i="36"/>
  <c r="AT111" i="36"/>
  <c r="AS111" i="36"/>
  <c r="AT110" i="36"/>
  <c r="AS110" i="36"/>
  <c r="AT74" i="36" l="1"/>
  <c r="AT378" i="36"/>
  <c r="AT244" i="36"/>
  <c r="AS215" i="36"/>
  <c r="AS236" i="36"/>
  <c r="AS33" i="36"/>
  <c r="AT340" i="36"/>
  <c r="AS182" i="36"/>
  <c r="AT204" i="36"/>
  <c r="AS208" i="36"/>
  <c r="AT430" i="36"/>
  <c r="AT96" i="36"/>
  <c r="AS222" i="36"/>
  <c r="AT391" i="36"/>
  <c r="AT36" i="36"/>
  <c r="AT221" i="36"/>
  <c r="AS290" i="36"/>
  <c r="AT41" i="36"/>
  <c r="AS200" i="36"/>
  <c r="AT69" i="36"/>
  <c r="AT327" i="36"/>
  <c r="AS260" i="36"/>
  <c r="AT32" i="36"/>
  <c r="AS47" i="36"/>
  <c r="AT86" i="36"/>
  <c r="AT87" i="36"/>
  <c r="AT173" i="36"/>
  <c r="AS175" i="36"/>
  <c r="AT22" i="36"/>
  <c r="AT37" i="36"/>
  <c r="AT304" i="36"/>
  <c r="AS366" i="36"/>
  <c r="AS50" i="36"/>
  <c r="AT14" i="36"/>
  <c r="AT88" i="36"/>
  <c r="AT71" i="36"/>
  <c r="AT77" i="36"/>
  <c r="AT34" i="36"/>
  <c r="AS271" i="36"/>
  <c r="AS199" i="36"/>
  <c r="AT369" i="36"/>
  <c r="AT12" i="36"/>
  <c r="AT72" i="36"/>
  <c r="AT79" i="36"/>
  <c r="AT45" i="36"/>
  <c r="AS177" i="36"/>
  <c r="AS184" i="36"/>
  <c r="AT185" i="36"/>
  <c r="AT194" i="36"/>
  <c r="AS217" i="36"/>
  <c r="AT250" i="36"/>
  <c r="AS251" i="36"/>
  <c r="AT297" i="36"/>
  <c r="AS316" i="36"/>
  <c r="AT333" i="36"/>
  <c r="AT20" i="36"/>
  <c r="AT206" i="36"/>
  <c r="AT227" i="36"/>
  <c r="AT93" i="36"/>
  <c r="AT54" i="36"/>
  <c r="AT60" i="36"/>
  <c r="AT11" i="36"/>
  <c r="AT55" i="36"/>
  <c r="AT90" i="36"/>
  <c r="AT61" i="36"/>
  <c r="AT62" i="36"/>
  <c r="AT91" i="36"/>
  <c r="AT274" i="36"/>
  <c r="AT52" i="36"/>
  <c r="AT56" i="36"/>
  <c r="AT181" i="36"/>
  <c r="AS181" i="36"/>
  <c r="AT89" i="36"/>
  <c r="AS221" i="36"/>
  <c r="AS17" i="36"/>
  <c r="AS58" i="36"/>
  <c r="AT49" i="36"/>
  <c r="AT51" i="36"/>
  <c r="AT53" i="36"/>
  <c r="AS59" i="36"/>
  <c r="AT43" i="36"/>
  <c r="AS245" i="36"/>
  <c r="AS16" i="36"/>
  <c r="AT95" i="36"/>
  <c r="AT33" i="36"/>
  <c r="AS310" i="36"/>
  <c r="AT310" i="36"/>
  <c r="AT57" i="36"/>
  <c r="AT29" i="36"/>
  <c r="AS35" i="36"/>
  <c r="AT35" i="36"/>
  <c r="AS39" i="36"/>
  <c r="AT39" i="36"/>
  <c r="AS228" i="36"/>
  <c r="AS368" i="36"/>
  <c r="AT92" i="36"/>
  <c r="AT40" i="36"/>
  <c r="AT249" i="36"/>
  <c r="AT280" i="36"/>
  <c r="AT343" i="36"/>
  <c r="AS276" i="36"/>
  <c r="AS195" i="36"/>
  <c r="AS227" i="36"/>
  <c r="AT284" i="36"/>
  <c r="AS296" i="36"/>
  <c r="AS333" i="36"/>
  <c r="AS37" i="36"/>
  <c r="AT212" i="36"/>
  <c r="AS259" i="36"/>
  <c r="AS285" i="36"/>
  <c r="AT183" i="36"/>
  <c r="AT215" i="36"/>
  <c r="AT38" i="36"/>
  <c r="AS179" i="36"/>
  <c r="AT94" i="36"/>
  <c r="AT47" i="36"/>
  <c r="AS173" i="36"/>
  <c r="AS224" i="36"/>
  <c r="AS279" i="36"/>
  <c r="AT296" i="36"/>
  <c r="AT326" i="36"/>
  <c r="AS345" i="36"/>
  <c r="AT101" i="36"/>
  <c r="AS101" i="36"/>
  <c r="AT109" i="36"/>
  <c r="AS109" i="36"/>
  <c r="AT6" i="36"/>
  <c r="AS6" i="36"/>
  <c r="AT8" i="36"/>
  <c r="AS8" i="36"/>
  <c r="AS67" i="36"/>
  <c r="AT67" i="36"/>
  <c r="AT81" i="36"/>
  <c r="AS81" i="36"/>
  <c r="AT104" i="36"/>
  <c r="AS104" i="36"/>
  <c r="AS42" i="36"/>
  <c r="AT42" i="36"/>
  <c r="AT172" i="36"/>
  <c r="AS172" i="36"/>
  <c r="AT65" i="36"/>
  <c r="AS65" i="36"/>
  <c r="AT106" i="36"/>
  <c r="AS106" i="36"/>
  <c r="AT84" i="36"/>
  <c r="AS84" i="36"/>
  <c r="AT99" i="36"/>
  <c r="AS99" i="36"/>
  <c r="AT107" i="36"/>
  <c r="AS107" i="36"/>
  <c r="AT7" i="36"/>
  <c r="AS7" i="36"/>
  <c r="AT98" i="36"/>
  <c r="AS98" i="36"/>
  <c r="AT75" i="36"/>
  <c r="AT102" i="36"/>
  <c r="AS102" i="36"/>
  <c r="AT46" i="36"/>
  <c r="AS46" i="36"/>
  <c r="AT83" i="36"/>
  <c r="AS83" i="36"/>
  <c r="AT23" i="36"/>
  <c r="AS23" i="36"/>
  <c r="AT48" i="36"/>
  <c r="AS48" i="36"/>
  <c r="AT9" i="36"/>
  <c r="AS9" i="36"/>
  <c r="AT15" i="36"/>
  <c r="AS18" i="36"/>
  <c r="AT21" i="36"/>
  <c r="AT24" i="36"/>
  <c r="AS24" i="36"/>
  <c r="AT63" i="36"/>
  <c r="AS63" i="36"/>
  <c r="AS68" i="36"/>
  <c r="AT68" i="36"/>
  <c r="AT70" i="36"/>
  <c r="AT78" i="36"/>
  <c r="AT82" i="36"/>
  <c r="AS82" i="36"/>
  <c r="AT97" i="36"/>
  <c r="AS97" i="36"/>
  <c r="AT105" i="36"/>
  <c r="AS105" i="36"/>
  <c r="AT5" i="36"/>
  <c r="AS5" i="36"/>
  <c r="AT13" i="36"/>
  <c r="AT19" i="36"/>
  <c r="AS19" i="36"/>
  <c r="AT64" i="36"/>
  <c r="AS64" i="36"/>
  <c r="AT73" i="36"/>
  <c r="AT85" i="36"/>
  <c r="AS85" i="36"/>
  <c r="AT100" i="36"/>
  <c r="AS100" i="36"/>
  <c r="AT108" i="36"/>
  <c r="AS108" i="36"/>
  <c r="AT25" i="36"/>
  <c r="AS25" i="36"/>
  <c r="AT76" i="36"/>
  <c r="AT80" i="36"/>
  <c r="AS80" i="36"/>
  <c r="AT103" i="36"/>
  <c r="AS103" i="36"/>
  <c r="AT44" i="36"/>
  <c r="AS44" i="36"/>
  <c r="AT282" i="36"/>
  <c r="AS282" i="36"/>
  <c r="AT359" i="36"/>
  <c r="AS359" i="36"/>
  <c r="AT373" i="36"/>
  <c r="AS373" i="36"/>
  <c r="AT380" i="36"/>
  <c r="AS380" i="36"/>
  <c r="AT387" i="36"/>
  <c r="AS387" i="36"/>
  <c r="AS11" i="36"/>
  <c r="AS12" i="36"/>
  <c r="AS13" i="36"/>
  <c r="AS14" i="36"/>
  <c r="AS15" i="36"/>
  <c r="AS55" i="36"/>
  <c r="AS56" i="36"/>
  <c r="AS57" i="36"/>
  <c r="AS34" i="36"/>
  <c r="AS38" i="36"/>
  <c r="AT180" i="36"/>
  <c r="AT213" i="36"/>
  <c r="AS213" i="36"/>
  <c r="AT235" i="36"/>
  <c r="AS235" i="36"/>
  <c r="AT324" i="36"/>
  <c r="AS324" i="36"/>
  <c r="AT16" i="36"/>
  <c r="AT17" i="36"/>
  <c r="AT18" i="36"/>
  <c r="AT50" i="36"/>
  <c r="AT188" i="36"/>
  <c r="AS188" i="36"/>
  <c r="AT201" i="36"/>
  <c r="AS201" i="36"/>
  <c r="AT202" i="36"/>
  <c r="AS202" i="36"/>
  <c r="AT203" i="36"/>
  <c r="AS203" i="36"/>
  <c r="AS41" i="36"/>
  <c r="AT270" i="36"/>
  <c r="AT176" i="36"/>
  <c r="AT178" i="36"/>
  <c r="AT189" i="36"/>
  <c r="AS189" i="36"/>
  <c r="AT193" i="36"/>
  <c r="AS193" i="36"/>
  <c r="AT207" i="36"/>
  <c r="AS207" i="36"/>
  <c r="AT214" i="36"/>
  <c r="AS214" i="36"/>
  <c r="AT229" i="36"/>
  <c r="AS229" i="36"/>
  <c r="AT317" i="36"/>
  <c r="AS317" i="36"/>
  <c r="AT318" i="36"/>
  <c r="AS318" i="36"/>
  <c r="AS20" i="36"/>
  <c r="AS21" i="36"/>
  <c r="AS22" i="36"/>
  <c r="AS49" i="36"/>
  <c r="AS54" i="36"/>
  <c r="AS86" i="36"/>
  <c r="AS87" i="36"/>
  <c r="AS88" i="36"/>
  <c r="AS89" i="36"/>
  <c r="AS90" i="36"/>
  <c r="AS91" i="36"/>
  <c r="AS92" i="36"/>
  <c r="AS93" i="36"/>
  <c r="AS94" i="36"/>
  <c r="AS95" i="36"/>
  <c r="AS96" i="36"/>
  <c r="AT186" i="36"/>
  <c r="AT195" i="36"/>
  <c r="AT208" i="36"/>
  <c r="AT248" i="36"/>
  <c r="AT58" i="36"/>
  <c r="AT59" i="36"/>
  <c r="AT192" i="36"/>
  <c r="AS192" i="36"/>
  <c r="AS43" i="36"/>
  <c r="AS185" i="36"/>
  <c r="AT190" i="36"/>
  <c r="AS190" i="36"/>
  <c r="AT196" i="36"/>
  <c r="AS196" i="36"/>
  <c r="AS204" i="36"/>
  <c r="AT209" i="36"/>
  <c r="AS209" i="36"/>
  <c r="AT222" i="36"/>
  <c r="AT223" i="36"/>
  <c r="AS223" i="36"/>
  <c r="AT230" i="36"/>
  <c r="AS230" i="36"/>
  <c r="AT236" i="36"/>
  <c r="AT307" i="36"/>
  <c r="AS307" i="36"/>
  <c r="AS51" i="36"/>
  <c r="AS52" i="36"/>
  <c r="AS53" i="36"/>
  <c r="AS60" i="36"/>
  <c r="AS61" i="36"/>
  <c r="AS62" i="36"/>
  <c r="AS29" i="36"/>
  <c r="AS32" i="36"/>
  <c r="AS36" i="36"/>
  <c r="AS40" i="36"/>
  <c r="AS180" i="36"/>
  <c r="AT184" i="36"/>
  <c r="AS216" i="36"/>
  <c r="AT217" i="36"/>
  <c r="AT225" i="36"/>
  <c r="AS225" i="36"/>
  <c r="AT305" i="36"/>
  <c r="AS305" i="36"/>
  <c r="AT205" i="36"/>
  <c r="AS205" i="36"/>
  <c r="AS69" i="36"/>
  <c r="AS70" i="36"/>
  <c r="AS71" i="36"/>
  <c r="AS72" i="36"/>
  <c r="AS73" i="36"/>
  <c r="AS74" i="36"/>
  <c r="AS75" i="36"/>
  <c r="AS76" i="36"/>
  <c r="AS77" i="36"/>
  <c r="AS78" i="36"/>
  <c r="AS79" i="36"/>
  <c r="AS45" i="36"/>
  <c r="AT175" i="36"/>
  <c r="AT271" i="36"/>
  <c r="AT177" i="36"/>
  <c r="AT179" i="36"/>
  <c r="AS183" i="36"/>
  <c r="AT187" i="36"/>
  <c r="AS187" i="36"/>
  <c r="AT191" i="36"/>
  <c r="AS191" i="36"/>
  <c r="AS194" i="36"/>
  <c r="AT197" i="36"/>
  <c r="AS197" i="36"/>
  <c r="AT198" i="36"/>
  <c r="AS198" i="36"/>
  <c r="AT199" i="36"/>
  <c r="AT210" i="36"/>
  <c r="AT211" i="36"/>
  <c r="AS211" i="36"/>
  <c r="AT219" i="36"/>
  <c r="AS219" i="36"/>
  <c r="AT220" i="36"/>
  <c r="AS220" i="36"/>
  <c r="AT243" i="36"/>
  <c r="AS243" i="36"/>
  <c r="AT252" i="36"/>
  <c r="AS252" i="36"/>
  <c r="AT256" i="36"/>
  <c r="AS256" i="36"/>
  <c r="AT286" i="36"/>
  <c r="AS286" i="36"/>
  <c r="AS270" i="36"/>
  <c r="AS176" i="36"/>
  <c r="AS178" i="36"/>
  <c r="AT182" i="36"/>
  <c r="AS186" i="36"/>
  <c r="AT200" i="36"/>
  <c r="AT218" i="36"/>
  <c r="AS218" i="36"/>
  <c r="AT226" i="36"/>
  <c r="AT231" i="36"/>
  <c r="AT233" i="36"/>
  <c r="AS233" i="36"/>
  <c r="AS321" i="36"/>
  <c r="AS212" i="36"/>
  <c r="AT260" i="36"/>
  <c r="AT277" i="36"/>
  <c r="AT287" i="36"/>
  <c r="AS287" i="36"/>
  <c r="AT288" i="36"/>
  <c r="AS288" i="36"/>
  <c r="AT306" i="36"/>
  <c r="AS306" i="36"/>
  <c r="AT308" i="36"/>
  <c r="AS308" i="36"/>
  <c r="AS311" i="36"/>
  <c r="AT346" i="36"/>
  <c r="AS346" i="36"/>
  <c r="AT253" i="36"/>
  <c r="AS253" i="36"/>
  <c r="AT257" i="36"/>
  <c r="AS257" i="36"/>
  <c r="AT283" i="36"/>
  <c r="AT319" i="36"/>
  <c r="AT224" i="36"/>
  <c r="AS226" i="36"/>
  <c r="AS231" i="36"/>
  <c r="AS244" i="36"/>
  <c r="AS249" i="36"/>
  <c r="AS274" i="36"/>
  <c r="AT289" i="36"/>
  <c r="AT290" i="36"/>
  <c r="AT293" i="36"/>
  <c r="AS293" i="36"/>
  <c r="AT298" i="36"/>
  <c r="AT309" i="36"/>
  <c r="AS309" i="36"/>
  <c r="AS327" i="36"/>
  <c r="AS335" i="36"/>
  <c r="AS336" i="36"/>
  <c r="AT342" i="36"/>
  <c r="AS206" i="36"/>
  <c r="AS210" i="36"/>
  <c r="AT245" i="36"/>
  <c r="AT254" i="36"/>
  <c r="AS254" i="36"/>
  <c r="AT278" i="36"/>
  <c r="AT279" i="36"/>
  <c r="AT291" i="36"/>
  <c r="AS291" i="36"/>
  <c r="AT292" i="36"/>
  <c r="AS292" i="36"/>
  <c r="AT312" i="36"/>
  <c r="AT328" i="36"/>
  <c r="AS328" i="36"/>
  <c r="AT216" i="36"/>
  <c r="AT242" i="36"/>
  <c r="AS242" i="36"/>
  <c r="AT281" i="36"/>
  <c r="AS281" i="36"/>
  <c r="AT285" i="36"/>
  <c r="AT314" i="36"/>
  <c r="AS314" i="36"/>
  <c r="AT320" i="36"/>
  <c r="AT321" i="36"/>
  <c r="AS326" i="36"/>
  <c r="AT332" i="36"/>
  <c r="AS332" i="36"/>
  <c r="AT228" i="36"/>
  <c r="AT241" i="36"/>
  <c r="AS241" i="36"/>
  <c r="AT255" i="36"/>
  <c r="AS255" i="36"/>
  <c r="AT258" i="36"/>
  <c r="AS258" i="36"/>
  <c r="AT259" i="36"/>
  <c r="AT275" i="36"/>
  <c r="AT276" i="36"/>
  <c r="AT301" i="36"/>
  <c r="AS301" i="36"/>
  <c r="AT303" i="36"/>
  <c r="AS303" i="36"/>
  <c r="AT311" i="36"/>
  <c r="AS248" i="36"/>
  <c r="AS250" i="36"/>
  <c r="AT251" i="36"/>
  <c r="AS277" i="36"/>
  <c r="AS284" i="36"/>
  <c r="AT315" i="36"/>
  <c r="AT316" i="36"/>
  <c r="AT322" i="36"/>
  <c r="AT323" i="36"/>
  <c r="AS323" i="36"/>
  <c r="AT329" i="36"/>
  <c r="AT330" i="36"/>
  <c r="AS341" i="36"/>
  <c r="AT341" i="36"/>
  <c r="AS278" i="36"/>
  <c r="AT339" i="36"/>
  <c r="AT362" i="36"/>
  <c r="AS362" i="36"/>
  <c r="AT390" i="36"/>
  <c r="AS390" i="36"/>
  <c r="AT425" i="36"/>
  <c r="AS425" i="36"/>
  <c r="AS283" i="36"/>
  <c r="AS289" i="36"/>
  <c r="AS304" i="36"/>
  <c r="AS315" i="36"/>
  <c r="AS319" i="36"/>
  <c r="AS320" i="36"/>
  <c r="AS329" i="36"/>
  <c r="AS343" i="36"/>
  <c r="AS347" i="36"/>
  <c r="AT357" i="36"/>
  <c r="AS357" i="36"/>
  <c r="AT374" i="36"/>
  <c r="AS374" i="36"/>
  <c r="AT385" i="36"/>
  <c r="AS385" i="36"/>
  <c r="AT361" i="36"/>
  <c r="AS361" i="36"/>
  <c r="AT375" i="36"/>
  <c r="AS375" i="36"/>
  <c r="AT388" i="36"/>
  <c r="AS388" i="36"/>
  <c r="AT424" i="36"/>
  <c r="AS424" i="36"/>
  <c r="AT427" i="36"/>
  <c r="AS427" i="36"/>
  <c r="AT431" i="36"/>
  <c r="AS431" i="36"/>
  <c r="AT432" i="36"/>
  <c r="AS432" i="36"/>
  <c r="AT335" i="36"/>
  <c r="AT344" i="36"/>
  <c r="AS344" i="36"/>
  <c r="AT355" i="36"/>
  <c r="AS355" i="36"/>
  <c r="AT363" i="36"/>
  <c r="AS363" i="36"/>
  <c r="AT370" i="36"/>
  <c r="AS370" i="36"/>
  <c r="AT428" i="36"/>
  <c r="AS428" i="36"/>
  <c r="AT433" i="36"/>
  <c r="AS433" i="36"/>
  <c r="AT435" i="36"/>
  <c r="AS435" i="36"/>
  <c r="AT436" i="36"/>
  <c r="AS436" i="36"/>
  <c r="AS275" i="36"/>
  <c r="AS280" i="36"/>
  <c r="AS297" i="36"/>
  <c r="AS298" i="36"/>
  <c r="AS312" i="36"/>
  <c r="AS322" i="36"/>
  <c r="AS340" i="36"/>
  <c r="AS342" i="36"/>
  <c r="AT345" i="36"/>
  <c r="AT352" i="36"/>
  <c r="AS352" i="36"/>
  <c r="AT358" i="36"/>
  <c r="AS358" i="36"/>
  <c r="AS367" i="36"/>
  <c r="AT386" i="36"/>
  <c r="AS386" i="36"/>
  <c r="AT414" i="36"/>
  <c r="AS414" i="36"/>
  <c r="AT434" i="36"/>
  <c r="AT347" i="36"/>
  <c r="AT371" i="36"/>
  <c r="AS371" i="36"/>
  <c r="AT372" i="36"/>
  <c r="AS372" i="36"/>
  <c r="AT376" i="36"/>
  <c r="AS376" i="36"/>
  <c r="AT389" i="36"/>
  <c r="AS389" i="36"/>
  <c r="AT429" i="36"/>
  <c r="AS429" i="36"/>
  <c r="AS330" i="36"/>
  <c r="AT336" i="36"/>
  <c r="AS339" i="36"/>
  <c r="AT356" i="36"/>
  <c r="AS356" i="36"/>
  <c r="AT364" i="36"/>
  <c r="AS364" i="36"/>
  <c r="AT365" i="36"/>
  <c r="AT384" i="36"/>
  <c r="AS384" i="36"/>
  <c r="AT366" i="36"/>
  <c r="AT367" i="36"/>
  <c r="AT368" i="36"/>
  <c r="AS365" i="36"/>
  <c r="AS369" i="36"/>
  <c r="AS378" i="36"/>
  <c r="AS391" i="36"/>
  <c r="AS430" i="36"/>
  <c r="AS434" i="36"/>
  <c r="AM135" i="12" l="1"/>
  <c r="AN135" i="12"/>
  <c r="AM136" i="12"/>
  <c r="AN136" i="12"/>
  <c r="AM137" i="12"/>
  <c r="AN137" i="12"/>
  <c r="AM116" i="12"/>
  <c r="AN116" i="12"/>
  <c r="AM309" i="12"/>
  <c r="AN309" i="12"/>
  <c r="AM74" i="12"/>
  <c r="AN74" i="12"/>
  <c r="AM75" i="12"/>
  <c r="AN75" i="12"/>
  <c r="AM296" i="12"/>
  <c r="AN296" i="12"/>
  <c r="AM290" i="12"/>
  <c r="AN290" i="12"/>
  <c r="AM293" i="12"/>
  <c r="AN293" i="12"/>
  <c r="AM297" i="12"/>
  <c r="AN297" i="12"/>
  <c r="AM243" i="12"/>
  <c r="AN243" i="12"/>
  <c r="AM238" i="12"/>
  <c r="AN238" i="12"/>
  <c r="AM239" i="12"/>
  <c r="AN239" i="12"/>
  <c r="AM47" i="12"/>
  <c r="AN47" i="12"/>
  <c r="AM267" i="12"/>
  <c r="AN267" i="12"/>
  <c r="AM48" i="12"/>
  <c r="AN48" i="12"/>
  <c r="AH269" i="12"/>
  <c r="AH270" i="12"/>
  <c r="AH271" i="12"/>
  <c r="AH272" i="12"/>
  <c r="AH273" i="12"/>
  <c r="AH274" i="12"/>
  <c r="AH275" i="12"/>
  <c r="AH277" i="12"/>
  <c r="AH278" i="12"/>
  <c r="AH279" i="12"/>
  <c r="AH280" i="12"/>
  <c r="AH281" i="12"/>
  <c r="AH282" i="12"/>
  <c r="AH153" i="12"/>
  <c r="AH283" i="12"/>
  <c r="AH276" i="12"/>
  <c r="AH284" i="12"/>
  <c r="AH206" i="12"/>
  <c r="AH195" i="12"/>
  <c r="AH200" i="12"/>
  <c r="AH205" i="12"/>
  <c r="AH194" i="12"/>
  <c r="AH199" i="12"/>
  <c r="AH192" i="12"/>
  <c r="AH193" i="12"/>
  <c r="AH196" i="12"/>
  <c r="AH207" i="12"/>
  <c r="AH204" i="12"/>
  <c r="AH208" i="12"/>
  <c r="AH201" i="12"/>
  <c r="AH198" i="12"/>
  <c r="AH202" i="12"/>
  <c r="AH197" i="12"/>
  <c r="AH203" i="12"/>
  <c r="AH112" i="12"/>
  <c r="AH113" i="12"/>
  <c r="AH114" i="12"/>
  <c r="AH49" i="12"/>
  <c r="AH150" i="12"/>
  <c r="AH151" i="12"/>
  <c r="AH152" i="12"/>
  <c r="AH50" i="12"/>
  <c r="AH139" i="12"/>
  <c r="AH141" i="12"/>
  <c r="AH51" i="12"/>
  <c r="AH142" i="12"/>
  <c r="AH144" i="12"/>
  <c r="AH138" i="12"/>
  <c r="AH143" i="12"/>
  <c r="AH146" i="12"/>
  <c r="AH145" i="12"/>
  <c r="AH140" i="12"/>
  <c r="AH52" i="12"/>
  <c r="AH53" i="12"/>
  <c r="AH54" i="12"/>
  <c r="AH55" i="12"/>
  <c r="AH56" i="12"/>
  <c r="AH57" i="12"/>
  <c r="AH58" i="12"/>
  <c r="AH59" i="12"/>
  <c r="AH60" i="12"/>
  <c r="AH61" i="12"/>
  <c r="AH62" i="12"/>
  <c r="AH63" i="12"/>
  <c r="AH147" i="12"/>
  <c r="AH148" i="12"/>
  <c r="AH149" i="12"/>
  <c r="AH5" i="12"/>
  <c r="AH6" i="12"/>
  <c r="AH216" i="12"/>
  <c r="AH7" i="12"/>
  <c r="AH8" i="12"/>
  <c r="AH9" i="12"/>
  <c r="AH10" i="12"/>
  <c r="AH11" i="12"/>
  <c r="AH12" i="12"/>
  <c r="AH13" i="12"/>
  <c r="AH14" i="12"/>
  <c r="AH15" i="12"/>
  <c r="AH16" i="12"/>
  <c r="AH17" i="12"/>
  <c r="AH18" i="12"/>
  <c r="AH19" i="12"/>
  <c r="AH20" i="12"/>
  <c r="AH21" i="12"/>
  <c r="AH22" i="12"/>
  <c r="AH23" i="12"/>
  <c r="AH64" i="12"/>
  <c r="AH24" i="12"/>
  <c r="AH25" i="12"/>
  <c r="AH26" i="12"/>
  <c r="AH27" i="12"/>
  <c r="AH28" i="12"/>
  <c r="AH29" i="12"/>
  <c r="AH30" i="12"/>
  <c r="AH31" i="12"/>
  <c r="AH32" i="12"/>
  <c r="AH33" i="12"/>
  <c r="AH34" i="12"/>
  <c r="AH35" i="12"/>
  <c r="AH36" i="12"/>
  <c r="AH37" i="12"/>
  <c r="AH38" i="12"/>
  <c r="AH39" i="12"/>
  <c r="AH40" i="12"/>
  <c r="AH41" i="12"/>
  <c r="AH42" i="12"/>
  <c r="AH43" i="12"/>
  <c r="AH44" i="12"/>
  <c r="AH45" i="12"/>
  <c r="AH46" i="12"/>
  <c r="AH47" i="12"/>
  <c r="AH267" i="12"/>
  <c r="AH48" i="12"/>
  <c r="AH95" i="12"/>
  <c r="AH96" i="12"/>
  <c r="AH97" i="12"/>
  <c r="AH98" i="12"/>
  <c r="AH99" i="12"/>
  <c r="AH100" i="12"/>
  <c r="AH101" i="12"/>
  <c r="AH102" i="12"/>
  <c r="AH103" i="12"/>
  <c r="AH104" i="12"/>
  <c r="AH105" i="12"/>
  <c r="AH106" i="12"/>
  <c r="AH107" i="12"/>
  <c r="AH108" i="12"/>
  <c r="AH109" i="12"/>
  <c r="AH110" i="12"/>
  <c r="AH111" i="12"/>
  <c r="AH154" i="12"/>
  <c r="AH155" i="12"/>
  <c r="AH156" i="12"/>
  <c r="AH157" i="12"/>
  <c r="AH158" i="12"/>
  <c r="AH159" i="12"/>
  <c r="AH160" i="12"/>
  <c r="AH161" i="12"/>
  <c r="AH162" i="12"/>
  <c r="AH163" i="12"/>
  <c r="AH164" i="12"/>
  <c r="AH165" i="12"/>
  <c r="AH166" i="12"/>
  <c r="AH167" i="12"/>
  <c r="AH168" i="12"/>
  <c r="AH169" i="12"/>
  <c r="AH170" i="12"/>
  <c r="AH171" i="12"/>
  <c r="AH172" i="12"/>
  <c r="AH173" i="12"/>
  <c r="AH174" i="12"/>
  <c r="AH175" i="12"/>
  <c r="AH176" i="12"/>
  <c r="AH177" i="12"/>
  <c r="AH178" i="12"/>
  <c r="AH179" i="12"/>
  <c r="AH180" i="12"/>
  <c r="AH181" i="12"/>
  <c r="AH182" i="12"/>
  <c r="AH183" i="12"/>
  <c r="AH184" i="12"/>
  <c r="AH185" i="12"/>
  <c r="AH186" i="12"/>
  <c r="AH187" i="12"/>
  <c r="AH188" i="12"/>
  <c r="AH189" i="12"/>
  <c r="AH190" i="12"/>
  <c r="AH191" i="12"/>
  <c r="AH209" i="12"/>
  <c r="AH210" i="12"/>
  <c r="AH211" i="12"/>
  <c r="AH212" i="12"/>
  <c r="AH213" i="12"/>
  <c r="AH214" i="12"/>
  <c r="AH215" i="12"/>
  <c r="AH218" i="12"/>
  <c r="AH235" i="12"/>
  <c r="AH236" i="12"/>
  <c r="AH237" i="12"/>
  <c r="AH238" i="12"/>
  <c r="AH239" i="12"/>
  <c r="AH240" i="12"/>
  <c r="AH241" i="12"/>
  <c r="AH223" i="12"/>
  <c r="AH221" i="12"/>
  <c r="AH230" i="12"/>
  <c r="AH217" i="12"/>
  <c r="AH228" i="12"/>
  <c r="AH222" i="12"/>
  <c r="AH242" i="12"/>
  <c r="AH229" i="12"/>
  <c r="AH226" i="12"/>
  <c r="AH225" i="12"/>
  <c r="AH224" i="12"/>
  <c r="AH220" i="12"/>
  <c r="AH227" i="12"/>
  <c r="AH219" i="12"/>
  <c r="AH231" i="12"/>
  <c r="AH232" i="12"/>
  <c r="AH233" i="12"/>
  <c r="AH234" i="12"/>
  <c r="AH243" i="12"/>
  <c r="AH264" i="12"/>
  <c r="AH249" i="12"/>
  <c r="AH265" i="12"/>
  <c r="AH245" i="12"/>
  <c r="AH244" i="12"/>
  <c r="AH257" i="12"/>
  <c r="AH263" i="12"/>
  <c r="AH259" i="12"/>
  <c r="AH261" i="12"/>
  <c r="AH251" i="12"/>
  <c r="AH248" i="12"/>
  <c r="AH250" i="12"/>
  <c r="AH253" i="12"/>
  <c r="AH252" i="12"/>
  <c r="AH247" i="12"/>
  <c r="AH254" i="12"/>
  <c r="AH246" i="12"/>
  <c r="AH262" i="12"/>
  <c r="AH256" i="12"/>
  <c r="AH255" i="12"/>
  <c r="AH266" i="12"/>
  <c r="AH258" i="12"/>
  <c r="AH260" i="12"/>
  <c r="AH70" i="12"/>
  <c r="AH71" i="12"/>
  <c r="AH65" i="12"/>
  <c r="AH66" i="12"/>
  <c r="AH69" i="12"/>
  <c r="AH72" i="12"/>
  <c r="AH68" i="12"/>
  <c r="AH67" i="12"/>
  <c r="AH83" i="12"/>
  <c r="AH94" i="12"/>
  <c r="AH85" i="12"/>
  <c r="AH87" i="12"/>
  <c r="AH90" i="12"/>
  <c r="AH91" i="12"/>
  <c r="AH79" i="12"/>
  <c r="AH78" i="12"/>
  <c r="AH86" i="12"/>
  <c r="AH80" i="12"/>
  <c r="AH81" i="12"/>
  <c r="AH82" i="12"/>
  <c r="AH76" i="12"/>
  <c r="AH77" i="12"/>
  <c r="AH88" i="12"/>
  <c r="AH92" i="12"/>
  <c r="AH84" i="12"/>
  <c r="AH89" i="12"/>
  <c r="AH93" i="12"/>
  <c r="AH73" i="12"/>
  <c r="AH74" i="12"/>
  <c r="AH75" i="12"/>
  <c r="AH287" i="12"/>
  <c r="AH296" i="12"/>
  <c r="AH290" i="12"/>
  <c r="AH293" i="12"/>
  <c r="AH297" i="12"/>
  <c r="AH289" i="12"/>
  <c r="AH288" i="12"/>
  <c r="AH304" i="12"/>
  <c r="AH295" i="12"/>
  <c r="AH286" i="12"/>
  <c r="AH294" i="12"/>
  <c r="AH299" i="12"/>
  <c r="AH300" i="12"/>
  <c r="AH291" i="12"/>
  <c r="AH292" i="12"/>
  <c r="AH285" i="12"/>
  <c r="AH305" i="12"/>
  <c r="AH302" i="12"/>
  <c r="AH307" i="12"/>
  <c r="AH303" i="12"/>
  <c r="AH306" i="12"/>
  <c r="AH298" i="12"/>
  <c r="AH301" i="12"/>
  <c r="AH310" i="12"/>
  <c r="AH309" i="12"/>
  <c r="AH312" i="12"/>
  <c r="AH323" i="12"/>
  <c r="AH328" i="12"/>
  <c r="AH311" i="12"/>
  <c r="AH319" i="12"/>
  <c r="AH314" i="12"/>
  <c r="AH315" i="12"/>
  <c r="AH308" i="12"/>
  <c r="AH325" i="12"/>
  <c r="AH324" i="12"/>
  <c r="AH343" i="12"/>
  <c r="AH318" i="12"/>
  <c r="AH321" i="12"/>
  <c r="AH326" i="12"/>
  <c r="AH316" i="12"/>
  <c r="AH317" i="12"/>
  <c r="AH313" i="12"/>
  <c r="AH332" i="12"/>
  <c r="AH115" i="12"/>
  <c r="AH322" i="12"/>
  <c r="AH320" i="12"/>
  <c r="AH327" i="12"/>
  <c r="AH330" i="12"/>
  <c r="AH329" i="12"/>
  <c r="AH331" i="12"/>
  <c r="AH124" i="12"/>
  <c r="AH125" i="12"/>
  <c r="AH126" i="12"/>
  <c r="AH127" i="12"/>
  <c r="AH128" i="12"/>
  <c r="AH129" i="12"/>
  <c r="AH130" i="12"/>
  <c r="AH131" i="12"/>
  <c r="AH132" i="12"/>
  <c r="AH133" i="12"/>
  <c r="AH134" i="12"/>
  <c r="AH135" i="12"/>
  <c r="AH136" i="12"/>
  <c r="AH137" i="12"/>
  <c r="AH117" i="12"/>
  <c r="AH116" i="12"/>
  <c r="AH119" i="12"/>
  <c r="AH118" i="12"/>
  <c r="AH122" i="12"/>
  <c r="AH123" i="12"/>
  <c r="AH121" i="12"/>
  <c r="AH120" i="12"/>
  <c r="AH333" i="12"/>
  <c r="AH334" i="12"/>
  <c r="AH335" i="12"/>
  <c r="AH351" i="12"/>
  <c r="AH352" i="12"/>
  <c r="AH357" i="12"/>
  <c r="AH358" i="12"/>
  <c r="AH347" i="12"/>
  <c r="AH348" i="12"/>
  <c r="AH349" i="12"/>
  <c r="AH350" i="12"/>
  <c r="AH354" i="12"/>
  <c r="AH355" i="12"/>
  <c r="AH353" i="12"/>
  <c r="AH356" i="12"/>
  <c r="AH268" i="12"/>
  <c r="AN343" i="12" l="1"/>
  <c r="AM343" i="12"/>
  <c r="AN295" i="12"/>
  <c r="AM295" i="12"/>
  <c r="AN249" i="12"/>
  <c r="AM249" i="12"/>
  <c r="F4" i="13" l="1"/>
  <c r="N13" i="31" l="1" a="1"/>
  <c r="N13" i="31" s="1"/>
  <c r="N12" i="31" a="1"/>
  <c r="N12" i="31" s="1"/>
  <c r="N11" i="31" a="1"/>
  <c r="N11" i="31" s="1"/>
  <c r="N10" i="31" a="1"/>
  <c r="N10" i="31" s="1"/>
  <c r="N9" i="31" a="1"/>
  <c r="N9" i="31" s="1"/>
  <c r="N8" i="31" a="1"/>
  <c r="N8" i="31" s="1"/>
  <c r="N7" i="31" a="1"/>
  <c r="N7" i="31" s="1"/>
  <c r="N6" i="31" a="1"/>
  <c r="N6" i="31" s="1"/>
  <c r="N5" i="31" a="1"/>
  <c r="N5" i="31" s="1"/>
  <c r="N4" i="31" a="1"/>
  <c r="N4" i="31" s="1"/>
  <c r="M13" i="31" a="1"/>
  <c r="M13" i="31" s="1"/>
  <c r="M12" i="31" a="1"/>
  <c r="M12" i="31" s="1"/>
  <c r="M11" i="31" a="1"/>
  <c r="M11" i="31" s="1"/>
  <c r="M10" i="31" a="1"/>
  <c r="M10" i="31" s="1"/>
  <c r="M9" i="31" a="1"/>
  <c r="M9" i="31" s="1"/>
  <c r="M8" i="31" a="1"/>
  <c r="M8" i="31" s="1"/>
  <c r="M7" i="31" a="1"/>
  <c r="M7" i="31" s="1"/>
  <c r="M6" i="31" a="1"/>
  <c r="M6" i="31" s="1"/>
  <c r="M5" i="31" a="1"/>
  <c r="M5" i="31" s="1"/>
  <c r="M4" i="31" a="1"/>
  <c r="M4" i="31" s="1"/>
  <c r="H13" i="31" a="1"/>
  <c r="H13" i="31" s="1"/>
  <c r="H12" i="31" a="1"/>
  <c r="H12" i="31" s="1"/>
  <c r="H10" i="31" a="1"/>
  <c r="H10" i="31" s="1"/>
  <c r="H9" i="31" a="1"/>
  <c r="H9" i="31" s="1"/>
  <c r="H8" i="31" a="1"/>
  <c r="H8" i="31" s="1"/>
  <c r="H7" i="31" a="1"/>
  <c r="H7" i="31" s="1"/>
  <c r="H6" i="31" a="1"/>
  <c r="H6" i="31" s="1"/>
  <c r="H5" i="31" a="1"/>
  <c r="H5" i="31" s="1"/>
  <c r="H4" i="31" a="1"/>
  <c r="H4" i="31" s="1"/>
  <c r="K7" i="31" a="1"/>
  <c r="K7" i="31" s="1"/>
  <c r="J7" i="31" a="1"/>
  <c r="J7" i="31" s="1"/>
  <c r="I7" i="31" a="1"/>
  <c r="I7" i="31" s="1"/>
  <c r="E7" i="31" a="1"/>
  <c r="E7" i="31" s="1"/>
  <c r="D7" i="31" a="1"/>
  <c r="D7" i="31" s="1"/>
  <c r="C7" i="31" a="1"/>
  <c r="C7" i="31" s="1"/>
  <c r="H11" i="31" a="1"/>
  <c r="H11" i="31" s="1"/>
  <c r="K11" i="31" a="1"/>
  <c r="K11" i="31" s="1"/>
  <c r="J11" i="31" a="1"/>
  <c r="J11" i="31" s="1"/>
  <c r="I11" i="31" a="1"/>
  <c r="I11" i="31" s="1"/>
  <c r="E11" i="31" a="1"/>
  <c r="E11" i="31" s="1"/>
  <c r="D11" i="31" a="1"/>
  <c r="D11" i="31" s="1"/>
  <c r="C11" i="31" a="1"/>
  <c r="C11" i="31" s="1"/>
  <c r="K13" i="31" a="1"/>
  <c r="K13" i="31" s="1"/>
  <c r="J13" i="31" a="1"/>
  <c r="J13" i="31" s="1"/>
  <c r="I13" i="31" a="1"/>
  <c r="I13" i="31" s="1"/>
  <c r="E13" i="31" a="1"/>
  <c r="E13" i="31" s="1"/>
  <c r="D13" i="31" a="1"/>
  <c r="D13" i="31" s="1"/>
  <c r="C13" i="31" a="1"/>
  <c r="C13" i="31" s="1"/>
  <c r="K12" i="31" a="1"/>
  <c r="K12" i="31" s="1"/>
  <c r="J12" i="31" a="1"/>
  <c r="J12" i="31" s="1"/>
  <c r="I12" i="31" a="1"/>
  <c r="I12" i="31" s="1"/>
  <c r="E12" i="31" a="1"/>
  <c r="E12" i="31" s="1"/>
  <c r="D12" i="31" a="1"/>
  <c r="D12" i="31" s="1"/>
  <c r="C12" i="31" a="1"/>
  <c r="C12" i="31" s="1"/>
  <c r="K10" i="31" a="1"/>
  <c r="K10" i="31" s="1"/>
  <c r="J10" i="31" a="1"/>
  <c r="J10" i="31" s="1"/>
  <c r="I10" i="31" a="1"/>
  <c r="I10" i="31" s="1"/>
  <c r="E10" i="31" a="1"/>
  <c r="E10" i="31" s="1"/>
  <c r="D10" i="31" a="1"/>
  <c r="D10" i="31" s="1"/>
  <c r="C10" i="31" a="1"/>
  <c r="C10" i="31" s="1"/>
  <c r="K9" i="31" a="1"/>
  <c r="K9" i="31" s="1"/>
  <c r="J9" i="31" a="1"/>
  <c r="J9" i="31" s="1"/>
  <c r="I9" i="31" a="1"/>
  <c r="I9" i="31" s="1"/>
  <c r="E9" i="31" a="1"/>
  <c r="E9" i="31" s="1"/>
  <c r="D9" i="31" a="1"/>
  <c r="D9" i="31" s="1"/>
  <c r="C9" i="31" a="1"/>
  <c r="C9" i="31" s="1"/>
  <c r="K8" i="31" a="1"/>
  <c r="K8" i="31" s="1"/>
  <c r="J8" i="31" a="1"/>
  <c r="J8" i="31" s="1"/>
  <c r="I8" i="31" a="1"/>
  <c r="I8" i="31" s="1"/>
  <c r="E8" i="31" a="1"/>
  <c r="E8" i="31" s="1"/>
  <c r="D8" i="31" a="1"/>
  <c r="D8" i="31" s="1"/>
  <c r="C8" i="31" a="1"/>
  <c r="C8" i="31" s="1"/>
  <c r="K6" i="31" a="1"/>
  <c r="K6" i="31" s="1"/>
  <c r="J6" i="31" a="1"/>
  <c r="J6" i="31" s="1"/>
  <c r="I6" i="31" a="1"/>
  <c r="I6" i="31" s="1"/>
  <c r="E6" i="31" a="1"/>
  <c r="E6" i="31" s="1"/>
  <c r="D6" i="31" a="1"/>
  <c r="D6" i="31" s="1"/>
  <c r="C6" i="31" a="1"/>
  <c r="C6" i="31" s="1"/>
  <c r="K5" i="31" a="1"/>
  <c r="K5" i="31" s="1"/>
  <c r="J5" i="31" a="1"/>
  <c r="J5" i="31" s="1"/>
  <c r="I5" i="31" a="1"/>
  <c r="I5" i="31" s="1"/>
  <c r="E5" i="31" a="1"/>
  <c r="E5" i="31" s="1"/>
  <c r="D5" i="31" a="1"/>
  <c r="D5" i="31" s="1"/>
  <c r="C5" i="31" a="1"/>
  <c r="C5" i="31" s="1"/>
  <c r="K4" i="31" a="1"/>
  <c r="K4" i="31" s="1"/>
  <c r="J4" i="31" a="1"/>
  <c r="J4" i="31" s="1"/>
  <c r="I4" i="31" a="1"/>
  <c r="I4" i="31" s="1"/>
  <c r="E4" i="31" a="1"/>
  <c r="E4" i="31" s="1"/>
  <c r="D4" i="31" a="1"/>
  <c r="D4" i="31" s="1"/>
  <c r="C4" i="31" a="1"/>
  <c r="C4" i="31" s="1"/>
  <c r="F9" i="31" l="1"/>
  <c r="F4" i="31"/>
  <c r="F7" i="31"/>
  <c r="F12" i="31"/>
  <c r="F10" i="31"/>
  <c r="G5" i="31"/>
  <c r="G12" i="31"/>
  <c r="F13" i="31"/>
  <c r="F8" i="31"/>
  <c r="F6" i="31"/>
  <c r="G6" i="31"/>
  <c r="G13" i="31"/>
  <c r="F5" i="31"/>
  <c r="G4" i="31"/>
  <c r="G10" i="31"/>
  <c r="G9" i="31"/>
  <c r="G8" i="31"/>
  <c r="G7" i="31"/>
  <c r="N14" i="31"/>
  <c r="M14" i="31"/>
  <c r="G11" i="31"/>
  <c r="F11" i="31"/>
  <c r="H14" i="31"/>
  <c r="J14" i="31"/>
  <c r="D14" i="31"/>
  <c r="C14" i="31"/>
  <c r="E14" i="31"/>
  <c r="I14" i="31"/>
  <c r="K14" i="31"/>
  <c r="F4" i="21" a="1"/>
  <c r="F4" i="21" s="1"/>
  <c r="F5" i="21" a="1"/>
  <c r="F5" i="21" s="1"/>
  <c r="F6" i="21" a="1"/>
  <c r="F6" i="21" s="1"/>
  <c r="G6" i="21" s="1"/>
  <c r="F7" i="21" a="1"/>
  <c r="F7" i="21" s="1"/>
  <c r="F8" i="21" a="1"/>
  <c r="F8" i="21" s="1"/>
  <c r="G8" i="21" s="1"/>
  <c r="F9" i="21" a="1"/>
  <c r="F9" i="21" s="1"/>
  <c r="G9" i="21" s="1"/>
  <c r="F10" i="21" a="1"/>
  <c r="F10" i="21" s="1"/>
  <c r="G10" i="21" s="1"/>
  <c r="F11" i="21" a="1"/>
  <c r="F11" i="21" s="1"/>
  <c r="D24" i="21" a="1"/>
  <c r="D24" i="21" s="1"/>
  <c r="C24" i="21" a="1"/>
  <c r="C24" i="21" s="1"/>
  <c r="D11" i="21" a="1"/>
  <c r="D11" i="21" s="1"/>
  <c r="C11" i="21" a="1"/>
  <c r="C11" i="21" s="1"/>
  <c r="D23" i="21" a="1"/>
  <c r="D23" i="21" s="1"/>
  <c r="C23" i="21" a="1"/>
  <c r="C23" i="21" s="1"/>
  <c r="D10" i="21" a="1"/>
  <c r="D10" i="21" s="1"/>
  <c r="C10" i="21" a="1"/>
  <c r="C10" i="21" s="1"/>
  <c r="D22" i="21" a="1"/>
  <c r="D22" i="21" s="1"/>
  <c r="C22" i="21" a="1"/>
  <c r="C22" i="21" s="1"/>
  <c r="D9" i="21" a="1"/>
  <c r="D9" i="21" s="1"/>
  <c r="C9" i="21" a="1"/>
  <c r="C9" i="21" s="1"/>
  <c r="D21" i="21" a="1"/>
  <c r="D21" i="21" s="1"/>
  <c r="C21" i="21" a="1"/>
  <c r="C21" i="21" s="1"/>
  <c r="D8" i="21" a="1"/>
  <c r="D8" i="21" s="1"/>
  <c r="C8" i="21" a="1"/>
  <c r="C8" i="21" s="1"/>
  <c r="D20" i="21" a="1"/>
  <c r="D20" i="21" s="1"/>
  <c r="C20" i="21" a="1"/>
  <c r="C20" i="21" s="1"/>
  <c r="D7" i="21" a="1"/>
  <c r="D7" i="21" s="1"/>
  <c r="C7" i="21" a="1"/>
  <c r="C7" i="21" s="1"/>
  <c r="D19" i="21" a="1"/>
  <c r="D19" i="21" s="1"/>
  <c r="C19" i="21" a="1"/>
  <c r="C19" i="21" s="1"/>
  <c r="D6" i="21" a="1"/>
  <c r="D6" i="21" s="1"/>
  <c r="C6" i="21" a="1"/>
  <c r="C6" i="21" s="1"/>
  <c r="D18" i="21" a="1"/>
  <c r="D18" i="21" s="1"/>
  <c r="C18" i="21" a="1"/>
  <c r="C18" i="21" s="1"/>
  <c r="D5" i="21" a="1"/>
  <c r="D5" i="21" s="1"/>
  <c r="C5" i="21" a="1"/>
  <c r="C5" i="21" s="1"/>
  <c r="D17" i="21" a="1"/>
  <c r="D17" i="21" s="1"/>
  <c r="C17" i="21" a="1"/>
  <c r="C17" i="21" s="1"/>
  <c r="D4" i="21" a="1"/>
  <c r="D4" i="21" s="1"/>
  <c r="C4" i="21" a="1"/>
  <c r="C4" i="21" s="1"/>
  <c r="AM287" i="12" l="1"/>
  <c r="AN287" i="12"/>
  <c r="AM117" i="12"/>
  <c r="AN117" i="12"/>
  <c r="M18" i="31"/>
  <c r="I18" i="31"/>
  <c r="F14" i="31"/>
  <c r="G14" i="31"/>
  <c r="I26" i="31"/>
  <c r="AN237" i="12"/>
  <c r="AM237" i="12"/>
  <c r="AM232" i="12"/>
  <c r="AN232" i="12"/>
  <c r="AM284" i="12"/>
  <c r="AN284" i="12"/>
  <c r="AM353" i="12"/>
  <c r="AN353" i="12"/>
  <c r="AM317" i="12"/>
  <c r="AN317" i="12"/>
  <c r="AN97" i="12"/>
  <c r="AM97" i="12"/>
  <c r="AN105" i="12"/>
  <c r="AM105" i="12"/>
  <c r="AN65" i="12"/>
  <c r="AM65" i="12"/>
  <c r="AN264" i="12"/>
  <c r="AM264" i="12"/>
  <c r="AN272" i="12"/>
  <c r="AM272" i="12"/>
  <c r="AN261" i="12"/>
  <c r="AM261" i="12"/>
  <c r="AN242" i="12"/>
  <c r="AM242" i="12"/>
  <c r="AN274" i="12"/>
  <c r="AM274" i="12"/>
  <c r="AN52" i="12"/>
  <c r="AM52" i="12"/>
  <c r="AN8" i="12"/>
  <c r="AM8" i="12"/>
  <c r="AN168" i="12"/>
  <c r="AM168" i="12"/>
  <c r="AN254" i="12"/>
  <c r="AM254" i="12"/>
  <c r="AN304" i="12"/>
  <c r="AM304" i="12"/>
  <c r="AN144" i="12"/>
  <c r="AM144" i="12"/>
  <c r="AN19" i="12"/>
  <c r="AM19" i="12"/>
  <c r="AN153" i="12"/>
  <c r="AM153" i="12"/>
  <c r="AN150" i="12"/>
  <c r="AM150" i="12"/>
  <c r="AN171" i="12"/>
  <c r="AM171" i="12"/>
  <c r="AN90" i="12"/>
  <c r="AM90" i="12"/>
  <c r="AN300" i="12"/>
  <c r="AM300" i="12"/>
  <c r="AN194" i="12"/>
  <c r="AM194" i="12"/>
  <c r="AN196" i="12"/>
  <c r="AM196" i="12"/>
  <c r="AN202" i="12"/>
  <c r="AM202" i="12"/>
  <c r="AN30" i="12"/>
  <c r="AM30" i="12"/>
  <c r="AN262" i="12"/>
  <c r="AM262" i="12"/>
  <c r="AN57" i="12"/>
  <c r="AM57" i="12"/>
  <c r="AN292" i="12"/>
  <c r="AM292" i="12"/>
  <c r="AN318" i="12"/>
  <c r="AM318" i="12"/>
  <c r="AN36" i="12"/>
  <c r="AM36" i="12"/>
  <c r="AN266" i="12"/>
  <c r="AM266" i="12"/>
  <c r="AN302" i="12"/>
  <c r="AM302" i="12"/>
  <c r="AN37" i="12"/>
  <c r="AM37" i="12"/>
  <c r="AN355" i="12"/>
  <c r="AM355" i="12"/>
  <c r="AN152" i="12"/>
  <c r="AM152" i="12"/>
  <c r="AM109" i="12"/>
  <c r="AN109" i="12"/>
  <c r="AM131" i="12"/>
  <c r="AN131" i="12"/>
  <c r="AM92" i="12"/>
  <c r="AN92" i="12"/>
  <c r="AM133" i="12"/>
  <c r="AN133" i="12"/>
  <c r="AM333" i="12"/>
  <c r="AN333" i="12"/>
  <c r="AM98" i="12"/>
  <c r="AN98" i="12"/>
  <c r="AM154" i="12"/>
  <c r="AN154" i="12"/>
  <c r="AM50" i="12"/>
  <c r="AN50" i="12"/>
  <c r="AM265" i="12"/>
  <c r="AN265" i="12"/>
  <c r="AM268" i="12"/>
  <c r="AN268" i="12"/>
  <c r="AM273" i="12"/>
  <c r="AN273" i="12"/>
  <c r="AM241" i="12"/>
  <c r="AN241" i="12"/>
  <c r="AM229" i="12"/>
  <c r="AN229" i="12"/>
  <c r="AM206" i="12"/>
  <c r="AN206" i="12"/>
  <c r="AM53" i="12"/>
  <c r="AN53" i="12"/>
  <c r="AM9" i="12"/>
  <c r="AN9" i="12"/>
  <c r="AM224" i="12"/>
  <c r="AN224" i="12"/>
  <c r="AM246" i="12"/>
  <c r="AN246" i="12"/>
  <c r="AM312" i="12"/>
  <c r="AN312" i="12"/>
  <c r="AM12" i="12"/>
  <c r="AN12" i="12"/>
  <c r="AM20" i="12"/>
  <c r="AN20" i="12"/>
  <c r="AM275" i="12"/>
  <c r="AN275" i="12"/>
  <c r="AM138" i="12"/>
  <c r="AN138" i="12"/>
  <c r="AM172" i="12"/>
  <c r="AN172" i="12"/>
  <c r="AM91" i="12"/>
  <c r="AN91" i="12"/>
  <c r="AM126" i="12"/>
  <c r="AN126" i="12"/>
  <c r="AM199" i="12"/>
  <c r="AN199" i="12"/>
  <c r="AM197" i="12"/>
  <c r="AN197" i="12"/>
  <c r="AM31" i="12"/>
  <c r="AN31" i="12"/>
  <c r="AM256" i="12"/>
  <c r="AN256" i="12"/>
  <c r="AM177" i="12"/>
  <c r="AN177" i="12"/>
  <c r="AM285" i="12"/>
  <c r="AN285" i="12"/>
  <c r="AM128" i="12"/>
  <c r="AN128" i="12"/>
  <c r="AM183" i="12"/>
  <c r="AN183" i="12"/>
  <c r="AM86" i="12"/>
  <c r="AN86" i="12"/>
  <c r="AM307" i="12"/>
  <c r="AN307" i="12"/>
  <c r="AM38" i="12"/>
  <c r="AN38" i="12"/>
  <c r="AN39" i="12"/>
  <c r="AM39" i="12"/>
  <c r="AN110" i="12"/>
  <c r="AM110" i="12"/>
  <c r="AM313" i="12"/>
  <c r="AN313" i="12"/>
  <c r="AM84" i="12"/>
  <c r="AN84" i="12"/>
  <c r="AM233" i="12"/>
  <c r="AN233" i="12"/>
  <c r="AM334" i="12"/>
  <c r="AN334" i="12"/>
  <c r="AM99" i="12"/>
  <c r="AN99" i="12"/>
  <c r="AM155" i="12"/>
  <c r="AN155" i="12"/>
  <c r="AM158" i="12"/>
  <c r="AN158" i="12"/>
  <c r="AM245" i="12"/>
  <c r="AN245" i="12"/>
  <c r="AM269" i="12"/>
  <c r="AN269" i="12"/>
  <c r="AM235" i="12"/>
  <c r="AN235" i="12"/>
  <c r="AM223" i="12"/>
  <c r="AN223" i="12"/>
  <c r="AM251" i="12"/>
  <c r="AN251" i="12"/>
  <c r="AM112" i="12"/>
  <c r="AN112" i="12"/>
  <c r="AM147" i="12"/>
  <c r="AN147" i="12"/>
  <c r="AM10" i="12"/>
  <c r="AN10" i="12"/>
  <c r="AM72" i="12"/>
  <c r="AN72" i="12"/>
  <c r="AM323" i="12"/>
  <c r="AN323" i="12"/>
  <c r="AM13" i="12"/>
  <c r="AN13" i="12"/>
  <c r="AM21" i="12"/>
  <c r="AN21" i="12"/>
  <c r="AM283" i="12"/>
  <c r="AN283" i="12"/>
  <c r="AM143" i="12"/>
  <c r="AN143" i="12"/>
  <c r="AM209" i="12"/>
  <c r="AN209" i="12"/>
  <c r="AM79" i="12"/>
  <c r="AN79" i="12"/>
  <c r="AM122" i="12"/>
  <c r="AN122" i="12"/>
  <c r="AM207" i="12"/>
  <c r="AN207" i="12"/>
  <c r="AM151" i="12"/>
  <c r="AN151" i="12"/>
  <c r="AM173" i="12"/>
  <c r="AN173" i="12"/>
  <c r="AM178" i="12"/>
  <c r="AN178" i="12"/>
  <c r="AM319" i="12"/>
  <c r="AN319" i="12"/>
  <c r="AM184" i="12"/>
  <c r="AN184" i="12"/>
  <c r="AM80" i="12"/>
  <c r="AN80" i="12"/>
  <c r="AM303" i="12"/>
  <c r="AN303" i="12"/>
  <c r="AM358" i="12"/>
  <c r="AN358" i="12"/>
  <c r="AM40" i="12"/>
  <c r="AN40" i="12"/>
  <c r="AN111" i="12"/>
  <c r="AM111" i="12"/>
  <c r="AN332" i="12"/>
  <c r="AM332" i="12"/>
  <c r="AN59" i="12"/>
  <c r="AM59" i="12"/>
  <c r="AM89" i="12"/>
  <c r="AN89" i="12"/>
  <c r="AM234" i="12"/>
  <c r="AN234" i="12"/>
  <c r="AM335" i="12"/>
  <c r="AN335" i="12"/>
  <c r="AM100" i="12"/>
  <c r="AN100" i="12"/>
  <c r="AM156" i="12"/>
  <c r="AN156" i="12"/>
  <c r="AM161" i="12"/>
  <c r="AN161" i="12"/>
  <c r="AM163" i="12"/>
  <c r="AN163" i="12"/>
  <c r="AM236" i="12"/>
  <c r="AN236" i="12"/>
  <c r="AM221" i="12"/>
  <c r="AN221" i="12"/>
  <c r="AM248" i="12"/>
  <c r="AN248" i="12"/>
  <c r="AM113" i="12"/>
  <c r="AN113" i="12"/>
  <c r="AM148" i="12"/>
  <c r="AN148" i="12"/>
  <c r="AM11" i="12"/>
  <c r="AN11" i="12"/>
  <c r="AM220" i="12"/>
  <c r="AN220" i="12"/>
  <c r="AM68" i="12"/>
  <c r="AN68" i="12"/>
  <c r="AM328" i="12"/>
  <c r="AN328" i="12"/>
  <c r="AM14" i="12"/>
  <c r="AN14" i="12"/>
  <c r="AM22" i="12"/>
  <c r="AN22" i="12"/>
  <c r="AM278" i="12"/>
  <c r="AN278" i="12"/>
  <c r="AM146" i="12"/>
  <c r="AN146" i="12"/>
  <c r="AM210" i="12"/>
  <c r="AN210" i="12"/>
  <c r="AM78" i="12"/>
  <c r="AN78" i="12"/>
  <c r="AM123" i="12"/>
  <c r="AN123" i="12"/>
  <c r="AM211" i="12"/>
  <c r="AN211" i="12"/>
  <c r="AM204" i="12"/>
  <c r="AN204" i="12"/>
  <c r="AM145" i="12"/>
  <c r="AN145" i="12"/>
  <c r="AM174" i="12"/>
  <c r="AN174" i="12"/>
  <c r="AM127" i="12"/>
  <c r="AN127" i="12"/>
  <c r="AM179" i="12"/>
  <c r="AN179" i="12"/>
  <c r="AM314" i="12"/>
  <c r="AN314" i="12"/>
  <c r="AM58" i="12"/>
  <c r="AN58" i="12"/>
  <c r="AM185" i="12"/>
  <c r="AN185" i="12"/>
  <c r="AM81" i="12"/>
  <c r="AN81" i="12"/>
  <c r="AM306" i="12"/>
  <c r="AN306" i="12"/>
  <c r="AM347" i="12"/>
  <c r="AN347" i="12"/>
  <c r="AM356" i="12"/>
  <c r="AN356" i="12"/>
  <c r="AM190" i="12"/>
  <c r="AN190" i="12"/>
  <c r="AN115" i="12"/>
  <c r="AM115" i="12"/>
  <c r="AN42" i="12"/>
  <c r="AM42" i="12"/>
  <c r="AN93" i="12"/>
  <c r="AM93" i="12"/>
  <c r="AM140" i="12"/>
  <c r="AN140" i="12"/>
  <c r="AM258" i="12"/>
  <c r="AN258" i="12"/>
  <c r="AM101" i="12"/>
  <c r="AN101" i="12"/>
  <c r="AM157" i="12"/>
  <c r="AN157" i="12"/>
  <c r="AM160" i="12"/>
  <c r="AN160" i="12"/>
  <c r="AM162" i="12"/>
  <c r="AN162" i="12"/>
  <c r="AM244" i="12"/>
  <c r="AN244" i="12"/>
  <c r="AM240" i="12"/>
  <c r="AN240" i="12"/>
  <c r="AM230" i="12"/>
  <c r="AN230" i="12"/>
  <c r="AM250" i="12"/>
  <c r="AN250" i="12"/>
  <c r="AM139" i="12"/>
  <c r="AN139" i="12"/>
  <c r="AM5" i="12"/>
  <c r="AN5" i="12"/>
  <c r="AM164" i="12"/>
  <c r="AN164" i="12"/>
  <c r="AM227" i="12"/>
  <c r="AN227" i="12"/>
  <c r="AM67" i="12"/>
  <c r="AN67" i="12"/>
  <c r="AM311" i="12"/>
  <c r="AN311" i="12"/>
  <c r="AM15" i="12"/>
  <c r="AN15" i="12"/>
  <c r="AM23" i="12"/>
  <c r="AN23" i="12"/>
  <c r="AM280" i="12"/>
  <c r="AN280" i="12"/>
  <c r="AM149" i="12"/>
  <c r="AN149" i="12"/>
  <c r="AM231" i="12"/>
  <c r="AN231" i="12"/>
  <c r="AM286" i="12"/>
  <c r="AN286" i="12"/>
  <c r="AM121" i="12"/>
  <c r="AN121" i="12"/>
  <c r="AM212" i="12"/>
  <c r="AN212" i="12"/>
  <c r="AM208" i="12"/>
  <c r="AN208" i="12"/>
  <c r="AM26" i="12"/>
  <c r="AN26" i="12"/>
  <c r="AM175" i="12"/>
  <c r="AN175" i="12"/>
  <c r="AM277" i="12"/>
  <c r="AN277" i="12"/>
  <c r="AM180" i="12"/>
  <c r="AN180" i="12"/>
  <c r="AM315" i="12"/>
  <c r="AN315" i="12"/>
  <c r="AM32" i="12"/>
  <c r="AN32" i="12"/>
  <c r="AM186" i="12"/>
  <c r="AN186" i="12"/>
  <c r="AM82" i="12"/>
  <c r="AN82" i="12"/>
  <c r="AM298" i="12"/>
  <c r="AN298" i="12"/>
  <c r="AM348" i="12"/>
  <c r="AN348" i="12"/>
  <c r="AM276" i="12"/>
  <c r="AN276" i="12"/>
  <c r="AM41" i="12"/>
  <c r="AN41" i="12"/>
  <c r="AM191" i="12"/>
  <c r="AN191" i="12"/>
  <c r="AM320" i="12"/>
  <c r="AN320" i="12"/>
  <c r="AM43" i="12"/>
  <c r="AN43" i="12"/>
  <c r="AN73" i="12"/>
  <c r="AM73" i="12"/>
  <c r="AM60" i="12"/>
  <c r="AN60" i="12"/>
  <c r="AM260" i="12"/>
  <c r="AN260" i="12"/>
  <c r="AM102" i="12"/>
  <c r="AN102" i="12"/>
  <c r="AM70" i="12"/>
  <c r="AN70" i="12"/>
  <c r="AM159" i="12"/>
  <c r="AN159" i="12"/>
  <c r="AM69" i="12"/>
  <c r="AN69" i="12"/>
  <c r="AM257" i="12"/>
  <c r="AN257" i="12"/>
  <c r="AM217" i="12"/>
  <c r="AN217" i="12"/>
  <c r="AM226" i="12"/>
  <c r="AN226" i="12"/>
  <c r="AM141" i="12"/>
  <c r="AN141" i="12"/>
  <c r="AM6" i="12"/>
  <c r="AN6" i="12"/>
  <c r="AM165" i="12"/>
  <c r="AN165" i="12"/>
  <c r="AM219" i="12"/>
  <c r="AN219" i="12"/>
  <c r="AM83" i="12"/>
  <c r="AN83" i="12"/>
  <c r="AM119" i="12"/>
  <c r="AN119" i="12"/>
  <c r="AM16" i="12"/>
  <c r="AN16" i="12"/>
  <c r="AM64" i="12"/>
  <c r="AN64" i="12"/>
  <c r="AM195" i="12"/>
  <c r="AN195" i="12"/>
  <c r="AM25" i="12"/>
  <c r="AN25" i="12"/>
  <c r="AM94" i="12"/>
  <c r="AN94" i="12"/>
  <c r="AM120" i="12"/>
  <c r="AN120" i="12"/>
  <c r="AM213" i="12"/>
  <c r="AN213" i="12"/>
  <c r="AM27" i="12"/>
  <c r="AN27" i="12"/>
  <c r="AM176" i="12"/>
  <c r="AN176" i="12"/>
  <c r="AM54" i="12"/>
  <c r="AN54" i="12"/>
  <c r="AM181" i="12"/>
  <c r="AN181" i="12"/>
  <c r="AM308" i="12"/>
  <c r="AN308" i="12"/>
  <c r="AM33" i="12"/>
  <c r="AN33" i="12"/>
  <c r="AM187" i="12"/>
  <c r="AN187" i="12"/>
  <c r="AM76" i="12"/>
  <c r="AN76" i="12"/>
  <c r="AM351" i="12"/>
  <c r="AN351" i="12"/>
  <c r="AM301" i="12"/>
  <c r="AN301" i="12"/>
  <c r="AM349" i="12"/>
  <c r="AN349" i="12"/>
  <c r="AM281" i="12"/>
  <c r="AN281" i="12"/>
  <c r="AM326" i="12"/>
  <c r="AN326" i="12"/>
  <c r="AM327" i="12"/>
  <c r="AN327" i="12"/>
  <c r="AN45" i="12"/>
  <c r="AM45" i="12"/>
  <c r="AM329" i="12"/>
  <c r="AN329" i="12"/>
  <c r="AM95" i="12"/>
  <c r="AN95" i="12"/>
  <c r="AM103" i="12"/>
  <c r="AN103" i="12"/>
  <c r="AM71" i="12"/>
  <c r="AN71" i="12"/>
  <c r="AM66" i="12"/>
  <c r="AN66" i="12"/>
  <c r="AM218" i="12"/>
  <c r="AN218" i="12"/>
  <c r="AM270" i="12"/>
  <c r="AN270" i="12"/>
  <c r="AM263" i="12"/>
  <c r="AN263" i="12"/>
  <c r="AM228" i="12"/>
  <c r="AN228" i="12"/>
  <c r="AM225" i="12"/>
  <c r="AN225" i="12"/>
  <c r="AM51" i="12"/>
  <c r="AN51" i="12"/>
  <c r="AM216" i="12"/>
  <c r="AN216" i="12"/>
  <c r="AM166" i="12"/>
  <c r="AN166" i="12"/>
  <c r="AM252" i="12"/>
  <c r="AN252" i="12"/>
  <c r="AM289" i="12"/>
  <c r="AN289" i="12"/>
  <c r="AM118" i="12"/>
  <c r="AN118" i="12"/>
  <c r="AM17" i="12"/>
  <c r="AN17" i="12"/>
  <c r="AM24" i="12"/>
  <c r="AN24" i="12"/>
  <c r="AM114" i="12"/>
  <c r="AN114" i="12"/>
  <c r="AM169" i="12"/>
  <c r="AN169" i="12"/>
  <c r="AM85" i="12"/>
  <c r="AN85" i="12"/>
  <c r="AM294" i="12"/>
  <c r="AN294" i="12"/>
  <c r="AM200" i="12"/>
  <c r="AN200" i="12"/>
  <c r="AM192" i="12"/>
  <c r="AN192" i="12"/>
  <c r="AM201" i="12"/>
  <c r="AN201" i="12"/>
  <c r="AM28" i="12"/>
  <c r="AN28" i="12"/>
  <c r="AM214" i="12"/>
  <c r="AN214" i="12"/>
  <c r="AM55" i="12"/>
  <c r="AN55" i="12"/>
  <c r="AM182" i="12"/>
  <c r="AN182" i="12"/>
  <c r="AM325" i="12"/>
  <c r="AN325" i="12"/>
  <c r="AM34" i="12"/>
  <c r="AN34" i="12"/>
  <c r="AM188" i="12"/>
  <c r="AN188" i="12"/>
  <c r="AM77" i="12"/>
  <c r="AN77" i="12"/>
  <c r="AM352" i="12"/>
  <c r="AN352" i="12"/>
  <c r="AM321" i="12"/>
  <c r="AN321" i="12"/>
  <c r="AM350" i="12"/>
  <c r="AN350" i="12"/>
  <c r="AM279" i="12"/>
  <c r="AN279" i="12"/>
  <c r="AM107" i="12"/>
  <c r="AN107" i="12"/>
  <c r="AM316" i="12"/>
  <c r="AN316" i="12"/>
  <c r="AM129" i="12"/>
  <c r="AN129" i="12"/>
  <c r="AM44" i="12"/>
  <c r="AN44" i="12"/>
  <c r="AM330" i="12"/>
  <c r="AN330" i="12"/>
  <c r="AN46" i="12"/>
  <c r="AM46" i="12"/>
  <c r="AN331" i="12"/>
  <c r="AM331" i="12"/>
  <c r="AN96" i="12"/>
  <c r="AM96" i="12"/>
  <c r="AN104" i="12"/>
  <c r="AM104" i="12"/>
  <c r="AN124" i="12"/>
  <c r="AM124" i="12"/>
  <c r="AN310" i="12"/>
  <c r="AM310" i="12"/>
  <c r="AN125" i="12"/>
  <c r="AM125" i="12"/>
  <c r="AN271" i="12"/>
  <c r="AM271" i="12"/>
  <c r="AN259" i="12"/>
  <c r="AM259" i="12"/>
  <c r="AN222" i="12"/>
  <c r="AM222" i="12"/>
  <c r="AN253" i="12"/>
  <c r="AM253" i="12"/>
  <c r="AN142" i="12"/>
  <c r="AM142" i="12"/>
  <c r="AN7" i="12"/>
  <c r="AM7" i="12"/>
  <c r="AN167" i="12"/>
  <c r="AM167" i="12"/>
  <c r="AN247" i="12"/>
  <c r="AM247" i="12"/>
  <c r="AN288" i="12"/>
  <c r="AM288" i="12"/>
  <c r="AN282" i="12"/>
  <c r="AM282" i="12"/>
  <c r="AN18" i="12"/>
  <c r="AM18" i="12"/>
  <c r="AN106" i="12"/>
  <c r="AM106" i="12"/>
  <c r="AN49" i="12"/>
  <c r="AM49" i="12"/>
  <c r="AN170" i="12"/>
  <c r="AM170" i="12"/>
  <c r="AN87" i="12"/>
  <c r="AM87" i="12"/>
  <c r="AN299" i="12"/>
  <c r="AM299" i="12"/>
  <c r="AN205" i="12"/>
  <c r="AM205" i="12"/>
  <c r="AN193" i="12"/>
  <c r="AM193" i="12"/>
  <c r="AN198" i="12"/>
  <c r="AM198" i="12"/>
  <c r="AN29" i="12"/>
  <c r="AM29" i="12"/>
  <c r="AN215" i="12"/>
  <c r="AM215" i="12"/>
  <c r="AN56" i="12"/>
  <c r="AM56" i="12"/>
  <c r="AN291" i="12"/>
  <c r="AM291" i="12"/>
  <c r="AN324" i="12"/>
  <c r="AM324" i="12"/>
  <c r="AN35" i="12"/>
  <c r="AM35" i="12"/>
  <c r="AN189" i="12"/>
  <c r="AM189" i="12"/>
  <c r="AN305" i="12"/>
  <c r="AM305" i="12"/>
  <c r="AN357" i="12"/>
  <c r="AM357" i="12"/>
  <c r="AN322" i="12"/>
  <c r="AM322" i="12"/>
  <c r="AN354" i="12"/>
  <c r="AM354" i="12"/>
  <c r="AM203" i="12"/>
  <c r="AN203" i="12"/>
  <c r="AM108" i="12"/>
  <c r="AN108" i="12"/>
  <c r="AM130" i="12"/>
  <c r="AN130" i="12"/>
  <c r="AM88" i="12"/>
  <c r="AN88" i="12"/>
  <c r="AM132" i="12"/>
  <c r="AN132" i="12"/>
  <c r="AN134" i="12"/>
  <c r="AM134" i="12"/>
  <c r="G7" i="21"/>
  <c r="G11" i="21"/>
  <c r="G5" i="21"/>
  <c r="F12" i="21"/>
  <c r="G4" i="21"/>
  <c r="D25" i="21"/>
  <c r="E19" i="21"/>
  <c r="E20" i="21"/>
  <c r="E7" i="21"/>
  <c r="E18" i="21"/>
  <c r="E5" i="21"/>
  <c r="E11" i="21"/>
  <c r="E24" i="21"/>
  <c r="E17" i="21"/>
  <c r="C25" i="21"/>
  <c r="D12" i="21"/>
  <c r="E21" i="21"/>
  <c r="E8" i="21"/>
  <c r="E22" i="21"/>
  <c r="E9" i="21"/>
  <c r="E23" i="21"/>
  <c r="E10" i="21"/>
  <c r="C12" i="21"/>
  <c r="E4" i="21"/>
  <c r="E6" i="21"/>
  <c r="E5" i="15" a="1"/>
  <c r="E5" i="15" s="1"/>
  <c r="E6" i="15" a="1"/>
  <c r="E6" i="15" s="1"/>
  <c r="E7" i="15" a="1"/>
  <c r="E7" i="15" s="1"/>
  <c r="E8" i="15" a="1"/>
  <c r="E8" i="15" s="1"/>
  <c r="E9" i="15" a="1"/>
  <c r="E9" i="15" s="1"/>
  <c r="E10" i="15" a="1"/>
  <c r="E10" i="15" s="1"/>
  <c r="E11" i="15" a="1"/>
  <c r="E11" i="15" s="1"/>
  <c r="E4" i="15" a="1"/>
  <c r="E4" i="15" s="1"/>
  <c r="D5" i="15" a="1"/>
  <c r="D5" i="15" s="1"/>
  <c r="D6" i="15" a="1"/>
  <c r="D6" i="15" s="1"/>
  <c r="D7" i="15" a="1"/>
  <c r="D7" i="15" s="1"/>
  <c r="D8" i="15" a="1"/>
  <c r="D8" i="15" s="1"/>
  <c r="D9" i="15" a="1"/>
  <c r="D9" i="15" s="1"/>
  <c r="D10" i="15" a="1"/>
  <c r="D10" i="15" s="1"/>
  <c r="D11" i="15" a="1"/>
  <c r="D11" i="15" s="1"/>
  <c r="D4" i="15" a="1"/>
  <c r="D4" i="15" s="1"/>
  <c r="E5" i="13" a="1"/>
  <c r="E5" i="13" s="1"/>
  <c r="E6" i="13" a="1"/>
  <c r="E6" i="13" s="1"/>
  <c r="E7" i="13" a="1"/>
  <c r="E7" i="13" s="1"/>
  <c r="E8" i="13" a="1"/>
  <c r="E8" i="13" s="1"/>
  <c r="E9" i="13" a="1"/>
  <c r="E9" i="13" s="1"/>
  <c r="E10" i="13" a="1"/>
  <c r="E10" i="13" s="1"/>
  <c r="E11" i="13" a="1"/>
  <c r="E11" i="13" s="1"/>
  <c r="E4" i="13" a="1"/>
  <c r="E4" i="13" s="1"/>
  <c r="L5" i="20"/>
  <c r="L6" i="20"/>
  <c r="L7" i="20"/>
  <c r="L8" i="20"/>
  <c r="L9" i="20"/>
  <c r="L10" i="20"/>
  <c r="L11" i="20"/>
  <c r="L12" i="20"/>
  <c r="L13" i="20"/>
  <c r="L14" i="20"/>
  <c r="L15" i="20"/>
  <c r="L16" i="20"/>
  <c r="L17" i="20"/>
  <c r="L18" i="20"/>
  <c r="L19" i="20"/>
  <c r="L20" i="20"/>
  <c r="L21" i="20"/>
  <c r="L22" i="20"/>
  <c r="L23" i="20"/>
  <c r="L24" i="20"/>
  <c r="L25" i="20"/>
  <c r="L26" i="20"/>
  <c r="L27" i="20"/>
  <c r="L28" i="20"/>
  <c r="L29" i="20"/>
  <c r="L30" i="20"/>
  <c r="L31" i="20"/>
  <c r="L32" i="20"/>
  <c r="L33" i="20"/>
  <c r="L34" i="20"/>
  <c r="L35" i="20"/>
  <c r="L36" i="20"/>
  <c r="L37" i="20"/>
  <c r="L38" i="20"/>
  <c r="L39" i="20"/>
  <c r="L40" i="20"/>
  <c r="L41" i="20"/>
  <c r="L42" i="20"/>
  <c r="L43" i="20"/>
  <c r="L44" i="20"/>
  <c r="L45" i="20"/>
  <c r="L46" i="20"/>
  <c r="L47" i="20"/>
  <c r="L48" i="20"/>
  <c r="L49" i="20"/>
  <c r="L50" i="20"/>
  <c r="L51" i="20"/>
  <c r="L52" i="20"/>
  <c r="L53" i="20"/>
  <c r="L54" i="20"/>
  <c r="L55" i="20"/>
  <c r="L56" i="20"/>
  <c r="L57" i="20"/>
  <c r="L58" i="20"/>
  <c r="L59" i="20"/>
  <c r="L60" i="20"/>
  <c r="L61" i="20"/>
  <c r="L62" i="20"/>
  <c r="L63" i="20"/>
  <c r="L64" i="20"/>
  <c r="L65" i="20"/>
  <c r="L66" i="20"/>
  <c r="L67" i="20"/>
  <c r="L68" i="20"/>
  <c r="L69" i="20"/>
  <c r="L70" i="20"/>
  <c r="L71" i="20"/>
  <c r="L72" i="20"/>
  <c r="L73" i="20"/>
  <c r="L74" i="20"/>
  <c r="L75" i="20"/>
  <c r="L76" i="20"/>
  <c r="L77" i="20"/>
  <c r="L78" i="20"/>
  <c r="L79" i="20"/>
  <c r="L80" i="20"/>
  <c r="L81" i="20"/>
  <c r="L82" i="20"/>
  <c r="L83" i="20"/>
  <c r="L84" i="20"/>
  <c r="L85" i="20"/>
  <c r="L86" i="20"/>
  <c r="L87" i="20"/>
  <c r="L88" i="20"/>
  <c r="L89" i="20"/>
  <c r="L90" i="20"/>
  <c r="L91" i="20"/>
  <c r="L92" i="20"/>
  <c r="L93" i="20"/>
  <c r="L94" i="20"/>
  <c r="L95" i="20"/>
  <c r="L96" i="20"/>
  <c r="L97" i="20"/>
  <c r="L98" i="20"/>
  <c r="L99" i="20"/>
  <c r="L100" i="20"/>
  <c r="L101" i="20"/>
  <c r="L102" i="20"/>
  <c r="L103" i="20"/>
  <c r="L104" i="20"/>
  <c r="L105" i="20"/>
  <c r="L106" i="20"/>
  <c r="L107" i="20"/>
  <c r="L108" i="20"/>
  <c r="L109" i="20"/>
  <c r="L110" i="20"/>
  <c r="L111" i="20"/>
  <c r="L112" i="20"/>
  <c r="L113" i="20"/>
  <c r="L114" i="20"/>
  <c r="L115" i="20"/>
  <c r="L116" i="20"/>
  <c r="L117" i="20"/>
  <c r="L118" i="20"/>
  <c r="L119" i="20"/>
  <c r="L120" i="20"/>
  <c r="L121" i="20"/>
  <c r="L122" i="20"/>
  <c r="L123" i="20"/>
  <c r="L124" i="20"/>
  <c r="L125" i="20"/>
  <c r="L126" i="20"/>
  <c r="L127" i="20"/>
  <c r="L128" i="20"/>
  <c r="L129" i="20"/>
  <c r="L130" i="20"/>
  <c r="L131" i="20"/>
  <c r="L132" i="20"/>
  <c r="L133" i="20"/>
  <c r="L134" i="20"/>
  <c r="L135" i="20"/>
  <c r="L136" i="20"/>
  <c r="L137" i="20"/>
  <c r="L138" i="20"/>
  <c r="L139" i="20"/>
  <c r="L140" i="20"/>
  <c r="L141" i="20"/>
  <c r="L142" i="20"/>
  <c r="L143" i="20"/>
  <c r="L144" i="20"/>
  <c r="L145" i="20"/>
  <c r="L146" i="20"/>
  <c r="L147" i="20"/>
  <c r="L148" i="20"/>
  <c r="L149" i="20"/>
  <c r="L150" i="20"/>
  <c r="L151" i="20"/>
  <c r="L152" i="20"/>
  <c r="L153" i="20"/>
  <c r="L154" i="20"/>
  <c r="L155" i="20"/>
  <c r="L156" i="20"/>
  <c r="L157" i="20"/>
  <c r="L158" i="20"/>
  <c r="L159" i="20"/>
  <c r="L160" i="20"/>
  <c r="L161" i="20"/>
  <c r="L162" i="20"/>
  <c r="L163" i="20"/>
  <c r="L164" i="20"/>
  <c r="L165" i="20"/>
  <c r="L166" i="20"/>
  <c r="L167" i="20"/>
  <c r="L168" i="20"/>
  <c r="L169" i="20"/>
  <c r="L170" i="20"/>
  <c r="L171" i="20"/>
  <c r="L172" i="20"/>
  <c r="L173" i="20"/>
  <c r="L174" i="20"/>
  <c r="L175" i="20"/>
  <c r="L176" i="20"/>
  <c r="L177" i="20"/>
  <c r="L178" i="20"/>
  <c r="L179" i="20"/>
  <c r="L180" i="20"/>
  <c r="L181" i="20"/>
  <c r="L182" i="20"/>
  <c r="L183" i="20"/>
  <c r="L184" i="20"/>
  <c r="L185" i="20"/>
  <c r="L186" i="20"/>
  <c r="L187" i="20"/>
  <c r="L188" i="20"/>
  <c r="L189" i="20"/>
  <c r="L190" i="20"/>
  <c r="L191" i="20"/>
  <c r="L192" i="20"/>
  <c r="L193" i="20"/>
  <c r="L194" i="20"/>
  <c r="L195" i="20"/>
  <c r="L196" i="20"/>
  <c r="L197" i="20"/>
  <c r="L198" i="20"/>
  <c r="L199" i="20"/>
  <c r="L200" i="20"/>
  <c r="L201" i="20"/>
  <c r="L202" i="20"/>
  <c r="L203" i="20"/>
  <c r="L204" i="20"/>
  <c r="L205" i="20"/>
  <c r="L206" i="20"/>
  <c r="L207" i="20"/>
  <c r="L208" i="20"/>
  <c r="L209" i="20"/>
  <c r="L210" i="20"/>
  <c r="L211" i="20"/>
  <c r="L212" i="20"/>
  <c r="L213" i="20"/>
  <c r="L214" i="20"/>
  <c r="L215" i="20"/>
  <c r="L216" i="20"/>
  <c r="L217" i="20"/>
  <c r="L218" i="20"/>
  <c r="L219" i="20"/>
  <c r="L220" i="20"/>
  <c r="L221" i="20"/>
  <c r="L222" i="20"/>
  <c r="L223" i="20"/>
  <c r="L224" i="20"/>
  <c r="L225" i="20"/>
  <c r="L226" i="20"/>
  <c r="L227" i="20"/>
  <c r="L228" i="20"/>
  <c r="L229" i="20"/>
  <c r="L230" i="20"/>
  <c r="L231" i="20"/>
  <c r="L232" i="20"/>
  <c r="L233" i="20"/>
  <c r="L234" i="20"/>
  <c r="L235" i="20"/>
  <c r="L236" i="20"/>
  <c r="L237" i="20"/>
  <c r="L238" i="20"/>
  <c r="L239" i="20"/>
  <c r="L240" i="20"/>
  <c r="L241" i="20"/>
  <c r="L242" i="20"/>
  <c r="L243" i="20"/>
  <c r="L244" i="20"/>
  <c r="L245" i="20"/>
  <c r="L246" i="20"/>
  <c r="L247" i="20"/>
  <c r="L248" i="20"/>
  <c r="L249" i="20"/>
  <c r="L250" i="20"/>
  <c r="L251" i="20"/>
  <c r="L252" i="20"/>
  <c r="L253" i="20"/>
  <c r="L254" i="20"/>
  <c r="L255" i="20"/>
  <c r="L256" i="20"/>
  <c r="L257" i="20"/>
  <c r="L258" i="20"/>
  <c r="L259" i="20"/>
  <c r="L260" i="20"/>
  <c r="L261" i="20"/>
  <c r="L262" i="20"/>
  <c r="L263" i="20"/>
  <c r="L264" i="20"/>
  <c r="L265" i="20"/>
  <c r="L266" i="20"/>
  <c r="L267" i="20"/>
  <c r="L268" i="20"/>
  <c r="L269" i="20"/>
  <c r="L270" i="20"/>
  <c r="L271" i="20"/>
  <c r="L272" i="20"/>
  <c r="L273" i="20"/>
  <c r="L274" i="20"/>
  <c r="L275" i="20"/>
  <c r="L276" i="20"/>
  <c r="L277" i="20"/>
  <c r="L278" i="20"/>
  <c r="L279" i="20"/>
  <c r="L280" i="20"/>
  <c r="L281" i="20"/>
  <c r="L282" i="20"/>
  <c r="L283" i="20"/>
  <c r="L284" i="20"/>
  <c r="L285" i="20"/>
  <c r="L286" i="20"/>
  <c r="L287" i="20"/>
  <c r="L288" i="20"/>
  <c r="L289" i="20"/>
  <c r="L290" i="20"/>
  <c r="L291" i="20"/>
  <c r="L292" i="20"/>
  <c r="L293" i="20"/>
  <c r="L294" i="20"/>
  <c r="L295" i="20"/>
  <c r="L296" i="20"/>
  <c r="L297" i="20"/>
  <c r="L298" i="20"/>
  <c r="L299" i="20"/>
  <c r="L300" i="20"/>
  <c r="L301" i="20"/>
  <c r="L302" i="20"/>
  <c r="L303" i="20"/>
  <c r="L304" i="20"/>
  <c r="L305" i="20"/>
  <c r="L306" i="20"/>
  <c r="L307" i="20"/>
  <c r="L308" i="20"/>
  <c r="L309" i="20"/>
  <c r="L310" i="20"/>
  <c r="L311" i="20"/>
  <c r="L312" i="20"/>
  <c r="L313" i="20"/>
  <c r="L314" i="20"/>
  <c r="L315" i="20"/>
  <c r="L316" i="20"/>
  <c r="L317" i="20"/>
  <c r="L318" i="20"/>
  <c r="L319" i="20"/>
  <c r="L320" i="20"/>
  <c r="L321" i="20"/>
  <c r="L322" i="20"/>
  <c r="L323" i="20"/>
  <c r="L324" i="20"/>
  <c r="L325" i="20"/>
  <c r="L326" i="20"/>
  <c r="L327" i="20"/>
  <c r="L328" i="20"/>
  <c r="L329" i="20"/>
  <c r="L330" i="20"/>
  <c r="L331" i="20"/>
  <c r="L332" i="20"/>
  <c r="L333" i="20"/>
  <c r="L334" i="20"/>
  <c r="L335" i="20"/>
  <c r="L336" i="20"/>
  <c r="L337" i="20"/>
  <c r="L338" i="20"/>
  <c r="L339" i="20"/>
  <c r="L340" i="20"/>
  <c r="L341" i="20"/>
  <c r="L342" i="20"/>
  <c r="L343" i="20"/>
  <c r="L344" i="20"/>
  <c r="L345" i="20"/>
  <c r="L346" i="20"/>
  <c r="L347" i="20"/>
  <c r="L348" i="20"/>
  <c r="L349" i="20"/>
  <c r="L350" i="20"/>
  <c r="L351" i="20"/>
  <c r="L352" i="20"/>
  <c r="L353" i="20"/>
  <c r="L354" i="20"/>
  <c r="L355" i="20"/>
  <c r="L356" i="20"/>
  <c r="L357" i="20"/>
  <c r="L358" i="20"/>
  <c r="L359" i="20"/>
  <c r="L360" i="20"/>
  <c r="L361" i="20"/>
  <c r="L362" i="20"/>
  <c r="L363" i="20"/>
  <c r="L364" i="20"/>
  <c r="L4" i="20"/>
  <c r="G12" i="21" l="1"/>
  <c r="E25" i="21"/>
  <c r="E12" i="21"/>
  <c r="H4" i="15" a="1"/>
  <c r="H4" i="15" s="1"/>
  <c r="G11" i="13"/>
  <c r="G10" i="13"/>
  <c r="G9" i="13"/>
  <c r="G8" i="13"/>
  <c r="G7" i="13"/>
  <c r="G6" i="13"/>
  <c r="G5" i="13"/>
  <c r="G4" i="13"/>
  <c r="F5" i="13"/>
  <c r="F6" i="13"/>
  <c r="F7" i="13"/>
  <c r="F8" i="13"/>
  <c r="F9" i="13"/>
  <c r="F10" i="13"/>
  <c r="F11" i="13"/>
  <c r="C4" i="13" a="1"/>
  <c r="C4" i="13" s="1"/>
  <c r="H11" i="15" a="1"/>
  <c r="H11" i="15" s="1"/>
  <c r="H10" i="15" a="1"/>
  <c r="H10" i="15" s="1"/>
  <c r="H9" i="15" a="1"/>
  <c r="H9" i="15" s="1"/>
  <c r="H8" i="15" a="1"/>
  <c r="H8" i="15" s="1"/>
  <c r="H7" i="15" a="1"/>
  <c r="H7" i="15" s="1"/>
  <c r="H6" i="15" a="1"/>
  <c r="H6" i="15" s="1"/>
  <c r="H5" i="15" a="1"/>
  <c r="H5" i="15" s="1"/>
  <c r="Q11" i="13" a="1"/>
  <c r="Q11" i="13" s="1"/>
  <c r="Q10" i="13" a="1"/>
  <c r="Q10" i="13" s="1"/>
  <c r="Q9" i="13" a="1"/>
  <c r="Q9" i="13" s="1"/>
  <c r="Q8" i="13" a="1"/>
  <c r="Q8" i="13" s="1"/>
  <c r="Q7" i="13" a="1"/>
  <c r="Q7" i="13" s="1"/>
  <c r="Q6" i="13" a="1"/>
  <c r="Q6" i="13" s="1"/>
  <c r="Q5" i="13" a="1"/>
  <c r="Q5" i="13" s="1"/>
  <c r="Q4" i="13" a="1"/>
  <c r="Q4" i="13" s="1"/>
  <c r="C11" i="15" a="1"/>
  <c r="C11" i="15" s="1"/>
  <c r="C10" i="15" a="1"/>
  <c r="C10" i="15" s="1"/>
  <c r="C9" i="15" a="1"/>
  <c r="C9" i="15" s="1"/>
  <c r="C8" i="15" a="1"/>
  <c r="C8" i="15" s="1"/>
  <c r="C7" i="15" a="1"/>
  <c r="C7" i="15" s="1"/>
  <c r="C6" i="15" a="1"/>
  <c r="C6" i="15" s="1"/>
  <c r="C5" i="15" a="1"/>
  <c r="C5" i="15" s="1"/>
  <c r="C4" i="15" a="1"/>
  <c r="C4" i="15" s="1"/>
  <c r="I7" i="13" a="1"/>
  <c r="I7" i="13" s="1"/>
  <c r="O5" i="13" a="1"/>
  <c r="O5" i="13" s="1"/>
  <c r="O6" i="13" a="1"/>
  <c r="O6" i="13" s="1"/>
  <c r="O7" i="13" a="1"/>
  <c r="O7" i="13" s="1"/>
  <c r="O8" i="13" a="1"/>
  <c r="O8" i="13" s="1"/>
  <c r="O9" i="13" a="1"/>
  <c r="O9" i="13" s="1"/>
  <c r="O10" i="13" a="1"/>
  <c r="O10" i="13" s="1"/>
  <c r="O11" i="13" a="1"/>
  <c r="O11" i="13" s="1"/>
  <c r="O4" i="13" a="1"/>
  <c r="O4" i="13" s="1"/>
  <c r="M5" i="13" a="1"/>
  <c r="M5" i="13" s="1"/>
  <c r="M6" i="13" a="1"/>
  <c r="M6" i="13" s="1"/>
  <c r="M7" i="13" a="1"/>
  <c r="M7" i="13" s="1"/>
  <c r="M8" i="13" a="1"/>
  <c r="M8" i="13" s="1"/>
  <c r="M9" i="13" a="1"/>
  <c r="M9" i="13" s="1"/>
  <c r="M10" i="13" a="1"/>
  <c r="M10" i="13" s="1"/>
  <c r="M11" i="13" a="1"/>
  <c r="M11" i="13" s="1"/>
  <c r="M4" i="13" a="1"/>
  <c r="M4" i="13" s="1"/>
  <c r="I5" i="13" a="1"/>
  <c r="I5" i="13" s="1"/>
  <c r="I6" i="13" a="1"/>
  <c r="I6" i="13" s="1"/>
  <c r="I8" i="13" a="1"/>
  <c r="I8" i="13" s="1"/>
  <c r="I9" i="13" a="1"/>
  <c r="I9" i="13" s="1"/>
  <c r="I10" i="13" a="1"/>
  <c r="I10" i="13" s="1"/>
  <c r="I11" i="13" a="1"/>
  <c r="I11" i="13" s="1"/>
  <c r="I4" i="13" a="1"/>
  <c r="I4" i="13" s="1"/>
  <c r="C7" i="13" a="1"/>
  <c r="C7" i="13" s="1"/>
  <c r="C8" i="13" a="1"/>
  <c r="C8" i="13" s="1"/>
  <c r="C9" i="13" a="1"/>
  <c r="C9" i="13" s="1"/>
  <c r="C10" i="13" a="1"/>
  <c r="C10" i="13" s="1"/>
  <c r="C11" i="13" a="1"/>
  <c r="C11" i="13" s="1"/>
  <c r="C5" i="13" a="1"/>
  <c r="C5" i="13" s="1"/>
  <c r="C6" i="13" a="1"/>
  <c r="C6" i="13" s="1"/>
  <c r="H4" i="13" l="1"/>
  <c r="D4" i="13"/>
  <c r="F4" i="15"/>
  <c r="C12" i="13"/>
  <c r="Q12" i="13"/>
  <c r="G12" i="13"/>
  <c r="F12" i="13"/>
  <c r="G4" i="15"/>
  <c r="K4" i="13"/>
  <c r="P8" i="13"/>
  <c r="P10" i="13"/>
  <c r="D10" i="13"/>
  <c r="N10" i="13"/>
  <c r="D5" i="13"/>
  <c r="P5" i="13"/>
  <c r="N5" i="13"/>
  <c r="N11" i="13"/>
  <c r="P11" i="13"/>
  <c r="D11" i="13"/>
  <c r="N6" i="13"/>
  <c r="P6" i="13"/>
  <c r="D6" i="13"/>
  <c r="N7" i="13"/>
  <c r="D7" i="13"/>
  <c r="P7" i="13"/>
  <c r="D9" i="13"/>
  <c r="N9" i="13"/>
  <c r="P9" i="13"/>
  <c r="N8" i="13"/>
  <c r="D8" i="13"/>
  <c r="H10" i="13"/>
  <c r="E12" i="15"/>
  <c r="H12" i="15"/>
  <c r="C12" i="15"/>
  <c r="D12" i="15"/>
  <c r="G5" i="15"/>
  <c r="F5" i="15"/>
  <c r="G6" i="15"/>
  <c r="F6" i="15"/>
  <c r="G7" i="15"/>
  <c r="F7" i="15"/>
  <c r="G8" i="15"/>
  <c r="F8" i="15"/>
  <c r="G9" i="15"/>
  <c r="F9" i="15"/>
  <c r="G10" i="15"/>
  <c r="F10" i="15"/>
  <c r="G11" i="15"/>
  <c r="F11" i="15"/>
  <c r="L4" i="13"/>
  <c r="K11" i="13"/>
  <c r="K10" i="13"/>
  <c r="K9" i="13"/>
  <c r="K8" i="13"/>
  <c r="K7" i="13"/>
  <c r="K6" i="13"/>
  <c r="K5" i="13"/>
  <c r="J11" i="13"/>
  <c r="L11" i="13"/>
  <c r="J10" i="13"/>
  <c r="L10" i="13"/>
  <c r="J9" i="13"/>
  <c r="L9" i="13"/>
  <c r="J8" i="13"/>
  <c r="L8" i="13"/>
  <c r="J7" i="13"/>
  <c r="L7" i="13"/>
  <c r="J6" i="13"/>
  <c r="L6" i="13"/>
  <c r="J5" i="13"/>
  <c r="L5" i="13"/>
  <c r="M12" i="13"/>
  <c r="N4" i="13"/>
  <c r="O12" i="13"/>
  <c r="P4" i="13"/>
  <c r="I12" i="13"/>
  <c r="J4" i="13"/>
  <c r="E12" i="13"/>
  <c r="H5" i="13"/>
  <c r="H6" i="13"/>
  <c r="H7" i="13"/>
  <c r="H8" i="13"/>
  <c r="H9" i="13"/>
  <c r="H11" i="13"/>
  <c r="K12" i="13" l="1"/>
  <c r="F12" i="15"/>
  <c r="G12" i="15"/>
  <c r="H12" i="13"/>
  <c r="D12" i="13"/>
  <c r="N12" i="13"/>
  <c r="P12" i="13"/>
  <c r="J12" i="13"/>
  <c r="L12"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tc={0DD91419-2E46-436C-BB24-002E89A6D05E}</author>
  </authors>
  <commentList>
    <comment ref="C5" authorId="0" shapeId="0" xr:uid="{0DD91419-2E46-436C-BB24-002E89A6D05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please use Global One consumer profile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tc={167ED29C-979B-F542-8A2C-260E2FF4D4DB}</author>
    <author>tc={FD9D9D14-5B03-F94B-B927-3F2AA08642B6}</author>
    <author>tc={F233DD0F-A6C1-2541-B6FA-6F391F40325C}</author>
    <author>tc={FE943E6F-085D-4E4A-A521-AE96A082AD66}</author>
    <author>tc={62957B8B-4A4D-3E42-A92F-7CCA1C22E7B7}</author>
    <author>tc={9BF28F88-ED8A-C547-A76A-44E80B9A6E48}</author>
    <author>tc={F2207C47-7F85-5841-875C-D56AA9E82D09}</author>
    <author>tc={80323B46-E99F-6040-BEFF-8C840B5ED0B6}</author>
    <author>tc={81517839-29F0-8945-A1C4-67239B26D5C6}</author>
    <author>tc={864A5CAD-A8F6-6A44-BC8C-02C8BFCF435E}</author>
    <author>tc={476EDE92-BF94-4E9F-A225-B6E636B249E6}</author>
    <author>tc={D8F262B4-40A0-4644-AA1D-7EFFF4765C85}</author>
    <author>tc={ACF0F180-7765-424B-AC00-FC3801D3701F}</author>
    <author>tc={6B8A3BF9-E2DB-C944-9D94-04860080B026}</author>
    <author>tc={90598B9E-690F-454A-93F0-A38DE9EFB916}</author>
    <author>tc={75AF3D84-4EE9-0A46-9487-17A11A01E47D}</author>
    <author>tc={1570D669-7EC3-48A0-B44C-0E33711755DB}</author>
    <author>tc={9777713E-C976-4B23-9F07-3B73154EBDFA}</author>
    <author>tc={5EA3782C-968E-4C41-A687-455C8533EA4A}</author>
    <author>tc={3636A84B-5829-4D6A-8109-153D009E930B}</author>
    <author>tc={D5D46141-A738-D147-B2F5-0E2AA127C671}</author>
    <author>tc={D2F3D215-C427-43B4-B506-7CB6AC87AAFD}</author>
    <author>tc={FB668A6C-3CE6-4125-9F20-D4F9E92C61A7}</author>
    <author>tc={5B47F9E6-CAEB-4225-AF39-EB6ACF06FD82}</author>
    <author>tc={DE6DC15F-181D-4752-9378-B1FA3C2A6647}</author>
    <author>tc={B51E7D98-491C-464E-A8C6-CB73B5237CBE}</author>
    <author>tc={647924CA-6EB1-4409-ACB8-46487835125A}</author>
    <author>tc={6367EA25-3D83-4233-AAC0-E7E97875F97D}</author>
    <author>tc={86056C93-FD96-9F4B-B437-60354251489A}</author>
    <author>tc={C3786697-14E4-4319-8654-13F61BAD8C7C}</author>
    <author>tc={9AF5183C-6235-47B2-B201-C3CE03B2F40A}</author>
    <author>tc={BBCA826A-E6E2-4C43-BAF3-48323D753D6A}</author>
    <author>tc={6E4A099A-810C-4A35-8791-AA874BFF8979}</author>
    <author>tc={5F9DDEA0-3668-4120-A3B5-54ED547BC47A}</author>
    <author>tc={A6C8F51B-FEF6-467F-AFD9-1329606250C8}</author>
    <author>tc={DF737DE5-181D-4444-B952-AC1DCEF9C03A}</author>
    <author>tc={19302304-8D60-4515-8BFB-6140058E509D}</author>
    <author>tc={C15F5171-5767-4594-8C86-4BFDDFACB74F}</author>
    <author>tc={198C93D3-76AF-4F43-B989-E683B7ACAC24}</author>
    <author>tc={D874BA34-2518-4A76-B4D3-E23426CB0B50}</author>
    <author>tc={96419B4A-C292-4E3C-9596-1F9EAA990A5A}</author>
    <author>tc={2E9619DE-7DFE-4D42-A364-38D575351B16}</author>
    <author>tc={60644630-8047-4572-A928-C51E6782B355}</author>
    <author>tc={30EF521B-D24B-4DB9-86E2-17347F0D3E05}</author>
    <author>tc={61B40129-A617-4CEF-B99F-A6A81373B513}</author>
    <author>tc={39AC91F8-11E1-4F43-859C-AC736729A6DF}</author>
    <author>tc={B5EF7226-A1E1-42AC-AF46-D715B9DF4B78}</author>
    <author>tc={9A676280-1DEB-40E7-8B62-2A06D39E75BB}</author>
    <author>tc={A1E932DF-D9A9-4A15-8AB5-72EA686FB046}</author>
    <author>tc={CA186BA2-3927-49E4-8BE2-DF730F4E222A}</author>
    <author>tc={F50644F6-8AEF-4D7B-A5C8-C8DAB728DF15}</author>
    <author>tc={D97EED03-542F-4275-88F3-67B87F5BC7BA}</author>
    <author>tc={8D999675-6726-46C7-8C89-0BCB1B245671}</author>
    <author>tc={62D883FD-A17E-403C-82FD-08674DA05D2B}</author>
    <author>tc={E2CA1A81-B524-43EF-835B-BB5E10B5A9FD}</author>
    <author>tc={350A32E5-5903-4F6D-B2C4-03C5BE4B6928}</author>
    <author>tc={C772F49C-C8BD-4F1F-8736-CD1DEF87DCC4}</author>
    <author>tc={9CCBEBF7-D552-460E-8056-14F3728BDEAE}</author>
    <author>tc={FDD4F34F-434B-4FB0-ABDE-4B6DBF15E3BB}</author>
    <author>tc={4B551C3D-5D2F-4BEB-8DD5-C0B478608189}</author>
    <author>tc={39B8BD7A-F429-4CF3-A5DF-7088A3AE74B7}</author>
    <author>tc={9AA7F3A1-8C23-40C5-89C9-242F1B4588C3}</author>
    <author>tc={442DE6CA-9031-EB43-8FB4-F2117F8AF7A3}</author>
    <author>tc={4788E49C-821E-446F-9BAA-CD14624878FD}</author>
    <author>tc={744D7426-871D-480C-8F64-F310A4106B36}</author>
    <author>tc={C103B570-68E0-4A32-BEB1-6C095CE755B2}</author>
    <author>tc={F5BFE647-8E88-4C24-8B4D-9EF714B5F2D4}</author>
    <author>tc={BF7728E9-5198-A149-A6C2-1DD92577CCB0}</author>
  </authors>
  <commentList>
    <comment ref="K3" authorId="0" shapeId="0" xr:uid="{167ED29C-979B-F542-8A2C-260E2FF4D4DB}">
      <text>
        <t>[Threaded comment]
Your version of Excel allows you to read this threaded comment; however, any edits to it will get removed if the file is opened in a newer version of Excel. Learn more: https://go.microsoft.com/fwlink/?linkid=870924
Comment:
    Tracks if the data attribute is available in the centrally defined Global datasets</t>
      </text>
    </comment>
    <comment ref="Q4" authorId="1" shapeId="0" xr:uid="{FD9D9D14-5B03-F94B-B927-3F2AA08642B6}">
      <text>
        <t>[Threaded comment]
Your version of Excel allows you to read this threaded comment; however, any edits to it will get removed if the file is opened in a newer version of Excel. Learn more: https://go.microsoft.com/fwlink/?linkid=870924
Comment:
    Tracks active use in key downstream activation platforms</t>
      </text>
    </comment>
    <comment ref="R4" authorId="2" shapeId="0" xr:uid="{F233DD0F-A6C1-2541-B6FA-6F391F40325C}">
      <text>
        <t>[Threaded comment]
Your version of Excel allows you to read this threaded comment; however, any edits to it will get removed if the file is opened in a newer version of Excel. Learn more: https://go.microsoft.com/fwlink/?linkid=870924
Comment:
    Tracks active use in key downstream activation platforms</t>
      </text>
    </comment>
    <comment ref="F6" authorId="3" shapeId="0" xr:uid="{FE943E6F-085D-4E4A-A521-AE96A082AD66}">
      <text>
        <t>[Threaded comment]
Your version of Excel allows you to read this threaded comment; however, any edits to it will get removed if the file is opened in a newer version of Excel. Learn more: https://go.microsoft.com/fwlink/?linkid=870924
Comment:
    Priority for LUXE</t>
      </text>
    </comment>
    <comment ref="F10" authorId="4" shapeId="0" xr:uid="{62957B8B-4A4D-3E42-A92F-7CCA1C22E7B7}">
      <text>
        <t>[Threaded comment]
Your version of Excel allows you to read this threaded comment; however, any edits to it will get removed if the file is opened in a newer version of Excel. Learn more: https://go.microsoft.com/fwlink/?linkid=870924
Comment:
    Priority for LUXE</t>
      </text>
    </comment>
    <comment ref="AO23" authorId="5" shapeId="0" xr:uid="{9BF28F88-ED8A-C547-A76A-44E80B9A6E48}">
      <text>
        <t>[Threaded comment]
Your version of Excel allows you to read this threaded comment; however, any edits to it will get removed if the file is opened in a newer version of Excel. Learn more: https://go.microsoft.com/fwlink/?linkid=870924
Comment:
    Will be in our 1P Acquisition Frame</t>
      </text>
    </comment>
    <comment ref="F25" authorId="6" shapeId="0" xr:uid="{F2207C47-7F85-5841-875C-D56AA9E82D09}">
      <text>
        <t>[Threaded comment]
Your version of Excel allows you to read this threaded comment; however, any edits to it will get removed if the file is opened in a newer version of Excel. Learn more: https://go.microsoft.com/fwlink/?linkid=870924
Comment:
    Priority for LUXE</t>
      </text>
    </comment>
    <comment ref="F27" authorId="7" shapeId="0" xr:uid="{80323B46-E99F-6040-BEFF-8C840B5ED0B6}">
      <text>
        <t>[Threaded comment]
Your version of Excel allows you to read this threaded comment; however, any edits to it will get removed if the file is opened in a newer version of Excel. Learn more: https://go.microsoft.com/fwlink/?linkid=870924
Comment:
    Priority for LUXE</t>
      </text>
    </comment>
    <comment ref="F34" authorId="8" shapeId="0" xr:uid="{81517839-29F0-8945-A1C4-67239B26D5C6}">
      <text>
        <t>[Threaded comment]
Your version of Excel allows you to read this threaded comment; however, any edits to it will get removed if the file is opened in a newer version of Excel. Learn more: https://go.microsoft.com/fwlink/?linkid=870924
Comment:
    Priority for LUXE</t>
      </text>
    </comment>
    <comment ref="F36" authorId="9" shapeId="0" xr:uid="{864A5CAD-A8F6-6A44-BC8C-02C8BFCF435E}">
      <text>
        <t>[Threaded comment]
Your version of Excel allows you to read this threaded comment; however, any edits to it will get removed if the file is opened in a newer version of Excel. Learn more: https://go.microsoft.com/fwlink/?linkid=870924
Comment:
    Priority for LUXE</t>
      </text>
    </comment>
    <comment ref="F37" authorId="10" shapeId="0" xr:uid="{476EDE92-BF94-4E9F-A225-B6E636B249E6}">
      <text>
        <t>[Threaded comment]
Your version of Excel allows you to read this threaded comment; however, any edits to it will get removed if the file is opened in a newer version of Excel. Learn more: https://go.microsoft.com/fwlink/?linkid=870924
Comment:
    We store them all as part of the DSF service experience, is a 1 to many relationship. We should discuss the expectation of this field.
Reply:
    What do we want here - full routine with the camera, or list of SKUs - we have a plan</t>
      </text>
    </comment>
    <comment ref="G37" authorId="11" shapeId="0" xr:uid="{D8F262B4-40A0-4644-AA1D-7EFFF4765C85}">
      <text>
        <t>[Threaded comment]
Your version of Excel allows you to read this threaded comment; however, any edits to it will get removed if the file is opened in a newer version of Excel. Learn more: https://go.microsoft.com/fwlink/?linkid=870924
Comment:
    This will become 1:M, what is wanted? SKU name, etc.?</t>
      </text>
    </comment>
    <comment ref="F41" authorId="12" shapeId="0" xr:uid="{ACF0F180-7765-424B-AC00-FC3801D3701F}">
      <text>
        <t>[Threaded comment]
Your version of Excel allows you to read this threaded comment; however, any edits to it will get removed if the file is opened in a newer version of Excel. Learn more: https://go.microsoft.com/fwlink/?linkid=870924
Comment:
    Priority for LUXE</t>
      </text>
    </comment>
    <comment ref="F43" authorId="13" shapeId="0" xr:uid="{6B8A3BF9-E2DB-C944-9D94-04860080B026}">
      <text>
        <t>[Threaded comment]
Your version of Excel allows you to read this threaded comment; however, any edits to it will get removed if the file is opened in a newer version of Excel. Learn more: https://go.microsoft.com/fwlink/?linkid=870924
Comment:
    Priority for LUXE</t>
      </text>
    </comment>
    <comment ref="H45" authorId="14" shapeId="0" xr:uid="{90598B9E-690F-454A-93F0-A38DE9EFB916}">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@PETERSON DUTOYA Jeremy - VIE let me know if you want to take a first pass at this! </t>
      </text>
    </comment>
    <comment ref="F46" authorId="15" shapeId="0" xr:uid="{75AF3D84-4EE9-0A46-9487-17A11A01E47D}">
      <text>
        <t>[Threaded comment]
Your version of Excel allows you to read this threaded comment; however, any edits to it will get removed if the file is opened in a newer version of Excel. Learn more: https://go.microsoft.com/fwlink/?linkid=870924
Comment:
    Priority for LUXE</t>
      </text>
    </comment>
    <comment ref="F49" authorId="16" shapeId="0" xr:uid="{1570D669-7EC3-48A0-B44C-0E33711755DB}">
      <text>
        <t>[Threaded comment]
Your version of Excel allows you to read this threaded comment; however, any edits to it will get removed if the file is opened in a newer version of Excel. Learn more: https://go.microsoft.com/fwlink/?linkid=870924
Comment:
    It could be derived from orders, but we need to be able to identify samples. SoPost I think might have something too, not very familliar with that process.</t>
      </text>
    </comment>
    <comment ref="G49" authorId="17" shapeId="0" xr:uid="{9777713E-C976-4B23-9F07-3B73154EBDFA}">
      <text>
        <t>[Threaded comment]
Your version of Excel allows you to read this threaded comment; however, any edits to it will get removed if the file is opened in a newer version of Excel. Learn more: https://go.microsoft.com/fwlink/?linkid=870924
Comment:
    Sfcc tells us, we should know which SKU / EAN values are samples</t>
      </text>
    </comment>
    <comment ref="F54" authorId="18" shapeId="0" xr:uid="{5EA3782C-968E-4C41-A687-455C8533EA4A}">
      <text>
        <t>[Threaded comment]
Your version of Excel allows you to read this threaded comment; however, any edits to it will get removed if the file is opened in a newer version of Excel. Learn more: https://go.microsoft.com/fwlink/?linkid=870924
Comment:
    We don’t have a group opt-in but our T&amp;C are for all brands, we could potentially create this, we don’t do it today.
Reply:
    We need a final answer here, need to check if we have a media opt out</t>
      </text>
    </comment>
    <comment ref="G54" authorId="19" shapeId="0" xr:uid="{3636A84B-5829-4D6A-8109-153D009E930B}">
      <text>
        <t xml:space="preserve">[Threaded comment]
Your version of Excel allows you to read this threaded comment; however, any edits to it will get removed if the file is opened in a newer version of Excel. Learn more: https://go.microsoft.com/fwlink/?linkid=870924
Comment:
    we have a group opt-in, but it doesnt show as such because we split at channel level (one for SMS and one for T&amp;C where you agree to any sort of communication with Loreal) - This is at LUSA lvl, not brand - can check with Andrew </t>
      </text>
    </comment>
    <comment ref="H54" authorId="20" shapeId="0" xr:uid="{D5D46141-A738-D147-B2F5-0E2AA127C67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@GONZALEZ Andres just adding this comment so we remember that these need to be made! </t>
      </text>
    </comment>
    <comment ref="F55" authorId="21" shapeId="0" xr:uid="{D2F3D215-C427-43B4-B506-7CB6AC87AAFD}">
      <text>
        <t>[Threaded comment]
Your version of Excel allows you to read this threaded comment; however, any edits to it will get removed if the file is opened in a newer version of Excel. Learn more: https://go.microsoft.com/fwlink/?linkid=870924
Comment:
    I’m not clear what will be the opt-in could enter in this bucket. Today we don’t have this.</t>
      </text>
    </comment>
    <comment ref="G55" authorId="22" shapeId="0" xr:uid="{FB668A6C-3CE6-4125-9F20-D4F9E92C61A7}">
      <text>
        <t>[Threaded comment]
Your version of Excel allows you to read this threaded comment; however, any edits to it will get removed if the file is opened in a newer version of Excel. Learn more: https://go.microsoft.com/fwlink/?linkid=870924
Comment:
    We will have Beauty Advisor (BACC Project) - need to see prioritization here</t>
      </text>
    </comment>
    <comment ref="F56" authorId="23" shapeId="0" xr:uid="{5B47F9E6-CAEB-4225-AF39-EB6ACF06FD82}">
      <text>
        <t>[Threaded comment]
Your version of Excel allows you to read this threaded comment; however, any edits to it will get removed if the file is opened in a newer version of Excel. Learn more: https://go.microsoft.com/fwlink/?linkid=870924
Comment:
    Doesn’t exist, we just capture an opt-out for target advertising ads coming from onetrust.</t>
      </text>
    </comment>
    <comment ref="G56" authorId="24" shapeId="0" xr:uid="{DE6DC15F-181D-4752-9378-B1FA3C2A6647}">
      <text>
        <t xml:space="preserve">[Threaded comment]
Your version of Excel allows you to read this threaded comment; however, any edits to it will get removed if the file is opened in a newer version of Excel. Learn more: https://go.microsoft.com/fwlink/?linkid=870924
Comment:
    We capture this above 
</t>
      </text>
    </comment>
    <comment ref="B66" authorId="25" shapeId="0" xr:uid="{B51E7D98-491C-464E-A8C6-CB73B5237CBE}">
      <text>
        <t>[Threaded comment]
Your version of Excel allows you to read this threaded comment; however, any edits to it will get removed if the file is opened in a newer version of Excel. Learn more: https://go.microsoft.com/fwlink/?linkid=870924
Comment:
    we should either mirror the C360 contact info structure (dedicated table, with one-to-many config) or reformat as one-to-one and add to customer table (likely less efficient due to customers having multiple phone #'s and emails)</t>
      </text>
    </comment>
    <comment ref="F70" authorId="26" shapeId="0" xr:uid="{647924CA-6EB1-4409-ACB8-46487835125A}">
      <text>
        <t xml:space="preserve">[Threaded comment]
Your version of Excel allows you to read this threaded comment; however, any edits to it will get removed if the file is opened in a newer version of Excel. Learn more: https://go.microsoft.com/fwlink/?linkid=870924
Comment:
    Can't this be 1-M since you can typically save more than one address on shopping accounts @TIKTINSKY Peter - ARTEFACT 
Reply:
    this is their mailing address, not shipping address. Even if someone moves or has multiple homes, we use survivorship to pull the most recent address record per customer so it will always be one to one. When dealing with shipping addresses you are 100% right - customers will oftentimes have multiple
Reply:
    Gotcha, thank you :) </t>
      </text>
    </comment>
    <comment ref="G80" authorId="27" shapeId="0" xr:uid="{6367EA25-3D83-4233-AAC0-E7E97875F97D}">
      <text>
        <t>[Threaded comment]
Your version of Excel allows you to read this threaded comment; however, any edits to it will get removed if the file is opened in a newer version of Excel. Learn more: https://go.microsoft.com/fwlink/?linkid=870924
Comment:
    This is what we currently use to store contact details: Ex- type = email, value = asdf@gmail.com (repeat for SMS)</t>
      </text>
    </comment>
    <comment ref="V83" authorId="28" shapeId="0" xr:uid="{86056C93-FD96-9F4B-B437-60354251489A}">
      <text>
        <t xml:space="preserve">[Threaded comment]
Your version of Excel allows you to read this threaded comment; however, any edits to it will get removed if the file is opened in a newer version of Excel. Learn more: https://go.microsoft.com/fwlink/?linkid=870924
Comment:
    IN ANALYTICS GDM - NO WAVE
</t>
      </text>
    </comment>
    <comment ref="L85" authorId="29" shapeId="0" xr:uid="{C3786697-14E4-4319-8654-13F61BAD8C7C}">
      <text>
        <t>[Threaded comment]
Your version of Excel allows you to read this threaded comment; however, any edits to it will get removed if the file is opened in a newer version of Excel. Learn more: https://go.microsoft.com/fwlink/?linkid=870924
Comment:
    highlighted in orange = could be mapped to "Last update date and time" + "Last update type" per new GDM specs</t>
      </text>
    </comment>
    <comment ref="G88" authorId="30" shapeId="0" xr:uid="{9AF5183C-6235-47B2-B201-C3CE03B2F40A}">
      <text>
        <t>[Threaded comment]
Your version of Excel allows you to read this threaded comment; however, any edits to it will get removed if the file is opened in a newer version of Excel. Learn more: https://go.microsoft.com/fwlink/?linkid=870924
Comment:
    Get clarity if this is needed (does this still have some applications?)</t>
      </text>
    </comment>
    <comment ref="V91" authorId="31" shapeId="0" xr:uid="{BBCA826A-E6E2-4C43-BAF3-48323D753D6A}">
      <text>
        <t>[Threaded comment]
Your version of Excel allows you to read this threaded comment; however, any edits to it will get removed if the file is opened in a newer version of Excel. Learn more: https://go.microsoft.com/fwlink/?linkid=870924
Comment:
    ALL IN ANALYTICS - NO WAVE</t>
      </text>
    </comment>
    <comment ref="F101" authorId="32" shapeId="0" xr:uid="{6E4A099A-810C-4A35-8791-AA874BFF8979}">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there will be duplicates - sometimes we have multiple options for the same data request
Reply:
    @TIKTINSKY Peter - ARTEFACT fine to keep both though? </t>
      </text>
    </comment>
    <comment ref="I106" authorId="33" shapeId="0" xr:uid="{5F9DDEA0-3668-4120-A3B5-54ED547BC47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@TIKTINSKY Peter - ARTEFACT vw_ga4_interactions_raw
Reply:
    Not in this table, but if we need it, we can have DIT can do it (it does exist in a diff table - but these will be deprecated
Reply:
    a channel field 100% still exists in the new flow. Ask Steph for details
Reply:
    It doesn't exist in the new ga4 raw table, they don't intake that info. If we want to we have to go through Deepti to see what we need
Reply:
    We can let Steph know, she is putting in a ticket
Reply:
    Sounds good. Romain spent a while setting up GA4 channel configs though, some I'm very surprised this isn't in the new table
Reply:
    @PALANCA Stephanie - ARTEFACT Just adding you here for context with the ticket :)
Reply:
    @PALANCA Stephanie - ARTEFACT</t>
      </text>
    </comment>
    <comment ref="F108" authorId="34" shapeId="0" xr:uid="{A6C8F51B-FEF6-467F-AFD9-1329606250C8}">
      <text>
        <t>[Threaded comment]
Your version of Excel allows you to read this threaded comment; however, any edits to it will get removed if the file is opened in a newer version of Excel. Learn more: https://go.microsoft.com/fwlink/?linkid=870924
Comment:
    We have this manage by UTM and send to the new attributes from the global acquisition framework, I’m not sure if something extra is expected for this.</t>
      </text>
    </comment>
    <comment ref="G108" authorId="35" shapeId="0" xr:uid="{DF737DE5-181D-4444-B952-AC1DCEF9C03A}">
      <text>
        <t xml:space="preserve">[Threaded comment]
Your version of Excel allows you to read this threaded comment; however, any edits to it will get removed if the file is opened in a newer version of Excel. Learn more: https://go.microsoft.com/fwlink/?linkid=870924
Comment:
    1P A Frame
</t>
      </text>
    </comment>
    <comment ref="P108" authorId="36" shapeId="0" xr:uid="{19302304-8D60-4515-8BFB-6140058E509D}">
      <text>
        <t>[Threaded comment]
Your version of Excel allows you to read this threaded comment; however, any edits to it will get removed if the file is opened in a newer version of Excel. Learn more: https://go.microsoft.com/fwlink/?linkid=870924
Comment:
    Will be in our 1P Acquisition Frame</t>
      </text>
    </comment>
    <comment ref="F114" authorId="37" shapeId="0" xr:uid="{C15F5171-5767-4594-8C86-4BFDDFACB74F}">
      <text>
        <t>[Threaded comment]
Your version of Excel allows you to read this threaded comment; however, any edits to it will get removed if the file is opened in a newer version of Excel. Learn more: https://go.microsoft.com/fwlink/?linkid=870924
Comment:
    Possible but we don’t capture this in DBX</t>
      </text>
    </comment>
    <comment ref="G114" authorId="38" shapeId="0" xr:uid="{198C93D3-76AF-4F43-B989-E683B7ACAC24}">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We send to marketing cloud for emails, marketing club personalization
Reply:
    Do we have the date that this trigger is activated though, wouldn’t that answer this ask @GONZALEZ Andres </t>
      </text>
    </comment>
    <comment ref="X114" authorId="39" shapeId="0" xr:uid="{D874BA34-2518-4A76-B4D3-E23426CB0B50}">
      <text>
        <t xml:space="preserve">[Threaded comment]
Your version of Excel allows you to read this threaded comment; however, any edits to it will get removed if the file is opened in a newer version of Excel. Learn more: https://go.microsoft.com/fwlink/?linkid=870924
Comment:
    This is not transunion
Reply:
    You’re right, thank you for the call out! 
Reply:
    Since it is in the GDM and OCP I will mark it as P1 @LY Cedric - ARTEFACT </t>
      </text>
    </comment>
    <comment ref="F115" authorId="40" shapeId="0" xr:uid="{96419B4A-C292-4E3C-9596-1F9EAA990A5A}">
      <text>
        <t>[Threaded comment]
Your version of Excel allows you to read this threaded comment; however, any edits to it will get removed if the file is opened in a newer version of Excel. Learn more: https://go.microsoft.com/fwlink/?linkid=870924
Comment:
    We just register orders from ecomm and retail.</t>
      </text>
    </comment>
    <comment ref="P115" authorId="41" shapeId="0" xr:uid="{2E9619DE-7DFE-4D42-A364-38D575351B16}">
      <text>
        <t>[Threaded comment]
Your version of Excel allows you to read this threaded comment; however, any edits to it will get removed if the file is opened in a newer version of Excel. Learn more: https://go.microsoft.com/fwlink/?linkid=870924
Comment:
    Yes, even though we just collect retail and ecomm, this field can be created</t>
      </text>
    </comment>
    <comment ref="F139" authorId="42" shapeId="0" xr:uid="{60644630-8047-4572-A928-C51E6782B35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Isn’t this our brand_customer_ID or MDM_ID coming from IDR process?
Reply:
    Same as MDM_ID</t>
      </text>
    </comment>
    <comment ref="P139" authorId="43" shapeId="0" xr:uid="{30EF521B-D24B-4DB9-86E2-17347F0D3E05}">
      <text>
        <t>[Threaded comment]
Your version of Excel allows you to read this threaded comment; however, any edits to it will get removed if the file is opened in a newer version of Excel. Learn more: https://go.microsoft.com/fwlink/?linkid=870924
Comment:
    Yes, mapping to global_mdm_id</t>
      </text>
    </comment>
    <comment ref="G149" authorId="44" shapeId="0" xr:uid="{61B40129-A617-4CEF-B99F-A6A81373B513}">
      <text>
        <t>[Threaded comment]
Your version of Excel allows you to read this threaded comment; however, any edits to it will get removed if the file is opened in a newer version of Excel. Learn more: https://go.microsoft.com/fwlink/?linkid=870924
Comment:
    need to confirm whether global is looking for ltfg or campaign-specific control groups (or both)</t>
      </text>
    </comment>
    <comment ref="H192" authorId="45" shapeId="0" xr:uid="{39AC91F8-11E1-4F43-859C-AC736729A6D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@ESFANDIARI Nafsika - ARTEFACT Would you be able to give this loyalty section  a super quick first pass to see if there are any attributes you feel like we DONT need in the gold layer? 
Reply:
    I think this is already a pretty lean version, but let me know if some need to be cut</t>
      </text>
    </comment>
    <comment ref="G193" authorId="46" shapeId="0" xr:uid="{B5EF7226-A1E1-42AC-AF46-D715B9DF4B7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should be replaced by: loyalty_status
Reply:
    @ESFANDIARI Nafsika - ARTEFACT why?Sorry just looking for more context :)
Reply:
    not sure the key is helpful. What is helpful to understand if someone is 1) active 2) inactive 3) paused</t>
      </text>
    </comment>
    <comment ref="I204" authorId="47" shapeId="0" xr:uid="{9A676280-1DEB-40E7-8B62-2A06D39E75B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@ESFANDIARI Nafsika - ARTEFACT is this the logic behind the calculation? Which table is it in?</t>
      </text>
    </comment>
    <comment ref="F205" authorId="48" shapeId="0" xr:uid="{A1E932DF-D9A9-4A15-8AB5-72EA686FB04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expiration date of what??
Reply:
    @ESFANDIARI Nafsika - ARTEFACT 
Reply:
    @GONZALEZ Andres I pulled this from your Renovate-Gold Domains sheet. What did you initially intend with that field - assuming date at which loyalty points are about to expire? 
Reply:
    @GONZALEZ Andres do you have more context here?</t>
      </text>
    </comment>
    <comment ref="I207" authorId="49" shapeId="0" xr:uid="{CA186BA2-3927-49E4-8BE2-DF730F4E222A}">
      <text>
        <t>[Threaded comment]
Your version of Excel allows you to read this threaded comment; however, any edits to it will get removed if the file is opened in a newer version of Excel. Learn more: https://go.microsoft.com/fwlink/?linkid=870924
Comment:
    @TIKTINSKY Peter - ARTEFACT I was not able to locate a source table for these DDX Source Fields</t>
      </text>
    </comment>
    <comment ref="F209" authorId="50" shapeId="0" xr:uid="{F50644F6-8AEF-4D7B-A5C8-C8DAB728DF1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need definitions for these
Reply:
    @ESFANDIARI Nafsika - ARTEFACT 
Reply:
    The value supplied for the transaction. Values to by type:
purchase=the order total
return=the return total amount (a negative number)
gift=the number of points given to the customer
reward=the number of points used to redeem the reward (a negative number)</t>
      </text>
    </comment>
    <comment ref="G210" authorId="51" shapeId="0" xr:uid="{D97EED03-542F-4275-88F3-67B87F5BC7BA}">
      <text>
        <t>[Threaded comment]
Your version of Excel allows you to read this threaded comment; however, any edits to it will get removed if the file is opened in a newer version of Excel. Learn more: https://go.microsoft.com/fwlink/?linkid=870924
Comment:
    This is the engagement channel. This can be left blank or will be filled in with text.</t>
      </text>
    </comment>
    <comment ref="F212" authorId="52" shapeId="0" xr:uid="{8D999675-6726-46C7-8C89-0BCB1B245671}">
      <text>
        <t>[Threaded comment]
Your version of Excel allows you to read this threaded comment; however, any edits to it will get removed if the file is opened in a newer version of Excel. Learn more: https://go.microsoft.com/fwlink/?linkid=870924
Comment:
    This is the sub-channel as recorded at the time of engagement. </t>
      </text>
    </comment>
    <comment ref="F216" authorId="53" shapeId="0" xr:uid="{62D883FD-A17E-403C-82FD-08674DA05D2B}">
      <text>
        <t>[Threaded comment]
Your version of Excel allows you to read this threaded comment; however, any edits to it will get removed if the file is opened in a newer version of Excel. Learn more: https://go.microsoft.com/fwlink/?linkid=870924
Comment:
    Is this the rendenring of the email in a web version? I’m not sure we store this per customer in DBX.
Reply:
    More conversation needed, if sources can send</t>
      </text>
    </comment>
    <comment ref="G216" authorId="54" shapeId="0" xr:uid="{E2CA1A81-B524-43EF-835B-BB5E10B5A9FD}">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Global want to use this for marketing content details from UTM tracking codes @PALANCA Stephanie - ARTEFACT  we can talk about this next week! </t>
      </text>
    </comment>
    <comment ref="G225" authorId="55" shapeId="0" xr:uid="{350A32E5-5903-4F6D-B2C4-03C5BE4B6928}">
      <text>
        <t>[Threaded comment]
Your version of Excel allows you to read this threaded comment; however, any edits to it will get removed if the file is opened in a newer version of Excel. Learn more: https://go.microsoft.com/fwlink/?linkid=870924
Comment:
    Need to talk to Andres</t>
      </text>
    </comment>
    <comment ref="F231" authorId="56" shapeId="0" xr:uid="{C772F49C-C8BD-4F1F-8736-CD1DEF87DCC4}">
      <text>
        <t>[Threaded comment]
Your version of Excel allows you to read this threaded comment; however, any edits to it will get removed if the file is opened in a newer version of Excel. Learn more: https://go.microsoft.com/fwlink/?linkid=870924
Comment:
    Possible but we don’t capture this</t>
      </text>
    </comment>
    <comment ref="G233" authorId="57" shapeId="0" xr:uid="{9CCBEBF7-D552-460E-8056-14F3728BDEA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Are these flagged because they are calculated and it needs to be known? @TIKTINSKY Peter - ARTEFACT 
Reply:
    These are flagged because we need Andres to ensure that they are calculated at the campaign level, not the customer level in the context of the campaign master</t>
      </text>
    </comment>
    <comment ref="G241" authorId="58" shapeId="0" xr:uid="{FDD4F34F-434B-4FB0-ABDE-4B6DBF15E3BB}">
      <text>
        <t>[Threaded comment]
Your version of Excel allows you to read this threaded comment; however, any edits to it will get removed if the file is opened in a newer version of Excel. Learn more: https://go.microsoft.com/fwlink/?linkid=870924
Comment:
    confirm logic with Andres: make sure we are properly aggregating these fields at the campaign level</t>
      </text>
    </comment>
    <comment ref="F243" authorId="59" shapeId="0" xr:uid="{4B551C3D-5D2F-4BEB-8DD5-C0B47860818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Part of 1P acquisition frame
Reply:
    @GONZALEZ Andres does this mean we can include this?</t>
      </text>
    </comment>
    <comment ref="M249" authorId="60" shapeId="0" xr:uid="{39B8BD7A-F429-4CF3-A5DF-7088A3AE74B7}">
      <text>
        <t xml:space="preserve">[Threaded comment]
Your version of Excel allows you to read this threaded comment; however, any edits to it will get removed if the file is opened in a newer version of Excel. Learn more: https://go.microsoft.com/fwlink/?linkid=870924
Comment:
    I marked these as Y for GDM: date_key, net_order_qty, order_type, and net_sales as we previously mapped these to their asks @TIKTINSKY Peter - ARTEFACT </t>
      </text>
    </comment>
    <comment ref="G259" authorId="61" shapeId="0" xr:uid="{9AA7F3A1-8C23-40C5-89C9-242F1B4588C3}">
      <text>
        <t xml:space="preserve">[Threaded comment]
Your version of Excel allows you to read this threaded comment; however, any edits to it will get removed if the file is opened in a newer version of Excel. Learn more: https://go.microsoft.com/fwlink/?linkid=870924
Comment:
    confirm logic with Andres: should these be the total_XX fields or just open_cnt, click_cnt, etc.? Make sure we are properly tracking event data without aggregation
Reply:
    See the 5 fields above for alternatives
Reply:
    Are the 5 below examples of how total_open_cnt, etc should possible look @TIKTINSKY Peter - ARTEFACT 
Reply:
    yep! there are a few fields present in this table that relate to send, bounce, delivered counts, etc... - what we need to know is how say total_open_cnt, differs from unique_open_cnt - are both needed or just one of the two?
Reply:
    Makes sense! </t>
      </text>
    </comment>
    <comment ref="AO271" authorId="62" shapeId="0" xr:uid="{442DE6CA-9031-EB43-8FB4-F2117F8AF7A3}">
      <text>
        <t>[Threaded comment]
Your version of Excel allows you to read this threaded comment; however, any edits to it will get removed if the file is opened in a newer version of Excel. Learn more: https://go.microsoft.com/fwlink/?linkid=870924
Comment:
    Yes, mapping to global_mdm_id</t>
      </text>
    </comment>
    <comment ref="I276" authorId="63" shapeId="0" xr:uid="{4788E49C-821E-446F-9BAA-CD14624878FD}">
      <text>
        <t>[Threaded comment]
Your version of Excel allows you to read this threaded comment; however, any edits to it will get removed if the file is opened in a newer version of Excel. Learn more: https://go.microsoft.com/fwlink/?linkid=870924
Comment:
    bar_aa_models</t>
      </text>
    </comment>
    <comment ref="G319" authorId="64" shapeId="0" xr:uid="{744D7426-871D-480C-8F64-F310A4106B36}">
      <text>
        <t>[Threaded comment]
Your version of Excel allows you to read this threaded comment; however, any edits to it will get removed if the file is opened in a newer version of Excel. Learn more: https://go.microsoft.com/fwlink/?linkid=870924
Comment:
    Need to find correct attribute</t>
      </text>
    </comment>
    <comment ref="G322" authorId="65" shapeId="0" xr:uid="{C103B570-68E0-4A32-BEB1-6C095CE755B2}">
      <text>
        <t>[Threaded comment]
Your version of Excel allows you to read this threaded comment; however, any edits to it will get removed if the file is opened in a newer version of Excel. Learn more: https://go.microsoft.com/fwlink/?linkid=870924
Comment:
    these are likely duplicates - we should decide on which is this better source of truth</t>
      </text>
    </comment>
    <comment ref="F327" authorId="66" shapeId="0" xr:uid="{F5BFE647-8E88-4C24-8B4D-9EF714B5F2D4}">
      <text>
        <t xml:space="preserve">[Threaded comment]
Your version of Excel allows you to read this threaded comment; however, any edits to it will get removed if the file is opened in a newer version of Excel. Learn more: https://go.microsoft.com/fwlink/?linkid=870924
Comment:
    Yes, it’s part of the order line items, we should be able to derive that information from there.
Reply:
    Not in OCP
Reply:
    Define logic behind all of the white </t>
      </text>
    </comment>
    <comment ref="AO329" authorId="67" shapeId="0" xr:uid="{BF7728E9-5198-A149-A6C2-1DD92577CCB0}">
      <text>
        <t>[Threaded comment]
Your version of Excel allows you to read this threaded comment; however, any edits to it will get removed if the file is opened in a newer version of Excel. Learn more: https://go.microsoft.com/fwlink/?linkid=870924
Comment:
    Yes, even though we just collect retail and ecomm, this field can be created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GNAD Julia - ARTEFACT</author>
    <author>tc={C19ECA89-B413-4FBB-ADAC-750325AF1C7D}</author>
    <author>tc={C85CB1A7-1EAC-4078-850E-E678D912D31E}</author>
  </authors>
  <commentList>
    <comment ref="C2" authorId="0" shapeId="0" xr:uid="{E0245CED-B8E8-44BD-8205-92545F3EC503}">
      <text>
        <r>
          <rPr>
            <sz val="11"/>
            <color theme="1"/>
            <rFont val="Aptos Narrow"/>
            <family val="2"/>
            <scheme val="minor"/>
          </rPr>
          <t xml:space="preserve">GNAD Julia - ARTEFACT:
What do we mean by a field feeding a field?
Peter: Sorry! That was a relic from the GDM mapping we did (recreating some of the fields Global asked for required us to combine multiple DDX fields)
</t>
        </r>
      </text>
    </comment>
    <comment ref="C16" authorId="1" shapeId="0" xr:uid="{C19ECA89-B413-4FBB-ADAC-750325AF1C7D}">
      <text>
        <t>[Threaded comment]
Your version of Excel allows you to read this threaded comment; however, any edits to it will get removed if the file is opened in a newer version of Excel. Learn more: https://go.microsoft.com/fwlink/?linkid=870924
Comment:
    need to confirm whether global is looking for ltfg or campaign-specific control groups (or both)</t>
      </text>
    </comment>
    <comment ref="D43" authorId="2" shapeId="0" xr:uid="{C85CB1A7-1EAC-4078-850E-E678D912D31E}">
      <text>
        <t>[Threaded comment]
Your version of Excel allows you to read this threaded comment; however, any edits to it will get removed if the file is opened in a newer version of Excel. Learn more: https://go.microsoft.com/fwlink/?linkid=870924
Comment:
    @TIKTINSKY Peter - ARTEFACT vw_ga4_interactions_raw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GNAD Julia - ARTEFACT</author>
    <author>tc={FA1CC0AC-6DFC-4885-99CB-14E4D56A019C}</author>
    <author>tc={AB9F9B91-ADA3-44AD-85B5-4E1C030BEA9B}</author>
  </authors>
  <commentList>
    <comment ref="H2" authorId="0" shapeId="0" xr:uid="{CFDA5A7E-4F82-4023-BD86-609A6C3ECD26}">
      <text>
        <r>
          <rPr>
            <sz val="11"/>
            <color theme="1"/>
            <rFont val="Aptos Narrow"/>
            <family val="2"/>
            <scheme val="minor"/>
          </rPr>
          <t xml:space="preserve">GNAD Julia - ARTEFACT:
I checked these, all in current glossary, or is this a check against the original? 
</t>
        </r>
      </text>
    </comment>
    <comment ref="C7" authorId="1" shapeId="0" xr:uid="{FA1CC0AC-6DFC-4885-99CB-14E4D56A019C}">
      <text>
        <t>[Threaded comment]
Your version of Excel allows you to read this threaded comment; however, any edits to it will get removed if the file is opened in a newer version of Excel. Learn more: https://go.microsoft.com/fwlink/?linkid=870924
Comment:
    This is what we currently use to store contact details: Ex- type = email, value = asdf@gmail.com (repeat for SMS)</t>
      </text>
    </comment>
    <comment ref="F12" authorId="2" shapeId="0" xr:uid="{AB9F9B91-ADA3-44AD-85B5-4E1C030BEA9B}">
      <text>
        <t>[Threaded comment]
Your version of Excel allows you to read this threaded comment; however, any edits to it will get removed if the file is opened in a newer version of Excel. Learn more: https://go.microsoft.com/fwlink/?linkid=870924
Comment:
    highlighted in orange = could be mapped to "Last update date and time" + "Last update type" per new GDM specs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tc={968AE2F1-CE71-4AE7-8234-B219D80C9B9E}</author>
    <author>tc={1BDF0E6A-67F7-4589-8552-B7587D5268D5}</author>
    <author>tc={9E6D6B97-73B2-40EC-9CE1-085948459027}</author>
  </authors>
  <commentList>
    <comment ref="C18" authorId="0" shapeId="0" xr:uid="{968AE2F1-CE71-4AE7-8234-B219D80C9B9E}">
      <text>
        <t>[Threaded comment]
Your version of Excel allows you to read this threaded comment; however, any edits to it will get removed if the file is opened in a newer version of Excel. Learn more: https://go.microsoft.com/fwlink/?linkid=870924
Comment:
    confirm logic with Andres: should these be the total_XX fields or just open_cnt, click_cnt, etc.? Make sure we are properly tracking event data without aggregation
Reply:
    See the 5 fields above for alternatives</t>
      </text>
    </comment>
    <comment ref="H24" authorId="1" shapeId="0" xr:uid="{1BDF0E6A-67F7-4589-8552-B7587D5268D5}">
      <text>
        <t>[Threaded comment]
Your version of Excel allows you to read this threaded comment; however, any edits to it will get removed if the file is opened in a newer version of Excel. Learn more: https://go.microsoft.com/fwlink/?linkid=870924
Comment:
    where is this in the glossary?
Reply:
    We removed it during the workshop, but it is mandated by the GDM</t>
      </text>
    </comment>
    <comment ref="C43" authorId="2" shapeId="0" xr:uid="{9E6D6B97-73B2-40EC-9CE1-085948459027}">
      <text>
        <t>[Threaded comment]
Your version of Excel allows you to read this threaded comment; however, any edits to it will get removed if the file is opened in a newer version of Excel. Learn more: https://go.microsoft.com/fwlink/?linkid=870924
Comment:
    confirm logic with Andres: make sure we are properly aggregating these fields at the campaign level</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tc={EAF0600C-27FB-47EB-9D80-BE6944D7CB99}</author>
    <author>tc={18BE4174-DF62-4FFF-84EF-E78AA195FABF}</author>
    <author>tc={3D875ADF-DF93-4D5C-8561-86CF8F91F809}</author>
    <author>tc={9DF3EFE3-C838-4B40-B9DF-61C9A84EC091}</author>
    <author>tc={01D7D4CA-3B25-459C-ABC7-FB35083D5D91}</author>
    <author>tc={B0A6E100-2E73-439F-9743-F05B715A935D}</author>
    <author>tc={F33CE282-2374-45E0-B0D5-160B5C320DF2}</author>
    <author>tc={261C9EA8-DC05-4AD7-8A8B-4C9A16920D9A}</author>
    <author>tc={4A1E9B6F-F9F1-4DD0-90DC-EFFBEC37E762}</author>
    <author>tc={8135A543-BCC2-4A80-A6C4-42FE096CA877}</author>
    <author>tc={9D6B95B9-843F-4D18-8E36-ABDE79CC9E8C}</author>
    <author>tc={A094C3F3-D1F8-42E2-8833-60A819D75B3D}</author>
    <author>tc={23441B41-2291-455D-85E4-524E5365F613}</author>
    <author>tc={C5CDDE10-7990-4427-858C-3D59DF238D4D}</author>
    <author>tc={6657E403-9E48-4081-A37C-610940059CE0}</author>
    <author>tc={B79EC106-0F6F-4BBE-A7F7-FB58FF038A3B}</author>
    <author>tc={4D0C9EE3-A34F-4226-A54B-4F117F83E611}</author>
    <author>tc={CF9C0FF0-7C3F-4932-B005-85120CF06A72}</author>
    <author>tc={6267EFC9-3766-4382-9374-7EE601148A25}</author>
    <author>tc={4A8452DD-AD5F-48B9-8623-0DCFD6C8C733}</author>
    <author>tc={15FA834E-5104-4780-8487-BC70F8296FFF}</author>
    <author>tc={8A5E086F-15D4-440D-98D2-9633A79EBE29}</author>
    <author>tc={418BFF18-6DEC-404A-BB26-30AE18C18B0A}</author>
    <author>tc={EC9E6AEB-764B-4840-87B7-92753BDD59CE}</author>
    <author>tc={6D142BC2-FC4D-4B36-A6D5-6BD9488BA42C}</author>
    <author>tc={0BF186D4-2EBF-44F1-BA3F-B88A71E92276}</author>
    <author>tc={4AD6978F-3F59-4C9F-A685-17F0F28BBFEB}</author>
    <author>tc={29FFE6CC-DD08-4105-A5A8-A74AF3A4A599}</author>
    <author>tc={F3E9A4BC-0BD6-4644-806F-AA1FD55FB641}</author>
    <author>tc={5C5E129B-2885-40CB-B1E6-6D5F9AD4C2D9}</author>
    <author>tc={C3FFA80C-B993-4F20-9DBA-FE9B7BDA84EE}</author>
    <author>tc={286B6782-A446-4C14-8FB4-CBB744F84450}</author>
    <author>tc={13B05719-7D6D-4BCB-A381-22DCA67722F1}</author>
    <author>tc={83345AEB-00EC-4324-A301-7A5706A74364}</author>
    <author>tc={856607C8-5EAC-4C00-8D4B-2CED05B57033}</author>
    <author>tc={F0764C13-714E-46C5-98C1-BA50D29BC4C8}</author>
    <author>tc={3B2C061A-B520-47F8-8DEE-0BA77A5A50F4}</author>
    <author>tc={16F76DB7-BE7F-4EB1-B4EB-B2C94D8AB20E}</author>
    <author>tc={F9605513-08D9-457A-93AA-88586C324ED5}</author>
    <author>tc={A365703C-968E-4E5D-8F8D-367E5B119706}</author>
    <author>tc={15060B97-A328-4902-886B-843C5B28696E}</author>
    <author>tc={B3C35266-B1D4-4244-A339-5AAA8EB3965B}</author>
    <author>tc={879BBE18-58F9-4955-AEC3-1D12EED14F87}</author>
    <author>tc={FC329457-4377-44E3-8FA3-B6F78655E5C3}</author>
    <author>tc={392F9E03-253C-49E4-9ABB-B5EFEA5B26B5}</author>
    <author>tc={D4166F3B-A79D-4319-9025-23042D9C11E1}</author>
    <author>tc={41C16C25-0A49-4B8A-B133-8E8A71A217E8}</author>
    <author>tc={48A0ECC8-5688-4F56-B7F0-461F9425AF52}</author>
    <author>tc={BB2F6FB6-2DF7-4205-8E0A-7BB42D332D29}</author>
    <author>tc={2AE6A212-31FB-496C-8772-AAF4B5F05E46}</author>
    <author>tc={96FD91CF-1C45-423D-A90D-DF155EA859E8}</author>
    <author>tc={FDDA25E3-F7FC-4220-9E40-94E8C6440D0B}</author>
    <author>tc={E81C1CB4-78A3-488F-9DE6-F296510D3254}</author>
    <author>tc={CE66B2C4-8BB6-4D21-80BA-E77AD3F7F958}</author>
    <author>tc={59363702-0274-477A-95C0-324EFC19ED05}</author>
    <author>tc={9C0504CE-985A-47AF-BBB7-335804F5C05E}</author>
    <author>tc={A02AADE9-E976-B145-8129-63EA1BA9415A}</author>
    <author>tc={49FB0072-76B1-4912-AF27-955047B4BF84}</author>
    <author>tc={A82363CC-0679-438E-BB82-0AE36F43A3BE}</author>
    <author>tc={9B9BC9C0-123B-42F1-B796-6885A0DA3FB2}</author>
    <author>tc={F1B51167-EDAE-461F-9D5C-EBD404D5DA04}</author>
    <author>tc={F581870A-6BC6-4B13-9B1E-6D027AF6D6C4}</author>
    <author>tc={39F300BC-F5B4-4C6A-B7D4-B59C1D5F9A9C}</author>
    <author>tc={EB2D172E-A52C-4C1B-BD87-1156F481E0CF}</author>
    <author>tc={9DAF3F5B-457B-4FCA-B06A-675F68510CE6}</author>
    <author>tc={B5E07C6A-90A5-4419-B566-B159C1949641}</author>
    <author>tc={EA72C6E8-6CAF-4479-9EB2-1FF54A25F77D}</author>
    <author>tc={D452A8CB-7B76-4469-8309-BF382BE16612}</author>
    <author>tc={268296F5-442C-47CA-9828-53DA42182B0D}</author>
    <author>tc={393846F0-160C-49C6-8EE4-8DD069B4C59C}</author>
    <author>tc={9696A2C7-380D-4FAB-8129-C41212FA1DAD}</author>
    <author>tc={24B231D8-7A47-41BD-9F36-3A3B8B5EC1D5}</author>
    <author>tc={F70E673C-F611-498C-80A4-C1D27B650A31}</author>
    <author>tc={4B820C50-C0AE-45C0-8397-BD3A446A0AC6}</author>
    <author>tc={63CBAEDB-EF2A-4A47-AF99-8F2DEA0544BC}</author>
    <author>tc={051DB8A2-3A2E-48EB-9007-C9DBFDC3B6CA}</author>
    <author>tc={CE9944FE-5334-45C6-9B30-3DEE98302F48}</author>
    <author>tc={E3E2D034-3195-4FE3-905C-4B9D9126C656}</author>
    <author>tc={58CBBFD4-0A86-4CCD-826A-3C3249B73305}</author>
    <author>tc={668329D8-A7FA-4C6A-93BE-C45DFE154894}</author>
    <author>tc={58A4A8F8-8344-4C02-8D64-E05DBC65294F}</author>
    <author>tc={4105A989-7624-46E3-84DF-D88EF9F8BAD9}</author>
    <author>tc={54C305ED-12AF-4684-ABB9-61ACDFCDB9E5}</author>
    <author>tc={56F6341F-26FA-4575-BF76-F25FDEC1E22C}</author>
    <author>tc={7A64F6A0-2AC0-4163-AAB2-4B87A374CF35}</author>
    <author>tc={D9F4F70D-763C-459F-AB77-CFD0AA8655E5}</author>
    <author>tc={2B4AD0B1-E9A9-4A2F-8087-0337EE6E83BB}</author>
    <author>tc={31B68D24-7ABB-4715-9A4F-01ECC8B74A41}</author>
    <author>tc={A9DB8219-EFCD-42E3-AFA3-6AEECFE19CFB}</author>
    <author>tc={B7472D28-B76D-44CE-A188-A53D552C6071}</author>
    <author>tc={982492B7-E72B-4D7A-85FA-4A4D68DD184E}</author>
    <author>tc={8F0E4957-4089-4629-A785-8284E15592FC}</author>
    <author>tc={F4C6EA53-716B-4564-AC18-108A8F4C0FF4}</author>
    <author>tc={A6EA5B18-E86B-4B7B-972B-0AF03AF95A9B}</author>
    <author>tc={97B40423-62F2-4278-84A0-A22FEF06651B}</author>
    <author>tc={5FB640AE-E4D4-45AC-8612-BC01050C2F88}</author>
    <author>tc={C3091515-13FE-4806-B175-7CA575140289}</author>
    <author>tc={A5FC69AF-E275-4237-A32D-8904D5C8ED94}</author>
    <author>tc={2BE0C74B-C371-4368-AE99-9796F0F6E516}</author>
    <author>tc={6F7AC65A-E1F4-44B8-BD10-295002DDF00C}</author>
    <author>tc={346E2B19-27C1-4986-B111-2F57CFDFE0B5}</author>
    <author>tc={CDBA7B32-0B70-4891-B224-04D9DA8D6DEE}</author>
    <author>tc={364BC5BD-B99E-4E64-953F-D8991018EFCB}</author>
    <author>tc={DCF25FED-C2CD-494B-B7F7-C1D82610544A}</author>
    <author>tc={0D38A9BB-4960-4234-B2F2-97B7E832BFA9}</author>
    <author>tc={89682907-7B53-4214-B14B-42CA729D6177}</author>
    <author>tc={BD3C33A9-DA02-4B09-AE6C-B6E28EC81359}</author>
    <author>tc={EA9747A7-9A00-4745-9FC6-09027A1F3A72}</author>
    <author>tc={750D752D-AAD8-403A-B6AA-419867868FEA}</author>
    <author>tc={8F59A270-9681-4932-91E5-948B9117324E}</author>
    <author>tc={DDB56388-864B-4F28-92C7-218790FA5B98}</author>
    <author>tc={4D00B278-5FB6-4468-AF8E-525E3173C026}</author>
    <author>tc={2DD9FA26-DF22-4FE4-9244-6B9DEE4BBC9F}</author>
    <author>tc={3300CBC7-3B16-4E75-9C66-1B6F4A068BDD}</author>
    <author>tc={11705D3E-683E-4ED3-8321-6360B6C74C9D}</author>
    <author>tc={D9AC930F-442F-463E-BD68-553FA8E6CB24}</author>
    <author>tc={31813CC7-23B3-486C-9AC4-AECAF6655AC2}</author>
    <author>tc={A1A23D82-0693-4112-9A94-E8BFF7C5535D}</author>
    <author>tc={6BE2E4CA-0F97-471A-93B2-FA690148E575}</author>
    <author>tc={9FF44261-5245-44DD-9B43-F37C68B3FBBE}</author>
    <author>tc={2AA81DB4-13F5-413A-9CCC-7CCDA28F28CB}</author>
    <author>tc={76C2DB72-CB6A-44E1-BC61-A5ACCDA044F7}</author>
    <author>tc={F0F97F65-E7B5-43F1-A0C0-AC9F0D3A5369}</author>
    <author>tc={9622FBC2-A9EF-4503-8D2F-2B2A9CCB65EA}</author>
    <author>tc={0681625B-F38A-4CCE-A1B4-935F23D825E5}</author>
    <author>tc={B1CE84CE-A649-423B-A26F-C2E2AB10282C}</author>
    <author>tc={95E5518E-E562-46A3-A35B-62783D6D4A54}</author>
    <author>tc={54E0C0DD-EA1F-4CCB-9F42-6CB8A460B65C}</author>
    <author>tc={8383DE7E-CAAD-4806-A187-B5B90AFE6ECC}</author>
    <author>tc={105EDC88-7F7C-4382-A9B6-BD1C3CEAE5A5}</author>
    <author>tc={65BC4EC5-64E5-4413-8F37-434F38DBC249}</author>
    <author>tc={C4A64FBC-E101-4DF2-86DB-E9E588566A44}</author>
    <author>tc={E505F873-326F-48CE-A253-27958A06CCF9}</author>
    <author>tc={59262B6B-591E-4ADA-8A59-CD08FF28CB67}</author>
  </authors>
  <commentList>
    <comment ref="N2" authorId="0" shapeId="0" xr:uid="{EAF0600C-27FB-47EB-9D80-BE6944D7CB99}">
      <text>
        <t>[Threaded comment]
Your version of Excel allows you to read this threaded comment; however, any edits to it will get removed if the file is opened in a newer version of Excel. Learn more: https://go.microsoft.com/fwlink/?linkid=870924
Comment:
    Tracks if the data attribute is available in the centrally defined Global datasets</t>
      </text>
    </comment>
    <comment ref="J3" authorId="1" shapeId="0" xr:uid="{18BE4174-DF62-4FFF-84EF-E78AA195FAB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@CHEN Ellie - ARTEFACT @TIKTINSKY Peter - ARTEFACT are the TBD still TBD or does the table exist now ?</t>
      </text>
    </comment>
    <comment ref="U3" authorId="2" shapeId="0" xr:uid="{3D875ADF-DF93-4D5C-8561-86CF8F91F809}">
      <text>
        <t>[Threaded comment]
Your version of Excel allows you to read this threaded comment; however, any edits to it will get removed if the file is opened in a newer version of Excel. Learn more: https://go.microsoft.com/fwlink/?linkid=870924
Comment:
    Tracks active use in key downstream activation platforms</t>
      </text>
    </comment>
    <comment ref="V3" authorId="3" shapeId="0" xr:uid="{9DF3EFE3-C838-4B40-B9DF-61C9A84EC091}">
      <text>
        <t>[Threaded comment]
Your version of Excel allows you to read this threaded comment; however, any edits to it will get removed if the file is opened in a newer version of Excel. Learn more: https://go.microsoft.com/fwlink/?linkid=870924
Comment:
    Tracks active use in key downstream activation platforms</t>
      </text>
    </comment>
    <comment ref="G6" authorId="4" shapeId="0" xr:uid="{01D7D4CA-3B25-459C-ABC7-FB35083D5D9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Isn’t this our brand_customer_ID or MDM_ID coming from IDR process?
Reply:
    Same as MDM_ID</t>
      </text>
    </comment>
    <comment ref="S6" authorId="5" shapeId="0" xr:uid="{B0A6E100-2E73-439F-9743-F05B715A935D}">
      <text>
        <t>[Threaded comment]
Your version of Excel allows you to read this threaded comment; however, any edits to it will get removed if the file is opened in a newer version of Excel. Learn more: https://go.microsoft.com/fwlink/?linkid=870924
Comment:
    Yes, mapping to global_mdm_id</t>
      </text>
    </comment>
    <comment ref="G19" authorId="6" shapeId="0" xr:uid="{F33CE282-2374-45E0-B0D5-160B5C320DF2}">
      <text>
        <t>[Threaded comment]
Your version of Excel allows you to read this threaded comment; however, any edits to it will get removed if the file is opened in a newer version of Excel. Learn more: https://go.microsoft.com/fwlink/?linkid=870924
Comment:
    We don’t have a group opt-in but our T&amp;C are for all brands, we could potentially create this, we don’t do it today.
Reply:
    We need a final answer here, need to check if we have a media opt out</t>
      </text>
    </comment>
    <comment ref="H19" authorId="7" shapeId="0" xr:uid="{261C9EA8-DC05-4AD7-8A8B-4C9A16920D9A}">
      <text>
        <t>[Threaded comment]
Your version of Excel allows you to read this threaded comment; however, any edits to it will get removed if the file is opened in a newer version of Excel. Learn more: https://go.microsoft.com/fwlink/?linkid=870924
Comment:
    we have a group opt-in, but it doesnt show as such because we split at channel level (one for SMS and one for T&amp;C where you agree to any sort of communication with Loreal) - This is at LUSA lvl, not brand - can check with Andrew 
Reply:
    Update on Jan 12 - removing
Reply:
    These are out of scope right now</t>
      </text>
    </comment>
    <comment ref="G20" authorId="8" shapeId="0" xr:uid="{4A1E9B6F-F9F1-4DD0-90DC-EFFBEC37E762}">
      <text>
        <t>[Threaded comment]
Your version of Excel allows you to read this threaded comment; however, any edits to it will get removed if the file is opened in a newer version of Excel. Learn more: https://go.microsoft.com/fwlink/?linkid=870924
Comment:
    I’m not clear what will be the opt-in could enter in this bucket. Today we don’t have this.</t>
      </text>
    </comment>
    <comment ref="H20" authorId="9" shapeId="0" xr:uid="{8135A543-BCC2-4A80-A6C4-42FE096CA877}">
      <text>
        <t>[Threaded comment]
Your version of Excel allows you to read this threaded comment; however, any edits to it will get removed if the file is opened in a newer version of Excel. Learn more: https://go.microsoft.com/fwlink/?linkid=870924
Comment:
    We will have Beauty Advisor (BACC Project) - need to see prioritization here</t>
      </text>
    </comment>
    <comment ref="G21" authorId="10" shapeId="0" xr:uid="{9D6B95B9-843F-4D18-8E36-ABDE79CC9E8C}">
      <text>
        <t>[Threaded comment]
Your version of Excel allows you to read this threaded comment; however, any edits to it will get removed if the file is opened in a newer version of Excel. Learn more: https://go.microsoft.com/fwlink/?linkid=870924
Comment:
    Doesn’t exist, we just capture an opt-out for target advertising ads coming from onetrust.</t>
      </text>
    </comment>
    <comment ref="H21" authorId="11" shapeId="0" xr:uid="{A094C3F3-D1F8-42E2-8833-60A819D75B3D}">
      <text>
        <t>[Threaded comment]
Your version of Excel allows you to read this threaded comment; however, any edits to it will get removed if the file is opened in a newer version of Excel. Learn more: https://go.microsoft.com/fwlink/?linkid=870924
Comment:
    We capture this above 
Reply:
    Jan 12th update: These are out of scope right now</t>
      </text>
    </comment>
    <comment ref="H26" authorId="12" shapeId="0" xr:uid="{23441B41-2291-455D-85E4-524E5365F613}">
      <text>
        <t>[Threaded comment]
Your version of Excel allows you to read this threaded comment; however, any edits to it will get removed if the file is opened in a newer version of Excel. Learn more: https://go.microsoft.com/fwlink/?linkid=870924
Comment:
    Jan 12th update: Everything we get in gold should be valid emails</t>
      </text>
    </comment>
    <comment ref="H28" authorId="13" shapeId="0" xr:uid="{C5CDDE10-7990-4427-858C-3D59DF238D4D}">
      <text>
        <t xml:space="preserve">[Threaded comment]
Your version of Excel allows you to read this threaded comment; however, any edits to it will get removed if the file is opened in a newer version of Excel. Learn more: https://go.microsoft.com/fwlink/?linkid=870924
Comment:
    We do not have anything to compare to, so we consider valid if info is present. We do not have a service to validate addresses with. Nothing we can do here. 
Reply:
    If we have a address - can be valid. We can also try to validate zip code
</t>
      </text>
    </comment>
    <comment ref="H32" authorId="14" shapeId="0" xr:uid="{6657E403-9E48-4081-A37C-610940059CE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should be replaced by: loyalty_status
Reply:
    @ESFANDIARI Nafsika - ARTEFACT why?Sorry just looking for more context :)
Reply:
    not sure the key is helpful. What is helpful to understand if someone is 1) active 2) inactive 3) paused</t>
      </text>
    </comment>
    <comment ref="M32" authorId="15" shapeId="0" xr:uid="{B79EC106-0F6F-4BBE-A7F7-FB58FF038A3B}">
      <text>
        <t>[Threaded comment]
Your version of Excel allows you to read this threaded comment; however, any edits to it will get removed if the file is opened in a newer version of Excel. Learn more: https://go.microsoft.com/fwlink/?linkid=870924
Comment:
    @GNAD Julia - ARTEFACT added active, inactive or lapsed here
Reply:
    Thank you!</t>
      </text>
    </comment>
    <comment ref="G34" authorId="16" shapeId="0" xr:uid="{4D0C9EE3-A34F-4226-A54B-4F117F83E611}">
      <text>
        <t>[Threaded comment]
Your version of Excel allows you to read this threaded comment; however, any edits to it will get removed if the file is opened in a newer version of Excel. Learn more: https://go.microsoft.com/fwlink/?linkid=870924
Comment:
    @GNAD Julia - ARTEFACT changed Loyalty channel to Loyalty Preferred Channel
Reply:
    Got it</t>
      </text>
    </comment>
    <comment ref="AY38" authorId="17" shapeId="0" xr:uid="{CF9C0FF0-7C3F-4932-B005-85120CF06A72}">
      <text>
        <t>[Threaded comment]
Your version of Excel allows you to read this threaded comment; however, any edits to it will get removed if the file is opened in a newer version of Excel. Learn more: https://go.microsoft.com/fwlink/?linkid=870924
Comment:
    @GNAD Julia - ARTEFACT I added a sample data as there as "0" here</t>
      </text>
    </comment>
    <comment ref="H40" authorId="18" shapeId="0" xr:uid="{6267EFC9-3766-4382-9374-7EE601148A25}">
      <text>
        <t>[Threaded comment]
Your version of Excel allows you to read this threaded comment; however, any edits to it will get removed if the file is opened in a newer version of Excel. Learn more: https://go.microsoft.com/fwlink/?linkid=870924
Comment:
    This figure can go negative - I believe there is some logical but odd logic here that we need to detail in the definition (ask Asha)</t>
      </text>
    </comment>
    <comment ref="H41" authorId="19" shapeId="0" xr:uid="{4A8452DD-AD5F-48B9-8623-0DCFD6C8C733}">
      <text>
        <t>[Threaded comment]
Your version of Excel allows you to read this threaded comment; however, any edits to it will get removed if the file is opened in a newer version of Excel. Learn more: https://go.microsoft.com/fwlink/?linkid=870924
Comment:
    Unclear if this is supposed to be total loyalty points earned in a consumer’s lifetime, over a set interval, or something else entirely</t>
      </text>
    </comment>
    <comment ref="G42" authorId="20" shapeId="0" xr:uid="{15FA834E-5104-4780-8487-BC70F8296FFF}">
      <text>
        <t>[Threaded comment]
Your version of Excel allows you to read this threaded comment; however, any edits to it will get removed if the file is opened in a newer version of Excel. Learn more: https://go.microsoft.com/fwlink/?linkid=870924
Comment:
    @GNAD Julia - ARTEFACT changed Redeemed points to Loyalty points redeemed to stay consistent with the previous naming
Reply:
    Got it!</t>
      </text>
    </comment>
    <comment ref="H42" authorId="21" shapeId="0" xr:uid="{8A5E086F-15D4-440D-98D2-9633A79EBE29}">
      <text>
        <t>[Threaded comment]
Your version of Excel allows you to read this threaded comment; however, any edits to it will get removed if the file is opened in a newer version of Excel. Learn more: https://go.microsoft.com/fwlink/?linkid=870924
Comment:
    Unclear if this is supposed to be total loyalty points redeemed in a consumer’s lifetime, over a set interval, or something else entirely</t>
      </text>
    </comment>
    <comment ref="G44" authorId="22" shapeId="0" xr:uid="{418BFF18-6DEC-404A-BB26-30AE18C18B0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expiration date of what??
Reply:
    @ESFANDIARI Nafsika - ARTEFACT 
Reply:
    @GONZALEZ Andres I pulled this from your Renovate-Gold Domains sheet. What did you initially intend with that field - assuming date at which loyalty points are about to expire? 
Reply:
    @GONZALEZ Andres do you have more context here?</t>
      </text>
    </comment>
    <comment ref="G45" authorId="23" shapeId="0" xr:uid="{EC9E6AEB-764B-4840-87B7-92753BDD59CE}">
      <text>
        <t>[Threaded comment]
Your version of Excel allows you to read this threaded comment; however, any edits to it will get removed if the file is opened in a newer version of Excel. Learn more: https://go.microsoft.com/fwlink/?linkid=870924
Comment:
    @GNAD Julia - ARTEFACT changed this from expired points to Loyalty expired points to remain consistent with all naming 
Reply:
    Got it</t>
      </text>
    </comment>
    <comment ref="I46" authorId="24" shapeId="0" xr:uid="{6D142BC2-FC4D-4B36-A6D5-6BD9488BA42C}">
      <text>
        <t>[Threaded comment]
Your version of Excel allows you to read this threaded comment; however, any edits to it will get removed if the file is opened in a newer version of Excel. Learn more: https://go.microsoft.com/fwlink/?linkid=870924
Comment:
    @TIKTINSKY Peter - ARTEFACT I was not able to locate a source table for these DDX Source Fields</t>
      </text>
    </comment>
    <comment ref="M46" authorId="25" shapeId="0" xr:uid="{0BF186D4-2EBF-44F1-BA3F-B88A71E92276}">
      <text>
        <t>[Threaded comment]
Your version of Excel allows you to read this threaded comment; however, any edits to it will get removed if the file is opened in a newer version of Excel. Learn more: https://go.microsoft.com/fwlink/?linkid=870924
Comment:
    @GNAD Julia - ARTEFACT added definitions here
Reply:
    Thank you!!</t>
      </text>
    </comment>
    <comment ref="H51" authorId="26" shapeId="0" xr:uid="{4AD6978F-3F59-4C9F-A685-17F0F28BBFEB}">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Global request, underfilled attribute on our side. 
This is primarily click stream data - should be coming from GA4. So decision is to take from here, correct? @GONZALEZ Andres </t>
      </text>
    </comment>
    <comment ref="H55" authorId="27" shapeId="0" xr:uid="{29FFE6CC-DD08-4105-A5A8-A74AF3A4A599}">
      <text>
        <t>[Threaded comment]
Your version of Excel allows you to read this threaded comment; however, any edits to it will get removed if the file is opened in a newer version of Excel. Learn more: https://go.microsoft.com/fwlink/?linkid=870924
Comment:
    This is source of traffic</t>
      </text>
    </comment>
    <comment ref="G56" authorId="28" shapeId="0" xr:uid="{F3E9A4BC-0BD6-4644-806F-AA1FD55FB64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there will be duplicates - sometimes we have multiple options for the same data request
Reply:
    @TIKTINSKY Peter - ARTEFACT fine to keep both though? </t>
      </text>
    </comment>
    <comment ref="I61" authorId="29" shapeId="0" xr:uid="{5C5E129B-2885-40CB-B1E6-6D5F9AD4C2D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@TIKTINSKY Peter - ARTEFACT vw_ga4_interactions_raw
Reply:
    Not in this table, but if we need it, we can have DIT can do it (it does exist in a diff table - but these will be deprecated
Reply:
    a channel field 100% still exists in the new flow. Ask Steph for details
Reply:
    It doesn't exist in the new ga4 raw table, they don't intake that info. If we want to we have to go through Deepti to see what we need
Reply:
    We can let Steph know, she is putting in a ticket
Reply:
    Sounds good. Romain spent a while setting up GA4 channel configs though, some I'm very surprised this isn't in the new table
Reply:
    @PALANCA Stephanie - ARTEFACT Just adding you here for context with the ticket :)
Reply:
    @PALANCA Stephanie - ARTEFACT</t>
      </text>
    </comment>
    <comment ref="D63" authorId="30" shapeId="0" xr:uid="{C3FFA80C-B993-4F20-9DBA-FE9B7BDA84EE}">
      <text>
        <t xml:space="preserve">[Threaded comment]
Your version of Excel allows you to read this threaded comment; however, any edits to it will get removed if the file is opened in a newer version of Excel. Learn more: https://go.microsoft.com/fwlink/?linkid=870924
Comment:
    Global has altered this field: I added in the field name, the sample data, and definition. What is final decision? @CHEN Ellie - ARTEFACT </t>
      </text>
    </comment>
    <comment ref="G63" authorId="31" shapeId="0" xr:uid="{286B6782-A446-4C14-8FB4-CBB744F84450}">
      <text>
        <t>[Threaded comment]
Your version of Excel allows you to read this threaded comment; however, any edits to it will get removed if the file is opened in a newer version of Excel. Learn more: https://go.microsoft.com/fwlink/?linkid=870924
Comment:
    We have this manage by UTM and send to the new attributes from the global acquisition framework, I’m not sure if something extra is expected for this.</t>
      </text>
    </comment>
    <comment ref="H63" authorId="32" shapeId="0" xr:uid="{13B05719-7D6D-4BCB-A381-22DCA67722F1}">
      <text>
        <t>[Threaded comment]
Your version of Excel allows you to read this threaded comment; however, any edits to it will get removed if the file is opened in a newer version of Excel. Learn more: https://go.microsoft.com/fwlink/?linkid=870924
Comment:
    We have this manage by UTM and send to the new attributes from the global acquisition framework, I’m not sure if something extra is expected for this.</t>
      </text>
    </comment>
    <comment ref="S63" authorId="33" shapeId="0" xr:uid="{83345AEB-00EC-4324-A301-7A5706A74364}">
      <text>
        <t>[Threaded comment]
Your version of Excel allows you to read this threaded comment; however, any edits to it will get removed if the file is opened in a newer version of Excel. Learn more: https://go.microsoft.com/fwlink/?linkid=870924
Comment:
    Will be in our 1P Acquisition Frame</t>
      </text>
    </comment>
    <comment ref="G68" authorId="34" shapeId="0" xr:uid="{856607C8-5EAC-4C00-8D4B-2CED05B57033}">
      <text>
        <t>[Threaded comment]
Your version of Excel allows you to read this threaded comment; however, any edits to it will get removed if the file is opened in a newer version of Excel. Learn more: https://go.microsoft.com/fwlink/?linkid=870924
Comment:
    Priority for LUXE</t>
      </text>
    </comment>
    <comment ref="G72" authorId="35" shapeId="0" xr:uid="{F0764C13-714E-46C5-98C1-BA50D29BC4C8}">
      <text>
        <t>[Threaded comment]
Your version of Excel allows you to read this threaded comment; however, any edits to it will get removed if the file is opened in a newer version of Excel. Learn more: https://go.microsoft.com/fwlink/?linkid=870924
Comment:
    Priority for LUXE</t>
      </text>
    </comment>
    <comment ref="AZ75" authorId="36" shapeId="0" xr:uid="{3B2C061A-B520-47F8-8DEE-0BA77A5A50F4}">
      <text>
        <t xml:space="preserve">[Threaded comment]
Your version of Excel allows you to read this threaded comment; however, any edits to it will get removed if the file is opened in a newer version of Excel. Learn more: https://go.microsoft.com/fwlink/?linkid=870924
Comment:
    Should we remove data that does not apply (Drugstore, Beauty Supply Store, etc)
</t>
      </text>
    </comment>
    <comment ref="AZ76" authorId="37" shapeId="0" xr:uid="{16F76DB7-BE7F-4EB1-B4EB-B2C94D8AB20E}">
      <text>
        <t>[Threaded comment]
Your version of Excel allows you to read this threaded comment; however, any edits to it will get removed if the file is opened in a newer version of Excel. Learn more: https://go.microsoft.com/fwlink/?linkid=870924
Comment:
    Why is this in the identity domain?
Reply:
    There are also diff values now (Sarisin)- should check these with Jeremy</t>
      </text>
    </comment>
    <comment ref="AZ84" authorId="38" shapeId="0" xr:uid="{F9605513-08D9-457A-93AA-88586C324ED5}">
      <text>
        <t>[Threaded comment]
Your version of Excel allows you to read this threaded comment; however, any edits to it will get removed if the file is opened in a newer version of Excel. Learn more: https://go.microsoft.com/fwlink/?linkid=870924
Comment:
    Combine Curly and Curls - many more options - double check with Jeremy</t>
      </text>
    </comment>
    <comment ref="AU85" authorId="39" shapeId="0" xr:uid="{A365703C-968E-4E5D-8F8D-367E5B119706}">
      <text>
        <t>[Threaded comment]
Your version of Excel allows you to read this threaded comment; however, any edits to it will get removed if the file is opened in a newer version of Excel. Learn more: https://go.microsoft.com/fwlink/?linkid=870924
Comment:
    Will be in our 1P Acquisition Frame</t>
      </text>
    </comment>
    <comment ref="I87" authorId="40" shapeId="0" xr:uid="{15060B97-A328-4902-886B-843C5B28696E}">
      <text>
        <t>[Threaded comment]
Your version of Excel allows you to read this threaded comment; however, any edits to it will get removed if the file is opened in a newer version of Excel. Learn more: https://go.microsoft.com/fwlink/?linkid=870924
Comment:
    This is in an array</t>
      </text>
    </comment>
    <comment ref="G88" authorId="41" shapeId="0" xr:uid="{B3C35266-B1D4-4244-A339-5AAA8EB3965B}">
      <text>
        <t>[Threaded comment]
Your version of Excel allows you to read this threaded comment; however, any edits to it will get removed if the file is opened in a newer version of Excel. Learn more: https://go.microsoft.com/fwlink/?linkid=870924
Comment:
    Priority for LUXE</t>
      </text>
    </comment>
    <comment ref="G90" authorId="42" shapeId="0" xr:uid="{879BBE18-58F9-4955-AEC3-1D12EED14F87}">
      <text>
        <t>[Threaded comment]
Your version of Excel allows you to read this threaded comment; however, any edits to it will get removed if the file is opened in a newer version of Excel. Learn more: https://go.microsoft.com/fwlink/?linkid=870924
Comment:
    Priority for LUXE</t>
      </text>
    </comment>
    <comment ref="M90" authorId="43" shapeId="0" xr:uid="{FC329457-4377-44E3-8FA3-B6F78655E5C3}">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Need to check if this should also include the category the customer prefers, don’t think skincare, suncare, hair color should be there
Reply:
    @PETERSON DUTOYA Jeremy - VIE  if you want to look into this, that would be great! </t>
      </text>
    </comment>
    <comment ref="M92" authorId="44" shapeId="0" xr:uid="{392F9E03-253C-49E4-9ABB-B5EFEA5B26B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@PETERSON DUTOYA Jeremy - VIE  can you also check if this should have  Brown  
- Green  
- Blue  
- Hazel being recorded?
Reply:
    Check in DDX?
Reply:
    Following count check in DDX and list of prioritized attributes, it doesnt appear that these values have been prioritized</t>
      </text>
    </comment>
    <comment ref="AZ92" authorId="45" shapeId="0" xr:uid="{D4166F3B-A79D-4319-9025-23042D9C11E1}">
      <text>
        <t>[Threaded comment]
Your version of Excel allows you to read this threaded comment; however, any edits to it will get removed if the file is opened in a newer version of Excel. Learn more: https://go.microsoft.com/fwlink/?linkid=870924
Comment:
    I think this is collecting a VERY small amount of eye data (brown, Green, blue, hazel</t>
      </text>
    </comment>
    <comment ref="G97" authorId="46" shapeId="0" xr:uid="{41C16C25-0A49-4B8A-B133-8E8A71A217E8}">
      <text>
        <t>[Threaded comment]
Your version of Excel allows you to read this threaded comment; however, any edits to it will get removed if the file is opened in a newer version of Excel. Learn more: https://go.microsoft.com/fwlink/?linkid=870924
Comment:
    Priority for LUXE</t>
      </text>
    </comment>
    <comment ref="G99" authorId="47" shapeId="0" xr:uid="{48A0ECC8-5688-4F56-B7F0-461F9425AF52}">
      <text>
        <t>[Threaded comment]
Your version of Excel allows you to read this threaded comment; however, any edits to it will get removed if the file is opened in a newer version of Excel. Learn more: https://go.microsoft.com/fwlink/?linkid=870924
Comment:
    Priority for LUXE</t>
      </text>
    </comment>
    <comment ref="G100" authorId="48" shapeId="0" xr:uid="{BB2F6FB6-2DF7-4205-8E0A-7BB42D332D29}">
      <text>
        <t>[Threaded comment]
Your version of Excel allows you to read this threaded comment; however, any edits to it will get removed if the file is opened in a newer version of Excel. Learn more: https://go.microsoft.com/fwlink/?linkid=870924
Comment:
    We store them all as part of the DSF service experience, is a 1 to many relationship. We should discuss the expectation of this field.
Reply:
    What do we want here - full routine with the camera, or list of SKUs - we have a plan</t>
      </text>
    </comment>
    <comment ref="H100" authorId="49" shapeId="0" xr:uid="{2AE6A212-31FB-496C-8772-AAF4B5F05E4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This will become 1:M, what is wanted? SKU name, etc.?
Reply:
    @GONZALEZ Andres  should we remove this one?
Reply:
    This is for diagnostic, scans, etc. Sometimes a recommendation is of many different products. How does global want us to store this? One product? One to Many relationship. 
Right now we can just record all recommendations that are coming from beauty experiance</t>
      </text>
    </comment>
    <comment ref="G104" authorId="50" shapeId="0" xr:uid="{96FD91CF-1C45-423D-A90D-DF155EA859E8}">
      <text>
        <t>[Threaded comment]
Your version of Excel allows you to read this threaded comment; however, any edits to it will get removed if the file is opened in a newer version of Excel. Learn more: https://go.microsoft.com/fwlink/?linkid=870924
Comment:
    Priority for LUXE</t>
      </text>
    </comment>
    <comment ref="AZ104" authorId="51" shapeId="0" xr:uid="{FDDA25E3-F7FC-4220-9E40-94E8C6440D0B}">
      <text>
        <t>[Threaded comment]
Your version of Excel allows you to read this threaded comment; however, any edits to it will get removed if the file is opened in a newer version of Excel. Learn more: https://go.microsoft.com/fwlink/?linkid=870924
Comment:
    Need to understand business needs - messaged Jeremy</t>
      </text>
    </comment>
    <comment ref="AZ105" authorId="52" shapeId="0" xr:uid="{E81C1CB4-78A3-488F-9DE6-F296510D3254}">
      <text>
        <t>[Threaded comment]
Your version of Excel allows you to read this threaded comment; however, any edits to it will get removed if the file is opened in a newer version of Excel. Learn more: https://go.microsoft.com/fwlink/?linkid=870924
Comment:
    Other than it being in Identity, data is improved</t>
      </text>
    </comment>
    <comment ref="G106" authorId="53" shapeId="0" xr:uid="{CE66B2C4-8BB6-4D21-80BA-E77AD3F7F958}">
      <text>
        <t>[Threaded comment]
Your version of Excel allows you to read this threaded comment; however, any edits to it will get removed if the file is opened in a newer version of Excel. Learn more: https://go.microsoft.com/fwlink/?linkid=870924
Comment:
    Priority for LUXE</t>
      </text>
    </comment>
    <comment ref="G109" authorId="54" shapeId="0" xr:uid="{59363702-0274-477A-95C0-324EFC19ED05}">
      <text>
        <t>[Threaded comment]
Your version of Excel allows you to read this threaded comment; however, any edits to it will get removed if the file is opened in a newer version of Excel. Learn more: https://go.microsoft.com/fwlink/?linkid=870924
Comment:
    Priority for LUXE</t>
      </text>
    </comment>
    <comment ref="M109" authorId="55" shapeId="0" xr:uid="{9C0504CE-985A-47AF-BBB7-335804F5C05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@PETERSON DUTOYA Jeremy - VIE  Can you check if Spicy should be recorded here?
Reply:
    Per email I sent back (count of records in DDX) and list of prioritized attributes, it shouldn't</t>
      </text>
    </comment>
    <comment ref="L113" authorId="56" shapeId="0" xr:uid="{A02AADE9-E976-B145-8129-63EA1BA9415A}">
      <text>
        <t xml:space="preserve">[Threaded comment]
Your version of Excel allows you to read this threaded comment; however, any edits to it will get removed if the file is opened in a newer version of Excel. Learn more: https://go.microsoft.com/fwlink/?linkid=870924
Comment:
    BAR KPIs won’t be live in HT until 4/8. This will need to be updated there after. </t>
      </text>
    </comment>
    <comment ref="H174" authorId="57" shapeId="0" xr:uid="{49FB0072-76B1-4912-AF27-955047B4BF8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@CHEN Ellie - ARTEFACT @TIKTINSKY Peter - ARTEFACT this should not be in acquisition family</t>
      </text>
    </comment>
    <comment ref="AU179" authorId="58" shapeId="0" xr:uid="{A82363CC-0679-438E-BB82-0AE36F43A3BE}">
      <text>
        <t>[Threaded comment]
Your version of Excel allows you to read this threaded comment; however, any edits to it will get removed if the file is opened in a newer version of Excel. Learn more: https://go.microsoft.com/fwlink/?linkid=870924
Comment:
    Yes, mapping to global_mdm_id</t>
      </text>
    </comment>
    <comment ref="H193" authorId="59" shapeId="0" xr:uid="{9B9BC9C0-123B-42F1-B796-6885A0DA3FB2}">
      <text>
        <t>[Threaded comment]
Your version of Excel allows you to read this threaded comment; however, any edits to it will get removed if the file is opened in a newer version of Excel. Learn more: https://go.microsoft.com/fwlink/?linkid=870924
Comment:
    If we can’t find the legacy logic here to reproduce it apples to apples, what is the logic behind keeping this?</t>
      </text>
    </comment>
    <comment ref="H197" authorId="60" shapeId="0" xr:uid="{F1B51167-EDAE-461F-9D5C-EBD404D5DA04}">
      <text>
        <t>[Threaded comment]
Your version of Excel allows you to read this threaded comment; however, any edits to it will get removed if the file is opened in a newer version of Excel. Learn more: https://go.microsoft.com/fwlink/?linkid=870924
Comment:
    Likely makes sense to replace logic with accenture logic (easy fix, two lines of code using same input fields of age_code/birth_month_day from the vw_dp_neustar_customer table)
Reply:
    This is because age_range comes from prod_us_catalog.crm_base.dp_neustar_customer (from birth_date)
Reply:
    This is the logic that is coming from vw_customer360_liveramp:
CASE
   WHEN age BETWEEN 18 AND 24 THEN '18-24'
   WHEN age BETWEEN 25 AND 34 THEN '25-34'
   WHEN age BETWEEN 35 AND 44 THEN '35-44'
   WHEN age BETWEEN 45 AND 54 THEN '45-54'
   WHEN age BETWEEN 55 AND 64 THEN '55-64'
   WHEN age &gt;= 65 THEN '65+'
   ELSE NULL
END AS age_range
age being calculated as `YEAR(CURRENT_DATE()) - LEFT(birth_date, 4) AS age`
birth_date is coming from dp_neustar_customer.</t>
      </text>
    </comment>
    <comment ref="G205" authorId="61" shapeId="0" xr:uid="{F581870A-6BC6-4B13-9B1E-6D027AF6D6C4}">
      <text>
        <t>[Threaded comment]
Your version of Excel allows you to read this threaded comment; however, any edits to it will get removed if the file is opened in a newer version of Excel. Learn more: https://go.microsoft.com/fwlink/?linkid=870924
Comment:
    removing</t>
      </text>
    </comment>
    <comment ref="G234" authorId="62" shapeId="0" xr:uid="{39F300BC-F5B4-4C6A-B7D4-B59C1D5F9A9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Isn’t this our brand_customer_ID or MDM_ID coming from IDR process?
Reply:
    Same as MDM_ID</t>
      </text>
    </comment>
    <comment ref="S234" authorId="63" shapeId="0" xr:uid="{EB2D172E-A52C-4C1B-BD87-1156F481E0CF}">
      <text>
        <t>[Threaded comment]
Your version of Excel allows you to read this threaded comment; however, any edits to it will get removed if the file is opened in a newer version of Excel. Learn more: https://go.microsoft.com/fwlink/?linkid=870924
Comment:
    Yes, mapping to global_mdm_id</t>
      </text>
    </comment>
    <comment ref="C235" authorId="64" shapeId="0" xr:uid="{9DAF3F5B-457B-4FCA-B06A-675F68510CE6}">
      <text>
        <t>[Threaded comment]
Your version of Excel allows you to read this threaded comment; however, any edits to it will get removed if the file is opened in a newer version of Excel. Learn more: https://go.microsoft.com/fwlink/?linkid=870924
Comment:
    we should either mirror the C360 contact info structure (dedicated table, with one-to-many config) or reformat as one-to-one and add to customer table (likely less efficient due to customers having multiple phone #'s and emails)</t>
      </text>
    </comment>
    <comment ref="H240" authorId="65" shapeId="0" xr:uid="{B5E07C6A-90A5-4419-B566-B159C1949641}">
      <text>
        <t>[Threaded comment]
Your version of Excel allows you to read this threaded comment; however, any edits to it will get removed if the file is opened in a newer version of Excel. Learn more: https://go.microsoft.com/fwlink/?linkid=870924
Comment:
    This is what we currently use to store contact details: Ex- type = email, value = asdf@gmail.com (repeat for SMS)</t>
      </text>
    </comment>
    <comment ref="G242" authorId="66" shapeId="0" xr:uid="{EA72C6E8-6CAF-4479-9EB2-1FF54A25F77D}">
      <text>
        <t xml:space="preserve">[Threaded comment]
Your version of Excel allows you to read this threaded comment; however, any edits to it will get removed if the file is opened in a newer version of Excel. Learn more: https://go.microsoft.com/fwlink/?linkid=870924
Comment:
    Can't this be 1-M since you can typically save more than one address on shopping accounts @TIKTINSKY Peter - ARTEFACT 
Reply:
    this is their mailing address, not shipping address. Even if someone moves or has multiple homes, we use survivorship to pull the most recent address record per customer so it will always be one to one. When dealing with shipping addresses you are 100% right - customers will oftentimes have multiple
Reply:
    Gotcha, thank you :) </t>
      </text>
    </comment>
    <comment ref="I244" authorId="67" shapeId="0" xr:uid="{D452A8CB-7B76-4469-8309-BF382BE16612}">
      <text>
        <t>[Threaded comment]
Your version of Excel allows you to read this threaded comment; however, any edits to it will get removed if the file is opened in a newer version of Excel. Learn more: https://go.microsoft.com/fwlink/?linkid=870924
Comment:
    check address table (dim_subscriber_address), focus on US + unknown</t>
      </text>
    </comment>
    <comment ref="D245" authorId="68" shapeId="0" xr:uid="{268296F5-442C-47CA-9828-53DA42182B0D}">
      <text>
        <t xml:space="preserve">[Threaded comment]
Your version of Excel allows you to read this threaded comment; however, any edits to it will get removed if the file is opened in a newer version of Excel. Learn more: https://go.microsoft.com/fwlink/?linkid=870924
Comment:
    Looking at dim_subscriber_address table - this value looks a bit more clean (~500 rows) but mainly US states that can be remediated. </t>
      </text>
    </comment>
    <comment ref="I245" authorId="69" shapeId="0" xr:uid="{393846F0-160C-49C6-8EE4-8DD069B4C59C}">
      <text>
        <t>[Threaded comment]
Your version of Excel allows you to read this threaded comment; however, any edits to it will get removed if the file is opened in a newer version of Excel. Learn more: https://go.microsoft.com/fwlink/?linkid=870924
Comment:
    check address table (dim_subscriber_address), focus on US + unknown</t>
      </text>
    </comment>
    <comment ref="I246" authorId="70" shapeId="0" xr:uid="{9696A2C7-380D-4FAB-8129-C41212FA1DAD}">
      <text>
        <t>[Threaded comment]
Your version of Excel allows you to read this threaded comment; however, any edits to it will get removed if the file is opened in a newer version of Excel. Learn more: https://go.microsoft.com/fwlink/?linkid=870924
Comment:
    check address table (dim_subscriber_address), focus on US + unknown</t>
      </text>
    </comment>
    <comment ref="I247" authorId="71" shapeId="0" xr:uid="{24B231D8-7A47-41BD-9F36-3A3B8B5EC1D5}">
      <text>
        <t>[Threaded comment]
Your version of Excel allows you to read this threaded comment; however, any edits to it will get removed if the file is opened in a newer version of Excel. Learn more: https://go.microsoft.com/fwlink/?linkid=870924
Comment:
    check address table (dim_subscriber_address), focus on US + unknown</t>
      </text>
    </comment>
    <comment ref="I248" authorId="72" shapeId="0" xr:uid="{F70E673C-F611-498C-80A4-C1D27B650A31}">
      <text>
        <t>[Threaded comment]
Your version of Excel allows you to read this threaded comment; however, any edits to it will get removed if the file is opened in a newer version of Excel. Learn more: https://go.microsoft.com/fwlink/?linkid=870924
Comment:
    check address table (dim_subscriber_address), focus on US + unknown</t>
      </text>
    </comment>
    <comment ref="O254" authorId="73" shapeId="0" xr:uid="{4B820C50-C0AE-45C0-8397-BD3A446A0AC6}">
      <text>
        <t>[Threaded comment]
Your version of Excel allows you to read this threaded comment; however, any edits to it will get removed if the file is opened in a newer version of Excel. Learn more: https://go.microsoft.com/fwlink/?linkid=870924
Comment:
    highlighted in orange = could be mapped to "Last update date and time" + "Last update type" per new GDM specs</t>
      </text>
    </comment>
    <comment ref="H257" authorId="74" shapeId="0" xr:uid="{63CBAEDB-EF2A-4A47-AF99-8F2DEA0544BC}">
      <text>
        <t>[Threaded comment]
Your version of Excel allows you to read this threaded comment; however, any edits to it will get removed if the file is opened in a newer version of Excel. Learn more: https://go.microsoft.com/fwlink/?linkid=870924
Comment:
    Get clarity if this is needed (does this still have some applications?)</t>
      </text>
    </comment>
    <comment ref="G266" authorId="75" shapeId="0" xr:uid="{051DB8A2-3A2E-48EB-9007-C9DBFDC3B6C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Isn’t this our brand_customer_ID or MDM_ID coming from IDR process?
Reply:
    Same as MDM_ID</t>
      </text>
    </comment>
    <comment ref="S266" authorId="76" shapeId="0" xr:uid="{CE9944FE-5334-45C6-9B30-3DEE98302F48}">
      <text>
        <t>[Threaded comment]
Your version of Excel allows you to read this threaded comment; however, any edits to it will get removed if the file is opened in a newer version of Excel. Learn more: https://go.microsoft.com/fwlink/?linkid=870924
Comment:
    Yes, mapping to global_mdm_id</t>
      </text>
    </comment>
    <comment ref="H270" authorId="77" shapeId="0" xr:uid="{E3E2D034-3195-4FE3-905C-4B9D9126C656}">
      <text>
        <t>[Threaded comment]
Your version of Excel allows you to read this threaded comment; however, any edits to it will get removed if the file is opened in a newer version of Excel. Learn more: https://go.microsoft.com/fwlink/?linkid=870924
Comment:
    Need to replace with the one-to-one versions of model_name+segment_value (that were solutioned by IT+Databricks). Are these the collection of “[insert model name]_segments” fields from bar_aa_models_final?
Reply:
    @GONZALEZ Andres @GNAD Julia - ARTEFACT @HARRAFI Shahab - DATABRICKS</t>
      </text>
    </comment>
    <comment ref="I270" authorId="78" shapeId="0" xr:uid="{58CBBFD4-0A86-4CCD-826A-3C3249B73305}">
      <text>
        <t>[Threaded comment]
Your version of Excel allows you to read this threaded comment; however, any edits to it will get removed if the file is opened in a newer version of Excel. Learn more: https://go.microsoft.com/fwlink/?linkid=870924
Comment:
    Confirmed from Prerana that we should NOT be using the final table</t>
      </text>
    </comment>
    <comment ref="AZ270" authorId="79" shapeId="0" xr:uid="{668329D8-A7FA-4C6A-93BE-C45DFE154894}">
      <text>
        <t>[Threaded comment]
Your version of Excel allows you to read this threaded comment; however, any edits to it will get removed if the file is opened in a newer version of Excel. Learn more: https://go.microsoft.com/fwlink/?linkid=870924
Comment:
    Look like everything is represented, but the way it is show in the original tables has changes. Just want to ensure this is okay</t>
      </text>
    </comment>
    <comment ref="H271" authorId="80" shapeId="0" xr:uid="{58A4A8F8-8344-4C02-8D64-E05DBC65294F}">
      <text>
        <t>[Threaded comment]
Your version of Excel allows you to read this threaded comment; however, any edits to it will get removed if the file is opened in a newer version of Excel. Learn more: https://go.microsoft.com/fwlink/?linkid=870924
Comment:
    Need to replace with the one-to-one versions of model_name+segment_value (that were solutioned by IT+Databricks). Are these the collection of “[insert model name]_segments” fields from bar_aa_models_final?
Reply:
    @GONZALEZ Andres @HARRAFI Shahab - DATABRICKS @GNAD Julia - ARTEFACT</t>
      </text>
    </comment>
    <comment ref="AZ271" authorId="81" shapeId="0" xr:uid="{4105A989-7624-46E3-84DF-D88EF9F8BAD9}">
      <text>
        <t>[Threaded comment]
Your version of Excel allows you to read this threaded comment; however, any edits to it will get removed if the file is opened in a newer version of Excel. Learn more: https://go.microsoft.com/fwlink/?linkid=870924
Comment:
    Look like everything is represented, but the way it is show in the original tables has changes. Just want to ensure this is okay</t>
      </text>
    </comment>
    <comment ref="H277" authorId="82" shapeId="0" xr:uid="{54C305ED-12AF-4684-ABB9-61ACDFCDB9E5}">
      <text>
        <t>[Threaded comment]
Your version of Excel allows you to read this threaded comment; however, any edits to it will get removed if the file is opened in a newer version of Excel. Learn more: https://go.microsoft.com/fwlink/?linkid=870924
Comment:
    This living in campaign master doesn’t make sense (will create duplicate records) - should just use start and end dates</t>
      </text>
    </comment>
    <comment ref="H281" authorId="83" shapeId="0" xr:uid="{56F6341F-26FA-4575-BF76-F25FDEC1E22C}">
      <text>
        <t>[Threaded comment]
Your version of Excel allows you to read this threaded comment; however, any edits to it will get removed if the file is opened in a newer version of Excel. Learn more: https://go.microsoft.com/fwlink/?linkid=870924
Comment:
    Need to talk to Andres</t>
      </text>
    </comment>
    <comment ref="D287" authorId="84" shapeId="0" xr:uid="{7A64F6A0-2AC0-4163-AAB2-4B87A374CF35}">
      <text>
        <t>[Threaded comment]
Your version of Excel allows you to read this threaded comment; however, any edits to it will get removed if the file is opened in a newer version of Excel. Learn more: https://go.microsoft.com/fwlink/?linkid=870924
Comment:
    Added additional information from Global (revised defn, example data)</t>
      </text>
    </comment>
    <comment ref="G287" authorId="85" shapeId="0" xr:uid="{D9F4F70D-763C-459F-AB77-CFD0AA8655E5}">
      <text>
        <t>[Threaded comment]
Your version of Excel allows you to read this threaded comment; however, any edits to it will get removed if the file is opened in a newer version of Excel. Learn more: https://go.microsoft.com/fwlink/?linkid=870924
Comment:
    Possible but we don’t capture this</t>
      </text>
    </comment>
    <comment ref="H289" authorId="86" shapeId="0" xr:uid="{2B4AD0B1-E9A9-4A2F-8087-0337EE6E83B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Are these flagged because they are calculated and it needs to be known? @TIKTINSKY Peter - ARTEFACT 
Reply:
    These are flagged because we need Andres to ensure that they are calculated at the campaign level, not the customer level in the context of the campaign master</t>
      </text>
    </comment>
    <comment ref="H297" authorId="87" shapeId="0" xr:uid="{31B68D24-7ABB-4715-9A4F-01ECC8B74A41}">
      <text>
        <t>[Threaded comment]
Your version of Excel allows you to read this threaded comment; however, any edits to it will get removed if the file is opened in a newer version of Excel. Learn more: https://go.microsoft.com/fwlink/?linkid=870924
Comment:
    confirm logic with Andres: make sure we are properly aggregating these fields at the campaign level</t>
      </text>
    </comment>
    <comment ref="D299" authorId="88" shapeId="0" xr:uid="{A9DB8219-EFCD-42E3-AFA3-6AEECFE19CFB}">
      <text>
        <t>[Threaded comment]
Your version of Excel allows you to read this threaded comment; however, any edits to it will get removed if the file is opened in a newer version of Excel. Learn more: https://go.microsoft.com/fwlink/?linkid=870924
Comment:
    Added additional information from Global - we have the other two - can we table for now?</t>
      </text>
    </comment>
    <comment ref="G299" authorId="89" shapeId="0" xr:uid="{B7472D28-B76D-44CE-A188-A53D552C607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Part of 1P acquisition frame
Reply:
    @GONZALEZ Andres does this mean we can include this?</t>
      </text>
    </comment>
    <comment ref="G302" authorId="90" shapeId="0" xr:uid="{982492B7-E72B-4D7A-85FA-4A4D68DD184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Isn’t this our brand_customer_ID or MDM_ID coming from IDR process?
Reply:
    Same as MDM_ID</t>
      </text>
    </comment>
    <comment ref="S302" authorId="91" shapeId="0" xr:uid="{8F0E4957-4089-4629-A785-8284E15592FC}">
      <text>
        <t>[Threaded comment]
Your version of Excel allows you to read this threaded comment; however, any edits to it will get removed if the file is opened in a newer version of Excel. Learn more: https://go.microsoft.com/fwlink/?linkid=870924
Comment:
    Yes, mapping to global_mdm_id</t>
      </text>
    </comment>
    <comment ref="H306" authorId="92" shapeId="0" xr:uid="{F4C6EA53-716B-4564-AC18-108A8F4C0FF4}">
      <text>
        <t>[Threaded comment]
Your version of Excel allows you to read this threaded comment; however, any edits to it will get removed if the file is opened in a newer version of Excel. Learn more: https://go.microsoft.com/fwlink/?linkid=870924
Comment:
    Need to confirm this is the right source of truth vs. campaign_id</t>
      </text>
    </comment>
    <comment ref="P307" authorId="93" shapeId="0" xr:uid="{A6EA5B18-E86B-4B7B-972B-0AF03AF95A9B}">
      <text>
        <t xml:space="preserve">[Threaded comment]
Your version of Excel allows you to read this threaded comment; however, any edits to it will get removed if the file is opened in a newer version of Excel. Learn more: https://go.microsoft.com/fwlink/?linkid=870924
Comment:
    I marked these as Y for GDM: date_key, net_order_qty, order_type, and net_sales as we previously mapped these to their asks @TIKTINSKY Peter - ARTEFACT </t>
      </text>
    </comment>
    <comment ref="AX314" authorId="94" shapeId="0" xr:uid="{97B40423-62F2-4278-84A0-A22FEF06651B}">
      <text>
        <t>[Threaded comment]
Your version of Excel allows you to read this threaded comment; however, any edits to it will get removed if the file is opened in a newer version of Excel. Learn more: https://go.microsoft.com/fwlink/?linkid=870924
Comment:
    Data here right now does not match business expectation</t>
      </text>
    </comment>
    <comment ref="H317" authorId="95" shapeId="0" xr:uid="{5FB640AE-E4D4-45AC-8612-BC01050C2F88}">
      <text>
        <t xml:space="preserve">[Threaded comment]
Your version of Excel allows you to read this threaded comment; however, any edits to it will get removed if the file is opened in a newer version of Excel. Learn more: https://go.microsoft.com/fwlink/?linkid=870924
Comment:
    confirm logic with Andres: should these be the total_XX fields or just open_cnt, click_cnt, etc.? Make sure we are properly tracking event data without aggregation
Reply:
    See the 5 fields above for alternatives
Reply:
    Are the 5 below examples of how total_open_cnt, etc should possible look @TIKTINSKY Peter - ARTEFACT 
Reply:
    yep! there are a few fields present in this table that relate to send, bounce, delivered counts, etc... - what we need to know is how say total_open_cnt, differs from unique_open_cnt - are both needed or just one of the two?
Reply:
    Makes sense! </t>
      </text>
    </comment>
    <comment ref="H335" authorId="96" shapeId="0" xr:uid="{C3091515-13FE-4806-B175-7CA575140289}">
      <text>
        <t>[Threaded comment]
Your version of Excel allows you to read this threaded comment; however, any edits to it will get removed if the file is opened in a newer version of Excel. Learn more: https://go.microsoft.com/fwlink/?linkid=870924
Comment:
    Line_status &amp; line_type seem to detail the same info, but have significant gaps - we should likely reconcile these two fields into one</t>
      </text>
    </comment>
    <comment ref="H336" authorId="97" shapeId="0" xr:uid="{A5FC69AF-E275-4237-A32D-8904D5C8ED94}">
      <text>
        <t>[Threaded comment]
Your version of Excel allows you to read this threaded comment; however, any edits to it will get removed if the file is opened in a newer version of Excel. Learn more: https://go.microsoft.com/fwlink/?linkid=870924
Comment:
    Line_status &amp; line_type seem to detail the same info, but have significant gaps - we should likely reconcile these two fields into one</t>
      </text>
    </comment>
    <comment ref="AZ337" authorId="98" shapeId="0" xr:uid="{2BE0C74B-C371-4368-AE99-9796F0F6E516}">
      <text>
        <t>[Threaded comment]
Your version of Excel allows you to read this threaded comment; however, any edits to it will get removed if the file is opened in a newer version of Excel. Learn more: https://go.microsoft.com/fwlink/?linkid=870924
Comment:
    Has negatives</t>
      </text>
    </comment>
    <comment ref="H338" authorId="99" shapeId="0" xr:uid="{6F7AC65A-E1F4-44B8-BD10-295002DDF00C}">
      <text>
        <t>[Threaded comment]
Your version of Excel allows you to read this threaded comment; however, any edits to it will get removed if the file is opened in a newer version of Excel. Learn more: https://go.microsoft.com/fwlink/?linkid=870924
Comment:
    We need to ensure that we are properly aggregating sales figures coming from different sources into this single field</t>
      </text>
    </comment>
    <comment ref="H340" authorId="100" shapeId="0" xr:uid="{346E2B19-27C1-4986-B111-2F57CFDFE0B5}">
      <text>
        <t>[Threaded comment]
Your version of Excel allows you to read this threaded comment; however, any edits to it will get removed if the file is opened in a newer version of Excel. Learn more: https://go.microsoft.com/fwlink/?linkid=870924
Comment:
    Need to reconcile this with net_sales and determine if these are unique or should be combined to form one source of truth</t>
      </text>
    </comment>
    <comment ref="F350" authorId="101" shapeId="0" xr:uid="{CDBA7B32-0B70-4891-B224-04D9DA8D6DE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@GONZALEZ Andres
Reply:
    Hello @CHEN Ellie - ARTEFACT , I don’t have a direct answer for this point. There is different ways to determine samples or GWP today based on the ecommerce traffic.
first, is the expectation to cover only ecommerce transactions?
if that the case, you have two ways, rely on the product romance, we might need to confirm with SFCC team if they provide a flag that will be more precise in their feeds to determine the GWP. If not there is a possibility to look at the master data coming from SAP and identify what attribute is the one that can suffice the need. 
last escenario, will be to get stick to a list of EAN/UPC that will tell you which are the GWPs in each order from consumers.
Reply:
    @GONZALEZ Andres  I added product_ean here as per POs request</t>
      </text>
    </comment>
    <comment ref="H350" authorId="102" shapeId="0" xr:uid="{364BC5BD-B99E-4E64-953F-D8991018EFC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@GONZALEZ Andres
Reply:
    Hello @CHEN Ellie - ARTEFACT , I don’t have a direct answer for this point. There is different ways to determine samples or GWP today based on the ecommerce traffic.
first, is the expectation to cover only ecommerce transactions?
if that the case, you have two ways, rely on the product romance, we might need to confirm with SFCC team if they provide a flag that will be more precise in their feeds to determine the GWP. If not there is a possibility to look at the master data coming from SAP and identify what attribute is the one that can suffice the need. 
last escenario, will be to get stick to a list of EAN/UPC that will tell you which are the GWPs in each order from consumers.
Reply:
    @GONZALEZ Andres  I added product_ean here as per POs request</t>
      </text>
    </comment>
    <comment ref="G354" authorId="103" shapeId="0" xr:uid="{DCF25FED-C2CD-494B-B7F7-C1D82610544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Isn’t this our brand_customer_ID or MDM_ID coming from IDR process?
Reply:
    Same as MDM_ID</t>
      </text>
    </comment>
    <comment ref="S354" authorId="104" shapeId="0" xr:uid="{0D38A9BB-4960-4234-B2F2-97B7E832BFA9}">
      <text>
        <t>[Threaded comment]
Your version of Excel allows you to read this threaded comment; however, any edits to it will get removed if the file is opened in a newer version of Excel. Learn more: https://go.microsoft.com/fwlink/?linkid=870924
Comment:
    Yes, mapping to global_mdm_id</t>
      </text>
    </comment>
    <comment ref="H360" authorId="105" shapeId="0" xr:uid="{89682907-7B53-4214-B14B-42CA729D6177}">
      <text>
        <t>[Threaded comment]
Your version of Excel allows you to read this threaded comment; however, any edits to it will get removed if the file is opened in a newer version of Excel. Learn more: https://go.microsoft.com/fwlink/?linkid=870924
Comment:
    Might create in HighTouch instead of DDX</t>
      </text>
    </comment>
    <comment ref="D363" authorId="106" shapeId="0" xr:uid="{BD3C33A9-DA02-4B09-AE6C-B6E28EC81359}">
      <text>
        <t>[Threaded comment]
Your version of Excel allows you to read this threaded comment; however, any edits to it will get removed if the file is opened in a newer version of Excel. Learn more: https://go.microsoft.com/fwlink/?linkid=870924
Comment:
    Added more details from Global - not sure if enough to move forward though</t>
      </text>
    </comment>
    <comment ref="G363" authorId="107" shapeId="0" xr:uid="{EA9747A7-9A00-4745-9FC6-09027A1F3A72}">
      <text>
        <t>[Threaded comment]
Your version of Excel allows you to read this threaded comment; however, any edits to it will get removed if the file is opened in a newer version of Excel. Learn more: https://go.microsoft.com/fwlink/?linkid=870924
Comment:
    We just register orders from ecomm and retail.</t>
      </text>
    </comment>
    <comment ref="S363" authorId="108" shapeId="0" xr:uid="{750D752D-AAD8-403A-B6AA-419867868FEA}">
      <text>
        <t>[Threaded comment]
Your version of Excel allows you to read this threaded comment; however, any edits to it will get removed if the file is opened in a newer version of Excel. Learn more: https://go.microsoft.com/fwlink/?linkid=870924
Comment:
    Yes, even though we just collect retail and ecomm, this field can be created</t>
      </text>
    </comment>
    <comment ref="H364" authorId="109" shapeId="0" xr:uid="{8F59A270-9681-4932-91E5-948B9117324E}">
      <text>
        <t>[Threaded comment]
Your version of Excel allows you to read this threaded comment; however, any edits to it will get removed if the file is opened in a newer version of Excel. Learn more: https://go.microsoft.com/fwlink/?linkid=870924
Comment:
    order_status &amp; order_type seem to have heavy overlap in what they aim to detail about each order, but have significant gaps - we should likely reconcile these two fields into one</t>
      </text>
    </comment>
    <comment ref="H365" authorId="110" shapeId="0" xr:uid="{DDB56388-864B-4F28-92C7-218790FA5B98}">
      <text>
        <t>[Threaded comment]
Your version of Excel allows you to read this threaded comment; however, any edits to it will get removed if the file is opened in a newer version of Excel. Learn more: https://go.microsoft.com/fwlink/?linkid=870924
Comment:
    order_status &amp; order_type seem to have heavy overlap in what they aim to detail about each order, but have significant gaps - we should likely reconcile these two fields into one</t>
      </text>
    </comment>
    <comment ref="H366" authorId="111" shapeId="0" xr:uid="{4D00B278-5FB6-4468-AF8E-525E3173C026}">
      <text>
        <t>[Threaded comment]
Your version of Excel allows you to read this threaded comment; however, any edits to it will get removed if the file is opened in a newer version of Excel. Learn more: https://go.microsoft.com/fwlink/?linkid=870924
Comment:
    This seems to be at the line item level within the order_sales table so we likely need to aggregate it to the order_num level for the order_header table</t>
      </text>
    </comment>
    <comment ref="H367" authorId="112" shapeId="0" xr:uid="{2DD9FA26-DF22-4FE4-9244-6B9DEE4BBC9F}">
      <text>
        <t>[Threaded comment]
Your version of Excel allows you to read this threaded comment; however, any edits to it will get removed if the file is opened in a newer version of Excel. Learn more: https://go.microsoft.com/fwlink/?linkid=870924
Comment:
    We need to ensure that we are properly aggregating sales figures coming from different sources into this single field</t>
      </text>
    </comment>
    <comment ref="H371" authorId="113" shapeId="0" xr:uid="{3300CBC7-3B16-4E75-9C66-1B6F4A068BDD}">
      <text>
        <t>[Threaded comment]
Your version of Excel allows you to read this threaded comment; however, any edits to it will get removed if the file is opened in a newer version of Excel. Learn more: https://go.microsoft.com/fwlink/?linkid=870924
Comment:
    Need to reconcile this with net_sales and determine if these are unique or should be combined to form one source of truth</t>
      </text>
    </comment>
    <comment ref="D373" authorId="114" shapeId="0" xr:uid="{11705D3E-683E-4ED3-8321-6360B6C74C9D}">
      <text>
        <t xml:space="preserve">[Threaded comment]
Your version of Excel allows you to read this threaded comment; however, any edits to it will get removed if the file is opened in a newer version of Excel. Learn more: https://go.microsoft.com/fwlink/?linkid=870924
Comment:
    Altered attribute name and definition based on Global edits </t>
      </text>
    </comment>
    <comment ref="G373" authorId="115" shapeId="0" xr:uid="{D9AC930F-442F-463E-BD68-553FA8E6CB24}">
      <text>
        <t xml:space="preserve">[Threaded comment]
Your version of Excel allows you to read this threaded comment; however, any edits to it will get removed if the file is opened in a newer version of Excel. Learn more: https://go.microsoft.com/fwlink/?linkid=870924
Comment:
    Yes, it’s part of the order line items, we should be able to derive that information from there.
Reply:
    Not in OCP
Reply:
    Define logic behind all of the white </t>
      </text>
    </comment>
    <comment ref="AU375" authorId="116" shapeId="0" xr:uid="{31813CC7-23B3-486C-9AC4-AECAF6655AC2}">
      <text>
        <t>[Threaded comment]
Your version of Excel allows you to read this threaded comment; however, any edits to it will get removed if the file is opened in a newer version of Excel. Learn more: https://go.microsoft.com/fwlink/?linkid=870924
Comment:
    Yes, even though we just collect retail and ecomm, this field can be created</t>
      </text>
    </comment>
    <comment ref="H377" authorId="117" shapeId="0" xr:uid="{A1A23D82-0693-4112-9A94-E8BFF7C5535D}">
      <text>
        <t>[Threaded comment]
Your version of Excel allows you to read this threaded comment; however, any edits to it will get removed if the file is opened in a newer version of Excel. Learn more: https://go.microsoft.com/fwlink/?linkid=870924
Comment:
    This was moved from loyalty interactions
Reply:
    Talking to divisions though, this may not be needed</t>
      </text>
    </comment>
    <comment ref="G383" authorId="118" shapeId="0" xr:uid="{6BE2E4CA-0F97-471A-93B2-FA690148E57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Isn’t this our brand_customer_ID or MDM_ID coming from IDR process?
Reply:
    Same as MDM_ID</t>
      </text>
    </comment>
    <comment ref="S383" authorId="119" shapeId="0" xr:uid="{9FF44261-5245-44DD-9B43-F37C68B3FBBE}">
      <text>
        <t>[Threaded comment]
Your version of Excel allows you to read this threaded comment; however, any edits to it will get removed if the file is opened in a newer version of Excel. Learn more: https://go.microsoft.com/fwlink/?linkid=870924
Comment:
    Yes, mapping to global_mdm_id</t>
      </text>
    </comment>
    <comment ref="AY393" authorId="120" shapeId="0" xr:uid="{2AA81DB4-13F5-413A-9CCC-7CCDA28F28CB}">
      <text>
        <t xml:space="preserve">[Threaded comment]
Your version of Excel allows you to read this threaded comment; however, any edits to it will get removed if the file is opened in a newer version of Excel. Learn more: https://go.microsoft.com/fwlink/?linkid=870924
Comment:
    @GNAD Julia - ARTEFACT added a sample data here as there was none </t>
      </text>
    </comment>
    <comment ref="H394" authorId="121" shapeId="0" xr:uid="{76C2DB72-CB6A-44E1-BC61-A5ACCDA044F7}">
      <text>
        <t>[Threaded comment]
Your version of Excel allows you to read this threaded comment; however, any edits to it will get removed if the file is opened in a newer version of Excel. Learn more: https://go.microsoft.com/fwlink/?linkid=870924
Comment:
    Likely unnecessary granularity - plan on removing</t>
      </text>
    </comment>
    <comment ref="G396" authorId="122" shapeId="0" xr:uid="{F0F97F65-E7B5-43F1-A0C0-AC9F0D3A536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Isn’t this our brand_customer_ID or MDM_ID coming from IDR process?
Reply:
    Same as MDM_ID</t>
      </text>
    </comment>
    <comment ref="S396" authorId="123" shapeId="0" xr:uid="{9622FBC2-A9EF-4503-8D2F-2B2A9CCB65EA}">
      <text>
        <t>[Threaded comment]
Your version of Excel allows you to read this threaded comment; however, any edits to it will get removed if the file is opened in a newer version of Excel. Learn more: https://go.microsoft.com/fwlink/?linkid=870924
Comment:
    Yes, mapping to global_mdm_id</t>
      </text>
    </comment>
    <comment ref="G401" authorId="124" shapeId="0" xr:uid="{0681625B-F38A-4CCE-A1B4-935F23D825E5}">
      <text>
        <t>[Threaded comment]
Your version of Excel allows you to read this threaded comment; however, any edits to it will get removed if the file is opened in a newer version of Excel. Learn more: https://go.microsoft.com/fwlink/?linkid=870924
Comment:
    This is the sub-channel as recorded at the time of engagement. </t>
      </text>
    </comment>
    <comment ref="C402" authorId="125" shapeId="0" xr:uid="{B1CE84CE-A649-423B-A26F-C2E2AB10282C}">
      <text>
        <t xml:space="preserve">[Threaded comment]
Your version of Excel allows you to read this threaded comment; however, any edits to it will get removed if the file is opened in a newer version of Excel. Learn more: https://go.microsoft.com/fwlink/?linkid=870924
Comment:
    Change to interactions 
Reply:
    @GNAD Julia - ARTEFACT </t>
      </text>
    </comment>
    <comment ref="G402" authorId="126" shapeId="0" xr:uid="{95E5518E-E562-46A3-A35B-62783D6D4A5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need definitions for these
Reply:
    @ESFANDIARI Nafsika - ARTEFACT 
Reply:
    The value supplied for the transaction. Values to by type:
purchase=the order total
return=the return total amount (a negative number)
gift=the number of points given to the customer
reward=the number of points used to redeem the reward (a negative number)</t>
      </text>
    </comment>
    <comment ref="AY402" authorId="127" shapeId="0" xr:uid="{54E0C0DD-EA1F-4CCB-9F42-6CB8A460B65C}">
      <text>
        <t>[Threaded comment]
Your version of Excel allows you to read this threaded comment; however, any edits to it will get removed if the file is opened in a newer version of Excel. Learn more: https://go.microsoft.com/fwlink/?linkid=870924
Comment:
    @GNAD Julia - ARTEFACT same added a sample data here
Reply:
    Thank you!</t>
      </text>
    </comment>
    <comment ref="G407" authorId="128" shapeId="0" xr:uid="{8383DE7E-CAAD-4806-A187-B5B90AFE6EC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Isn’t this our brand_customer_ID or MDM_ID coming from IDR process?
Reply:
    Same as MDM_ID</t>
      </text>
    </comment>
    <comment ref="S407" authorId="129" shapeId="0" xr:uid="{105EDC88-7F7C-4382-A9B6-BD1C3CEAE5A5}">
      <text>
        <t>[Threaded comment]
Your version of Excel allows you to read this threaded comment; however, any edits to it will get removed if the file is opened in a newer version of Excel. Learn more: https://go.microsoft.com/fwlink/?linkid=870924
Comment:
    Yes, mapping to global_mdm_id</t>
      </text>
    </comment>
    <comment ref="H410" authorId="130" shapeId="0" xr:uid="{65BC4EC5-64E5-4413-8F37-434F38DBC249}">
      <text>
        <t>[Threaded comment]
Your version of Excel allows you to read this threaded comment; however, any edits to it will get removed if the file is opened in a newer version of Excel. Learn more: https://go.microsoft.com/fwlink/?linkid=870924
Comment:
    Add hyperlink</t>
      </text>
    </comment>
    <comment ref="G417" authorId="131" shapeId="0" xr:uid="{C4A64FBC-E101-4DF2-86DB-E9E588566A4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Isn’t this our brand_customer_ID or MDM_ID coming from IDR process?
Reply:
    Same as MDM_ID</t>
      </text>
    </comment>
    <comment ref="S417" authorId="132" shapeId="0" xr:uid="{E505F873-326F-48CE-A253-27958A06CCF9}">
      <text>
        <t>[Threaded comment]
Your version of Excel allows you to read this threaded comment; however, any edits to it will get removed if the file is opened in a newer version of Excel. Learn more: https://go.microsoft.com/fwlink/?linkid=870924
Comment:
    Yes, mapping to global_mdm_id</t>
      </text>
    </comment>
    <comment ref="H448" authorId="133" shapeId="0" xr:uid="{59262B6B-591E-4ADA-8A59-CD08FF28CB67}">
      <text>
        <t xml:space="preserve">[Threaded comment]
Your version of Excel allows you to read this threaded comment; however, any edits to it will get removed if the file is opened in a newer version of Excel. Learn more: https://go.microsoft.com/fwlink/?linkid=870924
Comment:
    Included these in the BAR Activation KPIs sheet - not sure we want it here </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tc={D9B8E66F-82AF-7A42-9006-1B4DD893BE51}</author>
    <author>tc={664A398E-FD3A-D449-BFD2-A94AAB681619}</author>
    <author>tc={51C1F88F-0EA7-2B41-92B9-7F903C4B0C87}</author>
    <author>tc={F82995C2-38AF-7B46-ADCA-2FC1B5CC9AE6}</author>
    <author>tc={486EEDAF-25DD-9A41-B675-F648D015435D}</author>
    <author>tc={AC843949-BA1A-864E-A52C-A0E81FE91263}</author>
    <author>tc={914C3287-C02A-9A49-B75B-D0A5D26E89AA}</author>
    <author>tc={BC396E80-ABB5-4E4E-ADD5-19FAABDD5590}</author>
    <author>tc={BE35B713-F37C-774D-A0A5-A9753E4869C5}</author>
    <author>tc={D6E27B36-9852-5546-84A3-3B5D8F02DDC0}</author>
    <author>tc={FFA52213-D657-5C41-A709-1F318F172663}</author>
    <author>tc={65EA3201-9C90-D644-8CA9-B85BEBCA1681}</author>
    <author>tc={C59BCC5A-CE00-9F4E-B838-B4DFAF379517}</author>
    <author>tc={5A9C30FE-1F94-D549-9993-E2AFF3078879}</author>
    <author>tc={77526124-7C4E-3D4F-8C08-579464D840FE}</author>
    <author>tc={2C907DE8-0BAF-5344-BA8E-24C365DF389A}</author>
    <author>tc={05056A72-77CA-E940-A034-F5F9BB9D867D}</author>
    <author>tc={6B8DDCA9-F271-B445-86EA-942ACAF985D1}</author>
    <author>tc={E31E1205-6A66-B74E-94A3-58806D4CD430}</author>
    <author>tc={A8043AD0-2D00-EA46-B2FD-3CA4F81F6C86}</author>
    <author>tc={F6608EB3-C6A3-2845-8945-2BC3C6EB6B83}</author>
    <author>tc={FF0E5FE2-C357-7D40-9E63-7AB5B79BDA39}</author>
    <author>tc={E0F15C6B-21ED-CA4F-A3E9-1A0A1C981FEA}</author>
    <author>tc={18928C16-BC69-1748-99C3-D87662FB2987}</author>
    <author>tc={BE6ABB79-D26F-F742-8A78-B794E3E0DF38}</author>
    <author>tc={E5D5A920-803E-2F4D-813B-76A6C46D0B9B}</author>
    <author>tc={A1C6A715-F5C6-4048-A1D6-4C4D47320B5C}</author>
    <author>tc={6549C424-857E-0E40-9571-070A8AAE0AA8}</author>
    <author>tc={EE8F1F77-DF2D-1C47-9B48-4F9314DB995E}</author>
    <author>tc={1C4941DE-B13F-E142-9033-6790D190C8C9}</author>
    <author>tc={8CEABF41-E563-0248-8AF4-56B09C654D7D}</author>
    <author>tc={0BF3FD6C-389E-784D-812D-9684F4B63CD3}</author>
    <author>tc={DE9A5ADB-6ACF-8D47-B2FB-7B1E8D577F95}</author>
    <author>tc={58215CEC-364F-AE4D-8443-A5579DAE91E9}</author>
    <author>tc={A4F82A6C-A2BB-8F42-8D7B-3B97526BEFCD}</author>
    <author>tc={7F96D48F-B502-784A-89DA-7C0C4F346457}</author>
    <author>tc={4102FE31-C8D8-9E49-9930-E603AA37B5FA}</author>
    <author>tc={310C55FD-713A-8E46-BF19-BD09C81B4EAA}</author>
    <author>tc={21922278-C7A2-8847-AFAF-6E3E827A0A26}</author>
    <author>tc={D0860411-D0E4-9642-8836-155BEAAD6A00}</author>
    <author>tc={B1E896DA-7D39-694F-88FC-8730BC443807}</author>
    <author>tc={0B1A9798-26C1-0F4C-98BF-CBC9B2447190}</author>
    <author>tc={F3717EDC-81D8-3D4F-90E6-DFF311DE1D29}</author>
    <author>tc={4BCAC506-462F-AB45-959C-79CA9E70BB37}</author>
    <author>tc={4A8886AD-442A-BC45-913B-EFE5E63FE071}</author>
    <author>tc={F509916C-BF8C-594E-A4E2-A7BB2AF467A6}</author>
    <author>tc={B394C5DB-7B78-7A47-BDCA-2C8D41F01484}</author>
    <author>tc={FB29AA68-469F-A34E-8409-528E4A490DB6}</author>
    <author>tc={804904D1-2E52-F244-8927-7FB8327FA945}</author>
    <author>tc={FC211E47-FDE0-7740-AD76-64FC5AF04CC5}</author>
    <author>tc={967C0E13-7D0A-C243-BF20-71F17C794842}</author>
    <author>tc={3040892E-D081-6544-9BE2-C4C482AA0EE1}</author>
    <author>tc={CEB0017D-A433-414D-AB8F-54D6594CF226}</author>
    <author>tc={98C3360F-5FC5-C04F-B2A0-B87C2948AF68}</author>
    <author>tc={B4DAF2AC-C8FD-E64E-BBA8-8613B2F95D12}</author>
    <author>tc={A3BF4272-7E43-D84E-A59E-37D553FFA9D0}</author>
    <author>tc={21587037-FEE9-F949-9F0E-E7C903CFD5A0}</author>
    <author>tc={7B38D53A-9C52-E94D-BEF8-BE20165E477F}</author>
    <author>tc={B8E95DA2-F7A1-934B-A7ED-96F39DB7C650}</author>
    <author>tc={F3E946A4-5D24-B142-9290-3546242C5306}</author>
    <author>tc={0A42D812-CE4B-2F40-B811-8AD6E4EBE847}</author>
    <author>tc={868EE039-2845-C444-9035-DDC2EC4ADEA8}</author>
    <author>tc={0C5637B8-F379-7B43-B249-4A20EB30050C}</author>
    <author>tc={14B06B99-56E4-CB42-8E11-D81CFD30888A}</author>
    <author>tc={EE8EC7FC-899A-DB4F-B1F0-B7D6C5119D46}</author>
    <author>tc={E8D3FB6D-8BB2-834D-9F23-9AF2822843EC}</author>
    <author>tc={6FBEBDEE-A437-F24B-9321-4B58B6C9E92B}</author>
    <author>tc={C91D8334-4F0B-2742-817C-BB04ABCA02DC}</author>
    <author>tc={39C281CD-D90F-9B44-87CE-9CCE523F5BC9}</author>
    <author>tc={65B602BE-0864-1C4F-8BE1-46D86E7038AD}</author>
    <author>tc={E55B43B4-3F47-5E41-80EA-FD1CDCB8386C}</author>
    <author>tc={DCD5154D-AA1A-B448-8FB9-5686B91775C9}</author>
    <author>tc={1A5F6B90-BF8F-A34B-8E51-D1573DCC3CB1}</author>
    <author>tc={2BA7F483-F461-C548-BCE7-AE49CD5E3F82}</author>
    <author>tc={6CD19263-31CF-C744-B25B-2BAF8DE27032}</author>
    <author>tc={39DE0ACC-57C3-C64B-B1B1-C121615BFFD3}</author>
    <author>tc={B3719388-257A-834A-AF5C-5301A5035982}</author>
    <author>tc={A89B6F36-9DD3-2344-8499-0221D5693799}</author>
    <author>tc={35F4E560-F57E-5041-B0D1-B14CE70839ED}</author>
    <author>tc={7EA1B1D0-73C7-2A49-9BCD-9895BACE1A55}</author>
    <author>tc={33176167-835A-AA43-944A-B174EF27D8A9}</author>
    <author>tc={B8459D8F-F2E7-C744-8ACF-C10FF579677D}</author>
    <author>tc={53A654DB-2585-7545-A00F-D03E28B39799}</author>
    <author>tc={3FB1EB04-A141-D84B-8613-88120AA29EE2}</author>
    <author>tc={C74353B2-0A1E-A64C-9173-66CD92600D6D}</author>
    <author>tc={340FC9D9-78AD-EC4E-A2C3-09AD0461B1D4}</author>
    <author>tc={3D3EA5DA-E211-9D48-A38D-D89B58C62E95}</author>
    <author>tc={531D63DF-B081-DE43-99FC-7932330CCA7B}</author>
    <author>tc={825723AD-4B3C-6442-BC22-C248BFFFC01E}</author>
    <author>tc={4BA7847F-18F4-3E4C-B3C4-9A0805EDFC29}</author>
    <author>tc={C105A452-2CD9-0D41-B499-07DDAA2CEA77}</author>
    <author>tc={8AF64F9B-B6E7-AA4D-BBC5-558C1D0113BB}</author>
    <author>tc={26FB3189-8AB7-F64F-A31B-4F2F85B92040}</author>
    <author>tc={89DFB202-78C2-E245-B3F4-3917197D9553}</author>
    <author>tc={9BF51DC0-995E-E94A-AB0F-57487DEC504B}</author>
    <author>tc={889FBDE2-C819-DA45-B33A-4143C815E77E}</author>
    <author>tc={8CDB8F26-0FC4-6046-9FEC-46DAD848EA0A}</author>
    <author>tc={BFED9567-16FE-594E-BC69-434F48AD3DEB}</author>
    <author>tc={3DF6E791-FD1C-1E4E-A20B-58A79D736AA9}</author>
    <author>tc={7226E0EF-C154-514F-8E57-36709F58B79B}</author>
    <author>tc={5E73848B-DC1F-F342-BE84-C1DDEAED82ED}</author>
    <author>tc={389AD2E4-050C-034A-AADF-CA465CEC5D15}</author>
    <author>tc={0744A316-1358-484E-9BDC-78CB80B2B03E}</author>
    <author>tc={6861A7FC-B009-3D42-853D-FADDB5E0B43F}</author>
    <author>tc={1BD081F8-D647-064B-ADA1-2F3879C96029}</author>
  </authors>
  <commentList>
    <comment ref="E6" authorId="0" shapeId="0" xr:uid="{D9B8E66F-82AF-7A42-9006-1B4DD893BE5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Isn’t this our brand_customer_ID or MDM_ID coming from IDR process?
Reply:
    Same as MDM_ID</t>
      </text>
    </comment>
    <comment ref="E19" authorId="1" shapeId="0" xr:uid="{664A398E-FD3A-D449-BFD2-A94AAB681619}">
      <text>
        <t>[Threaded comment]
Your version of Excel allows you to read this threaded comment; however, any edits to it will get removed if the file is opened in a newer version of Excel. Learn more: https://go.microsoft.com/fwlink/?linkid=870924
Comment:
    We don’t have a group opt-in but our T&amp;C are for all brands, we could potentially create this, we don’t do it today.
Reply:
    We need a final answer here, need to check if we have a media opt out</t>
      </text>
    </comment>
    <comment ref="F19" authorId="2" shapeId="0" xr:uid="{51C1F88F-0EA7-2B41-92B9-7F903C4B0C87}">
      <text>
        <t>[Threaded comment]
Your version of Excel allows you to read this threaded comment; however, any edits to it will get removed if the file is opened in a newer version of Excel. Learn more: https://go.microsoft.com/fwlink/?linkid=870924
Comment:
    we have a group opt-in, but it doesnt show as such because we split at channel level (one for SMS and one for T&amp;C where you agree to any sort of communication with Loreal) - This is at LUSA lvl, not brand - can check with Andrew 
Reply:
    Update on Jan 12 - removing
Reply:
    These are out of scope right now</t>
      </text>
    </comment>
    <comment ref="E20" authorId="3" shapeId="0" xr:uid="{F82995C2-38AF-7B46-ADCA-2FC1B5CC9AE6}">
      <text>
        <t>[Threaded comment]
Your version of Excel allows you to read this threaded comment; however, any edits to it will get removed if the file is opened in a newer version of Excel. Learn more: https://go.microsoft.com/fwlink/?linkid=870924
Comment:
    I’m not clear what will be the opt-in could enter in this bucket. Today we don’t have this.</t>
      </text>
    </comment>
    <comment ref="F20" authorId="4" shapeId="0" xr:uid="{486EEDAF-25DD-9A41-B675-F648D015435D}">
      <text>
        <t>[Threaded comment]
Your version of Excel allows you to read this threaded comment; however, any edits to it will get removed if the file is opened in a newer version of Excel. Learn more: https://go.microsoft.com/fwlink/?linkid=870924
Comment:
    We will have Beauty Advisor (BACC Project) - need to see prioritization here</t>
      </text>
    </comment>
    <comment ref="E21" authorId="5" shapeId="0" xr:uid="{AC843949-BA1A-864E-A52C-A0E81FE91263}">
      <text>
        <t>[Threaded comment]
Your version of Excel allows you to read this threaded comment; however, any edits to it will get removed if the file is opened in a newer version of Excel. Learn more: https://go.microsoft.com/fwlink/?linkid=870924
Comment:
    Doesn’t exist, we just capture an opt-out for target advertising ads coming from onetrust.</t>
      </text>
    </comment>
    <comment ref="F21" authorId="6" shapeId="0" xr:uid="{914C3287-C02A-9A49-B75B-D0A5D26E89AA}">
      <text>
        <t>[Threaded comment]
Your version of Excel allows you to read this threaded comment; however, any edits to it will get removed if the file is opened in a newer version of Excel. Learn more: https://go.microsoft.com/fwlink/?linkid=870924
Comment:
    We capture this above 
Reply:
    Jan 12th update: These are out of scope right now</t>
      </text>
    </comment>
    <comment ref="O24" authorId="7" shapeId="0" xr:uid="{BC396E80-ABB5-4E4E-ADD5-19FAABDD5590}">
      <text>
        <t>[Threaded comment]
Your version of Excel allows you to read this threaded comment; however, any edits to it will get removed if the file is opened in a newer version of Excel. Learn more: https://go.microsoft.com/fwlink/?linkid=870924
Comment:
    check after this issue is solved</t>
      </text>
    </comment>
    <comment ref="F26" authorId="8" shapeId="0" xr:uid="{BE35B713-F37C-774D-A0A5-A9753E4869C5}">
      <text>
        <t>[Threaded comment]
Your version of Excel allows you to read this threaded comment; however, any edits to it will get removed if the file is opened in a newer version of Excel. Learn more: https://go.microsoft.com/fwlink/?linkid=870924
Comment:
    Jan 12th update: Everything we get in gold should be valid emails</t>
      </text>
    </comment>
    <comment ref="F28" authorId="9" shapeId="0" xr:uid="{D6E27B36-9852-5546-84A3-3B5D8F02DDC0}">
      <text>
        <t xml:space="preserve">[Threaded comment]
Your version of Excel allows you to read this threaded comment; however, any edits to it will get removed if the file is opened in a newer version of Excel. Learn more: https://go.microsoft.com/fwlink/?linkid=870924
Comment:
    We do not have anything to compare to, so we consider valid if info is present. We do not have a service to validate addresses with. Nothing we can do here. 
Reply:
    If we have a address - can be valid. We can also try to validate zip code
</t>
      </text>
    </comment>
    <comment ref="F32" authorId="10" shapeId="0" xr:uid="{FFA52213-D657-5C41-A709-1F318F17266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should be replaced by: loyalty_status
Reply:
    @ESFANDIARI Nafsika - ARTEFACT why?Sorry just looking for more context :)
Reply:
    not sure the key is helpful. What is helpful to understand if someone is 1) active 2) inactive 3) paused</t>
      </text>
    </comment>
    <comment ref="J32" authorId="11" shapeId="0" xr:uid="{65EA3201-9C90-D644-8CA9-B85BEBCA1681}">
      <text>
        <t>[Threaded comment]
Your version of Excel allows you to read this threaded comment; however, any edits to it will get removed if the file is opened in a newer version of Excel. Learn more: https://go.microsoft.com/fwlink/?linkid=870924
Comment:
    @GNAD Julia - ARTEFACT added active, inactive or lapsed here
Reply:
    Thank you!</t>
      </text>
    </comment>
    <comment ref="E34" authorId="12" shapeId="0" xr:uid="{C59BCC5A-CE00-9F4E-B838-B4DFAF379517}">
      <text>
        <t>[Threaded comment]
Your version of Excel allows you to read this threaded comment; however, any edits to it will get removed if the file is opened in a newer version of Excel. Learn more: https://go.microsoft.com/fwlink/?linkid=870924
Comment:
    @GNAD Julia - ARTEFACT changed Loyalty channel to Loyalty Preferred Channel
Reply:
    Got it</t>
      </text>
    </comment>
    <comment ref="O38" authorId="13" shapeId="0" xr:uid="{5A9C30FE-1F94-D549-9993-E2AFF3078879}">
      <text>
        <t>[Threaded comment]
Your version of Excel allows you to read this threaded comment; however, any edits to it will get removed if the file is opened in a newer version of Excel. Learn more: https://go.microsoft.com/fwlink/?linkid=870924
Comment:
    @GNAD Julia - ARTEFACT I added a sample data as there as "0" here</t>
      </text>
    </comment>
    <comment ref="F40" authorId="14" shapeId="0" xr:uid="{77526124-7C4E-3D4F-8C08-579464D840FE}">
      <text>
        <t>[Threaded comment]
Your version of Excel allows you to read this threaded comment; however, any edits to it will get removed if the file is opened in a newer version of Excel. Learn more: https://go.microsoft.com/fwlink/?linkid=870924
Comment:
    This figure can go negative - I believe there is some logical but odd logic here that we need to detail in the definition (ask Asha)</t>
      </text>
    </comment>
    <comment ref="F41" authorId="15" shapeId="0" xr:uid="{2C907DE8-0BAF-5344-BA8E-24C365DF389A}">
      <text>
        <t>[Threaded comment]
Your version of Excel allows you to read this threaded comment; however, any edits to it will get removed if the file is opened in a newer version of Excel. Learn more: https://go.microsoft.com/fwlink/?linkid=870924
Comment:
    Unclear if this is supposed to be total loyalty points earned in a consumer’s lifetime, over a set interval, or something else entirely</t>
      </text>
    </comment>
    <comment ref="E42" authorId="16" shapeId="0" xr:uid="{05056A72-77CA-E940-A034-F5F9BB9D867D}">
      <text>
        <t>[Threaded comment]
Your version of Excel allows you to read this threaded comment; however, any edits to it will get removed if the file is opened in a newer version of Excel. Learn more: https://go.microsoft.com/fwlink/?linkid=870924
Comment:
    @GNAD Julia - ARTEFACT changed Redeemed points to Loyalty points redeemed to stay consistent with the previous naming
Reply:
    Got it!</t>
      </text>
    </comment>
    <comment ref="F42" authorId="17" shapeId="0" xr:uid="{6B8DDCA9-F271-B445-86EA-942ACAF985D1}">
      <text>
        <t>[Threaded comment]
Your version of Excel allows you to read this threaded comment; however, any edits to it will get removed if the file is opened in a newer version of Excel. Learn more: https://go.microsoft.com/fwlink/?linkid=870924
Comment:
    Unclear if this is supposed to be total loyalty points redeemed in a consumer’s lifetime, over a set interval, or something else entirely</t>
      </text>
    </comment>
    <comment ref="E44" authorId="18" shapeId="0" xr:uid="{E31E1205-6A66-B74E-94A3-58806D4CD43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expiration date of what??
Reply:
    @ESFANDIARI Nafsika - ARTEFACT 
Reply:
    @GONZALEZ Andres I pulled this from your Renovate-Gold Domains sheet. What did you initially intend with that field - assuming date at which loyalty points are about to expire? 
Reply:
    @GONZALEZ Andres do you have more context here?</t>
      </text>
    </comment>
    <comment ref="E45" authorId="19" shapeId="0" xr:uid="{A8043AD0-2D00-EA46-B2FD-3CA4F81F6C86}">
      <text>
        <t>[Threaded comment]
Your version of Excel allows you to read this threaded comment; however, any edits to it will get removed if the file is opened in a newer version of Excel. Learn more: https://go.microsoft.com/fwlink/?linkid=870924
Comment:
    @GNAD Julia - ARTEFACT changed this from expired points to Loyalty expired points to remain consistent with all naming 
Reply:
    Got it</t>
      </text>
    </comment>
    <comment ref="G46" authorId="20" shapeId="0" xr:uid="{F6608EB3-C6A3-2845-8945-2BC3C6EB6B83}">
      <text>
        <t>[Threaded comment]
Your version of Excel allows you to read this threaded comment; however, any edits to it will get removed if the file is opened in a newer version of Excel. Learn more: https://go.microsoft.com/fwlink/?linkid=870924
Comment:
    @TIKTINSKY Peter - ARTEFACT I was not able to locate a source table for these DDX Source Fields</t>
      </text>
    </comment>
    <comment ref="J46" authorId="21" shapeId="0" xr:uid="{FF0E5FE2-C357-7D40-9E63-7AB5B79BDA39}">
      <text>
        <t>[Threaded comment]
Your version of Excel allows you to read this threaded comment; however, any edits to it will get removed if the file is opened in a newer version of Excel. Learn more: https://go.microsoft.com/fwlink/?linkid=870924
Comment:
    @GNAD Julia - ARTEFACT added definitions here
Reply:
    Thank you!!</t>
      </text>
    </comment>
    <comment ref="F51" authorId="22" shapeId="0" xr:uid="{E0F15C6B-21ED-CA4F-A3E9-1A0A1C981FEA}">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Global request, underfilled attribute on our side. 
This is primarily click stream data - should be coming from GA4. So decision is to take from here, correct? @GONZALEZ Andres </t>
      </text>
    </comment>
    <comment ref="J52" authorId="23" shapeId="0" xr:uid="{18928C16-BC69-1748-99C3-D87662FB298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Incorrect defn @TIKTINSKY Peter - ARTEFACT</t>
      </text>
    </comment>
    <comment ref="F55" authorId="24" shapeId="0" xr:uid="{BE6ABB79-D26F-F742-8A78-B794E3E0DF38}">
      <text>
        <t>[Threaded comment]
Your version of Excel allows you to read this threaded comment; however, any edits to it will get removed if the file is opened in a newer version of Excel. Learn more: https://go.microsoft.com/fwlink/?linkid=870924
Comment:
    This is source of traffic</t>
      </text>
    </comment>
    <comment ref="E56" authorId="25" shapeId="0" xr:uid="{E5D5A920-803E-2F4D-813B-76A6C46D0B9B}">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there will be duplicates - sometimes we have multiple options for the same data request
Reply:
    @TIKTINSKY Peter - ARTEFACT fine to keep both though? </t>
      </text>
    </comment>
    <comment ref="G61" authorId="26" shapeId="0" xr:uid="{A1C6A715-F5C6-4048-A1D6-4C4D47320B5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@TIKTINSKY Peter - ARTEFACT vw_ga4_interactions_raw
Reply:
    Not in this table, but if we need it, we can have DIT can do it (it does exist in a diff table - but these will be deprecated
Reply:
    a channel field 100% still exists in the new flow. Ask Steph for details
Reply:
    It doesn't exist in the new ga4 raw table, they don't intake that info. If we want to we have to go through Deepti to see what we need
Reply:
    We can let Steph know, she is putting in a ticket
Reply:
    Sounds good. Romain spent a while setting up GA4 channel configs though, some I'm very surprised this isn't in the new table
Reply:
    @PALANCA Stephanie - ARTEFACT Just adding you here for context with the ticket :)
Reply:
    @PALANCA Stephanie - ARTEFACT</t>
      </text>
    </comment>
    <comment ref="B63" authorId="27" shapeId="0" xr:uid="{6549C424-857E-0E40-9571-070A8AAE0AA8}">
      <text>
        <t xml:space="preserve">[Threaded comment]
Your version of Excel allows you to read this threaded comment; however, any edits to it will get removed if the file is opened in a newer version of Excel. Learn more: https://go.microsoft.com/fwlink/?linkid=870924
Comment:
    Global has altered this field: I added in the field name, the sample data, and definition. What is final decision? @CHEN Ellie - ARTEFACT </t>
      </text>
    </comment>
    <comment ref="E63" authorId="28" shapeId="0" xr:uid="{EE8F1F77-DF2D-1C47-9B48-4F9314DB995E}">
      <text>
        <t>[Threaded comment]
Your version of Excel allows you to read this threaded comment; however, any edits to it will get removed if the file is opened in a newer version of Excel. Learn more: https://go.microsoft.com/fwlink/?linkid=870924
Comment:
    We have this manage by UTM and send to the new attributes from the global acquisition framework, I’m not sure if something extra is expected for this.</t>
      </text>
    </comment>
    <comment ref="F63" authorId="29" shapeId="0" xr:uid="{1C4941DE-B13F-E142-9033-6790D190C8C9}">
      <text>
        <t>[Threaded comment]
Your version of Excel allows you to read this threaded comment; however, any edits to it will get removed if the file is opened in a newer version of Excel. Learn more: https://go.microsoft.com/fwlink/?linkid=870924
Comment:
    We have this manage by UTM and send to the new attributes from the global acquisition framework, I’m not sure if something extra is expected for this.</t>
      </text>
    </comment>
    <comment ref="E69" authorId="30" shapeId="0" xr:uid="{8CEABF41-E563-0248-8AF4-56B09C654D7D}">
      <text>
        <t>[Threaded comment]
Your version of Excel allows you to read this threaded comment; however, any edits to it will get removed if the file is opened in a newer version of Excel. Learn more: https://go.microsoft.com/fwlink/?linkid=870924
Comment:
    Priority for LUXE</t>
      </text>
    </comment>
    <comment ref="E73" authorId="31" shapeId="0" xr:uid="{0BF3FD6C-389E-784D-812D-9684F4B63CD3}">
      <text>
        <t>[Threaded comment]
Your version of Excel allows you to read this threaded comment; however, any edits to it will get removed if the file is opened in a newer version of Excel. Learn more: https://go.microsoft.com/fwlink/?linkid=870924
Comment:
    Priority for LUXE</t>
      </text>
    </comment>
    <comment ref="G88" authorId="32" shapeId="0" xr:uid="{DE9A5ADB-6ACF-8D47-B2FB-7B1E8D577F95}">
      <text>
        <t>[Threaded comment]
Your version of Excel allows you to read this threaded comment; however, any edits to it will get removed if the file is opened in a newer version of Excel. Learn more: https://go.microsoft.com/fwlink/?linkid=870924
Comment:
    This is in an array</t>
      </text>
    </comment>
    <comment ref="E89" authorId="33" shapeId="0" xr:uid="{58215CEC-364F-AE4D-8443-A5579DAE91E9}">
      <text>
        <t>[Threaded comment]
Your version of Excel allows you to read this threaded comment; however, any edits to it will get removed if the file is opened in a newer version of Excel. Learn more: https://go.microsoft.com/fwlink/?linkid=870924
Comment:
    Priority for LUXE</t>
      </text>
    </comment>
    <comment ref="E91" authorId="34" shapeId="0" xr:uid="{A4F82A6C-A2BB-8F42-8D7B-3B97526BEFCD}">
      <text>
        <t>[Threaded comment]
Your version of Excel allows you to read this threaded comment; however, any edits to it will get removed if the file is opened in a newer version of Excel. Learn more: https://go.microsoft.com/fwlink/?linkid=870924
Comment:
    Priority for LUXE</t>
      </text>
    </comment>
    <comment ref="J91" authorId="35" shapeId="0" xr:uid="{7F96D48F-B502-784A-89DA-7C0C4F346457}">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Need to check if this should also include the category the customer prefers, don’t think skincare, suncare, hair color should be there
Reply:
    @PETERSON DUTOYA Jeremy - VIE  if you want to look into this, that would be great! </t>
      </text>
    </comment>
    <comment ref="J93" authorId="36" shapeId="0" xr:uid="{4102FE31-C8D8-9E49-9930-E603AA37B5F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@PETERSON DUTOYA Jeremy - VIE  can you also check if this should have  Brown  
- Green  
- Blue  
- Hazel being recorded?
Reply:
    Check in DDX?
Reply:
    Following count check in DDX and list of prioritized attributes, it doesnt appear that these values have been prioritized</t>
      </text>
    </comment>
    <comment ref="E98" authorId="37" shapeId="0" xr:uid="{310C55FD-713A-8E46-BF19-BD09C81B4EAA}">
      <text>
        <t>[Threaded comment]
Your version of Excel allows you to read this threaded comment; however, any edits to it will get removed if the file is opened in a newer version of Excel. Learn more: https://go.microsoft.com/fwlink/?linkid=870924
Comment:
    Priority for LUXE</t>
      </text>
    </comment>
    <comment ref="E100" authorId="38" shapeId="0" xr:uid="{21922278-C7A2-8847-AFAF-6E3E827A0A26}">
      <text>
        <t>[Threaded comment]
Your version of Excel allows you to read this threaded comment; however, any edits to it will get removed if the file is opened in a newer version of Excel. Learn more: https://go.microsoft.com/fwlink/?linkid=870924
Comment:
    Priority for LUXE</t>
      </text>
    </comment>
    <comment ref="E101" authorId="39" shapeId="0" xr:uid="{D0860411-D0E4-9642-8836-155BEAAD6A00}">
      <text>
        <t>[Threaded comment]
Your version of Excel allows you to read this threaded comment; however, any edits to it will get removed if the file is opened in a newer version of Excel. Learn more: https://go.microsoft.com/fwlink/?linkid=870924
Comment:
    We store them all as part of the DSF service experience, is a 1 to many relationship. We should discuss the expectation of this field.
Reply:
    What do we want here - full routine with the camera, or list of SKUs - we have a plan</t>
      </text>
    </comment>
    <comment ref="F101" authorId="40" shapeId="0" xr:uid="{B1E896DA-7D39-694F-88FC-8730BC44380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This will become 1:M, what is wanted? SKU name, etc.?
Reply:
    @GONZALEZ Andres  should we remove this one?
Reply:
    This is for diagnostic, scans, etc. Sometimes a recommendation is of many different products. How does global want us to store this? One product? One to Many relationship. 
Right now we can just record all recommendations that are coming from beauty experiance</t>
      </text>
    </comment>
    <comment ref="E105" authorId="41" shapeId="0" xr:uid="{0B1A9798-26C1-0F4C-98BF-CBC9B2447190}">
      <text>
        <t>[Threaded comment]
Your version of Excel allows you to read this threaded comment; however, any edits to it will get removed if the file is opened in a newer version of Excel. Learn more: https://go.microsoft.com/fwlink/?linkid=870924
Comment:
    Priority for LUXE</t>
      </text>
    </comment>
    <comment ref="E107" authorId="42" shapeId="0" xr:uid="{F3717EDC-81D8-3D4F-90E6-DFF311DE1D29}">
      <text>
        <t>[Threaded comment]
Your version of Excel allows you to read this threaded comment; however, any edits to it will get removed if the file is opened in a newer version of Excel. Learn more: https://go.microsoft.com/fwlink/?linkid=870924
Comment:
    Priority for LUXE</t>
      </text>
    </comment>
    <comment ref="E110" authorId="43" shapeId="0" xr:uid="{4BCAC506-462F-AB45-959C-79CA9E70BB37}">
      <text>
        <t>[Threaded comment]
Your version of Excel allows you to read this threaded comment; however, any edits to it will get removed if the file is opened in a newer version of Excel. Learn more: https://go.microsoft.com/fwlink/?linkid=870924
Comment:
    Priority for LUXE</t>
      </text>
    </comment>
    <comment ref="J110" authorId="44" shapeId="0" xr:uid="{4A8886AD-442A-BC45-913B-EFE5E63FE07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@PETERSON DUTOYA Jeremy - VIE  Can you check if Spicy should be recorded here?
Reply:
    Per email I sent back (count of records in DDX) and list of prioritized attributes, it shouldn't</t>
      </text>
    </comment>
    <comment ref="F134" authorId="45" shapeId="0" xr:uid="{F509916C-BF8C-594E-A4E2-A7BB2AF467A6}">
      <text>
        <t>[Threaded comment]
Your version of Excel allows you to read this threaded comment; however, any edits to it will get removed if the file is opened in a newer version of Excel. Learn more: https://go.microsoft.com/fwlink/?linkid=870924
Comment:
    If we can’t find the legacy logic here to reproduce it apples to apples, what is the logic behind keeping this?</t>
      </text>
    </comment>
    <comment ref="F138" authorId="46" shapeId="0" xr:uid="{B394C5DB-7B78-7A47-BDCA-2C8D41F01484}">
      <text>
        <t>[Threaded comment]
Your version of Excel allows you to read this threaded comment; however, any edits to it will get removed if the file is opened in a newer version of Excel. Learn more: https://go.microsoft.com/fwlink/?linkid=870924
Comment:
    Likely makes sense to replace logic with accenture logic (easy fix, two lines of code using same input fields of age_code/birth_month_day from the vw_dp_neustar_customer table)
Reply:
    This is because age_range comes from prod_us_catalog.crm_base.dp_neustar_customer (from birth_date)
Reply:
    This is the logic that is coming from vw_customer360_liveramp:
CASE
   WHEN age BETWEEN 18 AND 24 THEN '18-24'
   WHEN age BETWEEN 25 AND 34 THEN '25-34'
   WHEN age BETWEEN 35 AND 44 THEN '35-44'
   WHEN age BETWEEN 45 AND 54 THEN '45-54'
   WHEN age BETWEEN 55 AND 64 THEN '55-64'
   WHEN age &gt;= 65 THEN '65+'
   ELSE NULL
END AS age_range
age being calculated as `YEAR(CURRENT_DATE()) - LEFT(birth_date, 4) AS age`
birth_date is coming from dp_neustar_customer.</t>
      </text>
    </comment>
    <comment ref="E146" authorId="47" shapeId="0" xr:uid="{FB29AA68-469F-A34E-8409-528E4A490DB6}">
      <text>
        <t>[Threaded comment]
Your version of Excel allows you to read this threaded comment; however, any edits to it will get removed if the file is opened in a newer version of Excel. Learn more: https://go.microsoft.com/fwlink/?linkid=870924
Comment:
    removing</t>
      </text>
    </comment>
    <comment ref="E175" authorId="48" shapeId="0" xr:uid="{804904D1-2E52-F244-8927-7FB8327FA94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Isn’t this our brand_customer_ID or MDM_ID coming from IDR process?
Reply:
    Same as MDM_ID</t>
      </text>
    </comment>
    <comment ref="A176" authorId="49" shapeId="0" xr:uid="{FC211E47-FDE0-7740-AD76-64FC5AF04CC5}">
      <text>
        <t>[Threaded comment]
Your version of Excel allows you to read this threaded comment; however, any edits to it will get removed if the file is opened in a newer version of Excel. Learn more: https://go.microsoft.com/fwlink/?linkid=870924
Comment:
    we should either mirror the C360 contact info structure (dedicated table, with one-to-many config) or reformat as one-to-one and add to customer table (likely less efficient due to customers having multiple phone #'s and emails)</t>
      </text>
    </comment>
    <comment ref="F181" authorId="50" shapeId="0" xr:uid="{967C0E13-7D0A-C243-BF20-71F17C794842}">
      <text>
        <t>[Threaded comment]
Your version of Excel allows you to read this threaded comment; however, any edits to it will get removed if the file is opened in a newer version of Excel. Learn more: https://go.microsoft.com/fwlink/?linkid=870924
Comment:
    This is what we currently use to store contact details: Ex- type = email, value = asdf@gmail.com (repeat for SMS)</t>
      </text>
    </comment>
    <comment ref="E183" authorId="51" shapeId="0" xr:uid="{3040892E-D081-6544-9BE2-C4C482AA0EE1}">
      <text>
        <t xml:space="preserve">[Threaded comment]
Your version of Excel allows you to read this threaded comment; however, any edits to it will get removed if the file is opened in a newer version of Excel. Learn more: https://go.microsoft.com/fwlink/?linkid=870924
Comment:
    Can't this be 1-M since you can typically save more than one address on shopping accounts @TIKTINSKY Peter - ARTEFACT 
Reply:
    this is their mailing address, not shipping address. Even if someone moves or has multiple homes, we use survivorship to pull the most recent address record per customer so it will always be one to one. When dealing with shipping addresses you are 100% right - customers will oftentimes have multiple
Reply:
    Gotcha, thank you :) </t>
      </text>
    </comment>
    <comment ref="G185" authorId="52" shapeId="0" xr:uid="{CEB0017D-A433-414D-AB8F-54D6594CF226}">
      <text>
        <t>[Threaded comment]
Your version of Excel allows you to read this threaded comment; however, any edits to it will get removed if the file is opened in a newer version of Excel. Learn more: https://go.microsoft.com/fwlink/?linkid=870924
Comment:
    check address table (dim_subscriber_address), focus on US + unknown</t>
      </text>
    </comment>
    <comment ref="B186" authorId="53" shapeId="0" xr:uid="{98C3360F-5FC5-C04F-B2A0-B87C2948AF68}">
      <text>
        <t xml:space="preserve">[Threaded comment]
Your version of Excel allows you to read this threaded comment; however, any edits to it will get removed if the file is opened in a newer version of Excel. Learn more: https://go.microsoft.com/fwlink/?linkid=870924
Comment:
    Looking at dim_subscriber_address table - this value looks a bit more clean (~500 rows) but mainly US states that can be remediated. </t>
      </text>
    </comment>
    <comment ref="G186" authorId="54" shapeId="0" xr:uid="{B4DAF2AC-C8FD-E64E-BBA8-8613B2F95D12}">
      <text>
        <t>[Threaded comment]
Your version of Excel allows you to read this threaded comment; however, any edits to it will get removed if the file is opened in a newer version of Excel. Learn more: https://go.microsoft.com/fwlink/?linkid=870924
Comment:
    check address table (dim_subscriber_address), focus on US + unknown</t>
      </text>
    </comment>
    <comment ref="G187" authorId="55" shapeId="0" xr:uid="{A3BF4272-7E43-D84E-A59E-37D553FFA9D0}">
      <text>
        <t>[Threaded comment]
Your version of Excel allows you to read this threaded comment; however, any edits to it will get removed if the file is opened in a newer version of Excel. Learn more: https://go.microsoft.com/fwlink/?linkid=870924
Comment:
    check address table (dim_subscriber_address), focus on US + unknown</t>
      </text>
    </comment>
    <comment ref="G188" authorId="56" shapeId="0" xr:uid="{21587037-FEE9-F949-9F0E-E7C903CFD5A0}">
      <text>
        <t>[Threaded comment]
Your version of Excel allows you to read this threaded comment; however, any edits to it will get removed if the file is opened in a newer version of Excel. Learn more: https://go.microsoft.com/fwlink/?linkid=870924
Comment:
    check address table (dim_subscriber_address), focus on US + unknown</t>
      </text>
    </comment>
    <comment ref="G189" authorId="57" shapeId="0" xr:uid="{7B38D53A-9C52-E94D-BEF8-BE20165E477F}">
      <text>
        <t>[Threaded comment]
Your version of Excel allows you to read this threaded comment; however, any edits to it will get removed if the file is opened in a newer version of Excel. Learn more: https://go.microsoft.com/fwlink/?linkid=870924
Comment:
    check address table (dim_subscriber_address), focus on US + unknown</t>
      </text>
    </comment>
    <comment ref="F198" authorId="58" shapeId="0" xr:uid="{B8E95DA2-F7A1-934B-A7ED-96F39DB7C650}">
      <text>
        <t>[Threaded comment]
Your version of Excel allows you to read this threaded comment; however, any edits to it will get removed if the file is opened in a newer version of Excel. Learn more: https://go.microsoft.com/fwlink/?linkid=870924
Comment:
    Get clarity if this is needed (does this still have some applications?)</t>
      </text>
    </comment>
    <comment ref="E207" authorId="59" shapeId="0" xr:uid="{F3E946A4-5D24-B142-9290-3546242C530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Isn’t this our brand_customer_ID or MDM_ID coming from IDR process?
Reply:
    Same as MDM_ID</t>
      </text>
    </comment>
    <comment ref="F211" authorId="60" shapeId="0" xr:uid="{0A42D812-CE4B-2F40-B811-8AD6E4EBE847}">
      <text>
        <t>[Threaded comment]
Your version of Excel allows you to read this threaded comment; however, any edits to it will get removed if the file is opened in a newer version of Excel. Learn more: https://go.microsoft.com/fwlink/?linkid=870924
Comment:
    Need to replace with the one-to-one versions of model_name+segment_value (that were solutioned by IT+Databricks). Are these the collection of “[insert model name]_segments” fields from bar_aa_models_final?
Reply:
    @GONZALEZ Andres @GNAD Julia - ARTEFACT @HARRAFI Shahab - DATABRICKS</t>
      </text>
    </comment>
    <comment ref="G211" authorId="61" shapeId="0" xr:uid="{868EE039-2845-C444-9035-DDC2EC4ADEA8}">
      <text>
        <t>[Threaded comment]
Your version of Excel allows you to read this threaded comment; however, any edits to it will get removed if the file is opened in a newer version of Excel. Learn more: https://go.microsoft.com/fwlink/?linkid=870924
Comment:
    Confirmed from Prerana that we should NOT be using the final table</t>
      </text>
    </comment>
    <comment ref="F212" authorId="62" shapeId="0" xr:uid="{0C5637B8-F379-7B43-B249-4A20EB30050C}">
      <text>
        <t>[Threaded comment]
Your version of Excel allows you to read this threaded comment; however, any edits to it will get removed if the file is opened in a newer version of Excel. Learn more: https://go.microsoft.com/fwlink/?linkid=870924
Comment:
    Need to replace with the one-to-one versions of model_name+segment_value (that were solutioned by IT+Databricks). Are these the collection of “[insert model name]_segments” fields from bar_aa_models_final?
Reply:
    @GONZALEZ Andres @HARRAFI Shahab - DATABRICKS @GNAD Julia - ARTEFACT</t>
      </text>
    </comment>
    <comment ref="F218" authorId="63" shapeId="0" xr:uid="{14B06B99-56E4-CB42-8E11-D81CFD30888A}">
      <text>
        <t>[Threaded comment]
Your version of Excel allows you to read this threaded comment; however, any edits to it will get removed if the file is opened in a newer version of Excel. Learn more: https://go.microsoft.com/fwlink/?linkid=870924
Comment:
    This living in campaign master doesn’t make sense (will create duplicate records) - should just use start and end dates</t>
      </text>
    </comment>
    <comment ref="F222" authorId="64" shapeId="0" xr:uid="{EE8EC7FC-899A-DB4F-B1F0-B7D6C5119D46}">
      <text>
        <t>[Threaded comment]
Your version of Excel allows you to read this threaded comment; however, any edits to it will get removed if the file is opened in a newer version of Excel. Learn more: https://go.microsoft.com/fwlink/?linkid=870924
Comment:
    Need to talk to Andres</t>
      </text>
    </comment>
    <comment ref="B228" authorId="65" shapeId="0" xr:uid="{E8D3FB6D-8BB2-834D-9F23-9AF2822843EC}">
      <text>
        <t>[Threaded comment]
Your version of Excel allows you to read this threaded comment; however, any edits to it will get removed if the file is opened in a newer version of Excel. Learn more: https://go.microsoft.com/fwlink/?linkid=870924
Comment:
    Added additional information from Global (revised defn, example data)</t>
      </text>
    </comment>
    <comment ref="E228" authorId="66" shapeId="0" xr:uid="{6FBEBDEE-A437-F24B-9321-4B58B6C9E92B}">
      <text>
        <t>[Threaded comment]
Your version of Excel allows you to read this threaded comment; however, any edits to it will get removed if the file is opened in a newer version of Excel. Learn more: https://go.microsoft.com/fwlink/?linkid=870924
Comment:
    Possible but we don’t capture this</t>
      </text>
    </comment>
    <comment ref="F230" authorId="67" shapeId="0" xr:uid="{C91D8334-4F0B-2742-817C-BB04ABCA02D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Are these flagged because they are calculated and it needs to be known? @TIKTINSKY Peter - ARTEFACT 
Reply:
    These are flagged because we need Andres to ensure that they are calculated at the campaign level, not the customer level in the context of the campaign master</t>
      </text>
    </comment>
    <comment ref="F238" authorId="68" shapeId="0" xr:uid="{39C281CD-D90F-9B44-87CE-9CCE523F5BC9}">
      <text>
        <t>[Threaded comment]
Your version of Excel allows you to read this threaded comment; however, any edits to it will get removed if the file is opened in a newer version of Excel. Learn more: https://go.microsoft.com/fwlink/?linkid=870924
Comment:
    confirm logic with Andres: make sure we are properly aggregating these fields at the campaign level</t>
      </text>
    </comment>
    <comment ref="B240" authorId="69" shapeId="0" xr:uid="{65B602BE-0864-1C4F-8BE1-46D86E7038AD}">
      <text>
        <t>[Threaded comment]
Your version of Excel allows you to read this threaded comment; however, any edits to it will get removed if the file is opened in a newer version of Excel. Learn more: https://go.microsoft.com/fwlink/?linkid=870924
Comment:
    Added additional information from Global - we have the other two - can we table for now?</t>
      </text>
    </comment>
    <comment ref="E240" authorId="70" shapeId="0" xr:uid="{E55B43B4-3F47-5E41-80EA-FD1CDCB8386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Part of 1P acquisition frame
Reply:
    @GONZALEZ Andres does this mean we can include this?</t>
      </text>
    </comment>
    <comment ref="E243" authorId="71" shapeId="0" xr:uid="{DCD5154D-AA1A-B448-8FB9-5686B91775C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Isn’t this our brand_customer_ID or MDM_ID coming from IDR process?
Reply:
    Same as MDM_ID</t>
      </text>
    </comment>
    <comment ref="F247" authorId="72" shapeId="0" xr:uid="{1A5F6B90-BF8F-A34B-8E51-D1573DCC3CB1}">
      <text>
        <t>[Threaded comment]
Your version of Excel allows you to read this threaded comment; however, any edits to it will get removed if the file is opened in a newer version of Excel. Learn more: https://go.microsoft.com/fwlink/?linkid=870924
Comment:
    Need to confirm this is the right source of truth vs. campaign_id</t>
      </text>
    </comment>
    <comment ref="N255" authorId="73" shapeId="0" xr:uid="{2BA7F483-F461-C548-BCE7-AE49CD5E3F82}">
      <text>
        <t>[Threaded comment]
Your version of Excel allows you to read this threaded comment; however, any edits to it will get removed if the file is opened in a newer version of Excel. Learn more: https://go.microsoft.com/fwlink/?linkid=870924
Comment:
    Data here right now does not match business expectation</t>
      </text>
    </comment>
    <comment ref="F258" authorId="74" shapeId="0" xr:uid="{6CD19263-31CF-C744-B25B-2BAF8DE27032}">
      <text>
        <t xml:space="preserve">[Threaded comment]
Your version of Excel allows you to read this threaded comment; however, any edits to it will get removed if the file is opened in a newer version of Excel. Learn more: https://go.microsoft.com/fwlink/?linkid=870924
Comment:
    confirm logic with Andres: should these be the total_XX fields or just open_cnt, click_cnt, etc.? Make sure we are properly tracking event data without aggregation
Reply:
    See the 5 fields above for alternatives
Reply:
    Are the 5 below examples of how total_open_cnt, etc should possible look @TIKTINSKY Peter - ARTEFACT 
Reply:
    yep! there are a few fields present in this table that relate to send, bounce, delivered counts, etc... - what we need to know is how say total_open_cnt, differs from unique_open_cnt - are both needed or just one of the two?
Reply:
    Makes sense! </t>
      </text>
    </comment>
    <comment ref="F276" authorId="75" shapeId="0" xr:uid="{39DE0ACC-57C3-C64B-B1B1-C121615BFFD3}">
      <text>
        <t>[Threaded comment]
Your version of Excel allows you to read this threaded comment; however, any edits to it will get removed if the file is opened in a newer version of Excel. Learn more: https://go.microsoft.com/fwlink/?linkid=870924
Comment:
    Line_status &amp; line_type seem to detail the same info, but have significant gaps - we should likely reconcile these two fields into one</t>
      </text>
    </comment>
    <comment ref="F277" authorId="76" shapeId="0" xr:uid="{B3719388-257A-834A-AF5C-5301A5035982}">
      <text>
        <t>[Threaded comment]
Your version of Excel allows you to read this threaded comment; however, any edits to it will get removed if the file is opened in a newer version of Excel. Learn more: https://go.microsoft.com/fwlink/?linkid=870924
Comment:
    Line_status &amp; line_type seem to detail the same info, but have significant gaps - we should likely reconcile these two fields into one</t>
      </text>
    </comment>
    <comment ref="F279" authorId="77" shapeId="0" xr:uid="{A89B6F36-9DD3-2344-8499-0221D5693799}">
      <text>
        <t>[Threaded comment]
Your version of Excel allows you to read this threaded comment; however, any edits to it will get removed if the file is opened in a newer version of Excel. Learn more: https://go.microsoft.com/fwlink/?linkid=870924
Comment:
    We need to ensure that we are properly aggregating sales figures coming from different sources into this single field</t>
      </text>
    </comment>
    <comment ref="F281" authorId="78" shapeId="0" xr:uid="{35F4E560-F57E-5041-B0D1-B14CE70839ED}">
      <text>
        <t>[Threaded comment]
Your version of Excel allows you to read this threaded comment; however, any edits to it will get removed if the file is opened in a newer version of Excel. Learn more: https://go.microsoft.com/fwlink/?linkid=870924
Comment:
    Need to reconcile this with net_sales and determine if these are unique or should be combined to form one source of truth</t>
      </text>
    </comment>
    <comment ref="D290" authorId="79" shapeId="0" xr:uid="{7EA1B1D0-73C7-2A49-9BCD-9895BACE1A5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@GONZALEZ Andres
Reply:
    Hello @CHEN Ellie - ARTEFACT , I don’t have a direct answer for this point. There is different ways to determine samples or GWP today based on the ecommerce traffic.
first, is the expectation to cover only ecommerce transactions?
if that the case, you have two ways, rely on the product romance, we might need to confirm with SFCC team if they provide a flag that will be more precise in their feeds to determine the GWP. If not there is a possibility to look at the master data coming from SAP and identify what attribute is the one that can suffice the need. 
last escenario, will be to get stick to a list of EAN/UPC that will tell you which are the GWPs in each order from consumers.
Reply:
    @GONZALEZ Andres  I added product_ean here as per POs request</t>
      </text>
    </comment>
    <comment ref="F290" authorId="80" shapeId="0" xr:uid="{33176167-835A-AA43-944A-B174EF27D8A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@GONZALEZ Andres
Reply:
    Hello @CHEN Ellie - ARTEFACT , I don’t have a direct answer for this point. There is different ways to determine samples or GWP today based on the ecommerce traffic.
first, is the expectation to cover only ecommerce transactions?
if that the case, you have two ways, rely on the product romance, we might need to confirm with SFCC team if they provide a flag that will be more precise in their feeds to determine the GWP. If not there is a possibility to look at the master data coming from SAP and identify what attribute is the one that can suffice the need. 
last escenario, will be to get stick to a list of EAN/UPC that will tell you which are the GWPs in each order from consumers.
Reply:
    @GONZALEZ Andres  I added product_ean here as per POs request</t>
      </text>
    </comment>
    <comment ref="E294" authorId="81" shapeId="0" xr:uid="{B8459D8F-F2E7-C744-8ACF-C10FF579677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Isn’t this our brand_customer_ID or MDM_ID coming from IDR process?
Reply:
    Same as MDM_ID</t>
      </text>
    </comment>
    <comment ref="F300" authorId="82" shapeId="0" xr:uid="{53A654DB-2585-7545-A00F-D03E28B39799}">
      <text>
        <t>[Threaded comment]
Your version of Excel allows you to read this threaded comment; however, any edits to it will get removed if the file is opened in a newer version of Excel. Learn more: https://go.microsoft.com/fwlink/?linkid=870924
Comment:
    Might create in HighTouch instead of DDX</t>
      </text>
    </comment>
    <comment ref="B303" authorId="83" shapeId="0" xr:uid="{3FB1EB04-A141-D84B-8613-88120AA29EE2}">
      <text>
        <t>[Threaded comment]
Your version of Excel allows you to read this threaded comment; however, any edits to it will get removed if the file is opened in a newer version of Excel. Learn more: https://go.microsoft.com/fwlink/?linkid=870924
Comment:
    Added more details from Global - not sure if enough to move forward though</t>
      </text>
    </comment>
    <comment ref="E303" authorId="84" shapeId="0" xr:uid="{C74353B2-0A1E-A64C-9173-66CD92600D6D}">
      <text>
        <t>[Threaded comment]
Your version of Excel allows you to read this threaded comment; however, any edits to it will get removed if the file is opened in a newer version of Excel. Learn more: https://go.microsoft.com/fwlink/?linkid=870924
Comment:
    We just register orders from ecomm and retail.</t>
      </text>
    </comment>
    <comment ref="F304" authorId="85" shapeId="0" xr:uid="{340FC9D9-78AD-EC4E-A2C3-09AD0461B1D4}">
      <text>
        <t>[Threaded comment]
Your version of Excel allows you to read this threaded comment; however, any edits to it will get removed if the file is opened in a newer version of Excel. Learn more: https://go.microsoft.com/fwlink/?linkid=870924
Comment:
    order_status &amp; order_type seem to have heavy overlap in what they aim to detail about each order, but have significant gaps - we should likely reconcile these two fields into one</t>
      </text>
    </comment>
    <comment ref="F305" authorId="86" shapeId="0" xr:uid="{3D3EA5DA-E211-9D48-A38D-D89B58C62E95}">
      <text>
        <t>[Threaded comment]
Your version of Excel allows you to read this threaded comment; however, any edits to it will get removed if the file is opened in a newer version of Excel. Learn more: https://go.microsoft.com/fwlink/?linkid=870924
Comment:
    order_status &amp; order_type seem to have heavy overlap in what they aim to detail about each order, but have significant gaps - we should likely reconcile these two fields into one</t>
      </text>
    </comment>
    <comment ref="F306" authorId="87" shapeId="0" xr:uid="{531D63DF-B081-DE43-99FC-7932330CCA7B}">
      <text>
        <t>[Threaded comment]
Your version of Excel allows you to read this threaded comment; however, any edits to it will get removed if the file is opened in a newer version of Excel. Learn more: https://go.microsoft.com/fwlink/?linkid=870924
Comment:
    This seems to be at the line item level within the order_sales table so we likely need to aggregate it to the order_num level for the order_header table</t>
      </text>
    </comment>
    <comment ref="F307" authorId="88" shapeId="0" xr:uid="{825723AD-4B3C-6442-BC22-C248BFFFC01E}">
      <text>
        <t>[Threaded comment]
Your version of Excel allows you to read this threaded comment; however, any edits to it will get removed if the file is opened in a newer version of Excel. Learn more: https://go.microsoft.com/fwlink/?linkid=870924
Comment:
    We need to ensure that we are properly aggregating sales figures coming from different sources into this single field</t>
      </text>
    </comment>
    <comment ref="F311" authorId="89" shapeId="0" xr:uid="{4BA7847F-18F4-3E4C-B3C4-9A0805EDFC29}">
      <text>
        <t>[Threaded comment]
Your version of Excel allows you to read this threaded comment; however, any edits to it will get removed if the file is opened in a newer version of Excel. Learn more: https://go.microsoft.com/fwlink/?linkid=870924
Comment:
    Need to reconcile this with net_sales and determine if these are unique or should be combined to form one source of truth</t>
      </text>
    </comment>
    <comment ref="B313" authorId="90" shapeId="0" xr:uid="{C105A452-2CD9-0D41-B499-07DDAA2CEA77}">
      <text>
        <t xml:space="preserve">[Threaded comment]
Your version of Excel allows you to read this threaded comment; however, any edits to it will get removed if the file is opened in a newer version of Excel. Learn more: https://go.microsoft.com/fwlink/?linkid=870924
Comment:
    Altered attribute name and definition based on Global edits </t>
      </text>
    </comment>
    <comment ref="E313" authorId="91" shapeId="0" xr:uid="{8AF64F9B-B6E7-AA4D-BBC5-558C1D0113BB}">
      <text>
        <t xml:space="preserve">[Threaded comment]
Your version of Excel allows you to read this threaded comment; however, any edits to it will get removed if the file is opened in a newer version of Excel. Learn more: https://go.microsoft.com/fwlink/?linkid=870924
Comment:
    Yes, it’s part of the order line items, we should be able to derive that information from there.
Reply:
    Not in OCP
Reply:
    Define logic behind all of the white </t>
      </text>
    </comment>
    <comment ref="F317" authorId="92" shapeId="0" xr:uid="{26FB3189-8AB7-F64F-A31B-4F2F85B92040}">
      <text>
        <t>[Threaded comment]
Your version of Excel allows you to read this threaded comment; however, any edits to it will get removed if the file is opened in a newer version of Excel. Learn more: https://go.microsoft.com/fwlink/?linkid=870924
Comment:
    This was moved from loyalty interactions
Reply:
    Talking to divisions though, this may not be needed</t>
      </text>
    </comment>
    <comment ref="E323" authorId="93" shapeId="0" xr:uid="{89DFB202-78C2-E245-B3F4-3917197D955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Isn’t this our brand_customer_ID or MDM_ID coming from IDR process?
Reply:
    Same as MDM_ID</t>
      </text>
    </comment>
    <comment ref="O333" authorId="94" shapeId="0" xr:uid="{9BF51DC0-995E-E94A-AB0F-57487DEC504B}">
      <text>
        <t xml:space="preserve">[Threaded comment]
Your version of Excel allows you to read this threaded comment; however, any edits to it will get removed if the file is opened in a newer version of Excel. Learn more: https://go.microsoft.com/fwlink/?linkid=870924
Comment:
    @GNAD Julia - ARTEFACT added a sample data here as there was none </t>
      </text>
    </comment>
    <comment ref="F334" authorId="95" shapeId="0" xr:uid="{889FBDE2-C819-DA45-B33A-4143C815E77E}">
      <text>
        <t>[Threaded comment]
Your version of Excel allows you to read this threaded comment; however, any edits to it will get removed if the file is opened in a newer version of Excel. Learn more: https://go.microsoft.com/fwlink/?linkid=870924
Comment:
    Likely unnecessary granularity - plan on removing</t>
      </text>
    </comment>
    <comment ref="E336" authorId="96" shapeId="0" xr:uid="{8CDB8F26-0FC4-6046-9FEC-46DAD848EA0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Isn’t this our brand_customer_ID or MDM_ID coming from IDR process?
Reply:
    Same as MDM_ID</t>
      </text>
    </comment>
    <comment ref="E341" authorId="97" shapeId="0" xr:uid="{BFED9567-16FE-594E-BC69-434F48AD3DEB}">
      <text>
        <t>[Threaded comment]
Your version of Excel allows you to read this threaded comment; however, any edits to it will get removed if the file is opened in a newer version of Excel. Learn more: https://go.microsoft.com/fwlink/?linkid=870924
Comment:
    This is the sub-channel as recorded at the time of engagement. </t>
      </text>
    </comment>
    <comment ref="A342" authorId="98" shapeId="0" xr:uid="{3DF6E791-FD1C-1E4E-A20B-58A79D736AA9}">
      <text>
        <t xml:space="preserve">[Threaded comment]
Your version of Excel allows you to read this threaded comment; however, any edits to it will get removed if the file is opened in a newer version of Excel. Learn more: https://go.microsoft.com/fwlink/?linkid=870924
Comment:
    Change to interactions 
Reply:
    @GNAD Julia - ARTEFACT </t>
      </text>
    </comment>
    <comment ref="E342" authorId="99" shapeId="0" xr:uid="{7226E0EF-C154-514F-8E57-36709F58B79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need definitions for these
Reply:
    @ESFANDIARI Nafsika - ARTEFACT 
Reply:
    The value supplied for the transaction. Values to by type:
purchase=the order total
return=the return total amount (a negative number)
gift=the number of points given to the customer
reward=the number of points used to redeem the reward (a negative number)</t>
      </text>
    </comment>
    <comment ref="O342" authorId="100" shapeId="0" xr:uid="{5E73848B-DC1F-F342-BE84-C1DDEAED82ED}">
      <text>
        <t>[Threaded comment]
Your version of Excel allows you to read this threaded comment; however, any edits to it will get removed if the file is opened in a newer version of Excel. Learn more: https://go.microsoft.com/fwlink/?linkid=870924
Comment:
    @GNAD Julia - ARTEFACT same added a sample data here
Reply:
    Thank you!</t>
      </text>
    </comment>
    <comment ref="E347" authorId="101" shapeId="0" xr:uid="{389AD2E4-050C-034A-AADF-CA465CEC5D1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Isn’t this our brand_customer_ID or MDM_ID coming from IDR process?
Reply:
    Same as MDM_ID</t>
      </text>
    </comment>
    <comment ref="F350" authorId="102" shapeId="0" xr:uid="{0744A316-1358-484E-9BDC-78CB80B2B03E}">
      <text>
        <t>[Threaded comment]
Your version of Excel allows you to read this threaded comment; however, any edits to it will get removed if the file is opened in a newer version of Excel. Learn more: https://go.microsoft.com/fwlink/?linkid=870924
Comment:
    Add hyperlink</t>
      </text>
    </comment>
    <comment ref="E357" authorId="103" shapeId="0" xr:uid="{6861A7FC-B009-3D42-853D-FADDB5E0B43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Isn’t this our brand_customer_ID or MDM_ID coming from IDR process?
Reply:
    Same as MDM_ID</t>
      </text>
    </comment>
    <comment ref="F388" authorId="104" shapeId="0" xr:uid="{1BD081F8-D647-064B-ADA1-2F3879C96029}">
      <text>
        <t xml:space="preserve">[Threaded comment]
Your version of Excel allows you to read this threaded comment; however, any edits to it will get removed if the file is opened in a newer version of Excel. Learn more: https://go.microsoft.com/fwlink/?linkid=870924
Comment:
    Included these in the BAR Activation KPIs sheet - not sure we want it here </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tc={29D22674-2AD1-4332-8EBC-EBDF0AEE99AD}</author>
    <author>tc={62BFB3C0-16D5-440E-9B12-E1C9CE682E63}</author>
    <author>tc={B94D1EBF-D4FE-46BC-B719-E54CBB3F026E}</author>
    <author>tc={CB73D615-1E05-4FCE-843C-92CF0D175265}</author>
    <author>tc={2B0AF990-F354-4D6A-9D4F-4EB5F638575B}</author>
    <author>tc={B748F50D-2B02-460A-B400-4F46886BEE5E}</author>
    <author>tc={45CDFC4A-84F9-454D-BB4F-78761EE3BC60}</author>
    <author>tc={B991A87C-9994-436F-9F7A-326DD1710277}</author>
    <author>tc={17A800D6-A7E3-4954-8375-E138F101AFFD}</author>
    <author>tc={1D2301BB-5999-4B99-B6F9-CF826F46BDD8}</author>
    <author>tc={4A12F610-EDA7-401F-804D-F0FC6AEA6D9C}</author>
    <author>tc={0A17E2E0-A5F4-4DFF-8BC7-EF9A96BE01F7}</author>
  </authors>
  <commentList>
    <comment ref="G23" authorId="0" shapeId="0" xr:uid="{29D22674-2AD1-4332-8EBC-EBDF0AEE99AD}">
      <text>
        <t>[Threaded comment]
Your version of Excel allows you to read this threaded comment; however, any edits to it will get removed if the file is opened in a newer version of Excel. Learn more: https://go.microsoft.com/fwlink/?linkid=870924
Comment:
    maybe we could shorten this since the codes are detailed in the dictionary?</t>
      </text>
    </comment>
    <comment ref="E24" authorId="1" shapeId="0" xr:uid="{62BFB3C0-16D5-440E-9B12-E1C9CE682E6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@CHEN Ellie - ARTEFACT @TIKTINSKY Peter - ARTEFACT all perm status are duplicated across contactability and contact families. Is it normal ? If not which one should we keep. We may need to check with sapient which one they did use if they use it from for some audiences
Reply:
    Hey, yes this is expected! TLDR: The versions in the "Contactability" sub-domain are essentially aggregate KPIs, while the versions in the "Contact Info" sub-domain are granular, per-contact descriptors. Since consumers often have multiple emails, phone numbers, and sometimes even multiple addresses, we need to be able to check opt-in status for the particular phone/email we are trying to activate. However, when  someone is simply creating an audience, they only need to know "can I contact this consumer via email" not "for which emails on file for this customer do I have permission to contact them." Both versions are essential, but to your point, we should use smart labels in HT to help business user comprehension.
Reply:
    Then we should use only contactability family to create audiences in HT and not contact family right ?
Reply:
    That is the current user experience in HT as I understand it. The other assets still need to be pulled in to support cross-platform data sharing but this happens in the backend.</t>
      </text>
    </comment>
    <comment ref="G42" authorId="2" shapeId="0" xr:uid="{B94D1EBF-D4FE-46BC-B719-E54CBB3F026E}">
      <text>
        <t>[Threaded comment]
Your version of Excel allows you to read this threaded comment; however, any edits to it will get removed if the file is opened in a newer version of Excel. Learn more: https://go.microsoft.com/fwlink/?linkid=870924
Comment:
    might benefit from removing "accumulated" and keeping "currently holds" to avoid confusion between this and lifetime balance</t>
      </text>
    </comment>
    <comment ref="G52" authorId="3" shapeId="0" xr:uid="{CB73D615-1E05-4FCE-843C-92CF0D175265}">
      <text>
        <t>[Threaded comment]
Your version of Excel allows you to read this threaded comment; however, any edits to it will get removed if the file is opened in a newer version of Excel. Learn more: https://go.microsoft.com/fwlink/?linkid=870924
Comment:
    values detailed on the dictionary as well</t>
      </text>
    </comment>
    <comment ref="B111" authorId="4" shapeId="0" xr:uid="{2B0AF990-F354-4D6A-9D4F-4EB5F638575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@TIKTINSKY Peter - ARTEFACT this table is a mix of different business family ; any rationale behind the merge into 1 tech table ? This is mirrored as is in HT and family is only labeled “acquisition” so this is confusing. Is this table planned to be remediated ? If not then we need to clarify family label in HY</t>
      </text>
    </comment>
    <comment ref="D175" authorId="5" shapeId="0" xr:uid="{B748F50D-2B02-460A-B400-4F46886BEE5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@TIKTINSKY Peter - ARTEFACT Accenture had done a filter by division because of performance constraint but did Renovate team keep same logic ? They could have created same attribute for all divisions...
Reply:
    Accenture filtered by division within PowerBI (using a common set of tables in Databricks, but filtering them in PowerBi to decrease data model size). Renovate mirrors the same logic and the associated BAR KPIs sub-domain was designed closely with Accenture guidance - should not be an issue</t>
      </text>
    </comment>
    <comment ref="E218" authorId="6" shapeId="0" xr:uid="{45CDFC4A-84F9-454D-BB4F-78761EE3BC60}">
      <text>
        <t>[Threaded comment]
Your version of Excel allows you to read this threaded comment; however, any edits to it will get removed if the file is opened in a newer version of Excel. Learn more: https://go.microsoft.com/fwlink/?linkid=870924
Comment:
    difference between input and append?</t>
      </text>
    </comment>
    <comment ref="D310" authorId="7" shapeId="0" xr:uid="{B991A87C-9994-436F-9F7A-326DD1710277}">
      <text>
        <t>[Threaded comment]
Your version of Excel allows you to read this threaded comment; however, any edits to it will get removed if the file is opened in a newer version of Excel. Learn more: https://go.microsoft.com/fwlink/?linkid=870924
Comment:
    columns only needed for global, flagged for supergold removal</t>
      </text>
    </comment>
    <comment ref="D348" authorId="8" shapeId="0" xr:uid="{17A800D6-A7E3-4954-8375-E138F101AFFD}">
      <text>
        <t>[Threaded comment]
Your version of Excel allows you to read this threaded comment; however, any edits to it will get removed if the file is opened in a newer version of Excel. Learn more: https://go.microsoft.com/fwlink/?linkid=870924
Comment:
    same as the other, do we need it?</t>
      </text>
    </comment>
    <comment ref="D379" authorId="9" shapeId="0" xr:uid="{1D2301BB-5999-4B99-B6F9-CF826F46BDD8}">
      <text>
        <t>[Threaded comment]
Your version of Excel allows you to read this threaded comment; however, any edits to it will get removed if the file is opened in a newer version of Excel. Learn more: https://go.microsoft.com/fwlink/?linkid=870924
Comment:
    the deliveryID + deliveryID date follows a logic that makes them the same as campaign id and campaign date, but marks if they were delivered, maybe we don't need this structutre here</t>
      </text>
    </comment>
    <comment ref="D477" authorId="10" shapeId="0" xr:uid="{4A12F610-EDA7-401F-804D-F0FC6AEA6D9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@TIKTINSKY Peter - ARTEFACT is it EAN/UPC code then same value than in product_ean attribute ? Need to check in databricks
Reply:
    EAN, SKU, and ID are all distinct. I can confirm that product_ean is EAN.</t>
      </text>
    </comment>
    <comment ref="E482" authorId="11" shapeId="0" xr:uid="{0A17E2E0-A5F4-4DFF-8BC7-EF9A96BE01F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@TIKTINSKY Peter - ARTEFACT level 5 is missing
Reply:
    level 5 is not actively used and it is almost entirely null. Purposeful omission</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tc={9B3A4735-2DE5-421C-8E1C-BE49D78C6F1A}</author>
    <author>tc={AA68075A-70B7-41A4-9ACB-7EC4D4A8BECA}</author>
  </authors>
  <commentList>
    <comment ref="G2" authorId="0" shapeId="0" xr:uid="{9B3A4735-2DE5-421C-8E1C-BE49D78C6F1A}">
      <text>
        <t>[Threaded comment]
Your version of Excel allows you to read this threaded comment; however, any edits to it will get removed if the file is opened in a newer version of Excel. Learn more: https://go.microsoft.com/fwlink/?linkid=870924
Comment:
    BDMD data is pending here, we will work with Jeremy to get the definitions</t>
      </text>
    </comment>
    <comment ref="B104" authorId="1" shapeId="0" xr:uid="{AA68075A-70B7-41A4-9ACB-7EC4D4A8BEC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@CIDADE Ian - ARTEFACT  - where did the tables go for here and 109? Can we put them back?</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tc={3B26D49A-03D6-7442-831F-FBAC5F8FFDF3}</author>
    <author>tc={ECF0EFF7-13C6-A148-93E0-602E97DB5EF6}</author>
    <author>tc={DE4730C1-4D45-9E4E-ADA6-AB6CA79BA585}</author>
    <author>tc={86BD221C-B0B0-724D-9DFD-A9002B15CA7F}</author>
    <author>tc={1C311604-CB3D-6B4C-A3B5-914174F9A18E}</author>
    <author>tc={1C1A26DB-8C7B-644F-A5AA-3C5DBCC281C1}</author>
    <author>tc={BEB59D2F-293A-D54A-9EE8-E72018523BF8}</author>
    <author>tc={AE7FC1C8-B57D-2E4C-AFB8-57858BD1C547}</author>
    <author>tc={1228EDA0-7522-BF48-859D-EA1B5E004115}</author>
    <author>tc={A98B0F3B-2228-42F5-A31A-EF9B14B84D78}</author>
    <author>tc={2B8B016F-782A-0544-8232-3EEBF40CAA5C}</author>
    <author>tc={01987171-CD62-4D4B-A13C-870708EC2932}</author>
    <author>tc={04B60C2D-AD3D-E741-A891-AA69BB58C254}</author>
    <author>tc={5BE556DB-DC7B-9445-89F1-83D497EDDFD2}</author>
  </authors>
  <commentList>
    <comment ref="I24" authorId="0" shapeId="0" xr:uid="{3B26D49A-03D6-7442-831F-FBAC5F8FFDF3}">
      <text>
        <t>[Threaded comment]
Your version of Excel allows you to read this threaded comment; however, any edits to it will get removed if the file is opened in a newer version of Excel. Learn more: https://go.microsoft.com/fwlink/?linkid=870924
Comment:
    maybe we could shorten this since the codes are detailed in the dictionary?</t>
      </text>
    </comment>
    <comment ref="E25" authorId="1" shapeId="0" xr:uid="{ECF0EFF7-13C6-A148-93E0-602E97DB5EF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@CHEN Ellie - ARTEFACT @TIKTINSKY Peter - ARTEFACT all perm status are duplicated across contactability and contact families. Is it normal ? If not which one should we keep. We may need to check with sapient which one they did use if they use it from for some audiences
Reply:
    Hey, yes this is expected! TLDR: The versions in the "Contactability" sub-domain are essentially aggregate KPIs, while the versions in the "Contact Info" sub-domain are granular, per-contact descriptors. Since consumers often have multiple emails, phone numbers, and sometimes even multiple addresses, we need to be able to check opt-in status for the particular phone/email we are trying to activate. However, when  someone is simply creating an audience, they only need to know "can I contact this consumer via email" not "for which emails on file for this customer do I have permission to contact them." Both versions are essential, but to your point, we should use smart labels in HT to help business user comprehension.
Reply:
    Then we should use only contactability family to create audiences in HT and not contact family right ?
Reply:
    That is the current user experience in HT as I understand it. The other assets still need to be pulled in to support cross-platform data sharing but this happens in the backend.</t>
      </text>
    </comment>
    <comment ref="I43" authorId="2" shapeId="0" xr:uid="{DE4730C1-4D45-9E4E-ADA6-AB6CA79BA585}">
      <text>
        <t>[Threaded comment]
Your version of Excel allows you to read this threaded comment; however, any edits to it will get removed if the file is opened in a newer version of Excel. Learn more: https://go.microsoft.com/fwlink/?linkid=870924
Comment:
    might benefit from removing "accumulated" and keeping "currently holds" to avoid confusion between this and lifetime balance</t>
      </text>
    </comment>
    <comment ref="I53" authorId="3" shapeId="0" xr:uid="{86BD221C-B0B0-724D-9DFD-A9002B15CA7F}">
      <text>
        <t>[Threaded comment]
Your version of Excel allows you to read this threaded comment; however, any edits to it will get removed if the file is opened in a newer version of Excel. Learn more: https://go.microsoft.com/fwlink/?linkid=870924
Comment:
    values detailed on the dictionary as well</t>
      </text>
    </comment>
    <comment ref="B110" authorId="4" shapeId="0" xr:uid="{1C311604-CB3D-6B4C-A3B5-914174F9A18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@TIKTINSKY Peter - ARTEFACT this table is a mix of different business family ; any rationale behind the merge into 1 tech table ? This is mirrored as is in HT and family is only labeled “acquisition” so this is confusing. Is this table planned to be remediated ? If not then we need to clarify family label in HY</t>
      </text>
    </comment>
    <comment ref="D172" authorId="5" shapeId="0" xr:uid="{1C1A26DB-8C7B-644F-A5AA-3C5DBCC281C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@TIKTINSKY Peter - ARTEFACT Accenture had done a filter by division because of performance constraint but did Renovate team keep same logic ? They could have created same attribute for all divisions...
Reply:
    Accenture filtered by division within PowerBI (using a common set of tables in Databricks, but filtering them in PowerBi to decrease data model size). Renovate mirrors the same logic and the associated BAR KPIs sub-domain was designed closely with Accenture guidance - should not be an issue</t>
      </text>
    </comment>
    <comment ref="E215" authorId="6" shapeId="0" xr:uid="{BEB59D2F-293A-D54A-9EE8-E72018523BF8}">
      <text>
        <t>[Threaded comment]
Your version of Excel allows you to read this threaded comment; however, any edits to it will get removed if the file is opened in a newer version of Excel. Learn more: https://go.microsoft.com/fwlink/?linkid=870924
Comment:
    difference between input and append?</t>
      </text>
    </comment>
    <comment ref="D365" authorId="7" shapeId="0" xr:uid="{AE7FC1C8-B57D-2E4C-AFB8-57858BD1C547}">
      <text>
        <t>[Threaded comment]
Your version of Excel allows you to read this threaded comment; however, any edits to it will get removed if the file is opened in a newer version of Excel. Learn more: https://go.microsoft.com/fwlink/?linkid=870924
Comment:
    the deliveryID + deliveryID date follows a logic that makes them the same as campaign id and campaign date, but marks if they were delivered, maybe we don't need this structutre here</t>
      </text>
    </comment>
    <comment ref="E460" authorId="8" shapeId="0" xr:uid="{1228EDA0-7522-BF48-859D-EA1B5E004115}">
      <text>
        <t>[Threaded comment]
Your version of Excel allows you to read this threaded comment; however, any edits to it will get removed if the file is opened in a newer version of Excel. Learn more: https://go.microsoft.com/fwlink/?linkid=870924
Comment:
    Shouldn't we remove this from the end table since we are flattening this array into the other fields listed below?
Reply:
    yes actually, forgot to flag it, this field is what generated all the other columsn</t>
      </text>
    </comment>
    <comment ref="E462" authorId="9" shapeId="0" xr:uid="{A98B0F3B-2228-42F5-A31A-EF9B14B84D78}">
      <text>
        <t>[Threaded comment]
Your version of Excel allows you to read this threaded comment; however, any edits to it will get removed if the file is opened in a newer version of Excel. Learn more: https://go.microsoft.com/fwlink/?linkid=870924
Comment:
    as of today DBX used the wrong columns for the pivoting and will be remade
Reply:
    all ga4 columns below will change</t>
      </text>
    </comment>
    <comment ref="D490" authorId="10" shapeId="0" xr:uid="{2B8B016F-782A-0544-8232-3EEBF40CAA5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@TIKTINSKY Peter - ARTEFACT is it EAN/UPC code then same value than in product_ean attribute ? Need to check in databricks
Reply:
    EAN, SKU, and ID are all distinct. I can confirm that product_ean is EAN.</t>
      </text>
    </comment>
    <comment ref="E495" authorId="11" shapeId="0" xr:uid="{01987171-CD62-4D4B-A13C-870708EC293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@TIKTINSKY Peter - ARTEFACT level 5 is missing
Reply:
    level 5 is not actively used and it is almost entirely null. Purposeful omission</t>
      </text>
    </comment>
    <comment ref="D522" authorId="12" shapeId="0" xr:uid="{04B60C2D-AD3D-E741-A891-AA69BB58C254}">
      <text>
        <t>[Threaded comment]
Your version of Excel allows you to read this threaded comment; however, any edits to it will get removed if the file is opened in a newer version of Excel. Learn more: https://go.microsoft.com/fwlink/?linkid=870924
Comment:
    are these necessary?</t>
      </text>
    </comment>
    <comment ref="D524" authorId="13" shapeId="0" xr:uid="{5BE556DB-DC7B-9445-89F1-83D497EDDFD2}">
      <text>
        <t>[Threaded comment]
Your version of Excel allows you to read this threaded comment; however, any edits to it will get removed if the file is opened in a newer version of Excel. Learn more: https://go.microsoft.com/fwlink/?linkid=870924
Comment:
    same as the other, do we need it?</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tc={037AB39B-E1EA-47EE-A2C7-4BBB1A26FAEE}</author>
    <author>tc={E488B591-59A1-A94D-B107-4805DE2CF78B}</author>
  </authors>
  <commentList>
    <comment ref="D1" authorId="0" shapeId="0" xr:uid="{037AB39B-E1EA-47EE-A2C7-4BBB1A26FAE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@MALIDOR Clement - VIE  - Can you please make sure this is updated with the newest version of the KPI Catalog please?</t>
      </text>
    </comment>
    <comment ref="B5" authorId="1" shapeId="0" xr:uid="{E488B591-59A1-A94D-B107-4805DE2CF78B}">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 why does this say “copied”?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tc={0D1ED399-7C6B-4A0A-AE03-EDCA530D857C}</author>
    <author>tc={844765FE-2967-44AC-8DA5-B99C5173621F}</author>
    <author>tc={088565CD-F1B8-40DA-B5EA-16D285DFE473}</author>
  </authors>
  <commentList>
    <comment ref="F3" authorId="0" shapeId="0" xr:uid="{0D1ED399-7C6B-4A0A-AE03-EDCA530D857C}">
      <text>
        <t>[Threaded comment]
Your version of Excel allows you to read this threaded comment; however, any edits to it will get removed if the file is opened in a newer version of Excel. Learn more: https://go.microsoft.com/fwlink/?linkid=870924
Comment:
    Explanation of what the KPI measures, its purpose, and how it is used by the business.</t>
      </text>
    </comment>
    <comment ref="E11" authorId="1" shapeId="0" xr:uid="{844765FE-2967-44AC-8DA5-B99C5173621F}">
      <text>
        <t>[Threaded comment]
Your version of Excel allows you to read this threaded comment; however, any edits to it will get removed if the file is opened in a newer version of Excel. Learn more: https://go.microsoft.com/fwlink/?linkid=870924
Comment:
    AOV_previous_year_bucket
AOV_last_12_months_bucket
AOV_months_9_to_12_bucket
AOV_months_6_to_9_bucket
AOV_months_3_to_6_bucket
AOV_last_3_months_bucket</t>
      </text>
    </comment>
    <comment ref="F20" authorId="2" shapeId="0" xr:uid="{088565CD-F1B8-40DA-B5EA-16D285DFE473}">
      <text>
        <t>[Threaded comment]
Your version of Excel allows you to read this threaded comment; however, any edits to it will get removed if the file is opened in a newer version of Excel. Learn more: https://go.microsoft.com/fwlink/?linkid=870924
Comment:
    This definition is being confirmed</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tc={7AB56152-34E4-0447-8C4C-13820ED43FD9}</author>
    <author>tc={621CF48C-A6A2-0143-97C5-D2285696AA2F}</author>
    <author>tc={D1F29DF0-AEE3-DA46-BDED-57F933364A18}</author>
    <author>tc={7BCD1C5A-13B7-7A4E-9FCE-F19CB3C1BFF1}</author>
    <author>tc={FFDDDF49-127A-634C-8598-15F7DBF3B705}</author>
    <author>tc={366A20C4-3CB7-9C43-A552-8ED64846C8F7}</author>
    <author>tc={79817871-4F0D-674F-AC4B-011E30E91A94}</author>
    <author>tc={F6B2999D-E128-2449-B6AB-25AFE79183BC}</author>
    <author>tc={F3461EF7-3B1F-124F-B2CE-9F0997F2E97D}</author>
    <author>tc={F8E00979-BA62-4FBC-98CF-0A15FCF0F78E}</author>
    <author>tc={DCBD0A68-1AC5-45F9-B1AE-22FA3C796BD9}</author>
    <author>tc={28DC7BB9-EE15-4BCE-82D8-891B823F190E}</author>
    <author>tc={37F3ADA9-A7FA-4577-B806-E760849FA5AE}</author>
    <author>tc={3B05F39D-7DB7-4C1F-AC2E-F46370CF72A2}</author>
    <author>tc={27999B8E-F9A1-424C-AC66-2ED22A040921}</author>
    <author>GNAD Julia - ARTEFACT</author>
    <author>tc={906CC927-9297-4FF7-BEE7-CF6289E5CE03}</author>
    <author>tc={1F00D2D1-8152-4202-84D6-5BC66DC2557B}</author>
    <author>tc={4816F63B-89EA-43D7-8C3D-EE18CACD11C9}</author>
    <author>tc={05FA73E0-91F5-455D-AC07-3ACA30120855}</author>
    <author>tc={70E59E9C-2BAD-4460-BBC0-F65A6AECCB07}</author>
    <author>tc={87F5B8C2-872D-444E-B425-E0CDD503C24B}</author>
    <author>tc={BE6B8688-79BF-4921-A953-D989EC2DAC88}</author>
    <author>tc={754CA31B-E145-4850-AAAB-7A266CA27AA1}</author>
    <author>tc={6D94FEDF-3F10-43CB-8287-A25FCE9F9B93}</author>
    <author>tc={9A96C8C6-5079-40F6-8BA2-F3E09E105A45}</author>
    <author>tc={6AF1B532-AA41-4F5D-95E6-349C43AC87FE}</author>
    <author>tc={1C0BB28F-2CF0-4107-ADE9-A67E5E0F37BF}</author>
    <author>tc={13D2C2CE-21D8-42CA-BB4C-B3FF9B60F5E2}</author>
    <author>tc={5464A30C-DC9B-40B5-ABD7-ECEF39B0BFBF}</author>
    <author>tc={28D73A0F-D079-4BD6-BB84-51ACAEAE1FDA}</author>
    <author>tc={7EC33824-2909-4748-861C-687F7A772E5A}</author>
    <author>tc={E9556E38-601A-43E8-97FE-5CC72AA0B304}</author>
    <author>tc={40419BFB-B708-432B-84D0-EDEC2A25D55A}</author>
    <author>tc={A0A8FF18-E77E-4BD5-98D4-3C0FFAFF4187}</author>
    <author>tc={4E6CAF81-28ED-4A32-AB40-D5E0D2AE6969}</author>
    <author>tc={2F151835-779B-4C8C-8600-F9C32A0B6EE0}</author>
    <author>tc={727371BF-AE38-4B7A-8723-D515512FF92A}</author>
    <author>tc={3668C84A-F402-4E41-B6A7-656833CA3075}</author>
    <author>tc={7A0B6245-FFC4-4362-8AEE-DA8F4F897CF1}</author>
    <author>tc={69E38A6C-AF07-40D7-A5FF-1D80B4D6E6D0}</author>
    <author>tc={62B1316D-0F05-4658-9FD0-42AC56EC572B}</author>
    <author>tc={E033B230-47FF-4721-9D22-509FE4A3E8C3}</author>
    <author>tc={956DAE80-63E3-4470-B357-197AAAE98539}</author>
    <author>tc={C12DD765-BC10-4A1B-8681-DF772FC057CF}</author>
    <author>tc={74347656-4356-49EE-9C21-9FF9FF386E6A}</author>
    <author>tc={AA5CA7EB-808E-4D17-B7EA-0FE9064C17E9}</author>
    <author>tc={88105270-CF20-478F-9098-3A15571A70FD}</author>
    <author>tc={96915C48-C702-45D5-8E3F-D3A7A2A8EB51}</author>
    <author>tc={8E54B225-5C45-4F8D-86FA-7FFEC198CD13}</author>
    <author>tc={E4278F92-CADE-0049-8F3A-8AF01C20B79A}</author>
    <author>tc={BF1CF815-DC4A-408F-921C-902F4D688D27}</author>
    <author>tc={63395C1C-DD88-4E4C-BF81-CBC3AAA07F8C}</author>
    <author>tc={E50363E9-CEA9-414C-B714-73E7C2055B0C}</author>
  </authors>
  <commentList>
    <comment ref="C3" authorId="0" shapeId="0" xr:uid="{7AB56152-34E4-0447-8C4C-13820ED43FD9}">
      <text>
        <t>[Threaded comment]
Your version of Excel allows you to read this threaded comment; however, any edits to it will get removed if the file is opened in a newer version of Excel. Learn more: https://go.microsoft.com/fwlink/?linkid=870924
Comment:
    This is the name of the KPI being tracked</t>
      </text>
    </comment>
    <comment ref="D3" authorId="1" shapeId="0" xr:uid="{621CF48C-A6A2-0143-97C5-D2285696AA2F}">
      <text>
        <t>[Threaded comment]
Your version of Excel allows you to read this threaded comment; however, any edits to it will get removed if the file is opened in a newer version of Excel. Learn more: https://go.microsoft.com/fwlink/?linkid=870924
Comment:
    Explanation of what the KPI measures, its purpose, and how it is used by the business.</t>
      </text>
    </comment>
    <comment ref="E3" authorId="2" shapeId="0" xr:uid="{D1F29DF0-AEE3-DA46-BDED-57F933364A18}">
      <text>
        <t xml:space="preserve">[Threaded comment]
Your version of Excel allows you to read this threaded comment; however, any edits to it will get removed if the file is opened in a newer version of Excel. Learn more: https://go.microsoft.com/fwlink/?linkid=870924
Comment:
    Defines the required historical length of data (e.g., Last 12 moths, 18 months, etc.) and any specific aggregation or filtering criteria (e.g., 3 month windows, 6-9 month segments etc.) needed for the KPI calculation/use case </t>
      </text>
    </comment>
    <comment ref="F3" authorId="3" shapeId="0" xr:uid="{7BCD1C5A-13B7-7A4E-9FCE-F19CB3C1BFF1}">
      <text>
        <t xml:space="preserve">[Threaded comment]
Your version of Excel allows you to read this threaded comment; however, any edits to it will get removed if the file is opened in a newer version of Excel. Learn more: https://go.microsoft.com/fwlink/?linkid=870924
Comment:
    Specifies the distinct values, tiers, or segments that the KPI can hold, along with the precise criteria/requirements defining each (e.g., Active Buyer = Customer who purchased in the last 12 months, etc.) </t>
      </text>
    </comment>
    <comment ref="G3" authorId="4" shapeId="0" xr:uid="{FFDDDF49-127A-634C-8598-15F7DBF3B705}">
      <text>
        <t>[Threaded comment]
Your version of Excel allows you to read this threaded comment; however, any edits to it will get removed if the file is opened in a newer version of Excel. Learn more: https://go.microsoft.com/fwlink/?linkid=870924
Comment:
    The specific names of the raw or calculated attributes as they are defined and stored within the Accenture backend/Databricks environment. A KPI may be composed of multiple attributes (e.g., Email Click Rate = Clicked Email + Delivered Email).</t>
      </text>
    </comment>
    <comment ref="H3" authorId="5" shapeId="0" xr:uid="{366A20C4-3CB7-9C43-A552-8ED64846C8F7}">
      <text>
        <t>[Threaded comment]
Your version of Excel allows you to read this threaded comment; however, any edits to it will get removed if the file is opened in a newer version of Excel. Learn more: https://go.microsoft.com/fwlink/?linkid=870924
Comment:
    Name of the specific Databricks table(s) where the underlying Accenture Backend Attributes are physically located.</t>
      </text>
    </comment>
    <comment ref="I3" authorId="6" shapeId="0" xr:uid="{79817871-4F0D-674F-AC4B-011E30E91A94}">
      <text>
        <t>[Threaded comment]
Your version of Excel allows you to read this threaded comment; however, any edits to it will get removed if the file is opened in a newer version of Excel. Learn more: https://go.microsoft.com/fwlink/?linkid=870924
Comment:
    The names of the corresponding attributes from the DDX that are used to build this KPI. 
Note: These are drawn from the attributes already listed in the 'All Domains' column and do not represent additional data needed.</t>
      </text>
    </comment>
    <comment ref="J3" authorId="7" shapeId="0" xr:uid="{F6B2999D-E128-2449-B6AB-25AFE79183BC}">
      <text>
        <t>[Threaded comment]
Your version of Excel allows you to read this threaded comment; however, any edits to it will get removed if the file is opened in a newer version of Excel. Learn more: https://go.microsoft.com/fwlink/?linkid=870924
Comment:
    Indicates whether the underlying data/attribute for this KPI is currently available (Yes) or missing (No) in the context of the 'All Domains' column and the Renovate scope.</t>
      </text>
    </comment>
    <comment ref="K3" authorId="8" shapeId="0" xr:uid="{F3461EF7-3B1F-124F-B2CE-9F0997F2E97D}">
      <text>
        <t>[Threaded comment]
Your version of Excel allows you to read this threaded comment; however, any edits to it will get removed if the file is opened in a newer version of Excel. Learn more: https://go.microsoft.com/fwlink/?linkid=870924
Comment:
    The name of the original table within the DDX structure where the DDX Attributes can be found.</t>
      </text>
    </comment>
    <comment ref="I11" authorId="9" shapeId="0" xr:uid="{F8E00979-BA62-4FBC-98CF-0A15FCF0F78E}">
      <text>
        <t>[Threaded comment]
Your version of Excel allows you to read this threaded comment; however, any edits to it will get removed if the file is opened in a newer version of Excel. Learn more: https://go.microsoft.com/fwlink/?linkid=870924
Comment:
    Made of division_code, brand_code, brand_customer_id, months_since)acquired_in_brand</t>
      </text>
    </comment>
    <comment ref="I12" authorId="10" shapeId="0" xr:uid="{DCBD0A68-1AC5-45F9-B1AE-22FA3C796BD9}">
      <text>
        <t>[Threaded comment]
Your version of Excel allows you to read this threaded comment; however, any edits to it will get removed if the file is opened in a newer version of Excel. Learn more: https://go.microsoft.com/fwlink/?linkid=870924
Comment:
    Made of last_order_date</t>
      </text>
    </comment>
    <comment ref="I13" authorId="11" shapeId="0" xr:uid="{28DC7BB9-EE15-4BCE-82D8-891B823F190E}">
      <text>
        <t>[Threaded comment]
Your version of Excel allows you to read this threaded comment; however, any edits to it will get removed if the file is opened in a newer version of Excel. Learn more: https://go.microsoft.com/fwlink/?linkid=870924
Comment:
    Made of acquisition_date_key</t>
      </text>
    </comment>
    <comment ref="K13" authorId="12" shapeId="0" xr:uid="{37F3ADA9-A7FA-4577-B806-E760849FA5AE}">
      <text>
        <t>[Threaded comment]
Your version of Excel allows you to read this threaded comment; however, any edits to it will get removed if the file is opened in a newer version of Excel. Learn more: https://go.microsoft.com/fwlink/?linkid=870924
Comment:
    Need to ensure this is correct table</t>
      </text>
    </comment>
    <comment ref="I14" authorId="13" shapeId="0" xr:uid="{3B05F39D-7DB7-4C1F-AC2E-F46370CF72A2}">
      <text>
        <t>[Threaded comment]
Your version of Excel allows you to read this threaded comment; however, any edits to it will get removed if the file is opened in a newer version of Excel. Learn more: https://go.microsoft.com/fwlink/?linkid=870924
Comment:
    Made of order_date</t>
      </text>
    </comment>
    <comment ref="I15" authorId="14" shapeId="0" xr:uid="{27999B8E-F9A1-424C-AC66-2ED22A040921}">
      <text>
        <t>[Threaded comment]
Your version of Excel allows you to read this threaded comment; however, any edits to it will get removed if the file is opened in a newer version of Excel. Learn more: https://go.microsoft.com/fwlink/?linkid=870924
Comment:
    Made of order_date</t>
      </text>
    </comment>
    <comment ref="K20" authorId="15" shapeId="0" xr:uid="{2ED53081-188A-4547-A86E-6AD6B376B8E6}">
      <text>
        <r>
          <rPr>
            <b/>
            <sz val="9"/>
            <color rgb="FF000000"/>
            <rFont val="Tahoma"/>
            <family val="2"/>
          </rPr>
          <t>GNAD Julia - ARTEFACT:</t>
        </r>
        <r>
          <rPr>
            <sz val="9"/>
            <color rgb="FF000000"/>
            <rFont val="Tahoma"/>
            <family val="2"/>
          </rPr>
          <t xml:space="preserve">
</t>
        </r>
        <r>
          <rPr>
            <sz val="9"/>
            <color rgb="FF000000"/>
            <rFont val="Tahoma"/>
            <family val="2"/>
          </rPr>
          <t xml:space="preserve">joined with dim_customer_bridge
</t>
        </r>
      </text>
    </comment>
    <comment ref="K25" authorId="16" shapeId="0" xr:uid="{906CC927-9297-4FF7-BEE7-CF6289E5CE03}">
      <text>
        <t xml:space="preserve">[Threaded comment]
Your version of Excel allows you to read this threaded comment; however, any edits to it will get removed if the file is opened in a newer version of Excel. Learn more: https://go.microsoft.com/fwlink/?linkid=870924
Comment:
    This is the table Accenture is using, but I need to see which base counterpart we are using </t>
      </text>
    </comment>
    <comment ref="I51" authorId="17" shapeId="0" xr:uid="{1F00D2D1-8152-4202-84D6-5BC66DC2557B}">
      <text>
        <t>[Threaded comment]
Your version of Excel allows you to read this threaded comment; however, any edits to it will get removed if the file is opened in a newer version of Excel. Learn more: https://go.microsoft.com/fwlink/?linkid=870924
Comment:
    They use order_date, in our glossary, we have that this is covered by date_key</t>
      </text>
    </comment>
    <comment ref="I59" authorId="18" shapeId="0" xr:uid="{4816F63B-89EA-43D7-8C3D-EE18CACD11C9}">
      <text>
        <t>[Threaded comment]
Your version of Excel allows you to read this threaded comment; however, any edits to it will get removed if the file is opened in a newer version of Excel. Learn more: https://go.microsoft.com/fwlink/?linkid=870924
Comment:
    Logic behind this: to_date(event_dt)</t>
      </text>
    </comment>
    <comment ref="I60" authorId="19" shapeId="0" xr:uid="{05FA73E0-91F5-455D-AC07-3ACA30120855}">
      <text>
        <t>[Threaded comment]
Your version of Excel allows you to read this threaded comment; however, any edits to it will get removed if the file is opened in a newer version of Excel. Learn more: https://go.microsoft.com/fwlink/?linkid=870924
Comment:
    This is made up of review_date, which is made of to_date_interaction_dt</t>
      </text>
    </comment>
    <comment ref="I61" authorId="20" shapeId="0" xr:uid="{70E59E9C-2BAD-4460-BBC0-F65A6AECCB07}">
      <text>
        <t>[Threaded comment]
Your version of Excel allows you to read this threaded comment; however, any edits to it will get removed if the file is opened in a newer version of Excel. Learn more: https://go.microsoft.com/fwlink/?linkid=870924
Comment:
    Made of date_key</t>
      </text>
    </comment>
    <comment ref="I67" authorId="21" shapeId="0" xr:uid="{87F5B8C2-872D-444E-B425-E0CDD503C24B}">
      <text>
        <t>[Threaded comment]
Your version of Excel allows you to read this threaded comment; however, any edits to it will get removed if the file is opened in a newer version of Excel. Learn more: https://go.microsoft.com/fwlink/?linkid=870924
Comment:
    To_date(interaction_dt)</t>
      </text>
    </comment>
    <comment ref="I69" authorId="22" shapeId="0" xr:uid="{BE6B8688-79BF-4921-A953-D989EC2DAC88}">
      <text>
        <t>[Threaded comment]
Your version of Excel allows you to read this threaded comment; however, any edits to it will get removed if the file is opened in a newer version of Excel. Learn more: https://go.microsoft.com/fwlink/?linkid=870924
Comment:
    Made of acquisition_date_key</t>
      </text>
    </comment>
    <comment ref="I75" authorId="23" shapeId="0" xr:uid="{754CA31B-E145-4850-AAAB-7A266CA27AA1}">
      <text>
        <t>[Threaded comment]
Your version of Excel allows you to read this threaded comment; however, any edits to it will get removed if the file is opened in a newer version of Excel. Learn more: https://go.microsoft.com/fwlink/?linkid=870924
Comment:
    A calculation using acquisition_date_key</t>
      </text>
    </comment>
    <comment ref="I101" authorId="24" shapeId="0" xr:uid="{6D94FEDF-3F10-43CB-8287-A25FCE9F9B93}">
      <text>
        <t xml:space="preserve">[Threaded comment]
Your version of Excel allows you to read this threaded comment; however, any edits to it will get removed if the file is opened in a newer version of Excel. Learn more: https://go.microsoft.com/fwlink/?linkid=870924
Comment:
    Made up of months_since_acquired_in_brand, which uses acquisition_date_key
</t>
      </text>
    </comment>
    <comment ref="I103" authorId="25" shapeId="0" xr:uid="{9A96C8C6-5079-40F6-8BA2-F3E09E105A45}">
      <text>
        <t>[Threaded comment]
Your version of Excel allows you to read this threaded comment; however, any edits to it will get removed if the file is opened in a newer version of Excel. Learn more: https://go.microsoft.com/fwlink/?linkid=870924
Comment:
    Made of order_date and order_num and dates (coding)</t>
      </text>
    </comment>
    <comment ref="I113" authorId="26" shapeId="0" xr:uid="{6AF1B532-AA41-4F5D-95E6-349C43AC87FE}">
      <text>
        <t>[Threaded comment]
Your version of Excel allows you to read this threaded comment; however, any edits to it will get removed if the file is opened in a newer version of Excel. Learn more: https://go.microsoft.com/fwlink/?linkid=870924
Comment:
    Made of division_code, brand_code, brand_customer_id, months_since)acquired_in_brand</t>
      </text>
    </comment>
    <comment ref="I114" authorId="27" shapeId="0" xr:uid="{1C0BB28F-2CF0-4107-ADE9-A67E5E0F37BF}">
      <text>
        <t>[Threaded comment]
Your version of Excel allows you to read this threaded comment; however, any edits to it will get removed if the file is opened in a newer version of Excel. Learn more: https://go.microsoft.com/fwlink/?linkid=870924
Comment:
    Made of last_order_date</t>
      </text>
    </comment>
    <comment ref="I115" authorId="28" shapeId="0" xr:uid="{13D2C2CE-21D8-42CA-BB4C-B3FF9B60F5E2}">
      <text>
        <t>[Threaded comment]
Your version of Excel allows you to read this threaded comment; however, any edits to it will get removed if the file is opened in a newer version of Excel. Learn more: https://go.microsoft.com/fwlink/?linkid=870924
Comment:
    Made of acquisition_date_key</t>
      </text>
    </comment>
    <comment ref="I116" authorId="29" shapeId="0" xr:uid="{5464A30C-DC9B-40B5-ABD7-ECEF39B0BFBF}">
      <text>
        <t>[Threaded comment]
Your version of Excel allows you to read this threaded comment; however, any edits to it will get removed if the file is opened in a newer version of Excel. Learn more: https://go.microsoft.com/fwlink/?linkid=870924
Comment:
    Made of order_date</t>
      </text>
    </comment>
    <comment ref="I117" authorId="30" shapeId="0" xr:uid="{28D73A0F-D079-4BD6-BB84-51ACAEAE1FDA}">
      <text>
        <t>[Threaded comment]
Your version of Excel allows you to read this threaded comment; however, any edits to it will get removed if the file is opened in a newer version of Excel. Learn more: https://go.microsoft.com/fwlink/?linkid=870924
Comment:
    Made of order_date</t>
      </text>
    </comment>
    <comment ref="I130" authorId="31" shapeId="0" xr:uid="{7EC33824-2909-4748-861C-687F7A772E5A}">
      <text>
        <t>[Threaded comment]
Your version of Excel allows you to read this threaded comment; however, any edits to it will get removed if the file is opened in a newer version of Excel. Learn more: https://go.microsoft.com/fwlink/?linkid=870924
Comment:
    Order_date order_num</t>
      </text>
    </comment>
    <comment ref="I131" authorId="32" shapeId="0" xr:uid="{E9556E38-601A-43E8-97FE-5CC72AA0B304}">
      <text>
        <t>[Threaded comment]
Your version of Excel allows you to read this threaded comment; however, any edits to it will get removed if the file is opened in a newer version of Excel. Learn more: https://go.microsoft.com/fwlink/?linkid=870924
Comment:
    Order_date, net_sales</t>
      </text>
    </comment>
    <comment ref="I141" authorId="33" shapeId="0" xr:uid="{40419BFB-B708-432B-84D0-EDEC2A25D55A}">
      <text>
        <t>[Threaded comment]
Your version of Excel allows you to read this threaded comment; however, any edits to it will get removed if the file is opened in a newer version of Excel. Learn more: https://go.microsoft.com/fwlink/?linkid=870924
Comment:
    Brand_customer_id</t>
      </text>
    </comment>
    <comment ref="I143" authorId="34" shapeId="0" xr:uid="{A0A8FF18-E77E-4BD5-98D4-3C0FFAFF4187}">
      <text>
        <t>[Threaded comment]
Your version of Excel allows you to read this threaded comment; however, any edits to it will get removed if the file is opened in a newer version of Excel. Learn more: https://go.microsoft.com/fwlink/?linkid=870924
Comment:
    Sum(net_order_qty)</t>
      </text>
    </comment>
    <comment ref="I154" authorId="35" shapeId="0" xr:uid="{4E6CAF81-28ED-4A32-AB40-D5E0D2AE6969}">
      <text>
        <t>[Threaded comment]
Your version of Excel allows you to read this threaded comment; however, any edits to it will get removed if the file is opened in a newer version of Excel. Learn more: https://go.microsoft.com/fwlink/?linkid=870924
Comment:
     when OLD_Sales is null then NEW_sales
    when NEW_sales is null then OLD_Sales
    when  OLD_Sales = NEW_sales then OLD_sales
    when OLD_Sales &lt;&gt; NEW_sales then 0 end) as net_sales</t>
      </text>
    </comment>
    <comment ref="I155" authorId="36" shapeId="0" xr:uid="{2F151835-779B-4C8C-8600-F9C32A0B6EE0}">
      <text>
        <t>[Threaded comment]
Your version of Excel allows you to read this threaded comment; however, any edits to it will get removed if the file is opened in a newer version of Excel. Learn more: https://go.microsoft.com/fwlink/?linkid=870924
Comment:
     when OLD_net_order_qty is null then NEW_net_order_qty
    when NEW_net_order_qty is null then OLD_net_order_qty
    when  OLD_net_order_qty = NEW_net_order_qty then OLD_net_order_qty
    when OLD_net_order_qty &lt;&gt; NEW_net_order_qty then 0 end) as net_order_qty</t>
      </text>
    </comment>
    <comment ref="I156" authorId="37" shapeId="0" xr:uid="{727371BF-AE38-4B7A-8723-D515512FF92A}">
      <text>
        <t>[Threaded comment]
Your version of Excel allows you to read this threaded comment; however, any edits to it will get removed if the file is opened in a newer version of Excel. Learn more: https://go.microsoft.com/fwlink/?linkid=870924
Comment:
     sum(caa.OrderQty)/count(distinct caa.order_num)</t>
      </text>
    </comment>
    <comment ref="I157" authorId="38" shapeId="0" xr:uid="{3668C84A-F402-4E41-B6A7-656833CA3075}">
      <text>
        <t xml:space="preserve">[Threaded comment]
Your version of Excel allows you to read this threaded comment; however, any edits to it will get removed if the file is opened in a newer version of Excel. Learn more: https://go.microsoft.com/fwlink/?linkid=870924
Comment:
     min(caa.FP_Date) as AcquisitionDate,
  min(caa.FP_Date) as FirstOrderDate,
  max(caa.LP_Date) as LastOrderDate
</t>
      </text>
    </comment>
    <comment ref="I170" authorId="39" shapeId="0" xr:uid="{7A0B6245-FFC4-4362-8AEE-DA8F4F897CF1}">
      <text>
        <t xml:space="preserve">[Threaded comment]
Your version of Excel allows you to read this threaded comment; however, any edits to it will get removed if the file is opened in a newer version of Excel. Learn more: https://go.microsoft.com/fwlink/?linkid=870924
Comment:
    CEIL(row_num / size_decile)
Reply:
    (select *, ROW_NUMBER() OVER (PARTITION BY BRAND_code ORDER BY CLTV ASC) AS row_num
</t>
      </text>
    </comment>
    <comment ref="I176" authorId="40" shapeId="0" xr:uid="{69E38A6C-AF07-40D7-A5FF-1D80B4D6E6D0}">
      <text>
        <t>[Threaded comment]
Your version of Excel allows you to read this threaded comment; however, any edits to it will get removed if the file is opened in a newer version of Excel. Learn more: https://go.microsoft.com/fwlink/?linkid=870924
Comment:
    Brand_code, brand_customer_id, count(disctinct order_num)</t>
      </text>
    </comment>
    <comment ref="I197" authorId="41" shapeId="0" xr:uid="{62B1316D-0F05-4658-9FD0-42AC56EC572B}">
      <text>
        <t>[Threaded comment]
Your version of Excel allows you to read this threaded comment; however, any edits to it will get removed if the file is opened in a newer version of Excel. Learn more: https://go.microsoft.com/fwlink/?linkid=870924
Comment:
    Made of division_code, brand_code, brand_customer_id, months_since)acquired_in_brand</t>
      </text>
    </comment>
    <comment ref="I198" authorId="42" shapeId="0" xr:uid="{E033B230-47FF-4721-9D22-509FE4A3E8C3}">
      <text>
        <t>[Threaded comment]
Your version of Excel allows you to read this threaded comment; however, any edits to it will get removed if the file is opened in a newer version of Excel. Learn more: https://go.microsoft.com/fwlink/?linkid=870924
Comment:
    Made of last_order_date</t>
      </text>
    </comment>
    <comment ref="I199" authorId="43" shapeId="0" xr:uid="{956DAE80-63E3-4470-B357-197AAAE98539}">
      <text>
        <t>[Threaded comment]
Your version of Excel allows you to read this threaded comment; however, any edits to it will get removed if the file is opened in a newer version of Excel. Learn more: https://go.microsoft.com/fwlink/?linkid=870924
Comment:
    Made of acquisition_date_key</t>
      </text>
    </comment>
    <comment ref="I200" authorId="44" shapeId="0" xr:uid="{C12DD765-BC10-4A1B-8681-DF772FC057CF}">
      <text>
        <t>[Threaded comment]
Your version of Excel allows you to read this threaded comment; however, any edits to it will get removed if the file is opened in a newer version of Excel. Learn more: https://go.microsoft.com/fwlink/?linkid=870924
Comment:
    Made of order_date</t>
      </text>
    </comment>
    <comment ref="I201" authorId="45" shapeId="0" xr:uid="{74347656-4356-49EE-9C21-9FF9FF386E6A}">
      <text>
        <t>[Threaded comment]
Your version of Excel allows you to read this threaded comment; however, any edits to it will get removed if the file is opened in a newer version of Excel. Learn more: https://go.microsoft.com/fwlink/?linkid=870924
Comment:
    Made of order_date</t>
      </text>
    </comment>
    <comment ref="G208" authorId="46" shapeId="0" xr:uid="{AA5CA7EB-808E-4D17-B7EA-0FE9064C17E9}">
      <text>
        <t>[Threaded comment]
Your version of Excel allows you to read this threaded comment; however, any edits to it will get removed if the file is opened in a newer version of Excel. Learn more: https://go.microsoft.com/fwlink/?linkid=870924
Comment:
    This is a field that was created to get a filter</t>
      </text>
    </comment>
    <comment ref="I210" authorId="47" shapeId="0" xr:uid="{88105270-CF20-478F-9098-3A15571A70FD}">
      <text>
        <t>[Threaded comment]
Your version of Excel allows you to read this threaded comment; however, any edits to it will get removed if the file is opened in a newer version of Excel. Learn more: https://go.microsoft.com/fwlink/?linkid=870924
Comment:
    All 4 made up of division code</t>
      </text>
    </comment>
    <comment ref="I215" authorId="48" shapeId="0" xr:uid="{96915C48-C702-45D5-8E3F-D3A7A2A8EB51}">
      <text>
        <t>[Threaded comment]
Your version of Excel allows you to read this threaded comment; however, any edits to it will get removed if the file is opened in a newer version of Excel. Learn more: https://go.microsoft.com/fwlink/?linkid=870924
Comment:
    Division, global_customer_id, sum(net_sales)</t>
      </text>
    </comment>
    <comment ref="I219" authorId="49" shapeId="0" xr:uid="{8E54B225-5C45-4F8D-86FA-7FFEC198CD13}">
      <text>
        <t>[Threaded comment]
Your version of Excel allows you to read this threaded comment; however, any edits to it will get removed if the file is opened in a newer version of Excel. Learn more: https://go.microsoft.com/fwlink/?linkid=870924
Comment:
    No available query</t>
      </text>
    </comment>
    <comment ref="C226" authorId="50" shapeId="0" xr:uid="{E4278F92-CADE-0049-8F3A-8AF01C20B79A}">
      <text>
        <t>[Threaded comment]
Your version of Excel allows you to read this threaded comment; however, any edits to it will get removed if the file is opened in a newer version of Excel. Learn more: https://go.microsoft.com/fwlink/?linkid=870924
Comment:
    Needs to be re-calculated</t>
      </text>
    </comment>
    <comment ref="I230" authorId="51" shapeId="0" xr:uid="{BF1CF815-DC4A-408F-921C-902F4D688D27}">
      <text>
        <t>[Threaded comment]
Your version of Excel allows you to read this threaded comment; however, any edits to it will get removed if the file is opened in a newer version of Excel. Learn more: https://go.microsoft.com/fwlink/?linkid=870924
Comment:
    Made up of birth_date</t>
      </text>
    </comment>
    <comment ref="C244" authorId="52" shapeId="0" xr:uid="{63395C1C-DD88-4E4C-BF81-CBC3AAA07F8C}">
      <text>
        <t>[Threaded comment]
Your version of Excel allows you to read this threaded comment; however, any edits to it will get removed if the file is opened in a newer version of Excel. Learn more: https://go.microsoft.com/fwlink/?linkid=870924
Comment:
    We need this
Reply:
    Find AOV per customer and then bucket it. Need to speak to Prerana - we want the step one - the table where people are given their dollar AOV
Also need to make sure that view is 1-1</t>
      </text>
    </comment>
    <comment ref="E339" authorId="53" shapeId="0" xr:uid="{E50363E9-CEA9-414C-B714-73E7C2055B0C}">
      <text>
        <t>[Threaded comment]
Your version of Excel allows you to read this threaded comment; however, any edits to it will get removed if the file is opened in a newer version of Excel. Learn more: https://go.microsoft.com/fwlink/?linkid=870924
Comment:
    Is there data for 18 months (is the view of 12months just for the BAR)</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tc={22E7CDEC-C2C1-AB4C-ACF5-E9CD6C06D60C}</author>
    <author>GNAD Julia - ARTEFACT</author>
    <author>tc={0C4D9410-EB64-C043-A76A-172E3C17CC0F}</author>
    <author>tc={0BB365FC-8828-1D4C-8C1D-A1BC678C0B61}</author>
    <author>tc={BCA4FBC2-E268-0942-AD44-8E7D13BD5242}</author>
    <author>tc={F7C52322-5FBF-C84E-B323-A7506CDC9852}</author>
    <author>tc={40AFDEA6-267F-DD4D-BD0D-56615F2124E6}</author>
    <author>tc={2DEC2F06-0E2B-3A40-87B1-ABB79C50992A}</author>
    <author>tc={4BD6E7DD-3778-2840-956C-95F182AD045B}</author>
    <author>tc={E5249D15-2E58-C44A-9720-AF76045520AE}</author>
    <author>tc={0B9DF01B-D5CA-C146-AAF5-DE070000CF4F}</author>
    <author>tc={907E3B9C-AB20-B447-863F-3EDF973038F4}</author>
    <author>tc={83050CB5-D7F9-9441-A59B-440643522F31}</author>
    <author>tc={626D9290-EEE4-CB46-9315-5559DE48F09A}</author>
    <author>tc={8B4F2F51-287A-B347-8072-4A46CF0010E3}</author>
    <author>tc={4077F4B2-56CE-BF49-BA14-4EC5E54FEDF1}</author>
    <author>tc={1AF9F16F-60BB-9543-BB85-D067D800711E}</author>
    <author>tc={F39B372E-B7F3-604F-A42D-79BBE1D31E2B}</author>
    <author>tc={D1381D37-6D20-0141-A5EB-3B690C06AB16}</author>
    <author>tc={8BE49291-3ED8-CD40-8092-E4B22FD02DA7}</author>
    <author>tc={4270B7A0-DBDB-2D40-BE07-A1F3BF259287}</author>
    <author>tc={5DDAEE45-03C2-CF4A-A6AC-4D27DB48E5E7}</author>
    <author>tc={5C6D5225-804A-D747-A388-79EF2F2893B7}</author>
    <author>tc={89BD1A9C-B18E-034D-AEF9-1CA6515E995C}</author>
    <author>tc={DF7D4338-B3DC-DD46-B828-1F80F52EF02C}</author>
    <author>tc={4F32DBCD-306A-334D-B3C0-D28DDCAAA17B}</author>
    <author>tc={E3742168-6644-2943-B497-D00266D96864}</author>
    <author>tc={1603B6CB-AD7D-3645-9F6B-DF1C26A38A03}</author>
    <author>tc={48B8B21B-14FD-B94E-872E-B1C5D1C75983}</author>
    <author>tc={188783EC-BE0A-E242-BCF6-9532D8AAC82A}</author>
    <author>tc={5BF6587E-D643-764A-8F7E-228EBF322A75}</author>
    <author>tc={4F250CE5-7A87-FA45-82E2-1EC90411479E}</author>
    <author>tc={B1064F46-B83E-9E41-9A7B-DAA5480A1625}</author>
    <author>tc={ADA3E372-6D32-7A44-B513-D999CA4145C7}</author>
    <author>tc={C72E247B-3462-9545-B748-40BB46DE443F}</author>
    <author>tc={2D0DFFB8-1B6F-6341-BDE6-990DED22B57F}</author>
    <author>tc={53007D34-6B1B-8741-8A2E-080574F41C8F}</author>
    <author>tc={6D9C9B89-D187-B44A-98F7-17735F730137}</author>
    <author>tc={4A25950B-B763-214B-BEBF-4935325D7E1A}</author>
    <author>tc={4AD20219-4BB4-2B4A-A301-3DF043BD2CBA}</author>
    <author>tc={568CF7B7-71C8-F148-B43F-9F2F1FBBDF72}</author>
    <author>tc={58DE68C2-5F61-0D4B-8B20-7FCD215B4DBC}</author>
    <author>tc={757FA6A9-ECDC-214B-89ED-E58C71F2BFDA}</author>
    <author>tc={5A557852-AD1B-294E-8501-211FDBCAED04}</author>
    <author>tc={EE9361F7-2681-CB43-A167-1BB4041D8533}</author>
    <author>tc={70252D66-2562-824C-B0F6-740E1BDDC6F5}</author>
    <author>tc={080D3B8B-DA5B-EE47-AC04-3D082B678336}</author>
    <author>tc={5AF066D7-EA89-684C-86EA-9BC2976B43C3}</author>
    <author>tc={62CCD893-F6AC-E041-A87D-4583ED07D65F}</author>
    <author>tc={715ED09A-6E94-814F-BEF3-6B25EE79A65D}</author>
    <author>tc={448873B7-A31A-6948-BA3A-C3C39A829251}</author>
  </authors>
  <commentList>
    <comment ref="V1" authorId="0" shapeId="0" xr:uid="{22E7CDEC-C2C1-AB4C-ACF5-E9CD6C06D60C}">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@CHEN Ellie - ARTEFACT is this a prioritization you did ? We need to associate use case to P1 to justify it
Reply:
    The waves are from the Global One Consumer Profile. I will include how we defined our priority levels for the meeting tomorrow :) @GUILLOU Pierre-olivier </t>
      </text>
    </comment>
    <comment ref="G3" authorId="1" shapeId="0" xr:uid="{04A58259-B80E-2648-8142-2B26005B7EDE}">
      <text>
        <r>
          <rPr>
            <sz val="11"/>
            <color rgb="FF000000"/>
            <rFont val="Aptos Narrow"/>
            <family val="2"/>
          </rPr>
          <t xml:space="preserve">GNAD Julia - ARTEFACT:
</t>
        </r>
        <r>
          <rPr>
            <sz val="11"/>
            <color rgb="FF000000"/>
            <rFont val="Aptos Narrow"/>
            <family val="2"/>
          </rPr>
          <t xml:space="preserve">What do we mean by a field feeding a field?
</t>
        </r>
        <r>
          <rPr>
            <sz val="11"/>
            <color rgb="FF000000"/>
            <rFont val="Aptos Narrow"/>
            <family val="2"/>
          </rPr>
          <t xml:space="preserve">
</t>
        </r>
        <r>
          <rPr>
            <sz val="11"/>
            <color rgb="FF000000"/>
            <rFont val="Aptos Narrow"/>
            <family val="2"/>
          </rPr>
          <t xml:space="preserve">Peter: Sorry! That was a relic from the GDM mapping we did (recreating some of the fields Global asked for required us to combine multiple DDX fields)
</t>
        </r>
      </text>
    </comment>
    <comment ref="F9" authorId="2" shapeId="0" xr:uid="{0C4D9410-EB64-C043-A76A-172E3C17CC0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Isn’t this our brand_customer_ID or MDM_ID coming from IDR process?
Reply:
    Same as MDM_ID</t>
      </text>
    </comment>
    <comment ref="G16" authorId="3" shapeId="0" xr:uid="{0BB365FC-8828-1D4C-8C1D-A1BC678C0B61}">
      <text>
        <t>[Threaded comment]
Your version of Excel allows you to read this threaded comment; however, any edits to it will get removed if the file is opened in a newer version of Excel. Learn more: https://go.microsoft.com/fwlink/?linkid=870924
Comment:
    need to confirm whether global is looking for ltfg or campaign-specific control groups (or both)</t>
      </text>
    </comment>
    <comment ref="F19" authorId="4" shapeId="0" xr:uid="{BCA4FBC2-E268-0942-AD44-8E7D13BD5242}">
      <text>
        <t>[Threaded comment]
Your version of Excel allows you to read this threaded comment; however, any edits to it will get removed if the file is opened in a newer version of Excel. Learn more: https://go.microsoft.com/fwlink/?linkid=870924
Comment:
    We aren’t collecting this anymore due to privacy regulations. Only month and day are requested now.</t>
      </text>
    </comment>
    <comment ref="F21" authorId="5" shapeId="0" xr:uid="{F7C52322-5FBF-C84E-B323-A7506CDC9852}">
      <text>
        <t>[Threaded comment]
Your version of Excel allows you to read this threaded comment; however, any edits to it will get removed if the file is opened in a newer version of Excel. Learn more: https://go.microsoft.com/fwlink/?linkid=870924
Comment:
    We don’t ask this, I think there are ways to determine this from source, payment I believe could be a potenial use case but isn’t capture today.</t>
      </text>
    </comment>
    <comment ref="F22" authorId="6" shapeId="0" xr:uid="{40AFDEA6-267F-DD4D-BD0D-56615F2124E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All NPS data back from qualtrics is capture in fact_nps_survey_results. We send post purchase surveys for both channels, while retail is only for KIE.
Reply:
    @TIKTINSKY Peter - ARTEFACT so we can add this in</t>
      </text>
    </comment>
    <comment ref="F26" authorId="7" shapeId="0" xr:uid="{2DEC2F06-0E2B-3A40-87B1-ABB79C50992A}">
      <text>
        <t>[Threaded comment]
Your version of Excel allows you to read this threaded comment; however, any edits to it will get removed if the file is opened in a newer version of Excel. Learn more: https://go.microsoft.com/fwlink/?linkid=870924
Comment:
    This one depends on what’s the purpose of this anonymization, if it’s related to the data retention, we aren’t doing that, we just drop the records from the database if they are applicable for deletion.</t>
      </text>
    </comment>
    <comment ref="F36" authorId="8" shapeId="0" xr:uid="{4BD6E7DD-3778-2840-956C-95F182AD045B}">
      <text>
        <t>[Threaded comment]
Your version of Excel allows you to read this threaded comment; however, any edits to it will get removed if the file is opened in a newer version of Excel. Learn more: https://go.microsoft.com/fwlink/?linkid=870924
Comment:
    We don’t have a group opt-in but our T&amp;C are for all brands, we could potentially create this, we don’t do it today.</t>
      </text>
    </comment>
    <comment ref="V36" authorId="9" shapeId="0" xr:uid="{E5249D15-2E58-C44A-9720-AF76045520AE}">
      <text>
        <t>[Threaded comment]
Your version of Excel allows you to read this threaded comment; however, any edits to it will get removed if the file is opened in a newer version of Excel. Learn more: https://go.microsoft.com/fwlink/?linkid=870924
Comment:
    ALL IN ANALYTICS - NO WAVE</t>
      </text>
    </comment>
    <comment ref="F37" authorId="10" shapeId="0" xr:uid="{0B9DF01B-D5CA-C146-AAF5-DE070000CF4F}">
      <text>
        <t>[Threaded comment]
Your version of Excel allows you to read this threaded comment; however, any edits to it will get removed if the file is opened in a newer version of Excel. Learn more: https://go.microsoft.com/fwlink/?linkid=870924
Comment:
    Doesn’t exist, we just capture an opt-out for target advertising ads coming from onetrust.</t>
      </text>
    </comment>
    <comment ref="F38" authorId="11" shapeId="0" xr:uid="{907E3B9C-AB20-B447-863F-3EDF973038F4}">
      <text>
        <t>[Threaded comment]
Your version of Excel allows you to read this threaded comment; however, any edits to it will get removed if the file is opened in a newer version of Excel. Learn more: https://go.microsoft.com/fwlink/?linkid=870924
Comment:
    I’m not clear what will be the opt-in could enter in this bucket. Today we don’t have this.</t>
      </text>
    </comment>
    <comment ref="F40" authorId="12" shapeId="0" xr:uid="{83050CB5-D7F9-9441-A59B-440643522F3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there will be duplicates - sometimes we have multiple options for the same data request
Reply:
    @TIKTINSKY Peter - ARTEFACT fine to keep both though? </t>
      </text>
    </comment>
    <comment ref="F50" authorId="13" shapeId="0" xr:uid="{626D9290-EEE4-CB46-9315-5559DE48F09A}">
      <text>
        <t>[Threaded comment]
Your version of Excel allows you to read this threaded comment; however, any edits to it will get removed if the file is opened in a newer version of Excel. Learn more: https://go.microsoft.com/fwlink/?linkid=870924
Comment:
    We have this manage by UTM and send to the new attributes from the global acquisition framework, I’m not sure if something extra is expected for this.</t>
      </text>
    </comment>
    <comment ref="H51" authorId="14" shapeId="0" xr:uid="{8B4F2F51-287A-B347-8072-4A46CF0010E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@TIKTINSKY Peter - ARTEFACT vw_ga4_interactions_raw
Reply:
    Not in this table, but if we need it, we can have DIT can do it (it does exist in a diff table - but these will be deprecated
Reply:
    a channel field 100% still exists in the new flow. Ask Steph for details
Reply:
    It doesn't exist in the new ga4 raw table, they don't intake that info. If we want to we have to go through Deepti to see what we need
Reply:
    We can let Steph know, she is putting in a ticket
Reply:
    Sounds good. Romain spent a while setting up GA4 channel configs though, some I'm very surprised this isn't in the new table
Reply:
    @PALANCA Stephanie - ARTEFACT Just adding you here for context with the ticket :)</t>
      </text>
    </comment>
    <comment ref="F74" authorId="15" shapeId="0" xr:uid="{4077F4B2-56CE-BF49-BA14-4EC5E54FEDF1}">
      <text>
        <t>[Threaded comment]
Your version of Excel allows you to read this threaded comment; however, any edits to it will get removed if the file is opened in a newer version of Excel. Learn more: https://go.microsoft.com/fwlink/?linkid=870924
Comment:
    Is this the rendenring of the email in a web version? I’m not sure we store this per customer in DBX.</t>
      </text>
    </comment>
    <comment ref="F111" authorId="16" shapeId="0" xr:uid="{1AF9F16F-60BB-9543-BB85-D067D800711E}">
      <text>
        <t>[Threaded comment]
Your version of Excel allows you to read this threaded comment; however, any edits to it will get removed if the file is opened in a newer version of Excel. Learn more: https://go.microsoft.com/fwlink/?linkid=870924
Comment:
    I think beauty genius have some of this now, but we aren’t moving this data to an specific attribute, it doesn’t exist today.</t>
      </text>
    </comment>
    <comment ref="F112" authorId="17" shapeId="0" xr:uid="{F39B372E-B7F3-604F-A42D-79BBE1D31E2B}">
      <text>
        <t>[Threaded comment]
Your version of Excel allows you to read this threaded comment; however, any edits to it will get removed if the file is opened in a newer version of Excel. Learn more: https://go.microsoft.com/fwlink/?linkid=870924
Comment:
    We store them all as part of the DSF service experience, is a 1 to many relationship. We should discuss the expectation of this field.</t>
      </text>
    </comment>
    <comment ref="G114" authorId="18" shapeId="0" xr:uid="{D1381D37-6D20-0141-A5EB-3B690C06AB1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should be replaced by: loyalty_status
Reply:
    @ESFANDIARI Nafsika - ARTEFACT why?Sorry just looking for more context :)
Reply:
    not sure the key is helpful. What is helpful to understand if someone is 1) active 2) inactive 3) paused</t>
      </text>
    </comment>
    <comment ref="H120" authorId="19" shapeId="0" xr:uid="{8BE49291-3ED8-CD40-8092-E4B22FD02DA7}">
      <text>
        <t>[Threaded comment]
Your version of Excel allows you to read this threaded comment; however, any edits to it will get removed if the file is opened in a newer version of Excel. Learn more: https://go.microsoft.com/fwlink/?linkid=870924
Comment:
    @TIKTINSKY Peter - ARTEFACT I was not able to locate a source table for these DDX Source Fields</t>
      </text>
    </comment>
    <comment ref="F126" authorId="20" shapeId="0" xr:uid="{4270B7A0-DBDB-2D40-BE07-A1F3BF25928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expiration date of what??
Reply:
    @ESFANDIARI Nafsika - ARTEFACT 
Reply:
    @GONZALEZ Andres I pulled this from your Renovate-Gold Domains sheet. What did you initially intend with that field - assuming date at which loyalty points are about to expire? 
Reply:
    @GONZALEZ Andres do you have more context here?</t>
      </text>
    </comment>
    <comment ref="H126" authorId="21" shapeId="0" xr:uid="{5DDAEE45-03C2-CF4A-A6AC-4D27DB48E5E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@ESFANDIARI Nafsika - ARTEFACT add source tables and definitions for the loyalty fields you added please!
Reply:
    Added!</t>
      </text>
    </comment>
    <comment ref="H127" authorId="22" shapeId="0" xr:uid="{5C6D5225-804A-D747-A388-79EF2F2893B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@ESFANDIARI Nafsika - ARTEFACT is this the logic behind the calculation? Which table is it in?</t>
      </text>
    </comment>
    <comment ref="F136" authorId="23" shapeId="0" xr:uid="{89BD1A9C-B18E-034D-AEF9-1CA6515E995C}">
      <text>
        <t>[Threaded comment]
Your version of Excel allows you to read this threaded comment; however, any edits to it will get removed if the file is opened in a newer version of Excel. Learn more: https://go.microsoft.com/fwlink/?linkid=870924
Comment:
    Possible but we don’t capture this</t>
      </text>
    </comment>
    <comment ref="F137" authorId="24" shapeId="0" xr:uid="{DF7D4338-B3DC-DD46-B828-1F80F52EF02C}">
      <text>
        <t>[Threaded comment]
Your version of Excel allows you to read this threaded comment; however, any edits to it will get removed if the file is opened in a newer version of Excel. Learn more: https://go.microsoft.com/fwlink/?linkid=870924
Comment:
    It could be derived from orders, but we need to be able to identify samples. SoPost I think might have something too, not very familliar with that process.</t>
      </text>
    </comment>
    <comment ref="F138" authorId="25" shapeId="0" xr:uid="{4F32DBCD-306A-334D-B3C0-D28DDCAAA17B}">
      <text>
        <t>[Threaded comment]
Your version of Excel allows you to read this threaded comment; however, any edits to it will get removed if the file is opened in a newer version of Excel. Learn more: https://go.microsoft.com/fwlink/?linkid=870924
Comment:
    Possible but we don’t capture this</t>
      </text>
    </comment>
    <comment ref="F139" authorId="26" shapeId="0" xr:uid="{E3742168-6644-2943-B497-D00266D96864}">
      <text>
        <t>[Threaded comment]
Your version of Excel allows you to read this threaded comment; however, any edits to it will get removed if the file is opened in a newer version of Excel. Learn more: https://go.microsoft.com/fwlink/?linkid=870924
Comment:
    Possible but we don’t capture this in DBX</t>
      </text>
    </comment>
    <comment ref="F140" authorId="27" shapeId="0" xr:uid="{1603B6CB-AD7D-3645-9F6B-DF1C26A38A03}">
      <text>
        <t>[Threaded comment]
Your version of Excel allows you to read this threaded comment; however, any edits to it will get removed if the file is opened in a newer version of Excel. Learn more: https://go.microsoft.com/fwlink/?linkid=870924
Comment:
    I think we have somehow this as part of interactions give at profile level</t>
      </text>
    </comment>
    <comment ref="H159" authorId="28" shapeId="0" xr:uid="{48B8B21B-14FD-B94E-872E-B1C5D1C75983}">
      <text>
        <t>[Threaded comment]
Your version of Excel allows you to read this threaded comment; however, any edits to it will get removed if the file is opened in a newer version of Excel. Learn more: https://go.microsoft.com/fwlink/?linkid=870924
Comment:
    bar_aa_models</t>
      </text>
    </comment>
    <comment ref="B198" authorId="29" shapeId="0" xr:uid="{188783EC-BE0A-E242-BCF6-9532D8AAC82A}">
      <text>
        <t>[Threaded comment]
Your version of Excel allows you to read this threaded comment; however, any edits to it will get removed if the file is opened in a newer version of Excel. Learn more: https://go.microsoft.com/fwlink/?linkid=870924
Comment:
    we should either mirror the C360 contact info structure (dedicated table, with one-to-many config) or reformat as one-to-one and add to customer table (likely less efficient due to customers having multiple phone #'s and emails)</t>
      </text>
    </comment>
    <comment ref="J202" authorId="30" shapeId="0" xr:uid="{5BF6587E-D643-764A-8F7E-228EBF322A75}">
      <text>
        <t>[Threaded comment]
Your version of Excel allows you to read this threaded comment; however, any edits to it will get removed if the file is opened in a newer version of Excel. Learn more: https://go.microsoft.com/fwlink/?linkid=870924
Comment:
    highlighted in orange = could be mapped to "Last update date and time" + "Last update type" per new GDM specs</t>
      </text>
    </comment>
    <comment ref="F217" authorId="31" shapeId="0" xr:uid="{4F250CE5-7A87-FA45-82E2-1EC90411479E}">
      <text>
        <t xml:space="preserve">[Threaded comment]
Your version of Excel allows you to read this threaded comment; however, any edits to it will get removed if the file is opened in a newer version of Excel. Learn more: https://go.microsoft.com/fwlink/?linkid=870924
Comment:
    Can't this be 1-M since you can typically save more than one address on shopping accounts @TIKTINSKY Peter - ARTEFACT 
Reply:
    this is their mailing address, not shipping address. Even if someone moves or has multiple homes, we use survivorship to pull the most recent address record per customer so it will always be one to one. When dealing with shipping addresses you are 100% right - customers will oftentimes have multiple
Reply:
    Gotcha, thank you :) </t>
      </text>
    </comment>
    <comment ref="G222" authorId="32" shapeId="0" xr:uid="{B1064F46-B83E-9E41-9A7B-DAA5480A1625}">
      <text>
        <t>[Threaded comment]
Your version of Excel allows you to read this threaded comment; however, any edits to it will get removed if the file is opened in a newer version of Excel. Learn more: https://go.microsoft.com/fwlink/?linkid=870924
Comment:
    This is what we currently use to store contact details: Ex- type = email, value = asdf@gmail.com (repeat for SMS)</t>
      </text>
    </comment>
    <comment ref="F235" authorId="33" shapeId="0" xr:uid="{ADA3E372-6D32-7A44-B513-D999CA4145C7}">
      <text>
        <t>[Threaded comment]
Your version of Excel allows you to read this threaded comment; however, any edits to it will get removed if the file is opened in a newer version of Excel. Learn more: https://go.microsoft.com/fwlink/?linkid=870924
Comment:
    Possible but we don’t capture this</t>
      </text>
    </comment>
    <comment ref="V235" authorId="34" shapeId="0" xr:uid="{C72E247B-3462-9545-B748-40BB46DE443F}">
      <text>
        <t xml:space="preserve">[Threaded comment]
Your version of Excel allows you to read this threaded comment; however, any edits to it will get removed if the file is opened in a newer version of Excel. Learn more: https://go.microsoft.com/fwlink/?linkid=870924
Comment:
    IN ANALYTICS GDM - NO WAVE
</t>
      </text>
    </comment>
    <comment ref="F238" authorId="35" shapeId="0" xr:uid="{2D0DFFB8-1B6F-6341-BDE6-990DED22B57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Part of 1P acquisition frame
Reply:
    @GONZALEZ Andres does this mean we can include this?</t>
      </text>
    </comment>
    <comment ref="G239" authorId="36" shapeId="0" xr:uid="{53007D34-6B1B-8741-8A2E-080574F41C8F}">
      <text>
        <t>[Threaded comment]
Your version of Excel allows you to read this threaded comment; however, any edits to it will get removed if the file is opened in a newer version of Excel. Learn more: https://go.microsoft.com/fwlink/?linkid=870924
Comment:
    confirm logic with Andres: make sure we are properly aggregating these fields at the campaign level</t>
      </text>
    </comment>
    <comment ref="G252" authorId="37" shapeId="0" xr:uid="{6D9C9B89-D187-B44A-98F7-17735F73013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Are these flagged because they are calculated and it needs to be known? @TIKTINSKY Peter - ARTEFACT 
Reply:
    These are flagged because we need Andres to ensure that they are calculated at the campaign level, not the customer level in the context of the campaign master</t>
      </text>
    </comment>
    <comment ref="G261" authorId="38" shapeId="0" xr:uid="{4A25950B-B763-214B-BEBF-4935325D7E1A}">
      <text>
        <t xml:space="preserve">[Threaded comment]
Your version of Excel allows you to read this threaded comment; however, any edits to it will get removed if the file is opened in a newer version of Excel. Learn more: https://go.microsoft.com/fwlink/?linkid=870924
Comment:
    confirm logic with Andres: should these be the total_XX fields or just open_cnt, click_cnt, etc.? Make sure we are properly tracking event data without aggregation
Reply:
    See the 5 fields above for alternatives
Reply:
    Are the 5 below examples of how total_open_cnt, etc should possible look @TIKTINSKY Peter - ARTEFACT 
Reply:
    yep! there are a few fields present in this table that relate to send, bounce, delivered counts, etc... - what we need to know is how say total_open_cnt, differs from unique_open_cnt - are both needed or just one of the two?
Reply:
    Makes sense! </t>
      </text>
    </comment>
    <comment ref="L277" authorId="39" shapeId="0" xr:uid="{4AD20219-4BB4-2B4A-A301-3DF043BD2CBA}">
      <text>
        <t>[Threaded comment]
Your version of Excel allows you to read this threaded comment; however, any edits to it will get removed if the file is opened in a newer version of Excel. Learn more: https://go.microsoft.com/fwlink/?linkid=870924
Comment:
    where is this in the glossary?
Reply:
    We removed it during the workshop, but it is mandated by the GDM</t>
      </text>
    </comment>
    <comment ref="F279" authorId="40" shapeId="0" xr:uid="{568CF7B7-71C8-F148-B43F-9F2F1FBBDF72}">
      <text>
        <t>[Threaded comment]
Your version of Excel allows you to read this threaded comment; however, any edits to it will get removed if the file is opened in a newer version of Excel. Learn more: https://go.microsoft.com/fwlink/?linkid=870924
Comment:
    I’m not clear exactly what’s needed here</t>
      </text>
    </comment>
    <comment ref="V279" authorId="41" shapeId="0" xr:uid="{58DE68C2-5F61-0D4B-8B20-7FCD215B4DBC}">
      <text>
        <t>[Threaded comment]
Your version of Excel allows you to read this threaded comment; however, any edits to it will get removed if the file is opened in a newer version of Excel. Learn more: https://go.microsoft.com/fwlink/?linkid=870924
Comment:
    ALL 3 IN ANALYTICS GDM - NO WAVE</t>
      </text>
    </comment>
    <comment ref="G282" authorId="42" shapeId="0" xr:uid="{757FA6A9-ECDC-214B-89ED-E58C71F2BFDA}">
      <text>
        <t>[Threaded comment]
Your version of Excel allows you to read this threaded comment; however, any edits to it will get removed if the file is opened in a newer version of Excel. Learn more: https://go.microsoft.com/fwlink/?linkid=870924
Comment:
    This is the engagement channel. This can be left blank or will be filled in with text.</t>
      </text>
    </comment>
    <comment ref="F283" authorId="43" shapeId="0" xr:uid="{5A557852-AD1B-294E-8501-211FDBCAED04}">
      <text>
        <t>[Threaded comment]
Your version of Excel allows you to read this threaded comment; however, any edits to it will get removed if the file is opened in a newer version of Excel. Learn more: https://go.microsoft.com/fwlink/?linkid=870924
Comment:
    This is the sub-channel as recorded at the time of engagement. </t>
      </text>
    </comment>
    <comment ref="F284" authorId="44" shapeId="0" xr:uid="{EE9361F7-2681-CB43-A167-1BB4041D853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need definitions for these
Reply:
    @ESFANDIARI Nafsika - ARTEFACT 
Reply:
    The value supplied for the transaction. Values to by type:
purchase=the order total
return=the return total amount (a negative number)
gift=the number of points given to the customer
reward=the number of points used to redeem the reward (a negative number)</t>
      </text>
    </comment>
    <comment ref="R319" authorId="45" shapeId="0" xr:uid="{70252D66-2562-824C-B0F6-740E1BDDC6F5}">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if this is an aggregate, I feel it would be one to one, but maybe it is within certain timed sessions, so that would be 1-M
Reply:
    @TIKTINSKY Peter - ARTEFACT what do you think here? </t>
      </text>
    </comment>
    <comment ref="F320" authorId="46" shapeId="0" xr:uid="{080D3B8B-DA5B-EE47-AC04-3D082B678336}">
      <text>
        <t>[Threaded comment]
Your version of Excel allows you to read this threaded comment; however, any edits to it will get removed if the file is opened in a newer version of Excel. Learn more: https://go.microsoft.com/fwlink/?linkid=870924
Comment:
    We just register orders from ecomm and retail.</t>
      </text>
    </comment>
    <comment ref="G339" authorId="47" shapeId="0" xr:uid="{5AF066D7-EA89-684C-86EA-9BC2976B43C3}">
      <text>
        <t>[Threaded comment]
Your version of Excel allows you to read this threaded comment; however, any edits to it will get removed if the file is opened in a newer version of Excel. Learn more: https://go.microsoft.com/fwlink/?linkid=870924
Comment:
    these are likely duplicates - we should decide on which is this better source of truth</t>
      </text>
    </comment>
    <comment ref="F345" authorId="48" shapeId="0" xr:uid="{62CCD893-F6AC-E041-A87D-4583ED07D65F}">
      <text>
        <t>[Threaded comment]
Your version of Excel allows you to read this threaded comment; however, any edits to it will get removed if the file is opened in a newer version of Excel. Learn more: https://go.microsoft.com/fwlink/?linkid=870924
Comment:
    Yes, it’s part of the order line items, we should be able to derive that information from there.</t>
      </text>
    </comment>
    <comment ref="I369" authorId="49" shapeId="0" xr:uid="{715ED09A-6E94-814F-BEF3-6B25EE79A65D}">
      <text>
        <t xml:space="preserve">[Threaded comment]
Your version of Excel allows you to read this threaded comment; however, any edits to it will get removed if the file is opened in a newer version of Excel. Learn more: https://go.microsoft.com/fwlink/?linkid=870924
Comment:
    @GNAD Julia - ARTEFACT do we still have a unique customer identifier ?
Reply:
    Let me check on this! 
</t>
      </text>
    </comment>
    <comment ref="G398" authorId="50" shapeId="0" xr:uid="{448873B7-A31A-6948-BA3A-C3C39A82925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@CHEN Ellie - ARTEFACT  Are we doing GA4 here or Bazaarvoice?
Reply:
    @TIKTINSKY Peter - ARTEFACT 
Reply:
    I would coordinate with Accenture + Steph here and what we should use as the source of truth and why
Reply:
    Steph recommends Bazaar, I will talk to Accenture tomorrow morning
@TIKTINSKY Peter - ARTEFACT 
Reply:
    Accenture said that they only get data from Bazaarvoice, so they also recommended this approach @TIKTINSKY Peter - ARTEFACT </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tc={7D97EB5E-7DF4-4FBA-AD63-63A16DEFE68B}</author>
    <author>tc={6CDB6851-D3CF-42DD-A3AB-210D5CAE8217}</author>
    <author>tc={D2F8F1DA-B7A2-4E7C-BA8C-D980C3929200}</author>
    <author>tc={340BF816-7DDB-4C89-A651-0F07E3BDF46B}</author>
    <author>tc={D2863550-C4A4-44FD-82D3-99544E4A7F1C}</author>
    <author>tc={4FA0648B-F465-41EC-BBC7-23740D76C555}</author>
    <author>tc={0C9F46F0-DD6C-4874-AD74-78119A040A68}</author>
    <author>tc={92BCFDF3-4E8C-4196-81D3-E698243CF78C}</author>
    <author>tc={FD0B4D2B-3652-4701-80B5-A37CE19CD140}</author>
    <author>tc={C710FF83-7613-4BC7-83A0-60D204A92345}</author>
    <author>tc={5D5178BF-DA26-40D2-80B4-E99266BD1A41}</author>
    <author>tc={34A227E3-F2BC-42C2-B969-0399B785ADA3}</author>
    <author>tc={0AAF094C-7933-4B43-B061-86C74FBD99A6}</author>
    <author>tc={6CA29FE6-27C0-43DD-B479-DDDB127EE1CF}</author>
    <author>tc={E2934930-47DE-4575-8646-F35231C9FB72}</author>
    <author>tc={0426AF15-118A-42DC-BFE8-1D8AC76EDB48}</author>
    <author>tc={74E96C54-FBA4-4C58-8D32-841A275032ED}</author>
    <author>tc={ED40339D-44BC-45CF-84B1-1C38B1349ADF}</author>
    <author>tc={829C82D5-73E8-4ED8-B4B1-B88DDB7A32F5}</author>
    <author>tc={32A2BF4D-BCDB-4E08-946A-92FE3F83BBFF}</author>
    <author>tc={64BC655A-5E3C-49BC-9D12-CAF8F97797A2}</author>
    <author>tc={94800863-5FC5-4D71-BB16-7E95897519BF}</author>
    <author>tc={13240E47-17C7-4519-A37B-75E2714018F7}</author>
    <author>tc={CF81A75B-0595-42D5-A32D-EFF3D867BD8E}</author>
    <author>tc={B6BECE66-26D2-41B4-A76F-F549613C1DC2}</author>
    <author>tc={CB162005-5FF0-4177-97D1-A9C72DDDC047}</author>
    <author>tc={37766356-2940-4412-AEC4-41CC456DAE8C}</author>
    <author>tc={71418E60-51C8-4032-BF9B-35ADA4A2DD1C}</author>
    <author>tc={EB350155-FE53-48EB-AF93-A2713E5AAE00}</author>
    <author>tc={8AB8A21D-815D-4FC5-88F7-4E2F42BB0A85}</author>
    <author>tc={4502B9EA-1086-4151-BC88-F11F08D92B8A}</author>
    <author>tc={076D3E24-4DC0-4B3C-9B11-C2B5A31377A6}</author>
    <author>tc={7E6592B7-B03F-4A4F-AA32-C3644EF9040C}</author>
    <author>tc={D74316DD-B4DA-4446-B120-9EA4A0713104}</author>
    <author>tc={EEF96813-F387-4E91-8B0B-A91E7F8E837B}</author>
    <author>tc={644C85DC-D710-40D4-9A2A-63C1945890D0}</author>
    <author>tc={C78772E7-F303-4E57-A2CC-36A93BB94E9C}</author>
    <author>tc={97CF0A44-D1D0-41F3-A8D6-F7CC6CEE47A5}</author>
    <author>tc={EF2ADC35-A998-4D98-A7AA-B7B831C95148}</author>
    <author>tc={EFD1215F-7C87-4FF3-91BC-DC69AC2EB0BB}</author>
    <author>tc={1E402D5F-8899-4709-B0B4-8F6F23C6AD92}</author>
    <author>tc={BA645871-E0F2-4E75-B347-930DC3FB6130}</author>
    <author>tc={5A6F89EF-41C3-45C7-B8B3-BBA7863808E2}</author>
    <author>tc={191D6DB7-C0E5-443C-813C-E7D029C8A580}</author>
    <author>tc={A8647E1D-94CD-4805-97EC-64A2B0551006}</author>
    <author>tc={B067F0FA-D601-493A-9E5D-73A79FF2859B}</author>
    <author>tc={13BE5391-9D59-4F30-BF39-A2DD0E1CF25C}</author>
    <author>tc={8EBCF9C7-A89A-4583-AB64-9C52A117E5C5}</author>
    <author>tc={E9004CA4-23C9-40F0-A1A6-073F7DCFD7C8}</author>
    <author>tc={3B6B712E-EA6D-43E7-9FF8-4DDC320DA8D7}</author>
    <author>tc={74E0F052-4314-4345-8E69-3956A36ABB96}</author>
    <author>tc={3AD47D18-B178-4ED8-B5CF-D8F5DC86CEC0}</author>
    <author>tc={FF20C09C-AE94-4B94-ADB1-4E0C82A82698}</author>
    <author>tc={CDFD1C84-6104-403E-B380-35977104655B}</author>
    <author>tc={03929267-F079-4453-A359-70C3BBEE8883}</author>
    <author>tc={5561A372-559A-42EE-8615-7411561297A0}</author>
    <author>tc={1D7DBC8F-E082-4187-95F6-56B693AA7849}</author>
    <author>tc={137F1078-2422-44ED-800E-C0033F977E4F}</author>
    <author>tc={EFFEF7FD-6A8E-400A-B925-030A36474577}</author>
    <author>tc={459E97B2-B250-4AA9-98FA-EFD602F088CB}</author>
    <author>tc={58101FF6-4579-4878-A48B-AF98792E156B}</author>
    <author>tc={17193A85-89D5-4DEA-9CDC-1C45317B27EB}</author>
    <author>tc={863491A7-3BC0-4EB1-9115-68BEDFD4BC39}</author>
    <author>tc={98E650AA-B4D1-479A-A9EE-4C142BEC0B1C}</author>
    <author>tc={F9E60847-ADFD-436E-897D-9C980DCFDFE7}</author>
    <author>tc={45BA93AB-BA55-4D3C-BE67-61D96C2BFF00}</author>
    <author>tc={1368CE82-6546-41B2-A550-F381E48AAF8D}</author>
    <author>tc={42F3CB92-58C2-4A5D-B730-7586E16B7232}</author>
    <author>tc={B18B72CA-1E66-4132-840B-03B7CE9B2D6A}</author>
    <author>tc={5061DF7D-E97D-4021-ABED-4E8561CB5E71}</author>
    <author>tc={9EC76FAF-3498-40D8-9FB0-5FC190BFAF6B}</author>
    <author>tc={E968FE74-3E9B-4C43-B2D6-2E45673E447D}</author>
    <author>tc={D47C34A9-EBE5-4319-97FD-F49ABE817151}</author>
    <author>tc={925A0399-199E-4CF0-B8DC-1BDF8FEBA33E}</author>
    <author>tc={3D8FAA9C-4306-427C-8CBE-4671F23F3FB3}</author>
    <author>tc={43834D5B-CF34-4652-A3F5-28BC44C2282A}</author>
    <author>tc={4E43A1B6-ED23-4B1F-BFDF-5D410E135FB4}</author>
    <author>tc={4A8E9952-9E7F-4B85-8C9C-0DE240A4E8F4}</author>
    <author>tc={08217297-2A52-469A-AA5A-2EFCFD2490E9}</author>
    <author>tc={DEF2227B-6C07-4171-A20C-97F2018B3CE3}</author>
  </authors>
  <commentList>
    <comment ref="X3" authorId="0" shapeId="0" xr:uid="{7D97EB5E-7DF4-4FBA-AD63-63A16DEFE68B}">
      <text>
        <t>[Threaded comment]
Your version of Excel allows you to read this threaded comment; however, any edits to it will get removed if the file is opened in a newer version of Excel. Learn more: https://go.microsoft.com/fwlink/?linkid=870924
Comment:
    Not started on databricks side</t>
      </text>
    </comment>
    <comment ref="H4" authorId="1" shapeId="0" xr:uid="{6CDB6851-D3CF-42DD-A3AB-210D5CAE8217}">
      <text>
        <t>[Threaded comment]
Your version of Excel allows you to read this threaded comment; however, any edits to it will get removed if the file is opened in a newer version of Excel. Learn more: https://go.microsoft.com/fwlink/?linkid=870924
Comment:
    Brand_customer_id, brand_code, division_code</t>
      </text>
    </comment>
    <comment ref="Q4" authorId="2" shapeId="0" xr:uid="{D2F8F1DA-B7A2-4E7C-BA8C-D980C3929200}">
      <text>
        <t>[Threaded comment]
Your version of Excel allows you to read this threaded comment; however, any edits to it will get removed if the file is opened in a newer version of Excel. Learn more: https://go.microsoft.com/fwlink/?linkid=870924
Comment:
    Brand_customer_id, brand_code, division_code</t>
      </text>
    </comment>
    <comment ref="V5" authorId="3" shapeId="0" xr:uid="{340BF816-7DDB-4C89-A651-0F07E3BDF46B}">
      <text>
        <t>[Threaded comment]
Your version of Excel allows you to read this threaded comment; however, any edits to it will get removed if the file is opened in a newer version of Excel. Learn more: https://go.microsoft.com/fwlink/?linkid=870924
Comment:
    Global_customer_id and country_code</t>
      </text>
    </comment>
    <comment ref="F6" authorId="4" shapeId="0" xr:uid="{D2863550-C4A4-44FD-82D3-99544E4A7F1C}">
      <text>
        <t>[Threaded comment]
Your version of Excel allows you to read this threaded comment; however, any edits to it will get removed if the file is opened in a newer version of Excel. Learn more: https://go.microsoft.com/fwlink/?linkid=870924
Comment:
    Registration_status_key - VCH_REGS_NA is no longer there</t>
      </text>
    </comment>
    <comment ref="O6" authorId="5" shapeId="0" xr:uid="{4FA0648B-F465-41EC-BBC7-23740D76C555}">
      <text>
        <t>[Threaded comment]
Your version of Excel allows you to read this threaded comment; however, any edits to it will get removed if the file is opened in a newer version of Excel. Learn more: https://go.microsoft.com/fwlink/?linkid=870924
Comment:
    Registration_status_key - VCH_REGS_NA is no longer there</t>
      </text>
    </comment>
    <comment ref="G7" authorId="6" shapeId="0" xr:uid="{0C9F46F0-DD6C-4874-AD74-78119A040A68}">
      <text>
        <t>[Threaded comment]
Your version of Excel allows you to read this threaded comment; however, any edits to it will get removed if the file is opened in a newer version of Excel. Learn more: https://go.microsoft.com/fwlink/?linkid=870924
Comment:
    More data cleaning is needed - maybe we should loop Jeremy in here</t>
      </text>
    </comment>
    <comment ref="H7" authorId="7" shapeId="0" xr:uid="{92BCFDF3-4E8C-4196-81D3-E698243CF78C}">
      <text>
        <t>[Threaded comment]
Your version of Excel allows you to read this threaded comment; however, any edits to it will get removed if the file is opened in a newer version of Excel. Learn more: https://go.microsoft.com/fwlink/?linkid=870924
Comment:
    Fragrance family and note (instead priority and routine are present - messaged Jeremy)</t>
      </text>
    </comment>
    <comment ref="P7" authorId="8" shapeId="0" xr:uid="{FD0B4D2B-3652-4701-80B5-A37CE19CD140}">
      <text>
        <t>[Threaded comment]
Your version of Excel allows you to read this threaded comment; however, any edits to it will get removed if the file is opened in a newer version of Excel. Learn more: https://go.microsoft.com/fwlink/?linkid=870924
Comment:
    More data cleaning is needed - maybe we should loop Jeremy in here</t>
      </text>
    </comment>
    <comment ref="Q7" authorId="9" shapeId="0" xr:uid="{C710FF83-7613-4BC7-83A0-60D204A92345}">
      <text>
        <t>[Threaded comment]
Your version of Excel allows you to read this threaded comment; however, any edits to it will get removed if the file is opened in a newer version of Excel. Learn more: https://go.microsoft.com/fwlink/?linkid=870924
Comment:
    Fragrance family and note (instead priority and routine are present - messaged Jeremy)</t>
      </text>
    </comment>
    <comment ref="Y7" authorId="10" shapeId="0" xr:uid="{5D5178BF-DA26-40D2-80B4-E99266BD1A41}">
      <text>
        <t>[Threaded comment]
Your version of Excel allows you to read this threaded comment; however, any edits to it will get removed if the file is opened in a newer version of Excel. Learn more: https://go.microsoft.com/fwlink/?linkid=870924
Comment:
    Campaign_nm</t>
      </text>
    </comment>
    <comment ref="Z7" authorId="11" shapeId="0" xr:uid="{34A227E3-F2BC-42C2-B969-0399B785ADA3}">
      <text>
        <t>[Threaded comment]
Your version of Excel allows you to read this threaded comment; however, any edits to it will get removed if the file is opened in a newer version of Excel. Learn more: https://go.microsoft.com/fwlink/?linkid=870924
Comment:
    Acquisition_channel_key - large null bount now appears that was not previosuly there
acq_medium - need to put null and blank together
acq_source - combine blank and null
registration_sub_source - combine blank and null, and there is about 100 more rows than before</t>
      </text>
    </comment>
    <comment ref="AA7" authorId="12" shapeId="0" xr:uid="{0AAF094C-7933-4B43-B061-86C74FBD99A6}">
      <text>
        <t xml:space="preserve">[Threaded comment]
Your version of Excel allows you to read this threaded comment; however, any edits to it will get removed if the file is opened in a newer version of Excel. Learn more: https://go.microsoft.com/fwlink/?linkid=870924
Comment:
    acq_sub_source - more clean up needed (quizzes/diagnostic tools has several formats)
registration_source - in the original there were 233 rows, now there are 1,374
</t>
      </text>
    </comment>
    <comment ref="B8" authorId="13" shapeId="0" xr:uid="{6CA29FE6-27C0-43DD-B479-DDDB127EE1CF}">
      <text>
        <t>[Threaded comment]
Your version of Excel allows you to read this threaded comment; however, any edits to it will get removed if the file is opened in a newer version of Excel. Learn more: https://go.microsoft.com/fwlink/?linkid=870924
Comment:
    This is ‘predicative attributes’</t>
      </text>
    </comment>
    <comment ref="F8" authorId="14" shapeId="0" xr:uid="{E2934930-47DE-4575-8646-F35231C9FB72}">
      <text>
        <t>[Threaded comment]
Your version of Excel allows you to read this threaded comment; however, any edits to it will get removed if the file is opened in a newer version of Excel. Learn more: https://go.microsoft.com/fwlink/?linkid=870924
Comment:
    Model_name, segment_value - Look like everything is represented, but the way it is show in the original tables has changed. Just want to ensure I understand logic here</t>
      </text>
    </comment>
    <comment ref="K8" authorId="15" shapeId="0" xr:uid="{0426AF15-118A-42DC-BFE8-1D8AC76EDB48}">
      <text>
        <t>[Threaded comment]
Your version of Excel allows you to read this threaded comment; however, any edits to it will get removed if the file is opened in a newer version of Excel. Learn more: https://go.microsoft.com/fwlink/?linkid=870924
Comment:
    This is ‘predicative attributes’</t>
      </text>
    </comment>
    <comment ref="O8" authorId="16" shapeId="0" xr:uid="{74E96C54-FBA4-4C58-8D32-841A275032ED}">
      <text>
        <t xml:space="preserve">[Threaded comment]
Your version of Excel allows you to read this threaded comment; however, any edits to it will get removed if the file is opened in a newer version of Excel. Learn more: https://go.microsoft.com/fwlink/?linkid=870924
Comment:
    Model_name, segment_value - Look like everything is represented, but the way it is show in the original tables has changed. Just want to ensure I understand logic here
Reply:
    Design perspective need to fix this - needs to be one to many - and this might just be for this table 
Today there’s only one segment </t>
      </text>
    </comment>
    <comment ref="U8" authorId="17" shapeId="0" xr:uid="{ED40339D-44BC-45CF-84B1-1C38B1349ADF}">
      <text>
        <t>[Threaded comment]
Your version of Excel allows you to read this threaded comment; however, any edits to it will get removed if the file is opened in a newer version of Excel. Learn more: https://go.microsoft.com/fwlink/?linkid=870924
Comment:
    This is because they have the two fragrance attributes in P1, while we have them in P0. Also we have a global field (html) which will probs be removed / delayed because of global</t>
      </text>
    </comment>
    <comment ref="Z8" authorId="18" shapeId="0" xr:uid="{829C82D5-73E8-4ED8-B4B1-B88DDB7A32F5}">
      <text>
        <t>[Threaded comment]
Your version of Excel allows you to read this threaded comment; however, any edits to it will get removed if the file is opened in a newer version of Excel. Learn more: https://go.microsoft.com/fwlink/?linkid=870924
Comment:
    Hair_color_finish - fragrance data needs to be removed
lash_look_priority - combine [] and [””]
nail_aesthetic - I think this is collecting a VERY small amount of eye data (brown, Green, blue, hazel
skin_tone - Ligbt to be combined with SKINTONE_LIGHT, etc
makeup_lip_product - remove spicy
zones - Counts are off and new data is present (Perm, Relaxer)</t>
      </text>
    </comment>
    <comment ref="AE8" authorId="19" shapeId="0" xr:uid="{32A2BF4D-BCDB-4E08-946A-92FE3F83BBFF}">
      <text>
        <t>[Threaded comment]
Your version of Excel allows you to read this threaded comment; however, any edits to it will get removed if the file is opened in a newer version of Excel. Learn more: https://go.microsoft.com/fwlink/?linkid=870924
Comment:
    This is ‘predicative attributes’</t>
      </text>
    </comment>
    <comment ref="F9" authorId="20" shapeId="0" xr:uid="{64BC655A-5E3C-49BC-9D12-CAF8F97797A2}">
      <text>
        <t>[Threaded comment]
Your version of Excel allows you to read this threaded comment; however, any edits to it will get removed if the file is opened in a newer version of Excel. Learn more: https://go.microsoft.com/fwlink/?linkid=870924
Comment:
    Lapsed buyer key - VCH_LB_36PLB was combined with VCH_LB_36LB</t>
      </text>
    </comment>
    <comment ref="H9" authorId="21" shapeId="0" xr:uid="{94800863-5FC5-4D71-BB16-7E95897519BF}">
      <text>
        <t>[Threaded comment]
Your version of Excel allows you to read this threaded comment; however, any edits to it will get removed if the file is opened in a newer version of Excel. Learn more: https://go.microsoft.com/fwlink/?linkid=870924
Comment:
    First and last purchase data</t>
      </text>
    </comment>
    <comment ref="O9" authorId="22" shapeId="0" xr:uid="{13240E47-17C7-4519-A37B-75E2714018F7}">
      <text>
        <t>[Threaded comment]
Your version of Excel allows you to read this threaded comment; however, any edits to it will get removed if the file is opened in a newer version of Excel. Learn more: https://go.microsoft.com/fwlink/?linkid=870924
Comment:
    Lapsed buyer key - VCH_LB_36PLB was combined with VCH_LB_36LB</t>
      </text>
    </comment>
    <comment ref="Q9" authorId="23" shapeId="0" xr:uid="{CF81A75B-0595-42D5-A32D-EFF3D867BD8E}">
      <text>
        <t>[Threaded comment]
Your version of Excel allows you to read this threaded comment; however, any edits to it will get removed if the file is opened in a newer version of Excel. Learn more: https://go.microsoft.com/fwlink/?linkid=870924
Comment:
    First and last purchase data</t>
      </text>
    </comment>
    <comment ref="AC9" authorId="24" shapeId="0" xr:uid="{B6BECE66-26D2-41B4-A76F-F549613C1DC2}">
      <text>
        <t>[Threaded comment]
Your version of Excel allows you to read this threaded comment; however, any edits to it will get removed if the file is opened in a newer version of Excel. Learn more: https://go.microsoft.com/fwlink/?linkid=870924
Comment:
    2 GDM</t>
      </text>
    </comment>
    <comment ref="F10" authorId="25" shapeId="0" xr:uid="{CB162005-5FF0-4177-97D1-A9C72DDDC047}">
      <text>
        <t>[Threaded comment]
Your version of Excel allows you to read this threaded comment; however, any edits to it will get removed if the file is opened in a newer version of Excel. Learn more: https://go.microsoft.com/fwlink/?linkid=870924
Comment:
    For birth date - want to know what happened to ‘00’ months: Quick Question: Was removing 00 as a month okay?</t>
      </text>
    </comment>
    <comment ref="O10" authorId="26" shapeId="0" xr:uid="{37766356-2940-4412-AEC4-41CC456DAE8C}">
      <text>
        <t>[Threaded comment]
Your version of Excel allows you to read this threaded comment; however, any edits to it will get removed if the file is opened in a newer version of Excel. Learn more: https://go.microsoft.com/fwlink/?linkid=870924
Comment:
    For birth date - want to know what happened to ‘00’ months: Quick Question: Was removing 00 as a month okay?</t>
      </text>
    </comment>
    <comment ref="T10" authorId="27" shapeId="0" xr:uid="{71418E60-51C8-4032-BF9B-35ADA4A2DD1C}">
      <text>
        <t>[Threaded comment]
Your version of Excel allows you to read this threaded comment; however, any edits to it will get removed if the file is opened in a newer version of Excel. Learn more: https://go.microsoft.com/fwlink/?linkid=870924
Comment:
    This is ‘predicative attributes’
Reply:
    For P1, the extra that are in SS are being looked at on the databricks side. I believe they named KPIs differently, but I need a way to check on them apples to apples</t>
      </text>
    </comment>
    <comment ref="V10" authorId="28" shapeId="0" xr:uid="{EB350155-FE53-48EB-AF93-A2713E5AAE00}">
      <text>
        <t>[Threaded comment]
Your version of Excel allows you to read this threaded comment; however, any edits to it will get removed if the file is opened in a newer version of Excel. Learn more: https://go.microsoft.com/fwlink/?linkid=870924
Comment:
    2 are global - lastcartabandondate and last sample requested date</t>
      </text>
    </comment>
    <comment ref="Y10" authorId="29" shapeId="0" xr:uid="{8AB8A21D-815D-4FC5-88F7-4E2F42BB0A85}">
      <text>
        <t>[Threaded comment]
Your version of Excel allows you to read this threaded comment; however, any edits to it will get removed if the file is opened in a newer version of Excel. Learn more: https://go.microsoft.com/fwlink/?linkid=870924
Comment:
    Consumer_activity_status_key Just want to ensure it is active and inactive (before we had A and NA)</t>
      </text>
    </comment>
    <comment ref="Z10" authorId="30" shapeId="0" xr:uid="{4502B9EA-1086-4151-BC88-F11F08D92B8A}">
      <text>
        <t>[Threaded comment]
Your version of Excel allows you to read this threaded comment; however, any edits to it will get removed if the file is opened in a newer version of Excel. Learn more: https://go.microsoft.com/fwlink/?linkid=870924
Comment:
    Consumer_activity_key - No longer have VCH_CA_NA - want to know what happened to these
last_modified_dt - Only date showing: 2026-01-16T20:13:32.513+00:00 which makes sense, just want to validate (messaged about these)</t>
      </text>
    </comment>
    <comment ref="AC10" authorId="31" shapeId="0" xr:uid="{076D3E24-4DC0-4B3C-9B11-C2B5A31377A6}">
      <text>
        <t>[Threaded comment]
Your version of Excel allows you to read this threaded comment; however, any edits to it will get removed if the file is opened in a newer version of Excel. Learn more: https://go.microsoft.com/fwlink/?linkid=870924
Comment:
    Global last sample request date does not</t>
      </text>
    </comment>
    <comment ref="F11" authorId="32" shapeId="0" xr:uid="{7E6592B7-B03F-4A4F-AA32-C3644EF9040C}">
      <text>
        <t>[Threaded comment]
Your version of Excel allows you to read this threaded comment; however, any edits to it will get removed if the file is opened in a newer version of Excel. Learn more: https://go.microsoft.com/fwlink/?linkid=870924
Comment:
    Contact_value - flagged in chat and contact_sub_type has some cleaning needed (remove wrinkles, etc.)</t>
      </text>
    </comment>
    <comment ref="H11" authorId="33" shapeId="0" xr:uid="{D74316DD-B4DA-4446-B120-9EA4A0713104}">
      <text>
        <t>[Threaded comment]
Your version of Excel allows you to read this threaded comment; however, any edits to it will get removed if the file is opened in a newer version of Excel. Learn more: https://go.microsoft.com/fwlink/?linkid=870924
Comment:
    Brand_customer_id, brand_code</t>
      </text>
    </comment>
    <comment ref="O11" authorId="34" shapeId="0" xr:uid="{EEF96813-F387-4E91-8B0B-A91E7F8E837B}">
      <text>
        <t>[Threaded comment]
Your version of Excel allows you to read this threaded comment; however, any edits to it will get removed if the file is opened in a newer version of Excel. Learn more: https://go.microsoft.com/fwlink/?linkid=870924
Comment:
    Contact_value - flagged in chat and contact_sub_type has some cleaning needed (remove wrinkles, etc.)</t>
      </text>
    </comment>
    <comment ref="Q11" authorId="35" shapeId="0" xr:uid="{644C85DC-D710-40D4-9A2A-63C1945890D0}">
      <text>
        <t>[Threaded comment]
Your version of Excel allows you to read this threaded comment; however, any edits to it will get removed if the file is opened in a newer version of Excel. Learn more: https://go.microsoft.com/fwlink/?linkid=870924
Comment:
    Brand_customer_id, brand_code</t>
      </text>
    </comment>
    <comment ref="Z11" authorId="36" shapeId="0" xr:uid="{C78772E7-F303-4E57-A2CC-36A93BB94E9C}">
      <text>
        <t>[Threaded comment]
Your version of Excel allows you to read this threaded comment; however, any edits to it will get removed if the file is opened in a newer version of Excel. Learn more: https://go.microsoft.com/fwlink/?linkid=870924
Comment:
    Life_time_total_sales - now nulls present, where did they come from?
highest_decile_date_key - Only four rows being shown (202512, 202510, and 202511)</t>
      </text>
    </comment>
    <comment ref="F12" authorId="37" shapeId="0" xr:uid="{97CF0A44-D1D0-41F3-A8D6-F7CC6CEE47A5}">
      <text>
        <t>[Threaded comment]
Your version of Excel allows you to read this threaded comment; however, any edits to it will get removed if the file is opened in a newer version of Excel. Learn more: https://go.microsoft.com/fwlink/?linkid=870924
Comment:
    Similar to contact value but opposite - formatting is different. Also need to remove ‘#’ as top entry.</t>
      </text>
    </comment>
    <comment ref="G12" authorId="38" shapeId="0" xr:uid="{EF2ADC35-A998-4D98-A7AA-B7B831C95148}">
      <text>
        <t>[Threaded comment]
Your version of Excel allows you to read this threaded comment; however, any edits to it will get removed if the file is opened in a newer version of Excel. Learn more: https://go.microsoft.com/fwlink/?linkid=870924
Comment:
    More cleaning needed: all forms of sales to be combined, returns, etc. Also want to know logic behind collecting ‘C’ - this is new</t>
      </text>
    </comment>
    <comment ref="H12" authorId="39" shapeId="0" xr:uid="{EFD1215F-7C87-4FF3-91BC-DC69AC2EB0BB}">
      <text>
        <t>[Threaded comment]
Your version of Excel allows you to read this threaded comment; however, any edits to it will get removed if the file is opened in a newer version of Excel. Learn more: https://go.microsoft.com/fwlink/?linkid=870924
Comment:
    Brand_code</t>
      </text>
    </comment>
    <comment ref="O12" authorId="40" shapeId="0" xr:uid="{1E402D5F-8899-4709-B0B4-8F6F23C6AD92}">
      <text>
        <t>[Threaded comment]
Your version of Excel allows you to read this threaded comment; however, any edits to it will get removed if the file is opened in a newer version of Excel. Learn more: https://go.microsoft.com/fwlink/?linkid=870924
Comment:
    Similar to contact value but opposite - formatting is different. Also need to remove ‘#’ as top entry.</t>
      </text>
    </comment>
    <comment ref="P12" authorId="41" shapeId="0" xr:uid="{BA645871-E0F2-4E75-B347-930DC3FB6130}">
      <text>
        <t>[Threaded comment]
Your version of Excel allows you to read this threaded comment; however, any edits to it will get removed if the file is opened in a newer version of Excel. Learn more: https://go.microsoft.com/fwlink/?linkid=870924
Comment:
    More cleaning needed: all forms of sales to be combined, returns, etc. Also want to know logic behind collecting ‘C’ - this is new</t>
      </text>
    </comment>
    <comment ref="Q12" authorId="42" shapeId="0" xr:uid="{5A6F89EF-41C3-45C7-B8B3-BBA7863808E2}">
      <text>
        <t>[Threaded comment]
Your version of Excel allows you to read this threaded comment; however, any edits to it will get removed if the file is opened in a newer version of Excel. Learn more: https://go.microsoft.com/fwlink/?linkid=870924
Comment:
    Brand_code</t>
      </text>
    </comment>
    <comment ref="Y12" authorId="43" shapeId="0" xr:uid="{191D6DB7-C0E5-443C-813C-E7D029C8A580}">
      <text>
        <t>[Threaded comment]
Your version of Excel allows you to read this threaded comment; however, any edits to it will get removed if the file is opened in a newer version of Excel. Learn more: https://go.microsoft.com/fwlink/?linkid=870924
Comment:
    Rest in DBX development (but have been started)
Reply:
    Or not in correct table</t>
      </text>
    </comment>
    <comment ref="G13" authorId="44" shapeId="0" xr:uid="{A8647E1D-94CD-4805-97EC-64A2B0551006}">
      <text>
        <t xml:space="preserve">[Threaded comment]
Your version of Excel allows you to read this threaded comment; however, any edits to it will get removed if the file is opened in a newer version of Excel. Learn more: https://go.microsoft.com/fwlink/?linkid=870924
Comment:
    Also needs more cleaning: 
1. Different Formats, and # as the top one
2. Needs more cleaning, why in the gold does '6' have count 730269, when original has 57
3. Needs more cleaning, blanks and NA, S and Sales, etc
4. Also needs more cleaning, what is C, Open and O
</t>
      </text>
    </comment>
    <comment ref="H13" authorId="45" shapeId="0" xr:uid="{B067F0FA-D601-493A-9E5D-73A79FF2859B}">
      <text>
        <t>[Threaded comment]
Your version of Excel allows you to read this threaded comment; however, any edits to it will get removed if the file is opened in a newer version of Excel. Learn more: https://go.microsoft.com/fwlink/?linkid=870924
Comment:
    Brand_code, brand_customer_id</t>
      </text>
    </comment>
    <comment ref="P13" authorId="46" shapeId="0" xr:uid="{13BE5391-9D59-4F30-BF39-A2DD0E1CF25C}">
      <text>
        <t xml:space="preserve">[Threaded comment]
Your version of Excel allows you to read this threaded comment; however, any edits to it will get removed if the file is opened in a newer version of Excel. Learn more: https://go.microsoft.com/fwlink/?linkid=870924
Comment:
    Also needs more cleaning: 
1. Different Formats, and # as the top one
2. Needs more cleaning, why in the gold does '6' have count 730269, when original has 57
3. Needs more cleaning, blanks and NA, S and Sales, etc
4. Also needs more cleaning, what is C, Open and O
</t>
      </text>
    </comment>
    <comment ref="Q13" authorId="47" shapeId="0" xr:uid="{8EBCF9C7-A89A-4583-AB64-9C52A117E5C5}">
      <text>
        <t>[Threaded comment]
Your version of Excel allows you to read this threaded comment; however, any edits to it will get removed if the file is opened in a newer version of Excel. Learn more: https://go.microsoft.com/fwlink/?linkid=870924
Comment:
    Brand_code, brand_customer_id</t>
      </text>
    </comment>
    <comment ref="Z14" authorId="48" shapeId="0" xr:uid="{E9004CA4-23C9-40F0-A1A6-073F7DCFD7C8}">
      <text>
        <t>[Threaded comment]
Your version of Excel allows you to read this threaded comment; however, any edits to it will get removed if the file is opened in a newer version of Excel. Learn more: https://go.microsoft.com/fwlink/?linkid=870924
Comment:
    Address_line1, zip5, postal_code - combine all nulls and blanks</t>
      </text>
    </comment>
    <comment ref="D15" authorId="49" shapeId="0" xr:uid="{3B6B712E-EA6D-43E7-9FF8-4DDC320DA8D7}">
      <text>
        <t>[Threaded comment]
Your version of Excel allows you to read this threaded comment; however, any edits to it will get removed if the file is opened in a newer version of Excel. Learn more: https://go.microsoft.com/fwlink/?linkid=870924
Comment:
    This includes the blanks + the two fragrance fields not represented</t>
      </text>
    </comment>
    <comment ref="M15" authorId="50" shapeId="0" xr:uid="{74E0F052-4314-4345-8E69-3956A36ABB96}">
      <text>
        <t>[Threaded comment]
Your version of Excel allows you to read this threaded comment; however, any edits to it will get removed if the file is opened in a newer version of Excel. Learn more: https://go.microsoft.com/fwlink/?linkid=870924
Comment:
    This includes the blanks + the two fragrance fields not represented</t>
      </text>
    </comment>
    <comment ref="AC15" authorId="51" shapeId="0" xr:uid="{3AD47D18-B178-4ED8-B5CF-D8F5DC86CEC0}">
      <text>
        <t>[Threaded comment]
Your version of Excel allows you to read this threaded comment; however, any edits to it will get removed if the file is opened in a newer version of Excel. Learn more: https://go.microsoft.com/fwlink/?linkid=870924
Comment:
    Remove tier upgrade and promo_placement
Reply:
    Others have been messaged about
Reply:
    Update: all definitions have been put in except for tier upgrade (to be removed) and promo_placement which needs to be in order header</t>
      </text>
    </comment>
    <comment ref="AC16" authorId="52" shapeId="0" xr:uid="{FF20C09C-AE94-4B94-ADB1-4E0C82A82698}">
      <text>
        <t>[Threaded comment]
Your version of Excel allows you to read this threaded comment; however, any edits to it will get removed if the file is opened in a newer version of Excel. Learn more: https://go.microsoft.com/fwlink/?linkid=870924
Comment:
    One is global</t>
      </text>
    </comment>
    <comment ref="AC17" authorId="53" shapeId="0" xr:uid="{CDFD1C84-6104-403E-B380-35977104655B}">
      <text>
        <t>[Threaded comment]
Your version of Excel allows you to read this threaded comment; however, any edits to it will get removed if the file is opened in a newer version of Excel. Learn more: https://go.microsoft.com/fwlink/?linkid=870924
Comment:
    All global without checks</t>
      </text>
    </comment>
    <comment ref="AC18" authorId="54" shapeId="0" xr:uid="{03929267-F079-4453-A359-70C3BBEE8883}">
      <text>
        <t>[Threaded comment]
Your version of Excel allows you to read this threaded comment; however, any edits to it will get removed if the file is opened in a newer version of Excel. Learn more: https://go.microsoft.com/fwlink/?linkid=870924
Comment:
    All global, confirming rest with with rachel</t>
      </text>
    </comment>
    <comment ref="AC19" authorId="55" shapeId="0" xr:uid="{5561A372-559A-42EE-8615-7411561297A0}">
      <text>
        <t xml:space="preserve">[Threaded comment]
Your version of Excel allows you to read this threaded comment; however, any edits to it will get removed if the file is opened in a newer version of Excel. Learn more: https://go.microsoft.com/fwlink/?linkid=870924
Comment:
    All global or need to confirm with rachel
</t>
      </text>
    </comment>
    <comment ref="AA20" authorId="56" shapeId="0" xr:uid="{1D7DBC8F-E082-4187-95F6-56B693AA7849}">
      <text>
        <t>[Threaded comment]
Your version of Excel allows you to read this threaded comment; however, any edits to it will get removed if the file is opened in a newer version of Excel. Learn more: https://go.microsoft.com/fwlink/?linkid=870924
Comment:
    Source_name only has SAP right now flowing through all of these attributes</t>
      </text>
    </comment>
    <comment ref="X33" authorId="57" shapeId="0" xr:uid="{137F1078-2422-44ED-800E-C0033F977E4F}">
      <text>
        <t>[Threaded comment]
Your version of Excel allows you to read this threaded comment; however, any edits to it will get removed if the file is opened in a newer version of Excel. Learn more: https://go.microsoft.com/fwlink/?linkid=870924
Comment:
    Not started on databricks side</t>
      </text>
    </comment>
    <comment ref="T34" authorId="58" shapeId="0" xr:uid="{EFFEF7FD-6A8E-400A-B925-030A36474577}">
      <text>
        <t>[Threaded comment]
Your version of Excel allows you to read this threaded comment; however, any edits to it will get removed if the file is opened in a newer version of Excel. Learn more: https://go.microsoft.com/fwlink/?linkid=870924
Comment:
    This includes mapping tables, adding global_customer_id to mapping tables and all gold tables, automating the cdp view, and creating a full pipeline</t>
      </text>
    </comment>
    <comment ref="V35" authorId="59" shapeId="0" xr:uid="{459E97B2-B250-4AA9-98FA-EFD602F088CB}">
      <text>
        <t>[Threaded comment]
Your version of Excel allows you to read this threaded comment; however, any edits to it will get removed if the file is opened in a newer version of Excel. Learn more: https://go.microsoft.com/fwlink/?linkid=870924
Comment:
    Global_customer_id and country_code</t>
      </text>
    </comment>
    <comment ref="Y37" authorId="60" shapeId="0" xr:uid="{58101FF6-4579-4878-A48B-AF98792E156B}">
      <text>
        <t>[Threaded comment]
Your version of Excel allows you to read this threaded comment; however, any edits to it will get removed if the file is opened in a newer version of Excel. Learn more: https://go.microsoft.com/fwlink/?linkid=870924
Comment:
    Campaign_nm</t>
      </text>
    </comment>
    <comment ref="Z37" authorId="61" shapeId="0" xr:uid="{17193A85-89D5-4DEA-9CDC-1C45317B27EB}">
      <text>
        <t>[Threaded comment]
Your version of Excel allows you to read this threaded comment; however, any edits to it will get removed if the file is opened in a newer version of Excel. Learn more: https://go.microsoft.com/fwlink/?linkid=870924
Comment:
    Acquisition_channel_key - large null bount now appears that was not previosuly there
acq_medium - need to put null and blank together
acq_source - combine blank and null
registration_sub_source - combine blank and null, and there is about 100 more rows than before</t>
      </text>
    </comment>
    <comment ref="AA37" authorId="62" shapeId="0" xr:uid="{863491A7-3BC0-4EB1-9115-68BEDFD4BC39}">
      <text>
        <t xml:space="preserve">[Threaded comment]
Your version of Excel allows you to read this threaded comment; however, any edits to it will get removed if the file is opened in a newer version of Excel. Learn more: https://go.microsoft.com/fwlink/?linkid=870924
Comment:
    acq_sub_source - more clean up needed (quizzes/diagnostic tools has several formats)
registration_source - in the original there were 233 rows, now there are 1,374
</t>
      </text>
    </comment>
    <comment ref="U38" authorId="63" shapeId="0" xr:uid="{98E650AA-B4D1-479A-A9EE-4C142BEC0B1C}">
      <text>
        <t>[Threaded comment]
Your version of Excel allows you to read this threaded comment; however, any edits to it will get removed if the file is opened in a newer version of Excel. Learn more: https://go.microsoft.com/fwlink/?linkid=870924
Comment:
    This is because they have the two fragrance attributes in P1, while we have them in P0. Also we have a global field (html) which will probs be removed / delayed because of global</t>
      </text>
    </comment>
    <comment ref="Z38" authorId="64" shapeId="0" xr:uid="{F9E60847-ADFD-436E-897D-9C980DCFDFE7}">
      <text>
        <t>[Threaded comment]
Your version of Excel allows you to read this threaded comment; however, any edits to it will get removed if the file is opened in a newer version of Excel. Learn more: https://go.microsoft.com/fwlink/?linkid=870924
Comment:
    Hair_color_finish - fragrance data needs to be removed
lash_look_priority - combine [] and [””]
nail_aesthetic - I think this is collecting a VERY small amount of eye data (brown, Green, blue, hazel
skin_tone - Ligbt to be combined with SKINTONE_LIGHT, etc
makeup_lip_product - remove spicy
zones - Counts are off and new data is present (Perm, Relaxer)</t>
      </text>
    </comment>
    <comment ref="AC39" authorId="65" shapeId="0" xr:uid="{45BA93AB-BA55-4D3C-BE67-61D96C2BFF00}">
      <text>
        <t>[Threaded comment]
Your version of Excel allows you to read this threaded comment; however, any edits to it will get removed if the file is opened in a newer version of Excel. Learn more: https://go.microsoft.com/fwlink/?linkid=870924
Comment:
    2 GDM</t>
      </text>
    </comment>
    <comment ref="T40" authorId="66" shapeId="0" xr:uid="{1368CE82-6546-41B2-A550-F381E48AAF8D}">
      <text>
        <t>[Threaded comment]
Your version of Excel allows you to read this threaded comment; however, any edits to it will get removed if the file is opened in a newer version of Excel. Learn more: https://go.microsoft.com/fwlink/?linkid=870924
Comment:
    This is ‘predicative attributes’
Reply:
    For P1, the extra that are in SS are being looked at on the databricks side. I believe they named KPIs differently, but I need a way to check on them apples to apples</t>
      </text>
    </comment>
    <comment ref="V40" authorId="67" shapeId="0" xr:uid="{42F3CB92-58C2-4A5D-B730-7586E16B7232}">
      <text>
        <t>[Threaded comment]
Your version of Excel allows you to read this threaded comment; however, any edits to it will get removed if the file is opened in a newer version of Excel. Learn more: https://go.microsoft.com/fwlink/?linkid=870924
Comment:
    2 are global - lastcartabandondate and last sample requested date</t>
      </text>
    </comment>
    <comment ref="Y40" authorId="68" shapeId="0" xr:uid="{B18B72CA-1E66-4132-840B-03B7CE9B2D6A}">
      <text>
        <t>[Threaded comment]
Your version of Excel allows you to read this threaded comment; however, any edits to it will get removed if the file is opened in a newer version of Excel. Learn more: https://go.microsoft.com/fwlink/?linkid=870924
Comment:
    Consumer_activity_status_key Just want to ensure it is active and inactive (before we had A and NA)</t>
      </text>
    </comment>
    <comment ref="Z40" authorId="69" shapeId="0" xr:uid="{5061DF7D-E97D-4021-ABED-4E8561CB5E71}">
      <text>
        <t>[Threaded comment]
Your version of Excel allows you to read this threaded comment; however, any edits to it will get removed if the file is opened in a newer version of Excel. Learn more: https://go.microsoft.com/fwlink/?linkid=870924
Comment:
    Consumer_activity_key - No longer have VCH_CA_NA - want to know what happened to these
last_modified_dt - Only date showing: 2026-01-16T20:13:32.513+00:00 which makes sense, just want to validate (messaged about these)</t>
      </text>
    </comment>
    <comment ref="AC40" authorId="70" shapeId="0" xr:uid="{9EC76FAF-3498-40D8-9FB0-5FC190BFAF6B}">
      <text>
        <t>[Threaded comment]
Your version of Excel allows you to read this threaded comment; however, any edits to it will get removed if the file is opened in a newer version of Excel. Learn more: https://go.microsoft.com/fwlink/?linkid=870924
Comment:
    Global last sample request date does not</t>
      </text>
    </comment>
    <comment ref="Z41" authorId="71" shapeId="0" xr:uid="{E968FE74-3E9B-4C43-B2D6-2E45673E447D}">
      <text>
        <t>[Threaded comment]
Your version of Excel allows you to read this threaded comment; however, any edits to it will get removed if the file is opened in a newer version of Excel. Learn more: https://go.microsoft.com/fwlink/?linkid=870924
Comment:
    Life_time_total_sales - now nulls present, where did they come from?
highest_decile_date_key - Only four rows being shown (202512, 202510, and 202511)</t>
      </text>
    </comment>
    <comment ref="Y42" authorId="72" shapeId="0" xr:uid="{D47C34A9-EBE5-4319-97FD-F49ABE817151}">
      <text>
        <t>[Threaded comment]
Your version of Excel allows you to read this threaded comment; however, any edits to it will get removed if the file is opened in a newer version of Excel. Learn more: https://go.microsoft.com/fwlink/?linkid=870924
Comment:
    Rest in DBX development (but have been started)
Reply:
    Or not in correct table</t>
      </text>
    </comment>
    <comment ref="Z44" authorId="73" shapeId="0" xr:uid="{925A0399-199E-4CF0-B8DC-1BDF8FEBA33E}">
      <text>
        <t>[Threaded comment]
Your version of Excel allows you to read this threaded comment; however, any edits to it will get removed if the file is opened in a newer version of Excel. Learn more: https://go.microsoft.com/fwlink/?linkid=870924
Comment:
    Address_line1, zip5, postal_code - combine all nulls and blanks</t>
      </text>
    </comment>
    <comment ref="AC45" authorId="74" shapeId="0" xr:uid="{3D8FAA9C-4306-427C-8CBE-4671F23F3FB3}">
      <text>
        <t>[Threaded comment]
Your version of Excel allows you to read this threaded comment; however, any edits to it will get removed if the file is opened in a newer version of Excel. Learn more: https://go.microsoft.com/fwlink/?linkid=870924
Comment:
    Remove tier upgrade and promo_placement
Reply:
    Others have been messaged about
Reply:
    Update: all definitions have been put in except for tier upgrade (to be removed) and promo_placement which needs to be in order header</t>
      </text>
    </comment>
    <comment ref="AC46" authorId="75" shapeId="0" xr:uid="{43834D5B-CF34-4652-A3F5-28BC44C2282A}">
      <text>
        <t>[Threaded comment]
Your version of Excel allows you to read this threaded comment; however, any edits to it will get removed if the file is opened in a newer version of Excel. Learn more: https://go.microsoft.com/fwlink/?linkid=870924
Comment:
    One is global</t>
      </text>
    </comment>
    <comment ref="AC47" authorId="76" shapeId="0" xr:uid="{4E43A1B6-ED23-4B1F-BFDF-5D410E135FB4}">
      <text>
        <t>[Threaded comment]
Your version of Excel allows you to read this threaded comment; however, any edits to it will get removed if the file is opened in a newer version of Excel. Learn more: https://go.microsoft.com/fwlink/?linkid=870924
Comment:
    All global without checks</t>
      </text>
    </comment>
    <comment ref="AC48" authorId="77" shapeId="0" xr:uid="{4A8E9952-9E7F-4B85-8C9C-0DE240A4E8F4}">
      <text>
        <t>[Threaded comment]
Your version of Excel allows you to read this threaded comment; however, any edits to it will get removed if the file is opened in a newer version of Excel. Learn more: https://go.microsoft.com/fwlink/?linkid=870924
Comment:
    All global, confirming rest with with rachel</t>
      </text>
    </comment>
    <comment ref="AC49" authorId="78" shapeId="0" xr:uid="{08217297-2A52-469A-AA5A-2EFCFD2490E9}">
      <text>
        <t xml:space="preserve">[Threaded comment]
Your version of Excel allows you to read this threaded comment; however, any edits to it will get removed if the file is opened in a newer version of Excel. Learn more: https://go.microsoft.com/fwlink/?linkid=870924
Comment:
    All global or need to confirm with rachel
</t>
      </text>
    </comment>
    <comment ref="AA50" authorId="79" shapeId="0" xr:uid="{DEF2227B-6C07-4171-A20C-97F2018B3CE3}">
      <text>
        <t>[Threaded comment]
Your version of Excel allows you to read this threaded comment; however, any edits to it will get removed if the file is opened in a newer version of Excel. Learn more: https://go.microsoft.com/fwlink/?linkid=870924
Comment:
    Source_name only has SAP right now flowing through all of these attributes</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tc={91BA56D1-82E8-4A4A-A794-DFC2D7515855}</author>
    <author>tc={CC47E5FA-ECF0-41DD-ACCD-C043600D2B06}</author>
  </authors>
  <commentList>
    <comment ref="B22" authorId="0" shapeId="0" xr:uid="{91BA56D1-82E8-4A4A-A794-DFC2D7515855}">
      <text>
        <t>[Threaded comment]
Your version of Excel allows you to read this threaded comment; however, any edits to it will get removed if the file is opened in a newer version of Excel. Learn more: https://go.microsoft.com/fwlink/?linkid=870924
Comment:
    items 22-29 being handled on the same story with 6 points</t>
      </text>
    </comment>
    <comment ref="E34" authorId="1" shapeId="0" xr:uid="{CC47E5FA-ECF0-41DD-ACCD-C043600D2B06}">
      <text>
        <t>[Threaded comment]
Your version of Excel allows you to read this threaded comment; however, any edits to it will get removed if the file is opened in a newer version of Excel. Learn more: https://go.microsoft.com/fwlink/?linkid=870924
Comment:
    not sure about combining different languages, but 25 distinct label pairs differ only by capitalization
April 13, 2026 at 5:03 PM
AZIMOVA FatimaSELECT
  LOWER(TRIM(`registration_source`)) as normalized_source,
  COUNT(DISTINCT `registration_source`) as distinct_variations,
  COUNT(*) as total_records,
  COLLECT_SET(`registration_source`) as all_variations
FROM
  `stg_us_catalog`.`ddx_b2c_gold`.`cdp__acquisition_interaction_data_v`
WHERE
  `registration_source` IS NOT NULL
GROUP BY
  LOWER(TRIM(`registration_source`))
HAVING
  COUNT(DISTINCT `registration_source`) &gt; 1
ORDER BY
  total_records DESC
April 13, 2026 at 5:03 PM
AZIMOVA FatimaNewsletter (24.9M) vs newsletter (368K) vs NewsLetter (33K) - 25.3M total records
Registration (13.6M) vs registration (1.5K) - 13.6M total records
Website/website/WEBSITE, Facebook/FaceBook/facebook, Sitecore/SITECORE, and others (can be found in the query above)
April 13, 2026 at 5:04 PM
AZIMOVA FatimaLead Form Inconsistencies
9 variations of lead form labels affect 3.9M records:
FB Lead Form (3.5M) - the dominant label
Lead Form (300K) - generic version
TikTok Lead Form (51K) - platform-specific
Typos: "FB Lead FOrm" (19K), "LEad Form" (6K), "FB lead Form" (1K)
Alternative naming: FB_LEAD_GEN_MAY, FB Lead Gen
April 13, 2026 at 5:06 PM
AZIMOVA FatimaPop-up Label Variations
7 different pop-up labels (1.8M records) mix device types, capitalization, and hyphenation:
Mobile pop-up (1.4M) and Desktop pop-up (293K) - device-specific
pop-up (27K), Popup (2K), Pop-Up (64) - capitalization/hyphenation variants
Compound labels: toasterpopup, newsletter_popup</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tc={6437519B-49C2-4481-A6DC-AF1CD5D061FB}</author>
    <author>tc={D211BE4C-51AB-7449-B3EB-E03897EF4C19}</author>
    <author>tc={586D2EE7-C790-4EB6-A3F6-6E0E2244D960}</author>
    <author>tc={C205AFD1-304B-4F42-959C-E2791FD8440C}</author>
    <author>tc={6B6F497B-1CCB-49F5-8B20-539B9B767C3D}</author>
    <author>tc={3C0F5B62-F7CC-49BF-AD3B-C842C72FB330}</author>
    <author>tc={6641E549-5B72-4A14-85DE-315C59AEA4B0}</author>
    <author>tc={7D3B8D4C-1526-4D9E-A501-A0EFEE03B50C}</author>
    <author>tc={FA67A27E-F131-4B55-A081-86009B89AA02}</author>
    <author>tc={09B2844B-3C79-48A3-8641-3F68C45090E5}</author>
  </authors>
  <commentList>
    <comment ref="G2" authorId="0" shapeId="0" xr:uid="{6437519B-49C2-4481-A6DC-AF1CD5D061FB}">
      <text>
        <t>[Threaded comment]
Your version of Excel allows you to read this threaded comment; however, any edits to it will get removed if the file is opened in a newer version of Excel. Learn more: https://go.microsoft.com/fwlink/?linkid=870924
Comment:
    COPY_DQ_BACKLOG.xlsx analysis made by Fatima on each IT flagged item</t>
      </text>
    </comment>
    <comment ref="G18" authorId="1" shapeId="0" xr:uid="{D211BE4C-51AB-7449-B3EB-E03897EF4C19}">
      <text>
        <t>[Threaded comment]
Your version of Excel allows you to read this threaded comment; however, any edits to it will get removed if the file is opened in a newer version of Excel. Learn more: https://go.microsoft.com/fwlink/?linkid=870924
Comment:
    i think these are for Shipped, Returned etc, but really needs someone that know the system where these are tagged to check
Reply:
    S - Shipped
N - New
R - Return 
C - Cancelled
O - Open
P - Processed</t>
      </text>
    </comment>
    <comment ref="G44" authorId="2" shapeId="0" xr:uid="{586D2EE7-C790-4EB6-A3F6-6E0E2244D960}">
      <text>
        <t>[Threaded comment]
Your version of Excel allows you to read this threaded comment; however, any edits to it will get removed if the file is opened in a newer version of Excel. Learn more: https://go.microsoft.com/fwlink/?linkid=870924
Comment:
    S Single Family Dwelling Unit   
A Multi-Family. Address contains an apartment number or has a small dwelling size (5 units or less)   
M Marginal Multi-Family. Lack an apartment number and are considered of questionable deliverability  
P Post Office Box   
Blank Unknown 
original comment by Fatima</t>
      </text>
    </comment>
    <comment ref="G45" authorId="3" shapeId="0" xr:uid="{C205AFD1-304B-4F42-959C-E2791FD8440C}">
      <text>
        <t>[Threaded comment]
Your version of Excel allows you to read this threaded comment; however, any edits to it will get removed if the file is opened in a newer version of Excel. Learn more: https://go.microsoft.com/fwlink/?linkid=870924
Comment:
    A: 1 adult female   
B: 1 adult male   
C: 1 adult female and 1 adult male   
D: 1 adult female, 1 adult male and children   
E: 1 adult female and children present   
F: 1 adult male and children present   
G: 2 or more adult males   
H: 2 or more adult females   
I: 2 or more adult males and children   J: 2 or more adult females and children   
Blank Unknown 
original comment by Fatima</t>
      </text>
    </comment>
    <comment ref="G46" authorId="4" shapeId="0" xr:uid="{6B6F497B-1CCB-49F5-8B20-539B9B767C3D}">
      <text>
        <t>[Threaded comment]
Your version of Excel allows you to read this threaded comment; however, any edits to it will get removed if the file is opened in a newer version of Excel. Learn more: https://go.microsoft.com/fwlink/?linkid=870924
Comment:
    WHEN tu.occupation_code = '01' THEN 'Homemaker'
    WHEN tu.occupation_code = '02' THEN 'Professional/Technical'
    WHEN tu.occupation_code = '03' THEN 'Upper Management/Executive'
    WHEN tu.occupation_code = '04' THEN 'Middle Management'
    WHEN tu.occupation_code = '05' THEN 'Sales/Marketing'
    WHEN tu.occupation_code = '06' THEN 'Clerical/Office'
    WHEN tu.occupation_code = '07' THEN 'Skilled Trade/Machine/Laborer'
    WHEN tu.occupation_code = '08' THEN 'Retired'
    WHEN tu.occupation_code = '09' THEN 'Student'
    WHEN tu.occupation_code = '10' THEN 'Executive/Administrator'
    WHEN tu.occupation_code = '11' THEN 'Self Employed'
    WHEN tu.occupation_code = '12' THEN 'Professional Driver'
    WHEN tu.occupation_code = '13' THEN 'Military'
    WHEN tu.occupation_code = '14' THEN 'Civil Servant'
    WHEN tu.occupation_code = '15' THEN 'Farming/Agriculture'
    WHEN tu.occupation_code = '16' THEN 'Work From Home'
    WHEN tu.occupation_code = '17' THEN 'Health Services'
    WHEN tu.occupation_code = '18' THEN 'Financial Services'
    WHEN tu.occupation_code = '20' THEN 'Business Owner'
    WHEN tu.occupation_code = '21' THEN 'Teacher/Educator'
    WHEN tu.occupation_code = '22' THEN 'Retail Sales'
    WHEN tu.occupation_code = '23' THEN 'Computer Professional'
    WHEN tu.occupation_code = '30' THEN 'Beauty'
    WHEN tu.occupation_code = '31' THEN 'Real Estate'
    WHEN tu.occupation_code = '32' THEN 'Architects'
    WHEN tu.occupation_code = '33' THEN 'Interior Designers'
    WHEN tu.occupation_code = '34' THEN 'Landscape Architects'
    WHEN tu.occupation_code = '35' THEN 'Electricians'
    WHEN tu.occupation_code = '36' THEN 'Engineers'
    WHEN tu.occupation_code = '37' THEN 'Accountants/CPA'
    WHEN tu.occupation_code = '38' THEN 'Attorneys'
    WHEN tu.occupation_code = '39' THEN 'Social Worker'
    WHEN tu.occupation_code = '40' THEN 'Counselors'
    WHEN tu.occupation_code = '41' THEN 'Occup Ther/Physical Ther'
    WHEN tu.occupation_code = '42' THEN 'Speech Path./Audiologist'
    WHEN tu.occupation_code = '43' THEN 'Psychologist'
    WHEN tu.occupation_code = '44' THEN 'Pharmacist'
    WHEN tu.occupation_code = '45' THEN 'Opticians/Optometrist'
    WHEN tu.occupation_code = '46' THEN 'Veterinarian'
    WHEN tu.occupation_code = '47' THEN 'Dentist/Dental Hygienist'
    WHEN tu.occupation_code = '48' THEN 'Nurse'
    WHEN tu.occupation_code = '49' THEN 'Doctors/Physicians/Surgeons'
    WHEN tu.occupation_code = '50' THEN 'Chiropractors'
    WHEN tu.occupation_code = '51' THEN 'Surveyors'
    WHEN tu.occupation_code = '52' THEN 'Disabled'
    WHEN tu.occupation_code = '53' THEN 'Insurance/Underwriters'
    WHEN tu.occupation_code = '54' THEN 'Services/Creative'
    WHEN tu.occupation_code = '55' THEN 'Clergy'
    ELSE 'UNKNOWN'
original comment by Fatima</t>
      </text>
    </comment>
    <comment ref="G47" authorId="5" shapeId="0" xr:uid="{3C0F5B62-F7CC-49BF-AD3B-C842C72FB330}">
      <text>
        <t>[Threaded comment]
Your version of Excel allows you to read this threaded comment; however, any edits to it will get removed if the file is opened in a newer version of Excel. Learn more: https://go.microsoft.com/fwlink/?linkid=870924
Comment:
    I1 Management/Business and Financial Operations   
I2 Technical: Computers/Math and Architect/Engineering   
I3 Professional: Legal/Education and Health Practitioner   
I4 Sales   
I5 Office and Administrative Support   
I6 Blue Collar   
I7 Farming/Fish/Forestry   
I8 Other   
I9 Retired   
K1 Management/Business and Financial Operations   
K2 Technical: Computers/Math and Architect/Engineering   
K3 Professional: Legal/Education and Health Practitioner  
 K4 Sales   
K5 Office and Administrative Support   
K6 Blue Collar   
K7 Farming/Fish/Forestry   
K8 Other   
K9 Retired 
original comment by Fatima</t>
      </text>
    </comment>
    <comment ref="G48" authorId="6" shapeId="0" xr:uid="{6641E549-5B72-4A14-85DE-315C59AEA4B0}">
      <text>
        <t xml:space="preserve">[Threaded comment]
Your version of Excel allows you to read this threaded comment; however, any edits to it will get removed if the file is opened in a newer version of Excel. Learn more: https://go.microsoft.com/fwlink/?linkid=870924
Comment:
    11 HS Diploma - Extremely Likely   
12 Some College - Extremely Likely   
13 Bach Degree - Extremely Likely   
14 Grad Degree - Extremely Likely   
16 Doctorate Degree - Extremely Likely   
51 HS Diploma - Likely   
52 Some College - Likely   
53 Bach Degree - Likely   
54 Grad Degree - Likely   
56 Doctorate Degree - Likely </t>
      </text>
    </comment>
    <comment ref="G49" authorId="7" shapeId="0" xr:uid="{7D3B8D4C-1526-4D9E-A501-A0EFEE03B50C}">
      <text>
        <t xml:space="preserve">[Threaded comment]
Your version of Excel allows you to read this threaded comment; however, any edits to it will get removed if the file is opened in a newer version of Excel. Learn more: https://go.microsoft.com/fwlink/?linkid=870924
Comment:
    A $1,000 - $14,999   
B $15,000 - $24,999   
C $25,000 - $34,999   
D $35,000 -$49,999   
E $50,000 - $74,999   
F $75,000 - $99,999   
G $100,000 - $124,999   
H $125,000 - $149,999   
I $150,000 - $174,999   
J $175,000 - $199,999   
K $200,000 - $249,999   
L $250,000+   
Blank Unknown </t>
      </text>
    </comment>
    <comment ref="G50" authorId="8" shapeId="0" xr:uid="{FA67A27E-F131-4B55-A081-86009B89AA02}">
      <text>
        <t xml:space="preserve">[Threaded comment]
Your version of Excel allows you to read this threaded comment; however, any edits to it will get removed if the file is opened in a newer version of Excel. Learn more: https://go.microsoft.com/fwlink/?linkid=870924
Comment:
    A $1,000 - $14,999   
B $15,000 - $24,999   
C $25,000 - $34,999   
D $35,000 -$49,999   
E $50,000 - $74,999   
F $75,000 - $99,999   
G $100,000 - $124,999   
H $125,000 - $149,999   
I $150,000 - $174,999   
J $175,000 - $199,999   
K $200,000 - $249,999   
L $250,000+   
Blank Unknown </t>
      </text>
    </comment>
    <comment ref="G54" authorId="9" shapeId="0" xr:uid="{09B2844B-3C79-48A3-8641-3F68C45090E5}">
      <text>
        <t>[Threaded comment]
Your version of Excel allows you to read this threaded comment; however, any edits to it will get removed if the file is opened in a newer version of Excel. Learn more: https://go.microsoft.com/fwlink/?linkid=870924
Comment:
    combine "" and null
April 13, 2026 at 5:19 PM
AZIMOVA Fatima
24 distinct label pairs differ only by capitalization:
sampling (9.4M) vs Sampling (61K) 
cart checkout (6.3M) vs Cart Checkout (115K) vs Cart checkout (5K) 
product finder (3.1M) vs Product Finder (182) 
sweepstakes (2.9M) vs Sweepstakes (114K)
footer (1.5M) vs Footer (24K), toaster (804K) vs Toaster (2K), form (582K) vs Form (36K), and others</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tc={5450F4F0-E6F5-4687-B8C2-501F0454813D}</author>
    <author>tc={207EA3C5-EFD3-4DA7-86E4-2C71D6F6A931}</author>
    <author>tc={0A86DEB4-15E8-4D14-8F37-1BC58B8277C3}</author>
    <author>tc={C7F3BDF8-8D64-44D1-8A20-CC747ECFCA11}</author>
    <author>tc={7D9BE4CC-0954-4C16-A281-2F39C7D89B3E}</author>
    <author>tc={F94A3B1A-0F9A-41A2-98B6-0B5832294860}</author>
    <author>tc={C6DCF08B-5B43-41C1-B55B-493337E62AF6}</author>
    <author>tc={CEECC184-C7F6-42B1-A087-83B7880E413B}</author>
  </authors>
  <commentList>
    <comment ref="E11" authorId="0" shapeId="0" xr:uid="{5450F4F0-E6F5-4687-B8C2-501F0454813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Event_name = add_to_cart
parameter_name = ui_logged_status
Reply:
    @MALIK Javeria - ARTEFACT is this correct?</t>
      </text>
    </comment>
    <comment ref="C16" authorId="1" shapeId="0" xr:uid="{207EA3C5-EFD3-4DA7-86E4-2C71D6F6A931}">
      <text>
        <t>[Threaded comment]
Your version of Excel allows you to read this threaded comment; however, any edits to it will get removed if the file is opened in a newer version of Excel. Learn more: https://go.microsoft.com/fwlink/?linkid=870924
Comment:
    Both would be either LUSA or non-LUSA</t>
      </text>
    </comment>
    <comment ref="C17" authorId="2" shapeId="0" xr:uid="{0A86DEB4-15E8-4D14-8F37-1BC58B8277C3}">
      <text>
        <t>[Threaded comment]
Your version of Excel allows you to read this threaded comment; however, any edits to it will get removed if the file is opened in a newer version of Excel. Learn more: https://go.microsoft.com/fwlink/?linkid=870924
Comment:
    Both would be either LUSA or non-LUSA</t>
      </text>
    </comment>
    <comment ref="C18" authorId="3" shapeId="0" xr:uid="{C7F3BDF8-8D64-44D1-8A20-CC747ECFCA11}">
      <text>
        <t>[Threaded comment]
Your version of Excel allows you to read this threaded comment; however, any edits to it will get removed if the file is opened in a newer version of Excel. Learn more: https://go.microsoft.com/fwlink/?linkid=870924
Comment:
    We do not collect language</t>
      </text>
    </comment>
    <comment ref="E23" authorId="4" shapeId="0" xr:uid="{7D9BE4CC-0954-4C16-A281-2F39C7D89B3E}">
      <text>
        <t>[Threaded comment]
Your version of Excel allows you to read this threaded comment; however, any edits to it will get removed if the file is opened in a newer version of Excel. Learn more: https://go.microsoft.com/fwlink/?linkid=870924
Comment:
    This figure can go negative - I believe there is some logical but odd logic here that we need to detail in the definition (ask Asha)</t>
      </text>
    </comment>
    <comment ref="E24" authorId="5" shapeId="0" xr:uid="{F94A3B1A-0F9A-41A2-98B6-0B583229486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should be replaced by: loyalty_status
Reply:
    @ESFANDIARI Nafsika - ARTEFACT why?Sorry just looking for more context :)
Reply:
    not sure the key is helpful. What is helpful to understand if someone is 1) active 2) inactive 3) paused</t>
      </text>
    </comment>
    <comment ref="E28" authorId="6" shapeId="0" xr:uid="{C6DCF08B-5B43-41C1-B55B-493337E62AF6}">
      <text>
        <t>[Threaded comment]
Your version of Excel allows you to read this threaded comment; however, any edits to it will get removed if the file is opened in a newer version of Excel. Learn more: https://go.microsoft.com/fwlink/?linkid=870924
Comment:
    There us loyalty_last_activity_dt and consumer_activity_key or consumer_activity_status_key that can be used in tandem with a date key</t>
      </text>
    </comment>
    <comment ref="E33" authorId="7" shapeId="0" xr:uid="{CEECC184-C7F6-42B1-A087-83B7880E413B}">
      <text>
        <t xml:space="preserve">[Threaded comment]
Your version of Excel allows you to read this threaded comment; however, any edits to it will get removed if the file is opened in a newer version of Excel. Learn more: https://go.microsoft.com/fwlink/?linkid=870924
Comment:
    Need to know how they define this, what attributes they would need to continue building these. </t>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tc={1DFCB13B-2612-4C86-9B33-2629FD8CC20B}</author>
    <author>tc={36481925-6A9E-4F95-B010-5AF83BF1692D}</author>
    <author>tc={A78D624C-8A8F-4B5A-9787-3025A7D9013D}</author>
    <author>tc={841DD4CE-8C22-4EF8-9456-268185DBF22E}</author>
    <author>tc={42375823-8F5B-46DE-AF5A-3E527514FD10}</author>
    <author>tc={925FDC4F-9689-495C-A0C3-6CB68B59F809}</author>
    <author>tc={C6677D75-C714-4102-B1EC-DCB82E78A082}</author>
  </authors>
  <commentList>
    <comment ref="D2" authorId="0" shapeId="0" xr:uid="{1DFCB13B-2612-4C86-9B33-2629FD8CC20B}">
      <text>
        <t>[Threaded comment]
Your version of Excel allows you to read this threaded comment; however, any edits to it will get removed if the file is opened in a newer version of Excel. Learn more: https://go.microsoft.com/fwlink/?linkid=870924
Comment:
    This is the name of the KPI being tracked</t>
      </text>
    </comment>
    <comment ref="E2" authorId="1" shapeId="0" xr:uid="{36481925-6A9E-4F95-B010-5AF83BF1692D}">
      <text>
        <t>[Threaded comment]
Your version of Excel allows you to read this threaded comment; however, any edits to it will get removed if the file is opened in a newer version of Excel. Learn more: https://go.microsoft.com/fwlink/?linkid=870924
Comment:
    Explanation of what the KPI measures, its purpose, and how it is used by the business.</t>
      </text>
    </comment>
    <comment ref="F2" authorId="2" shapeId="0" xr:uid="{A78D624C-8A8F-4B5A-9787-3025A7D9013D}">
      <text>
        <t>[Threaded comment]
Your version of Excel allows you to read this threaded comment; however, any edits to it will get removed if the file is opened in a newer version of Excel. Learn more: https://go.microsoft.com/fwlink/?linkid=870924
Comment:
    The specific names of the raw or calculated attributes as they are defined and stored within the Accenture backend/Databricks environment. A KPI may be composed of multiple attributes (e.g., Email Click Rate = Clicked Email + Delivered Email).</t>
      </text>
    </comment>
    <comment ref="G2" authorId="3" shapeId="0" xr:uid="{841DD4CE-8C22-4EF8-9456-268185DBF22E}">
      <text>
        <t>[Threaded comment]
Your version of Excel allows you to read this threaded comment; however, any edits to it will get removed if the file is opened in a newer version of Excel. Learn more: https://go.microsoft.com/fwlink/?linkid=870924
Comment:
    Name of the specific Databricks table(s) where the underlying Accenture Backend Attributes are physically located.</t>
      </text>
    </comment>
    <comment ref="F24" authorId="4" shapeId="0" xr:uid="{42375823-8F5B-46DE-AF5A-3E527514FD10}">
      <text>
        <t>[Threaded comment]
Your version of Excel allows you to read this threaded comment; however, any edits to it will get removed if the file is opened in a newer version of Excel. Learn more: https://go.microsoft.com/fwlink/?linkid=870924
Comment:
    This is a field that was created to get a filter</t>
      </text>
    </comment>
    <comment ref="D31" authorId="5" shapeId="0" xr:uid="{925FDC4F-9689-495C-A0C3-6CB68B59F809}">
      <text>
        <t>[Threaded comment]
Your version of Excel allows you to read this threaded comment; however, any edits to it will get removed if the file is opened in a newer version of Excel. Learn more: https://go.microsoft.com/fwlink/?linkid=870924
Comment:
    Needs to be re-calculated</t>
      </text>
    </comment>
    <comment ref="D45" authorId="6" shapeId="0" xr:uid="{C6677D75-C714-4102-B1EC-DCB82E78A082}">
      <text>
        <t>[Threaded comment]
Your version of Excel allows you to read this threaded comment; however, any edits to it will get removed if the file is opened in a newer version of Excel. Learn more: https://go.microsoft.com/fwlink/?linkid=870924
Comment:
    We need this
Reply:
    Find AOV per customer and then bucket it. Need to speak to Prerana - we want the step one - the table where people are given their dollar AOV
Also need to make sure that view is 1-1</t>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tc={17BBA1F8-1883-4CDB-A784-2AD026098793}</author>
    <author>tc={0A324469-D0F0-4707-BFAA-62A606AC1C57}</author>
    <author>tc={653671E4-D2FA-41DC-BE1B-494FC416B347}</author>
    <author>tc={E9662FD9-044C-46A9-959A-E3CF5FC0CD20}</author>
    <author>tc={91404EF5-EED4-496B-8C9C-313D5A15C527}</author>
    <author>tc={D53E996D-4966-43D9-A923-513EC9D25F9C}</author>
    <author>tc={6B889AA8-1840-4171-8082-AA6DC39465DB}</author>
    <author>tc={D8A20A52-32F4-42CC-9534-AAB9D94A93D9}</author>
    <author>tc={FDE79BDE-E882-4887-8FAD-8E2D0A0FDB9E}</author>
    <author>tc={22CB90E5-F4E5-4899-B186-80E0F56018BC}</author>
    <author>tc={D5D30A66-114A-4D62-B27B-896FD88D14E5}</author>
    <author>tc={9779E4D5-245C-4F9D-BC5A-FFD142113B7E}</author>
    <author>tc={DA80D47B-FFD0-4BBE-9BE7-D4B9991B5355}</author>
    <author>tc={FC84DB12-6A0C-46FF-BA13-A9801C0612A6}</author>
    <author>tc={FC418416-490D-43E5-BF2C-A7F1599A3D99}</author>
    <author>tc={80D63073-69BD-4499-AD07-4C554A700AA6}</author>
    <author>tc={9F97C787-68B4-42AD-8109-7D2B84BA60DC}</author>
  </authors>
  <commentList>
    <comment ref="J12" authorId="0" shapeId="0" xr:uid="{17BBA1F8-1883-4CDB-A784-2AD026098793}">
      <text>
        <t>[Threaded comment]
Your version of Excel allows you to read this threaded comment; however, any edits to it will get removed if the file is opened in a newer version of Excel. Learn more: https://go.microsoft.com/fwlink/?linkid=870924
Comment:
    Need to ensure this is correct table</t>
      </text>
    </comment>
    <comment ref="J18" authorId="1" shapeId="0" xr:uid="{0A324469-D0F0-4707-BFAA-62A606AC1C57}">
      <text>
        <t xml:space="preserve">[Threaded comment]
Your version of Excel allows you to read this threaded comment; however, any edits to it will get removed if the file is opened in a newer version of Excel. Learn more: https://go.microsoft.com/fwlink/?linkid=870924
Comment:
    This is the table Accenture is using, but I need to see which base counterpart we are using </t>
      </text>
    </comment>
    <comment ref="U22" authorId="2" shapeId="0" xr:uid="{653671E4-D2FA-41DC-BE1B-494FC416B347}">
      <text>
        <t xml:space="preserve">[Threaded comment]
Your version of Excel allows you to read this threaded comment; however, any edits to it will get removed if the file is opened in a newer version of Excel. Learn more: https://go.microsoft.com/fwlink/?linkid=870924
Comment:
    Everything that is 
Q1 = Last 3 months
Q2 = Last 6 months
Q3 = Last 9 months
Q4 = Last 12 months
Need probably last 16 months
</t>
      </text>
    </comment>
    <comment ref="H44" authorId="3" shapeId="0" xr:uid="{E9662FD9-044C-46A9-959A-E3CF5FC0CD20}">
      <text>
        <t>[Threaded comment]
Your version of Excel allows you to read this threaded comment; however, any edits to it will get removed if the file is opened in a newer version of Excel. Learn more: https://go.microsoft.com/fwlink/?linkid=870924
Comment:
    They use order_date, in our glossary, we have that this is covered by date_key</t>
      </text>
    </comment>
    <comment ref="H51" authorId="4" shapeId="0" xr:uid="{91404EF5-EED4-496B-8C9C-313D5A15C527}">
      <text>
        <t>[Threaded comment]
Your version of Excel allows you to read this threaded comment; however, any edits to it will get removed if the file is opened in a newer version of Excel. Learn more: https://go.microsoft.com/fwlink/?linkid=870924
Comment:
    Logic behind this: to_date(event_dt)</t>
      </text>
    </comment>
    <comment ref="H52" authorId="5" shapeId="0" xr:uid="{D53E996D-4966-43D9-A923-513EC9D25F9C}">
      <text>
        <t>[Threaded comment]
Your version of Excel allows you to read this threaded comment; however, any edits to it will get removed if the file is opened in a newer version of Excel. Learn more: https://go.microsoft.com/fwlink/?linkid=870924
Comment:
    This is made up of review_date, which is made of to_date_interaction_dt</t>
      </text>
    </comment>
    <comment ref="H58" authorId="6" shapeId="0" xr:uid="{6B889AA8-1840-4171-8082-AA6DC39465DB}">
      <text>
        <t xml:space="preserve">[Threaded comment]
Your version of Excel allows you to read this threaded comment; however, any edits to it will get removed if the file is opened in a newer version of Excel. Learn more: https://go.microsoft.com/fwlink/?linkid=870924
Comment:
    Logic behind this” to_date(interaction_dt)
</t>
      </text>
    </comment>
    <comment ref="H62" authorId="7" shapeId="0" xr:uid="{D8A20A52-32F4-42CC-9534-AAB9D94A93D9}">
      <text>
        <t>[Threaded comment]
Your version of Excel allows you to read this threaded comment; however, any edits to it will get removed if the file is opened in a newer version of Excel. Learn more: https://go.microsoft.com/fwlink/?linkid=870924
Comment:
    They rename as acq_dt</t>
      </text>
    </comment>
    <comment ref="H64" authorId="8" shapeId="0" xr:uid="{FDE79BDE-E882-4887-8FAD-8E2D0A0FDB9E}">
      <text>
        <t>[Threaded comment]
Your version of Excel allows you to read this threaded comment; however, any edits to it will get removed if the file is opened in a newer version of Excel. Learn more: https://go.microsoft.com/fwlink/?linkid=870924
Comment:
    We use date_key</t>
      </text>
    </comment>
    <comment ref="H71" authorId="9" shapeId="0" xr:uid="{22CB90E5-F4E5-4899-B186-80E0F56018BC}">
      <text>
        <t>[Threaded comment]
Your version of Excel allows you to read this threaded comment; however, any edits to it will get removed if the file is opened in a newer version of Excel. Learn more: https://go.microsoft.com/fwlink/?linkid=870924
Comment:
    A calculation using acquisition_date_key</t>
      </text>
    </comment>
    <comment ref="H97" authorId="10" shapeId="0" xr:uid="{D5D30A66-114A-4D62-B27B-896FD88D14E5}">
      <text>
        <t xml:space="preserve">[Threaded comment]
Your version of Excel allows you to read this threaded comment; however, any edits to it will get removed if the file is opened in a newer version of Excel. Learn more: https://go.microsoft.com/fwlink/?linkid=870924
Comment:
    Made up of months_since_acquired_in_brand, which uses acquisition_date_key
</t>
      </text>
    </comment>
    <comment ref="H99" authorId="11" shapeId="0" xr:uid="{9779E4D5-245C-4F9D-BC5A-FFD142113B7E}">
      <text>
        <t>[Threaded comment]
Your version of Excel allows you to read this threaded comment; however, any edits to it will get removed if the file is opened in a newer version of Excel. Learn more: https://go.microsoft.com/fwlink/?linkid=870924
Comment:
    Made of order_date and order_num and dates (coding)</t>
      </text>
    </comment>
    <comment ref="H123" authorId="12" shapeId="0" xr:uid="{DA80D47B-FFD0-4BBE-9BE7-D4B9991B5355}">
      <text>
        <t>[Threaded comment]
Your version of Excel allows you to read this threaded comment; however, any edits to it will get removed if the file is opened in a newer version of Excel. Learn more: https://go.microsoft.com/fwlink/?linkid=870924
Comment:
    Order_date order_num</t>
      </text>
    </comment>
    <comment ref="H124" authorId="13" shapeId="0" xr:uid="{FC84DB12-6A0C-46FF-BA13-A9801C0612A6}">
      <text>
        <t>[Threaded comment]
Your version of Excel allows you to read this threaded comment; however, any edits to it will get removed if the file is opened in a newer version of Excel. Learn more: https://go.microsoft.com/fwlink/?linkid=870924
Comment:
    Order_date, net_sales</t>
      </text>
    </comment>
    <comment ref="U185" authorId="14" shapeId="0" xr:uid="{FC418416-490D-43E5-BF2C-A7F1599A3D99}">
      <text>
        <t>[Threaded comment]
Your version of Excel allows you to read this threaded comment; however, any edits to it will get removed if the file is opened in a newer version of Excel. Learn more: https://go.microsoft.com/fwlink/?linkid=870924
Comment:
    Need to make sure the AOV buckets matches the CDP needs</t>
      </text>
    </comment>
    <comment ref="U194" authorId="15" shapeId="0" xr:uid="{80D63073-69BD-4499-AD07-4C554A700AA6}">
      <text>
        <t>[Threaded comment]
Your version of Excel allows you to read this threaded comment; however, any edits to it will get removed if the file is opened in a newer version of Excel. Learn more: https://go.microsoft.com/fwlink/?linkid=870924
Comment:
    Months since last sign-up</t>
      </text>
    </comment>
    <comment ref="U198" authorId="16" shapeId="0" xr:uid="{9F97C787-68B4-42AD-8109-7D2B84BA60DC}">
      <text>
        <t>[Threaded comment]
Your version of Excel allows you to read this threaded comment; however, any edits to it will get removed if the file is opened in a newer version of Excel. Learn more: https://go.microsoft.com/fwlink/?linkid=870924
Comment:
    Months since last review</t>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tc={3770F185-DFDE-7845-9C3C-08C75BA2E68C}</author>
  </authors>
  <commentList>
    <comment ref="C14" authorId="0" shapeId="0" xr:uid="{3770F185-DFDE-7845-9C3C-08C75BA2E68C}">
      <text>
        <t>[Threaded comment]
Your version of Excel allows you to read this threaded comment; however, any edits to it will get removed if the file is opened in a newer version of Excel. Learn more: https://go.microsoft.com/fwlink/?linkid=870924
Comment:
    @TIKTINSKY Peter - ARTEFACT I was not able to locate a source table for these DDX Source Fields</t>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Jerome Coquide</author>
    <author>tc={7CB9A3E2-F207-4A98-8C14-C4F7A786D444}</author>
    <author>tc={98D76091-7822-4DE2-8F3D-7769C0FF9745}</author>
  </authors>
  <commentList>
    <comment ref="G2" authorId="0" shapeId="0" xr:uid="{02090345-4B03-449B-A220-EF4A63EF722C}">
      <text>
        <r>
          <rPr>
            <b/>
            <sz val="10"/>
            <color rgb="FF000000"/>
            <rFont val="Tahoma"/>
            <family val="2"/>
          </rPr>
          <t>Jerome Coquide:</t>
        </r>
        <r>
          <rPr>
            <sz val="10"/>
            <color rgb="FF000000"/>
            <rFont val="Tahoma"/>
            <family val="2"/>
          </rPr>
          <t xml:space="preserve">
</t>
        </r>
        <r>
          <rPr>
            <sz val="10"/>
            <color rgb="FF000000"/>
            <rFont val="Tahoma"/>
            <family val="2"/>
          </rPr>
          <t>Based on this status: https://loreal.sharepoint.com/:p:/r/sites/-FR-GLOBALDDXDREAMTEAM/Documents%20partages/General/2.%20DDX%20STRATEGY/3.%20LONG-TERM%20RELATIONSHIP/DATA%20ACTIVATION%20TESTS/04%20-%20Communication/L%27Or%C3%A9al_CDMO_DDX_ConsumerProfile_DataPointTests.pptx?d=wa1c40fa20ee543cfafea25b129363df8&amp;csf=1&amp;web=1&amp;e=DBKu3E&amp;nav=eyJzSWQiOjI3NiwiY0lkIjoyOTAwNDc1OTQ4fQ</t>
        </r>
      </text>
    </comment>
    <comment ref="B14" authorId="0" shapeId="0" xr:uid="{411D2EF6-4361-4835-BBB0-0C02310B908F}">
      <text>
        <r>
          <rPr>
            <b/>
            <sz val="10"/>
            <color rgb="FF000000"/>
            <rFont val="Tahoma"/>
            <family val="2"/>
          </rPr>
          <t>Jerome Coquide:</t>
        </r>
        <r>
          <rPr>
            <sz val="10"/>
            <color rgb="FF000000"/>
            <rFont val="Tahoma"/>
            <family val="2"/>
          </rPr>
          <t xml:space="preserve">
</t>
        </r>
        <r>
          <rPr>
            <sz val="10"/>
            <color rgb="FF000000"/>
            <rFont val="Tahoma"/>
            <family val="2"/>
          </rPr>
          <t>Why not an attribute about Axis Profile? Attribute Tests to be planned.</t>
        </r>
      </text>
    </comment>
    <comment ref="B40" authorId="1" shapeId="0" xr:uid="{7CB9A3E2-F207-4A98-8C14-C4F7A786D444}">
      <text>
        <t>[Threaded comment]
Your version of Excel allows you to read this threaded comment; however, any edits to it will get removed if the file is opened in a newer version of Excel. Learn more: https://go.microsoft.com/fwlink/?linkid=870924
Comment:
    Redundant with Last update date and time</t>
      </text>
    </comment>
    <comment ref="B83" authorId="0" shapeId="0" xr:uid="{824F307D-5E75-4036-BD00-53817BF3E46E}">
      <text>
        <r>
          <rPr>
            <b/>
            <sz val="10"/>
            <color rgb="FF000000"/>
            <rFont val="Tahoma"/>
            <family val="2"/>
          </rPr>
          <t>Jerome Coquide:</t>
        </r>
        <r>
          <rPr>
            <sz val="10"/>
            <color rgb="FF000000"/>
            <rFont val="Tahoma"/>
            <family val="2"/>
          </rPr>
          <t xml:space="preserve">
</t>
        </r>
        <r>
          <rPr>
            <sz val="10"/>
            <color rgb="FF000000"/>
            <rFont val="Tahoma"/>
            <family val="2"/>
          </rPr>
          <t>What about Case Date? Tests to be planned to evaluate value.</t>
        </r>
      </text>
    </comment>
    <comment ref="B111" authorId="2" shapeId="0" xr:uid="{98D76091-7822-4DE2-8F3D-7769C0FF9745}">
      <text>
        <t>[Threaded comment]
Your version of Excel allows you to read this threaded comment; however, any edits to it will get removed if the file is opened in a newer version of Excel. Learn more: https://go.microsoft.com/fwlink/?linkid=870924
Comment:
    What about the ID CRM per brand?</t>
      </text>
    </comment>
    <comment ref="B165" authorId="0" shapeId="0" xr:uid="{EE22D4FA-9137-48A7-AA53-DF2A7A9C74EE}">
      <text>
        <r>
          <rPr>
            <b/>
            <sz val="10"/>
            <color rgb="FF000000"/>
            <rFont val="Tahoma"/>
            <family val="2"/>
          </rPr>
          <t>Jerome Coquide:</t>
        </r>
        <r>
          <rPr>
            <sz val="10"/>
            <color rgb="FF000000"/>
            <rFont val="Tahoma"/>
            <family val="2"/>
          </rPr>
          <t xml:space="preserve">
</t>
        </r>
        <r>
          <rPr>
            <sz val="10"/>
            <color rgb="FF000000"/>
            <rFont val="Tahoma"/>
            <family val="2"/>
          </rPr>
          <t>Why not Sample EAN Code? Attribute Tests in progress.</t>
        </r>
      </text>
    </comment>
    <comment ref="B177" authorId="0" shapeId="0" xr:uid="{06CD0C64-4A2D-4857-846D-1E5CB50C248C}">
      <text>
        <r>
          <rPr>
            <b/>
            <sz val="10"/>
            <color rgb="FF000000"/>
            <rFont val="Tahoma"/>
            <family val="2"/>
          </rPr>
          <t>Jerome Coquide:</t>
        </r>
        <r>
          <rPr>
            <sz val="10"/>
            <color rgb="FF000000"/>
            <rFont val="Tahoma"/>
            <family val="2"/>
          </rPr>
          <t xml:space="preserve">
</t>
        </r>
        <r>
          <rPr>
            <sz val="10"/>
            <color rgb="FF000000"/>
            <rFont val="Tahoma"/>
            <family val="2"/>
          </rPr>
          <t>What about Last Promo Code as an attribute on Purchase Behavior? Tests are in progress to evaluate relevance.</t>
        </r>
      </text>
    </comment>
    <comment ref="B196" authorId="0" shapeId="0" xr:uid="{F07FE97C-F381-46CA-A6B3-119A623CF57A}">
      <text>
        <r>
          <rPr>
            <b/>
            <sz val="10"/>
            <color rgb="FF000000"/>
            <rFont val="Tahoma"/>
            <family val="2"/>
          </rPr>
          <t>Jerome Coquide:</t>
        </r>
        <r>
          <rPr>
            <sz val="10"/>
            <color rgb="FF000000"/>
            <rFont val="Tahoma"/>
            <family val="2"/>
          </rPr>
          <t xml:space="preserve">
</t>
        </r>
        <r>
          <rPr>
            <sz val="10"/>
            <color rgb="FF000000"/>
            <rFont val="Tahoma"/>
            <family val="2"/>
          </rPr>
          <t>Why not AOV? Attribute tests in progress.</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364691-F3B8-4D4C-B8C2-F25D25E0B710}" keepAlive="1" name="Query - Documents" description="Connection to the 'Documents' query in the workbook." type="5" refreshedVersion="0" background="1" saveData="1">
    <dbPr connection="Provider=Microsoft.Mashup.OleDb.1;Data Source=$Workbook$;Location=Documents;Extended Properties=&quot;&quot;" command="SELECT * FROM [Documents]"/>
  </connection>
  <connection id="2" xr16:uid="{65C07D1E-2A3A-46BB-9B3E-2D992D71CF3B}" keepAlive="1" name="Query - Query1" description="Connection to the 'Query1' query in the workbook." type="5" refreshedVersion="0" background="1" saveData="1">
    <dbPr connection="Provider=Microsoft.Mashup.OleDb.1;Data Source=$Workbook$;Location=Query1;Extended Properties=&quot;&quot;" command="SELECT * FROM [Query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<sst xmlns="http://schemas.openxmlformats.org/spreadsheetml/2006/main" count="82377" uniqueCount="8353">
  <si>
    <t>DOCUMENT OVERVIEW</t>
  </si>
  <si>
    <t>Purpose</t>
  </si>
  <si>
    <t>This document outlines the business requirements for the data that will exist in the Gold Layer. It identifies the critical data fields required for Activation and Analytics/Reporting use cases and organizes them by domain + sub-domain, to guide the tech teams in building our final table structures.</t>
  </si>
  <si>
    <t>Context</t>
  </si>
  <si>
    <r>
      <t xml:space="preserve">The fields listed here are a curated subset of the entire L'Oréal data ecosystem, compiled from three main sources:
1) </t>
    </r>
    <r>
      <rPr>
        <b/>
        <u/>
        <sz val="11"/>
        <color rgb="FF000000"/>
        <rFont val="Aptos Narrow"/>
        <family val="2"/>
        <scheme val="minor"/>
      </rPr>
      <t>Global Granular Data Model (GDM):</t>
    </r>
    <r>
      <rPr>
        <sz val="11"/>
        <color rgb="FF000000"/>
        <rFont val="Aptos Narrow"/>
        <family val="2"/>
        <scheme val="minor"/>
      </rPr>
      <t xml:space="preserve"> The mandated analytcis data model from L'Oréal Global 
2) </t>
    </r>
    <r>
      <rPr>
        <b/>
        <u/>
        <sz val="11"/>
        <color rgb="FF000000"/>
        <rFont val="Aptos Narrow"/>
        <family val="2"/>
        <scheme val="minor"/>
      </rPr>
      <t>One Consumer Profile:</t>
    </r>
    <r>
      <rPr>
        <sz val="11"/>
        <color rgb="FF000000"/>
        <rFont val="Aptos Narrow"/>
        <family val="2"/>
        <scheme val="minor"/>
      </rPr>
      <t xml:space="preserve"> The mandated activation data model from L'Oréal Global 
</t>
    </r>
    <r>
      <rPr>
        <b/>
        <sz val="11"/>
        <color rgb="FF000000"/>
        <rFont val="Aptos Narrow"/>
        <family val="2"/>
        <scheme val="minor"/>
      </rPr>
      <t xml:space="preserve">3) </t>
    </r>
    <r>
      <rPr>
        <b/>
        <u/>
        <sz val="11"/>
        <color rgb="FF000000"/>
        <rFont val="Aptos Narrow"/>
        <family val="2"/>
        <scheme val="minor"/>
      </rPr>
      <t>LUSA B2C Business Glossary:</t>
    </r>
    <r>
      <rPr>
        <b/>
        <sz val="11"/>
        <color rgb="FF000000"/>
        <rFont val="Aptos Narrow"/>
        <family val="2"/>
        <scheme val="minor"/>
      </rPr>
      <t xml:space="preserve"> </t>
    </r>
    <r>
      <rPr>
        <sz val="11"/>
        <color rgb="FF000000"/>
        <rFont val="Aptos Narrow"/>
        <family val="2"/>
        <scheme val="minor"/>
      </rPr>
      <t>Our glossary of critical data fields that have been identified and validated by LUSA stakeholders across business &amp; IT teams to date (also accounting for the subset of these fields that exist in the C360 data model tables in DDX)</t>
    </r>
  </si>
  <si>
    <t>** ALL Domains, BAR Activation KPIs, and KPI Catalog sheets are the three sources of truth when it comes to what needs to be in the golden layer**</t>
  </si>
  <si>
    <t xml:space="preserve">DOCUMENT NAVIGATION (SHEET GUIDE) </t>
  </si>
  <si>
    <t>All Domains</t>
  </si>
  <si>
    <t>This sheet provides a comprehensive list of all critical data fields, organized by Domain and Subdomain. The purpose of this categorization is to propose a logical structure for the tables in the Gold Layer. This view should be used to understand what data is required and how it's grouped together.</t>
  </si>
  <si>
    <t>BAR Activation KPIs</t>
  </si>
  <si>
    <t>A focused and highly prioritized subset of calculated metrics that were historically used to populate the BAR dashboards and are now critical for immediate digital activation. These are derived from the foundational attributes defined in the All Domains view, with all of them being prioritized for the Golden Layer build.</t>
  </si>
  <si>
    <t xml:space="preserve">KPI Catalog </t>
  </si>
  <si>
    <t>The holistic, comprehensive master list of LUSA's business-critical metrics for all measurement needs. It encompasses the entire set of KPIs, including the subset listed under BAR Activation KPIs. The purpose of this sheet is to serve as the definitive source of truth for metrics leveraged in long-term reporting, advanced analytics (e.g., the DDX Tech dashboard), and overall strategic business intelligence.</t>
  </si>
  <si>
    <t>Gap Analysis</t>
  </si>
  <si>
    <t>This sheet provides a comparative view of our required fields against the two source assets (GDM and the Business Glossary). It highlights overlaps, identifies net-new fields required by the US market, and shows domain fill rates. This context is crucial for understanding the source and completeness of our data requirements.</t>
  </si>
  <si>
    <t>KEY CONCEPTS FOR TABLE DESIGN</t>
  </si>
  <si>
    <t>Customer Relationship (1-to-1 vs. 1-to-Many)</t>
  </si>
  <si>
    <r>
      <rPr>
        <sz val="11"/>
        <color rgb="FF000000"/>
        <rFont val="Aptos Narrow"/>
        <family val="2"/>
        <scheme val="minor"/>
      </rPr>
      <t>This is the most critical concept. It defines how data relates back to a single, unique customer.
1.)</t>
    </r>
    <r>
      <rPr>
        <b/>
        <sz val="11"/>
        <color rgb="FF000000"/>
        <rFont val="Aptos Narrow"/>
        <family val="2"/>
        <scheme val="minor"/>
      </rPr>
      <t xml:space="preserve"> 1-to-1: </t>
    </r>
    <r>
      <rPr>
        <sz val="11"/>
        <color rgb="FF000000"/>
        <rFont val="Aptos Narrow"/>
        <family val="2"/>
        <scheme val="minor"/>
      </rPr>
      <t>The data point is an attribute of the customer and can be represented once per person (e.g., a customer's single date of birth). These fields belong in the core customer table.
2.)</t>
    </r>
    <r>
      <rPr>
        <b/>
        <sz val="11"/>
        <color rgb="FF000000"/>
        <rFont val="Aptos Narrow"/>
        <family val="2"/>
        <scheme val="minor"/>
      </rPr>
      <t xml:space="preserve"> 1-to-Many:</t>
    </r>
    <r>
      <rPr>
        <sz val="11"/>
        <color rgb="FF000000"/>
        <rFont val="Aptos Narrow"/>
        <family val="2"/>
        <scheme val="minor"/>
      </rPr>
      <t xml:space="preserve"> The data point represents an event or item associated with the customer, where one customer can have many records (e.g., a customer's many transactions over time). These fields belong in separate, related tables.</t>
    </r>
  </si>
  <si>
    <t>Domain Object Relationship (1-to-1 vs. 1-to-many)</t>
  </si>
  <si>
    <r>
      <rPr>
        <sz val="11"/>
        <color rgb="FF000000"/>
        <rFont val="Aptos Narrow"/>
        <family val="2"/>
        <scheme val="minor"/>
      </rPr>
      <t xml:space="preserve">This defines how data relates to the primary object of its domain (e.g., a single Campaign ID or a single Order ID).
1.) </t>
    </r>
    <r>
      <rPr>
        <b/>
        <sz val="11"/>
        <color rgb="FF000000"/>
        <rFont val="Aptos Narrow"/>
        <family val="2"/>
        <scheme val="minor"/>
      </rPr>
      <t>1-to-1</t>
    </r>
    <r>
      <rPr>
        <sz val="11"/>
        <color rgb="FF000000"/>
        <rFont val="Aptos Narrow"/>
        <family val="2"/>
        <scheme val="minor"/>
      </rPr>
      <t xml:space="preserve">: The data represents a single record for that object (e.g., the Order Header contains one row of summary data for one order).
2.) </t>
    </r>
    <r>
      <rPr>
        <b/>
        <sz val="11"/>
        <color rgb="FF000000"/>
        <rFont val="Aptos Narrow"/>
        <family val="2"/>
        <scheme val="minor"/>
      </rPr>
      <t>1-to-Many:</t>
    </r>
    <r>
      <rPr>
        <sz val="11"/>
        <color rgb="FF000000"/>
        <rFont val="Aptos Narrow"/>
        <family val="2"/>
        <scheme val="minor"/>
      </rPr>
      <t xml:space="preserve"> The data can have many records for that single object (e.g., the Order Line table can contain many product lines for one order).</t>
    </r>
  </si>
  <si>
    <t xml:space="preserve">ALL DOMAINS SHEET STRUCTURE &amp; LOGIC GUIDE </t>
  </si>
  <si>
    <t>Customer Domain</t>
  </si>
  <si>
    <r>
      <t xml:space="preserve">The Customer domain is the central entity. Its core principle is that each row represents a single, unique customer (1-to-1 relationship). All subdomains here are attributes that can be directly assigned to an individual.
</t>
    </r>
    <r>
      <rPr>
        <b/>
        <sz val="11"/>
        <color theme="1"/>
        <rFont val="Aptos Narrow"/>
        <family val="2"/>
        <scheme val="minor"/>
      </rPr>
      <t>- Identity:</t>
    </r>
    <r>
      <rPr>
        <sz val="11"/>
        <color theme="1"/>
        <rFont val="Aptos Narrow"/>
        <family val="2"/>
        <scheme val="minor"/>
      </rPr>
      <t xml:space="preserve"> Basic 1st-party identifiers and descriptive information.
</t>
    </r>
    <r>
      <rPr>
        <b/>
        <sz val="11"/>
        <color theme="1"/>
        <rFont val="Aptos Narrow"/>
        <family val="2"/>
        <scheme val="minor"/>
      </rPr>
      <t>- Contactability:</t>
    </r>
    <r>
      <rPr>
        <sz val="11"/>
        <color theme="1"/>
        <rFont val="Aptos Narrow"/>
        <family val="2"/>
        <scheme val="minor"/>
      </rPr>
      <t xml:space="preserve"> High-level KPIs that summarize a customer's contact status.
</t>
    </r>
    <r>
      <rPr>
        <b/>
        <sz val="11"/>
        <color theme="1"/>
        <rFont val="Aptos Narrow"/>
        <family val="2"/>
        <scheme val="minor"/>
      </rPr>
      <t>- Acquisition Data:</t>
    </r>
    <r>
      <rPr>
        <sz val="11"/>
        <color theme="1"/>
        <rFont val="Aptos Narrow"/>
        <family val="2"/>
        <scheme val="minor"/>
      </rPr>
      <t xml:space="preserve"> Information detailing how and when a customer was first acquired.
</t>
    </r>
    <r>
      <rPr>
        <b/>
        <sz val="11"/>
        <color theme="1"/>
        <rFont val="Aptos Narrow"/>
        <family val="2"/>
        <scheme val="minor"/>
      </rPr>
      <t>- BMDM (Beauty Data):</t>
    </r>
    <r>
      <rPr>
        <sz val="11"/>
        <color theme="1"/>
        <rFont val="Aptos Narrow"/>
        <family val="2"/>
        <scheme val="minor"/>
      </rPr>
      <t xml:space="preserve"> The customer's "Beauty Profile" (e.g., hair color, eye color).
</t>
    </r>
    <r>
      <rPr>
        <b/>
        <sz val="11"/>
        <color theme="1"/>
        <rFont val="Aptos Narrow"/>
        <family val="2"/>
        <scheme val="minor"/>
      </rPr>
      <t xml:space="preserve">- Loyalty: </t>
    </r>
    <r>
      <rPr>
        <sz val="11"/>
        <color theme="1"/>
        <rFont val="Aptos Narrow"/>
        <family val="2"/>
        <scheme val="minor"/>
      </rPr>
      <t xml:space="preserve">Aggregated KPIs related to the customer's loyalty status (e.g., current tier).
</t>
    </r>
    <r>
      <rPr>
        <b/>
        <sz val="11"/>
        <color theme="1"/>
        <rFont val="Aptos Narrow"/>
        <family val="2"/>
        <scheme val="minor"/>
      </rPr>
      <t>- Interaction KPIs:</t>
    </r>
    <r>
      <rPr>
        <sz val="11"/>
        <color theme="1"/>
        <rFont val="Aptos Narrow"/>
        <family val="2"/>
        <scheme val="minor"/>
      </rPr>
      <t xml:space="preserve"> Aggregated metrics summarizing customer engagement.
</t>
    </r>
    <r>
      <rPr>
        <b/>
        <sz val="11"/>
        <color theme="1"/>
        <rFont val="Aptos Narrow"/>
        <family val="2"/>
        <scheme val="minor"/>
      </rPr>
      <t>- Transactional KPIs:</t>
    </r>
    <r>
      <rPr>
        <sz val="11"/>
        <color theme="1"/>
        <rFont val="Aptos Narrow"/>
        <family val="2"/>
        <scheme val="minor"/>
      </rPr>
      <t xml:space="preserve"> Aggregated metrics summarizing purchasing behavior (e.g., LTV).
</t>
    </r>
    <r>
      <rPr>
        <b/>
        <sz val="11"/>
        <color theme="1"/>
        <rFont val="Aptos Narrow"/>
        <family val="2"/>
        <scheme val="minor"/>
      </rPr>
      <t>- 3P Demographic Data:</t>
    </r>
    <r>
      <rPr>
        <sz val="11"/>
        <color theme="1"/>
        <rFont val="Aptos Narrow"/>
        <family val="2"/>
        <scheme val="minor"/>
      </rPr>
      <t xml:space="preserve"> Appended demographic data from TransUnion.</t>
    </r>
  </si>
  <si>
    <t>Contacts Domain</t>
  </si>
  <si>
    <r>
      <t xml:space="preserve">This domain contains all specific contact points on file for a customer, such as every email address or phone number.
</t>
    </r>
    <r>
      <rPr>
        <b/>
        <sz val="11"/>
        <color theme="1"/>
        <rFont val="Aptos Narrow"/>
        <family val="2"/>
        <scheme val="minor"/>
      </rPr>
      <t xml:space="preserve">- Key Design Consideration: </t>
    </r>
    <r>
      <rPr>
        <sz val="11"/>
        <color theme="1"/>
        <rFont val="Aptos Narrow"/>
        <family val="2"/>
        <scheme val="minor"/>
      </rPr>
      <t>We have intentionally separated this from the Customer domain for data processing efficiency. It is designed with a 1-to-many relationship to the customer, meaning a single customer can have multiple rows (one for each contact point). This structure is more scalable and easier to query for activation than trying to fit multiple contacts into a single customer row.</t>
    </r>
  </si>
  <si>
    <t>Transactions Domain</t>
  </si>
  <si>
    <r>
      <t xml:space="preserve">This domain holds event-level purchase data. The primary object is the Order.
</t>
    </r>
    <r>
      <rPr>
        <b/>
        <sz val="11"/>
        <color theme="1"/>
        <rFont val="Aptos Narrow"/>
        <family val="2"/>
        <scheme val="minor"/>
      </rPr>
      <t>- Order Header:</t>
    </r>
    <r>
      <rPr>
        <sz val="11"/>
        <color theme="1"/>
        <rFont val="Aptos Narrow"/>
        <family val="2"/>
        <scheme val="minor"/>
      </rPr>
      <t xml:space="preserve"> Provides information aggregated to a single order, such as net sales, promotional value, and order date. (Customer Relationship: 1-to-many; Domain Object Relationship: 1-to-1 with Order).
</t>
    </r>
    <r>
      <rPr>
        <b/>
        <sz val="11"/>
        <color theme="1"/>
        <rFont val="Aptos Narrow"/>
        <family val="2"/>
        <scheme val="minor"/>
      </rPr>
      <t>- Order Line:</t>
    </r>
    <r>
      <rPr>
        <sz val="11"/>
        <color theme="1"/>
        <rFont val="Aptos Narrow"/>
        <family val="2"/>
        <scheme val="minor"/>
      </rPr>
      <t xml:space="preserve"> Contains granular information for each item within an order, such as line number, line type, and product-level promotional value. (Customer Relationship: 1-to-many; Domain Object Relationship: 1-to-many with Order).L</t>
    </r>
  </si>
  <si>
    <t>Campaign Domain</t>
  </si>
  <si>
    <r>
      <t xml:space="preserve">This domain contains all information related to our marketing campaigns. The primary object is the Campaign.
</t>
    </r>
    <r>
      <rPr>
        <b/>
        <sz val="11"/>
        <color theme="1"/>
        <rFont val="Aptos Narrow"/>
        <family val="2"/>
        <scheme val="minor"/>
      </rPr>
      <t xml:space="preserve">- Campaign Master: </t>
    </r>
    <r>
      <rPr>
        <sz val="11"/>
        <color theme="1"/>
        <rFont val="Aptos Narrow"/>
        <family val="2"/>
        <scheme val="minor"/>
      </rPr>
      <t xml:space="preserve">The aggregate view of a campaign, including total net sales, message channel, and start/end dates. This data is not at the customer level. (Customer Relationship: N/A; Domain Object Relationship: 1-to-1 with Campaign).
</t>
    </r>
    <r>
      <rPr>
        <b/>
        <sz val="11"/>
        <color theme="1"/>
        <rFont val="Aptos Narrow"/>
        <family val="2"/>
        <scheme val="minor"/>
      </rPr>
      <t>- Campaign Interactions:</t>
    </r>
    <r>
      <rPr>
        <sz val="11"/>
        <color theme="1"/>
        <rFont val="Aptos Narrow"/>
        <family val="2"/>
        <scheme val="minor"/>
      </rPr>
      <t xml:space="preserve"> Event-level data tracking individual customer interactions with a campaign, such as an email open, a click, or a promo application. (Customer Relationship: 1-to-many; Domain Object Relationship: 1-to-many with Campaign).
</t>
    </r>
    <r>
      <rPr>
        <b/>
        <sz val="11"/>
        <color theme="1"/>
        <rFont val="Aptos Narrow"/>
        <family val="2"/>
        <scheme val="minor"/>
      </rPr>
      <t>- Loyalty Campaign Interactions:</t>
    </r>
    <r>
      <rPr>
        <sz val="11"/>
        <color theme="1"/>
        <rFont val="Aptos Narrow"/>
        <family val="2"/>
        <scheme val="minor"/>
      </rPr>
      <t xml:space="preserve"> Similar to the above, but focused on interactions within loyalty-specific campaigns, such as a customer upgrading their tier as a result of the campaign. (Customer Relationship: 1-to-many; Domain Object Relationship: 1-to-many with Campaign).</t>
    </r>
  </si>
  <si>
    <t>Interactions Domain</t>
  </si>
  <si>
    <r>
      <t xml:space="preserve">This domain is a log of all granular, event-level customer engagements. The primary object is the individual Interaction Event.
</t>
    </r>
    <r>
      <rPr>
        <b/>
        <sz val="11"/>
        <color theme="1"/>
        <rFont val="Aptos Narrow"/>
        <family val="2"/>
        <scheme val="minor"/>
      </rPr>
      <t xml:space="preserve">- Interaction Tracking: </t>
    </r>
    <r>
      <rPr>
        <sz val="11"/>
        <color theme="1"/>
        <rFont val="Aptos Narrow"/>
        <family val="2"/>
        <scheme val="minor"/>
      </rPr>
      <t xml:space="preserve">A comprehensive log of all customer interactions, both online and offline (e.g., subscription changes, loyalty events, orders). Every row is a single interaction. (Customer Relationship: 1-to-many; Domain Object Relationship: 1-to-1 with Interaction).
</t>
    </r>
    <r>
      <rPr>
        <b/>
        <sz val="11"/>
        <color theme="1"/>
        <rFont val="Aptos Narrow"/>
        <family val="2"/>
        <scheme val="minor"/>
      </rPr>
      <t>- Website Interactions:</t>
    </r>
    <r>
      <rPr>
        <sz val="11"/>
        <color theme="1"/>
        <rFont val="Aptos Narrow"/>
        <family val="2"/>
        <scheme val="minor"/>
      </rPr>
      <t xml:space="preserve"> A specific log for all customer interactions happening online, with data sourced directly from Google Analytics 4 (GA4), which has a unique data structure. (Customer Relationship: 1-to-many; Domain Object Relationship: 1-to-1 with Interaction).</t>
    </r>
  </si>
  <si>
    <t>Link to GA4 glossary</t>
  </si>
  <si>
    <t>Link to OneConsumerModel</t>
  </si>
  <si>
    <t>Purpose of This Reference</t>
  </si>
  <si>
    <r>
      <t xml:space="preserve">This document explains how Gold Layer data is organized in the "All Domains" sheet so the CDP team can build an accurate, business-friendly taxonomy in HighTouch </t>
    </r>
    <r>
      <rPr>
        <b/>
        <sz val="14"/>
        <color theme="1"/>
        <rFont val="Aptos Narrow"/>
        <family val="2"/>
        <scheme val="minor"/>
      </rPr>
      <t>without misinterpreting table structure or data grain</t>
    </r>
    <r>
      <rPr>
        <sz val="14"/>
        <color theme="1"/>
        <rFont val="Aptos Narrow"/>
        <family val="2"/>
        <scheme val="minor"/>
      </rPr>
      <t xml:space="preserve">. The most important concept to keep in mind is that not all attributes behave like customer-level traits. Understanding the relationship between Domain, Sub-Domain, and Object grain is critical to avoiding duplicate counts, incorrect joins, and confusing marketer experiences. If field nuances are still unclear with this added context, check definitions for greater clarity.  </t>
    </r>
  </si>
  <si>
    <t>Key Terms</t>
  </si>
  <si>
    <t>Definition</t>
  </si>
  <si>
    <t>How to use it (CDP quick guidance)</t>
  </si>
  <si>
    <t>Domain</t>
  </si>
  <si>
    <t>The high-level category (Customer, Transactions, etc…) individual data fields belong to, strongly related to the "Object in Focus" for any given field.</t>
  </si>
  <si>
    <t>Start here to understand what type of data / object you’re working with.</t>
  </si>
  <si>
    <t>Sub-Domain</t>
  </si>
  <si>
    <t>The high level data sub-category individual data fields belong to, providing guidance for table-level grouping (typically maps to a unique Gold table or tight table set).</t>
  </si>
  <si>
    <t>Use as the primary “table context” for taxonomy placement.</t>
  </si>
  <si>
    <t>Object in focus</t>
  </si>
  <si>
    <t>The primary (but often not only) entity a given domain + sub-domain/table describes (e.g., Customer, Customer Order, Campaign, Interaction, Product).</t>
  </si>
  <si>
    <t>Identify the specific object the sub-domain tables + fields are related to. Helps distinguish similar-looking fields that mean different things in different tables.</t>
  </si>
  <si>
    <t>Customer Relationship</t>
  </si>
  <si>
    <t>Relationship to customer: 1:1 = one row per customer; 1:many = multiple rows per customer.</t>
  </si>
  <si>
    <t>Always check this first. If 1:many, treat as record/event-level unless explicitly rolled up. Helps distinguish similar-looking fields + contextualize field utility for any given use case.</t>
  </si>
  <si>
    <t>Domain Object Relationship</t>
  </si>
  <si>
    <t>Relationship to the domain’s object (e.g., Order Header = 1 row per order vs Order Line = many rows per order).</t>
  </si>
  <si>
    <t>Use to tell “master/aggregate tables” vs “detail/event tables.” Helps distinguish similar-looking fields + contextualize field utility for any given use case.</t>
  </si>
  <si>
    <r>
      <rPr>
        <b/>
        <sz val="20"/>
        <color rgb="FF000000"/>
        <rFont val="Aptos Narrow"/>
        <family val="2"/>
        <scheme val="minor"/>
      </rPr>
      <t xml:space="preserve">[Customer] Domain
</t>
    </r>
    <r>
      <rPr>
        <b/>
        <sz val="14"/>
        <color rgb="FF000000"/>
        <rFont val="Aptos Narrow"/>
        <family val="2"/>
        <scheme val="minor"/>
      </rPr>
      <t>Object in focus: Unique Customer</t>
    </r>
    <r>
      <rPr>
        <sz val="14"/>
        <color rgb="FF000000"/>
        <rFont val="Aptos Narrow"/>
        <family val="2"/>
        <scheme val="minor"/>
      </rPr>
      <t xml:space="preserve"> (customer-level traits, rollups, and customer-level enrichments).
</t>
    </r>
    <r>
      <rPr>
        <b/>
        <sz val="14"/>
        <color rgb="FF000000"/>
        <rFont val="Aptos Narrow"/>
        <family val="2"/>
        <scheme val="minor"/>
      </rPr>
      <t xml:space="preserve">Goal: </t>
    </r>
    <r>
      <rPr>
        <sz val="14"/>
        <color rgb="FF000000"/>
        <rFont val="Aptos Narrow"/>
        <family val="2"/>
        <scheme val="minor"/>
      </rPr>
      <t>Sub-domains here all contain data that can be represented on a single row per customer, making them our primary source of truth for audience segmentation</t>
    </r>
  </si>
  <si>
    <t>Sub-Domain Overview (1:1 Unique Customer Relationship)</t>
  </si>
  <si>
    <t>Domain (Object)</t>
  </si>
  <si>
    <t>What this table/sub-domain represents (business view)</t>
  </si>
  <si>
    <t>Domain Object (Customer) Relationship</t>
  </si>
  <si>
    <t>Gold Table mapping (from All Domains)</t>
  </si>
  <si>
    <t>Customer</t>
  </si>
  <si>
    <t>Identity</t>
  </si>
  <si>
    <t>Core customer identifiers + foundational profile attributes used across the ecosystem (IDs, brand/division, basic profile fields).</t>
  </si>
  <si>
    <t>one-to-one</t>
  </si>
  <si>
    <t>prod_us_catalog.ddx_b2c_gold.cdp__identity_v</t>
  </si>
  <si>
    <t>Campaign Control Group</t>
  </si>
  <si>
    <t>Customer-level flags/dates indicating control-group assignment status for campaign measurement.</t>
  </si>
  <si>
    <t>TBD</t>
  </si>
  <si>
    <t>Contactability</t>
  </si>
  <si>
    <t>Customer-level “rollups” that summarize contactability/permission status (intended to be customer-safe traits).</t>
  </si>
  <si>
    <t>prod_us_catalog.ddx_b2c_gold.cdp__contactability_v</t>
  </si>
  <si>
    <t>Loyalty</t>
  </si>
  <si>
    <t>Customer-level loyalty membership attributes and loyalty KPIs/balances at the customer grain.</t>
  </si>
  <si>
    <t>prod_us_catalog.ddx_b2c_gold.cdp__loyalty_v</t>
  </si>
  <si>
    <t>Transactional KPIs</t>
  </si>
  <si>
    <t>Customer-level purchase rollups (e.g., frequency/recency/aggregates) computed from transactional data.</t>
  </si>
  <si>
    <t>prod_us_catalog.ddx_b2c_gold.cdp__transactional_kpis_v</t>
  </si>
  <si>
    <t>Interaction KPIs</t>
  </si>
  <si>
    <t>Customer-level interaction rollups (derived metrics summarizing customer interaction behavior).</t>
  </si>
  <si>
    <t>prod_us_catalog.ddx_b2c_gold.cdp__acquisition_interaction_data_v</t>
  </si>
  <si>
    <t>Acquisition Data</t>
  </si>
  <si>
    <t>Customer-level acquisition descriptors (current-state view; undergoing reconciliation into cleaner outputs).</t>
  </si>
  <si>
    <t>BMDM (Beauty Data)</t>
  </si>
  <si>
    <t>Customer-level “beauty profile” attributes (enriched beauty-related descriptors at customer grain).</t>
  </si>
  <si>
    <t>prod_us_catalog.ddx_b2c_gold.cdp__beauty_profile_v</t>
  </si>
  <si>
    <t>3P Demographic Data</t>
  </si>
  <si>
    <t>Customer-level appended/enriched 3P demographic signals (e.g., TransUnion attributes) including appended location fields.</t>
  </si>
  <si>
    <t>prod_us_catalog.ddx_b2c_gold.3p_demographic_v</t>
  </si>
  <si>
    <r>
      <rPr>
        <b/>
        <sz val="20"/>
        <color rgb="FF000000"/>
        <rFont val="Aptos Narrow"/>
        <family val="2"/>
        <scheme val="minor"/>
      </rPr>
      <t xml:space="preserve">[Customer - Contacts] Domain
</t>
    </r>
    <r>
      <rPr>
        <b/>
        <sz val="14"/>
        <color rgb="FF000000"/>
        <rFont val="Aptos Narrow"/>
        <family val="2"/>
        <scheme val="minor"/>
      </rPr>
      <t xml:space="preserve">Object in focus: Unique contact value </t>
    </r>
    <r>
      <rPr>
        <sz val="14"/>
        <color rgb="FF000000"/>
        <rFont val="Aptos Narrow"/>
        <family val="2"/>
        <scheme val="minor"/>
      </rPr>
      <t xml:space="preserve">(email, phone, and other contact records) tied back to the customer.
</t>
    </r>
    <r>
      <rPr>
        <b/>
        <sz val="14"/>
        <color rgb="FF000000"/>
        <rFont val="Aptos Narrow"/>
        <family val="2"/>
        <scheme val="minor"/>
      </rPr>
      <t xml:space="preserve">What this means in practice: </t>
    </r>
    <r>
      <rPr>
        <sz val="14"/>
        <color rgb="FF000000"/>
        <rFont val="Aptos Narrow"/>
        <family val="2"/>
        <scheme val="minor"/>
      </rPr>
      <t>These tables are inherently customer 1:many and are record-level. They house the customer PII data critical to executing marketing campaigns across platforms in just 3 fields (contact_type, _sub_type, and _value), allowing for multiple rows per unique customer. This format offers greater efficiency and agility vs. representing all contact values in the main 1:1 customer table - allowing users to strategically match only relevant contact info to customer segments in HighTouch vs. parsing/querying through dozens of redundant fields. Still, they require careful treatment if aggregated /transformed/processed to ensure that the opt-in statuses attached to individual customer contact values stay accurate (Ex.- customers often have multiple emails/phone numbers, each with their own unique opt-in status).</t>
    </r>
  </si>
  <si>
    <t>Sub-Domain Overview (1:M Unique Customer Relationship | 1:1 Contact Value Relationship)</t>
  </si>
  <si>
    <t>Domain Object (Contact Value) Relationship</t>
  </si>
  <si>
    <t>Customer – Contacts</t>
  </si>
  <si>
    <t>Contact Info</t>
  </si>
  <si>
    <t>Contact-value-level records (e.g., each email / phone / contact value). Used for granular consent and contact-value attributes.</t>
  </si>
  <si>
    <t>one-to-many</t>
  </si>
  <si>
    <t>prod_us_catalog.ddx_b2c_gold.cdp__contact_info_v</t>
  </si>
  <si>
    <r>
      <rPr>
        <b/>
        <sz val="20"/>
        <color rgb="FF000000"/>
        <rFont val="Aptos Narrow"/>
        <family val="2"/>
        <scheme val="minor"/>
      </rPr>
      <t xml:space="preserve">[Customer] - AA Models Domain
</t>
    </r>
    <r>
      <rPr>
        <b/>
        <sz val="14"/>
        <color rgb="FF000000"/>
        <rFont val="Aptos Narrow"/>
        <family val="2"/>
        <scheme val="minor"/>
      </rPr>
      <t xml:space="preserve">Object in focus: Unique Advanced Analytics Model Output </t>
    </r>
    <r>
      <rPr>
        <sz val="14"/>
        <color rgb="FF000000"/>
        <rFont val="Aptos Narrow"/>
        <family val="2"/>
        <scheme val="minor"/>
      </rPr>
      <t xml:space="preserve">(customer classifications/scores), tied back to the customer.
</t>
    </r>
    <r>
      <rPr>
        <b/>
        <sz val="14"/>
        <color rgb="FF000000"/>
        <rFont val="Aptos Narrow"/>
        <family val="2"/>
        <scheme val="minor"/>
      </rPr>
      <t xml:space="preserve">What this means in practice: </t>
    </r>
    <r>
      <rPr>
        <sz val="14"/>
        <color rgb="FF000000"/>
        <rFont val="Aptos Narrow"/>
        <family val="2"/>
        <scheme val="minor"/>
      </rPr>
      <t>Typically customer 1:M because one customer can have multiple model outputs (different models, scores, or segments). This is not customer-level and not event-level; it’s “model output record” level. This format allows advanced analytics based segmentation to be multi-dimensional.</t>
    </r>
  </si>
  <si>
    <t>Sub-Domain Overview (1:M Unique Customer Relationship | 1:1 Customer Model Output Relationship)</t>
  </si>
  <si>
    <t>Domain Object (Model Output) Relationship</t>
  </si>
  <si>
    <t>Customer - AA Models</t>
  </si>
  <si>
    <t>Predictive attributes</t>
  </si>
  <si>
    <t>Model-driven customer attributes (scores/segments/classes). Often one row per customer per model output type/version.</t>
  </si>
  <si>
    <t>prod_us_catalog.ddx_b2c_gold.cdp__bar_customer_models_v</t>
  </si>
  <si>
    <r>
      <rPr>
        <b/>
        <sz val="20"/>
        <color rgb="FF000000"/>
        <rFont val="Aptos Narrow"/>
        <family val="2"/>
        <scheme val="minor"/>
      </rPr>
      <t xml:space="preserve">[Interactions] Domain
</t>
    </r>
    <r>
      <rPr>
        <b/>
        <sz val="14"/>
        <color rgb="FF000000"/>
        <rFont val="Aptos Narrow"/>
        <family val="2"/>
        <scheme val="minor"/>
      </rPr>
      <t xml:space="preserve">Object in focus: Unique Customer Interaction </t>
    </r>
    <r>
      <rPr>
        <sz val="14"/>
        <color rgb="FF000000"/>
        <rFont val="Aptos Narrow"/>
        <family val="2"/>
        <scheme val="minor"/>
      </rPr>
      <t xml:space="preserve">(events/activities) connected to known customers
</t>
    </r>
    <r>
      <rPr>
        <b/>
        <sz val="14"/>
        <color rgb="FF000000"/>
        <rFont val="Aptos Narrow"/>
        <family val="2"/>
        <scheme val="minor"/>
      </rPr>
      <t xml:space="preserve">Goal: </t>
    </r>
    <r>
      <rPr>
        <sz val="14"/>
        <color rgb="FF000000"/>
        <rFont val="Aptos Narrow"/>
        <family val="2"/>
        <scheme val="minor"/>
      </rPr>
      <t>Almost universally customer 1:M because one customer typically records multiple interactions with a given brand (sign-ups, clicks, purchases, etc..). This is customer event-level data at the smallest grain possible, allowing for nuanced customer segmentation to aide complex analysis and activation efforts.</t>
    </r>
  </si>
  <si>
    <t>Sub-Domain Overview (1:M Unique Customer Relationship | 1:1 Interaction Relationship)</t>
  </si>
  <si>
    <t>Domain Object (Interaction) Relationship</t>
  </si>
  <si>
    <t>Interactions</t>
  </si>
  <si>
    <t>Interaction Tracking</t>
  </si>
  <si>
    <t>Master table of known-customer interaction records across sources (customer-linked interactions), including roll-ups from loyalty, campaign, and GA4 tables.</t>
  </si>
  <si>
    <t>prod_us_catalog.ddx_b2c_gold.cdp__acquisition_interaction_level_data_v</t>
  </si>
  <si>
    <t>Loyalty Interactions</t>
  </si>
  <si>
    <t>Loyalty interaction/event records kept separate for cleaner loyalty analytics and modeling.</t>
  </si>
  <si>
    <t>prod_us_catalog.ddx_b2c_gold.cdp__loyalty_event_v</t>
  </si>
  <si>
    <r>
      <rPr>
        <b/>
        <sz val="20"/>
        <color rgb="FF000000"/>
        <rFont val="Aptos Narrow"/>
        <family val="2"/>
        <scheme val="minor"/>
      </rPr>
      <t xml:space="preserve">[Website Browsing (GA4)] Domain
</t>
    </r>
    <r>
      <rPr>
        <b/>
        <sz val="14"/>
        <color rgb="FF000000"/>
        <rFont val="Aptos Narrow"/>
        <family val="2"/>
        <scheme val="minor"/>
      </rPr>
      <t>Object in focus: Unique GA4 User ID</t>
    </r>
    <r>
      <rPr>
        <sz val="14"/>
        <color rgb="FF000000"/>
        <rFont val="Aptos Narrow"/>
        <family val="2"/>
        <scheme val="minor"/>
      </rPr>
      <t xml:space="preserve"> connected to known &amp; unknown (anonymous) customers
</t>
    </r>
    <r>
      <rPr>
        <b/>
        <sz val="14"/>
        <color rgb="FF000000"/>
        <rFont val="Aptos Narrow"/>
        <family val="2"/>
        <scheme val="minor"/>
      </rPr>
      <t xml:space="preserve">Goal: </t>
    </r>
    <r>
      <rPr>
        <sz val="14"/>
        <color rgb="FF000000"/>
        <rFont val="Aptos Narrow"/>
        <family val="2"/>
        <scheme val="minor"/>
      </rPr>
      <t>A comination of customer 1:M and 1:1 because one known customer will commonly have multiple GA4 IDs associated with them given the constraints associated with GA4 identity resolution. Any IDs we can reconcile to known customer IDs enable customer profile enrichment. When GA4 User IDs can be matched to known customers, we pull their interaction data into our master Interaction Tracking table.</t>
    </r>
  </si>
  <si>
    <t>Sub-Domain Overview (1:M Unique Customer Relationship | Mixed GA4 User Relationship)</t>
  </si>
  <si>
    <t>Domain Object (GA4 User) Relationship</t>
  </si>
  <si>
    <t>GA4 User</t>
  </si>
  <si>
    <t>Website Interactions - User view</t>
  </si>
  <si>
    <t>GA4 user-level view (GA4 users with associated fields; may include known/anonymous handling depending on GA4 joinability).</t>
  </si>
  <si>
    <t>prod_us_catalog..ddx_b2c_gold.fact_ga4_users</t>
  </si>
  <si>
    <t>Website interactions - Daily event table</t>
  </si>
  <si>
    <t>GA4 daily event-level table (interaction events aggregated/represented at daily event grain).</t>
  </si>
  <si>
    <t>prod_us_catalog..ddx_b2c_gold.fact_ga4_daily_events</t>
  </si>
  <si>
    <r>
      <rPr>
        <b/>
        <sz val="20"/>
        <color rgb="FF000000"/>
        <rFont val="Aptos Narrow"/>
        <family val="2"/>
        <scheme val="minor"/>
      </rPr>
      <t xml:space="preserve">[Transactions] Domain
</t>
    </r>
    <r>
      <rPr>
        <b/>
        <sz val="14"/>
        <color rgb="FF000000"/>
        <rFont val="Aptos Narrow"/>
        <family val="2"/>
        <scheme val="minor"/>
      </rPr>
      <t>Object in focus: Unique Order / Transaction</t>
    </r>
    <r>
      <rPr>
        <sz val="14"/>
        <color rgb="FF000000"/>
        <rFont val="Aptos Narrow"/>
        <family val="2"/>
        <scheme val="minor"/>
      </rPr>
      <t xml:space="preserve"> (any purchase) connected to known &amp; unknown (anonymous) customers</t>
    </r>
    <r>
      <rPr>
        <b/>
        <sz val="14"/>
        <color rgb="FF000000"/>
        <rFont val="Aptos Narrow"/>
        <family val="2"/>
        <scheme val="minor"/>
      </rPr>
      <t xml:space="preserve">
Goal:</t>
    </r>
    <r>
      <rPr>
        <sz val="14"/>
        <color rgb="FF000000"/>
        <rFont val="Aptos Narrow"/>
        <family val="2"/>
        <scheme val="minor"/>
      </rPr>
      <t xml:space="preserve"> Customer → transactions is customer 1:many. Within the domain, header vs line are different object grains, both relating to customer transactions over time. Line-level data is our primary source of truth to calculate order-level KPIs (Header table) and identify product-level customer purchase patterns. Meanwhile, order-level data is our primary source of truth to calculate customer-level transactional KPIs.</t>
    </r>
  </si>
  <si>
    <t>Sub-Domain Overview (1:M Unique Customer Relationship | Mixed Order Relationship)</t>
  </si>
  <si>
    <t>Domain Object (Transaction) Relationship</t>
  </si>
  <si>
    <t>Transactions</t>
  </si>
  <si>
    <t>Order Header</t>
  </si>
  <si>
    <t>One row per order. Order-level summary attributes (order identifiers, order-level totals, channel, order metadata).</t>
  </si>
  <si>
    <t>prod_us_catalog.ddx_b2c_gold.cdp__order_header_v</t>
  </si>
  <si>
    <t>Order Line</t>
  </si>
  <si>
    <t>Multiple rows per order. Line-item detail (product-level rows per order). Used for basket analysis, product affinity, etc.</t>
  </si>
  <si>
    <t>prod_us_catalog.ddx_b2c_gold.cdp__order_lineitem_v</t>
  </si>
  <si>
    <r>
      <rPr>
        <b/>
        <sz val="20"/>
        <color rgb="FF000000"/>
        <rFont val="Aptos Narrow"/>
        <family val="2"/>
        <scheme val="minor"/>
      </rPr>
      <t xml:space="preserve">[Campaign] Domain
</t>
    </r>
    <r>
      <rPr>
        <b/>
        <sz val="14"/>
        <color rgb="FF000000"/>
        <rFont val="Aptos Narrow"/>
        <family val="2"/>
        <scheme val="minor"/>
      </rPr>
      <t>Object in focus: Unique Marketing Campaign</t>
    </r>
    <r>
      <rPr>
        <sz val="14"/>
        <color rgb="FF000000"/>
        <rFont val="Aptos Narrow"/>
        <family val="2"/>
        <scheme val="minor"/>
      </rPr>
      <t xml:space="preserve"> (email and/or SMS) connected to known customers</t>
    </r>
    <r>
      <rPr>
        <b/>
        <sz val="14"/>
        <color rgb="FF000000"/>
        <rFont val="Aptos Narrow"/>
        <family val="2"/>
        <scheme val="minor"/>
      </rPr>
      <t xml:space="preserve">
Goal:</t>
    </r>
    <r>
      <rPr>
        <sz val="14"/>
        <color rgb="FF000000"/>
        <rFont val="Aptos Narrow"/>
        <family val="2"/>
        <scheme val="minor"/>
      </rPr>
      <t xml:space="preserve"> Customer → campaign engagement is typically customer 1:many. Campaign Master is one row per campaign; Campaign Interactions is many rows per campaign over time/customers. Interaction-level data is our primary source of truth to calculate campaign-level KPIs and identify customer campaign engagement patterns. Meanwhile, campaign-level data is our primary source of truth to evaluate campaign efficacy and overall brand strategy.</t>
    </r>
    <r>
      <rPr>
        <sz val="11"/>
        <color rgb="FF000000"/>
        <rFont val="Aptos Narrow"/>
        <family val="2"/>
        <scheme val="minor"/>
      </rPr>
      <t xml:space="preserve"> </t>
    </r>
  </si>
  <si>
    <t>Sub-Domain Overview (1:M Unique Customer Relationship | Mixed Campaign Relationship)</t>
  </si>
  <si>
    <t>Domain Object (Campaign) Relationship</t>
  </si>
  <si>
    <t>Campaign</t>
  </si>
  <si>
    <t>Campaign Master</t>
  </si>
  <si>
    <t>One row per campaign: campaign descriptors/metadata (campaign identity and properties).</t>
  </si>
  <si>
    <t>prod_us_catalog.ddx_b2c_gold.cdp__campaign_master_v</t>
  </si>
  <si>
    <t>Campaign Interactions</t>
  </si>
  <si>
    <t>Customer/campaign engagement records over time (event-like rows tracking interaction/engagement).</t>
  </si>
  <si>
    <t>prod_us_catalog.ddx_b2c_gold.cdp__campaign_interactions_metrics_v</t>
  </si>
  <si>
    <r>
      <rPr>
        <b/>
        <sz val="20"/>
        <color rgb="FF000000"/>
        <rFont val="Aptos Narrow"/>
        <family val="2"/>
        <scheme val="minor"/>
      </rPr>
      <t xml:space="preserve">[Product] Domain
</t>
    </r>
    <r>
      <rPr>
        <b/>
        <sz val="14"/>
        <color rgb="FF000000"/>
        <rFont val="Aptos Narrow"/>
        <family val="2"/>
        <scheme val="minor"/>
      </rPr>
      <t xml:space="preserve">Object in focus: Unique Product ID </t>
    </r>
    <r>
      <rPr>
        <sz val="14"/>
        <color rgb="FF000000"/>
        <rFont val="Aptos Narrow"/>
        <family val="2"/>
        <scheme val="minor"/>
      </rPr>
      <t>(any unique product sold by a L'Oreal brand)</t>
    </r>
    <r>
      <rPr>
        <b/>
        <sz val="14"/>
        <color rgb="FF000000"/>
        <rFont val="Aptos Narrow"/>
        <family val="2"/>
        <scheme val="minor"/>
      </rPr>
      <t xml:space="preserve">
Goal: </t>
    </r>
    <r>
      <rPr>
        <sz val="14"/>
        <color rgb="FF000000"/>
        <rFont val="Aptos Narrow"/>
        <family val="2"/>
        <scheme val="minor"/>
      </rPr>
      <t>The product table is product-grain (one row per product) and can be easily linked to the Order Line table (by matching unique product IDs) to enrich transactional analyses with nuanced product information. Customer relationship is “one-to-many” only in the sense that customers touch many products via orders/interactions.</t>
    </r>
  </si>
  <si>
    <t>Sub-Domain Overview (1:M Unique Customer Relationship | 1:1 Product Relationship)</t>
  </si>
  <si>
    <t>Domain Object (Product) Relationship</t>
  </si>
  <si>
    <t>Product</t>
  </si>
  <si>
    <t>Product Dimensions</t>
  </si>
  <si>
    <t>One row per product/SKU: product hierarchy and attributes used for enrichment and analysis.</t>
  </si>
  <si>
    <t>prod_us_catalog.ddx_b2c_gold.cdp__dim_product_hierarchy_v</t>
  </si>
  <si>
    <t>We are here</t>
  </si>
  <si>
    <t>M1 - Jan</t>
  </si>
  <si>
    <t>M2-Feb</t>
  </si>
  <si>
    <t>M3-Mar</t>
  </si>
  <si>
    <t>M4-April</t>
  </si>
  <si>
    <t>M5-May</t>
  </si>
  <si>
    <t>M6-June</t>
  </si>
  <si>
    <t>M7-July</t>
  </si>
  <si>
    <t>M8-AUG</t>
  </si>
  <si>
    <t>M9-SEP</t>
  </si>
  <si>
    <t>M10-Oct</t>
  </si>
  <si>
    <t>M11- Nov</t>
  </si>
  <si>
    <t>Wk1</t>
  </si>
  <si>
    <t>Wk2</t>
  </si>
  <si>
    <t>Wk3</t>
  </si>
  <si>
    <t>Wk4</t>
  </si>
  <si>
    <t>Wk5</t>
  </si>
  <si>
    <t>Wk6</t>
  </si>
  <si>
    <t>Wk7</t>
  </si>
  <si>
    <t>Wk8</t>
  </si>
  <si>
    <t>Wk9</t>
  </si>
  <si>
    <t>Wk10</t>
  </si>
  <si>
    <t>Wk11</t>
  </si>
  <si>
    <t>Wk12</t>
  </si>
  <si>
    <t>Wk13</t>
  </si>
  <si>
    <t>Wk14</t>
  </si>
  <si>
    <t>Wk15</t>
  </si>
  <si>
    <t>Wk17</t>
  </si>
  <si>
    <t>Wk18</t>
  </si>
  <si>
    <t>Wk19</t>
  </si>
  <si>
    <t>Wk20</t>
  </si>
  <si>
    <t>Wk21</t>
  </si>
  <si>
    <t>Wk22</t>
  </si>
  <si>
    <t>Wk23</t>
  </si>
  <si>
    <t>Wk24</t>
  </si>
  <si>
    <t>Wk25</t>
  </si>
  <si>
    <t>Wk26</t>
  </si>
  <si>
    <t>Wk27</t>
  </si>
  <si>
    <t>Wk28</t>
  </si>
  <si>
    <t>Wk29</t>
  </si>
  <si>
    <t>Wk30</t>
  </si>
  <si>
    <t>Wk31</t>
  </si>
  <si>
    <t>Wk32</t>
  </si>
  <si>
    <t>Wk33</t>
  </si>
  <si>
    <t>Wk34</t>
  </si>
  <si>
    <t>Wk35</t>
  </si>
  <si>
    <t>Wk36</t>
  </si>
  <si>
    <t>Wk37</t>
  </si>
  <si>
    <t>Wk38</t>
  </si>
  <si>
    <t>Wk39</t>
  </si>
  <si>
    <t>Wk40</t>
  </si>
  <si>
    <t>Wk41</t>
  </si>
  <si>
    <t>Wk42</t>
  </si>
  <si>
    <t>Wk43</t>
  </si>
  <si>
    <t>Wk44</t>
  </si>
  <si>
    <t>Wk45</t>
  </si>
  <si>
    <t>Wk46</t>
  </si>
  <si>
    <t>Wk47</t>
  </si>
  <si>
    <t>Project/Phase</t>
  </si>
  <si>
    <t>Owner</t>
  </si>
  <si>
    <t>Status</t>
  </si>
  <si>
    <t>Start Date</t>
  </si>
  <si>
    <t>End Date</t>
  </si>
  <si>
    <t>P0 Attributes</t>
  </si>
  <si>
    <t>P0 Attributes - Refactoring</t>
  </si>
  <si>
    <t>Databricks</t>
  </si>
  <si>
    <t>Complete</t>
  </si>
  <si>
    <t>P0 Data Quality validation</t>
  </si>
  <si>
    <t>L'Oreal IT</t>
  </si>
  <si>
    <t>P0 Data quality remediation</t>
  </si>
  <si>
    <t>P0 Deploy to Staging / Production Wave 1</t>
  </si>
  <si>
    <t>* Go Live</t>
  </si>
  <si>
    <t>P0 Deploy to Staging / Production Wave 2</t>
  </si>
  <si>
    <t>P0 - Available for CDP in Prod</t>
  </si>
  <si>
    <t>Sapient</t>
  </si>
  <si>
    <t>P1 , P2 Attributes and Bar Activation KPIs</t>
  </si>
  <si>
    <t>Sprint 1</t>
  </si>
  <si>
    <t>Sprint 1 Refactoring (Domains: P1 )</t>
  </si>
  <si>
    <t>Sprint 1 - IT DQ validation</t>
  </si>
  <si>
    <t>In-Progress</t>
  </si>
  <si>
    <t>13-Feb</t>
  </si>
  <si>
    <t>Sprint 1 - CDMO DQ validation</t>
  </si>
  <si>
    <t>L'Oreal CDMO</t>
  </si>
  <si>
    <t>Sprint 1 - DQ remediation ( Fix All defects and feedback</t>
  </si>
  <si>
    <t>20-Feb</t>
  </si>
  <si>
    <t>Sprint 1 Sign off - ( Regression Test Loreal IT and CDMO)</t>
  </si>
  <si>
    <t>L'Oreal IT &amp; CDMO</t>
  </si>
  <si>
    <t>Not Started</t>
  </si>
  <si>
    <t>16-Feb</t>
  </si>
  <si>
    <t>Sprint 1 - Prod Deployment</t>
  </si>
  <si>
    <t>Loreal IT</t>
  </si>
  <si>
    <t>23-Feb</t>
  </si>
  <si>
    <t>25-Feb</t>
  </si>
  <si>
    <t>Sprint 1 - Available for CDP in Prod</t>
  </si>
  <si>
    <t>Sprint 2</t>
  </si>
  <si>
    <t>Sprint 2 Refactoring (Domains: P1 )</t>
  </si>
  <si>
    <t>2-Feb</t>
  </si>
  <si>
    <t>Sprint 2 - IT DQ validation</t>
  </si>
  <si>
    <t>27-Feb</t>
  </si>
  <si>
    <t>Sprint 2 - CDMO DQ validation</t>
  </si>
  <si>
    <t>Sprint 2 - DQ remediation ( Fix All defects and feedback</t>
  </si>
  <si>
    <t>Sprint 2 Sign off - ( Regression Test Loreal IT and CDMO)</t>
  </si>
  <si>
    <t>Sprint 2 - Prod Deployment</t>
  </si>
  <si>
    <t>Sprint 2 - Available for CDP in Prod</t>
  </si>
  <si>
    <t>Sprint 3</t>
  </si>
  <si>
    <t>Sprint 3 Refactoring (Domains: P2 and Bar KPIs)</t>
  </si>
  <si>
    <t>Sprint 3 - IT DQ validation</t>
  </si>
  <si>
    <t>Sprint 3 - CDMO DQ validation</t>
  </si>
  <si>
    <t>Sprint 3 - DQ remediation ( Fix All defects and feedback</t>
  </si>
  <si>
    <t>Sprint 3 Sign off - ( Regression Test Loreal IT and CDMO)</t>
  </si>
  <si>
    <t>Sprint 3 - Prod Deployment</t>
  </si>
  <si>
    <t>Sprint 3 - Available for CDP in Prod</t>
  </si>
  <si>
    <t>Sprint 4</t>
  </si>
  <si>
    <t>Sprint 4 Refactoring (P2, Bar KPIs and chance to pull KPI Catalog)</t>
  </si>
  <si>
    <t>Sprint 4 - IT DQ validation</t>
  </si>
  <si>
    <t>Sprint 4 - CDMO DQ validation</t>
  </si>
  <si>
    <t>Sprint 4 - DQ remediation ( Fix All defects and feedback</t>
  </si>
  <si>
    <t>Sprint 4 Sign off - ( Regression Test Loreal IT and CDMO)</t>
  </si>
  <si>
    <t>Sprint 4 - Prod Deployment</t>
  </si>
  <si>
    <t>Sprint 4 - Available for CDP in Prod</t>
  </si>
  <si>
    <t>17-apr</t>
  </si>
  <si>
    <t>Sprint 1,2 &amp; 3( Rregression tests )</t>
  </si>
  <si>
    <t>24-april</t>
  </si>
  <si>
    <t>KPI Catalog / Reporting</t>
  </si>
  <si>
    <t>L'Oreal IT and Databricks</t>
  </si>
  <si>
    <t>4-April</t>
  </si>
  <si>
    <t>15-May</t>
  </si>
  <si>
    <t xml:space="preserve">To be reviewed </t>
  </si>
  <si>
    <t>Critical Pipeline Refactoring (Bronze) - Beauty</t>
  </si>
  <si>
    <t>Business to Business (B2B) Integration - Still Scoping</t>
  </si>
  <si>
    <t>LATAM and Canada Integration with US Global workpace</t>
  </si>
  <si>
    <t>Please DO NOT sort column in default view - please create a separate view.</t>
  </si>
  <si>
    <t xml:space="preserve">Global Data Presence </t>
  </si>
  <si>
    <t xml:space="preserve">DDX Data Availability </t>
  </si>
  <si>
    <t>Strategic Value &amp; Activation</t>
  </si>
  <si>
    <t>Data Structure &amp; Relationship</t>
  </si>
  <si>
    <t>Attribute Prioritization</t>
  </si>
  <si>
    <t>Attribute Data Complexity</t>
  </si>
  <si>
    <t xml:space="preserve">Pilot Use Case </t>
  </si>
  <si>
    <t>Divisional Prioritization</t>
  </si>
  <si>
    <t>WIP - JULIA</t>
  </si>
  <si>
    <t>Global Domain</t>
  </si>
  <si>
    <t>Global Sub Domain</t>
  </si>
  <si>
    <t>Business Term</t>
  </si>
  <si>
    <t>DDX Source Fields</t>
  </si>
  <si>
    <t>Reason For Review (Remove / Deprioritize)</t>
  </si>
  <si>
    <t>DDX Source Tables
(Key DDX End Table Source of Truth)</t>
  </si>
  <si>
    <t>Business Definition</t>
  </si>
  <si>
    <t>In GDM Analytics Version?</t>
  </si>
  <si>
    <t>In Global One Consumer Profile?</t>
  </si>
  <si>
    <t>Exists in GDM</t>
  </si>
  <si>
    <t>In C360 Tables?</t>
  </si>
  <si>
    <t>In Glossary</t>
  </si>
  <si>
    <t>Exists in DDX</t>
  </si>
  <si>
    <t>LiveRamp</t>
  </si>
  <si>
    <t>Attentive</t>
  </si>
  <si>
    <t>KPI</t>
  </si>
  <si>
    <t>Global One Consumer Profile Waves</t>
  </si>
  <si>
    <t>Priority</t>
  </si>
  <si>
    <t>Reason</t>
  </si>
  <si>
    <r>
      <rPr>
        <b/>
        <u/>
        <sz val="12"/>
        <color rgb="FF000000"/>
        <rFont val="Aptos Narrow"/>
        <family val="2"/>
        <scheme val="minor"/>
      </rPr>
      <t>First Pass</t>
    </r>
    <r>
      <rPr>
        <b/>
        <sz val="12"/>
        <color rgb="FF000000"/>
        <rFont val="Aptos Narrow"/>
        <family val="2"/>
        <scheme val="minor"/>
      </rPr>
      <t xml:space="preserve">
Priority Level</t>
    </r>
  </si>
  <si>
    <t>Reason (from fist pass - ignore)</t>
  </si>
  <si>
    <t>Data Complexities</t>
  </si>
  <si>
    <t xml:space="preserve">Notes ( from Databricks) </t>
  </si>
  <si>
    <t xml:space="preserve">LOP </t>
  </si>
  <si>
    <t>SkinC</t>
  </si>
  <si>
    <t>Valentino</t>
  </si>
  <si>
    <t>Kerastase</t>
  </si>
  <si>
    <t xml:space="preserve">Valentino Data Migration </t>
  </si>
  <si>
    <t>In a Use Case?</t>
  </si>
  <si>
    <t>CPD</t>
  </si>
  <si>
    <t>LDB</t>
  </si>
  <si>
    <t>LUXE</t>
  </si>
  <si>
    <t>PPD</t>
  </si>
  <si>
    <t>ALL</t>
  </si>
  <si>
    <t>ANY</t>
  </si>
  <si>
    <t>Attribute Exists?</t>
  </si>
  <si>
    <t>Planned for Gold Layer?</t>
  </si>
  <si>
    <t>Attribute Exists in Gold Layer?</t>
  </si>
  <si>
    <t>Beauty Profile</t>
  </si>
  <si>
    <t>Beauty Preference</t>
  </si>
  <si>
    <t>Colorful hair</t>
  </si>
  <si>
    <t>colorful_hair</t>
  </si>
  <si>
    <t>crm_base.customer360</t>
  </si>
  <si>
    <t>Blue, Pink, Green, Red, Yellow, Purple, Rainbow, Multiple</t>
  </si>
  <si>
    <t>N</t>
  </si>
  <si>
    <t>Y</t>
  </si>
  <si>
    <t>BPD</t>
  </si>
  <si>
    <t xml:space="preserve">Use Case (Sapient) </t>
  </si>
  <si>
    <t>N/A</t>
  </si>
  <si>
    <t>DDX</t>
  </si>
  <si>
    <t>Already have</t>
  </si>
  <si>
    <t/>
  </si>
  <si>
    <t>X</t>
  </si>
  <si>
    <t>Priorities</t>
  </si>
  <si>
    <t>Concern</t>
  </si>
  <si>
    <t>concern_improvement_goal</t>
  </si>
  <si>
    <t>LUXE Priority</t>
  </si>
  <si>
    <t>Concern improvement goal</t>
  </si>
  <si>
    <t>BPP</t>
  </si>
  <si>
    <t>Use Case</t>
  </si>
  <si>
    <t>curls texture</t>
  </si>
  <si>
    <t>curls_texture</t>
  </si>
  <si>
    <t>Curls texture of the customer</t>
  </si>
  <si>
    <t>In Global One Consumer Profile &amp; GDM Analytics</t>
  </si>
  <si>
    <t>drugstore preference</t>
  </si>
  <si>
    <t>drugstore</t>
  </si>
  <si>
    <t>more data here</t>
  </si>
  <si>
    <t xml:space="preserve">CVS, Walgreens	</t>
  </si>
  <si>
    <t>Liveramp</t>
  </si>
  <si>
    <t>In GDM &amp; C360</t>
  </si>
  <si>
    <t>Description</t>
  </si>
  <si>
    <t>Eye Color</t>
  </si>
  <si>
    <t>eye_color</t>
  </si>
  <si>
    <t>Eye color of the customer</t>
  </si>
  <si>
    <t>One Consumer Profile, C360, Liveramp</t>
  </si>
  <si>
    <t>Need to Clarify with Global</t>
  </si>
  <si>
    <t>fragrance family</t>
  </si>
  <si>
    <t>fragrance_family</t>
  </si>
  <si>
    <t>Citrus, Floral, Fougere, Oriental, Woody, Musk, Chype</t>
  </si>
  <si>
    <t>fragrance note</t>
  </si>
  <si>
    <t>fragrance_note</t>
  </si>
  <si>
    <t>Aqua, Green, Aromatic, Fruity, White floral, Rose, Violet, Musk, Power musk, Leather, Amber, Spicy</t>
  </si>
  <si>
    <t>grocery store/supermarket preference</t>
  </si>
  <si>
    <t>grocery_supermarket</t>
  </si>
  <si>
    <t>cvs, kroger, ulta</t>
  </si>
  <si>
    <t xml:space="preserve">Grocery Supermarket
</t>
  </si>
  <si>
    <t>hair care product</t>
  </si>
  <si>
    <t>hair_care_product</t>
  </si>
  <si>
    <t>Hair care products</t>
  </si>
  <si>
    <t>Hair Color</t>
  </si>
  <si>
    <t>hair_color</t>
  </si>
  <si>
    <t>Hair color of the customer</t>
  </si>
  <si>
    <t>hair color cover</t>
  </si>
  <si>
    <t>hair_color_cover</t>
  </si>
  <si>
    <t>Hair color cover</t>
  </si>
  <si>
    <t>hair color finish</t>
  </si>
  <si>
    <t>hair_color_finish</t>
  </si>
  <si>
    <t>prod_us_catalog.crm_base.fact_gdm_beauty_profile</t>
  </si>
  <si>
    <t>Hair color finish</t>
  </si>
  <si>
    <t>One Consumer Profile, C360</t>
  </si>
  <si>
    <t>Easy Add</t>
  </si>
  <si>
    <t>in crm_base.fact_gdm_beauty_profile</t>
  </si>
  <si>
    <t>hair color service</t>
  </si>
  <si>
    <t>hair_color_service</t>
  </si>
  <si>
    <t>Hair color service</t>
  </si>
  <si>
    <t>Hair state</t>
  </si>
  <si>
    <t>hair_state</t>
  </si>
  <si>
    <t>Straight, Wavy, Loose waves, Curls, Curly, Coily, Kinky, Frizzy, Tight Curls</t>
  </si>
  <si>
    <t>hair style service</t>
  </si>
  <si>
    <t>hair_style_service</t>
  </si>
  <si>
    <t>Straightener, Brazilian keratin treatment, Perm, Relaxer, None</t>
  </si>
  <si>
    <t>Need Info from Global</t>
  </si>
  <si>
    <t>Hair texture</t>
  </si>
  <si>
    <t>hair_texture</t>
  </si>
  <si>
    <t>Hair texture of the customer: Thin, Medium, Normal, Coarse, Thick, Don't Know</t>
  </si>
  <si>
    <t>Need info from Global</t>
  </si>
  <si>
    <t>hair treatment</t>
  </si>
  <si>
    <t>hair_treatment</t>
  </si>
  <si>
    <t>Hair type</t>
  </si>
  <si>
    <t>hair_type</t>
  </si>
  <si>
    <t>Very Dry, Somewhat Dry, Normal, Somewhat Oily, Somewhat greasy, Very Oily, Very greasy, Combination, Greasy roots and dry ends, Don't Know</t>
  </si>
  <si>
    <t>DDX &amp; Global One Consumer Data Profile</t>
  </si>
  <si>
    <t>in customer_profile</t>
  </si>
  <si>
    <t>Routines</t>
  </si>
  <si>
    <t>Hair wash frequency</t>
  </si>
  <si>
    <t>hair_wash_frequency</t>
  </si>
  <si>
    <t>Represents the frequency of hair washing, providing insights into hair care habits.</t>
  </si>
  <si>
    <t>BPR</t>
  </si>
  <si>
    <t>Global Request that we need to fulfil</t>
  </si>
  <si>
    <t>Heating tool</t>
  </si>
  <si>
    <t>heating_tool</t>
  </si>
  <si>
    <t>DDX &amp; GDM Analytics</t>
  </si>
  <si>
    <t>lash look priority</t>
  </si>
  <si>
    <t>lash_look_priority</t>
  </si>
  <si>
    <t xml:space="preserve">Volume, Volumizing / Thickening, Length Lenghtening / Long lashes, Definition, Seperate lashes, Curl, Curling, Waterproof </t>
  </si>
  <si>
    <t>TransUnion</t>
  </si>
  <si>
    <t>makeup expectation</t>
  </si>
  <si>
    <t>makeup_expectation</t>
  </si>
  <si>
    <t>Makeup Expectation of the customer</t>
  </si>
  <si>
    <t>makeup look</t>
  </si>
  <si>
    <t>makeup_look</t>
  </si>
  <si>
    <t>Make up look</t>
  </si>
  <si>
    <t>GDM Analytics</t>
  </si>
  <si>
    <t>makeup skill level</t>
  </si>
  <si>
    <t>makeup_skill_level</t>
  </si>
  <si>
    <t>Make up skill level</t>
  </si>
  <si>
    <t>nail aesthetic</t>
  </si>
  <si>
    <t>nail_aesthetic</t>
  </si>
  <si>
    <t>Nail Aesthetic</t>
  </si>
  <si>
    <t>nail color</t>
  </si>
  <si>
    <t>nail_color</t>
  </si>
  <si>
    <t>Nail color of the customer</t>
  </si>
  <si>
    <t>Prioritized by Division(s)</t>
  </si>
  <si>
    <t>Not in C360, reporting</t>
  </si>
  <si>
    <t>nail skill level</t>
  </si>
  <si>
    <t>nail_skill_level</t>
  </si>
  <si>
    <t>Nail skill level</t>
  </si>
  <si>
    <t>pro teatments</t>
  </si>
  <si>
    <t>pro_treatments</t>
  </si>
  <si>
    <t>Pro treatments</t>
  </si>
  <si>
    <t>One Consumer Profile &amp; C360</t>
  </si>
  <si>
    <t>Not in C360, no waves, reporting</t>
  </si>
  <si>
    <t>pro treatment regimen</t>
  </si>
  <si>
    <t>pro_treatment_regimen</t>
  </si>
  <si>
    <t>Pro Treatment regimen</t>
  </si>
  <si>
    <t>product category</t>
  </si>
  <si>
    <t>product_category</t>
  </si>
  <si>
    <t>Product category</t>
  </si>
  <si>
    <t>product coverage</t>
  </si>
  <si>
    <t>product_coverage</t>
  </si>
  <si>
    <t>Product coverage</t>
  </si>
  <si>
    <t>Reporting</t>
  </si>
  <si>
    <t>product finish</t>
  </si>
  <si>
    <t>product_finish</t>
  </si>
  <si>
    <t>Describes the finish of the product, such as matte, glossy, or semi-matte.</t>
  </si>
  <si>
    <t>Recommendation</t>
  </si>
  <si>
    <t>Product Recommendation</t>
  </si>
  <si>
    <t>Talking to Grant 11/13</t>
  </si>
  <si>
    <t>Consumer product recommendation</t>
  </si>
  <si>
    <t>PRD</t>
  </si>
  <si>
    <t>No Use Case</t>
  </si>
  <si>
    <t xml:space="preserve"> </t>
  </si>
  <si>
    <t>product type</t>
  </si>
  <si>
    <t>product_type</t>
  </si>
  <si>
    <t>Product type</t>
  </si>
  <si>
    <t>pure player preference</t>
  </si>
  <si>
    <t>pure_players</t>
  </si>
  <si>
    <t xml:space="preserve">Amazon, Ebay, Jet	</t>
  </si>
  <si>
    <t>Scalp type</t>
  </si>
  <si>
    <t>scalp_type</t>
  </si>
  <si>
    <t>Very Dry, Somewhat Dry, Normal, Somewhat Oily, Somewhat greasy, Very Oily, Greasy scalp, Don’t Know</t>
  </si>
  <si>
    <t>Skin tone</t>
  </si>
  <si>
    <t>skin_tone</t>
  </si>
  <si>
    <t>Skin tone of the customer. Possible Values- Light, Fair, Medium, Tan, Brown, Very deep, Black, Don't Know</t>
  </si>
  <si>
    <t>Skin type</t>
  </si>
  <si>
    <t>skin_type</t>
  </si>
  <si>
    <t>Skin type of the customer</t>
  </si>
  <si>
    <t>skin undertone</t>
  </si>
  <si>
    <t>skin_undertone</t>
  </si>
  <si>
    <t>Color underneath the surface of the skin. - Cool, Warm, Neutral, Don't Know</t>
  </si>
  <si>
    <t>specialty multi-brand beauty store preference</t>
  </si>
  <si>
    <t>beauty_specialty_multi_brand</t>
  </si>
  <si>
    <t xml:space="preserve">Sephora, Ulta	</t>
  </si>
  <si>
    <t>Usual face makeup</t>
  </si>
  <si>
    <t>face_product_finish_preference</t>
  </si>
  <si>
    <t>Matte, Glowy, "Dewy, Satin", Natural, "Semi-matte, Natural radiance", Long wearing</t>
  </si>
  <si>
    <t>Usual lip makeup</t>
  </si>
  <si>
    <t>makeup_lip_product</t>
  </si>
  <si>
    <t>Makeup lip product</t>
  </si>
  <si>
    <t>Usual nail makeup</t>
  </si>
  <si>
    <t>makeup_nail_product</t>
  </si>
  <si>
    <t xml:space="preserve">Make up nail product </t>
  </si>
  <si>
    <t>Zones</t>
  </si>
  <si>
    <t>zones</t>
  </si>
  <si>
    <t>Sampling activity</t>
  </si>
  <si>
    <t xml:space="preserve">Last Sample Requested Date </t>
  </si>
  <si>
    <t>Most recent sample request</t>
  </si>
  <si>
    <t>OCP &amp; GDM</t>
  </si>
  <si>
    <t>GA Data</t>
  </si>
  <si>
    <t>Need info</t>
  </si>
  <si>
    <t>Contact Information</t>
  </si>
  <si>
    <t>Contact Detail</t>
  </si>
  <si>
    <t>Brand Code</t>
  </si>
  <si>
    <t>brand_code</t>
  </si>
  <si>
    <t>Specifies the brand_code to which the customer belongs</t>
  </si>
  <si>
    <t>CIC</t>
  </si>
  <si>
    <t>Division Code</t>
  </si>
  <si>
    <t>division_code</t>
  </si>
  <si>
    <t xml:space="preserve">Specifies the division to which the customer belongs </t>
  </si>
  <si>
    <t>Contact Preference</t>
  </si>
  <si>
    <t>Contactability key</t>
  </si>
  <si>
    <t>contactability_key</t>
  </si>
  <si>
    <t>Indicates whether the customer can be contacted through email, direct mail or both
If email_perm_status=’OPTIN’ AND  address_perm_status!=’OPTIN’ AND phone_perm_status!=’OPTIN’ Then ‘CONEML’
If email_perm_status!=’OPTIN’ AND  address_perm_staus!=’OPTIN’  AND phone_perm_status=’OPTIN’ Then ‘CONPHN’
If email_perm_status!=’OPTIN’ ANDa  address_perm_status=’OPTIN’ AND phone_perm_status!=’OPTIN’ THEN ‘CONDML’
If email_perm_status=’OPTIN’ AND  address_perm_status=’OPTIN’ AND phone_perm_status!=’OPTIN’ THEN ‘CONEMLDML’
If email_perm_status=’OPTIN’ AND  address_perm_status!=’OPTIN’ AND phone_perm_status=’OPTIN’ THEN ‘CONEMLPHN’
If email_perm_status!=’OPTIN’ AND  address_perm_status=’OPTIN’ AND phone_perm_status=’OPTIN’ THEN ‘CONDMLPHN’</t>
  </si>
  <si>
    <t>Email contact permission/OptIn</t>
  </si>
  <si>
    <t>email_perm_status</t>
  </si>
  <si>
    <t>Indicates if account/professional has given permission  (subscribed) to contact her on any given email, examing the opt-in status attached to every email on file for the customer</t>
  </si>
  <si>
    <t>CID</t>
  </si>
  <si>
    <t>KPI, Not in C360</t>
  </si>
  <si>
    <t>OptInGroup</t>
  </si>
  <si>
    <t>We can create a field for this</t>
  </si>
  <si>
    <t>Group marketing preference</t>
  </si>
  <si>
    <t>Global Ask</t>
  </si>
  <si>
    <t>Transunion Key</t>
  </si>
  <si>
    <t>OptInOther</t>
  </si>
  <si>
    <t>Other marketing preference</t>
  </si>
  <si>
    <t>OptInSNS</t>
  </si>
  <si>
    <t>Social Media marketing</t>
  </si>
  <si>
    <t>Phone contact permission/OptIn</t>
  </si>
  <si>
    <t>phone_perm_status</t>
  </si>
  <si>
    <t>crm_reporting.fact_customer_segment_by_brand_latest_snap</t>
  </si>
  <si>
    <t>Indicates if account/professional has given permission (subscribed) to contact (call) her on any given phone number, examing the opt-in status attached to every phone number on file for the customer</t>
  </si>
  <si>
    <t>CIP</t>
  </si>
  <si>
    <t>in customer_contacts. DONE</t>
  </si>
  <si>
    <t>Postal contact permission/OptIn</t>
  </si>
  <si>
    <t>address_perm_status</t>
  </si>
  <si>
    <t>Specifies if the account/professional can be contacted through direct mail or not at any given address, examing the opt-in status attached to every address on file for the customer</t>
  </si>
  <si>
    <t>Sms contact permission/OptIn</t>
  </si>
  <si>
    <t>sms_double_optin</t>
  </si>
  <si>
    <t>Represents the permission status of SMS communication, indicating whether the customer has given permission to be contacted via SMS or not on any provided phone number, examing the opt-in status attached to every phone number on file for the customer</t>
  </si>
  <si>
    <t>Targeted advertisement flag</t>
  </si>
  <si>
    <t>targeted_advertisement_flag</t>
  </si>
  <si>
    <t>Indicates if a consumer has opted into receive targeted ads (only applicable for certain States)</t>
  </si>
  <si>
    <t>Digital Contact</t>
  </si>
  <si>
    <t>Valid contact email</t>
  </si>
  <si>
    <t>ValidEmail</t>
  </si>
  <si>
    <t>crm_data_sharing.sdds_contacts</t>
  </si>
  <si>
    <t>Indicates whether or not the customer record has a valid email address</t>
  </si>
  <si>
    <t>GDM</t>
  </si>
  <si>
    <t>Very Difficult</t>
  </si>
  <si>
    <t>Valid contact phone</t>
  </si>
  <si>
    <t>ValidMobileNumber</t>
  </si>
  <si>
    <t>Indicates whether or not the customer record has a valid phone number</t>
  </si>
  <si>
    <t>Physical Contact</t>
  </si>
  <si>
    <t>Valid contact postal address</t>
  </si>
  <si>
    <t>ValidAddress</t>
  </si>
  <si>
    <t>Indicates whether or not the customer record has a valid mailing address</t>
  </si>
  <si>
    <t>HasBeautyProfileData</t>
  </si>
  <si>
    <t>has_beauty_profile</t>
  </si>
  <si>
    <t>crm_reporting.fact_customer_enriched</t>
  </si>
  <si>
    <t>It depends, if the value reflects the fact that the customer is in the beauty profile table</t>
  </si>
  <si>
    <t>Customer - Contacts</t>
  </si>
  <si>
    <t>Customer ID (within Brand)</t>
  </si>
  <si>
    <t>brand_customer_id</t>
  </si>
  <si>
    <t>In C360</t>
  </si>
  <si>
    <t>crm_base.mv_customer360_contacts</t>
  </si>
  <si>
    <t>Country</t>
  </si>
  <si>
    <t>country_code</t>
  </si>
  <si>
    <t>Not in C360</t>
  </si>
  <si>
    <t>C</t>
  </si>
  <si>
    <t>brand country</t>
  </si>
  <si>
    <t>brand_country</t>
  </si>
  <si>
    <t>DONE</t>
  </si>
  <si>
    <t>address line 1</t>
  </si>
  <si>
    <t>address_line1</t>
  </si>
  <si>
    <t>address line 2</t>
  </si>
  <si>
    <t>address_line2</t>
  </si>
  <si>
    <t>Mostly null</t>
  </si>
  <si>
    <t>in dim_customer_extn_hist</t>
  </si>
  <si>
    <t>City</t>
  </si>
  <si>
    <t>city</t>
  </si>
  <si>
    <t>Need Info</t>
  </si>
  <si>
    <t>address_city in dim_customer_extn_hist?</t>
  </si>
  <si>
    <t>State</t>
  </si>
  <si>
    <t>state_code</t>
  </si>
  <si>
    <t>?</t>
  </si>
  <si>
    <t>address_state in dim_customer_extn_hist?</t>
  </si>
  <si>
    <t>zip code (4)</t>
  </si>
  <si>
    <t>zip4</t>
  </si>
  <si>
    <t>zip code (5)</t>
  </si>
  <si>
    <t>zip5</t>
  </si>
  <si>
    <t>postal code</t>
  </si>
  <si>
    <t>postal_code</t>
  </si>
  <si>
    <t>Check if null</t>
  </si>
  <si>
    <t>crm_base.dim_subscriber</t>
  </si>
  <si>
    <t>Specifies if the account/professional can be contacted through direct mail or not</t>
  </si>
  <si>
    <t>Last update date and time / Last update type</t>
  </si>
  <si>
    <t>address_last_updated_dt</t>
  </si>
  <si>
    <t>OCP</t>
  </si>
  <si>
    <t>in dim_customer_extn_hist, field address_last_updated_dt</t>
  </si>
  <si>
    <t>address_perm_status_modified_dt</t>
  </si>
  <si>
    <t>crm_data_sharing.sdds_direct_campaign_master</t>
  </si>
  <si>
    <t>The date and time when the customer's address contact permission status was last modified. This can be used to track changes made to the record over time.</t>
  </si>
  <si>
    <t>not found</t>
  </si>
  <si>
    <t>Phone Number / Cell Number / Email Address</t>
  </si>
  <si>
    <t>contact_value</t>
  </si>
  <si>
    <t>Together, contact_type, contact_sub_type, and contact value provide the contact information for a given consumer where present. Possible values for contact_type</t>
  </si>
  <si>
    <t>contact_type</t>
  </si>
  <si>
    <t>contact_sub_type</t>
  </si>
  <si>
    <t>Source of email opt-in collection</t>
  </si>
  <si>
    <t>Dependent on interaction table</t>
  </si>
  <si>
    <t>TO CREATE PER NEW GDM SPECS</t>
  </si>
  <si>
    <t>if contact_perm_status_modified_src field in dim_subscriber else provide source</t>
  </si>
  <si>
    <t>email_perm_status_modified_dt</t>
  </si>
  <si>
    <t>Liveramp, Attentive</t>
  </si>
  <si>
    <t>in dim_subscriber as contact_perm_status_modified_dt? or is it  sys_last_modified_dt for the record in dim_customer_extn_hist</t>
  </si>
  <si>
    <t>phone_perm_status_modified_dt</t>
  </si>
  <si>
    <t>sms_perm_status</t>
  </si>
  <si>
    <t>Source of SMS opt-in collection</t>
  </si>
  <si>
    <t>sms_perm_status_modified_src</t>
  </si>
  <si>
    <t>in dim_subscriber</t>
  </si>
  <si>
    <t>sms_perm_status_modified_dt</t>
  </si>
  <si>
    <t>Not in C360, no waves</t>
  </si>
  <si>
    <t>in dim_subscriber as sms_perm_status_modified_dt? or is it  sys_last_modified_dt for the record in dim_customer_extn_hist</t>
  </si>
  <si>
    <t>sms_double_optin_modified_dt</t>
  </si>
  <si>
    <t>TransUnion, Attentive</t>
  </si>
  <si>
    <t>in dim_subscriber as sms_double_optin_modified_dt? or is it  sys_last_modified_dt for the record in dim_customer_extn_hist</t>
  </si>
  <si>
    <t>sms_double_optin_modified_src</t>
  </si>
  <si>
    <t>Last modified date</t>
  </si>
  <si>
    <t>last_modified_dt</t>
  </si>
  <si>
    <t>Engagement</t>
  </si>
  <si>
    <t>acquisition campaign name</t>
  </si>
  <si>
    <t>campaign_nm (acquisition-only)</t>
  </si>
  <si>
    <t>Bigger Project (don’t change color)</t>
  </si>
  <si>
    <t>Name of the campaign where the consumer was acquired</t>
  </si>
  <si>
    <t>Acquisition</t>
  </si>
  <si>
    <t>Acquisition channel device</t>
  </si>
  <si>
    <t>acquisition_device_key</t>
  </si>
  <si>
    <t>EAC</t>
  </si>
  <si>
    <t>Acquisition channel key</t>
  </si>
  <si>
    <t>acquisition_channel_key</t>
  </si>
  <si>
    <t xml:space="preserve">This key is calculated based on the source at which the first engagement and the value is returned.
UDF Logic to calculate acquisition channel:
UDF receives all the interactions of the customer as Input.
Input is divided into multiple lists as specified above.
It retrieves the first record from the Profile Management list and retrieves the source name and acquisition source from the record.
If the acquisition source is not empty or not null, then the source name is concatenated with acquisition source and the resultant value is returned, else if acquisition source is empty or null then the source name is returned.
Note: If the resultant source name is ‘HARTEHANKS’ or ‘CRMLITE’ and if there is a record with the same interaction date with source name other than ‘HARTEHANKS’ or ‘CRMLITE’, then that record is considered as a priority.
</t>
  </si>
  <si>
    <t>acquisition date key</t>
  </si>
  <si>
    <t>acquisition_date_key</t>
  </si>
  <si>
    <t xml:space="preserve">The date of the first profile management record of the customer.
UDF Logic to calculate acquisition date:
UDF receives all the interactions of the customer as Input.
Input is divided into multiple lists as specified above.
It retrieves the first record from the Profile Management list and retrieves the date from the record. </t>
  </si>
  <si>
    <t>Acquisition medium</t>
  </si>
  <si>
    <t>acq_medium</t>
  </si>
  <si>
    <t>Acquisition source</t>
  </si>
  <si>
    <t>source_name</t>
  </si>
  <si>
    <t>Originating source system where the customer was acquired</t>
  </si>
  <si>
    <t>1P Acquisition Framework/GDM</t>
  </si>
  <si>
    <t>acq_source</t>
  </si>
  <si>
    <t>This indicates the source where the customer was acquired from. Possible values: Website, Mobile. For manual upload, the following are the list:
PopUp Store
Media Leads
Events
Exhibits
Product Launch
Grand Opening
Sweepstakes
White Label
Store Event
3rd Party
Social
Rewards
Name Capture Cards
Product Inserts</t>
  </si>
  <si>
    <t>acquisition source benefit</t>
  </si>
  <si>
    <t>acquisition_source_benefitid</t>
  </si>
  <si>
    <t>crm_base.dim_customer</t>
  </si>
  <si>
    <t>Acquisition source touchpoint</t>
  </si>
  <si>
    <t>acquisition_source_touchpoint</t>
  </si>
  <si>
    <t>acquisition source type</t>
  </si>
  <si>
    <t>acquisition_source_type</t>
  </si>
  <si>
    <t>Acquisition sub source</t>
  </si>
  <si>
    <t>acq_sub_source</t>
  </si>
  <si>
    <t>Refers to the sub source of the acquisition</t>
  </si>
  <si>
    <t>Google Analytics  source channel group</t>
  </si>
  <si>
    <t>ga_src_channel_grp</t>
  </si>
  <si>
    <t>Speak to Steph</t>
  </si>
  <si>
    <t>vw_ga4_interactions_raw</t>
  </si>
  <si>
    <t>channel name of first anonymous interaction</t>
  </si>
  <si>
    <t>Difficult</t>
  </si>
  <si>
    <t>GA</t>
  </si>
  <si>
    <t>Recruitment Source Channel</t>
  </si>
  <si>
    <t>acquisition_source_channel</t>
  </si>
  <si>
    <t>Aquisition</t>
  </si>
  <si>
    <t xml:space="preserve">RecruitmentChannelMediaCampaign </t>
  </si>
  <si>
    <t>Keep - we can have this in 1P Acquisition</t>
  </si>
  <si>
    <t>Registration source</t>
  </si>
  <si>
    <t>registration_source</t>
  </si>
  <si>
    <t>refers to the source of registration</t>
  </si>
  <si>
    <t>Registration status key</t>
  </si>
  <si>
    <t>registration_status_key</t>
  </si>
  <si>
    <t xml:space="preserve">Refers to registration at the brand website or any other channel where account/professional registration is possible
Registered, Not Registered
</t>
  </si>
  <si>
    <t>Registration sub source</t>
  </si>
  <si>
    <t>registration_sub_source</t>
  </si>
  <si>
    <t xml:space="preserve">Refers to the sub source of the registration </t>
  </si>
  <si>
    <t>Engagement Metric</t>
  </si>
  <si>
    <t>Consumer activity key</t>
  </si>
  <si>
    <t>consumer_activity_key</t>
  </si>
  <si>
    <t>The key is used to generate keys based  on the latest interaction of the customer possible values  VCH_CA_03C , VCH_CA_46C, VCH_CA_79C, VCH_CA_1012C, VCH_CA_1324C, VCH_CA_2436C, VCH_CA_36PC</t>
  </si>
  <si>
    <t>EME</t>
  </si>
  <si>
    <t>Consumer activity status key</t>
  </si>
  <si>
    <t>consumer_activity_status_key</t>
  </si>
  <si>
    <t>This KPI is based on the latest engagement record of the customer.
UDF receives all the interactions of the customer as Input.
Sort the interactions depending on interaction dates.
Possible values:
if (minDays &gt; 1095)=consumerActivityKey = "VCH_CA_36PC
minDays &gt; 730=consumerActivityKey = "VCH_CA_2536C"
minDays &gt; 365=consumerActivityKey = "VCH_CA_1324C"
minDays &gt; 273=consumerActivityKey = "VCH_CA_1012C"
minDays &gt; 182=consumerActivityKey = "VCH_CA_79C"
minDays &gt; 91)=consumerActivityKey = "VCH_CA_46C"
minDays &gt;= 0)=consumerActivityKey = "VCH_CA_03C"
any interaction beyond the timelines or NA, consumerActivityKey = "VCH_CA_NA"</t>
  </si>
  <si>
    <t>Digital Behavior</t>
  </si>
  <si>
    <t>Last Cart Abandon Date</t>
  </si>
  <si>
    <t>Most recent cart abandon date</t>
  </si>
  <si>
    <t>GDM &amp; OCP</t>
  </si>
  <si>
    <t xml:space="preserve">Purchase Subchannel </t>
  </si>
  <si>
    <t>Online subchannels: eboutique, eshop in shop (including TMALL), eretailer 
Offline subchannels : FSS, department stores 
Declared subchannels : unique code, receipt scanning</t>
  </si>
  <si>
    <t>brand customer id</t>
  </si>
  <si>
    <t>crm_reporting.fact_customer_interactions</t>
  </si>
  <si>
    <t>Unique key for this consumer in brand, country</t>
  </si>
  <si>
    <t>brand code</t>
  </si>
  <si>
    <t xml:space="preserve">BrandCode </t>
  </si>
  <si>
    <t>KPI, not in C360, not in OCP</t>
  </si>
  <si>
    <t>division code</t>
  </si>
  <si>
    <t xml:space="preserve">DivisionCode </t>
  </si>
  <si>
    <t>country code</t>
  </si>
  <si>
    <t xml:space="preserve">CountryCode </t>
  </si>
  <si>
    <t>interaction type</t>
  </si>
  <si>
    <t>interaction_type</t>
  </si>
  <si>
    <t>Type of interaction. E.g. Order, Feedback, Referral, Loyalty, Email Campaign, SMS Campaign, Push Notification, Web Browse, Product Notification, Profile Management</t>
  </si>
  <si>
    <t>in silver interaction table</t>
  </si>
  <si>
    <t>interaction sub-type</t>
  </si>
  <si>
    <t>interaction_sub_type</t>
  </si>
  <si>
    <t>Interaction sub type. 
Order - Auto Replenishment, Box Order, Store Order, Online Order
Feedback - Review, Question, Story 
Referral - Single Referral, Multiple Referral
Loyalty - Points Earned, Points Expired, Tier Achievement, Tier Expired, Digital Reward Redeemed, Virtual Consultation Redeemed, Friend Referral Confirmation, Coupon Reward Redeemed, Product Samples Redeemed, Magazine Sub Redeemed, Giftcard Redeemed,Sweeps Giveaway Redeemed, Charity Donation Redeemed
Email Campaign - Bounce, Click, Complaints, Not Sent,Open, Sent, Unsubs
SMS Campaign - Failed, Delivered
Push Notification - Failed, Delivered
Web Browse - 
Product Notification - Request Registered, Notification Generated
Profile Update - Profile Created, Profile Updated, Profile Deleted</t>
  </si>
  <si>
    <t>in crm_base.fact_customer_interactions</t>
  </si>
  <si>
    <t>interaction channel</t>
  </si>
  <si>
    <t>channel</t>
  </si>
  <si>
    <t>Channel used by the customer to interact with the brand</t>
  </si>
  <si>
    <t>interaction source</t>
  </si>
  <si>
    <t>Source from which the tracked event was captured</t>
  </si>
  <si>
    <t>Website Interactions</t>
  </si>
  <si>
    <t>add to cart</t>
  </si>
  <si>
    <t>add_to_cart</t>
  </si>
  <si>
    <t>An instance of the add_to_cart event that is triggered when a user adds an item to their shopping cart.</t>
  </si>
  <si>
    <t>article name</t>
  </si>
  <si>
    <t>article_name</t>
  </si>
  <si>
    <t>Name of article on website</t>
  </si>
  <si>
    <t>item category</t>
  </si>
  <si>
    <t>item_category</t>
  </si>
  <si>
    <t>The hierarchical category in which the item is classified. For example, in Apparel/Mens/Summer/Shirts/T-shirts, Apparel is the item category.</t>
  </si>
  <si>
    <t>Not in C360 or Glossary</t>
  </si>
  <si>
    <t>newsletter registration</t>
  </si>
  <si>
    <t>newsletter_registration</t>
  </si>
  <si>
    <t>User signs up to newsletter after seeing product finder results</t>
  </si>
  <si>
    <t>awaiting answers</t>
  </si>
  <si>
    <t>page view</t>
  </si>
  <si>
    <t>page_view</t>
  </si>
  <si>
    <t>An instance of the page_view event that is triggered each time a user loads or reloads a page on your website.</t>
  </si>
  <si>
    <t>salon locator</t>
  </si>
  <si>
    <t>salon_locator</t>
  </si>
  <si>
    <t>Interaction with CTA button "find in stores" on product detail page</t>
  </si>
  <si>
    <t>session duration</t>
  </si>
  <si>
    <t>session_duration</t>
  </si>
  <si>
    <t>The total amount of time (in seconds) a user spends in a session, measured from the first event to the last event in that session.</t>
  </si>
  <si>
    <t>site load service</t>
  </si>
  <si>
    <t>site_load_service</t>
  </si>
  <si>
    <t>Service selected by user and loaded</t>
  </si>
  <si>
    <t>social interaction</t>
  </si>
  <si>
    <t>social_interaction</t>
  </si>
  <si>
    <t>Refer a friend from account dashboard (example: "send invite" "copy link")</t>
  </si>
  <si>
    <t>start live chat</t>
  </si>
  <si>
    <t>start_live_chat</t>
  </si>
  <si>
    <t>User selects "chat now" CTA to rollout live chat</t>
  </si>
  <si>
    <t>use filters</t>
  </si>
  <si>
    <t>use_filters</t>
  </si>
  <si>
    <t>Engagement with filter elements on product selector pages or range pages (example : "skin type" | "price high to low"</t>
  </si>
  <si>
    <t>validate quiz</t>
  </si>
  <si>
    <t>validate_quiz</t>
  </si>
  <si>
    <t>User finishes quizz, sign up required to see results</t>
  </si>
  <si>
    <t>view item</t>
  </si>
  <si>
    <t>view_item</t>
  </si>
  <si>
    <t>Product is viewed by user through service feature</t>
  </si>
  <si>
    <t>write review</t>
  </si>
  <si>
    <t>write_review</t>
  </si>
  <si>
    <t>User writes a review to earn points in loyalty program</t>
  </si>
  <si>
    <t>Core Identifiers</t>
  </si>
  <si>
    <t>Consumer ID (LUSA-wide)</t>
  </si>
  <si>
    <t xml:space="preserve"> global_mdm_id</t>
  </si>
  <si>
    <t>Unique key to identify this record.</t>
  </si>
  <si>
    <t>This is deprecated, all tables will have brand_customer_id and global_customer_id</t>
  </si>
  <si>
    <t>TransUnion Customer ID</t>
  </si>
  <si>
    <t>ekey</t>
  </si>
  <si>
    <t>crm_reporting.vw_dp_neustar_customer</t>
  </si>
  <si>
    <t>TransUnion unique consumer identifier (to be leveraged for identity resolution)</t>
  </si>
  <si>
    <t>Medium</t>
  </si>
  <si>
    <t>NC</t>
  </si>
  <si>
    <t>Country code of the customer address</t>
  </si>
  <si>
    <t>Personal Information</t>
  </si>
  <si>
    <t xml:space="preserve">First Name </t>
  </si>
  <si>
    <t>first_name</t>
  </si>
  <si>
    <t>The customer's first name</t>
  </si>
  <si>
    <t>ID</t>
  </si>
  <si>
    <t xml:space="preserve">Last Name </t>
  </si>
  <si>
    <t>last_name</t>
  </si>
  <si>
    <t>The customer's last name</t>
  </si>
  <si>
    <t xml:space="preserve">Gender </t>
  </si>
  <si>
    <t>gender</t>
  </si>
  <si>
    <t>Specifies the gender of the customer</t>
  </si>
  <si>
    <t>in dim_customer_hist</t>
  </si>
  <si>
    <t>Month + Day of Birth</t>
  </si>
  <si>
    <t>birth_month_day</t>
  </si>
  <si>
    <t>Specifies the customer's birth month and day</t>
  </si>
  <si>
    <t>long term frozen control group</t>
  </si>
  <si>
    <t>ltfcg</t>
  </si>
  <si>
    <t>Check logic</t>
  </si>
  <si>
    <t>Indicates whether the customer is part of our long term frozen control group (ltfg) for A/B testing</t>
  </si>
  <si>
    <t>ControlEndDate</t>
  </si>
  <si>
    <t>effective_end_dt</t>
  </si>
  <si>
    <t>crm_reporting.customer_control_grp</t>
  </si>
  <si>
    <t>m</t>
  </si>
  <si>
    <t>ControlStartDate</t>
  </si>
  <si>
    <t>effective_start_dt</t>
  </si>
  <si>
    <t>Date which the consumer was placed in a global control group</t>
  </si>
  <si>
    <t>IsControl</t>
  </si>
  <si>
    <t>Consumer is in a global control group</t>
  </si>
  <si>
    <t>Last update date and time</t>
  </si>
  <si>
    <t>Specifies the date the customer's profile was last modified</t>
  </si>
  <si>
    <t>Model Name</t>
  </si>
  <si>
    <t>model_name</t>
  </si>
  <si>
    <t>prod_us_catalog.crm_b2c_nonpii_analytics.bar_aa_models</t>
  </si>
  <si>
    <t>in prod_us_catalog.crm_b2c_nonpii_analytics.bar_aa_models</t>
  </si>
  <si>
    <t>Segment Value</t>
  </si>
  <si>
    <t>segment_value</t>
  </si>
  <si>
    <t>Highest Sales Decile Key</t>
  </si>
  <si>
    <t>highest_decile_key</t>
  </si>
  <si>
    <t>This field indicates the highest sales decile (see decile_key) that the customer has ever acheived since making their first purchase with a given brand. Note: the customer's sales decile is recalcualted at the end of each month, so this field finds the maximum of across all monthly figures for the given customer, ignoring instances where decile_key = 999 (which indicates no decile was assigned).</t>
  </si>
  <si>
    <t>address latitude</t>
  </si>
  <si>
    <t>input_address_latitude</t>
  </si>
  <si>
    <t>Address latitude of the matched individual. 6 to 11 decimal digits. There is an implied decimal at 6 places (99V999999)</t>
  </si>
  <si>
    <t>address longitude</t>
  </si>
  <si>
    <t>input_address_longitude</t>
  </si>
  <si>
    <t>Address longitude of the matched individual. 6 to 11 decimal digits. There is an implied decimal at 6 places (99V999999)</t>
  </si>
  <si>
    <t>Have standardization from</t>
  </si>
  <si>
    <t>age</t>
  </si>
  <si>
    <t>age_code</t>
  </si>
  <si>
    <t>Age of the matched individual in years</t>
  </si>
  <si>
    <t>age range</t>
  </si>
  <si>
    <t>age_range</t>
  </si>
  <si>
    <t>prod_us_catalog.crm_base.vw_customer360_liveramp</t>
  </si>
  <si>
    <t>The age range the matched individual fall into in years, derived from age_code</t>
  </si>
  <si>
    <t>appended address latitude</t>
  </si>
  <si>
    <t>append_address_latitude</t>
  </si>
  <si>
    <t>appended address longitude</t>
  </si>
  <si>
    <t>append_address_longitude</t>
  </si>
  <si>
    <t>appended city</t>
  </si>
  <si>
    <t>append_city</t>
  </si>
  <si>
    <t>For a matched record, the TransUnion database might have an better address that is different than the input address. If so, this address will be returned.</t>
  </si>
  <si>
    <t>appended postal address</t>
  </si>
  <si>
    <t>append_postal_code</t>
  </si>
  <si>
    <t>Postal code of the matched individual</t>
  </si>
  <si>
    <t>appended state</t>
  </si>
  <si>
    <t>append_state</t>
  </si>
  <si>
    <t>business owner</t>
  </si>
  <si>
    <t>business_owner</t>
  </si>
  <si>
    <t>Indicates whether a matched individual owns a business</t>
  </si>
  <si>
    <t>children present in household living unit</t>
  </si>
  <si>
    <t>children_presence_of_child_0_17</t>
  </si>
  <si>
    <t xml:space="preserve">need in gold? </t>
  </si>
  <si>
    <t>Indicates whether any children 17 years old or younger are present in the consumer's household</t>
  </si>
  <si>
    <t>country of origin</t>
  </si>
  <si>
    <t>country_of_origin</t>
  </si>
  <si>
    <t>Country of origin of the matched individual</t>
  </si>
  <si>
    <t>credit card owner</t>
  </si>
  <si>
    <t>presence_of_credit_card</t>
  </si>
  <si>
    <t>Indicates a household's self-reported presence of a credit card.</t>
  </si>
  <si>
    <t>In Glossary, reporting</t>
  </si>
  <si>
    <t>date of birth</t>
  </si>
  <si>
    <t>birth_date</t>
  </si>
  <si>
    <t>Date of Birth found in TransUnion's record . DOB will be in format YYYYMM or be Blank when no DOB is available/appendable</t>
  </si>
  <si>
    <t>dwelling type</t>
  </si>
  <si>
    <t>dwelling_type</t>
  </si>
  <si>
    <t>Each household is assigned a dwelling type code based on United States Postal Service (USPS) information.</t>
  </si>
  <si>
    <t>household composition</t>
  </si>
  <si>
    <t>household_composition</t>
  </si>
  <si>
    <t>The HH Composition Code is based on the composition of males, females and children within the living unit.</t>
  </si>
  <si>
    <t>interest in cooking</t>
  </si>
  <si>
    <t>hh_interest_cooking</t>
  </si>
  <si>
    <t xml:space="preserve">TransUnion Interest and Hobby information is compiled from public and private data sources and self reported information.  Source examples include charitable giving, purchase data, subscriptions, and surveys.  Attributes and audiences represent multiple interest categories like contributor and donor, crafts and hobbies, do-it-yourself, electronics, entertainment, food and wine, gaming, health and fitness, reading and music, sports and outdoor, and travel.
Y = Interest in cooking, Blank = no, or unknown </t>
  </si>
  <si>
    <t>interest in luxury</t>
  </si>
  <si>
    <t>hh_interest_luxury_life</t>
  </si>
  <si>
    <t xml:space="preserve">TransUnion Interest and Hobby information is compiled from public and private data sources and self reported information.  Source examples include charitable giving, purchase data, subscriptions, and surveys.  Attributes and audiences represent multiple interest categories like contributor and donor, crafts and hobbies, do-it-yourself, electronics, entertainment, food and wine, gaming, health and fitness, reading and music, sports and outdoor, and travel.
Y =  Made up of three or more: gourmet cooking, health / natural foods, wines, fashion clothing, home decor, etc., Blank = no, or unknown </t>
  </si>
  <si>
    <t>interest in online education</t>
  </si>
  <si>
    <t>hh_interest_online_education</t>
  </si>
  <si>
    <t xml:space="preserve">TransUnion Interest and Hobby information is compiled from public and private data sources and self reported information.  Source examples include charitable giving, purchase data, subscriptions, and surveys.  Attributes and audiences represent multiple interest categories like contributor and donor, crafts and hobbies, do-it-yourself, electronics, entertainment, food and wine, gaming, health and fitness, reading and music, sports and outdoor, and travel.
Y = Indicates interest in online education / distance learning, Blank = no, or unknown </t>
  </si>
  <si>
    <t>mail responder</t>
  </si>
  <si>
    <t>mail_responder</t>
  </si>
  <si>
    <t>Direct Mail Responder information identifies consumers who have purchased by direct mail.</t>
  </si>
  <si>
    <t>makes online purchases</t>
  </si>
  <si>
    <t>hh_internet_buyer</t>
  </si>
  <si>
    <t xml:space="preserve">TransUnion Retail Purchase data consists of online and offline purchase information compiled from retailers and catalog merchants.
Y =  Buys online, Blank = no, or unknown </t>
  </si>
  <si>
    <t>median family houshold income</t>
  </si>
  <si>
    <t>median_family_household_income</t>
  </si>
  <si>
    <t>Median family household income</t>
  </si>
  <si>
    <t>number of adults in household living unit</t>
  </si>
  <si>
    <t>number_of_adults_in_living_unit</t>
  </si>
  <si>
    <t>Number of adults on record.</t>
  </si>
  <si>
    <t>number of children in household living unit</t>
  </si>
  <si>
    <t>number_of_children_in_living_unit</t>
  </si>
  <si>
    <t>The number of children 17 years old or younger.</t>
  </si>
  <si>
    <t>number of people in household living unit</t>
  </si>
  <si>
    <t>number_of_persons_in_living_unit</t>
  </si>
  <si>
    <t>The total number of people on the record (Includes count for children, adults).</t>
  </si>
  <si>
    <t>occupation code</t>
  </si>
  <si>
    <t>occupation_code</t>
  </si>
  <si>
    <t>Professional occupation of the matched individual</t>
  </si>
  <si>
    <t>occupation group</t>
  </si>
  <si>
    <t>occupation_group</t>
  </si>
  <si>
    <t>Professional occupation category of the matched individual</t>
  </si>
  <si>
    <t>owns a warehouse membership</t>
  </si>
  <si>
    <t>hh_purchase_membership_warehouse</t>
  </si>
  <si>
    <t xml:space="preserve">TransUnion Retail Purchase data consists of online and offline purchase information compiled from retailers and catalog merchants.
Y = Owns a warehouse membership, Blank = no, or unknown </t>
  </si>
  <si>
    <t>owns premium stor or retail credit card</t>
  </si>
  <si>
    <t>cc_premium_store_or_retail</t>
  </si>
  <si>
    <t xml:space="preserve">TransUnion's Premium Card audiences are compiled from public and private data sources and self reported information.  Source examples include charitable giving, purchase data, subscriptions, and surveys. 
Y = Owns premium retail or store credit card, Blank = no, or unknown </t>
  </si>
  <si>
    <t>predicted education level</t>
  </si>
  <si>
    <t>education_model</t>
  </si>
  <si>
    <t>Indicates the likelihood that a matched individual has reached a given education level</t>
  </si>
  <si>
    <t>predicted gender</t>
  </si>
  <si>
    <t>gender_code</t>
  </si>
  <si>
    <t>Indicates the likelihood that a matched individual is male or female</t>
  </si>
  <si>
    <t>predicted household income (broad)</t>
  </si>
  <si>
    <t>estimated_household_income_broad</t>
  </si>
  <si>
    <t>The estimated income bracket of matched individual's household (broad bracket range)</t>
  </si>
  <si>
    <t>predicted household income (narrow)</t>
  </si>
  <si>
    <t>estimated_household_income_narrow</t>
  </si>
  <si>
    <t>The estimated income bracket of matched individual's household (narrow bracket range)</t>
  </si>
  <si>
    <t>predicted marital status</t>
  </si>
  <si>
    <t>maritalstatus</t>
  </si>
  <si>
    <t>Indicates the likelihood that a matched individual is married</t>
  </si>
  <si>
    <t>predicted retail credit card owner</t>
  </si>
  <si>
    <t>retail_card_likely</t>
  </si>
  <si>
    <t xml:space="preserve">TransUnion Consumer Finance and Insurance attributes and audiences are based upon offline financial and insurance information like credit card characteristics and utilization, installment loan and mortgage activity, and insurance behavior. These attributes and audiences are aggregated and depersonalized where required.
Y = Aggregated households that likely have one or more active, open retail credit cards, Blank = no, or unknown </t>
  </si>
  <si>
    <t>premium credit card owner</t>
  </si>
  <si>
    <t>presence_of_premium_credit_card</t>
  </si>
  <si>
    <t>Indicates a household's self-reported presence of a premium credit card.</t>
  </si>
  <si>
    <t>purchased cosmetics through mail</t>
  </si>
  <si>
    <t>hh_purchase_cosmetics</t>
  </si>
  <si>
    <t xml:space="preserve">TransUnion Retail Purchase data consists of online and offline purchase information compiled from retailers and catalog merchants. Y = Purchased cosmetics via mail, Blank = no, or unknown </t>
  </si>
  <si>
    <t>retail credit card owener</t>
  </si>
  <si>
    <t>cc_retail_card</t>
  </si>
  <si>
    <t>TransUnion's Retail Card audience is compiled from public and private data sources and self reported information.  Source examples include charitable giving, purchase data, subscriptions, and surveys.
Y = Presence of retail credit card, Blank = no, or unknown</t>
  </si>
  <si>
    <t>Loyalty Program</t>
  </si>
  <si>
    <t>Membership</t>
  </si>
  <si>
    <t>Loyalty program member</t>
  </si>
  <si>
    <t>is_loyalty</t>
  </si>
  <si>
    <t>prod_us_catalog.crm_base.customer360</t>
  </si>
  <si>
    <t>Indicates if customer is a member of a loyalty program (has a loyalty membership)</t>
  </si>
  <si>
    <t>LOY</t>
  </si>
  <si>
    <t>Loyalty status</t>
  </si>
  <si>
    <t>loyalty_status_key</t>
  </si>
  <si>
    <t>prod_us_catalog.crm_reporting.fact_customer_segment_by_brand</t>
  </si>
  <si>
    <t>Indicates the loyalty membership status of the customer (active member, lapsed (inactive) member, non-member) (for their most recently active loyalty account). A customer is referred to as active loyalty member, if their latest interaction based on loyalty is in the last 365 days from the current date, else he is an inactive loyalty member.
If the customer has no interactions related to loyalty, then he is not a loyalty member.
This KPI has three possible values:
Key	                  Value
Not a Loyalty Member	VCH_LOYLS_NLM
Loyalty Member	        VCH_LOYLS_LM
Lapsed Loyalty Member	VCH_LOYLS_LLM
UDF Logic to calculate loyalty status key:
UDF receives all the interactions of the customer as Input.
Input is divided into multiple lists as specified above
It retrieves the last record from the loyalty list and the date difference is calculated with interaction date and the current date.
If the interaction date is less than or equal to 365 days, then the customer is a loyalty member else a lapsed loyalty member.</t>
  </si>
  <si>
    <t>GDM Analytics, Attentive</t>
  </si>
  <si>
    <t>loyalty_status_key has been replaced by loyalty_status_active_12months and loyalty_status_lapsed</t>
  </si>
  <si>
    <t>Loyalty member start date</t>
  </si>
  <si>
    <t>loyalty_member_start_dt</t>
  </si>
  <si>
    <t>The date when the customer became a loyalty member. Might be different from created_at in the case of feed enrollment. (for their most recently active loyalty account)</t>
  </si>
  <si>
    <t>loyalty channel</t>
  </si>
  <si>
    <t>loyalty_channel</t>
  </si>
  <si>
    <t>prod_us_catalog.crm_base.dim_customer</t>
  </si>
  <si>
    <t>The channel through which the customer enrolled as a loyalty member (sms, email, web, app)  (for their most recently active loyalty account)</t>
  </si>
  <si>
    <t>Loyalty tier name</t>
  </si>
  <si>
    <t>tier_name</t>
  </si>
  <si>
    <t>The customer's loyalty membership tier (using brand-level naming conventions)  (for their most recently active loyalty account)</t>
  </si>
  <si>
    <t>loyalty tier start date/time</t>
  </si>
  <si>
    <t>loyalty_tier_join_dt</t>
  </si>
  <si>
    <t>The date when the customer acheived their current loyalty membership tier (for their most recently active loyalty account)</t>
  </si>
  <si>
    <t>loyalty tier expiry date/time</t>
  </si>
  <si>
    <t>loyalty_tier_expiry_dt</t>
  </si>
  <si>
    <t>The date when the loyalty member's current membership tier will expire (for their most recently active loyalty account)</t>
  </si>
  <si>
    <t>loyalty last login date/time</t>
  </si>
  <si>
    <t>last_login_dt</t>
  </si>
  <si>
    <t>The date when the loyalty member last logged into their loyalty account (for their most recently active loyalty account)</t>
  </si>
  <si>
    <t>we have a loyalty last activity dt but the last login date/time. I do not know where is the source</t>
  </si>
  <si>
    <t>Loyalty last activity date</t>
  </si>
  <si>
    <t>loyalty_last_activity_dt</t>
  </si>
  <si>
    <t>The date when the loyalty member last interacted with their loyalty account (made a purchase, redeemed points, altered their profile, etc.)  (for their most recently active loyalty account)</t>
  </si>
  <si>
    <t>Points &amp; Rewards</t>
  </si>
  <si>
    <t>Loyalty points balance</t>
  </si>
  <si>
    <t>loyalty_balance</t>
  </si>
  <si>
    <t>Loyalty points earned</t>
  </si>
  <si>
    <t>loyalty_points</t>
  </si>
  <si>
    <t>Redeemed points</t>
  </si>
  <si>
    <t>redeemed_points</t>
  </si>
  <si>
    <t>The total loyalty points the customer has redeemed over their lifetime (for their most recently active loyalty account)</t>
  </si>
  <si>
    <t>loyalty points expiring</t>
  </si>
  <si>
    <t>loyalty_points_expiring</t>
  </si>
  <si>
    <t>The number of loyalty points the member has that are flagged for expiration (for their most recently active loyalty account)</t>
  </si>
  <si>
    <t>loyalty expiration date</t>
  </si>
  <si>
    <t>loyalty_expiration_dt</t>
  </si>
  <si>
    <t>The date when the loyalty points the member has flagged for expiration will expire (for their most recently active loyalty account)</t>
  </si>
  <si>
    <t>Expired points</t>
  </si>
  <si>
    <t>expired_points</t>
  </si>
  <si>
    <t>loyalty points earned L12M</t>
  </si>
  <si>
    <t>NumberofPointsEarned0to12</t>
  </si>
  <si>
    <t xml:space="preserve">We need this here to show the logic that we are using in this table, needs to be mirrored </t>
  </si>
  <si>
    <t>we already have the points earned in loyalty</t>
  </si>
  <si>
    <t>loyalty points redeemed L12M</t>
  </si>
  <si>
    <t>NumberofPointsSpent0to12</t>
  </si>
  <si>
    <t>we already have the points redeemed in loyalty</t>
  </si>
  <si>
    <t>Loyalty Campaign Interactions</t>
  </si>
  <si>
    <t>loyalty amount</t>
  </si>
  <si>
    <t>loyalty_amt</t>
  </si>
  <si>
    <t>prod_us_catalog.crm_reporting.fact_loyalty_event</t>
  </si>
  <si>
    <t>The value supplied for the transaction.</t>
  </si>
  <si>
    <t>loyalty event channel</t>
  </si>
  <si>
    <t>engmt_channel</t>
  </si>
  <si>
    <t>to measure cross_channel_member_flag</t>
  </si>
  <si>
    <t>loyalty event id</t>
  </si>
  <si>
    <t>loyalty_event_id</t>
  </si>
  <si>
    <t>Unique identifier for the loyalty event</t>
  </si>
  <si>
    <t>in fact_loyalty_events</t>
  </si>
  <si>
    <t>loyalty event sub-channel</t>
  </si>
  <si>
    <t>engmt_sub_channel</t>
  </si>
  <si>
    <t>loyalty event type</t>
  </si>
  <si>
    <t>event_type</t>
  </si>
  <si>
    <t>type of loyalty event</t>
  </si>
  <si>
    <t>loyalty promo placement</t>
  </si>
  <si>
    <t>promo_placement</t>
  </si>
  <si>
    <t>prod_us_catalog.crm_base.fact_order_header</t>
  </si>
  <si>
    <t>where and how a promotion is displayed or applied</t>
  </si>
  <si>
    <t>in fact_order_header</t>
  </si>
  <si>
    <t>loyalty tier upgrade (old tier to new tier)</t>
  </si>
  <si>
    <t>tier ugrade</t>
  </si>
  <si>
    <t>prod_us_catalog.crm_loyalty.tier_update</t>
  </si>
  <si>
    <t>Track tier progression &amp; movements.</t>
  </si>
  <si>
    <t>Marketing Campaign</t>
  </si>
  <si>
    <t>Campaign Exposure</t>
  </si>
  <si>
    <t xml:space="preserve">Content </t>
  </si>
  <si>
    <t>html content</t>
  </si>
  <si>
    <t>Campaign ID</t>
  </si>
  <si>
    <t>campaign_unique_id</t>
  </si>
  <si>
    <t>crm_reporting.fact_customer_campaign_interaction_month</t>
  </si>
  <si>
    <t>CampaignID</t>
  </si>
  <si>
    <t>MKC</t>
  </si>
  <si>
    <t xml:space="preserve">Brand code </t>
  </si>
  <si>
    <t xml:space="preserve">Division code </t>
  </si>
  <si>
    <t xml:space="preserve">Country code </t>
  </si>
  <si>
    <t>campaign date key</t>
  </si>
  <si>
    <t>date_key</t>
  </si>
  <si>
    <t>Date of the Campaign ID</t>
  </si>
  <si>
    <t>campaign name</t>
  </si>
  <si>
    <t>campaign_nm</t>
  </si>
  <si>
    <t>The name associated with the campaign, assigned by brand marketers using the campaign naming tool</t>
  </si>
  <si>
    <t>Campaign channel</t>
  </si>
  <si>
    <t>msg_channel</t>
  </si>
  <si>
    <t>Channel of execution eg sms, email</t>
  </si>
  <si>
    <t>Campaign type</t>
  </si>
  <si>
    <t>campaign_type</t>
  </si>
  <si>
    <t>Broadcast, trigger, Abandon cart, Abandon session, replenishment. To be aligned to naming convention</t>
  </si>
  <si>
    <t>Campaign target</t>
  </si>
  <si>
    <t>segment_name</t>
  </si>
  <si>
    <t>Target segment of campaign. All base, Prospects, Active customers, New customers, Loyalty member tier</t>
  </si>
  <si>
    <t>NA</t>
  </si>
  <si>
    <t>Field removed</t>
  </si>
  <si>
    <t>Campaign Subject header</t>
  </si>
  <si>
    <t>subject_line</t>
  </si>
  <si>
    <t>Subject header content</t>
  </si>
  <si>
    <t>Delivery Campaign ID</t>
  </si>
  <si>
    <t>DeliveryID</t>
  </si>
  <si>
    <t xml:space="preserve">DeliveryID </t>
  </si>
  <si>
    <t>campaign message delivery date</t>
  </si>
  <si>
    <t>DeliveryIDdate</t>
  </si>
  <si>
    <t xml:space="preserve">Date of the Delivery ID </t>
  </si>
  <si>
    <t>Campaign start date</t>
  </si>
  <si>
    <t>start_dt</t>
  </si>
  <si>
    <t>crm_reporting.dim_campaign</t>
  </si>
  <si>
    <t>Campaign end date</t>
  </si>
  <si>
    <t>end_dt</t>
  </si>
  <si>
    <t xml:space="preserve">Is Personalised </t>
  </si>
  <si>
    <t>Declared field depicting if personalisation has been used within campaign</t>
  </si>
  <si>
    <t>total campaign bounce count</t>
  </si>
  <si>
    <t>SUM(bounced_cnt) for each campaign</t>
  </si>
  <si>
    <t>need to mirror logic from this table</t>
  </si>
  <si>
    <t>The total number of bounces associated with the campaign across its lifecycle</t>
  </si>
  <si>
    <t>total unique camapign opens</t>
  </si>
  <si>
    <t>SUM(unique_open_cnt) for each campaign</t>
  </si>
  <si>
    <t>The total number of unique message opens associated with the campaign across its lifecycle</t>
  </si>
  <si>
    <t>total unique campaign clicks</t>
  </si>
  <si>
    <t>SUM(unique_click_cnt) for each campaign</t>
  </si>
  <si>
    <t>The total number of unique message clicks associated with the campaign across its lifecycle</t>
  </si>
  <si>
    <t>Campaign Performance</t>
  </si>
  <si>
    <t>Campaign : Revenue</t>
  </si>
  <si>
    <t>AttributedRevenue</t>
  </si>
  <si>
    <t>Assumed total revenue on click attribution across the campaign's lifecycle</t>
  </si>
  <si>
    <t>Campaign : Total clicked</t>
  </si>
  <si>
    <t>Totalclicked</t>
  </si>
  <si>
    <t>The number of contacts who received the campaign and clicked (deduped) across its lifecycle</t>
  </si>
  <si>
    <t>Campaign : Total delivered</t>
  </si>
  <si>
    <t>Totaldelivered</t>
  </si>
  <si>
    <t>The number of contacts who actually received the campaign across its lifecycle</t>
  </si>
  <si>
    <t>Campaign : Total opened</t>
  </si>
  <si>
    <t>Totalopened</t>
  </si>
  <si>
    <t>The number of unique contacts who opened the campaign (deduped) across its lifecycle</t>
  </si>
  <si>
    <t>Global 1PA</t>
  </si>
  <si>
    <t>Campaign : Total opt-out</t>
  </si>
  <si>
    <t>TotalOptOut</t>
  </si>
  <si>
    <t>The number of contacts who unsubscribed from unsubscribe link  across the campaign's lifecycle</t>
  </si>
  <si>
    <t>Campaign : Total purchases</t>
  </si>
  <si>
    <t>TotalPurchases</t>
  </si>
  <si>
    <t>Attributed total purchases (unique orders) across the campaign's lifecycle</t>
  </si>
  <si>
    <t>Campaign : Total sent</t>
  </si>
  <si>
    <t>Totalsent</t>
  </si>
  <si>
    <t>The number of contacts targeted/sent within campaign or output across its lifecycle</t>
  </si>
  <si>
    <t>Campaign Data Source</t>
  </si>
  <si>
    <t xml:space="preserve">UTM Tag </t>
  </si>
  <si>
    <t>Global Fields, tba</t>
  </si>
  <si>
    <t>utm_campaign&amp;utm_medium&amp;utm_source&amp;utm_content</t>
  </si>
  <si>
    <t>Date Key</t>
  </si>
  <si>
    <t>prod_us_catalog.crm_reporting.fact_customer_campaign_interaction_month</t>
  </si>
  <si>
    <t>Date of interaction with Campaign.</t>
  </si>
  <si>
    <t>The name of the campaign (as defined by a brand marketer using the campaign naming tool)</t>
  </si>
  <si>
    <t>Campaign Channel</t>
  </si>
  <si>
    <t>crm_data_sharing.sdds_direct_campaign_interaction</t>
  </si>
  <si>
    <t>Campaign : Sent</t>
  </si>
  <si>
    <t>sent_cnt</t>
  </si>
  <si>
    <t>The number of times a given campaign is sent to the customer within a given event on a given date - each message send for a given campaign is captured on its own row, with values of either 0 (campaign not sent on the specified date) or 1 (campaign sent on the specified date)</t>
  </si>
  <si>
    <t>Campaign : Delivered</t>
  </si>
  <si>
    <t>delivered_cnt</t>
  </si>
  <si>
    <t>The number of times a given campaign is delivered to the customer within a given event within a given event on a given date - each message delivery for a given event is captured on its own row, with values of either 0 (campaign not delivered on the specified date) or 1 (campaign delivered on the specified date)</t>
  </si>
  <si>
    <t>Campaign Response</t>
  </si>
  <si>
    <t>Campaign : Clicked</t>
  </si>
  <si>
    <t>total_click_cnt</t>
  </si>
  <si>
    <t>The number of instances where a given campaign is clicked by the customer on a given date - each message click for a given campaign is captured on its own row, with values of either 0 (campaign click did not take place on the specified date) or 1 (campaign click took place on the specified date). Note: multiple campaign clicks occuring on the same date are tracked as individual events such that sum(total_click_cnt) for a given customer+campaign+date_key can be &gt; 1.</t>
  </si>
  <si>
    <t>Campaign : Clicked (unique)</t>
  </si>
  <si>
    <t>unique_click_cnt</t>
  </si>
  <si>
    <t>The number of unique instances where a given campaign is clicked by the customer on a given date - each unique message click for a given campaign is captured on its own row, with values of either 0 (unique campaign click did not take place on the specified date) or 1 (unique campaign click took place on the specified date)</t>
  </si>
  <si>
    <t>Campaign : Opened</t>
  </si>
  <si>
    <t>total_open_cnt</t>
  </si>
  <si>
    <t>The number of instances where a given campaign is opened by the customer on a given date - each message open for a given campaign is captured on its own row, with values of either 0 (campaign open did not take place on the specified date) or 1 (campaign open took place on the specified date). Note: multiple campaign opens occuring on the same date are tracked as individual events such that sum(total_open_cnt) for a given customer+campaign+date_key can be &gt; 1.</t>
  </si>
  <si>
    <t>Campaing : Opened (unique)</t>
  </si>
  <si>
    <t>unique_open_cnt</t>
  </si>
  <si>
    <t>The number of unique instances where a given campaign is opened by the customer on a given date - each unique message open for a given campaign is captured on its own row, with values of either 0 (unique campaign open did not take place on the specified date) or 1 (unique campaign open took place on the specified date)</t>
  </si>
  <si>
    <t>Campaign : Opt-out</t>
  </si>
  <si>
    <t>unsubscribed_cnt</t>
  </si>
  <si>
    <t>The number of instances where a customer unsubscribes from (opts-out of) from marketing communication (the channel of outreach) on a given date - each unsubscribe for a given campaign is captured on its own row, with values of either 0 (unsubscribe did not take place on the specified date) or 1 (unsubscribe took place on the specified date)</t>
  </si>
  <si>
    <t>Message Bounce Count (for single send)</t>
  </si>
  <si>
    <t>bounced_cnt</t>
  </si>
  <si>
    <t>The number of instances where a message send to a given customer bounces on a given date - each bounce for a given campaign is captured on its own row, with values of either 0 (bounce did not take place on the specified date) or 1 (bounce took place on the specified date).  Note:multiple bounces occuring on the same date are tracked as individual events such that sum(bounced_cnt) for a given customer+campaign+date_key can be &gt; 1.</t>
  </si>
  <si>
    <t>Campaign : Device</t>
  </si>
  <si>
    <t>interaction_device_dtl</t>
  </si>
  <si>
    <t>Device from which interaction was recorded</t>
  </si>
  <si>
    <t>attributed product quantity purchased</t>
  </si>
  <si>
    <t>net_qty</t>
  </si>
  <si>
    <t>The contact purchased on the campaign</t>
  </si>
  <si>
    <t>attributed revenue</t>
  </si>
  <si>
    <t>net_sales</t>
  </si>
  <si>
    <t>Revenue on click attribution</t>
  </si>
  <si>
    <t>PHI</t>
  </si>
  <si>
    <t>Product ID</t>
  </si>
  <si>
    <t>product_code</t>
  </si>
  <si>
    <t xml:space="preserve">Product focus </t>
  </si>
  <si>
    <t>PHIp</t>
  </si>
  <si>
    <t>Product Interaction</t>
  </si>
  <si>
    <t>nail_product_finish_preference</t>
  </si>
  <si>
    <t>Shiny, Satin, Matte</t>
  </si>
  <si>
    <t>Purchase History</t>
  </si>
  <si>
    <t>Purchase Behavior</t>
  </si>
  <si>
    <t>Buyer Status Key - Active</t>
  </si>
  <si>
    <t>buyer_status_key</t>
  </si>
  <si>
    <t>A customer is referred as an active buyer if he/she has at least one order placed within the last 12 months from the current date.                                                                                                                            Active Buyer   VCH_B_A, Inactive Buyer VCH_B_IA, Not Applicable  VCH_B_NA</t>
  </si>
  <si>
    <t>PHB</t>
  </si>
  <si>
    <t>Buyer Status Key - Lapsed</t>
  </si>
  <si>
    <t>lapsed_buyer_status_key</t>
  </si>
  <si>
    <t>The customer is referred as a Lapsed Buyer if the last order of the customer is placed in the below segments                                                                                                                                                                    Date Difference Range            Category
0-31 days                            Not Lapsed Buyer                          VCH_LB_NLB
32-91 days                          3months_lapsed_buyer               VCH_LB_3LB
92-182 days                        6months_lapsed_buyer               VCH_LB_6LB
183-273 days                      9months_lapsed_buyer               VCH_LB_9LB
274-365 days                      12months_lapsed_buyer             VCH_LB_12LB
366-730 days                      24months_lapsed_buyer             VCH_LB_24LB
730-1095 days                    36months_lapsed_buyer             VCH_LB_36LB
&gt;1095 days                          36monthsplus_lapsed_buyer     VCH_LB_36PLB</t>
  </si>
  <si>
    <t>Buyer Status Key - Retained</t>
  </si>
  <si>
    <t>retained_buyer_status_key</t>
  </si>
  <si>
    <t>The customer is referred to as retained buyer if he/she has placed orders in the last 12 months as well as from last 12 to 24 months from the current date.                                                                                         Key                              Sub Category                        Value
Not Applicable            Not Applicable                 VCH_RETNB_NA
Retained Buyer           Retained Buyer                VCH_RETNB_RB
Not Retained Buyer    Not Retained Buyer        VCH_RETNB_NRB</t>
  </si>
  <si>
    <t>Buyer Status Key - Repeat</t>
  </si>
  <si>
    <t>repeat_buyer_status_key</t>
  </si>
  <si>
    <t>A customer is referred to as a repeat buyer if they have made 2 or more purchases within the last 12 months.                                                                                                            Key                             Sub Category                             Value
Not Applicable          Not Applicable                          VCH_REPTB_NA
Repeat Buyer             Repeat Buyer                           VCH_REPTB_RB
Not Repeat Buyer     Not Repeat Buyer                    VCH_REPTB_NRB</t>
  </si>
  <si>
    <t>Buyer Status Key - Reactivated</t>
  </si>
  <si>
    <t>reactivated_buyer_status_key</t>
  </si>
  <si>
    <t>The customer is referred to as reactivated buyer if he/she has placed orders in the last 12 months as well as from last 24 to 36 months but no orders placed in the last 12 to 24 months from the current date. 
This KPI has three possible values listed below:
Key                                     Sub Category                         Value
Not Applicable                 Not Applicable                   VCH_REACB_NA
Reactivated Buyer           Reactivated Buyer             VCH_REACB_RB
Not Reactivated Buyer    Not Reactivated Buyer     VCH_REACB_NRB</t>
  </si>
  <si>
    <t>Buyer Status Key - New</t>
  </si>
  <si>
    <t>new_buyer_status_key</t>
  </si>
  <si>
    <t>The customer is referred as a new buyer if they placed their first order within the last 12 months. This field provides indicates during what 3-month time period in the past 12 months the customer made their first purchase, if applicable, providing the following possible values:                                                                                                                                                               Key                        Sub Category                                 Value
Not New Buyer    Not New Buyer                          VCH_NB_NNB
New Buyer            0-3 Month New Buyer             VCH_NB_03NB
New Buyer            3-6 Month New Buyer             VCH_NB_36NB
New Buyer            6-9 Month New Buyer             VCH_NB_69NB
New Buyer            9-12 Month New Buyer           VCH_NB_912NB
Not Applicable     Not Applicable                           VCH_NB_NA</t>
  </si>
  <si>
    <t>First Purchase Date</t>
  </si>
  <si>
    <t>first_purchase_date_key</t>
  </si>
  <si>
    <t>The date upon which the customer made their first purchase within a given brand. UDF receives all the orders of the customer as Input and sorts all the records of the customer by 
order date. It takes the first order of the customer and retrieves the date provided in the record and assigns the value to the customer.</t>
  </si>
  <si>
    <t>Last Purchase Date</t>
  </si>
  <si>
    <t>last_purchase_date_key</t>
  </si>
  <si>
    <t>The date upon which the customer made their last (most recent) purchase within a given brand. UDF receives all the orders of the customer as Input and sorts all the records of the customer by 
order date. It takes the last order of the customer and retrieves the date provided in the record and assigns the value to the customer.</t>
  </si>
  <si>
    <t>Purchase Frequency</t>
  </si>
  <si>
    <t>TO MAP FROM ACCENTURE RFM MODEL</t>
  </si>
  <si>
    <t># Unique Orders - 0 to 12 Months</t>
  </si>
  <si>
    <t>last_12mnth_unique_orders</t>
  </si>
  <si>
    <t>Specifies the number of unique orders placed by the customer in last 12 months</t>
  </si>
  <si>
    <t>C360</t>
  </si>
  <si>
    <t># Unique Orders - Lifetime</t>
  </si>
  <si>
    <t>life_time_unique_orders</t>
  </si>
  <si>
    <t>Total number of unique orders made by the customer with a given brand since their very first purchase</t>
  </si>
  <si>
    <t>Net Consumer Spend - 0 to 12 Months</t>
  </si>
  <si>
    <t>last_12mnths_net_sales</t>
  </si>
  <si>
    <t>Specifies the amount the customer has spent within a given brand across all unique orders placed in the last 12 months (deducting sales returns, allowances, and discounts from gross sales)</t>
  </si>
  <si>
    <t>Net Consumer Spend - Lifetime</t>
  </si>
  <si>
    <t>life_time_total_sales</t>
  </si>
  <si>
    <t>Specifies the amount the customer has spent within a given brand across all unique orders placed since their very first purchase (deducting sales returns, allowances, and discounts from gross sales)</t>
  </si>
  <si>
    <t>Sales Decile Key - 0 to 12 Months</t>
  </si>
  <si>
    <t>decile_key</t>
  </si>
  <si>
    <t>Calculated at the end of each month, this field indicates the customer's sales decile within a given brand over the last 12 months. Examining all customer who have made a purchase in the last 12 months, we rank them by the net sales they have generated in the last 12 months, divide them up into 10 groups of equal size based on their ranking, and determine each customer's sales decile based on their grouping, with values ranging from 1 (lowest net sales) to 10 (highest net sales). Non-purchasers are assigned the value 999.</t>
  </si>
  <si>
    <t>Highest Sales Decile Date Key</t>
  </si>
  <si>
    <t>highest_decile_date_key</t>
  </si>
  <si>
    <t>Returns the date when the customer achieved their highest sales decile score (recalculated at the end of each month) since making their first purchase</t>
  </si>
  <si>
    <t>Lifetime Consumer Status Key</t>
  </si>
  <si>
    <t>lifetime_consumer_status_key</t>
  </si>
  <si>
    <t>A customer is referred as a lifetime buyer if he/she has at least one order placed. Accepted values: VCH_C_LB = lifetime D2C buyer; VCH_CLND2CB = lifetime non-D2C buyer</t>
  </si>
  <si>
    <t>Unique Orders</t>
  </si>
  <si>
    <t>net_sales_unique_orders</t>
  </si>
  <si>
    <t>count(distinct order_num)-&gt;etl_stg_order_sales_details</t>
  </si>
  <si>
    <t>order id</t>
  </si>
  <si>
    <t>order_num</t>
  </si>
  <si>
    <t>crm_reporting.fact_customer_order_sales_month</t>
  </si>
  <si>
    <t>One record per order</t>
  </si>
  <si>
    <t>line item number</t>
  </si>
  <si>
    <t>line_num</t>
  </si>
  <si>
    <t>Order line number</t>
  </si>
  <si>
    <t>One Consumer Profile, Liveramp</t>
  </si>
  <si>
    <t>Order Information</t>
  </si>
  <si>
    <t>Offline order ID</t>
  </si>
  <si>
    <t>OfflineOrderID</t>
  </si>
  <si>
    <t>crm_data_sharing.sdds_order_lineitem</t>
  </si>
  <si>
    <t>Online order ID</t>
  </si>
  <si>
    <t>OnlineOrderID</t>
  </si>
  <si>
    <t>Order Type</t>
  </si>
  <si>
    <t>order_type</t>
  </si>
  <si>
    <t>line item type</t>
  </si>
  <si>
    <t>line_type</t>
  </si>
  <si>
    <t>fact_customer_order_sales_month</t>
  </si>
  <si>
    <t>Type of each lineitem after the order is placed</t>
  </si>
  <si>
    <t>Line Status</t>
  </si>
  <si>
    <t>line_status</t>
  </si>
  <si>
    <t>prod_us_catalog.crm_reporting.fact_customer_order_sales_month</t>
  </si>
  <si>
    <t>Net Order Quantity</t>
  </si>
  <si>
    <t>net_order_qty</t>
  </si>
  <si>
    <t>Net Sales</t>
  </si>
  <si>
    <t>Promotion ID</t>
  </si>
  <si>
    <t>promo_id</t>
  </si>
  <si>
    <t>Type of promotion applied to the item(s)</t>
  </si>
  <si>
    <t>from fact_order_lineitem_price_adjustments or fact_order_price_adjustments?</t>
  </si>
  <si>
    <t>line item total after discount</t>
  </si>
  <si>
    <t>line_total_after_discount</t>
  </si>
  <si>
    <t xml:space="preserve">Orderline total amount (all tax, discount and shipping fee included)  </t>
  </si>
  <si>
    <t>line item total before discount</t>
  </si>
  <si>
    <t>line_total_before_discount</t>
  </si>
  <si>
    <t>Line item total before discount and before tax</t>
  </si>
  <si>
    <t>Promotion Value</t>
  </si>
  <si>
    <t>PromotionValue</t>
  </si>
  <si>
    <t>Promotional value applied to the items(s)</t>
  </si>
  <si>
    <t>Product Code</t>
  </si>
  <si>
    <t>It specifies the unique ID assigned to each product</t>
  </si>
  <si>
    <t>product name</t>
  </si>
  <si>
    <t>product_name</t>
  </si>
  <si>
    <t>dim_product_hierarchy</t>
  </si>
  <si>
    <t>Name of the product</t>
  </si>
  <si>
    <t>EAN Code</t>
  </si>
  <si>
    <t>product_ean</t>
  </si>
  <si>
    <t>One Consumer Profile</t>
  </si>
  <si>
    <t>product axe</t>
  </si>
  <si>
    <t>prodmh_axe</t>
  </si>
  <si>
    <t>Sap Product information at Axe level</t>
  </si>
  <si>
    <t>product sub-axe</t>
  </si>
  <si>
    <t>prodmh_sub_axe</t>
  </si>
  <si>
    <t>Sap Product information at Sub-Axe level</t>
  </si>
  <si>
    <t>product function</t>
  </si>
  <si>
    <t>prodmh_function</t>
  </si>
  <si>
    <t>Sap Product information at function level</t>
  </si>
  <si>
    <t>All LUSA</t>
  </si>
  <si>
    <t>Purchase date</t>
  </si>
  <si>
    <t>Date of the order</t>
  </si>
  <si>
    <t>crm_data_sharing.sdds_order_header</t>
  </si>
  <si>
    <t>Purchase Channel</t>
  </si>
  <si>
    <t>order_channel</t>
  </si>
  <si>
    <t>fact_order_header</t>
  </si>
  <si>
    <t>Channel of purchase. Auto Replenished order, order_channel="order_group"</t>
  </si>
  <si>
    <t>purchase_channel</t>
  </si>
  <si>
    <t>Online, Offline, Declared</t>
  </si>
  <si>
    <t>order type</t>
  </si>
  <si>
    <t>Specifies the type of the order whether it is sold or returned</t>
  </si>
  <si>
    <t>in crm_Base.fact_order_header</t>
  </si>
  <si>
    <t>Number of items</t>
  </si>
  <si>
    <t>Number of items in the order. A count of order line items for which the order line total amount (all tax, discount and shipping fee included)  greater than 0</t>
  </si>
  <si>
    <t>Purchase value</t>
  </si>
  <si>
    <t>Value of the order as paid by the consumer, amount including all tax, discount and shipping fees included</t>
  </si>
  <si>
    <t>crm_reporting.fact_order_price_adjustments</t>
  </si>
  <si>
    <t>Type of promotion applied to purchase</t>
  </si>
  <si>
    <t>Promotion Type</t>
  </si>
  <si>
    <t>coupon_id</t>
  </si>
  <si>
    <t>double check, not sure if suplicates, deosn't look exact the same</t>
  </si>
  <si>
    <t>Coupon id used in the order</t>
  </si>
  <si>
    <t>from fact_order_lineitem_price_adjustments?</t>
  </si>
  <si>
    <t>coupon</t>
  </si>
  <si>
    <t>header_coupon_id</t>
  </si>
  <si>
    <t>Coupon used while placing the order</t>
  </si>
  <si>
    <t>from fact_order_price_adjustments?</t>
  </si>
  <si>
    <t>Order total before discount</t>
  </si>
  <si>
    <t>order_total_before_discount</t>
  </si>
  <si>
    <t>Total sales before discount and tax</t>
  </si>
  <si>
    <t>Order total after discount / Net sales</t>
  </si>
  <si>
    <t>order_total_after_discount</t>
  </si>
  <si>
    <t>Tatal sales after discount and before tax</t>
  </si>
  <si>
    <t>Promotional value applied to purchase</t>
  </si>
  <si>
    <t>Shipping Discount</t>
  </si>
  <si>
    <t>we can have this</t>
  </si>
  <si>
    <t>Discount applied to shipping costs</t>
  </si>
  <si>
    <t>Currency code</t>
  </si>
  <si>
    <t>currency_code</t>
  </si>
  <si>
    <t>Currency of purchase</t>
  </si>
  <si>
    <t>Store Number ID</t>
  </si>
  <si>
    <t>store_num</t>
  </si>
  <si>
    <t>StoreID of purchase</t>
  </si>
  <si>
    <t>store city</t>
  </si>
  <si>
    <t>store_city</t>
  </si>
  <si>
    <t>Specifies the city where store located</t>
  </si>
  <si>
    <t>store state</t>
  </si>
  <si>
    <t>store_state</t>
  </si>
  <si>
    <t>Specifies the state where store located</t>
  </si>
  <si>
    <t>Purchase store associate ID</t>
  </si>
  <si>
    <t>sales_associate_id</t>
  </si>
  <si>
    <t>ID of instore associate</t>
  </si>
  <si>
    <t>DDX and GDM Analytics</t>
  </si>
  <si>
    <t>is it fact_order_header.business_associate_id?</t>
  </si>
  <si>
    <t>Order Tracking</t>
  </si>
  <si>
    <t>Tracking event date</t>
  </si>
  <si>
    <t>interaction_dt</t>
  </si>
  <si>
    <t xml:space="preserve">Date tracking event was captured </t>
  </si>
  <si>
    <t>PHT</t>
  </si>
  <si>
    <t>Tracking label</t>
  </si>
  <si>
    <t>TrackingLabel</t>
  </si>
  <si>
    <t>ADD US GDM SOURCE TABLES (to create)</t>
  </si>
  <si>
    <t xml:space="preserve">Tracking event label e.g. EAN Code, URL, </t>
  </si>
  <si>
    <t>Tracking type</t>
  </si>
  <si>
    <t>TrackingType</t>
  </si>
  <si>
    <t>Tracking event type e.g. session, recommendation, review, flag favourite, abandoned cart</t>
  </si>
  <si>
    <t>NEW TABLE</t>
  </si>
  <si>
    <t>Order Status</t>
  </si>
  <si>
    <t>order_status</t>
  </si>
  <si>
    <t>prod_us_catalog.crm_reporting.fact_order_header</t>
  </si>
  <si>
    <t>Unique identifier for the product, allowing easy reference and tracking.</t>
  </si>
  <si>
    <t>Product SKU Number</t>
  </si>
  <si>
    <t>sku_code</t>
  </si>
  <si>
    <t>Represents the Stock Keeping Unit (SKU) code for the product, providing a more specific identifier.</t>
  </si>
  <si>
    <t>Product Name</t>
  </si>
  <si>
    <t>Represents the name of the product, providing a human-readable label for identification.</t>
  </si>
  <si>
    <t>Product Name Reference</t>
  </si>
  <si>
    <t>level4_desc</t>
  </si>
  <si>
    <t>Provides a higher level description of the porudct name to act as a reference point for improved legability</t>
  </si>
  <si>
    <t>Product Brand</t>
  </si>
  <si>
    <t>Represents the brand that manufactures and sells the product</t>
  </si>
  <si>
    <t>Product Category (Axe)</t>
  </si>
  <si>
    <t>level6_desc</t>
  </si>
  <si>
    <t>Indicates the high-level category (axe) to wihich the poroduct belongs</t>
  </si>
  <si>
    <t>Product Sub-Category (Sub-Axe)</t>
  </si>
  <si>
    <t>level7_desc</t>
  </si>
  <si>
    <t>Indicates the high-level sub-category (sub-axe) to wihich the poroduct belongs</t>
  </si>
  <si>
    <t>Product Line (within Brand)</t>
  </si>
  <si>
    <t>level2_desc</t>
  </si>
  <si>
    <t>Indicates the product line the product belongs to within it's brand</t>
  </si>
  <si>
    <t>Product Sub-Line (within Brand)</t>
  </si>
  <si>
    <t>level3_desc</t>
  </si>
  <si>
    <t>Indicates the product sub-line the product belongs to within it's brand</t>
  </si>
  <si>
    <t>Product Function</t>
  </si>
  <si>
    <t>level9_desc</t>
  </si>
  <si>
    <t>Indicates the intended function of the product</t>
  </si>
  <si>
    <t>Product Class</t>
  </si>
  <si>
    <t>level8_desc</t>
  </si>
  <si>
    <t>Indicates the class to which the product belongs</t>
  </si>
  <si>
    <t>Product Information Source</t>
  </si>
  <si>
    <t>Represents the source of the product data</t>
  </si>
  <si>
    <t>Source fields</t>
  </si>
  <si>
    <r>
      <rPr>
        <b/>
        <sz val="10"/>
        <color rgb="FF000000"/>
        <rFont val="Aptos Narrow"/>
        <family val="2"/>
        <scheme val="minor"/>
      </rPr>
      <t xml:space="preserve">Source tables
</t>
    </r>
    <r>
      <rPr>
        <sz val="10"/>
        <color rgb="FF000000"/>
        <rFont val="Aptos Narrow"/>
        <family val="2"/>
        <scheme val="minor"/>
      </rPr>
      <t>(Key DDX end table source of truth)</t>
    </r>
  </si>
  <si>
    <t>In GDM Activation Version?</t>
  </si>
  <si>
    <t>In Glossary?</t>
  </si>
  <si>
    <t>KPI?</t>
  </si>
  <si>
    <t>brand_mdm_id</t>
  </si>
  <si>
    <t>Identifier for the customer associated with the brand, allowing tracking of brand-specific customer information</t>
  </si>
  <si>
    <t>Name of the customer's sociovision segment</t>
  </si>
  <si>
    <t>ltfg</t>
  </si>
  <si>
    <t>ADD US GDM SOURCE TABLES</t>
  </si>
  <si>
    <t>Date which the consumer was removed from a global control group</t>
  </si>
  <si>
    <t>Indicates if account/professional has given permission  (subscribed) to contact her on the given email.</t>
  </si>
  <si>
    <t>Represents the permission status of SMS communication, indicating whether the customer has given permission to be contacted via SMS or not.</t>
  </si>
  <si>
    <t>Indicates if account/professional has given permission  (subscribed) to contact her on the given phone no.</t>
  </si>
  <si>
    <t>Represents the permission status of targeted advertisement communication, indicating whether the customer has given permission to be contacted via targeted ads or not.</t>
  </si>
  <si>
    <t>REPLACE WITH GA4 TABLE</t>
  </si>
  <si>
    <t>ingredient_limit</t>
  </si>
  <si>
    <t>Paraben free, Mineral oil free, Oil free, Alcohol free, Sulfates free, Organic, All Natural, Silicone free, Hypoallergenic, Fragrance free, Unscented, Formaldehyde Free, PABA Free, Ammonia Free, Non-comedogenic, Halal, Vegan</t>
  </si>
  <si>
    <t>channel_preference</t>
  </si>
  <si>
    <t>Cruelty free, Dermatologist Tested, Opthamolgist Tested, Allergy Tested, Suitable For Sensitive Eyes</t>
  </si>
  <si>
    <t>device_preference</t>
  </si>
  <si>
    <t xml:space="preserve">Tablet, Desktop Laptop, Mobile Device, Multiple, All </t>
  </si>
  <si>
    <t>hair_coloring_skill_level</t>
  </si>
  <si>
    <t>Represents the skill level required to apply hair coloring products.</t>
  </si>
  <si>
    <t>dept_store_high_end</t>
  </si>
  <si>
    <t>dept_store_national</t>
  </si>
  <si>
    <t xml:space="preserve">Sears, JCP, Kohl’s	</t>
  </si>
  <si>
    <t>dept_store_regional</t>
  </si>
  <si>
    <t xml:space="preserve">Instant results, Easy removal, All day lastingness, Skin respect, "Transformative, visible results", Surprising Magical effects, 'Natural, “me better” results',All day lastingness, "Skin (eyes, lips) respect", Comfortable wear, Easy application, Results that adapt to me, "Long term benefits (anti-aging, moisturizing etc)", Easy to carry in my bag, Long lasting, Hydration, Color in one stroke, No migration, No feathering, Change my lip shade, Volume, No transfer, Easy to touch up, Non sticky feel </t>
  </si>
  <si>
    <t>mass_merchandise</t>
  </si>
  <si>
    <t xml:space="preserve">Target, Walmart	</t>
  </si>
  <si>
    <t>retailer_preference</t>
  </si>
  <si>
    <t>Retailer preference of the customer</t>
  </si>
  <si>
    <t>Indicates if customer has taken a loyalty membership</t>
  </si>
  <si>
    <t>Date on which Loyalty card is activated.</t>
  </si>
  <si>
    <t>Date of enrolment. Might be different from created_at in the case of feed enrollment.</t>
  </si>
  <si>
    <t>crm_reporting.dim_customer</t>
  </si>
  <si>
    <t>Date when the member's current tier will expire</t>
  </si>
  <si>
    <t>Customer's remaining loyalty points</t>
  </si>
  <si>
    <t>dim_loyalty_tier_rank</t>
  </si>
  <si>
    <t>loyalty_status</t>
  </si>
  <si>
    <t>A customer is referred to as active loyalty member, if his latest interaction based on loyalty is in the last 365 days from the current date, else he is an inactive loyalty member.
If the customer has no interactions related to loyalty, then he is not a loyalty member.
This KPI has three possible values:
Key	                  Value
Not a Loyalty Member	VCH_LOYLS_NLM
Loyalty Member	        VCH_LOYLS_LM
Lapsed Loyalty Member	VCH_LOYLS_LLM
UDF Logic to calculate loyalty status key:
UDF receives all the interactions of the customer as Input.
Input is divided into multiple lists as specified above
It retrieves the last record from the loyalty list and the date difference is calculated with interaction date and the current date.
If the interaction date is less than or equal to 365 days, then the customer is a loyalty member else a lapsed loyalty member.</t>
  </si>
  <si>
    <t>Placeholder. Will be the number of points from the event that have already been redeemed. </t>
  </si>
  <si>
    <t>These are the points awarded to the customer for the given event inclusive of any bonus points awarded on the point rule configuration. </t>
  </si>
  <si>
    <t>Placeholder. Will be the number of points from the event that have been expired. </t>
  </si>
  <si>
    <t>ADD SOURCE TABLES</t>
  </si>
  <si>
    <t>Enables “points about to expire” campaigns that drive incremental purchases.</t>
  </si>
  <si>
    <t>Helps prioritize members with high balances at risk of expiring</t>
  </si>
  <si>
    <t>Enrollment channel (sms, email, web, app).</t>
  </si>
  <si>
    <t>last_engagement_date_key</t>
  </si>
  <si>
    <t xml:space="preserve">This KPI returns the date of the last engagement record of the customer.
UDF Logic to calculate the last engagement date:
UDF receives all the interactions of the customer as Input.
Input is divided into multiple lists as specified above.
It retrieves the last record from the Engagement list and retrieves the date from the record.
</t>
  </si>
  <si>
    <t>consumer_email_open_click_status_key</t>
  </si>
  <si>
    <t>Represents the unique identifier for the consumer's email open and click status, allowing tracking of individual customer interactions.</t>
  </si>
  <si>
    <t>13mnths_consumer_email_click_status_key</t>
  </si>
  <si>
    <t>This KPI is based on the latest email click engagement record of the customer.
This KPI has three possible values listed below:
Key	                                  Value
Thirteen Month Active Email Click	VCH_13CECS_A
Thirteen Month Inactive Email Click	VCH_13CECS_IA
Not Applicable	                        VCH_13CECS_NA
UDF Logic to calculate the thirteen-month email click key:
UDF receives all the interactions of the customer as Input.
Input is divided into multiple lists as specified above.
It retrieves the last record from the Email Click list and date difference is calculated form the current date.
If the difference is less than or equal to 396 then the customer is active else inactive.</t>
  </si>
  <si>
    <t>last_engagement_channel_key</t>
  </si>
  <si>
    <t xml:space="preserve">This key is calculated based on the source at which the last engagement occurred (open or click of email, sms, etc.) and the value is returned.
UDF Logic to calculate last engagement channel: 
UDF receives all the interactions of the customer as Input. Input is divided into multiple lists as specified above. It retrieves the last record from the Engagement list and retrieves the source name and channel from the record. If the channel is equal to ‘EM’ or ‘DM’ then the channel is retuned else source name is returned.
Note: If the resultant source name is ‘HARTEHANKS’ or ‘CRMLITE’ and if there is a record with the same interaction date with source name other than ‘HARTEHANKS’ or ‘CRMLITE’, then that record is considered as a priority.
</t>
  </si>
  <si>
    <t>A count of buyers who have made 2 or more purchases within the last 12 months.                                                                                                            Key                             Sub Category                             Value
Not Applicable          Not Applicable                          VCH_REPTB_NA
Repeat Buyer             Repeat Buyer                           VCH_REPTB_RB
Not Repeat Buyer     Not Repeat Buyer                    VCH_REPTB_NRB</t>
  </si>
  <si>
    <t>The customer is referred as a new buyer if the first order of the customer is placed in the below segments.                                                                                                                                                                    Key                        Sub Category                                 Value
Not New Buyer    Not New Buyer                          VCH_NB_NNB
New Buyer            0-3 Month New Buyer             VCH_NB_03NB
New Buyer            3-6 Month New Buyer             VCH_NB_36NB
New Buyer            6-9 Month New Buyer             VCH_NB_69NB
New Buyer            9-12 Month New Buyer           VCH_NB_912NB
Not Applicable     Not Applicable                           VCH_NB_NA</t>
  </si>
  <si>
    <t>A customer is referred as a lifetime buyer if he/she has at least one order placed.</t>
  </si>
  <si>
    <t>Total sales in customer's lifetime</t>
  </si>
  <si>
    <t>Total number of unique orders made by the customer</t>
  </si>
  <si>
    <t>UDF receives all the orders of the customer as Input and sorts all the records of the customer by 
order date. It takes the first order of the customer and retrieves the date provided in the record and assigns the value to the customer.</t>
  </si>
  <si>
    <t>UDF receives all the orders of the customer as Input and sorts all the records of the customer by 
order date. It takes the last order of the customer and retrieves the date provided in the record and assigns the value to the customer.</t>
  </si>
  <si>
    <t>Specifies the amount the customer has spent in last 12 months</t>
  </si>
  <si>
    <t>Specifies the number of unique orders placed by the customer in last 12 Months</t>
  </si>
  <si>
    <t>Grouping of Customers. Decile is 10 equal groups based on the number of customers. The groupings are determined by rank ordering net sales over the last 12 months as of month end with Decile 1 = the group of customers with the highest sales value and Decile 10 = the group of customer of the lowest sales.</t>
  </si>
  <si>
    <t>FIELDS OMITTED (for CDMO team review)</t>
  </si>
  <si>
    <t>Campaign name</t>
  </si>
  <si>
    <t>acq_sub_source_details</t>
  </si>
  <si>
    <t>Acquisition source details</t>
  </si>
  <si>
    <t>acq_source_details</t>
  </si>
  <si>
    <t>recenecy_score</t>
  </si>
  <si>
    <t>freq_score</t>
  </si>
  <si>
    <t>monetary_score</t>
  </si>
  <si>
    <t>classification</t>
  </si>
  <si>
    <t>NOTE: We can choose to either represent contact info in its own table (following the C360 model) or reconfigure it within a customer entity table to be represented at the one-to-one level (ex. email1, email2...), accounting for customers having multiple emails, phone numbers, etc.</t>
  </si>
  <si>
    <r>
      <t xml:space="preserve">Source fields
</t>
    </r>
    <r>
      <rPr>
        <sz val="10"/>
        <color theme="1"/>
        <rFont val="Aptos Narrow"/>
        <family val="2"/>
        <scheme val="minor"/>
      </rPr>
      <t>(What DDX field(s) is feeding this field?)</t>
    </r>
  </si>
  <si>
    <t>Campaign Relationship</t>
  </si>
  <si>
    <t>ADD GDM SOURCE TABLE</t>
  </si>
  <si>
    <t>The contact opened the campaign</t>
  </si>
  <si>
    <t>The contact opened and clicked on the campaign</t>
  </si>
  <si>
    <t>The contact opted-out on the campaign</t>
  </si>
  <si>
    <t>operating_system</t>
  </si>
  <si>
    <t>Operating system which interaction was recorded from `</t>
  </si>
  <si>
    <t>campaign_code</t>
  </si>
  <si>
    <t>Identifier for specific campaign — used for attribution and ROI measurement.</t>
  </si>
  <si>
    <t>ControlGroupSize</t>
  </si>
  <si>
    <t xml:space="preserve">The number of contacts targeted/sent within campaign or output </t>
  </si>
  <si>
    <t xml:space="preserve">The number of contacts who actually received your campaign </t>
  </si>
  <si>
    <t xml:space="preserve">The number of unique contacts who opened your campaign (deduped) </t>
  </si>
  <si>
    <t>The number of contacts who received your campaign and click (deduped)</t>
  </si>
  <si>
    <t>The number of contacts who unsubscribed from unsubscribe link</t>
  </si>
  <si>
    <t>Attributed total purchases</t>
  </si>
  <si>
    <t>Assumed total revenue on click attribution</t>
  </si>
  <si>
    <t>Transaction Relationship</t>
  </si>
  <si>
    <t xml:space="preserve">Number of items in the orderline. </t>
  </si>
  <si>
    <t>FIELDS OMITTED (for review)</t>
  </si>
  <si>
    <t>order_sub_total</t>
  </si>
  <si>
    <t>Sub total of the order</t>
  </si>
  <si>
    <t>total_trans_revenue</t>
  </si>
  <si>
    <t>fact_anonymous_web_interaction</t>
  </si>
  <si>
    <t>Total transaction revenue, expressed as the value passed to Analytics multiplied by 10^6 (e.g., 2.40 would be given as 2400000).</t>
  </si>
  <si>
    <t>order_dt</t>
  </si>
  <si>
    <t>transaction_dt</t>
  </si>
  <si>
    <t>product_id</t>
  </si>
  <si>
    <t>In C360 tables?</t>
  </si>
  <si>
    <t>Interaction Relationship</t>
  </si>
  <si>
    <t>Do we need product info here?</t>
  </si>
  <si>
    <t xml:space="preserve">page_path </t>
  </si>
  <si>
    <t>The URL path of the page.</t>
  </si>
  <si>
    <t>enhd_product_catgry</t>
  </si>
  <si>
    <t>Product Category.</t>
  </si>
  <si>
    <t>total_pageviews</t>
  </si>
  <si>
    <t>??</t>
  </si>
  <si>
    <t>Total number of pageviews within the session.</t>
  </si>
  <si>
    <t>DO NOT SORT ANY COLUMNS IN DEFAULT VIEW - please create a separate view.</t>
  </si>
  <si>
    <t>SFMC</t>
  </si>
  <si>
    <t>Attribute Owner</t>
  </si>
  <si>
    <t>Data Standardization</t>
  </si>
  <si>
    <t>GoldTable</t>
  </si>
  <si>
    <t>GoldTable - AttributeName</t>
  </si>
  <si>
    <t>Hightouch Attribute Name</t>
  </si>
  <si>
    <t>In GDM Analytics ?</t>
  </si>
  <si>
    <t>In Global OCP or GDM?</t>
  </si>
  <si>
    <t>Exists in DDX (as a field)</t>
  </si>
  <si>
    <t>Can be created in DDX</t>
  </si>
  <si>
    <t>DataBricks Sprint #</t>
  </si>
  <si>
    <t>VAL
OLD</t>
  </si>
  <si>
    <t>KER
OLD</t>
  </si>
  <si>
    <t>VAL
NEW</t>
  </si>
  <si>
    <t>KER
NEW</t>
  </si>
  <si>
    <t>VAL Data M</t>
  </si>
  <si>
    <t>Owner/Schema</t>
  </si>
  <si>
    <t>Expectation Check</t>
  </si>
  <si>
    <t>Metadata / Sample Data</t>
  </si>
  <si>
    <t>Gold Layer Status Check</t>
  </si>
  <si>
    <t>Potential Lift</t>
  </si>
  <si>
    <t xml:space="preserve">Up to Date as Of </t>
  </si>
  <si>
    <t>NEW TABLE REQUIRED</t>
  </si>
  <si>
    <t>DISTINCT TABLES OPTIONAL</t>
  </si>
  <si>
    <t>All Customer Domain Tables</t>
  </si>
  <si>
    <t>Customer Brand ID</t>
  </si>
  <si>
    <t>The unique identifier atttached to the customer within a given brand</t>
  </si>
  <si>
    <t>CDMO (crm_base/reporting)</t>
  </si>
  <si>
    <t>Should only contain alphabetical letters and numbers. If not:
1. Flag for standardization
2. Flag for source level monitoring</t>
  </si>
  <si>
    <t xml:space="preserve">Sample: 01c4310fcc3ab4938ad0c66b4a98dd8c </t>
  </si>
  <si>
    <t>global_customer_id</t>
  </si>
  <si>
    <t>crm_reporting.dim_customer_bridge</t>
  </si>
  <si>
    <t>Global Customer ID</t>
  </si>
  <si>
    <t>The unique identifier attached to the customer across all brands</t>
  </si>
  <si>
    <t>OneConsumerProfile</t>
  </si>
  <si>
    <t>Done</t>
  </si>
  <si>
    <t>All tables will have brand_customer_id and global_customer_id</t>
  </si>
  <si>
    <t>Sample:
79c3e4dd6e3d1a660c984e2b051a3cf1
0930f75fa98f0e139589bbc384ff3238
27f997bb81b5d242eebaca4daf892942
90fa09cd7e74ebfe42f6e48d450ada29
d3198f87d3a097fb010e5d46969f7c91</t>
  </si>
  <si>
    <t xml:space="preserve">0 </t>
  </si>
  <si>
    <t>TransUnion (crm_reporting)</t>
  </si>
  <si>
    <t>Should only contain numbers. If not:
1. Flag for standardization
2. Flag for source level monitoring</t>
  </si>
  <si>
    <t>Sample: 115249017534</t>
  </si>
  <si>
    <t>Validated</t>
  </si>
  <si>
    <t>Only accept data from brands that are currently active/owned by LUSA</t>
  </si>
  <si>
    <t>YTTP
LBS
CER
GIO
SSC
PRA
OAP
SBS
AEO
KER
SCC
VAL
ESS
SAA
MUP
MM
VIC
KIE
MNY
CAA
NYX
SKIN
PUR
ITC
SCA
BIOL
RL
VR
RED
GAR
YSL
LAN
MIZ
THY
MUG
MAT
LP
LRP
UD</t>
  </si>
  <si>
    <t>Issue</t>
  </si>
  <si>
    <t xml:space="preserve">10 Brands are Present
LAN
OAP
MNY
NYX
MAT
RED
GAR
YSL
GIO
RL
</t>
  </si>
  <si>
    <t>All brands should be assigned division based on mapping sheet</t>
  </si>
  <si>
    <t>ACD
PPD
CORP
CPD
LUXE</t>
  </si>
  <si>
    <t>Brand Country</t>
  </si>
  <si>
    <t>Used to identify the geographical market or country for the brand relevant to the customer. For LUSA, will be 'USA'.</t>
  </si>
  <si>
    <t xml:space="preserve">  </t>
  </si>
  <si>
    <t>Tech Requirement</t>
  </si>
  <si>
    <t>Should either be US or Non-US. If not:
1. Flag for standardization</t>
  </si>
  <si>
    <t>USA</t>
  </si>
  <si>
    <t>Country code of the customer's address</t>
  </si>
  <si>
    <t>UNKNOWN	56352043
United States	27143593
	5466975
US	2116569
USA	1522541
-	177088
null	18369
China	12419
Canada	12378
United Kingdom	10161
UNITED STATES	8547
undefined	4837
CN	3851
Brazil	2344
UK	2076
France	1862</t>
  </si>
  <si>
    <t>Should only contain alphabetical letters and hyphens. If not:
1. Flag for standardization
2. Flag for source level monitoring</t>
  </si>
  <si>
    <t>Sample: 
Andrew
Cathy
Carmelita
null</t>
  </si>
  <si>
    <t>Sample:
Clement
Lopez
null</t>
  </si>
  <si>
    <t xml:space="preserve">1 </t>
  </si>
  <si>
    <t>Should match with LUSA-recognized values (male, female, gender neutral, unknown) If not:
1. Flag for standardization
2. Flag for source level monitoring</t>
  </si>
  <si>
    <t>FEMALE
UNKNOWN
MALE
NEUTRAL</t>
  </si>
  <si>
    <t>Day of Birth and Month (mm-dd)</t>
  </si>
  <si>
    <t>All values should follow the format MM-DD, only accepting month/day combos that exist as real dates. If not:
1. Flag for standardization
2. Flag for source level monitoring</t>
  </si>
  <si>
    <t>Sample: 01-14</t>
  </si>
  <si>
    <t>Long Term Frozen Group</t>
  </si>
  <si>
    <t>Only customers that have been identified by buisness as ltfcg members should have a non-null value</t>
  </si>
  <si>
    <t>null
Ltfcg_July24</t>
  </si>
  <si>
    <t>Data does not match. What is the logic behind these new values?</t>
  </si>
  <si>
    <t>Contactability Channel</t>
  </si>
  <si>
    <t xml:space="preserve"> This attribute encodes the available contact channels for a customer. Each value is a concatenation of channel codes:
CONEML: Email
CONSMS: SMS
CONPH: Phone
CONDM: Direct Mail
CONNONE: No contact channels available
Logic:
CONEML: Customer is only opted in for Email.
CONNONE: Customer is not opted in for any channel.
CONDM: Customer is only opted in for Direct Mail (Address).
CONEMLDM: Customer is opted in for both Email and Direct Mail.
CONEMLSMS: Customer is opted in for both Email and SMS.
CONEMLDMPH: Customer is opted in for Email, Direct Mail, and Phone.
CONSMS: Customer is only opted in for SMS.
CONEMLDMSMS: Customer is opted in for Email, Direct Mail, and SMS.
CONEMLPHN: Customer is opted in for both Email and Phone.
CONDMPH: Customer is opted in for both Direct Mail and Phone.
CONEMLDMPHSMS: Customer is opted in for Email, Direct Mail, Phone, and SMS.
CONDMSMS: Customer is opted in for both Direct Mail and SMS.
CONPH: Customer is only opted in for Phone.
CONEMLPHSMS: Customer is opted in for Email, Phone, and SMS.
CONDMPHSMS: Customer is opted in for Direct Mail, Phone, and SMS.
CONPHSMS: Customer is opted in for Phone and SMS.</t>
  </si>
  <si>
    <t>C360, OneConsumerProfile</t>
  </si>
  <si>
    <t>Column values should match UDF logic. If not:
1. Flag for remediation</t>
  </si>
  <si>
    <t>CONEMLDM
CONNONE
CONEML
CONDM
CONEMLPH
CONPH
CONDMSMS
CONSMS
CONDMPH
CONEMLDMPHSMS
CONPHSMS
CONEMLDMSMS
CONDMPHSMS
CONEMLSMS
CONEMLDMPH
CONEMLPHSMS</t>
  </si>
  <si>
    <t>Email OptIn Status</t>
  </si>
  <si>
    <t>Should be "Y" if consumer opted into contact on any email provided, "N" if they opted out; otherwise null. If not:
1. Flag for remediation/rejection
2. Flag for source level monitoring</t>
  </si>
  <si>
    <t>Y
N
UNKNOWN</t>
  </si>
  <si>
    <t>Should check counts, all unknown were removed. What percentage of the data was removed?</t>
  </si>
  <si>
    <t>Low</t>
  </si>
  <si>
    <t>Indicates the consumer's general consent to receive communications or be part of a specific contact group, often encompassing multiple communication channels.</t>
  </si>
  <si>
    <t>Global (crm_data_sharing)</t>
  </si>
  <si>
    <t>WAITING ON GLOBAL</t>
  </si>
  <si>
    <t>OptIn SNS</t>
  </si>
  <si>
    <t>Social Media marketing optin</t>
  </si>
  <si>
    <t>Phone OptIn Status</t>
  </si>
  <si>
    <t>Represents the permission status of phone communication, indicating whether the customer has given permission to be contacted via phone call or not on any provided phone number, examing the opt-in status attached to every phone number on file for the customer</t>
  </si>
  <si>
    <t>Should be "Y" if consumer opted into contact, "N" if they opted out; otherwise null. If not:
1. Flag for remediation/rejection
2. Flag for source level monitoring</t>
  </si>
  <si>
    <t>Unknowns are merged with No</t>
  </si>
  <si>
    <t>Postal OptIn Status</t>
  </si>
  <si>
    <t>Represents the permission status for contacting a customer via direct mail at any given address. This takes into every address on file for the consumer.</t>
  </si>
  <si>
    <t>Y
N</t>
  </si>
  <si>
    <t>SMS Double OptIn Status</t>
  </si>
  <si>
    <t>Should be "Y" if consumer opted into contact on any number provided, "N" if they opted out; otherwise null. If not:
1. Flag for remediation/rejection
2. Flag for source level monitoring</t>
  </si>
  <si>
    <t>N
UNKNOWN
Y</t>
  </si>
  <si>
    <t>Targeted Advertisment Flag</t>
  </si>
  <si>
    <t>null
Y
N</t>
  </si>
  <si>
    <t>Valid contact email presence</t>
  </si>
  <si>
    <t>Valid Email</t>
  </si>
  <si>
    <t>Indicates whether or not the customer record has a valid email address (format and structure)</t>
  </si>
  <si>
    <t xml:space="preserve">4 </t>
  </si>
  <si>
    <t>Should be "Y" if email recorded is valid, if not, "N"</t>
  </si>
  <si>
    <t>Yes/No</t>
  </si>
  <si>
    <t>Valid contact phone presence</t>
  </si>
  <si>
    <t>Valid Mobile</t>
  </si>
  <si>
    <t>Indicates whether or not the customer record has a valid phone number (format and structure)</t>
  </si>
  <si>
    <t>Should be "Y" if mobile number recorded is valid, if not, "N"</t>
  </si>
  <si>
    <t>Valid contact postal address presence</t>
  </si>
  <si>
    <t>Valid Address</t>
  </si>
  <si>
    <t>Indicates whether or not the customer record has a valid mailing address (very standard formatting - no external service used now, if address is entered will be flagged as valid)</t>
  </si>
  <si>
    <t>Should be "Y" if address recorded is valid, if not, "N"</t>
  </si>
  <si>
    <t>Is Loyatly Member</t>
  </si>
  <si>
    <t xml:space="preserve">Signifies whether a particular customer is currently registered, enrolled, or recognized as a member in a brand's loyalty program. </t>
  </si>
  <si>
    <t>Column values should accurately indicate whther or not a customer is part of a loyalty program. Acccepted values = Y, N, or Null. If not:
1. Flag for remediation/rejection
2. Flag for source level monitoring</t>
  </si>
  <si>
    <t>Loyalty Email Address</t>
  </si>
  <si>
    <t>EmailAddress</t>
  </si>
  <si>
    <t>TO CREATE (NET NEW)</t>
  </si>
  <si>
    <t>The email address associated with the customer's loyalty account (for their most recently active loyalty account).</t>
  </si>
  <si>
    <t xml:space="preserve">2 </t>
  </si>
  <si>
    <t>to fill</t>
  </si>
  <si>
    <t>Lifetime Balance</t>
  </si>
  <si>
    <t>loyalty_lifetime_balance</t>
  </si>
  <si>
    <t>Lifetime Points Balance</t>
  </si>
  <si>
    <t>The total loyalty points the customer has earned /accumulated since joining the brand's loyalty progam (for their most recently active loyalty account).</t>
  </si>
  <si>
    <t>crm_reporting.fact_customer_segment_by_brand</t>
  </si>
  <si>
    <t>Loyalty Membership Status</t>
  </si>
  <si>
    <t>Reference that represents a customer's membership state (inactive, active, or lapsed) within the brands loyalty ecosystem (for their most recently active loyalty account).
Possible Values:
VCH_LOYLS_NA
VCH_LOYLS_LM
VCH_LOYLS_LLM</t>
  </si>
  <si>
    <t>BAR Filter</t>
  </si>
  <si>
    <t>Column values should match values being recorded (VCH_LOYLS_NA, VCH_LOYLS_LM) Please remove VCH_LOYLS_LLM.
 If not:
1. Flag for remediation/rejection
2. Flag for source level monitoring</t>
  </si>
  <si>
    <t>VCH_LOYLS_NA
VCH_LOYLS_LM
VCH_LOYLS_LLM</t>
  </si>
  <si>
    <t>Loyalty Member Start Date</t>
  </si>
  <si>
    <t>Records the date when a customer enrolled in or was activated as a member of a brands loyalty program (for their most recently active loyalty account).</t>
  </si>
  <si>
    <t>Should follow valid timestamp format and accurately represent the when the consumer became a loyalty member
1. Flag for remediation/rejection
2. Flag for source level monitoring</t>
  </si>
  <si>
    <t>Sample: 2021-08-24T01:51:12.000+00:00</t>
  </si>
  <si>
    <t>Loyalty preferred channel</t>
  </si>
  <si>
    <t>Preferred Loyalty Channel</t>
  </si>
  <si>
    <t>Indicates the primary channel through which the customer engages with the loyalty program (for their most recently active loyalty account).</t>
  </si>
  <si>
    <t xml:space="preserve">3 </t>
  </si>
  <si>
    <t>Collects loyalty channel: 
Online, website, store, migration, offline (combine all duplicates like online and Online)</t>
  </si>
  <si>
    <t>Sample:
null	107694879
	33296334
online	4822895
website	3076421
store	2904408
Online	684762
migration	576074
web	7297
Offline	901
instore	140
retail	36
email	8
2d1ede1ea566efe6b25a86e5e5d0e7a2	4
ef9f2727783d4acbdf8480a88edcd5c0	3
2a7d72349d6d4be11b7af231869bdb3a	3</t>
  </si>
  <si>
    <t>Loyalty Tier Name</t>
  </si>
  <si>
    <t>Specifies the current status, level, or segment that a customer has achieved within a brands loyalty program (for their most recently active loyalty account).</t>
  </si>
  <si>
    <t>Column values should match values being recorded for each brand;s loyaty program. If not:
1. Flag for remediation/rejection
2. Flag for source level monitoring</t>
  </si>
  <si>
    <t>null
EXTRA
ROSEGOLD
OBSESSED
SILVER
UNITY
LIKEIT
EXPLORER
SUPER
RED
GOLD
EVEREST
FAN
CRUSH
EPIC
PLATINUM
LOVEIT
ICON
LOVE
OBSESSEDWITHIT
OBSESSION
LOVER
EXTRAORDINARY
BLACK
EXCLUSIVE
POWER
FREAK
ICONIC
DREAM
ROCKSTAR
Rose</t>
  </si>
  <si>
    <t>Loyalty Tier Start Date</t>
  </si>
  <si>
    <t>Should follow valid timestamp format 
1. Flag for remediation/rejection
2. Flag for source level monitoring</t>
  </si>
  <si>
    <t>Sample: 2021-12-02T15:39:22.000+00:00</t>
  </si>
  <si>
    <t>Loyatly Tier Expiration Date</t>
  </si>
  <si>
    <t>The date when the loyalty member's current membership tier will expire (for their most recently active loyalty account).</t>
  </si>
  <si>
    <t>Should follow valid timestamp format and accurately represent when the consumer's tier will expire at the end of the year. If not:
Column values should match UDF logic. If not:
1. Flag for remediation/rejection
2. Flag for source level monitoring</t>
  </si>
  <si>
    <t>2025-12-31 23:59:59	517369
2026-12-31 23:59:59	482030
2024-12-31 23:59:59	434469
2023-12-31 23:59:59	305733
2023-12-31 00:00:00	18647
1900-01-01 00:00:00	40 
2024-12-29 05:59:59	1
2024-12-29 04:59:59	1
(remove last three)</t>
  </si>
  <si>
    <t>Loyalty Last Login Date</t>
  </si>
  <si>
    <t>Sample: 0201-01-30T00:30:24.000+00:00</t>
  </si>
  <si>
    <t>Loyalty Last Activity Date</t>
  </si>
  <si>
    <t>The date when the loyalty member last interacted with their loyalty account (made a purchase, redeemed points, altered their profile, etc.)  (for their most recently active loyalty account).</t>
  </si>
  <si>
    <t>Should follow valid timestamp format and accurately represent when the consumer's last loyalty activity (earning/redeeming points, or account creation) occurred. If not:
Column values should match UDF logic. If not:
1. Flag for remediation/rejection
2. Flag for source level monitoring</t>
  </si>
  <si>
    <t>Sample: 2025-05-01T02:53:56.000+00:00</t>
  </si>
  <si>
    <t>Represents the current aggregated total of loyalty points that a customer has accumulated and currently holds within a brands loyalty program (for their most recently active loyalty account).</t>
  </si>
  <si>
    <t>Should be a  number. If not:
1. Flag for remediation/rejection
2. Flag for source level monitoring</t>
  </si>
  <si>
    <t>Sample:
null	81762580
0.0	8281037
1.0	147771
50.0	147581
100.0	94912
15.0	80017
110.0	69861
2.0	68642
200.0	62607</t>
  </si>
  <si>
    <t>Loyalty points earned (current month)</t>
  </si>
  <si>
    <t>Loyalty Current Month Earned Points</t>
  </si>
  <si>
    <t>Refers to the current points (earned) in the past month that are available to spend, not lifetime points earned (for their most recently active loyalty account).</t>
  </si>
  <si>
    <t>Should be a non-negative number. If not:
1. Flag for remediation/rejection
2. Flag for source level monitoring</t>
  </si>
  <si>
    <t>Sample:
null	82076708
0	1861041
50	440853
20	413334
75	245033
100	215804
110	158451
2	158420
200	105600</t>
  </si>
  <si>
    <t>Loyalty points redeemed (current month)</t>
  </si>
  <si>
    <t xml:space="preserve">Loyalty Current Month Redeemed Points </t>
  </si>
  <si>
    <t>Reflect points redeemed (spent) in the past month by the consumer (for their most recently active loyalty account).</t>
  </si>
  <si>
    <t>Sample:
null	82076708
0	8561376
100	376218
1	181387
200	170909
300	118793
1000	97569
400	53605</t>
  </si>
  <si>
    <t>loyalty points expiring (current month)</t>
  </si>
  <si>
    <t>Loyalty Current Month Expiring Points</t>
  </si>
  <si>
    <t>The number of loyalty points the member has that are flagged for expiration at the end of the current month (for their most recently active loyalty account).
Used with loyalty_expiration_dt - this is the date that it will expire that month.</t>
  </si>
  <si>
    <t>Sample:
null	92253269
15	15446
50	14208
100	11903
10	7203
200	6492
110	6361
150	3735
25	3704</t>
  </si>
  <si>
    <t>loyalty points expiration date (current month)</t>
  </si>
  <si>
    <t>Loyalty Current Month Points Expiration Date</t>
  </si>
  <si>
    <t>Records the earliest next point of expiration date during that month, used with loyalty_points_expirining (for their most recently active loyalty account).</t>
  </si>
  <si>
    <t>Should follow valid timestamp format and accurately represent the when the consumer's loyalty points are expiring during the month.
1. Flag for remediation/rejection
2. Flag for source level monitoring</t>
  </si>
  <si>
    <t>Sample:
null	92253269
2025-12-31	330576
2025-12-26	318
2025-12-23	210
2025-12-27	173
2025-12-25	171
2025-12-22	170
2025-12-24	168
2025-12-28	125
2025-12-30	109
2025-12-29	100</t>
  </si>
  <si>
    <t>Loyalty expired points (last month)</t>
  </si>
  <si>
    <t>Loyalty Last Month Expired Points</t>
  </si>
  <si>
    <t>Must be static (no time filter), then it should reflect "recent" points expired so set for this past month - i.e., how many points the customer has forgone in the past month  (for their most recently active loyalty account).</t>
  </si>
  <si>
    <t>Sample:
null	82079426
0	3520476
20	413626
50	310999
75	240065
100	201485
110	125099
250	110560</t>
  </si>
  <si>
    <t>earned_points_last_12m</t>
  </si>
  <si>
    <t>Number of Loyalty Points Earned Last 12M</t>
  </si>
  <si>
    <t>Refers to the number of points earned in the last 12 months  (for their most recently active loyalty account).</t>
  </si>
  <si>
    <t>redeemed_points_last_12m</t>
  </si>
  <si>
    <t>Number of Loyalty Points Redeemed Last 12M</t>
  </si>
  <si>
    <t>Refers to the number of points redeemed (spent) in the last 12 months  (for their most recently active loyalty account).</t>
  </si>
  <si>
    <t>Global Control Group End Date</t>
  </si>
  <si>
    <t>Date which the consumer was removed from a global control group (long term frozen control group)</t>
  </si>
  <si>
    <t>15/03/2021</t>
  </si>
  <si>
    <t>Global Control Group Start Date</t>
  </si>
  <si>
    <t>Date which the consumer was placed in a global control group (long term frozen control group)</t>
  </si>
  <si>
    <t>x</t>
  </si>
  <si>
    <t>prod_us_catalog.ddx_b2c_gold.acquisition_interaction_data_v</t>
  </si>
  <si>
    <t>Acquisition Campaign  Name</t>
  </si>
  <si>
    <t>Should match with LUSA-recognized campaign naming conventions. If not:
1. Flag for remediation/rejection
2. Flag for source level monitoring</t>
  </si>
  <si>
    <t>Sample:
OAP_USA_ColorsonicSweeps_2025
Coupons_Revtrax
CER_USA_Moisturizing-Cream-Sample_2023
CER_USA_AMFacial-Lotion-Sampling_2021
UNKNOWN
CER_CP-MoisturizingCreamSampling-FBCampaign_2020
LOP Skincare Revitalift HA Serum
CER_CP-MoisturizingCreamSampling_2020
CER_USA_Skin-Cleanser-Jebbit-Quiz_2022</t>
  </si>
  <si>
    <t>Acquisition Channel Device</t>
  </si>
  <si>
    <t>Used to identify the device type through which a consumer was acquired, such as mobile web (DVCMBW), desktop (DVCDSK), tablet web (DVCTBW), or unknown device (DVCUNK).</t>
  </si>
  <si>
    <t xml:space="preserve"> Collects mobile web (DVCMBW), desktop (DVCDSK), tablet web (DVCTBW), or unknown device (DVCUNK).</t>
  </si>
  <si>
    <t>DVCMBW
DVCDSK
DVCTBW
DVCUNK</t>
  </si>
  <si>
    <t xml:space="preserve">Acquisition First Engagement </t>
  </si>
  <si>
    <t>Column values should match UDF logic. If not:
1. Flag for remediation/rejection
2. Flag for source level monitoring</t>
  </si>
  <si>
    <t>DVCMBW</t>
  </si>
  <si>
    <t>Really large null count in gold layer that is not seen in customer 360</t>
  </si>
  <si>
    <t xml:space="preserve">Acquisition Date </t>
  </si>
  <si>
    <t>DVCDSK</t>
  </si>
  <si>
    <t>Acquisition Source</t>
  </si>
  <si>
    <t>Indicates the acquisition channel for the customer, such as social media platforms (e.g., "fb" for Facebook, "ig" for Instagram), email campaigns ("Newsletter"), sweepstakes ("Sweeps"), partner brands, or other sources.</t>
  </si>
  <si>
    <t>Column values should match values being recorded. Null values should be combined into one collection point. If not:
1. Flag for remediation/rejection
2. Flag for source level monitoring</t>
  </si>
  <si>
    <t>DVCTBW</t>
  </si>
  <si>
    <t>Put null and blank together</t>
  </si>
  <si>
    <t>Acquisition Data Source System</t>
  </si>
  <si>
    <t>Indicates the originating system, platform, or vendor from which the customer record was sourced or acquired.</t>
  </si>
  <si>
    <t>Column values should match values being recorded. If not:
1. Flag for remediation/rejection
2. Flag for source level monitoring</t>
  </si>
  <si>
    <t>500FRIENDS
SITECORE
CRM3
ATTENTIVE
SFMC
JEBBIT
MARS
BRAIN
OPTINTELLIGENCE
KINETIC
WYNG
TAKEOFF
SHOPIFY
EXTOLE
SOPOST
DEMANDWARE
RTM
MEND
BAZAARVOICE
DDXL
AUTOMAT
CRMLITE
HARTEHANKS
ONEDIAG
PERSO
YIELDIFY
ACXIOMREDSHIFT
INTERACTIONSTUDIO
SFDC
IBEAUTY</t>
  </si>
  <si>
    <t>acquisition_interaction_data_v</t>
  </si>
  <si>
    <t>Point of Collection</t>
  </si>
  <si>
    <t>Indicates the specific source or channel through which a customer was acquired. This may refer to marketing platforms, campaign types, website interactions, partner integrations, or other acquisition mechanisms.</t>
  </si>
  <si>
    <t>Standardization is needed to combine data representing the same touchpoints (newsletter = Newsletter) and blanks should be combined with unknown. Column values should match UDF logic. If not:
1. Flag for remediation/rejection
2. Flag for source level monitoring</t>
  </si>
  <si>
    <t>lightbox	2
full page	8163
	68720394
sopost	58499
website	91931
UNKNOWN	17281703
owned web	1794
guestcheckout	13370
store	4872
ibeauty+	10
Store	1
Website	15061
attentive	46513
full+page	2780
cloud page	14563
email	8
mobile app	151
companion	653
Mobile App	25
FSS	16
fss	40
quiz/diagnostic	9
facebook	2461
owned+web	12
CRM	2
crm	13
Web	18
quiz_module	6
third party	4
web	204
3rd party	3</t>
  </si>
  <si>
    <t>Combine blank and null</t>
  </si>
  <si>
    <t>Acquisition Source Benefit</t>
  </si>
  <si>
    <t>Represents the identifier or code for the benefit or incentive source associated with the customer's acquisition.</t>
  </si>
  <si>
    <t>Column values should accurately indicate an acquisition source benefit. Acccepted values seen to right, if not, 
1. Flag for remediation/rejection
2. Flag for source level monitoring</t>
  </si>
  <si>
    <t>null
benefits-newsletters
benefits-purchaseowned
benefits-account
56520240425_06
25f8ea42e04ecf083d73ed65f18fb9a8
48fbb34b799b89fc3b23540dfdf6fdea</t>
  </si>
  <si>
    <t>Acquisition Source Touchpoint</t>
  </si>
  <si>
    <t>Represents the specific touchpoint or platform through which the customer was acquired.</t>
  </si>
  <si>
    <t>Standardization is needed to combine data representing the same touchpoints and blanks should be combined with unknown. Column values should match UDF logic. If not:
1. Flag for remediation/rejection
2. Flag for source level monitoring</t>
  </si>
  <si>
    <t>Sample: 
null	147187903
sources-direct	3076274
meta	216158
cj	175976
ATV	171457
fb	141649
ig	133181
SFMC	130357
bing	17371
attentive	15249
atv	10114</t>
  </si>
  <si>
    <t>Acquisition Channel Source Type</t>
  </si>
  <si>
    <t>Represents the classification of the source through which the customer was acquired, based on marketing attribution models.
(Owned, Paid, Earned)</t>
  </si>
  <si>
    <t>Column values should accurately indicate an acquisition source type. Acccepted values = Paid, Owned, Earned or Null. If not:
1. Flag for remediation/rejection
2. Flag for source level monitoring</t>
  </si>
  <si>
    <t>null
Paid
Owned
Earned
20ba969508199f3ba13dbe6da505bdc5</t>
  </si>
  <si>
    <t>Acquisition Sub Channel Point of Collection</t>
  </si>
  <si>
    <t>Represents the specific sub-channel or method through which a customer was acquired, providing more granular detail than the primary acquisition channel.</t>
  </si>
  <si>
    <t>Sample: 
(blank)	37000824
Newsletter	21878073
Registration	11683777
Cloud Page	4209013
FB Lead Form	3273602
GuestCheckout	1903536
Quizzes/Diagnostics tools	1704928
Mobile pop-up	1339316
Quizzes/Diagnostics Tool	924077
Landing Page	860752
store	860346
Historical	798379
Quizzes/Diagnostic Tools	618733
ECOMM	565406
newsletter	353642
Quizzes/Diagnostic tools	346290
Affiliate Sign-up	334933
UNKNOWN	284728
Lead Form	271274
Desktop pop-up	267049
Virtual Consultation	222085
Sweepstakes	216596
Consultation Tool	203825
Social Media Platforms	197965
SFMC Cloud Page	191045
Whitelabel	148795</t>
  </si>
  <si>
    <t>More clean up needed - Quizzes/Diagnostic Tools has several variations, etc.</t>
  </si>
  <si>
    <t>stg_us_catalog.crm_base.fact_ga4_events_raw</t>
  </si>
  <si>
    <t>Google Analytics Source Channel Group</t>
  </si>
  <si>
    <t>Google Analytics channel group (source classification).</t>
  </si>
  <si>
    <t>GA4</t>
  </si>
  <si>
    <t>Standardization is needed to ensure all GA4 traffic matches approved channel grouping logic (e.g., Direct, Paid Search, Organic Search, Paid Social, etc.). If not: 
1. Flag for remediation/rejection
2. Flag for source-level monitoring</t>
  </si>
  <si>
    <t>Represents the primary marketing channel through which the customer was acquired.</t>
  </si>
  <si>
    <t>1. Flag for remediation/rejection</t>
  </si>
  <si>
    <t>Example: Social Media</t>
  </si>
  <si>
    <t xml:space="preserve">Recruitment Channel Media Campaign </t>
  </si>
  <si>
    <t>The specific DDX marketing campaign name (not media campaign name) responsible for new contact acquisition.</t>
  </si>
  <si>
    <t>2. Flag for source-level monitoring</t>
  </si>
  <si>
    <t xml:space="preserve">Sample: 
ES_LLD_ARM_SoMedia_SI PARFUM_2025
</t>
  </si>
  <si>
    <t>Registration Source</t>
  </si>
  <si>
    <t>Used to identify the main channel or method by which a customer completed registration, such as newsletter sign-up, direct registration, cloud page, Facebook lead form, landing page, social media platforms, quizzes/diagnostics tools, mobile pop-ups, etc.</t>
  </si>
  <si>
    <t>Standardization is needed to combine data representing the same touchpoints (lead generation sweepstakes = lead generationsweepstakes, etc) and blanks should be combined with unknown. Column values should match UDF logic. If not:
1. Flag for remediation/rejection
2. Flag for source level monitoring</t>
  </si>
  <si>
    <t>Sample:
(blank)	41733300
Newsletter	18759010
Registration	11712299
Cloud Page	4209012
FB Lead Form	3295135
Landing Page	2024038
Social Media Platforms	1890070
Quizzes/Diagnostics tools	1726858
Mobile pop-up	1339316
Quizzes/Diagnostics Tool	924077
Quizzes/Diagnostic Tools	618733
Quizzes/Diagnostic tools	346272
newsletter	344551
Affiliate Sign-up	334933
Web	320653
UNKNOWN	284728
Lead Form	276153
Desktop pop-up	267049
SoPost	243174
Virtual Consultation	222085
Consultation Tool	203825
SFMC Cloud Page	191045
Sweepstakes	151312
Whitelabel	124757
Quizzes/Diagnostics Tools	98853
Quizzes / Diagnostics tools	88322
Revtrax	78366
Quizzes/Diagnostics tool	67053</t>
  </si>
  <si>
    <t>In original there are 223 rows, in gold there are 1,374</t>
  </si>
  <si>
    <t>Registration Status key</t>
  </si>
  <si>
    <t>VCH_REGS_NA
VCH_REGS_NR
VCH_REGS_R</t>
  </si>
  <si>
    <t>VCH_REGS_NA is no longer there, was this merged?</t>
  </si>
  <si>
    <t>Registration Sub Source</t>
  </si>
  <si>
    <t>Represents the specific sub-channel, method, or feature through which a customer completed registration, providing more granular detail than the primary registration source.</t>
  </si>
  <si>
    <t xml:space="preserve">As a part of the 1P Acquisition Framework rework as per Global, this field, and other acquisition fields should be discussed at a later time for standardization. </t>
  </si>
  <si>
    <t>Sample:
(blank)	54053443
sampling	8135911
dynamic onsite	7864014
lead generation	3627823
product finder	2863740
sweepstakes	2304631
sampling/product launch	2030955
cart checkout	1515767
pop-up	1498848
dynamic desktop	1398399</t>
  </si>
  <si>
    <t>Combine blank and null &amp; there is about 100 more rows in gold</t>
  </si>
  <si>
    <t>Colorful Hair</t>
  </si>
  <si>
    <t>Indicates if the customer has a colorful hair color, such as Red, Blue, Purple, Pink, or specific shades of Red. Null means no information is available.</t>
  </si>
  <si>
    <t>Should match priority BMDM attribute+accepted value mapping sheet. If not:
1. Flag for remediation/rejection
2. Flag for source level monitoring</t>
  </si>
  <si>
    <t>VCH_CEOCS_IA</t>
  </si>
  <si>
    <t>The attribute concern_improvement_goal represents a customer's stated beauty, hair, or skincare concern(s) or desired improvement(s) that they wish to address through products or services. This field typically captures the primary issues or goals a customer has, such as "wrinkles," "acne," "damaged hair," "dehydration," or "uneven skin tone." The values may be single concerns or a combination of multiple concerns.</t>
  </si>
  <si>
    <t>VCH_CEOCS_03A</t>
  </si>
  <si>
    <t>Curls Texture</t>
  </si>
  <si>
    <t>Describes the customer's natural hair curl pattern or texture.
Possible Values:
Flat &amp; S-Shaped tips
Flat &amp; S-shaped waves
Large curls
Volume curls
Tight &amp; densely packed coils
Tight &amp; volume ringlets
Wavy
Straight
Zig-zag
Roots S-shaped waves
Dense curls
Curls
Coily
null (no value provided)</t>
  </si>
  <si>
    <t>VCH_CEOCS_46A</t>
  </si>
  <si>
    <t>Drugstore Preference</t>
  </si>
  <si>
    <t>Indicates the customer's preferred or selected drugstore(s) for purchasing beauty or personal care products.</t>
  </si>
  <si>
    <t>VCH_CEOCS_79A</t>
  </si>
  <si>
    <t>Indicates the customer's eye color.</t>
  </si>
  <si>
    <t>VCH_CEOCS_1012A</t>
  </si>
  <si>
    <t>Fragrance Family</t>
  </si>
  <si>
    <t>Describes the primary scent category or family associated with a customer's fragrance preference or a product's fragrance profile.
Possible Values:
Woody
Floral
Fresh
Citrus
Oriental
Sweet
Chypre
Null</t>
  </si>
  <si>
    <t>Full
null
Medium
Light
Floral
Fresh
Woody
Citrus
Sweet
Oriental
Chypre
Full coverage</t>
  </si>
  <si>
    <t>Fragrance Note</t>
  </si>
  <si>
    <t>Describes the specific scent note or characteristic within a customer's fragrance preference or a product's fragrance profile.
Possible Values:
Spicy
Fruity
null (no value provided)</t>
  </si>
  <si>
    <t>Existing values should be standardized to a list of accepted values
1. Need to align with business stakeholders on specific needs</t>
  </si>
  <si>
    <t>null
Spicy
Fruity
Flat &amp; S-shaped waves
Straight
Coily
Tight &amp; densely packed coils
Tight &amp; volume ringlets
Wavy
Curls
Volume curls
Normal
Large curls
Dense curls
Flat &amp; S-Shaped tips
Zig-zag
Roots S-shaped waves</t>
  </si>
  <si>
    <t>Clean up needed, hair data needs to be removed</t>
  </si>
  <si>
    <t>Grocery Store Preference</t>
  </si>
  <si>
    <t>Indicates the customer's preferred or selected grocery stores for purchasing beauty or personal care products.</t>
  </si>
  <si>
    <t>null
["CVS"]
["KROGER"]
["ULTA"]</t>
  </si>
  <si>
    <t>Hair Care Product</t>
  </si>
  <si>
    <t>Indicates the type of hair care product used or preferred by the customer.
Possible Values:
leave in conditioner
Hair Mask
Dry Shampoo
Hair Oil
Blow Dry protection
Night Care
Scalp treatment
texture spray
Curls Refresher
Scalp Scrub
hair mousse
hairspray
null (no value provided)</t>
  </si>
  <si>
    <t>null
hair mousse
Beauty Specialty Multi Brand
Pure Players
Mass Merchandise
Dry Shampoo
Warehouse Club
Drugstore
Hair Oil
Beauty Supply Store
Men product preference
Curls Refresher
Night Care
Scalp Scrub
Scalp treatment
leave in conditioner
hairspray
Hair Mask
texture spray
Blow Dry protection
ULTA
Salon Spa
Other</t>
  </si>
  <si>
    <t>remove data that does not apply to hair care (Drugstore, Beauty Supply Store, etc)</t>
  </si>
  <si>
    <t>Indicates the customer's hair color.
Possible Values:
Brown
Blonde
Black
Light Brown
Dark brown
Red
Ginger
Grey
Dark blonde
Bold Color (&gt;)
Light Blonde
Chessnut
Platine blonde
Dark ginger
Very light blonde
None
Permanent color
Bleached
White
Balayage
Venitian blonde
Progressive Color
Darkest brown
Light ginger
Relaxers
null (no value provided)</t>
  </si>
  <si>
    <t>null
Dark brown
Dark ginger
Black
Very light blonde
Blonde
Light Brown
Grey
Brown
White
Light Blonde
Ginger
Bold Color (&gt;)
Dark blonde
Platine blonde
Chessnut
Light ginger
Permanent color
Venitian blonde
Red
Bleached
Progressive Color
Balayage
Darkest brown
None
Relaxers</t>
  </si>
  <si>
    <t>Why is this in the identity domain? There are also diff values now (Sarisin), where did these come from?</t>
  </si>
  <si>
    <t>Hair Color Cover</t>
  </si>
  <si>
    <t>Indicates the type of hair color coverage or treatment the customer has or prefers.
Possible Values:
- Highlights  
- Grey hair  
- Root  
- Fashion  
- Full Coverage  
- Partial Coverage  
- null (no value provided)</t>
  </si>
  <si>
    <t>null
Highlights
Grey hair
Root
Fashion
Partial Coverage
Full Coverage</t>
  </si>
  <si>
    <t>crm_base.fact_gdm_beauty_profile</t>
  </si>
  <si>
    <t>Hair Color Finish</t>
  </si>
  <si>
    <t>Indicates if a consumer has had a hair color finish applied (Highlights, Full head, or Nothing).</t>
  </si>
  <si>
    <t>null
Floral
Woody
Citrus
Highlights
Fresh
Oriental
Chypre
Nothing
Full head
Ombre
Sweet</t>
  </si>
  <si>
    <t>Fragrance Data to be removed</t>
  </si>
  <si>
    <t>Hair Color Service</t>
  </si>
  <si>
    <t>Indicates the type of hair color service or treatment the customer has received or prefers.
Possible Values:
- None  
- Permanent color  
- Bleached  
- Balayage  
- Tone and tone  
- Progressive Color  
- Straightners  
- Permed  
- Natural, “me better” results  
- Relaxers  
- Long lasting  
- All day lastingness  
- Gloss  
- Color correction  
- null (no value provided)</t>
  </si>
  <si>
    <t>null
Permanent color
Tone and tone
Bleached
Progressive Color
None
Balayage
Color correction
Gloss
Straightners
Permed
Natural, “me better” results
Long lasting
All day lastingness
Relaxers</t>
  </si>
  <si>
    <t>Hair State</t>
  </si>
  <si>
    <t>Describes the general condition or natural state of the customer's hair.
Possible Values:
- Wavy  
- Straight  
- Curls  
- Coily  
- Normal  
- Medium  
- Very Dry  
- Combination  
- null (no value provided)</t>
  </si>
  <si>
    <t>null
Normal
Straight
Coily
Combination
Very Dry
Wavy
Curls
HairType_Curly_Hair
HairType_Straight_Hair
HairType_Wavy_Hair
Medium</t>
  </si>
  <si>
    <t>There are different values collecting the same response: Wavy should be added to HairType_Wavy_Hair, etc.</t>
  </si>
  <si>
    <t>Hair Style Service</t>
  </si>
  <si>
    <t>Indicates the type of hair styling service the customer has received or prefers.
Possible Values:
- None  
- classic &amp; glamorous  
- Relaxer  
- trendy &amp; colorful  
- Texturizing  
- unique &amp; expressive  
- null (no value provided)</t>
  </si>
  <si>
    <t>null
unique &amp; expressive
classic &amp; glamorous
trendy &amp; colorful
Relaxer
Texturizing
None</t>
  </si>
  <si>
    <t>Hair Texture</t>
  </si>
  <si>
    <t>Describes the texture or thickness of the customer's hair.
Possible Values:
- Thin  
- Medium  
- Coarse  
- [Wavy]  
- [Straight]  
- [Curls]  
- [Coily]  
- [Normal]  
- [Medium]  
- [Very Dry]  
- [Combination]  
- null (no value provided)</t>
  </si>
  <si>
    <t>[Normal]
null
[Combination]
[Very Dry]
Coarse
Thin
Medium
[Coily]
[Wavy]
[Curls]
[Straight]
[Medium]</t>
  </si>
  <si>
    <t>Hair Treatment</t>
  </si>
  <si>
    <t>Indicates if a consumer's hair has been color treated or not.</t>
  </si>
  <si>
    <t>null
Color treated</t>
  </si>
  <si>
    <t>Hair Type</t>
  </si>
  <si>
    <t>Describes the customer's hair condition or type based on texture, moisture, and oiliness.
Possible Values:  
- Wavy  
- Straight  
- Somewhat Dry  
- Combination  
- Normal  
- Coily  
- Very Dry  
- Somewhat Oily  
- Curls  
- Medium  
- Don't Know  
- Very Oily    
- Coarse  
- Dont_Know  
- null (no value provided)</t>
  </si>
  <si>
    <t>null
Somewhat Dry
Normal
Very Dry
Combination
Straight
Coily
Medium
Very Oily
Wavy
Curls
Somewhat Oily
HairType_Very_Dry
HairType_Very_Oily
HairType_Normal
Don't Know
HairType_Combination
HairType_Somewhat_Dry
HairType_Dont_Know
Dont_Know
HairType_Somewhat_Oily
Coarse</t>
  </si>
  <si>
    <t>Why In Identity? Combine Curly and Curls, etc. There are also many more options availble, why is this?</t>
  </si>
  <si>
    <t>Hair Wash Frequency</t>
  </si>
  <si>
    <t>Indicates how often the customer washes their hair.</t>
  </si>
  <si>
    <t>null
Once every 2-3 weeks
Every day
Once per week
2-3 times per week
4-5 times per week
(Blank)</t>
  </si>
  <si>
    <t>Has Beauty Profile Data</t>
  </si>
  <si>
    <t>Consumer profile data has been captured e.g. hair colour. Indicates whether the consumer has completed a beauty profile or provided information about their beauty characteristics and preferences.</t>
  </si>
  <si>
    <t>Should be a boolean value that indicates whether the customer has completeled a beauty profile or provided information about their beauty preferences.</t>
  </si>
  <si>
    <t>Sample:
Yes
No</t>
  </si>
  <si>
    <t>Heating Tool</t>
  </si>
  <si>
    <t>Type of heating tool most often used on hair (e.g., straightener, dryer).</t>
  </si>
  <si>
    <t>Should collect data on the customers frequency of heating tool use</t>
  </si>
  <si>
    <t>null
(blank)
Blow dryer
None
Flat iron
Curling Iron
Blow Dryer
Flat Iron
Blow dryer + Other tool
Hair Dryer</t>
  </si>
  <si>
    <t>Lash Look Priority</t>
  </si>
  <si>
    <t>Indicates a customer's preferred features or priorities when choosing mascara or lash products. It captures the specific lash effects the customer values most, such as volume, length, curl, definition, or waterproof properties.
Possible Values:
- null: No preference specified  
- [Volume]  
- [Waterproof]  
- [Length]  
- [Curl]  
- [Definition]  
- Combinations (e.g., [Waterproof, Volume], [Length, Waterproof], [Curl, Waterproof], etc.)  
- []: Explicitly no priorities selected</t>
  </si>
  <si>
    <t>[Curl]
[Volume]
null
[Definition]
[Waterproof]
[Length]
[Length, Waterproof]
[Definition, Waterproof]
[Waterproof, Length, Volume]
[Definition, Waterproof, Volume]
[Length, Waterproof, Volume]
[Definition, Length]
[Waterproof, Length]
[Waterproof, Volume]
[Length, Volume]
[Definition, Waterproof, Length]
[Definition, Length, Waterproof]
[]
[Curl, Curl, Waterproof]
[Volume, Waterproof]
[Waterproof, Curl]
[Curl, Waterproof]</t>
  </si>
  <si>
    <t>Combine [] and [""]</t>
  </si>
  <si>
    <t>Makeup Expectation</t>
  </si>
  <si>
    <t>Captures the customer's desired outcome or expectation when using makeup products. It reflects what the customer is looking for in terms of makeup performance or appearance.
Possible Values:
- null: No expectation specified  
- Natural, “me better” results  
- Long lasting  
- All day lastingness  
- Sophisticated</t>
  </si>
  <si>
    <t>null
Natural, “me better” results
Sophisticated
Long lasting
All day lastingness</t>
  </si>
  <si>
    <t>Makeup Look</t>
  </si>
  <si>
    <t>Describes the customer's preferred style or type of makeup application. It reflects the specific makeup category or aesthetic the customer is interested in, such as face, eye, or lip makeup, as well as broader looks like "Bold," "Sophisticated," or "Glamourous."
Possible Values:
- null: No preference specified  
- Face makeup  
- Eye makeup  
- Lip makeup  
- MakeUp  
- Bold makeup  
- Sophisticated  
- Suncare  
- Skincare  
- Romantic  
- Extreme makeup  
- Hair Color  
- Glamourous  
- Haircare  
- Fragrance  
- Hair style</t>
  </si>
  <si>
    <t>MakeUp
null
Face makeup
Hair Color
Eye makeup
Skincare
Lip makeup
Haircare
Fragrance
Romantic
Sophisticated
Bold makeup
Glamourous
Suncare
Extreme makeup
Hair style</t>
  </si>
  <si>
    <t>Makeup Skill Level</t>
  </si>
  <si>
    <t>Indicates the customer's self-assessed proficiency or experience with applying makeup. It helps identify how comfortable or skilled a customer feels with makeup techniques and products.
Possible Values:
- null: No skill level specified  
- Beginner  
- Intermediate  
- Professional  
- Advanced  
- No experience</t>
  </si>
  <si>
    <t>null
Intermediate
Beginner
Professional
Advanced
No experience</t>
  </si>
  <si>
    <t>Describes the customer's preferred style or visual theme for their nails. It reflects the look or impression the customer wants to achieve with their nail appearance, such as classic, trendy, unique, or clean.
Possible Values:
- null: No preference specified  
- classic &amp; glamorous  
- trendy &amp; colorful  
- unique &amp; expressive  
- clean &amp; routine  
- Brown  
- Green  
- Blue  
- Hazel</t>
  </si>
  <si>
    <t>null
Hazel
Green
Brown
Blue
unique &amp; expressive
clean &amp; routine
classic &amp; glamorous
trendy &amp; colorful</t>
  </si>
  <si>
    <t>See comment</t>
  </si>
  <si>
    <t>Nail Color</t>
  </si>
  <si>
    <t>Represents the customer's preferred nail polish color or shade. It captures the color family that the customer likes to wear on their nails.
Possible Values: 
- null: No preference specified  
- Pinks  
- Neutral  
- Corals  
- Reds  
- Blues  
- Glitter  
- Violets  
- Greens  
- Whites  
- Blacks  
- Yellows  
- Greys  
- Natural  
- Metallic</t>
  </si>
  <si>
    <t>null
Neutral
Corals
Greys
Whites
Violets
Glitter
Blacks
Reds
Greens
Pinks
Yellows
Natural
Blues
Metallic</t>
  </si>
  <si>
    <t>Nail Skill Level</t>
  </si>
  <si>
    <t>Indicates the customer's self-assessed proficiency or experience with nail care or nail art. It helps identify how comfortable or skilled a customer feels with nail techniques and products.
Possible Values:
- null: No skill level specified  
- No experience  
- Beginner  
- Intermediate  
- Advanced  
- Professional</t>
  </si>
  <si>
    <t>null
Intermediate
Advanced
Beginner
Professional
No experience</t>
  </si>
  <si>
    <t>Pro Teatments</t>
  </si>
  <si>
    <t>Indicates the type of professional beauty treatments a customer has received or is interested in.</t>
  </si>
  <si>
    <t>null	94666537
Non-invasive facial treatments	89041
Injectables	17802
Advanced treatments	7154
null	2101
Body	381
Brow	57</t>
  </si>
  <si>
    <t>Pro Treatment Regimen</t>
  </si>
  <si>
    <t>Indicates whether a customer follows a professional beauty treatment regimen or expresses interest in doing so.</t>
  </si>
  <si>
    <t>null
No, but interested
Injectables
Non-invasive facial treatments
Yes
Body
Advanced treatments</t>
  </si>
  <si>
    <t>Product Category</t>
  </si>
  <si>
    <t>Specifies the category of the beauty or personal care product associated with the customer or transaction.
Possible Values:
- Face makeup  
- Eye makeup  
- Lip makeup  
- MakeUp  
- Skincare  
- Suncare  
- Hair Color  
- Haircare  
- Fragrance  
- Hair style  
- Highlights  
- Grey hair  
- Root  
- null (no value provided)</t>
  </si>
  <si>
    <t>MakeUp
null
Face makeup
Grey hair
Hair Color
Eye makeup
Skincare
Lip makeup
Root
Haircare
Fragrance
Suncare
Highlights
Hair style</t>
  </si>
  <si>
    <t>Product Coverage</t>
  </si>
  <si>
    <t>Indicates the level or type of coverage provided by a beauty or personal care product.
Possible Values:
- Medium  
- Full  
- Light  
- Full coverage  
- Liquid Lip Color  
- Lipstick (traditional bullet)  
- Lip balm  
- null (no value provided)</t>
  </si>
  <si>
    <t>Full
null
Medium
Light
Lipstick (traditional bullet)
Liquid Lip Color
Full coverage
Lip balm</t>
  </si>
  <si>
    <t>Product Finish</t>
  </si>
  <si>
    <t>Describes the desired or preferred finish of a cosmetic product as indicated by the customer. It reflects the look or effect the customer wants the product to have after application, such as matte, natural, glowy, or shiny.
Possible Values:
- null: No preference specified  
- Natural  
- Matte  
- Glowy  
- Long wearing  
- Shiny  
- Beginner  
- Intermediate  
- Satin  
- Professional  
- Shimmer</t>
  </si>
  <si>
    <t>null
Long wearing
Matte
Glowy
Natural
Satin
Shimmer
Intermediate
Beginner
Professional
Shiny</t>
  </si>
  <si>
    <t>recommendations</t>
  </si>
  <si>
    <t>Products suggested to the consumer based on their profile or behavior - array field with multiple products if multiple products recommended because of routine</t>
  </si>
  <si>
    <t>Sample: Moisterizing Cream</t>
  </si>
  <si>
    <t>Product Type</t>
  </si>
  <si>
    <t>Specifies the specific type of beauty or skincare product associated with the customer or transaction.
Possible Values:
- Face Moisturizer &amp; Face Cream  
- Eye Cream &amp; Under-Eye Cream  
- Skin &amp; Face Toner  
- Facial Cleanser  
- Face Serum  
- Sunscreen  
- null (no value provided)</t>
  </si>
  <si>
    <t>null
Skin &amp; Face Toner
Sunscreen
Facial Cleanser
Face Moisturizer &amp; Face Cream
Eye Cream &amp; Under-Eye Cream
Face Serum</t>
  </si>
  <si>
    <t>Pure Player Preference</t>
  </si>
  <si>
    <t>Indicates the online-only retailer or e-commerce platform associated with the customer or transaction.
Possible Values:
- ["AMAZON"]  
- ["Amazon"]  
- ["PreferredRetailer_Amazon"]  
- null (no value provided)</t>
  </si>
  <si>
    <t>null
["Amazon"]
["AMAZON"]
["PreferredRetailer_Amazon"]</t>
  </si>
  <si>
    <t xml:space="preserve">All instances of "amazon" should be standardized </t>
  </si>
  <si>
    <t>Scalp Type</t>
  </si>
  <si>
    <t>Describes the condition or type of the customer's scalp.
Possible Values:
- Somewhat Dry  
- Normal  
- Very Oily  
- Somewhat Oily  
- Very Dry  
- Flaky  
- Don’t Know  
- Sensitive  
- null (no value provided)</t>
  </si>
  <si>
    <t>null
Flaky
Sensitive
Very Dry
Very Oily
Somewhat Dry
Somewhat Oily
Don’t Know
Normal</t>
  </si>
  <si>
    <t>Skin Tone</t>
  </si>
  <si>
    <t xml:space="preserve">Represents the customer's self-identified skin color category. 
Possible Values:
- null: No skin tone specified  
- Medium  
- Light  
- Fair  
- Deep  
- Tan  
- Very deep  
- Don't Know  </t>
  </si>
  <si>
    <t>null
Fair
Tan
Medium
Deep
Light
Very deep
Don't Know</t>
  </si>
  <si>
    <t>Ligbt to be combined with SKINTONE_LIGHT, etc</t>
  </si>
  <si>
    <t>Skin Type</t>
  </si>
  <si>
    <t>Describes the customer's skin type and, if available, the specific facial zone it applies to.
Possible Values:  
- Combination  
- Dry  
- Oily  
- Normal  
- Acne prone  
- Normal to dry  
- Normal to oily  
- Don’t Know  
- (with optional zones such as Face, Forehead, Cheek, Nose, Chin, Whole face, or left blank)  
- null (no value provided)</t>
  </si>
  <si>
    <t>Example: 
array
0: {"skin_type": "Dry", "zone": "Chin"}
1: {"skin_type": "Dry", "zone": "Nose"}
2: {"skin_type": "Dry", "zone": "Forehead"}
3: {"skin_type": "Dry", "zone": "Cheek"}
also have nulls</t>
  </si>
  <si>
    <t xml:space="preserve">Why in Identity? Other than this, data looks good! </t>
  </si>
  <si>
    <t>Skin Undertone</t>
  </si>
  <si>
    <t xml:space="preserve">Represents the underlying hue of a customer's skin, which can affect how certain colors and products appear on them.
Possible Values:
- null: No undertone specified  
- Warm  
- Neutral  
- Cool  
- [Neutral]  
- Combination  
- Oily  
- Dry  
- Normal  </t>
  </si>
  <si>
    <t>null
Neutral
Warm
[Cool]
Cool
[Neutral]
Normal
Combination
Oily
Dry</t>
  </si>
  <si>
    <t>Specialty Multi-Brand Beauty Store Preference</t>
  </si>
  <si>
    <t xml:space="preserve">  Indicates the customer's preference or association with one or more specialty beauty retail brands where they shop or have an affinity.
Possible Values:
- "ULTA": Customer prefers or shops at Ulta Beauty stores.  
- "SEPHORA": Customer prefers or shops at Sephora stores.  
- ["SEPHORA", "ULTA"]: Customer shops at or prefers both Sephora and Ulta Beauty.  
- null: No information available or customer does not have a specified preference for these specialty beauty brands.</t>
  </si>
  <si>
    <t>["Ulta"]
null
["ULTA"]
["SEPHORA"]
["SEPHORA","ULTA"]</t>
  </si>
  <si>
    <t>Combine all instances of 'Ultas'</t>
  </si>
  <si>
    <t>Usual Face Makeup</t>
  </si>
  <si>
    <t>Indicates the customer's preferred finish for face makeup products. It reflects the look or effect the customer wants their face makeup to have after application, such as natural, glowy, or matte.
Possible Values: 
- null: No preference specified  
- Natural  
- Glowy  
- Matte</t>
  </si>
  <si>
    <t>null
Matte
Glowy
Natural</t>
  </si>
  <si>
    <t>Usual Lip Makeup</t>
  </si>
  <si>
    <t>Indicates the customer's preferred type of lip makeup product. It reflects the specific format or style of lip product the customer likes to use.
Possible Values:
- null: No preference specified  
- Liquid Lip Color  
- Lipstick (traditional bullet)  
- Lip balm  
- Spicy</t>
  </si>
  <si>
    <t>null
Lipstick (traditional bullet)
Spicy - REMOVE
Lip balm
Liquid Lip Color</t>
  </si>
  <si>
    <t>Remove Spicy</t>
  </si>
  <si>
    <t>Indicates the customer's preferred color family or type for makeup or nail products.
Possible Values:  
- Neutral  
- Reds  
- Blues  
- Greens  
- Pinks  
- Violets  
- Glitter  
- Corals  
- Whites  
- Yellows  
- null (no value provided)</t>
  </si>
  <si>
    <t>null
Neutral
Corals
Whites
Violets
Glitter
Reds
Greens
Pinks
Yellows
Blues</t>
  </si>
  <si>
    <t>Indicates a consumers preference for nail product finishes.</t>
  </si>
  <si>
    <t>null</t>
  </si>
  <si>
    <t>Beauty Zones of Interest</t>
  </si>
  <si>
    <t xml:space="preserve">Indicates the specific facial or beauty zones that are relevant to the customer, such as areas of interest or focus for beauty products or treatments.
Possible Values:
- null: No zone specified  
- Brow  
- None  </t>
  </si>
  <si>
    <t>null
null
Brow
None</t>
  </si>
  <si>
    <t>Counts are off and new data is present (Perm, Relaxer)</t>
  </si>
  <si>
    <t>BAR KPI</t>
  </si>
  <si>
    <t>Customer Type</t>
  </si>
  <si>
    <t>customer_buyer_type </t>
  </si>
  <si>
    <t>Detailed customer categorization combining activity, status, and behavior: Active : Newly Acquired Buyer, Active : Converted Prospect, Active : Retained Buyer, Active : Reactivated Buyer, Inactive : 13-24M, Inactive : 24-36M, Inactive : 36M+, Prospects </t>
  </si>
  <si>
    <t>Generation of Customer</t>
  </si>
  <si>
    <t>generation_flag </t>
  </si>
  <si>
    <t>Customer generation based on birth year: Silent Gen (≤1945), Boomers (1946-1964), Gen X (1965-1980), Millennials (1981-1996), Gen Z (1997-2012), Gen Alpha (≥2013), or Not Available if birth date is missing </t>
  </si>
  <si>
    <t>Days Since Last Purchase</t>
  </si>
  <si>
    <t>recency_of_purchase </t>
  </si>
  <si>
    <t>The time elapsed since the customer's last purchase or interaction with a company. Buckets: Within Last Month, 1-3 Months prior, 3-6 Months prior, 6-12 Months prior, 12-24 Months prior, 24+ Months prior, No Purchase </t>
  </si>
  <si>
    <t>Active Last 12 Months</t>
  </si>
  <si>
    <t>active_engaged_last_12_months </t>
  </si>
  <si>
    <t>Flag ('Y' or 'N') indicating if customer had any activity in last 12 months: signed up, left review, placed order, web visits, email click, or SMS click </t>
  </si>
  <si>
    <t>Active (Excl. Signups) Last 12 Months</t>
  </si>
  <si>
    <t>active_engaged_without_signups_last_12_months </t>
  </si>
  <si>
    <t>Flag ('Y' or 'N') indicating if customer had any activity in last 12 months excluding signups: left review, placed order, web visits, email click, or SMS click </t>
  </si>
  <si>
    <t>Order Frequency</t>
  </si>
  <si>
    <t>order_frequency </t>
  </si>
  <si>
    <t>Order frequency in last 12 months: 0 Orders, 1 Order, 2 Orders, 3 Orders, 4+ Orders </t>
  </si>
  <si>
    <t>Order Frequency Last Year</t>
  </si>
  <si>
    <t>order_frequency_last_year </t>
  </si>
  <si>
    <t>Order frequency in last 12 to 24 months: 0 Orders, 1 Order, 2 Orders, 3 Orders, 4+ Orders </t>
  </si>
  <si>
    <t>Avg Order Value Last 3 Months</t>
  </si>
  <si>
    <t>AOV_last_3_months_bucket </t>
  </si>
  <si>
    <t>Categorizes the average amount spent by a customer per order over the most recent 90 days. Buckets: No Purchase, $1-$49, $50-$99, $100-$149, $150-$199, $200-$249, $250-$299, $300-$349, $350+ </t>
  </si>
  <si>
    <t>Avg Order Value 3-6 Months</t>
  </si>
  <si>
    <t>AOV_months_3_to_6_bucket </t>
  </si>
  <si>
    <t>Categorizes the average order value for the period between 3 to 6 months ago </t>
  </si>
  <si>
    <t>Avg Order Value 6-9 Months</t>
  </si>
  <si>
    <t>AOV_months_6_to_9_bucket </t>
  </si>
  <si>
    <t>Categorizes the average order value for the period between 6 to 9 months ago </t>
  </si>
  <si>
    <t>Avg Order Value 9-12 Months</t>
  </si>
  <si>
    <t>AOV_months_9_to_12_bucket </t>
  </si>
  <si>
    <t>Categorizes the average order value for the period between 9 to 12 months ago </t>
  </si>
  <si>
    <t>Avg Order Value Last 12 Months</t>
  </si>
  <si>
    <t>AOV_last_12_months_bucket </t>
  </si>
  <si>
    <t>Categorizes the average order value for the last 12 months </t>
  </si>
  <si>
    <t>Avg Order Value Prior Year</t>
  </si>
  <si>
    <t>AOV_previous_year_bucket </t>
  </si>
  <si>
    <t>Categorizes the average order value for the last 12 to 24 months </t>
  </si>
  <si>
    <t>LDB Spend Last 12 Months</t>
  </si>
  <si>
    <t>LDB_12m_spend_bucket </t>
  </si>
  <si>
    <t>Categorizes total customer spend in LDB (formerly ACD) division over last 12 months. Buckets: No Purchase, $1-$50, $51-$100, $101-$200, $201-$500, $501-$1000, $1000+ </t>
  </si>
  <si>
    <t>CPD Spend Last 12 Months</t>
  </si>
  <si>
    <t>CPD_12m_spend_bucket </t>
  </si>
  <si>
    <t>Categorizes total customer spend in CPD division over last 12 months. Buckets: No Purchase, $1-$50, $51-$100, $101-$200, $201-$500, $501-$1000, $1000+ </t>
  </si>
  <si>
    <t>PPD Spend Last 12 Months</t>
  </si>
  <si>
    <t>PPD_12m_spend_bucket </t>
  </si>
  <si>
    <t>Categorizes total customer spend in PPD division over last 12 months. Buckets: No Purchase, $1-$50, $51-$100, $101-$200, $201-$500, $501-$1000, $1000+ </t>
  </si>
  <si>
    <t>LUXE Spend Last 12 Months</t>
  </si>
  <si>
    <t>LUXE_12m_spend_bucket </t>
  </si>
  <si>
    <t>Categorizes total customer spend in LUXE division over last 12 months. Buckets: No Purchase, $1-$50, $51-$100, $101-$200, $201-$500, $501-$1000, $1000+ </t>
  </si>
  <si>
    <t>Total Spend Last 12 Months</t>
  </si>
  <si>
    <t>LUSA_12m_spend_bucket </t>
  </si>
  <si>
    <t>Categorizes total aggregated customer spend across all divisions (LUSA) over last 12 months. Buckets: No Purchase, $1-$50, $51-$100, $101-$200, $201-$500, $501-$1000, $1000+ </t>
  </si>
  <si>
    <t>Has Email Channel</t>
  </si>
  <si>
    <t>msg_channel_email </t>
  </si>
  <si>
    <t>Flag indicating if customer has email as a messaging channel (pre-calculated from campaign interactions) </t>
  </si>
  <si>
    <t>Has SMS Channel</t>
  </si>
  <si>
    <t>msg_channel_sms </t>
  </si>
  <si>
    <t>Flag indicating if customer has SMS as a messaging channel (pre-calculated from campaign interactions) </t>
  </si>
  <si>
    <t>Email Engaged Last 6 Months</t>
  </si>
  <si>
    <t>email_active_and_engaged_last_6_months </t>
  </si>
  <si>
    <t>Flag ('Y' or 'N') indicating if customer clicked email in last 6 months, OR placed order in last 6 months, OR signed up in last 6 months with active email permission </t>
  </si>
  <si>
    <t>Email Engaged Last 12 Months</t>
  </si>
  <si>
    <t>email_active_and_engaged_last_12_months </t>
  </si>
  <si>
    <t>Flag ('Y' or 'N') indicating if customer clicked email in last 12 months, OR placed order in last 12 months, OR signed up in last 12 months with active email permission </t>
  </si>
  <si>
    <t>SMS Engaged Last 6 Months</t>
  </si>
  <si>
    <t>sms_active_and_engaged_last_6_months </t>
  </si>
  <si>
    <t>Flag ('Y' or 'N') indicating if customer clicked SMS in last 6 months, OR placed order in last 6 months, OR signed up in last 6 months with SMS double opt-in </t>
  </si>
  <si>
    <t>SMS Engaged Last 12 Months</t>
  </si>
  <si>
    <t>sms_active_and_engaged_last_12_months </t>
  </si>
  <si>
    <t>Flag ('Y' or 'N') indicating if customer clicked SMS in last 12 months, OR placed order in last 12 months, OR signed up in last 12 months with SMS double opt-in </t>
  </si>
  <si>
    <t>Delivered Filter Last 0-3 Months</t>
  </si>
  <si>
    <t>filter_delivered_0_3m </t>
  </si>
  <si>
    <t>Flag indicating if campaign messages were delivered to customer in last 0-3 months </t>
  </si>
  <si>
    <t>Delivered Filter Last 3-6 Months</t>
  </si>
  <si>
    <t>filter_delivered_3_6m </t>
  </si>
  <si>
    <t>Flag indicating if campaign messages were delivered to customer in 3-6 months ago </t>
  </si>
  <si>
    <t>Delivered Filter Last 6-9 Months</t>
  </si>
  <si>
    <t>filter_delivered_6_9m </t>
  </si>
  <si>
    <t>Flag indicating if campaign messages were delivered to customer in 6-9 months ago </t>
  </si>
  <si>
    <t>Delivered Filter Last 9-12 Months</t>
  </si>
  <si>
    <t>filter_delivered_9_12m </t>
  </si>
  <si>
    <t>Flag indicating if campaign messages were delivered to customer in 9-12 months ago </t>
  </si>
  <si>
    <t>Delivered Filter Last 12-24 Months</t>
  </si>
  <si>
    <t>filter_delivered_12_24m </t>
  </si>
  <si>
    <t>Flag indicating if campaign messages were delivered to customer in 12-24 months ago </t>
  </si>
  <si>
    <t>Delivered Filter Last 12 Months</t>
  </si>
  <si>
    <t>filter_delivered_0_12m </t>
  </si>
  <si>
    <t>Flag indicating if campaign messages were delivered to customer in last 12 months </t>
  </si>
  <si>
    <t>Messages Delivered Last 0-3 Months</t>
  </si>
  <si>
    <t>delivered_overall_0_3m </t>
  </si>
  <si>
    <t>Total count of campaign messages delivered to customer in last 0-3 months </t>
  </si>
  <si>
    <t>Messages Delivered Last 3-6 Months</t>
  </si>
  <si>
    <t>delivered_overall_3_6m </t>
  </si>
  <si>
    <t>Total count of campaign messages delivered to customer in 3-6 months ago </t>
  </si>
  <si>
    <t>Messages Delivered Last 6-9 Months</t>
  </si>
  <si>
    <t>delivered_overall_6_9m </t>
  </si>
  <si>
    <t>Total count of campaign messages delivered to customer in 6-9 months ago </t>
  </si>
  <si>
    <t>Messages Delivered Last 9-12 Months</t>
  </si>
  <si>
    <t>delivered_overall_9_12m </t>
  </si>
  <si>
    <t>Total count of campaign messages delivered to customer in 9-12 months ago </t>
  </si>
  <si>
    <t>Messages Delivered Last 12-24 Months</t>
  </si>
  <si>
    <t>delivered_overall_12_24m </t>
  </si>
  <si>
    <t>Total count of campaign messages delivered to customer in 12-24 months ago </t>
  </si>
  <si>
    <t>Messages Delivered Last 12 Months</t>
  </si>
  <si>
    <t>delivered_overall_0_12m </t>
  </si>
  <si>
    <t>Total count of campaign messages delivered to customer in last 12 months </t>
  </si>
  <si>
    <t>Clicked Filter Last 0-3 Months</t>
  </si>
  <si>
    <t>filter_clicked_0_3m </t>
  </si>
  <si>
    <t>Flag indicating if customer clicked campaign messages in last 0-3 months </t>
  </si>
  <si>
    <t>Clicked Filter Last 3-6 Months</t>
  </si>
  <si>
    <t>filter_clicked_3_6m </t>
  </si>
  <si>
    <t>Flag indicating if customer clicked campaign messages in 3-6 months ago </t>
  </si>
  <si>
    <t>Clicked Filter Last 6-9 Months</t>
  </si>
  <si>
    <t>filter_clicked_6_9m </t>
  </si>
  <si>
    <t>Flag indicating if customer clicked campaign messages in 6-9 months ago </t>
  </si>
  <si>
    <t>Clicked Filter Last 9-12 Months</t>
  </si>
  <si>
    <t>filter_clicked_9_12m </t>
  </si>
  <si>
    <t>Flag indicating if customer clicked campaign messages in 9-12 months ago </t>
  </si>
  <si>
    <t>Clicked Filter Last 12-24 Months</t>
  </si>
  <si>
    <t>filter_clicked_12_24m </t>
  </si>
  <si>
    <t>Flag indicating if customer clicked campaign messages in 12-24 months ago </t>
  </si>
  <si>
    <t>Clicked Filter Last 12 Months</t>
  </si>
  <si>
    <t>filter_clicked_0_12m </t>
  </si>
  <si>
    <t>Flag indicating if customer clicked campaign messages in last 12 months </t>
  </si>
  <si>
    <t>Message Clicks Last 0-3 Months</t>
  </si>
  <si>
    <t>clicked_overall_0_3m </t>
  </si>
  <si>
    <t>Total count of campaign message clicks by customer in last 0-3 months </t>
  </si>
  <si>
    <t>Message Clicks Last 3-6 Months</t>
  </si>
  <si>
    <t>clicked_overall_3_6m </t>
  </si>
  <si>
    <t>Total count of campaign message clicks by customer in 3-6 months ago </t>
  </si>
  <si>
    <t>Message Clicks Last 6-9 Months</t>
  </si>
  <si>
    <t>clicked_overall_6_9m </t>
  </si>
  <si>
    <t>Total count of campaign message clicks by customer in 6-9 months ago </t>
  </si>
  <si>
    <t>Message Clicks Last 9-12 Months</t>
  </si>
  <si>
    <t>clicked_overall_9_12m </t>
  </si>
  <si>
    <t>Total count of campaign message clicks by customer in 9-12 months ago </t>
  </si>
  <si>
    <t>Message Clicks Last 12-24 Months</t>
  </si>
  <si>
    <t>clicked_overall_12_24m </t>
  </si>
  <si>
    <t>Total count of campaign message clicks by customer in 12-24 months ago </t>
  </si>
  <si>
    <t>Message Clicks Last 12 Months</t>
  </si>
  <si>
    <t>clicked_overall_0_12m </t>
  </si>
  <si>
    <t>Total count of campaign message clicks by customer in last 12 months </t>
  </si>
  <si>
    <t>Click-Through Rate Last 0-3 Months</t>
  </si>
  <si>
    <t>overall_CTR_0_3m_bucket </t>
  </si>
  <si>
    <t>Click-through rate bucket for last 0-3 months. Buckets: Non-Engaged, 0-2%, 2-4%, 4-8%, 8-10%, 10-50%, 50-80%, 80-100%, 100%+ </t>
  </si>
  <si>
    <t>Click-Through Rate Last 3-6 Months</t>
  </si>
  <si>
    <t>overall_CTR_3_6m_bucket </t>
  </si>
  <si>
    <t>Click-through rate bucket for 3-6 months ago </t>
  </si>
  <si>
    <t>Click-Through Rate Last 6-9 Months</t>
  </si>
  <si>
    <t>overall_CTR_6_9m_bucket </t>
  </si>
  <si>
    <t>Click-through rate bucket for 6-9 months ago </t>
  </si>
  <si>
    <t>Click-Through Rate Last 9-12 Months</t>
  </si>
  <si>
    <t>overall_CTR_9_12m_bucket </t>
  </si>
  <si>
    <t>Click-through rate bucket for 9-12 months ago </t>
  </si>
  <si>
    <t>Click-Through Rate Last 12-24 Months</t>
  </si>
  <si>
    <t>overall_CTR_12_24m_bucket </t>
  </si>
  <si>
    <t>Click-through rate bucket for 12-24 months ago </t>
  </si>
  <si>
    <t>Click-Through Rate Last 12 Months</t>
  </si>
  <si>
    <t>overall_CTR_0_12m_bucket </t>
  </si>
  <si>
    <t>Click-through rate bucket for last 12 months </t>
  </si>
  <si>
    <t>Engaged Last 0-3 Months</t>
  </si>
  <si>
    <t>engagement_time_period_0_3m </t>
  </si>
  <si>
    <t>Flag ('Y' or 'N') consolidating all channel engagement (signup, review, order, web visits, email click, SMS click) for 0-3 months </t>
  </si>
  <si>
    <t>Engaged Last 3-6 Months</t>
  </si>
  <si>
    <t>engagement_time_period_3_6m </t>
  </si>
  <si>
    <t>Flag ('Y' or 'N') consolidating all channel engagement for 3-6 months ago </t>
  </si>
  <si>
    <t>Engaged Last 6-9 Months</t>
  </si>
  <si>
    <t>engagement_time_period_6_9m </t>
  </si>
  <si>
    <t>Flag ('Y' or 'N') consolidating all channel engagement for 6-9 months ago </t>
  </si>
  <si>
    <t>Engaged Last 9-12 Months</t>
  </si>
  <si>
    <t>engagement_time_period_9_12m </t>
  </si>
  <si>
    <t>Flag ('Y' or 'N') consolidating all channel engagement for 9-12 months ago </t>
  </si>
  <si>
    <t>Engaged Last 12-24 Months</t>
  </si>
  <si>
    <t>engagement_time_period_12_24m </t>
  </si>
  <si>
    <t>Flag ('Y' or 'N') consolidating all channel engagement for 12-24 months ago </t>
  </si>
  <si>
    <t>Last Consumer Engagement Activity</t>
  </si>
  <si>
    <t>VCH_CA_03C
VCH_CA_36PC
VCH_CA_1324C
VCH_CA_2536C
VCH_CA_46C
VCH_CA_1012C
VCH_CA_79C
VCH_CA_NA</t>
  </si>
  <si>
    <t>No longer have VCH_CA_NA - want to know what happened to these</t>
  </si>
  <si>
    <t>Consumer Activity Status</t>
  </si>
  <si>
    <t>This KPI is shows if a consumer is inactive or active based in their interactions (or NA).</t>
  </si>
  <si>
    <t>VCH_CAS_NA
VCH_CAS_A</t>
  </si>
  <si>
    <t>Just want to ensure it is active and inactive (before we had A and NA)</t>
  </si>
  <si>
    <t>Consumer Email Open/Click Status Key</t>
  </si>
  <si>
    <t xml:space="preserve">Consumer Email Engagement Status </t>
  </si>
  <si>
    <t>This segmentation helps identify email engagement patterns:
VCH_CEOCS_NA - Not Applicable - No email address or not contactable
VCH_CEOCS_IA - Inactive - Has email but no opens/clicks in past 12 months
VCH_CEOCS_03A - Active 0-3 months - Last engaged within past 3 months
VCH_CEOCS_46A - Active 4-6 months - Last engaged 4-6 months ago
VCH_CEOCS_79A - Active 7-9 months - Last engaged 7-9 months ago
VCH_CEOCS_1012A - Active 10-12 months - Last engaged 10-12 months ago</t>
  </si>
  <si>
    <t>Data should fall into one of these categories. If not, flag for remediation:
VCH_CEOCS_NA
VCH_CEOCS_IA
VCH_CEOCS_03A
VCH_CEOCS_46A
VCH_CEOCS_79A
VCH_CEOCS_1012A</t>
  </si>
  <si>
    <t>VCH_CEOCS_NA</t>
  </si>
  <si>
    <t>Last profile update date and time</t>
  </si>
  <si>
    <t>Should follow valid timestamp format. If not:
1. Flag for remediation/rejection
2. Flag for source level monitoring</t>
  </si>
  <si>
    <t>Sample: 2022-11-07T06:39:22.000+00:00</t>
  </si>
  <si>
    <t>Only date showing: 2026-01-16T20:13:32.513+00:00 which makes sense, just want to validate</t>
  </si>
  <si>
    <t xml:space="preserve">Active Buyer Status </t>
  </si>
  <si>
    <t>VCH_B_NA
VCH_B_A</t>
  </si>
  <si>
    <t>Lapsed Buyer Status</t>
  </si>
  <si>
    <t>VCH_LB_NA
VCH_LB_NLB</t>
  </si>
  <si>
    <t>VCH_LB_36PLB was combined with VCH_LB_36LB, check logic?</t>
  </si>
  <si>
    <t>Retained Buyer Status</t>
  </si>
  <si>
    <t>VCH_RETNB_NA
VCH_RETNB_NRB</t>
  </si>
  <si>
    <t>Repeat Buyer Status</t>
  </si>
  <si>
    <t>VCH_REPTB_NA
VCH_REPTB_RB
VCH_REPTB_NRB</t>
  </si>
  <si>
    <t>Reactivated Buyer Status</t>
  </si>
  <si>
    <t>VCH_REACB_NA
VCH_REACB_NRB</t>
  </si>
  <si>
    <t>New Buyer Status</t>
  </si>
  <si>
    <t>VCH_NB_NA
VCH_NB_03NB</t>
  </si>
  <si>
    <t>Sample: 20251005</t>
  </si>
  <si>
    <t>Sample: 20250926</t>
  </si>
  <si>
    <t>Order_Frequency</t>
  </si>
  <si>
    <t>crm_b2c_nonpii_analytics.bar_lusa_rfmei_base</t>
  </si>
  <si>
    <t>order_frequency</t>
  </si>
  <si>
    <t>Indicates how frequently a customer places orders within a given year (new approach : rolling approach, last 12 months)</t>
  </si>
  <si>
    <t>Accenture (crm_analytics)</t>
  </si>
  <si>
    <t>Collectsthe frequency at which a cosumer orders (none to 4+ times a year)</t>
  </si>
  <si>
    <t>No Purchase
1 Time per year
2 Times per year
4+ Times per year
3 Times per year</t>
  </si>
  <si>
    <t>Number of Unique Orders within 0 to 12 Months</t>
  </si>
  <si>
    <t>Sample: 34</t>
  </si>
  <si>
    <t>Number of Unique Orders within lifetime</t>
  </si>
  <si>
    <t>Sample: 185</t>
  </si>
  <si>
    <t>Net Consumer Spend within 0 to 12 Months</t>
  </si>
  <si>
    <t>Sample: 189.7</t>
  </si>
  <si>
    <t>Net Consumer Spend within Lifetime</t>
  </si>
  <si>
    <t>Sample: 90.8</t>
  </si>
  <si>
    <t>There are now nulls present - where did they come from?</t>
  </si>
  <si>
    <t>Sales Decile 0 to 12 Months</t>
  </si>
  <si>
    <t>The decile_key column is expected to contain integer values that fall within a specific, predefined range, reflecting the customer's sales performance or their status as a non-purchaser.
If not:
Flag for Remediation: Any decile_key value that is not an integer, or is an integer outside the range of [1-10] and is not 999, should be flagged for remediation.</t>
  </si>
  <si>
    <t>999
2
9
6
7
4
10
5
8
1
3</t>
  </si>
  <si>
    <t>Highest Sales Decile Date</t>
  </si>
  <si>
    <t>Should follow valid timestamp (YYYYMMDD). If not:
Column values should match UDF logic. If not:
1. Flag for remediation/rejection
2. Flag for source level monitoring</t>
  </si>
  <si>
    <t>Sample: 20201001</t>
  </si>
  <si>
    <t>Only four rows being shown (202512, 202510, and 202511)</t>
  </si>
  <si>
    <t>Highest Sales Decile</t>
  </si>
  <si>
    <t>Column values should be a value within 1-10 or null. If not:
1. Flag for remediation/rejection
2. Flag for source level monitoring</t>
  </si>
  <si>
    <t>null
1
2
3
4
5
6
8
7
9
10</t>
  </si>
  <si>
    <t xml:space="preserve">Lifetime Consumer Status </t>
  </si>
  <si>
    <t>VCH_C_LND2CB
VCH_C_LB</t>
  </si>
  <si>
    <t>Must be a non-negative numeric value.If not, flag for remediation.</t>
  </si>
  <si>
    <t>0	92681633
1	16883
2	386
3	35
4	6
21	1
2356	1</t>
  </si>
  <si>
    <t>Address Latitude</t>
  </si>
  <si>
    <t>Column values should be a valid  latitude value. If not:
1. Flag for remediation/rejection
2. Flag for source level monitoring</t>
  </si>
  <si>
    <t>Sample: 21547438cf8124e5d7f7765de049e2ec</t>
  </si>
  <si>
    <t>Address Longitude</t>
  </si>
  <si>
    <t>Column values should be a valid longitude value. If not:
1. Flag for remediation/rejection
2. Flag for source level monitoring</t>
  </si>
  <si>
    <t>Sample: a7c1450af6e6377d1f8a9c1b17185065</t>
  </si>
  <si>
    <t>Age</t>
  </si>
  <si>
    <t>Samples: 68
null
87
49
84
92</t>
  </si>
  <si>
    <t>crm_base.vw_customer360_liveramp</t>
  </si>
  <si>
    <t>Age Range</t>
  </si>
  <si>
    <t>null
35-44
25-34
45-54
55-64
65+
18-24</t>
  </si>
  <si>
    <t>Appended Address Latitude</t>
  </si>
  <si>
    <t>Sample: ae452d89b5bacecd89e8b90af496ed23</t>
  </si>
  <si>
    <t>Appended Address Longitude</t>
  </si>
  <si>
    <t>Sample: 39731260c53e59d15400502484fe0e02</t>
  </si>
  <si>
    <t>Appended City</t>
  </si>
  <si>
    <t>Should be in all caps and be a valid USA city</t>
  </si>
  <si>
    <t>Sample: 
null
BROOKLYN
HOUSTON
CHICAGO
NEW YORK
LOS ANGELES
MIAMI
SAN ANTONIO
LAS VEGAS
DALLAS
PHILADELPHIA
SAN DIEGO
PHOENIX
AUSTIN</t>
  </si>
  <si>
    <t>Appended Postal Address</t>
  </si>
  <si>
    <t>Should register as a valid USPS zip5 code. If not:
1. Flag for standardization
2. Flag for source level monitoring</t>
  </si>
  <si>
    <t>Sample:
null
11201
07302
77494
77433
11101
10023
34787</t>
  </si>
  <si>
    <t>Appended State</t>
  </si>
  <si>
    <t>Column values should accurately indicate a state that was appended. Acccepted values seen to right, if not, 
1. Flag for remediation/rejection
2. Flag for source level monitoring</t>
  </si>
  <si>
    <t>Sample:
null
CA
TX
FL
NY
IL
PA
NJ
GA
OH
NC
MI
VA
TN
AZ
WA
MA
IN
MD
MO
SC
CO
AL
KY
WI
LA
MN
OK
CT
OR
NV
AR
MS
UT
KS
IA
WV
NM
NE
ID
NH
ME
DE
RI
HI
DC
MT
SD
ND
PR
VT
AK
WY
AE
AP
VI
GU
AA
MP
AS
PW</t>
  </si>
  <si>
    <t>Business Owner</t>
  </si>
  <si>
    <t>Acccepted values seen to right, if not, 
1. Flag for remediation/rejection
2. Flag for source level monitoring</t>
  </si>
  <si>
    <t>null
Y</t>
  </si>
  <si>
    <t xml:space="preserve">Children Present in Household </t>
  </si>
  <si>
    <t>null
1Y
5N</t>
  </si>
  <si>
    <t>Country of Origin</t>
  </si>
  <si>
    <t>Should be a valid name of a country.</t>
  </si>
  <si>
    <t>Credit Card Owner</t>
  </si>
  <si>
    <t>Date of Birth</t>
  </si>
  <si>
    <t>Should be valid date of birth in the form:  YYYYMM
If not FLAG</t>
  </si>
  <si>
    <t>Sample:
199000
198908
199100
198808</t>
  </si>
  <si>
    <t xml:space="preserve"> 00 was removed as a month - This was a large count though. Checking with TransUnion</t>
  </si>
  <si>
    <t>Dwelling Type</t>
  </si>
  <si>
    <t>Column values should accurately indicate what kind of dwelling type for the consumer. Acccepted values seen to right, if not, 
1. Flag for remediation/rejection
2. Flag for source level monitoring</t>
  </si>
  <si>
    <t>P
null
M
S
A</t>
  </si>
  <si>
    <t>Household Composition</t>
  </si>
  <si>
    <t>null
I
J
H
G
A
C
B
F
E
D</t>
  </si>
  <si>
    <t>Interest in Cooking</t>
  </si>
  <si>
    <t>null
1</t>
  </si>
  <si>
    <t>Interest in Luxury</t>
  </si>
  <si>
    <t>Interest in Online Education</t>
  </si>
  <si>
    <t>Mail Responder</t>
  </si>
  <si>
    <t>null
M</t>
  </si>
  <si>
    <t>Makes Online Purchases</t>
  </si>
  <si>
    <t>Sample values seen to right, if not formatted like this, 
1. Flag for remediation/rejection
2. Flag for source level monitoring</t>
  </si>
  <si>
    <t>Median Family Houshold Income</t>
  </si>
  <si>
    <t>Samples: 39286
56220
29500
74696
88514</t>
  </si>
  <si>
    <t>Number of Adults in Household</t>
  </si>
  <si>
    <t>null
2
6
7
4
5
8
1
3</t>
  </si>
  <si>
    <t>Number of Children in Household</t>
  </si>
  <si>
    <t>0
null
2
6
7
4
5
8
1
3</t>
  </si>
  <si>
    <t>Number of People in Household</t>
  </si>
  <si>
    <t>Occupation Code</t>
  </si>
  <si>
    <t>50
null
09
49
08
14
06
48
40
45
33
44
16
35
46
22
53
12
11
30
37
15
10
05
31
38
52
47
04
23
13
01
55
41
02
51
54
03
17
18
07
42
43
34
21
36
39
32
20</t>
  </si>
  <si>
    <t>Occupation Group</t>
  </si>
  <si>
    <t>null
K1
K2
K4
K3
K9
K7
K8
K6
K5</t>
  </si>
  <si>
    <t>Owns a Warehouse Membership</t>
  </si>
  <si>
    <t>Owns Premium Store or Retail Credit Card</t>
  </si>
  <si>
    <t>Predicted Education Level</t>
  </si>
  <si>
    <t>null
14
16
53
12
11
52
13
51
54
56</t>
  </si>
  <si>
    <t>Predicted Gender</t>
  </si>
  <si>
    <t>null
M
F</t>
  </si>
  <si>
    <t xml:space="preserve">Predicted Broad Household Income </t>
  </si>
  <si>
    <t>null
L
I
J
H
G
A
K
C
B
F
E
D</t>
  </si>
  <si>
    <t xml:space="preserve">Predicted Narrow Household Income </t>
  </si>
  <si>
    <t>null
035
135
095
001
250
200
060
040
020
110
125
055
225
025
150
105
070
075
045
120
015
190
115
175
170
140
030
130
145
080
100
090
085
050
160
065</t>
  </si>
  <si>
    <t>Predicted Marital Status</t>
  </si>
  <si>
    <t>null
1M
5M
5S</t>
  </si>
  <si>
    <t>Predicted Retail Credit Card Owner</t>
  </si>
  <si>
    <t>Premium Credit Card Owner</t>
  </si>
  <si>
    <t>Purchased Cosmetics Through Mail</t>
  </si>
  <si>
    <t>Retail Credit Card Owner</t>
  </si>
  <si>
    <t>DISTINCT TABLE REQUIRED</t>
  </si>
  <si>
    <t>Phone / Email / Mailing Address</t>
  </si>
  <si>
    <t>Contact Type</t>
  </si>
  <si>
    <t>Together, contact_type, contact_sub_type, and contact value provide the address, email, or phone number for a given consumer where present, allowing customers to log multiple versions of each if they have multiple addresses/emails/phone numbers. The contact type indicates whether the corresponding contact_sub_type + value belong to the high-level categories PHONE, ADDRESS, or EMAIL</t>
  </si>
  <si>
    <t>Existing values should be standardized to a list of accepted values</t>
  </si>
  <si>
    <t>null
EMAIL
PHONE
ADDRESS</t>
  </si>
  <si>
    <t>Contact Sub Type</t>
  </si>
  <si>
    <t>Together, contact_type, contact_sub_type, and contact value provide the address, email, or phone number for a given consumer where present, allowing customers to log multiple versions of each if they have multiple addresses/emails/phone numbers. The contact sub_type adds context to the contact_type + value. For contact_type = PHONE, contact_sub_type indicates HOME (home phone for phone call outreach), FAX (for fax-based outreach), MOBILENUM (for SMS outreach), OFFICE (for phone call outreach, B2B focused) or UNKNOWN (unclear what phone-based outreach is possible). For contact_type = EMAIL, contact_sub_type indicates EMAIL (for email outreach). For contact_type = ADDRESS, contact_sub_type indicates ADDRESS (for physical mail outreach)</t>
  </si>
  <si>
    <t>MOBILENUM
null
EMAIL
OFFICE
FAX
ADDRESS
HOME
UNKNOWN
(BLANK)</t>
  </si>
  <si>
    <t>Remove wrinkles, anti-aging, antiaging, 19726, and fine lines</t>
  </si>
  <si>
    <t xml:space="preserve">Contact Value </t>
  </si>
  <si>
    <t>Together, contact_type, contact_sub_type, and contact value provide the address, email, or phone number for a given consumer where present, allowing customers to log multiple versions of each if they have multiple addresses/emails/phone numbers. The contact value provides one of the (possibly many) addresses, email addresses, or phone numbers attached to the consumer's record.</t>
  </si>
  <si>
    <t>Collect valid US emails, addresses, and phone numbers.</t>
  </si>
  <si>
    <t>Sample:
bazaarvoice@pinch.me
9719989313
3
6267233715
5037393682
123456
5412221212
5039849123
5555555555
12134251453
noreply@nba.com</t>
  </si>
  <si>
    <t>Were these anonomyized? Counts and data is very different</t>
  </si>
  <si>
    <t>Address Line 1</t>
  </si>
  <si>
    <t>The first line of the consumer's most recently provided mailing address</t>
  </si>
  <si>
    <t>Should register as a valid USPS address. Combine all null / NA / blank fields. If not:
1. Flag for standardization
2. Flag for source level monitoring</t>
  </si>
  <si>
    <t>Sample:
	134876589
-	1157887
null	190058
null	79100
6 Wall St	50225
N/A	25183
NA	20903
68 Riviera Ln	16317
15617 NE Airport Way	10646
156 Thornberg St	10146</t>
  </si>
  <si>
    <t>Need to combine all instances of null and blanks</t>
  </si>
  <si>
    <t>Address Line 2</t>
  </si>
  <si>
    <t>The second line of the consumer's most recently provided mailing address</t>
  </si>
  <si>
    <t>Should register as a valid USPS address. Combine null fields. If not:
1. Flag for standardization
2. Flag for source level monitoring</t>
  </si>
  <si>
    <t>Sample:
	189092607
-	6412002
null	190058
APT 2	113382
APT 1	102345
Apt 2	101026
Apt 1	91786
APT 3	89863
null	83500
Apt 3	72343</t>
  </si>
  <si>
    <t>address_city</t>
  </si>
  <si>
    <t>The city referenced in the consumer's most recently provided mailing address</t>
  </si>
  <si>
    <t>Should register as a valid USA city. Combine null fields. If not:
1. Flag for standardization
2. Flag for source level monitoring</t>
  </si>
  <si>
    <t>Sample:
New York	1701406
Brooklyn	1233809
-	1148951
Chicago	1009541
Los Angeles	906581
Houston	765849
San Francisco	594986
San Diego	474204
Portland	462493</t>
  </si>
  <si>
    <t>address_state</t>
  </si>
  <si>
    <t>The state referenced in the consumer's most recently provided mailing address</t>
  </si>
  <si>
    <t>Should either be valid US state code. If not:
1. Flag for standardization</t>
  </si>
  <si>
    <t>Sample:
FL
TX
CA
NY
PA
NJ
IL
OH
MI
GA</t>
  </si>
  <si>
    <t>Zip Code (4)</t>
  </si>
  <si>
    <t>The Zip4 determined from the postal code present in the consumer's most recently provided mailing address</t>
  </si>
  <si>
    <t>Should register as a valid USPS zip4 code. Combine blank and null. If not:
1. Flag for standardization
2. Flag for source level monitoring</t>
  </si>
  <si>
    <t>Sample:
(blank)
null
4758
2602
1530
2202
1012
1812
1406
4019</t>
  </si>
  <si>
    <t>Zip Code (5)</t>
  </si>
  <si>
    <t>The Zip5 determined from the postal code present in the consumer's most recently provided mailing address</t>
  </si>
  <si>
    <t>Should register as a valid USPS zip5 code. Combine blank and null. If not:
1. Flag for standardization
2. Flag for source level monitoring</t>
  </si>
  <si>
    <t>Sample:
(blank)
-
null
85715
10003
10023
11201
10025
11220
11355</t>
  </si>
  <si>
    <t>Postal Code</t>
  </si>
  <si>
    <t>The postal code referenced in the consumer's most recently provided mailing address</t>
  </si>
  <si>
    <t>Should register as a valid USPS zip code. If not:
1. Flag for standardization
2. Flag for source level monitoring</t>
  </si>
  <si>
    <t>Sample: 47906-5146
33603
55301-9647</t>
  </si>
  <si>
    <t>When an address is provided under the contact_value field, this indicates if the account/professional has given permission (subscribed) to be contacted via direct mail at the listed address</t>
  </si>
  <si>
    <t xml:space="preserve">Address Last Updated Date </t>
  </si>
  <si>
    <t>The date when the consumer's mailing address was last modified</t>
  </si>
  <si>
    <t>Should follow valid timestamp structure. If not:
Column values should match UDF logic. If not:
1. Flag for remediation/rejection
2. Flag for source level monitoring</t>
  </si>
  <si>
    <t>Sample: 2016-11-02T05:15:00.000+00:00</t>
  </si>
  <si>
    <t>crm_base.dim_subscriber (customer_perm_status_modified_dt where contact_type = 'ADDRESS')</t>
  </si>
  <si>
    <t>Address Last Modified Date</t>
  </si>
  <si>
    <t>When an email is provided under the contact_value field, this indicates if the account/professional has given permission (subscribed) to be contacted over the given email</t>
  </si>
  <si>
    <t>email_perm_status_modified_src</t>
  </si>
  <si>
    <t>Source of Email OptIn</t>
  </si>
  <si>
    <t xml:space="preserve">Indicates the source or channel through which email consent was collected (e.g., website form, in-store, etc.). Take the latest source of consent </t>
  </si>
  <si>
    <t xml:space="preserve">OneConsumerProfile, GDM </t>
  </si>
  <si>
    <t xml:space="preserve">Email Last Modified Date </t>
  </si>
  <si>
    <t>The date when the consumer's email perm status was last modified</t>
  </si>
  <si>
    <t>Should follow valid timestamp format and accurately represent when  contact permission was modified. If not:
1. Flag for remediation/rejection
2. Flag for source level monitoring</t>
  </si>
  <si>
    <t>Sample: 2025-08-07T09:36:11.000+00:00</t>
  </si>
  <si>
    <t>When an phone number is provided under the contact_value field, this indicates if the account/professional has given permission (subscribed) to be contacted (called or faxed) at the given phone number</t>
  </si>
  <si>
    <t>Phone Last Modified Date</t>
  </si>
  <si>
    <t>The date when the consumer's phone perm status was last modified</t>
  </si>
  <si>
    <t xml:space="preserve">Sample: 2017-11-25T11:19:10.000+00:00 </t>
  </si>
  <si>
    <t>SMS contact permission/OptIn</t>
  </si>
  <si>
    <t xml:space="preserve">SMS Contact Optin </t>
  </si>
  <si>
    <t>Indicates the customer's permission status for receiving SMS communications.</t>
  </si>
  <si>
    <t>null
Y
N
(BLANK)</t>
  </si>
  <si>
    <t>SMS Last Modified Date</t>
  </si>
  <si>
    <t>The date when the consumer's sms perm status was last modified</t>
  </si>
  <si>
    <t>Sample: 2024-10-04T15:05:24.000+00:00</t>
  </si>
  <si>
    <t>SMS Double Optin Last Modifed Date</t>
  </si>
  <si>
    <t>The date when the consumer's sms double opt in status was last modified</t>
  </si>
  <si>
    <t>Sample: 2023-05-30T20:35:49.000+00:00</t>
  </si>
  <si>
    <t>When an phone number is provided under the contact_value field, this indicates if the account/professional has given permission (subscribed) to be receive SMS messsages at the given phone number</t>
  </si>
  <si>
    <t>Source of SMS OptIn</t>
  </si>
  <si>
    <t>The source system that collectd the last modification made to the consumer's sms perm status</t>
  </si>
  <si>
    <t>Combine blank and nulls. Collects the source where SMS permission status was modified.</t>
  </si>
  <si>
    <t>null
DEMANDWARE
HARTEHANKS
CRM3
MARS
CEGID
ACXIOMREDSHIFT
SFMC
SITECORE
CRMLITE
SFDC
500FRIENDS
JEBBIT
ATTENTIVE
DDXL
WORDPRESS
CLUTCH
KINETIC
BRAIN
RTM
SHOPIFY
IBEAUTY
MEND</t>
  </si>
  <si>
    <t>Source of SMS OptIn Collection</t>
  </si>
  <si>
    <t>The source system that collectd the last modification made to the consumer's sms double optin status</t>
  </si>
  <si>
    <t>Combine blank and nulls. Collects the source where SMS double optin permission status was modified.</t>
  </si>
  <si>
    <t>null
ATTENTIVE
null
CLUTCH
BRAIN
DEMANDWARE
MARS
DDXL</t>
  </si>
  <si>
    <t>The date when the consumer's contact information or opt in statuses were last modified</t>
  </si>
  <si>
    <t>crm_b2c_nonpii_analytics.bar_aa_models</t>
  </si>
  <si>
    <t>Advanced Analytics Model Name</t>
  </si>
  <si>
    <t>Models built by Accenture. 
Possible Values: 
RFMEI Segments
RFM Lite Segments
CLTV
Product Category Affinity Segments - SKINCARE
Product Category Affinity Segments - COSMETICS
Product Category Affinity Segments - HAIRCARE
Promo Sensitivity Segments
Churn Model
Product Category Affinity Segments - HAIRCOLOR
Prospect Prioritization Model</t>
  </si>
  <si>
    <t>RFMEI Segments
CLTV
RFM Lite Segments
Prospect Prioritization Model
Churn Model
Promo Sensitivity Segments</t>
  </si>
  <si>
    <t>Looks like everything is represented, but the way it is show in the original tables has changes. Just want to be aware of the logic used and that relationship is one to one</t>
  </si>
  <si>
    <t>Advanced Analytics Segment Value</t>
  </si>
  <si>
    <t>Segment Values for each model made by Accenture
Possible Values:
CLTV - ["High","Low","Medium"]
Churn Model - ["At Risk of Churn"]
Product Category Affinity Segments - COSMETICS - ["high","medium","basic"]
Product Category Affinity Segments - HAIRCARE - ["basic","high","medium"]
Product Category Affinity Segments - HAIRCOLOR - ["medium","basic","high"]
Product Category Affinity Segments - SKINCARE - ["high","basic","medium"]
Promo Sensitivity Segments - ["Value Driven Explorers","Promo Pioneers","Elite Promo Patrons","Savvy Deal Seekers"]
Prospect Prioritization Model - ["High Priority Prospects"]
RFM Lite Segments - ["Lapsing","Medium Active","Prospect","Dormant Opener","Last Chance","Low Active","Lapsed","High Active"]
RFMEI Segments - ["Inactive Buyer: 13-24M N","Active Buyer: To Be Convinced","Prospects: &gt;36M N","Prospects: 13-24M N","Prospects: 0-12M N","Inactive Buyer: &gt;36M N","Active Buyer: Regular","Inactive Buyer: 25-36M Y","Prospects: &gt;36M Y","Active Buyer: Other New","Prospects: 13-24M Y","Inactive Buyer: &gt;36M Y","Inactive Buyer: 25-36M N","Prospects: 25-36M N","Active Buyer: Very Good","Inactive Buyer: 13-24M Y","Active Buyer: VIP","Prospects: 0-12M Y","Others","Prospects: 25-36M Y","Active Buyer: Promising New"]</t>
  </si>
  <si>
    <t>The unique identifier attached to a marketing campaign created by a given brand</t>
  </si>
  <si>
    <t>OneConsumerProfile, One-To-Many</t>
  </si>
  <si>
    <t>Column values should match LUSA campaign logic. If not:
1. Flag for remediation/rejection
2. Flag for source level monitoring</t>
  </si>
  <si>
    <t>Sample:
AJT2
AJT3
AGG5
null
AGB3
AGI9
AEO1
AGW1
AET8
AII4</t>
  </si>
  <si>
    <t>Campaign Date</t>
  </si>
  <si>
    <t>One-To-Many</t>
  </si>
  <si>
    <t>Sample: 20240228</t>
  </si>
  <si>
    <t>campaign_name</t>
  </si>
  <si>
    <t>Campaign Name</t>
  </si>
  <si>
    <t>Sample:
(blank)
OAP_USA_ColorsonicSweeps_2025
Coupons_Revtrax
CER_USA_Moisturizing-Cream-Sample_2023
CER_USA_AMFacial-Lotion-Sampling_2021
UNKNOWN
CER_CP-MoisturizingCreamSampling-FBCampaign_2020
LOP Skincare Revitalift HA Serum
CER_CP-MoisturizingCreamSampling_2020
CER_USA_Skin-Cleanser-Jebbit-Quiz_2022</t>
  </si>
  <si>
    <t>Should match with LUSA-recognized values (em, dm, sms, null). If not:
1. Flag for remediation/rejection
2. Flag for source level monitoring</t>
  </si>
  <si>
    <t>em
SMS
dm
null</t>
  </si>
  <si>
    <t>Campaign Type</t>
  </si>
  <si>
    <t>Should match with LUSA-recognized values. If not:
1. Flag for remediation/rejection
2. Flag for source level monitoring</t>
  </si>
  <si>
    <t>null
Ad-hoc
Journey
Ad-Hoc
Trigger
Externally Supported
'-1
Automation
Jounery
Trigger 
externally Supported
#N/A
journey
Test</t>
  </si>
  <si>
    <t>Campaign target segment name</t>
  </si>
  <si>
    <t>Campaign Target Segment Name</t>
  </si>
  <si>
    <t>Value should match with one of the LUSA-recognized sociovision segments. If not:
1. Flag for remediation/rejection
2. Flag for source level monitoring</t>
  </si>
  <si>
    <t>null
DIGITAL STARS
STRUGGLING STRIVERS
CHIC GLOBAL ACHIEVERS
SWEET DREAMERS
COOL SUCCESS SEEKERS
FIERCE EXPLORERS
PROTECTION SEEKERS
ALPHA GAME CHANGERS
CLASSIC TRADITIONALISTS
SIMPLICITY SEEKING SOCCER MOMS
SIMPLICTY SEEKERS</t>
  </si>
  <si>
    <t>msg_subject</t>
  </si>
  <si>
    <t>Campaign Subject Header</t>
  </si>
  <si>
    <t>Ingested values should exist within the mapping table used for the campaign dashboard. If not:
1. Flag for remediation/rejection
2. Flag for source level monitoring</t>
  </si>
  <si>
    <t>Samples: Don't Miss FREE 2-Day Shipping!
Give Your Lips Some Love At A Great Value!
IT's Your Winter Makeup Solution!
Personaliza tu experiencia Garnier
Your Private Sale Starts Now!
IT's Self-Care Week! Treat Yourself
Limited Time: 30% Off Makeup!
Online Only: 50% Off Your Top Mascara!
Don�t Miss Out: QVC Final Hours
Use your 20% off before it expires!</t>
  </si>
  <si>
    <t>delivery_id</t>
  </si>
  <si>
    <t>Sample: 789012</t>
  </si>
  <si>
    <t>delivery_date</t>
  </si>
  <si>
    <t>Campaign Message Delivery Date</t>
  </si>
  <si>
    <t>CampaignStartDate</t>
  </si>
  <si>
    <t>Campaign Start Date</t>
  </si>
  <si>
    <t>CampaignEndDate</t>
  </si>
  <si>
    <t>Campaign End Date</t>
  </si>
  <si>
    <t>IsPersonalised</t>
  </si>
  <si>
    <t>is_personalised</t>
  </si>
  <si>
    <t>Does the campaign use rich data for personalization? (rich data list below) 
Rich data list below - not exhaustive
Axis profile (category interest)
Hair color, hair state
Skin type, skin tone
Concern type, concern
Recommended products
Website Browsing
Abandoned cart
Last service date
Loyalty member
Loyalty creation date
Loyalty status
Loyalty points
Purchase frequency
AOV
Purchase channel
Last purchase date
Purchased item EAN
Sample requested
Requested sample EAN
Online NPS
Offline NPS</t>
  </si>
  <si>
    <t>Example:
True/False/Null</t>
  </si>
  <si>
    <t>total_bounced</t>
  </si>
  <si>
    <t>Total Campaign Bounce Count</t>
  </si>
  <si>
    <t>Example Figure for a campaign:
campaign_unique_id	total_bounced_cnt
ACV9	                                    374048</t>
  </si>
  <si>
    <t>total_unique_opened</t>
  </si>
  <si>
    <t>Total Unique Camapign Opens</t>
  </si>
  <si>
    <t>Example Figure for a campaign:
campaign_unique_id	total_unique_open_cnt
AII4	                                    8180134</t>
  </si>
  <si>
    <t>total_unique_clicked</t>
  </si>
  <si>
    <t>Total Unique Campaign Clicks</t>
  </si>
  <si>
    <t>Example Figure for a campaign:
campaign_unique_id	total_unique_click_cnt
null	                                    662571
AAH3	                                    576205</t>
  </si>
  <si>
    <t>attributed_revenue</t>
  </si>
  <si>
    <t>Attributed Revenue</t>
  </si>
  <si>
    <t>Sample: 24000</t>
  </si>
  <si>
    <t>total_clicked</t>
  </si>
  <si>
    <t>Total Clicked</t>
  </si>
  <si>
    <t>Sample: 1200</t>
  </si>
  <si>
    <t>total_delivered</t>
  </si>
  <si>
    <t>Total Delivered</t>
  </si>
  <si>
    <t>Sample: 9800</t>
  </si>
  <si>
    <t>total_open</t>
  </si>
  <si>
    <t>Total Opened</t>
  </si>
  <si>
    <t>Sample: 3500</t>
  </si>
  <si>
    <t>total_opt_out</t>
  </si>
  <si>
    <t>Total OptOut</t>
  </si>
  <si>
    <t>Sample: 150</t>
  </si>
  <si>
    <t>total_purchases</t>
  </si>
  <si>
    <t>Total Purchases</t>
  </si>
  <si>
    <t>Sample: 200</t>
  </si>
  <si>
    <t>total_sent</t>
  </si>
  <si>
    <t>Total Sent</t>
  </si>
  <si>
    <t>Sample: 10000</t>
  </si>
  <si>
    <t>The source system that provided the data associated with campaign</t>
  </si>
  <si>
    <t>utmtag</t>
  </si>
  <si>
    <t>Parameters within a URL used to track the effectiveness of marketing campaigns. They provide information about the source, medium, and campaign that led a user to a website.</t>
  </si>
  <si>
    <t>Sample: utm_source=sfmc&amp;utm_campaign=feb_val</t>
  </si>
  <si>
    <t>date_key &gt;&gt;  rename to campaign_interaction_date_key</t>
  </si>
  <si>
    <t>Campaign Interaction Date</t>
  </si>
  <si>
    <t>msg_dispatch_id</t>
  </si>
  <si>
    <t>Campaign Sent Count</t>
  </si>
  <si>
    <t>Sample:
1
0
2
3
4
5
6
7
8
9</t>
  </si>
  <si>
    <t>Campaign Delivered Count</t>
  </si>
  <si>
    <t>The expectation is either 0 (campaign not delivered on the specified date) or 1 (campaign delivered on the specified date).
Currently, it seems that these are going above 1 and below 0. We believe this coincides with the sent amount and bounced amount of emails and that these are adding up.</t>
  </si>
  <si>
    <t>Sample:
1
0
2
3
-1
4
5
6
7
8</t>
  </si>
  <si>
    <t xml:space="preserve">Campaign Clicked count </t>
  </si>
  <si>
    <t>Values should be either 0 (campaign click did not take place on the specified date) or 1 (campaign click took place on the specified date). If not:
1. Flag for remediation/rejection
2. Flag for source level monitoring</t>
  </si>
  <si>
    <t>0
1</t>
  </si>
  <si>
    <t>Campaign Unique Clicked Count</t>
  </si>
  <si>
    <t>Values should be either 0 (unique campaign click did not take place on the specified date) or 1 (unique campaign click took place on the specified date). If not:
1. Flag for remediation/rejection
2. Flag for source level monitoring</t>
  </si>
  <si>
    <t>Campaign Opened Count</t>
  </si>
  <si>
    <t>Sample:
0
1
2
3
4
5
6
7
8
9</t>
  </si>
  <si>
    <t>Campaing Unqiue Opened Count</t>
  </si>
  <si>
    <t>Values should be either 0 (unique campaign open did not take place on the specified date) or 1 (unique campaign open took place on the specified date). If not:
1. Flag for remediation/rejection
2. Flag for source level monitoring</t>
  </si>
  <si>
    <t>Campaign Unsubscribed Count</t>
  </si>
  <si>
    <t xml:space="preserve">Message Bounce Count </t>
  </si>
  <si>
    <t>interaction_device_dtl (campaign specific)</t>
  </si>
  <si>
    <t>Campaign Interaction Device</t>
  </si>
  <si>
    <t>iPhone XS Max
iPad Air
iPad Pro (9.7 inch)
iPhone 6
iPhone 6 Plus
iPhone X
iPhone XR
iPhone 8 Plus
iPhone 5S
iPad (5th gen)
iPhone 11
iPhone 11 Pro
iPad (6th gen)
iPad Mini 4
iPhone SE
iPhone 8
iPhone XS
iPad Air 2
iPhone 7
iPhone 7 Plus
iPhone 6S
iPad Pro (12.9 inch)
iPad Pro (11-inch)
iPad (7th gen)
iPod Touch 6G
iPad Pro (12.9-inch) (3rd gen)
iPad mini (2nd gen)
iPad Pro (12.9 inch) (2nd gen)
iPad Mini (5th generation)
iPad Air (3rd Generation)
iPad mini 3
iPhone 5
iPad (4th gen)
iPhone 5C
x86_64
iPhone SE (2nd gen)
iPad Mini (5th gen)
iPhone12,1
iPhone12,3
iPhone12,5
iPhone13,4</t>
  </si>
  <si>
    <t>Attributed Product Quantity Purchased</t>
  </si>
  <si>
    <t>Represents the total quantity of products purchased by the contact as a result of their interaction with the specific campaign</t>
  </si>
  <si>
    <t>Should be a non-negative number, less than or equal to net product quantity purchased. If not:
1. Flag for remediation/rejection
2. Flag for source level monitoring</t>
  </si>
  <si>
    <t>Sample:
0
1
2
3
4
5
6
10
8
7</t>
  </si>
  <si>
    <t>Represents the total sales amount (in USD) attributed to the customer's purchase(s) within the context of a specific campaign or interaction.</t>
  </si>
  <si>
    <t>Sample:
0
24
30
35
32
28
40
20
42
50</t>
  </si>
  <si>
    <t>Represents the unique identifier or code for a product associated with a customer's campaign interaction.</t>
  </si>
  <si>
    <t>Each unique product code should be associated with a single unique product name. If not:
1. Flag for remediation/rejection
2. Flag for source level monitoring</t>
  </si>
  <si>
    <t>Samples: 096018260017
3605970761059
3605970378523
3614272844681</t>
  </si>
  <si>
    <t>crm_reporting.fact_customer_order_sales_month / crm_reporting.fact_order_lineitem (as order_num)</t>
  </si>
  <si>
    <t>Order ID</t>
  </si>
  <si>
    <t>The unique identifier for the order to which the line item belongs</t>
  </si>
  <si>
    <t>Each value should identify a single, unique order. If not: 
1. Flag for remediation/rejection
2. Flag for source level monitoring</t>
  </si>
  <si>
    <t>Sample: e4c12ee067fade0692fdc6ab70b647fd</t>
  </si>
  <si>
    <t>Formatting is clean, but looks different, want to understand the cleaning logic. Also remove '#' as top value.</t>
  </si>
  <si>
    <t>crm_reporting.fact_customer_order_sales_month / crm_reporting.fact_order_lineitem (as line_num)</t>
  </si>
  <si>
    <t>Order Line Item Number</t>
  </si>
  <si>
    <t>The line number of the order line item attached to a unique order, starting from 0, increasing by 1 per order line</t>
  </si>
  <si>
    <t>Each value should identify a single, unique line item when combined with order number (ie a single order number should not have duplicate line numbers w/ different information). If not: 
1. Flag for remediation/rejection
2. Flag for source level monitoring</t>
  </si>
  <si>
    <t>Samples: 664
131
56
null
24</t>
  </si>
  <si>
    <t>crm_reporting.fact_customer_order_sales_month / crm_reporting.fact_order_lineitem (as brand_code)</t>
  </si>
  <si>
    <t>crm_reporting.fact_customer_order_sales_month / crm_reporting.fact_order_lineitem (as brand_country)</t>
  </si>
  <si>
    <t>date_key &gt;&gt; rename to transaction_date_key</t>
  </si>
  <si>
    <t>crm_reporting.fact_customer_order_sales_month / crm_reporting.fact_order_lineitem (as order_dt)</t>
  </si>
  <si>
    <t>Transaction Date</t>
  </si>
  <si>
    <t>The date associated with the line_status/line_type (order placed, shipped, line item returned, etc.)</t>
  </si>
  <si>
    <t>offline_order_id</t>
  </si>
  <si>
    <t>OfflineOrderID (coming from mars)</t>
  </si>
  <si>
    <t>Sample: 789456</t>
  </si>
  <si>
    <t>online_order_id</t>
  </si>
  <si>
    <t>OnlineOrderID (coming from demandware)</t>
  </si>
  <si>
    <t>Sample: 100025478</t>
  </si>
  <si>
    <t>crm_reporting.fact_customer_order_sales_month / crm_reporting.fact_order_lineitem (as order_type)</t>
  </si>
  <si>
    <t>Specifies the type or category of the order placed by the customer. This attribute helps classify orders into different business-relevant segments such as sales, returns, samples, or other special order types.
Possible Values:
- Sales
- Return
- Declared
- Sample
- Free
- null</t>
  </si>
  <si>
    <t>Existing values should be standardized to a list of accepted values
1. Need to align with business stakeholders on specific needs
2. Standardize to the full word</t>
  </si>
  <si>
    <t>null
Free
S (confirm if Sales - majority fall here)
R
return
Return
Sample
SALES
declared
Declared
RETURN</t>
  </si>
  <si>
    <t>All forms of sales to be combined, returns, etc.</t>
  </si>
  <si>
    <t>crm_reporting.fact_customer_order_sales_month / crm_reporting.fact_order_lineitem (as line_type)</t>
  </si>
  <si>
    <t>Order Line Item Type</t>
  </si>
  <si>
    <t xml:space="preserve">Specifies the category or classification of an individual order line item within a customer order. This attribute helps differentiate between various types of transactions or product lines such as sales, returns, unique codes, refills, and other special line types.
Possible Values: 
Sales
Return
Unique_Code
Refill_Receipt
null
`G`, `P`, `D`, `T`, `B`, `A`, `GC`: Other line type codes representing specific business categories or product types </t>
  </si>
  <si>
    <t>null
S
Sales
R
Return
Unique_Code
SALES
G
D
P
purchase_unique_code
C
B
T
A
Refill_Receipt
purchase_refill_tick
GC
M</t>
  </si>
  <si>
    <t>crm_reporting.fact_customer_order_sales_month / crm_reporting.fact_order_lineitem (as line_status)</t>
  </si>
  <si>
    <t>Order Line Status</t>
  </si>
  <si>
    <t>Indicates the current status of an individual order line item within a customer order. This attribute helps track the fulfillment or processing stage of each line item.
Possible Values:
Shipped
Return
O - open
null</t>
  </si>
  <si>
    <t>S
null
C
R
Shipped
O (open - confirm)
Confirmed</t>
  </si>
  <si>
    <t>The value C is being collected now, where is that from?</t>
  </si>
  <si>
    <t>Line Item Net Quantity</t>
  </si>
  <si>
    <t>crm_reporting.fact_customer_order_sales_month / crm_reporting.fact_order_lineitem (as unit_qty)</t>
  </si>
  <si>
    <t>Order Line Item Net Quantity</t>
  </si>
  <si>
    <t>The quantity of products purchased for a given line item</t>
  </si>
  <si>
    <t>need to check if can be neg</t>
  </si>
  <si>
    <t>Sample: 
0
1
2
-1
3
4
5
6
-2
10
-3</t>
  </si>
  <si>
    <t>Line Item Net Sales</t>
  </si>
  <si>
    <t>crm_reporting.fact_customer_order_sales_month / crm_reporting.fact_order_lineitem (as net_sales / applied_price / net_price / line_total_after_discount)</t>
  </si>
  <si>
    <t>The net sales associated with a given line item (deducting sales returns, allowances, and discounts from gross sales)</t>
  </si>
  <si>
    <t>PromotionType</t>
  </si>
  <si>
    <t>Type of promotion applied to the order (e.g., discount, bundle, gift).</t>
  </si>
  <si>
    <t>Sample: discount</t>
  </si>
  <si>
    <t>crm_reporting.fact_customer_order_sales_month / crm_reporting.fact_order_lineitem (as line_total_after_discount)</t>
  </si>
  <si>
    <t>Order Line Item Total After Discount</t>
  </si>
  <si>
    <t xml:space="preserve">Numerical representation of the orderline total amount (all tax, discount and shipping fee included)  </t>
  </si>
  <si>
    <t>Sample:
0	159459641
7	2598081
10	2142970
30	2088920
6	2050051
35	1892244
24	1826707
42	1756959
20	1625326
18	1606460</t>
  </si>
  <si>
    <t>crm_reporting.fact_customer_order_sales_month / crm_reporting.fact_order_lineitem (as line_total_before_discount)</t>
  </si>
  <si>
    <t>Order Line Item Total Before Discount</t>
  </si>
  <si>
    <t>Numerical representation of the orderline total amount before discounts are applied</t>
  </si>
  <si>
    <t>Sample:
0	156646925
30	2841700
10	2671427
38	2631991
7	2612035
35	2587846
32	2561454
25	2561084
50	2454259
20	2295493</t>
  </si>
  <si>
    <t>promotion_value</t>
  </si>
  <si>
    <t>Sample: 15</t>
  </si>
  <si>
    <t>The unique ID assigned to the product referenced in the line_item</t>
  </si>
  <si>
    <t>There are no nulls now, were these just dropped?</t>
  </si>
  <si>
    <t>crm_reporting.fact_order_lineitem</t>
  </si>
  <si>
    <t>Represents the name of the product within the order line, providing a human-readable label for identification of what the consumer purchased.</t>
  </si>
  <si>
    <t>Sample:
null
SEATED CONSULTATION
Ultra Facial Cream
Ultra Facial Cream with Squalane
Advanced Génifique Face Serum
LA VIE EST BELLE
Ultra Facial Cleanser
Ultra Facial Cream Sample
RECYCLED BOTTLE
Facial Fuel Energizing Face Wash</t>
  </si>
  <si>
    <t>EANCode</t>
  </si>
  <si>
    <t>sample_ean</t>
  </si>
  <si>
    <t>Product EAN Code</t>
  </si>
  <si>
    <t>Sample: 3017620422003</t>
  </si>
  <si>
    <t>crm_reporting.dim_product_hierarchy</t>
  </si>
  <si>
    <t>Existing values should be standardized to a list of accepted values. Combine null and blank values.
1. Need to align with business stakeholders on specific needs</t>
  </si>
  <si>
    <t>Sample:
MAKEUP
HAIR
MISCELLANEOUS
null
SKIN CARE
FRAGRANCE
(blank)
GENERIC
SOIN
MAQUILLAGE</t>
  </si>
  <si>
    <t>Sample:
null
MISCELLANEOUS COSMETIC
FACE MAKEUP
EYE MAKEUP
LIP MAKEUP
HAIR CARE
FACE CARE
HAIR COLOR
OTHER MAKEUP
WOMEN FRAGRANCE</t>
  </si>
  <si>
    <t>Document Number</t>
  </si>
  <si>
    <t>doc_num</t>
  </si>
  <si>
    <t>ddx_b2c_gold.cdp__order_lineitem_v</t>
  </si>
  <si>
    <t>Sample Indicator</t>
  </si>
  <si>
    <t>is_sample</t>
  </si>
  <si>
    <t xml:space="preserve">to fill </t>
  </si>
  <si>
    <t>Received Gift with Purchase</t>
  </si>
  <si>
    <t>crm_reporting.dim_product_romance</t>
  </si>
  <si>
    <t>Product EAN Code. This will help indicates whether or not a customer received a gift with their purchase.</t>
  </si>
  <si>
    <t>Sample:
3614273855761
8.00897E+11
3614274171815</t>
  </si>
  <si>
    <t>crm_reporting.fact_customer_order_sales_month / crm_reporting.fact_order_header (as order_num)</t>
  </si>
  <si>
    <t>Formatting is clean, but looks different, want to understand this. Also remove '#' as top value.</t>
  </si>
  <si>
    <t>crm_reporting.fact_customer_order_sales_month / crm_reporting.fact_order_header (as brand_code)</t>
  </si>
  <si>
    <t>date_key &gt;&gt;  rename to order_date_key</t>
  </si>
  <si>
    <t>crm_reporting.fact_customer_order_sales_month / crm_reporting.fact_order_header (as order_dt)</t>
  </si>
  <si>
    <t>The date associated with the order_status/order_type (order placed, shipped, returned, etc.)</t>
  </si>
  <si>
    <t>First Purchase Flag</t>
  </si>
  <si>
    <t>is_first_order</t>
  </si>
  <si>
    <t>Indicates whether a given order was the customer's first purchase with a given brand</t>
  </si>
  <si>
    <t>crm_reporting.fact_customer_order_sales_month / crm_reporting.fact_order_header (as order_channel)</t>
  </si>
  <si>
    <t>Indicates the channel or platform through which a customer order was placed. This attribute helps identify whether the purchase was made via online, mobile, retail store, third-party, or other specific sales channels.
Possible Values:
- Mobile Website  
- RETAIL  
- Desktop Website  
- ECOMM / ECOM / ecomm  
- STORE  
- MOB / MOBILE  
- ShopRunner  
- ORDERGROOVE  
- REPL  
- Web (skinbetter science)  
- web  
- Unique_Code  
- retail_purchase  
- Storefront  
- Web (Skinbetter Science SiteBuilder)  
- DESKTOP  
- IG  
- Netsuite UI  
- Refill_Receipt  
- MobileApp Android / MobileApp iOS / MobileApp  
- shopify_draft_order  
- livescale / Livescale  
- subscription_contract  
- pos  
- F  
- purchase_refill_tick  
- purchase_unique_code  
- *DEFAULT  
- Pinterest  
- (various numeric codes)  
- null (no value provided)</t>
  </si>
  <si>
    <t>null
MOB
ECOMM
Mobile Website
ShopRunner
RETAIL
CC
Livescale
ORDERGROOVE
ECOM
Desktop Website
REPL
STORE
DESKTOP
IG
MOBILE
storefront
Storefront
MobileApp iOS
MobileApp Android
MobileApp Android Instant App
6
F
Pinterest
ecomm
livescale
Netsuite UI
Web (skinbetter science)
shopify_draft_order
580111
3890849
2329312
1830279
1150484
2612735
subscription_contract
purchase_refill_tick
2868921
3132519
web
retail_purchase
Unique_Code
pos
purchase_unique_code
Refill_Receipt
Web (Skinbetter Science SiteBuilder)
*DEFAULT
MobileApp
1821457
Low</t>
  </si>
  <si>
    <t>Needs more cleaning, why in the gold does '6' have count 730269, when original has 57</t>
  </si>
  <si>
    <t>PurchaseSubchannel</t>
  </si>
  <si>
    <t>Sub-channel or specific platform used for the purchase</t>
  </si>
  <si>
    <t>Online subchannels:
eboutique, eshop in shop (including TMALL), eretailer
Offline subchannels : FSS, department stores
Declared subchannels : unique code, receipt scanning</t>
  </si>
  <si>
    <t>Specifies the type of the order (return or sale)</t>
  </si>
  <si>
    <t>null
Free
S
R
return
Return
Sample
SALES
declared
Declared
RETURN</t>
  </si>
  <si>
    <t>Needs more cleanning, blanks and NA, S and Sales, etc</t>
  </si>
  <si>
    <t>crm_reporting.fact_order_header</t>
  </si>
  <si>
    <t>Specifies the order status (new, sale, return, open)</t>
  </si>
  <si>
    <t>Represents the order status (new, sale, return, open)</t>
  </si>
  <si>
    <t>S
NEW
N
R
C
P
O
OPEN
null
CANCELLED</t>
  </si>
  <si>
    <t>Also needs more cleaning, what is C, Open and O</t>
  </si>
  <si>
    <t>Order Item Net Quantity</t>
  </si>
  <si>
    <t>Number of items in the order. A count of order line items for which the order line total amount (all tax, discount and shipping fee included) is greater than 0</t>
  </si>
  <si>
    <t>Order Net Sales</t>
  </si>
  <si>
    <t>The net sales associated with the order (deducting sales returns, allowances, and discounts from gross sales)</t>
  </si>
  <si>
    <t>Indicates the promotion that was applied to the transaction on the order header level (applied to whole order).</t>
  </si>
  <si>
    <t>Should match with LUSA-recognized promotion naming conventions. If not:
1. Flag for remediation/rejection
2. Flag for source level monitoring</t>
  </si>
  <si>
    <t>Samples: JINGLE_KCASH_115
052020_FREESHIPPING_APPEASEMENT
ANNIVERSARY
CCC_115.92_5.15
2021-email-registrant-offer-20off
Appeasement_10-Percent-Off</t>
  </si>
  <si>
    <t>Coupon ID</t>
  </si>
  <si>
    <t>Indicates the coupon that was applied to the transaction on the order header level (applied to whole order).</t>
  </si>
  <si>
    <t>Should match with LUSA-recognized coupon naming conventions. If not:
1. Flag for remediation/rejection
2. Flag for source level monitoring</t>
  </si>
  <si>
    <t>Sample: KCSH65;MARKET
KIEHSL;VIP
NEIGHK
CUST;BOPUIS;RBR
KCSH65;PRICE
KUSASS;CUST;BOPUIS
KIEHSL;RBR;VIP
POINTS;MARKET
LOI30;CUST
BOPUIS;POINTS;LOIKBD</t>
  </si>
  <si>
    <t>Order Total Before Discount</t>
  </si>
  <si>
    <t>Numerical representation of total sales before discount and tax</t>
  </si>
  <si>
    <t>Sample:
0
50
35
30
38
60
78
40
48
42</t>
  </si>
  <si>
    <t>Order total after discount</t>
  </si>
  <si>
    <t>Order Total After Discount</t>
  </si>
  <si>
    <t>Total sales after discount and before tax</t>
  </si>
  <si>
    <t>Numerical representation of total sales after discount and before tax</t>
  </si>
  <si>
    <t>Sample:
0
50
30
35
60
48
40
42
54
10</t>
  </si>
  <si>
    <t>ShippingDiscountValue</t>
  </si>
  <si>
    <t>shipping_discount</t>
  </si>
  <si>
    <t>The monetary value of the reduction applied specifically to delivery fees, in local currency.</t>
  </si>
  <si>
    <t>M</t>
  </si>
  <si>
    <t>Sample: 7.99</t>
  </si>
  <si>
    <t>The national currency code of the currency used to make the purchase</t>
  </si>
  <si>
    <t>null
USD</t>
  </si>
  <si>
    <t>The unqiue identifier of the store where the order was purchased (in-store sales only)</t>
  </si>
  <si>
    <t>Column values should accurately indicate a store number. Sample values seen to right, if not, 
1. Flag for remediation/rejection
2. Flag for source level monitoring</t>
  </si>
  <si>
    <t>Sample:
null
USL-PF01
USL-PF02
USL-X016
698
001
USL-X317
migration
620
013</t>
  </si>
  <si>
    <t>Store City</t>
  </si>
  <si>
    <t>The city where the store the order was purchased at is located (in-store sales only)</t>
  </si>
  <si>
    <t>Column values should accurately indicate a city. Sample values seen to right, if not, 
1. Flag for remediation/rejection
2. Flag for source level monitoring</t>
  </si>
  <si>
    <t>Sample:
null
New York
San Juan
San Francisco
Arcadia
Los Angeles
Orlando
Brooklyn
Rancho Cucamonga
Chicago</t>
  </si>
  <si>
    <t>promo placement</t>
  </si>
  <si>
    <t>crm_base.fact_order_header</t>
  </si>
  <si>
    <t>Promo Placement</t>
  </si>
  <si>
    <t>Identifies the specific location, medium, or context where a particular promotional offer or message related to a loyalty campaign was displayed or communicated to the customer.</t>
  </si>
  <si>
    <t>Collects specific location, medium, or context where a particular promotional offer or message related to a loyalty campaign was displayed or communicated to the customer.</t>
  </si>
  <si>
    <t>null
text</t>
  </si>
  <si>
    <t>Store State</t>
  </si>
  <si>
    <t>The state where the store the order was purchased at is located (in-store sales only)</t>
  </si>
  <si>
    <t>Column values should accurately indicate a state in all caps. Sample values seen to right, if not, 
1. Flag for remediation/rejection
2. Flag for source level monitoring</t>
  </si>
  <si>
    <t>Sample:
null
CA
NY
TX
FL
NJ
PR
VA
MA
IL</t>
  </si>
  <si>
    <t>ddx_b2c_gold.cdp__order_header_v.doc_num</t>
  </si>
  <si>
    <t>The unqiue identifier of the in-store associate who assisted the custoemr in making their purchase (in-store sales only)</t>
  </si>
  <si>
    <t>Each value should identify a single, unique sales associate. If not: 
1. Flag for remediation/rejection
2. Flag for source level monitoring</t>
  </si>
  <si>
    <t>Samples: P000674665
P000714378
P000679932
P000705090
P000621218
P000723200
P000676171</t>
  </si>
  <si>
    <t>Interaction Type</t>
  </si>
  <si>
    <t>Feedback
SMS Campaign
Loyalty
Diagnostics
Email Campaign
Order
Direct Mail Campaign
Profile Management
Subscription Management
ORDER
Referral
a1961ea3d5d934a7c19d6c336d1e295d
Offer
42dd3b17737bab287162d5f873767b10
EmailCampaign
APPVIEW
order
Quiz
eeaa016f724ae40fedf090ee70fe6371
Product Registration
5fab724e7931eadbb1b0cb02a7adf0b9
2274096014cadb00f2a54624161b0feb
e9a1037d1d414044a5a2a04a182be4d4
3e4d5dc680e811f6e8dbcaca08e24d28
e5deea8606cfa2c402fb3fdd5756d6a1
1d61380b845fb92287dbf55b648cecc2
a1088a025660c25cef5e41d6c78ae54f
902a701eb36a5ea0a425a52d4bb09854
21eb11b7ff0592c08255aadeef17321c
a75cac9eaf9e90c758003807613ca452
0219c858cc1d7f60e3df89b499794e99
29b292ffe57affd5d4236ce2ae4d2744</t>
  </si>
  <si>
    <t>Interaction Sub-Type</t>
  </si>
  <si>
    <t>Interaction sub type values:
Order - Auto Replenishment, Box Order, Store Order, Online Order
Feedback - Review, Question, Story 
Referral - Single Referral, Multiple Referral
Loyalty - Points Earned, Points Expired, Tier Achievement, Tier Expired, Digital Reward Redeemed, Virtual Consultation Redeemed, Friend Referral Confirmation, Coupon Reward Redeemed, Product Samples Redeemed, Magazine Sub Redeemed, Giftcard Redeemed,Sweeps Giveaway Redeemed, Charity Donation Redeemed
Email Campaign - Bounce, Click, Complaints, Not Sent,Open, Sent, Unsubs
SMS Campaign - Failed, Delivered
Push Notification - Failed, Delivered
Web Browse - 
Product Notification - Request Registered, Notification Generated
Profile Update - Profile Created, Profile Updated, Profile Deleted</t>
  </si>
  <si>
    <t>AUTOREPLENISHMENT-3
signup_autoreplenish
Phone Unsubscribe
Notification Generated
Single Referral
mars_rbr
Store Order
ref_enrollment
points_expiry
appeasement
points_expiration
mars_consultation
AUTOREPLENISHMENT-Order Changed Shipping Address
AUTOREPLENISHMENT-Item Changed Quantity
AUTOREPLENISHMENT-Order Sent Shipment Now
add_favorite
add_phone
Address Subscribe
points_transfer_from
welcome_pack_default
welcome_pack_amn
mig_recycle
kiehls_reward
share_purch
Checkout Added Payment
Checkout Started
Device Registration
Not Sent
reissue_anni_2019
lcc_topsmarkets
enrollment_referree
lcc_bjs
lcc_pigglywigglywi
lcc_shursave
lcc_discount
lcc_tadychs
AUTOREPLENISHMENT-7
lcc_maceys
7ea172aa293945eb6ab3937e8206d01b
56babc8c96baba4e14626023b4f1ef51
reissue_anniversary
Activation
reissue_gwp3_2018
lcc_broulims
lcc_crsupermarket
lcc_stokesmarket
lcc_valumarket
points_authorization
Bounce
gift
AUTOREPLENISHMENT-5
return
Question
expire_tier
Multiple Referral
survey_submitted
Print
Social Diagnostics
mars_consult
point_transfer_out
earn_freak_status
twitter_hashtag
Instagram_connect
reissue_birthday
VTO Clicked
lcc_lowesfoods
lcc_stopshop
lcc_albertsons
submit_review
AUTOREPLENISHMENT-18
deal
EARN_POINTS
dd4aa03f8b655d1f67178d17b91bc8d1
youtube_upload
Happy_Valentines_Day
Request Registered
Sent
redeem
Review
AUTOREPLENISHMENT-44
Email Unsubscribe
CLICK
first_transaction
refer_friend
upgrade_tier
Profile updated
member_close
merge_member
snapchat_follow
AUTOREPLENISHMENT-28
tier_renewal
ref_purch
mobileapp_open
AUTOREPLENISHMENT-Item Discontinued
VTO Product Selected
In-Store Viewed
reissue_birthday2020
Product Purchased
VTO Option Selected
Subscribe
lcc_thriftyshopnbag
lcc_acme
lcc_riteaid
lcc_gianteagle
lcc_redners
lcc_giant
lcc_stewarts
Enrollment
mig_point_earn
Reward
lcc_shurfine
Localytics Push Not Sent
Rockstar_tier_access
lcc_petersons
reissue_gwp2_2018
AUTOREPLENISHMENT-77
AUTOREPLENISHMENT-2
AUTOREPLENISHMENT-25
tier_upgrade
Diagnostics
view_video
AUTOREPLENISHMENT-27
tier
merge_member_from
instagram_follow
connect_facebook
nov_2022_survey
earn_gold_tier
tier_downgrade
share_purch_referee
plat_tier_migration
AUTOREPLENISHMENT-Item out of stock - Day 30
AUTOREPLENISHMENT-Change Order Date
AUTOREPLENISHMENT-Reactivated Subscription
AUTOREPLENISHMENT-Order Reminder
download_mobileapp
Checkout Added Shipping
Localytics Completed Checkout
Checkout Added Shipping Option
Localytics Push Received
watch_video
rockstar_tier_access
PaletteBuilder
Brush-Lash
lcc_familyfare
lcc_schnucks
reward_reissue_gwp3
AUTOREPLENISHMENT-19
Email Sign-up
reissue_gwp3_2020
lcc_davis
Point Expiration
AUTOREPLENISHMENT-Subscription Sent Shipment Now
reissue_birthday2018
autoreplenish_ship
AUTOREPLENISHMENT-85
AUTOREPLENISHMENT-109
downgrade_tier
add_address
AUTOREPLENISHMENT-30
purchase
Profile Created
add_gender
Survey
coupon_used
retail-own_bag
product_matchmaker
MyRegimen
instagram_connect
point_transfer_in
virtual_appointment
AUTOREPLENISHMENT-Order Canceled Order
share_content
social_connect
email_optin
purchase_unique_code
285c7be14854fa950514112b2a660a44
Product Viewed
Product Reviewed
lcc_kings
lcc_freshmarket
lcc_bashas
Unique_Code
mig_point_burn
reward_reissue_gwp1
FoundationFinder
reward_reissue_gwp2
any
1850dc1d1d802db993cf9a30b9ac6729
e0dd8dd4d80325602e3db1b70af9bb4c
newsletter_signup
renew_tier
AUTOREPLENISHMENT-31
AUTOREPLENISHMENT-79
AUTOREPLENISHMENT-21
AUTOREPLENISHMENT-49
share_referral_code
AUTOREPLENISHMENT-12
enrollment_referee
fragrance_finder
beauty_quiz
AUTOREPLENISHMENT-10
Address Unsubscribe
twitter_connect
Forward
7af5f1dcde80a4000086ffef878ba063
face_architect
referee_first_purchase
consultation
browse_content
Added to Cart
send_to_a_friend
VTO Saved Photo
store_visit
Beauty Profile Completed
add_favorites
promo_ltp
ref_purch_ee
reward_qualifier
lcc_cvs
lcc_foodcity
lcc_harristeeter
lcc_pricechopperks
AUTOREPLENISHMENT-Subscription Cancelled
AUTOREPLENISHMENT-Item out of stock - Day 15
AUTOREPLENISHMENT-Order Removed Item
reissue_gwp2
reissue_gwp2_2019
lcc_foodtown
nu_shade_finder
instagram_share
point_bal_xfr
AUTOREPLENISHMENT-Subscription Changed Shipping Address
AUTOREPLENISHMENT-15
lcc_festival
lcc_staterbros
INCENT.Outcomes
Renew_tier
reissue_gwp2_2020
1f0e91aecc1a4d280522a3659d3b11a0
earn_silver_tier
point_adj
lcc_vgs
free_shipping_access
6681bc35915aca9db003abcdba1a069b
reissue_gwp1_2018
lcc_dansfreshmarket
AUTOREPLENISHMENT-57
connect_google
SMS Subscribe
AUTOREPLENISHMENT-32
Profile Updated
AUTOREPLENISHMENT-71
enrollment_referrer
add_birthday
AUTOREPLENISHMENT-23
referee_enrolled
referral_enrollment
hair_quiz
welcome_bonus
facebook_follow
special-consultation
Retail Order
facebook_share
complete_survey
AUTOREPLENISHMENT-Credit Card Issue
AUTOREPLENISHMENT-Subscription Changed Delivery  Frequency
AUTOREPLENISHMENT-Subscription Changed Quantity
promo_rlma
reissue_gwp3
Touch ID/Face ID
Localytics Push Registered
share_purch_referrer
Localytics Places Push Received
lcc_remkemarkets
AUTOREPLENISHMENT-16
aa3ea1bae01c21c99d817c7f93ba0124
lcc_pigglywigglysc
Survey_2_2023
EXPIRE_POINTS
Filter Applied
Product Scanned
lcc_rochebros
oct_2022_survey
lcc_farmfresh
lcc_familyowned
lcc_shoppersfoodphar
dda510ab740a0c4fd46394b2a2b11bed
717745bda30d4925609bec07aea164be
5504b44767a7d14b7c4164a42ca2cb36
content_upload
AUTOREPLENISHMENT-6
Email Sign-Up
points_gift
SUBSCRIBER_TAG
add_to_wishlist
AUTOREPLENISHMENT-9
SMS Unsubscribe
PURCHASE
complete_profile
retail-consultation
68fbbcef062cf88d1a350e4bdf3dbf47
VTO Shared Photo
reissue_gwp1_2019
reissue_gwp1
lcc_marsh
lcc_buehlers
lcc_copps
AUTOREPLENISHMENT-0
SENT
MESSAGE_LINK_CLICK
Click
Open
mars_byob
AUTOREPLENISHMENT-74
IMPRESSION
expiration
AUTOREPLENISHMENT-50
trans_referee
Localytics Place Entered
points_migrated
ampView
AUTOREPLENISHMENT-Item out of stock - Start
lcc_shoprite
lcc_jewelosco
AUTOREPLENISHMENT-26
TIER_PROMOTED
9da5ec0b9ea282e0381708cf0a620532
902a701eb36a5ea0a425a52d4bb09854
Email Subscribe
reward
transaction_referee
OPT_OUT
AUTOREPLENISHMENT-11
birthday_reward
AUTOREPLENISHMENT-4
STORE ORDER
SpamComplaint
charity_donation
points_rejection
circle_changed
Facebook_connect
pause_member
skincare_finder
promo_tiu
pinterest_pin
Checkout Added Email
vice_virtual_try_on
Purchase
lcc_dorthylane
COMPLETE_TRANSACTION
TIER_DEMOTED
freak_tier_access
pts_balance_transfer
derma_scan
Unsubscribe
Phone Subscribe
EMAIL_SAVE
AUTOREPLENISHMENT-33
AUTOREPLENISHMENT-8
skin_service
twitter_follow
ba_purchase
product_reviews
virtual_try_on
recycle
promo_lancome
Checkout Order Submitted
badge
complete_birthday
welcome_pack_ang
survey_2_2023
dob_complete
lcc_pricechopperny
lcc_kmart
lcc_giantmartin
unpause_member
anniversary_reward
mascara_finder
AUTOREPLENISHMENT-Subscription Changed Next Order Date
RequestRegistered
reissue_gwp3_2019
promo_lanc�me
lcc_kingkullen
lcc_shaws
lcc_woods
547c0de8828fc3f407a8f4d49d1ec21d
sapphire_migration
lcc_soelbergs
a75cac9eaf9e90c758003807613ca452
urbandecay_reward
read_blog
online order
JOIN
AUTOREPLENISHMENT-14
MESSAGE_RECEIPT
AUTOREPLENISHMENT-22
AUTOREPLENISHMENT-24
autoreplenish_signup
snipp_purchase
AUTOREPLENISHMENT-1
transaction_referrer
Online Order
enrollment
Twitter_connect
foundation_finder
sms_optin
member_merge
retail-recycle
close_member
completed_survey
product_review
Delivered
points_transfer
Redeemed
review
welcome_pack_ali
referral_first_purchase
facebook_connect
AUTOREPLENISHMENT-Credit Card Expired
AUTOREPLENISHMENT-Order Placed
AUTOREPLENISHMENT-Subscription Started
gold_tier_migration
promo_lancôme
earn_platinum_tier
enable_push
Category Viewed
Clicked Beauty Profile
Localytics Logged In
reissue_anni2020
VTO Took Photo
Tab Viewed
Localytics Place Visited
Localytics Added To Cart
Checkout Added Billing
reissue_gwp1_2020
36f9dd26a81482690ffa597e78ddf841
reissue_birthday2019
retail_purchase
lcc_albertsonsmarket
lcc_hannaford
lcc_reasors
lcc_picknsave
lcc_dwfreshmarket
lcc_wegmans
lcc_bigy
lcc_homeland
lcc_weismarkets
lcc_henhouse
lcc_marianos
AUTOREPLENISHMENT-17
viewed_article
purchase_refill_tick
migrated_event
lcc_martinssupermark
Refill_Receipt
ONLINE ORDER
Concern
AUTOREPLENISHMENT-86
Localytics Push Opened
Localytics Push Sent
sept_2022_survey
Localytics Purchased
fearless_ext_2019
d166eea3da86b40a52ea8245975d748a
lcc_justsave
c9e365a626fd13410dcd77b31e465a89
f97cf981f87cd05d1e8db59ddf35b3d2
bonus
post_social
earn_premiere_tier
earn_black_tier
0abdce27f386a6a5441b9e4b80607c27
7f627911786c1ba86e58e12c050dc619
39d01911133cdb81eb381db22421f425
2020-01-02 05:49:16
AUTOREPLENISHMENT-13
historical_gold_tier</t>
  </si>
  <si>
    <t>Tracking Event Date</t>
  </si>
  <si>
    <t>Sample: 2024-04-25T01:35:53.000+00:00</t>
  </si>
  <si>
    <t>Interaction Channel</t>
  </si>
  <si>
    <t>Collects the channel used by the customer to interact with the brand</t>
  </si>
  <si>
    <t>storefront
null
store
Desktop Website
Online
online
manual
em
Mobile Website
retail
SMS
dm
Store
EMAIL
fss
STORE
6230d49e1e2324f8427ed80e38c8e0b8
5aeaad87c3cbc45747b23720df189d95
phone
receipt
Storefront
kiehls
phone 
purchase_unique_code
website
web
migration
Unique_Code
Refill_Receipt
test
instore
Email
lancome
kls_16885439
email 
k.com
chat
brand website
MOBILE
retail_purchase
Livescale
live chat
MobileApp iOS
MobileApp Android
9655500e02e6fbcbb878510973798e76
purchase_refill_tick
ecom
ON_SITE
MANUAL_UPLOAD
INTEGRATION
Pinterest
online order
cancelled purchase 
store 42
email
sm
NULL
chat 
WEBSITE
N
e-commerce
0a703c5eb22c75cbc10e3b4d92cfcf0f
\N
CallCenter</t>
  </si>
  <si>
    <t>event_id</t>
  </si>
  <si>
    <t>crm_loyalty.dim_member_event_workflow</t>
  </si>
  <si>
    <t>Loyalty Event ID</t>
  </si>
  <si>
    <t>Unique identifier that specifically refers to a distinct event .</t>
  </si>
  <si>
    <t>This attribute should never be null</t>
  </si>
  <si>
    <t>Sample: ITC_08958084</t>
  </si>
  <si>
    <t>Loyalty Customer ID (within Brand)</t>
  </si>
  <si>
    <t>loyalty_customer_id</t>
  </si>
  <si>
    <t>crm_base.customer360_loyalty</t>
  </si>
  <si>
    <t>Loyalty Customer ID</t>
  </si>
  <si>
    <t>Loyalty Event Type</t>
  </si>
  <si>
    <t>Categorizes the specific customer's engagement with a loyalty event (quiz, purchase, etc.)</t>
  </si>
  <si>
    <t>gift
purchase
reward_qualifier
downgrade_tier
kiehls_reward
points_gift
expire_tier
expiration
post_social
coupon_used
points_expiry
ref_enrollment
Facebook_connect
return
enrollment
upgrade_tier
reward
tier
sapphire_migration
tier_upgrade
add_address
autoreplenish_ship
points_authorization
add_to_wishlist
product_reviews
referee_enrolled
birthday_reward
member_merge
appeasement
referee_first_purchase
sms_optin
skin_service
mars_byob
referral_first_purchase
member_close
referral_enrollment
mars_rbr
merge_member_from
points_rejection
mars_consultation
trans_referee
facebook_share
autoreplenish_signup
points_transfer_from
fragrance_finder
read_blog
beauty_quiz
virtual_try_on
instagram_follow
facebook_follow
points_transfer
foundation_finder
refer_friend
tier_renewal
charity_donation
add_birthday
point_transfer_in
transaction_referrer
close_member
retail-own_bag
merge_member
retail-consultation
mars_consult
renew_tier
transaction_referee
redeem
retail-recycle
point_transfer_out
free_shipping_access
vice_virtual_try_on
enrollment_referee
Review
Twitter_connect
Instagram_connect
pinterest_pin
add_favorite
enrollment_referrer
urbandecay_reward
add_phone
product_review
snipp_purchase
add_gender
skincare_finder
ba_purchase
points_expiration
promo_ltp
promo_lancome
share_referral_code
survey_submitted
newsletter_signup
complete_profile
complete_birthday
review
badge
sept_2022_survey
send_to_a_friend
social_connect
reissue_birthday2019
store_visit
email_optin
mobileapp_open
download_mobileapp
share_content
enable_push
browse_content
deal
promo_rlma
share_purch_referee
promo_lanc�me
twitter_follow
connect_google
connect_facebook
facebook_connect
earn_gold_tier
share_purch_referrer
promo_lancôme
snapchat_follow
twitter_connect
reissue_gwp1_2020
dob_complete
reissue_gwp2_2020
view_video
first_transaction
watch_video
reissue_birthday2020
instagram_connect
signup_autoreplenish
hair_quiz
earn_freak_status
anniversary_reward
ref_purch
submit_review
lcc_wegmans
lcc_freshmarket
lcc_tadychs
lcc_hannaford
enrollment_referree
lcc_shoprite
lcc_bjs
lcc_reasors
lcc_topsmarkets
lcc_familyfare
retail_purchase
viewed_article
lcc_kmart
lcc_harristeeter
product_matchmaker
lcc_martinssupermark
lcc_gianteagle
lcc_riteaid
lcc_giant
lcc_foodtown
lcc_giantmartin
lcc_foodcity
lcc_cvs
lcc_bigy
lcc_pricechopperny
lcc_marianos
face_architect
lcc_stopshop
tier_downgrade
lcc_staterbros
lcc_shoppersfoodphar
purchase_unique_code
migrated_event
lcc_dorthylane
lcc_weismarkets
reward_reissue_gwp2
reward_reissue_gwp3
Unique_Code
Happy_Valentines_Day
reward_reissue_gwp1
purchase_refill_tick
nu_shade_finder
Refill_Receipt
lcc_pigglywigglywi
lcc_redners
EARN_POINTS
lcc_jewelosco
lcc_acme
lcc_lowesfoods
lcc_albertsons
TIER_PROMOTED
lcc_picknsave
lcc_shaws
welcome_pack_ang
mig_point_earn
welcome_pack_ali
welcome_pack_default
welcome_pack_amn
mig_point_burn
welcome_bonus
point_adj
gold_tier_migration
twitter_hashtag
point_bal_xfr
plat_tier_migration
promo_tiu
points_migrated
circle_changed
nov_2022_survey
pts_balance_transfer
reissue_anni2020
reissue_gwp3_2020
2020-01-02 05:49:16
special-consultation
mig_recycle
virtual_appointment
oct_2022_survey
completed_survey
historical_gold_tier
Purchase
reissue_gwp2_2019
reissue_gwp3
reissue_anniversary
reissue_gwp3_2019
reissue_gwp2
reissue_birthday
reissue_gwp1_2019
reissue_gwp1
reissue_birthday2018
reissue_anni_2019
reissue_gwp1_2018
reissue_gwp3_2018
reissue_gwp2_2018
pause_member
unpause_member
add_favorites
lcc_pigglywigglysc
lcc_bashas
lcc_discount
earn_silver_tier
lcc_buehlers
lcc_homeland
lcc_kingkullen
earn_premiere_tier
mascara_finder
earn_platinum_tier
lcc_stewarts
lcc_henhouse
lcc_rochebros
lcc_kings
lcc_familyowned
lcc_justsave
lcc_albertsonsmarket
rockstar_tier_access
lcc_davis
lcc_pricechopperks
lcc_marsh
lcc_shurfine
lcc_schnucks
lcc_vgs
lcc_shursave
lcc_festival
freak_tier_access
consultation
Renew_tier
recycle
Enrollment
lcc_remkemarkets
lcc_copps
lcc_farmfresh
complete_survey
fearless_ext_2019
lcc_dwfreshmarket
lcc_thriftyshopnbag
ref_purch_ee
earn_black_tier
instagram_share
lcc_maceys
Rockstar_tier_access
survey_2_2023
Survey_2_2023
INCENT.Outcomes
COMPLETE_TRANSACTION
any
lcc_soelbergs
lcc_petersons
derma_scan
lcc_woods
bonus
EXPIRE_POINTS
Point Expiration
TIER_DEMOTED
youtube_upload
content_upload
share_purch
Reward
lcc_crsupermarket
lcc_dansfreshmarket
lcc_valumarket
lcc_broulims
lcc_stokesmarket</t>
  </si>
  <si>
    <t>Loyalty Event Sub-Channel</t>
  </si>
  <si>
    <t>Provides a more granular and specific classification of the exact medium, platform, or point of contact through which a customer interacted with a particular loyalty event.</t>
  </si>
  <si>
    <t>Column values should match existing sources. If not:
1. Flag for remediation</t>
  </si>
  <si>
    <t>Sample:
null	159717295
migration	4145858
ecomm	465637
mob	444083
NULL	409071
99992	291311
001	215188
013	140184
049	135130
024	132325</t>
  </si>
  <si>
    <t>loyalty event spend (dollars or points)</t>
  </si>
  <si>
    <t>value</t>
  </si>
  <si>
    <t xml:space="preserve">Loyalty Event Spend </t>
  </si>
  <si>
    <t>The loyalty value spend supplied for the transaction - either in dollars or loyalty points depending on loyalty event type:
purchase=the order total (positive $$)
return=the return total amount (negative $$)
gift=the number of points given to the customer (positive #)
reward=the number of points used to redeem the reward (negative #)</t>
  </si>
  <si>
    <t>This attribute should always be numeric, and it can be negative.</t>
  </si>
  <si>
    <t>Sample: 296</t>
  </si>
  <si>
    <t>Website Browsing (GA4)</t>
  </si>
  <si>
    <t>User Key</t>
  </si>
  <si>
    <t>user_key</t>
  </si>
  <si>
    <t>Canonical user identifier for GA4 interactions. Defined as COALESCE(known_user_id, user_pseudo_id) to support known + anonymous users under one key.</t>
  </si>
  <si>
    <t>GA4 Data, One-To-Many</t>
  </si>
  <si>
    <t>GA4 Team (crm_base)</t>
  </si>
  <si>
    <t>Must be non-null. Same user to resolve to same user_key. Defined as COALESCE(known_user_id, user_pseudo_id)</t>
  </si>
  <si>
    <t>abwKko28lik4fphFmUEB5ubDR</t>
  </si>
  <si>
    <t>Daily event primary key</t>
  </si>
  <si>
    <t>daily_event_primary_key (derived from user_key + event_name + event_date)</t>
  </si>
  <si>
    <t>crm_base.fact_ga4_events_raw</t>
  </si>
  <si>
    <t>Daily Event Primary</t>
  </si>
  <si>
    <t>Composite key defining a daily user-event fact. One row indicates that the user performed the specified event at least once on the given date.</t>
  </si>
  <si>
    <t>Composite key must be unique. The event should be performed more than once on that day for the entry.</t>
  </si>
  <si>
    <t>should be user_key+event_name+event_date</t>
  </si>
  <si>
    <t>brand_customer_id (= known_user_id)</t>
  </si>
  <si>
    <t>Known user identifier when available (e.g., logged-in / authenticated). Used for CRM join/enrichment.</t>
  </si>
  <si>
    <t>Nullable. Present only when the user is identified</t>
  </si>
  <si>
    <t>Must map to a brand when exists</t>
  </si>
  <si>
    <t>LAN, KIE, etc</t>
  </si>
  <si>
    <t>Event Name</t>
  </si>
  <si>
    <r>
      <t>event_name</t>
    </r>
    <r>
      <rPr>
        <sz val="10"/>
        <color rgb="FF467886"/>
        <rFont val="Aptos Narrow"/>
        <family val="2"/>
        <scheme val="minor"/>
      </rPr>
      <t xml:space="preserve"> (refer to the sheet 'Event - Parameter Pairings')</t>
    </r>
  </si>
  <si>
    <t>Name of the GA4 event performed by the user. Represents a meaningful website interaction (e.g. page_view, view_item, add_to_cart).</t>
  </si>
  <si>
    <t>Must exist in the Event - Parameter Pairings list</t>
  </si>
  <si>
    <t>Event parameters</t>
  </si>
  <si>
    <r>
      <t>event_params</t>
    </r>
    <r>
      <rPr>
        <sz val="10"/>
        <color rgb="FF467886"/>
        <rFont val="Aptos Narrow"/>
        <family val="2"/>
        <scheme val="minor"/>
      </rPr>
      <t xml:space="preserve"> ((refer to the sheet 'Event - Parameter Pairings')</t>
    </r>
  </si>
  <si>
    <t>Event Parameters</t>
  </si>
  <si>
    <t>Key-value parameters providing contextual information about the event (e.g. page_location, item_id, item_category). Used to qualify events, such as identifying specific page visits or product interactions within a selected recency window.</t>
  </si>
  <si>
    <t>Must exist in the Event - Parameter Pairings list Key value structure preserved.</t>
  </si>
  <si>
    <t>"category": "fragrance",
  "value": 78.5</t>
  </si>
  <si>
    <t>Event date</t>
  </si>
  <si>
    <t>event_date</t>
  </si>
  <si>
    <t>Event Date</t>
  </si>
  <si>
    <t>Date on which the user performed the event. Enables flexible recency window selection (e.g. last 7, 14, 30 days).</t>
  </si>
  <si>
    <t>Data type: Date</t>
  </si>
  <si>
    <t>User Pseudo ID</t>
  </si>
  <si>
    <t>user_pseudo_id</t>
  </si>
  <si>
    <t>GA4 pseudonymous identifier (browser/device). Used for traceability and for anonymous users where no known user id exists.</t>
  </si>
  <si>
    <t>Must be non-null. Always exists regardless of known or unknown user</t>
  </si>
  <si>
    <t>ajsdkfhUus384j9f</t>
  </si>
  <si>
    <t>Last seen date</t>
  </si>
  <si>
    <t>last seen date</t>
  </si>
  <si>
    <t>Last Seen Date</t>
  </si>
  <si>
    <t>Last date the user_key was observed in GA4 data (max event_date).</t>
  </si>
  <si>
    <t>Should equal MAX(event_date) per user_key</t>
  </si>
  <si>
    <t>First seen date</t>
  </si>
  <si>
    <t>first seen date</t>
  </si>
  <si>
    <t>First Seen Date</t>
  </si>
  <si>
    <t>First date the user_key was observed in GA4 data (min event_date).</t>
  </si>
  <si>
    <t>Should equal MIN(event_date) per user_key</t>
  </si>
  <si>
    <t>Known user flag</t>
  </si>
  <si>
    <t>is_known_user</t>
  </si>
  <si>
    <t>Known User Flag</t>
  </si>
  <si>
    <t>Flag indicating whether the user is known (known_user_id is populated). Enables CRM-joinable vs anonymous segmentation.</t>
  </si>
  <si>
    <t>TRUE when known_user_id IS NOT NULL otherwise should be FALSE</t>
  </si>
  <si>
    <t>Combine blanks and nulls</t>
  </si>
  <si>
    <t>Sample:
null
(blank)
21129
P1112500
100140
100113
101562
SA089400
P1585500
P1514100
MB131100
S2850502</t>
  </si>
  <si>
    <t>Existing values should be standardized to a list of accepted values. Combine blanks and nulls, If not:
1. Need to align with business stakeholders on specific needs</t>
  </si>
  <si>
    <t>Sample:
null
LANCOME MISCELLANEOUS
NYX MADC ARTIST DIRECTOR CHAIR UNC
OTHER PRODUCTS MATRIX
(blank)
MATRIX OTHER 2 T
ESSIE COLOR N.POLISH UNC
PUREOLOGY OTHER T
OTHER PRODUCTS OREAL T
PREPACK ACCESSORIES OTHER T</t>
  </si>
  <si>
    <t xml:space="preserve">Product Line within Brand </t>
  </si>
  <si>
    <t>Sample:
null
MAYBELLINE NEW YORK MAKEUP
NYX PROFESSIONAL MAKEUP
L'OREAL COSMETICS
LANCOME MISCELLANEOUS
OTHER PRODUCTS MATRIX
ESSIE COSMETICS
FRUCTIS
OTHER BRANDS L'OREAL PRO
L'OREAL SKINCARE
OTHER PRODUCTS REDKEN
PUREOLOGY.OTHER.PRODUCT.OLD
LAUNCH PLAN REDKEN
KIEHL'S MISCELLANEOUS
CC+
TEINT IDOLE
ELSEVE HAIRCARE
BYE BYE</t>
  </si>
  <si>
    <t>Product Sub-Line within Brand</t>
  </si>
  <si>
    <t>Sample:
null
LANCOME MISCELLANEOUS
MX OTHER PRODUCTS
NYX ACCESSORIES
OTHER PRODUCTS REDKEN
DIVERS L'OREAL PRO.
ESSIE NAIL COLOR
OTHER PRODUCTS PUREOLOGY
LAUNCH PLAN REDKEN
KIEHL'S MISCELLANEOUS
L'OREAL COLOR RICHE
L'OREAL INFAILLIBLE
MISCELLANEOUS
TEINT IDOLE FOND DE TEINT
DIVERS KERASTASE
MISC. ARMANI COSMETICS
DIVERS MAQUILLAGE LANCOME</t>
  </si>
  <si>
    <t>Sample:
null
SUNDRIES/ OTHERS
ACCESSORIES/ OTHERS
STICK LIPSTICKS
LIQUID FOUNDATIONS
OXIDIZATION HAIR COLOR
REGULAR SHAMPOOS
MASCARAS WASHABLE
NAIL POLISH
WOMEN FRAGRANCES EDT / EDP</t>
  </si>
  <si>
    <t>Sample:
null
OTHER SUNDRIES
OTHER ACCESSORIES
LIPSTICK
FOUNDATION
SHAMPOO
MASCARA
OXYDATION HAIR COLOR/ OXYDANTS
NAIL LACQUER
EYE SHADOW</t>
  </si>
  <si>
    <t>Only has SAP right now flowing through all of these attributes</t>
  </si>
  <si>
    <t>External Product Name</t>
  </si>
  <si>
    <t>external_product_name</t>
  </si>
  <si>
    <t>prod_us_catalog.crm_reporting.dim_product_romance</t>
  </si>
  <si>
    <t>External product name for the product, allowing easy reference and categorization of products.</t>
  </si>
  <si>
    <t>Sample:
null
THE PERFECT ROUTINE
Vice Lipstick
Rosso Valentino Refillable Lipstick
Color Design Lipstick
Luminous Silk Foundation
Rosso Valentino Refill
Color Design Eyeshadow
Eyeshadow Singles
Vernis in Love
Extra Creamy Round Lipstick
Hot Singles Pro Shadow Refills
Hot Singles Eyeshadow</t>
  </si>
  <si>
    <t>Primary Product URL</t>
  </si>
  <si>
    <t>main_url</t>
  </si>
  <si>
    <t>Primery Product URL for example: https://production-lora-loreal.demandware.net/dw/image/v2/AANG_PRD/on/demandware.static/-/Sites-lan…</t>
  </si>
  <si>
    <t>Sample:
null
https://www.lorealparisusa.com/-/media/project/loreal/brand-sites/oap/americas/us/products/skin-care/discontinued/image-2021-06-29-16-01-31-530.png
https://production-lora-loreal.demandware.net/dw/image/v2/AANG_PRD/on/demandware.static/Sites-lancome-us-Site/-/default/dw474ab322/images/noimagelarge.png
https://www.yslbeautyus.com/dw/image/v2/AANG_PRD/on/demandware.static/-/Sites-ysl-master-catalog/default/dw54797fe1/images/3614272049772.jpg?sw=400&amp;sh=400&amp;sm=fit&amp;q=70
https://www.itcosmetics.com/dw/image/v2/AANG_PRD/on/demandware.static/-/Sites-itcosmetics-master-catalog/default/dw067a06d8/product-images/2023/MothersDay_bundles/CC%20Cream%20Product-Brush%207.V2.jpg?sw=400&amp;sh=400&amp;sm=fit&amp;q=70
https://www.itcosmetics.com/dw/image/v2/AANG_PRD/on/demandware.static/-/Sites-itcosmetics-master-catalog/default/dw33aed1d2/product-images/2022/CC_Custom_Kit/CCCustomKit_main.jpg?sw=400&amp;sh=400&amp;sm=fit&amp;q=70
https://www.lancome-usa.com/dw/image/v2/AANG_PRD/on/demandware.static/-/Sites-lancome-us-master-catalog/default/dwbd0a8741/TIUDuo-1000x1000.jpg?sw=400&amp;sh=400&amp;sm=fit&amp;q=70
https://www.lancome-usa.com/dw/image/v2/AANG_PRD/on/demandware.static/-/Sites-lancome-us-master-catalog/default/dw8769a291/LCL_LCOM_062020_2H_TIU_PWP_ASSETS_1000x1000_01.jpg?sw=400&amp;sh=400&amp;sm=fit&amp;q=70
https://www.lancome-usa.com/dw/image/v2/AANG_PRD/on/demandware.static/-/Sites-lancome-us-master-catalog/default/dwec18cd4e/pdp/LAN959/D0496154%20-%20LNCM%20-%20April%20Special%20Bundles%20PDPs%20-%20TIU.jpg?sw=400&amp;sh=400&amp;sm=fit&amp;q=70
https://production-lora-loreal.demandware.net/dw/image/v2/AANG_PRD/on/demandware.static/-/Sites-lancome-us-master-catalog/default/dw1796e283/Samples/3605970373849_ingredient_card.JPG</t>
  </si>
  <si>
    <t>Product Thumbnail</t>
  </si>
  <si>
    <t>small_image_url</t>
  </si>
  <si>
    <t>Product thumbnail for example: https://production-lora-loreal.demandware.net/dw/image/v2/AANG_PRD/on/demandware.static/-/Sites-lan…</t>
  </si>
  <si>
    <t>Sample:
null
https://www.nyxcosmetics.com/on/demandware.static/Sites-nyxcosmetics-us-Site/-/default/dw31e20f17/images/noimagemedium.png
https://www.itcosmetics.com/on/demandware.static/Sites-itcosmetics-us-Site/-/default/dw31e20f17/images/noimagemedium.png
https://www.kiehls.com/on/demandware.static/Sites-kiehls_us-Site/-/default/dw8f56190a/images/noimagemedium.png
https://www.hair.com/on/demandware.static/Sites-hair-us-Site/-/default/dw31e20f17/images/noimagemedium.png
https://www.yslbeautyus.com/on/demandware.static/Sites-ysl-us-Site/-/default/dw31e20f17/images/noimagemedium.png
https://www.giorgioarmanibeauty-usa.com/on/demandware.static/Sites-armani-us-Site/-/default/dw31e20f17/images/noimagemedium.png
https://www.mugler.com/on/demandware.static/Sites-mugler-us-Site/-/default/dw31e20f17/images/noimagemedium.png
https://www.pureology.com/on/demandware.static/Sites-pureology-us-Site/-/default/dw31e20f17/images/noimagemedium.png
https://www.carolsdaughter.com/on/demandware.static/Sites-carolsdaughter-us-Site/-/default/dw8e30d266/images/noimagemedium.png</t>
  </si>
  <si>
    <t>Full Size Product Image</t>
  </si>
  <si>
    <t>main_image_url</t>
  </si>
  <si>
    <t>Full size image for example: https://production-lora-loreal.demandware.net/dw/image/v2/AANG_PRD/on/demandware.static/-/Sites-lan…</t>
  </si>
  <si>
    <t>Sample:
null
https://production-lora-loreal.demandware.net/dw/image/v2/AANG_PRD/on/demandware.static/Sites-lancome-us-Site/-/default/dw474ab322/images/noimagelarge.png
https://www.yslbeautyus.com/dw/image/v2/AANG_PRD/on/demandware.static/-/Sites-ysl-master-catalog/default/dw54797fe1/images/3614272049772.jpg?sw=400&amp;sh=400&amp;sm=fit&amp;q=70
https://www.itcosmetics.com/dw/image/v2/AANG_PRD/on/demandware.static/-/Sites-itcosmetics-master-catalog/default/dw067a06d8/product-images/2023/MothersDay_bundles/CC%20Cream%20Product-Brush%207.V2.jpg?sw=400&amp;sh=400&amp;sm=fit&amp;q=70
https://www.itcosmetics.com/dw/image/v2/AANG_PRD/on/demandware.static/-/Sites-itcosmetics-master-catalog/default/dw33aed1d2/product-images/2022/CC_Custom_Kit/CCCustomKit_main.jpg?sw=400&amp;sh=400&amp;sm=fit&amp;q=70
https://www.lancome-usa.com/dw/image/v2/AANG_PRD/on/demandware.static/-/Sites-lancome-us-master-catalog/default/dwbd0a8741/TIUDuo-1000x1000.jpg?sw=400&amp;sh=400&amp;sm=fit&amp;q=70
https://www.lancome-usa.com/dw/image/v2/AANG_PRD/on/demandware.static/-/Sites-lancome-us-master-catalog/default/dw8769a291/LCL_LCOM_062020_2H_TIU_PWP_ASSETS_1000x1000_01.jpg?sw=400&amp;sh=400&amp;sm=fit&amp;q=70
https://www.lancome-usa.com/dw/image/v2/AANG_PRD/on/demandware.static/-/Sites-lancome-us-master-catalog/default/dwec18cd4e/pdp/LAN959/D0496154%20-%20LNCM%20-%20April%20Special%20Bundles%20PDPs%20-%20TIU.jpg?sw=400&amp;sh=400&amp;sm=fit&amp;q=70
https://production-lora-loreal.demandware.net/dw/image/v2/AANG_PRD/on/demandware.static/-/Sites-lancome-us-master-catalog/default/dw1796e283/Samples/3605970373849_ingredient_card.JPG</t>
  </si>
  <si>
    <t>Product Page</t>
  </si>
  <si>
    <t>product_url</t>
  </si>
  <si>
    <t>Product page: https://www.lancome-usa.com/hidden/loyaltyrewards/skincare/genifique-youth-activating-second-skin-m…</t>
  </si>
  <si>
    <t>Sample:
null
http://garnierusa.com/about-our-brands/fructis/sleek-and-shine/sleek-shine-shampoo
https://www.kerastase-usa.com/gwps/E2697400.html
http://garnierusa.com/about-our-brands/fructis/sleek-and-shine/sleek-shine-conditioner
Reflection
https://www.kerastase-usa.com/collections/chronologiste/bain-regenerant-shampoo.html
https://www.kerastase-usa.com/collections/nutritive/8h-magic-night-hair-serum.html
http://garnierusa.com/about-our-brands/whole-blends/honey-treasures-repairing/repairing-conditioner-honey-treasures
Discipline
http://garnierusa.com/about-our-brands/whole-blends/honey-treasures-repairing/repairing-shampoo-honey-treasures</t>
  </si>
  <si>
    <t>Long Product Description</t>
  </si>
  <si>
    <t>product_long_desc</t>
  </si>
  <si>
    <t>A detailed description of the product, offering more information about its features and benefits.</t>
  </si>
  <si>
    <t>Sample:
null
A refillable lipstick that delivers striking color to your lips in one stroke. Available in 50 vibrant shades designed to flatter all skintones in two luxurious finishes: a rich, creamy satin and a non-drying, soft matte.
THE PERFECT ROUTINE
&lt;p&gt;If your lips long for full, fade-free color in tempting textures, and a shade selection that would inspire any makeup artist; the search is over. This luxurious lipstick is infused with soothing ingredients, so lips feel soft and comforted all day. Choose from five fabulous finishes: cream, sheen, shimmer, metallic and matte.&lt;/p&gt;
&lt;p&gt;Achieve a radiant, natural-looking makeup look with the iconic LUMINOUS SILK foundation by Armani Beauty.&lt;br&gt;&lt;br&gt; LUMINOUS SILK is a multi-award-winning fluid foundation with a silky, lightweight texture that delivers all-day medium buildable coverage and a satin glow finish for naturally flawless-looking skin.  This oil-free foundation is formulated with exclusive Micro&amp;ndash;fil&amp;trade technology, a patented process that allows the pigments to lay flat on the skin’s surface for a seamless application and a natural, second-skin effect. A tried-and-true makeup artist and celebrity favorite, this hydrating foundation helps sculpt and brighten skin, improve skin texture, and blur imperfections, all while delivering a fresh, lit-from-within glow. Available in up to 40 shades to match every unique skin tone and suitable for all skin types. &lt;br&gt;&lt;br&gt; &lt;b&gt;Complete your ‘Armani Glow’ with products from the LUMINOUS SILK range:&lt;/b&gt; &lt;ul&gt; &lt;li&gt;Prep skin with the LUMINOUS SILK &lt;a href=https://www.giorgioarmanibeauty-usa.com/makeup/face/face-primer/luminous-silk-hydrating-primer/A2188.html&gt;hydrating primer&lt;/a&gt;&lt;/li&gt; &lt;li&gt;Correct and highlight with the multi-purpose LUMINOUS SILK &lt;a href=https://www.giorgioarmanibeauty-usa.com/makeup/face/concealer/luminous-silk-concealer/A2266.html&gt;concealer&lt;/a&gt;&lt;/li&gt; &lt;li&gt;Enhance your glow with &lt;b&gt;Fluid Sheer&lt;/b&gt; &lt;a href=https://www.giorgioarmanibeauty-usa.com/makeup/face/highlighter-makeup/fluid-sheer-glow-enhancer/A044.html&gt;liquid highlighter&lt;/a&gt;&lt;/li&gt; &lt;/ul&gt; &lt;br&gt;&lt;br&gt; &lt;b&gt;We're Honored&lt;/b&gt;&lt;br&gt;&lt;br&gt;Allure Best of Beauty Award-Winning Foundation &lt;br&gt;&lt;br&gt; 2018-2020: Harper’s Bazaar 2020 Anti-Aging Awards Best Foundation &lt;br&gt;&lt;br&gt; 2018-2020: InStyle's Best Beauty Buys/Best Liquid Foundation &lt;br&gt;&lt;br&gt; 2019-2020: Town &amp; Country Luxury Beauty Awards Best Foundation &lt;br&gt;&lt;br&gt; 2020: New Beauty 10th Annual Beauty Awards: Best Luminous Foundation &lt;br&gt;&lt;br&gt; 2019: Good Housekeeping's Beauty Awards/First-Place Foundation &lt;br&gt;&lt;br&gt; 2018: Coveteur.com's Choice Awards 2018/Bronzer   &lt;br&gt;&lt;br&gt;&lt;a href=https://www.giorgioarmanibeauty-usa.com/foundation-finder/&gt;&lt;b&gt;NEW: FOUNDATION FINDER. FIND YOUR PERFECT SHADE.&lt;/b&gt;&lt;/a&gt;  &lt;br&gt;&lt;br&gt;An award-winning &lt;b&gt;travel size&lt;b&gt; oil-free foundation …… Makeup artist's best-kept secret foundation, Luminous Silk, is &lt;a href=https://www.giorgioarmanibeauty-usa.com/makeup/foundation-makeup/liquid-foundation/luminous-silk-foundation-mini/A0411.html&gt;&lt;b&gt;now available in a new mini size.&lt;/b&gt;&lt;/a&gt;
Our shade range has it all: Bold brights. Dark, sexy shades. Super-versatile neutrals. With so much variety it’ll make your head spin, there’s something for everyone—from new shades to cult favorites you thought you’d never see again. Several shades were inspired by some of our other lip products (and even our Eyeshadows and Eye Pencils!).&lt;br&gt;&lt;br&gt; Our huge assortment also includes more finishes than ever before:&lt;br&gt; - MEGA MATTE: super-intense matte&lt;&lt;br&gt; - COMFORT MATTE: our creamiest matte&lt;br&gt; - CREAM: the original: creamy, badass luxury&lt;br&gt; - METALLIZED: cream with a high level of pearl&lt;br&gt; - SHEER: a punch of color with a sheer, shiny finish&lt;br&gt; - SHEER SHIMMER: slightly transparent finish with floating pearl and a smooth texture&lt;br&gt; &lt;br&gt;&lt;br&gt; The pigment load in Vice Lipstick is insane! Just one swipe provides an unbelievable laydown of color. And every shade applies smoothly (without dragging or skipping), hugs lips, and feels amazing! Our proprietary Pigment Infusion System™ gives the formula its super-creamy texture, rich payout and superior color dispersion. &lt;br&gt;&lt;br&gt; This creamy formula is loaded with nourishing ingredients. A yummy butter blend comforts, hydrates and enhances, leaving lips soft and conditioned, never dry. Aloe vera, jojoba, avocado and babassu oils nourish and soften lips. Illipe butter (derived from Malaysian illipe trees) provides long-lasting moisture. And Vitamin C and vitamin E provide a hit of antioxidants.&lt;br&gt;&lt;br&gt; Vice Lipstick comes in a modernized, luxed-up version of our original lipstick case that looked like a shotgun shell. It’s new, but speaks to our roots. The faceted gunmetal case has a gold base and debossed lettering, and our custom-designed lipstick features an embossed &amp;ldquo;UD.&amp;rdquo; We even added a shade-matched label (including the shade name and finish) to make it easy to find the right color within the depths of your bag.&lt;br&gt;&lt;br&gt; Urban Decay is beauty with an edge™&lt;br /&gt;Urban Decay is 100% cruelty-free.&lt;br /&gt;&lt;br /&gt; Fill Weight:0.11oz &lt;style type=text/css&gt;.try-shade.js_hide { display:none; }&lt;/style&gt;
&lt;p&gt;A long-lasting, crease-resistant eyeshadow, densely packed with rich pigments for intense color payoff. Available in shimmer, satin and matte finishes.&lt;br&gt;&lt;br&gt; This eyeshadow single uses micro-air technology for effortless and smooth-gliding application for a professional finish.&lt;br&gt;&lt;br&gt; Create a halo eyeshadow look, sensual smokey eye, gradient effect with a sultry cat eye or any other beauty creation of your choice. Crease-resistant and longwearing, Color Design is the perfect eyeshadow for daytime to nighttime looks.&lt;br&gt;&lt;br&gt; Color Design stays true to color on all skin tones and is encased in travel-friendly, extra chic packaging for makeup looks on-the-go.&lt;br&gt;&lt;br&gt; Suitable for all skin types, from normal to dry skin, combination to oily skin.&lt;/p&gt;
&lt;br /&gt; &lt;br /&gt; &lt;strong&gt;THE FORMULA&lt;/strong&gt;&lt;br /&gt; &amp;bull; Soft, amazingly velvety texture&lt;br /&gt; &amp;bull; Rich, dense and decadent color&lt;br /&gt; &amp;bull; Smooth, uniform pigment distribution and blendability&lt;br /&gt; &amp;bull; Long-lasting, crease-free wear&lt;br /&gt; &lt;br /&gt; The secret to the new formula is our Pigment Infusion System&amp;trade;, a vehicle for color that holds tightly to pigment and gives the formula its glide. The proprietary blend of ingredients allows color to weave itself through the Eyeshadow formula. What does all that mean? Insane payout. Color that stays on your lids. Sparkle that doesn&amp;rsquo;t fall. And a velvety, suede-like smoothness and blendability. &lt;br /&gt; &lt;br /&gt; This amazing technology works for every shade and finish. Have you ever had trouble blending a black or purple shade? How about a matte? Every Urban Decay shade goes on silky, blends easily and stays put.&lt;br /&gt; &lt;br /&gt; &lt;strong&gt;THE SHADES&lt;/strong&gt;&lt;br /&gt; Our assortment of shades features:&lt;br /&gt; &amp;bull; Best-sellers&lt;br /&gt; &amp;bull; New shades&lt;br /&gt; &amp;bull; Lots of shades previously only available in PALETTES (You asked, we listened!)&lt;br /&gt; &amp;bull; Shimmer, satin, sparkle, duotone and matte finishes&lt;br /&gt; &lt;br /&gt; &lt;strong&gt;THE TOKEN&lt;/strong&gt;&lt;br /&gt; Inspired by NYC subway tokens, our gorgeous gunmetal compact allows you to pop your shadows out, and pop them into a Build Your Own Palette. (It’s easy…no melting, magnets or breakage.)&lt;br /&gt;&lt;br /&gt; Urban Decay is beauty with an edge™&lt;br /&gt;Urban Decay is 100% cruelty-free.&lt;br /&gt;&lt;br /&gt; Fill Weight: 1.5g e 0.05 US oz
&lt;p&gt;Inspired by the new trendy Rouge In Love lip collection, Vernis in Love is a high potency nail lacquer perfectly themed to compliment every woman&amp;#39;s mood and style. With ultimate brilliance, intense color, and a mistake-free application, your nails will love the lasting shine and pop of color that stays put for days.&lt;br /&gt; &lt;br /&gt; Categorized in 3 moods:&lt;br /&gt; &lt;br /&gt; &lt;b&gt;Jolis Matins&lt;/b&gt;: Fresh shades for daytime wear. Jolis Matins shades are identified with the letter M in the shade number.&lt;br /&gt; &lt;br /&gt; &lt;b&gt;Boudoir Time&lt;/b&gt;: Pop shades for cocktail hour. Boudoir Time shades are identified with the letter B in the shade number.&lt;br /&gt; &lt;br /&gt; &lt;b&gt;Tonight is My Night&lt;/b&gt;: Intense shades for magical nights. Tonight is My Night shades are identified with the letter N in the shade number.&lt;/p&gt;
NYX Professional Makeup Extra Creamy Round Lipstick is our classic lipstick for all occasions. The mineral-based emollient formula offers a beautiful, velvety-feeling, saturated kissable lip color that resists wear and smudging. It’s your go-to creamy lipstick and comes in a jaw-dropping variety of fun lipstick colors! From Pure Nude to Pink Lyric and Strawberry Milk to Chic Red and Fig. Extra Creamy Round Lipstick has your kisser covered in creamy color for every day of the week!&lt;div class=product-attributes&gt; &lt;span&gt;This Product is also:&lt;/span&gt; &lt;ul&gt; &lt;li&gt; &lt;img alt=Best Seller src=https://www.nyxcosmetics.com/on/demandware.static/-/Sites-cpd-nyxusa-master-catalog/default/dw2f54e4f0/product-attributes/Best-Seller.png /&gt; &lt;span&gt;Best Seller&lt;/span&gt; &lt;/li&gt;&lt;/ul&gt;&lt;/div&gt; &lt;p&gt;This product is FINAL SALE.&lt;/p&gt;
Luminous Silk Foundation is a silky, lightweight foundation that instantly blurs and smooths skin, delivering medium buildable coverage, 24hr wear + hydration, and a natural glow finish. Now with 18 new shades to service a wider range of skin intensities and undertones, including olive skin tones. &lt;br&gt;&lt;br&gt; The same iconic silky texture and natural glow finish is non-comedogenic, newly enhanced with Niacinamide and clinically proven to even skin tone, refine texture, and boost luminosity after 14 days. Once applied, after dry down, shade remains true-to-skin all day and is transfer resistant. &lt;br&gt;&lt;br&gt; Dermatologist tested to be safe for all skin types, including sensitive and acne prone.</t>
  </si>
  <si>
    <t>Subtile for Product</t>
  </si>
  <si>
    <t>product_subtitle</t>
  </si>
  <si>
    <t>Subtitle for Product</t>
  </si>
  <si>
    <t>Subtitle of the product, providing additional context or information.</t>
  </si>
  <si>
    <t>Sample:
null
THIS ITEM IS DISCONTINUED
A refillable lipstick available in satin and soft matte finishes.
Full Coverage &amp; Natural Matte Finish
Fade-Free &amp; Multi-Finish
Eau de Parfum
Natural Silky Lightweight Foundation
EAU DE PARFUM
Breathable, Natural Matte Finish
Vibrant Color &amp; Long-Lasting
&lt;strong&gt;Pre-order June 14th.&lt;/strong&gt; A refillable lipstick available in satin and soft matte finishes.</t>
  </si>
  <si>
    <t>Full Size Varient</t>
  </si>
  <si>
    <t>full_size_variant</t>
  </si>
  <si>
    <t>Represents the full-size variant of the product.</t>
  </si>
  <si>
    <t>Sample:
null
3605975042979
096018083692
3605530744560
3605533114131
3605970054816
3365440198043
KHL497
3147758030303
096018206015
false</t>
  </si>
  <si>
    <t>Short Product Description</t>
  </si>
  <si>
    <t>product_short_desc</t>
  </si>
  <si>
    <t>A short description of the product, providing a brief overview.</t>
  </si>
  <si>
    <t>Sample:
null
Limited Edition Set
Get instant volume in a single coat, no clumping or flaking.
88 foundation shades in 3 formats, find your most flawless match yet.
This Limited-Edition Set
Prepare to get hooked. Vice Lipstick comes in a massive lineup of 135 addictive shades and six indulgent finishes—our biggest lineup yet! &lt;br&gt;&lt;br&gt;
A 24-piece gift set containing our best-selling makeup, skincare, and fragrance.
Dip your fingertips into the world of couture.
DISCONTINUED
Get a plumper pout and radiant colour with our first truly matte lip stain.
Inspired by the finest fabrics, this award-winning, medium coverage and lightweight foundation was designed to correct and unify the complexion for instantly glowing skin.</t>
  </si>
  <si>
    <t>BACKLOG</t>
  </si>
  <si>
    <t>AOV_previous_year_bucket</t>
  </si>
  <si>
    <t>AOV_last_12_months_bucket</t>
  </si>
  <si>
    <t>AOV_months_9_to_12_bucket</t>
  </si>
  <si>
    <t>AOV_months_6_to_9_bucket</t>
  </si>
  <si>
    <t>AOV_months_3_to_6_bucket</t>
  </si>
  <si>
    <t>AOV_last_3_months_bucket</t>
  </si>
  <si>
    <t>Meaning</t>
  </si>
  <si>
    <t xml:space="preserve">ddx_b2c_gold.cdp__3p_demographic_v.ekey </t>
  </si>
  <si>
    <t>See Definition</t>
  </si>
  <si>
    <t xml:space="preserve">ddx_b2c_gold.cdp__identity_v.first_name </t>
  </si>
  <si>
    <t xml:space="preserve">ddx_b2c_gold.cdp__identity_v.last_name </t>
  </si>
  <si>
    <t xml:space="preserve">ddx_b2c_gold.cdp__identity_v.gender </t>
  </si>
  <si>
    <t xml:space="preserve">ddx_b2c_gold.cdp__identity_v.ltfcg </t>
  </si>
  <si>
    <t>NOT_CONTROL
null
ACTIVE
INACTIVE</t>
  </si>
  <si>
    <t xml:space="preserve">The KPI is assigned based on the customer's group_type and the start/end dates of the control group assignment, using the most recent created_dt:
NOT_CONTROL - If the customer is in a test grou of Source_3
ACTIVE - If the customer is in a control group and the processing date falls within the start_date and end_date of Source_3
INACTIVE - If the customer is in a control group and the processing date is outside of the start_date and end_date of Source_3
null - any customer not present in Source_3 table will have a null value for this KPI
</t>
  </si>
  <si>
    <t xml:space="preserve">ddx_b2c_gold.cdp__contactability_v.contactability_key </t>
  </si>
  <si>
    <t>CONEMLDM - Contactable via email and direct message
CONNONE - Contactable via none
CONEML - Contactable via email
CONDM - Contactable via direct message
CONEMLPH - Contactable via email and phone
CONPH - Contactable via phone
CONDMSMS - Contactable via direct message and sms
CONSMS- Contactable via sms
CONDMPH - Contactable via direct message and phone
CONEMLDMPHSMS - Contactable via email and direct message and phone and sms
CONPHSMS - Contactable via phone and sms
CONEMLDMSMS - Contactable via email and direct message and sms
CONDMPHSMS - Contactable via direct message and phone and sms 
CONEMLSMS - Contactable via email and sms
CONEMLDMPH - Contactable via email and sirect message and phone
CONEMLPHSMS</t>
  </si>
  <si>
    <t xml:space="preserve">ddx_b2c_gold.cdp__contactability_v.email_perm_status </t>
  </si>
  <si>
    <t xml:space="preserve">Y
N
</t>
  </si>
  <si>
    <t xml:space="preserve">ddx_b2c_gold.cdp__contactability_v.phone_perm_status </t>
  </si>
  <si>
    <t xml:space="preserve">ddx_b2c_gold.cdp__contactability_v.address_perm_status </t>
  </si>
  <si>
    <t xml:space="preserve">ddx_b2c_gold.cdp__contactability_v.sms_double_optin </t>
  </si>
  <si>
    <t xml:space="preserve">ddx_b2c_gold.cdp__contactability_v.targeted_advertisement_flag </t>
  </si>
  <si>
    <t xml:space="preserve">ddx_b2c_gold.cdp__contact_info_v.ValidEmail </t>
  </si>
  <si>
    <t xml:space="preserve">ddx_b2c_gold.cdp__contact_info_v.ValidMobileNumber </t>
  </si>
  <si>
    <t xml:space="preserve">ddx_b2c_gold.cdp__contact_info_v.ValidAddress </t>
  </si>
  <si>
    <t xml:space="preserve">ddx_b2c_gold.cdp__identity_v.is_loyalty </t>
  </si>
  <si>
    <t>Y
N
null</t>
  </si>
  <si>
    <t xml:space="preserve">stg_us_catalog.ddx_b2c_gold.cdp__loyalty_v </t>
  </si>
  <si>
    <t>VCH_LOYLS_LLM - Lapsed Loyalty Member
VCH_LOYLS_LM - Loyalty Member
VCH_LOYLS_NA - Not a Loyalty Member</t>
  </si>
  <si>
    <t xml:space="preserve">ddx_b2c_gold.cdp__identity_v.loyalty_member_start_dt </t>
  </si>
  <si>
    <t xml:space="preserve">ddx_b2c_gold.cdp__identity_v.loyalty_tier_join_dt </t>
  </si>
  <si>
    <t xml:space="preserve">ddx_b2c_gold.cdp__identity_v.loyalty_balance </t>
  </si>
  <si>
    <t xml:space="preserve">stg_us_catalog.ddx_b2c_gold.cdp__loyalty_v.earned_points_last_12m </t>
  </si>
  <si>
    <t>Sample:
0
100
50
500
110
15
200
150
10
120
25
250
60
1200</t>
  </si>
  <si>
    <t xml:space="preserve">stg_us_catalog.ddx_b2c_gold.cdp__loyalty_v.redeemed_points_last_12m </t>
  </si>
  <si>
    <t>Sample:
0
100
15
200
500
400
50
2240
1000
2450
300
3150
150
2000
2100</t>
  </si>
  <si>
    <t xml:space="preserve">ddx_b2c_gold.cdp__acquisition_interaction_data_v.campaign_nm </t>
  </si>
  <si>
    <t xml:space="preserve">ddx_b2c_gold.cdp__acquisition_interaction_data_v.acquisition_channel_key </t>
  </si>
  <si>
    <t>ACQWEB
null
ACQATT
ACQSOP
ACQLEG
ACQFSS
ACQSS
ACQS
ACQW
ACQWL
ACQML
ACQRTM
ACQPI
ACQCC
ACQEXT
ACQE
ACQMA
ACQKIN
ACQMU
ACQSO
ACQMC
ACQR
ACQY
ACQPL
ACQSSS
ACQPS
ACQA
ACQNCC
ACQM
ACQSE</t>
  </si>
  <si>
    <t>need</t>
  </si>
  <si>
    <t xml:space="preserve">ddx_b2c_gold.cdp__acquisition_interaction_data_v.acquisition_date_key </t>
  </si>
  <si>
    <t>Sample:
-
2018-10-24T05:00:00.000+00:00
2016-01-01T05:00:00.000+00:00
2017-01-17T19:15:49.000+00:00
2022-12-01T01:07:00.000+00:00</t>
  </si>
  <si>
    <t xml:space="preserve">ddx_b2c_gold.cdp__acquisition_interaction_data_v.acq_medium </t>
  </si>
  <si>
    <t>null
Newsletter
ig
fb
Sweeps
null
SoPost
Hum Nutrition
Londontown
Bondi Sands
OOKIOH
medium</t>
  </si>
  <si>
    <t xml:space="preserve">stg_us_catalog.ddx_b2c_gold.cdp__acquisition </t>
  </si>
  <si>
    <t xml:space="preserve">stg_us_catalog.ddx_b2c_gold.acquisition_interaction_data_v </t>
  </si>
  <si>
    <t xml:space="preserve">ddx_b2c_gold.cdp__identity_v.acquisition_source_benefitid </t>
  </si>
  <si>
    <t xml:space="preserve">ddx_b2c_gold.cdp__identity_v.acquisition_source_touchpoint </t>
  </si>
  <si>
    <t xml:space="preserve">ddx_b2c_gold.cdp__identity_v.acquisition_source_type </t>
  </si>
  <si>
    <t xml:space="preserve">ddx_b2c_gold.cdp__acquisition_interaction_data_v.acq_sub_source </t>
  </si>
  <si>
    <t xml:space="preserve">ddx_b2c_gold.fact_ga4_daily_events.ga_src_channel_grp </t>
  </si>
  <si>
    <t xml:space="preserve">ddx_b2c_gold.cdp__identity_v.acquisition_source_channel </t>
  </si>
  <si>
    <t xml:space="preserve">ddx_b2c_gold.cdp__acquisition_interaction_data_v.registration_source </t>
  </si>
  <si>
    <t xml:space="preserve">ddx_b2c_gold.cdp__acquisition_interaction_data_v.registration_status_key </t>
  </si>
  <si>
    <t xml:space="preserve">Determines registration status per customer. 
</t>
  </si>
  <si>
    <t>VCH_REGS_NA - Registered and Not Active
VCH_REGS_NR - Not Registered
VCH_REGS_R - Registered</t>
  </si>
  <si>
    <t xml:space="preserve">ddx_b2c_gold.cdp__acquisition_interaction_data_v.registration_sub_source </t>
  </si>
  <si>
    <t xml:space="preserve">stg_us_catalog.ddx_b2c_gold.cdp__acquisition_interaction_data_v </t>
  </si>
  <si>
    <t>VCH_CEOCS_IA
VCH_CEOCS_NA
VCH_CEOCS_03A
VCH_CEOCS_46A
VCH_CEOCS_79A
VCH_CEOCS_1012A</t>
  </si>
  <si>
    <t>VCH_CEOCS_NA - Not Applicable - No email address or not contactable
VCH_CEOCS_IA - Inactive - Has email but no opens/clicks in past 12 months
VCH_CEOCS_03A - Active 0-3 months - Last engaged within past 3 months
VCH_CEOCS_46A - Active 4-6 months - Last engaged 4-6 months ago
VCH_CEOCS_79A - Active 7-9 months - Last engaged 7-9 months ago
VCH_CEOCS_1012A - Active 10-12 months - Last engaged 10-12 months ago</t>
  </si>
  <si>
    <t xml:space="preserve">ddx_b2c_gold.cdp__beauty_profile_v.colorful_hair </t>
  </si>
  <si>
    <t xml:space="preserve">ddx_b2c_gold.cdp__beauty_profile_v.concern_improvement_goal </t>
  </si>
  <si>
    <t xml:space="preserve">ddx_b2c_gold.cdp__beauty_profile_v.curls_texture </t>
  </si>
  <si>
    <t xml:space="preserve">ddx_b2c_gold.cdp__beauty_profile_v.drugstore </t>
  </si>
  <si>
    <t xml:space="preserve">ddx_b2c_gold.cdp__beauty_profile_v.eye_color </t>
  </si>
  <si>
    <t xml:space="preserve">ddx_b2c_gold.cdp__beauty_profile_v.fragrance_family </t>
  </si>
  <si>
    <t xml:space="preserve">ddx_b2c_gold.cdp__beauty_profile_v.fragrance_note </t>
  </si>
  <si>
    <t xml:space="preserve">ddx_b2c_gold.cdp__beauty_profile_v.grocery_supermarket </t>
  </si>
  <si>
    <t xml:space="preserve">ddx_b2c_gold.cdp__beauty_profile_v.hair_care_product </t>
  </si>
  <si>
    <t xml:space="preserve">ddx_b2c_gold.cdp__identity_v.hair_color </t>
  </si>
  <si>
    <t xml:space="preserve">ddx_b2c_gold.cdp__beauty_profile_v.hair_color_cover </t>
  </si>
  <si>
    <t xml:space="preserve">ddx_b2c_gold.cdp__beauty_profile_v.hair_color_finish </t>
  </si>
  <si>
    <t xml:space="preserve">ddx_b2c_gold.cdp__beauty_profile_v.hair_color_service </t>
  </si>
  <si>
    <t xml:space="preserve">ddx_b2c_gold.cdp__beauty_profile_v.hair_state </t>
  </si>
  <si>
    <t xml:space="preserve">ddx_b2c_gold.cdp__beauty_profile_v.hair_style_service </t>
  </si>
  <si>
    <t xml:space="preserve">ddx_b2c_gold.cdp__beauty_profile_v.hair_texture </t>
  </si>
  <si>
    <t xml:space="preserve">ddx_b2c_gold.cdp__beauty_profile_v.hair_treatment </t>
  </si>
  <si>
    <t xml:space="preserve">ddx_b2c_gold.cdp__identity_v.hair_type </t>
  </si>
  <si>
    <t xml:space="preserve">ddx_b2c_gold.cdp__beauty_profile_v.hair_wash_frequency </t>
  </si>
  <si>
    <t xml:space="preserve">ddx_b2c_gold.cdp__beauty_profile_v.HasBeautyProfileData </t>
  </si>
  <si>
    <t xml:space="preserve">ddx_b2c_gold.cdp__beauty_profile_v.heating_tool </t>
  </si>
  <si>
    <t xml:space="preserve">ddx_b2c_gold.cdp__beauty_profile_v.lash_look_priority </t>
  </si>
  <si>
    <t xml:space="preserve">ddx_b2c_gold.cdp__beauty_profile_v.makeup_expectation </t>
  </si>
  <si>
    <t xml:space="preserve">ddx_b2c_gold.cdp__beauty_profile_v.makeup_look </t>
  </si>
  <si>
    <t xml:space="preserve">ddx_b2c_gold.cdp__beauty_profile_v.makeup_skill_level </t>
  </si>
  <si>
    <t xml:space="preserve">ddx_b2c_gold.cdp__beauty_profile_v.nail_aesthetic </t>
  </si>
  <si>
    <t xml:space="preserve">ddx_b2c_gold.cdp__beauty_profile_v.nail_color </t>
  </si>
  <si>
    <t xml:space="preserve">ddx_b2c_gold.cdp__beauty_profile_v.nail_skill_level </t>
  </si>
  <si>
    <t xml:space="preserve">ddx_b2c_gold.cdp__beauty_profile_v.pro_treatments </t>
  </si>
  <si>
    <t xml:space="preserve">ddx_b2c_gold.cdp__beauty_profile_v.pro_treatment_regimen </t>
  </si>
  <si>
    <t xml:space="preserve">ddx_b2c_gold.cdp__beauty_profile_v.product_category </t>
  </si>
  <si>
    <t xml:space="preserve">ddx_b2c_gold.cdp__beauty_profile_v.product_coverage </t>
  </si>
  <si>
    <t xml:space="preserve">ddx_b2c_gold.cdp__beauty_profile_v.product_finish </t>
  </si>
  <si>
    <t xml:space="preserve">ddx_b2c_gold.cdp__beauty_profile_v.product_type </t>
  </si>
  <si>
    <t xml:space="preserve">ddx_b2c_gold.cdp__beauty_profile_v.pure_players </t>
  </si>
  <si>
    <t xml:space="preserve">ddx_b2c_gold.cdp__beauty_profile_v.scalp_type </t>
  </si>
  <si>
    <t xml:space="preserve">ddx_b2c_gold.cdp__beauty_profile_v.skin_tone </t>
  </si>
  <si>
    <t xml:space="preserve">ddx_b2c_gold.cdp__identity_v.skin_type </t>
  </si>
  <si>
    <t xml:space="preserve">ddx_b2c_gold.cdp__beauty_profile_v.skin_undertone </t>
  </si>
  <si>
    <t xml:space="preserve">ddx_b2c_gold.cdp__beauty_profile_v.beauty_specialty_multi_brand </t>
  </si>
  <si>
    <t xml:space="preserve">ddx_b2c_gold.cdp__beauty_profile_v.face_product_finish_preference </t>
  </si>
  <si>
    <t xml:space="preserve">ddx_b2c_gold.cdp__beauty_profile_v.makeup_lip_product </t>
  </si>
  <si>
    <t xml:space="preserve">ddx_b2c_gold.cdp__beauty_profile_v.makeup_nail_product </t>
  </si>
  <si>
    <t xml:space="preserve">ddx_b2c_gold.cdp__beauty_profile_v.nail_product_finish_preference </t>
  </si>
  <si>
    <t xml:space="preserve">ddx_b2c_gold.cdp__beauty_profile_v.zones </t>
  </si>
  <si>
    <t xml:space="preserve">ddx_b2c_gold.cdp__acquisition_interaction_data_v.consumer_activity_key </t>
  </si>
  <si>
    <t>VCH_CA_03C
VCH_CA_36PC
VCH_CA_1324C
VCH_CA_46C
VCH_CA_2536C
VCH_CA_79C
VCH_CA_1012C</t>
  </si>
  <si>
    <t>Possible values:
if (minDays &gt; 1095)=consumerActivityKey = "VCH_CA_36PC
minDays &gt; 730=consumerActivityKey = "VCH_CA_2536C"
minDays &gt; 365=consumerActivityKey = "VCH_CA_1324C"
minDays &gt; 273=consumerActivityKey = "VCH_CA_1012C"
minDays &gt; 182=consumerActivityKey = "VCH_CA_79C"
minDays &gt; 91)=consumerActivityKey = "VCH_CA_46C"
minDays &gt;= 0)=consumerActivityKey = "VCH_CA_03C"
any interaction beyond the timelines or NA, consumerActivityKey = "VCH_CA_NA"</t>
  </si>
  <si>
    <t xml:space="preserve">ddx_b2c_gold.cdp__acquisition_interaction_data_v.consumer_activity_status_key </t>
  </si>
  <si>
    <t>VCH_CAS_A
VCH_CAS_IA</t>
  </si>
  <si>
    <t>VCH_CAS_A - Active
VCH_CAS_IA - Inactive</t>
  </si>
  <si>
    <t xml:space="preserve">ddx_b2c_gold.cdp__acquisition_interaction_data_v </t>
  </si>
  <si>
    <t xml:space="preserve">ddx_b2c_gold.cdp__transactional_kpis_v.buyer_status_key </t>
  </si>
  <si>
    <t>VCH_B_NA
VCH_B_IA
VCH_B_A</t>
  </si>
  <si>
    <t xml:space="preserve">ddx_b2c_gold.cdp__transactional_kpis_v.lapsed_buyer_status_key </t>
  </si>
  <si>
    <t>VCH_LB_NA
VCH_LB_36PLB
VCH_LB_24LB
VCH_LB_36LB
VCH_LB_6LB
VCH_LB_3LB
VCH_LB_12LB
VCH_LB_9LB
VCH_LB_NLB</t>
  </si>
  <si>
    <t xml:space="preserve">ddx_b2c_gold.cdp__transactional_kpis_v.retained_buyer_status_key </t>
  </si>
  <si>
    <t>VCH_RETNB_NA
VCH_RETNB_NRB
VCH_RETNB_RB</t>
  </si>
  <si>
    <t xml:space="preserve">ddx_b2c_gold.cdp__transactional_kpis_v.repeat_buyer_status_key </t>
  </si>
  <si>
    <t>VCH_REPTB_NA
VCH_REPTB_NRB
VCH_REPTB_RB</t>
  </si>
  <si>
    <t xml:space="preserve">ddx_b2c_gold.cdp__transactional_kpis_v.reactivated_buyer_status_key </t>
  </si>
  <si>
    <t>VCH_REACB_NA
VCH_REACB_NRB
VCH_REACB_RB</t>
  </si>
  <si>
    <t xml:space="preserve">ddx_b2c_gold.cdp__transactional_kpis_v.new_buyer_status_key </t>
  </si>
  <si>
    <t>VCH_NB_NA
VCH_NB_NNB
VCH_NB_36NB
VCH_NB_03NB
VCH_NB_912NB
VCH_NB_69NB</t>
  </si>
  <si>
    <t xml:space="preserve">ddx_b2c_gold.cdp__acquisition_interaction_data_v.first_purchase_date_key </t>
  </si>
  <si>
    <t xml:space="preserve">ddx_b2c_gold.cdp__acquisition_interaction_data_v.last_purchase_date_key </t>
  </si>
  <si>
    <t xml:space="preserve">stg_us_catalog.ddx_b2c_gold_cdp__transactional_kpis_v.order_frequency </t>
  </si>
  <si>
    <t xml:space="preserve">ddx_b2c_gold.cdp__transactional_kpis_v.last_12mnth_unique_orders </t>
  </si>
  <si>
    <t xml:space="preserve">ddx_b2c_gold.cdp__transactional_kpis_v.life_time_unique_orders </t>
  </si>
  <si>
    <t xml:space="preserve">ddx_b2c_gold.cdp__transactional_kpis_v.last_12mnths_net_sales </t>
  </si>
  <si>
    <t xml:space="preserve">ddx_b2c_gold.cdp__transactional_kpis_v.life_time_total_sales </t>
  </si>
  <si>
    <t xml:space="preserve">ddx_b2c_gold.cdp__transactional_kpis_v.decile_key </t>
  </si>
  <si>
    <t>999
1
2
3
4
5
6
7
8
9
10</t>
  </si>
  <si>
    <t xml:space="preserve">ddx_b2c_gold.cdp__transactional_kpis_v.highest_decile_date_key </t>
  </si>
  <si>
    <t xml:space="preserve">ddx_b2c_gold.cdp__transactional_kpis_v.highest_decile_key </t>
  </si>
  <si>
    <t xml:space="preserve">ddx_b2c_gold.cdp__transactional_kpis_v.lifetime_consumer_status_key </t>
  </si>
  <si>
    <t xml:space="preserve">ddx_b2c_gold.cdp__transactional_kpis_v.net_sales_unique_orders </t>
  </si>
  <si>
    <t xml:space="preserve">stg_us_catalog.ddx_b2c_gold.cdp__3p_demographic_v </t>
  </si>
  <si>
    <t>TransUnion Attribute Defns</t>
  </si>
  <si>
    <t xml:space="preserve">ddx_b2c_gold.cdp__3p_demographic_v.age_code </t>
  </si>
  <si>
    <t xml:space="preserve">ddx_b2c_gold.cdp__3p_demographic_v.age_range </t>
  </si>
  <si>
    <t xml:space="preserve">ddx_b2c_gold.cdp__3p_demographic_v.birth_date </t>
  </si>
  <si>
    <t xml:space="preserve">ddx_b2c_gold.cdp__contact_info_v.contact_type </t>
  </si>
  <si>
    <t xml:space="preserve">ddx_b2c_gold.cdp__contact_info_v.contact_sub_type </t>
  </si>
  <si>
    <t xml:space="preserve">ddx_b2c_gold.cdp__contact_info_v.contact_value </t>
  </si>
  <si>
    <t xml:space="preserve">ddx_b2c_gold.cdp__contact_info_v.address_line1 </t>
  </si>
  <si>
    <t xml:space="preserve">ddx_b2c_gold.cdp__contact_info_v.address_line2 </t>
  </si>
  <si>
    <t xml:space="preserve">stg_us_catalog.ddx_b2c_gold.cdp__contact_info_view.address_city </t>
  </si>
  <si>
    <t xml:space="preserve">stg_us_catalog.ddx_b2c_gold.cdp__contact_info_view.address_state </t>
  </si>
  <si>
    <t xml:space="preserve">ddx_b2c_gold.cdp__contact_info_v.zip4 </t>
  </si>
  <si>
    <t xml:space="preserve">ddx_b2c_gold.cdp__contact_info_v.zip5 </t>
  </si>
  <si>
    <t xml:space="preserve">ddx_b2c_gold.cdp__contact_info_v.postal_code </t>
  </si>
  <si>
    <t xml:space="preserve">ddx_b2c_gold.cdp__contact_info_v.address_perm_status </t>
  </si>
  <si>
    <t xml:space="preserve">ddx_b2c_gold.cdp__contact_info_v.address_last_updated_dt </t>
  </si>
  <si>
    <t xml:space="preserve">ddx_b2c_gold.cdp__contact_info_v.address_perm_status_modified_dt </t>
  </si>
  <si>
    <t xml:space="preserve">ddx_b2c_gold.cdp__contact_info_v.email_perm_status </t>
  </si>
  <si>
    <t xml:space="preserve">ddx_b2c_gold.cdp__contact_info_v.email_perm_status_modified_src </t>
  </si>
  <si>
    <t xml:space="preserve">ddx_b2c_gold.cdp__contact_info_v.email_perm_status_modified_dt </t>
  </si>
  <si>
    <t xml:space="preserve">ddx_b2c_gold.cdp__contact_info_v.phone_perm_status </t>
  </si>
  <si>
    <t xml:space="preserve">ddx_b2c_gold.cdp__contact_info_v.phone_perm_status_modified_dt </t>
  </si>
  <si>
    <t xml:space="preserve">ddx_b2c_gold.cdp__contact_info_v.sms_perm_status </t>
  </si>
  <si>
    <t xml:space="preserve">ddx_b2c_gold.cdp__contact_info_v.sms_perm_status_modified_dt </t>
  </si>
  <si>
    <t xml:space="preserve">ddx_b2c_gold.cdp__contact_info_v.sms_double_optin_modified_dt </t>
  </si>
  <si>
    <t xml:space="preserve">ddx_b2c_goldcdp__contact_info_v.sms_double_optin </t>
  </si>
  <si>
    <t xml:space="preserve">ddx_b2c_gold.cdp__contact_info_v.sms_perm_status_modified_src </t>
  </si>
  <si>
    <t xml:space="preserve">ddx_b2c_gold.cdp__contact_info_v.sms_double_optin_modified_src </t>
  </si>
  <si>
    <t xml:space="preserve">ddx_b2c_gold.acquisition_interaction_data_v </t>
  </si>
  <si>
    <t xml:space="preserve">ddx_b2c_gold.cdp__bar_customer_models_v.model_name </t>
  </si>
  <si>
    <t xml:space="preserve">ddx_b2c_gold.cdp__bar_customer_models_v.segment_value </t>
  </si>
  <si>
    <t xml:space="preserve">stg_us_catalog.ddx_b2c_gold.cdp__campaign_master_v.campaign_unique_id </t>
  </si>
  <si>
    <t xml:space="preserve">stg_us_catalog.ddx_b2c_gold.cdp__campaign_master_v..date_key </t>
  </si>
  <si>
    <t xml:space="preserve">stg_us_catalog.ddx_b2c_gold.cdp__campaign_master_v.campaign_name </t>
  </si>
  <si>
    <t xml:space="preserve">stg_us_catalog.ddx_b2c_gold.cdp__campaign_master_v.msg_channel </t>
  </si>
  <si>
    <t xml:space="preserve">stg_us_catalog.ddx_b2c_gold.cdp__campaign_master_v.campaign_type </t>
  </si>
  <si>
    <t xml:space="preserve">stg_us_catalog.ddx_b2c_gold.cdp__campaign_master_v.segment_name </t>
  </si>
  <si>
    <t xml:space="preserve">stg_us_catalog.ddx_b2c_gold.cdp__campaign_master_v.msg_subject </t>
  </si>
  <si>
    <t xml:space="preserve">stg_us_catalog.ddx_b2c_gold.cdp__campaign_master_v.delivery_id </t>
  </si>
  <si>
    <t xml:space="preserve">stg_us_catalog.ddx_b2c_gold.cdp__campaign_master_v.delivery_date </t>
  </si>
  <si>
    <t xml:space="preserve">stg_us_catalog.ddx_b2c_gold.cdp__campaign_master_v.start_dt </t>
  </si>
  <si>
    <t xml:space="preserve">stg_us_catalog.ddx_b2c_gold.cdp__campaign_master_v.end_dt </t>
  </si>
  <si>
    <t xml:space="preserve">stg_us_catalog.ddx_b2c_gold.cdp__campaign_master_v.is_personalised </t>
  </si>
  <si>
    <t xml:space="preserve">stg_us_catalog.ddx_b2c_gold.cdp__campaign_master_v.total_bounced </t>
  </si>
  <si>
    <t xml:space="preserve">stg_us_catalog.ddx_b2c_gold.cdp__campaign_master_v.total_unique_opened </t>
  </si>
  <si>
    <t xml:space="preserve">stg_us_catalog.ddx_b2c_gold.cdp__campaign_master_v.total_unique_clicked </t>
  </si>
  <si>
    <t xml:space="preserve">stg_us_catalog.ddx_b2c_gold.cdp__campaign_master_v.attributed_revenue </t>
  </si>
  <si>
    <t xml:space="preserve">stg_us_catalog.ddx_b2c_gold.cdp__campaign_master_v.total_clicked </t>
  </si>
  <si>
    <t xml:space="preserve">stg_us_catalog.ddx_b2c_gold.cdp__campaign_master_v.total_delivered </t>
  </si>
  <si>
    <t xml:space="preserve">stg_us_catalog.ddx_b2c_gold.cdp__campaign_master_v.total_open </t>
  </si>
  <si>
    <t xml:space="preserve">stg_us_catalog.ddx_b2c_gold.cdp__campaign_master_v.total_opt_out </t>
  </si>
  <si>
    <t xml:space="preserve">stg_us_catalog.ddx_b2c_gold.cdp__campaign_master_v.total_purchases </t>
  </si>
  <si>
    <t xml:space="preserve">stg_us_catalog.ddx_b2c_gold.cdp__campaign_master_v.total_sent </t>
  </si>
  <si>
    <t xml:space="preserve">stg_us_catalog.ddx_b2c_gold.cdp__campaign_master_v.source_name </t>
  </si>
  <si>
    <t xml:space="preserve">stg_us_catalog.ddx_b2c_gold.cdp__campaign_master_v.utmtag </t>
  </si>
  <si>
    <t xml:space="preserve">ddx_b2c_gold.fact_campaign_interaction_metrics.sent_cnt </t>
  </si>
  <si>
    <t xml:space="preserve">ddx_b2c_gold.fact_campaign_interaction_metrics.delivered_cnt </t>
  </si>
  <si>
    <t xml:space="preserve">ddx_b2c_gold.fact_campaign_interaction_metrics.total_click_cnt </t>
  </si>
  <si>
    <t xml:space="preserve">ddx_b2c_gold.fact_campaign_interaction_metrics.unique_click_cnt </t>
  </si>
  <si>
    <t xml:space="preserve">ddx_b2c_gold.fact_campaign_interaction_metrics.total_open_cnt </t>
  </si>
  <si>
    <t xml:space="preserve">ddx_b2c_gold.fact_campaign_interaction_metrics.unique_open_cnt </t>
  </si>
  <si>
    <t xml:space="preserve">ddx_b2c_gold.fact_campaign_interaction_metrics.unsubscribed_cnt </t>
  </si>
  <si>
    <t xml:space="preserve">ddx_b2c_gold.fact_campaign_interaction_metrics.bounced_cnt </t>
  </si>
  <si>
    <t xml:space="preserve">ddx_b2c_gold.fact_campaign_interaction_metrics.net_qty </t>
  </si>
  <si>
    <t xml:space="preserve">ddx_b2c_gold.fact_campaign_interaction_metrics.net_sales </t>
  </si>
  <si>
    <t xml:space="preserve">ddx_b2c_gold.fact_campaign_interaction_metrics.product_code </t>
  </si>
  <si>
    <t xml:space="preserve">ddx_b2c_gold.cdp__order_lineitem_v.order_num </t>
  </si>
  <si>
    <t xml:space="preserve">ddx_b2c_gold.cdp__order_lineitem_v.line_num </t>
  </si>
  <si>
    <t xml:space="preserve">stg_us_catalog.ddx_b2c_silver.fact_order_lineitem_enriched_v.offline_order_id </t>
  </si>
  <si>
    <t xml:space="preserve">stg_us_catalog.ddx_b2c_silver.fact_order_lineitem_enriched_v.online_order_id </t>
  </si>
  <si>
    <t xml:space="preserve">ddx_b2c_gold.cdp__order_lineitem_v.order_type </t>
  </si>
  <si>
    <t xml:space="preserve">ddx_b2c_gold.cdp__order_lineitem_v.line_type </t>
  </si>
  <si>
    <t xml:space="preserve">ddx_b2c_gold.cdp__order_lineitem_v.line_status </t>
  </si>
  <si>
    <t xml:space="preserve">ddx_b2c_gold.cdp__order_lineitem_v.net_order_qty </t>
  </si>
  <si>
    <t xml:space="preserve">ddx_b2c_gold.cdp__order_lineitem_v.net_sales </t>
  </si>
  <si>
    <t xml:space="preserve">The data is in the new table stg_us_catalog.ddx_b2c_silver.fact_order_price_line_item_adjustments_v since we may have multiples promotions associated to a line </t>
  </si>
  <si>
    <t xml:space="preserve">ddx_b2c_gold.cdp__order_lineitem_v.line_total_after_discount </t>
  </si>
  <si>
    <t xml:space="preserve">ddx_b2c_gold.cdp__order_lineitem_v.line_total_before_discount </t>
  </si>
  <si>
    <t xml:space="preserve">stg_us_catalog.ddx_b2c_silver.fact_order_lineitem_enriched_v.promotion_value </t>
  </si>
  <si>
    <t xml:space="preserve">ddx_b2c_gold.cdp__order_lineitem_v.product_code </t>
  </si>
  <si>
    <t xml:space="preserve">ddx_b2c_gold.cdp__order_lineitem_v.product_name </t>
  </si>
  <si>
    <t xml:space="preserve">stg_us_catalog.ddx_b2c_silver.fact_order_lineitem_enriched_v.sample_ean </t>
  </si>
  <si>
    <t xml:space="preserve">ddx_b2c_gold.cdp__dim_product_hierarchy_v.level6_desc </t>
  </si>
  <si>
    <t xml:space="preserve">ddx_b2c_gold.cdp__dim_product_hierarchy_v.level7_desc </t>
  </si>
  <si>
    <t xml:space="preserve">ddx_b2c_gold.cdp__order_header_v.doc_num </t>
  </si>
  <si>
    <t xml:space="preserve">ddx_b2c_gold.cdp__order_lineitem_v.product_ean </t>
  </si>
  <si>
    <t xml:space="preserve">ddx_b2c_gold.cdp__order_header_v.order_channel </t>
  </si>
  <si>
    <t xml:space="preserve">ddx_b2c_gold.cdp__order_header_v.order_status </t>
  </si>
  <si>
    <t xml:space="preserve">The data is in the new table stg_us_catalog.ddx_b2c_silver.fact_order_price_adjustments_v since we may have multiples promotions associated to a header </t>
  </si>
  <si>
    <t xml:space="preserve">stg_us_catalog.ddx_b2c_silver.fact_order_header_enriched_v.header_coupon_id </t>
  </si>
  <si>
    <t xml:space="preserve">stg_us_catalog.ddx_b2c_silver.fact_order_header_enriched_v.order_total_before_discount </t>
  </si>
  <si>
    <t xml:space="preserve">stg_us_catalog.ddx_b2c_silver.fact_order_header_enriched_v.order_total_after_discount </t>
  </si>
  <si>
    <t xml:space="preserve">stg_us_catalog.ddx_b2c_gold.cdp__order_header_v.shipping_discount </t>
  </si>
  <si>
    <t xml:space="preserve">ddx_b2c_gold.cdp__order_header_v.currency_code </t>
  </si>
  <si>
    <t xml:space="preserve">stg_us_catalog.ddx_b2c_silver.fact_order_header_enriched_v.store_num </t>
  </si>
  <si>
    <t xml:space="preserve">stg_us_catalog.ddx_b2c_silver.fact_order_header_enriched_v.store_city </t>
  </si>
  <si>
    <t xml:space="preserve">stg_us_catalog.ddx_b2c_silver.fact_order_header_enriched_v.promo_placement </t>
  </si>
  <si>
    <t xml:space="preserve">stg_us_catalog.ddx_b2c_silver.fact_order_header_enriched_v.store_state </t>
  </si>
  <si>
    <t xml:space="preserve">stg_us_catalog.ddx_b2c_silver.fact_order_header_enriched_v.sales_associate_id </t>
  </si>
  <si>
    <t xml:space="preserve">ddx_b2c_gold.fact_ga4_users.brand_code </t>
  </si>
  <si>
    <t xml:space="preserve">ddx_b2c_gold.cdp__acquisition_interaction_level_data_v.interaction_type </t>
  </si>
  <si>
    <t xml:space="preserve">ddx_b2c_gold.cdp__acquisition_interaction_level_data_v.interaction_sub_type </t>
  </si>
  <si>
    <t xml:space="preserve">ddx_b2c_gold.cdp__acquisition_interaction_level_data_v.interaction_dt </t>
  </si>
  <si>
    <t xml:space="preserve">ddx_b2c_gold.cdp__acquisition_interaction_level_data_v.channel </t>
  </si>
  <si>
    <t xml:space="preserve">ddx_b2c_gold.cdp__acquisition_interaction_level_data_v.source_name </t>
  </si>
  <si>
    <t xml:space="preserve">ddx_b2c_gold.cdp__dim_product_hierarchy_v.product_code </t>
  </si>
  <si>
    <t xml:space="preserve">ddx_b2c_gold.cdp__dim_product_hierarchy_v.brand_code </t>
  </si>
  <si>
    <t xml:space="preserve">ddx_b2c_gold.cdp__dim_product_hierarchy_v.sku_code </t>
  </si>
  <si>
    <t xml:space="preserve">ddx_b2c_gold.cdp__dim_product_hierarchy_v.product_name </t>
  </si>
  <si>
    <t xml:space="preserve">ddx_b2c_gold.cdp__dim_product_hierarchy_v.level4_desc </t>
  </si>
  <si>
    <t xml:space="preserve">ddx_b2c_gold.cdp__dim_product_hierarchy_v.level2_desc </t>
  </si>
  <si>
    <t xml:space="preserve">ddx_b2c_gold.cdp__dim_product_hierarchy_v.level3_desc </t>
  </si>
  <si>
    <t xml:space="preserve">ddx_b2c_gold.cdp__dim_product_hierarchy_v.level9_desc </t>
  </si>
  <si>
    <t xml:space="preserve">ddx_b2c_gold.cdp__dim_product_hierarchy_v.level8_desc </t>
  </si>
  <si>
    <t xml:space="preserve">ddx_b2c_gold.cdp__dim_product_hierarchy_v.source_name </t>
  </si>
  <si>
    <t>ddx_b2c_gold.cdp__dim_product_hierarchy_v.external_product_name</t>
  </si>
  <si>
    <t>ddx_b2c_gold.cdp__dim_product_hierarchy_v.main_url</t>
  </si>
  <si>
    <t>ddx_b2c_gold.cdp__dim_product_hierarchy_v.small_image_url</t>
  </si>
  <si>
    <t>ddx_b2c_gold.cdp__dim_product_hierarchy_v.main_image_url</t>
  </si>
  <si>
    <t>ddx_b2c_gold.cdp__dim_product_hierarchy_v.product_url</t>
  </si>
  <si>
    <t xml:space="preserve">ddx_b2c_gold.cdp__dim_product_hierarchy_v.product_long_desc </t>
  </si>
  <si>
    <t xml:space="preserve">ddx_b2c_gold.cdp__dim_product_hierarchy_v.product_subtitle </t>
  </si>
  <si>
    <t xml:space="preserve">ddx_b2c_gold.cdp__dim_product_hierarchy_v.full_size_variant </t>
  </si>
  <si>
    <t>ddx_b2c_gold.cdp__dim_product_hierarchy_v.product_short_desc</t>
  </si>
  <si>
    <t>*for questions regarding the values details and available data for an attribute, please refer to the "Values Dictionary - SuperGold" tab to the right</t>
  </si>
  <si>
    <t>Current SG Field Name</t>
  </si>
  <si>
    <t>Current SG Table</t>
  </si>
  <si>
    <t>Survivorship Rules</t>
  </si>
  <si>
    <t>cdp__identity_v</t>
  </si>
  <si>
    <t xml:space="preserve">N/A </t>
  </si>
  <si>
    <t>Brand Customer ID</t>
  </si>
  <si>
    <t>Cross-Brand Customer ID</t>
  </si>
  <si>
    <t>Most recent</t>
  </si>
  <si>
    <t>Birthday (Month + Day)</t>
  </si>
  <si>
    <t>In Global Control Group</t>
  </si>
  <si>
    <t>preferred_language</t>
  </si>
  <si>
    <t>Indicates the language the customer has stated to favour contact on (i.e: English)</t>
  </si>
  <si>
    <t>preferred_store</t>
  </si>
  <si>
    <t>Indicates the store the customer has stated preference for</t>
  </si>
  <si>
    <t>recommended_store</t>
  </si>
  <si>
    <t>Indicates the store recommended sotre for the custome</t>
  </si>
  <si>
    <t>cdp__contactability_v</t>
  </si>
  <si>
    <t>Specifies the division to which the customer belongs</t>
  </si>
  <si>
    <t>This attribute encodes the available contact channels for a customer. Each value is a concatenation of channel codes:
 CONEML: Email
 CONSMS: SMS
 CONPH: Phone
 CONDM: Direct Mail
 CONNONE: No contact channels available
 Logic:
 CONEML: Customer is only opted in for Email.
 CONNONE: Customer is not opted in for any channel.
 CONDM: Customer is only opted in for Direct Mail (Address).
 CONEMLDM: Customer is opted in for both Email and Direct Mail.
 CONEMLSMS: Customer is opted in for both Email and SMS.
 CONEMLDMPH: Customer is opted in for Email, Direct Mail, and Phone.
 CONSMS: Customer is only opted in for SMS.
 CONEMLDMSMS: Customer is opted in for Email, Direct Mail, and SMS.
 CONEMLPHN: Customer is opted in for both Email and Phone.
 CONDMPH: Customer is opted in for both Direct Mail and Phone.
 CONEMLDMPHSMS: Customer is opted in for Email, Direct Mail, Phone, and SMS.
 CONDMSMS: Customer is opted in for both Direct Mail and SMS.
 CONPH: Customer is only opted in for Phone.
 CONEMLPHSMS: Customer is opted in for Email, Phone, and SMS.
 CONDMPHSMS: Customer is opted in for Direct Mail, Phone, and SMS.
 CONPHSMS: Customer is opted in for Phone and SMS.</t>
  </si>
  <si>
    <t>Mail Opt-In (any addres)</t>
  </si>
  <si>
    <t>Email Opt-In (any email)</t>
  </si>
  <si>
    <t>Indicates if account/professional has given permission (subscribed) to contact her on any given email, examing the opt-in status attached to every email on file for the customer</t>
  </si>
  <si>
    <t>Phone Opt-In (any #)</t>
  </si>
  <si>
    <t>SMS Opt-In (any #)</t>
  </si>
  <si>
    <t>Targeted Ad Opt-In</t>
  </si>
  <si>
    <t>cdp__loyalty_v</t>
  </si>
  <si>
    <t>Loyalty Member Brand ID</t>
  </si>
  <si>
    <t>loyalty_member_num</t>
  </si>
  <si>
    <t>Unique identifier for a loyalty member within brand, allowing for multiple accounts to be attributed to a single brand customer ID</t>
  </si>
  <si>
    <t>email_address</t>
  </si>
  <si>
    <t>Loyalty Program Member?</t>
  </si>
  <si>
    <t>Loyalty Preferred Channel</t>
  </si>
  <si>
    <t>Loylaty Tier Name</t>
  </si>
  <si>
    <t>Last Loyalty Login Date</t>
  </si>
  <si>
    <t>Current Loyalty Tier Acheivement Date</t>
  </si>
  <si>
    <t>Current Loyalty Tier Expiry Date</t>
  </si>
  <si>
    <t>Current Loyalty Point Balance</t>
  </si>
  <si>
    <t>Lifetime Loyalty Point Balance</t>
  </si>
  <si>
    <t>Loyalty Points Redeemed - Past 1M</t>
  </si>
  <si>
    <t>redeemed_points_last_1m</t>
  </si>
  <si>
    <t>Loyalty Points Earned - Past 12M</t>
  </si>
  <si>
    <t>Loyalty Points Redeemed - Past 12M</t>
  </si>
  <si>
    <t>Loyalty Points Expired - Past 1M</t>
  </si>
  <si>
    <t>expired_points_last_1m</t>
  </si>
  <si>
    <t>Loyalty Points Expiring - This Month</t>
  </si>
  <si>
    <t>Loyalty Points Expiry Date - This Month</t>
  </si>
  <si>
    <t>Last Loyalty Activity Date</t>
  </si>
  <si>
    <t>Loyalty Membership Start Date</t>
  </si>
  <si>
    <t>Loyalty Activity Status</t>
  </si>
  <si>
    <t>Loyalty Spend Needed to Keep Tier</t>
  </si>
  <si>
    <t>actions_needed_for_keep_tier</t>
  </si>
  <si>
    <t>Indicates the amount of points/spend the customer needs to maintain their current loyalty tier.</t>
  </si>
  <si>
    <t>Loyalty Spend Needed to Increase Tier</t>
  </si>
  <si>
    <t>actions_needed_for_next_tier</t>
  </si>
  <si>
    <t>Indicates the amount of points/spend the customer needs to upgrade to the next loyalty tier.</t>
  </si>
  <si>
    <t>Next Loyalty Tier Name</t>
  </si>
  <si>
    <t>next_tier_name</t>
  </si>
  <si>
    <t>Shows the name of the next loyalty tier for the customer.</t>
  </si>
  <si>
    <t>cdp__beauty_profile_v</t>
  </si>
  <si>
    <t>Aggregate</t>
  </si>
  <si>
    <t>Fragrance Priority</t>
  </si>
  <si>
    <t>fragrance_priority</t>
  </si>
  <si>
    <t>Describes the priority given to fragrance in the brand's product offerings, indicating the brand's focus on scent.</t>
  </si>
  <si>
    <t>Fragrance Routine</t>
  </si>
  <si>
    <t>fragrance_routine</t>
  </si>
  <si>
    <t>Describes the brand's recommended fragrance routine, providing guidance on how to use the product.</t>
  </si>
  <si>
    <t>product_recommendation</t>
  </si>
  <si>
    <t>Acquisition / Interaction KPIs</t>
  </si>
  <si>
    <t>cdp__acquisition_interaction_data_v</t>
  </si>
  <si>
    <t>Acquisition Campaign Name</t>
  </si>
  <si>
    <t>Oldest</t>
  </si>
  <si>
    <t>Acquisition Channel Key</t>
  </si>
  <si>
    <t>This key is calculated based on the source at which the first engagement and the value is returned.
UDF Logic to calculate acquisition channel:
UDF receives all the interactions of the customer as Input.
Input is divided into multiple lists as specified above.
It retrieves the first record from the Profile Management list and retrieves the source name and acquisition source from the record.
If the acquisition source is not empty or not null, then the source name is concatenated with acquisition source and the resultant value is returned, else if acquisition source is empty or null then the source name is returned.
Note: If the resultant source name is ‘HARTEHANKS’ or ‘CRMLITE’ and if there is a record with the same interaction date with source name other than ‘HARTEHANKS’ or ‘CRMLITE’, then that record is considered as a priority.</t>
  </si>
  <si>
    <t>Registration Status Key</t>
  </si>
  <si>
    <t>Registration Sub-Source</t>
  </si>
  <si>
    <t>Acquisition Date Key</t>
  </si>
  <si>
    <t>Last Engagement Date Key</t>
  </si>
  <si>
    <t>Represents the date of the last engagement (e.g. website visit, email open, etc.) made by the customer.</t>
  </si>
  <si>
    <t>Opened &amp; Clicked Email Status Key</t>
  </si>
  <si>
    <t>Last Engagement Channel Key</t>
  </si>
  <si>
    <t>Represents the channel (e.g. website, email, social media, etc.) through which the customer made their last engagement.</t>
  </si>
  <si>
    <t>Consumer Activity Key</t>
  </si>
  <si>
    <t>Consumer Activity Status Key</t>
  </si>
  <si>
    <t>Last Profile Modification Date</t>
  </si>
  <si>
    <t>Last Product Review Rating</t>
  </si>
  <si>
    <t>latest_review</t>
  </si>
  <si>
    <t>Specifies the product rating the customer provided in their most recently documented product review</t>
  </si>
  <si>
    <t>source_of_traffic</t>
  </si>
  <si>
    <t>point_of_collection</t>
  </si>
  <si>
    <t>cdp__acquisition_interaction_data_v (to be relocated to cdp__transactional_kpis_v)</t>
  </si>
  <si>
    <t>The date upon which the customer made their first purchase within a given brand. UDF receives all the orders of the customer as Input and sorts all the records of the customer by 
 order date. It takes the first order of the customer and retrieves the date provided in the record and assigns the value to the customer.</t>
  </si>
  <si>
    <t>The date upon which the customer made their last (most recent) purchase within a given brand. UDF receives all the orders of the customer as Input and sorts all the records of the customer by 
 order date. It takes the last order of the customer and retrieves the date provided in the record and assigns the value to the customer.</t>
  </si>
  <si>
    <t>cdp__transactional_kpis_v</t>
  </si>
  <si>
    <t>Net Sales - Lifetime</t>
  </si>
  <si>
    <t>Total Unique Orders - Lifetime</t>
  </si>
  <si>
    <t>Net Sales - L12M</t>
  </si>
  <si>
    <t>Total Unigue Orders - L12M</t>
  </si>
  <si>
    <t>Active Buyer Status Key</t>
  </si>
  <si>
    <t>A customer is referred as an active buyer if he/she has at least one order placed within the last 12 months from the current date. Active Buyer VCH_B_A, Inactive Buyer VCH_B_IA, Not Applicable VCH_B_NA</t>
  </si>
  <si>
    <t>Has Ever Purchased?</t>
  </si>
  <si>
    <t>Lapsed Buyer Status Key</t>
  </si>
  <si>
    <t>The customer is referred as a Lapsed Buyer if the last order of the customer is placed in the below segments Date Difference Range Category
 0-31 days Not Lapsed Buyer VCH_LB_NLB
 32-91 days 3months_lapsed_buyer VCH_LB_3LB
 92-182 days 6months_lapsed_buyer VCH_LB_6LB
 183-273 days 9months_lapsed_buyer VCH_LB_9LB
 274-365 days 12months_lapsed_buyer VCH_LB_12LB
 366-730 days 24months_lapsed_buyer VCH_LB_24LB
 730-1095 days 36months_lapsed_buyer VCH_LB_36LB
 &gt;1095 days 36monthsplus_lapsed_buyer VCH_LB_36PLB</t>
  </si>
  <si>
    <t>Retained Buyer Status Key</t>
  </si>
  <si>
    <t>The customer is referred to as retained buyer if he/she has placed orders in the last 12 months as well as from last 12 to 24 months from the current date. Key Sub Category Value
 Not Applicable Not Applicable VCH_RETNB_NA
 Retained Buyer Retained Buyer VCH_RETNB_RB
 Not Retained Buyer Not Retained Buyer VCH_RETNB_NRB</t>
  </si>
  <si>
    <t>Repeat Buyer Status Key</t>
  </si>
  <si>
    <t>A customer is referred to as a repeat buyer if they have made 2 or more purchases within the last 12 months. Key Sub Category Value
 Not Applicable Not Applicable VCH_REPTB_NA
 Repeat Buyer Repeat Buyer VCH_REPTB_RB
 Not Repeat Buyer Not Repeat Buyer VCH_REPTB_NRB</t>
  </si>
  <si>
    <t>Reactivated Buyer Status Key</t>
  </si>
  <si>
    <t>The customer is referred to as reactivated buyer if he/she has placed orders in the last 12 months as well as from last 24 to 36 months but no orders placed in the last 12 to 24 months from the current date. 
 This KPI has three possible values listed below:
 Key Sub Category Value
 Not Applicable Not Applicable VCH_REACB_NA
 Reactivated Buyer Reactivated Buyer VCH_REACB_RB
 Not Reactivated Buyer Not Reactivated Buyer VCH_REACB_NRB</t>
  </si>
  <si>
    <t>New Buyer Status Key</t>
  </si>
  <si>
    <t>The customer is referred as a new buyer if they placed their first order within the last 12 months. This field provides indicates during what 3-month time period in the past 12 months the customer made their first purchase, if applicable, providing the following possible values: Key Sub Category Value
 Not New Buyer Not New Buyer VCH_NB_NNB
 New Buyer 0-3 Month New Buyer VCH_NB_03NB
 New Buyer 3-6 Month New Buyer VCH_NB_36NB
 New Buyer 6-9 Month New Buyer VCH_NB_69NB
 New Buyer 9-12 Month New Buyer VCH_NB_912NB
 Not Applicable Not Applicable VCH_NB_NA</t>
  </si>
  <si>
    <t>Decile Key</t>
  </si>
  <si>
    <t>Highest Decile Key</t>
  </si>
  <si>
    <t>Highest Decile Date Key</t>
  </si>
  <si>
    <t>cdp__bar_kpi_v</t>
  </si>
  <si>
    <t>customer_buyer_type</t>
  </si>
  <si>
    <t>Detailed customer lifecycle classification: 'Active : Newly Acquired Buyer' (acquired in last 12m), 'Active : Converted Prospect' (new buyer acquired 12m+ ago), 'Active : Retained Buyer' (purchased in both 0-12m and 12-24m), 'Active : Reactivated Buyer' (purchased 0-12m but not 12-24m, had purchase 24m+), 'Inactive : 13-24M' (last purchase 12-24m ago), 'Inactive : 24-36M' (last purchase 24-36m ago), 'Inactive : 36M+' (last purchase 36m+ ago), or 'Prospects' (never purchased)</t>
  </si>
  <si>
    <t>generation_flag</t>
  </si>
  <si>
    <t>Customer generation based on birth year: Silent Gen (≤1945), Boomers (1946-1964), Gen X (1965-1980), Millennials (1981-1996), Gen Z (1997-2012), Gen Alpha (≥2013), or Not Available if birth date is missing</t>
  </si>
  <si>
    <t>recency_of_purchase</t>
  </si>
  <si>
    <t>Time period since customer's last purchase: 0-3 months, 3-6 months, 6-9 months, 9-12 months, 12-24 months, 24+ months, or No Purchase</t>
  </si>
  <si>
    <t>active_engaged_last_12_months</t>
  </si>
  <si>
    <t>Flag ('Y' or 'N') indicating if customer had any activity in last 12 months: signed up, left review, placed order, web visits, email click, or SMS click</t>
  </si>
  <si>
    <t>active_engaged_without_signups_last_12_months</t>
  </si>
  <si>
    <t>Flag ('Y' or 'N') indicating if customer had any activity in last 12 months excluding sign-ups: left review, placed order, web visits, email click, or SMS click</t>
  </si>
  <si>
    <t>Number of unique orders placed by the customer in the last 12 months</t>
  </si>
  <si>
    <t>order_frequency_last_year</t>
  </si>
  <si>
    <t>Number of unique orders placed by the customer in the period 12-24 months ago</t>
  </si>
  <si>
    <t>Categorizes the average amount spent by a customer per order over the most recent 90 days</t>
  </si>
  <si>
    <t>Categorizes the average order value for the period between 3 to 6 months ago</t>
  </si>
  <si>
    <t>Categorizes the average order value for the period between 6 to 9 months ago</t>
  </si>
  <si>
    <t>Categorizes the average order value for the period between 9 to 12 months ago</t>
  </si>
  <si>
    <t>Categorizes the average order value for the last 12 months</t>
  </si>
  <si>
    <t>Categorizes the average order value for the last 12 to 24 months</t>
  </si>
  <si>
    <t>LDB_12m_spend_bucket</t>
  </si>
  <si>
    <t>Categorizes total net sales for L'Oreal Dermatological Beauty (LDB) division in last 12 months: No Purchase, $1-$50, $50-$100, $100-$200, $200-$500, $500-$1000, $1000+, or NA if no LDB profile</t>
  </si>
  <si>
    <t>CPD_12m_spend_bucket</t>
  </si>
  <si>
    <t>Categorizes total net sales for Consumer Products Division (CPD) in last 12 months: No Purchase, $1-$50, $50-$100, $100-$200, $200-$500, $500-$1000, $1000+, or NA if no CPD profile</t>
  </si>
  <si>
    <t>PPD_12m_spend_bucket</t>
  </si>
  <si>
    <t>Categorizes total net sales for Professional Products Division (PPD) in last 12 months: No Purchase, $1-$50, $50-$100, $100-$200, $200-$500, $500-$1000, $1000+, or NA if no PPD profile</t>
  </si>
  <si>
    <t>LUXE_12m_spend_bucket</t>
  </si>
  <si>
    <t>Categorizes total net sales for Luxe division in last 12 months: No Purchase, $1-$50, $50-$100, $100-$200, $200-$500, $500-$1000, $1000+, or NA if no Luxe profile</t>
  </si>
  <si>
    <t>LUSA_12m_spend_bucket</t>
  </si>
  <si>
    <t>Categorizes total net sales for L'Oreal USA (LUSA) across all divisions in last 12 months: No Purchase, $1-$50, $50-$100, $100-$200, $200-$500, $500-$1000, $1000+</t>
  </si>
  <si>
    <t>msg_channel_email</t>
  </si>
  <si>
    <t>Flag ('Y' or 'N') indicating if the customer has a historical record of interacting via the Email channel</t>
  </si>
  <si>
    <t>msg_channel_sms</t>
  </si>
  <si>
    <t>Flag ('Y' or 'N') indicating if the customer has a historical record of interacting via the SMS channel</t>
  </si>
  <si>
    <t>email_active_and_engaged_last_6_months</t>
  </si>
  <si>
    <t>Flag ('Y' or 'N') indicating if customer clicked email in last 6 months, OR placed order in last 6 months, OR signed up in last 6 months with active email permission</t>
  </si>
  <si>
    <t>email_active_and_engaged_last_12_months</t>
  </si>
  <si>
    <t>Flag ('Y' or 'N') indicating if customer clicked email in last 12 months, OR placed order in last 12 months, OR signed up in last 12 months with active email permission</t>
  </si>
  <si>
    <t>sms_active_and_engaged_last_6_months</t>
  </si>
  <si>
    <t>Flag ('Y' or 'N') indicating if customer clicked SMS in last 6 months, OR placed order in last 6 months, OR signed up in last 6 months with SMS double opt-in</t>
  </si>
  <si>
    <t>sms_active_and_engaged_last_12_months</t>
  </si>
  <si>
    <t>Flag ('Y' or 'N') indicating if customer clicked SMS in last 12 months, OR placed order in last 12 months, OR signed up in last 12 months with SMS double opt-in</t>
  </si>
  <si>
    <t>filter_delivered_0_3m</t>
  </si>
  <si>
    <t>Flag ('Y' or 'N') indicating if the customer received at least one delivered message in the last 0-3 months</t>
  </si>
  <si>
    <t>filter_delivered_3_6m</t>
  </si>
  <si>
    <t>Flag ('Y' or 'N') indicating if the customer received at least one delivered message in the period 3-6 months ago</t>
  </si>
  <si>
    <t>filter_delivered_6_9m</t>
  </si>
  <si>
    <t>Flag ('Y' or 'N') indicating if the customer received at least one delivered message in the period 6-9 months ago</t>
  </si>
  <si>
    <t>filter_delivered_9_12m</t>
  </si>
  <si>
    <t>Flag ('Y' or 'N') indicating if the customer received at least one delivered message in the period 9-12 months ago</t>
  </si>
  <si>
    <t>filter_delivered_12_24m</t>
  </si>
  <si>
    <t>Flag ('Y' or 'N') indicating if the customer received at least one delivered message in the period 12-24 months ago</t>
  </si>
  <si>
    <t>filter_delivered_0_12m</t>
  </si>
  <si>
    <t>Flag ('Y' or 'N') indicating if the customer received at least one delivered message in the last 12 months</t>
  </si>
  <si>
    <t>filter_clicked_0_3m</t>
  </si>
  <si>
    <t>Flag ('Y' or 'N') indicating if the customer uniquely clicked on at least one message in the last 0-3 months</t>
  </si>
  <si>
    <t>filter_clicked_3_6m</t>
  </si>
  <si>
    <t>Flag ('Y' or 'N') indicating if the customer uniquely clicked on at least one message in the period 3-6 months ago</t>
  </si>
  <si>
    <t>filter_clicked_6_9m</t>
  </si>
  <si>
    <t>Flag ('Y' or 'N') indicating if the customer uniquely clicked on at least one message in the period 6-9 months ago</t>
  </si>
  <si>
    <t>filter_clicked_9_12m</t>
  </si>
  <si>
    <t>Flag ('Y' or 'N') indicating if the customer uniquely clicked on at least one message in the period 9-12 months ago</t>
  </si>
  <si>
    <t>filter_clicked_12_24m</t>
  </si>
  <si>
    <t>Flag ('Y' or 'N') indicating if the customer uniquely clicked on at least one message in the period 12-24 months ago</t>
  </si>
  <si>
    <t>filter_clicked_0_12m</t>
  </si>
  <si>
    <t>Flag ('Y' or 'N') indicating if the customer uniquely clicked on at least one message in the last 12 months</t>
  </si>
  <si>
    <t>overall_CTR_0_3m_bucket</t>
  </si>
  <si>
    <t>Categorized Click-Through Rate (CTR) bracket for the period 0-3 months ago</t>
  </si>
  <si>
    <t>overall_CTR_3_6m_bucket</t>
  </si>
  <si>
    <t>Categorized Click-Through Rate (CTR) bracket for the period 3-6 months ago</t>
  </si>
  <si>
    <t>overall_CTR_6_9m_bucket</t>
  </si>
  <si>
    <t>Categorized Click-Through Rate (CTR) bracket for the period 6-9 months ago</t>
  </si>
  <si>
    <t>overall_CTR_9_12m_bucket</t>
  </si>
  <si>
    <t>Categorized Click-Through Rate (CTR) bracket for the period 9-12 months ago</t>
  </si>
  <si>
    <t>overall_CTR_12_24m_bucket</t>
  </si>
  <si>
    <t>Categorized Click-Through Rate (CTR) bracket for the period 12-24 months ago</t>
  </si>
  <si>
    <t>overall_CTR_0_12m_bucket</t>
  </si>
  <si>
    <t>Categorized Click-Through Rate (CTR) bracket for the last 12 months</t>
  </si>
  <si>
    <t>engagement_time_period_0_3m</t>
  </si>
  <si>
    <t>Identifies the customer's overall engagement status during the period 0-3 months ago</t>
  </si>
  <si>
    <t>engagement_time_period_3_6m</t>
  </si>
  <si>
    <t>Identifies the customer's overall engagement status during the period 3-6 months ago</t>
  </si>
  <si>
    <t>engagement_time_period_6_9m</t>
  </si>
  <si>
    <t>Identifies the customer's overall engagement status during the period 6-9 months ago</t>
  </si>
  <si>
    <t>engagement_time_period_9_12m</t>
  </si>
  <si>
    <t>Identifies the customer's overall engagement status during the period 9-12 months ago</t>
  </si>
  <si>
    <t>engagement_time_period_12_24m</t>
  </si>
  <si>
    <t>Identifies the customer's overall engagement status during the period 12-24 months ago</t>
  </si>
  <si>
    <t>cdp__3p_demographic_v</t>
  </si>
  <si>
    <t>appended postal code</t>
  </si>
  <si>
    <t>Number of adults on record (range 0-8+).</t>
  </si>
  <si>
    <t>Number of children 17 years old or younger (range 0-8+).</t>
  </si>
  <si>
    <t>The total number of people on the record (Includes count for children, adults, range 0-8+).</t>
  </si>
  <si>
    <t>retail credit card owner</t>
  </si>
  <si>
    <t>appended first name</t>
  </si>
  <si>
    <t>first_name_append</t>
  </si>
  <si>
    <t>appended last name</t>
  </si>
  <si>
    <t>last_name_append</t>
  </si>
  <si>
    <t>appended phone</t>
  </si>
  <si>
    <t>append_phone</t>
  </si>
  <si>
    <t>appended email</t>
  </si>
  <si>
    <t>append_email_id</t>
  </si>
  <si>
    <t>apppended address line 1</t>
  </si>
  <si>
    <t>append_address_line_1</t>
  </si>
  <si>
    <t>apppended address line 2</t>
  </si>
  <si>
    <t>append_address_line_2</t>
  </si>
  <si>
    <t>cdp__bar_customer_models_v</t>
  </si>
  <si>
    <t>The unique identifier attached to the customer within a given brand</t>
  </si>
  <si>
    <t>Identifies the advanced analytical model (built by Accenture) that produced each customer's segment or score. Each model classifies customers based on a different behavioral or value dimension.</t>
  </si>
  <si>
    <t>Segment Values for each model made by Accenture (e.g., CLTV: High/Low/Medium, Churn Model: At Risk of Churn).</t>
  </si>
  <si>
    <t>Model Refresh Date</t>
  </si>
  <si>
    <t>model_refresh_date</t>
  </si>
  <si>
    <t>Date the model was last refreshed</t>
  </si>
  <si>
    <t>cdp__contact_info_v</t>
  </si>
  <si>
    <t>Together, contact_type, contact_sub_type, and contact_value provide the address, email, or phone number for a given consumer where present, allowing CRM targeting by channel.</t>
  </si>
  <si>
    <t>Together, contact_type, contact_sub_type, and contact_value provide the address, email, or phone number for a given consumer where present.</t>
  </si>
  <si>
    <t>Mail Opt-In</t>
  </si>
  <si>
    <t>When an address is provided under the contact_value field, this indicates if the customer has given permission to be contacted via direct mail.</t>
  </si>
  <si>
    <t>Email Opt-In</t>
  </si>
  <si>
    <t>When an email is provided under the contact_value field, this indicates if the customer has given permission to be contacted via email.</t>
  </si>
  <si>
    <t>Phone Opt-In</t>
  </si>
  <si>
    <t>When a phone number is provided under the contact_value field, this indicates if the customer has given permission to be contacted via phone.</t>
  </si>
  <si>
    <t>SMS Opt-In</t>
  </si>
  <si>
    <t>When a phone number is provided, this indicates if the customer has given double opt-in permission to receive SMS communications.</t>
  </si>
  <si>
    <t>Email Opt-In Last Modified Date</t>
  </si>
  <si>
    <t>Phone Opt-In Last Modified Date</t>
  </si>
  <si>
    <t>SMS Opt-In Last Modified Date</t>
  </si>
  <si>
    <t>Address Opt-In Last Modified Date</t>
  </si>
  <si>
    <t>The date and time when the customer's address contact permission status was last modified.</t>
  </si>
  <si>
    <t>address_country</t>
  </si>
  <si>
    <t>The country referenced in the consumer's most recently provided mailing address</t>
  </si>
  <si>
    <t>ValidEmail (Global only requirement - should not be used)</t>
  </si>
  <si>
    <t>ValidPhone (Global only requirement - should not be used)</t>
  </si>
  <si>
    <t>cdp__order_header_v</t>
  </si>
  <si>
    <t>The unique identifier for the order</t>
  </si>
  <si>
    <t>Data Source</t>
  </si>
  <si>
    <t>Indicates the originating system or vendor from which the order data was sourced</t>
  </si>
  <si>
    <t>Document number associated with the order</t>
  </si>
  <si>
    <t>Indicates the channel or platform through which a customer order was placed (online, mobile, in-store, etc.)</t>
  </si>
  <si>
    <t>Number of items in the order</t>
  </si>
  <si>
    <t>The monetary value of the reduction applied specifically to delivery fees, in local currency</t>
  </si>
  <si>
    <t>The unique identifier of the store where the order was purchased (in-store sales only)</t>
  </si>
  <si>
    <t>The unique identifier of the in-store associate who assisted the customer in making their purchase (in-store sales only)</t>
  </si>
  <si>
    <t>Indicates the coupon that was applied to the transaction on the order header level (applied to whole order)</t>
  </si>
  <si>
    <t>Represents the placement of the promotion in the order header.</t>
  </si>
  <si>
    <t>Promo Code</t>
  </si>
  <si>
    <t>promo_code</t>
  </si>
  <si>
    <t>Lists which promo codes were used in an order</t>
  </si>
  <si>
    <t>Gift Order Check</t>
  </si>
  <si>
    <t>is_gift_order</t>
  </si>
  <si>
    <t>Indicates if the order was marked as a gift</t>
  </si>
  <si>
    <t>cdp__order_lineitem_v</t>
  </si>
  <si>
    <t>Order Data Source System</t>
  </si>
  <si>
    <t>Indicates the originating system or vendor from which the order line data was sourced</t>
  </si>
  <si>
    <t>Document number associated with the order line</t>
  </si>
  <si>
    <t>Fcurrency</t>
  </si>
  <si>
    <t>Specifies the type or category of the order placed by the customer</t>
  </si>
  <si>
    <t>Specifies the category or classification of an individual order line item within a customer order</t>
  </si>
  <si>
    <t>Indicates the current status of an individual order line item within a customer order</t>
  </si>
  <si>
    <t>Unit Price</t>
  </si>
  <si>
    <t>unit_price</t>
  </si>
  <si>
    <t>Represents the price per unit of the product, allowing for easy tracking and reference of different products.</t>
  </si>
  <si>
    <t>Represents the name of the product within the order line, providing a human-readable label for identification</t>
  </si>
  <si>
    <t>Received Gift with Purchase / EAN Code</t>
  </si>
  <si>
    <t>Product EAN Code. This will help indicate whether or not a customer received a gift with their purchase.</t>
  </si>
  <si>
    <t>Is Sample</t>
  </si>
  <si>
    <t>Indicates whether the line item is a product sample</t>
  </si>
  <si>
    <t>Orderline total amount (all tax, discount and shipping fee included)</t>
  </si>
  <si>
    <t>Promotional value applied to the item(s)</t>
  </si>
  <si>
    <t>Unitary price for each item placed in an order</t>
  </si>
  <si>
    <t>is_gift_item</t>
  </si>
  <si>
    <t>Indicates if the item on the order was marked as a gift</t>
  </si>
  <si>
    <t>Line Adjustments</t>
  </si>
  <si>
    <t>cdp__order_lineitem_price_adjustments_v</t>
  </si>
  <si>
    <t>source_customer_id</t>
  </si>
  <si>
    <t>campaign_id</t>
  </si>
  <si>
    <t>base_price</t>
  </si>
  <si>
    <t>lineitem_text</t>
  </si>
  <si>
    <t>tax_basis_amt</t>
  </si>
  <si>
    <t>net_price</t>
  </si>
  <si>
    <t>tax_amt</t>
  </si>
  <si>
    <t>gross_price</t>
  </si>
  <si>
    <t>cdp__campaign_master_v</t>
  </si>
  <si>
    <t>Specifies the brand_code to which the campaign belongs</t>
  </si>
  <si>
    <t>Used to identify the geographical market or country for the brand. For LUSA, will be 'USA'.</t>
  </si>
  <si>
    <t>Date of the Delivery ID</t>
  </si>
  <si>
    <t>Channel of execution e.g. sms, email</t>
  </si>
  <si>
    <t>The number of contacts who unsubscribed from unsubscribe link across the campaign's lifecycle</t>
  </si>
  <si>
    <t>total unique campaign opens</t>
  </si>
  <si>
    <t>UTM Tag</t>
  </si>
  <si>
    <t>Parameters within a URL used to track the effectiveness of marketing campaigns</t>
  </si>
  <si>
    <t>Campaign Interaction ID</t>
  </si>
  <si>
    <t>id</t>
  </si>
  <si>
    <t>cdp__campaign_int_metrics_v</t>
  </si>
  <si>
    <t>Internal row identifier</t>
  </si>
  <si>
    <t>Message Channel</t>
  </si>
  <si>
    <t>Message Subject Header</t>
  </si>
  <si>
    <t>Message Dispatch ID</t>
  </si>
  <si>
    <t>Dispatch identifier for the message send</t>
  </si>
  <si>
    <t>Touchpoint Number</t>
  </si>
  <si>
    <t>touchpoint_num</t>
  </si>
  <si>
    <t>Touchpoint sequence number within the campaign journey</t>
  </si>
  <si>
    <t>Order Date</t>
  </si>
  <si>
    <t>Date of the attributed order</t>
  </si>
  <si>
    <t>Attributed Order Number</t>
  </si>
  <si>
    <t>Order number for attributed purchase</t>
  </si>
  <si>
    <t>Event Type</t>
  </si>
  <si>
    <t>Type of campaign interaction event (e.g., send, open, click, bounce)</t>
  </si>
  <si>
    <t>Message Sent</t>
  </si>
  <si>
    <t>The number of times a given campaign is sent to the customer within a given event on a given date</t>
  </si>
  <si>
    <t>Message Delivered</t>
  </si>
  <si>
    <t>The number of times a given campaign is delivered to the customer within a given event on a given date</t>
  </si>
  <si>
    <t>Message Clicked</t>
  </si>
  <si>
    <t>The number of instances where a given campaign is clicked by the customer on a given date</t>
  </si>
  <si>
    <t>Is First Message Click?</t>
  </si>
  <si>
    <t>The number of unique instances where a given campaign is clicked by the customer on a given date</t>
  </si>
  <si>
    <t>Message Open</t>
  </si>
  <si>
    <t>The number of instances where a given campaign is opened by the customer on a given date</t>
  </si>
  <si>
    <t>Is First Message Open?</t>
  </si>
  <si>
    <t>The number of unique instances where a given campaign is opened by the customer on a given date</t>
  </si>
  <si>
    <t>Message Unsubscribe</t>
  </si>
  <si>
    <t>The number of instances where a customer unsubscribes from marketing communication on a given date</t>
  </si>
  <si>
    <t>Message Bounce</t>
  </si>
  <si>
    <t>The number of instances where a message send to a given customer bounces on a given date</t>
  </si>
  <si>
    <t>device_id</t>
  </si>
  <si>
    <t>Attributed Item Quantity Purchased</t>
  </si>
  <si>
    <t>Attributed Order Revenue</t>
  </si>
  <si>
    <t>Represents the total sales amount (in USD) attributed to the customer's purchase(s) within the context of a specific campaign or interaction</t>
  </si>
  <si>
    <t>cdp__loyalty_event_v</t>
  </si>
  <si>
    <t>Unique identifier that specifically refers to a distinct loyalty event</t>
  </si>
  <si>
    <t>loyalty_event_type</t>
  </si>
  <si>
    <t>loyalty event date</t>
  </si>
  <si>
    <t>loyalty_event_dt</t>
  </si>
  <si>
    <t>Date when the loyalty event occurred</t>
  </si>
  <si>
    <t>Channel through which the loyalty event interaction occurred</t>
  </si>
  <si>
    <t>loyalty sub-channel</t>
  </si>
  <si>
    <t>loyalty_sub_channel</t>
  </si>
  <si>
    <t>More granular classification of the medium through which a customer interacted with a loyalty event</t>
  </si>
  <si>
    <t>cdp__acquisition_interaction_level_data_v</t>
  </si>
  <si>
    <t>Interaction ID</t>
  </si>
  <si>
    <t>interaction_id</t>
  </si>
  <si>
    <t>The unique ID assigned to a single consumer interaction</t>
  </si>
  <si>
    <t>Interaction Timestamp</t>
  </si>
  <si>
    <t>campaing_nm</t>
  </si>
  <si>
    <t>Name of the campaign where the consumer has interacted</t>
  </si>
  <si>
    <t>interaction_system</t>
  </si>
  <si>
    <t>The platform through which the interaction was made. E.g. DEMANDWARE, JEBBIT, SFMC</t>
  </si>
  <si>
    <t>GA4 User ID</t>
  </si>
  <si>
    <t>cdp__fact_ga4_users_v</t>
  </si>
  <si>
    <t>last_seen_date</t>
  </si>
  <si>
    <t>first_seen_date</t>
  </si>
  <si>
    <t>is_known_brand_user</t>
  </si>
  <si>
    <t>daily_event_id</t>
  </si>
  <si>
    <t>cdp__fact_ga4_daily_events_v</t>
  </si>
  <si>
    <t>Canonical user identifier for GA4 interactions. Defined as COALESCE(known_user_id, user_pseudo_id).</t>
  </si>
  <si>
    <t>event_name</t>
  </si>
  <si>
    <t>event_params</t>
  </si>
  <si>
    <t>Key-value parameters providing contextual information about the event (e.g. page_location, item_id, item_category).</t>
  </si>
  <si>
    <t>GA Source Channel Group</t>
  </si>
  <si>
    <t>Google Analytics channel group (source classification)</t>
  </si>
  <si>
    <t>cdp__dim_product_hierarchy_v</t>
  </si>
  <si>
    <t>Product Country</t>
  </si>
  <si>
    <t>product_country</t>
  </si>
  <si>
    <t>Country associated with the product</t>
  </si>
  <si>
    <t>Unique identifier for the product, allowing easy reference and tracking</t>
  </si>
  <si>
    <t>Represents the Stock Keeping Unit (SKU) code for the product, providing a more specific identifier</t>
  </si>
  <si>
    <t>Represents the name of the product, providing a human-readable label for identification</t>
  </si>
  <si>
    <t>Indicates the product line the product belongs to within its brand</t>
  </si>
  <si>
    <t>Indicates the product sub-line the product belongs to within its brand</t>
  </si>
  <si>
    <t>Provides a higher level description of the product name to act as a reference point for improved legibility</t>
  </si>
  <si>
    <t>Indicates the high-level category (axe) to which the product belongs</t>
  </si>
  <si>
    <t>Indicates the high-level sub-category (sub-axe) to which the product belongs</t>
  </si>
  <si>
    <t>External Product Code</t>
  </si>
  <si>
    <t>external_product_code</t>
  </si>
  <si>
    <t>External product code identifier</t>
  </si>
  <si>
    <t>External product name for the product, allowing easy reference and categorization</t>
  </si>
  <si>
    <t>Indicates whether the product is a sample</t>
  </si>
  <si>
    <t>Product thumbnail image URL</t>
  </si>
  <si>
    <t>Full size product image URL</t>
  </si>
  <si>
    <t>Product page URL</t>
  </si>
  <si>
    <t>Full Size Variant</t>
  </si>
  <si>
    <t>Represents the full-size variant of the product</t>
  </si>
  <si>
    <t>A short description of the product, providing a brief overview</t>
  </si>
  <si>
    <t>A detailed description of the product, offering more information about its features and benefits</t>
  </si>
  <si>
    <t>Subtitle of the product, providing additional context or information</t>
  </si>
  <si>
    <t>Availability Code</t>
  </si>
  <si>
    <t>availability_code</t>
  </si>
  <si>
    <t>Indicates if a product is in or out of stock</t>
  </si>
  <si>
    <t>Stock Availability</t>
  </si>
  <si>
    <t>stock_availability</t>
  </si>
  <si>
    <t>Indicates how many units are in stock</t>
  </si>
  <si>
    <t>HighTouch Attribute</t>
  </si>
  <si>
    <t>Gold Layer Attribute Name</t>
  </si>
  <si>
    <t>Value</t>
  </si>
  <si>
    <t>Value Meaning</t>
  </si>
  <si>
    <t>Notes</t>
  </si>
  <si>
    <t>Campaign Interaction Metrics - prod_us_catalog.ddx_b2c_gold.cdp__campaign_interactions_metrics_v</t>
  </si>
  <si>
    <t>(This table tracks customer-level marketing campaign engagement and resulting conversions across all brands and channels (email, SMS, direct mail). Each row represents a single campaign interaction for a customer, capturing delivery and engagement metrics (sent, delivered, opened, clicked, bounced, unsubscribed) alongside any downstream purchase activity (order date, quantity, and net sales). It provides the latest snapshot of data from the CDP and is used to measure campaign performance, customer responsiveness, and marketing-attributed revenue.)</t>
  </si>
  <si>
    <t xml:space="preserve">Campaign Type </t>
  </si>
  <si>
    <t>Categorizes a marketing campaign by its execution strategy and trigger mechanism. Indicates how and when a communication was initiated and delivered to the customer.</t>
  </si>
  <si>
    <t>adhoc</t>
  </si>
  <si>
    <t>One-time, manually scheduled blasts (e.g., holiday promos, product launches)</t>
  </si>
  <si>
    <t>journey</t>
  </si>
  <si>
    <t>Multi-step automated sequences that nurture customers over time (e.g., welcome series)</t>
  </si>
  <si>
    <t>trigger</t>
  </si>
  <si>
    <t>Real-time, event-driven messages fired by a specific customer action (e.g., abandoned cart, birthday)</t>
  </si>
  <si>
    <t>Unclassified</t>
  </si>
  <si>
    <t>Indicates the type of interaction the user had with the campaign</t>
  </si>
  <si>
    <t>open</t>
  </si>
  <si>
    <t>Communication opened</t>
  </si>
  <si>
    <t>sent</t>
  </si>
  <si>
    <t>Campaign sent</t>
  </si>
  <si>
    <t>bounce</t>
  </si>
  <si>
    <t>Delivery bounced</t>
  </si>
  <si>
    <t>click</t>
  </si>
  <si>
    <t>Campaign CTA clicked</t>
  </si>
  <si>
    <t>message_link_click</t>
  </si>
  <si>
    <t>From Attentive SMS: Also means clicks</t>
  </si>
  <si>
    <t>impression</t>
  </si>
  <si>
    <t>email_save</t>
  </si>
  <si>
    <t>unsubscribe</t>
  </si>
  <si>
    <t>User unsubscribed from the list</t>
  </si>
  <si>
    <t>join</t>
  </si>
  <si>
    <t>Customer joined</t>
  </si>
  <si>
    <t>purchase</t>
  </si>
  <si>
    <t>subscriber_tag</t>
  </si>
  <si>
    <t>spamcomplaint</t>
  </si>
  <si>
    <t xml:space="preserve">Campaign Channel </t>
  </si>
  <si>
    <t>em</t>
  </si>
  <si>
    <t>Email</t>
  </si>
  <si>
    <t>sms</t>
  </si>
  <si>
    <t>SMS / Text Message</t>
  </si>
  <si>
    <t>dm</t>
  </si>
  <si>
    <t>Direct Mail (Physical Post)</t>
  </si>
  <si>
    <t>Campaign Master - prod_us_catalog.ddx_b2c_gold.cdp__campaign_master_v</t>
  </si>
  <si>
    <t>(This table is the campaign-level reference and performance summary for all marketing campaigns across brands and channels. Each row represents a single campaign delivery, containing campaign metadata (name, type, channel, audience segment, subject line, start/end dates, UTM tags) alongside aggregate performance metrics (total sent, delivered, opened, clicked, bounced, opted-out, purchases, and attributed revenue). Use this table to look up campaign details, compare campaign performance at a high level, or join to the interactions table via campaign_unique_id for customer-level drill-downs.)</t>
  </si>
  <si>
    <t>Classifies the campaign's execution model - how it was designed, scheduled, and delivered to customers.</t>
  </si>
  <si>
    <t>Classifies the campaign's execution model, how it was designed, scheduled, and delivered to customers</t>
  </si>
  <si>
    <t>Multi-step automated sequences that enroll and progress customers over time based on behavior or elapsed time (e.g., welcome series, nurture flow).</t>
  </si>
  <si>
    <t>Event-driven campaigns that fire a message in real time when a customer action occurs (e.g., abandoned cart, birthday). Always-on, sends individually.</t>
  </si>
  <si>
    <t>Source Name</t>
  </si>
  <si>
    <t>Shows through which platform the customer interacted with the campaign</t>
  </si>
  <si>
    <t>Jebbit, Demandware, Mars, Attentive etc</t>
  </si>
  <si>
    <t>BAR Customer Models - prod_us_catalog.ddx_b2c_gold.cdp__bar_customer_models_v</t>
  </si>
  <si>
    <t>(This table stores customer-level analytical model scores and segments produced by Accenture (BAR). Each row maps a single customer to their classification within a specific model — covering customer lifetime value, RFM scoring, churn risk, cross-sell propensity, product category affinity, promo sensitivity, and prospect prioritization)</t>
  </si>
  <si>
    <t xml:space="preserve">Advanced Analytics Model Name </t>
  </si>
  <si>
    <t>Identifies the advanced analytical model (built by Accenture) that produced each customer's segment or score. Each model classifies customers based on a different behavioral or value dimension. A single customer can appear multiple times in this table.</t>
  </si>
  <si>
    <t>RFMEI Segments</t>
  </si>
  <si>
    <t>Recency, Frequency, Monetary, Engagement &amp; Interaction segmentation. An extended RFM model that also factors in engagement signals (e.g., email opens, clicks) to classify customers by overall value and responsiveness. . Values follow the pattern {Status}: {Time Range} {Engaged Y/N}.</t>
  </si>
  <si>
    <t>RFM Lite Segments</t>
  </si>
  <si>
    <t>A simplified RFM segmentation using only recency, frequency, and monetary dimensions. Used where full engagement data is not available.</t>
  </si>
  <si>
    <t>RFM_Recency_Score</t>
  </si>
  <si>
    <t>Standalone recency score — how recently a customer made a purchase.</t>
  </si>
  <si>
    <t>RFM_Frequency_Score</t>
  </si>
  <si>
    <t>Standalone frequency score — how often a customer purchases.</t>
  </si>
  <si>
    <t>RFM_Monetary_Score</t>
  </si>
  <si>
    <t>Standalone monetary score — how much a customer spends.</t>
  </si>
  <si>
    <t>CLTV</t>
  </si>
  <si>
    <t>Customer Lifetime Value model. Predicts the total expected revenue a customer will generate over their relationship with the brand.</t>
  </si>
  <si>
    <t>Crossfish</t>
  </si>
  <si>
    <t>Cross-sell / cross-category fishing model. Identifies customers' propensity to purchase across product categories, enabling cross-sell targeting. Values follow the pattern {category}_{lifecycle_status}.</t>
  </si>
  <si>
    <t>Product Category Affinity Segments - SKINCARE</t>
  </si>
  <si>
    <t>Classifies customers by their affinity toward skincare products.</t>
  </si>
  <si>
    <t>Product Category Affinity Segments - COSMETICS</t>
  </si>
  <si>
    <t>Classifies customers by their affinity toward cosmetics products.</t>
  </si>
  <si>
    <t>Product Category Affinity Segments - HAIRCARE</t>
  </si>
  <si>
    <t>Classifies customers by their affinity toward haircare products.</t>
  </si>
  <si>
    <t>Product Category Affinity Segments - HAIRCOLOR</t>
  </si>
  <si>
    <t>Classifies customers by their affinity toward haircolor products.</t>
  </si>
  <si>
    <t>Churn Model</t>
  </si>
  <si>
    <t>Predicts which customers are at risk of churning (e.g., "At Risk of Churn").</t>
  </si>
  <si>
    <t>Prospect Prioritization Model</t>
  </si>
  <si>
    <t>Ranks prospects by their likelihood to convert into buyers.</t>
  </si>
  <si>
    <t>Promo Sensitivity Segments</t>
  </si>
  <si>
    <t>Classifies customers by their responsiveness to promotional offers (e.g., "Promo Pioneers", "Elite Promo Patrons", "Value Driven Explorers").</t>
  </si>
  <si>
    <t xml:space="preserve">Advanced Analytics Segment Value </t>
  </si>
  <si>
    <t>The output classification or score assigned to a customer by the corresponding model_name. Each value represents where a customer falls within that model's segmentation framework. Values are model-specific — the same customer can have different segment values across different models.</t>
  </si>
  <si>
    <r>
      <rPr>
        <b/>
        <sz val="12"/>
        <color theme="1"/>
        <rFont val="Aptos Narrow"/>
        <family val="2"/>
        <scheme val="minor"/>
      </rPr>
      <t xml:space="preserve">RFMEI Segments: </t>
    </r>
    <r>
      <rPr>
        <sz val="11"/>
        <color theme="1"/>
        <rFont val="Aptos Narrow"/>
        <family val="2"/>
        <scheme val="minor"/>
      </rPr>
      <t>Prospects: 0-12M Y</t>
    </r>
  </si>
  <si>
    <t>New prospect (0–12 months), engaged</t>
  </si>
  <si>
    <r>
      <rPr>
        <b/>
        <sz val="12"/>
        <color rgb="FF000000"/>
        <rFont val="Aptos Narrow"/>
        <family val="2"/>
        <scheme val="minor"/>
      </rPr>
      <t xml:space="preserve">RFMEI Segments: </t>
    </r>
    <r>
      <rPr>
        <sz val="11"/>
        <color rgb="FF000000"/>
        <rFont val="Aptos Narrow"/>
        <family val="2"/>
        <scheme val="minor"/>
      </rPr>
      <t>Prospects: 0-12M N</t>
    </r>
  </si>
  <si>
    <t>New prospect, not engaged</t>
  </si>
  <si>
    <r>
      <rPr>
        <b/>
        <sz val="12"/>
        <color theme="1"/>
        <rFont val="Aptos Narrow"/>
        <family val="2"/>
        <scheme val="minor"/>
      </rPr>
      <t xml:space="preserve">RFMEI Segments: </t>
    </r>
    <r>
      <rPr>
        <sz val="11"/>
        <color theme="1"/>
        <rFont val="Aptos Narrow"/>
        <family val="2"/>
        <scheme val="minor"/>
      </rPr>
      <t>Prospects: 13-24M Y</t>
    </r>
  </si>
  <si>
    <t>Mid-tenure prospect, engaged</t>
  </si>
  <si>
    <r>
      <rPr>
        <b/>
        <sz val="12"/>
        <color theme="1"/>
        <rFont val="Aptos Narrow"/>
        <family val="2"/>
        <scheme val="minor"/>
      </rPr>
      <t xml:space="preserve">RFMEI Segments: </t>
    </r>
    <r>
      <rPr>
        <sz val="11"/>
        <color theme="1"/>
        <rFont val="Aptos Narrow"/>
        <family val="2"/>
        <scheme val="minor"/>
      </rPr>
      <t>Prospects: 13-24M N</t>
    </r>
  </si>
  <si>
    <t>Mid-tenure prospect, not engaged</t>
  </si>
  <si>
    <r>
      <rPr>
        <b/>
        <sz val="12"/>
        <color theme="1"/>
        <rFont val="Aptos Narrow"/>
        <family val="2"/>
        <scheme val="minor"/>
      </rPr>
      <t xml:space="preserve">RFMEI Segments: </t>
    </r>
    <r>
      <rPr>
        <sz val="11"/>
        <color theme="1"/>
        <rFont val="Aptos Narrow"/>
        <family val="2"/>
        <scheme val="minor"/>
      </rPr>
      <t>Prospects: 25-36M Y</t>
    </r>
  </si>
  <si>
    <t>Older prospect, engaged</t>
  </si>
  <si>
    <r>
      <rPr>
        <b/>
        <sz val="12"/>
        <color theme="1"/>
        <rFont val="Aptos Narrow"/>
        <family val="2"/>
        <scheme val="minor"/>
      </rPr>
      <t xml:space="preserve">RFMEI Segments: </t>
    </r>
    <r>
      <rPr>
        <sz val="11"/>
        <color theme="1"/>
        <rFont val="Aptos Narrow"/>
        <family val="2"/>
        <scheme val="minor"/>
      </rPr>
      <t>Prospects: 25-36M N</t>
    </r>
  </si>
  <si>
    <t>Older prospect, not engaged</t>
  </si>
  <si>
    <r>
      <rPr>
        <b/>
        <sz val="12"/>
        <color theme="1"/>
        <rFont val="Aptos Narrow"/>
        <family val="2"/>
        <scheme val="minor"/>
      </rPr>
      <t xml:space="preserve">RFMEI Segments: </t>
    </r>
    <r>
      <rPr>
        <sz val="11"/>
        <color theme="1"/>
        <rFont val="Aptos Narrow"/>
        <family val="2"/>
        <scheme val="minor"/>
      </rPr>
      <t>Prospects: &gt;36M Y</t>
    </r>
  </si>
  <si>
    <t>Long-standing prospect, engaged</t>
  </si>
  <si>
    <r>
      <rPr>
        <b/>
        <sz val="12"/>
        <color theme="1"/>
        <rFont val="Aptos Narrow"/>
        <family val="2"/>
        <scheme val="minor"/>
      </rPr>
      <t xml:space="preserve">RFMEI Segments: </t>
    </r>
    <r>
      <rPr>
        <sz val="11"/>
        <color theme="1"/>
        <rFont val="Aptos Narrow"/>
        <family val="2"/>
        <scheme val="minor"/>
      </rPr>
      <t>Prospects: &gt;36M N</t>
    </r>
  </si>
  <si>
    <t>Long-standing prospect, not engaged</t>
  </si>
  <si>
    <r>
      <rPr>
        <b/>
        <sz val="12"/>
        <color theme="1"/>
        <rFont val="Aptos Narrow"/>
        <family val="2"/>
        <scheme val="minor"/>
      </rPr>
      <t xml:space="preserve">RFMEI Segments: </t>
    </r>
    <r>
      <rPr>
        <sz val="11"/>
        <color theme="1"/>
        <rFont val="Aptos Narrow"/>
        <family val="2"/>
        <scheme val="minor"/>
      </rPr>
      <t>Inactive Buyer: 13-24M Y/N</t>
    </r>
  </si>
  <si>
    <t>Last purchase 13–24 months ago, engaged or not</t>
  </si>
  <si>
    <r>
      <rPr>
        <b/>
        <sz val="12"/>
        <color theme="1"/>
        <rFont val="Aptos Narrow"/>
        <family val="2"/>
        <scheme val="minor"/>
      </rPr>
      <t xml:space="preserve">RFMEI Segments: </t>
    </r>
    <r>
      <rPr>
        <sz val="11"/>
        <color theme="1"/>
        <rFont val="Aptos Narrow"/>
        <family val="2"/>
        <scheme val="minor"/>
      </rPr>
      <t>Inactive Buyer: 25-36M Y/N</t>
    </r>
  </si>
  <si>
    <t>Last purchase 25–36 months ago</t>
  </si>
  <si>
    <r>
      <rPr>
        <b/>
        <sz val="12"/>
        <color theme="1"/>
        <rFont val="Aptos Narrow"/>
        <family val="2"/>
        <scheme val="minor"/>
      </rPr>
      <t xml:space="preserve">RFMEI Segments: </t>
    </r>
    <r>
      <rPr>
        <sz val="11"/>
        <color theme="1"/>
        <rFont val="Aptos Narrow"/>
        <family val="2"/>
        <scheme val="minor"/>
      </rPr>
      <t>Inactive Buyer: &gt;36M Y/N</t>
    </r>
  </si>
  <si>
    <t>Last purchase over 36 months ago</t>
  </si>
  <si>
    <r>
      <rPr>
        <b/>
        <sz val="12"/>
        <color theme="1"/>
        <rFont val="Aptos Narrow"/>
        <family val="2"/>
        <scheme val="minor"/>
      </rPr>
      <t xml:space="preserve">RFMEI Segments: </t>
    </r>
    <r>
      <rPr>
        <sz val="11"/>
        <color theme="1"/>
        <rFont val="Aptos Narrow"/>
        <family val="2"/>
        <scheme val="minor"/>
      </rPr>
      <t>Active Buyer: VIP</t>
    </r>
  </si>
  <si>
    <t>Highest-value active buyers</t>
  </si>
  <si>
    <r>
      <rPr>
        <b/>
        <sz val="12"/>
        <color theme="1"/>
        <rFont val="Aptos Narrow"/>
        <family val="2"/>
        <scheme val="minor"/>
      </rPr>
      <t xml:space="preserve">RFMEI Segments: </t>
    </r>
    <r>
      <rPr>
        <sz val="11"/>
        <color theme="1"/>
        <rFont val="Aptos Narrow"/>
        <family val="2"/>
        <scheme val="minor"/>
      </rPr>
      <t>Active Buyer: Very Good</t>
    </r>
  </si>
  <si>
    <t>High-value, just below VIP</t>
  </si>
  <si>
    <r>
      <rPr>
        <b/>
        <sz val="12"/>
        <color theme="1"/>
        <rFont val="Aptos Narrow"/>
        <family val="2"/>
        <scheme val="minor"/>
      </rPr>
      <t xml:space="preserve">RFMEI Segments: </t>
    </r>
    <r>
      <rPr>
        <sz val="11"/>
        <color theme="1"/>
        <rFont val="Aptos Narrow"/>
        <family val="2"/>
        <scheme val="minor"/>
      </rPr>
      <t>Active Buyer: Regular</t>
    </r>
  </si>
  <si>
    <t>Consistent, steady purchasers</t>
  </si>
  <si>
    <r>
      <rPr>
        <b/>
        <sz val="12"/>
        <color theme="1"/>
        <rFont val="Aptos Narrow"/>
        <family val="2"/>
        <scheme val="minor"/>
      </rPr>
      <t xml:space="preserve">RFMEI Segments: </t>
    </r>
    <r>
      <rPr>
        <sz val="11"/>
        <color theme="1"/>
        <rFont val="Aptos Narrow"/>
        <family val="2"/>
        <scheme val="minor"/>
      </rPr>
      <t>Active Buyer: Promising New</t>
    </r>
  </si>
  <si>
    <t>Recent buyers with strong early signals</t>
  </si>
  <si>
    <r>
      <rPr>
        <b/>
        <sz val="12"/>
        <color theme="1"/>
        <rFont val="Aptos Narrow"/>
        <family val="2"/>
        <scheme val="minor"/>
      </rPr>
      <t xml:space="preserve">RFMEI Segments: </t>
    </r>
    <r>
      <rPr>
        <sz val="11"/>
        <color theme="1"/>
        <rFont val="Aptos Narrow"/>
        <family val="2"/>
        <scheme val="minor"/>
      </rPr>
      <t>Active Buyer: Other New</t>
    </r>
  </si>
  <si>
    <t>Recent buyers, not yet showing strong patterns</t>
  </si>
  <si>
    <r>
      <rPr>
        <b/>
        <sz val="12"/>
        <color theme="1"/>
        <rFont val="Aptos Narrow"/>
        <family val="2"/>
        <scheme val="minor"/>
      </rPr>
      <t xml:space="preserve">RFMEI Segments: </t>
    </r>
    <r>
      <rPr>
        <sz val="11"/>
        <color theme="1"/>
        <rFont val="Aptos Narrow"/>
        <family val="2"/>
        <scheme val="minor"/>
      </rPr>
      <t>Active Buyer: To Be Convinced</t>
    </r>
  </si>
  <si>
    <t>Bought once or twice, needs nurturing to convert to repeat</t>
  </si>
  <si>
    <r>
      <rPr>
        <b/>
        <sz val="12"/>
        <color theme="1"/>
        <rFont val="Aptos Narrow"/>
        <family val="2"/>
        <scheme val="minor"/>
      </rPr>
      <t xml:space="preserve">RFMEI Segments: </t>
    </r>
    <r>
      <rPr>
        <sz val="11"/>
        <color theme="1"/>
        <rFont val="Aptos Narrow"/>
        <family val="2"/>
        <scheme val="minor"/>
      </rPr>
      <t>Others</t>
    </r>
  </si>
  <si>
    <t>Does not fit standard segments</t>
  </si>
  <si>
    <r>
      <rPr>
        <b/>
        <sz val="12"/>
        <color theme="1"/>
        <rFont val="Aptos Narrow"/>
        <family val="2"/>
        <scheme val="minor"/>
      </rPr>
      <t xml:space="preserve">RFM Lite Segments: </t>
    </r>
    <r>
      <rPr>
        <sz val="11"/>
        <color theme="1"/>
        <rFont val="Aptos Narrow"/>
        <family val="2"/>
        <scheme val="minor"/>
      </rPr>
      <t>Lapsed</t>
    </r>
  </si>
  <si>
    <t>No recent activity — has fully disengaged</t>
  </si>
  <si>
    <r>
      <rPr>
        <b/>
        <sz val="12"/>
        <color theme="1"/>
        <rFont val="Aptos Narrow"/>
        <family val="2"/>
        <scheme val="minor"/>
      </rPr>
      <t xml:space="preserve">RFM Lite Segments: </t>
    </r>
    <r>
      <rPr>
        <sz val="11"/>
        <color theme="1"/>
        <rFont val="Aptos Narrow"/>
        <family val="2"/>
        <scheme val="minor"/>
      </rPr>
      <t>Last Chance</t>
    </r>
  </si>
  <si>
    <t>Nearing full lapse — final window for re-engagement</t>
  </si>
  <si>
    <r>
      <rPr>
        <b/>
        <sz val="12"/>
        <color theme="1"/>
        <rFont val="Aptos Narrow"/>
        <family val="2"/>
        <scheme val="minor"/>
      </rPr>
      <t xml:space="preserve">RFM Lite Segments: </t>
    </r>
    <r>
      <rPr>
        <sz val="11"/>
        <color theme="1"/>
        <rFont val="Aptos Narrow"/>
        <family val="2"/>
        <scheme val="minor"/>
      </rPr>
      <t>Prospect</t>
    </r>
  </si>
  <si>
    <t>No purchase history yet</t>
  </si>
  <si>
    <r>
      <rPr>
        <b/>
        <sz val="12"/>
        <color theme="1"/>
        <rFont val="Aptos Narrow"/>
        <family val="2"/>
        <scheme val="minor"/>
      </rPr>
      <t xml:space="preserve">RFM Lite Segments: </t>
    </r>
    <r>
      <rPr>
        <sz val="11"/>
        <color theme="1"/>
        <rFont val="Aptos Narrow"/>
        <family val="2"/>
        <scheme val="minor"/>
      </rPr>
      <t>Low Active</t>
    </r>
  </si>
  <si>
    <t>Buyer with declining or minimal activity</t>
  </si>
  <si>
    <r>
      <rPr>
        <b/>
        <sz val="12"/>
        <color theme="1"/>
        <rFont val="Aptos Narrow"/>
        <family val="2"/>
        <scheme val="minor"/>
      </rPr>
      <t xml:space="preserve">RFM Lite Segments: </t>
    </r>
    <r>
      <rPr>
        <sz val="11"/>
        <color theme="1"/>
        <rFont val="Aptos Narrow"/>
        <family val="2"/>
        <scheme val="minor"/>
      </rPr>
      <t>Lapsing</t>
    </r>
  </si>
  <si>
    <t>Starting to disengage — at risk of becoming inactive</t>
  </si>
  <si>
    <r>
      <rPr>
        <b/>
        <sz val="12"/>
        <color theme="1"/>
        <rFont val="Aptos Narrow"/>
        <family val="2"/>
        <scheme val="minor"/>
      </rPr>
      <t xml:space="preserve">RFM Lite Segments: </t>
    </r>
    <r>
      <rPr>
        <sz val="11"/>
        <color theme="1"/>
        <rFont val="Aptos Narrow"/>
        <family val="2"/>
        <scheme val="minor"/>
      </rPr>
      <t>Dormant Opener</t>
    </r>
  </si>
  <si>
    <t>No purchases but still opening emails — potential re-activation target</t>
  </si>
  <si>
    <r>
      <rPr>
        <b/>
        <sz val="12"/>
        <color theme="1"/>
        <rFont val="Aptos Narrow"/>
        <family val="2"/>
        <scheme val="minor"/>
      </rPr>
      <t xml:space="preserve">RFM Lite Segments: </t>
    </r>
    <r>
      <rPr>
        <sz val="11"/>
        <color theme="1"/>
        <rFont val="Aptos Narrow"/>
        <family val="2"/>
        <scheme val="minor"/>
      </rPr>
      <t>Medium Active</t>
    </r>
  </si>
  <si>
    <t>Solid buyer with moderate engagement</t>
  </si>
  <si>
    <r>
      <rPr>
        <b/>
        <sz val="12"/>
        <color theme="1"/>
        <rFont val="Aptos Narrow"/>
        <family val="2"/>
        <scheme val="minor"/>
      </rPr>
      <t xml:space="preserve">RFM Lite Segments: </t>
    </r>
    <r>
      <rPr>
        <sz val="11"/>
        <color theme="1"/>
        <rFont val="Aptos Narrow"/>
        <family val="2"/>
        <scheme val="minor"/>
      </rPr>
      <t>High Active</t>
    </r>
  </si>
  <si>
    <t>Top-tier buyer — recent, frequent, high spend</t>
  </si>
  <si>
    <r>
      <rPr>
        <b/>
        <sz val="12"/>
        <color theme="1"/>
        <rFont val="Aptos Narrow"/>
        <family val="2"/>
        <scheme val="minor"/>
      </rPr>
      <t>RFM_Recency_Score:</t>
    </r>
    <r>
      <rPr>
        <sz val="11"/>
        <color theme="1"/>
        <rFont val="Aptos Narrow"/>
        <family val="2"/>
        <scheme val="minor"/>
      </rPr>
      <t xml:space="preserve"> Numerical Values (1-100)</t>
    </r>
  </si>
  <si>
    <t>Numeric percentile scores (0–100). Higher = better.</t>
  </si>
  <si>
    <r>
      <rPr>
        <b/>
        <sz val="12"/>
        <color rgb="FF000000"/>
        <rFont val="Aptos Narrow"/>
        <family val="2"/>
        <scheme val="minor"/>
      </rPr>
      <t>RFM_Frequency_Score:</t>
    </r>
    <r>
      <rPr>
        <sz val="11"/>
        <color rgb="FF000000"/>
        <rFont val="Aptos Narrow"/>
        <family val="2"/>
        <scheme val="minor"/>
      </rPr>
      <t xml:space="preserve"> Numerical Values (1-100)</t>
    </r>
  </si>
  <si>
    <r>
      <rPr>
        <b/>
        <sz val="12"/>
        <color rgb="FF000000"/>
        <rFont val="Aptos Narrow"/>
        <family val="2"/>
        <scheme val="minor"/>
      </rPr>
      <t>RFM_Monetary_Score:</t>
    </r>
    <r>
      <rPr>
        <sz val="11"/>
        <color rgb="FF000000"/>
        <rFont val="Aptos Narrow"/>
        <family val="2"/>
        <scheme val="minor"/>
      </rPr>
      <t xml:space="preserve"> Numerical Values (1-100)</t>
    </r>
  </si>
  <si>
    <r>
      <rPr>
        <b/>
        <sz val="12"/>
        <color rgb="FF000000"/>
        <rFont val="Aptos Narrow"/>
        <family val="2"/>
        <scheme val="minor"/>
      </rPr>
      <t xml:space="preserve">CLTV: </t>
    </r>
    <r>
      <rPr>
        <sz val="12"/>
        <color rgb="FF000000"/>
        <rFont val="Aptos Narrow"/>
        <family val="2"/>
        <scheme val="minor"/>
      </rPr>
      <t>High</t>
    </r>
  </si>
  <si>
    <t>Expected to generate the most revenue over their lifetime</t>
  </si>
  <si>
    <r>
      <rPr>
        <b/>
        <sz val="12"/>
        <color rgb="FF000000"/>
        <rFont val="Aptos Narrow"/>
        <family val="2"/>
        <scheme val="minor"/>
      </rPr>
      <t>CLTV:</t>
    </r>
    <r>
      <rPr>
        <sz val="12"/>
        <color rgb="FF000000"/>
        <rFont val="Aptos Narrow"/>
        <family val="2"/>
        <scheme val="minor"/>
      </rPr>
      <t xml:space="preserve"> Medium</t>
    </r>
  </si>
  <si>
    <t>Moderate expected lifetime revenue</t>
  </si>
  <si>
    <r>
      <rPr>
        <b/>
        <sz val="12"/>
        <color rgb="FF000000"/>
        <rFont val="Aptos Narrow"/>
        <family val="2"/>
        <scheme val="minor"/>
      </rPr>
      <t>CLTV:</t>
    </r>
    <r>
      <rPr>
        <sz val="12"/>
        <color rgb="FF000000"/>
        <rFont val="Aptos Narrow"/>
        <family val="2"/>
        <scheme val="minor"/>
      </rPr>
      <t xml:space="preserve"> Low</t>
    </r>
  </si>
  <si>
    <t>Lowest expected lifetime revenue</t>
  </si>
  <si>
    <r>
      <rPr>
        <b/>
        <sz val="12"/>
        <color rgb="FF000000"/>
        <rFont val="Aptos Narrow"/>
        <family val="2"/>
        <scheme val="minor"/>
      </rPr>
      <t xml:space="preserve">Crossfish: 
</t>
    </r>
    <r>
      <rPr>
        <sz val="11"/>
        <color rgb="FF000000"/>
        <rFont val="Aptos Narrow"/>
        <family val="2"/>
        <scheme val="minor"/>
      </rPr>
      <t>prestige_skin_buyer
dermo_skin_buyer
hair_buyer
cosmetics_buyer
fragrance_buyer</t>
    </r>
  </si>
  <si>
    <r>
      <rPr>
        <b/>
        <sz val="12"/>
        <color rgb="FF000000"/>
        <rFont val="Aptos Narrow"/>
        <family val="2"/>
        <scheme val="minor"/>
      </rPr>
      <t xml:space="preserve">buyer: </t>
    </r>
    <r>
      <rPr>
        <sz val="12"/>
        <color rgb="FF000000"/>
        <rFont val="Aptos Narrow"/>
        <family val="2"/>
        <scheme val="minor"/>
      </rPr>
      <t>currently active purchaser in the category</t>
    </r>
  </si>
  <si>
    <r>
      <rPr>
        <b/>
        <sz val="12"/>
        <color rgb="FF000000"/>
        <rFont val="Aptos Narrow"/>
        <family val="2"/>
        <scheme val="minor"/>
      </rPr>
      <t xml:space="preserve">Crossfish: 
</t>
    </r>
    <r>
      <rPr>
        <sz val="11"/>
        <color rgb="FF000000"/>
        <rFont val="Aptos Narrow"/>
        <family val="2"/>
        <scheme val="minor"/>
      </rPr>
      <t>mass_beauty_prospect
cosmetics_prospect
fragrance_prospect
prestige_skin_prospect
dermo_skin_prospect
hair_prospect
pro_beauty_prospect</t>
    </r>
  </si>
  <si>
    <r>
      <rPr>
        <b/>
        <sz val="12"/>
        <color rgb="FF000000"/>
        <rFont val="Aptos Narrow"/>
        <family val="2"/>
        <scheme val="minor"/>
      </rPr>
      <t>prospect:</t>
    </r>
    <r>
      <rPr>
        <sz val="12"/>
        <color rgb="FF000000"/>
        <rFont val="Aptos Narrow"/>
        <family val="2"/>
        <scheme val="minor"/>
      </rPr>
      <t xml:space="preserve"> never purchased but shows affinity signals</t>
    </r>
  </si>
  <si>
    <r>
      <rPr>
        <b/>
        <sz val="12"/>
        <color rgb="FF000000"/>
        <rFont val="Aptos Narrow"/>
        <family val="2"/>
        <scheme val="minor"/>
      </rPr>
      <t xml:space="preserve">Crossfish:
</t>
    </r>
    <r>
      <rPr>
        <sz val="11"/>
        <color rgb="FF000000"/>
        <rFont val="Aptos Narrow"/>
        <family val="2"/>
        <scheme val="minor"/>
      </rPr>
      <t>cosmetics_inactive_buyer
prestige_skin_inactive_buyer
dermo_skin_inactive_buyer
fragrance_inactive_buyer
hair_inactive_buyer</t>
    </r>
  </si>
  <si>
    <r>
      <rPr>
        <b/>
        <sz val="12"/>
        <color rgb="FF000000"/>
        <rFont val="Aptos Narrow"/>
        <family val="2"/>
        <scheme val="minor"/>
      </rPr>
      <t>inactive_buyer:</t>
    </r>
    <r>
      <rPr>
        <sz val="12"/>
        <color rgb="FF000000"/>
        <rFont val="Aptos Narrow"/>
        <family val="2"/>
        <scheme val="minor"/>
      </rPr>
      <t xml:space="preserve"> previously purchased but no longer active in the category</t>
    </r>
  </si>
  <si>
    <r>
      <rPr>
        <b/>
        <sz val="12"/>
        <color rgb="FF000000"/>
        <rFont val="Aptos Narrow"/>
        <family val="2"/>
        <scheme val="minor"/>
      </rPr>
      <t xml:space="preserve">Crossfish:
</t>
    </r>
    <r>
      <rPr>
        <sz val="11"/>
        <color rgb="FF000000"/>
        <rFont val="Aptos Narrow"/>
        <family val="2"/>
        <scheme val="minor"/>
      </rPr>
      <t>mass_beauty_inactive_prospect
cosmetics_inactive_prospect
prestige_skin_inactive_prospect
fragrance_inactive_prospect
dermo_skin_inactive_prospect
hair_inactive_prospect
pro_beauty_inactive_prospec</t>
    </r>
  </si>
  <si>
    <r>
      <rPr>
        <b/>
        <sz val="12"/>
        <color rgb="FF000000"/>
        <rFont val="Aptos Narrow"/>
        <family val="2"/>
        <scheme val="minor"/>
      </rPr>
      <t>inactive_prospect:</t>
    </r>
    <r>
      <rPr>
        <sz val="12"/>
        <color rgb="FF000000"/>
        <rFont val="Aptos Narrow"/>
        <family val="2"/>
        <scheme val="minor"/>
      </rPr>
      <t xml:space="preserve"> showed past affinity signals but is no longer engaged</t>
    </r>
  </si>
  <si>
    <r>
      <rPr>
        <b/>
        <sz val="12"/>
        <color rgb="FF000000"/>
        <rFont val="Aptos Narrow"/>
        <family val="2"/>
        <scheme val="minor"/>
      </rPr>
      <t>Product Category Affinity Segments - SKINCARE:</t>
    </r>
    <r>
      <rPr>
        <sz val="11"/>
        <color rgb="FF000000"/>
        <rFont val="Aptos Narrow"/>
        <family val="2"/>
        <scheme val="minor"/>
      </rPr>
      <t xml:space="preserve"> basic, medium, high
</t>
    </r>
    <r>
      <rPr>
        <b/>
        <sz val="12"/>
        <color rgb="FF000000"/>
        <rFont val="Aptos Narrow"/>
        <family val="2"/>
        <scheme val="minor"/>
      </rPr>
      <t>Product Category Affinity Segments - COSMETICS:</t>
    </r>
    <r>
      <rPr>
        <sz val="11"/>
        <color rgb="FF000000"/>
        <rFont val="Aptos Narrow"/>
        <family val="2"/>
        <scheme val="minor"/>
      </rPr>
      <t xml:space="preserve"> basic, medium, high
</t>
    </r>
    <r>
      <rPr>
        <b/>
        <sz val="12"/>
        <color rgb="FF000000"/>
        <rFont val="Aptos Narrow"/>
        <family val="2"/>
        <scheme val="minor"/>
      </rPr>
      <t>Product Category Affinity Segments - HAIRCARE:</t>
    </r>
    <r>
      <rPr>
        <sz val="11"/>
        <color rgb="FF000000"/>
        <rFont val="Aptos Narrow"/>
        <family val="2"/>
        <scheme val="minor"/>
      </rPr>
      <t xml:space="preserve"> basic, medium, high
</t>
    </r>
    <r>
      <rPr>
        <b/>
        <sz val="12"/>
        <color rgb="FF000000"/>
        <rFont val="Aptos Narrow"/>
        <family val="2"/>
        <scheme val="minor"/>
      </rPr>
      <t>Product Category Affinity Segments - HAIRCOLOR:</t>
    </r>
    <r>
      <rPr>
        <sz val="11"/>
        <color rgb="FF000000"/>
        <rFont val="Aptos Narrow"/>
        <family val="2"/>
        <scheme val="minor"/>
      </rPr>
      <t xml:space="preserve"> basic, medium, high</t>
    </r>
  </si>
  <si>
    <r>
      <rPr>
        <b/>
        <sz val="12"/>
        <color rgb="FF000000"/>
        <rFont val="Aptos Narrow"/>
        <family val="2"/>
        <scheme val="minor"/>
      </rPr>
      <t>basic:</t>
    </r>
    <r>
      <rPr>
        <sz val="12"/>
        <color rgb="FF000000"/>
        <rFont val="Aptos Narrow"/>
        <family val="2"/>
        <scheme val="minor"/>
      </rPr>
      <t xml:space="preserve"> low or no demonstrated affinity toward this category</t>
    </r>
  </si>
  <si>
    <r>
      <rPr>
        <b/>
        <sz val="12"/>
        <color rgb="FF000000"/>
        <rFont val="Aptos Narrow"/>
        <family val="2"/>
        <scheme val="minor"/>
      </rPr>
      <t>medium:</t>
    </r>
    <r>
      <rPr>
        <sz val="12"/>
        <color rgb="FF000000"/>
        <rFont val="Aptos Narrow"/>
        <family val="2"/>
        <scheme val="minor"/>
      </rPr>
      <t xml:space="preserve"> moderate affinity</t>
    </r>
  </si>
  <si>
    <r>
      <rPr>
        <b/>
        <sz val="12"/>
        <color rgb="FF000000"/>
        <rFont val="Aptos Narrow"/>
        <family val="2"/>
        <scheme val="minor"/>
      </rPr>
      <t>high:</t>
    </r>
    <r>
      <rPr>
        <sz val="12"/>
        <color rgb="FF000000"/>
        <rFont val="Aptos Narrow"/>
        <family val="2"/>
        <scheme val="minor"/>
      </rPr>
      <t xml:space="preserve"> strong affinity — high likelihood to purchase in this category</t>
    </r>
  </si>
  <si>
    <r>
      <rPr>
        <b/>
        <sz val="12"/>
        <color rgb="FF000000"/>
        <rFont val="Aptos Narrow"/>
        <family val="2"/>
        <scheme val="minor"/>
      </rPr>
      <t>Churn Model:</t>
    </r>
    <r>
      <rPr>
        <sz val="11"/>
        <color rgb="FF000000"/>
        <rFont val="Aptos Narrow"/>
        <family val="2"/>
        <scheme val="minor"/>
      </rPr>
      <t xml:space="preserve"> At Risk of Churn</t>
    </r>
  </si>
  <si>
    <t>Customer shows behavioral signals indicating likely disengagement or lapse</t>
  </si>
  <si>
    <r>
      <rPr>
        <b/>
        <sz val="12"/>
        <color theme="1"/>
        <rFont val="Aptos Narrow"/>
        <family val="2"/>
        <scheme val="minor"/>
      </rPr>
      <t>Prospect Prioritization Model:</t>
    </r>
    <r>
      <rPr>
        <sz val="11"/>
        <color theme="1"/>
        <rFont val="Aptos Narrow"/>
        <family val="2"/>
        <scheme val="minor"/>
      </rPr>
      <t xml:space="preserve"> High Priority Prospects</t>
    </r>
  </si>
  <si>
    <t>Highest likelihood to convert into a buyer</t>
  </si>
  <si>
    <r>
      <rPr>
        <b/>
        <sz val="12"/>
        <color theme="1"/>
        <rFont val="Aptos Narrow"/>
        <family val="2"/>
        <scheme val="minor"/>
      </rPr>
      <t xml:space="preserve">Prospect Prioritization Model: </t>
    </r>
    <r>
      <rPr>
        <sz val="11"/>
        <color theme="1"/>
        <rFont val="Aptos Narrow"/>
        <family val="2"/>
        <scheme val="minor"/>
      </rPr>
      <t>seg3</t>
    </r>
  </si>
  <si>
    <t>Mid priority tier</t>
  </si>
  <si>
    <t xml:space="preserve">[DEFINITION CHECK] CDMO </t>
  </si>
  <si>
    <r>
      <rPr>
        <b/>
        <sz val="12"/>
        <color theme="1"/>
        <rFont val="Aptos Narrow"/>
        <family val="2"/>
        <scheme val="minor"/>
      </rPr>
      <t xml:space="preserve">Prospect Prioritization Model: </t>
    </r>
    <r>
      <rPr>
        <sz val="11"/>
        <color theme="1"/>
        <rFont val="Aptos Narrow"/>
        <family val="2"/>
        <scheme val="minor"/>
      </rPr>
      <t>seg2</t>
    </r>
  </si>
  <si>
    <t>Mid-lower priority tier</t>
  </si>
  <si>
    <r>
      <rPr>
        <b/>
        <sz val="12"/>
        <color theme="1"/>
        <rFont val="Aptos Narrow"/>
        <family val="2"/>
        <scheme val="minor"/>
      </rPr>
      <t xml:space="preserve">Prospect Prioritization Model: </t>
    </r>
    <r>
      <rPr>
        <sz val="11"/>
        <color theme="1"/>
        <rFont val="Aptos Narrow"/>
        <family val="2"/>
        <scheme val="minor"/>
      </rPr>
      <t>seg1</t>
    </r>
  </si>
  <si>
    <t>Lower priority tier </t>
  </si>
  <si>
    <r>
      <rPr>
        <b/>
        <sz val="12"/>
        <color theme="1"/>
        <rFont val="Aptos Narrow"/>
        <family val="2"/>
        <scheme val="minor"/>
      </rPr>
      <t xml:space="preserve">Promo Sensitivity Segments: </t>
    </r>
    <r>
      <rPr>
        <sz val="11"/>
        <color theme="1"/>
        <rFont val="Aptos Narrow"/>
        <family val="2"/>
        <scheme val="minor"/>
      </rPr>
      <t>Value Driven Explorers</t>
    </r>
  </si>
  <si>
    <t>Moderate sensitivity — open to promotions but not solely motivated by them</t>
  </si>
  <si>
    <r>
      <rPr>
        <b/>
        <sz val="12"/>
        <color theme="1"/>
        <rFont val="Aptos Narrow"/>
        <family val="2"/>
        <scheme val="minor"/>
      </rPr>
      <t xml:space="preserve">Promo Sensitivity Segments: </t>
    </r>
    <r>
      <rPr>
        <sz val="11"/>
        <color theme="1"/>
        <rFont val="Aptos Narrow"/>
        <family val="2"/>
        <scheme val="minor"/>
      </rPr>
      <t>Elite Promo Patrons</t>
    </r>
  </si>
  <si>
    <t>Highest sensitivity — consistently engages with and converts on promotions</t>
  </si>
  <si>
    <r>
      <rPr>
        <b/>
        <sz val="12"/>
        <color theme="1"/>
        <rFont val="Aptos Narrow"/>
        <family val="2"/>
        <scheme val="minor"/>
      </rPr>
      <t xml:space="preserve">Promo Sensitivity Segments: </t>
    </r>
    <r>
      <rPr>
        <sz val="11"/>
        <color theme="1"/>
        <rFont val="Aptos Narrow"/>
        <family val="2"/>
        <scheme val="minor"/>
      </rPr>
      <t>Savvy Deal Seekers</t>
    </r>
  </si>
  <si>
    <t>Actively seeks discounts; purchases are predominantly promo-driven</t>
  </si>
  <si>
    <r>
      <rPr>
        <b/>
        <sz val="12"/>
        <color theme="1"/>
        <rFont val="Aptos Narrow"/>
        <family val="2"/>
        <scheme val="minor"/>
      </rPr>
      <t xml:space="preserve">Promo Sensitivity Segments: </t>
    </r>
    <r>
      <rPr>
        <sz val="11"/>
        <color theme="1"/>
        <rFont val="Aptos Narrow"/>
        <family val="2"/>
        <scheme val="minor"/>
      </rPr>
      <t>Promo Pioneers</t>
    </r>
  </si>
  <si>
    <t>Early adopters of promotions; quick to respond to new offers</t>
  </si>
  <si>
    <t>Identity - prod_us_catalog.ddx_b2c_gold.cdp__identity_v</t>
  </si>
  <si>
    <t>(This is the core customer profile table from the CDP. Each row represents a single customer per brand.)</t>
  </si>
  <si>
    <t xml:space="preserve">Long Term Frozen Group </t>
  </si>
  <si>
    <t>Long Term Frozen Control Group. Indicates whether a customer is part of a permanent holdout group used to measure the incremental impact of marketing. Customers in the control group are deliberately excluded from receiving marketing communications so their behavior can be compared against the marketed population in ongoing A/B testing.
This value is derived from the customer's `group_type` and the start/end dates of their control group assignment, using the most recent `created_dt` from the source. The related columns `ControlStartDate` and `ControlEndDate` track when the customer entered and exited the control group.</t>
  </si>
  <si>
    <t>NOT_CONTROL</t>
  </si>
  <si>
    <t>Customer is not in the control group. They receive marketing communications as normal and are part of the "treated" population for measurement purposes.</t>
  </si>
  <si>
    <t>ACTIVE</t>
  </si>
  <si>
    <t>Customer is currently in the frozen control group. They are actively being held out from all marketing communications to serve as a baseline for incrementality measurement.</t>
  </si>
  <si>
    <t>INACTIVE</t>
  </si>
  <si>
    <t>Customer was previously in the control group but has since been removed. They now receive marketing communications again. Their holdout period is bounded by ControlStartDate and ControlEndDate.</t>
  </si>
  <si>
    <t>Control group status was not determined or is unavailable from the source system. This is the second-largest group (~44M), likely representing customers who were never evaluated for control group inclusion.</t>
  </si>
  <si>
    <t>Contactability - prod_us_catalog.ddx_b2c_gold.cdp__contactability_v</t>
  </si>
  <si>
    <t>(This table stores customer-level marketing permission and channel reachability from the CDP. Each row represents a single customer per brand, indicating which communication channels (email, direct mail, phone, SMS) the customer has opted into, along with a composite contactability_key that summarizes their overall reachability at a glance. It also includes a targeted advertisement flag for email-based ad targeting. Use this table to determine which customers can be contacted, through which channels, and to filter campaign audiences by consent status.)</t>
  </si>
  <si>
    <t xml:space="preserve">Contactability Channel </t>
  </si>
  <si>
    <t>A composite key that summarizes which marketing channels a customer has opted into and can be reached through. It is constructed as CON + the concatenation of all channel codes where the customer has active permission. If no permissions exist, it is CONNONE.</t>
  </si>
  <si>
    <t>CONEML</t>
  </si>
  <si>
    <t>Email only</t>
  </si>
  <si>
    <t>CONDM</t>
  </si>
  <si>
    <t>Direct mail only</t>
  </si>
  <si>
    <t>CONSMS</t>
  </si>
  <si>
    <t>SMS only</t>
  </si>
  <si>
    <t>CONPH</t>
  </si>
  <si>
    <t>Phone only</t>
  </si>
  <si>
    <t>CONEMLDM</t>
  </si>
  <si>
    <t>Email + Direct mail</t>
  </si>
  <si>
    <t>CONEMLSMS</t>
  </si>
  <si>
    <t>Email + SMS</t>
  </si>
  <si>
    <t>CONEMLPH</t>
  </si>
  <si>
    <t>Email + Phone</t>
  </si>
  <si>
    <t>CONDMPH</t>
  </si>
  <si>
    <t>Direct mail + Phone</t>
  </si>
  <si>
    <t>CONDMSMS</t>
  </si>
  <si>
    <t>Direct mail + SMS</t>
  </si>
  <si>
    <t>CONPHSMS</t>
  </si>
  <si>
    <t>Phone + SMS</t>
  </si>
  <si>
    <t>CONEMLDMPH</t>
  </si>
  <si>
    <t>Email + Direct mail + Phone</t>
  </si>
  <si>
    <t>CONEMLDMSMS</t>
  </si>
  <si>
    <t>Email + Direct mail + SMS</t>
  </si>
  <si>
    <t>CONEMLPHSMS</t>
  </si>
  <si>
    <t>Email + Phone + SMS</t>
  </si>
  <si>
    <t>CONDMPHSMS</t>
  </si>
  <si>
    <t>Direct mail + Phone + SMS</t>
  </si>
  <si>
    <t>CONEMLDMPHSMS</t>
  </si>
  <si>
    <t>All four channels</t>
  </si>
  <si>
    <t>CONNONE</t>
  </si>
  <si>
    <t>Not contactable through any channel</t>
  </si>
  <si>
    <t>Loyalty - prod_us_catalog.ddx_b2c_gold.cdp__loyalty_v</t>
  </si>
  <si>
    <t>(This table contains customer-level loyalty program membership and points activity from the CDP. Each row represents a single loyalty member per brand, including their membership details (member number, enrollment email, channel, current tier, tier join/expiry dates), points balances (current balance, lifetime balance, points earned, redeemed, expired, and expiring), activity tracking (last login, last activity date), and loyalty status flags (active in last 12 months, lapsed). Use this table to analyze loyalty program participation, points economics, tier distribution, and member engagement.)</t>
  </si>
  <si>
    <t>Reference that represents a customer's membership state (inactive, active, or lapsed) within the brands loyalty ecosystem (for their most recently active loyalty account).</t>
  </si>
  <si>
    <t>VCH_LOYLS_LLM</t>
  </si>
  <si>
    <t>Lapsed Loyalty Member</t>
  </si>
  <si>
    <t>VCH_LOYLS_LM</t>
  </si>
  <si>
    <t>Loyalty Member</t>
  </si>
  <si>
    <t>VCH_LOYLS_NA</t>
  </si>
  <si>
    <t>Not a Loyalty Member</t>
  </si>
  <si>
    <t>Loyalty Channel</t>
  </si>
  <si>
    <t>States the channel through which the user enrolled in a loyalty program</t>
  </si>
  <si>
    <t>online</t>
  </si>
  <si>
    <t>Digital/browser-based engagement</t>
  </si>
  <si>
    <t>web</t>
  </si>
  <si>
    <t>store</t>
  </si>
  <si>
    <t>In-person retail engagement</t>
  </si>
  <si>
    <t>migration</t>
  </si>
  <si>
    <t>Customer migrated from a legacy loyalty system</t>
  </si>
  <si>
    <t>offline</t>
  </si>
  <si>
    <t>retail</t>
  </si>
  <si>
    <t>ddxl</t>
  </si>
  <si>
    <t>Engagement via the loyalty platform itself</t>
  </si>
  <si>
    <t>platform</t>
  </si>
  <si>
    <t>Tier Name</t>
  </si>
  <si>
    <t>Name of the current loyalty tier for each customer</t>
  </si>
  <si>
    <t>Currently available tiers: EXTRA, ROSEGOLD, OBSESSED, SILVER, UNITY, LIKEIT, SUPER, EXPLORER, RED, GOLD, EVEREST, FAN, CRUSH, EPIC, PLATINUM, LOVEIT, ICON, LOVE, OBSESSEDWITHIT, LOVER, OBSESSION, EXTRAORDINARY, BLACK, EXCLUSIVE, FREAK, POWER, ICONIC, ROCKSTAR, DREAM</t>
  </si>
  <si>
    <t>Tiers can be added or scrapped, values are changeable</t>
  </si>
  <si>
    <t>Loyalty Event - prod_us_catalog.ddx_b2c_gold.cdp__loyalty_event_v</t>
  </si>
  <si>
    <t>This table contains event-level loyalty program activity from the CDP. Each row represents a single loyalty event for a customer per brand, including identifiers (brand_customer_id, loyalty_member_num, loyalty_event_id), brand/geography context (brand_code, brand_country, division_code), event details (loyalty_event_type, loyalty_event_dt), and channel attribution (loyalty_channel, loyalty_sub_channel). Use this view to analyze loyalty event frequency, event type distribution, channel engagement patterns, and member activity timelines.</t>
  </si>
  <si>
    <t>Acqusition Interaction Data - prod_us_catalog.ddx_b2c_gold.cdp__acquisition_interaction_data_v</t>
  </si>
  <si>
    <t>(This table provides customer-level acquisition, registration, and engagement activity status from the CDP. Each row represents a single customer per brand, capturing how they were acquired (campaign, channel, source, registration platform), key purchase milestones (first and last purchase dates), most recent engagement activity, and a set of recency-based status classifications that bucket customers by email responsiveness, overall activity level, and non-D2C buying behavior. Use this table to analyze customer acquisition funnels, track lifecycle progression, and segment audiences by engagement recency.)</t>
  </si>
  <si>
    <t>Last Engagement Channel</t>
  </si>
  <si>
    <t>Key that indicates which channel the user last engagement interaction was, the structure is "EGC" (Engagement) + Channel Code (KIN = Kinetic, for example)</t>
  </si>
  <si>
    <t>EGCEML</t>
  </si>
  <si>
    <t>EGCATT</t>
  </si>
  <si>
    <t>SMS</t>
  </si>
  <si>
    <t>EGCWEB</t>
  </si>
  <si>
    <t>Website</t>
  </si>
  <si>
    <t>EGCLEG</t>
  </si>
  <si>
    <t>Legacy CRM</t>
  </si>
  <si>
    <t>EGCFSS</t>
  </si>
  <si>
    <t>FSS</t>
  </si>
  <si>
    <t>EGMANU</t>
  </si>
  <si>
    <t>CRM3</t>
  </si>
  <si>
    <t>EGCSA</t>
  </si>
  <si>
    <t>Store App</t>
  </si>
  <si>
    <t>EGCCC</t>
  </si>
  <si>
    <t>Customer care</t>
  </si>
  <si>
    <t>EGCW</t>
  </si>
  <si>
    <t>WYNG</t>
  </si>
  <si>
    <t>EGCEXT</t>
  </si>
  <si>
    <t>Refer a friend</t>
  </si>
  <si>
    <t>Acquisition First Engagement</t>
  </si>
  <si>
    <t>Key that indicates through which channel the acquisition was made, the structure is "ACQ" (Acquisition) + Channel Code (KIN = Kinetic, for example)</t>
  </si>
  <si>
    <t>ACQWEB</t>
  </si>
  <si>
    <t>ACQATT</t>
  </si>
  <si>
    <t>ACQSOP</t>
  </si>
  <si>
    <t>SoPost</t>
  </si>
  <si>
    <t>ACQLEG</t>
  </si>
  <si>
    <t>ACQFSS</t>
  </si>
  <si>
    <t>ACQSS</t>
  </si>
  <si>
    <t>Sweepstakes</t>
  </si>
  <si>
    <t>ACQS</t>
  </si>
  <si>
    <t>Social</t>
  </si>
  <si>
    <t>ACQW</t>
  </si>
  <si>
    <t>ACQWL</t>
  </si>
  <si>
    <t>White Label</t>
  </si>
  <si>
    <t>ACQML</t>
  </si>
  <si>
    <t>Media Leads</t>
  </si>
  <si>
    <t>ACQRTM</t>
  </si>
  <si>
    <t>RTM</t>
  </si>
  <si>
    <t>ACQPI</t>
  </si>
  <si>
    <t>Product Inserts</t>
  </si>
  <si>
    <t>ACQCC</t>
  </si>
  <si>
    <t>ACQEXT</t>
  </si>
  <si>
    <t>ACQE</t>
  </si>
  <si>
    <t>Events</t>
  </si>
  <si>
    <t>ACQMA</t>
  </si>
  <si>
    <t>Mobile App</t>
  </si>
  <si>
    <t>ACQKIN</t>
  </si>
  <si>
    <t>Kinetic</t>
  </si>
  <si>
    <t>ACQMU</t>
  </si>
  <si>
    <t>External/Upload</t>
  </si>
  <si>
    <t>ACQSO</t>
  </si>
  <si>
    <t>SFMC OTHERS</t>
  </si>
  <si>
    <t>ACQMC</t>
  </si>
  <si>
    <t>MAILCHIMP</t>
  </si>
  <si>
    <t>ACQR</t>
  </si>
  <si>
    <t>Rewards</t>
  </si>
  <si>
    <t>ACQY</t>
  </si>
  <si>
    <t>Yieldify</t>
  </si>
  <si>
    <t>ACQPL</t>
  </si>
  <si>
    <t>Product Launch</t>
  </si>
  <si>
    <t>ACQSSS</t>
  </si>
  <si>
    <t>SFMC SWEEPSTAKES</t>
  </si>
  <si>
    <t>ACQPS</t>
  </si>
  <si>
    <t>Pop-up Store</t>
  </si>
  <si>
    <t>ACQA</t>
  </si>
  <si>
    <t>Automat</t>
  </si>
  <si>
    <t>ACQNCC</t>
  </si>
  <si>
    <t>Name Capture Cards</t>
  </si>
  <si>
    <t>ACQM</t>
  </si>
  <si>
    <t>Virtual consultation</t>
  </si>
  <si>
    <t>ACQSE</t>
  </si>
  <si>
    <t>Store Event</t>
  </si>
  <si>
    <t>Shows through which platform the customer interacted on the acquisition moment</t>
  </si>
  <si>
    <t>VCH_REGS_NR</t>
  </si>
  <si>
    <t>Not Registered</t>
  </si>
  <si>
    <t>VCH_REGS_NA</t>
  </si>
  <si>
    <t>Not Applicable</t>
  </si>
  <si>
    <t>VCH_REGS_R</t>
  </si>
  <si>
    <t>Registered</t>
  </si>
  <si>
    <t>Classifies a customer's email engagement recency — how recently they last opened or clicked an email. Values are bucketed into month ranges to indicate how "fresh" a customer's email responsiveness is. The prefix VCH_CEOCS stands for Value Chain Consumer Email Open Click Status.</t>
  </si>
  <si>
    <t>Last email open or click within 0–3 months. Most recently engaged via email.</t>
  </si>
  <si>
    <t>Last email open or click within 4–6 months.</t>
  </si>
  <si>
    <t>Last email open or click within 7–9 months.</t>
  </si>
  <si>
    <t>Last email open or click within 10–12 months. Least recent but still active within the past year.</t>
  </si>
  <si>
    <t>Inactive — no email open or click in the last 12 months.</t>
  </si>
  <si>
    <t>Not applicable — no email engagement history on record (e.g., never received an email or no email address).</t>
  </si>
  <si>
    <t>Classifies a customer's overall activity recency — how recently they had any interaction (purchase, engagement, profile update, etc.). Values are bucketed into month ranges since last activity. The prefix VCH_CA stands for Value Chain Consumer Activity.</t>
  </si>
  <si>
    <t>VCH_CA_03C</t>
  </si>
  <si>
    <t>Last activity within 0–3 months. Most recently active.</t>
  </si>
  <si>
    <t>VCH_CA_46C</t>
  </si>
  <si>
    <t>Last activity within 4–6 months.</t>
  </si>
  <si>
    <t>VCH_CA_79C</t>
  </si>
  <si>
    <t>Last activity within 7–9 months.</t>
  </si>
  <si>
    <t>VCH_CA_1012C</t>
  </si>
  <si>
    <t>Last activity within 10–12 months.</t>
  </si>
  <si>
    <t>VCH_CA_1324C</t>
  </si>
  <si>
    <t>Last activity within 13–24 months.</t>
  </si>
  <si>
    <t>VCH_CA_2536C</t>
  </si>
  <si>
    <t>Last activity within 25–36 months.</t>
  </si>
  <si>
    <t>VCH_CA_36PC</t>
  </si>
  <si>
    <t>Last activity over 36 months ago. Longest period of inactivity.</t>
  </si>
  <si>
    <t>A broad, simplified classification of whether a customer is currently active or inactive. This is the high-level summary of consumer_activity_key — collapsing the detailed month-range buckets into a binary active/inactive flag. The prefix VCH_CAS stands for Value Chain Consumer Activity Status.</t>
  </si>
  <si>
    <t>VCH_CAS_A</t>
  </si>
  <si>
    <t>Active — customer has had at least one interaction (purchase, engagement, profile update) within the last 12 months.</t>
  </si>
  <si>
    <t>VCH_CAS_IA</t>
  </si>
  <si>
    <t>Inactive — no recorded interaction in the last 12 months.</t>
  </si>
  <si>
    <t>Transactional KPIs - prod_us_catalog.ddx_b2c_gold.cdp__transactional_kpis_v</t>
  </si>
  <si>
    <t>(This table provides customer-level purchase metrics and buyer lifecycle classifications from the CDP. It contains only customers who have placed at least one order. Each row includes lifetime and trailing-12-month spend and order counts, a set of buyer status flags (active, lapsed, retained, repeat, reactivated, new), sales decile rankings (current and highest-ever), and order frequency. Use this table to analyze purchasing behavior, classify buyers by lifecycle stage, rank customers by spend, and support segmentation for marketing and retention strategies.)</t>
  </si>
  <si>
    <t>VCH_B_IA</t>
  </si>
  <si>
    <t>Inactive</t>
  </si>
  <si>
    <t>VCH_B_A</t>
  </si>
  <si>
    <t>Active</t>
  </si>
  <si>
    <t xml:space="preserve">Indicates whether a customer has ever placed at least one order with the brand. Since this table only contains customers with purchase history, every row carries the same value. The prefix VCH_C stands for Value Chain Consumer.ced. </t>
  </si>
  <si>
    <t>VCH_C_LB</t>
  </si>
  <si>
    <t>Lifetime Buyer — customer has placed at least one order at any point in their history with the brand.</t>
  </si>
  <si>
    <t>Classifies how long it has been since a customer's last purchase, using month-range buckets. Used to identify lapsed buyers and gauge the depth of their inactivity. The prefix VCH_LB stands for Value Chain Lapsed Buyer.</t>
  </si>
  <si>
    <t>VCH_LB_3LB</t>
  </si>
  <si>
    <t>Last purchase within 0–3 months ago.</t>
  </si>
  <si>
    <t>VCH_LB_6LB</t>
  </si>
  <si>
    <t>Last purchase within 4–6 months ago.</t>
  </si>
  <si>
    <t>VCH_LB_9LB</t>
  </si>
  <si>
    <t>Last purchase within 7–9 months ago.</t>
  </si>
  <si>
    <t>VCH_LB_12LB</t>
  </si>
  <si>
    <t>Last purchase within 10–12 months ago.</t>
  </si>
  <si>
    <t>VCH_LB_24LB</t>
  </si>
  <si>
    <t>Last purchase within 13–24 months ago.</t>
  </si>
  <si>
    <t>VCH_LB_36LB</t>
  </si>
  <si>
    <t>Last purchase within 25–36 months ago.</t>
  </si>
  <si>
    <t>VCH_LB_36PLB</t>
  </si>
  <si>
    <t>Last purchase over 36 months ago. Longest period without a purchase.</t>
  </si>
  <si>
    <t>VCH_LB_NLB</t>
  </si>
  <si>
    <t>Not a Lapsed Buyer — customer has purchased recently enough to still be considered active.</t>
  </si>
  <si>
    <t>VCH_LB_NA</t>
  </si>
  <si>
    <t>Not applicable.</t>
  </si>
  <si>
    <t xml:space="preserve">The customer is referred to as retained buyer if he/she has placed orders in the last 12 months as well as from last 12 to 24 months from the current date. 
</t>
  </si>
  <si>
    <t>VCH_RETNB_RB</t>
  </si>
  <si>
    <t>Retained Buyer — customer purchased in the last 12 months AND in the 12–24 months before that.</t>
  </si>
  <si>
    <t>VCH_RETNB_NRB</t>
  </si>
  <si>
    <t>Not a Retained Buyer — customer did not purchase in both consecutive 12-month windows.</t>
  </si>
  <si>
    <t xml:space="preserve">A customer is referred to as a repeat buyer if they have made 2 or more purchases within the last 12 months. 
</t>
  </si>
  <si>
    <t xml:space="preserve">The customer is referred to as reactivated buyer if he/she has placed orders in the last 12 months as well as from last 24 to 36 months but no orders placed in the last 12 to 24 months from the current date. 
 This KPI has three possible value.
</t>
  </si>
  <si>
    <t>VCH_REACB_RB</t>
  </si>
  <si>
    <t>Reactivated Buyer — customer purchased in the last 12 months and in the 24–36 month window, but NOT in the 12–24 month window. They "came back" after a lapse.</t>
  </si>
  <si>
    <t>VCH_REACB_NRB</t>
  </si>
  <si>
    <t>Not a Reactivated Buyer — customer does not meet the reactivation criteria.</t>
  </si>
  <si>
    <t>VCH_NB_03NB</t>
  </si>
  <si>
    <t>New Buyer — first purchase was 0–3 months ago. Most recent new customer.</t>
  </si>
  <si>
    <t>VCH_NB_36NB</t>
  </si>
  <si>
    <t>New Buyer — first purchase was 3–6 months ago.</t>
  </si>
  <si>
    <t>VCH_NB_69NB</t>
  </si>
  <si>
    <t>New Buyer — first purchase was 6–9 months ago.</t>
  </si>
  <si>
    <t>VCH_NB_912NB</t>
  </si>
  <si>
    <t>New Buyer — first purchase was 9–12 months ago.</t>
  </si>
  <si>
    <t>VCH_NB_NNB</t>
  </si>
  <si>
    <t>Not a New Buyer — customer's first purchase was more than 12 months ago.</t>
  </si>
  <si>
    <t>Average frequency in which a customer purchase an item</t>
  </si>
  <si>
    <t>No Purchase</t>
  </si>
  <si>
    <t>No purchase in a 12-month window</t>
  </si>
  <si>
    <t>1 Time per year</t>
  </si>
  <si>
    <t>At least 1 purchase in a year</t>
  </si>
  <si>
    <t>2 Time per year</t>
  </si>
  <si>
    <t>At least 2 different purchases in a year</t>
  </si>
  <si>
    <t>4+ Time per year</t>
  </si>
  <si>
    <t>4 or more purchases in a year</t>
  </si>
  <si>
    <t>3 Time per year</t>
  </si>
  <si>
    <t>At least 3 different purchases in a year</t>
  </si>
  <si>
    <t>Review Rating</t>
  </si>
  <si>
    <t>review_rating</t>
  </si>
  <si>
    <t>Grade (0-5) given by the customer on the feedback questionnaire</t>
  </si>
  <si>
    <t>Grades ranging from 0 (lowest) to 5 (highest)</t>
  </si>
  <si>
    <t>The customer's current sales decile within a given brand over the last 12 months. Customers are ranked by their 12-month spend and divided into 10 equal groups. Decile 1 = lowest spenders, Decile 10 = highest spenders.</t>
  </si>
  <si>
    <t>Bottom 10% of spenders (lowest spend in the last 12 months).</t>
  </si>
  <si>
    <t>10th–20th percentile.</t>
  </si>
  <si>
    <t>20th–30th percentile.</t>
  </si>
  <si>
    <t>30th–40th percentile.</t>
  </si>
  <si>
    <t>40th–50th percentile.</t>
  </si>
  <si>
    <t>50th–60th percentile.</t>
  </si>
  <si>
    <t>60th–70th percentile.</t>
  </si>
  <si>
    <t>70th–80th percentile.</t>
  </si>
  <si>
    <t>80th–90th percentile.</t>
  </si>
  <si>
    <t>Top 10% of spenders (highest spend in the last 12 months).</t>
  </si>
  <si>
    <t>Unknown or not classifiable.</t>
  </si>
  <si>
    <t>Highest-ever decile was bottom 10%.</t>
  </si>
  <si>
    <t>Highest-ever decile was 10th–20th percentile.</t>
  </si>
  <si>
    <t>Highest-ever decile was 20th–30th percentile.</t>
  </si>
  <si>
    <t>Highest-ever decile was 30th–40th percentile.</t>
  </si>
  <si>
    <t>Highest-ever decile was 40th–50th percentile.</t>
  </si>
  <si>
    <t>Highest-ever decile was 50th–60th percentile.</t>
  </si>
  <si>
    <t>Highest-ever decile was 60th–70th percentile.</t>
  </si>
  <si>
    <t>Highest-ever decile was 70th–80th percentile.</t>
  </si>
  <si>
    <t>Highest-ever decile was 80th–90th percentile.</t>
  </si>
  <si>
    <t>Highest-ever decile was top 10% of spenders.</t>
  </si>
  <si>
    <t>3P Demographic Data (TransUnion) - prod_us_catalog.ddx_b2c_gold.cdp__3p_demographic_v</t>
  </si>
  <si>
    <t>(This table contains third-party demographic and household enrichment data sourced from TransUnion, matched to CDP customers. Each row provides externally appended attributes for a single customer, including demographics (age, gender, marital status), geographic data (appended address, city, state, zip, lat/long), household composition (number of adults, children, dwelling type), income estimates (median household income, broad and narrow income bands), financial indicators (credit card presence, premium card, retail card), occupation and education level, and household-level interest and purchase signals (cosmetics, luxury lifestyle, cooking, online shopping, warehouse club membership). Use this table to enrich customer profiles with third-party insights for advanced segmentation, lookalike modeling, and audience targeting.)</t>
  </si>
  <si>
    <t>Indicates the estimated age range a customer is (less than 18 is not an option for the estimation). Because of US data collection laws, we don't collect the year of birth, so the age range is the available information about the actual age of a customer</t>
  </si>
  <si>
    <t>18-24</t>
  </si>
  <si>
    <t>Customer falls within the 18-24 age range</t>
  </si>
  <si>
    <t>25-34</t>
  </si>
  <si>
    <t>Customer falls within the 25-34 age range</t>
  </si>
  <si>
    <t>35-44</t>
  </si>
  <si>
    <t>Customer falls within the 35-44 age range</t>
  </si>
  <si>
    <t>45-54</t>
  </si>
  <si>
    <t>Customer falls within the 45-54 age range</t>
  </si>
  <si>
    <t>55-64</t>
  </si>
  <si>
    <t>Customer falls within the 55-64 age range</t>
  </si>
  <si>
    <t>65+</t>
  </si>
  <si>
    <t>Customer falls within the 65+ age range</t>
  </si>
  <si>
    <t>Owns a business</t>
  </si>
  <si>
    <t>Blank</t>
  </si>
  <si>
    <t>Unknown</t>
  </si>
  <si>
    <t>1Y</t>
  </si>
  <si>
    <t>Known Data</t>
  </si>
  <si>
    <t>5N</t>
  </si>
  <si>
    <t>Not Likely to have a child</t>
  </si>
  <si>
    <t>Household has indicated an presence of a credit card</t>
  </si>
  <si>
    <t>S</t>
  </si>
  <si>
    <t>Single Family Dwelling Unit</t>
  </si>
  <si>
    <t>A</t>
  </si>
  <si>
    <t>Multi-Family.  Address contains an apartment number or has a small dwelling size (5 units or less)</t>
  </si>
  <si>
    <t>Marginal Multi-Family.  Lack an apartment number and are considered of questionable deliverability</t>
  </si>
  <si>
    <t>P</t>
  </si>
  <si>
    <t>Post Office Box</t>
  </si>
  <si>
    <t>1 adult female</t>
  </si>
  <si>
    <t>B</t>
  </si>
  <si>
    <t>1 adult male</t>
  </si>
  <si>
    <t>1 adult female and 1 adult male</t>
  </si>
  <si>
    <t>D</t>
  </si>
  <si>
    <t>1 adult female, 1 adult male and children</t>
  </si>
  <si>
    <t>E</t>
  </si>
  <si>
    <t>1 adult female and children present</t>
  </si>
  <si>
    <t>F</t>
  </si>
  <si>
    <t>1 adult male and children present</t>
  </si>
  <si>
    <t>G</t>
  </si>
  <si>
    <t>2 or more adult males</t>
  </si>
  <si>
    <t>H</t>
  </si>
  <si>
    <t>2 or more adult females</t>
  </si>
  <si>
    <t>I</t>
  </si>
  <si>
    <t>2 or more adult males and children</t>
  </si>
  <si>
    <t>J</t>
  </si>
  <si>
    <t>2 or more adult females and children</t>
  </si>
  <si>
    <t>Indicates interest in cooking</t>
  </si>
  <si>
    <t>Indicates interest in luxury life</t>
  </si>
  <si>
    <t>Indicates interest in online education</t>
  </si>
  <si>
    <t>Yes.  Consumers have purchased by direct mail.</t>
  </si>
  <si>
    <t>Buys online</t>
  </si>
  <si>
    <t>000001 - 999999</t>
  </si>
  <si>
    <t>1 adult</t>
  </si>
  <si>
    <t>2 adults</t>
  </si>
  <si>
    <t>3 adults</t>
  </si>
  <si>
    <t>4 adults</t>
  </si>
  <si>
    <t>5 adults</t>
  </si>
  <si>
    <t>6 adults</t>
  </si>
  <si>
    <t>7 adults</t>
  </si>
  <si>
    <t>8 or more adults</t>
  </si>
  <si>
    <t>0 children</t>
  </si>
  <si>
    <t>1 child</t>
  </si>
  <si>
    <t>2 children</t>
  </si>
  <si>
    <t>3 children</t>
  </si>
  <si>
    <t>4 children</t>
  </si>
  <si>
    <t>5 children</t>
  </si>
  <si>
    <t>6 children</t>
  </si>
  <si>
    <t>7 children</t>
  </si>
  <si>
    <t>8 or more children</t>
  </si>
  <si>
    <t>1 person</t>
  </si>
  <si>
    <t>2 persons</t>
  </si>
  <si>
    <t>3 persons</t>
  </si>
  <si>
    <t>4 persons</t>
  </si>
  <si>
    <t>5 persons</t>
  </si>
  <si>
    <t>6 persons</t>
  </si>
  <si>
    <t>7 persons</t>
  </si>
  <si>
    <t>8 or more persons</t>
  </si>
  <si>
    <t>Homemaker</t>
  </si>
  <si>
    <t>Professional/Technical</t>
  </si>
  <si>
    <t>Upper Management/Executive</t>
  </si>
  <si>
    <t>Middle Management</t>
  </si>
  <si>
    <t>Sales/Marketing</t>
  </si>
  <si>
    <t>Clerical/Office</t>
  </si>
  <si>
    <t>Skilled Trade/Machine/Laborer</t>
  </si>
  <si>
    <t>Retired</t>
  </si>
  <si>
    <t>Student</t>
  </si>
  <si>
    <t>Executive/Administrator</t>
  </si>
  <si>
    <t>Self Employed</t>
  </si>
  <si>
    <t>Professional Driver</t>
  </si>
  <si>
    <t>Military</t>
  </si>
  <si>
    <t>Civil Servant</t>
  </si>
  <si>
    <t>Farming/Agriculture</t>
  </si>
  <si>
    <t>Work From Home</t>
  </si>
  <si>
    <t>Health Services</t>
  </si>
  <si>
    <t>Financial Services</t>
  </si>
  <si>
    <t>Teacher/Educator</t>
  </si>
  <si>
    <t>Retail Sales</t>
  </si>
  <si>
    <t>Computer Professional</t>
  </si>
  <si>
    <t>Beauty</t>
  </si>
  <si>
    <t>Real Estate</t>
  </si>
  <si>
    <t>Architects</t>
  </si>
  <si>
    <t>Interior Designers</t>
  </si>
  <si>
    <t>Landscape Architects</t>
  </si>
  <si>
    <t>Electricians</t>
  </si>
  <si>
    <t>Engineers</t>
  </si>
  <si>
    <t>Accountants/Cpa</t>
  </si>
  <si>
    <t>Attorneys</t>
  </si>
  <si>
    <t>Social Worker</t>
  </si>
  <si>
    <t>Counselors</t>
  </si>
  <si>
    <t>Occup Ther/Physical Ther</t>
  </si>
  <si>
    <t>Speech Path./Audiologist</t>
  </si>
  <si>
    <t>Psychologist</t>
  </si>
  <si>
    <t>Pharmacist</t>
  </si>
  <si>
    <t>Opticians/Optometrist</t>
  </si>
  <si>
    <t>Veterinarian</t>
  </si>
  <si>
    <t>Dentist/Dental Hygienist</t>
  </si>
  <si>
    <t>Nurse</t>
  </si>
  <si>
    <t>Doctors/Physicians/Surgeons</t>
  </si>
  <si>
    <t>Chiropractors</t>
  </si>
  <si>
    <t>Surveyors</t>
  </si>
  <si>
    <t>Disabled</t>
  </si>
  <si>
    <t>Insurance/Underwriters</t>
  </si>
  <si>
    <t>Services/Creative</t>
  </si>
  <si>
    <t>Clergy</t>
  </si>
  <si>
    <t>I1</t>
  </si>
  <si>
    <t>Management/Business and Financial Operations</t>
  </si>
  <si>
    <t>I2</t>
  </si>
  <si>
    <t>Technical: Computers/Math and Architect/Engineering</t>
  </si>
  <si>
    <t>I3</t>
  </si>
  <si>
    <t>Professional: Legal/Education and Health Practitioner</t>
  </si>
  <si>
    <t>I4</t>
  </si>
  <si>
    <t>Sales</t>
  </si>
  <si>
    <t>I5</t>
  </si>
  <si>
    <t>Office and Administrative Support</t>
  </si>
  <si>
    <t>I6</t>
  </si>
  <si>
    <t>Blue Collar</t>
  </si>
  <si>
    <t>I7</t>
  </si>
  <si>
    <t>Farming/Fish/Forestry</t>
  </si>
  <si>
    <t>I8</t>
  </si>
  <si>
    <t>Other</t>
  </si>
  <si>
    <t>I9</t>
  </si>
  <si>
    <t>K1</t>
  </si>
  <si>
    <t>K2</t>
  </si>
  <si>
    <t>K3</t>
  </si>
  <si>
    <t>K4</t>
  </si>
  <si>
    <t>K5</t>
  </si>
  <si>
    <t>K6</t>
  </si>
  <si>
    <t>K7</t>
  </si>
  <si>
    <t>K8</t>
  </si>
  <si>
    <t>K9</t>
  </si>
  <si>
    <t>1M</t>
  </si>
  <si>
    <t>Married - Extremely Likely</t>
  </si>
  <si>
    <t>5M</t>
  </si>
  <si>
    <t>Married - Likely</t>
  </si>
  <si>
    <t>5S</t>
  </si>
  <si>
    <t>Single - Likely</t>
  </si>
  <si>
    <t>Unknown Status</t>
  </si>
  <si>
    <t xml:space="preserve">Owns a warehouse membership, Blank = no, or unknown </t>
  </si>
  <si>
    <t>no, or unknown</t>
  </si>
  <si>
    <t>Owns premium retail or store credit card</t>
  </si>
  <si>
    <t>HS Diploma - Extremely Likely</t>
  </si>
  <si>
    <t>Some College - Extremely Likely</t>
  </si>
  <si>
    <t>Bach Degree - Extremely Likely</t>
  </si>
  <si>
    <t>Grad Degree - Extremely Likely</t>
  </si>
  <si>
    <t>Doctorate Degree - Extremely Likely</t>
  </si>
  <si>
    <t>HS Diploma - Likely</t>
  </si>
  <si>
    <t>Some College - Likely</t>
  </si>
  <si>
    <t>Bach Degree - Likely</t>
  </si>
  <si>
    <t>Grad Degree - Likely</t>
  </si>
  <si>
    <t>Doctorate Degree - Likely</t>
  </si>
  <si>
    <t>$1,000 - $14,999</t>
  </si>
  <si>
    <t>$15,000 - $24,999</t>
  </si>
  <si>
    <t>$25,000 - $34,999</t>
  </si>
  <si>
    <t>$35,000 -$49,999</t>
  </si>
  <si>
    <t>$50,000 - $74,999</t>
  </si>
  <si>
    <t>$75,000 - $99,999</t>
  </si>
  <si>
    <t>$100,000 - $124,999</t>
  </si>
  <si>
    <t>$125,000 - $149,999</t>
  </si>
  <si>
    <t>$150,000 - $174,999</t>
  </si>
  <si>
    <t>$175,000 - $199,999</t>
  </si>
  <si>
    <t>K</t>
  </si>
  <si>
    <t>$200,000 - $249,999</t>
  </si>
  <si>
    <t>L</t>
  </si>
  <si>
    <t>$250,000+</t>
  </si>
  <si>
    <t>$0 - $14,999</t>
  </si>
  <si>
    <t>$15,000 - $19,999</t>
  </si>
  <si>
    <t>$20,000 - $24,999</t>
  </si>
  <si>
    <t>$25,000 - $29,999</t>
  </si>
  <si>
    <t>$30,000 - $34,999</t>
  </si>
  <si>
    <t>$35,000 - $39,999</t>
  </si>
  <si>
    <t>$40,000 - $44,999</t>
  </si>
  <si>
    <t>$45,000 - $49,999</t>
  </si>
  <si>
    <t>$50,000 - $54,999</t>
  </si>
  <si>
    <t>$55,000 - $59,999</t>
  </si>
  <si>
    <t>$60,000 - $64,999</t>
  </si>
  <si>
    <t>$65,000 - $69,999</t>
  </si>
  <si>
    <t>$70,000 - $74,999</t>
  </si>
  <si>
    <t>$75,000 - $79,999</t>
  </si>
  <si>
    <t>$80,000 - $84,999</t>
  </si>
  <si>
    <t>$85,000 - $89,999</t>
  </si>
  <si>
    <t>$90,000 - $94,999</t>
  </si>
  <si>
    <t>$95,000 - $99,999</t>
  </si>
  <si>
    <t>$100,000 - $104,999</t>
  </si>
  <si>
    <t>$105,000 - $109,999</t>
  </si>
  <si>
    <t>$110,000 - $114,999</t>
  </si>
  <si>
    <t>$115,000 - $119,999</t>
  </si>
  <si>
    <t>$120,000 - $124,999</t>
  </si>
  <si>
    <t>$125,000 - $129,999</t>
  </si>
  <si>
    <t>$130,000 - $134,999</t>
  </si>
  <si>
    <t>$135,000 - $139,999</t>
  </si>
  <si>
    <t>$140,000 - $144,999</t>
  </si>
  <si>
    <t>$145,000 - $149,999</t>
  </si>
  <si>
    <t>$150,000 - $159,999</t>
  </si>
  <si>
    <t>$160,000 - $169,999</t>
  </si>
  <si>
    <t>$170,000 - $174,999</t>
  </si>
  <si>
    <t>$175,000 - $189,999</t>
  </si>
  <si>
    <t>$190,000 - $199,999</t>
  </si>
  <si>
    <t>$200,000 - $224,999</t>
  </si>
  <si>
    <t>$225,000 - $249,999</t>
  </si>
  <si>
    <t>$250,000 or More</t>
  </si>
  <si>
    <t>Presence of retail credit card</t>
  </si>
  <si>
    <t>Y = Purchased cosmetics</t>
  </si>
  <si>
    <t>Order Header - prod_us_catalog.ddx_b2c_gold.cdp__order_header_v</t>
  </si>
  <si>
    <t>(This table contains order-level transaction data from the CDP. Each row represents a single order, including order identifiers (order number, document number, online/offline IDs), order details (date, channel, type, status, first-order flag), financial metrics (net sales, quantity, totals before and after discount, promotion value, shipping discount, currency), store location (store number, city, state), and sales context (associate ID, coupon ID, promo placement). Use this table to analyze order volume, revenue, discount impact, channel mix, and store performance.)</t>
  </si>
  <si>
    <t>Classifies the nature of the transaction — whether it was a standard purchase, a return, a free/promotional order, or another type. Used to filter and segment order data by transaction category.</t>
  </si>
  <si>
    <t>S or Sales</t>
  </si>
  <si>
    <t>Standard purchase transaction — the customer paid for products.</t>
  </si>
  <si>
    <t>F or Free</t>
  </si>
  <si>
    <t>Free or gratis order — typically samples, gifts with purchase, or promotional items provided at no cost.</t>
  </si>
  <si>
    <t>R or Return</t>
  </si>
  <si>
    <t>Product return transaction — the customer returned items for a refund or exchange.</t>
  </si>
  <si>
    <t>D or Declared</t>
  </si>
  <si>
    <t>Self-declared purchase — a customer-reported transaction (e.g., receipt scan or proof-of-purchase submission) not captured through a direct sales channel.</t>
  </si>
  <si>
    <t>HD or Holiday</t>
  </si>
  <si>
    <t>The purchase was done on a specific holiday scenario. This value is most likely a specifc tag for seasonal campaigns.</t>
  </si>
  <si>
    <t>O or Open</t>
  </si>
  <si>
    <t>The purchase is still beign processed and has not been confirmed yet.</t>
  </si>
  <si>
    <t>Order type was not classified or is unavailable from the source system.</t>
  </si>
  <si>
    <t>S or SHIPPED</t>
  </si>
  <si>
    <t>Shipped - The purchase was successfuland the item has been shipped</t>
  </si>
  <si>
    <t>N or NEW</t>
  </si>
  <si>
    <t>New — the order has just been placed and is awaiting processing.</t>
  </si>
  <si>
    <t>R or RETURNED</t>
  </si>
  <si>
    <t>Returned item — the customer returned this product.</t>
  </si>
  <si>
    <t>P or PENDING</t>
  </si>
  <si>
    <t>Pending - The purchase was successful, but the item hasn't been shipped, can also be read as 'Processing'</t>
  </si>
  <si>
    <t>O or OPEN</t>
  </si>
  <si>
    <t>Open — the order is open and in progress.</t>
  </si>
  <si>
    <t>Order status was not determined or is unavailable from the source system.</t>
  </si>
  <si>
    <t>C or CANCELLED</t>
  </si>
  <si>
    <t>Cancelled — the order was cancelled before fulfillment.</t>
  </si>
  <si>
    <t>Order Line -  prod_us_catalog.ddx_b2c_gold.cdp__order_lineitem_v</t>
  </si>
  <si>
    <t>(This table contains product-level transaction detail from the CDP. Each row represents a single line item within an order, providing the item-level breakdown that the Order Header table summarizes. It includes order and line identifiers (order number, line number, document number, online/offline IDs), product details (product code, name, EAN), line classification (order type, line type, line status, sample flag), and line-level financials (net quantity, net sales, totals before and after discount, promotion value.)</t>
  </si>
  <si>
    <t>Standard purchase line — the customer paid for this item.</t>
  </si>
  <si>
    <t>Sample</t>
  </si>
  <si>
    <t>Sample product line — a product provided as a sample (free trial, tester, or promotional sample).</t>
  </si>
  <si>
    <t>Free</t>
  </si>
  <si>
    <t>Free or gratis item — gift with purchase or promotional item at no cost.</t>
  </si>
  <si>
    <t>Return</t>
  </si>
  <si>
    <t>Declared</t>
  </si>
  <si>
    <t>Self-declared purchase line — from a customer-reported transaction (e.g., receipt scan).</t>
  </si>
  <si>
    <t>Standard product sale line.</t>
  </si>
  <si>
    <t>Line type was not classified or is unavailable from the source system.</t>
  </si>
  <si>
    <t>Return or Return/Refund Line</t>
  </si>
  <si>
    <t>Product return line.</t>
  </si>
  <si>
    <t>Unique_Code or Promotional/Unique Code Redemption</t>
  </si>
  <si>
    <t>Line generated from a unique promotional code redemption.</t>
  </si>
  <si>
    <t>G or Gift/Gratis</t>
  </si>
  <si>
    <t>Item was a gift</t>
  </si>
  <si>
    <t>D or Discount</t>
  </si>
  <si>
    <t>Item had a discount applied on the purchase</t>
  </si>
  <si>
    <t>P or Pending</t>
  </si>
  <si>
    <t>Item was purchased, but has'nt been shipped</t>
  </si>
  <si>
    <t>B or Bonus</t>
  </si>
  <si>
    <t>Item was sent as a bonus</t>
  </si>
  <si>
    <t>C or Cancelled</t>
  </si>
  <si>
    <t>Purchase was cancelled/refunded</t>
  </si>
  <si>
    <t>T or Trial</t>
  </si>
  <si>
    <t>Item is a part of a trial</t>
  </si>
  <si>
    <t>A or Adjustment</t>
  </si>
  <si>
    <t>The line item price had an adjustment</t>
  </si>
  <si>
    <t>Refill_Receipt</t>
  </si>
  <si>
    <t>Refill receipt — line from a product refill program.</t>
  </si>
  <si>
    <t>purchase_refill_tick</t>
  </si>
  <si>
    <t>Purchase refill tick — variant of refill receipt from a specific source.</t>
  </si>
  <si>
    <t>GC or Gift Card</t>
  </si>
  <si>
    <t>Item was purchased via a gift card</t>
  </si>
  <si>
    <t>Legacy data from 2017 - can be ignored</t>
  </si>
  <si>
    <t>Old data - can be ignored</t>
  </si>
  <si>
    <t>S or Shipped</t>
  </si>
  <si>
    <t>The purchase was successful and the items have been shipped. As of now, both S and Shipped are available as values, which will be unified posteriously</t>
  </si>
  <si>
    <t>The purchase has been cancelled before shipping</t>
  </si>
  <si>
    <t>R or Returned</t>
  </si>
  <si>
    <t>The item has been returned after the purchase</t>
  </si>
  <si>
    <t>O or On Hold</t>
  </si>
  <si>
    <t>The line item is pending, payment can be processing or the purchase isn't successful yet</t>
  </si>
  <si>
    <t>Confirmed</t>
  </si>
  <si>
    <t>The line item has been confirmed but not yet shipped. This value currently doesn't have a code to be referred to</t>
  </si>
  <si>
    <t>Line status was not determined or is unavailable from the source system.</t>
  </si>
  <si>
    <t>TARGET STATE Based on "All Domains - SuperGold" SHEET</t>
  </si>
  <si>
    <t>OPTIONAL Diamond Rename</t>
  </si>
  <si>
    <t>Diamond Table</t>
  </si>
  <si>
    <t>loyalty_email_address</t>
  </si>
  <si>
    <t>loyalty_points_expiring_this_month</t>
  </si>
  <si>
    <t>loyalty_points_expiry_date_this_month</t>
  </si>
  <si>
    <t>acquisition_campaign_name</t>
  </si>
  <si>
    <t>profile_last_modified_date</t>
  </si>
  <si>
    <t>Customer - Product Recs</t>
  </si>
  <si>
    <t>Product Recommendations</t>
  </si>
  <si>
    <t>cdp__beauty_product_recommendations_v</t>
  </si>
  <si>
    <t>cdp__beauty_product_recommendation_v</t>
  </si>
  <si>
    <t>Source System Name</t>
  </si>
  <si>
    <t>Product SKU</t>
  </si>
  <si>
    <t>product_sku</t>
  </si>
  <si>
    <t>Product Label</t>
  </si>
  <si>
    <t>product_label</t>
  </si>
  <si>
    <t>Product Short Description</t>
  </si>
  <si>
    <t>short_description</t>
  </si>
  <si>
    <t>category</t>
  </si>
  <si>
    <t>Recommendation Created Date/Time</t>
  </si>
  <si>
    <t>created_dt</t>
  </si>
  <si>
    <t>Recommendation Last Updated Date/Time</t>
  </si>
  <si>
    <t>last_updated_dt</t>
  </si>
  <si>
    <t>The country where the address is situated in, based on the zip code</t>
  </si>
  <si>
    <t>order_date_key</t>
  </si>
  <si>
    <t>Store Name</t>
  </si>
  <si>
    <t>purchase_store_name</t>
  </si>
  <si>
    <t>The name of the store the order was purchased (based on store_num)</t>
  </si>
  <si>
    <t>Flag that indicates if the customer received a girt benefit with the purchase, based on product_ean</t>
  </si>
  <si>
    <t>Campaign Date Key</t>
  </si>
  <si>
    <t>campaign_date_key</t>
  </si>
  <si>
    <t>campaign_interaction_date</t>
  </si>
  <si>
    <t>message_sent</t>
  </si>
  <si>
    <t>message_delivered</t>
  </si>
  <si>
    <t>message_click</t>
  </si>
  <si>
    <t>first_message_click</t>
  </si>
  <si>
    <t>message_open</t>
  </si>
  <si>
    <t>first_message_open</t>
  </si>
  <si>
    <t>unsubsrcribed</t>
  </si>
  <si>
    <t>message_bounce</t>
  </si>
  <si>
    <t>interaction_url</t>
  </si>
  <si>
    <t>The full URL that was interacted with</t>
  </si>
  <si>
    <t>interaction_alias</t>
  </si>
  <si>
    <t>view_item_list</t>
  </si>
  <si>
    <t>first_visit</t>
  </si>
  <si>
    <t>add_to_wishlist</t>
  </si>
  <si>
    <t>begin_checkout</t>
  </si>
  <si>
    <t>buy_now</t>
  </si>
  <si>
    <t>click_to_buy</t>
  </si>
  <si>
    <t>remove_from_cart</t>
  </si>
  <si>
    <t>user_engagement</t>
  </si>
  <si>
    <t>view_cart</t>
  </si>
  <si>
    <t>view_promotion</t>
  </si>
  <si>
    <t>internal_search</t>
  </si>
  <si>
    <t>select_promotion</t>
  </si>
  <si>
    <t>validate_quizz</t>
  </si>
  <si>
    <t>qualified_visit</t>
  </si>
  <si>
    <t>session_start</t>
  </si>
  <si>
    <t>product_line</t>
  </si>
  <si>
    <t>product_sub_line</t>
  </si>
  <si>
    <t>product_name_reference</t>
  </si>
  <si>
    <t>product_sub_category</t>
  </si>
  <si>
    <t>product_class</t>
  </si>
  <si>
    <t>product_function</t>
  </si>
  <si>
    <t>REMOVALS VS. "All Domains - SuperGold" SHEET</t>
  </si>
  <si>
    <t>Rationale</t>
  </si>
  <si>
    <t>We exploded/flattened this array into its own table to support simpler HT integration - no data loss</t>
  </si>
  <si>
    <t>Global only requirement - should not be used beyond GDM</t>
  </si>
  <si>
    <t>Source Customer ID</t>
  </si>
  <si>
    <t>For all use cases, source_customer_id is redundant to include - brand_customer_id and global_customer_id are the source of truth customer identifiers</t>
  </si>
  <si>
    <t>Global only requirement - should not be used beyond GDM - omit from SuperGold/Diamond</t>
  </si>
  <si>
    <t>This is a misplaced duplicate - already exists in correct table</t>
  </si>
  <si>
    <t>Is a Loyalty Program Member</t>
  </si>
  <si>
    <t>Should be used only through loyalty_v</t>
  </si>
  <si>
    <t>Acquisition Source Type</t>
  </si>
  <si>
    <t>Should be used only through acquisition_interaction_data_v</t>
  </si>
  <si>
    <t>Acquisition Source Channel</t>
  </si>
  <si>
    <t>Not asked for and fully covered by other fields - redundant</t>
  </si>
  <si>
    <t>(Legacy) SMS Contact Permission Status</t>
  </si>
  <si>
    <t>Switched in favour of sms_double_optin</t>
  </si>
  <si>
    <t>loyalty_status_active_12months</t>
  </si>
  <si>
    <t>loyalty_status_lapsed</t>
  </si>
  <si>
    <t>Acquisition Data (KPIs)</t>
  </si>
  <si>
    <t>Acquisition Source Details</t>
  </si>
  <si>
    <t>Field is not in active use</t>
  </si>
  <si>
    <t>Acquisition Sub-Source</t>
  </si>
  <si>
    <t>Only needed in silver/normal gold for acquisition data optimization program</t>
  </si>
  <si>
    <t>Acquisition Sub-Source Details</t>
  </si>
  <si>
    <t>Acquisition Medium</t>
  </si>
  <si>
    <t>New Non-D2C Buyer - L12M</t>
  </si>
  <si>
    <t>new_non_d2c_buyer_status_key</t>
  </si>
  <si>
    <t>Lapsed Consumer Status Key</t>
  </si>
  <si>
    <t>lapsed_consumer_status_key</t>
  </si>
  <si>
    <t>This is already covered by multiple KPIs &amp; was not requested</t>
  </si>
  <si>
    <t>Active Non-D2C Buyer - L12M</t>
  </si>
  <si>
    <t>non_d2c_buyer_status_key</t>
  </si>
  <si>
    <t>Reference that represents a customer's membership state (inactive, active, or lapsed) within the brands loyalty ecosystem (for their most recently active loyalty account).
 Possible Values:
 VCH_LOYLS_NA
 VCH_LOYLS_LM
 VCH_LOYLS_LLM</t>
  </si>
  <si>
    <t>Is New Consumer - L12M</t>
  </si>
  <si>
    <t>new_consumer_status_key</t>
  </si>
  <si>
    <t>Opened Email - L13M</t>
  </si>
  <si>
    <t>13mnths_consumer_email_open_status_key</t>
  </si>
  <si>
    <t>Clicked Email - L13M</t>
  </si>
  <si>
    <t>Only needed in silver/normal gold for acquisition data optimization program - HT should use source_name for now as a more optimal source of truth</t>
  </si>
  <si>
    <t>The definition of this field for this domain is not clear and no reason for the sales data present in the Order being unusable has been presented</t>
  </si>
  <si>
    <t>snapshot_key</t>
  </si>
  <si>
    <t>bar_kpi</t>
  </si>
  <si>
    <t>This gives the snapshot key for the record on the format YYYYMM for monthly snapshot or YYYYMMDD for daily snapshot</t>
  </si>
  <si>
    <t>Time travel not needed in super gold</t>
  </si>
  <si>
    <t>Field is fully null (illegal to fill or use)</t>
  </si>
  <si>
    <t>The source system that collected the last modification made to the consumer's sms perm status</t>
  </si>
  <si>
    <t xml:space="preserve">Global request only - only needed in gold, but also relocate to correct table in </t>
  </si>
  <si>
    <t>SMS Opt-In Source System</t>
  </si>
  <si>
    <t>The source system that collected the last modification made to the consumer's sms double optin status</t>
  </si>
  <si>
    <t>Only needed in gold</t>
  </si>
  <si>
    <t>Email Opt-In Source System</t>
  </si>
  <si>
    <t>Indicates the source or channel through which email consent was collected (e.g., website form, in-store, etc.). Take the latest source of consent.</t>
  </si>
  <si>
    <t>Is Personalised</t>
  </si>
  <si>
    <t>is_personalized</t>
  </si>
  <si>
    <t>Does the campaign use rich data for personalization?</t>
  </si>
  <si>
    <t>No data, no use cases - just a global mandate, keep in gold only</t>
  </si>
  <si>
    <t>ISO Country Code</t>
  </si>
  <si>
    <t>iso_country_code</t>
  </si>
  <si>
    <t>ISO country code for the campaign interaction</t>
  </si>
  <si>
    <t>Unneeded</t>
  </si>
  <si>
    <t>Date Key Year</t>
  </si>
  <si>
    <t>date_key_year</t>
  </si>
  <si>
    <t>Year extracted from date_key</t>
  </si>
  <si>
    <t>Date Key Month</t>
  </si>
  <si>
    <t>date_key_month</t>
  </si>
  <si>
    <t>Month extracted from date_key</t>
  </si>
  <si>
    <t>Processing Time</t>
  </si>
  <si>
    <t>processing_time</t>
  </si>
  <si>
    <t>Internal processing timestamp - omit from supergold</t>
  </si>
  <si>
    <t>Hard Bounce Count</t>
  </si>
  <si>
    <t>hard_bounce_cnt</t>
  </si>
  <si>
    <t>Count of hard bounces for the message send</t>
  </si>
  <si>
    <t>Soft Bounce Count</t>
  </si>
  <si>
    <t>soft_bounce_cnt</t>
  </si>
  <si>
    <t>Count of soft bounces for the message send</t>
  </si>
  <si>
    <t>Source Last Modified Date</t>
  </si>
  <si>
    <t>src_last_modified_dt</t>
  </si>
  <si>
    <t>Internal processing timestamp</t>
  </si>
  <si>
    <t>Field heavily untreated and with no feasible way of translating data, it intends to provide more granular data based on loyalty_channel, but that isn't necessary</t>
  </si>
  <si>
    <t>no text on Columns F-H = keeping the attribute as-is</t>
  </si>
  <si>
    <t>SuperGold Column Name</t>
  </si>
  <si>
    <t>SuperGold Table</t>
  </si>
  <si>
    <t>Type of Change For Diamond</t>
  </si>
  <si>
    <t>Possible CDP Impact? - Based on RAG</t>
  </si>
  <si>
    <t>Renamed Column (when applicable)</t>
  </si>
  <si>
    <t>Renovate - Category of Changes &amp; RAG Status</t>
  </si>
  <si>
    <t>#</t>
  </si>
  <si>
    <t>Renovate - Category of changes</t>
  </si>
  <si>
    <t>Frequency of changes</t>
  </si>
  <si>
    <t>CDP Impact</t>
  </si>
  <si>
    <t>Downstream</t>
  </si>
  <si>
    <r>
      <t xml:space="preserve">New attributes added to </t>
    </r>
    <r>
      <rPr>
        <i/>
        <sz val="11"/>
        <color theme="1"/>
        <rFont val="Aptos Narrow"/>
        <family val="2"/>
        <scheme val="minor"/>
      </rPr>
      <t>existing</t>
    </r>
    <r>
      <rPr>
        <sz val="11"/>
        <color theme="1"/>
        <rFont val="Aptos Narrow"/>
        <family val="2"/>
        <scheme val="minor"/>
      </rPr>
      <t xml:space="preserve"> tables/views</t>
    </r>
  </si>
  <si>
    <t>Frequent</t>
  </si>
  <si>
    <t>No / Low Impact</t>
  </si>
  <si>
    <t>New Views or tables added</t>
  </si>
  <si>
    <t>Existing attributes renamed</t>
  </si>
  <si>
    <t>Rare</t>
  </si>
  <si>
    <t>Major Impact</t>
  </si>
  <si>
    <t>Varriable Impact</t>
  </si>
  <si>
    <r>
      <t xml:space="preserve">Existing attributes moved </t>
    </r>
    <r>
      <rPr>
        <i/>
        <sz val="11"/>
        <color theme="1"/>
        <rFont val="Aptos Narrow"/>
        <family val="2"/>
        <scheme val="minor"/>
      </rPr>
      <t>to New Views/tables</t>
    </r>
  </si>
  <si>
    <t>Existing attributes removed</t>
  </si>
  <si>
    <t>Existing attribute Values Standardized/Changed</t>
  </si>
  <si>
    <t>Existing View definitions changes - Rows and columns unchanged</t>
  </si>
  <si>
    <t>Occasional</t>
  </si>
  <si>
    <t>Existing View definitions changes - Rows count changes</t>
  </si>
  <si>
    <t>Column Removal</t>
  </si>
  <si>
    <t>Changing Schema</t>
  </si>
  <si>
    <t>Changing table/view names</t>
  </si>
  <si>
    <t>Modifying pipelines that feed existing tables &amp; attributes</t>
  </si>
  <si>
    <t>Rekeying entities (particularly consumerkeys)</t>
  </si>
  <si>
    <t>Ideally Never</t>
  </si>
  <si>
    <t>Column Renaming</t>
  </si>
  <si>
    <t>Better identification of what the field is</t>
  </si>
  <si>
    <t>Removal from this table to be placed in cdp__transactional_kpis_v</t>
  </si>
  <si>
    <t>Existing attributes moved to New Views/tables</t>
  </si>
  <si>
    <t>Column Addition</t>
  </si>
  <si>
    <t>Transfer from cdp__acquisition_interaction_data_v</t>
  </si>
  <si>
    <t>order_data_key</t>
  </si>
  <si>
    <t>cdp__campaign_interactions_metrics_v</t>
  </si>
  <si>
    <t>hier_name</t>
  </si>
  <si>
    <t>product_price</t>
  </si>
  <si>
    <t>bv_avg_rating</t>
  </si>
  <si>
    <t>bv_rating_range</t>
  </si>
  <si>
    <t>custom_product_video_1</t>
  </si>
  <si>
    <t>professional_url</t>
  </si>
  <si>
    <t>proven_results</t>
  </si>
  <si>
    <t>professional_image</t>
  </si>
  <si>
    <t>professional_comment</t>
  </si>
  <si>
    <t>professional_name</t>
  </si>
  <si>
    <t>how_to_use</t>
  </si>
  <si>
    <t>how_to_video</t>
  </si>
  <si>
    <t>by_review_cnt</t>
  </si>
  <si>
    <t>Consumer Funnel Step</t>
  </si>
  <si>
    <t>Level</t>
  </si>
  <si>
    <t>Name</t>
  </si>
  <si>
    <t>Type</t>
  </si>
  <si>
    <t>Feature type</t>
  </si>
  <si>
    <t>Section</t>
  </si>
  <si>
    <t>Page</t>
  </si>
  <si>
    <t>Period</t>
  </si>
  <si>
    <t>Breakdown</t>
  </si>
  <si>
    <t>Business definition</t>
  </si>
  <si>
    <t>Technical definition</t>
  </si>
  <si>
    <t>Databricks check</t>
  </si>
  <si>
    <t>Genie check</t>
  </si>
  <si>
    <t>Total records</t>
  </si>
  <si>
    <t>Visual/ Metric/ Table</t>
  </si>
  <si>
    <t>Executive</t>
  </si>
  <si>
    <t>TD</t>
  </si>
  <si>
    <t>Division, Brand
Acquisition Period, Engager Type, Buyer Type, Loyalty Filter</t>
  </si>
  <si>
    <t>OK</t>
  </si>
  <si>
    <t>KO</t>
  </si>
  <si>
    <t>Total records - LY</t>
  </si>
  <si>
    <t>Metric</t>
  </si>
  <si>
    <t>/</t>
  </si>
  <si>
    <t>Total records - YoY</t>
  </si>
  <si>
    <t>Rate</t>
  </si>
  <si>
    <t>Unique records</t>
  </si>
  <si>
    <t>Division, Brand</t>
  </si>
  <si>
    <t>Unique records - LY</t>
  </si>
  <si>
    <t>Metric/Table</t>
  </si>
  <si>
    <t>Unique records - YoY</t>
  </si>
  <si>
    <t>Unique New Names</t>
  </si>
  <si>
    <t>R12/ YTD</t>
  </si>
  <si>
    <t>Unique New Names - LY</t>
  </si>
  <si>
    <t>Unique New Names - YoY</t>
  </si>
  <si>
    <t>New Profile Enrichement</t>
  </si>
  <si>
    <t>New Profile Enrichement - LY</t>
  </si>
  <si>
    <t>New Profile Enrichement - YoY</t>
  </si>
  <si>
    <t>PP</t>
  </si>
  <si>
    <t>% contactability</t>
  </si>
  <si>
    <t>New Contacts Engagement</t>
  </si>
  <si>
    <t>New Contacts Engagement - LY</t>
  </si>
  <si>
    <t>New Contacts Engagement - YoY</t>
  </si>
  <si>
    <t>Active Engagers</t>
  </si>
  <si>
    <t>Active Engagers - LY</t>
  </si>
  <si>
    <t>Active Engagers - YoY</t>
  </si>
  <si>
    <t>Net Gain Non-D2C Engagers (with acquisition)</t>
  </si>
  <si>
    <t>Visual/ Metric</t>
  </si>
  <si>
    <t>Net Gain Non-D2C Engagers (without acquisition)</t>
  </si>
  <si>
    <t>CRM channel Revenue</t>
  </si>
  <si>
    <t>CRM channel Revenue - LY</t>
  </si>
  <si>
    <t>CRM channel Revenue - YoY</t>
  </si>
  <si>
    <t>Active Buyers</t>
  </si>
  <si>
    <t>Active Buyers - LY</t>
  </si>
  <si>
    <t>Active Buyers - YoY</t>
  </si>
  <si>
    <t>Net Gain DTC Buyers</t>
  </si>
  <si>
    <t>Retention Rate</t>
  </si>
  <si>
    <t>Retention Rate - LY</t>
  </si>
  <si>
    <t>Retention Rate - YoY</t>
  </si>
  <si>
    <t>CLV</t>
  </si>
  <si>
    <t>CLV - LY</t>
  </si>
  <si>
    <t>CLV - YoY</t>
  </si>
  <si>
    <t>New Buyers Repeat Rate</t>
  </si>
  <si>
    <t>New Buyers Repeat Rate - LY</t>
  </si>
  <si>
    <t>New Buyers Repeat Rate - YoY</t>
  </si>
  <si>
    <t>Total # of Members</t>
  </si>
  <si>
    <t>Total # of Members - LY</t>
  </si>
  <si>
    <t>Total # of Members - YoY</t>
  </si>
  <si>
    <t># of New Members</t>
  </si>
  <si>
    <t># of New Members - LY</t>
  </si>
  <si>
    <t># of New Members - YoY</t>
  </si>
  <si>
    <t>Revenue from Members</t>
  </si>
  <si>
    <t>Revenue from Members - LY</t>
  </si>
  <si>
    <t>Revenue from Members - YoY</t>
  </si>
  <si>
    <t>Share of new members revenue / Total New</t>
  </si>
  <si>
    <t>Share of new members revenue / Total New - LY</t>
  </si>
  <si>
    <t>Share of new members revenue / Total New - YoY</t>
  </si>
  <si>
    <t>Revenue WOB</t>
  </si>
  <si>
    <t>Table</t>
  </si>
  <si>
    <t>Total Direct CRM revenue over last 12 months / Total Revenue over last 12 months (Source: GA)</t>
  </si>
  <si>
    <t>Acquisition (Summary)</t>
  </si>
  <si>
    <t>Division, Brand
Engager Type, Buyer Type, Loyalty Filter</t>
  </si>
  <si>
    <t>Total number of customers in database for a division or brand (Calculated using brand_customer_id)</t>
  </si>
  <si>
    <t>- R12: New Names acquired between 0-12 months
- YTD: New Names acquired between Jan. and selected month</t>
  </si>
  <si>
    <t>Bi</t>
  </si>
  <si>
    <t>New contactables</t>
  </si>
  <si>
    <t>- R12: (New Names acquired between 0-12 months and are EM or SMS contactable) / (New Names acquired between 0-12 months)
- YTD: (New Names acquired between Jan. and selected month and are EM or SMS contactable) / (New Names acquired between Jan. and selected month)</t>
  </si>
  <si>
    <t>New contactables - LY</t>
  </si>
  <si>
    <t>New contactables - YoY</t>
  </si>
  <si>
    <t>Market Penetration Index</t>
  </si>
  <si>
    <t>Size of a brand's registered buyer database relative to both its potential buyer base (addressable target) and its market share. It helps determine whether a brand has acquired enough registered buyer contacts compared to its market presence. This index helps prioritize marketing efforts by indicating whether to focus on acquiring new leads or activating existing ones.
The MPI is calculated by dividing the share of a brand's addressable target (SOBAT) by the brand's market share.
SOBAT (Share of Brand Addressable Target): This is calculated by dividing the number of registered names in the brand's database by the total number of potential customers in the brand's addressable target. The addressable target is defined as the total population eligible to purchase a product from the brand based on demographics (gender, age) and average daily spend.
Market Share: This is the brand's percentage of the total sales in the relevant market.</t>
  </si>
  <si>
    <t xml:space="preserve">Deduplicated records in database at LUSA or division level. (Calculated using global_customer_id)
Eg - If a customer has signed up in two brands within a division then we count it as 1 unique customer at division level. Similarly, if a customer has signed up in two divisions, then we count it as 1 at LUSA level. </t>
  </si>
  <si>
    <t>Cost of acquisition</t>
  </si>
  <si>
    <t>Average cost incurred to acquire a new consumer profile over the past 12 months, calculated by blending media and acquisition costs, and considering all acquisitions regardless of whether they converted into buyers or engagers.
CAC = (Spends/(New Names + Engaged)) * (New Names/(New Names + Engaged)) 
where 'spends' are media spends related to conversion and consideration tactic funnel from media tech every month</t>
  </si>
  <si>
    <t>AVG Seniority</t>
  </si>
  <si>
    <t>Average length of time (expressed in years) is tenure of a contactable customer with the brand</t>
  </si>
  <si>
    <t>AVG Seniority - LY</t>
  </si>
  <si>
    <t>AVG Seniority - YoY</t>
  </si>
  <si>
    <t>- R12: (New Names acquired between 0-12 months who have at least one beauty data attribute (based on BMDM)) / (New Names acquired between 0-12 months)
- YTD: (New Names acquired between Jan. and selected month who have at least one beauty data attribute(based on BMDM)) / (New Names acquired between Jan. and selected month)"</t>
  </si>
  <si>
    <t>Visual</t>
  </si>
  <si>
    <t>Activation rate</t>
  </si>
  <si>
    <t>- R12: (New Names acquired between 0-12 months who made a purchase) / (New Names acquired between 0-12 months)
- YTD: (New Names acquired between Jan. and selected month who made a purchase) / (New Names acquired between Jan. and selected month)</t>
  </si>
  <si>
    <t>Activation rate - LY</t>
  </si>
  <si>
    <t>Activation rate - YoY</t>
  </si>
  <si>
    <t>Percentage of contacts for whom we have an opt-in/consent on at last one direct communication channel (e.g., email, SMS)</t>
  </si>
  <si>
    <t>% contactability - LY</t>
  </si>
  <si>
    <t>% contactability - YoY</t>
  </si>
  <si>
    <t>Acquisition by source</t>
  </si>
  <si>
    <t>- R12: Percentage of new customers acquired per acquisition source in LUSA database in past 12 months 
- YTD: Percentage of new customers acquired per acquisition source in LUSA database between Jan and selected month</t>
  </si>
  <si>
    <t>Share of revenue by source</t>
  </si>
  <si>
    <t>- R12: Share of revenue generated by  customers acquired and made a purchase in last 12 months by acquisition source
-YTD: Share of revenue generated by  customers acquired and made a purchase between Jan and selected month by acquisition source"</t>
  </si>
  <si>
    <t>Engagement rate by source</t>
  </si>
  <si>
    <t>- R12: The percentage of customers who have engaged via at least one interaction (clicked on email/SMS, made a purchase, provided a review, or browsed the website) out of the total customers acquired in last 12 month from a given source name by acquisition source.
- YTD: The percentage of customers who have engaged via at least one interaction (clicked on email/SMS, made a purchase, provided a review, or browsed the website) out of the total customers acquired between Jand and selected month from a given source name by acquisition source."</t>
  </si>
  <si>
    <t>Acquisition (Source details)</t>
  </si>
  <si>
    <t>Selected period</t>
  </si>
  <si>
    <t>Division, Brand
Engager Type, Buyer Type, Loyalty Filter, Enriched profile
Sub source, Campaign</t>
  </si>
  <si>
    <t>% of Email Opti-in</t>
  </si>
  <si>
    <t>- R12: Percentage of customers acquired in last 12 months that are Email contactable (Opted in to receive Emails)
- YTD: Percentage of customers acquired between Jand and selected month that are Email contactable (Opted in to receive Emails)</t>
  </si>
  <si>
    <t>% of SMS Opti-in</t>
  </si>
  <si>
    <t>- R12: Percentage of customers acquired in last 12 months that are SMS contactable (Opted in to receive SMSes)
- YTD: Percentage of customers acquired between Jan and selected month that are SMS contactable (Opted in to receive SMSes)</t>
  </si>
  <si>
    <t>#Engagers</t>
  </si>
  <si>
    <t>Engagement rate</t>
  </si>
  <si>
    <t>- R12:Of the customers acquired in last 12 months, number of customers that have either clicked on email/sms, made a purchase, provided review or browsed website.
- YTD:Of the customers acquired between Jan and selected month, number of customers that have either clicked on email/sms, made a purchase, provided review or browsed website.</t>
  </si>
  <si>
    <t>#Buyers</t>
  </si>
  <si>
    <t>Buyers Rate</t>
  </si>
  <si>
    <t>- R12:Of the customers acquired in last 12 months, number of customers that have made a purchase in the last 12 months.
- YTD: Of the customers acquired between Jan and selected month, number of customers that have made a purchase</t>
  </si>
  <si>
    <t>#Loyalty customers</t>
  </si>
  <si>
    <t>Loyalty Rate</t>
  </si>
  <si>
    <t>R12:Of the customers acquired in last 12 months, number of customers that have enrolled into loyalty program</t>
  </si>
  <si>
    <t>Revenue</t>
  </si>
  <si>
    <t>- R12: Total revenue spent by newely acquired non-enriched customers  over the past 12 months
- YTD: Total revenue spent by newely acquired non-enriched customers  over the past few months between Jan and selected month</t>
  </si>
  <si>
    <t>Revenue per new name</t>
  </si>
  <si>
    <t>- R12: Total revenue generated by customers acquired and made a purchase in last 12 months/#Customers acquired in last 12 months
- YTD: Total revenue generated by customers acquired and made a purchase between Jan and selected month/#Customers acquired between Jan and selected month</t>
  </si>
  <si>
    <t>AOV</t>
  </si>
  <si>
    <t>Average order value (Net Sales/Orders)</t>
  </si>
  <si>
    <t>Enriched customers</t>
  </si>
  <si>
    <t>%Enriched customers</t>
  </si>
  <si>
    <t>Engagement - EM</t>
  </si>
  <si>
    <t>- R12: (New Names with at least one engagement interaction) / (Total New Names (acquired between 0-12 months))
- YTD: (New Names with at least one engagement interaction) / (Total New Names (acquired between Jan. and selected month))
Forms of engagement  - Clicks (email or SMS), Provided feedback or a review, Made a Purchase (for D2C brands) and/or Browsed any of the website pages</t>
  </si>
  <si>
    <t>- R12: Profile  with at least one engagement between 0-12 months
- YTD: Profile with at least one engagement interaction between Jan. and selected month
Forms of engagement  - Clicks (email or SMS), Provided feedback or a review, Made a Purchase (for D2C brands) and/or Browsed any of the website pages</t>
  </si>
  <si>
    <t>Active Engaged Prospects</t>
  </si>
  <si>
    <t>- R12: (Profile with at least one engagement between 0-12 months but no purchase) / (Profile with at least one engagement between 0-12 months)
- YTD: (Profile with at least one engagement interaction between Jan. and selected month but no purchase) / (Profile with at least one engagement interaction between Jan. and selected month)
Engagement considered - clicks, website visit, review/ratings provided</t>
  </si>
  <si>
    <t>Active Engaged Prospects - LY</t>
  </si>
  <si>
    <t>Active Engaged Prospects - YoY</t>
  </si>
  <si>
    <t>Engagement retention rate</t>
  </si>
  <si>
    <t>- R12: People who were engaged between 13-24 months and who re-engaged between 0-12 months
- YTD: People who were engaged between Jan-Dec LY and who re-engaged since Jan TY
Engagement is following interactions with a brand : Clicks (email or SMS), Provided feedback or a review, Made a Purchase (for D2C brands) and/or Browsed any of the website pages"</t>
  </si>
  <si>
    <t>Engagement retention rate - LY</t>
  </si>
  <si>
    <t>Engagement retention rate - YoY</t>
  </si>
  <si>
    <t>Sends</t>
  </si>
  <si>
    <t>- R12: Number of SMS and/or EM sent over 12 months
- YTD: Number of SMS and/or EM sent between Jan. and selected month</t>
  </si>
  <si>
    <t>Sends - LY</t>
  </si>
  <si>
    <t>Sends - YoY</t>
  </si>
  <si>
    <t>Delivered</t>
  </si>
  <si>
    <t>- R12: Number of SMS and/or EM delivered over 12 months
- YTD: Number of SMS and/or EM delivered between Jan. and selected month</t>
  </si>
  <si>
    <t>Delivered - LY</t>
  </si>
  <si>
    <t>Delivered - YoY</t>
  </si>
  <si>
    <t>CRM Campaign Attributed Revenue (GA)</t>
  </si>
  <si>
    <t>- R12: GA Revenue attributed to email or SMS campaigns generated over 12 months
- YTD: GA Revenue attributed to email or SMS campaigns generated between Jan. and selected month</t>
  </si>
  <si>
    <t>CRM Campaign Attributed Revenue (GA) - LY</t>
  </si>
  <si>
    <t>CRM Campaign Attributed Revenue (GA) - YoY</t>
  </si>
  <si>
    <t>CTR</t>
  </si>
  <si>
    <t>- R12: (Unique Clicks over 12 months) / (Total delivered over 12 months)
- YTD: (Unique Clicks between Jan. and selected month) / (Total delivered between Jan. and selected month)</t>
  </si>
  <si>
    <t>CTR - LY</t>
  </si>
  <si>
    <t>CTR - YoY</t>
  </si>
  <si>
    <t>Website Unsubscribes</t>
  </si>
  <si>
    <t>- R12: Number of people who withdrawn their opt-in consent over the 12 past month
- YTD: Number of people who withdrawn their opt-in consent since Jan.</t>
  </si>
  <si>
    <t>Website Unsubscribes - LY</t>
  </si>
  <si>
    <t>Website Unsubscribes - YoY</t>
  </si>
  <si>
    <t>Website Unsubscribe rate</t>
  </si>
  <si>
    <t>- R12: Number of people who withdrawn their opt-in consent over the 12 past month/Number of people who were contactable LY
- YTD: Number of people who withdrawn their opt-in consent since Jan./Number of people who were contactable LY</t>
  </si>
  <si>
    <t>Website Unsubscribe rate - LY</t>
  </si>
  <si>
    <t>Website Unsubscribe rate - YoY</t>
  </si>
  <si>
    <t>Solicited contacts count</t>
  </si>
  <si>
    <t>- R12: Solicited contacts over 12 months
- YTD: Solicited contacts between Jan. and selected month
where solicited is Number of customers that received at least 1 Email/SMS channel campaign)</t>
  </si>
  <si>
    <t>Solicited contacts count - LY</t>
  </si>
  <si>
    <t>Solicited contacts count - YoY</t>
  </si>
  <si>
    <t>AVG commercial pressure</t>
  </si>
  <si>
    <t>- R12: Total communication sent to New contacts (made over 12 months) / Total Solicited New contacts (made over 12 months)
- YTD: Total communication sent to New contacts (made between Jan. and selected month) / Total Solicited New contacts (made between Jan. and selected month)</t>
  </si>
  <si>
    <t>AVG commercial pressure - LY</t>
  </si>
  <si>
    <t>AVG commercial pressure - YoY</t>
  </si>
  <si>
    <t>Number of records that are contactable (opted-in for email &amp; has valid contact data available)/Total database Size</t>
  </si>
  <si>
    <t>R12: New Engagers + Reactivated Engagers - Churn, Churn here is customer engaged 13-24M ago but no engagement shown in 0-12M. 
YTD: New Engagers YTD + Reactivated Engagers YTD - Churn YTD, Churn here is customer engaged 13-24M ago but no engagement shown between Jan and selected month. Engagement here includes signups, clicks, purchase, website browse and/or reviews provided</t>
  </si>
  <si>
    <t>R12: New Engagers + Reactivated Engagers - Churn, Churn here is customer engaged 13-24M ago but no engagement shown in 0-12M. 
YTD: New Engagers YTD + Reactivated Engagers YTD - Churn YTD, Churn here is customer engaged 13-24M ago but no engagement shown between Jan and selected month. Engagement here includes clicks, purchase, website browse and/or reviews provided. Signups are not included</t>
  </si>
  <si>
    <t>Engagement - SMS</t>
  </si>
  <si>
    <t>Engagement - BOTH</t>
  </si>
  <si>
    <t>New Buyers</t>
  </si>
  <si>
    <t>Conversion - Net Sales</t>
  </si>
  <si>
    <t>- R12: Number of buyers who made their 1st purchase over 12 past months (inclusive of both customer types - customers acquired in last 12 months and customers existing in database 13months ago)
- YTD: Number of buyers who made their 1st purchase between Jan. and selected month (inclusive of both newly acquired and existing prospect)"</t>
  </si>
  <si>
    <t>New Buyers - LY</t>
  </si>
  <si>
    <t>New Buyers - YoY</t>
  </si>
  <si>
    <t>- R12: Number of buyers who made a purchase over 12 past months
- YTD: Number of buyers who made a purchase between Jan. and selected month"</t>
  </si>
  <si>
    <t>Inactive Buyers</t>
  </si>
  <si>
    <t>- R12: Number of buyers who made a purchase sometime before but no purchase during 12 past months
- YTD: Number of buyers who made a purchase sometime before but no purchase between Jan. TY and selected month "</t>
  </si>
  <si>
    <t>Inactive Buyers - LY</t>
  </si>
  <si>
    <t>Inactive Buyers - YoY</t>
  </si>
  <si>
    <t>Converted Prospects</t>
  </si>
  <si>
    <t>- R12: Number of customers acquired more than 12 months but who made their 1st purchase between 0 and 12 months
- YTD:  Number of customers acquired before Jan. (LY or before) but who made their 1st purchase between Jan. and selected month "</t>
  </si>
  <si>
    <t>Converted Prospects - LY</t>
  </si>
  <si>
    <t>Converted Prospects - YoY</t>
  </si>
  <si>
    <t>- R12: Total Direct CRM Revenue generated over 12 months
- YTD: Revenue generated between Jan. and selected month
(Source: GA)"</t>
  </si>
  <si>
    <t>New Buyers Total Revenue</t>
  </si>
  <si>
    <t>- R12: Total revenue by New Buyers between 0-12 months
- YTD: Total revenue by New Buyers between Jan. and selected month"</t>
  </si>
  <si>
    <t>New Buyers Total Revenue - LY</t>
  </si>
  <si>
    <t>New Buyers Total Revenue - YoY</t>
  </si>
  <si>
    <t>New Buyers AOV</t>
  </si>
  <si>
    <t>- R12: (Total sales generated by New Buyers (1st purch. between 0-12 months)) / (Total order by New Buyers (1st purch. between 0-12 months))
- YTD: (Total sales generated by New Buyers (1st purch. between Jan. and selected month)) / (Total order by New Buyers (1st purch. between Jan. and selected month))</t>
  </si>
  <si>
    <t>Conversion - Demand Sales</t>
  </si>
  <si>
    <t>New Buyers IPT</t>
  </si>
  <si>
    <t>- R12: (Total items purchased by New Buyers (1st purch. between 0-12 months)) / (Total order by New Buyers (1st purch. between 0-12 months))
- YTD: (Total items purchased by New Buyers (1st purch. between Jan. and selected month)) / (Total order by New Buyers (1st purch. between Jan. and selected month))</t>
  </si>
  <si>
    <t>New Buyers AUR</t>
  </si>
  <si>
    <t>- R12: (Total sales by New Buyers (1st purch. between 0-12 months)) / (Total Items purchased by New Buyers (1st purch. between 0-12 months))
- YTD: (Total sales by New Buyers (1st purch. between Jan. and selected month)) / Total Items purchased by New Buyers (1st purch. between Jan. and selected month))</t>
  </si>
  <si>
    <t>New Buyers AVG Spends</t>
  </si>
  <si>
    <t>- R12: (Total sales by New Buyers (1st purch. between 0-12 months)) / (Total New Buyers (1st purch. between 0-12 months))
- YTD: (Total sales by New Buyers (1st purch. between Jan. and selected month)) / Total New Buyers (1st purch. between Jan. and selected month))</t>
  </si>
  <si>
    <t>- R12: New Buyers + Reactivated Buyers - Churn, Churn here is customer made a purchase 13-24M ago but no purchase made in 0-12M
YTD: New Buyers YTD + Reactivated Buyers YTD - Churn YTD, Churn here is customer made a purchase 13-24M ago but no purchase made between Jan and selected month</t>
  </si>
  <si>
    <t>New Buyers AVG Days B/W Purchases</t>
  </si>
  <si>
    <t>- R12: Average number of days between 2 purchases for new buyers ((1st purch. between 0-12 months) having made multiple purchases between 0-12 months
- YTD: Average number of days between 2 purchases for a new buyers ((1st purch. between Jan. and selected month) having made multiple purchases between Jan. and selected month</t>
  </si>
  <si>
    <t>New Buyers AVG Order Frequency</t>
  </si>
  <si>
    <t>R12: Average items per transaction of a new buyer within 12 months
YTD: Average items per transaction of a new buyer between Jan and selected month</t>
  </si>
  <si>
    <t>New Buyers AVG Order Recency</t>
  </si>
  <si>
    <t>Average time elapsed since a new buyer's most recent purchase
- R12: New buyers: we consider customer who made his 1st purchase over 12 past months
- YTD:  New buyers: we consider customer who made his 1st purchase since Jan.</t>
  </si>
  <si>
    <t>New Buyers AVG Total Units Purchased</t>
  </si>
  <si>
    <t>- R12: Total items purchased by New Buyers ((1st purch. between 0-12 months) between 0-12 months
- YTD: Total items purchased by New Buyers (1st purch. between Jan. and selected month) between Jan. and selected month</t>
  </si>
  <si>
    <t>Retention</t>
  </si>
  <si>
    <t>- R12: #Customers who made a purchase between 0-12 months
- YTD: #Customers who made a purchase between Jan. and selected month</t>
  </si>
  <si>
    <t>Retained Buyers</t>
  </si>
  <si>
    <t>- R12: #Customers who made a purchase in consecutive periods of 13-24 months and 0-12 months
- YTD: #Customers who made a purchase in consecutive periods LY AND between Jan. and selected month</t>
  </si>
  <si>
    <t>Retained Buyers - LY</t>
  </si>
  <si>
    <t>Retained Buyers - YoY</t>
  </si>
  <si>
    <t>Repeat Buyers</t>
  </si>
  <si>
    <t>- R12: #Customers who made more than 1 purchase between 0-12 months
- YTD: #Customers who made more than 1 purchase between Jan. and selected month</t>
  </si>
  <si>
    <t>Repeat Buyers - LY</t>
  </si>
  <si>
    <t>Repeat Buyers - YoY</t>
  </si>
  <si>
    <t>Reactivated Buyers</t>
  </si>
  <si>
    <t xml:space="preserve">- R12: Customers who made a purchase between 0-12 months - no purchase between 13 and 24 months - and at least one purchase made more than 24 months ago
- YTD: Customers who made a purchase between  Jan. and selected month - no purchase in LY - and at least one purchase made LLY or before </t>
  </si>
  <si>
    <t>Reactivated Buyers - LY</t>
  </si>
  <si>
    <t>Reactivated Buyers - YoY</t>
  </si>
  <si>
    <t>Non-retained Engagers</t>
  </si>
  <si>
    <t xml:space="preserve">- R12: Customers who made a purchase between 13-24 months - no purchase between 0 and 12 months BUT shown engagament between 0 and 12 months
- YTD: #Customers who made a purchase LY - no purchase between Jan. and selected month BUT shown engagament between Jan. and selected month </t>
  </si>
  <si>
    <t>Non-retained Engagers - LY</t>
  </si>
  <si>
    <t>Non-retained Engagers - YoY</t>
  </si>
  <si>
    <t>Customer Lifetime Value</t>
  </si>
  <si>
    <t>Revenue generated per consumer profile based on below global definition - 
CLV = Customer value Y1 + Customer value Y2 + Customer value Y3
Here, Customer value = Revenue per consumer =  AOV Yn * Average frequency Yn * Retention rate Yn
where, Retention rate for Y1 = 1
AOV &amp; Average frequency on Year 2 takes into account customers active in Y1 &amp; Y2
AOV &amp; Average frequency on Year 3 takes into account customers active in Y1 &amp; Y3.
Each year’s value (Y1, Y2, Y3) is computed based on the spend behavior from the recent 12 months,and not based on historical data.</t>
  </si>
  <si>
    <t>Customer Lifetime Value - LY</t>
  </si>
  <si>
    <t>Customer Lifetime Value - YoY</t>
  </si>
  <si>
    <t>Active Buyers AOV</t>
  </si>
  <si>
    <t>- R12: (Total sales by Active Buyers (purchases between 0-12 months)) / (Total order by Active Buyers (purchases between 0-12 months))
- YTD: (Total sales by Active Buyers (purchases between Jan. and selected month)) / (Total order by Active Buyers (purchases between Jan. and selected month))</t>
  </si>
  <si>
    <t>Active Buyers AOV - LY</t>
  </si>
  <si>
    <t>Active Buyers AOV - YoY</t>
  </si>
  <si>
    <t>Active Buyers IPT</t>
  </si>
  <si>
    <t>- R12: Total items purchased by Active Buyers between 0-12 months / Total order by Active Buyers between 0-12 months
- YTD: Total items purchased by Active Buyers between Jan. and selected month / Total order by Active Buyers between Jan. and selected month</t>
  </si>
  <si>
    <t>Active Buyers IPT - LY</t>
  </si>
  <si>
    <t>Active Buyers IPT - YoY</t>
  </si>
  <si>
    <t>Active Buyers total units purchased</t>
  </si>
  <si>
    <t>- R12: Total items purchased by Active Buyers between 0-12 months
- YTD: Total items purchased by Active Buyers between Jan. and selected month</t>
  </si>
  <si>
    <t>Active Buyers total units purchased - LY</t>
  </si>
  <si>
    <t>Active Buyers total units purchased  - YoY</t>
  </si>
  <si>
    <t>Active Buyers total revenue</t>
  </si>
  <si>
    <t>- R12: Total revenue by Active Buyers between 0-12 months
- YTD: Total revenue by Active Buyers between Jan. and selected month</t>
  </si>
  <si>
    <t>Active Buyers total revenue - LY</t>
  </si>
  <si>
    <t>Active Buyers total revenue - YoY</t>
  </si>
  <si>
    <t>- R12: (#Customers who made a purchase in consecutive periods of 13-24 months and 0-12 months) / (#Customers who made a purchase between 13 and 24 months)
- YTD: (#Customers who made a purchase in consecutive periods LY AND between Jan. and selected month) / (#Customers who made a purchase LY)</t>
  </si>
  <si>
    <t>Active Buyers Repeat Rate</t>
  </si>
  <si>
    <t>- R12: #Customers who made at least 2 purchases between 0-12 months / #Customers who made at least 1 purchase between 0-12 months
- YTD: #Customers who made at least 2 purchases between Jan. and selected month / #Customers who made at least 1 purchase between Jan. and selected month</t>
  </si>
  <si>
    <t>Active Buyers Repeat Rate - LY</t>
  </si>
  <si>
    <t>Active Buyers Repeat Rate - YoY</t>
  </si>
  <si>
    <t>- R12: #New Customers who made at least 2 purchases between 0-12 months / #New Customers who made at least 1 purchase between 0-12 months
- YTD: #NewCustomers who made at least 2 purchases between Jan. and selected month / #New Customers who made at least 1 purchase between Jan. and selected month</t>
  </si>
  <si>
    <t>Total number of unique customers enrolled in the loyalty program till a selected timeperiod</t>
  </si>
  <si>
    <t>New Members</t>
  </si>
  <si>
    <t>Number of customers who are newly enrolled in the loyalty program during the selected period.</t>
  </si>
  <si>
    <t>New Members - LY</t>
  </si>
  <si>
    <t>New Members - YoY</t>
  </si>
  <si>
    <t>Active Buyers as Members</t>
  </si>
  <si>
    <t>Number of loyalty members who made at least one purchase during the selected period.</t>
  </si>
  <si>
    <t>Active Buyers as Members - LY</t>
  </si>
  <si>
    <t>Active Buyers as Members - YoY</t>
  </si>
  <si>
    <t># of Pre-Inactive Members</t>
  </si>
  <si>
    <t>Active Loyalty Members who have not made a purchase in the last 6 months of selected period</t>
  </si>
  <si>
    <t># of Pre-Inactive Members - LY</t>
  </si>
  <si>
    <t># of Pre-Inactive Members - YoY</t>
  </si>
  <si>
    <t>Points earned</t>
  </si>
  <si>
    <t>Total number of loyalty points rewarded to members during the selected period across all earning activities.</t>
  </si>
  <si>
    <t>Points earned - LY</t>
  </si>
  <si>
    <t>Points earned - YoY</t>
  </si>
  <si>
    <t>Points burned/redeemed</t>
  </si>
  <si>
    <t>Total number of loyalty points used/redeemed by members during the selected period (eg. To make purchases, receive gifts/discounts, etc)</t>
  </si>
  <si>
    <t>Points burned/redeemed - LY</t>
  </si>
  <si>
    <t>Points burned/redeemed - YoY</t>
  </si>
  <si>
    <t>Points expired</t>
  </si>
  <si>
    <t>Total number of loyalty points that expired during the selected period due to non‑usage.</t>
  </si>
  <si>
    <t>Points expired - LY</t>
  </si>
  <si>
    <t>Points expired - YoY</t>
  </si>
  <si>
    <t>Burn rate</t>
  </si>
  <si>
    <t>Measures how quickly earned points are redeemed by members - (#Redeemed points/#Earned points)</t>
  </si>
  <si>
    <t>Burn rate - LY</t>
  </si>
  <si>
    <t>Burn rate - YoY</t>
  </si>
  <si>
    <t>Total revenue generated by active loyalty members during the selected period.</t>
  </si>
  <si>
    <t>Revenue generated by newly enrolled active loyalty members in the selected time period/New loyalty members enrolled in the same time period</t>
  </si>
  <si>
    <t>AVG members spend</t>
  </si>
  <si>
    <t>Average amount of money a loyalty member spends across all orders made during the selected date range (if the customer made only 1 purchase during the time period, this value will = AOV; however, if the customer makes multiple orders, Average Spend will be &gt; AOV)</t>
  </si>
  <si>
    <t>AVG members spend - LY</t>
  </si>
  <si>
    <t>AVG members spend - YoY</t>
  </si>
  <si>
    <t>AVG non-members spend</t>
  </si>
  <si>
    <t>Average amount of money a non-loyalty member spends across all orders made during the selected date range</t>
  </si>
  <si>
    <t>AVG non-members spend - LY</t>
  </si>
  <si>
    <t>AVG non-members spend - YoY</t>
  </si>
  <si>
    <t>Total Orders Members</t>
  </si>
  <si>
    <t>Total number of purchases/transactions made by loyalty members during the selected period.</t>
  </si>
  <si>
    <t>Total Orders Members - LY</t>
  </si>
  <si>
    <t>Total Orders Members - YoY</t>
  </si>
  <si>
    <t>#Members repartition by div</t>
  </si>
  <si>
    <t>Value/Rate</t>
  </si>
  <si>
    <t>Distribution of loyalty members within a division, expressed as count or percentage.</t>
  </si>
  <si>
    <t>#Members revenue repartition by div</t>
  </si>
  <si>
    <t>Distribution of loyalty member revenue within all the brands in a division.</t>
  </si>
  <si>
    <t>Loyalty members revenue VS non-members revenue</t>
  </si>
  <si>
    <t>Total GA4 revenue generated by active loyalty members during the selected period.</t>
  </si>
  <si>
    <t>Campaign - EM</t>
  </si>
  <si>
    <t>Campaign Scorecard</t>
  </si>
  <si>
    <t>Campaign - Same period LY - EM</t>
  </si>
  <si>
    <t>Selected period LY</t>
  </si>
  <si>
    <t>Campaign - YoY - EM</t>
  </si>
  <si>
    <t>Campaign - R12 - EM</t>
  </si>
  <si>
    <t>(End date Y-1) &gt; End date</t>
  </si>
  <si>
    <t>Sends - EM</t>
  </si>
  <si>
    <t>Sends - Same period LY - EM</t>
  </si>
  <si>
    <t>Sends - YoY - EM</t>
  </si>
  <si>
    <t>Sends - R12 - EM</t>
  </si>
  <si>
    <t>Delivered - EM</t>
  </si>
  <si>
    <t>Delivered - Same period LY - EM</t>
  </si>
  <si>
    <t>Delivered - YoY - EM</t>
  </si>
  <si>
    <t>Delivered - R12 - EM</t>
  </si>
  <si>
    <t>Total Click - EM</t>
  </si>
  <si>
    <t>Total Click - Same period LY - EM</t>
  </si>
  <si>
    <t>Total Click - YoY - EM</t>
  </si>
  <si>
    <t>Total Click - R12 - EM</t>
  </si>
  <si>
    <t>Unique Click - EM</t>
  </si>
  <si>
    <t>Unique Click - Same period LY - EM</t>
  </si>
  <si>
    <t>Unique Click - YoY - EM</t>
  </si>
  <si>
    <t>Unique Click - R12 - EM</t>
  </si>
  <si>
    <t>CTR - EM</t>
  </si>
  <si>
    <t>CTR - Same period LY - EM</t>
  </si>
  <si>
    <t>CTR - YoY - EM</t>
  </si>
  <si>
    <t>CTR - R12 - EM</t>
  </si>
  <si>
    <t>Unsubscribes - EM</t>
  </si>
  <si>
    <t>Unsubscribes - Same period LY - EM</t>
  </si>
  <si>
    <t>Unsubscribes - YoY - EM</t>
  </si>
  <si>
    <t>Unsubscribes - R12 - EM</t>
  </si>
  <si>
    <t>Unsubscribe rate - EM</t>
  </si>
  <si>
    <t>Unsubscribe rate - Same period LY - EM</t>
  </si>
  <si>
    <t>Unsubscribe rate - YoY - EM</t>
  </si>
  <si>
    <t>Unsubscribe rate - R12 - EM</t>
  </si>
  <si>
    <t>CRM Campaign Attributed Revenue (GA) - EM</t>
  </si>
  <si>
    <t>CRM Campaign Attributed Revenue (GA) - Same period LY - EM</t>
  </si>
  <si>
    <t>CRM Campaign Attributed Revenue (GA) - YoY - EM</t>
  </si>
  <si>
    <t>CRM Campaign Attributed Revenue (GA) - R12 - EM</t>
  </si>
  <si>
    <t>Transactions - EM</t>
  </si>
  <si>
    <t>Transactions - Same period LY - EM</t>
  </si>
  <si>
    <t>Transactions - YoY - EM</t>
  </si>
  <si>
    <t>Transactions - R12 - EM</t>
  </si>
  <si>
    <t>AOV - EM</t>
  </si>
  <si>
    <t>AOV - Same period LY - EM</t>
  </si>
  <si>
    <t>AOV - YoY - EM</t>
  </si>
  <si>
    <t>AOV - R12 - EM</t>
  </si>
  <si>
    <t>CVR - EM</t>
  </si>
  <si>
    <t>CVR - Same period LY - EM</t>
  </si>
  <si>
    <t>CVR - YoY - EM</t>
  </si>
  <si>
    <t>CVR - R12 - EM</t>
  </si>
  <si>
    <t>Campaign - SMS</t>
  </si>
  <si>
    <t>Campaign - Same period LY - SMS</t>
  </si>
  <si>
    <t>Campaign - YoY - SMS</t>
  </si>
  <si>
    <t>Campaign - YoY - R12 - SMS</t>
  </si>
  <si>
    <t>Sends - SMS</t>
  </si>
  <si>
    <t>Sends - Same period LY - SMS</t>
  </si>
  <si>
    <t>Sends - YoY - SMS</t>
  </si>
  <si>
    <t>Sends - R12 - SMS</t>
  </si>
  <si>
    <t>Delivered - SMS</t>
  </si>
  <si>
    <t>Delivered - Same period LY - SMS</t>
  </si>
  <si>
    <t>Delivered - YoY - SMS</t>
  </si>
  <si>
    <t>Delivered - R12 - SMS</t>
  </si>
  <si>
    <t>Total Click - SMS</t>
  </si>
  <si>
    <t>Total Click - Same period LY - SMS</t>
  </si>
  <si>
    <t>Total Click - YoY - SMS</t>
  </si>
  <si>
    <t>Total Click - R12 - SMS</t>
  </si>
  <si>
    <t>Unique Click - SMS</t>
  </si>
  <si>
    <t>Unique Click - Same period LY - SMS</t>
  </si>
  <si>
    <t>Unique Click - YoY - SMS</t>
  </si>
  <si>
    <t>Unique Click - R12 - SMS</t>
  </si>
  <si>
    <t>CTR - SMS</t>
  </si>
  <si>
    <t>CTR - Same period LY - SMS</t>
  </si>
  <si>
    <t>CTR - YoY - SMS</t>
  </si>
  <si>
    <t>CTR - R12 - SMS</t>
  </si>
  <si>
    <t>Unsubscribes - SMS</t>
  </si>
  <si>
    <t>Unsubscribes - Same period LY - SMS</t>
  </si>
  <si>
    <t>Unsubscribes - YoY - SMS</t>
  </si>
  <si>
    <t>Unsubscribes - R12 - SMS</t>
  </si>
  <si>
    <t>Unsubscribe rate - SMS</t>
  </si>
  <si>
    <t>Unsubscribe rate - Same period LY - SMS</t>
  </si>
  <si>
    <t>Unsubscribe rate - YoY - SMS</t>
  </si>
  <si>
    <t>Unsubscribe rate - R12 - SMS</t>
  </si>
  <si>
    <t>CRM Campaign Attributed Revenue (GA) - SMS</t>
  </si>
  <si>
    <t>CRM Campaign Attributed Revenue (GA) - Same period LY - SMS</t>
  </si>
  <si>
    <t>CRM Campaign Attributed Revenue (GA) - YoY - SMS</t>
  </si>
  <si>
    <t>CRM Campaign Attributed Revenue (GA) - R12 - SMS</t>
  </si>
  <si>
    <t>Transactions - SMS</t>
  </si>
  <si>
    <t>Transactions - Same period LY - SMS</t>
  </si>
  <si>
    <t>Transactions - YoY - SMS</t>
  </si>
  <si>
    <t>Transactions - R12 - SMS</t>
  </si>
  <si>
    <t>AOV - SMS</t>
  </si>
  <si>
    <t>AOV - Same period LY - SMS</t>
  </si>
  <si>
    <t>AOV - YoY - SMS</t>
  </si>
  <si>
    <t>AOV - R12 - SMS</t>
  </si>
  <si>
    <t>CVR - SMS</t>
  </si>
  <si>
    <t>CVR - Same period LY - SMS</t>
  </si>
  <si>
    <t>CVR - YoY - SMS</t>
  </si>
  <si>
    <t>CVR - R12 - SMS</t>
  </si>
  <si>
    <t>Sent</t>
  </si>
  <si>
    <t>Campaign Crosstab</t>
  </si>
  <si>
    <t>Channel, Division, Brand, Campaign ID, Campaign Name, Touchpoint
Ad-hoc/ Trigger</t>
  </si>
  <si>
    <t>Total Click</t>
  </si>
  <si>
    <t>Unique Click</t>
  </si>
  <si>
    <t>Delivery Rate</t>
  </si>
  <si>
    <t>Unsubscribes</t>
  </si>
  <si>
    <t>Unsubscribe rate</t>
  </si>
  <si>
    <t>Attributed Revenue (GA)</t>
  </si>
  <si>
    <t>CVR (Transactions / Delivered)</t>
  </si>
  <si>
    <t>Most selected category for New Buyers 1st purchase</t>
  </si>
  <si>
    <t>Product Summary</t>
  </si>
  <si>
    <t xml:space="preserve">Buyer Type, Repeat Buyer, Loyalty Filter, Division, Brand </t>
  </si>
  <si>
    <t>Total New Buyers - 1st purchase</t>
  </si>
  <si>
    <t>Categories that drive the most revenues</t>
  </si>
  <si>
    <t>All buyers - Total revenue</t>
  </si>
  <si>
    <t>Sub-categories that drive the most revenues</t>
  </si>
  <si>
    <t>Category that drive the First Time Repeat Buyers</t>
  </si>
  <si>
    <t xml:space="preserve">2nd purchase and more - 1st time buyers - Total </t>
  </si>
  <si>
    <t>Category to retain All Buyers</t>
  </si>
  <si>
    <t xml:space="preserve">2nd purchase and more - All buyers - Total </t>
  </si>
  <si>
    <t>Collection that drive the most revenue</t>
  </si>
  <si>
    <t>Buyers (Product level)</t>
  </si>
  <si>
    <t>Product - First time buyers</t>
  </si>
  <si>
    <t>Buyer Type, Repeat Buyer, Loyalty Filter, Division, Brand
Product franchise, Product code, Product name, Product type</t>
  </si>
  <si>
    <t>Buyers - YoY (Product level)</t>
  </si>
  <si>
    <t>Orders (Product level)</t>
  </si>
  <si>
    <t>Orders - YoY (Product level)</t>
  </si>
  <si>
    <t>Revenue (Product level)</t>
  </si>
  <si>
    <t>Revenue - YoY (Product level)</t>
  </si>
  <si>
    <t>1st time repeat buyers at brand level (Product level)</t>
  </si>
  <si>
    <t>1st time repeat buyers at brand level - YOY (Product level)</t>
  </si>
  <si>
    <t>First time Buyers at SKU level (Product level)</t>
  </si>
  <si>
    <t>First time Buyers at SKU level - YoY (Product level)</t>
  </si>
  <si>
    <t>First time Repeat Buyers at SKU level (Product level)</t>
  </si>
  <si>
    <t>First time Repeat Buyers at SKU level - YoY (Product level)</t>
  </si>
  <si>
    <t>Buyers (Sub-category level)</t>
  </si>
  <si>
    <t>Buyers - YoY (Sub-category level)</t>
  </si>
  <si>
    <t>Orders (Sub-category level)</t>
  </si>
  <si>
    <t>Orders - YoY (Sub-category level)</t>
  </si>
  <si>
    <t>Revenue (Sub-category level)</t>
  </si>
  <si>
    <t>Revenue - YoY (Sub-category level)</t>
  </si>
  <si>
    <t>1st time repeat buyers at brand level (Sub-category level)</t>
  </si>
  <si>
    <t>1st time repeat buyers at brand level - YOY (Sub-category level)</t>
  </si>
  <si>
    <t>First time Buyers at Product sub-category level (Sub-category level)</t>
  </si>
  <si>
    <t>First time Buyers at Product sub-category level - YoY - (Sub-category level)</t>
  </si>
  <si>
    <t>First time Repeat Buyers at Product sub-category level (Sub-category level)</t>
  </si>
  <si>
    <t>First time Repeat Buyers at Product sub-category level - YoY - (Sub-category level)</t>
  </si>
  <si>
    <t>Buyers (Category level)</t>
  </si>
  <si>
    <t>Buyers - YoY (Category level)</t>
  </si>
  <si>
    <t>Orders (Category level)</t>
  </si>
  <si>
    <t>Orders - YoY (Category level)</t>
  </si>
  <si>
    <t>Revenue (Category level)</t>
  </si>
  <si>
    <t>Revenue - YoY (Category level)</t>
  </si>
  <si>
    <t>1st time repeat buyers at brand level (Category level)</t>
  </si>
  <si>
    <t>1st time repeat buyers at brand level - YOY (Category level)</t>
  </si>
  <si>
    <t>First time Buyers at Product category level (Category level)</t>
  </si>
  <si>
    <t>First time Buyers at Product category level - YoY (Category level)</t>
  </si>
  <si>
    <t>First time Repeat Buyers at Product category level (Category level)</t>
  </si>
  <si>
    <t>First time Repeat Buyers at Product category level - YoY (Category level)</t>
  </si>
  <si>
    <t>Product - All buyers</t>
  </si>
  <si>
    <t>% buyers retained to brand (Product level)</t>
  </si>
  <si>
    <t>% buyers retained to brand - YOY (Product level)</t>
  </si>
  <si>
    <t>% buyers retained to SKU level (Product level)</t>
  </si>
  <si>
    <t>% buyers retained to SKU level - YoY (Product level)</t>
  </si>
  <si>
    <t>Repeat Buyers at Brand level (Product level)</t>
  </si>
  <si>
    <t>Repeat Buyers at Brand level - YoY (Product level)</t>
  </si>
  <si>
    <t>Repeat Buyers at SKU level (Product level)</t>
  </si>
  <si>
    <t>Repeat Buyers at SKU level - YoY (Product level)</t>
  </si>
  <si>
    <t>% buyers retained to brand (Sub-category level)</t>
  </si>
  <si>
    <t>% buyers retained to brand - YOY (Sub-category level)</t>
  </si>
  <si>
    <t>% buyers retained to Product sub-category level (Sub-category level)</t>
  </si>
  <si>
    <t>% buyers retained to Product sub-category level - YoY - (Sub-category level)</t>
  </si>
  <si>
    <t>Repeat Buyers at Product sub-category level (Sub-category level)</t>
  </si>
  <si>
    <t>Repeat Buyers at Product sub-category level - YoY - (Sub-category level)</t>
  </si>
  <si>
    <t>% buyers retained to brand (Category level)</t>
  </si>
  <si>
    <t>% buyers retained to brand - YOY (Category level)</t>
  </si>
  <si>
    <t>% buyers retained to Product category level (Category level)</t>
  </si>
  <si>
    <t>% buyers retained to brand to Product category level - YoY (Category level)</t>
  </si>
  <si>
    <t>Repeat Buyers at Product category level (Category level)</t>
  </si>
  <si>
    <t>Repeat Buyers at Product category level - YoY (Category level)</t>
  </si>
  <si>
    <t>Database</t>
  </si>
  <si>
    <t>Data Health</t>
  </si>
  <si>
    <t>Data Health - DHA Scorecard</t>
  </si>
  <si>
    <t>TD - selected month</t>
  </si>
  <si>
    <t>Database - QoQ</t>
  </si>
  <si>
    <t>Unique records - %</t>
  </si>
  <si>
    <t>Unique records - QoQ</t>
  </si>
  <si>
    <t>Market Penetration Index - QoQ</t>
  </si>
  <si>
    <t>Cost of Acquisition</t>
  </si>
  <si>
    <t>Contactable Records</t>
  </si>
  <si>
    <t>Contactable Records - %</t>
  </si>
  <si>
    <t>Contactable Records - QoQ</t>
  </si>
  <si>
    <t>Active Records - CRM</t>
  </si>
  <si>
    <t>Active Records - CRM - %</t>
  </si>
  <si>
    <t>Active Records - CRM - QoQ</t>
  </si>
  <si>
    <t>Active Records - CRM (excluding signups)</t>
  </si>
  <si>
    <t>Active Records - CRM (excluding signups) - %</t>
  </si>
  <si>
    <t>Active Records - CRM (excluding signups) - QoQ</t>
  </si>
  <si>
    <t>Paid Media Contactable Records</t>
  </si>
  <si>
    <t>#Active Consumers 0-3M</t>
  </si>
  <si>
    <t>#Active Consumers 0-3M - Activity Rate 1</t>
  </si>
  <si>
    <t>#Active Consumers 0-3M - Activity Rate 2</t>
  </si>
  <si>
    <t>#Active Consumers 0-3M - QoQ</t>
  </si>
  <si>
    <t>#Active Consumers 3-6M</t>
  </si>
  <si>
    <t>#Active Consumers 3-6M - Activity Rate 1</t>
  </si>
  <si>
    <t>#Active Consumers 3-6M - Activity Rate 2</t>
  </si>
  <si>
    <t>#Active Consumers 3-6M - QoQ</t>
  </si>
  <si>
    <t>#Active Consumers 6-9M</t>
  </si>
  <si>
    <t>#Active Consumers 6-9M - Activity Rate 1</t>
  </si>
  <si>
    <t>#Active Consumers 6-9M - Activity Rate 2</t>
  </si>
  <si>
    <t>#Active Consumers 6-9M - QoQ</t>
  </si>
  <si>
    <t>#Active Consumers 9-12M</t>
  </si>
  <si>
    <t>#Active Consumers 9-12M - Activity Rate 1</t>
  </si>
  <si>
    <t>#Active Consumers 9-12M - Activity Rate 2</t>
  </si>
  <si>
    <t>#Active Consumers 9-12M - QoQ</t>
  </si>
  <si>
    <t>#Active Consumers 12-24M</t>
  </si>
  <si>
    <t>#Active Consumers 12-24M - Activity Rate 1</t>
  </si>
  <si>
    <t>#Active Consumers 12-24M - Activity Rate 2</t>
  </si>
  <si>
    <t>#Active Consumers 12-24M - QoQ</t>
  </si>
  <si>
    <t>#Active Consumers 24M+</t>
  </si>
  <si>
    <t>#Active Consumers 24M+ - Activity Rate 1</t>
  </si>
  <si>
    <t>#Active Consumers 24M+ - Activity Rate 2</t>
  </si>
  <si>
    <t>#Active Consumers 24M+ - QoQ</t>
  </si>
  <si>
    <t>Average Record Age</t>
  </si>
  <si>
    <t>Average Record Age - QoQ</t>
  </si>
  <si>
    <t>Median Record Age</t>
  </si>
  <si>
    <t>Median Record Age - QoQ</t>
  </si>
  <si>
    <t>Fill rate - Activity Rate 1</t>
  </si>
  <si>
    <t>Fill rate - Activity Rate 2</t>
  </si>
  <si>
    <t>Total Contacts</t>
  </si>
  <si>
    <t>Data Health - Customer Segments (D2C)</t>
  </si>
  <si>
    <t>R12</t>
  </si>
  <si>
    <t>Prospects</t>
  </si>
  <si>
    <t>Newly Acquired (Active Buyers)</t>
  </si>
  <si>
    <t>Retained + Reactivated</t>
  </si>
  <si>
    <t>Newly Acquired (Active Buyers) - Engaged</t>
  </si>
  <si>
    <t>Newly Acquired (Active Buyers) - Non-Engaged</t>
  </si>
  <si>
    <t>Converted Prospects - Engaged</t>
  </si>
  <si>
    <t>Converted Prospects - Non-Engaged</t>
  </si>
  <si>
    <t>Retained &amp; Reactivated - Engaged</t>
  </si>
  <si>
    <t>Retained &amp; Reactivated - Non-Engaged</t>
  </si>
  <si>
    <t>13-24M since last purchase</t>
  </si>
  <si>
    <t>24+ since last purchase</t>
  </si>
  <si>
    <t>13-24M since last purchase - Engaged</t>
  </si>
  <si>
    <t>13-24M since last purchase - Non-Engaged</t>
  </si>
  <si>
    <t>24+ since last purchase - Engaged</t>
  </si>
  <si>
    <t>24+ since last purchase - Non-Engaged</t>
  </si>
  <si>
    <t>Newly Acquired (Prospects)</t>
  </si>
  <si>
    <t>Existing Prospects</t>
  </si>
  <si>
    <t>Newly Acquired (Prospects) - Engaged</t>
  </si>
  <si>
    <t>Newly Acquired (Prospects) - Non-Engaged</t>
  </si>
  <si>
    <t>Existing Prospects - Engaged</t>
  </si>
  <si>
    <t>Existing Prospects - Non-Engaged</t>
  </si>
  <si>
    <t>Data Health - Customer Segments (non-D2C)</t>
  </si>
  <si>
    <t>Inactive Engagers</t>
  </si>
  <si>
    <t>Newly Acquired (Active Engagers)</t>
  </si>
  <si>
    <t>Newly Engaged Prospects</t>
  </si>
  <si>
    <t>13-24M since last engagement</t>
  </si>
  <si>
    <t>24+ since last engagement</t>
  </si>
  <si>
    <t>Data Profile</t>
  </si>
  <si>
    <t>Data Profile - Demographics</t>
  </si>
  <si>
    <t>Customer by Age group</t>
  </si>
  <si>
    <t>Population - coverage</t>
  </si>
  <si>
    <t>Income - coverage</t>
  </si>
  <si>
    <t>Generation - coverage</t>
  </si>
  <si>
    <t>State - coverage</t>
  </si>
  <si>
    <t>Gender - coverage</t>
  </si>
  <si>
    <t>Customer by state</t>
  </si>
  <si>
    <t>Range</t>
  </si>
  <si>
    <t>Top 5 cities</t>
  </si>
  <si>
    <t>Gender</t>
  </si>
  <si>
    <t>% customers by median income range</t>
  </si>
  <si>
    <t>Customers by Population Size of this Area</t>
  </si>
  <si>
    <t>Mean Tenure for All Customers</t>
  </si>
  <si>
    <t>Data Profile - Contactability &amp; Activity</t>
  </si>
  <si>
    <t>Median Tenure for All Customers</t>
  </si>
  <si>
    <t>Mean Tenure for Active Engaged Customers (All)</t>
  </si>
  <si>
    <t>Median Tenure for Active Engaged Customers (All)</t>
  </si>
  <si>
    <t>Mean Tenure for Active Engaged Customers (w/o acqn)</t>
  </si>
  <si>
    <t>Median Tenure for Active Engaged Customers (w/o acqn)</t>
  </si>
  <si>
    <t>Contactability by channel (Yes/No)</t>
  </si>
  <si>
    <t>Contactability by channel (0/1/2)</t>
  </si>
  <si>
    <t>#Records by seniority range</t>
  </si>
  <si>
    <t>Engagement rate by seniority range</t>
  </si>
  <si>
    <t>Engagement rate (w/o acqn) by seniority range</t>
  </si>
  <si>
    <t>R</t>
  </si>
  <si>
    <t>%Enriched (by Attribute sources)</t>
  </si>
  <si>
    <t>Fill rate (by Attribute sources)</t>
  </si>
  <si>
    <t>Engagement rate (by Attribute sources)</t>
  </si>
  <si>
    <t>Engagement rate by # of attributes available</t>
  </si>
  <si>
    <t>#Attributes (by Attribute sources)</t>
  </si>
  <si>
    <t>Enrollments over the Year - TY</t>
  </si>
  <si>
    <t>Enrollment Overview</t>
  </si>
  <si>
    <t>Division, Brand
Tier, Buyer Type</t>
  </si>
  <si>
    <t>Enrollments over the Year - LY</t>
  </si>
  <si>
    <t>Enrollments over the Year - YoY</t>
  </si>
  <si>
    <t>Members Revenue - Channel Breakdown (MbyM / cumul. by month)</t>
  </si>
  <si>
    <t>Channel Breakdown</t>
  </si>
  <si>
    <t>Members Revenue - Channel Breakdown (over the past 12M/year)</t>
  </si>
  <si>
    <t>Members Revenue - Channel Breakdown (MbyM / cumul. by month) - TY</t>
  </si>
  <si>
    <t>Members Revenue - Channel Breakdown (MbyM / cumul. by month) - LY</t>
  </si>
  <si>
    <t>Members Revenue - Channel Breakdown (MbyM / cumul. by month) - YoY</t>
  </si>
  <si>
    <t>Members Orders - Channel Breakdown (MbyM / cumul. by month)</t>
  </si>
  <si>
    <t>Total GA4 orders purchased by active loyalty members during the selected period.</t>
  </si>
  <si>
    <t>Members Orders - Channel Breakdown (over the past 12M/year)</t>
  </si>
  <si>
    <t>Members Orders - Channel Breakdown (MbyM / cumul. by month) - TY</t>
  </si>
  <si>
    <t>Members Orders - Channel Breakdown (MbyM / cumul. by month) - LY</t>
  </si>
  <si>
    <t>Members Orders - Channel Breakdown (MbyM / cumul. by month) - YoY</t>
  </si>
  <si>
    <t>Members Buyers - Channel Breakdown (MbyM / cumul. by month)</t>
  </si>
  <si>
    <t>Number of loyalty members who made at least one purchase as per GA4 data during the selected period.</t>
  </si>
  <si>
    <t>Members Buyers - Channel Breakdown (over the past 12M/year)</t>
  </si>
  <si>
    <t>Members Buyers - Channel Breakdown (MbyM / cumul. by month) - TY</t>
  </si>
  <si>
    <t>Members Buyers - Channel Breakdown (MbyM / cumul. by month) - LY</t>
  </si>
  <si>
    <t>Members Buyers - Channel Breakdown (MbyM / cumul. by month) - YoY</t>
  </si>
  <si>
    <t>Metric/Table/Visual</t>
  </si>
  <si>
    <t>Points Scorecard</t>
  </si>
  <si>
    <t>Points redeemed</t>
  </si>
  <si>
    <t>Points redeemed - LY</t>
  </si>
  <si>
    <t>Points redeemed - YoY</t>
  </si>
  <si>
    <t>Outstanding points</t>
  </si>
  <si>
    <t>Total Loyalty Points balance for a selected period. Outstanding Points = Points earned - Points redeemed - Points Expired</t>
  </si>
  <si>
    <t>Outstanding points - TY</t>
  </si>
  <si>
    <t>Outstanding points - YoY</t>
  </si>
  <si>
    <t>Enrollments</t>
  </si>
  <si>
    <t>Expiration rate</t>
  </si>
  <si>
    <t>Total number of loyalty points that expired due to non‑usage/ Total points earned during the same selected time period</t>
  </si>
  <si>
    <t>Top 10 Events to generate points</t>
  </si>
  <si>
    <t>Event Type wise distribution of earned loyalty points during the selected period</t>
  </si>
  <si>
    <t>Downgrade</t>
  </si>
  <si>
    <t>Value/ Rate</t>
  </si>
  <si>
    <t>Tier Migration</t>
  </si>
  <si>
    <t>Downgrade: Tracking downward movement of a customer in loyalty program. Eg. If a customer has moved from Tier 2 to a lower Tier 1.</t>
  </si>
  <si>
    <t>No change</t>
  </si>
  <si>
    <t>No Change: Tracking customers who have shown no movement in the selected timeperiod. Eg. A customer stayed in Tier 1 throughout the year.</t>
  </si>
  <si>
    <t>Upgrade</t>
  </si>
  <si>
    <t>Upgrade: Tracking upward movement of a customer in loyalty program. Eg. If a customer has moved from Tier 1 to a higher Tier 2.</t>
  </si>
  <si>
    <t>Migration share</t>
  </si>
  <si>
    <t>Percentage distribution of loyalty customers who have either shown upward, downward or no movement in the selected time period.</t>
  </si>
  <si>
    <t>Members revenue by tier breakdown and brand</t>
  </si>
  <si>
    <t>Revenues</t>
  </si>
  <si>
    <t>Members revenue by buyer type</t>
  </si>
  <si>
    <t>Members revenue by tier</t>
  </si>
  <si>
    <t>Members orders by tier breakdown and brand</t>
  </si>
  <si>
    <t>Total orders purchased by active loyalty members during the selected period.</t>
  </si>
  <si>
    <t>Members orders by buyer type</t>
  </si>
  <si>
    <t>Members orders by tier</t>
  </si>
  <si>
    <t>Members buyers by tier breakdown and brand</t>
  </si>
  <si>
    <t>Members buyers by buyer type</t>
  </si>
  <si>
    <t>Members buyers by tier</t>
  </si>
  <si>
    <t>Members AOV</t>
  </si>
  <si>
    <t>Metric/ Table</t>
  </si>
  <si>
    <t>Average value per order placed by members during the selected period</t>
  </si>
  <si>
    <t>Members AOV - LY</t>
  </si>
  <si>
    <t>Members AOV - YoY</t>
  </si>
  <si>
    <t>Non Members AOV</t>
  </si>
  <si>
    <t>Average value per order placed by non loyalty members during the selected period</t>
  </si>
  <si>
    <t>Non Members AOV - LY</t>
  </si>
  <si>
    <t>Non Members AOV - YoY</t>
  </si>
  <si>
    <t>Members Revenue</t>
  </si>
  <si>
    <t>Members Revenue - LY</t>
  </si>
  <si>
    <t>Revenue generated by members during the previous period</t>
  </si>
  <si>
    <t>Members Revenue - YoY</t>
  </si>
  <si>
    <t>Evolution of the revenue generated by members between the current and the previous period</t>
  </si>
  <si>
    <t>Non Members Revenue</t>
  </si>
  <si>
    <t>Total revenue generated by non loyalty members during the selected period.</t>
  </si>
  <si>
    <t>Non Members Revenue - LY</t>
  </si>
  <si>
    <t>Non Members Revenue - YoY</t>
  </si>
  <si>
    <t>#Members buyers</t>
  </si>
  <si>
    <t>Brand D2C Revenue</t>
  </si>
  <si>
    <t xml:space="preserve">Total revenue generated by brand during selected period </t>
  </si>
  <si>
    <t>%members revenue vs brand D2C revenue</t>
  </si>
  <si>
    <t>Breakdown of Active Members revenue by percentage of total Members and Non-Members revenue for the Brand. 
% Members Revenue VS Total Brand D2C Revenue (BR1) = Members Revenue (BR1) / Revenue by Members and Non-Members (BR1)</t>
  </si>
  <si>
    <t>Brand loyalty revenue contrib. to division loyalty revenue</t>
  </si>
  <si>
    <t>Brand loyalty revenue contrib. to LUSA D2C loyalty revenue</t>
  </si>
  <si>
    <t>Member Avg IPT</t>
  </si>
  <si>
    <t>Avergae item bought by members per transaction during the selected period</t>
  </si>
  <si>
    <t>Member AVG Spend</t>
  </si>
  <si>
    <t>Avergae amount spend by members during the selected period</t>
  </si>
  <si>
    <t>Member Order Freq.</t>
  </si>
  <si>
    <t>Avg frenquecy of orders by members during the selected period</t>
  </si>
  <si>
    <t>Units bought by member</t>
  </si>
  <si>
    <t>Total units purchased by active loyalty members during the selected period.</t>
  </si>
  <si>
    <t>Members orders</t>
  </si>
  <si>
    <t>%Buyers VS %Sales (Buyers)</t>
  </si>
  <si>
    <t>Sales Force</t>
  </si>
  <si>
    <t>Loyalty tier wise distribution of buyers for a selected time period. 10/100 fall in Tier 1, etc</t>
  </si>
  <si>
    <t>%Buyers VS %Sales (Sales)</t>
  </si>
  <si>
    <t>Loyalty tier wise distribution of revenue generated for a selected time period. 10/100 fall in Tier 1, etc</t>
  </si>
  <si>
    <t>Sales by tier</t>
  </si>
  <si>
    <t>Loyalty Tier wise distribution of total revenue generated by active loyalty members during the selected period.</t>
  </si>
  <si>
    <t>Loyalty Tier wise distribution of average value per order placed by members during the selected period.</t>
  </si>
  <si>
    <t>Frequency</t>
  </si>
  <si>
    <t>IPT</t>
  </si>
  <si>
    <t>KPI Catalog linked HERE</t>
  </si>
  <si>
    <t>Column1</t>
  </si>
  <si>
    <t>KPI Purpose</t>
  </si>
  <si>
    <t>KPI Group</t>
  </si>
  <si>
    <t>KPI Name</t>
  </si>
  <si>
    <t>Technical Definition</t>
  </si>
  <si>
    <t>Breakdowns</t>
  </si>
  <si>
    <t>WANTED FOR DDX TECH V1
(80 KPIs including all counts and rates)</t>
  </si>
  <si>
    <t>DIT Column:
Available in CRM Reporting</t>
  </si>
  <si>
    <t>Priority for Analyzis</t>
  </si>
  <si>
    <t>Need Analysis?</t>
  </si>
  <si>
    <t>DIT Column:
Effort to add that KPI in CRM Reporting</t>
  </si>
  <si>
    <t>DIT Column:
Open Comments if any (Add name of field)</t>
  </si>
  <si>
    <t>Pablo Comments for ACN &amp; DIT</t>
  </si>
  <si>
    <t>ACN Comments</t>
  </si>
  <si>
    <t>Column2</t>
  </si>
  <si>
    <t>Column19</t>
  </si>
  <si>
    <t>Sanjeev's Comment + Pablo's reply</t>
  </si>
  <si>
    <t>Sonia's Comments</t>
  </si>
  <si>
    <t>Column22</t>
  </si>
  <si>
    <t>Column23</t>
  </si>
  <si>
    <t>Column24</t>
  </si>
  <si>
    <t>copied</t>
  </si>
  <si>
    <t>Always on KPI - Data Health</t>
  </si>
  <si>
    <t>Database Evolution Tracking</t>
  </si>
  <si>
    <t xml:space="preserve">Consumer Profiles Count	</t>
  </si>
  <si>
    <t>Total Records
Expressed in
value &amp; evolution MoM + YoY</t>
  </si>
  <si>
    <t>The overall size of our database (includes number of those that are duplicate records across brands/divisions</t>
  </si>
  <si>
    <t>COUNT(DISTINCT Contact_ID) AS Total_Consumer_Profile_Count
FROM customer_contacts
WHERE email IS NOT NULL OR phone IS NOT NULL OR direct_mail IS NOT NULL</t>
  </si>
  <si>
    <t>YES</t>
  </si>
  <si>
    <t>SELECT</t>
  </si>
  <si>
    <t>P1</t>
  </si>
  <si>
    <t>No</t>
  </si>
  <si>
    <t xml:space="preserve">Existing KPI- Derive Brand customer ID count </t>
  </si>
  <si>
    <t>Total Names  Count + Total Unique Names Count (B2C)
Expressed in
value &amp; evolution MoM + YoY</t>
  </si>
  <si>
    <t>Total number of unique consumer profiles, each identified by a unique Contact_ID within a specific period. A Contact_ID is assigned based on at least one valid email address, direct mail address or phone number provided by the consumer. Each unique Contact_ID constitutes a single consumer profile.</t>
  </si>
  <si>
    <t xml:space="preserve">"For LUSA,  we want to see here a number close to total database size – 110M plus what we referring to unique profiles we have – 79M (this would consider a consumer from brand Redken and brand Lancome as 1 if its same individual at LUSA level). We should show both 110 and 79M."
= Let's show both. Indeed, the most important KPIs of the two is the “79M” but having both could make sense. </t>
  </si>
  <si>
    <t>Total Unique Records Count (B2B)
Expressed in
value &amp; evolution MoM + YoY</t>
  </si>
  <si>
    <t>Total number of unique accounts (Account_ID). Each Account_ID is assigned to a consumer profile upon their first purchase or visit (online or in-store) and is identified by at least one valid email address or phone number provided by the consumer. Multiple Contact_IDs associated with a single Account_ID do not increase the count.</t>
  </si>
  <si>
    <t>COUNT(DISTINCT Account_ID) AS Total_Consumer_Profile_Count
FROM business_accounts
WHERE (email IS NOT NULL OR phone IS NOT NULL)
  AND first_purchase_date IS NOT NULL; -- or some equivalent condition for first contact</t>
  </si>
  <si>
    <t>NO</t>
  </si>
  <si>
    <t>P3</t>
  </si>
  <si>
    <t>Acquire</t>
  </si>
  <si>
    <t>Contactability &amp; Growth Potential</t>
  </si>
  <si>
    <t>Database Penetration</t>
  </si>
  <si>
    <t>Marketing Penetration Index (MPI)
(ex-Consumer Database Index CDI)</t>
  </si>
  <si>
    <t>Size of a brand's registered customer database relative to both its potential customer base (addressable target) and its market share. It helps determine whether a brand has acquired enough registered customer contacts compared to its market presence. This index helps prioritize marketing efforts by indicating whether to focus on acquiring new leads or activating existing ones.
The MPI is calculated by dividing the share of a brand's addressable target (SOBAT) by the brand's market share. Both SOBAT and Market Share will be shared on a quarterly basis by the CMI team at division level and will be inputted manually in the database for MPI calculation.
SOBAT (Share of Brand Addressable Target): This is calculated by dividing the number of registered names in the brand's database by the total number of potential customers in the brand's addressable target. The addressable target is defined as the total population eligible to purchase a product from the brand based on demographics (gender, age) and average daily spend.
Market Share: This is the brand's percentage of the total sales in the relevant market.
Not available at brand level.</t>
  </si>
  <si>
    <t>Share of brand addressable target (SoBAT) = 1P Database Volume / Brand Addressable Target</t>
  </si>
  <si>
    <t>New Acquisition</t>
  </si>
  <si>
    <t>New Names Count (D2C &amp; Non-D2C)
Expressed in
value &amp; evolution MoM + YoY</t>
  </si>
  <si>
    <t>Number of new consumer profile records added to the database within the last 12M.</t>
  </si>
  <si>
    <t>SELECT 
    COUNT(DISTINCT profile_id) AS new_names_count
FROM (
    SELECT 
        profile_id, 
        MIN(interaction_timestamp) AS first_interaction_timestamp
    FROM 
        customer_interactions
    WHERE 
        contact_permission = TRUE
    GROUP BY 
        profile_id
) AS first_interactions
WHERE 
    first_interaction_timestamp BETWEEN 'start_date' AND 'end_date'; -- Specify your time period</t>
  </si>
  <si>
    <t>- For each Opted-In Channel  (Email, SMS, push notifications)
- by Name Collection Source (CRM Lite, Attentive, Facebook, Website Quiz, E-Com, Landing Page, Historic Data, TikTok, Call Center, L'Oréal Service, Retail, DSF Services, Unknown, Mars, Market Place, Instagram, Jebbit, Sitecore, SoPost, Website Newsletter, Website Registration, Social Lead Gen, Opt-Intelligence, Sweepstakes, Website Cart Checkout, BazaarVoice, Cloud page, Website Newsletter Header, Wbesite Newsletter Footer, Refer a Friend, Media Lead, 3P, Customer Care, Dojo, Yiedlfy, Events, Demandware, SFMC,  Google, App)
- by Engagement Status (Engaged and Not Engaged)
- by Buyer Status (Newly Acquired Buyer, Converted Prospect, Retained Buyer, Reactivated Buyer)</t>
  </si>
  <si>
    <t>KPI UPdate - Leverage New Consumer STatus key</t>
  </si>
  <si>
    <t xml:space="preserve">Engagement Status - Interactions considered: Email CLicks ,SMS clicks , Review(product_review table) , Website visits (Currently using fact customer segment by brand) 
For each opted in channel: Opt in +check  Validity Email /Phone number 
Name collection souce - Acquisition source </t>
  </si>
  <si>
    <t>New Names Rate (D2C 6M)</t>
  </si>
  <si>
    <t>Number of new consumer profile records added to the database within the last 6M out of the total database.</t>
  </si>
  <si>
    <t>WITH NewNames AS (
    -- ... [Same subquery as in New Acquisition Count] ...
),
TotalInteractions AS (
    SELECT
        COUNT(DISTINCT profile_id) AS total_interacting_profiles
    FROM
        customer_interactions
    WHERE 
        interaction_timestamp BETWEEN 'start_date' AND 'end_date'
)
SELECT 
    (SELECT new_names_count FROM NewNames) * 100.0 / 
    (SELECT total_interacting_profiles FROM TotalInteractions) AS new_names_rate</t>
  </si>
  <si>
    <t>- For each Opted-In Channel  (Email, SMS, push notifications)
- by Name Collection Source (CRM Lite, Attentive, Facebook, Website Quiz, E-Com, Landing Page, Historic Data, TikTok, Call Center, L'Oréal Service, Retail, DSF Services, Unknown, Mars, Market Place, Instagram, Jebbit, Sitecore, SoPost, Website Newsletter, Website Registration, Social Lead Gen, Opt-Intelligence, Sweepstakes, Website Cart Checkout, BazaarVoice, Cloud page, Website Newsletter Header, Wbesite Newsletter Footer, Refer a Friend, Media Lead, 3P, Customer Care, Dojo, Yiedlfy, Events, Demandware, SFMC,  Google, App)
- by Segment Status (New Names Engaged, New Names Not Engaged or New Names New Buyer)</t>
  </si>
  <si>
    <t>New Names Rate (D2C &amp; Non-DTC 12M)
Expressed in
Rate &amp; evolution MoM + YoY</t>
  </si>
  <si>
    <t>Number of new consumer profile records added to the database within the last 12M out of the total database.</t>
  </si>
  <si>
    <t>- For each Opted-In Channel  (Email, SMS, push notifications)
- by Name Collection Source (CRM Lite, Attentive, Facebook, Website Quiz, E-Com, Landing Page, Historic Data, TikTok, Call Center, L'Oréal Service, Retail, DSF Services, Unknown, Mars, Market Place, Instagram, Jebbit, Sitecore, SoPost, Website Newsletter, Website Registration, Social Lead Gen, Opt-Intelligence, Sweepstakes, Website Cart Checkout, BazaarVoice, Cloud page, Website Newsletter Header, Wbesite Newsletter Footer, Refer a Friend, Media Lead, 3P, Customer Care, Dojo, Yiedlfy, Events, Demandware, SFMC,  Google, App)
- D2C / Non D2C
- by Engagement Status (Engaged and Not Engaged)
- by Buyer Status (Newly Acquired Buyer, Converted Prospect, Retained Buyer, Reactivated Buyer)</t>
  </si>
  <si>
    <t>New Names Rate (D2C &amp; Non-DTC 6M)</t>
  </si>
  <si>
    <t>- For each Opted-In Channel  (Email, SMS, push notifications)
- by Name Collection Source (CRM Lite, Attentive, Facebook, Website Quiz, E-Com, Landing Page, Historic Data, TikTok, Call Center, L'Oréal Service, Retail, DSF Services, Unknown, Mars, Market Place, Instagram, Jebbit, Sitecore, SoPost, Website Newsletter, Website Registration, Social Lead Gen, Opt-Intelligence, Sweepstakes, Website Cart Checkout, BazaarVoice, Cloud page, Website Newsletter Header, Wbesite Newsletter Footer, Refer a Friend, Media Lead, 3P, Customer Care, Dojo, Yiedlfy, Events, Demandware, SFMC,  Google, App)
- by Engagement Status (New Names Engaged, New Names Not Engaged)
- by Buyer Status (New Names Buyers, New Names Buyers Engaged, New Names Buyers Not Engaged, New Names Not Buyers, New Names Not Buyers Engaged = Prospect Engaged, New Names Not Buyers Not Engaged =  Prospect Not Engaged)</t>
  </si>
  <si>
    <t>New Names Growth Rate (6M)</t>
  </si>
  <si>
    <t xml:space="preserve">Year-over-year percentage change in the number of new names added to the database in the last 6 months. </t>
  </si>
  <si>
    <t xml:space="preserve">WITH NewNamesThisPeriod AS (
    -- ... [New Names Count query for the current period] ...
),
NewNamesLastPeriod AS (
    -- ... [New Names Count query for the previous period] ... 
)
SELECT 
    ((SELECT new_name_count FROM NewNamesThisPeriod) - 
     (SELECT new_name_count FROM NewNamesLastPeriod)) * 100.0 /
    (SELECT new_name_count FROM NewNamesLastPeriod) AS new_names_growth_rate; </t>
  </si>
  <si>
    <t>- For each Opted-In Channel  (Email, SMS, push notifications)
- by Name Collection Source (CRM Lite, Attentive, Facebook, Website Quiz, E-Com, Landing Page, Historic Data, TikTok, Call Center, L'Oréal Service, Retail, DSF Services, Unknown, Mars, Market Place, Instagram, Jebbit, Sitecore, SoPost, Website Newsletter, Website Registration, Social Lead Gen, Opt-Intelligence, Sweepstakes, Website Cart Checkout, BazaarVoice, Cloud page, Website Newsletter Header, Wbesite Newsletter Footer, Refer a Friend, Media Lead, 3P, Customer Care, Dojo, Yiedlfy, Events, Demandware, SFMC,  Google, App)
- D2C / Non D2C
- by Engagement Status (New Names Engaged, New Names Not Engaged)
- by Buyer Status (New Names Buyers, New Names Buyers Engaged, New Names Buyers Not Engaged, New Names Not Buyers, New Names Not Buyers Engaged = Prospect Engaged, New Names Not Buyers Not Engaged =  Prospect Not Engaged)</t>
  </si>
  <si>
    <t>V1.0 of this KPI won't include the DMs.</t>
  </si>
  <si>
    <t>New Names Growth Rate (12M)</t>
  </si>
  <si>
    <t xml:space="preserve">Year-over-year percentage change in the number of new names added to the database in the last 12 months. </t>
  </si>
  <si>
    <t>KPI Update - Leverage New Consumer STatus key</t>
  </si>
  <si>
    <t>Copied</t>
  </si>
  <si>
    <t>Cost &amp; Revenue</t>
  </si>
  <si>
    <t>Cost Per Acquisition</t>
  </si>
  <si>
    <t>Cost Per New Consumer Profile (D2C 6M)</t>
  </si>
  <si>
    <t>Average cost incurred to acquire a new consumer profile over the past 6 months, calculated by blending media and acquisition costs, and considering all acquisitions regardless of whether they converted into buyers or engagers.</t>
  </si>
  <si>
    <t>Cost Per X = Total Cost / Number of X</t>
  </si>
  <si>
    <t xml:space="preserve"> - For each Opted-In Channel  (Email, SMS, push notifications)
- by Name Collection Source (cf list above)
- D2C / Non D2C
- by Engagement Status (Engaged and Not Engaged)
- by Buyer Status (Newly Acquired Buyer, Converted Prospect, Retained Buyer, Reactivated Buyer)
- by Campaigns
- by Purchased Product</t>
  </si>
  <si>
    <t>Partially Validated</t>
  </si>
  <si>
    <t>All costs metrics will be added in further versions</t>
  </si>
  <si>
    <t>Cost Per New Consumer Profile (D2C 12M)</t>
  </si>
  <si>
    <t>Average cost incurred to acquire a new consumer profile over the past 12 months, calculated by blending media and acquisition costs, and considering all acquisitions regardless of whether they converted into buyers or engagers.</t>
  </si>
  <si>
    <t>Cost per new buyer (D2C)</t>
  </si>
  <si>
    <t>Average cost incured to acquire a new buyer (consumer profile who made a purchase)</t>
  </si>
  <si>
    <t xml:space="preserve"> - by Name Collection Source (cf list above)
- by Buyer Status (Newly Acquired Buyer, Converted Prospect, Retained Buyer, Reactivated Buyer)
- by Product Category
- by Purchased Product</t>
  </si>
  <si>
    <t>Average cost incurred to acquire a new engager over the past 6 months, calculated by blending media and acquisition costs, and considering all acquisitions (consumer profile that clicked on Email/SMS, provided feedback, and/or browsed website), regardless of whether they converted into buyers or engagers.</t>
  </si>
  <si>
    <t>- by Name Collection Source (cf list above)
- by Channels (Email, SMS, Push Notification)
- by Consumer Status (New Engagers)
- by Action of Engagement (Clicked on Email/SMS, Provided feedback, Browsed website)</t>
  </si>
  <si>
    <t>Cost per new Engager (D2C 12M)</t>
  </si>
  <si>
    <t>Average cost incurred to acquire a new engager over the past 12 months, calculated by blending media and acquisition costs, and considering all acquisitions (consumer profile that clicked on Email/SMS, provided feedback, and/or browsed website), regardless of whether they converted into buyers or engagers.</t>
  </si>
  <si>
    <t>Cost per new Engager (Non-D2C 6M)</t>
  </si>
  <si>
    <t>Average cost incurred to acquire a new engager over the past 6 months, calculated by blending media and acquisition costs, and considering all acquisitions (consumer profile that clicked on Email/SMS, provided feedback, and/or browsed website)</t>
  </si>
  <si>
    <t>-by Channels (Email, SMS, Push Notification)
- by Consumer Status (New Engagers)
- by Action of Engagement (Clicked on Email/SMS, Provided feedback, Browsed website)</t>
  </si>
  <si>
    <t>Cost per new Engager (Non-D2C 12M)</t>
  </si>
  <si>
    <t>Average cost incurred to acquire a new engager over the past 12 months, calculated by blending media and acquisition costs, and considering all acquisitions (consumer profile that clicked on Email/SMS, provided feedback, and/or browsed website)</t>
  </si>
  <si>
    <t>Opt-In Rate</t>
  </si>
  <si>
    <t>Percentage of contacts for whom we have an opt-in/consent on at last one direct communication channel (e.g., email, phone number) over total database.</t>
  </si>
  <si>
    <t>Consumers SMS Contactable Count / Total Known and Contactable
- filter for email, SMS, app and DM (edit)</t>
  </si>
  <si>
    <t>- For each Opted-In Channel  (Email, SMS, push notifications)
- by Name Collection Source (CRM Lite, Attentive, Facebook, Website Quiz, E-Com, Landing Page, Historic Data, TikTok, Call Center, L'Oréal Service, Retail, DSF Services, Unknown, Mars, Market Place, Instagram, Jebbit, Sitecore, SoPost, Website Newsletter, Website Registration, Social Lead Gen, Opt-Intelligence, Sweepstakes, Website Cart Checkout, BazaarVoice, Cloud page, Website Newsletter Header, Website Newsletter Footer, Refer a Friend, Media Lead, 3P, Customer Care, Dojo, Yiedlfy, Events, Demandware, SFMC,  Google, App)
- by Buyer Status (Newly Acquired Buyer, Converted Prospect, Retained Buyer, Reactivated Buyer)
- by Engager Status (Engaged and Not Engaged)
- by Loyalty Status (Members or Not)</t>
  </si>
  <si>
    <t>Yes</t>
  </si>
  <si>
    <t xml:space="preserve">KPI Update - Update sms_perm_status to Sms double opt in </t>
  </si>
  <si>
    <t>Analysis to understand for each channel , what is the opt in Source for Sms - sms _double opt and Email we have email_perm_status .. Sms_perm_status - is it still being pupulated and what are the sources. Use the dim_subscriber table for sources. We already have email, phone and sms perm status in segment by brand. we dont have sms double opt in . Whatsapp status is not there in LUSA</t>
  </si>
  <si>
    <t xml:space="preserve">Needs to consider Attentive as the only source of SMS opt-in. </t>
  </si>
  <si>
    <t>Opt-In Count</t>
  </si>
  <si>
    <t>Count of known and contactable consumer profiles. i-e How many customers have signed up and have their (KNOWN or valid) email addresses or phone numbers given to the brand.</t>
  </si>
  <si>
    <t>COUNT(user_id)</t>
  </si>
  <si>
    <t>- For each Opted-In Channel  (Email, SMS, push notifications)
- by Name Collection Source (CRM Lite, Attentive, Facebook, Website Quiz, E-Com, Landing Page, Historic Data, TikTok, Call Center, L'Oréal Service, Retail, DSF Services, Unknown, Mars, Market Place, Instagram, Jebbit, Sitecore, SoPost, Website Newsletter, Website Registration, Social Lead Gen, Opt-Intelligence, Sweepstakes, Website Cart Checkout, BazaarVoice, Cloud page, Website Newsletter Header, Wbesite Newsletter Footer, Refer a Friend, Media Lead, 3P, Customer Care, Dojo, Yiedlfy, Events, Demandware, SFMC,  Google, App)
- by Buyer Status (Newly Acquired Buyer, Converted Prospect, Retained Buyer, Reactivated Buyer)
- by Engager Status (Engaged and Not Engaged)
- by Loyalty Status (Members or Not)</t>
  </si>
  <si>
    <t>Existing KPI - Email
New KPI - SMS (bring sms_double opt in to gold layer)</t>
  </si>
  <si>
    <t xml:space="preserve">Is there any transformations happening to contact type? As the field also has "ADDRESS" as a contact type which I do not assume this is trying to count. </t>
  </si>
  <si>
    <t>Opt-In Growth Rate</t>
  </si>
  <si>
    <t>Evolution MoM and YoY of the count of contactables.</t>
  </si>
  <si>
    <t>(Contactable Customers CTP - Contactable Customers PTP / Contactable PTP) * 100
PTP = Previous Time Period; CTP = Current Time Period</t>
  </si>
  <si>
    <t> is "phone", set </t>
  </si>
  <si>
    <t xml:space="preserve">what is meant by is "phone" set. </t>
  </si>
  <si>
    <t>New Contactables
Expressed in Count + in rate out of the total contactables + YoY &amp; MoM Growth Rate</t>
  </si>
  <si>
    <t>Number of new consumer profile records added to the database within the last 12M who have signed up and have their (KNOWN or valid) email addresses or phone numbers given to the brand.</t>
  </si>
  <si>
    <t xml:space="preserve">NEW KPI </t>
  </si>
  <si>
    <t xml:space="preserve">new_consumer_status_key:  this key dont look at the email sign up instead it consider first interaction . We need to update this logic or create a key KPI ? </t>
  </si>
  <si>
    <t xml:space="preserve">Valid needs to be defined. Does this exclude yopmail emails? Does this include phone numbers that haven't double opted in? </t>
  </si>
  <si>
    <t>Acquisition Tenure</t>
  </si>
  <si>
    <t>Average Seniority (ex-Tenure Seniority)
Expressed in
value &amp; evolution MoM + YoY</t>
  </si>
  <si>
    <t>Average length of time (expressed in years) that consumer profiles in your database have been associated with your brand with at least one channel of contactability. This is calculated from their initial acquisition date (first contact-permission-granting interaction).</t>
  </si>
  <si>
    <t xml:space="preserve">
Date difference between Current date and Acquisition date 
@Deepti - How is Accenture calculating this today ? </t>
  </si>
  <si>
    <t>- For each Opted-In Channel  (Email, SMS, push notifications)</t>
  </si>
  <si>
    <t xml:space="preserve">Existing KPI - Leverage Acquisition date key and Email Perm status or SMS double opt in </t>
  </si>
  <si>
    <t>The ultimate goal is to have a chart like this one with the same data. HERE</t>
  </si>
  <si>
    <t> to "Y", otherwise "N"; </t>
  </si>
  <si>
    <t>Data Capture Quality</t>
  </si>
  <si>
    <t>Consumer Profile Enrichement</t>
  </si>
  <si>
    <t>New Consumer Profile Enrichement Rate (6M)</t>
  </si>
  <si>
    <t>Percentage of new consumer profiles who were acquired over the past 6 months and who have at least one beauty data attribute populated out of Total Known &amp; Contactable - Based on the BMDM
Number of New Contacts with Rich Data / Total Number of New Contacts 
Rich data refers to consumers have data captured and stored beyond first name, last name, Title, Gender, Age, and Contact details (email, postal address, mobile phone). Transaction detail can be counted if used to inform and personalize messaging. External data like weather forecast should be excluded from the calculation, as not at consumer level. Total database is considered as the objective is to know the proportion of the entire base for whom we have rich data.</t>
  </si>
  <si>
    <t>(Number of consumers with at least one piece of beauty data) divided by (Total number of consumers we know about and can contact) x 100%</t>
  </si>
  <si>
    <t xml:space="preserve"> - by Contactability Status (Opt-In, Opt-Out)
- by Channels (Email, SMS, Push Notification)
- by Buyer Status (Newly Acquired Buyer, Converted Prospect, Retained Buyer, Reactivated Buyer)
- by Engager Status 
- by Loyalty Status</t>
  </si>
  <si>
    <t>Enrichement Rate (12M)</t>
  </si>
  <si>
    <t xml:space="preserve">Percentage of consumer profiles in the total database who have at least one beauty data attribute populated out of Total Known &amp; Contactable - Based on the BMDM
Number of Contacts with Rich Data / Total Number of Known and Contactables </t>
  </si>
  <si>
    <t>Existing KPI - is enriched feild in the customer_beauty_attributes table</t>
  </si>
  <si>
    <t>V1.0 of this KPI won't include the DMs.
Note that this is the GLOBAL definition of Rich Data: Rich data refers to consumers have data captured and stored beyond first name, last name, Title, Gender, Age, and Contact details (email, postal address, mobile phone). Transaction detail can be counted if used to inform and personalize messaging. External data like weather forecast should be excluded from the calculation, as not at consumer level. Total database is considered as the objective is to know the proportion of the entire base for whom we have rich data.</t>
  </si>
  <si>
    <t xml:space="preserve">is enriched feild in the customer_beauty_attributes table. We should move this feild to segment by brand table </t>
  </si>
  <si>
    <t> is not applicable as it doesn't exist in </t>
  </si>
  <si>
    <t>Where does it not exist in? The definition of rich data needs to be defined as we do not consider Age, Title, phone as rich data.</t>
  </si>
  <si>
    <t>New Consumer Profile Enrichement Rate (12M)</t>
  </si>
  <si>
    <t>Percentage of new consumer profiles who were acquired over the past 12 months and who have at least one beauty data attribute populated out of Total Known &amp; Contactable - Based on the BMDM
Number of New Contacts with Rich Data / Total Number of New Contacts 
Rich data refers to consumers have data captured and stored beyond first name, last name, Title, Gender, Age, and Contact details (email, postal address, mobile phone). Transaction detail can be counted if used to inform and personalize messaging. External data like weather forecast should be excluded from the calculation, as not at consumer level. Total database is considered as the objective is to know the proportion of the entire base for whom we have rich data.</t>
  </si>
  <si>
    <t>Existing KPI - use the acquisition date key or new_consumer_status_key and is_enriched feild</t>
  </si>
  <si>
    <t>use the acquisition date key and is_enriched feild</t>
  </si>
  <si>
    <t>dim_subscriber</t>
  </si>
  <si>
    <t xml:space="preserve">Looks like the defintion of enrichment is changing from 25 to 26. </t>
  </si>
  <si>
    <t>Activation</t>
  </si>
  <si>
    <t>New Conversion Rate R12 (ex-Activation Rate)
Expressed in
% &amp; evolution MoM + YoY</t>
  </si>
  <si>
    <t>The percentage of newly acquired names that complete a purchase in the last 12 months.</t>
  </si>
  <si>
    <t>(COUNT(users_activated)/COUNT(# registrants in TP)) * 100</t>
  </si>
  <si>
    <t xml:space="preserve"> - For each Opted-In Channel  (Email, SMS, push notifications)
- Opted-In for at least one / Not opted in for at least one.
- by Name Collection Source (CRM Lite, Attentive, Facebook, Website Quiz, E-Com, Landing Page, Historic Data, TikTok, Call Center, L'Oréal Service, Retail, DSF Services, Unknown, Mars, Market Place, Instagram, Jebbit, Sitecore, SoPost, Website Newsletter, Website Registration, Social Lead Gen, Opt-Intelligence, Sweepstakes, Website Cart Checkout, BazaarVoice, Cloud page, Website Newsletter Header, Wbesite Newsletter Footer, Refer a Friend, Media Lead, 3P, Customer Care, Dojo, Yiedlfy, Events, Demandware, SFMC,  Google, App)
- by Buyer Status (Newly Acquired Buyer, Converted Prospect, Retained Buyer, Reactivated Buyer)
- by Loyalty Status (Members or Not)</t>
  </si>
  <si>
    <t xml:space="preserve">"new names that are collected " - Are we conisdering only registered customers or all customers ?.. Registered and Opted In and Activated(Email or sms communication is sent) 
KPI Update
We have Registered Key, We have EMail per status . Update sms_perm_status to sms_double opt in.. We have many email activation keys which should be consolidated in to 1 KPI. This should include EMail and SMs campaigns  </t>
  </si>
  <si>
    <t>Question : Are we only considering customer who have signed up/registered or non registered as well?</t>
  </si>
  <si>
    <t>All the email open and click related Keys that needs to be updated: consumer_email_open_click_status_key
1mnt_consumer_email_open_status_key
1mnt_consumer_email_click_status_key
13mnths_consumer_email_open_status_key
13mnths_consumer_email_click_status_key
1mnt_consumer_new_registered_status_key
13mnths_consumer_new_registered_status_key</t>
  </si>
  <si>
    <t>These are all email related. How about SMS as that is a form of activation brands are leveraging?</t>
  </si>
  <si>
    <t>Opt-Out Rate
Expressed in
valure, rate &amp; evolution MoM + YoY</t>
  </si>
  <si>
    <t>Percentage of unique consumer profiles that withdrawn their consent to receiving communications (SMS, email, and/or app) from the brand, out of the total number of profiles who were initially contactable.</t>
  </si>
  <si>
    <t xml:space="preserve">(Opt-out Count / Total Known and Contactable Profiles) * 100
</t>
  </si>
  <si>
    <t>- For each Opted-In Channel  (Email, SMS, push notifications)
- by Buyer Status (Newly Acquired Buyer, Converted Prospect, Retained Buyer, Reactivated Buyer)
- by Campaign
- by Purchased Product</t>
  </si>
  <si>
    <t>P2</t>
  </si>
  <si>
    <t>Service Sessions from New Names
Expressed in
valure, rate &amp; evolution MoM + YoY</t>
  </si>
  <si>
    <t>Volume of consumers who signed up in the last 12 months who have made a service session.</t>
  </si>
  <si>
    <t xml:space="preserve">
[TO BE DETERMINED]
@Deepti - What is the definition on service session?</t>
  </si>
  <si>
    <t>- By Division
- By Brand
- By Service</t>
  </si>
  <si>
    <t>Service Acquired Contactable</t>
  </si>
  <si>
    <t>Total number of consumers acquired by the service (service as recruitment source) for whom we have a contactable opt-in  (valid opt-in with a valid email, sms) - volume of consumers specifically acquired in this quarter</t>
  </si>
  <si>
    <t xml:space="preserve">
[TO BE DETERMINED]
@Deepti - Need more clarity </t>
  </si>
  <si>
    <t>- By Division
- By Brand
- By Service
- For each Opted-In Channel  (Email, SMS, push notifications)</t>
  </si>
  <si>
    <t>Behavior Understanding</t>
  </si>
  <si>
    <t>Cross Brand Record Distribution</t>
  </si>
  <si>
    <t>Cross Brand Names records</t>
  </si>
  <si>
    <t xml:space="preserve">Percentage of consumer profiles that are present in the database of more than one brand within the company's portfolio. </t>
  </si>
  <si>
    <t>count(global_customer_id) group by count(distinct brand_code) &gt; 1</t>
  </si>
  <si>
    <t xml:space="preserve"> - By Division
- By Brand
- By Product Category
- By Consumer Status (Opted-In, Opted-Out, Engaged, Buyer, Loyalty Member)</t>
  </si>
  <si>
    <t>Engage</t>
  </si>
  <si>
    <t>Engaged Consumer Profile Evolution Tracking</t>
  </si>
  <si>
    <t>Consumer Profile Engagement</t>
  </si>
  <si>
    <t>New Contacts Engagement Rate
Expressed in
rate &amp; evolution MoM + YoY</t>
  </si>
  <si>
    <t>Percentage of new contacts with at least 1 interaction with the brand compared to total new contacts
Total New Engaged Contacts / Total New Contacts acquired  
Someone engaged is someone who completed at least one of the following interactions with a brand over the past 12M: clicks (email or SMS), Provided feedback or a review and/or Browsed any of the website pages.</t>
  </si>
  <si>
    <t>Active Engagers / Total Profiles
[CORRECT FORMULA TO BE DEFINED @Deepti (+ @Vishal)]</t>
  </si>
  <si>
    <t xml:space="preserve"> NEW KPI - Browsed any of the website pages is a GA interaction</t>
  </si>
  <si>
    <t xml:space="preserve">We dont have this KPI. We need to do analysis for each of the interaction which table and which date to consider.  </t>
  </si>
  <si>
    <t>Check which table has feedback or Review??
@Pablo - Any info @Deepti?</t>
  </si>
  <si>
    <t>New Contacts Engagers
Expressed in
rate &amp; evolution MoM + YoY</t>
  </si>
  <si>
    <t>Provides a granular view of new contact engagement per typology of interaction
Number of New Contacts Who Performed Interaction 'X' / Total Number of New Contacts 
Someone engaged is someone who completed at least one of the following interactions with a brand over the past 12M: clicks (email or SMS), Provided feedback or a review and/or Browsed any of the website pages.</t>
  </si>
  <si>
    <t xml:space="preserve">Need more clarity </t>
  </si>
  <si>
    <t>Same as above</t>
  </si>
  <si>
    <t>Active Engagers Rate (B2C 6M)
Expressed in
rate &amp; evolution MoM + YoY</t>
  </si>
  <si>
    <t>Percentage of consumer profiles that completed at least one of the following interactions with a brand over the past 6M: clicks (email or SMS), Provided feedback or a review and/or Browsed any of the website pages. = Have engaged in last 6 months (0-6 months)</t>
  </si>
  <si>
    <t xml:space="preserve"> - For each Opted-In Channel  (Email, SMS, push notifications)
- by interaction (Clicking on a communication sent, Shared feedback/review, browsing a website page)
- By Division
- By Brand</t>
  </si>
  <si>
    <t>Active Engagers Rate (B2C 12M) or Engagement Rate
Expressed in
rate &amp; evolution MoM + YoY</t>
  </si>
  <si>
    <t>Percentage of consumer profiles that completed at least one of the following interactions with a brand over the past 12M: clicks (email or SMS), Provided feedback or a review and/or Browsed any of the website pages. = Have engaged in last 12 months (0-12 months)</t>
  </si>
  <si>
    <t xml:space="preserve"> - For each Opted-In Channel  (Email, SMS, push notifications)
- by interaction (Clicking on a communication sent, Shared feedback/review, browsing a website page)
- By Division
- By Brand
- By Newly Acquired or Not (Acquired within last 12M or Acquired before)</t>
  </si>
  <si>
    <t>Difference between Active engagers and engegers? 
Build KPI</t>
  </si>
  <si>
    <t>Active Engagers Rate (B2B 12M)
Expressed in
rate &amp; evolution MoM + YoY</t>
  </si>
  <si>
    <t>Percentage of consumer profiles that completed at least one of the following interactions with a brand over the past 12M: purchasing at least one product, clicking (email, SMS, or push notification), Providing feedback or a review, and/or Browsing any of the website pages.</t>
  </si>
  <si>
    <t xml:space="preserve"> - For each Opted-In Channel  (Email, SMS, push notifications)
- by interaction (Purchasing at least once, Clicking on a communication sent, Sharing feedback/review, browsing a website page)
- By Division
- By Brand
- By Newly Acquired or Not (Acquired within last 12M or Acquired before)</t>
  </si>
  <si>
    <t>Active Engagers Rate (B2B 6M)
Expressed in
rate &amp; evolution MoM + YoY</t>
  </si>
  <si>
    <t>Percentage of consumer profiles that completed at least one of the following interactions with a brand over the past 6M: purchasing at least one product, clicking (email, SMS, or push notification), Providing feedback or a review, and/or Browsing any of the website pages.</t>
  </si>
  <si>
    <t>Active Engagers Count (B2C 6M)
Expressed in
rate &amp; evolution MoM + YoY</t>
  </si>
  <si>
    <t>Number of consumer profiles that completed at least one of the following interactions with a brand over the past 6M: clicks (email or SMS), Provided feedback or a review and/or Browsed any of the website pages.</t>
  </si>
  <si>
    <t>COUNT(DISTINCT(user_id))
WHERE 'event_name' CONTAINS 'submit_review' OR 'engaged_sessions' &gt; 1 OR 'acq_channel' = 'email' OR 'sms'</t>
  </si>
  <si>
    <t xml:space="preserve">Active Engagers Count (B2C 12M)
Expressed in
value &amp; evolution MoM + YoY
</t>
  </si>
  <si>
    <t>Number of consumer profiles that completed at least one of the following interactions with a brand over the past 12M: clicks (email or SMS), Provided feedback or a review and/or Browsed any of the website pages.</t>
  </si>
  <si>
    <t>Active Engagers Count (B2B 12M)
Expressed in
value &amp; evolution MoM + YoY</t>
  </si>
  <si>
    <t>Number of consumer profiles that completed at least one of the following interactions with a brand over the past 12M: purchasing at least one product, clicking (email, SMS, or push notification), Providing feedback or a review, and/or Browsing any of the website pages.</t>
  </si>
  <si>
    <t>COUNT(DISTINCT(user_id))
WHERE 'event_name' CONTAINS 'submit_review' OR 'engaged_sessions' &gt; 1 OR 'acq_channel' = 'email' OR 'sms' OR 'transactions' &gt; 1</t>
  </si>
  <si>
    <t>Active Engagers Count (B2B 6M)
value &amp; evolution MoM + YoY</t>
  </si>
  <si>
    <t>Number of consumer profiles that completed at least one of the following interactions with a brand over the past 6M: purchasing at least one product, clicking (email, SMS, or push notification), Providing feedback or a review, and/or Browsing any of the website pages.</t>
  </si>
  <si>
    <t>COUNT(DISTINCT(user_id))
WHERE 'event_name' CONTAINS 'submit_review' OR 'engaged_sessions' &gt; 1 OR 'acq_channel' = 'email' OR 'sms' OR 'transactions' &gt; 2</t>
  </si>
  <si>
    <t>Never Engaged Prospect
(ex-Prospective Engager)
value, rate &amp; evolution MoM + YoY</t>
  </si>
  <si>
    <t>Customers who have never engaged in any of the above 3 activities in their tenure with brand.
A Prospect is someone who registered but did not completed the action named in the KPI Name during the defined time period (e.g. Prospect for Engagement is someone who registered but never engaged yet. And Prospect Buyer is someone who registered but never purchased.)
Someone engaged is someone who completed at least one of the following interactions with a brand over the past 12M: clicks (email or SMS), Provided feedback or a review and/or Browsed any of the website pages.</t>
  </si>
  <si>
    <t>COUNT (engaged_prospects)</t>
  </si>
  <si>
    <t xml:space="preserve"> - By Division
- By Brand
- by Recent Acquisition (12M acquired or more)</t>
  </si>
  <si>
    <t>Define prospect in our current KPI- buyer_status_key 
New KPI</t>
  </si>
  <si>
    <t>Just a thought - If they registered on the website they are prone to browsing pages so you may need to define how many pages that they browsed to be considered an engaged person.</t>
  </si>
  <si>
    <t>New Engager</t>
  </si>
  <si>
    <t>Engaged Engagement Prospect</t>
  </si>
  <si>
    <t xml:space="preserve">Consumer profile acquired over 13 months ago (&gt;13 months), but only recently engaged within the last 12 months (0-12 Months).
A Prospect is someone who registered but did not completed the action named in the KPI Name during the defined time period (e.g. Prospect for Engagement is someone who registered but never engaged yet. And Prospect Buyer is someone who registered but never purchased.)
Someone engaged is someone who completed at least one of the following interactions with a brand over the past 12M: clicks (email or SMS), Provided feedback or a review and/or Browsed any of the website pages.
</t>
  </si>
  <si>
    <t>COUNT(user_id)
WHERE acquisition DATE BEFORE 'twelve_month_cutoff' AND first_purchase_date BETWEEN 'start_date' AND 'end_date'</t>
  </si>
  <si>
    <t xml:space="preserve"> - By Division
- By Brand</t>
  </si>
  <si>
    <t>KPI Update or New KPI</t>
  </si>
  <si>
    <t>Are we considering all the enagements 
New KPI</t>
  </si>
  <si>
    <t>Check Feedback and review is part of interactions table in Ingestion (silver layer table)</t>
  </si>
  <si>
    <t>Active Engaged Prospect Count
value, rate &amp; evolution MoM + YoY</t>
  </si>
  <si>
    <t>Number of consumer profiles who have engaged with the brand once but have not made a purchase
A Prospect is someone who registered but did not completed the action named in the KPI Name during the defined time period (e.g. Prospect for Engagement is someone who registered but never engaged yet. And Prospect Buyer is someone who registered but never purchased.)</t>
  </si>
  <si>
    <t xml:space="preserve"> - For each Opted-In Channel  (Email, SMS, push notifications)
- by interaction (Purchasing at least once, Clicking on a communication sent, Sharing feedback/review, browsing a website page)
- By Division
- By Brand</t>
  </si>
  <si>
    <t xml:space="preserve">Existing KPI - </t>
  </si>
  <si>
    <t>Sorry I don't understand what this metric means.</t>
  </si>
  <si>
    <t>Retained Active Engager Count
value, rate &amp; evolution MoM + YoY</t>
  </si>
  <si>
    <t>Number of consumer profiles who made at least one purchase with the brand over a period of time who have also engaged with the brand at least once in that same time period</t>
  </si>
  <si>
    <t>COUNT(user_id)
WHERE purchasers &gt; 2 AND event_count &gt; 1</t>
  </si>
  <si>
    <t>Re-Engager (ex-13-24 Month Last Engagement)
value, rate &amp; evolution MoM + YoY</t>
  </si>
  <si>
    <t>Customers who have not engaged in last 12 months, but had engaged in 13-24 months period</t>
  </si>
  <si>
    <t>COUNT(user_id)
WHERE purchasers &gt; 2 AND event_count &gt; 2</t>
  </si>
  <si>
    <t>- By Division
- By Brand</t>
  </si>
  <si>
    <t>Existing KPI- Use Engagement date key</t>
  </si>
  <si>
    <t>New KPI</t>
  </si>
  <si>
    <t>24 Month+ Last Engagement
value, rate &amp; evolution MoM + YoY</t>
  </si>
  <si>
    <t>Customers who have not engaged in last 0-24 months, but had engaged before 24 months period</t>
  </si>
  <si>
    <t>COUNT(user_id)
WHERE purchasers &gt; 2 AND event_count &gt; 3</t>
  </si>
  <si>
    <t>New Buyers Recent Engagers (12M)</t>
  </si>
  <si>
    <t>Total count of new buyers that where active engagers within the last 12M.</t>
  </si>
  <si>
    <t xml:space="preserve">
[TO BE DETERMINED]
@Deepti
@Stephanie</t>
  </si>
  <si>
    <t xml:space="preserve"> - by Contactability Channel Status (Opt-In Email, Opt-In SMS, Opt-In Push Notifications)
- By Division
- By Brand</t>
  </si>
  <si>
    <t>New Buyers Recent Engagers (6M)</t>
  </si>
  <si>
    <t>Total count of new buyers that where active engagers within the last 6M.</t>
  </si>
  <si>
    <t xml:space="preserve"> - For each Opted-In Channel  (Email, SMS, push notifications)
- By Division
- By Brand</t>
  </si>
  <si>
    <t>Engagement Recency</t>
  </si>
  <si>
    <t>Count of consumer profiles who have/have not engaged with the brand within a period of time</t>
  </si>
  <si>
    <t>COUNT(user_id)
WHERE engaged = FALSE
AND date BETWEEN 'start_date' AND 'end_date'</t>
  </si>
  <si>
    <t>- by Channel
- by Brand
- by Division</t>
  </si>
  <si>
    <t>Re-Engageable
Expressed in
value &amp; evolution
 MoM + YoY</t>
  </si>
  <si>
    <t>This refers to the group of contacts within our CRM system who are technically reachable (e.g., we have their email address or phone number) but are considered inactive - which means, someone who we can contact who didn't completed at least one of the following interactions with a brand over the past 12M: clicks (email or SMS), Provided feedback or a review and/or Browsed any of the website pages.</t>
  </si>
  <si>
    <t>Solicited Contacts</t>
  </si>
  <si>
    <t>Total number of contacts that has been targeted with at least one direct communication, which means any email or Sms delivered to a consumer (ad-hoc and/or trigger).</t>
  </si>
  <si>
    <t xml:space="preserve">KPI Update - We have many email activation keys which should be consolidated in to 1 KPI. This should include EMail and SMs campaigns  </t>
  </si>
  <si>
    <t>New KPI. What does direct communication mean?</t>
  </si>
  <si>
    <t>Avg. Commercial Pressure at New Contact Level</t>
  </si>
  <si>
    <t>Average number of direct messages (across all channels) that a new contact is exposed to.
Total Number of Direct Messages (trigger, adhoc, SMS, etc.) sent to New Contacts Recruited over X period / Total Number of Solicited New Contacts over X peiod</t>
  </si>
  <si>
    <t>Unengaged Count (12M)</t>
  </si>
  <si>
    <t>Total amount of consumer profiles who signed up within the past 12M -- New name (i.e. as long as the record can be tied to a Consumer_Profile_ID) and who haven't completed any of the following interactions with a brand over the past 12M: purchasing at least one product, clicks (email, SMS or push notification), providing feedback or a review, and/or Browsing any of the website pages.</t>
  </si>
  <si>
    <t>[CORRECT FORMULA TO BE DEFINED @Deepti (+ @Vishal)]</t>
  </si>
  <si>
    <t>Unengaged Count (6M)</t>
  </si>
  <si>
    <t>Total amount of consumer profiles who signed up within the past 6M -- New name (i.e. as long as the record can be tied to a Consumer_Profile_ID) and who haven't completed any of the following interactions with a brand over the past 6M: purchasing at least one product, clicks (email, SMS or push notification), providing feedback or a review, and/or Browsing any of the website pages.</t>
  </si>
  <si>
    <t>Engagement Channel Usage &amp; Performance</t>
  </si>
  <si>
    <t>Campaign Engagement</t>
  </si>
  <si>
    <t>Editorial Retention</t>
  </si>
  <si>
    <t>Percentage of contactables that have opened an email two consecutive periods( 0-12 months and 13-24 months) 12 months email retained openers / 13-24 month email opener.</t>
  </si>
  <si>
    <t>- by Division
- by Brand
- D2C / Non-D2C
 - by Campaign Type (Ad-Hoc, Journey, Trigger)
- by Campaign ID
- by Campaign Name
- by Touchpoints
- by Subject Line</t>
  </si>
  <si>
    <t>Unique Click Rate</t>
  </si>
  <si>
    <t>Click rate would be Sum(Unique Clicks)/Sum(Delivered)</t>
  </si>
  <si>
    <t>(Total Unique Clicks / Total Unique Delivered) * 100</t>
  </si>
  <si>
    <t>- For each Opted-In Channel  (Email, SMS, push notifications)
- by Campaign (MoM)
- by Division
- by Brand</t>
  </si>
  <si>
    <t xml:space="preserve">Is this for email, SMS, or web? </t>
  </si>
  <si>
    <t>Total Click Rate</t>
  </si>
  <si>
    <t>Total Clicks/Delivered for a given month</t>
  </si>
  <si>
    <t>(Total Clicks / Total Delivered) * 100</t>
  </si>
  <si>
    <t>- For each Opted-In Channel  (Email, SMS, push notifications)
- by Campaign
- by Division
- by Brand</t>
  </si>
  <si>
    <t>Monthly Delivered Communication</t>
  </si>
  <si>
    <t>Number of communications delivered monthly to all email and/or sms opted-in consumer profiles.</t>
  </si>
  <si>
    <t>COUNT(campaign)
WHERE channel = 'Email'</t>
  </si>
  <si>
    <t>- For each Opted-In Channel  (Email, SMS, push notifications)
- by Buyer Status (Newly Acquired Buyer, Converted Prospect, Retained Buyer, Reactivated Buyer)
- by Engager status (Engaged and Not Engaged)</t>
  </si>
  <si>
    <t>Number of communication - does it consider all channels ?</t>
  </si>
  <si>
    <t>Monthly Sent Communication</t>
  </si>
  <si>
    <t>Number of communication (email and/or sms) sent by a brand or a division monthly wether it's ad-hoc campaign or triggers.</t>
  </si>
  <si>
    <t>- For each Opted-In Channel  (Email, SMS, push notifications)
- by Campaign types (Triggers or Ad-Hoc)</t>
  </si>
  <si>
    <t>NEW KPI</t>
  </si>
  <si>
    <t>Unsubscribe Rate</t>
  </si>
  <si>
    <t>Percentage of unique consumer profiles that withdrawn their consent to receiving communications (SMS and/or email) from the brand, out of the total number of profiles who were initially contactable within the last 12M but were contactable but were contactable in 13-24M</t>
  </si>
  <si>
    <t>email_perm_status and sms_perm_status . Sanjeev to confirm logic</t>
  </si>
  <si>
    <t xml:space="preserve">calculate email_perm_status from customer_segment_by_brand table. current_email_perm_status is being calculated using subscription UDF. Set current_email_perm_status to the first value in udf_attributes_email if contact_type is "EMAIL"; otherwise, set it to NULL. </t>
  </si>
  <si>
    <t>CASE 
                WHEN UPPER(contact_type) = 'EMAIL' THEN split(udf_attributes_email, ',')[0]
                ELSE NULL
            END AS current_email_perm_status</t>
  </si>
  <si>
    <t>calculate sms_perm_status from customer_segment_by_brand table. current_sms_perm_status is being calculated using subscription UDF. Set current_sms_perm_status to the first value in udf_attributes_sms if contact_type is "PHONE"; otherwise, set it to NULL.</t>
  </si>
  <si>
    <t>CASE 
                WHEN UPPER(contact_type) = 'PHONE' THEN split(udf_attributes_sms, ',')[0]
                ELSE NULL
            END AS current_sms_perm_status</t>
  </si>
  <si>
    <t>Campaign Revenues</t>
  </si>
  <si>
    <t>Last click attributed revenue sourced from GA.</t>
  </si>
  <si>
    <t>- by Division
- by Brand
- SMS and or EMail
 - by Campaign Type (Ad-Hoc, Journey, Trigger)
- by Campaign ID
- by Campaign Name
- by Touchpoints
- by Subject Line</t>
  </si>
  <si>
    <t xml:space="preserve">                WHEN UPPER(contact_type) = 'EMAIL' THEN split(udf_attributes_email, ',')[0]</t>
  </si>
  <si>
    <t>Post-Services Engagement</t>
  </si>
  <si>
    <t>Database consumers using services</t>
  </si>
  <si>
    <t>Total number of consumer profiles who have ever used the service (one-time or multiple-time) where the usage of the service is tracked in the database</t>
  </si>
  <si>
    <t>[@Pablo &amp; @Deepti - What does a service mean ?</t>
  </si>
  <si>
    <t>- For each Opted-In Channel  (Email, SMS, push notifications)
'- by Division
- by Brand
- by Service</t>
  </si>
  <si>
    <t xml:space="preserve">                ELSE NULL</t>
  </si>
  <si>
    <t xml:space="preserve">            END AS current_email_perm_status,</t>
  </si>
  <si>
    <t>Convert</t>
  </si>
  <si>
    <t>Buyer Revenue</t>
  </si>
  <si>
    <t>D2C WOB of CRM
value, rate &amp; evolution MoM + YoY</t>
  </si>
  <si>
    <t>How much do D2C sales contribute to the return on investment of CRM activities.</t>
  </si>
  <si>
    <t>What is the definition of ROI ?</t>
  </si>
  <si>
    <t>- by Division
- by Brand</t>
  </si>
  <si>
    <t>need investment info to calculate ROI</t>
  </si>
  <si>
    <t>Net Gain
value, rate &amp; evolution MoM + YoY</t>
  </si>
  <si>
    <t>DTC: New-Buyers + Reactivated Buyers - Churn
(Non-DTC): Prior Month's Active Engagers - Churn + New Names + Reactivated Customers</t>
  </si>
  <si>
    <t>What is the definiton of Churn ? SHould we be refering to the Accenture models ?</t>
  </si>
  <si>
    <t>NEW KPI  for CHURN needed</t>
  </si>
  <si>
    <t>Campaign CR
value, rate &amp; evolution MoM + YoY</t>
  </si>
  <si>
    <t>- Email conversion rate. (Purchases / Sessions per Email)
- SMS conversion rate. (Purchases / Sessions per SMS)</t>
  </si>
  <si>
    <t xml:space="preserve">is this coming from GA data ? How do you define a session if last over multiple days since GA4 can have session across multiple days </t>
  </si>
  <si>
    <t xml:space="preserve">- by Division
- by Brand
- By Campaign
- by CRM channel (SMS or Email)
</t>
  </si>
  <si>
    <t>Requires count of sessions by campaign</t>
  </si>
  <si>
    <t>Total Buyers</t>
  </si>
  <si>
    <t>Active Buyer – Newly Acquired</t>
  </si>
  <si>
    <t>Customers who have been acquired in last 12 months (0-12 months) and have purchased in last 12 months (0-12 months)</t>
  </si>
  <si>
    <t>(Buyers / Total Unique Names) * 97 - why is multipled by 97</t>
  </si>
  <si>
    <t>- by Division
- by Brand
- By Purchase Channel (Online / In-Store)</t>
  </si>
  <si>
    <t>Existing KPI - Acquisition date and Buyer Status key</t>
  </si>
  <si>
    <t>Active Buyer – Converted prospect</t>
  </si>
  <si>
    <t>Customers acquired 13 months ago (&gt;13 months), but that realized it’s first purchase within the last 12 months (0-12 Months)
A Prospect is someone who registered but did not completed the action named in the KPI Name during the defined time period (e.g. Prospect for Engagement is someone who registered but never engaged yet. And Prospect Buyer is someone who registered but never purchased.)</t>
  </si>
  <si>
    <t>(Buyers / Total Unique Names) * 98</t>
  </si>
  <si>
    <t>Existing KPI</t>
  </si>
  <si>
    <t>we can use acquisition date key and active buyer status</t>
  </si>
  <si>
    <t>Active Buyer – Retained &amp; Reactivated</t>
  </si>
  <si>
    <t>Customers who purchased at some point more than 12 months ago, and they have made another purchase within the last 12 months</t>
  </si>
  <si>
    <t>(Buyers / Total Unique Names) * 99</t>
  </si>
  <si>
    <t>Existing KPI - Retained Buyer</t>
  </si>
  <si>
    <t>Prospective Buyer Newly Acquired</t>
  </si>
  <si>
    <t>Customers who have never purchased, but are acquired in last 12 months (0-12 months)
A Prospect is someone who registered but did not completed the action named in the KPI Name during the defined time period (e.g. Prospect for Engagement is someone who registered but never engaged yet. And Prospect Buyer is someone who registered but never purchased.)</t>
  </si>
  <si>
    <t>(Buyers / Total Unique Names) * 100</t>
  </si>
  <si>
    <t>Prospective Buyer Existing</t>
  </si>
  <si>
    <t>Customers who have never purchased, and are acquired more than 13 months ago (&gt;13 months)
A Prospect is someone who registered but did not completed the action named in the KPI Name during the defined time period (e.g. Prospect for Engagement is someone who registered but never engaged yet. And Prospect Buyer is someone who registered but never purchased.)</t>
  </si>
  <si>
    <t>(Buyers / Total Unique Names) * 101</t>
  </si>
  <si>
    <t>Buyers Rate
Rate &amp; evolution MoM + YoY</t>
  </si>
  <si>
    <t>Percentage of buyers out of the total consumer profiles</t>
  </si>
  <si>
    <t>- by Division
- by Brand
- by Buyer Status (Newly Acquired Buyer, Converted Prospect, Retained Buyer, Reactivated Buyer)
- By Purchase Channel (Online / In-Store)</t>
  </si>
  <si>
    <t>Is this just for D2C as this wouldn't make sense for content sites.</t>
  </si>
  <si>
    <t>Buyers Count
value &amp; evolution MoM + YoY</t>
  </si>
  <si>
    <t>Total number of buyers</t>
  </si>
  <si>
    <t>COUNT(DISTINCT(customer_id))
WHERE purchase = 1
WHERE acquisition_date BETWEEN 'start date' AND 'end date'</t>
  </si>
  <si>
    <t>Lapsed Buyer
value &amp; evolution MoM + YoY</t>
  </si>
  <si>
    <t xml:space="preserve">The customer is referred as a Lapsed Buyer if the last order of the customer is placed in the below segments                                                                                                                                                                    Date Difference Range            Category
0-31 days                            Not Lapsed Buyer                          
32-91 days                          3months_lapsed_buyer               
92-182 days                        6months_lapsed_buyer               
183-273 days                      9months_lapsed_buyer               
274-365 days                      12months_lapsed_buyer             
366-730 days                      24months_lapsed_buyer             
730-1095 days                    36months_lapsed_buyer             
&gt;1095 days                          36monthsplus_lapsed_buyer </t>
  </si>
  <si>
    <t xml:space="preserve">KPI Update -lapsed_buyer_status_key </t>
  </si>
  <si>
    <t>New Buyers Rate (12M)</t>
  </si>
  <si>
    <t>Percentage of new buyers acquired within a period of 12M who completed their first purchase within this same time period, out of total buyers</t>
  </si>
  <si>
    <t>(New Buyers / Total Buyers) * 100</t>
  </si>
  <si>
    <t>- by Division
- by Brand
 - By Product Category *** (Skin Care, Hair, Hygiene, Miscellaneous, Fragrance)
- For each Opted-In Channel  (Email, SMS, push notifications)
- By Tenure (0 to 3 months / 3 to 6 M / 6 to 9 M / 9 to 12 M)
- By Purchase Channel (Online / In-Store)</t>
  </si>
  <si>
    <t>New Buyers Rate (6M)</t>
  </si>
  <si>
    <t>Percentage of new buyers acquired within a period of 6M who completed their first purchase within this same time period, out of total buyers</t>
  </si>
  <si>
    <t>(New Buyers / Total Buyers) * 101</t>
  </si>
  <si>
    <t>- by Division
- by Brand
 - By Product Category *** (Skin Care, Hair, Hygiene, Miscellaneous, Fragrance)
- For each Opted-In Channel  (Email, SMS, push notifications)</t>
  </si>
  <si>
    <t>New Buyer Count (12M)</t>
  </si>
  <si>
    <t>Total number of new buyers acquired within a period of 12M who completed their first purchase within this same time period.</t>
  </si>
  <si>
    <t>COUNT(DISTINCT(customer_id)) 
WHERE purchase = 1
WHERE acquisition_date BETWEEN 'start date' AND 'end date'</t>
  </si>
  <si>
    <t>- by Division
- by Brand
 - By Product Category *** (Skin Care, Hair, Hygiene, Miscellaneous, Fragrance)
- For each Opted-In Channel  (Email, SMS, push notifications)
- By Purchase Channel (Online / In-Store)</t>
  </si>
  <si>
    <t>New Buyer Count (6M)</t>
  </si>
  <si>
    <t>The total number of new buyers acquired within a period of 6M who completed their first purchase within this same time period.</t>
  </si>
  <si>
    <t>New Buyers vs New Contacts</t>
  </si>
  <si>
    <t>Conversion rate from newly recruited contacts in the last rolling 12 months</t>
  </si>
  <si>
    <t>- Count(total new buyer in last 12 month) / count( total prospects in last 12 months ) - is this correct ?</t>
  </si>
  <si>
    <t>COUNT (SELECT distinct IdentifierID from order_header inner join contact_data where Order_header.PurchaseDate &gt;= '[Start Date]'  and purchaseValue &gt; 0 and  contact_data.RecruitmentDate &gt;= '[Start Date]')  / COUNT(DISTINCT CASE WHEN contact_data.RecruitmentDate &gt;= '[Start Date]' THEN contact_data.IdentifierID ELSE NULL END)</t>
  </si>
  <si>
    <t>Converted Prospect Count (&gt;13M)</t>
  </si>
  <si>
    <t>Count of buyer consumer profiles over 13 months ago (&gt;13 months), but made their first purchase within the past 12 months (0-12 Months)
A Prospect is someone who registered but did not completed the action named in the KPI Name during the defined time period (e.g. Prospect for Engagement is someone who registered but never engaged yet. And Prospect Buyer is someone who registered but never purchased.)</t>
  </si>
  <si>
    <t>Converted Prospect Count (&gt;7M)</t>
  </si>
  <si>
    <t>Count of buyer acquired over 7 months ago (&gt;7 months), but made their first purchase within the past 6 months (0-6 Months)
A Prospect is someone who registered but did not completed the action named in the KPI Name during the defined time period (e.g. Prospect for Engagement is someone who registered but never engaged yet. And Prospect Buyer is someone who registered but never purchased.)</t>
  </si>
  <si>
    <t>New Buyers Behavior</t>
  </si>
  <si>
    <t xml:space="preserve">New Buyers Average Transaction (6M)
Expressed in
valure &amp; evolution MoM + YoY
</t>
  </si>
  <si>
    <t>Average number of transactions by new buyers within the past 6 months calculated by blending media and acquisition costs and considering all acquisition channels.</t>
  </si>
  <si>
    <t>New Buyers Transactions / New Buyers Count</t>
  </si>
  <si>
    <t xml:space="preserve"> - By Product Category *** (Skin Care, Hair, Hygiene, Miscellaneous, Fragrance)
- by 1st Purchased Product</t>
  </si>
  <si>
    <t xml:space="preserve">New Buyers Average Transaction (12M)
Expressed in
valure &amp; evolution MoM + YoY
</t>
  </si>
  <si>
    <t>Average number of transactions by new buyers within the past 12 months calculated by blending media and acquisition costs and considering all acquisition channels.</t>
  </si>
  <si>
    <t>Buyers First Purchase in Brand
value &amp; evolution MoM + YoY</t>
  </si>
  <si>
    <t>Count of Buyers who purchased the product as their first product within the Brand.</t>
  </si>
  <si>
    <t>- by Division
- by Brand
- By Purchased Product Category (Skin Care, Hair, Hygiene, Miscellaneous, Fragrance)
- For each Opted-In Channel  (Email, SMS, push notifications)
- By Purchase Channel (Online / In-Store)</t>
  </si>
  <si>
    <t>Website Buyers Behavior</t>
  </si>
  <si>
    <t>Purchase Intent Rate</t>
  </si>
  <si>
    <t>Purchase intent is calculated as the percentage of users who either add an item to their cart or redirect to a retailer's website after spending more than 10 minutes on a Product Detail Page (PDP).</t>
  </si>
  <si>
    <t>this is from GA4 tables. this specific request we have to check to see if we have product details page tagged and timestamp recorded</t>
  </si>
  <si>
    <t>- by Division
- by Brand
- by Buyer Status (Newly Acquired Buyer, Converted Prospect, Retained Buyer, Reactivated Buyer)
- By Product
- By Purchased Value
- By Lines / Regiments</t>
  </si>
  <si>
    <t>New Buyers Basket Metrics</t>
  </si>
  <si>
    <t>New Buyers AOV (12M Net Sales)</t>
  </si>
  <si>
    <t>Average order value generated for new buyers who confirmed at least one purchase and that were acquired within the past 12 months. Based on net sales.</t>
  </si>
  <si>
    <t xml:space="preserve">
[TO BE DETERMINED]
@Deepti
New Buyer Revenue / Total number of unique orders </t>
  </si>
  <si>
    <t>- by Division
- by Brand
 - By Product Category *** (Skin Care, Hair, Hygiene, Miscellaneous, Fragrance)
- by 1st Purchased Product
- By Purchase Channel (Online / In-Store)</t>
  </si>
  <si>
    <t xml:space="preserve">Existing KPI - New Buyer Status key and last_12mnths_net_sales (can be used post updation) </t>
  </si>
  <si>
    <t>New Buyers AOV (12M Demand Sales)</t>
  </si>
  <si>
    <t>Average order value generated for new buyers who confirmed at least one purchase and that were acquired within the past 12 months. Based on demand sales.</t>
  </si>
  <si>
    <t xml:space="preserve">All Net sales and Demand sales KPIs needs updation in how we are calculating the KPIS </t>
  </si>
  <si>
    <t xml:space="preserve">Net sales KPI needs to be updated </t>
  </si>
  <si>
    <t>New Buyers AOV (6M Net Sales)</t>
  </si>
  <si>
    <t>Average order value generated for new buyers who confirmed at least one purchase and that were acquired within the past 6 months. Based on net  sales.</t>
  </si>
  <si>
    <t>- by Division
- by Brand
 - By Product Category *** (Skin Care, Hair, Hygiene, Miscellaneous, Fragrance)
- by 1st Purchased Product</t>
  </si>
  <si>
    <t>New Buyers AOV (6M Demand Sales)</t>
  </si>
  <si>
    <t>Average order value generated for new buyers who confirmed at least one purchase and that were acquired within the past 6 months. Based on demand  sales.</t>
  </si>
  <si>
    <t>New Buyers IPT (12M Net Sales)</t>
  </si>
  <si>
    <t>Average items per transaction of a New Buyer within the past 12 months. Based on net sales.</t>
  </si>
  <si>
    <t>New Buyers Items / New Buyers Transactions</t>
  </si>
  <si>
    <t xml:space="preserve">Existing KPI - New Buyer Status key and 12_months_net_order_qty  (can be used post updation) </t>
  </si>
  <si>
    <t>New Buyers IPT (12M Demand Sales)</t>
  </si>
  <si>
    <t>Average items per transaction of a New Buyer within the past 12 months. Based on demand sales.</t>
  </si>
  <si>
    <t>New IPT KPI</t>
  </si>
  <si>
    <t>New Buyers IPT (6M Net Sales)</t>
  </si>
  <si>
    <t>Average items per transaction of a New Buyer within the past 6 months. Based on net sales.</t>
  </si>
  <si>
    <t>New Buyers IPT (6M Demand Sales)</t>
  </si>
  <si>
    <t>Average items per transaction of a New Buyer within the past 6 months. Based on demand sales.</t>
  </si>
  <si>
    <t>New Buyers AUR (12M Net Sales)</t>
  </si>
  <si>
    <t>Average price paid per unit by new customers (acquired within the last 12 months) based on the net sales (final sales price after returns and discounts and excluding shipping and handling charges)</t>
  </si>
  <si>
    <t>New Buyers Net Sales / New Buyers Items</t>
  </si>
  <si>
    <t>New Buyers AUR (12M Demand Sales)</t>
  </si>
  <si>
    <t>Average price paid per unit by new customers (acquired within the last 12 months), based on demand sales (before returns or discounts and excluding shipping and handling charges)</t>
  </si>
  <si>
    <t>New Buyers Demand Sales / New Buyers Items</t>
  </si>
  <si>
    <t>- by Division
- by Brand
- By Product Category (Skin Care, Hair, Hygiene, Miscellaneous, Fragrance)
- by 1st Purchased Product
- By Purchase Channel (Online / In-Store)</t>
  </si>
  <si>
    <t>New Buyers AUR (6M Net Sales)</t>
  </si>
  <si>
    <t>Average price paid per unit by new customers (acquired within the last 6 months) based on the net sales (final sales price after returns and discounts and excluding shipping and handling charges)</t>
  </si>
  <si>
    <t>- by Division
- by Brand
- By Product Category (Skin Care, Hair, Hygiene, Miscellaneous, Fragrance)
- by 1st Purchased Product</t>
  </si>
  <si>
    <t>New Buyers AUR (6M Demand Sales)</t>
  </si>
  <si>
    <t>Average price paid per unit by new customers (acquired within the last 6 months), based on demand sales (before returns or discounts and excluding shipping and handling charges)</t>
  </si>
  <si>
    <t>New Buyer Average Spend (12M Net Sales)</t>
  </si>
  <si>
    <t>Average spend per new buyer over the past 12 months. Based on net sales.</t>
  </si>
  <si>
    <t>AVG(spend_per_transaction)</t>
  </si>
  <si>
    <t xml:space="preserve">Net sales and demand sales KPI needs updation - Sanjeev to check logic for net_sales </t>
  </si>
  <si>
    <t>Calculate the average last_12mnths_net_sales for each customer from the customer_segment_by_brand data. Calculate net_sales by multiplying unit_qty and applied_price for specific sources with status 'S', and subtracting the same for status 'R'; otherwise, set to 0.</t>
  </si>
  <si>
    <t xml:space="preserve">  CASE WHEN upper(oh.source_name) in (
    'SAP', 'PFSWEB', 'SNIPP', 'ATT', 'FLUENT'
  ) 
  and (ol.line_status) = 'S' THEN ol.unit_qty * ol.applied_price WHEN upper(oh.source_name) in (
    'SAP', 'PFSWEB', 'SNIPP', 'ATT', 'FLUENT'
  ) 
  and (ol.line_status) = 'R' THEN (-1) * ol.unit_qty * ol.applied_price ELSE 0 END AS net_sales</t>
  </si>
  <si>
    <t>Calculate the average demands_in_dollar for each customer from the customer_segment_by_brand data. Calculate demands_in_dollar if the item is not a pickup, the unit price is greater than 0, and the order date matches the specified year and month; otherwise, set to 0</t>
  </si>
  <si>
    <t>CASE
							   WHEN coalesce(pickup_item,'N') != 'Y' AND coalesce(unit_price,0) &gt; 0
									AND year(e.order_dt) = substring('${param_date}',1,4) AND month(e.order_dt) = cast(substring('${param_date}',5,2) as int)
									THEN e.demands_in_dollar
							   ELSE 0
						   END AS demands_in_dollar</t>
  </si>
  <si>
    <t>New Buyer Average Spend (12M Demand Sales)</t>
  </si>
  <si>
    <t>Average spend per new buyer over the past 12 months. Based on demand sales.</t>
  </si>
  <si>
    <t>New Buyer Average Spend (6M Net Sales)</t>
  </si>
  <si>
    <t>Average spend per new buyer over the past 6 months. Based on net sales.</t>
  </si>
  <si>
    <t>New Buyer Average Spend (6M  Demand Sales)</t>
  </si>
  <si>
    <t>Average spend per new buyer over the past 6 months. Based on demand sales.</t>
  </si>
  <si>
    <t xml:space="preserve">New Buyers Average days between purchase </t>
  </si>
  <si>
    <t>Average number of days between purchases made by new buyers who made multiple purchases within the past 12M months (calculated by blending media and acquisition costs and considering all acquisition channels)</t>
  </si>
  <si>
    <t>SELECT AVG(days_since_last_purchase)
FROM (
    SELECT
        user_id,
        timestamp,
        DATE_DIFF(timestamp, LAG(timestamp, 1) OVER (PARTITION BY user_id ORDER BY timestamp), DAY) AS days_since_last_purchase
)
WHERE days_since_last_purchase IS NOT NULL;</t>
  </si>
  <si>
    <t>NEW KPI - Average days between purchase need to be calculated</t>
  </si>
  <si>
    <t>New Buyer Average Order Recency</t>
  </si>
  <si>
    <t>Average time elapsed since a new customer's most recent purchase</t>
  </si>
  <si>
    <t>WITH RankedPurchases AS (
        SELECT
            customer_id,
            timestamp,
            ROW_NUMBER() OVER (PARTITION BY customer_id ORDER BY timestamp DESC) as purchase_rank
        WHERE 
              timestamp &gt;= DATE_SUB(CURRENT_DATE(), INTERVAL 30 DAY) 
    )
    SELECT customer_id, timestamp
    FROM RankedPurchases
    WHERE purchase_rank = 1;</t>
  </si>
  <si>
    <t>New Buyers Order Frequency</t>
  </si>
  <si>
    <t>Average items per transaction of a New Buyer within 12 months</t>
  </si>
  <si>
    <t>AVG (Number of times a customer orders)</t>
  </si>
  <si>
    <t>NEW KPI - crm_reporting.rfm_model_score</t>
  </si>
  <si>
    <t>New Buyer Average Spend Growth Rate</t>
  </si>
  <si>
    <t>Growth in new buyer average spend over the past 12 months compared to previous 12 months</t>
  </si>
  <si>
    <t>(AVG(spend_12M) - AVG(spend_LY)) / AVG(spend_LY)) *100</t>
  </si>
  <si>
    <t>New Buyer Order Growth Rate</t>
  </si>
  <si>
    <t>Percentage change in orders from new buyers over the last 12M vs the previous 12M</t>
  </si>
  <si>
    <t>((Total Orders Current 12M - Total Orders Previous 12M) / Total Orders Previous 12M) *100</t>
  </si>
  <si>
    <t>New Buyer Order Personalization Rate</t>
  </si>
  <si>
    <t>Percentage of orders from new buyers that were personalized over the total number of orders</t>
  </si>
  <si>
    <t>(Total Personalized Orders / Total Orders) * 100</t>
  </si>
  <si>
    <t>- by Division
- by Brand
- by Product</t>
  </si>
  <si>
    <t>Buyers total Revenues (12M Net Sales)</t>
  </si>
  <si>
    <t>Total amount of revenue over the past 12M based on net sales.</t>
  </si>
  <si>
    <t>SUM(revenue)</t>
  </si>
  <si>
    <t>- by Division
- by Brand
- By Product Category (Skin Care, Hair, Hygiene, Miscellaneous, Fragrance)
- For each Opted-In Channel  (Email, SMS, push notifications)
- By Enriched / Non-Enriched Profile
- By Purchase Channel (Online / In-Store)</t>
  </si>
  <si>
    <t>Buyers total Revenues (12M Demand Sales)</t>
  </si>
  <si>
    <t>Total amount of revenue over the past 12M based on demand sales.</t>
  </si>
  <si>
    <t>Buyers total Revenues (6M Net Sales)</t>
  </si>
  <si>
    <t>Total amount of revenue over the past 6M based on net sales.</t>
  </si>
  <si>
    <t>Buyers total Revenues (6M Demand Sales)</t>
  </si>
  <si>
    <t>Total amount of revenue over the past 6M based on demand sales.</t>
  </si>
  <si>
    <t>Buyers Total Units Purchased (12M)</t>
  </si>
  <si>
    <t>Total of units purchased over the past 12 months.</t>
  </si>
  <si>
    <t>SUM(units_purchased)</t>
  </si>
  <si>
    <t>Buyers Total Units Purchased (6M)</t>
  </si>
  <si>
    <t>Total of units purchased over the past 6 months.</t>
  </si>
  <si>
    <t>- by Division
- by Brand
- By Product Category (Skin Care, Hair, Hygiene, Miscellaneous, Fragrance)
- For each Opted-In Channel  (Email, SMS, push notifications)</t>
  </si>
  <si>
    <t>Buyers Revenue Growth Rate (12M)</t>
  </si>
  <si>
    <t>Percentage of change for revenue from buyers over the past 12 months.</t>
  </si>
  <si>
    <t>((Total Revenue Current 12M - Total Revenue Previous 12M) / Total Revenue Previous 12M) *100</t>
  </si>
  <si>
    <t>- by Division
- by Brand
- For each Opted-In Channel  (Email, SMS, push notifications)
- By Product Category (Skin Care, Hair, Hygiene, Miscellaneous, Fragrance)
- By Enriched / Non-Enriched Profile
- By Purchase Channel (Online / In-Store)</t>
  </si>
  <si>
    <t>Buyers Revenue Growth Rate (6M)</t>
  </si>
  <si>
    <t>Percentage of change for revenue from buyers over the past 6 months.</t>
  </si>
  <si>
    <t>((Total Revenue Current 6M - Total Revenue Previous 6M) / Total Revenue Previous 6M) *100</t>
  </si>
  <si>
    <t>New Buyers Revenues</t>
  </si>
  <si>
    <t>New Buyers Total  Revenues (12M since acquisition Net Sales)</t>
  </si>
  <si>
    <t>Total revenue generated by buyers acquired within the last 12 months, based on net sales (meaning after returns, discounts, and other adjustments).</t>
  </si>
  <si>
    <t>- by Division
- by Brand
- by Product Category
- For each Opted-In Channel  (Email, SMS, push notifications)
- By Enriched / Non-Enriched Profile
- By Purchase Channel (Online / In-Store)</t>
  </si>
  <si>
    <t>New Buyers Total  Revenues (6M since acquisition Net Sales)</t>
  </si>
  <si>
    <t>Total revenue generated by customers acquired within the last 6 months, based on net sales (meaning after returns, discounts, and other adjustments).</t>
  </si>
  <si>
    <t>New Buyers Total  Revenues (12M since acquisition Demand Sales)</t>
  </si>
  <si>
    <t>Total revenue generated by buyers acquired within the last 12 months, based on demand sales (meaning the initial order value before returns, discounts, etc.).</t>
  </si>
  <si>
    <t>- by Division
- by Brand
- For each Opted-In Channel  (Email, SMS, push notifications)
- By Enriched / Non-Enriched Profile
- By Purchase Channel (Online / In-Store)</t>
  </si>
  <si>
    <t>New Buyers Total  Revenues (6M since acquisition Demand Sales)</t>
  </si>
  <si>
    <t>Total revenue generated by customers acquired within the last 6 months, based on demand sales (meaning the initial order value before returns, discounts, etc.).</t>
  </si>
  <si>
    <t>- by Division
- by Brand
- For each Opted-In Channel  (Email, SMS, push notifications)
- By Enriched / Non-Enriched Profile</t>
  </si>
  <si>
    <t>New Buyers Total  Revenues - Excluding shipping &amp; handling (12M Net Sales)</t>
  </si>
  <si>
    <t>Total revenue generated by customers acquired within the last 12 months, based on net sales (after returns, discounts) and excluding shipping and handling charges.</t>
  </si>
  <si>
    <t>[TO BE DETERMINED]
@Deepti</t>
  </si>
  <si>
    <t>New Buyers Total  Revenues - Excluding shipping &amp; handling (6M Net Sales)</t>
  </si>
  <si>
    <t>Total revenue generated by customers acquired within the last 6 months, based on net sales (after returns, discounts) and excluding shipping and handling charges.</t>
  </si>
  <si>
    <t>New Buyers Units Purchased (12M)</t>
  </si>
  <si>
    <t>Total of units purchased over the past 12 months generated by New Buyers.</t>
  </si>
  <si>
    <t>New Buyers Units Purchased (6M)</t>
  </si>
  <si>
    <t>Total of units purchased over the past 6 months generated by New Buyers.</t>
  </si>
  <si>
    <t>- by Division
- by Brand
- By Product Category (Skin Care, Hair, Hygiene, Miscellaneous, Fragrance)
- By Enriched / Non-Enriched Profile
- For each Opted-In Channel  (Email, SMS, push notifications)</t>
  </si>
  <si>
    <t>New Buyers Revenues Growth Rate (12M Net Sales)</t>
  </si>
  <si>
    <t>Percentage of change for revenue from new buyers over the past 12 months generated by new buyers. Based on net sales.</t>
  </si>
  <si>
    <t>New Buyers Revenues Growth Rate (6M Net Sales)</t>
  </si>
  <si>
    <t>Percentage of change for revenue from new buyers over the past 6 months. Based on net sales.</t>
  </si>
  <si>
    <t>Order Cost</t>
  </si>
  <si>
    <t>Total Shipping &amp; Handling Costs (12M)</t>
  </si>
  <si>
    <t>Total cost collected from buyers specifically for shipping and handling charges over the past 12 months.</t>
  </si>
  <si>
    <t xml:space="preserve">[TO BE DETERMINED]
@Deepti - seems straight forward  calculation of shipping cost </t>
  </si>
  <si>
    <t>Total Shipping &amp; Handling Costs (6M)</t>
  </si>
  <si>
    <t>Total revenue collected from buyers specifically for shipping and handling charges over the past 6 months.</t>
  </si>
  <si>
    <t>Lifetime Unique Total Sales</t>
  </si>
  <si>
    <t xml:space="preserve">[TO BE DETERMINED]
@Deepti - seems straight forward  calculation of lifetime sales </t>
  </si>
  <si>
    <t>Lifetime Unique Total Orders</t>
  </si>
  <si>
    <t>Total number of unique orders made by the customer.</t>
  </si>
  <si>
    <t>Cross-Brand/Division Buyers</t>
  </si>
  <si>
    <t>Multi Brand Buyer Count</t>
  </si>
  <si>
    <t>Count of active buyers who have purchased from more than one brand of the L'Oréal portfolio over the past 12 months.</t>
  </si>
  <si>
    <t>COUNT(user_id)
WHERE COUNT(brand) &gt; 1 AND date BETWEEN 'start_date' AND 'end_date'</t>
  </si>
  <si>
    <t>- by Division
- by Brand
- By Product Category (Skin Care, Hair, Hygiene, Miscellaneous, Fragrance)
- For each Opted-In Channel  (Email, SMS, push notifications)
- Offline Buyer / Online Buyer</t>
  </si>
  <si>
    <t>Count of active buyers who have purchased from more than one division over the past 12 months.</t>
  </si>
  <si>
    <t>SELECT(DISTINCT(user_id)) 
WHERE COUNT(division) &gt; 1 AND event_name = 'purchase'</t>
  </si>
  <si>
    <t>- by Division
- by Acquisition Source</t>
  </si>
  <si>
    <t>New Buyer Discounts</t>
  </si>
  <si>
    <t>New Buyers Full Price Purchase Count</t>
  </si>
  <si>
    <t>Number of purchases that were made with full price purchases over the past 12 months. Based on net sales.</t>
  </si>
  <si>
    <t>COUNT(transaction_id)
WHERE purchase = 1 AND discount = 0</t>
  </si>
  <si>
    <t>New Buyer Sales Promotion Count</t>
  </si>
  <si>
    <t>Number of purchases from new buyers that were made with discounts over the past 12 months. Based on net sales.</t>
  </si>
  <si>
    <t>COUNT(transaction_id)
WHERE purchase = 1 AND discount = 1</t>
  </si>
  <si>
    <t>New Buyer Average Sales Discount</t>
  </si>
  <si>
    <t>Average amount in discounts per new buyer over the past 12M. Based on net sales.</t>
  </si>
  <si>
    <t>AVG(discount_per_transaction)</t>
  </si>
  <si>
    <t>Sample to Full  Size Conversion Rate</t>
  </si>
  <si>
    <t>Percentage of consumer profiles who made a purchase after receiving a distinct sample out of the total amount of those who received a distinct sample.</t>
  </si>
  <si>
    <t># of sampled consumer profiles who purchased the sampled product / total # of consumer profiles who ordered the product</t>
  </si>
  <si>
    <t>- By Product
- By Active Engagers, Inactive Engagers
- By Purchased Value
- By Brand, Division
- By Lines / Regiments</t>
  </si>
  <si>
    <t xml:space="preserve">Second Purchase by Product </t>
  </si>
  <si>
    <t>Number of second purchase by products.</t>
  </si>
  <si>
    <t>- By Product
- Sorted by Brand, Division
- Sorted by Lines / Regiments</t>
  </si>
  <si>
    <t>Service Conversion Rate</t>
  </si>
  <si>
    <t>Number of consumers profiles targeted by post-service trigger over the past 12M who have purchased (regardless of communication channel)</t>
  </si>
  <si>
    <t># of consumers prodiles targeted by post-service trigger over the past 6M who have purchase / total # of consumer profiles who completed a service session</t>
  </si>
  <si>
    <t xml:space="preserve"> '- by Division
- by Brand
- By Service
- by Buyer Status (Newly Acquired Buyer, Converted Prospect, Retained Buyer, Reactivated Buyer)</t>
  </si>
  <si>
    <t>Retain</t>
  </si>
  <si>
    <t>New Buyers Repeat Rate (6M)
Expressed in
valure, rate &amp; evolution MoM + YoY</t>
  </si>
  <si>
    <t>Percentage of new buyers who made more than one purchase within the past 6 months calculated by blending media and acquisition costs and considering all acquisition channels.</t>
  </si>
  <si>
    <t xml:space="preserve">
[TO BE DETERMINED]
@Deepti - What does it mean to blend in media costs </t>
  </si>
  <si>
    <t>- By Division
- By Brand
- For each Opted-In Channel  (Email, SMS, push notifications)
- by Product Category (Skin Care, Hair, Hygiene, Miscellaneous, Fragrance)
- By Purchase Channel (Online / In-Store)</t>
  </si>
  <si>
    <t>New Buyers Repeat Rate (12M)
Expressed in
valure, rate &amp; evolution MoM + YoY</t>
  </si>
  <si>
    <t>Percentage of new buyers who made more than one purchase within the past 12 months calculated by blending media and acquisition costs and considering all acquisition channels.</t>
  </si>
  <si>
    <t>Consumer Profile Revenue</t>
  </si>
  <si>
    <t>Revenue generated per consumer profile over a three year period</t>
  </si>
  <si>
    <t xml:space="preserve">NEW KPI - We need value for CLV </t>
  </si>
  <si>
    <t>Looks like a D2C metric?</t>
  </si>
  <si>
    <t>Active Buyer Rate (12M)</t>
  </si>
  <si>
    <t>Percentage of buyers who are considered to be 'active' (made a purchase over the last 12M) out of total consumer profiles available on the database</t>
  </si>
  <si>
    <t>Active Customers / Total Profiles</t>
  </si>
  <si>
    <t>Active Buyer Rate (6M)</t>
  </si>
  <si>
    <t>Percentage of buyers who are considered to be 'active' (made a purchase over the last 6M) out of total consumer profiles available on the database</t>
  </si>
  <si>
    <t>- By Division
- By Brand
- By Acquisition Source
- by Product Category (Skin Care, Hair, Hygiene, Miscellaneous, Fragrance)
- By Purchase Channel (Online / In-Store)</t>
  </si>
  <si>
    <t>Active Buyer Growth Rate (12M)</t>
  </si>
  <si>
    <t xml:space="preserve">Percentage change in active buyers (buyers who made a purchase in the past 12M) </t>
  </si>
  <si>
    <t>((COUNT(active_buyers_12M)-COUNT(active_buyers_L12M)) / COUNT(active_buyers_L12M)) *100</t>
  </si>
  <si>
    <t>Active Buyer Growth Rate (6M)</t>
  </si>
  <si>
    <t xml:space="preserve">Percentage change in active buyers (buyers who made a purchase in the past 6M) </t>
  </si>
  <si>
    <t>((Active Buyers Last 6M) - (Active Buyers previous 6M)) / (Active Buyers previous 6M) * 100</t>
  </si>
  <si>
    <t>Active Buyer Count (12M)</t>
  </si>
  <si>
    <t>Count of buyers who are considered to be 'active' (made a purchase over the last 12M)</t>
  </si>
  <si>
    <t>COUNT(DISTINCT(user_id))
WHERE purchase &gt; 1 AND date BETWEEN 'start_date' AND 'end_date'</t>
  </si>
  <si>
    <t>Active Buyer Count (6M)</t>
  </si>
  <si>
    <t>Count of buyers who are considered to be 'active' (made a purchase over the last 6M)</t>
  </si>
  <si>
    <t xml:space="preserve">COUNT(DISTINCT(user_id)
WHERE purchases &gt;= 1 AND date BETWEEN 'start_date' AND 'end_date' </t>
  </si>
  <si>
    <t>Active Buyer Contactability Count (12M)</t>
  </si>
  <si>
    <t>Count of buyers who are considered to be 'active' (made a purchase over the last 6M) and are also contactable</t>
  </si>
  <si>
    <t>Active Buyer Contactability Count (6M)</t>
  </si>
  <si>
    <t>COUNT(DISTINCT(user_id))
WHERE purchase &gt; 1 AND date BETWEEN 'start_date' AND 'end_date' AND contactable = TRUE</t>
  </si>
  <si>
    <t>Active Buyer Contactability Rate (12M)</t>
  </si>
  <si>
    <t>Rate of buyers who are considered to be 'active' (made a purchase over the last 12M) and are also contactable</t>
  </si>
  <si>
    <t>(Active Contactable Customers / Total Profiles) * 100</t>
  </si>
  <si>
    <t>Active Buyer Contactability Rate (6M)</t>
  </si>
  <si>
    <t>Rate of buyers who are considered to be 'active' (made a purchase over the last 6M) and are also contactable</t>
  </si>
  <si>
    <t>Existing Buyers</t>
  </si>
  <si>
    <t>Reactivated Buyer Count</t>
  </si>
  <si>
    <t>Count of consumer profile who made their last purchase over 24M ago and made a purchase again during the past 12M</t>
  </si>
  <si>
    <t>COUNT(DISTINCT(user_id))
WHERE reactivated = TRUE</t>
  </si>
  <si>
    <t>Reactivated Buyer Rate</t>
  </si>
  <si>
    <t>Percentage of consumer profiles who made their last purchase over 24M ago and made a purchase again during the past 12M</t>
  </si>
  <si>
    <t>(reactivated_customers / total profiles)*100</t>
  </si>
  <si>
    <t>Reactivated Buyer Growth Rate</t>
  </si>
  <si>
    <t>Percentage change in reactivated customers from the previous period (13-24M) and the current period (12M)</t>
  </si>
  <si>
    <t>((COUNT(reactivated_buyers_12M)-COUNT(reactivated_buyers_L12M)) / COUNT(reactivated_buyers_L12M)) *100</t>
  </si>
  <si>
    <t>Repeat Buyer Count</t>
  </si>
  <si>
    <t>Count of active buyers who have made more than 1 purchase over the past 12 months</t>
  </si>
  <si>
    <t>COUNT(DISTINCT(user_id))
WHERE active = TRUE AND purchases &gt; 1</t>
  </si>
  <si>
    <t>Repeat Buyer Rate</t>
  </si>
  <si>
    <t>Percentage of consumer profiles who have made more than 1 purchase over the past 12 months</t>
  </si>
  <si>
    <t>(Repeat Active Buyers / Total Consumer Profiles) * 100</t>
  </si>
  <si>
    <t>Repeat Buyer Growth Rate</t>
  </si>
  <si>
    <t>Percentage change of repeat active buyers (buyers who have made more than one purchase over the past 12 months) during the current period in comparison to the prior period (prior 12 months)</t>
  </si>
  <si>
    <t>((Repeat Buyers 12M - Repeat Buyers L12M) / Repeat Buyers L12M) * 100</t>
  </si>
  <si>
    <t>Retained Buyer Count</t>
  </si>
  <si>
    <t>Count of consumer profiles who purchased in the past 24 months AND the past 12 months</t>
  </si>
  <si>
    <t>COUNT(DISTINCT(user_id))
WHERE 'purchase_this_period' = 'TRUE' AND 'purchase_last_period' = TRUE</t>
  </si>
  <si>
    <t>Retained Buyer Rate</t>
  </si>
  <si>
    <t xml:space="preserve">Percentage of consumer profiles who purchased in the past 24 months AND the past 12 months.
The customer is referred to as retained buyer if he/she has placed orders in the last 12 months as well as from last 12 to 24 months from the current date.                                                                                        </t>
  </si>
  <si>
    <t>SELECT
    (COUNT(DISTINCT current.customer_id) * 100.0 / COUNT(DISTINCT previous.customer_id)) AS retention_percentage
FROM
    purchases_historical
JOIN
    purchases_current
ON
    previous.customer_id = current.customer_id
WHERE
    previous.purchase_date BETWEEN 'start_date_current_period' AND 'end_date_current_period'
AND
    current.purchase_date BETWEEN 'start_date_prior_period' AND 'end_date_prior_period';</t>
  </si>
  <si>
    <t>Retained Buyer Growth Rate</t>
  </si>
  <si>
    <t xml:space="preserve">Growth rate of retained buyers from this period (Last 12M) vs. the previous period (Last 24M)
The customer is referred to as retained buyer if he/she has placed orders in the last 12 months as well as from last 12 to 24 months from the current date.                                                                                        </t>
  </si>
  <si>
    <t>(COUNT(DISTINCT(retained_buyers_12M)) - COUNT(DISTINCT(retained_buyers_L12M))) / (COUNT(DISTINCT(retained_buyers_L12M) * 100</t>
  </si>
  <si>
    <t>Inactive Buyer Count</t>
  </si>
  <si>
    <t>Count of buyers who have not purchased over the past 12 months</t>
  </si>
  <si>
    <t>COUNT(DISTINCT(customer_id))
WHERE purchase = 0
WHERE date BETWEEN 'start date' AND 'end date'</t>
  </si>
  <si>
    <t>Churn Rate</t>
  </si>
  <si>
    <t>Percentage of buyers lost over the past 12 months</t>
  </si>
  <si>
    <t>(# Distinct Buyers lost over a period / # Distincgt Buyers at the start of a period) * 100</t>
  </si>
  <si>
    <t>Buyer Behavior</t>
  </si>
  <si>
    <t>Average number of days between purchases</t>
  </si>
  <si>
    <t>Average number of days between one purchase and another</t>
  </si>
  <si>
    <t>AVG(DATE_DIFF('start_date', 'end_date'))</t>
  </si>
  <si>
    <t>Active Buyer Basket Metrics</t>
  </si>
  <si>
    <t>Active Buyer IPT (12M)</t>
  </si>
  <si>
    <t>Average number of items an active customer bought in a single transaction over the past 12 months</t>
  </si>
  <si>
    <t>Total Units Sold to Active Buyers / Total Orders from Active Buyers</t>
  </si>
  <si>
    <t>Active Buyer IPT (6M)</t>
  </si>
  <si>
    <t>Average number of items an active customer bought in a single transaction over the past 6M months</t>
  </si>
  <si>
    <t>Total Units Sold to Active Buyers 6M/ Total Orders from Active Buyers 6M</t>
  </si>
  <si>
    <t>Active Buyer AOV (12M)</t>
  </si>
  <si>
    <t xml:space="preserve">Average amount of money that active buyers (buyers who made at least one purchase over the past 12 months) spend per order </t>
  </si>
  <si>
    <t>Total Revenue from Active Buyers / Number of Orders from Active Buyers</t>
  </si>
  <si>
    <t>Active Buyer AOV (6M)</t>
  </si>
  <si>
    <t xml:space="preserve">Average amount of money that active buyers (buyers who made at least one purchase over the past 6 months) spend per order </t>
  </si>
  <si>
    <t>Total Revenue from Active Buyers 6M / Number of Orders from Active Buyers 6M</t>
  </si>
  <si>
    <t>Active Buyer AOV Growth Rate (12M)</t>
  </si>
  <si>
    <t>Percentage change in average order value from the current period (12M) and the previous period (13-24M)</t>
  </si>
  <si>
    <t>((COUNT(aov_12M)-COUNT(aov_L12M)) / COUNT(aov_L12M)) *100</t>
  </si>
  <si>
    <t>Active Buyer AOV Growth Rate (6M)</t>
  </si>
  <si>
    <t>Percentage change in average order value from the current period (0-6M) and the previous period (6-12M)</t>
  </si>
  <si>
    <t>((COUNT(aov_6M)-COUNT(aov_L6M)) / COUNT(aov_L6M)) *100</t>
  </si>
  <si>
    <t>Active Buyer Order Count (12M)</t>
  </si>
  <si>
    <t>Amount of orders placed by active buyers over the past 12 months</t>
  </si>
  <si>
    <t>SUM(transactions)</t>
  </si>
  <si>
    <t>Active Buyer Order Count (6M)</t>
  </si>
  <si>
    <t>Amount of orders placed by active buyers over the past 6 months</t>
  </si>
  <si>
    <t>Active Buyer Order Recency</t>
  </si>
  <si>
    <t>Average time elapsed since an active buyer's most recent order.</t>
  </si>
  <si>
    <t xml:space="preserve">[TO BE DETERMINED]
@Deepti
@Steph - Recency diff between current date and last order date </t>
  </si>
  <si>
    <t>Active Buyer Average Spend Growth Rate</t>
  </si>
  <si>
    <t>Growth in active buyer average spend over the past 12 months compared to previous 12 months</t>
  </si>
  <si>
    <t>Active Buyer Order Growth Rate</t>
  </si>
  <si>
    <t>((Total Orders from Active Buyers Current 12M - Total Orders from Active Buyers Previous 12M) / Total Orders from Active Buyers Previous 12M) *100</t>
  </si>
  <si>
    <t>Active Buyer Order Personalization Rate</t>
  </si>
  <si>
    <t>Percentage of orders from active buyers that were personalized over the total number of orders</t>
  </si>
  <si>
    <t>Active Buyer Discounts</t>
  </si>
  <si>
    <t>Active Buyer Full Price Purchase Count</t>
  </si>
  <si>
    <t>Number of purchases that were made by active buyers with full price purchases over the past 12 months. Based on net sales.</t>
  </si>
  <si>
    <t>Active Buyers Sales Promotion Count</t>
  </si>
  <si>
    <t>Active Buyers Average Sales Discount</t>
  </si>
  <si>
    <t>Average amount in discounts per active buyer over the past 12M. Based on net sales.</t>
  </si>
  <si>
    <t>Total Active Buyer Revenue Growth Rate</t>
  </si>
  <si>
    <t>Percentage change in total revenue from the current period (12M) and the previous period (13-24M)</t>
  </si>
  <si>
    <t>((COUNT(active_buyers_reveue_12M)-COUNT(active_buyers_reveue_L12M)) / COUNT(active_buyers_reveue_L12M)) *100</t>
  </si>
  <si>
    <t>Active Buyer Total Revenue</t>
  </si>
  <si>
    <t>Total revenue spent by active buyers over the past 12 months</t>
  </si>
  <si>
    <t>SUM(revenue)
WHERE active_buyer = TRUE</t>
  </si>
  <si>
    <t>WOB Active Members
Expressed in Count + in rate out of the total contactables + YoY &amp; MoM Growth Rate</t>
  </si>
  <si>
    <t>Weight of Business of Active Members by percentage of grand total</t>
  </si>
  <si>
    <t>New Enrolments
Expressed in Count + in rate out of the total contactables + YoY &amp; MoM Growth Rate</t>
  </si>
  <si>
    <t>Number of database members that have signed up for the loyalty program during the selected date range.</t>
  </si>
  <si>
    <t>Loyalty Points Earned</t>
  </si>
  <si>
    <t xml:space="preserve">Number of points rewarded to a Loyalty Member through any method </t>
  </si>
  <si>
    <t>Loyalty Points Redeemed</t>
  </si>
  <si>
    <t xml:space="preserve">Number of points used by Loyalty Members (e.g. make purchases, receive gifts/discounts, etc.) </t>
  </si>
  <si>
    <t>GENERAL INFORMATIONS</t>
  </si>
  <si>
    <t>LOCATION</t>
  </si>
  <si>
    <t>PERIOD</t>
  </si>
  <si>
    <t>ALL FILTERS</t>
  </si>
  <si>
    <t>GENERALS FILTERS</t>
  </si>
  <si>
    <t>EXECUTIVE FILTERS</t>
  </si>
  <si>
    <t>CAMPAIGNS FILTERS</t>
  </si>
  <si>
    <t>PRODUCT FILTERS</t>
  </si>
  <si>
    <t>KPI category</t>
  </si>
  <si>
    <t>KPI sub-category</t>
  </si>
  <si>
    <t>Metric name</t>
  </si>
  <si>
    <t>Till Date</t>
  </si>
  <si>
    <t>YTD</t>
  </si>
  <si>
    <t>MTD</t>
  </si>
  <si>
    <t>Division</t>
  </si>
  <si>
    <t>Brand</t>
  </si>
  <si>
    <t>Acquisition Period</t>
  </si>
  <si>
    <t>Engager Type</t>
  </si>
  <si>
    <t>Buyer Type</t>
  </si>
  <si>
    <t>Loyalty Filter</t>
  </si>
  <si>
    <t>Channel</t>
  </si>
  <si>
    <t>Touchpoint</t>
  </si>
  <si>
    <t>Product franchise</t>
  </si>
  <si>
    <t>Product code</t>
  </si>
  <si>
    <t>Product name</t>
  </si>
  <si>
    <t>EXECUTIVE - ALL</t>
  </si>
  <si>
    <t>Acquisition / Engagement</t>
  </si>
  <si>
    <t>Conversion / Retention</t>
  </si>
  <si>
    <t>Total Members</t>
  </si>
  <si>
    <t>Retention / Loyalty</t>
  </si>
  <si>
    <t>Revenue rate</t>
  </si>
  <si>
    <t>EXECUTIVE - ACQUISITION (SUMMARY)</t>
  </si>
  <si>
    <t>Acquisition / Conversion / Retention</t>
  </si>
  <si>
    <t>EXECUTIVE - ACQUISITION (SOURCE DETAILS)</t>
  </si>
  <si>
    <t>Active Buyers rate</t>
  </si>
  <si>
    <t>Acquisition / Loyalty</t>
  </si>
  <si>
    <t>EXECUTIVE - ENGAGEMENT (EM)</t>
  </si>
  <si>
    <t>Sent - LY</t>
  </si>
  <si>
    <t>Sent - YoY</t>
  </si>
  <si>
    <t>Solicited contacts</t>
  </si>
  <si>
    <t>Net Gain Non-D2C Engagers</t>
  </si>
  <si>
    <t>EXECUTIVE - ENGAGEMENT (SMS)</t>
  </si>
  <si>
    <t>EXECUTIVE - ENGAGEMENT (BOTH)</t>
  </si>
  <si>
    <t>EXECUTIVE - CONVERSION  (NET SALES)</t>
  </si>
  <si>
    <t>Conversion</t>
  </si>
  <si>
    <t>- R12: Number of buyers who made their First purchase over 12 past months (inclusive of both customer types - customers acquired in last 12 months and customers existing in database 13months ago)
- YTD: Number of buyers who made their First purchase between Jan. and selected month (inclusive of both newly acquired and existing prospect)"</t>
  </si>
  <si>
    <t>- R12: Number of customers acquired more than 12 months but who made their First purchase between 0 and 12 months
- YTD:  Number of customers acquired before Jan. (LY or before) but who made their First purchase between Jan. and selected month "</t>
  </si>
  <si>
    <t>- R12: (Total sales generated by New Buyers (First purch. between 0-12 months)) / (Total order by New Buyers (First purch. between 0-12 months))
- YTD: (Total sales generated by New Buyers (First purch. between Jan. and selected month)) / (Total order by New Buyers (First purch. between Jan. and selected month))</t>
  </si>
  <si>
    <t>- R12: (Total items purchased by New Buyers (First purch. between 0-12 months)) / (Total order by New Buyers (First purch. between 0-12 months))
- YTD: (Total items purchased by New Buyers (First purch. between Jan. and selected month)) / (Total order by New Buyers (First purch. between Jan. and selected month))</t>
  </si>
  <si>
    <t>AUR</t>
  </si>
  <si>
    <t>- R12: (Total sales by New Buyers (First purch. between 0-12 months)) / (Total Items purchased by New Buyers (First purch. between 0-12 months))
- YTD: (Total sales by New Buyers (First purch. between Jan. and selected month)) / Total Items purchased by New Buyers (First purch. between Jan. and selected month))</t>
  </si>
  <si>
    <t>AVG Spends</t>
  </si>
  <si>
    <t>- R12: (Total sales by New Buyers (First purch. between 0-12 months)) / (Total New Buyers (First purch. between 0-12 months))
- YTD: (Total sales by New Buyers (First purch. between Jan. and selected month)) / Total New Buyers (First purch. between Jan. and selected month))</t>
  </si>
  <si>
    <t>EXECUTIVE - CONVERSION  (DEMAND SALES)</t>
  </si>
  <si>
    <t>Net Gain DTC</t>
  </si>
  <si>
    <t>AVG Days B/W Purchases</t>
  </si>
  <si>
    <t>- R12: Average number of days between 2 purchases for new buyers ((First purch. between 0-12 months) having made multiple purchases between 0-12 months
- YTD: Average number of days between 2 purchases for a new buyers ((First purch. between Jan. and selected month) having made multiple purchases between Jan. and selected month</t>
  </si>
  <si>
    <t>Order Recency</t>
  </si>
  <si>
    <t>Average time elapsed since a new buyer's most recent purchase
- R12: New buyers: we consider customer who made his First purchase over 12 past months
- YTD:  New buyers: we consider customer who made his First purchase since Jan.</t>
  </si>
  <si>
    <t>Units</t>
  </si>
  <si>
    <t>- R12: Total items purchased by New Buyers ((First purch. between 0-12 months) between 0-12 months
- YTD: Total items purchased by New Buyers (First purch. between Jan. and selected month) between Jan. and selected month</t>
  </si>
  <si>
    <t>EXECUTIVE - RETENTION</t>
  </si>
  <si>
    <t>Repeat Rate</t>
  </si>
  <si>
    <t>EXECUTIVE - LOYALTY</t>
  </si>
  <si>
    <t>Points redemption rate</t>
  </si>
  <si>
    <t>Points redemption rate - LY</t>
  </si>
  <si>
    <t>Points redemption rate - YoY</t>
  </si>
  <si>
    <t>Orders</t>
  </si>
  <si>
    <t>Loyalty members and non-members revenue</t>
  </si>
  <si>
    <t>Loyalty members revenue</t>
  </si>
  <si>
    <t>Non-members revenue</t>
  </si>
  <si>
    <t>Loyalty members revenue and non-members revenue</t>
  </si>
  <si>
    <t>CAMPAIGN - SCORECARD</t>
  </si>
  <si>
    <t>Campaign - Same period LY</t>
  </si>
  <si>
    <t>Campaign - YoY</t>
  </si>
  <si>
    <t>Campaign - R12</t>
  </si>
  <si>
    <t>Sent - Same period LY</t>
  </si>
  <si>
    <t>Sent - R12</t>
  </si>
  <si>
    <t>Delivered - Same period LY</t>
  </si>
  <si>
    <t>Delivered - R12</t>
  </si>
  <si>
    <t>Total click</t>
  </si>
  <si>
    <t>Total Click - Same period LY</t>
  </si>
  <si>
    <t>Total Click - YoY</t>
  </si>
  <si>
    <t>Total Click - R12</t>
  </si>
  <si>
    <t>Unique click</t>
  </si>
  <si>
    <t>Unique Click - Same period LY</t>
  </si>
  <si>
    <t>Unique Click - YoY</t>
  </si>
  <si>
    <t>Unique Click - R12</t>
  </si>
  <si>
    <t>CTR - Same period LY</t>
  </si>
  <si>
    <t>CTR - R12</t>
  </si>
  <si>
    <t>Unsubscribes - Same period LY</t>
  </si>
  <si>
    <t>Unsubscribes - YoY</t>
  </si>
  <si>
    <t>Unsubscribes - R12</t>
  </si>
  <si>
    <t>Unsubscribe rate - Same period LY</t>
  </si>
  <si>
    <t>Unsubscribe rate - YoY</t>
  </si>
  <si>
    <t>Unsubscribe rate - R12</t>
  </si>
  <si>
    <t>CRM Campaign Attributed Revenue (GA) - Same period LY</t>
  </si>
  <si>
    <t>CRM Campaign Attributed Revenue (GA) - R12</t>
  </si>
  <si>
    <t>Transactions - Same period LY</t>
  </si>
  <si>
    <t>Transactions - YoY</t>
  </si>
  <si>
    <t>Transactions - R12</t>
  </si>
  <si>
    <t>AOV - Same period LY</t>
  </si>
  <si>
    <t>AOV - YoY</t>
  </si>
  <si>
    <t>AOV - R12</t>
  </si>
  <si>
    <t>CVR</t>
  </si>
  <si>
    <t>CVR - Same period LY</t>
  </si>
  <si>
    <t>CVR - YoY</t>
  </si>
  <si>
    <t>CVR - R12</t>
  </si>
  <si>
    <t>CAMPAIGN - CROSSTAB</t>
  </si>
  <si>
    <t>PRODUCT - SUMMARY</t>
  </si>
  <si>
    <t>Category</t>
  </si>
  <si>
    <t>Most selected category for New Buyers First purchase</t>
  </si>
  <si>
    <t>Total New Buyers - First purchase</t>
  </si>
  <si>
    <t>Sub-category</t>
  </si>
  <si>
    <t>Most selected sub-category for New Buyers First purchase</t>
  </si>
  <si>
    <t>First time Buyers</t>
  </si>
  <si>
    <t xml:space="preserve">2nd purchase and more - First time buyers - Total </t>
  </si>
  <si>
    <t>Revenue per collection</t>
  </si>
  <si>
    <t>Cumulative contribution Revenue per collection</t>
  </si>
  <si>
    <t>PRODUCT - FIRST TIME BUYERS</t>
  </si>
  <si>
    <t>Buyers</t>
  </si>
  <si>
    <t>First time repeat buyers</t>
  </si>
  <si>
    <t>First time repeat buyers at brand level</t>
  </si>
  <si>
    <t>First time repeat buyers at brand level (Product level)</t>
  </si>
  <si>
    <t>First time repeat buyers at brand level - YOY (Product level)</t>
  </si>
  <si>
    <t xml:space="preserve">First time Buyers at SKU level </t>
  </si>
  <si>
    <t>First time Repeat Buyers at SKU level</t>
  </si>
  <si>
    <t>First time repeat buyers at brand level (Sub-category level)</t>
  </si>
  <si>
    <t>First time repeat buyers at brand level - YOY (Sub-category level)</t>
  </si>
  <si>
    <t xml:space="preserve">First time Buyers at Product sub-category level </t>
  </si>
  <si>
    <t xml:space="preserve">First time Repeat Buyers at Product sub-category level </t>
  </si>
  <si>
    <t>First time repeat buyers at brand level (Category level)</t>
  </si>
  <si>
    <t>First time repeat buyers at brand level - YOY (Category level)</t>
  </si>
  <si>
    <t xml:space="preserve">First time Buyers at Product category level </t>
  </si>
  <si>
    <t xml:space="preserve">First time Repeat Buyers at Product category level </t>
  </si>
  <si>
    <t>PRODUCT - ALL BUYERS</t>
  </si>
  <si>
    <t>Retained buyers rate</t>
  </si>
  <si>
    <t xml:space="preserve">% buyers retained to brand </t>
  </si>
  <si>
    <t xml:space="preserve">% buyers retained to SKU level </t>
  </si>
  <si>
    <t>Repeat buyers</t>
  </si>
  <si>
    <t>Repeat Buyers at Brand level</t>
  </si>
  <si>
    <t>Repeat Buyers at SKU level</t>
  </si>
  <si>
    <t>% buyers retained to brand</t>
  </si>
  <si>
    <t>% buyers retained to Product sub-category level</t>
  </si>
  <si>
    <t xml:space="preserve">Repeat Buyers at Product sub-category level </t>
  </si>
  <si>
    <t xml:space="preserve">% buyers retained to Product category level </t>
  </si>
  <si>
    <t>% buyers retained to Product category level - YoY (Category level)</t>
  </si>
  <si>
    <t xml:space="preserve">Repeat Buyers at Product category level </t>
  </si>
  <si>
    <t>PRODUCT - PRODUCT FOCUS (ALL)</t>
  </si>
  <si>
    <t>Product Focus - All</t>
  </si>
  <si>
    <t>n.a.</t>
  </si>
  <si>
    <t>Text</t>
  </si>
  <si>
    <t>First registered sales date</t>
  </si>
  <si>
    <t>Brand name</t>
  </si>
  <si>
    <t>Product subcategory</t>
  </si>
  <si>
    <t>PRODUCT - PRODUCT FOCUS (SALES FOCUS)</t>
  </si>
  <si>
    <t>Product Focus - Sales focus</t>
  </si>
  <si>
    <t>Units sold</t>
  </si>
  <si>
    <t>Division, Brand
Loyalty filter, Product Name, Product Code</t>
  </si>
  <si>
    <t>Products revenue</t>
  </si>
  <si>
    <t>Sell price</t>
  </si>
  <si>
    <t>Average sell price</t>
  </si>
  <si>
    <t>Quantity of selected product per order</t>
  </si>
  <si>
    <t>Orders revenue</t>
  </si>
  <si>
    <t>AOV Orders</t>
  </si>
  <si>
    <t>Average IPT</t>
  </si>
  <si>
    <t>Metric, Visual</t>
  </si>
  <si>
    <t>PRODUCT - PRODUCT FOCUS (CUSTOMER FOCUS)</t>
  </si>
  <si>
    <t>Product Focus - Customer focus</t>
  </si>
  <si>
    <t>Active buyers</t>
  </si>
  <si>
    <t>Active buyers (Brand/ SKU levels)</t>
  </si>
  <si>
    <t>Active buyers (Brand/ SKU levels)  - LY</t>
  </si>
  <si>
    <t>Active buyers (Brand/ SKU levels)  - YoY</t>
  </si>
  <si>
    <t>Existing buyers</t>
  </si>
  <si>
    <t>Existing buyers to brand (Brand level)</t>
  </si>
  <si>
    <t>Existing buyers to brand (Brand level)  - LY</t>
  </si>
  <si>
    <t>Existing buyers to brand (Brand level)  - YoY</t>
  </si>
  <si>
    <t>New buyers</t>
  </si>
  <si>
    <t>New buyers to brand (Brand level)</t>
  </si>
  <si>
    <t>New buyers to brand (Brand level)  - LY</t>
  </si>
  <si>
    <t>New buyers to brand (Brand level)  - YoY</t>
  </si>
  <si>
    <t>Retained buyers</t>
  </si>
  <si>
    <t>Retained to brand (Brand level)</t>
  </si>
  <si>
    <t>Retained to brand (Brand level)  - LY</t>
  </si>
  <si>
    <t>Retained to brand (Brand level)  - YoY</t>
  </si>
  <si>
    <t>Reactivated to brand (Brand level)</t>
  </si>
  <si>
    <t>Reactivated to brand (Brand level)  - LY</t>
  </si>
  <si>
    <t>Reactivated to brand (Brand level)  - YoY</t>
  </si>
  <si>
    <t>Recruited by SKU</t>
  </si>
  <si>
    <t>Recruited by SKU (Brand level)</t>
  </si>
  <si>
    <t>Recruited by SKU (Brand level)  - LY</t>
  </si>
  <si>
    <t>Recruited by SKU (Brand level)  - YoY</t>
  </si>
  <si>
    <t xml:space="preserve">Not recruited by SKU </t>
  </si>
  <si>
    <t>Not recruited by SKU (Brand level)</t>
  </si>
  <si>
    <t>Not recruited by SKU (Brand level)  - LY</t>
  </si>
  <si>
    <t>Not recruited by SKU (Brand level)  - YoY</t>
  </si>
  <si>
    <t>Existing buyers to SKU (SKU level)</t>
  </si>
  <si>
    <t>Existing buyers to SKU (SKU level)  - LY</t>
  </si>
  <si>
    <t>Existing buyers to SKU (SKU level)  - YoY</t>
  </si>
  <si>
    <t>New buyers to SKU (SKU level)</t>
  </si>
  <si>
    <t>New buyers to SKU (SKU level)  - LY</t>
  </si>
  <si>
    <t>New buyers to SKU (SKU level)  - YoY</t>
  </si>
  <si>
    <t>Retained to SKU (SKU level)</t>
  </si>
  <si>
    <t>Retained to SKU (SKU level)  - LY</t>
  </si>
  <si>
    <t>Retained to SKU (SKU level)  - YoY</t>
  </si>
  <si>
    <t>Reactivated to SKU (SKU level)</t>
  </si>
  <si>
    <t>Reactivated to SKU (SKU level)  - LY</t>
  </si>
  <si>
    <t>Reactivated to SKU (SKU level)  - YoY</t>
  </si>
  <si>
    <t>New buyers to brand (SKU level)</t>
  </si>
  <si>
    <t>New buyers to brand (SKU level)  - LY</t>
  </si>
  <si>
    <t>New buyers to brand (SKU level)  - YoY</t>
  </si>
  <si>
    <t>Existing buyers to brand (SKU level)</t>
  </si>
  <si>
    <t>Existing buyers to brand (SKU level)  - LY</t>
  </si>
  <si>
    <t>Existing buyers to brand (SKU level)  - YoY</t>
  </si>
  <si>
    <t>Active buyers - Product level</t>
  </si>
  <si>
    <t>Active buyers - Product level - LY</t>
  </si>
  <si>
    <t>Active buyers - Product level - YoY</t>
  </si>
  <si>
    <t>Active buyers - Product level - by Gender</t>
  </si>
  <si>
    <t>Active buyers - Product level - by Age Category</t>
  </si>
  <si>
    <t>Active buyers - Category within brand level</t>
  </si>
  <si>
    <t>Active buyers - Category within brand level - LY</t>
  </si>
  <si>
    <t>Active buyers - Category within brand level - YoY</t>
  </si>
  <si>
    <t>Active buyers - Category within brand level - by Gender</t>
  </si>
  <si>
    <t>Active buyers - Category within brand level - by Age Category</t>
  </si>
  <si>
    <t>Active buyers - Brand level</t>
  </si>
  <si>
    <t>Active buyers - Brand level - LY</t>
  </si>
  <si>
    <t>Active buyers - Brand level - YoY</t>
  </si>
  <si>
    <t>Active buyers - Brand level - by Gender</t>
  </si>
  <si>
    <t>Active buyers - Brand level - by Age Category</t>
  </si>
  <si>
    <t>Active buyers - Category cross brand level</t>
  </si>
  <si>
    <t>Active buyers - Category cross brand level - LY</t>
  </si>
  <si>
    <t>Active buyers - Category cross brand level - YoY</t>
  </si>
  <si>
    <t>Active buyers - Category cross brand level - by Gender</t>
  </si>
  <si>
    <t>Active buyers - Category cross brand level - by Age Category</t>
  </si>
  <si>
    <t>Active buyers LY</t>
  </si>
  <si>
    <t>Retained to product</t>
  </si>
  <si>
    <t>Retained buyers (Product)</t>
  </si>
  <si>
    <t>Retained buyers (Product) - rate</t>
  </si>
  <si>
    <t>Churn</t>
  </si>
  <si>
    <t>Churn to product</t>
  </si>
  <si>
    <t>Churn (Product)</t>
  </si>
  <si>
    <t>Churn (Product) - rate</t>
  </si>
  <si>
    <t>Retained to sub-franchise</t>
  </si>
  <si>
    <t>Retained buyers (Sub-franchise)</t>
  </si>
  <si>
    <t>Retained buyers (Sub-franchise) - rate</t>
  </si>
  <si>
    <t>Churn to sub-franchise</t>
  </si>
  <si>
    <t>Churn (Sub-franchise)</t>
  </si>
  <si>
    <t>Churn (Sub-franchise) - rate</t>
  </si>
  <si>
    <t>Retained to franchise</t>
  </si>
  <si>
    <t>Retained buyers (Franchise)</t>
  </si>
  <si>
    <t>Retained buyers (Franchise) - rate</t>
  </si>
  <si>
    <t>Churn to franchise</t>
  </si>
  <si>
    <t>Churn (Franchise)</t>
  </si>
  <si>
    <t>Churn (Franchise) - rate</t>
  </si>
  <si>
    <t>Retained to category</t>
  </si>
  <si>
    <t>Retained buyers (Category)</t>
  </si>
  <si>
    <t>Retained buyers (Category) - rate</t>
  </si>
  <si>
    <t>Churn to category</t>
  </si>
  <si>
    <t>Churn (Category)</t>
  </si>
  <si>
    <t>Churn (Category) - rate</t>
  </si>
  <si>
    <t>Retained to brand</t>
  </si>
  <si>
    <t>Retained buyers (Brand)</t>
  </si>
  <si>
    <t>Retained buyers (Brand) - rate</t>
  </si>
  <si>
    <t>Churn to brand</t>
  </si>
  <si>
    <t>Churn (Brand)</t>
  </si>
  <si>
    <t>Churn (Brand) - rate</t>
  </si>
  <si>
    <t>PRODUCT FOCUS - CROSS-SELLING FOCUS</t>
  </si>
  <si>
    <t>Product Focus - Cross-selling focus</t>
  </si>
  <si>
    <t>Items</t>
  </si>
  <si>
    <t>Product per orders</t>
  </si>
  <si>
    <t>Buyers (2 products)</t>
  </si>
  <si>
    <t>Orders (2 products)</t>
  </si>
  <si>
    <t>Revenue (2 products)</t>
  </si>
  <si>
    <t>Units (2 products)</t>
  </si>
  <si>
    <t>Orders rate</t>
  </si>
  <si>
    <t xml:space="preserve">Total orders% </t>
  </si>
  <si>
    <t>Total orders% (2 products)</t>
  </si>
  <si>
    <t xml:space="preserve">Total revenue % </t>
  </si>
  <si>
    <t>Total revenue % (2 products)</t>
  </si>
  <si>
    <t xml:space="preserve">Multi basket orders % </t>
  </si>
  <si>
    <t>Multi basket orders % (2 products)</t>
  </si>
  <si>
    <t xml:space="preserve">Multi basket revenue % </t>
  </si>
  <si>
    <t>Multi basket revenue % (2 products)</t>
  </si>
  <si>
    <t>Buyers (3 products)</t>
  </si>
  <si>
    <t>Orders (3 products)</t>
  </si>
  <si>
    <t>Revenue (3 products)</t>
  </si>
  <si>
    <t>Units (3 products)</t>
  </si>
  <si>
    <t>Total orders% (3 products)</t>
  </si>
  <si>
    <t>Total revenue % (3 products)</t>
  </si>
  <si>
    <t>Multi basket orders % (3 products)</t>
  </si>
  <si>
    <t>Multi basket revenue % (3 products)</t>
  </si>
  <si>
    <t>DATA HEALTH - DHA SCORECARD</t>
  </si>
  <si>
    <t>Till Date - selected month</t>
  </si>
  <si>
    <t>Total records - QoQ</t>
  </si>
  <si>
    <t>Active Consumers</t>
  </si>
  <si>
    <t>DATA HEALTH - CUSTOMER SEGMENTS (D2C)</t>
  </si>
  <si>
    <t>Engagement / Conversion</t>
  </si>
  <si>
    <t>Acquisiiton / Conversion</t>
  </si>
  <si>
    <t>Acquisition / Engagement / Conversion / Retention</t>
  </si>
  <si>
    <t>Engagement / Retention</t>
  </si>
  <si>
    <t>Acquisition / Engagement / Conversion</t>
  </si>
  <si>
    <t>DATA HEALTH - CUSTOMER SEGMENTS (NON-D2C)</t>
  </si>
  <si>
    <t>DATA PROFILE - DEMOGRAHPICS</t>
  </si>
  <si>
    <t>Total records rate</t>
  </si>
  <si>
    <t>DATA PROFILE - CONTACTABILITY &amp; ACTIVITY</t>
  </si>
  <si>
    <t>Mean tenure</t>
  </si>
  <si>
    <t>Median tenure</t>
  </si>
  <si>
    <t>DATA PROFILE - RICH DATA</t>
  </si>
  <si>
    <t>Data Profile - Rich data</t>
  </si>
  <si>
    <t>Enriched rate</t>
  </si>
  <si>
    <t>Visual, Table</t>
  </si>
  <si>
    <t>Fill rate</t>
  </si>
  <si>
    <t>Attributes</t>
  </si>
  <si>
    <t>c</t>
  </si>
  <si>
    <t>LOYALTY - ENROLLMENT OVERVIEW</t>
  </si>
  <si>
    <t>Enrollments over the Year</t>
  </si>
  <si>
    <t>LOYALTY - CHANNEL BREAKDOWN</t>
  </si>
  <si>
    <t>Members revenue</t>
  </si>
  <si>
    <t>Members buyers</t>
  </si>
  <si>
    <t>LOYALTY - POINTS SCORECARD</t>
  </si>
  <si>
    <t>Poiints redemption rate</t>
  </si>
  <si>
    <t>LOYALTY - EVENTS</t>
  </si>
  <si>
    <t>LOYALTY - TIER MIGRATION</t>
  </si>
  <si>
    <t>LOYALTY - REVENUES</t>
  </si>
  <si>
    <t>Members Buyers</t>
  </si>
  <si>
    <t>Avg Spend</t>
  </si>
  <si>
    <t>Order Freq</t>
  </si>
  <si>
    <t>LOYALTY - SALES FOCUS</t>
  </si>
  <si>
    <t>Sales Focus</t>
  </si>
  <si>
    <t>Buyers rate</t>
  </si>
  <si>
    <t>%Buyers by tier</t>
  </si>
  <si>
    <t>%Revenue by tier</t>
  </si>
  <si>
    <t>Revenue by tier</t>
  </si>
  <si>
    <t>Members Frequency</t>
  </si>
  <si>
    <t>Members IPT</t>
  </si>
  <si>
    <t>Bar Activations KPIs</t>
  </si>
  <si>
    <t xml:space="preserve">Filter Name </t>
  </si>
  <si>
    <t>Criteria for Segmentation?</t>
  </si>
  <si>
    <t>Buckets</t>
  </si>
  <si>
    <t xml:space="preserve">Priority </t>
  </si>
  <si>
    <t>Log</t>
  </si>
  <si>
    <t>Baseline Filters</t>
  </si>
  <si>
    <t>Buyer Status</t>
  </si>
  <si>
    <t>Active : Converted Prospect
Active : Newly Acquired Buyer
Active : Reactivated Buyer
Active : Retained Buyer
Inactive : 13-24M
Inactive : 24-36M
Inactive : 36M+
Prospects</t>
  </si>
  <si>
    <r>
      <t xml:space="preserve">For each customer, this KPI identifies their current buying status (Active, Inactive, Prospect) and, for active buyers, further classifies their type (Newly Acquired, Converted Prospect, Retained, Reactivated). This enables business users to segment and engage customers based on their purchase history and lifecycle stage. 
</t>
    </r>
    <r>
      <rPr>
        <b/>
        <sz val="11"/>
        <color theme="1"/>
        <rFont val="Aptos Narrow"/>
        <family val="2"/>
        <scheme val="minor"/>
      </rPr>
      <t>ACTIVE</t>
    </r>
    <r>
      <rPr>
        <sz val="11"/>
        <color theme="1"/>
        <rFont val="Aptos Narrow"/>
        <family val="2"/>
        <scheme val="minor"/>
      </rPr>
      <t xml:space="preserve">: (made a purchase in last 12 months)
</t>
    </r>
    <r>
      <rPr>
        <b/>
        <sz val="11"/>
        <color theme="1"/>
        <rFont val="Aptos Narrow"/>
        <family val="2"/>
        <scheme val="minor"/>
      </rPr>
      <t>INNACTIVE</t>
    </r>
    <r>
      <rPr>
        <sz val="11"/>
        <color theme="1"/>
        <rFont val="Aptos Narrow"/>
        <family val="2"/>
        <scheme val="minor"/>
      </rPr>
      <t xml:space="preserve"> (have purchased historically, but not in past 12 months)
</t>
    </r>
    <r>
      <rPr>
        <b/>
        <sz val="11"/>
        <color theme="1"/>
        <rFont val="Aptos Narrow"/>
        <family val="2"/>
        <scheme val="minor"/>
      </rPr>
      <t>PROSPECTS</t>
    </r>
    <r>
      <rPr>
        <sz val="11"/>
        <color theme="1"/>
        <rFont val="Aptos Narrow"/>
        <family val="2"/>
        <scheme val="minor"/>
      </rPr>
      <t xml:space="preserve"> (have never made a purchase)
</t>
    </r>
    <r>
      <rPr>
        <b/>
        <sz val="11"/>
        <color theme="1"/>
        <rFont val="Aptos Narrow"/>
        <family val="2"/>
        <scheme val="minor"/>
      </rPr>
      <t>Newly Acquired Buyer</t>
    </r>
    <r>
      <rPr>
        <sz val="11"/>
        <color theme="1"/>
        <rFont val="Aptos Narrow"/>
        <family val="2"/>
        <scheme val="minor"/>
      </rPr>
      <t xml:space="preserve"> (New Buyer who has been acquired in last 12months)
Converted Prospect (New Buyer who has been acquired more than 12 months ago)
</t>
    </r>
    <r>
      <rPr>
        <b/>
        <sz val="11"/>
        <color theme="1"/>
        <rFont val="Aptos Narrow"/>
        <family val="2"/>
        <scheme val="minor"/>
      </rPr>
      <t>Retained Buyer</t>
    </r>
    <r>
      <rPr>
        <sz val="11"/>
        <color theme="1"/>
        <rFont val="Aptos Narrow"/>
        <family val="2"/>
        <scheme val="minor"/>
      </rPr>
      <t xml:space="preserve"> (Customer has made purchase in last 2 consecutive years - 0-12M and 13-24M) 
</t>
    </r>
    <r>
      <rPr>
        <b/>
        <sz val="11"/>
        <color theme="1"/>
        <rFont val="Aptos Narrow"/>
        <family val="2"/>
        <scheme val="minor"/>
      </rPr>
      <t xml:space="preserve">Reactivated Buyer </t>
    </r>
    <r>
      <rPr>
        <sz val="11"/>
        <color theme="1"/>
        <rFont val="Aptos Narrow"/>
        <family val="2"/>
        <scheme val="minor"/>
      </rPr>
      <t xml:space="preserve">(Customers who made a purchase in current 12 months, did not make a purchase in 13-24M, but had purchased sometime before)
</t>
    </r>
    <r>
      <rPr>
        <b/>
        <sz val="11"/>
        <color theme="1"/>
        <rFont val="Aptos Narrow"/>
        <family val="2"/>
        <scheme val="minor"/>
      </rPr>
      <t>INNACTIVE:</t>
    </r>
    <r>
      <rPr>
        <sz val="11"/>
        <color theme="1"/>
        <rFont val="Aptos Narrow"/>
        <family val="2"/>
        <scheme val="minor"/>
      </rPr>
      <t xml:space="preserve"> Inactive buyer (have purchased historically, but not in past 12 months)
</t>
    </r>
    <r>
      <rPr>
        <b/>
        <sz val="11"/>
        <color theme="1"/>
        <rFont val="Aptos Narrow"/>
        <family val="2"/>
        <scheme val="minor"/>
      </rPr>
      <t>PROSPECTS:</t>
    </r>
    <r>
      <rPr>
        <sz val="11"/>
        <color theme="1"/>
        <rFont val="Aptos Narrow"/>
        <family val="2"/>
        <scheme val="minor"/>
      </rPr>
      <t xml:space="preserve"> prospects (have never made a purchase)</t>
    </r>
  </si>
  <si>
    <t>% Active Enaged</t>
  </si>
  <si>
    <t>Need last 12 Months</t>
  </si>
  <si>
    <t>Measures the proportion of customers who have actively engaged with the brand in the last 12 months, based on their unique customer identifier. Engagement is defined by meaningful interactions such as signing up, making a purchase, providing a review, visiting the website, or clicking on email/SMS communications. This KPI helps business users understand the level of customer activity and identify opportunities to increase engagement.</t>
  </si>
  <si>
    <t>Demographic Profiling Filters</t>
  </si>
  <si>
    <t>Generational Flag</t>
  </si>
  <si>
    <t>Boomers
Gen X
Gen Z
Millennials
Not Available</t>
  </si>
  <si>
    <t>Filter by customers whose age is in the selected Generation (based on Transunion data)
&lt; 12 Years - Gen Alpha
12-27 Years - Gen Z
28-43 Years - Millenials
44-59 Years - Gen X
60-78 Years - Boomers
&gt;79 Years - Silent</t>
  </si>
  <si>
    <t>Profile Spend Filters</t>
  </si>
  <si>
    <t>Spend Bucket Time Period</t>
  </si>
  <si>
    <t>PPD L12M Spend Bucket
CPD L12M Spend Bucket
LDB L12M Spend Bucket
LUXE L12M Spend Bucket
LUSA L12M Spend Bucket (DNE in BAR Today)</t>
  </si>
  <si>
    <t>Customers who made purchases in other divisions over the past 12 months were grouped into revenue/spend buckets by division.  We have the feasibility of filtering audiences based on their 
cross division spend as well.</t>
  </si>
  <si>
    <t>Spend Bucket Flag</t>
  </si>
  <si>
    <t>$1-$50
$100-$200
$1000+
$200-$500
$50-$100
$500-$1000
NA
No Purchase</t>
  </si>
  <si>
    <r>
      <rPr>
        <b/>
        <sz val="11"/>
        <color theme="1"/>
        <rFont val="Aptos Narrow"/>
        <family val="2"/>
        <scheme val="minor"/>
      </rPr>
      <t>**NOTE: THIS FIELD WORKS IN CONJUCTION WITH THE ABOVE SPEND BUCKET TIME PERIOD. A TIME BUCKET PERIOD MUST FIRST BE SELECTED TO THEN SELECT A SPEND BUCKET**</t>
    </r>
    <r>
      <rPr>
        <sz val="11"/>
        <color theme="1"/>
        <rFont val="Aptos Narrow"/>
        <family val="2"/>
        <scheme val="minor"/>
      </rPr>
      <t xml:space="preserve"> 
Customers who made purchases in other divisions over the past 12 months were grouped into revenue/spend buckets.  We have the feasibility of filtering audiences based on their 
cross division spend as well.</t>
    </r>
  </si>
  <si>
    <t>RFM Profile Filters</t>
  </si>
  <si>
    <t>Recency of Purchase</t>
  </si>
  <si>
    <t>Within Last Month
1-3 Months prior
3-6 Months prior
6-12 Months prior
12-24 Months prior</t>
  </si>
  <si>
    <t>Filter by customers who have made their last purchase in the selected date range</t>
  </si>
  <si>
    <t>Frequency of Purchase</t>
  </si>
  <si>
    <t>1 Time per year
2 Times per year
3 Times per year
4+ Times per year</t>
  </si>
  <si>
    <t>Filter by customers based on numbers of transactions made in last 12 months</t>
  </si>
  <si>
    <t>AOV Time Period</t>
  </si>
  <si>
    <t>NEW BUCKETS:
AOV_previous_year_bucket
AOV_last_12_months_bucket
AOV_months_9_to_12_bucket
AOV_months_6_to_9_bucket
AOV_months_3_to_6_bucket
AOV_last_3_months_bucket
OLD:
AOV_9-12M_Bucket
AOV_6-9M_Bucket
AOV_3-6M_Bucket
AOV_0-3M_Bucket
AOV_0-12M_Bucket
AOV_12-24M_Bucket</t>
  </si>
  <si>
    <t>Filter by customers who fall under a selected range of Average Order Value for purchases made in last 12 months 
(Other timelines available to filter: 0-3M, 3-6M, 6-9M, 9-12M)
First select Time Period: Select the time period you would like to filter by
Then select Flag: Filter by AOV range within the selected time period</t>
  </si>
  <si>
    <t>AOV Flag</t>
  </si>
  <si>
    <t>1$-50$
50$-100$
100$-150$
150$-200$
200$-300$
300$-350$
350$+
No Purchase</t>
  </si>
  <si>
    <r>
      <rPr>
        <b/>
        <sz val="11"/>
        <color theme="1"/>
        <rFont val="Aptos Narrow"/>
        <family val="2"/>
        <scheme val="minor"/>
      </rPr>
      <t>** NOTE: THIS FIELD WORKS IN CONJUNCTION WITH AOV TIME PERIOD. A TIME PERIOD MUST BE SELECTED FIRST **</t>
    </r>
    <r>
      <rPr>
        <sz val="11"/>
        <color theme="1"/>
        <rFont val="Aptos Narrow"/>
        <family val="2"/>
        <scheme val="minor"/>
      </rPr>
      <t xml:space="preserve">
Flag: Filter by AOV range within the selected time period</t>
    </r>
  </si>
  <si>
    <t xml:space="preserve">01/12/25 - Cedric : Added AOV buckets for CDP (300-350 / 350+) </t>
  </si>
  <si>
    <t>Frequency of Purchase Last Year</t>
  </si>
  <si>
    <t>1 Time per year
2 Times per year
3 Times per year
4+ Times per year
No Purchase</t>
  </si>
  <si>
    <t>Engagement Profile Filters</t>
  </si>
  <si>
    <t>Engagement Time Period</t>
  </si>
  <si>
    <t>Last 9-12 months
Last 6-9 months
Last 3-6 months
Last 3 months
Last 12 months
Last 12-24 months</t>
  </si>
  <si>
    <t>Filter by customers who have interacted with a brand in the last 0-12,  0-3, 3-6, 6-9, or 9-12 months. 
Forms of interactions :  Signup, Purchase, review provided, website visited, Clicked on email/SMS)
First select Time Period: Select the time period you would like to filter by
Then select Flag: Filter by whether or not customers were activly engaged within the selected time period</t>
  </si>
  <si>
    <t>Active without signups</t>
  </si>
  <si>
    <t>Filter by customers who were active with a brand in last 12 months beyond simply signing up. Forms of interaction: 
Purchase, review provided, website visited, Clicked on email/SMS)</t>
  </si>
  <si>
    <t>Received Comms Time Period</t>
  </si>
  <si>
    <t>Last 9-12 months
Last 6-9 months
Last 3-6 months
Last 0-3 months
Last 12 months
Last 12-24 months</t>
  </si>
  <si>
    <t>Filter by customers received an email or SMS campaign (at least 1 email or SMS) 
within a given time period (0-3, 3-6, 6-9, or 9-12 months)
First select Time Period: Select the time period you would like to filter by
Then select Flag: Filter by whether or not customers received an email or sms within the specified time period</t>
  </si>
  <si>
    <t>Received Comms Channel</t>
  </si>
  <si>
    <t>Email
SMS</t>
  </si>
  <si>
    <t>Filter by customers who were delivered a campaign by a specific channel (email or SMS)
First select Time Period: Select the channel you would like to filter by
Then select Flag: Filter by whether or not customers received marketing through the specified channel</t>
  </si>
  <si>
    <t>Click Activity Time period</t>
  </si>
  <si>
    <t>Filter by customers who have clicked atleast 1 Email/SMS campaign from a brand within a given time 
period (0-3, 3-6, 6-9, or 9-12 months)
First select Time Period: Select the time period you would like to filter by
Then select Flag: Filter by whether or not customers clicked on an email or sms within the specified time period</t>
  </si>
  <si>
    <t>CTR Activity Time period Flag</t>
  </si>
  <si>
    <t>Last 9-12 months
Last 6-9 months
Last 3-6 months
Last 0-3 months
Last 12 months
Last 12-24 Months</t>
  </si>
  <si>
    <r>
      <rPr>
        <b/>
        <sz val="11"/>
        <color theme="1"/>
        <rFont val="Aptos Narrow"/>
        <family val="2"/>
        <scheme val="minor"/>
      </rPr>
      <t>** NOTE: THIS FIELD WORKS IN CONJUNCTION WITH CLICK ACTIVITY TIME. A TIME PERIOD MUST BE SELECTED FIRST **</t>
    </r>
    <r>
      <rPr>
        <sz val="11"/>
        <color theme="1"/>
        <rFont val="Aptos Narrow"/>
        <family val="2"/>
        <scheme val="minor"/>
      </rPr>
      <t xml:space="preserve">
Then select Flag: Filter by whether or not customers clicked on an email or sms within the specified time period</t>
    </r>
  </si>
  <si>
    <t>Time period Bucket</t>
  </si>
  <si>
    <t>0.02-0.04pct
0.04-0.08pct
0.08-0.1pct
0.1-0.5pct
0.5-0.8pct
0.8-1pct
0-0.02pct
Non Engaged</t>
  </si>
  <si>
    <t>NOT in BAR</t>
  </si>
  <si>
    <t>EMAIL: Active &amp; Engaged 6MO</t>
  </si>
  <si>
    <t>6MO</t>
  </si>
  <si>
    <t xml:space="preserve">Subscriber has clicked an email in the last 6 months (Removed opened check)
OR has made a purchase in the last 6 months
OR has signed up for email in the last 6 months (will be recreated as customers who have signed up in the brand in last 6 months and have email perm status as Y)
</t>
  </si>
  <si>
    <t>EMAIL: Active &amp; Engaged 12MO</t>
  </si>
  <si>
    <t>12MO</t>
  </si>
  <si>
    <t xml:space="preserve">Subscriber has clicked an email in the last 12 months (Removed opened check)
OR has made a purchase in the last 12 months
OR has signed up for email in the last 12 months (will be recreated as customers who have signed up in the brand in last 12 months and have email perm status as Y)
</t>
  </si>
  <si>
    <t>01/12/25 - Cedric : Newly added to be consistent with SMS</t>
  </si>
  <si>
    <t>SMS: Active &amp; Engaged 6MO</t>
  </si>
  <si>
    <t>Subscriber has clicked an SMS in the last 6 months
OR has made a purchase in the last 6 months
OR has signed up for SMS in the last 6 months</t>
  </si>
  <si>
    <t>SMS: Active &amp; Engaged 12MO</t>
  </si>
  <si>
    <t>Subscriber has clicked an SMS in the last 12 months
OR has made a purchase in the last 12 months
OR has signed up for SMS in the last 12 months</t>
  </si>
  <si>
    <t xml:space="preserve">Name in BAR </t>
  </si>
  <si>
    <t>Frequency/Time Parameters</t>
  </si>
  <si>
    <t xml:space="preserve">Value Buckets/Tiers </t>
  </si>
  <si>
    <t>Accenture Attribute(s) Name - Backend Table</t>
  </si>
  <si>
    <t>Accenture Backend Table Name</t>
  </si>
  <si>
    <t>DDX Attribute(s)</t>
  </si>
  <si>
    <t>Renovate</t>
  </si>
  <si>
    <t>DDX Backend Table Name</t>
  </si>
  <si>
    <t>Values in backend table</t>
  </si>
  <si>
    <t>Power BI Calculations</t>
  </si>
  <si>
    <t>Refreshed at what frequency</t>
  </si>
  <si>
    <t>Attribute backend logic</t>
  </si>
  <si>
    <t>Calculation</t>
  </si>
  <si>
    <t>Source Table Queries</t>
  </si>
  <si>
    <t>For each customer, this KPI identifies all brands and divisions they are associated with, using their unique customer identifier.</t>
  </si>
  <si>
    <t>enter available brands and divisions?</t>
  </si>
  <si>
    <t>crm_b2c_nonpii_analytics.bar_lusa_base_df1</t>
  </si>
  <si>
    <t>CPD, PPD, LDB, LUXE</t>
  </si>
  <si>
    <t>="Division: " &amp; SELECTEDVALUE(bar_lusa_base_df1[division_code], "All")</t>
  </si>
  <si>
    <t>Monthly</t>
  </si>
  <si>
    <t>select division_code, brand_code, brand_customer_id 
from crm_reporting.vw_fact_customer_segment_by_brand a 
where date_key = cast(replace(last_day(add_months(current_date(),-1 )),"-","") as string) -- last month's last day as snapshot used for data refresh</t>
  </si>
  <si>
    <t xml:space="preserve">For each customer, this KPI identifies all brands they are associated with, including the brand name, using their unique customer identifier. </t>
  </si>
  <si>
    <t>enter available brands?</t>
  </si>
  <si>
    <t>brand_name</t>
  </si>
  <si>
    <t>All brand names</t>
  </si>
  <si>
    <t>="Brand: " &amp; SELECTEDVALUE(bar_lusa_base_df1[brand], "All")</t>
  </si>
  <si>
    <r>
      <t>select a.division_code, a.brand_code, a.brand_customer_id ,</t>
    </r>
    <r>
      <rPr>
        <b/>
        <sz val="10"/>
        <color rgb="FF000000"/>
        <rFont val="Aptos Narrow"/>
        <family val="2"/>
        <scheme val="minor"/>
      </rPr>
      <t xml:space="preserve"> b.brand_name -- this being the brand name shown in baseline filter
</t>
    </r>
    <r>
      <rPr>
        <sz val="10"/>
        <color rgb="FF000000"/>
        <rFont val="Aptos Narrow"/>
        <family val="2"/>
        <scheme val="minor"/>
      </rPr>
      <t>from crm_reporting.vw_fact_customer_segment_by_brand a 
left join crm_reporting.dim_brand b on a.brand_code = b.brand_code
where date_key = cast(replace(last_day(add_months(current_date(),-1 )),"-","") as string) -- last month's last day as snapshot used for data refresh</t>
    </r>
  </si>
  <si>
    <t>Email Contactable</t>
  </si>
  <si>
    <t xml:space="preserve">Indicates whether each individual customer has opted in to receive email marketing communications, based on their unique customer identifier. </t>
  </si>
  <si>
    <t>see if yes / no or 1/0, etc?</t>
  </si>
  <si>
    <t>email_contactable</t>
  </si>
  <si>
    <t>Y,N</t>
  </si>
  <si>
    <t>No additional calculation required, can use the column name as is for this visual or filter</t>
  </si>
  <si>
    <t>select a.division_code, a.brand_code, a.brand_customer_id ,  case when email_perm_status = 'Y' then 'Y' else 'N' end as email_contactable
from crm_reporting.vw_fact_customer_segment_by_brand a 
where date_key = cast(replace(last_day(add_months(current_date(),-1 )),"-","") as string) -- last month's last day as snapshot used for data refresh</t>
  </si>
  <si>
    <t>SMS Contactable</t>
  </si>
  <si>
    <t xml:space="preserve">Indicates whether each individual customer has opted in to receive SMS marketing communications, based on their unique customer identifier. </t>
  </si>
  <si>
    <t>sms_contactable</t>
  </si>
  <si>
    <t>select a.division_code, a.brand_code, a.brand_customer_id ,   case when sms_double_optin = 'Y' then 'Y' else 'N' end as sms_contactable
from crm_reporting.vw_fact_customer_segment_by_brand a 
where date_key = cast(replace(last_day(add_months(current_date(),-1 )),"-","") as string) -- last month's last day as snapshot used for data refresh</t>
  </si>
  <si>
    <t>Buyer Status &amp; Type</t>
  </si>
  <si>
    <t>For each customer, this KPI identifies their current buying status (Active, Inactive, Prospect) and, for active buyers, further classifies their type (Newly Acquired, Converted Prospect, Retained, Reactivated). This enables business users to segment and engage customers based on their purchase history and lifecycle stage.</t>
  </si>
  <si>
    <r>
      <t xml:space="preserve">First select Status: Filter by customers based on their buyer status
</t>
    </r>
    <r>
      <rPr>
        <b/>
        <sz val="10"/>
        <color theme="1"/>
        <rFont val="Aptos Narrow"/>
        <family val="2"/>
        <scheme val="minor"/>
      </rPr>
      <t>ACTIVE:</t>
    </r>
    <r>
      <rPr>
        <sz val="10"/>
        <color theme="1"/>
        <rFont val="Aptos Narrow"/>
        <family val="2"/>
        <scheme val="minor"/>
      </rPr>
      <t xml:space="preserve"> (made a purchase in last 12 months)
</t>
    </r>
    <r>
      <rPr>
        <b/>
        <sz val="10"/>
        <color theme="1"/>
        <rFont val="Aptos Narrow"/>
        <family val="2"/>
        <scheme val="minor"/>
      </rPr>
      <t>INNACTIVE</t>
    </r>
    <r>
      <rPr>
        <sz val="10"/>
        <color theme="1"/>
        <rFont val="Aptos Narrow"/>
        <family val="2"/>
        <scheme val="minor"/>
      </rPr>
      <t xml:space="preserve"> (have purchased historically, but not in past 12 months)
</t>
    </r>
    <r>
      <rPr>
        <b/>
        <sz val="10"/>
        <color theme="1"/>
        <rFont val="Aptos Narrow"/>
        <family val="2"/>
        <scheme val="minor"/>
      </rPr>
      <t>PROSPECTS</t>
    </r>
    <r>
      <rPr>
        <sz val="10"/>
        <color theme="1"/>
        <rFont val="Aptos Narrow"/>
        <family val="2"/>
        <scheme val="minor"/>
      </rPr>
      <t xml:space="preserve"> (have never made a purchase)
Then further segment with Type: Filter by customers based on their buyer type:
</t>
    </r>
    <r>
      <rPr>
        <b/>
        <sz val="10"/>
        <color theme="1"/>
        <rFont val="Aptos Narrow"/>
        <family val="2"/>
        <scheme val="minor"/>
      </rPr>
      <t>ACTIVE:</t>
    </r>
    <r>
      <rPr>
        <sz val="10"/>
        <color theme="1"/>
        <rFont val="Aptos Narrow"/>
        <family val="2"/>
        <scheme val="minor"/>
      </rPr>
      <t xml:space="preserve">
1) Newly Acquired Buyer (New Buyer who has been acquired in last 12months)
2) Converted Prospect (New Buyer who has been acquired more than 12 months ago)
3) Retained Buyer (Customer has made purchase in last 2 consecutive years - 0-12M and 13-24M) 
4) Reactivated Buyer (Customers who made a purchase in current 12 months, did not make a purchase in 13-24M, but had purchased sometime before)
</t>
    </r>
    <r>
      <rPr>
        <b/>
        <sz val="10"/>
        <color theme="1"/>
        <rFont val="Aptos Narrow"/>
        <family val="2"/>
        <scheme val="minor"/>
      </rPr>
      <t>INNACTIVE:</t>
    </r>
    <r>
      <rPr>
        <sz val="10"/>
        <color theme="1"/>
        <rFont val="Aptos Narrow"/>
        <family val="2"/>
        <scheme val="minor"/>
      </rPr>
      <t xml:space="preserve"> Inactive buyer (have purchased historically, but not in past 12 months)
</t>
    </r>
    <r>
      <rPr>
        <b/>
        <sz val="10"/>
        <color theme="1"/>
        <rFont val="Aptos Narrow"/>
        <family val="2"/>
        <scheme val="minor"/>
      </rPr>
      <t>PROSPECTS:</t>
    </r>
    <r>
      <rPr>
        <sz val="10"/>
        <color theme="1"/>
        <rFont val="Aptos Narrow"/>
        <family val="2"/>
        <scheme val="minor"/>
      </rPr>
      <t xml:space="preserve"> prospects (have never made a purchase)</t>
    </r>
  </si>
  <si>
    <t>Customer_Buyer_Type</t>
  </si>
  <si>
    <t>%sql
with cte as (
select cast((last_day(add_months(current_date(),-1 ))) as string) as max_date, 
cast(replace(last_day(add_months(current_date(),-1 )),"-","") as string) as snapshot
)
select division_code, brand_code, brand_customer_id,
case 
when Customer_Buyer_Type = 'Active Buyer' and New_Existing_Buyer = 'New' and acq_tenure in ('Within Last Month','1-3 Months prior','3-6 Months prior','6-12 Months prior') then 'Active : Newly Acquired Buyer'
when Customer_Buyer_Type = 'Active Buyer' and New_Existing_Buyer = 'New' then 'Active : Converted Prospect'
when Customer_Buyer_Type = 'Active Buyer' and New_Existing_Buyer = 'Existing' and Reactivated_Buyers_lfl = 'Y' then 'Active : Reactivated Buyer' 
when Customer_Buyer_Type = 'Active Buyer' and New_Existing_Buyer = 'Existing' and Retained_Buyers_lfl = 'Y' then 'Active : Retained Buyer'
when Customer_Buyer_Type = 'Inactive Buyer' and months_since_last_purchase&gt;11 and months_since_last_purchase&lt;=23 then 'Inactive : 13-24M' 
when Customer_Buyer_Type = 'Inactive Buyer' and months_since_last_purchase&gt;23 and months_since_last_purchase&lt;=35 then 'Inactive : 24-36M' 
when Customer_Buyer_Type = 'Inactive Buyer' and months_since_last_purchase&gt;35 then 'Inactive : 36M+' 
when Customer_Buyer_Type = 'Prospects' or Customer_Buyer_Type is null then 'Prospects' end as Customer_Buyer_type
from (
select division_code, A.brand_code, A.brand_customer_id,
   case when months_since_acquired_in_brand = 0 then 'Within Last Month'
     when months_since_acquired_in_brand between 1 and 2 then '1-3 Months prior' 
     when months_since_acquired_in_brand between 3 and 5 then '3-6 Months prior'
     when months_since_acquired_in_brand between 6 and 11 then '6-12 Months prior'
     when months_since_acquired_in_brand between 12 and 23 then '12-24 Months prior' 
     when months_since_acquired_in_brand &gt; 23 then 'More than 24 months prior'
     when months_since_acquired_in_brand is null or months_since_acquired_in_brand = 'Unknown' then 'Unknown'
     end as acq_tenure,
      case when d.brand_customer_id is null then 'Y' else 'N' end as Prospects_0to12,
      case when E1.brand_customer_id is not null then 'Active Buyer'
           when E1.brand_customer_id is null and d.brand_customer_id is not null then 'Inactive Buyer'
           else 'Prospects' end as Customer_Buyer_Type,
      case when d.brand_customer_id is not null
           and first_order_date &gt; last_day(DATEADD(YEAR, -1, max_date)) and first_order_date &lt;= max_date then 'New'
           when E1.brand_customer_id is not null and d.brand_customer_id is not null then 'Existing'
           when E1.brand_customer_id is null and d.brand_customer_id is not null then 'Inactive Buyer' else 'Prospects' end as New_Existing_Buyer,
      case when E1.brand_code in ("GIO","ITC","KER","KIE","LAN","LRP","NYX","PUR","SAA","SKIN","UD","VIC","YSL",'RED','SBS','MM','MUG','PRA','RL','VAL','VR','YTTP')  
       and E1.brand_customer_id is not null and F.brand_customer_id is not null then 'Y' else 'N' end as Retained_Buyers_lfl, -- only for D2C 
      case when E1.brand_code in ("GIO","ITC","KER","KIE","LAN","LRP","NYX","PUR","SAA","SKIN","UD","VIC","YSL",'RED','SBS','MM','MUG','PRA','RL','VAL','VR','YTTP') 
         and E1.brand_customer_id is not null and F.brand_customer_id is null
         and D.first_order_date &lt;= last_day(DATEADD(YEAR, -2, max_date)) then 'Y' else 'N' end as Reactivated_Buyers_lfl,          -- only for D2C 
datediff(month,last_order_date,max_date) as months_since_last_purchase
 from ( -- base as segment by brand table data
  select a.*, COALESCE(datediff(month,to_date(concat_ws('-',substr(CAST(acquisition_date_key AS STRING),1,4),substr(CAST(acquisition_date_key AS STRING),5,2),substr(CAST(acquisition_date_key AS STRING),7,2))),max_date))as months_since_acquired_in_brand
  from crm_reporting.vw_fact_customer_segment_by_brand a
  inner join cte on 1=1
  where acquisition_date_key is not null and trim(acquisition_date_key) &lt;&gt; ""
  and A.date_key = (select snapshot from cte)
)A
 inner join cte on 1=1
  left join -- getting 1st and last order date for every customer - before the last snapshot used
  (select division, brand_code,brand_customer_id,min(order_date) as first_order_date,max(order_date) as last_order_date
  from crm_b2c_nonpii_analytics.BAR_order_sales_data_pn_t3
  inner join cte on 1=1
  where order_date &lt;= max_date
  and brand_code &lt;&gt; 'CAA'
  group by 1,2,3) d 
    on D.brand_code = A.brand_code and A.brand_customer_id = D.brand_customer_id   
left join   ( -- last 12 months of order history by customer
 select division, brand_code, brand_customer_id,
 sum(net_sales) as net_sales_12M, sum(net_order_qty) as net_items_12M, count(distinct order_num) as Orders_12M, sum(net_sales)/count(distinct order_num) as AOV_12M, sum(net_order_qty)/count(distinct order_num) as IPT_12M
  from crm_b2c_nonpii_analytics.BAR_order_sales_data_pn_t3
  inner join cte on 1=1
  where order_date &gt; last_day(DATEADD(YEAR, -1, max_date)) and order_date &lt;= max_date --TY
  and brand_code &lt;&gt; 'CAA'
  group by 1,2,3
  ) E1
  on E1.brand_code = A.brand_code and A.brand_customer_id = E1.brand_customer_id
     left join -- last 13-24 months of order history by customer
  (select division, brand_code, brand_customer_id, sum(net_sales) as net_sales_LY, sum(net_order_qty) as net_items_LY, count(distinct order_num) as Orders_LY
  from crm_b2c_nonpii_analytics.BAR_order_sales_data_pn_t3
  inner join cte on 1=1
  where order_date &gt; last_day(DATEADD(YEAR, -2, max_date)) and order_date &lt;= last_day(DATEADD(YEAR, -1, max_date))   --PY
  and brand_code &lt;&gt; 'CAA'
  group by 1,2,3) F 
    on F.brand_code = A.brand_code and A.brand_customer_id = F.brand_customer_id
)</t>
  </si>
  <si>
    <t>Net sales table.txt</t>
  </si>
  <si>
    <t>acq_tenure</t>
  </si>
  <si>
    <t>Joined Tables</t>
  </si>
  <si>
    <t>months_since_last_purchase</t>
  </si>
  <si>
    <t>months_since_acquired_in_brand</t>
  </si>
  <si>
    <t>first_order_date</t>
  </si>
  <si>
    <t>last_order_date</t>
  </si>
  <si>
    <t>crm_reporting.vw_fact_customer_segment_by_brand</t>
  </si>
  <si>
    <t>crm_b2c_nonpii_analytics.BAR_order_sales_data_pn_t3</t>
  </si>
  <si>
    <t>Loyalty Customer</t>
  </si>
  <si>
    <t>Identifies each customer who has actively participated in the DDXL loyalty program within the last 12 months, either by creating a loyalty account or earning/redeeming points. This KPI also segments customers by their current loyalty tier, enabling business users to target and analyze active loyalty members for engagement, rewards, and retention strategies.</t>
  </si>
  <si>
    <t>Last 12 Months</t>
  </si>
  <si>
    <t>Loyalty_Customer</t>
  </si>
  <si>
    <t>NON LOYALTY MEMBER
RED
BLACK
GOLD
TIER - UNKNOWN</t>
  </si>
  <si>
    <t>="Loyalty Customer: " &amp; SELECTEDVALUE(bar_lusa_base_df1[Loyalty_Customer], "All")</t>
  </si>
  <si>
    <t>select brand_code, brand_customer_id, 
case when loyalty_status_key in ('VCH_LOYLS_LM','VCH_LOYLS_LLM') then 'Y' else 'N' end as Loyalty_Customer,
upper(case when loyalty_status_key &lt;&gt; 'VCH_LOYLS_NA' and c360.tier_name &lt;&gt; 'UNKNOWN' then c360.tier_name else 'Not Available' end) as Loyalty_Tier
  from crm_reporting.vw_fact_customer_segment_by_brand a
  inner join cte on 1=1
  left join (
    select distinct a.brand_code, b.brand_customer_id, loyalty_status_key as YET_TO_EXPLORE, tier_name
   from crm_reporting.mv_customer_360 a
   inner join crm_reporting.dim_customer_bridge b on a.brand_code = b.brand_code and a.brand_mdm_id = b.brand_mdm_id
   group by all
   ) c360 on c360.brand_code = A.brand_code and A.brand_customer_id = c360.brand_customer_id 
where date_key = cast(replace(last_day(add_months(current_date(),-1 )),"-","") as string)</t>
  </si>
  <si>
    <t>Audience Summary</t>
  </si>
  <si>
    <t>Records</t>
  </si>
  <si>
    <t>For each brand, this KPI shows the total number of unique customer profiles in the database, based on their unique customer identifier.</t>
  </si>
  <si>
    <t>Brand_Records</t>
  </si>
  <si>
    <t>Integer value</t>
  </si>
  <si>
    <t>=
VAR _rev =
    SUM ( bar_lusa_base_df1[Brand_Records] )
VAR b = "0"
RETURN
    SWITCH (
        TRUE (),
        _rev = BLANK (), "N/A",
        _rev &gt; 1000000000, FORMAT ( DIVIDE ( _rev, 1000000000, 0 ), b &amp; ".0B" ),
        _rev &gt; 1000000, FORMAT ( DIVIDE ( _rev, 1000000, 0 ), b &amp; ".0M" ),
        _rev &gt; 1000.0, FORMAT ( DIVIDE ( _rev, 1000.0, 0 ), b &amp; ".0K" ),
        _rev &gt;= 0.0, FORMAT ( DIVIDE ( _rev, 1, 0 ), b &amp; ".0" ),
        FORMAT ( _rev, b )
    )</t>
  </si>
  <si>
    <t>select division_code, brand_code, count(distinct brand_customer_id)
from crm_reporting.vw_fact_customer_segment_by_brand a 
where date_key = cast(replace(last_day(add_months(current_date(),-1 )),"-","") as string) -- last month's last day as snapshot used for data refresh
group by all</t>
  </si>
  <si>
    <t>Email Click Rate</t>
  </si>
  <si>
    <t>For each customer, this KPI measures the percentage of delivered emails that were clicked by the customer over a specified time period. It enables business users to assess and segment customers based on their engagement with email campaigns.</t>
  </si>
  <si>
    <t xml:space="preserve">Last: 
1-3 Months
3-6 Months
6-9 Months
9-12 Months </t>
  </si>
  <si>
    <t>Clicked_Email_Q1</t>
  </si>
  <si>
    <t>crm_reporting.vw_fact_customer_campaign_interaction</t>
  </si>
  <si>
    <t>created date keys for buckets - called calculated dates , need to find code for touchpoint_cnt</t>
  </si>
  <si>
    <t>=
VAR res = SWITCH(
    TRUE(),
    SELECTEDVALUE('Time_Slicer'[Period]) = "9-12 Months", 
        DIVIDE(
            CALCULATE(SUM(bar_lusa_base_df1[Clicked_Email_Q1]), ALL(bar_lusa_base_df1[Brand_Records])),
            CALCULATE(SUM(bar_lusa_base_df1[Delivered_Email_Broadcast_Q1])+SUM(bar_lusa_base_df1[Delivered_Email_Trigger_Q1]), ALL(bar_lusa_base_df1[Brand_Records]))
        ),
    SELECTEDVALUE('Time_Slicer'[Period]) = "6-9 Months", 
        DIVIDE(
            CALCULATE(SUM(bar_lusa_base_df1[Clicked_Email_Q2]), ALL(bar_lusa_base_df1[Brand_Records])),
            CALCULATE(SUM(bar_lusa_base_df1[Delivered_Email_Broadcast_Q2])+SUM(bar_lusa_base_df1[Delivered_Email_Trigger_Q2]), ALL(bar_lusa_base_df1[Brand_Records]))
        ),
    SELECTEDVALUE('Time_Slicer'[Period]) = "3-6 Months", 
        DIVIDE(
            CALCULATE(SUM(bar_lusa_base_df1[Clicked_Email_Q3]), ALL(bar_lusa_base_df1[Brand_Records])),
            CALCULATE(SUM(bar_lusa_base_df1[Delivered_Email_Broadcast_Q3])+SUM(bar_lusa_base_df1[Delivered_Email_Trigger_Q3]), ALL(bar_lusa_base_df1[Brand_Records]))
        ),
    SELECTEDVALUE('Time_Slicer'[Period]) = "0-3 Months", 
        DIVIDE(
            CALCULATE(SUM(bar_lusa_base_df1[Clicked_Email_Q4]), ALL(bar_lusa_base_df1[Brand_Records])),
            CALCULATE(SUM(bar_lusa_base_df1[Delivered_Email_Broadcast_Q4])+SUM(bar_lusa_base_df1[Delivered_Email_Trigger_Q4]), ALL(bar_lusa_base_df1[Brand_Records]))
        ),
     SELECTEDVALUE('Time_Slicer'[Period]) = "6-12 Months", 
        DIVIDE(
            CALCULATE(SUM(bar_lusa_base_df1[Clicked_Email_Q1]) + 
            SUM(bar_lusa_base_df1[Clicked_Email_Q2]), ALL(bar_lusa_base_df1[Brand_Records])),
            CALCULATE(SUM(bar_lusa_base_df1[Delivered_Email_Broadcast_Q1])+SUM(bar_lusa_base_df1[Delivered_Email_Trigger_Q1]) + 
            SUM(bar_lusa_base_df1[Delivered_Email_Broadcast_Q2])+SUM(bar_lusa_base_df1[Delivered_Email_Trigger_Q2]), ALL(bar_lusa_base_df1[Brand_Records]))
        ),
    SELECTEDVALUE('Time_Slicer'[Period]) = "0-6 Months", 
        DIVIDE(
            CALCULATE(SUM(bar_lusa_base_df1[Clicked_Email_Q3]) + 
            SUM(bar_lusa_base_df1[Clicked_Email_Q4]), ALL(bar_lusa_base_df1[Brand_Records])),
            CALCULATE(SUM(bar_lusa_base_df1[Delivered_Email_Broadcast_Q3])+SUM(bar_lusa_base_df1[Delivered_Email_Trigger_Q3]) + 
            SUM(bar_lusa_base_df1[Delivered_Email_Broadcast_Q4])+SUM(bar_lusa_base_df1[Delivered_Email_Trigger_Q4]), ALL(bar_lusa_base_df1[Brand_Records]))
        ),
    SELECTEDVALUE('Time_Slicer'[Period]) = "12 Months",
    DIVIDE(
        CALCULATE(
            SUM(bar_lusa_base_df1[Clicked_Email_Q1])+SUM(bar_lusa_base_df1[Clicked_Email_Q2])+SUM(bar_lusa_base_df1[Clicked_Email_Q3])+SUM(bar_lusa_base_df1[Clicked_Email_Q4]),
            ALL(bar_lusa_base_df1[Brand_Records])
        ),
        CALCULATE(
            SUM(bar_lusa_base_df1[Delivered_Email_Broadcast_Q1])+SUM(bar_lusa_base_df1[Delivered_Email_Broadcast_Q2])+SUM(bar_lusa_base_df1[Delivered_Email_Broadcast_Q3])+SUM(bar_lusa_base_df1[Delivered_Email_Broadcast_Q4])+SUM(bar_lusa_base_df1[Delivered_Email_Trigger_Q1])+SUM(bar_lusa_base_df1[Delivered_Email_Trigger_Q2])+SUM(bar_lusa_base_df1[Delivered_Email_Trigger_Q3])+SUM(bar_lusa_base_df1[Delivered_Email_Trigger_Q4]),
            ALL(bar_lusa_base_df1[Brand_Records])
        )
    )
)
RETURN
    IF(res = BLANK(), 0, res)</t>
  </si>
  <si>
    <t>"--- Just broke the query in parts as databricks command was taking too long to run----
create or replace table crm_b2c_nonpii_analytics.BAR_LUSA_Campaign_Interaction_t1 as
with cte as (
select cast((last_day(add_months(current_date(),-1 ))) as string) as max_date, 
cast(replace(last_day(add_months(current_date(),-1 )),"-","") as string) as snapshot
),
 campaign_interaction as (
select to_date(cast(concat(substr(cast(date_key as string),1, 4), '-', substr(substr(cast(date_key as string),1, 6),5,2), '-', substr(substr(cast(date_key as string),1, 8),7,2)) as timestamp)) as date_key1, brand_code, brand_customer_id, campaign_unique_id, touchpoint_num, 
case when lower(msg_channel) in ('em','email') then 'email' 
when lower(msg_channel) in ('sms') then 'sms' end as msg_channel, 
case when lower(campaign_type) in ('trigger','journey') then 'Trigger'
when lower(campaign_type) in ('ad-hoc','adhoc') then 'Broadcast' end as Campaign_Type, 
sum(delivered_cnt) as delivered_cnt, sum(unique_open_cnt) as unique_open_cnt, sum(unique_click_cnt) as unique_click_cnt, sum(unsubscribed_cnt) as unsubscribed_cnt
from crm_reporting.vw_fact_customer_campaign_interaction  A
inner join cte on 1=1
where A.brand_customer_id != '-1' and A.brand_customer_id != 'null' 
and lower(msg_channel) in ('sms','em','email') and campaign_unique_id != 'null' and campaign_type is not null
and to_date(cast(concat(substr(cast(date_key as string),1, 4), '-', substr(substr(cast(date_key as string),1, 6),5,2), '-', substr(substr(cast(date_key as string),1, 8),7,2)) as timestamp)) between  last_day(DATEADD(YEAR, -1, max_date))+1 and max_date
group by all
having sum(delivered_cnt)&gt;0
)
select * from campaign_interaction;
----------------------------------------------------------------------------------------------------
create or replace table crm_b2c_nonpii_analytics.BAR_LUSA_Campaign_Interaction_t2 as
with cte as (
select cast((last_day(add_months(current_date(),-1 ))) as string) as max_date, 
cast(replace(last_day(add_months(current_date(),-1 )),"-","") as string) as snapshot
),
calculated_dates as (
select 
last_day(DATEADD(MONTH, -3, max_date)) as Q4_dt,
last_day(DATEADD(MONTH, -6, max_date)) as Q3_dt,
last_day(DATEADD(MONTH, -9, max_date)) as Q2_dt, 
last_day(DATEADD(MONTH, -12, max_date)) as Q1_dt,
max_date
from cte
)
select brand_code, brand_customer_id,
sum(case when lower(msg_channel) = 'sms' then delivered_cnt else 0 end) as Delivered_SMS_L12M, --
sum(case when msg_channel = 'email' then delivered_cnt else 0 end) as Delivered_Email_L12M, -- Denomintor
sum(case when lower(msg_channel) is not null then delivered_cnt else 0 end) as Delivered_OVerall_L12M, --
sum(case when lower(msg_channel) = 'sms' then unique_click_cnt else 0 end) as Clicked_SMS_L12M, 
sum(case when msg_channel = 'email' then unique_click_cnt else 0 end) as Clicked_Email_L12M, -- Numerator
sum(case when lower(msg_channel) is not null then unique_click_cnt else 0 end) as Clicked_OVerall_L12M, 
sum(case when msg_channel = 'email' then unique_open_cnt else 0 end) as Opened_Email_L12M
from crm_b2c_nonpii_analytics.BAR_LUSA_Campaign_Interaction_t1
inner join calculated_dates b on 1=1 
 group by all</t>
  </si>
  <si>
    <t>Clicked_Email_Q2</t>
  </si>
  <si>
    <t>Clicked_Email_Q3</t>
  </si>
  <si>
    <t>Clicked_Email_Q4</t>
  </si>
  <si>
    <t>Delivered_Email_Broadcast_Q1</t>
  </si>
  <si>
    <t>Delivered_Email_Broadcast_Q2</t>
  </si>
  <si>
    <t>Delivered_Email_Broadcast_Q3</t>
  </si>
  <si>
    <t>Delivered_Email_Broadcast_Q4</t>
  </si>
  <si>
    <t>Delivered_Email_Trigger_Q1</t>
  </si>
  <si>
    <t>Delivered_Email_Trigger_Q2</t>
  </si>
  <si>
    <t>Delivered_Email_Trigger_Q3</t>
  </si>
  <si>
    <t>Delivered_Email_Trigger_Q4</t>
  </si>
  <si>
    <t>SMS Click Rate</t>
  </si>
  <si>
    <t>For each customer, this KPI measures the percentage of delivered messages that were clicked by the customer over a specified time period. It enables business users to assess and segment customers based on their engagement with SMS campaigns.</t>
  </si>
  <si>
    <t>Clicked_SMS_Q1</t>
  </si>
  <si>
    <t>=VAR res = SWITCH(
    TRUE(),
    SELECTEDVALUE('Time_Slicer'[Period]) = "9-12 Months", 
        DIVIDE(
            CALCULATE(SUM(bar_lusa_base_df1[Clicked_SMS_Q1]), ALL(bar_lusa_base_df1[Brand_Records])),
            CALCULATE(SUM(bar_lusa_base_df1[Delivered_sms_Q1]), ALL(bar_lusa_base_df1[Brand_Records]))
        ),
    SELECTEDVALUE('Time_Slicer'[Period]) = "6-9 Months", 
        DIVIDE(
            CALCULATE(SUM(bar_lusa_base_df1[Clicked_SMS_Q2]), ALL(bar_lusa_base_df1[Brand_Records])),
            CALCULATE(SUM(bar_lusa_base_df1[Delivered_sms_Q2]), ALL(bar_lusa_base_df1[Brand_Records]))
        ),
    SELECTEDVALUE('Time_Slicer'[Period]) = "3-6 Months", 
        DIVIDE(
            CALCULATE(SUM(bar_lusa_base_df1[Clicked_SMS_Q3]), ALL(bar_lusa_base_df1[Brand_Records])),
            CALCULATE(SUM(bar_lusa_base_df1[Delivered_sms_Q3]), ALL(bar_lusa_base_df1[Brand_Records]))
        ),
    SELECTEDVALUE('Time_Slicer'[Period]) = "0-3 Months", 
        DIVIDE(
            CALCULATE(SUM(bar_lusa_base_df1[Clicked_SMS_Q4]), ALL(bar_lusa_base_df1[Brand_Records])),
            CALCULATE(SUM(bar_lusa_base_df1[Delivered_sms_Q4]), ALL(bar_lusa_base_df1[Brand_Records]))
        ),
    SELECTEDVALUE('Time_Slicer'[Period]) = "6-12 Months", 
        DIVIDE(
            CALCULATE(SUM(bar_lusa_base_df1[Clicked_SMS_Q1]) + 
            SUM(bar_lusa_base_df1[Clicked_SMS_Q2]), ALL(bar_lusa_base_df1[Brand_Records])),
            CALCULATE(SUM(bar_lusa_base_df1[Delivered_sms_Q1]) + 
            SUM(bar_lusa_base_df1[Delivered_sms_Q2]), ALL(bar_lusa_base_df1[Brand_Records]))
        ),
    SELECTEDVALUE('Time_Slicer'[Period]) = "0-6 Months", 
        DIVIDE(
            CALCULATE(SUM(bar_lusa_base_df1[Clicked_SMS_Q3]) + 
            SUM(bar_lusa_base_df1[Clicked_SMS_Q4]), ALL(bar_lusa_base_df1[Brand_Records])),
            CALCULATE(SUM(bar_lusa_base_df1[Delivered_sms_Q3]) + 
            SUM(bar_lusa_base_df1[Delivered_sms_Q4]), ALL(bar_lusa_base_df1[Brand_Records]))
        ),
    -- When no single quarter is selected, calculate the total click rate for all quarters
    SELECTEDVALUE('Time_Slicer'[Period]) = "12 Months", 
    DIVIDE(
        CALCULATE(
            SUM(bar_lusa_base_df1[Clicked_SMS_Q1])+SUM(bar_lusa_base_df1[Clicked_SMS_Q2])+SUM(bar_lusa_base_df1[Clicked_SMS_Q3])+SUM(bar_lusa_base_df1[Clicked_SMS_Q4]),
            ALL(bar_lusa_base_df1[Brand_Records])
        ),
        CALCULATE(
            SUM(bar_lusa_base_df1[Delivered_sms_Q1])+SUM(bar_lusa_base_df1[Delivered_sms_Q2])+SUM(bar_lusa_base_df1[Delivered_sms_Q3])+SUM(bar_lusa_base_df1[Delivered_sms_Q4]),
            ALL(bar_lusa_base_df1[Brand_Records])
        )
    )
)
RETURN
    IF(res = BLANK(), 0, res)</t>
  </si>
  <si>
    <t>create or replace table crm_b2c_nonpii_analytics.BAR_LUSA_Campaign_Interaction_t1 as
with cte as (
select cast((last_day(add_months(current_date(),-1 ))) as string) as max_date, 
cast(replace(last_day(add_months(current_date(),-1 )),"-","") as string) as snapshot
),
 campaign_interaction as (
select to_date(cast(concat(substr(cast(date_key as string),1, 4), '-', substr(substr(cast(date_key as string),1, 6),5,2), '-', substr(substr(cast(date_key as string),1, 8),7,2)) as timestamp)) as date_key1, brand_code, brand_customer_id, campaign_unique_id, touchpoint_num, 
case when lower(msg_channel) in ('em','email') then 'email' 
when lower(msg_channel) in ('sms') then 'sms' end as msg_channel, 
case when lower(campaign_type) in ('trigger','journey') then 'Trigger'
when lower(campaign_type) in ('ad-hoc','adhoc') then 'Broadcast' end as Campaign_Type, 
sum(delivered_cnt) as delivered_cnt, sum(unique_open_cnt) as unique_open_cnt, sum(unique_click_cnt) as unique_click_cnt, sum(unsubscribed_cnt) as unsubscribed_cnt
from crm_reporting.vw_fact_customer_campaign_interaction  A
inner join cte on 1=1
where A.brand_customer_id != '-1' and A.brand_customer_id != 'null' 
and lower(msg_channel) in ('sms','em','email') and campaign_unique_id != 'null' and campaign_type is not null
and to_date(cast(concat(substr(cast(date_key as string),1, 4), '-', substr(substr(cast(date_key as string),1, 6),5,2), '-', substr(substr(cast(date_key as string),1, 8),7,2)) as timestamp)) between  last_day(DATEADD(YEAR, -1, max_date))+1 and max_date
group by all
having sum(delivered_cnt)&gt;0
)
select * from campaign_interaction;
----------------------------------------------------------------------------------------------------
create or replace table crm_b2c_nonpii_analytics.BAR_LUSA_Campaign_Interaction_t2 as
with cte as (
select cast((last_day(add_months(current_date(),-1 ))) as string) as max_date, 
cast(replace(last_day(add_months(current_date(),-1 )),"-","") as string) as snapshot
),
calculated_dates as (
select 
last_day(DATEADD(MONTH, -3, max_date)) as Q4_dt,
last_day(DATEADD(MONTH, -6, max_date)) as Q3_dt,
last_day(DATEADD(MONTH, -9, max_date)) as Q2_dt, 
last_day(DATEADD(MONTH, -12, max_date)) as Q1_dt,
max_date
from cte
)
select brand_code, brand_customer_id,
sum(case when lower(msg_channel) = 'sms' then delivered_cnt else 0 end) as Delivered_SMS_L12M, --Denomintor
sum(case when msg_channel = 'email' then delivered_cnt else 0 end) as Delivered_Email_L12M, -- 
sum(case when lower(msg_channel) is not null then delivered_cnt else 0 end) as Delivered_OVerall_L12M, --
sum(case when lower(msg_channel) = 'sms' then unique_click_cnt else 0 end) as Clicked_SMS_L12M, --Numerator
sum(case when msg_channel = 'email' then unique_click_cnt else 0 end) as Clicked_Email_L12M, -- 
sum(case when lower(msg_channel) is not null then unique_click_cnt else 0 end) as Clicked_OVerall_L12M, 
sum(case when msg_channel = 'email' then unique_open_cnt else 0 end) as Opened_Email_L12M
from crm_b2c_nonpii_analytics.BAR_LUSA_Campaign_Interaction_t1
inner join calculated_dates b on 1=1 
 group by all</t>
  </si>
  <si>
    <t>Clicked_SMS_Q2</t>
  </si>
  <si>
    <t>Clicked_SMS_Q3</t>
  </si>
  <si>
    <t>Clicked_SMS_Q4</t>
  </si>
  <si>
    <t>same as above</t>
  </si>
  <si>
    <t>Delivered_SMS_Q1</t>
  </si>
  <si>
    <t>Delivered_SMS_Q2</t>
  </si>
  <si>
    <t>Delivered_SMS_Q3</t>
  </si>
  <si>
    <t>Delivered_SMS_Q4</t>
  </si>
  <si>
    <t>For each customer, this KPI shows the total net sales generated in the last 12 months, with the option to view revenue by quarter or other time periods. It enables business users to assess customer value, segment by spending, and track revenue trends for targeted engagement and growth strategies.</t>
  </si>
  <si>
    <t>net_sales_Q1</t>
  </si>
  <si>
    <t>=
var _rev = SWITCH(
    TRUE(),
    SELECTEDVALUE('Time_Slicer'[Period]) = "9-12 Months", 
            CALCULATE(SUM(bar_lusa_base_df1[net_sales_Q1]), ALL(bar_lusa_base_df1[Brand_Records])),
    SELECTEDVALUE('Time_Slicer'[Period]) = "6-9 Months", 
             CALCULATE(SUM(bar_lusa_base_df1[net_sales_Q2]), ALL(bar_lusa_base_df1[Brand_Records])),
    SELECTEDVALUE('Time_Slicer'[Period]) = "3-6 Months", 
             CALCULATE(SUM(bar_lusa_base_df1[net_sales_Q3]), ALL(bar_lusa_base_df1[Brand_Records])),
    SELECTEDVALUE('Time_Slicer'[Period]) = "0-3 Months", 
             CALCULATE(SUM(bar_lusa_base_df1[net_sales_Q4]), ALL(bar_lusa_base_df1[Brand_Records]))
        ,
    SELECTEDVALUE('Time_Slicer'[Period]) = "6-12 Months", 
             CALCULATE(SUM(bar_lusa_base_df1[net_sales_Q1])+SUM(bar_lusa_base_df1[net_sales_Q2]), ALL(bar_lusa_base_df1[Brand_Records])),
    SELECTEDVALUE('Time_Slicer'[Period]) = "0-6 Months", 
             CALCULATE(SUM(bar_lusa_base_df1[net_sales_Q3])+ SUM(bar_lusa_base_df1[net_sales_Q4]), ALL(bar_lusa_base_df1[Brand_Records]))
        ,
    -- When no single quarter is selected, calculate the total click rate for all quarters
    SELECTEDVALUE('Time_Slicer'[Period]) = "12 Months",
        CALCULATE(
            SUM(bar_lusa_base_df1[net_sales_Q1])+SUM(bar_lusa_base_df1[net_sales_Q2])+SUM(bar_lusa_base_df1[net_sales_Q3])+SUM(bar_lusa_base_df1[net_sales_Q4]),
            ALL(bar_lusa_base_df1[Brand_Records])
        )
    )
var b = "0"
RETURN
SWITCH ( TRUE() ,
_rev = BLANK() ,"N/A",
 _rev &gt; 1000000000 ,"$" &amp; FORMAT (divide(_rev,1000000000,0) , b &amp; ".0B" ),
_rev &gt; 1000000 , "$" &amp; FORMAT (divide(_rev , 1000000 ,0), b &amp; ".0M" ) ,
_rev &gt; 1000.0 ,"$" &amp; FORMAT (divide(_rev , 1000.0,0) , b &amp; ".0K" ) ,
_rev &gt;= 0.0 ,"$" &amp; FORMAT (divide(_rev , 1,0) , b &amp; ".0" ) ,
FORMAT (_rev,b)
)</t>
  </si>
  <si>
    <t>--BASED ON SELECTION OF TIMEPERIOD: 
-- Q4	0-3M
-- Q3	3-6M
-- Q2	6-9M
-- Q1	9-12M
with cte as (
select cast((last_day(add_months(current_date(),-1 ))) as string) as max_date, 
cast(replace(last_day(add_months(current_date(),-1 )),"-","") as string) as snapshot
)
select division_code, brand_code, brand_customer_id, 
sum(case when E2.brand_customer_id is not null then net_sales_12M else 0 end) as Last_12M_Revenue,
sum(net_sales_Q1) as net_sales_Q1,
sum(net_sales_Q2) as net_sales_Q2,
sum(net_sales_Q3) as net_sales_Q3,
sum(net_sales_Q4) as net_sales_Q4
from crm_reporting.vw_fact_customer_segment_by_brand A
left join 
  (select division, brand_code,brand_customer_id,
   sum(case when order_date between last_day(DATEADD(MONTH, -12, max_date))+1 and last_day(DATEADD(MONTH, -9, max_date)) then net_sales end) as net_sales_Q1,
   sum(case when order_date between last_day(DATEADD(MONTH, -9, max_date))+1 and last_day(DATEADD(MONTH, -6, max_date)) then net_sales end) as net_sales_Q2,
   sum(case when order_date between last_day(DATEADD(MONTH, -6, max_date))+1 and last_day(DATEADD(MONTH, -3, max_date)) then net_sales end) as net_sales_Q3,
   sum(case when order_date between last_day(DATEADD(MONTH, -3, max_date))+1 and max_date then net_sales end) as net_sales_Q4,
   sum(case when order_date between last_day(DATEADD(MONTH, -12, max_date))+1 and max_date then net_sales end) as net_sales_12m,
  from crm_b2c_nonpii_analytics.BAR_order_sales_data_pn_t3
  inner join cte on 1=1
  where order_date &gt; last_day(DATEADD(YEAR, -1, max_date)) and order_date &lt;= max_date -- TY
  and brand_code &lt;&gt; 'CAA'
  group by 1,2,3) E2
    on E2.brand_code = A.brand_code and A.brand_customer_id = E2.brand_customer_id
where a.date_key = cast(replace(last_day(add_months(current_date(),-1 )),"-","") as string) -- last month's last day as snapshot used for data refresh
group by all</t>
  </si>
  <si>
    <t>net_sales_Q2</t>
  </si>
  <si>
    <t>net_sales_Q3</t>
  </si>
  <si>
    <t xml:space="preserve">just using diff date formulas to get buckets </t>
  </si>
  <si>
    <t>net_sales_Q4</t>
  </si>
  <si>
    <t>order_date</t>
  </si>
  <si>
    <t>Last_12M_revenue</t>
  </si>
  <si>
    <t>last 6 and 12 months</t>
  </si>
  <si>
    <t>% Active Engaged</t>
  </si>
  <si>
    <t>active_engager_Q1</t>
  </si>
  <si>
    <t>FROM crm_reporting.fact_message_tracker</t>
  </si>
  <si>
    <t>=
VAR Total_Brand_Records = CALCULATE(SUM(bar_lusa_base_df1[Brand_Records]), ALL(bar_lusa_base_df1[Brand_Records]))
VAR Selected_Period = SELECTEDVALUE('Time_Slicer'[Period])
VAR res = SWITCH(
    TRUE(),
    Selected_Period = "9-12 Months",
        DIVIDE(
            CALCULATE(SUM(bar_lusa_base_df1[Brand_Records]), bar_lusa_base_df1[active_engager_Q1] = "Y"),
            Total_Brand_Records
        ),
    Selected_Period = "6-9 Months",
        DIVIDE(
            CALCULATE(SUM(bar_lusa_base_df1[Brand_Records]), bar_lusa_base_df1[active_engager_Q2] = "Y"),
            Total_Brand_Records
        ),
    Selected_Period = "3-6 Months",
        DIVIDE(
            CALCULATE(SUM(bar_lusa_base_df1[Brand_Records]), bar_lusa_base_df1[active_engager_Q3] = "Y"),
            Total_Brand_Records
        ),
    Selected_Period = "0-3 Months",
        DIVIDE(
            CALCULATE(SUM(bar_lusa_base_df1[Brand_Records]), bar_lusa_base_df1[active_engager_Q4] = "Y"),
            Total_Brand_Records
        ),
    Selected_Period = "6-12 Months",
        DIVIDE(
            CALCULATE(SUM(bar_lusa_base_df1[Brand_Records]), bar_lusa_base_df1[active_engager_Q1] = "Y" || bar_lusa_base_df1[active_engager_Q2] = "Y"),
            Total_Brand_Records
        ),
    Selected_Period = "0-6 Months",
        DIVIDE(
            CALCULATE(SUM(bar_lusa_base_df1[Brand_Records]), bar_lusa_base_df1[active_engager_Q3] = "Y" || bar_lusa_base_df1[active_engager_Q4] = "Y"),
            Total_Brand_Records
        ),
    -- Default case: total active engagers
    Selected_Period = "12 Months",
    DIVIDE(
        CALCULATE(SUM(bar_lusa_base_df1[Brand_Records]), bar_lusa_base_df1[active_engager] = "Y"),
        Total_Brand_Records
    )
)
RETURN
    IF(res = BLANK(), 0, res)
/*VAR res = SWITCH(
    TRUE(),
    SELECTEDVALUE('Time_Slicer'[Period]) = "Q1", 
        DIVIDE(
            CALCULATE(SUM(bar_lusa_base_df1[Brand_Records]), filter(bar_lusa_base_df1,bar_lusa_base_df1[active_engager_Q1]="Y")),
            CALCULATE(SUM(bar_lusa_base_df1[Brand_Records]), ALL(bar_lusa_base_df1[Brand_Records]))
        ),
    SELECTEDVALUE('Time_Slicer'[Period]) = "Q2", 
        DIVIDE(
            CALCULATE(SUM(bar_lusa_base_df1[Brand_Records]), filter(bar_lusa_base_df1,bar_lusa_base_df1[active_engager_Q2]="Y")),
            CALCULATE(SUM(bar_lusa_base_df1[Brand_Records]), ALL(bar_lusa_base_df1[Brand_Records]))
        ),
    SELECTEDVALUE('Time_Slicer'[Period]) = "Q3", 
        DIVIDE(
            CALCULATE(SUM(bar_lusa_base_df1[Brand_Records]), filter(bar_lusa_base_df1,bar_lusa_base_df1[active_engager_Q3]="Y")),
            CALCULATE(SUM(bar_lusa_base_df1[Brand_Records]), ALL(bar_lusa_base_df1[Brand_Records]))
        ),
    SELECTEDVALUE('Time_Slicer'[Period]) = "Q4", 
        DIVIDE(
            CALCULATE(SUM(bar_lusa_base_df1[Brand_Records]), filter(bar_lusa_base_df1,bar_lusa_base_df1[active_engager_Q4]="Y")),
            CALCULATE(SUM(bar_lusa_base_df1[Brand_Records]), ALL(bar_lusa_base_df1[Brand_Records]))
        ),
     SELECTEDVALUE('Time_Slicer'[Period]) = "0-6 Months", 
        DIVIDE(
            CALCULATE(SUM(bar_lusa_base_df1[Brand_Records]), filter(bar_lusa_base_df1,bar_lusa_base_df1[active_engager_Q1]&amp;&amp; bar_lusa_base_df1[active_engager_Q2]="Y")),
            CALCULATE(SUM(bar_lusa_base_df1[Brand_Records]), ALL(bar_lusa_base_df1[Brand_Records]))
        ),
    SELECTEDVALUE('Time_Slicer'[Period]) = "6-12 Months", 
        DIVIDE(
            CALCULATE(SUM(bar_lusa_base_df1[Brand_Records]), filter(bar_lusa_base_df1,bar_lusa_base_df1[active_engager_Q3]&amp;&amp; bar_lusa_base_df1[active_engager_Q4]="Y")),
            CALCULATE(SUM(bar_lusa_base_df1[Brand_Records]), ALL(bar_lusa_base_df1[Brand_Records])),
        ),
    -- When no single quarter is selected, calculate the total click rate for all quarters
    DIVIDE(
        CALCULATE(SUM(bar_lusa_base_df1[Brand_Records]), filter(bar_lusa_base_df1,bar_lusa_base_df1[active_engager]="Y")),
            CALCULATE(SUM(bar_lusa_base_df1[Brand_Records]), ALL(bar_lusa_base_df1[Brand_Records]))
        )
    )
RETURN
    IF(res = BLANK(), 0, res)*/</t>
  </si>
  <si>
    <t>select brand_code, brand_customer_id, active_engager_12m 
from crm_b2c_nonpii_analytics.BAR_active_engager_quarterly; -- Numerator
--------------------------------------------------------------------------------------------------------------------------------------------------------------
select division_code, brand_code, count(distinct brand_customer_id) as databse_size -- DENOMINATOR
from crm_reporting.vw_fact_customer_segment_by_brand a 
where date_key = cast(replace(last_day(add_months(current_date(),-1 )),"-","") as string) -- last month's last day as snapshot used for data refresh
group by all</t>
  </si>
  <si>
    <t>Active Engager - Quarterly data.txt</t>
  </si>
  <si>
    <t>active_engager_Q2</t>
  </si>
  <si>
    <t>active_engager_Q3</t>
  </si>
  <si>
    <t>click_date</t>
  </si>
  <si>
    <t>active_engager_Q4</t>
  </si>
  <si>
    <t>engagement_window</t>
  </si>
  <si>
    <t>active_engager_12M</t>
  </si>
  <si>
    <t>event_dt</t>
  </si>
  <si>
    <t>review_date</t>
  </si>
  <si>
    <t>acq_dt</t>
  </si>
  <si>
    <t>Average Tenure (in months)</t>
  </si>
  <si>
    <t>For each brand, this KPI shows the average number of months that customers have been part of the brand, based on their acquisition date. It enables business users to assess customer loyalty and retention, and to track changes in tenure over time.</t>
  </si>
  <si>
    <t>Average_Tenure_months</t>
  </si>
  <si>
    <t>Decimal value</t>
  </si>
  <si>
    <t>=DIVIDE(SUMX(bar_lusa_base_df1,bar_lusa_base_df1[Average_Tenure_months]*bar_lusa_base_df1[Brand_Records]),SUM(bar_lusa_base_df1[Brand_Records]))
//DIVIDE(AVERAGE(bar_lusa_base_df1[Average_Tenure_months]),12)</t>
  </si>
  <si>
    <t>select brand_code, avg(case when months_since_acquired_in_brand &lt;&gt; 'Unknown' then A.months_Since_acquired_in_brand end) as Average_Tenure_months
from (
select division_code, brand_code,brand_customer_id, COALESCE(datediff(month,to_date(concat_ws('-',substr(CAST(acquisition_date_key AS STRING),1,4),substr(CAST(acquisition_date_key AS STRING),5,2),substr(CAST(acquisition_date_key AS STRING),7,2))),max_date),'Unknown')as months_since_acquired_in_brand
from crm_reporting.vw_fact_customer_segment_by_brand a 
where date_key = cast(replace(last_day(add_months(current_date(),-1 )),""-"","""") as string) -- last month's last day as snapshot used for data refresh
group by all
)</t>
  </si>
  <si>
    <t>% Overall Contactable</t>
  </si>
  <si>
    <t>For each brand, this KPI measures the percentage of customers who have opted in to receive communications via Email or SMS. It enables business users to assess and segment the contactable audience for marketing and engagement activities.</t>
  </si>
  <si>
    <t>=DIVIDE(CALCULATE(SUM(bar_lusa_base_df1[Brand_Records]),filter(bar_lusa_base_df1,bar_lusa_base_df1[Overall_contactable]="Y")),(CALCULATE(SUM(bar_lusa_base_df1[Brand_Records]),ALL(bar_lusa_base_df1[Brand_Records]))))</t>
  </si>
  <si>
    <t xml:space="preserve"> select brnd_code, brand_customer_id, 
case when email_perm_status = 'Y' or sms_double_optin = 'Y' then 'Y' else 'N' end as Overall_contactable
from crm_reporting.vw_fact_customer_segment_by_brand a 
where date_key = cast(replace(last_day(add_months(current_date(),-1 )),"-","") as string) -- last month's last day as snapshot used for data refresh
group by all</t>
  </si>
  <si>
    <t>sms_double_opt_in</t>
  </si>
  <si>
    <t>% Email Contactable</t>
  </si>
  <si>
    <t>For each brand, this KPI measures the percentage of customers who have opted in to receive communications via Email. It enables business users to assess and segment the contactable audience for marketing and engagement activities.</t>
  </si>
  <si>
    <t>=DIVIDE(CALCULATE(SUM(bar_lusa_base_df1[Brand_Records]),filter(bar_lusa_base_df1,bar_lusa_base_df1[email_contactable]="Y")),(CALCULATE(SUM(bar_lusa_base_df1[Brand_Records]),ALL(bar_lusa_base_df1[Brand_Records]))))</t>
  </si>
  <si>
    <t>select brnd_code, brand_customer_id, case when email_perm_status = 'Y' then 'Y' else 'N' end as email_contactable 
from crm_reporting.vw_fact_customer_segment_by_brand a 
where date_key = cast(replace(last_day(add_months(current_date(),-1 )),"-","") as string) -- last month's last day as snapshot used for data refresh
group by all</t>
  </si>
  <si>
    <t>% SMS Contactable</t>
  </si>
  <si>
    <t>For each brand, this KPI measures the percentage of customers who have opted in to receive communications via SMS. It enables business users to assess and segment the contactable audience for marketing and engagement activities.</t>
  </si>
  <si>
    <t>=DIVIDE(CALCULATE(SUM(bar_lusa_base_df1[Brand_Records]),filter(bar_lusa_base_df1,bar_lusa_base_df1[sms_contactable]="Y")),(CALCULATE(SUM(bar_lusa_base_df1[Brand_Records]),ALL(bar_lusa_base_df1[Brand_Records]))))</t>
  </si>
  <si>
    <t>select brnd_code, brand_customer_id, case when sms_double_optin = 'Y'  then 'Y' else 'N' end as sms_contactable
from crm_reporting.vw_fact_customer_segment_by_brand a 
where date_key = cast(replace(last_day(add_months(current_date(),-1 )),"-","") as string) -- last month's last day as snapshot used for data refresh
group by all</t>
  </si>
  <si>
    <t>% Email &amp; SMS Contactable</t>
  </si>
  <si>
    <t>For each brand, this KPI measures the percentage of customers who have opted in to receive communications via Email and SMS. It enables business users to assess and segment the contactable audience for marketing and engagement activities.</t>
  </si>
  <si>
    <t>=DIVIDE(CALCULATE(SUM(bar_lusa_base_df1[Brand_Records]),filter(bar_lusa_base_df1,bar_lusa_base_df1[sms_contactable]="Y"&amp;&amp; bar_lusa_base_df1[email_contactable]="Y")),(CALCULATE(SUM(bar_lusa_base_df1[Brand_Records]),ALL(bar_lusa_base_df1[Brand_Records]))))</t>
  </si>
  <si>
    <t>select brnd_code, brand_customer_id, 
case when email_perm_status = 'Y' AND sms_double_optin = 'Y' then 'Y' else 'N' end as Numerator
from crm_reporting.vw_fact_customer_segment_by_brand a 
where date_key = cast(replace(last_day(add_months(current_date(),-1 )),"-","") as string) -- last month's last day as snapshot used for data refresh
group by all;
Database Size = Denominator</t>
  </si>
  <si>
    <t xml:space="preserve">Represents the number of unique customers who made at least one purchase in the last 12 months, based on their unique customer identifier. </t>
  </si>
  <si>
    <t>buyers_Q1</t>
  </si>
  <si>
    <t>=
 var _rev = SWITCH(
    TRUE(),
    SELECTEDVALUE('Time_Slicer'[Period]) = "9-12 Months", 
            CALCULATE(SUM(bar_lusa_base_df1[Brand_Records]),FILTER(bar_lusa_base_df1,bar_lusa_base_df1[buyers_Q1]="Y")),
    SELECTEDVALUE('Time_Slicer'[Period]) = "6-9 Months", 
             CALCULATE(SUM(bar_lusa_base_df1[Brand_Records]),FILTER(bar_lusa_base_df1,bar_lusa_base_df1[buyers_Q2]="Y")),
    SELECTEDVALUE('Time_Slicer'[Period]) = "3-6 Months", 
             CALCULATE(SUM(bar_lusa_base_df1[Brand_Records]),FILTER(bar_lusa_base_df1,bar_lusa_base_df1[buyers_Q3]="Y")),
    SELECTEDVALUE('Time_Slicer'[Period]) = "0-3 Months", 
             CALCULATE(SUM(bar_lusa_base_df1[Brand_Records]),FILTER(bar_lusa_base_df1,bar_lusa_base_df1[buyers_Q4]="Y"))
        ,
    SELECTEDVALUE('Time_Slicer'[Period]) = "6-12 Months", 
             CALCULATE(SUM(bar_lusa_base_df1[Brand_Records]),FILTER(bar_lusa_base_df1,bar_lusa_base_df1[buyers_Q1] = "Y" || bar_lusa_base_df1[buyers_Q2]="Y")),
    SELECTEDVALUE('Time_Slicer'[Period]) = "0-6 Months", 
             CALCULATE(SUM(bar_lusa_base_df1[Brand_Records]),FILTER(bar_lusa_base_df1,bar_lusa_base_df1[buyers_Q3] = "Y" || bar_lusa_base_df1[buyers_Q4]="Y"))
        ,
    -- When no single quarter is selected, calculate the total click rate for all quarters
    SELECTEDVALUE('Time_Slicer'[Period]) = "12 Months", 
        CALCULATE(
            SUM(bar_lusa_base_df1[Brand_Records]),FILTER(bar_lusa_base_df1,bar_lusa_base_df1[buyers_12m] ="Y"))
        )
 /*CALCULATE(SUM(bar_lusa_base_df1[Brand_Records]),FILTER(bar_lusa_base_df1,bar_lusa_base_df1[Customer_Buyer_Type]="Active Buyer"))*/
var b = "0"
RETURN
SWITCH ( TRUE() ,
_rev = BLANK() ,"N/A",
 _rev &gt; 1000000000 , FORMAT (divide(_rev,1000000000,0) , b &amp; ".0B" ),
_rev &gt; 1000000 , FORMAT (divide(_rev , 1000000 ,0), b &amp; ".0M" ) ,
_rev &gt; 1000.0 , FORMAT (divide(_rev , 1000.0,0) , b &amp; ".0K" ) ,
_rev &gt;= 0.0 , FORMAT (divide(_rev , 1,0) , b &amp; ".0" ) ,
FORMAT (_rev,b)
)</t>
  </si>
  <si>
    <t>%sql
with cte as (
select cast((last_day(add_months(current_date(),-1 ))) as string) as max_date, 
cast(replace(last_day(add_months(current_date(),-1 )),"-","") as string) as snapshot
)
select division_code, brand_code, brand_customer_id,
case 
when Customer_Buyer_Type = 'Active Buyer' and New_Existing_Buyer = 'New' and acq_tenure in ('Within Last Month','1-3 Months prior','3-6 Months prior','6-12 Months prior') then 'Active : Newly Acquired Buyer'
when Customer_Buyer_Type = 'Active Buyer' and New_Existing_Buyer = 'New' then 'Active : Converted Prospect'
when Customer_Buyer_Type = 'Active Buyer' and New_Existing_Buyer = 'Existing' and Reactivated_Buyers_lfl = 'Y' then 'Active : Reactivated Buyer' 
when Customer_Buyer_Type = 'Active Buyer' and New_Existing_Buyer = 'Existing' and Retained_Buyers_lfl = 'Y' then 'Active : Retained Buyer'
when Customer_Buyer_Type = 'Inactive Buyer' and months_since_last_purchase&gt;11 and months_since_last_purchase&lt;=23 then 'Inactive : 13-24M' 
when Customer_Buyer_Type = 'Inactive Buyer' and months_since_last_purchase&gt;23 and months_since_last_purchase&lt;=35 then 'Inactive : 24-36M' 
when Customer_Buyer_Type = 'Inactive Buyer' and months_since_last_purchase&gt;35 then 'Inactive : 36M+' 
when Customer_Buyer_Type = 'Prospects' or Customer_Buyer_Type is null then 'Prospects' end as Customer_Buyer_type,
buyers_Q1, buyers_Q2, buyers_Q3, buyers_Q4
from (
select division_code, A.brand_code, A.brand_customer_id,
   case when months_since_acquired_in_brand = 0 then 'Within Last Month'
     when months_since_acquired_in_brand between 1 and 2 then '1-3 Months prior' 
     when months_since_acquired_in_brand between 3 and 5 then '3-6 Months prior'
     when months_since_acquired_in_brand between 6 and 11 then '6-12 Months prior'
     when months_since_acquired_in_brand between 12 and 23 then '12-24 Months prior' 
     when months_since_acquired_in_brand &gt; 23 then 'More than 24 months prior'
     when months_since_acquired_in_brand is null or months_since_acquired_in_brand = 'Unknown' then 'Unknown'
     end as acq_tenure,
      case when d.brand_customer_id is null then 'Y' else 'N' end as Prospects_0to12,
      case when E1.brand_customer_id is not null then 'Active Buyer'
           when E1.brand_customer_id is null and d.brand_customer_id is not null then 'Inactive Buyer'
           else 'Prospects' end as Customer_Buyer_Type,
      case when d.brand_customer_id is not null
           and first_order_date &gt; last_day(DATEADD(YEAR, -1, max_date)) and first_order_date &lt;= max_date then 'New'
           when E1.brand_customer_id is not null and d.brand_customer_id is not null then 'Existing'
           when E1.brand_customer_id is null and d.brand_customer_id is not null then 'Inactive Buyer' else 'Prospects' end as New_Existing_Buyer,
      case when E1.brand_code in ("GIO","ITC","KER","KIE","LAN","LRP","NYX","PUR","SAA","SKIN","UD","VIC","YSL",'RED','SBS','MM','MUG','PRA','RL','VAL','VR','YTTP')  
       and E1.brand_customer_id is not null and F.brand_customer_id is not null then 'Y' else 'N' end as Retained_Buyers_lfl, -- only for D2C 
      case when E1.brand_code in ("GIO","ITC","KER","KIE","LAN","LRP","NYX","PUR","SAA","SKIN","UD","VIC","YSL",'RED','SBS','MM','MUG','PRA','RL','VAL','VR','YTTP') 
         and E1.brand_customer_id is not null and F.brand_customer_id is null
         and D.first_order_date &lt;= last_day(DATEADD(YEAR, -2, max_date)) then 'Y' else 'N' end as Reactivated_Buyers_lfl,          -- only for D2C 
     datediff(month,last_order_date,max_date) as months_since_last_purchase,
     case when orders_Q1&gt;0 then 'Y' else 'N' end as buyers_Q1,
     case when orders_Q2&gt;0 then 'Y' else 'N' end as buyers_Q2,
     case when orders_Q3&gt;0 then 'Y' else 'N' end as buyers_Q3,
     case when orders_Q4&gt;0 then 'Y' else 'N' end as buyers_Q4
 from ( -- base as segment by brand table data
  select a.*, COALESCE(datediff(month,to_date(concat_ws('-',substr(CAST(acquisition_date_key AS STRING),1,4),substr(CAST(acquisition_date_key AS STRING),5,2),substr(CAST(acquisition_date_key AS STRING),7,2))),max_date))as months_since_acquired_in_brand
  from crm_reporting.vw_fact_customer_segment_by_brand a
  inner join cte on 1=1
  where acquisition_date_key is not null and trim(acquisition_date_key) &lt;&gt; ""
  and A.date_key = (select snapshot from cte)
)A
 inner join cte on 1=1
  left join -- getting 1st and last order date for every customer - before the last snapshot used
  (select division, brand_code,brand_customer_id,min(order_date) as first_order_date,max(order_date) as last_order_date
  from crm_b2c_nonpii_analytics.BAR_order_sales_data_pn_t3
  inner join cte on 1=1
  where order_date &lt;= max_date
  and brand_code &lt;&gt; 'CAA'
  group by 1,2,3) d 
    on D.brand_code = A.brand_code and A.brand_customer_id = D.brand_customer_id   
left join   ( -- last 12 months of order history by customer
 select division, brand_code, brand_customer_id,
 sum(net_sales) as net_sales_12M, sum(net_order_qty) as net_items_12M, count(distinct order_num) as Orders_12M,
 sum(net_sales)/count(distinct order_num) as AOV_12M, sum(net_order_qty)/count(distinct order_num) as IPT_12M,
 count(distinct case when order_date between last_day(DATEADD(MONTH, -12, max_date))+1 and last_day(DATEADD(MONTH, -9, max_date)) then order_num end) as orders_Q1,
 count(distinct case when order_date between last_day(DATEADD(MONTH, -9, max_date))+1 and last_day(DATEADD(MONTH, -6, max_date)) then order_num end) as orders_Q2,
 count(distinct case when order_date between last_day(DATEADD(MONTH, -6, max_date))+1 and last_day(DATEADD(MONTH, -3, max_date)) then order_num end) as orders_Q3,
 count(distinct case when order_date between last_day(DATEADD(MONTH, -3, max_date))+1 and max_date then order_num end) as orders_Q4 
  from crm_b2c_nonpii_analytics.BAR_order_sales_data_pn_t3
  inner join cte on 1=1
  where order_date &gt; last_day(DATEADD(YEAR, -1, max_date)) and order_date &lt;= max_date --TY
  and brand_code &lt;&gt; 'CAA'
  group by 1,2,3
  ) E1
  on E1.brand_code = A.brand_code and A.brand_customer_id = E1.brand_customer_id
     left join -- last 13-24 months of order history by customer
  (select division, brand_code, brand_customer_id, sum(net_sales) as net_sales_LY, sum(net_order_qty) as net_items_LY, count(distinct order_num) as Orders_LY
  from crm_b2c_nonpii_analytics.BAR_order_sales_data_pn_t3
  inner join cte on 1=1
  where order_date &gt; last_day(DATEADD(YEAR, -2, max_date)) and order_date &lt;= last_day(DATEADD(YEAR, -1, max_date))   --PY
  and brand_code &lt;&gt; 'CAA'
  group by 1,2,3) F 
    on F.brand_code = A.brand_code and A.brand_customer_id = F.brand_customer_id
)</t>
  </si>
  <si>
    <t>buyers_Q2</t>
  </si>
  <si>
    <t>buyers_Q3</t>
  </si>
  <si>
    <t>buyers_Q4</t>
  </si>
  <si>
    <t>Customer_buyer_Type</t>
  </si>
  <si>
    <t>orders_Q1</t>
  </si>
  <si>
    <t>Represents the number of unique customers who made their first-ever purchase with the brand in the last 12 months, based on their unique customer identifier. This KPI enables business users to track customer acquisition, measure the effectiveness of marketing campaigns, and understand growth in the customer base.</t>
  </si>
  <si>
    <t>Customer_Buyer_Type = 'Active Buyers: Newly Acquired Buyer"</t>
  </si>
  <si>
    <t>=
var _rev = CALCULATE(SUM(bar_lusa_base_df1[Brand_Records]), FILTER(bar_lusa_base_df1,
[Customer_Buyer_Type]="Active : Converted Prospect" || [Customer_Buyer_Type]="Active : Newly Acquired Buyer" ))
var b = "0"
RETURN
SWITCH ( TRUE() ,
_rev = BLANK() ,"N/A",
 _rev &gt; 1000000000 , FORMAT (divide(_rev,1000000000,0) , b &amp; ".0B" ),
_rev &gt; 1000000 , FORMAT (divide(_rev , 1000000 ,0), b &amp; ".0M" ) ,
_rev &gt; 1000.0 , FORMAT (divide(_rev , 1000.0,0) , b &amp; ".0K" ) ,
_rev &gt;= 0.0 , FORMAT (divide(_rev , 1,0) , b &amp; ".0" ) ,
FORMAT (_rev,b)
)</t>
  </si>
  <si>
    <t>Number of Purchases</t>
  </si>
  <si>
    <t>Represents the total number of transactions (orders) made by each individual customer in the last 12 months, based on their unique customer identifier. This KPI enables business users to analyze purchase frequency, segment customers by activity, and track buying patterns over time and across different brands or periods.</t>
  </si>
  <si>
    <t>Integer Value</t>
  </si>
  <si>
    <t>=
var _rev = SWITCH(
    TRUE(),
    SELECTEDVALUE('Time_Slicer'[Period]) = "9-12 Months", 
            CALCULATE(SUM(bar_lusa_base_df1[orders_Q1]), ALL(bar_lusa_base_df1[Brand_Records])),
    SELECTEDVALUE('Time_Slicer'[Period]) = "6-9 Months", 
             CALCULATE(SUM(bar_lusa_base_df1[orders_Q2]), ALL(bar_lusa_base_df1[Brand_Records])),
    SELECTEDVALUE('Time_Slicer'[Period]) = "3-6 Months", 
             CALCULATE(SUM(bar_lusa_base_df1[orders_Q3]), ALL(bar_lusa_base_df1[Brand_Records])),
    SELECTEDVALUE('Time_Slicer'[Period]) = "0-3 Months", 
             CALCULATE(SUM(bar_lusa_base_df1[orders_Q4]), ALL(bar_lusa_base_df1[Brand_Records]))
        ,
    SELECTEDVALUE('Time_Slicer'[Period]) = "6-12 Months", 
             CALCULATE(SUM(bar_lusa_base_df1[orders_Q1])+SUM(bar_lusa_base_df1[orders_Q2]), ALL(bar_lusa_base_df1[Brand_Records])),
    SELECTEDVALUE('Time_Slicer'[Period]) = "0-6 Months", 
             CALCULATE(SUM(bar_lusa_base_df1[orders_Q3])+SUM(bar_lusa_base_df1[orders_Q4]), ALL(bar_lusa_base_df1[Brand_Records])),
    -- When no single quarter is selected, calculate the total click rate for all quarters
    SELECTEDVALUE('Time_Slicer'[Period]) = "12 Months",
        CALCULATE(
            SUM(bar_lusa_base_df1[orders_Q1])+SUM(bar_lusa_base_df1[orders_Q2])+SUM(bar_lusa_base_df1[orders_Q3])+SUM(bar_lusa_base_df1[orders_Q4]),
            ALL(bar_lusa_base_df1[Brand_Records])
        )
    )
//CALCULATE(SUM(bar_lusa_base_df1[Last_12M_Orders]), ALL(bar_lusa_base_df1[Brand_Records]))
var b = "0"
RETURN
SWITCH ( TRUE() ,
_rev = BLANK() ,"N/A",
 _rev &gt; 1000000000 , FORMAT (divide(_rev,1000000000,0) , b &amp; ".0B" ),
_rev &gt; 1000000 , FORMAT (divide(_rev , 1000000 ,0), b &amp; ".0M" ) ,
_rev &gt; 1000.0 , FORMAT (divide(_rev , 1000.0,0) , b &amp; ".0K" ) ,
_rev &gt;= 0.0 , FORMAT (divide(_rev , 1,0) , b &amp; ".0" ) ,
FORMAT (_rev,b)
)</t>
  </si>
  <si>
    <t>"--BASED ON SELECTION OF TIMEPERIOD: 
-- Q4	0-3M
-- Q3	3-6M
-- Q2	6-9M
-- Q1	9-12M
with cte as (
select cast((last_day(add_months(current_date(),-1 ))) as string) as max_date, 
cast(replace(last_day(add_months(current_date(),-1 )),""-"","""") as string) as snapshot
)
select division_code, brand_code, brand_customer_id, 
sum(case when E2.brand_customer_id is not null then Orders_12M else 0 end) as Last_12M_Orders,
sum(orders_Q1) as orders_Q1,
sum(orders_Q2) as orders_Q2,
sum(orders_Q3) as orders_Q3,
sum(orders_Q4) as orders_Q4,
from crm_reporting.vw_fact_customer_segment_by_brand A
left join 
  (select division, brand_code,brand_customer_id,
   count(distinct case when order_date between last_day(DATEADD(MONTH, -12, max_date))+1 and last_day(DATEADD(MONTH, -9, max_date)) then order_num end) as orders_Q1,
   count(distinct case when order_date between last_day(DATEADD(MONTH, -9, max_date))+1 and last_day(DATEADD(MONTH, -6, max_date)) then order_num end) as orders_Q2,
   count(distinct case when order_date between last_day(DATEADD(MONTH, -6, max_date))+1 and last_day(DATEADD(MONTH, -3, max_date)) then order_num end) as orders_Q3,
   count(distinct case when order_date between last_day(DATEADD(MONTH, -3, max_date))+1 and max_date then order_num end) as orders_Q4 ,
   count(distinct case when order_date between last_day(DATEADD(MONTH, -12, max_date))+1 and max_date then order_num end) as orders_12M 
  from crm_b2c_nonpii_analytics.BAR_order_sales_data_pn_t3
  inner join cte on 1=1
  where order_date &gt; last_day(DATEADD(YEAR, -1, max_date)) and order_date &lt;= max_date -- TY
  and brand_code &lt;&gt; 'CAA'
  group by 1,2,3) E2
    on E2.brand_code = A.brand_code and A.brand_customer_id = E2.brand_customer_id
where a.date_key = cast(replace(last_day(add_months(current_date(),-1 )),""-"","""") as string) -- last month's last day as snapshot used for data refresh
group by all"</t>
  </si>
  <si>
    <t>orders_Q2</t>
  </si>
  <si>
    <t>orders_Q3</t>
  </si>
  <si>
    <t>orders_Q4</t>
  </si>
  <si>
    <t>Orders_12M</t>
  </si>
  <si>
    <t>Represents the average amount spent by each customer per transaction over the last 12 months, based on their unique customer identifier. This KPI enables business users to analyze customer spending behavior, segment customers by value, and track changes in purchasing patterns over time and across different brands or periods.</t>
  </si>
  <si>
    <t>=
 VAR res = SWITCH(
    TRUE(),
    SELECTEDVALUE('Time_Slicer'[Period]) = "9-12 Months", 
        DIVIDE(
            CALCULATE(SUM(bar_lusa_base_df1[net_sales_Q1]), ALL(bar_lusa_base_df1[Brand_Records])),
            CALCULATE(SUM(bar_lusa_base_df1[orders_Q1]), ALL(bar_lusa_base_df1[Brand_Records]))
        ),
    SELECTEDVALUE('Time_Slicer'[Period]) = "6-9 Months", 
        DIVIDE(
            CALCULATE(SUM(bar_lusa_base_df1[net_sales_Q2]), ALL(bar_lusa_base_df1[Brand_Records])),
            CALCULATE(SUM(bar_lusa_base_df1[orders_Q2]), ALL(bar_lusa_base_df1[Brand_Records]))
        ),
    SELECTEDVALUE('Time_Slicer'[Period]) = "3-6 Months", 
        DIVIDE(
            CALCULATE(SUM(bar_lusa_base_df1[net_sales_Q3]), ALL(bar_lusa_base_df1[Brand_Records])),
            CALCULATE(SUM(bar_lusa_base_df1[orders_Q3]), ALL(bar_lusa_base_df1[Brand_Records]))
        ),
    SELECTEDVALUE('Time_Slicer'[Period]) = "0-3 Months", 
        DIVIDE(
            CALCULATE(SUM(bar_lusa_base_df1[net_sales_Q4]), ALL(bar_lusa_base_df1[Brand_Records])),
            CALCULATE(SUM(bar_lusa_base_df1[orders_Q4]), ALL(bar_lusa_base_df1[Brand_Records]))
        ),
    SELECTEDVALUE('Time_Slicer'[Period]) = "6-12 Months", 
        DIVIDE(
            CALCULATE(SUM(bar_lusa_base_df1[net_sales_Q1]) + 
            SUM(bar_lusa_base_df1[net_sales_Q2]), ALL(bar_lusa_base_df1[Brand_Records])),
            CALCULATE(SUM(bar_lusa_base_df1[orders_Q1]) + 
            SUM(bar_lusa_base_df1[orders_Q2]), ALL(bar_lusa_base_df1[Brand_Records]))
        ),
    SELECTEDVALUE('Time_Slicer'[Period]) = "0-6 Months", 
        DIVIDE(
            CALCULATE(SUM(bar_lusa_base_df1[net_sales_Q3]) + 
            SUM(bar_lusa_base_df1[net_sales_Q4]), ALL(bar_lusa_base_df1[Brand_Records])),
            CALCULATE(SUM(bar_lusa_base_df1[orders_Q3]) + 
            SUM(bar_lusa_base_df1[orders_Q4]), ALL(bar_lusa_base_df1[Brand_Records]))
        ),
    -- When no single quarter is selected, calculate the total click rate for all quarters
    SELECTEDVALUE('Time_Slicer'[Period]) = "12 Months",
    DIVIDE(
        CALCULATE(
            SUM(bar_lusa_base_df1[net_sales_Q1])+SUM(bar_lusa_base_df1[net_sales_Q2])+SUM(bar_lusa_base_df1[net_sales_Q3])+SUM(bar_lusa_base_df1[net_sales_Q4]),
            ALL(bar_lusa_base_df1[Brand_Records])
        ),
        CALCULATE(
            SUM(bar_lusa_base_df1[orders_Q1])+SUM(bar_lusa_base_df1[orders_Q2])+SUM(bar_lusa_base_df1[orders_Q3])+SUM(bar_lusa_base_df1[orders_Q4]),
            ALL(bar_lusa_base_df1[Brand_Records])
        )
    )
)
RETURN
    IF(res = BLANK(), 0, res)
 /*DIVIDE(CALCULATE(SUM(bar_lusa_base_df1[Last_12M_Revenue]), ALL(bar_lusa_base_df1[Brand_Records])),
CALCULATE(SUM(bar_lusa_base_df1[Last_12M_Orders]), ALL(bar_lusa_base_df1[Brand_Records])))*/</t>
  </si>
  <si>
    <t>"--BASED ON SELECTION OF TIMEPERIOD: 
-- Q4	0-3M
-- Q3	3-6M
-- Q2	6-9M
-- Q1	9-12M
with cte as (
select cast((last_day(add_months(current_date(),-1 ))) as string) as max_date, 
cast(replace(last_day(add_months(current_date(),-1 )),""-"","""") as string) as snapshot
)
select division_code, brand_code, brand_customer_id, 
sum(case when E2.brand_customer_id is not null then Orders_12M else 0 end) as Last_12M_Orders,
sum(orders_Q1) as orders_Q1,
sum(orders_Q2) as orders_Q2,
sum(orders_Q3) as orders_Q3,
sum(orders_Q4) as orders_Q4,
sum(case when E2.brand_customer_id is not null then net_sales_12M else 0 end) as Last_12M_Revenue,
sum(net_sales_Q1) as net_sales_Q1,
sum(net_sales_Q2) as net_sales_Q2,
sum(net_sales_Q3) as net_sales_Q3,
sum(net_sales_Q4) as net_sales_Q4
from crm_reporting.vw_fact_customer_segment_by_brand A
left join 
  (select division, brand_code,brand_customer_id,
count(distinct case when order_date between last_day(DATEADD(MONTH, -12, max_date))+1 and last_day(DATEADD(MONTH, -9, max_date)) then order_num end) as orders_Q1,
count(distinct case when order_date between last_day(DATEADD(MONTH, -9, max_date))+1 and last_day(DATEADD(MONTH, -6, max_date)) then order_num end) as orders_Q2,
count(distinct case when order_date between last_day(DATEADD(MONTH, -6, max_date))+1 and last_day(DATEADD(MONTH, -3, max_date)) then order_num end) as orders_Q3,
count(distinct case when order_date between last_day(DATEADD(MONTH, -3, max_date))+1 and max_date then order_num end) as orders_Q4 ,
count(distinct case when order_date between last_day(DATEADD(MONTH, -12, max_date))+1 and max_date then order_num end) as orders_12M ,
sum(case when order_date between last_day(DATEADD(MONTH, -12, max_date))+1 and last_day(DATEADD(MONTH, -9, max_date)) then net_sales end) as net_sales_Q1,
sum(case when order_date between last_day(DATEADD(MONTH, -9, max_date))+1 and last_day(DATEADD(MONTH, -6, max_date)) then net_sales end) as net_sales_Q2,
sum(case when order_date between last_day(DATEADD(MONTH, -6, max_date))+1 and last_day(DATEADD(MONTH, -3, max_date)) then net_sales end) as net_sales_Q3,
sum(case when order_date between last_day(DATEADD(MONTH, -3, max_date))+1 and max_date then net_sales end) as net_sales_Q4,
sum(case when order_date between last_day(DATEADD(MONTH, -12, max_date))+1 and max_date then net_sales end) as net_sales_12M,
  from crm_b2c_nonpii_analytics.BAR_order_sales_data_pn_t3
  inner join cte on 1=1
  where order_date &gt; last_day(DATEADD(YEAR, -1, max_date)) and order_date &lt;= max_date -- TY
  and brand_code &lt;&gt; 'CAA'
  group by 1,2,3) E2
    on E2.brand_code = A.brand_code and A.brand_customer_id = E2.brand_customer_id
where a.date_key = cast(replace(last_day(add_months(current_date(),-1 )),""-"","""") as string) -- last month's last day as snapshot used for data refresh
group by all"</t>
  </si>
  <si>
    <t>orders_Q1…</t>
  </si>
  <si>
    <t>net_salesQ1….</t>
  </si>
  <si>
    <t>For each customer, this KPI shows the average number of items purchased per transaction in the last 12 months, with the option to view IPT by quarter or other time periods. It enables business users to assess basket size, segment customers, and track changes in purchasing patterns for engagement and growth strategies</t>
  </si>
  <si>
    <t>=
VAR res = SWITCH(
    TRUE(),
    SELECTEDVALUE('Time_Slicer'[Period]) = "9-12 Months", 
        DIVIDE(
            CALCULATE(SUM(bar_lusa_base_df1[net_items_Q1]), ALL(bar_lusa_base_df1[Brand_Records])),
            CALCULATE(SUM(bar_lusa_base_df1[orders_Q1]), ALL(bar_lusa_base_df1[Brand_Records]))
        ),
    SELECTEDVALUE('Time_Slicer'[Period]) = "6-9 Months", 
        DIVIDE(
            CALCULATE(SUM(bar_lusa_base_df1[net_items_Q2]), ALL(bar_lusa_base_df1[Brand_Records])),
            CALCULATE(SUM(bar_lusa_base_df1[orders_Q2]), ALL(bar_lusa_base_df1[Brand_Records]))
        ),
    SELECTEDVALUE('Time_Slicer'[Period]) = "3-6 Months", 
        DIVIDE(
            CALCULATE(SUM(bar_lusa_base_df1[net_items_Q3]), ALL(bar_lusa_base_df1[Brand_Records])),
            CALCULATE(SUM(bar_lusa_base_df1[orders_Q3]), ALL(bar_lusa_base_df1[Brand_Records]))
        ),
    SELECTEDVALUE('Time_Slicer'[Period]) = "0-3 Months", 
        DIVIDE(
            CALCULATE(SUM(bar_lusa_base_df1[net_items_Q4]), ALL(bar_lusa_base_df1[Brand_Records])),
            CALCULATE(SUM(bar_lusa_base_df1[orders_Q4]), ALL(bar_lusa_base_df1[Brand_Records]))
        ),
    SELECTEDVALUE('Time_Slicer'[Period]) = "6-12 Months", 
        DIVIDE(
            CALCULATE(SUM(bar_lusa_base_df1[net_items_Q1])+SUM(bar_lusa_base_df1[net_items_Q2]), ALL(bar_lusa_base_df1[Brand_Records])),
            CALCULATE(SUM(bar_lusa_base_df1[orders_Q1])+SUM(bar_lusa_base_df1[orders_Q2]), ALL(bar_lusa_base_df1[Brand_Records]))),
    SELECTEDVALUE('Time_Slicer'[Period]) = "0-6 Months", 
        DIVIDE(
            CALCULATE(SUM(bar_lusa_base_df1[net_items_Q3])+SUM(bar_lusa_base_df1[net_items_Q4]), ALL(bar_lusa_base_df1[Brand_Records])),
            CALCULATE(SUM(bar_lusa_base_df1[orders_Q3])+SUM(bar_lusa_base_df1[orders_Q4]), ALL(bar_lusa_base_df1[Brand_Records]))
        ),
    -- When no single quarter is selected, calculate the total click rate for all quarters
    SELECTEDVALUE('Time_Slicer'[Period]) = "12 Months", 
    DIVIDE(
        CALCULATE(
            SUM(bar_lusa_base_df1[net_items_Q1])+SUM(bar_lusa_base_df1[net_items_Q2])+SUM(bar_lusa_base_df1[net_items_Q3])+SUM(bar_lusa_base_df1[net_items_Q4]),
            ALL(bar_lusa_base_df1[Brand_Records])
        ),
        CALCULATE(
            SUM(bar_lusa_base_df1[orders_Q1])+SUM(bar_lusa_base_df1[orders_Q2])+SUM(bar_lusa_base_df1[orders_Q3])+SUM(bar_lusa_base_df1[orders_Q4]),
            ALL(bar_lusa_base_df1[Brand_Records])
        )
    )
)
RETURN
    IF(res = BLANK(), 0, res)
/*DIVIDE(CALCULATE(SUM(bar_lusa_base_df1[Last_12M_Items]), ALL(bar_lusa_base_df1[Brand_Records])),
CALCULATE(SUM(bar_lusa_base_df1[Last_12M_Orders]), ALL(bar_lusa_base_df1[Brand_Records])))*/</t>
  </si>
  <si>
    <t>"--BASED ON SELECTION OF TIMEPERIOD: 
-- Q4	0-3M
-- Q3	3-6M
-- Q2	6-9M
-- Q1	9-12M
with cte as (
select cast((last_day(add_months(current_date(),-1 ))) as string) as max_date, 
cast(replace(last_day(add_months(current_date(),-1 )),""-"","""") as string) as snapshot
)
select division_code, brand_code, brand_customer_id, 
sum(case when E2.brand_customer_id is not null then Orders_12M else 0 end) as Last_12M_Orders,
sum(orders_Q1) as orders_Q1,
sum(orders_Q2) as orders_Q2,
sum(orders_Q3) as orders_Q3,
sum(orders_Q4) as orders_Q4,
      sum(case when E1.brand_customer_id is not null then net_items_12M else 0 end) as Last_12M_Items,
sum(net_items_Q1) as net_items_Q1,
sum(net_items_Q2) as net_items_Q2,
sum(net_items_Q3) as net_items_Q3,
sum(net_items_Q4) as net_items_Q4
from crm_reporting.vw_fact_customer_segment_by_brand A
left join 
  (select division, brand_code,brand_customer_id,
count(distinct case when order_date between last_day(DATEADD(MONTH, -12, max_date))+1 and last_day(DATEADD(MONTH, -9, max_date)) then order_num end) as orders_Q1,
count(distinct case when order_date between last_day(DATEADD(MONTH, -9, max_date))+1 and last_day(DATEADD(MONTH, -6, max_date)) then order_num end) as orders_Q2,
count(distinct case when order_date between last_day(DATEADD(MONTH, -6, max_date))+1 and last_day(DATEADD(MONTH, -3, max_date)) then order_num end) as orders_Q3,
count(distinct case when order_date between last_day(DATEADD(MONTH, -3, max_date))+1 and max_date then order_num end) as orders_Q4 ,
count(distinct case when order_date between last_day(DATEADD(MONTH, -12, max_date))+1 and max_date then order_num end) as orders_12M ,
sum(case when order_date between last_day(DATEADD(MONTH, -12, max_date))+1 and last_day(DATEADD(MONTH, -9, max_date)) then net_order_qty end) as net_items_Q1,
sum(case when order_date between last_day(DATEADD(MONTH, -9, max_date))+1 and last_day(DATEADD(MONTH, -6, max_date)) then net_order_qty end) as net_items_Q2,
sum(case when order_date between last_day(DATEADD(MONTH, -6, max_date))+1 and last_day(DATEADD(MONTH, -3, max_date)) then net_order_qty end) as net_items_Q3,
sum(case when order_date between last_day(DATEADD(MONTH, -3, max_date))+1 and max_date then net_order_qty end) as net_items_Q4,
sum(case when order_date between last_day(DATEADD(MONTH, -12, max_date))+1 and max_date then net_order_qty end) as net_items_12m
  from crm_b2c_nonpii_analytics.BAR_order_sales_data_pn_t3
  inner join cte on 1=1
  where order_date &gt; last_day(DATEADD(YEAR, -1, max_date)) and order_date &lt;= max_date -- TY
  and brand_code &lt;&gt; 'CAA'
  group by 1,2,3) E2
    on E2.brand_code = A.brand_code and A.brand_customer_id = E2.brand_customer_id
where a.date_key = cast(replace(last_day(add_months(current_date(),-1 )),""-"","""") as string) -- last month's last day as snapshot used for data refresh
group by all"</t>
  </si>
  <si>
    <t>net_items_Q1…Q4</t>
  </si>
  <si>
    <t>orders_Q1…Q4</t>
  </si>
  <si>
    <t>check order_date</t>
  </si>
  <si>
    <t>Average CLV</t>
  </si>
  <si>
    <t>For each customer, this KPI shows the average lifetime value calculated from historical purchases over the last 60 months, using the formula: Average Frequency × Average Order Value × Average Tenure. It enables business users to assess long-term customer value, segment by profitability, and inform retention and growth strategies.</t>
  </si>
  <si>
    <t>Lifetime Data</t>
  </si>
  <si>
    <t>Sales_last5yrs_CLTV</t>
  </si>
  <si>
    <t>Decimal Value</t>
  </si>
  <si>
    <t>=DIVIDE(
    CALCULATE(
        SUM(bar_lusa_base_df1[Sales_last5yrs_CLTV]),
        ALL(bar_lusa_base_df1[Brand_Records])
    ),
    CALCULATE(
        SUM(bar_lusa_base_df1[Orders_last5yrs_CLTV]),
        ALL(bar_lusa_base_df1[Brand_Records])
    )
) * DIVIDE(
    CALCULATE(
        SUM(bar_lusa_base_df1[Orders_last5yrs_CLTV]),
        ALL(bar_lusa_base_df1[Brand_Records])
    ),
    CALCULATE(
        SUM(bar_lusa_base_df1[Brand_Records]),
        FILTER(
            bar_lusa_base_df1,
            bar_lusa_base_df1[Orders_last5yrs_CLTV] &gt; 0
        )
    )
) * DIVIDE(
    CALCULATE(
        SUM(bar_lusa_base_df1[Wt_Tenure_last5yrs_CLTV]),
        ALL(bar_lusa_base_df1[Brand_Records])
    ),
    CALCULATE(
        SUM(bar_lusa_base_df1[Brand_Records]),
        FILTER(
            bar_lusa_base_df1,
            bar_lusa_base_df1[Orders_last5yrs_CLTV] &gt; 0
        )
    )
)
/*DIVIDE(CALCULATE(SUM(bar_jun24_base[Sales_last5yrs_CLTV]),ALL(bar_jun24_affinity_base[brand_customer_id])),CALCULATE(SUM(bar_jun24_base[Orders_last5yrs_CLTV]),ALL(bar_jun24_affinity_base[brand_customer_id])))*DIVIDE(CALCULATE(SUM(bar_jun24_base[Orders_last5yrs_CLTV]),ALL(bar_jun24_affinity_base[brand_customer_id])),CALCULATE(COUNT(bar_jun24_base[Orders_last5yrs_CLTV]),FILTER(bar_jun24_base,bar_jun24_base[Orders_last5yrs_CLTV]&gt;0)))*DIVIDE(CALCULATE(SUM(bar_jun24_base[Wt_Tenure_last5yrs_CLTV]),ALL(bar_jun24_affinity_base[brand_customer_id])),CALCULATE(COUNT(bar_jun24_base[Orders_last5yrs_CLTV]),FILTER(bar_jun24_base,bar_jun24_base[Orders_last5yrs_CLTV]&gt;0)))*/</t>
  </si>
  <si>
    <t xml:space="preserve">%sql 
select distinct brand_code, CustId, sales as Sales_last5yrs_CLTV, OrderQty as Orders_last5yrs_CLTV, Tenure as Wt_Tenure_last5yrs_CLTV 
from crm_b2c_nonpii_analytics.CLTV_order_sales_data_pn_t12 
</t>
  </si>
  <si>
    <t>Automated - CLTV for all brands.html</t>
  </si>
  <si>
    <t>CustID</t>
  </si>
  <si>
    <t>sales</t>
  </si>
  <si>
    <t>OrderQty</t>
  </si>
  <si>
    <t>Tenure</t>
  </si>
  <si>
    <t>prodmh_class</t>
  </si>
  <si>
    <t>crm_b2c_nonpii_analytics.CLTV_order_sales_data_pn_t2</t>
  </si>
  <si>
    <t>ItemsPerOrder</t>
  </si>
  <si>
    <t>AcquisitionDate</t>
  </si>
  <si>
    <t>FirstOrderDate</t>
  </si>
  <si>
    <t>LastOrderDate</t>
  </si>
  <si>
    <t>OrderCount</t>
  </si>
  <si>
    <t>CalcDate</t>
  </si>
  <si>
    <t>TotalSales</t>
  </si>
  <si>
    <t>NumOrders</t>
  </si>
  <si>
    <t>TotalItems</t>
  </si>
  <si>
    <t>TotalCustomers</t>
  </si>
  <si>
    <t>AoV</t>
  </si>
  <si>
    <t>AvgTenure</t>
  </si>
  <si>
    <t>AvgFreq</t>
  </si>
  <si>
    <t>AvgRecency</t>
  </si>
  <si>
    <t>Decile_num</t>
  </si>
  <si>
    <t>AvgCLTV</t>
  </si>
  <si>
    <t>minCLTV</t>
  </si>
  <si>
    <t>maxCLTV</t>
  </si>
  <si>
    <t>DecileSize</t>
  </si>
  <si>
    <t>CLTV_Segment</t>
  </si>
  <si>
    <t>Conversion Rate</t>
  </si>
  <si>
    <t>For each customer, this KPI measures the percentage of delivered Email or SMS campaigns that resulted in a transaction attributed to the campaign, based on GA4 data. It enables business users to assess campaign effectiveness, segment customers by responsiveness, and optimize marketing strategies for higher conversion.</t>
  </si>
  <si>
    <t>ga4crm_orders</t>
  </si>
  <si>
    <t>Ga4_CRM_Orders</t>
  </si>
  <si>
    <t>=DIVIDE(SUM(bar_lusa_base_df1[ga4_crm_orders]),SUM(bar_lusa_base_df1[Delivered_Email_Broadcast_Q1])+ SUM(bar_lusa_base_df1[Delivered_Email_Broadcast_Q2])+SUM(bar_lusa_base_df1[Delivered_Email_Broadcast_Q3])+SUM(bar_lusa_base_df1[Delivered_Email_Broadcast_Q4])+SUM(bar_lusa_base_df1[Delivered_Email_Trigger_Q1])+SUM(bar_lusa_base_df1[Delivered_Email_Trigger_Q2])+SUM(bar_lusa_base_df1[Delivered_Email_Trigger_Q3])+SUM(bar_lusa_base_df1[Delivered_Email_Trigger_Q4])+SUM(bar_lusa_base_df1[Delivered_sms_Q1])+SUM(bar_lusa_base_df1[Delivered_sms_Q2])+SUM(bar_lusa_base_df1[Delivered_sms_Q3])+SUM(bar_lusa_base_df1[Delivered_sms_Q4]))</t>
  </si>
  <si>
    <t>"------------------------Numerator = Ga4 Orders for SMS + Email--------------------------------------
create or replace table crm_b2c_nonpii_analytics.BAR_LUSA_ga4_CRM_orders as 
with cte as (
select cast((last_day(add_months(current_date(),-1 ))) as string) as max_date, 
cast(replace(last_day(add_months(current_date(),-1 )),""-"","""") as string) as snapshot
)
select distinct a.brand_code,b.brand_customer_id, count(distinct order_num) as Ga4_CRM_Orders
from (select  
 case when brand_code = 'NYX'  and d2ctech_brand_code = 'NYX'   then 'NYX' 
 when brand_code = 'VIC'  and d2ctech_brand_code = 'VIC'   then 'VIC' 
 when brand_code = 'SKIN'  and d2ctech_brand_code = 'SkinC'   then 'SKIN' 
 when brand_code = 'LRP'  and d2ctech_brand_code = 'LRP'   then 'LRP' 
 when brand_code = 'SBS'  and d2ctech_brand_code = 'SBS'   then 'SBS' 
 when brand_code = 'MAM'  and d2ctech_brand_code = 'MM'   then 'MM' 
 when brand_code = 'VR'  and d2ctech_brand_code = 'V&amp;R'   then 'VR' 
 when brand_code = 'YSL'  and d2ctech_brand_code = 'YSL'   then 'YSL' 
 when brand_code = 'GIO'  and d2ctech_brand_code = 'GIO'   then 'GIO' 
 when brand_code = 'YTP'  and d2ctech_brand_code = 'YTTP'   then 'YTTP' 
 when brand_code = 'MUG'  and d2ctech_brand_code = 'MUG'   then 'MUG' 
 when brand_code = 'LAN'  and d2ctech_brand_code = 'LAN'   then 'LAN' 
 when brand_code = 'KIE'  and d2ctech_brand_code = 'KIE'   then 'KIE' 
 when brand_code = 'VAL'  and d2ctech_brand_code = 'VLTN'   then 'VAL' 
 when brand_code = 'ITC'  and d2ctech_brand_code = 'ITC'   then 'ITC' 
 when brand_code = 'RLF'  and d2ctech_brand_code = 'RLF'   then 'RL' 
 when brand_code = 'UD'  and d2ctech_brand_code = 'UD'   then 'UD' 
 when brand_code = 'PDA'  and d2ctech_brand_code = 'PRA'   then 'PRA' 
 when brand_code = 'KER'  and d2ctech_brand_code = 'KER'   then 'KER' 
 when brand_code = 'PUR'  and d2ctech_brand_code = 'PUR'   then 'PUR' 
 when brand_code = 'SAA'  and d2ctech_brand_code = 'SHU'   then 'SAA' 
 when brand_code = 'RED'  and d2ctech_brand_code = 'RED'   then 'RED' 
 else 'NA' end as brand_code,     
case when A.revenue is not null then A.transaction_id end as transaction_id
 from crm_reporting.vw_ga4_d2c_transaction_ids A 
 where channel_grouping_expanded in ('Email','SMS')
 and to_date(date) between last_day(add_months(current_date(),-13 ))+1 and last_day(add_months(current_date(),-1 )) -- GA4 -- last 12 months
) a
inner join (select distinct brand_code, brand_customer_id, order_num 
          from crm_b2c_nonpii_analytics.BAR_order_sales_data_pn_t3
          inner join cte on 1=1
          where order_date &gt; last_day(DATEADD(YEAR, -1, max_date)) and order_date &lt;= max_date
          )b on a.brand_code = b.brand_code and a.transaction_id = b.order_num;
group by all
------------------------------------------------------------------------------------------------------------
----------------------------------------DENOMINATOR = Delivered_OVerall_L12M-----------------------------------------
create or replace table crm_b2c_nonpii_analytics.BAR_LUSA_Campaign_Interaction_t1 as
with cte as (
select cast((last_day(add_months(current_date(),-1 ))) as string) as max_date, 
cast(replace(last_day(add_months(current_date(),-1 )),""-"","""") as string) as snapshot
),
 campaign_interaction as (
select to_date(cast(concat(substr(cast(date_key as string),1, 4), '-', substr(substr(cast(date_key as string),1, 6),5,2), '-', substr(substr(cast(date_key as string),1, 8),7,2)) as timestamp)) as date_key1, brand_code, brand_customer_id, campaign_unique_id, touchpoint_num, 
case when lower(msg_channel) in ('em','email') then 'email' 
when lower(msg_channel) in ('sms') then 'sms' end as msg_channel, 
case when lower(campaign_type) in ('trigger','journey') then 'Trigger'
when lower(campaign_type) in ('ad-hoc','adhoc') then 'Broadcast' end as Campaign_Type, 
sum(delivered_cnt) as delivered_cnt, sum(unique_open_cnt) as unique_open_cnt, sum(unique_click_cnt) as unique_click_cnt, sum(unsubscribed_cnt) as unsubscribed_cnt
from crm_reporting.vw_fact_customer_campaign_interaction  A
inner join cte on 1=1
where A.brand_customer_id != '-1' and A.brand_customer_id != 'null' 
and lower(msg_channel) in ('sms','em','email') and campaign_unique_id != 'null' and campaign_type is not null
and to_date(cast(concat(substr(cast(date_key as string),1, 4), '-', substr(substr(cast(date_key as string),1, 6),5,2), '-', substr(substr(cast(date_key as string),1, 8),7,2)) as timestamp)) between  last_day(DATEADD(YEAR, -1, max_date))+1 and max_date
group by all
having sum(delivered_cnt)&gt;0
)
select * from campaign_interaction;
----------------------------------------------------------------------------------------------------
create or replace table crm_b2c_nonpii_analytics.BAR_LUSA_Campaign_Interaction_t2 as
with cte as (
select cast((last_day(add_months(current_date(),-1 ))) as string) as max_date, 
cast(replace(last_day(add_months(current_date(),-1 )),""-"","""") as string) as snapshot
),
calculated_dates as (
select 
last_day(DATEADD(MONTH, -3, max_date)) as Q4_dt,
last_day(DATEADD(MONTH, -6, max_date)) as Q3_dt,
last_day(DATEADD(MONTH, -9, max_date)) as Q2_dt, 
last_day(DATEADD(MONTH, -12, max_date)) as Q1_dt,
max_date
from cte
)
select brand_code, brand_customer_id,
sum(case when lower(msg_channel) = 'sms' then delivered_cnt else 0 end) as Delivered_SMS_L12M,
sum(case when msg_channel = 'email' then delivered_cnt else 0 end) as Delivered_Email_L12M,
sum(case when lower(msg_channel) is not null then delivered_cnt else 0 end) as Delivered_OVerall_L12M, -- Denominator
sum(case when lower(msg_channel) = 'sms' then unique_click_cnt else 0 end) as Clicked_SMS_L12M,
sum(case when msg_channel = 'email' then unique_click_cnt else 0 end) as Clicked_Email_L12M,
sum(case when lower(msg_channel) is not null then unique_click_cnt else 0 end) as Clicked_OVerall_L12M,
sum(case when msg_channel = 'email' then unique_open_cnt else 0 end) as Opened_Email_L12M
from crm_b2c_nonpii_analytics.BAR_LUSA_Campaign_Interaction_t1
inner join calculated_dates b on 1=1 
 group by all"</t>
  </si>
  <si>
    <t>revenue</t>
  </si>
  <si>
    <t>transaction_id</t>
  </si>
  <si>
    <t>channel_grouping_expanded</t>
  </si>
  <si>
    <t>date</t>
  </si>
  <si>
    <t>Delivered_sms_Q1</t>
  </si>
  <si>
    <t>Delivered_sms_Q2</t>
  </si>
  <si>
    <t>Represents the proportion of active buyers who have made multiple purchases within the last 12 months, based on their unique customer identifier. This KPI enables business users to measure customer loyalty, identify repeat purchasers, and optimize retention strategies.</t>
  </si>
  <si>
    <t>Integer value, Strings</t>
  </si>
  <si>
    <t>=DIVIDE(CALCULATE(SUM(bar_lusa_base_df1[Brand_Records]), FILTER(bar_lusa_base_df1, bar_lusa_base_df1[order_frequency] = "2-3 Times per year"|| bar_lusa_base_df1[order_frequency] = "3-6 Times per year"|| bar_lusa_base_df1[order_frequency] = "6+ Times per year")),CALCULATE(SUM(bar_lusa_base_df1[Brand_Records]),FILTER(bar_lusa_base_df1,bar_lusa_base_df1[Customer_Buyer_Type] IN { "Active : Converted Prospect", "Active : Newly Acquired Buyer", "Active : Reactivated Buyer", "Active : Retained Buyer"})))</t>
  </si>
  <si>
    <t>"""""""
------------------NUMERATOR =&gt; Order_Frequency IN ('2-3 Times per year',3-6 Times per year','6+ Times per year') --------------------------------------
------------------DENOMINATOR =&gt; CUSTOMER_BUYER_TYPE in ('Active : Retained Buyer','Active : Reactivated Buyer','Active : Converted Prospect', 'Active : Newly Acquired Buyer') ---------------------------------------
%sql
with cte as (
select cast((last_day(add_months(current_date(),-1 ))) as string) as max_date, 
cast(replace(last_day(add_months(current_date(),-1 )),'-','') as string) as snapshot
)
select division_code, brand_code, brand_customer_id,
case 
when Customer_Buyer_Type = 'Active Buyer' and New_Existing_Buyer = 'New' and acq_tenure in ('Within Last Month','1-3 Months prior','3-6 Months prior','6-12 Months prior') then 'Active : Newly Acquired Buyer'
when Customer_Buyer_Type = 'Active Buyer' and New_Existing_Buyer = 'New' then 'Active : Converted Prospect'
when Customer_Buyer_Type = 'Active Buyer' and New_Existing_Buyer = 'Existing' and Reactivated_Buyers_lfl = 'Y' then 'Active : Reactivated Buyer' ---NUMERATOR
when Customer_Buyer_Type = 'Active Buyer' and New_Existing_Buyer = 'Existing' and Retained_Buyers_lfl = 'Y' then 'Active : Retained Buyer' --- 
when Customer_Buyer_Type = 'Inactive Buyer' and months_since_last_purchase&gt;11 and months_since_last_purchase&lt;=23 then 'Inactive : 13-24M' 
when Customer_Buyer_Type = 'Inactive Buyer' and months_since_last_purchase&gt;23 and months_since_last_purchase&lt;=35 then 'Inactive : 24-36M' 
when Customer_Buyer_Type = 'Inactive Buyer' and months_since_last_purchase&gt;35 then 'Inactive : 36M+' 
when Customer_Buyer_Type = 'Prospects' or Customer_Buyer_Type is null then 'Prospects' end as Customer_Buyer_type,
Order_Frequency
from (
select division_code, A.brand_code, A.brand_customer_id,
   case when months_since_acquired_in_brand = 0 then 'Within Last Month'
     when months_since_acquired_in_brand between 1 and 2 then '1-3 Months prior' 
     when months_since_acquired_in_brand between 3 and 5 then '3-6 Months prior'
     when months_since_acquired_in_brand between 6 and 11 then '6-12 Months prior'
     when months_since_acquired_in_brand between 12 and 23 then '12-24 Months prior' 
     when months_since_acquired_in_brand &gt; 23 then 'More than 24 months prior'
     when months_since_acquired_in_brand is null or months_since_acquired_in_brand = 'Unknown' then 'Unknown'
     end as acq_tenure,
   Order_Frequency,
      case when d.brand_customer_id is null then 'Y' else 'N' end as Prospects_0to12,
      case when E1.brand_customer_id is not null then 'Active Buyer'
           when E1.brand_customer_id is null and d.brand_customer_id is not null then 'Inactive Buyer'
           else 'Prospects' end as Customer_Buyer_Type,
      case when d.brand_customer_id is not null
           and first_order_date &gt; last_day(DATEADD(YEAR, -1, max_date)) and first_order_date &lt;= max_date then 'New'
           when E1.brand_customer_id is not null and d.brand_customer_id is not null then 'Existing'
           when E1.brand_customer_id is null and d.brand_customer_id is not null then 'Inactive Buyer' else 'Prospects' end as New_Existing_Buyer,
      case when E1.brand_code in ('GIO','ITC','KER','KIE','LAN','LRP','NYX','PUR','SAA','SKIN','UD','VIC','YSL','RED','SBS','MM','MUG','PRA','RL','VAL','VR','YTTP')  
       and E1.brand_customer_id is not null and F.brand_customer_id is not null then 'Y' else 'N' end as Retained_Buyers_lfl, -- only for D2C 
      case when E1.brand_code in ('GIO','ITC','KER','KIE','LAN','LRP','NYX','PUR','SAA','SKIN','UD','VIC','YSL','RED','SBS','MM','MUG','PRA','RL','VAL','VR','YTTP') 
         and E1.brand_customer_id is not null and F.brand_customer_id is null
         and D.first_order_date &lt;= last_day(DATEADD(YEAR, -2, max_date)) then 'Y' else 'N' end as Reactivated_Buyers_lfl,          -- only for D2C 
datediff(month,last_order_date,max_date) as months_since_last_purchase
 from ( -- base as segment by brand table data
  select a.*, COALESCE(datediff(month,to_date(concat_ws('-',substr(CAST(acquisition_date_key AS STRING),1,4),substr(CAST(acquisition_date_key AS STRING),5,2),substr(CAST(acquisition_date_key AS STRING),7,2))),max_date))as months_since_acquired_in_brand
  from crm_reporting.vw_fact_customer_segment_by_brand a
  inner join cte on 1=1
  where acquisition_date_key is not null and trim(acquisition_date_key) &lt;&gt; ''
  and A.date_key = (select snapshot from cte)
)A
 inner join cte on 1=1
  left join -- getting 1st and last order date for every customer - before the last snapshot used
  (select division, brand_code,brand_customer_id,min(order_date) as first_order_date,max(order_date) as last_order_date
  from crm_b2c_nonpii_analytics.BAR_order_sales_data_pn_t3
  inner join cte on 1=1
  where order_date &lt;= max_date
  and brand_code &lt;&gt; 'CAA'
  group by 1,2,3) d 
    on D.brand_code = A.brand_code and A.brand_customer_id = D.brand_customer_id   
left join   ( -- last 12 months of order history by customer
 select A.*, case when orders_12M = 0 then 'No Purchase'
     when orders_12M = 1 then '1 Time per year' 
     when orders_12M between 2 and 3 then '2-3 Times per year'
     when orders_12M between 4 and 6 then '3-6 Times per year'
     else '6+ Times per year' end as Order_Frequency
from (
 select division, brand_code, brand_customer_id,
 sum(net_sales) as net_sales_12M, sum(net_order_qty) as net_items_12M, count(distinct order_num) as Orders_12M, sum(net_sales)/count(distinct order_num) as AOV_12M, sum(net_order_qty)/count(distinct order_num) as IPT_12M
  from crm_b2c_nonpii_analytics.BAR_order_sales_data_pn_t3
  inner join cte on 1=1
  where order_date &gt; last_day(DATEADD(YEAR, -1, max_date)) and order_date &lt;= max_date --TY
  and brand_code &lt;&gt; 'CAA'
  group by 1,2,3)A
  ) E1
  on E1.brand_code = A.brand_code and A.brand_customer_id = E1.brand_customer_id
left join -- last 13-24 months of order history by customer
  (select division, brand_code, brand_customer_id, sum(net_sales) as net_sales_LY, sum(net_order_qty) as net_items_LY, count(distinct order_num) as Orders_LY
  from crm_b2c_nonpii_analytics.BAR_order_sales_data_pn_t3
  inner join cte on 1=1
  where order_date &gt; last_day(DATEADD(YEAR, -2, max_date)) and order_date &lt;= last_day(DATEADD(YEAR, -1, max_date))   --PY
  and brand_code &lt;&gt; 'CAA'
  group by 1,2,3) F 
    on F.brand_code = A.brand_code and A.brand_customer_id = F.brand_customer_id
)
"</t>
  </si>
  <si>
    <t xml:space="preserve">Represents the percentage of customers who made a purchase in the previous year (13–24 months ago) and returned to make another purchase in the last 12 months, based on their unique customer identifier. </t>
  </si>
  <si>
    <t>Last 13-24 Months &amp; Last 12 Months</t>
  </si>
  <si>
    <t>Customer_Buyer_Type = 'Active Buyers: Retained Buyer"</t>
  </si>
  <si>
    <t>See Customer_Buyer_Type</t>
  </si>
  <si>
    <t>=DIVIDE(CALCULATE(SUM(bar_lusa_base_df1[Brand_Records]),FILTER(bar_lusa_base_df1,bar_lusa_base_df1[Customer_Buyer_Type]="Active : Retained Buyer")),CALCULATE(SUM(bar_lusa_base_df1[Brand_Records]),FILTER(bar_lusa_base_df1,bar_lusa_base_df1[Active_Buyers_13to24_lfl]="Y")))</t>
  </si>
  <si>
    <t>"
----------------------NUMERATOR =&gt; CUSTOMER_BUYER_TYPE = 'Active : Retained Buyer' -----------------------------------------------------------------------
----------------------DENOMINATOR =&gt; Active_Buyers_13to24_lfl = 'Y' --------------------------------------------------------------------------------------
%sql
with cte as (
select cast((last_day(add_months(current_date(),-1 ))) as string) as max_date, 
cast(replace(last_day(add_months(current_date(),-1 )),'-','') as string) as snapshot
)
select division_code, brand_code, brand_customer_id,
case 
when Customer_Buyer_Type = 'Active Buyer' and New_Existing_Buyer = 'New' and acq_tenure in ('Within Last Month','1-3 Months prior','3-6 Months prior','6-12 Months prior') then 'Active : Newly Acquired Buyer'
when Customer_Buyer_Type = 'Active Buyer' and New_Existing_Buyer = 'New' then 'Active : Converted Prospect'
when Customer_Buyer_Type = 'Active Buyer' and New_Existing_Buyer = 'Existing' and Reactivated_Buyers_lfl = 'Y' then 'Active : Reactivated Buyer' 
when Customer_Buyer_Type = 'Active Buyer' and New_Existing_Buyer = 'Existing' and Retained_Buyers_lfl = 'Y' then 'Active : Retained Buyer' --- NUMERATOR
when Customer_Buyer_Type = 'Inactive Buyer' and months_since_last_purchase&gt;11 and months_since_last_purchase&lt;=23 then 'Inactive : 13-24M' 
when Customer_Buyer_Type = 'Inactive Buyer' and months_since_last_purchase&gt;23 and months_since_last_purchase&lt;=35 then 'Inactive : 24-36M' 
when Customer_Buyer_Type = 'Inactive Buyer' and months_since_last_purchase&gt;35 then 'Inactive : 36M+' 
when Customer_Buyer_Type = 'Prospects' or Customer_Buyer_Type is null then 'Prospects' end as Customer_Buyer_type
from (
select division_code, A.brand_code, A.brand_customer_id,
   case when months_since_acquired_in_brand = 0 then 'Within Last Month'
     when months_since_acquired_in_brand between 1 and 2 then '1-3 Months prior' 
     when months_since_acquired_in_brand between 3 and 5 then '3-6 Months prior'
     when months_since_acquired_in_brand between 6 and 11 then '6-12 Months prior'
     when months_since_acquired_in_brand between 12 and 23 then '12-24 Months prior' 
     when months_since_acquired_in_brand &gt; 23 then 'More than 24 months prior'
     when months_since_acquired_in_brand is null or months_since_acquired_in_brand = 'Unknown' then 'Unknown'
     end as acq_tenure,
      case when d.brand_customer_id is null then 'Y' else 'N' end as Prospects_0to12,
      case when E1.brand_customer_id is not null then 'Active Buyer'
           when E1.brand_customer_id is null and d.brand_customer_id is not null then 'Inactive Buyer'
           else 'Prospects' end as Customer_Buyer_Type,
      case when d.brand_customer_id is not null
           and first_order_date &gt; last_day(DATEADD(YEAR, -1, max_date)) and first_order_date &lt;= max_date then 'New'
           when E1.brand_customer_id is not null and d.brand_customer_id is not null then 'Existing'
           when E1.brand_customer_id is null and d.brand_customer_id is not null then 'Inactive Buyer' else 'Prospects' end as New_Existing_Buyer,
      case when E1.brand_code in ('GIO','ITC','KER','KIE','LAN','LRP','NYX','PUR','SAA','SKIN','UD','VIC','YSL','RED','SBS','MM','MUG','PRA','RL','VAL','VR','YTTP')  
       and E1.brand_customer_id is not null and F.brand_customer_id is not null then 'Y' else 'N' end as Retained_Buyers_lfl, -- only for D2C 
      case when E1.brand_code in ('GIO','ITC','KER','KIE','LAN','LRP','NYX','PUR','SAA','SKIN','UD','VIC','YSL','RED','SBS','MM','MUG','PRA','RL','VAL','VR','YTTP') 
         and E1.brand_customer_id is not null and F.brand_customer_id is null
         and D.first_order_date &lt;= last_day(DATEADD(YEAR, -2, max_date)) then 'Y' else 'N' end as Reactivated_Buyers_lfl,  -- only for D2C 
datediff(month,last_order_date,max_date) as months_since_last_purchase,
      case when F.brand_code in ('GIO','ITC','KER','KIE','LAN','LRP','NYX','PUR','SAA','SKIN','UD','VIC','YSL',
         'RED','SBS','MM','MUG','PRA','RL','VAL','VR','YTTP') -- like for like brands not applicable anymore
         and F.brand_customer_id is not null then 'Y' else 'N' end as Active_Buyers_13to24_lfl, -- only for D2C BRANDS
 from ( -- base as segment by brand table data
  select a.*, COALESCE(datediff(month,to_date(concat_ws('-',substr(CAST(acquisition_date_key AS STRING),1,4),substr(CAST(acquisition_date_key AS STRING),5,2),substr(CAST(acquisition_date_key AS STRING),7,2))),max_date))as months_since_acquired_in_brand
  from crm_reporting.vw_fact_customer_segment_by_brand a
  inner join cte on 1=1
  where acquisition_date_key is not null and trim(acquisition_date_key) &lt;&gt; ''
  and A.date_key = (select snapshot from cte)
)A
 inner join cte on 1=1
  left join -- getting 1st and last order date for every customer - before the last snapshot used
  (select division, brand_code,brand_customer_id,min(order_date) as first_order_date,max(order_date) as last_order_date
  from crm_b2c_nonpii_analytics.BAR_order_sales_data_pn_t3
  inner join cte on 1=1
  where order_date &lt;= max_date
  and brand_code &lt;&gt; 'CAA'
  group by 1,2,3) d 
    on D.brand_code = A.brand_code and A.brand_customer_id = D.brand_customer_id   
left join   ( -- last 12 months of order history by customer
 select division, brand_code, brand_customer_id,
 sum(net_sales) as net_sales_12M, sum(net_order_qty) as net_items_12M, count(distinct order_num) as Orders_12M, sum(net_sales)/count(distinct order_num) as AOV_12M, sum(net_order_qty)/count(distinct order_num) as IPT_12M
  from crm_b2c_nonpii_analytics.BAR_order_sales_data_pn_t3
  inner join cte on 1=1
  where order_date &gt; last_day(DATEADD(YEAR, -1, max_date)) and order_date &lt;= max_date --TY
  and brand_code &lt;&gt; 'CAA'
  group by 1,2,3
  ) E1
  on E1.brand_code = A.brand_code and A.brand_customer_id = E1.brand_customer_id
     left join -- last 13-24 months of order history by customer
  (select division, brand_code, brand_customer_id, sum(net_sales) as net_sales_LY, sum(net_order_qty) as net_items_LY, count(distinct order_num) as Orders_LY
  from crm_b2c_nonpii_analytics.BAR_order_sales_data_pn_t3
  inner join cte on 1=1
  where order_date &gt; last_day(DATEADD(YEAR, -2, max_date)) and order_date &lt;= last_day(DATEADD(YEAR, -1, max_date))   --PY
  and brand_code &lt;&gt; 'CAA'
  group by 1,2,3) F 
    on F.brand_code = A.brand_code and A.brand_customer_id = F.brand_customer_id
)"""</t>
  </si>
  <si>
    <t>Reactivation Rate</t>
  </si>
  <si>
    <t>Represents the percentage of active buyers who were previously inactive (i.e., had not purchased in the prior year) but have made a purchase in the last 12 months, based on their unique customer identifier. This KPI enables business users to measure the effectiveness of win-back and reactivation campaigns, identify re-engaged customers, and optimize strategies to bring lapsed buyers back.</t>
  </si>
  <si>
    <t>Last 24 Months</t>
  </si>
  <si>
    <t>Customer_Buyer_Type = 'Active Buyers: Reactivated Buyer"</t>
  </si>
  <si>
    <t>=DIVIDE(CALCULATE(SUM(bar_lusa_base_df1[Brand_Records]),FILTER(bar_lusa_base_df1,bar_lusa_base_df1[Customer_Buyer_Type]="Active : Reactivated Buyer")),CALCULATE(SUM(bar_lusa_base_df1[Brand_Records]),FILTER(bar_lusa_base_df1,bar_lusa_base_df1[Customer_Buyer_Type] IN { "Active : Converted Prospect", "Active : Newly Acquired Buyer", "Active : Reactivated Buyer", "Active : Retained Buyer"})))</t>
  </si>
  <si>
    <t>"
------------------NUMERATOR =&gt; CUSTOMER_BUYER_TYPE = "Active Buyers: Reactivated Buyer" and DENOMINATOR =&gt; CUSTOMER_BUYER_TYPE in ('Active : Retained Buyer','Active : Reactivated Buyer','Active : Converted Prospect', 'Active : Newly Acquired Buyer') ---------------------------------------
%sql
with cte as (
select cast((last_day(add_months(current_date(),-1 ))) as string) as max_date, 
cast(replace(last_day(add_months(current_date(),-1 )),""-"","""") as string) as snapshot
)
select division_code, brand_code, brand_customer_id,
case 
when Customer_Buyer_Type = 'Active Buyer' and New_Existing_Buyer = 'New' and acq_tenure in ('Within Last Month','1-3 Months prior','3-6 Months prior','6-12 Months prior') then 'Active : Newly Acquired Buyer'
when Customer_Buyer_Type = 'Active Buyer' and New_Existing_Buyer = 'New' then 'Active : Converted Prospect'
when Customer_Buyer_Type = 'Active Buyer' and New_Existing_Buyer = 'Existing' and Reactivated_Buyers_lfl = 'Y' then 'Active : Reactivated Buyer' ---NUMERATOR
when Customer_Buyer_Type = 'Active Buyer' and New_Existing_Buyer = 'Existing' and Retained_Buyers_lfl = 'Y' then 'Active : Retained Buyer' --- 
when Customer_Buyer_Type = 'Inactive Buyer' and months_since_last_purchase&gt;11 and months_since_last_purchase&lt;=23 then 'Inactive : 13-24M' 
when Customer_Buyer_Type = 'Inactive Buyer' and months_since_last_purchase&gt;23 and months_since_last_purchase&lt;=35 then 'Inactive : 24-36M' 
when Customer_Buyer_Type = 'Inactive Buyer' and months_since_last_purchase&gt;35 then 'Inactive : 36M+' 
when Customer_Buyer_Type = 'Prospects' or Customer_Buyer_Type is null then 'Prospects' end as Customer_Buyer_type
from (
select division_code, A.brand_code, A.brand_customer_id,
   case when months_since_acquired_in_brand = 0 then 'Within Last Month'
     when months_since_acquired_in_brand between 1 and 2 then '1-3 Months prior' 
     when months_since_acquired_in_brand between 3 and 5 then '3-6 Months prior'
     when months_since_acquired_in_brand between 6 and 11 then '6-12 Months prior'
     when months_since_acquired_in_brand between 12 and 23 then '12-24 Months prior' 
     when months_since_acquired_in_brand &gt; 23 then 'More than 24 months prior'
     when months_since_acquired_in_brand is null or months_since_acquired_in_brand = 'Unknown' then 'Unknown'
     end as acq_tenure,
      case when d.brand_customer_id is null then 'Y' else 'N' end as Prospects_0to12,
      case when E1.brand_customer_id is not null then 'Active Buyer'
           when E1.brand_customer_id is null and d.brand_customer_id is not null then 'Inactive Buyer'
           else 'Prospects' end as Customer_Buyer_Type,
      case when d.brand_customer_id is not null
           and first_order_date &gt; last_day(DATEADD(YEAR, -1, max_date)) and first_order_date &lt;= max_date then 'New'
           when E1.brand_customer_id is not null and d.brand_customer_id is not null then 'Existing'
           when E1.brand_customer_id is null and d.brand_customer_id is not null then 'Inactive Buyer' else 'Prospects' end as New_Existing_Buyer,
      case when E1.brand_code in (""GIO"",""ITC"",""KER"",""KIE"",""LAN"",""LRP"",""NYX"",""PUR"",""SAA"",""SKIN"",""UD"",""VIC"",""YSL"",'RED','SBS','MM','MUG','PRA','RL','VAL','VR','YTTP')  
       and E1.brand_customer_id is not null and F.brand_customer_id is not null then 'Y' else 'N' end as Retained_Buyers_lfl, -- only for D2C 
      case when E1.brand_code in (""GIO"",""ITC"",""KER"",""KIE"",""LAN"",""LRP"",""NYX"",""PUR"",""SAA"",""SKIN"",""UD"",""VIC"",""YSL"",'RED','SBS','MM','MUG','PRA','RL','VAL','VR','YTTP') 
         and E1.brand_customer_id is not null and F.brand_customer_id is null
         and D.first_order_date &lt;= last_day(DATEADD(YEAR, -2, max_date)) then 'Y' else 'N' end as Reactivated_Buyers_lfl,          -- only for D2C 
datediff(month,last_order_date,max_date) as months_since_last_purchase
 from ( -- base as segment by brand table data
  select a.*, COALESCE(datediff(month,to_date(concat_ws('-',substr(CAST(acquisition_date_key AS STRING),1,4),substr(CAST(acquisition_date_key AS STRING),5,2),substr(CAST(acquisition_date_key AS STRING),7,2))),max_date))as months_since_acquired_in_brand
  from crm_reporting.vw_fact_customer_segment_by_brand a
  inner join cte on 1=1
  where acquisition_date_key is not null and trim(acquisition_date_key) &lt;&gt; """"
  and A.date_key = (select snapshot from cte)
)A
 inner join cte on 1=1
  left join -- getting 1st and last order date for every customer - before the last snapshot used
  (select division, brand_code,brand_customer_id,min(order_date) as first_order_date,max(order_date) as last_order_date
  from crm_b2c_nonpii_analytics.BAR_order_sales_data_pn_t3
  inner join cte on 1=1
  where order_date &lt;= max_date
  and brand_code &lt;&gt; 'CAA'
  group by 1,2,3) d 
    on D.brand_code = A.brand_code and A.brand_customer_id = D.brand_customer_id   
left join   ( -- last 12 months of order history by customer
 select division, brand_code, brand_customer_id,
 sum(net_sales) as net_sales_12M, sum(net_order_qty) as net_items_12M, count(distinct order_num) as Orders_12M, sum(net_sales)/count(distinct order_num) as AOV_12M, sum(net_order_qty)/count(distinct order_num) as IPT_12M
  from crm_b2c_nonpii_analytics.BAR_order_sales_data_pn_t3
  inner join cte on 1=1
  where order_date &gt; last_day(DATEADD(YEAR, -1, max_date)) and order_date &lt;= max_date --TY
  and brand_code &lt;&gt; 'CAA'
  group by 1,2,3
  ) E1
  on E1.brand_code = A.brand_code and A.brand_customer_id = E1.brand_customer_id
     left join -- last 13-24 months of order history by customer
  (select division, brand_code, brand_customer_id, sum(net_sales) as net_sales_LY, sum(net_order_qty) as net_items_LY, count(distinct order_num) as Orders_LY
  from crm_b2c_nonpii_analytics.BAR_order_sales_data_pn_t3
  inner join cte on 1=1
  where order_date &gt; last_day(DATEADD(YEAR, -2, max_date)) and order_date &lt;= last_day(DATEADD(YEAR, -1, max_date))   --PY
  and brand_code &lt;&gt; 'CAA'
  group by 1,2,3) F 
    on F.brand_code = A.brand_code and A.brand_customer_id = F.brand_customer_id
)"</t>
  </si>
  <si>
    <t>Cross LUSA profile</t>
  </si>
  <si>
    <t>Brand Record by Division</t>
  </si>
  <si>
    <t>For each customer, this KPI shows the divisions where they have signed up or created profiles, their engagement status, and their purchase value bucket in each division. It enables business users to identify and segment multi-division customers for cross-selling, unified engagement, and strategic growth.</t>
  </si>
  <si>
    <t>cross_division</t>
  </si>
  <si>
    <t>crm_b2c_nonpii_analytics.cross_division_filter_signup</t>
  </si>
  <si>
    <t>PPD, CPD, LDB, LUXE</t>
  </si>
  <si>
    <t xml:space="preserve">%sql
with cte as (
select cast((last_day(add_months(current_date(),-1 ))) as string) as max_date, 
cast(replace(last_day(add_months(current_date(),-1 )),"-","") as string) as snapshot
),
BAR_LUSA_CROSS_division_profile as ( -- got the data first at global customer id level
select distinct case when A.division_code = 'ACD' then 'LDB' else A.division_code end as division_code,
A.global_customer_id, 
case when b.global_customer_id is null then 'N' else engaged end as Active_Engager,
case when net_sales_12M is null or net_sales_12M = 0 then 'No Purchase'
     when net_sales_12M &gt; 0 and net_sales_12M &lt;= 50 then "\$1-\$50"
     when net_sales_12M &gt; 50 and net_sales_12M &lt;= 100 then "\$50-\$100"
     when net_sales_12M &gt; 100 and net_sales_12M &lt;= 200 then "\$100-\$200"
     when net_sales_12M &gt; 200  and net_sales_12M &lt;= 500 then "\$200-\$500"
     when net_sales_12M &gt; 500  and net_sales_12M &lt;= 1000 then "\$500-\$1000"
     when net_sales_12M &gt; 1000 then "\$1000+" end as net_sales_12M_Bucket   
from crm_reporting.vw_fact_customer_segment_by_brand a
 left join (select division_code as division, global_customer_id, max(active_engager_12M) as engaged 
           from crm_b2c_nonpii_analytics.BAR_active_engager_quarterly -- quarterly kpis created for active engager interactions
           group by 1,2) as b on a.global_customer_id=b.global_customer_id and a.division_code=b.division
 left join   (
     select division, global_customer_id,
     sum(net_sales) as net_sales_12M, sum(net_order_qty) as net_items_12M, count(distinct order_num) as Orders_12M, sum(net_sales)/count(distinct order_num) as AOV_12M, sum(net_order_qty)/count(distinct order_num) as IPT_12M
     from crm_b2c_nonpii_analytics.BAR_order_sales_data_pn_t3 -- order history table at customer id level
     inner join cte on 1=1
     where order_date &gt; last_day(DATEADD(YEAR, -1, max_date)) and order_date &lt;= max_date --TY
     group by 1,2) E1   on E1.division = A.division_code and A.global_customer_id = E1.global_customer_id
where date_key = (select snapshot from cte)
and A.division_code != 'CORP'
)
select distinct A.division_code, A.brand_code, A.brand_customer_id, -- pulling this again at brand customer id level for BAR
LDB_signup,
CPD_signup,
PPD_signup,
LUXE_signup,
cross_division_X,
coalesce(LDB_net_sales_12M_Bucket,'NA')  as LDB_net_sales_12M_Bucket,
coalesce(CPD_net_sales_12M_Bucket,'NA')  as CPD_net_sales_12M_Bucket,
coalesce(PPD_net_sales_12M_Bucket,'NA')  as PPD_net_sales_12M_Bucket,
coalesce(LUXE_net_sales_12M_Bucket,'NA')  as LUXE_net_sales_12M_Bucket,
LUXE_active_engager,
LDB_active_engager,
CPD_active_engager,
PPD_active_engager
from crm_reporting.vw_fact_customer_Segment_by_brand A
-- cross division
left join 
(
select distinct global_customer_id, LDB_signup, CPD_signup, PPD_signup, LUXE_signup,
LDB_net_sales_12M_Bucket,CPD_net_sales_12M_Bucket,PPD_net_sales_12M_Bucket,LUXE_net_sales_12M_Bucket,LUXE_active_engager, LDB_active_engager,
CPD_active_engager,PPD_active_engager,
CONV(concat(LDB_signup, CPD_signup, PPD_signup, LUXE_signup), 2, 10) as cross_division_X
from (
select a.global_customer_id,
max(case when a.division_code = 'LDB' then 1 else 0 end) as LDB_signup,
max(case when a.division_code = 'CPD' then 1 else 0 end) as CPD_signup,
max(case when a.division_code = 'PPD' then 1 else 0 end) as PPD_signup,
max(case when a.division_code = 'LUXE' then 1 else 0 end) as LUXE_signup,
max(case when a.division_code = 'LUXE' then a.net_sales_12M_Bucket end) as LUXE_net_sales_12M_Bucket,
max(case when a.division_code = 'LDB' then a.net_sales_12M_Bucket end) as LDB_net_sales_12M_Bucket,
max(case when a.division_code = 'PPD' then a.net_sales_12M_Bucket end) as PPD_net_sales_12M_Bucket,
max(case when a.division_code = 'CPD' then a.net_sales_12M_Bucket end) as CPD_net_sales_12M_Bucket,
max(case when a.division_code = 'LUXE' then a.active_engager else 'N' end) as LUXE_active_engager,
max(case when a.division_code = 'LDB' then a.active_engager else 'N' end) as LDB_active_engager,
max(case when a.division_code = 'PPD' then a.active_engager else 'N' end) as PPD_active_engager,
max(case when a.division_code = 'CPD' then a.active_engager else 'N' end) as CPD_active_engager
from BAR_LUSA_cross_division_profile a
group by all)
group by all
) C on A.global_customer_id = C.global_customer_id
where date_key = (select snapshot from cte) -- last months last day as snapshot used
order by A.division_code asc, A.brand_code asc;
create or replace table crm_b2c_nonpii_analytics.cross_division_filter_signup as -- created to get the field as a filter cross_division
(select distinct 'CPD' as cross_division,cross_division_x
from crm_b2c_nonpii_analytics.BAR_new_data_model_pn
where CPD_signup = '1' 
group by all
UNION
select distinct 'LDB' as cross_division,cross_division_x
from crm_b2c_nonpii_analytics.BAR_new_data_model_pn
where LDB_signup = '1' 
group by all
UNION
select distinct 'PPD' as cross_division,cross_division_x
from crm_b2c_nonpii_analytics.BAR_new_data_model_pn
where PPD_signup = '1' 
group by all
UNION
select distinct 'LUXE' as cross_division,cross_division_x
from crm_b2c_nonpii_analytics.BAR_new_data_model_pn
where LUXE_signup = '1' 
group by all);
select * from crm_b2c_nonpii_analytics.cross_division_filter_signup </t>
  </si>
  <si>
    <t>LDB_signup</t>
  </si>
  <si>
    <t>LUXE_signup</t>
  </si>
  <si>
    <t>CPD_signup</t>
  </si>
  <si>
    <t>PPD_signup</t>
  </si>
  <si>
    <t>CPD Brand Spend L12 Months</t>
  </si>
  <si>
    <t>Customers who made purchases in other divisions over the past 12 months were grouped into revenue/spend buckets. A pie chart illustrates the distribution of their purchase history. We have the feasibility of filtering audiences based on their cross division spend as well.</t>
  </si>
  <si>
    <t>CPD_net_sales_12M_Bucket</t>
  </si>
  <si>
    <t>$1-$50
$50-$100
$100-$200
$200-$500
$500-$1000
$1000+
No Purchase</t>
  </si>
  <si>
    <t>=CALCULATE(SUM(bar_lusa_base_df1[Division_Unique_Records]),FILTER(bar_lusa_base_df1,bar_lusa_base_df1[CPD_net_sales_12M_Bucket]&lt;&gt; "No Purchase"))</t>
  </si>
  <si>
    <t>new_sales_12M</t>
  </si>
  <si>
    <t>LDB Brand Spend L12 Months</t>
  </si>
  <si>
    <t>Same as Above for LDB</t>
  </si>
  <si>
    <t>LDB_net_sales_12M_Bucket</t>
  </si>
  <si>
    <t>See Above</t>
  </si>
  <si>
    <t>=CALCULATE(SUM(bar_lusa_base_df1[Division_Unique_Records]),FILTER(bar_lusa_base_df1,bar_lusa_base_df1[LDB_net_sales_12M_Bucket]&lt;&gt; "No Purchase"))</t>
  </si>
  <si>
    <t>LUXE Brand Spend L12 Months</t>
  </si>
  <si>
    <t>Same as Above for LUXE</t>
  </si>
  <si>
    <t>Lasn 12 Months</t>
  </si>
  <si>
    <t>LUXE_net_sales_12M_Bucket</t>
  </si>
  <si>
    <t>=CALCULATE(SUM(bar_lusa_base_df1[Division_Unique_Records]),FILTER(bar_lusa_base_df1,bar_lusa_base_df1[LUXE_net_sales_12M_Bucket]&lt;&gt; "No Purchase"))</t>
  </si>
  <si>
    <t>PPD Brand Spend L12 Months</t>
  </si>
  <si>
    <t>Same as Above for PPD</t>
  </si>
  <si>
    <t>PPD_net_sales_12M_Bucket</t>
  </si>
  <si>
    <t>=CALCULATE(SUM(bar_lusa_base_df1[Division_Unique_Records]),FILTER(bar_lusa_base_df1,bar_lusa_base_df1[PPD_net_sales_12M_Bucket]&lt;&gt; "No Purchase"))</t>
  </si>
  <si>
    <t>Active Engager by Division</t>
  </si>
  <si>
    <t>For each customer, this KPI shows the divisions where they are actively engaged.</t>
  </si>
  <si>
    <t>PPD_active_engager</t>
  </si>
  <si>
    <t>CPD_active_engager</t>
  </si>
  <si>
    <t>LUXE_active_engager</t>
  </si>
  <si>
    <t>LDB_active_engager</t>
  </si>
  <si>
    <t>Sub-Category Spend L12 Months</t>
  </si>
  <si>
    <t>For each customer, this KPI shows the total net sales in the last 12 months for each product sub-category purchased, including purchases made in other divisions. It enables business users to analyze cross-division product preferences, segment customers by sub-category spend, and optimize cross-selling and merchandising strategies.</t>
  </si>
  <si>
    <t>product_category_rfm</t>
  </si>
  <si>
    <t>crm_b2c_nonpii_analytics.bar_lusa_base_df3</t>
  </si>
  <si>
    <t>SKINCARE, HAIRCARE, etc</t>
  </si>
  <si>
    <t xml:space="preserve">   --0 to 12 month data at product category level
with cte as (
select cast((last_day(add_months(current_date(),-1 ))) as string) as max_date, 
cast(replace(last_day(add_months(current_date(),-1 )),"-","") as string) as snapshot
)
select distinct
case when A.division_code = 'ACD' then 'LDB' else A.division_code end as division_code,
 A.global_customer_id, COALESCE(E.prodmh_sub_axe,'Not Purchased in L12M') as Product_Category_RFM,
sum(case when E.brand_customer_id is not null then E.net_sales else 0 end) as Last_12M_Revenue
  from crm_reporting.vw_fact_customer_segment_by_brand A
  inner join 
  (select division, brand_code, brand_customer_id, order_date, coalesce(prodmh_sub_axe,'UNDEFINED') as prodmh_sub_axe, sum(net_sales) as net_sales
  from crm_b2c_nonpii_analytics.BAR_order_sales_data_pn_t3
  inner join cte on 1=1
  where order_date &gt; last_day(DATEADD(YEAR, -1, max_date)) and order_date &lt;= max_date --TY
   group by all) E 
    on E.brand_code = A.brand_code and A.brand_customer_id = E.brand_customer_id
 inner join cte on 1=1   
 where date_key = snapshot   
 and A.division_code != 'CORP'
 group by all  ;
</t>
  </si>
  <si>
    <t>Demographic Profile</t>
  </si>
  <si>
    <t>Record by Generation Flag</t>
  </si>
  <si>
    <t>Shows the distribution of customers by their generational cohort (e.g., Gen Z, Millennial, Gen X, Boomer), based on age data collected from Transunion each quarter</t>
  </si>
  <si>
    <t>Generation_Flag</t>
  </si>
  <si>
    <t xml:space="preserve">Needs to be recalculated for P0 </t>
  </si>
  <si>
    <t>Greatest Gen
Silent Gen
Gen Z
Gen X
Millennials
Not Available
Boomers</t>
  </si>
  <si>
    <t>__________________________________________BASE FOR DEMOGRAPHICS IS THE TRANSUNION TABLE _________________________________________________________________
create or replace table crm_b2c_nonpii_analytics.BAR_LUSA_demographics as
with cte_dt as (
select cast((last_day(add_months(current_date(),-1 ))) as string) as max_date, 
cast(replace(last_day(add_months(current_date(),-1 )),"-","") as string) as snapshot
),
cte as (select * from
(SELECT distinct
  coalesce(brand_code, 'NA') AS brand_code, b.brand_customer_id,	append_state, occupation_code, gender_code, median_family_household_income, append_city,
  birth_date, household_composition,sys_created_dt, row_number() over (partition by record_id order by sys_created_dt asc) as rnk -- took minimum for incremental load as per Peter
  FROM crm_reporting.dp_neustar_customer dp
  LEFT JOIN (SELECT DISTINCT brand_code,brand_customer_id, brand_mdm_id 
            FROM crm_reporting.dim_customer_bridge) b on dp.record_id = B.brand_mdm_id      
)
where rnk = 1)
select distinct a.brand_code, a.brand_customer_id, 
substr(birth_date,1,4) as YOB_Final,
case when c.append_city is not null then c.append_city
     when c.append_city is null and b.append_city is not null then 'Others'
 else 'Not Available' end as append_city,
append_state,
median_family_household_income_flag,
case 
when occupation_code = "1" then "Homemaker"
when occupation_code = "2" then "Professional/Technical"
when occupation_code = "3" then "Upper Management/Executive"
when occupation_code = "4" then "Middle Management"
when occupation_code = "5" then "Sales/Marketing"
when occupation_code = "6" then "Clerical/Office"
when occupation_code = "7" then "Skilled Trade/Machine/Laborer"
when occupation_code = "8" then "Retired"
when occupation_code = "9" then "Student"
when occupation_code = "10" then "Executive/Administrator"
when occupation_code = "11" then "Self Employed"
when occupation_code = "12" then "Professional Driver"
when occupation_code = "13" then "Military"
when occupation_code = "14" then "Civil Servant"
when occupation_code = "15" then "Farming/Agriculture"
when occupation_code = "16" then "Work From Home"
when occupation_code = "17" then "Health Services"
when occupation_code = "18" then "Financial Services"
when occupation_code = "20" then "Business Owner"
when occupation_code = "21" then "Teacher/Educator"
when occupation_code = "22" then "Retail Sales"
when occupation_code = "23" then "Computer Professional"
when occupation_code = "30" then "Beauty"
when occupation_code = "31" then "Real Estate"
when occupation_code = "32" then "Architects"
when occupation_code = "33" then "Interior Designers"
when occupation_code = "34" then "Landscape Architects"
when occupation_code = "35" then "Electricians"
when occupation_code = "36" then "Engineers"
when occupation_code = "37" then "Accountants/Cpa"
when occupation_code = "38" then "Attorneys"
when occupation_code = "39" then "Social Worker"
when occupation_code = "40" then "Counselors"
when occupation_code = "41" then "Occup Ther/Physical Ther"
when occupation_code = "42" then "Speech Path./Audiologist"
when occupation_code = "43" then "Psychologist"
when occupation_code = "44" then "Pharmacist"
when occupation_code = "45" then "Opticians/Optometrist"
when occupation_code = "46" then "Veterinarian"
when occupation_code = "47" then "Dentist/Dental Hygienist"
when occupation_code = "48" then "Nurse"
when occupation_code = "49" then "Doctors/Physicians/Surgeons"
when occupation_code = "50" then "Chiropractors"
when occupation_code = "51" then "Surveyors"
when occupation_code = "52" then "Disabled"
when occupation_code = "53" then "Insurance/Underwriters"
when occupation_code = "54" then "Services/Creative"
when occupation_code = "55" then "Clergy" end as Occupation_Code
 ,case 
when household_composition = "A" then "1 adult female"
when household_composition = "B" then "1 adult male"
when household_composition = "C" then "1 adult female and 1 adult male"
when household_composition = "D" then "1 adult female, 1 adult male and children"
when household_composition = "E" then "1 adult female and children present"
when household_composition = "F" then "1 adult male and children present"
when household_composition = "G" then "2 or more adult males"
when household_composition = "H" then "2 or more adult females"
when household_composition = "I" then "2 or more adult males and children"
when household_composition = "J" then "2 or more adult females and children"
end as household_composition,
gender_code  
from crm_reporting.vw_fact_customer_segment_by_brand a
left join 
(select distinct brand_code, brand_customer_id, birth_date, household_composition,	
case 
  when median_family_household_income is null then 'Not Available'
  when median_family_household_income &lt; 10000 then '&lt;10K'
  when median_family_household_income &gt;= 10000 and median_family_household_income &lt; 25000 then '10K-25K'
  when median_family_household_income &gt;= 25000 and median_family_household_income &lt; 50000 then ' 25K-50K'
  when median_family_household_income &gt;= 50000 and median_family_household_income &lt; 100000 then ' 50K-100K' 
  when median_family_household_income &gt;= 100000 and median_family_household_income &lt; 200000 then ' 100K-200K'
  when median_family_household_income &gt;= 200000 then '200K+'
end as median_family_household_income_flag , append_city,	append_state, occupation_code, gender_code
from cte
) b on a.brand_code = b.brand_code and a.brand_customer_id = b.brand_customer_id
left join ( -- top 100 cities only
  select * from
(select append_city, cnt, row_number() over(order by cnt desc) as rnk
from
(select append_city, count(distinct brand_customer_id) as cnt
from cte
group by all
having count(distinct brand_customer_id)&gt;1000))
where rnk &lt;= 100) c on upper(b.append_city) = upper(c.append_city)
inner join cte_dt on 1=1
where a.date_key = snapshot
and a.division_code in ('CPD','PPD','LUXE','ACD')
and A.brand_code in ('CAA',	'ESS',	'GAR',	'MNY',	'NYX',	'OAP',	'SCC',	'CER',	'LRP',	'SKIN',	'VIC',	'GIO',	'ITC',	'KIE',	'LAN',	'UD',	'YSL',	'BIOL',	'KER',	'LP',	'MAT',	'MIZ',	'PUR',	'RED',	'SAA',	'SSC','SBS','MM','MUG','PRA','RL','VAL','VR','YTTP');
____________________________________________________ FINAL TABLE __________________________________________________________________________________________    
select distinct division_code, brand_code, brand_customer_id,
coalesce((year(max_date)-YOB_Final),'Not Available') as customer_age, -- combination of fact_cust seg by brand and transunion
      case 
      when YOB_Final &gt;= 1901 and YOB_Final &lt;= 1924 then 'Greatest Gen'
      when YOB_Final &gt;= 1925 and YOB_Final &lt;= 1945 then 'Silent Gen'
      when YOB_Final &gt;= 1946 and YOB_Final &lt;= 1964 then  'Boomers'
      when YOB_Final &gt;= 1965 and YOB_Final &lt;= 1979 then 'Gen X'
      when YOB_Final &gt;= 1980 and YOB_Final &lt;= 1994 then 'Millennials'
      when YOB_Final &gt;= 1995 and YOB_Final &lt;= 2012 then 'Gen Z'
      when YOB_Final &gt;= 2013 then 'Gen Alpha' else 'Not Available' end as Generation_Flag,
      coalesce(append_city,'Not Available') as City,
      coalesce(append_state,'Not Available') as State,
      coalesce(median_family_household_income_flag,'Not Available') as Household_Income_bucket,
      coalesce(household_composition,'Not Available') as Household_Composition,
      Coalesce(occupation_code,'Not Available') as Occupation,
      Coalesce(gender_code,'Not Available') as Gender_code
from crm_reporting.vw_fact_customer_segment_by_brand a 
left join crm_b2c_nonpii_analytics.BAR_LUSA_demographics b on a.brand_code = b.brand_code and a.brand_customer_id = b.brand_customer_id 
where date_key = cast(replace(last_day(add_months(current_date(),-1 )),"-","") as string) -- last month's last day as snapshot used for data refresh</t>
  </si>
  <si>
    <t>select distinct division_code, brand_code, brand_customer_id,
coalesce((year(max_date)-YOB_Final),'Not Available') as customer_age, -- combination of fact_cust seg by brand and transunion
      case 
      when YOB_Final &gt;= 1901 and YOB_Final &lt;= 1924 then 'Greatest Gen'
      when YOB_Final &gt;= 1925 and YOB_Final &lt;= 1945 then 'Silent Gen'
      when YOB_Final &gt;= 1946 and YOB_Final &lt;= 1964 then   'Boomers'
      when YOB_Final &gt;= 1965 and YOB_Final &lt;= 1979 then 'Gen X'
      when YOB_Final &gt;= 1980 and YOB_Final &lt;= 1994 then 'Millennials'
      when YOB_Final &gt;= 1995 and YOB_Final &lt;= 2012 then 'Gen Z'
      when YOB_Final &gt;= 2013 then 'Gen Alpha' else 'Not Available' end as Generation_Flag,
      coalesce(append_city,'Not Available') as City,
      coalesce(append_state,'Not Available') as State,
      coalesce(median_family_household_income_flag,'Not Available') as Household_Income_bucket,
       coalesce(household_composition,'Not Available') as Household_Composition,
      Coalesce(occupation_code,'Not Available') as Occupation,
      Coalesce(gender_code,'Not Available') as Gender_code
from crm_reporting.vw_fact_customer_segment_by_brand a 
left join crm_b2c_nonpii_analytics.BAR_LUSA_demographics b on a.brand_code = b.brand_code and a.brand_customer_id = b.brand_customer_id 
where date_key = cast(replace(last_day(add_months(current_date(),-1 )),"-","") as string) -- last month's last day as snapshot used for data refresh</t>
  </si>
  <si>
    <t>YOB_Final</t>
  </si>
  <si>
    <t>Records by City</t>
  </si>
  <si>
    <t>Shows the distribution of customers by the city in which they reside, based on address data collected from Transunion each quarter.</t>
  </si>
  <si>
    <t>City Names</t>
  </si>
  <si>
    <t>Records by Household Income</t>
  </si>
  <si>
    <t>Shows the distribution of customers by their household income bracket, based on data collected from Transunion each quarter. </t>
  </si>
  <si>
    <t>Household_Income_bucket</t>
  </si>
  <si>
    <t>median_family_household_income_flag</t>
  </si>
  <si>
    <t>25K-50K
 50K-100K
 100K-200K
&lt;10K
10K-25K
200K+
Not Available</t>
  </si>
  <si>
    <t>Indicates the gender of each customer, as reported in Transunion data. </t>
  </si>
  <si>
    <t>Gender_code</t>
  </si>
  <si>
    <t>Male, female</t>
  </si>
  <si>
    <t>="Gender: " &amp; SELECTEDVALUE(bar_lusa_base_df1[Gender_code], "All")</t>
  </si>
  <si>
    <t>Records by Acquisition Channel</t>
  </si>
  <si>
    <t>For each customer, this KPI shows the channel through which they were acquired (e.g., Website Registration, Guest Checkout, Social Lead Gen, Diagnostic Tool/Quiz, Sweepstakes, Refer a Friend, etc.).</t>
  </si>
  <si>
    <t>Acquisition_channel_name</t>
  </si>
  <si>
    <t>Website, Sweepstakes</t>
  </si>
  <si>
    <t>%sql
with BAR_LUSA_acquisition_channel as ( -- getting combination of acq sources combined to get a cleaner data - logic referenced for Jake (PPD)
select distinct brand_code, brand_customer_id, 
 case 
    when channel = 'Website' and acq_sub_source in ('registration', 'website registration') then 'Website Registration'
    when channel = 'Website' and acq_source = 'guestcheckout' then 'Website Guest Checkout'
    when channel = 'Website' and acq_sub_source = 'newsletter' and acq_sub_source_details in ('cart checkout', 'contact us', 'footer','header', 'pop-up', 'toaster','home','salonfinder','form','contact us','virtual hair color try on','raw-giveaway','virtual try on') then concat('Website Newsletter - ',acq_sub_source_details)
    when channel = 'Website' and acq_sub_source = 'newsletter' and acq_sub_source_details like '%blog%' then 'Website Newsletter - blog'
    when channel = 'Website' and acq_sub_source = 'newsletter' and acq_sub_source_details like '%footer%' then 'Website Newsletter - footer' 
    when channel = 'Website' and acq_sub_source = 'newsletter' and (acq_sub_source_details not in ('cart checkout', 'contact us', 'footer','header', 'pop-up', 'toaster','home','salonfinder','form','contact us','virtual hair color try on','raw-giveaway') or acq_sub_source_details like '%blog%' or acq_sub_source_details like '%footer%')  then 'Website Newsletter - Other'
    when channel = 'Website' and acq_sub_source = 'newsletter' and acq_sub_source_details is null then 'Website Newsletter - Other'
    when channel = 'Website' and acq_sub_source not in ('registration','newsletter') then 'Website Other'
    when channel = 'Diagnostic Tool/Quiz' then 'Website - Diagnostic Quiz'
    else channel 
  end acquisition_channel_name -- modified
from 
(select *,
case
when (lower(acq_sub_source) = 'fb lead form' or campaign_nm = '20220301_FB_LeadGen_ACCD_Sweeps' or acquisition_channel_name = 'Social' or acq_source = 'Medial Leads') then 'Social Lead Gen'
    when (campaign_nm like '%Attentive%' or source_name = 'ATTENTIVE') then 'Attentive'
    --when (dj1.dojo_name is not null or dj2.dojo_name is not null) then 'Dojo'
    when lower(acq_source_details) like '%dojo%' then 'Dojo'
   when (campaign_nm in ('Redken High Bright So Post Sampling', '20220110_SoPost_ABCSampling') or acq_sub_source_details = 'sampling' or source_name = 'SOPOST') then 'SoPost'
   when (lower(acq_sub_source) like '%diagnostic%' or lower(acq_sub_source) like any ('%consultation tool%','%consultation%') or lower(acq_sub_source_details) like '%diagnostic%' or lower(campaign_nm) like '%diagnostic%' or lower(acq_sub_source_details) like '%quiz%' or acq_sub_source ='Quizzes/Diagnostic Tools')  then 'Diagnostic Tool/Quiz'
    when (lower(acq_sub_source_details) like 'extole%' or lower(acq_sub_source) = 'refer a friend') then 'Refer a friend'
    when (campaign_nm in ('KER_USA_Evergreen-Sweeps-CP_2020', 'General_Sweepstake_2020') or acq_sub_source_details = 'General_Sweepstake_2018'
    or acq_sub_source_details = 'sweepstakes') then 'Sweepstakes'
    when acquisition_channel_name = 'White Label' then 'Others'
   when brand_code = 'PUR' and acq_sub_source = 'Cloud Page' then 'Others'
   when acquisition_channel_name = 'Name Capture Cards' and brand_code = 'KER' then 'Others'
    when acquisition_channel_name = 'Product Launch' then 'Others'
    when acquisition_channel_name = 'Unknown' and source_name = 'UNKNOWN' then 'Others'
    when acquisition_channel_name = 'Unknown' and source_name = 'CRMLITE' then 'Legacy CRM' 
    when acquisition_channel_name = 'Unknown' and source_name = 'DEMANDWARE' then 'Website' 
    when acquisition_channel_name = 'Unknown' and source_name = 'SFMC' then 'Others' 
    when acquisition_channel_name = 'Unknown' and source_name = 'SITECORE' then 'Website' 
    when acquisition_channel_name = 'Social' then 'Others' 
    when source_name = 'WYNG' then 'Others' 
    when acquisition_channel_name = 'Unknown' and source_name in('', ' ', null) then 'Others'
    when (source_name = 'OPTINTELLIGENCE' or acq_source_details = 'Opt-Intelligence' or acq_sub_source_details = 'Opt-Intelligence') then 'Opt-Intelligence'
    when source_name = 'BAZAARVOICE' then 'BazaarVoice'
    else acquisition_channel_name
  end Channel
from
(
select a.brand_code, a.brand_customer_id,b.acquisition_channel_name, a.source_name,
lower(a.acq_source)acq_source, lower(a.acq_sub_source) acq_sub_source, lower(a.acq_sub_source_details)acq_sub_source_details,
 a.campaign_nm as campaign_nm, a.acq_source_details, a.registration_source,a.registration_sub_source
from 
(
(select * from crm_reporting.vw_fact_customer_segment_by_brand
 where date_key = cast(replace(last_day(add_months(current_date(),-1 )),"-","") as string)  -- current_snapshot
 ) a
left join 
(select * from crm_reporting.vw_dim_acquisition_channel) b on a.acquisition_channel_key = b.acquisition_channel_key
)
group  by all
)
)
)
,
cte as (
select cast((last_day(add_months(current_date(),-1 ))) as string) as max_date, 
cast(replace(last_day(add_months(current_date(),-1 )),"-","") as string) as snapshot
)
  select distinct A.division_code, A.brand_code, A.brand_customer_id,a1.acquisition_channel_name
  from crm_reporting.vw_fact_customer_segment_by_brand a
  inner join cte on 1=1
  left join crm_b2c_nonpii_analytics.BAR_LUSA_acquisition_channel a1 on a.brand_code =a1.brand_code and A.brand_customer_id = a1.brand_customer_id
  where acquisition_date_key is not null and trim(acquisition_date_key) &lt;&gt; ""
  and A.date_key = (select snapshot from cte)</t>
  </si>
  <si>
    <t>Records by Tenure</t>
  </si>
  <si>
    <t>For each customer, this KPI shows the number of days or months they have been associated with the brand, grouped into tenure buckets.</t>
  </si>
  <si>
    <t>1-3 Months prior
3-6 Months prior
6-12 Months prior
12-24 Months prior
More than 24 months prior
Unknown
Within Last Month</t>
  </si>
  <si>
    <t>select distinct division_code, brand_code, brand_customer_id,
   case when months_since_acquired_in_brand = 0 then 'Within Last Month'
     when months_since_acquired_in_brand between 1 and 2 then '1-3 Months prior' 
     when months_since_acquired_in_brand between 3 and 5 then '3-6 Months prior'
     when months_since_acquired_in_brand between 6 and 11 then '6-12 Months prior'
     when months_since_acquired_in_brand between 12 and 23 then '12-24 Months prior' 
     when months_since_acquired_in_brand &gt; 23 then 'More than 24 months prior'
     when months_since_acquired_in_brand is null or months_since_acquired_in_brand = 'Unknown' then 'Unknown'
     end as acq_tenure
from(
select division_code, brand_code, brand_customer_id,
COALESCE(datediff(month,to_date(concat_ws('-',substr(CAST(acquisition_date_key AS STRING),1,4),substr(CAST(acquisition_date_key AS STRING),5,2),substr(CAST(acquisition_date_key AS STRING),7,2))),max_date),'Unknown')as months_since_acquired_in_brand
from crm_reporting.vw_fact_customer_segment_by_brand a 
left join crm_b2c_nonpii_analytics.BAR_LUSA_demographics b on a.brand_code = b.brand_code and a.brand_customer_id = b.brand_customer_id 
where date_key = cast(replace(last_day(add_months(current_date(),-1 )),"-","") as string) -- last month's last day as snapshot used for data refresh
)</t>
  </si>
  <si>
    <t>Attribute &amp; Response</t>
  </si>
  <si>
    <t>For each customer, this KPI captures the attributes and values submitted in quizzes, surveys, or interactive tools.</t>
  </si>
  <si>
    <t>Attribute, Response</t>
  </si>
  <si>
    <t>crm_b2c_nonpii_analytics.bar_lusa_base_df2</t>
  </si>
  <si>
    <t>skin_type, concern</t>
  </si>
  <si>
    <t>----------------------------BASE TABLE FOR CAMPAIGN INTERACTION --------------------------------------------
create or replace table crm_b2c_nonpii_analytics.BAR_LUSA_Campaign_Interaction_t1 as
with cte as (
select cast((last_day(add_months(current_date(),-1 ))) as string) as max_date, 
cast(replace(last_day(add_months(current_date(),-1 )),"-","") as string) as snapshot
),
 campaign_interaction as (
select to_date(cast(concat(substr(cast(date_key as string),1, 4), '-', substr(substr(cast(date_key as string),1, 6),5,2), '-', substr(substr(cast(date_key as string),1, 8),7,2)) as timestamp)) as date_key1, brand_code, brand_customer_id, campaign_unique_id, touchpoint_num, 
case when lower(msg_channel) in ('em','email') then 'email' 
when lower(msg_channel) in ('sms') then 'sms' end as msg_channel, 
case when lower(campaign_type) in ('trigger','journey') then 'Trigger'
when lower(campaign_type) in ('ad-hoc','adhoc') then 'Broadcast' end as Campaign_Type, 
sum(delivered_cnt) as delivered_cnt, sum(unique_open_cnt) as unique_open_cnt, sum(unique_click_cnt) as unique_click_cnt, sum(unsubscribed_cnt) as unsubscribed_cnt
from crm_reporting.vw_fact_customer_campaign_interaction  A
inner join cte on 1=1
where A.brand_customer_id != '-1' and A.brand_customer_id != 'null' 
and lower(msg_channel) in ('sms','em','email') and campaign_unique_id != 'null' and campaign_type is not null
and to_date(cast(concat(substr(cast(date_key as string),1, 4), '-', substr(substr(cast(date_key as string),1, 6),5,2), '-', substr(substr(cast(date_key as string),1, 8),7,2)) as timestamp)) between  last_day(DATEADD(YEAR, -1, max_date))+1 and max_date
group by all
having sum(delivered_cnt)&gt;0
)
select * from campaign_interaction;
create or replace table crm_b2c_nonpii_analytics.BAR_LUSA_Campaign_Interaction_t2 as
with cte as (
select cast((last_day(add_months(current_date(),-1 ))) as string) as max_date, 
cast(replace(last_day(add_months(current_date(),-1 )),"-","") as string) as snapshot
),
calculated_dates as (
select 
last_day(DATEADD(MONTH, -3, max_date)) as Q4_dt,
last_day(DATEADD(MONTH, -6, max_date)) as Q3_dt,
last_day(DATEADD(MONTH, -9, max_date)) as Q2_dt, 
last_day(DATEADD(MONTH, -12, max_date)) as Q1_dt,
max_date
from cte
)
select brand_code, brand_customer_id,
max(case when msg_channel = 'email' then 'Y' else 'N' end) as Email_Channel,
max(case when msg_channel = 'sms' then 'Y' else 'N' end) as SMS_Channel,
max(case when campaign_Type = 'Broadcast'  then 'Y' else 'N' end) as Broadcast_Campaign_type,
max(case when campaign_Type = 'Trigger'  then 'Y' else 'N' end) as Trigger_Campaign_type,
max(case when delivered_cnt&gt;0 and date_key1 between Q1_dt+1 and Q2_dt  then 'Y' else 'N' end) as Filter_Delivered_Q1,
max(case when delivered_cnt&gt;0 and date_key1 between Q2_dt+1 and Q3_dt  then 'Y' else 'N' end) as Filter_Delivered_Q2,
max(case when delivered_cnt&gt;0 and date_key1 between Q3_dt+1 and Q4_dt  then 'Y' else 'N' end) as Filter_Delivered_Q3,
max(case when delivered_cnt&gt;0 and date_key1 between Q4_dt+1 and max_date  then 'Y' else 'N' end) as Filter_Delivered_Q4,
max(case when unique_click_cnt&gt;0 and date_key1 between Q1_dt+1 and Q2_dt  then 'Y' else 'N' end) as Filter_Clicked_Q1,
max(case when unique_click_cnt&gt;0 and date_key1 between Q2_dt+1 and Q3_dt  then 'Y' else 'N' end) as Filter_Clicked_Q2,
max(case when unique_click_cnt&gt;0 and date_key1 between Q3_dt+1 and Q4_dt  then 'Y' else 'N' end) as Filter_Clicked_Q3,
max(case when unique_click_cnt&gt;0 and date_key1 between Q4_dt+1 and max_date  then 'Y' else 'N' end) as Filter_Clicked_Q4,
max(case when unique_open_cnt&gt;0 and date_key1 between Q1_dt+1 and Q2_dt  then 'Y' else 'N' end) as Filter_opened_Q1,
max(case when unique_open_cnt&gt;0 and date_key1 between Q2_dt+1 and Q3_dt  then 'Y' else 'N' end) as Filter_opened_Q2,
max(case when unique_open_cnt&gt;0 and date_key1 between Q3_dt+1 and Q4_dt  then 'Y' else 'N' end) as Filter_opened_Q3,
max(case when unique_open_cnt&gt;0 and date_key1 between Q4_dt+1 and max_date  then 'Y' else 'N' end) as Filter_opened_Q4,
max(case when unsubscribed_cnt&gt;0 and date_key1 between Q1_dt+1 and Q2_dt  then 'Y' else 'N' end) as Filter_unsubscribed_Q1,
max(case when unsubscribed_cnt&gt;0 and date_key1 between Q2_dt+1 and Q3_dt  then 'Y' else 'N' end) as Filter_unsubscribed_Q2,
max(case when unsubscribed_cnt&gt;0 and date_key1 between Q3_dt+1 and Q4_dt  then 'Y' else 'N' end) as Filter_unsubscribed_Q3,
max(case when unsubscribed_cnt&gt;0 and date_key1 between Q4_dt+1 and max_date  then 'Y' else 'N' end) as Filter_unsubscribed_Q4,
sum(case when lower(msg_channel) = 'sms' then delivered_cnt else 0 end) as Delivered_SMS_L12M,
sum(case when msg_channel = 'email' then delivered_cnt else 0 end) as Delivered_Email_L12M,
sum(case when lower(msg_channel) is not null then delivered_cnt else 0 end) as Delivered_OVerall_L12M,
sum(case when lower(msg_channel) = 'sms' then unique_click_cnt else 0 end) as Clicked_SMS_L12M,
sum(case when msg_channel = 'email' then unique_click_cnt else 0 end) as Clicked_Email_L12M,
sum(case when lower(msg_channel) is not null then unique_click_cnt else 0 end) as Clicked_OVerall_L12M,
sum(case when msg_channel = 'email' then unique_open_cnt else 0 end) as Opened_Email_L12M
from crm_b2c_nonpii_analytics.BAR_LUSA_Campaign_Interaction_t1
inner join calculated_dates b on 1=1 
 group by all;
----------------------------ACTUAL TABLE FOR RICH DATA --------------------------------------------
create or replace table crm_b2c_nonpii_analytics.BAR_LUSA_rich_data_base as
with cte as (
select cast((last_day(add_months(current_date(),-1 ))) as string) as max_date, 
cast(replace(last_day(add_months(current_date(),-1 )),"-","") as string) as snapshot
)
select * from
(select distinct 
case when A.division = 'ACD' then 'LDB' else A.division end as division, 
a.brand_code,
a.brand_customer_id, 
a.attribute, 
a.response, 
a.BMDM_category,
case when Clicked_Email_L12M &gt; 0 then 'Y' end as Email_Engaged,
case when active_engager_12m = 'Y' then 'Y' end as Active_Engaged 
from crm_b2c_nonpii_analytics.rich_data_gbp_t1_pn_final_po a -- to be changed
inner join crm_reporting.vw_fact_customer_segment_by_brand b on a.brand_code = b.brand_code and a.brand_customer_id = b.brand_customer_id
LEFT JOIN crm_b2c_nonpii_analytics.BAR_LUSA_Campaign_Interaction H on H.brand_code = A.brand_code and A.brand_customer_id = H.brand_customer_id
left join (select distinct brand_code, brand_customer_id, active_engager_12m from crm_b2c_nonpii_analytics.BAR_active_engager_quarterly) I on a.brand_customer_id=I.brand_customer_id and a.brand_code=I.brand_code
where date_key = (select snapshot from cte)
and a.division in ('CPD','PPD','LUXE','ACD')
and A.brand_code in ('CAA',	'ESS',	'GAR',	'MNY',	'NYX',	'OAP',	'SCC',	'CER',	'LRP',	'SKIN',	'VIC',	'GIO',	'ITC',	'KIE',	'LAN',	'UD',	'YSL',	'BIOL',	'KER',	'LP',	'MAT',	'MIZ',	'PUR',	'RED',	'SAA',	'SSC','SBS','MM','MUG','PRA','RL','VAL','VR','YTTP')
and a.brand_customer_id in (select distinct brand_customer_id from crm_b2c_nonpii_analytics.BAR_LUSA_base)
) 
where attribute is not null and response is not null</t>
  </si>
  <si>
    <t>Records, Enriched_Flag</t>
  </si>
  <si>
    <t>Indicates whether a customer has rich data available in BMDM tables, based on their unique customer identifier. Customers with the "Enriched_Flag" are considered enriched, meaning additional attributes or insights are available for analysis and personalization.</t>
  </si>
  <si>
    <t>segment</t>
  </si>
  <si>
    <t>Integer Value assigned to unique customer who has rich data available against it</t>
  </si>
  <si>
    <t>Rich_data-automated_query-STEP1.html</t>
  </si>
  <si>
    <t>%Enriched</t>
  </si>
  <si>
    <t>Represents the percentage of enriched customers who possess a specific attribute, calculated as:
% Enriched = (Count of enriched customers with the attribute) / (Total enriched customers for the brand) × 100</t>
  </si>
  <si>
    <t>=
DIVIDE (
    DISTINCTCOUNT ( bar_lusa_base_df2[segment] ),
    CALCULATE (
        DISTINCTCOUNT ( bar_lusa_base_df2[segment] ),
        ALL ( bar_lusa_base_df2 )
    )
)</t>
  </si>
  <si>
    <t>%Total Database</t>
  </si>
  <si>
    <t>Represents the percentage of the total customer database for a brand that is enriched and possesses a specific attribute, calculated as:
% Total Database = (Count of enriched customers with the attribute) / (Total database size for the brand) × 100</t>
  </si>
  <si>
    <t>crm_b2c_nonpii_analytics.bar_lusa_base_df2, crm_b2c_nonpii_analytics.bar_lusa_base_df1</t>
  </si>
  <si>
    <t>=
VAR _n =     DISTINCTCOUNT ( bar_lusa_base_df2[segment] )
 VAR _d =    CALCULATE (
        [sum brand records],
        ALLSELECTED ( bar_lusa_base_df2 )
    )
    RETURN DIVIDE(_n , _d)</t>
  </si>
  <si>
    <t>Represents the percentage of enriched customers who have actively engaged with the brand in the last 12 months (e.g., through purchases, signups, website visits, reviews, or campaign interactions), calculated as:
% Active Engaged = (Count of enriched customers actively engaged in last 12 months) / (Total enriched customers for the brand) × 100</t>
  </si>
  <si>
    <t>Active_engaged</t>
  </si>
  <si>
    <t>=
DIVIDE ( [Active Engaged], DISTINCTCOUNT ( bar_lusa_base_df2[segment] ) )</t>
  </si>
  <si>
    <t>% Email Engaged</t>
  </si>
  <si>
    <t>Represents the percentage of enriched customers who have clicked on an email in the last 12 months, calculated as:
% Email Engaged = (Count of enriched customers who clicked an email in last 12 months) / (Total enriched customers for the brand) × 100</t>
  </si>
  <si>
    <t>Email_engaged</t>
  </si>
  <si>
    <t>=
CALCULATE (
    DISTINCTCOUNT ( bar_lusa_base_df2[segment] ),
    FILTER ( bar_lusa_base_df2, bar_lusa_base_df2[Email_Engaged] = "Y" )
)</t>
  </si>
  <si>
    <t>RFM Profile</t>
  </si>
  <si>
    <t>Records by Month Since Last Purchase</t>
  </si>
  <si>
    <t>For each customer, this KPI shows the number of months since their last purchase, grouped into recency buckets</t>
  </si>
  <si>
    <t>Months_Since_last_purchase_bkt</t>
  </si>
  <si>
    <t>More than 24 months prior
3-6 Months prior
Within Last Month
No Purchase
12-24 Months prior
6-12 Months prior
1-3 Months prior</t>
  </si>
  <si>
    <t>with cte as (
select cast((last_day(add_months(current_date(),-1 ))) as string) as max_date, 
cast(replace(last_day(add_months(current_date(),-1 )),"-","") as string) as snapshot
)
select distinct brand_code, brand_customer_id, 
case when months_since_last_purchase = 0 then 'Within Last Month'
     when months_since_last_purchase between 1 and 2 then '1-3 Months prior'
     when months_since_last_purchase between 3 and 5 then '3-6 Months prior'
     when months_since_last_purchase between 6 and 11 then '6-12 Months prior'
     when months_since_last_purchase between 12 and 23 then '12-24 Months prior' 
     when months_since_last_purchase &gt; 23 then 'More than 24 months prior'
     when months_since_last_purchase is null then 'No Purchase'
     end as Months_Since_last_purchase_bkt,
from (
select distinct brand_code, brand_customer_id, datediff(month,last_order_date,max_date) as months_since_last_purchase
  from crm_reporting.vw_fact_customer_segment_by_brand a
  inner join cte on 1=1
  left join 
  (select division, brand_code,brand_customer_id,min(order_date) as first_order_date,max(order_date) as last_order_date
  from crm_b2c_nonpii_analytics.BAR_order_sales_data_pn_t3
  inner join cte on 1=1
  where order_date &lt;= max_date
  and brand_code &lt;&gt; 'CAA'
  group by 1,2,3) d 
    on D.brand_code = A.brand_code and A.brand_customer_id = D.brand_customer_id
)</t>
  </si>
  <si>
    <t>Records by Order Frequency</t>
  </si>
  <si>
    <t>For each customer, this KPI shows the number of transactions made in the last 12 months, grouped into frequency buckets.</t>
  </si>
  <si>
    <t>1 Time per year
2-3 Times per year
3-6 Times per year
6+ Times per year</t>
  </si>
  <si>
    <t>%sql
with cte as (
  -- to get last months last date
  select
    cast(
      (last_day(add_months(current_date(), -1))) as string
    ) as max_date,
    cast(
      replace(last_day(add_months(current_date(), -1)), '-', '') as string
    ) as snapshot
)
select
  division_code,
  A.brand_code,
  A.brand_customer_id,
  Order_Frequency
from
  (
    -- base as segment by brand table data
    select
      a.*,
      COALESCE(
        datediff(
          month,
          to_date(
            concat_ws(
              '-',
              substr(CAST(acquisition_date_key AS STRING), 1, 4),
              substr(CAST(acquisition_date_key AS STRING), 5, 2),
              substr(CAST(acquisition_date_key AS STRING), 7, 2)
            )
          ),
          max_date
        )
      ) as months_since_acquired_in_brand
    from
      crm_reporting.vw_fact_customer_segment_by_brand a
      inner join cte on 1 = 1
    where
      acquisition_date_key is not null
      and trim(acquisition_date_key) &lt;&gt; ''
      and A.date_key = (
        select
          snapshot
        from
          cte
      )
  ) A
  inner join cte on 1 = 1
  left join (
    -- last 12 months of order history by customer
    select
      A.*,
      case
        when orders_12M = 0 then 'No Purchase'
        when orders_12M = 1 then '1 Time per year'
        when orders_12M between 2
        and 3 then '2-3 Times per year'
        when orders_12M between 4
        and 6 then '3-6 Times per year'
        else '6+ Times per year'
      end as Order_Frequency
    from
      (
        select
          division,
          brand_code,
          brand_customer_id,
          sum(net_sales) as net_sales_12M,
          sum(net_order_qty) as net_items_12M,
          count(distinct order_num) as Orders_12M,
          sum(net_sales) / count(distinct order_num) as AOV_12M,
          sum(net_order_qty) / count(distinct order_num) as IPT_12M
        from
          crm_b2c_nonpii_analytics.BAR_order_sales_data_pn_t3
          inner join cte on 1 = 1
        where
          order_date &gt; last_day(DATEADD(YEAR, -1, max_date))
          and order_date &lt;= max_date --TY
          and brand_code &lt;&gt; 'CAA'
        group by
          1,
          2,
          3
      ) A
  ) E1 on E1.brand_code = A.brand_code
  and A.brand_customer_id = E1.brand_customer_id "</t>
  </si>
  <si>
    <t>last 12 months</t>
  </si>
  <si>
    <t>Records by AOV</t>
  </si>
  <si>
    <t>For each customer, this KPI shows the AOV bucket they fall into based on their purchases in the last 12 months.</t>
  </si>
  <si>
    <t>Need &lt;$299, $300-349, &gt;$350 Buckets</t>
  </si>
  <si>
    <t>AOV_Q1_Bucket</t>
  </si>
  <si>
    <t>1$-50$
50$-100$
100$-150$
150$-200$
200$-300$
300$+</t>
  </si>
  <si>
    <t>%sql
with cte as (
select cast((last_day(add_months(current_date(),-1 ))) as string) as max_date, 
cast(replace(last_day(add_months(current_date(),-1 )),"-","") as string) as snapshot
)
select *,
case when AOV_Q1 = 0 or AOV_Q1 is null then 'No Purchase'
     when AOV_Q1 &gt; 0 and AOV_Q1 &lt;= 50 then "1$-50$"
     when AOV_Q1 &gt; 50 and AOV_Q1 &lt;= 100 then "50$-100$"
     when AOV_Q1 &gt; 100 and AOV_Q1 &lt;= 150 then "100$-150$"
     when AOV_Q1 &gt; 150 and AOV_Q1 &lt;= 200 then "150$-200$"
     when AOV_Q1 &gt; 200  and AOV_Q1 &lt;= 300 then "200$-300$"
     when AOV_Q1 &gt; 300 then "300$+" end as AOV_Q1_Bucket,
 case when AOV_Q2 = 0 or AOV_Q2 is null then 'No Purchase'
     when AOV_Q2 &gt; 0 and AOV_Q2 &lt;= 50 then "1$-50$"
     when AOV_Q2 &gt; 50 and AOV_Q2 &lt;= 100 then "50$-100$"
     when AOV_Q2 &gt; 100 and AOV_Q2 &lt;= 150 then "100$-150$"
     when AOV_Q2 &gt; 150 and AOV_Q2 &lt;= 200 then "150$-200$"
     when AOV_Q2 &gt; 200  and AOV_Q2 &lt;= 300 then "200$-300$"
     when AOV_Q2 &gt; 300 then "300$+" end as AOV_Q2_Bucket,
 case when AOV_Q3 = 0 or AOV_Q3 is null then 'No Purchase'
     when AOV_Q3 &gt; 0 and AOV_Q3 &lt;= 50 then "1$-50$"
     when AOV_Q3 &gt; 50 and AOV_Q3 &lt;= 100 then "50$-100$"
     when AOV_Q3 &gt; 100 and AOV_Q3 &lt;= 150 then "100$-150$"
     when AOV_Q3 &gt; 150 and AOV_Q3 &lt;= 200 then "150$-200$"
     when AOV_Q3 &gt; 200  and AOV_Q3 &lt;= 300 then "200$-300$"
     when AOV_Q3 &gt; 300 then "300$+" end as AOV_Q3_Bucket,
 case when AOV_Q4 = 0 or AOV_Q4 is null then 'No Purchase'
     when AOV_Q4 &gt; 0 and AOV_Q4 &lt;= 50 then "1$-50$"
     when AOV_Q4 &gt; 50 and AOV_Q4 &lt;= 100 then "50$-100$"
     when AOV_Q4 &gt; 100 and AOV_Q4 &lt;= 150 then "100$-150$"
     when AOV_Q4 &gt; 150 and AOV_Q4 &lt;= 200 then "150$-200$"
     when AOV_Q4 &gt; 200  and AOV_Q4 &lt;= 300 then "200$-300$"
     when AOV_Q4 &gt; 300 then "300$+" end as AOV_Q4_Bucket,
case when AOV_12M = 0 then 'No Purchase'
     when AOV_12M &gt; 0 and AOV_12M &lt;= 50 then "1$-50$"
     when AOV_12M &gt; 50 and AOV_12M &lt;= 100 then "50$-100$"
     when AOV_12M &gt; 100 and AOV_12M &lt;= 150 then "100$-150$"
     when AOV_12M &gt; 150 and AOV_12M &lt;= 200 then "150$-200$"
     when AOV_12M &gt; 200  and AOV_12M &lt;= 300 then "200$-300$"
     when AOV_12M &gt; 300 then "300$+" end as AOV_12M_Bucket
  from(
    select a.division_code, a.brand_code, a.brand_customer_id, 
    sum(net_sales_Q1)/sum(orders_Q1) as AOV_Q1,
    sum(net_sales_Q2)/sum(orders_Q2) as AOV_Q2,
    sum(net_sales_Q3)/sum(orders_Q3) as AOV_Q3,
    sum(net_sales_Q4)/sum(orders_Q4) as AOV_Q4,
    E1.AOV_12M
from crm_reporting.vw_fact_customer_segment_by_brand a -- base table for customers
inner join cte on 1=1
left join -- 
  (select division, brand_code, brand_customer_id, -- base table for order history to pull orders &amp; sales for 5 time periods
 sum(net_sales) as net_sales_12M, sum(net_order_qty) as net_items_12M, count(distinct order_num) as Orders_12M, 
 sum(net_sales)/count(distinct order_num) as AOV_12M,
 sum(case when order_date between last_day(DATEADD(MONTH, -12, max_date))+1 and last_day(DATEADD(MONTH, -9, max_date)) then net_sales end) as net_sales_Q1,
 sum(case when order_date between last_day(DATEADD(MONTH, -9, max_date))+1 and last_day(DATEADD(MONTH, -6, max_date)) then net_sales end) as net_sales_Q2,
 sum(case when order_date between last_day(DATEADD(MONTH, -6, max_date))+1 and last_day(DATEADD(MONTH, -3, max_date)) then net_sales end) as net_sales_Q3,
 sum(case when order_date between last_day(DATEADD(MONTH, -3, max_date))+1 and max_date then net_sales end) as net_sales_Q4,
  count(distinct case when order_date between last_day(DATEADD(MONTH, -12, max_date))+1 and last_day(DATEADD(MONTH, -9, max_date)) then order_num end) as orders_Q1,
  count(distinct case when order_date between last_day(DATEADD(MONTH, -9, max_date))+1 and last_day(DATEADD(MONTH, -6, max_date)) then order_num end) as orders_Q2,
  count(distinct case when order_date between last_day(DATEADD(MONTH, -6, max_date))+1 and last_day(DATEADD(MONTH, -3, max_date)) then order_num end) as orders_Q3,
  count(distinct case when order_date between last_day(DATEADD(MONTH, -3, max_date))+1 and max_date then order_num end) as orders_Q4 
  from crm_b2c_nonpii_analytics.BAR_order_sales_data_pn_t3
  inner join cte on 1=1
  where order_date &gt; last_day(DATEADD(YEAR, -1, max_date)) and order_date &lt;= max_date --TY
  and brand_code &lt;&gt; 'CAA'
  group by ALL) E1 on E1.brand_code = A.brand_code and E1.brand_customer_id = A.brand_customer_id
where date_key = cast(replace(last_day(add_months(current_date(),-1 )),"-","") as string) -- last month's last day as snapshot used for data refresh
and A.brand_code in ("GIO","ITC","KER","KIE","LAN","LRP","NYX","PUR","SAA","SKIN","UD","VIC","YSL",'RED','SBS','MM','MUG','PRA','RL','VAL','VR','YTTP') 
group by all)</t>
  </si>
  <si>
    <t>AOV_Q2_Bucket</t>
  </si>
  <si>
    <t>AOV_Q3_Bucket</t>
  </si>
  <si>
    <t>AOV_Q4_Bucket</t>
  </si>
  <si>
    <t>Records by RFMEI Segment - Active Buyers</t>
  </si>
  <si>
    <t>For each customer, this KPI shows their RFMEI segment based on purchase frequency, spend percentile, and new/existing status.</t>
  </si>
  <si>
    <t>Built segments based on RFMEI approach :
1.Promising New:
New Active Customers with frequency of 1 or more and who are Top 20% spenders  OR
New Active Customers with frequency of 2 or more and who are Middle 30% spenders 
2.Other New: 
New Active Customers with frequency of 1 or more and Bottom 50% spenders OR
New Active Customers with frequency of 1 and Middle 30% spenders
3. Very Good: Existing Customer + Frequency is 1 or 2 + Top 20% spender OR 
Existing Customer + Frequency is 3 or more + Middle 30% spender
4.Premium: Existing Customer + Frequency is 3 or more + Top 20% spender
5.Regular: Existing Customer + Frequency is 1 or 2 + Middle 30% spender
6. To Be Convinced: Existing Customer + Frequency is 1 or more + Bottom 50% spender
The above order frequency is customised as per brands</t>
  </si>
  <si>
    <t>RFMEI_segment</t>
  </si>
  <si>
    <t>Active Buyer: Other New
Active Buyer: Promising New
Active Buyer: Regular
Active Buyer: To Be Convinced
Active Buyer: Very Good
Active Buyer: VIP</t>
  </si>
  <si>
    <t xml:space="preserve">
with cte as (
select cast((last_day(add_months(current_date(),-1 ))) as string) as max_date, 
cast(replace(last_day(add_months(current_date(),-1 )),'-','') as string) as snapshot
)
select division_code, brand_code, brand_customer_id,
case when Customer_Buyer_Type='Active Buyer' and New_Existing_Buyer='New' and RFMEI_order_frequency in ('1','2','3+') and sales_bkt='top 20%' then 'Active Buyer: Promising New'
     when Customer_Buyer_Type='Active Buyer' and New_Existing_Buyer='New' and RFMEI_order_frequency in ('2','3+') and sales_bkt='middle 30%' then 'Active Buyer: Promising New'
     when Customer_Buyer_Type='Active Buyer' and New_Existing_Buyer='New' and RFMEI_order_frequency in ('1') and sales_bkt='middle 30%' then 'Active Buyer: Other New'
     when Customer_Buyer_Type='Active Buyer' and New_Existing_Buyer='New' and RFMEI_order_frequency in ('1','2','3+') and sales_bkt='bottom 50%' then 'Active Buyer: Other New'
     when Customer_Buyer_Type='Active Buyer' and New_Existing_Buyer='Existing' and RFMEI_order_frequency in ('1','2') and sales_bkt='top 20%' then 'Active Buyer: Very Good'
     when Customer_Buyer_Type='Active Buyer' and New_Existing_Buyer='Existing' and RFMEI_order_frequency in ('3+') and sales_bkt='middle 30%' then 'Active Buyer: Very Good'
     when Customer_Buyer_Type='Active Buyer' and New_Existing_Buyer='Existing' and RFMEI_order_frequency in ('3+') and sales_bkt='top 20%' then 'Active Buyer: VIP'
     when Customer_Buyer_Type='Active Buyer' and New_Existing_Buyer='Existing' and RFMEI_order_frequency in ('1','2') and sales_bkt='middle 30%' then 'Active Buyer: Regular'
     when Customer_Buyer_Type='Active Buyer' and New_Existing_Buyer='Existing' and RFMEI_order_frequency in ('1','2','3+') and sales_bkt='bottom 50%' then 'Active Buyer: To Be Convinced' 
     when Customer_Buyer_Type='Inactive Buyer' and months_since_last_purchase&gt;11 and months_since_last_purchase&lt;=23 
     then concat(Customer_Buyer_Type, ': ', '13-24M',' ', Active_engager_wo_acq)
     when Customer_Buyer_Type='Inactive Buyer' and months_since_last_purchase&gt;23 and months_since_last_purchase&lt;=35 then concat(Customer_Buyer_Type, ': ', '25-36M',' ', Active_engager_wo_acq)
     when Customer_Buyer_Type='Inactive Buyer' and months_since_last_purchase&gt;35 then concat(Customer_Buyer_Type, ': ', '&gt;36M', ' ', Active_engager_wo_acq)
     when  Customer_Buyer_Type = 'Prospects' and months_since_acquired_in_brand&gt;=0 and months_since_acquired_in_brand&lt;=11 then concat(Customer_Buyer_Type, ': ','0-12M',' ', Active_engager_wo_acq) 
     when  Customer_Buyer_Type = 'Prospects' and months_since_acquired_in_brand&gt;11 and months_since_acquired_in_brand&lt;=23 then concat(Customer_Buyer_Type, ': ','13-24M',' ', Active_engager_wo_acq) 
    when  Customer_Buyer_Type = 'Prospects' and months_since_acquired_in_brand&gt;23 and months_since_acquired_in_brand&lt;=35 then concat(Customer_Buyer_Type, ': ','25-36M',' ', Active_engager_wo_acq) 
    when  Customer_Buyer_Type = 'Prospects' and months_since_acquired_in_brand&gt;35 then concat(Customer_Buyer_Type, ': ', '&gt;36M', ' ', Active_engager_wo_acq)    
     else 'Others' end as RFMEI_Segment
from(  
     select A.division_code, A.brand_code, A.brand_customer_id, months_since_acquired_in_brand, active_engager_12M as active_engager,
      active_engager_woacq_12M as active_engager_wo_acq, RFMEI_order_frequency, sales_bkt,datediff(month,last_order_date,max_date) as months_since_last_purchase,
      case when E1.brand_customer_id is not null then 'Active Buyer'
           when E1.brand_customer_id is null and d.brand_customer_id is not null then 'Inactive Buyer'
           else 'Prospects' end as Customer_Buyer_Type,
      case when d.brand_customer_id is not null
           and first_order_date &gt; last_day(DATEADD(YEAR, -1, max_date)) and first_order_date &lt;= max_date then 'New'
           when E1.brand_customer_id is not null and d.brand_customer_id is not null then 'Existing'
           when E1.brand_customer_id is null and d.brand_customer_id is not null then 'Inactive Buyer' else 'Prospects' end as New_Existing_Buyer
      from ( 
            select P.*, COALESCE(datediff(month,to_date(concat_ws('-',substr(CAST(acquisition_date_key AS STRING),1,4),substr(CAST(acquisition_date_key AS STRING),5,2),substr(CAST(acquisition_date_key AS STRING),7,2))),max_date))as months_since_acquired_in_brand
            from crm_reporting.vw_fact_customer_segment_by_brand P
            inner join cte on 1=1
            where acquisition_date_key is not null and trim(acquisition_date_key) &lt;&gt; ''
            and date_key = (select snapshot from cte)
            )A
        inner join cte on 1=1
        left join crm_b2c_nonpii_analytics.BAR_active_engager_quarterly as b on a.brand_customer_id=b.brand_customer_id and a.brand_code=b.brand_code
        left join  -- getting 1st and last order date for every customer - before the last snapshot used
          (select division, brand_code,brand_customer_id,min(order_date) as first_order_date,max(order_date) as last_order_date
            from crm_b2c_nonpii_analytics.BAR_order_sales_data_pn_t3
            inner join cte on 1=1
              where order_date &lt;= max_date and brand_code &lt;&gt; 'CAA'
            group by 1,2,3) d on D.brand_code = A.brand_code and A.brand_customer_id = D.brand_customer_id   
        left join   ( select distinct *,  
               case when net_sales_12M&gt;=0 and net_sales_12M&lt;=l12m_sales_50 then 'bottom 50%'
                    when net_sales_12M&gt;l12m_sales_50 and net_sales_12M&lt;=l12m_sales_80 then 'middle 30%'
                    when net_sales_12M&gt;l12m_sales_80 then 'top 20%' 
                         else 'NA' end as sales_bkt 
               from (   
                    select distinct A.*,
                    case when orders_12M = 0 then 'No Purchase'
                         when orders_12M = 1 then '1 Time per year' 
                         when orders_12M between 2 and 3 then '2-3 Times per year'
                         when orders_12M between 4 and 6 then '3-6 Times per year'
                              else '6+ Times per year' end as Order_Frequency,
                   case when AOV_12M = 0 then 'No Purchase'
                        when AOV_12M &gt; 0 and AOV_12M &lt;= 50 then "1$-50$"
                        when AOV_12M &gt; 50 and AOV_12M &lt;= 100 then "50$-100$"
                        when AOV_12M &gt; 100 and AOV_12M &lt;= 150 then "100$-150$"
                        when AOV_12M &gt; 150 and AOV_12M &lt;= 200 then "150$-200$"
                        when AOV_12M &gt; 200  and AOV_12M &lt;= 300 then "200$-300$"
                        when AOV_12M &gt; 300 then "300$+" end as AOV_12M_Bucket,
                    case when Orders_12M in (1) then '1'
                         when Orders_12M in (2) then '2'
                         when Orders_12M &gt;2 then '3+' end as RFMEI_order_frequency,
                    l12m_sales_80,  l12m_sales_50
                    from   
                       (
                      select division, brand_code, brand_customer_id, sum(net_sales) as net_sales_12M, sum(net_order_qty) as net_items_12M, count(distinct order_num) as Orders_12M, sum(net_sales)/count(distinct order_num) as AOV_12M, sum(net_order_qty)/count(distinct order_num) as IPT_12M
                      from crm_b2c_nonpii_analytics.BAR_order_sales_data_pn_t3
                      inner join cte on 1=1
                      where order_date &gt; last_day(DATEADD(YEAR, -1, max_date)) and order_date &lt;= max_date --TY
                      and brand_code &lt;&gt; 'CAA'
                      group by 1,2,3)a
                    left join ( select division, brand_code,percentile(net_sales_12M,0.8) as l12m_sales_80,  percentile(net_sales_12M,0.5) as l12m_sales_50
                                from  (
                                   select division, brand_code,brand_customer_id, sum(net_sales) as net_sales_12M
                                   from crm_b2c_nonpii_analytics.BAR_order_sales_data_pn_t3
                                   inner join cte on 1=1
                                   where order_date &gt; last_day(DATEADD(YEAR, -1, max_date)) and order_date &lt;= max_date --TY
                                   and brand_code &lt;&gt; 'CAA'
                                   group by 1,2,3)
                                group by 1,2
                               ) b on a.brand_code = b.brand_code
                    )
                 ) E1 on E1.brand_code = A.brand_code and A.brand_customer_id = E1.brand_customer_id
         left join -- last 13-24 months of order history by customer
           (select division, brand_code, brand_customer_id, sum(net_sales) as net_sales_LY, sum(net_order_qty) as net_items_LY, count(distinct order_num) as Orders_LY
             from crm_b2c_nonpii_analytics.BAR_order_sales_data_pn_t3
             inner join cte on 1=1
               where order_date &gt; last_day(DATEADD(YEAR, -2, max_date)) and order_date &lt;= last_day(DATEADD(YEAR, -1, max_date))   --PY
                 and brand_code &lt;&gt; 'CAA'
              group by 1,2,3) F on F.brand_code = A.brand_code and A.brand_customer_id = F.brand_customer_id
)</t>
  </si>
  <si>
    <t>Records by RFMEI Segment - Inactive Buyers</t>
  </si>
  <si>
    <t>For each customer, this KPI shows their RFMEI segment as an inactive buyer, based on time since last purchase and engagement in the last 12 months.</t>
  </si>
  <si>
    <t>Inactive Buyer: &gt;36M N
Inactive Buyer: &gt;36M Y
Inactive Buyer: 13-24M N
Inactive Buyer: 13-24M Y
Inactive Buyer: 25-36M N
Inactive Buyer: 25-36M Y</t>
  </si>
  <si>
    <t>Records by RFMEI Segment - Prospect Buyers</t>
  </si>
  <si>
    <t>For each customer, this KPI shows their RFMEI segment as a prospect, based on tenure and engagement in the last 12 months.</t>
  </si>
  <si>
    <t>Prospects: &gt;36M N
Prospects: &gt;36M Y
Prospects: 0-12M N
Prospects: 0-12M Y
Prospects: 13-24M N
Prospects: 13-24M Y
Prospects: 25-36M N
Prospects: 25-36M Y</t>
  </si>
  <si>
    <t>Revenue by Product Category</t>
  </si>
  <si>
    <t xml:space="preserve"> For each customer, this KPI shows the net sales generated in the last 12 months for each product sub-category purchased.</t>
  </si>
  <si>
    <t xml:space="preserve">   --0 to 12 month data at product category level
with cte as (
select cast((last_day(add_months(current_date(),-1 ))) as string) as max_date, 
cast(replace(last_day(add_months(current_date(),-1 )),"-","") as string) as snapshot
)
select distinct
case when A.division_code = 'ACD' then 'LDB' else A.division_code end as division_code,
 A.brand_code, A.brand_customer_id, COALESCE(E.prodmh_sub_axe,'Not Purchased in L12M') as Product_Category_RFM,
sum(case when E.brand_customer_id is not null then E.net_sales else 0 end) as Last_12M_Revenue
  from crm_reporting.vw_fact_customer_segment_by_brand A
  inner join 
  (select division, brand_code, brand_customer_id, order_date, coalesce(prodmh_sub_axe,'UNDEFINED') as prodmh_sub_axe, sum(net_sales) as net_sales
  from crm_b2c_nonpii_analytics.BAR_order_sales_data_pn_t3
  inner join cte on 1=1
  where order_date &gt; last_day(DATEADD(YEAR, -1, max_date)) and order_date &lt;= max_date --TY
   group by all) E 
    on E.brand_code = A.brand_code and A.brand_customer_id = E.brand_customer_id
 inner join cte on 1=1   
 where date_key = snapshot   
 and A.division_code != 'CORP'
 group by all  ;
</t>
  </si>
  <si>
    <t>Engagement Profile</t>
  </si>
  <si>
    <t>Sign Ups</t>
  </si>
  <si>
    <t>Number of customers who have signed up in last 12 months</t>
  </si>
  <si>
    <t>signups_Q1</t>
  </si>
  <si>
    <t>=
VAR _rev = SWITCH(
    TRUE(),
    SELECTEDVALUE('Time_Slicer'[Period]) = "0-3 Months", 
            CALCULATE(SUM(bar_lusa_base_df1[Brand_Records]), filter(bar_lusa_base_df1,[signups_Q4]="Y")
        ),
    SELECTEDVALUE('Time_Slicer'[Period]) = "3-6 Months", 
            CALCULATE(SUM(bar_lusa_base_df1[Brand_Records]), filter(bar_lusa_base_df1,[signups_Q3]="Y")
        ),
    SELECTEDVALUE('Time_Slicer'[Period]) = "6-9 Months", 
            CALCULATE(SUM(bar_lusa_base_df1[Brand_Records]), filter(bar_lusa_base_df1,[signups_Q2]="Y")
        ),
    SELECTEDVALUE('Time_Slicer'[Period]) = "9-12 Months", 
            CALCULATE(SUM(bar_lusa_base_df1[Brand_Records]), filter(bar_lusa_base_df1,[signups_Q1]="Y")
        ),
     SELECTEDVALUE('Time_Slicer'[Period]) = "0-6 Months", 
            CALCULATE(SUM(bar_lusa_base_df1[Brand_Records]),FILTER(bar_lusa_base_df1,[signups_Q4]= "Y" || 
            bar_lusa_base_df1[signups_Q3]="Y")
        ),
    SELECTEDVALUE('Time_Slicer'[Period]) = "6-12 Months", 
            CALCULATE(SUM(bar_lusa_base_df1[Brand_Records]),FILTER(bar_lusa_base_df1,[signups_Q1]="Y" || 
            bar_lusa_base_df1[signups_Q2]="Y")
        ),
    -- When no single quarter is selected, calculate the total click rate for all quarters
    SELECTEDVALUE('Time_Slicer'[Period]) = "12 Months",
        CALCULATE(
            SUM(bar_lusa_base_df1[Brand_Records]),
            FILTER(bar_lusa_base_df1,[signups_12m]="Y")
        ))
    var b = "0"
RETURN
   SWITCH ( TRUE() ,
_rev = BLANK() ,"N/A",
 _rev &gt; 1000000000 , FORMAT (divide(_rev,1000000000,0) , b &amp; ".0B" ),
_rev &gt; 1000000 , FORMAT (divide(_rev , 1000000 ,0), b &amp; ".0M" ) ,
_rev &gt; 1000.0 , FORMAT (divide(_rev , 1000.0,0) , b &amp; ".0K" ) ,
_rev &gt;= 0.0 , FORMAT (divide(_rev , 1,0) , b &amp; ".0" ) ,
FORMAT (_rev,b)
)
/*VAR res = SWITCH(
    TRUE(),
    SELECTEDVALUE('Time_Slicer'[Period]) = "Q1", 
        DIVIDE(
            CALCULATE(SUM(bar_lusa_base_df1[Brand_Records]), filter(bar_lusa_base_df1,[signups_Q1]="Y")),
            CALCULATE(SUM(bar_lusa_base_df1[Brand_Records]), ALL(bar_lusa_base_df1[Brand_Records]))
        ),
    SELECTEDVALUE('Time_Slicer'[Period]) = "Q2", 
        DIVIDE(
            CALCULATE(SUM(bar_lusa_base_df1[Brand_Records]), filter(bar_lusa_base_df1,[signups_Q2]="Y")),
            CALCULATE(SUM(bar_lusa_base_df1[Brand_Records]), ALL(bar_lusa_base_df1[Brand_Records]))
        ),
    SELECTEDVALUE('Time_Slicer'[Period]) = "Q3", 
        DIVIDE(
            CALCULATE(SUM(bar_lusa_base_df1[Brand_Records]), filter(bar_lusa_base_df1,[signups_Q3]="Y")),
            CALCULATE(SUM(bar_lusa_base_df1[Brand_Records]), ALL(bar_lusa_base_df1[Brand_Records]))
        ),
    SELECTEDVALUE('Time_Slicer'[Period]) = "Q4", 
        DIVIDE(
            CALCULATE(SUM(bar_lusa_base_df1[Brand_Records]), filter(bar_lusa_base_df1,[signups_Q4]="Y")),
            CALCULATE(SUM(bar_lusa_base_df1[Brand_Records]), ALL(bar_lusa_base_df1[Brand_Records]))
        ),
     SELECTEDVALUE('Time_Slicer'[Period]) = "0-6 Months", 
        DIVIDE(
            CALCULATE(SUM(bar_lusa_base_df1[Brand_Records]),FILTER(bar_lusa_base_df1,[signups_Q1]&amp;&amp; 
            bar_lusa_base_df1[signups_Q2]="Y")),
            CALCULATE(SUM(bar_lusa_base_df1[Brand_Records]), ALL(bar_lusa_base_df1[Brand_Records]))
        ),
    SELECTEDVALUE('Time_Slicer'[Period]) = "6-12 Months", 
        DIVIDE(
            CALCULATE(SUM(bar_lusa_base_df1[Brand_Records]),FILTER(bar_lusa_base_df1,[signups_Q3]&amp;&amp; 
            bar_lusa_base_df1[signups_Q4]="Y")),
            CALCULATE(SUM(bar_lusa_base_df1[Brand_Records]), ALL(bar_lusa_base_df1[Brand_Records]))
        ),
    -- When no single quarter is selected, calculate the total click rate for all quarters
    DIVIDE(
        CALCULATE(
            SUM(bar_lusa_base_df1[Brand_Records]),
            FILTER(bar_lusa_base_df1,[signups_12m]="Y")
        ),
        CALCULATE(
            SUM(bar_lusa_base_df1[Brand_Records]),
             ALL(bar_lusa_base_df1[Brand_Records])
        )
    )
)
RETURN
    IF(res = BLANK(), 0, res)*/</t>
  </si>
  <si>
    <t>Query pasted in the next column</t>
  </si>
  <si>
    <t>Campaign Interaction query.txt</t>
  </si>
  <si>
    <t>signups_Q2</t>
  </si>
  <si>
    <t>signups_Q3</t>
  </si>
  <si>
    <t>signups_Q4</t>
  </si>
  <si>
    <t>Reviewers</t>
  </si>
  <si>
    <t>Number of customers who have provided feedback/review in last 12 months</t>
  </si>
  <si>
    <t>reviews_Q1</t>
  </si>
  <si>
    <t>=
VAR _rev = SWITCH(
    TRUE(),
    SELECTEDVALUE('Time_Slicer'[Period]) = "0-3 Months", 
            CALCULATE(SUM(bar_lusa_base_df1[Brand_Records]), filter(bar_lusa_base_df1,[reviews_Q4]="Y")
        ),
    SELECTEDVALUE('Time_Slicer'[Period]) = "3-6 Months", 
            CALCULATE(SUM(bar_lusa_base_df1[Brand_Records]), filter(bar_lusa_base_df1,[reviews_Q3]="Y")
        ),
    SELECTEDVALUE('Time_Slicer'[Period]) = "6-9 Months", 
            CALCULATE(SUM(bar_lusa_base_df1[Brand_Records]), filter(bar_lusa_base_df1,[reviews_Q2]="Y")
        ),
    SELECTEDVALUE('Time_Slicer'[Period]) = "9-12 Months", 
            CALCULATE(SUM(bar_lusa_base_df1[Brand_Records]), filter(bar_lusa_base_df1,[reviews_Q1]="Y")
        ),
     SELECTEDVALUE('Time_Slicer'[Period]) = "0-6 Months", 
            CALCULATE(SUM(bar_lusa_base_df1[Brand_Records]),FILTER(bar_lusa_base_df1,[reviews_Q4]="Y" ||
            bar_lusa_base_df1[reviews_Q3]="Y")
        ),
    SELECTEDVALUE('Time_Slicer'[Period]) = "6-12 Months", 
            CALCULATE(SUM(bar_lusa_base_df1[Brand_Records]),FILTER(bar_lusa_base_df1,[reviews_Q1]="Y" ||
            bar_lusa_base_df1[reviews_Q2]="Y")
        ),
    -- When no single quarter is selected, calculate the total click rate for all quarters
     SELECTEDVALUE('Time_Slicer'[Period]) = "12 Months",
        CALCULATE(
            SUM(bar_lusa_base_df1[Brand_Records]),
            FILTER(bar_lusa_base_df1,[reviews_12m]="Y")
        ))
    var b = "0"
RETURN
   SWITCH ( TRUE() ,
_rev = BLANK() ,"N/A",
 _rev &gt; 1000000000 , FORMAT (divide(_rev,1000000000,0) , b &amp; ".0B" ),
_rev &gt; 1000000 , FORMAT (divide(_rev , 1000000 ,0), b &amp; ".0M" ) ,
_rev &gt; 1000.0 , FORMAT (divide(_rev , 1000.0,0) , b &amp; ".0K" ) ,
_rev &gt;= 0.0 , FORMAT (divide(_rev , 1,0) , b &amp; ".0" ) ,
FORMAT (_rev,b)
)
/*VAR res = SWITCH(
    TRUE(),
    SELECTEDVALUE('Time_Slicer'[Period]) = "Q1", 
        DIVIDE(
            CALCULATE(SUM(bar_lusa_base_df1[Brand_Records]), filter(bar_lusa_base_df1,[reviews_Q1]="Y")),
            CALCULATE(SUM(bar_lusa_base_df1[Brand_Records]), ALL(bar_lusa_base_df1[Brand_Records]))
        ),
    SELECTEDVALUE('Time_Slicer'[Period]) = "Q2", 
        DIVIDE(
            CALCULATE(SUM(bar_lusa_base_df1[Brand_Records]), filter(bar_lusa_base_df1,[reviews_Q2]="Y")),
            CALCULATE(SUM(bar_lusa_base_df1[Brand_Records]), ALL(bar_lusa_base_df1[Brand_Records]))
        ),
    SELECTEDVALUE('Time_Slicer'[Period]) = "Q3", 
        DIVIDE(
            CALCULATE(SUM(bar_lusa_base_df1[Brand_Records]), filter(bar_lusa_base_df1,[reviews_Q3]="Y")),
            CALCULATE(SUM(bar_lusa_base_df1[Brand_Records]), ALL(bar_lusa_base_df1[Brand_Records]))
        ),
    SELECTEDVALUE('Time_Slicer'[Period]) = "Q4", 
        DIVIDE(
            CALCULATE(SUM(bar_lusa_base_df1[Brand_Records]), filter(bar_lusa_base_df1,[reviews_Q4]="Y")),
            CALCULATE(SUM(bar_lusa_base_df1[Brand_Records]), ALL(bar_lusa_base_df1[Brand_Records]))
        ),
     SELECTEDVALUE('Time_Slicer'[Period]) = "0-6 Months", 
        DIVIDE(
            CALCULATE(SUM(bar_lusa_base_df1[Brand_Records]),FILTER(bar_lusa_base_df1,[reviews_Q1]&amp;&amp; 
            bar_lusa_base_df1[reviews_Q2]="Y")),
            CALCULATE(SUM(bar_lusa_base_df1[Brand_Records]), ALL(bar_lusa_base_df1[Brand_Records]))
        ),
    SELECTEDVALUE('Time_Slicer'[Period]) = "6-12 Months", 
        DIVIDE(
            CALCULATE(SUM(bar_lusa_base_df1[Brand_Records]),FILTER(bar_lusa_base_df1,[reviews_Q3]&amp;&amp; 
            bar_lusa_base_df1[reviews_Q4]="Y")),
            CALCULATE(SUM(bar_lusa_base_df1[Brand_Records]), ALL(bar_lusa_base_df1[Brand_Records]))
        ),
    -- When no single quarter is selected, calculate the total click rate for all quarters
    DIVIDE(
        CALCULATE(
            SUM(bar_lusa_base_df1[Brand_Records]),
            FILTER(bar_lusa_base_df1,[reviews_12m]="Y")
        ),
        CALCULATE(
            SUM(bar_lusa_base_df1[Brand_Records]),
             ALL(bar_lusa_base_df1[Brand_Records])
        )
    )
)
RETURN
    IF(res = BLANK(), 0, res)*/</t>
  </si>
  <si>
    <t>reviews_Q2</t>
  </si>
  <si>
    <t>reviews_Q3</t>
  </si>
  <si>
    <t>reviews_Q4</t>
  </si>
  <si>
    <t>Web Visitors</t>
  </si>
  <si>
    <t>Number of customers who have visited website in last 12 months</t>
  </si>
  <si>
    <t>webvisits_Q1</t>
  </si>
  <si>
    <t>=
VAR _rev = SWITCH(
    TRUE(),
    SELECTEDVALUE('Time_Slicer'[Period]) = "0-3 Months", 
            CALCULATE(SUM(bar_lusa_base_df1[Brand_Records]), filter(bar_lusa_base_df1,[webvisits_Q4]="Y")
        ),
    SELECTEDVALUE('Time_Slicer'[Period]) = "3-6 Months", 
            CALCULATE(SUM(bar_lusa_base_df1[Brand_Records]), filter(bar_lusa_base_df1,[webvisits_Q3]="Y")
        ),
    SELECTEDVALUE('Time_Slicer'[Period]) = "6-9 Months", 
            CALCULATE(SUM(bar_lusa_base_df1[Brand_Records]), filter(bar_lusa_base_df1,[webvisits_Q2]="Y")
        ),
    SELECTEDVALUE('Time_Slicer'[Period]) = "9-12 Months", 
            CALCULATE(SUM(bar_lusa_base_df1[Brand_Records]), filter(bar_lusa_base_df1,[webvisits_Q1]="Y")
        ),
     SELECTEDVALUE('Time_Slicer'[Period]) = "0-6 Months", 
            CALCULATE(SUM(bar_lusa_base_df1[Brand_Records]),FILTER(bar_lusa_base_df1,[webvisits_Q4]="Y" || 
            bar_lusa_base_df1[webvisits_Q3]="Y")
        ),
    SELECTEDVALUE('Time_Slicer'[Period]) = "6-12 Months", 
            CALCULATE(SUM(bar_lusa_base_df1[Brand_Records]),FILTER(bar_lusa_base_df1,[webvisits_Q2]="Y" || 
            bar_lusa_base_df1[webvisits_Q1]="Y")
        ),
    -- When no single quarter is selected, calculate the total click rate for all quarters
    SELECTEDVALUE('Time_Slicer'[Period]) = "12 Months", 
        CALCULATE(
            SUM(bar_lusa_base_df1[Brand_Records]),
            FILTER(bar_lusa_base_df1,[webvisits_12m]="Y")
        ))
    var b = "0"
RETURN
   SWITCH ( TRUE() ,
_rev = BLANK() ,"N/A",
 _rev &gt; 1000000000 , FORMAT (divide(_rev,1000000000,0) , b &amp; ".0B" ),
_rev &gt; 1000000 , FORMAT (divide(_rev , 1000000 ,0), b &amp; ".0M" ) ,
_rev &gt; 1000.0 , FORMAT (divide(_rev , 1000.0,0) , b &amp; ".0K" ) ,
_rev &gt;= 0.0 , FORMAT (divide(_rev , 1,0) , b &amp; ".0" ) ,
FORMAT (_rev,b)
)
/*VAR res = SWITCH(
    TRUE(),
    SELECTEDVALUE('Time_Slicer'[Period]) = "Q1", 
        DIVIDE(
            CALCULATE(SUM(bar_lusa_base_df1[Brand_Records]), filter(bar_lusa_base_df1,[reviews_Q1]="Y")),
            CALCULATE(SUM(bar_lusa_base_df1[Brand_Records]), ALL(bar_lusa_base_df1[Brand_Records]))
        ),
    SELECTEDVALUE('Time_Slicer'[Period]) = "Q2", 
        DIVIDE(
            CALCULATE(SUM(bar_lusa_base_df1[Brand_Records]), filter(bar_lusa_base_df1,[reviews_Q2]="Y")),
            CALCULATE(SUM(bar_lusa_base_df1[Brand_Records]), ALL(bar_lusa_base_df1[Brand_Records]))
        ),
    SELECTEDVALUE('Time_Slicer'[Period]) = "Q3", 
        DIVIDE(
            CALCULATE(SUM(bar_lusa_base_df1[Brand_Records]), filter(bar_lusa_base_df1,[reviews_Q3]="Y")),
            CALCULATE(SUM(bar_lusa_base_df1[Brand_Records]), ALL(bar_lusa_base_df1[Brand_Records]))
        ),
    SELECTEDVALUE('Time_Slicer'[Period]) = "Q4", 
        DIVIDE(
            CALCULATE(SUM(bar_lusa_base_df1[Brand_Records]), filter(bar_lusa_base_df1,[reviews_Q4]="Y")),
            CALCULATE(SUM(bar_lusa_base_df1[Brand_Records]), ALL(bar_lusa_base_df1[Brand_Records]))
        ),
     SELECTEDVALUE('Time_Slicer'[Period]) = "0-6 Months", 
        DIVIDE(
            CALCULATE(SUM(bar_lusa_base_df1[Brand_Records]),FILTER(bar_lusa_base_df1,[reviews_Q1]&amp;&amp; 
            bar_lusa_base_df1[reviews_Q2]="Y")),
            CALCULATE(SUM(bar_lusa_base_df1[Brand_Records]), ALL(bar_lusa_base_df1[Brand_Records]))
        ),
    SELECTEDVALUE('Time_Slicer'[Period]) = "6-12 Months", 
        DIVIDE(
            CALCULATE(SUM(bar_lusa_base_df1[Brand_Records]),FILTER(bar_lusa_base_df1,[reviews_Q3]&amp;&amp; 
            bar_lusa_base_df1[reviews_Q4]="Y")),
            CALCULATE(SUM(bar_lusa_base_df1[Brand_Records]), ALL(bar_lusa_base_df1[Brand_Records]))
        ),
    -- When no single quarter is selected, calculate the total click rate for all quarters
    DIVIDE(
        CALCULATE(
            SUM(bar_lusa_base_df1[Brand_Records]),
            FILTER(bar_lusa_base_df1,[reviews_12m]="Y")
        ),
        CALCULATE(
            SUM(bar_lusa_base_df1[Brand_Records]),
             ALL(bar_lusa_base_df1[Brand_Records])
        )
    )
)
RETURN
    IF(res = BLANK(), 0, res)*/
/*VAR res = SWITCH(
    TRUE(),
    SELECTEDVALUE('Time_Slicer'[Period]) = "Q1", 
        DIVIDE(
            CALCULATE(SUM(bar_lusa_base_df1[Brand_Records]), filter(bar_lusa_base_df1,[webvisits_Q1]="Y")),
            CALCULATE(SUM(bar_lusa_base_df1[Brand_Records]), ALL(bar_lusa_base_df1[Brand_Records]))
        ),
    SELECTEDVALUE('Time_Slicer'[Period]) = "Q2", 
        DIVIDE(
            CALCULATE(SUM(bar_lusa_base_df1[Brand_Records]), filter(bar_lusa_base_df1,[webvisits_Q2]="Y")),
            CALCULATE(SUM(bar_lusa_base_df1[Brand_Records]), ALL(bar_lusa_base_df1[Brand_Records]))
        ),
    SELECTEDVALUE('Time_Slicer'[Period]) = "Q3", 
        DIVIDE(
            CALCULATE(SUM(bar_lusa_base_df1[Brand_Records]), filter(bar_lusa_base_df1,[webvisits_Q3]="Y")),
            CALCULATE(SUM(bar_lusa_base_df1[Brand_Records]), ALL(bar_lusa_base_df1[Brand_Records]))
        ),
    SELECTEDVALUE('Time_Slicer'[Period]) = "Q4", 
        DIVIDE(
            CALCULATE(SUM(bar_lusa_base_df1[Brand_Records]), filter(bar_lusa_base_df1,[webvisits_Q4]="Y")),
            CALCULATE(SUM(bar_lusa_base_df1[Brand_Records]), ALL(bar_lusa_base_df1[Brand_Records]))
        ),
     SELECTEDVALUE('Time_Slicer'[Period]) = "0-6 Months", 
        DIVIDE(
            CALCULATE(SUM(bar_lusa_base_df1[Brand_Records]),FILTER(bar_lusa_base_df1,[webvisits_Q1]&amp;&amp; 
            bar_lusa_base_df1[webvisits_Q2]="Y")),
            CALCULATE(SUM(bar_lusa_base_df1[Brand_Records]), ALL(bar_lusa_base_df1[Brand_Records]))
        ),
    SELECTEDVALUE('Time_Slicer'[Period]) = "6-12 Months", 
        DIVIDE(
            CALCULATE(SUM(bar_lusa_base_df1[Brand_Records]),FILTER(bar_lusa_base_df1,[webvisits_Q3]&amp;&amp; 
            bar_lusa_base_df1[webvisits_Q4]="Y")),
            CALCULATE(SUM(bar_lusa_base_df1[Brand_Records]), ALL(bar_lusa_base_df1[Brand_Records]))
        ),
    -- When no single quarter is selected, calculate the total click rate for all quarters
    DIVIDE(
        CALCULATE(
            SUM(bar_lusa_base_df1[Brand_Records]),
            FILTER(bar_lusa_base_df1,[webvisits_12m]="Y")
        ),
        CALCULATE(
            SUM(bar_lusa_base_df1[Brand_Records]),
             ALL(bar_lusa_base_df1[Brand_Records])
        )
    )
)
RETURN
    IF(res = BLANK(), 0, res)*/</t>
  </si>
  <si>
    <t>webvisits_Q2</t>
  </si>
  <si>
    <t>webvisits_Q3</t>
  </si>
  <si>
    <t>webvisits_Q4</t>
  </si>
  <si>
    <t>Clickers</t>
  </si>
  <si>
    <t>Number of customers who have clicked on email/SMS campaign in last 12 months</t>
  </si>
  <si>
    <t>clicks_Q1</t>
  </si>
  <si>
    <t>=
VAR _rev = SWITCH(
    TRUE(),
    SELECTEDVALUE('Time_Slicer'[Period]) = "0-3 Months", 
            CALCULATE(SUM(bar_lusa_base_df1[Brand_Records]), filter(bar_lusa_base_df1,[clicks_Q4]="Y")
        ),
    SELECTEDVALUE('Time_Slicer'[Period]) = "3-6 Months", 
            CALCULATE(SUM(bar_lusa_base_df1[Brand_Records]), filter(bar_lusa_base_df1,[clicks_Q3]="Y")
        ),
    SELECTEDVALUE('Time_Slicer'[Period]) = "6-9 Months", 
            CALCULATE(SUM(bar_lusa_base_df1[Brand_Records]), filter(bar_lusa_base_df1,[clicks_Q2]="Y")
        ),
    SELECTEDVALUE('Time_Slicer'[Period]) = "9-12 Months", 
            CALCULATE(SUM(bar_lusa_base_df1[Brand_Records]), filter(bar_lusa_base_df1,[clicks_Q1]="Y")
        ),
     SELECTEDVALUE('Time_Slicer'[Period]) = "0-6 Months", 
            CALCULATE(SUM(bar_lusa_base_df1[Brand_Records]),FILTER(bar_lusa_base_df1,[clicks_Q4]="Y" ||
            bar_lusa_base_df1[clicks_Q3]="Y")
        ),
    SELECTEDVALUE('Time_Slicer'[Period]) = "6-12 Months", 
            CALCULATE(SUM(bar_lusa_base_df1[Brand_Records]),FILTER(bar_lusa_base_df1,[clicks_Q1]="Y" || 
            bar_lusa_base_df1[clicks_Q2]="Y")
        ),
    -- When no single quarter is selected, calculate the total click rate for all quarters
    SELECTEDVALUE('Time_Slicer'[Period]) = "12 Months",
        CALCULATE(
            SUM(bar_lusa_base_df1[Brand_Records]),
            FILTER(bar_lusa_base_df1,[clicks_12m]="Y")
        ))
    var b = "0"
RETURN
   SWITCH ( TRUE() ,
_rev = BLANK() ,"N/A",
 _rev &gt; 1000000000 , FORMAT (divide(_rev,1000000000,0) , b &amp; ".0B" ),
_rev &gt; 1000000 , FORMAT (divide(_rev , 1000000 ,0), b &amp; ".0M" ) ,
_rev &gt; 1000.0 , FORMAT (divide(_rev , 1000.0,0) , b &amp; ".0K" ) ,
_rev &gt;= 0.0 , FORMAT (divide(_rev , 1,0) , b &amp; ".0" ) ,
FORMAT (_rev,b)
)</t>
  </si>
  <si>
    <t>clicks_Q2</t>
  </si>
  <si>
    <t>clicks_Q3</t>
  </si>
  <si>
    <t>clicks_Q4</t>
  </si>
  <si>
    <t>Emails Delivered</t>
  </si>
  <si>
    <t xml:space="preserve">Number of broadcast and trigger emails delivered in last 12 months </t>
  </si>
  <si>
    <t>Delivered_Email_Broadcast_Q1 + Delivered_Email_Trigger_Q1+…Q4+..Q4</t>
  </si>
  <si>
    <t>=
VAR _rev = 
    SWITCH(
        TRUE(),
        SELECTEDVALUE('Time_Slicer'[Period]) = "0-3 Months", 
            CALCULATE(SUM(bar_lusa_base_df1[Delivered_Email_Broadcast_Q4])+SUM(bar_lusa_base_df1[Delivered_Email_Trigger_Q4]), ALL(bar_lusa_base_df1[Brand_Records])),
        SELECTEDVALUE('Time_Slicer'[Period]) = "3-6 Months", 
            CALCULATE(SUM(bar_lusa_base_df1[Delivered_Email_Broadcast_Q3])+SUM(bar_lusa_base_df1[Delivered_Email_Trigger_Q3]), ALL(bar_lusa_base_df1[Brand_Records])),
        SELECTEDVALUE('Time_Slicer'[Period]) = "6-9 Months", 
            CALCULATE(SUM(bar_lusa_base_df1[Delivered_Email_Broadcast_Q2])+SUM(bar_lusa_base_df1[Delivered_Email_Trigger_Q2]), ALL(bar_lusa_base_df1[Brand_Records])),
        SELECTEDVALUE('Time_Slicer'[Period]) = "9-12 Months", 
            CALCULATE(SUM(bar_lusa_base_df1[Delivered_Email_Broadcast_Q1])+SUM(bar_lusa_base_df1[Delivered_Email_Trigger_Q1]), ALL(bar_lusa_base_df1[Brand_Records])),
        SELECTEDVALUE('Time_Slicer'[Period]) = "0-6 Months", 
            CALCULATE(SUM(bar_lusa_base_df1[Delivered_Email_Broadcast_Q4])+SUM(bar_lusa_base_df1[Delivered_Email_Trigger_Q4]) + SUM(bar_lusa_base_df1[Delivered_Email_Broadcast_Q3])+SUM(bar_lusa_base_df1[Delivered_Email_Trigger_Q3]),ALL(bar_lusa_base_df1[Brand_Records])),
        SELECTEDVALUE('Time_Slicer'[Period]) = "6-12 Months", 
            CALCULATE(SUM(bar_lusa_base_df1[Delivered_Email_Broadcast_Q1])+SUM(bar_lusa_base_df1[Delivered_Email_Trigger_Q1]) + SUM(bar_lusa_base_df1[Delivered_Email_Broadcast_Q2])+SUM(bar_lusa_base_df1[Delivered_Email_Trigger_Q2]),ALL(bar_lusa_base_df1[Brand_Records])),
        -- Default case: Last 12 months
        SELECTEDVALUE('Time_Slicer'[Period]) = "12 Months", 
        CALCULATE(SUM(bar_lusa_base_df1[Delivered_Email_Broadcast_Q1])+SUM(bar_lusa_base_df1[Delivered_Email_Broadcast_Q2])+SUM(bar_lusa_base_df1[Delivered_Email_Broadcast_Q3])+SUM(bar_lusa_base_df1[Delivered_Email_Broadcast_Q4])+SUM(bar_lusa_base_df1[Delivered_Email_Trigger_Q1])+SUM(bar_lusa_base_df1[Delivered_Email_Trigger_Q2])+SUM(bar_lusa_base_df1[Delivered_Email_Trigger_Q3])+ SUM(bar_lusa_base_df1[Delivered_Email_Trigger_Q4]), ALL(bar_lusa_base_df1[Brand_Records]))
    )
RETURN
    SWITCH(
        TRUE(),
        _rev = BLANK(), "N/A",
        _rev &gt;= 1000000000, FORMAT(_rev / 1000000000, "0.0B"),
        _rev &gt;= 1000000, FORMAT(_rev / 1000000, "0.0M"),
        _rev &gt;= 1000, FORMAT(_rev / 1000, "0.0K"),
        _rev &gt;= 0, FORMAT(_rev, "0"),
        "N/A"
    )
/*VAR _rev = SWITCH(
    TRUE(),
    SELECTEDVALUE('Time_Slicer'[Period]) = "Q1", 
            CALCULATE(SUM(bar_lusa_base_df1[Brand_Records]), filter(bar_lusa_base_df1,[Delivered_Email_Q1]="Y")
        ),
    SELECTEDVALUE('Time_Slicer'[Period]) = "Q2", 
            CALCULATE(SUM(bar_lusa_base_df1[Brand_Records]), filter(bar_lusa_base_df1,[Delivered_Email_Q2]="Y")
        ),
    SELECTEDVALUE('Time_Slicer'[Period]) = "Q3", 
            CALCULATE(SUM(bar_lusa_base_df1[Brand_Records]), filter(bar_lusa_base_df1,[Delivered_Email_Q3]="Y")
        ),
    SELECTEDVALUE('Time_Slicer'[Period]) = "Q4", 
            CALCULATE(SUM(bar_lusa_base_df1[Brand_Records]), filter(bar_lusa_base_df1,[Delivered_Email_Q4]="Y")
        ),
     SELECTEDVALUE('Time_Slicer'[Period]) = "0-6 Months", 
            CALCULATE(SUM(bar_lusa_base_df1[Brand_Records]),FILTER(bar_lusa_base_df1,[Delivered_Email_Q1]&amp;&amp; 
            bar_lusa_base_df1[Delivered_Email_Q2]="Y")
        ),
    SELECTEDVALUE('Time_Slicer'[Period]) = "6-12 Months", 
            CALCULATE(SUM(bar_lusa_base_df1[Brand_Records]),FILTER(bar_lusa_base_df1,[Delivered_Email_Q3]&amp;&amp; 
            bar_lusa_base_df1[Delivered_Email_Q4]="Y")
        ),
    -- When no single quarter is selected, calculate the total click rate for all quarters
        CALCULATE(
            SUM(bar_lusa_base_df1[Brand_Records]),
            FILTER(bar_lusa_base_df1,[Delivered_Email_L12M]="Y")
        ))
    var b = "0"
RETURN
   SWITCH ( TRUE() ,
_rev = BLANK() ,"N/A",
 _rev &gt; 1000000000 , FORMAT (divide(_rev,1000000000,0) , b &amp; ".0B" ),
_rev &gt; 1000000 , FORMAT (divide(_rev , 1000000 ,0), b &amp; ".0M" ) ,
_rev &gt; 1000.0 , FORMAT (divide(_rev , 1000.0,0) , b &amp; ".0K" ) ,
_rev &gt;= 0.0 , FORMAT (divide(_rev , 1,0) , b &amp; ".0" ) ,
FORMAT (_rev,b)
)*/</t>
  </si>
  <si>
    <t>Emails Delivered Broadcast</t>
  </si>
  <si>
    <t xml:space="preserve">Number of broadcast emails delivered in last 12 months </t>
  </si>
  <si>
    <t>=
VAR _rev = 
    SWITCH(
        TRUE(),
        SELECTEDVALUE('Time_Slicer'[Period]) = "0-3 Months", 
            CALCULATE(SUM(bar_lusa_base_df1[Delivered_Email_Broadcast_Q4]), ALL(bar_lusa_base_df1[Brand_Records])),
        SELECTEDVALUE('Time_Slicer'[Period]) = "3-6 Months", 
            CALCULATE(SUM(bar_lusa_base_df1[Delivered_Email_Broadcast_Q3]), ALL(bar_lusa_base_df1[Brand_Records])),
        SELECTEDVALUE('Time_Slicer'[Period]) = "6-9 Months", 
            CALCULATE(SUM(bar_lusa_base_df1[Delivered_Email_Broadcast_Q2]), ALL(bar_lusa_base_df1[Brand_Records])),
        SELECTEDVALUE('Time_Slicer'[Period]) = "9-12 Months", 
            CALCULATE(SUM(bar_lusa_base_df1[Delivered_Email_Broadcast_Q1]), ALL(bar_lusa_base_df1[Brand_Records])),
        SELECTEDVALUE('Time_Slicer'[Period]) = "0-6 Months", 
            CALCULATE(SUM(bar_lusa_base_df1[Delivered_Email_Broadcast_Q4]) + SUM(bar_lusa_base_df1[Delivered_Email_Broadcast_Q3]),ALL(bar_lusa_base_df1[Brand_Records])),
        SELECTEDVALUE('Time_Slicer'[Period]) = "6-12 Months", 
            CALCULATE(SUM(bar_lusa_base_df1[Delivered_Email_Broadcast_Q2]) + SUM(bar_lusa_base_df1[Delivered_Email_Broadcast_Q1]),ALL(bar_lusa_base_df1[Brand_Records])),
        -- Default case: Last 12 months
        SELECTEDVALUE('Time_Slicer'[Period]) = "12 Months",
        CALCULATE(SUM(bar_lusa_base_df1[Delivered_Email_Broadcast_Q1]) + SUM(bar_lusa_base_df1[Delivered_Email_Broadcast_Q2]) + SUM(bar_lusa_base_df1[Delivered_Email_Broadcast_Q3]) + SUM(bar_lusa_base_df1[Delivered_Email_Broadcast_Q4]),ALL(bar_lusa_base_df1[Brand_Records]))
    )
RETURN
    SWITCH(
        TRUE(),
        _rev = BLANK(), "N/A",
        _rev &gt;= 1000000000, FORMAT(_rev / 1000000000, "0.0B"),
        _rev &gt;= 1000000, FORMAT(_rev / 1000000, "0.0M"),
        _rev &gt;= 1000, FORMAT(_rev / 1000, "0.0K"),
        _rev &gt;= 0, FORMAT(_rev, "0"),
        "N/A"
    )</t>
  </si>
  <si>
    <t>Emails Delivered Trigger</t>
  </si>
  <si>
    <t xml:space="preserve">Number of trigger emails delivered in last 12 months </t>
  </si>
  <si>
    <t>=
VAR _rev = 
    SWITCH(
        TRUE(),
        SELECTEDVALUE('Time_Slicer'[Period]) = "0-3 Months", 
            CALCULATE(SUM(bar_lusa_base_df1[Delivered_Email_Trigger_Q4]), ALL(bar_lusa_base_df1[Brand_Records])),
        SELECTEDVALUE('Time_Slicer'[Period]) = "3-6 Months", 
            CALCULATE(SUM(bar_lusa_base_df1[Delivered_Email_Trigger_Q3]), ALL(bar_lusa_base_df1[Brand_Records])),
        SELECTEDVALUE('Time_Slicer'[Period]) = "6-9 Months", 
            CALCULATE(SUM(bar_lusa_base_df1[Delivered_Email_Trigger_Q2]), ALL(bar_lusa_base_df1[Brand_Records])),
        SELECTEDVALUE('Time_Slicer'[Period]) = "Q9-12 Months", 
            CALCULATE(SUM(bar_lusa_base_df1[Delivered_Email_Trigger_Q1]), ALL(bar_lusa_base_df1[Brand_Records])),
        SELECTEDVALUE('Time_Slicer'[Period]) = "0-6 Months", 
            CALCULATE(SUM(bar_lusa_base_df1[Delivered_Email_Trigger_Q4]) + SUM(bar_lusa_base_df1[Delivered_Email_Trigger_Q3]),ALL(bar_lusa_base_df1[Brand_Records])),
        SELECTEDVALUE('Time_Slicer'[Period]) = "6-12 Months", 
            CALCULATE(SUM(bar_lusa_base_df1[Delivered_Email_Trigger_Q2]) + SUM(bar_lusa_base_df1[Delivered_Email_Trigger_Q1]),ALL(bar_lusa_base_df1[Brand_Records])),
        -- Default case: Last 12 months
        SELECTEDVALUE('Time_Slicer'[Period]) = "12 Months",
        CALCULATE(SUM(bar_lusa_base_df1[Delivered_Email_Trigger_Q1]) + SUM(bar_lusa_base_df1[Delivered_Email_Trigger_Q2]) + SUM(bar_lusa_base_df1[Delivered_Email_Trigger_Q3]) + SUM(bar_lusa_base_df1[Delivered_Email_Trigger_Q4]),ALL(bar_lusa_base_df1[Brand_Records]))
    )
RETURN
    SWITCH(
        TRUE(),
        _rev = BLANK(), "N/A",
        _rev &gt;= 1000000000, FORMAT(_rev / 1000000000, "0.0B"),
        _rev &gt;= 1000000, FORMAT(_rev / 1000000, "0.0M"),
        _rev &gt;= 1000, FORMAT(_rev / 1000, "0.0K"),
        _rev &gt;= 0, FORMAT(_rev, "0"),
        "N/A"
    )</t>
  </si>
  <si>
    <t>Average Email Campaigns per Customer</t>
  </si>
  <si>
    <t>Calculated as the number of broadcast and trigger emails delivered in the last 12 months divided by the number of customers who received these emails. This KPI measures the average frequency of email communications per customer.</t>
  </si>
  <si>
    <t>Unique_campaigns_Email_Q1</t>
  </si>
  <si>
    <t>=
VAR _rev = 
    SWITCH(
        TRUE(),
        SELECTEDVALUE('Time_Slicer'[Period]) = "0-3 Months", 
            DIVIDE(SUMX(bar_lusa_base_df1, bar_lusa_base_df1[Unique_campaigns_Email_Q4]* bar_lusa_base_df1[Brand_Records]), SUM(bar_lusa_base_df1[Brand_Records])),
        SELECTEDVALUE('Time_Slicer'[Period]) = "3-6 Months", 
            DIVIDE(SUMX(bar_lusa_base_df1, bar_lusa_base_df1[Unique_campaigns_Email_Q3]* bar_lusa_base_df1[Brand_Records]), SUM(bar_lusa_base_df1[Brand_Records])),
        SELECTEDVALUE('Time_Slicer'[Period]) = "6-9 Months", 
            DIVIDE(SUMX(bar_lusa_base_df1, bar_lusa_base_df1[Unique_campaigns_Email_Q2]* bar_lusa_base_df1[Brand_Records]), SUM(bar_lusa_base_df1[Brand_Records])),
        SELECTEDVALUE('Time_Slicer'[Period]) = "9-12 Months", 
            DIVIDE(SUMX(bar_lusa_base_df1, bar_lusa_base_df1[Unique_campaigns_Email_Q1]* bar_lusa_base_df1[Brand_Records]), SUM(bar_lusa_base_df1[Brand_Records])),
        SELECTEDVALUE('Time_Slicer'[Period]) = "0-6 Months", 
            DIVIDE(SUMX(bar_lusa_base_df1, bar_lusa_base_df1[Unique_campaigns_Email_L0_6M] * bar_lusa_base_df1[Brand_Records]), SUM(bar_lusa_base_df1[Brand_Records])),
        SELECTEDVALUE('Time_Slicer'[Period]) = "6-12 Months", 
            DIVIDE(SUMX(bar_lusa_base_df1, bar_lusa_base_df1[Unique_campaigns_Email_L6_12M] * bar_lusa_base_df1[Brand_Records]), SUM(bar_lusa_base_df1[Brand_Records])),
        -- Default case: Last 12 months
        SELECTEDVALUE('Time_Slicer'[Period]) = "12 Months", 
       DIVIDE(SUMX(bar_lusa_base_df1, bar_lusa_base_df1[Unique_campaigns_Email_L12M] * bar_lusa_base_df1[Brand_Records]), SUM(bar_lusa_base_df1[Brand_Records]))
    )
RETURN
    SWITCH(
        TRUE(),
        _rev = BLANK(), "N/A",
        _rev &gt;= 1000000000, FORMAT(_rev / 1000000000, "0.0B"),
        _rev &gt;= 1000000, FORMAT(_rev / 1000000, "0.0M"),
        _rev &gt;= 1000, FORMAT(_rev / 1000, "0.0K"),
        _rev &gt;= 0, FORMAT(_rev, "0"),
        "N/A"
    )</t>
  </si>
  <si>
    <t>Unique_campaigns_Email_Q2</t>
  </si>
  <si>
    <t>Unique_campaigns_Email_Q3</t>
  </si>
  <si>
    <t>Unique_campaigns_Email_Q4</t>
  </si>
  <si>
    <t>Average Broadcast Email Campaigns per Customer</t>
  </si>
  <si>
    <t>Number of broadcast emails delivered in the last 12 months divided by the number of customers who received broadcast emails. This shows the average broadcast email frequency per customer.</t>
  </si>
  <si>
    <t>Unique_campaigns_Email_Broadcast_Q1</t>
  </si>
  <si>
    <t>=
VAR _rev = 
    SWITCH(
        TRUE(),
        SELECTEDVALUE('Time_Slicer'[Period]) = "0-3 Months", 
            DIVIDE(SUMX(bar_lusa_base_df1, bar_lusa_base_df1[Unique_campaigns_Email_Broadcast_Q4]* bar_lusa_base_df1[Brand_Records]), SUM(bar_lusa_base_df1[Brand_Records])),
        SELECTEDVALUE('Time_Slicer'[Period]) = "3-6 Months", 
            DIVIDE(SUMX(bar_lusa_base_df1, bar_lusa_base_df1[Unique_campaigns_Email_Broadcast_Q3]* bar_lusa_base_df1[Brand_Records]), SUM(bar_lusa_base_df1[Brand_Records])),
        SELECTEDVALUE('Time_Slicer'[Period]) = "6-9 Months", 
            DIVIDE(SUMX(bar_lusa_base_df1, bar_lusa_base_df1[Unique_campaigns_Email_Broadcast_Q2]* bar_lusa_base_df1[Brand_Records]), SUM(bar_lusa_base_df1[Brand_Records])),
        SELECTEDVALUE('Time_Slicer'[Period]) = "9-12 Months", 
            DIVIDE(SUMX(bar_lusa_base_df1, bar_lusa_base_df1[Unique_campaigns_Email_Broadcast_Q1]* bar_lusa_base_df1[Brand_Records]), SUM(bar_lusa_base_df1[Brand_Records])),
        SELECTEDVALUE('Time_Slicer'[Period]) = "0-6 Months", 
            DIVIDE(SUMX(bar_lusa_base_df1, bar_lusa_base_df1[Unique_campaigns_Email_Broadcast_L0_6M] * bar_lusa_base_df1[Brand_Records]), SUM(bar_lusa_base_df1[Brand_Records])),
        SELECTEDVALUE('Time_Slicer'[Period]) = "6-12 Months", 
            DIVIDE(SUMX(bar_lusa_base_df1, bar_lusa_base_df1[Unique_campaigns_Email_Broadcast_L6_12M] * bar_lusa_base_df1[Brand_Records]), SUM(bar_lusa_base_df1[Brand_Records])),
        -- Default case: Last 12 months
       DIVIDE(SUMX(bar_lusa_base_df1, bar_lusa_base_df1[Unique_campaigns_Email_Broadcast_L12M] * bar_lusa_base_df1[Brand_Records]), SUM(bar_lusa_base_df1[Brand_Records]))
    )
RETURN
    SWITCH(
        TRUE(),
        _rev = BLANK(), "N/A",
        _rev &gt;= 1000000000, FORMAT(_rev / 1000000000, "0.0B"),
        _rev &gt;= 1000000, FORMAT(_rev / 1000000, "0.0M"),
        _rev &gt;= 1000, FORMAT(_rev / 1000, "0.0K"),
        _rev &gt;= 0, FORMAT(_rev, "0"),
        "N/A"
    )</t>
  </si>
  <si>
    <t>Unique_campaigns_Email_Broadcast_Q2</t>
  </si>
  <si>
    <t>Unique_campaigns_Email_Broadcast_Q3</t>
  </si>
  <si>
    <t>Unique_campaigns_Email_Broadcast_Q4</t>
  </si>
  <si>
    <t>Average Trigger Email Campaigns per Customer</t>
  </si>
  <si>
    <t>Number of trigger emails delivered in the last 12 months divided by the number of customers who received trigger emails. This shows the average trigger email frequency per customer.</t>
  </si>
  <si>
    <t>Unique_campaigns_Email_Trigger_Q1</t>
  </si>
  <si>
    <t>=
VAR _rev = 
    SWITCH(
        TRUE(),
        SELECTEDVALUE('Time_Slicer'[Period]) = "0-3 Months", 
            DIVIDE(SUMX(bar_lusa_base_df1, bar_lusa_base_df1[Unique_campaigns_Email_Trigger_Q4]* bar_lusa_base_df1[Brand_Records]), SUM(bar_lusa_base_df1[Brand_Records])),
        SELECTEDVALUE('Time_Slicer'[Period]) = "3-6 Months",
            DIVIDE(SUMX(bar_lusa_base_df1, bar_lusa_base_df1[Unique_campaigns_Email_Trigger_Q3]* bar_lusa_base_df1[Brand_Records]), SUM(bar_lusa_base_df1[Brand_Records])),
        SELECTEDVALUE('Time_Slicer'[Period]) = "6-9 Months", 
            DIVIDE(SUMX(bar_lusa_base_df1, bar_lusa_base_df1[Unique_campaigns_Email_Trigger_Q2]* bar_lusa_base_df1[Brand_Records]), SUM(bar_lusa_base_df1[Brand_Records])),
        SELECTEDVALUE('Time_Slicer'[Period]) = "9-12 Months",  
            DIVIDE(SUMX(bar_lusa_base_df1, bar_lusa_base_df1[Unique_campaigns_Email_Trigger_Q1]* bar_lusa_base_df1[Brand_Records]), SUM(bar_lusa_base_df1[Brand_Records])),
        SELECTEDVALUE('Time_Slicer'[Period]) = "0-6 Months", 
            DIVIDE(SUMX(bar_lusa_base_df1, bar_lusa_base_df1[Unique_campaigns_Email_Trigger_L0_6M] * bar_lusa_base_df1[Brand_Records]), SUM(bar_lusa_base_df1[Brand_Records])),
        SELECTEDVALUE('Time_Slicer'[Period]) = "6-12 Months", 
            DIVIDE(SUMX(bar_lusa_base_df1, bar_lusa_base_df1[Unique_campaigns_Email_Trigger_L6_12M] * bar_lusa_base_df1[Brand_Records]), SUM(bar_lusa_base_df1[Brand_Records])),
        -- Default case: Last 12 months
       DIVIDE(SUMX(bar_lusa_base_df1, bar_lusa_base_df1[Unique_campaigns_Email_Trigger_L12M] * bar_lusa_base_df1[Brand_Records]), SUM(bar_lusa_base_df1[Brand_Records]))
    )
RETURN
    SWITCH(
        TRUE(),
        _rev = BLANK(), "N/A",
        _rev &gt;= 1000000000, FORMAT(_rev / 1000000000, "0.0B"),
        _rev &gt;= 1000000, FORMAT(_rev / 1000000, "0.0M"),
        _rev &gt;= 1000, FORMAT(_rev / 1000, "0.0K"),
        _rev &gt;= 0, FORMAT(_rev, "0"),
        "N/A"
    )</t>
  </si>
  <si>
    <t>Unique_campaigns_Email_Trigger_Q2</t>
  </si>
  <si>
    <t>Unique_campaigns_Email_Trigger_Q3</t>
  </si>
  <si>
    <t>Unique_campaigns_Email_Trigger_Q4</t>
  </si>
  <si>
    <t>% Cutomers Contacted</t>
  </si>
  <si>
    <t>Percentage of customers who received at least one broadcast or trigger email in the last 12 months (or selected time period) out of the total database size. This KPI measures the reach of email campaigns.</t>
  </si>
  <si>
    <t>Filter_Delivered_Q1</t>
  </si>
  <si>
    <t>=
VAR res = SWITCH(
    TRUE(),
    -- Q1 Calculation
    SELECTEDVALUE('Time_Slicer'[Period]) = "Q1",
        DIVIDE(
            CALCULATE(
                SUM(bar_lusa_base_df1[Brand_Records]),
                FILTER(bar_lusa_base_df1, bar_lusa_base_df1[Filter_Delivered_Q1] = "Y" &amp;&amp; bar_lusa_base_df1[Email_Channel] = "Y")
            ),
                SUM(bar_lusa_base_df1[Brand_Records])
        ),
    -- Q2 Calculation
    SELECTEDVALUE('Time_Slicer'[Period]) = "Q2",
        DIVIDE(
            CALCULATE(
                SUM(bar_lusa_base_df1[Brand_Records]),
                FILTER(bar_lusa_base_df1, bar_lusa_base_df1[Filter_Delivered_Q2] = "Y" &amp;&amp; bar_lusa_base_df1[Email_Channel] = "Y")
            ),
                SUM(bar_lusa_base_df1[Brand_Records])
        ),
    -- Q3 Calculation
    SELECTEDVALUE('Time_Slicer'[Period]) = "Q3",
        DIVIDE(
            CALCULATE(
                SUM(bar_lusa_base_df1[Brand_Records]),
                FILTER(bar_lusa_base_df1, bar_lusa_base_df1[Filter_Delivered_Q3] = "Y" &amp;&amp; bar_lusa_base_df1[Email_Channel] = "Y")
            ),
                SUM(bar_lusa_base_df1[Brand_Records])
        ),
    -- Q4 Calculation
    SELECTEDVALUE('Time_Slicer'[Period]) = "Q4",
        DIVIDE(
            CALCULATE(
                SUM(bar_lusa_base_df1[Brand_Records]),
                FILTER(bar_lusa_base_df1, bar_lusa_base_df1[Filter_Delivered_Q4] = "Y" &amp;&amp; bar_lusa_base_df1[Email_Channel] = "Y")
            ),
                SUM(bar_lusa_base_df1[Brand_Records])
        ),
    -- 0-6 Months Calculation
    SELECTEDVALUE('Time_Slicer'[Period]) = "0-6 Months",
        DIVIDE(
            CALCULATE(
                SUM(bar_lusa_base_df1[Brand_Records]),
                FILTER(
                    bar_lusa_base_df1,
                    bar_lusa_base_df1[Filter_Delivered_Q4] = "Y" ||
                    bar_lusa_base_df1[Filter_Delivered_Q3] = "Y"), FILTER(bar_lusa_base_df1,
                    bar_lusa_base_df1[Email_Channel] = "Y"
                )
            ),
                SUM(bar_lusa_base_df1[Brand_Records])
        ),
    -- 6-12 Months Calculation
    SELECTEDVALUE('Time_Slicer'[Period]) = "6-12 Months",
        DIVIDE(
            CALCULATE(
                SUM(bar_lusa_base_df1[Brand_Records]),
                FILTER(
                    bar_lusa_base_df1,
                    bar_lusa_base_df1[Filter_Delivered_Q1] = "Y" ||
                    bar_lusa_base_df1[Filter_Delivered_Q2] = "Y"),FILTER(bar_lusa_base_df1,
                    bar_lusa_base_df1[Email_Channel] = "Y"
                )
            ),
                SUM(bar_lusa_base_df1[Brand_Records])
        ),
    -- Default Case (Last 12 Months Calculation)
    DIVIDE(
        CALCULATE(
            SUM(bar_lusa_base_df1[Brand_Records]),
            FILTER(
                bar_lusa_base_df1,
                bar_lusa_base_df1[Filter_Delivered_Q1] = "Y" ||
                bar_lusa_base_df1[Filter_Delivered_Q2] = "Y" ||
                bar_lusa_base_df1[Filter_Delivered_Q3] = "Y" ||
                bar_lusa_base_df1[Filter_Delivered_Q4] = "Y"), FILTER(bar_lusa_base_df1,                bar_lusa_base_df1[Email_Channel] = "Y"
            )
        ),
            SUM(bar_lusa_base_df1[Brand_Records])
    )
)
RETURN
    IF(res = BLANK(), 0, res)</t>
  </si>
  <si>
    <t>Filter_Delivered_Q2</t>
  </si>
  <si>
    <t>Filter_Delivered_Q3</t>
  </si>
  <si>
    <t>Filter_Delivered_Q4</t>
  </si>
  <si>
    <t>Email_Channel</t>
  </si>
  <si>
    <t>SMS_Channel</t>
  </si>
  <si>
    <t>% Customers that Opened Email</t>
  </si>
  <si>
    <t>Percentage of customers who opened at least one broadcast or trigger email in the last 12 months out of those who received at least one such email. This KPI measures email open engagement.</t>
  </si>
  <si>
    <t>Filter_opened_Q1</t>
  </si>
  <si>
    <t>=
VAR res = SWITCH(
    TRUE(),
    -- Q1 Calculation
    SELECTEDVALUE('Time_Slicer'[Period]) = "Q1",
        DIVIDE(
            CALCULATE(
                SUM(bar_lusa_base_df1[Brand_Records]),
                FILTER(bar_lusa_base_df1, bar_lusa_base_df1[Filter_opened_Q1] = "Y" &amp;&amp; bar_lusa_base_df1[Email_Channel] = "Y")
            ),
            CALCULATE(
                SUM(bar_lusa_base_df1[Brand_Records]),
                FILTER(bar_lusa_base_df1, bar_lusa_base_df1[Filter_Delivered_Q1] = "Y" &amp;&amp; bar_lusa_base_df1[Email_Channel] = "Y")
            )
        ),
    -- Q2 Calculation
    SELECTEDVALUE('Time_Slicer'[Period]) = "Q2",
        DIVIDE(
            CALCULATE(
                SUM(bar_lusa_base_df1[Brand_Records]),
                FILTER(bar_lusa_base_df1, bar_lusa_base_df1[Filter_opened_Q2] = "Y" &amp;&amp; bar_lusa_base_df1[Email_Channel] = "Y")
            ),
            CALCULATE(
                SUM(bar_lusa_base_df1[Brand_Records]),
                FILTER(bar_lusa_base_df1, bar_lusa_base_df1[Filter_Delivered_Q2] = "Y" &amp;&amp; bar_lusa_base_df1[Email_Channel] = "Y")
            )
        ),
    -- Q3 Calculation
    SELECTEDVALUE('Time_Slicer'[Period]) = "Q3",
        DIVIDE(
            CALCULATE(
                SUM(bar_lusa_base_df1[Brand_Records]),
                FILTER(bar_lusa_base_df1, bar_lusa_base_df1[Filter_opened_Q3] = "Y" &amp;&amp; bar_lusa_base_df1[Email_Channel] = "Y")
            ),
            CALCULATE(
                SUM(bar_lusa_base_df1[Brand_Records]),
                FILTER(bar_lusa_base_df1, bar_lusa_base_df1[Filter_Delivered_Q3] = "Y" &amp;&amp; bar_lusa_base_df1[Email_Channel] = "Y")
            )
        ),
    -- Q4 Calculation
    SELECTEDVALUE('Time_Slicer'[Period]) = "Q4",
        DIVIDE(
            CALCULATE(
                SUM(bar_lusa_base_df1[Brand_Records]),
                FILTER(bar_lusa_base_df1, bar_lusa_base_df1[Filter_opened_Q4] = "Y" &amp;&amp; bar_lusa_base_df1[Email_Channel] = "Y")
            ),
            CALCULATE(
                SUM(bar_lusa_base_df1[Brand_Records]),
                FILTER(bar_lusa_base_df1, bar_lusa_base_df1[Filter_Delivered_Q4] = "Y" &amp;&amp; bar_lusa_base_df1[Email_Channel] = "Y")
            )
        ),
    -- 0-6 Months Calculation
    SELECTEDVALUE('Time_Slicer'[Period]) = "0-6 Months",
        DIVIDE(
            CALCULATE(
                SUM(bar_lusa_base_df1[Brand_Records]),
                FILTER(
                    bar_lusa_base_df1,
                    bar_lusa_base_df1[Filter_opened_Q4] = "Y" ||
                    bar_lusa_base_df1[Filter_opened_Q3] = "Y"),FILTER(bar_lusa_base_df1,
                    bar_lusa_base_df1[Email_Channel] = "Y"
                )
            ),
            CALCULATE(
                SUM(bar_lusa_base_df1[Brand_Records]),
                FILTER(
                    bar_lusa_base_df1,
                    bar_lusa_base_df1[Filter_Delivered_Q4] = "Y" ||
                    bar_lusa_base_df1[Filter_Delivered_Q3] = "Y"), FILTER(bar_lusa_base_df1,
                    bar_lusa_base_df1[Email_Channel] = "Y"
                )
            )
        ),
    -- 6-12 Months Calculation
    SELECTEDVALUE('Time_Slicer'[Period]) = "6-12 Months",
        DIVIDE(
            CALCULATE(
                SUM(bar_lusa_base_df1[Brand_Records]),
                FILTER(
                    bar_lusa_base_df1,
                    bar_lusa_base_df1[Filter_opened_Q2] = "Y" ||
                    bar_lusa_base_df1[Filter_opened_Q1] = "Y"), FILTER(bar_lusa_base_df1,
                    bar_lusa_base_df1[Email_Channel] = "Y"
                )
            ),
            CALCULATE(
                SUM(bar_lusa_base_df1[Brand_Records]),
                FILTER(
                    bar_lusa_base_df1,
                    bar_lusa_base_df1[Filter_Delivered_Q2] = "Y" ||
                    bar_lusa_base_df1[Filter_Delivered_Q1] = "Y"),FILTER(bar_lusa_base_df1,
                    bar_lusa_base_df1[Email_Channel] = "Y"
                )
            )
        ),
    -- Default Case (Last 12 Months Calculation)
    DIVIDE(
        CALCULATE(
            SUM(bar_lusa_base_df1[Brand_Records]),
            FILTER(
                bar_lusa_base_df1,
                bar_lusa_base_df1[Filter_opened_Q1] = "Y" ||
                bar_lusa_base_df1[Filter_opened_Q2] = "Y" ||
                bar_lusa_base_df1[Filter_opened_Q3] = "Y" ||
                bar_lusa_base_df1[Filter_opened_Q4] = "Y"),FILTER(bar_lusa_base_df1,
                bar_lusa_base_df1[Email_Channel] = "Y"
            )
        ),
        CALCULATE(
            SUM(bar_lusa_base_df1[Brand_Records]),
            FILTER(
                bar_lusa_base_df1,
                bar_lusa_base_df1[Filter_Delivered_Q1] = "Y" ||
                bar_lusa_base_df1[Filter_Delivered_Q2] = "Y" ||
                bar_lusa_base_df1[Filter_Delivered_Q3] = "Y" ||
                bar_lusa_base_df1[Filter_Delivered_Q4] = "Y"),FILTER(bar_lusa_base_df1,
                bar_lusa_base_df1[Email_Channel] = "Y"
            )
        )
    )
)
RETURN
    IF(res = BLANK(), 0, res)
/*VAR res = SWITCH(
    TRUE(),
    SELECTEDVALUE('Time_Slicer'[Period]) = "Q1", 
        DIVIDE(
            CALCULATE(SUM(bar_lusa_base_df1[Brand_Records])),filter (bar_lusa_base_df1,bar_lusa_base_df1[Filter_opened_Q1] &amp;&amp; bar_lusa_base_df1[Email_Channel]="Y")),
            CALCULATE(SUM(bar_lusa_base_df1[Brand_Records]), filter(bar_lusa_base_df1,bar_lusa_base_df1[Filter_Delivered_Q1] = "Y" &amp;&amp; bar_lusa_base_df1[Email_Channel]="Y")
        ),
    SELECTEDVALUE('Time_Slicer'[Period]) = "Q2", 
        DIVIDE(
            CALCULATE(SUM(bar_lusa_base_df1[Brand_Records])),filter (bar_lusa_base_df1,bar_lusa_base_df1[Filter_opened_Q2] &amp;&amp; bar_lusa_base_df1[Email_Channel]="Y")),
            CALCULATE(SUM(bar_lusa_base_df1[Brand_Records]), filter(bar_lusa_base_df1,bar_lusa_base_df1[Filter_Delivered_Q2] = "Y" &amp;&amp; bar_lusa_base_df1[Email_Channel]="Y")
        ),
    SELECTEDVALUE('Time_Slicer'[Period]) = "Q3", 
        DIVIDE(
            CALCULATE(SUM(bar_lusa_base_df1[Brand_Records])),filter (bar_lusa_base_df1,bar_lusa_base_df1[Filter_opened_Q3] &amp;&amp; bar_lusa_base_df1[Email_Channel]="Y")),
            CALCULATE(SUM(bar_lusa_base_df1[Brand_Records]), filter(bar_lusa_base_df1,bar_lusa_base_df1[Filter_Delivered_Q3] = "Y" &amp;&amp; bar_lusa_base_df1[Email_Channel]="Y")
        ),
    SELECTEDVALUE('Time_Slicer'[Period]) = "Q4", 
        DIVIDE(
            CALCULATE(SUM(bar_lusa_base_df1[Brand_Records])),filter (bar_lusa_base_df1,bar_lusa_base_df1[Filter_opened_Q4] &amp;&amp; bar_lusa_base_df1[Email_Channel]="Y")),
            CALCULATE(SUM(bar_lusa_base_df1[Brand_Records]), filter(bar_lusa_base_df1,bar_lusa_base_df1[Filter_Delivered_Q4] = "Y" &amp;&amp; bar_lusa_base_df1[Email_Channel]="Y")
        ),
     SELECTEDVALUE('Time_Slicer'[Period]) = "0-6 Months", 
        DIVIDE(
            CALCULATE(SUM(bar_lusa_base_df1[Brand_Records])),filter (bar_lusa_base_df1,bar_lusa_base_df1[Filter_opened_Q1] &amp;&amp; bar_lusa_base_df1[Filter_opened_Q2] &amp;&amp; bar_lusa_base_df1[Email_Channel]="Y" )),
            CALCULATE(SUM(bar_lusa_base_df1[Brand_Records]), filter(bar_lusa_base_df1,bar_lusa_base_df1[Filter_Delivered_Q1] = "Y" &amp;&amp;  bar_lusa_base_df1[Filter_Delivered_Q2] = "Y" &amp;&amp; bar_lusa_base_df1[Email_Channel]="Y")
        ),
    SELECTEDVALUE('Time_Slicer'[Period]) = "6-12 Months", 
        DIVIDE(
            CALCULATE(SUM(bar_lusa_base_df1[Brand_Records])),filter (bar_lusa_base_df1,bar_lusa_base_df1[Filter_opened_Q3] &amp;&amp; bar_lusa_base_df1[Filter_opened_Q4] &amp;&amp; bar_lusa_base_df1[Email_Channel]="Y" )),
            CALCULATE(SUM(bar_lusa_base_df1[Brand_Records]), filter(bar_lusa_base_df1,bar_lusa_base_df1[Filter_Delivered_Q3] = "Y" &amp;&amp; bar_lusa_base_df1[Filter_Delivered_Q4] = "Y" &amp;&amp; bar_lusa_base_df1[Email_Channel]="Y")
        ),
    -- When no single quarter is selected, calculate the total click rate for all quarters
    DIVIDE(
        CALCULATE(
             CALCULATE(SUM(bar_lusa_base_df1[Brand_Records])),filter (bar_lusa_base_df1,bar_lusa_base_df1[Filter_opened_Q1] &amp;&amp; bar_lusa_base_df1[Filter_opened_Q2] &amp;&amp; bar_lusa_base_df1[Filter_opened_Q3] &amp;&amp; bar_lusa_base_df1[Filter_opened_Q4] &amp;&amp; bar_lusa_base_df1[Email_Channel]="Y" )),
            CALCULATE(SUM(bar_lusa_base_df1[Brand_Records]), filter(bar_lusa_base_df1,bar_lusa_base_df1[Filter_Delivered_Q1] = "Y" &amp;&amp; bar_lusa_base_df1[Filter_Delivered_Q2] = "Y" &amp;&amp; bar_lusa_base_df1[Filter_Delivered_Q3] = "Y" &amp;&amp; bar_lusa_base_df1[Filter_Delivered_Q4] = "Y" &amp;&amp; bar_lusa_base_df1[Email_Channel]="Y")
            )
        )
    )
RETURN
    IF(res = BLANK(), 0, res)*/</t>
  </si>
  <si>
    <t>Filter_opened_Q2</t>
  </si>
  <si>
    <t>Filter_opened_Q3</t>
  </si>
  <si>
    <t>Filter_opened_Q4</t>
  </si>
  <si>
    <t>not required</t>
  </si>
  <si>
    <t>% Customers that Clicked</t>
  </si>
  <si>
    <t>Percentage of customers who clicked on at least one broadcast or trigger email in the last 12 months out of those who received at least one such email. This KPI measures click engagement.</t>
  </si>
  <si>
    <t>Filter_clicked_Q1</t>
  </si>
  <si>
    <t>=
VAR res = SWITCH(
    TRUE(),
    -- Q1 Calculation
    SELECTEDVALUE('Time_Slicer'[Period]) = "Q1",
        DIVIDE(
            CALCULATE(
                SUM(bar_lusa_base_df1[Brand_Records]),
                FILTER(bar_lusa_base_df1, bar_lusa_base_df1[email_channel] = "Y" &amp;&amp; bar_lusa_base_df1[Filter_Clicked_Q1] = "Y")
            ),
            CALCULATE(
                SUM(bar_lusa_base_df1[Brand_Records]),
                FILTER(bar_lusa_base_df1, bar_lusa_base_df1[email_channel] = "Y" &amp;&amp; bar_lusa_base_df1[Filter_Delivered_Q1] = "Y")
            )
        ),
    -- Q2 Calculation
    SELECTEDVALUE('Time_Slicer'[Period]) = "Q2",
        DIVIDE(
            CALCULATE(
                SUM(bar_lusa_base_df1[Brand_Records]),
                FILTER(bar_lusa_base_df1, bar_lusa_base_df1[email_channel] = "Y" &amp;&amp; bar_lusa_base_df1[Filter_Clicked_Q2] = "Y")
            ),
            CALCULATE(
                SUM(bar_lusa_base_df1[Brand_Records]),
                FILTER(bar_lusa_base_df1, bar_lusa_base_df1[email_channel] = "Y" &amp;&amp; bar_lusa_base_df1[Filter_Delivered_Q2] = "Y")
            )
        ),
    -- Q3 Calculation
    SELECTEDVALUE('Time_Slicer'[Period]) = "Q3",
        DIVIDE(
            CALCULATE(
                SUM(bar_lusa_base_df1[Brand_Records]),
                FILTER(bar_lusa_base_df1, bar_lusa_base_df1[email_channel] = "Y" &amp;&amp; bar_lusa_base_df1[Filter_Clicked_Q3] = "Y")
            ),
            CALCULATE(
                SUM(bar_lusa_base_df1[Brand_Records]),
                FILTER(bar_lusa_base_df1, bar_lusa_base_df1[email_channel] = "Y" &amp;&amp; bar_lusa_base_df1[Filter_Delivered_Q3] = "Y")
            )
        ),
    -- Q4 Calculation
    SELECTEDVALUE('Time_Slicer'[Period]) = "Q4",
        DIVIDE(
            CALCULATE(
                SUM(bar_lusa_base_df1[Brand_Records]),
                FILTER(bar_lusa_base_df1, bar_lusa_base_df1[email_channel] = "Y" &amp;&amp; bar_lusa_base_df1[Filter_Clicked_Q4] = "Y")
            ),
            CALCULATE(
                SUM(bar_lusa_base_df1[Brand_Records]),
                FILTER(bar_lusa_base_df1, bar_lusa_base_df1[email_channel] = "Y" &amp;&amp; bar_lusa_base_df1[Filter_Delivered_Q4] = "Y")
            )
        ),
    -- 0-6 Months Calculation
    SELECTEDVALUE('Time_Slicer'[Period]) = "0-6 Months",
        DIVIDE(
            CALCULATE(
                SUM(bar_lusa_base_df1[Brand_Records]),
                FILTER(
                    bar_lusa_base_df1,
                    bar_lusa_base_df1[email_channel] = "Y"), FILTER(bar_lusa_base_df1,
                    bar_lusa_base_df1[Filter_Clicked_Q4] = "Y" ||
                    bar_lusa_base_df1[Filter_Clicked_Q3] = "Y"
                )
            ),
            CALCULATE(
                SUM(bar_lusa_base_df1[Brand_Records]),
                FILTER(
                    bar_lusa_base_df1,
                    bar_lusa_base_df1[email_channel] = "Y"), FILTER(bar_lusa_base_df1,
                    bar_lusa_base_df1[Filter_Delivered_Q4] = "Y" ||
                    bar_lusa_base_df1[Filter_Delivered_Q3] = "Y"
                )
            )
        ),
    -- 6-12 Months Calculation
    SELECTEDVALUE('Time_Slicer'[Period]) = "6-12 Months",
        DIVIDE(
            CALCULATE(
                SUM(bar_lusa_base_df1[Brand_Records]),
                FILTER(
                    bar_lusa_base_df1,
                    bar_lusa_base_df1[email_channel] = "Y"), FILTER(bar_lusa_base_df1,
                    bar_lusa_base_df1[Filter_Clicked_Q2] = "Y" ||
                    bar_lusa_base_df1[Filter_Clicked_Q1] = "Y"
                )
            ),
            CALCULATE(
                SUM(bar_lusa_base_df1[Brand_Records]),
                FILTER(
                    bar_lusa_base_df1,
                    bar_lusa_base_df1[email_channel] = "Y"), FILTER(bar_lusa_base_df1,
                    bar_lusa_base_df1[Filter_Delivered_Q2] = "Y" ||
                    bar_lusa_base_df1[Filter_Delivered_Q1] = "Y"
                )
            )
        ),
    -- Default Case (All Quarters)
    DIVIDE(
        CALCULATE(
            SUM(bar_lusa_base_df1[Brand_Records]),
            FILTER(
                bar_lusa_base_df1,
                bar_lusa_base_df1[email_channel] = "Y"),FILTER(bar_lusa_base_df1,
                bar_lusa_base_df1[Filter_Clicked_Q1] = "Y" ||
                bar_lusa_base_df1[Filter_Clicked_Q2] = "Y" ||
                bar_lusa_base_df1[Filter_Clicked_Q3] = "Y" ||
                bar_lusa_base_df1[Filter_Clicked_Q4] = "Y"
            )
        ),
        CALCULATE(
            SUM(bar_lusa_base_df1[Brand_Records]),
            FILTER(
                bar_lusa_base_df1,
                bar_lusa_base_df1[email_channel] = "Y"), FILTER(bar_lusa_base_df1,
                bar_lusa_base_df1[Filter_Delivered_Q1] = "Y" ||
                bar_lusa_base_df1[Filter_Delivered_Q2] = "Y" ||
                bar_lusa_base_df1[Filter_Delivered_Q3] = "Y" ||
                bar_lusa_base_df1[Filter_Delivered_Q4] = "Y"
            )
        )
    )
)
RETURN
    IF(res = BLANK(), 0, res)</t>
  </si>
  <si>
    <t>Filter_clicked_Q2</t>
  </si>
  <si>
    <t>Filter_clicked_Q3</t>
  </si>
  <si>
    <t>Filter_clicked_Q4</t>
  </si>
  <si>
    <t>Overall Click Rate</t>
  </si>
  <si>
    <t>Number of customers whose click-through rate (CTR) for email or SMS falls within a selected range. This KPI helps segment customers by engagement level.</t>
  </si>
  <si>
    <t>Overall_CTR_Q1_bkt</t>
  </si>
  <si>
    <t>0-0.02pct
0.1-0.5pct
0.02-0.04pct
0.04-0.08pct
0.5-0.8pct
0.08-0.1pct
0.8-1pct
Non Engaged</t>
  </si>
  <si>
    <t>Overall_CTR_Q2_bkt</t>
  </si>
  <si>
    <t>Overall_CTR_Q3_bkt</t>
  </si>
  <si>
    <t>Overall_CTR_Q4_bkt</t>
  </si>
  <si>
    <t>Engagement Time period/Flag</t>
  </si>
  <si>
    <t>Filter for customers who have interacted with the brand in a selected time period (e.g., 0-12, 0-3, 3-6, 6-9, or 9-12 months) through actions such as signup, purchase, review, website visit, or clicking on email/SMS. The flag indicates whether the customer was actively engaged in the selected period.</t>
  </si>
  <si>
    <t>Period (0-3, 3-6, 6-9, or 9-12 months)</t>
  </si>
  <si>
    <t>Parameters created to be able to add multiple columns as cascaded filters</t>
  </si>
  <si>
    <t>Filter for customers who were active with the brand in the last 12 months through actions other than signing up (e.g., purchase, review, website visit, or clicking on email/SMS).</t>
  </si>
  <si>
    <t>active_engager_wo_acq</t>
  </si>
  <si>
    <t>Received Comms Time period/Flag</t>
  </si>
  <si>
    <t>Filter for customers who received at least one email or SMS campaign within a given time period. The flag indicates whether the customer received communications in the specified period.</t>
  </si>
  <si>
    <t>Received CommsChannel/Flag</t>
  </si>
  <si>
    <t>Filter for customers who were delivered a campaign by a specific channel (email or SMS) within a selected time period. The flag indicates whether the customer received marketing through the specified channel.</t>
  </si>
  <si>
    <t>Filter for customers who clicked at least one email or SMS campaign within a given time period. The flag indicates whether the customer clicked in the specified period.</t>
  </si>
  <si>
    <t>CTR Activity Time period Flag/Time period Bucket</t>
  </si>
  <si>
    <t>Filter for customers whose click-through rate (CTR) falls within a selected range during a given time period. The flag or bucket indicates the customer’s CTR range in the specified period.</t>
  </si>
  <si>
    <t>Product Category Profile</t>
  </si>
  <si>
    <t>Product Category Affinity Segment</t>
  </si>
  <si>
    <t>Classifies each customer into high, medium, or basic affinity segments for a specific product category (Cosmetics, Haircare, Haircolor, Skincare). The classification is based on the customer’s interactions over the last 3 years, including loyalty program activity, email/SMS clicks, rich data submissions, website visits, and purchases.</t>
  </si>
  <si>
    <t>Last 3 Years</t>
  </si>
  <si>
    <t>crm_b2c_nonpii_analytics.bar_lusa_base_df5</t>
  </si>
  <si>
    <t>1.haircare, skincare, cosmetics,haircolor
2.basic, medium, high</t>
  </si>
  <si>
    <t>Main Query is inserted in the next column  -
select distinct
case when A.division_code = 'ACD' then 'LDB' else A.division_code end as division_code
, A.brand_code, A.brand_customer_id, 
coalesce(I.category,'No activity') as Product_category_for_affinity, 
coalesce(I.affinity_segment,'No activity') as Product_category_affinity_segment,
sum(case when B.brand_customer_id is not null and B.total_sales&gt;0 then total_Sales else 0 end) as Product_category_affinity_spend
from crm_b2c_nonpii_analytics.BAR_LUSA_base A
inner join
(select distinct brand_code,category, affinity_segment, brand_customer_id -- keeping no activity to get total database
from crm_b2c_nonpii_analytics.PN_product_affinity_cust_scores_final -- brand level affinity tables
) I on I.brand_code = A.brand_code and A.brand_customer_id = I.brand_customer_id 
left join crm_b2c_nonpii_analytics.PN_Order_Sales_t5 B on  A.brand_code = B.brand_code and A.brand_customer_id = B.brand_customer_id and I.category = B.prod_cat_flag and B.brand_code &lt;&gt; 'CAA'
where affinity_segment &lt;&gt; 'No activity'
group by 1,2,3,4,5,6
;</t>
  </si>
  <si>
    <t>Automated - product category affinity.zip</t>
  </si>
  <si>
    <t>affinity_segment</t>
  </si>
  <si>
    <t>Historical Brand Category Spend</t>
  </si>
  <si>
    <t>Shows the total spend by each customer in the last 3 years for each of the four product categories (Cosmetics, Haircare, Haircolor, Skincare). This KPI enables business users to analyze long-term customer value and category preferences, supporting segmentation, product strategy, and personalized engagement.</t>
  </si>
  <si>
    <t>1.haircare, skincare, cosmetics,haircolor
2.Decimal Value</t>
  </si>
  <si>
    <t>affinity_spend</t>
  </si>
  <si>
    <t>Advanced Segmentation</t>
  </si>
  <si>
    <t>CLTV Segmentation</t>
  </si>
  <si>
    <t>Segments customers into High, Medium, and Low value groups based on Customer Lifetime Value (CLTV) deciles, calculated from historical purchases over the last 60 months.</t>
  </si>
  <si>
    <t>Last 60 Months</t>
  </si>
  <si>
    <t>Segments created based on CLTV Deciles - which are in turn created based on Customer lifetime value based on historical purchases made by customers active in last 60 months.
Segment High includes deciles 8-10
Medium includes deciles 4-7
Low includes deciles 1-3</t>
  </si>
  <si>
    <t>High, medium, low</t>
  </si>
  <si>
    <t>Please note we have created a table  crm_b2c_nonpii_analytics.bar_aa_models that has been appended with latest model refreshes on 4th of every month. So the process is like - individual queries run - as in the model is trained, run, and output is generated. Then, we insert segment data in this table and finally this table is used in the below way to insert it ultimately into BAR dashboard:
create or replace table crm_b2c_nonpii_analytics.bar_aa_models_final as
select distinct a.brand_code,a.brand_customer_id,
case when AA_model.brand_customer_id is not null and AA_model.CLTV_segment is not null then AA_model.CLTV_segment else 'No Purchase' end as CLTV_Segment,
coalesce(Churn_Segments,'Not Available') as Churn_Segments, --      
case when AA_model.brand_customer_id is not null and RFM_lite_segments is not null then RFM_lite_segments else 'Not Available' end as RFM_lite_segments,
case when AA_model.brand_code is not null and AA_model.brand_customer_id is not null and Prospect_Prioritization_segments is not null then Prospect_Prioritization_segments else 'Not Available' end as Prospect_Prioritization_segments,
case when AA_model.brand_code is not null and AA_model.brand_customer_id is not null and Promo_Sensitivity_segments is not null then Promo_Sensitivity_segments else 'Not Available' end as segments
from crm_reporting.vw_fact_customer_segment_by_brand a
left join (
  -- CLTV, RFM lite, LAN churn
 select distinct a.brand_code, a.brand_customer_id, 
 max(case when a.model_name = 'CLTV' then a.segment_value end) as CLTV_segment,
 max(case when a.model_name = 'Churn Model' then a.segment_value end) as Churn_segments,
 max(case when a.model_name = 'RFM Lite Segments' then a.segment_value end) as RFM_Lite_segments,
 max(case when a.model_name = 'Prospect Prioritization Model' then a.segment_value end) as Prospect_Prioritization_segments,
 max(case when a.model_name = 'Promo Sensitivity Segments' then a.segment_value end) as Promo_Sensitivity_segments
from crm_b2c_nonpii_analytics.bar_aa_models a
inner join   
  (    select distinct brand_code, model_name, max(model_refresh_date) as latest_model_refresh_date
  from crm_b2c_nonpii_analytics.bar_aa_models
  group by all
  ) a1 on a.brand_code = a1.brand_code and a.model_name = a1.model_name and a.model_refresh_date = a1.latest_model_refresh_date
group by all
) AA_model on AA_model.brand_customer_id = A.brand_customer_id and AA_model.brand_code = A.brand_code
left join (
 select distinct a.brand_code,
 max(case when a.model_name = 'CLTV' then a.segment_value end) as CLTV_brand,
 max(case when a.model_name = 'Churn Model' then a.segment_value end) as Churn_brand,
 max(case when a.model_name = 'RFM Lite Segments' then a.segment_value end) as RFM_Lite_brand,
 max(case when a.model_name = 'Prospect Prioritization Model' then a.segment_value end) as Prospect_Prioritization_brand,
 max(case when a.model_name = 'Promo Sensitivity Segments' then a.segment_value end) as Promo_Sensitivity_brand
from crm_b2c_nonpii_analytics.bar_aa_models a
group by all
) AA_model_brand on AA_model_brand.brand_code = A.brand_code
where a.date_key = cast(replace(last_day(add_months(current_date(),-1 )),"-","") as string)
and a.division_code in ('CPD','PPD','LUXE','ACD')
and A.brand_code in ('CAA',	'ESS',	'GAR',	'MNY',	'NYX',	'OAP',	'SCC',	'CER',	'LRP',	'SKIN',	'VIC',	'GIO',	'ITC',	'KIE',	'LAN',	'UD',	'YSL',	'BIOL',	'KER',	'LP',	'MAT',	'MIZ',	'PUR',	'RED',	'SAA','SBS','MM','MUG','PRA','RL','VAL','VR','YTTP') -- SSC moved to corp</t>
  </si>
  <si>
    <t>Classifies customers into cohorts based on their likelihood to purchase with or without a promotion, using their last 12 months of purchase history.</t>
  </si>
  <si>
    <r>
      <rPr>
        <sz val="10"/>
        <color rgb="FF000000"/>
        <rFont val="Aptos Narrow"/>
        <family val="2"/>
        <scheme val="minor"/>
      </rPr>
      <t xml:space="preserve">Cohorts created based on their likelihood to purchase with or without a promo, based on their last 12 months purchase history:
Elite Promo Patrons :Segment of customers who are top 20% spenders and are repeated buyers who depend on promos to make a purchase  - high promo usage​
Promo Pioneers :Segment of customers who are mostly looking for promos to make a purchase – very high promo usage​
</t>
    </r>
    <r>
      <rPr>
        <sz val="10"/>
        <color theme="1"/>
        <rFont val="Aptos Narrow"/>
        <family val="2"/>
        <scheme val="minor"/>
      </rPr>
      <t>Savvy</t>
    </r>
    <r>
      <rPr>
        <sz val="10"/>
        <color rgb="FF000000"/>
        <rFont val="Aptos Narrow"/>
        <family val="2"/>
        <scheme val="minor"/>
      </rPr>
      <t xml:space="preserve"> Deal Seekers: Segment of customers who are existing  customers and sometimes buy using promos– medium promo usage​
Value Driven Explorers​: Segment of customers who are new and don’t always buy using promos – low promo usage ​</t>
    </r>
  </si>
  <si>
    <t>segments</t>
  </si>
  <si>
    <t>Elite Promo Patrons
Promo Pioneers
Savvy Deal Seekers
Value Driven Explorers</t>
  </si>
  <si>
    <t>Depends on last model refresh for a brand</t>
  </si>
  <si>
    <t>Lancome Churn Segments</t>
  </si>
  <si>
    <t>Identifies customers at risk of churn using machine learning models.</t>
  </si>
  <si>
    <t>Churn_segments</t>
  </si>
  <si>
    <t>At risk of churn</t>
  </si>
  <si>
    <t>Segments customers based on Recency (R) and Frequency (F) of engagement.</t>
  </si>
  <si>
    <t>Last 18 Months</t>
  </si>
  <si>
    <t>High active:Very recently active and engaged customer (R=5, F=1-5)
Medium active:Customers acquired 6-12 months ago with moderate past engagement (excludes 9-month non-openers) (R=3, F=2-5 or R=4, F=1-5)
Low active:Low engagement customers with some opens in the last 6 months (excludes 9 month non-openers)(R=1-2, F=1-5 or R=3, F=1)
Prospect:Customers acquired in the last 6 months with no clicks (F=0, R=5)
Dormant Opener:Inactive for 12+ months recently opened on email (L60D) with high open rate (&gt;=90%) (R=1-3, F=0)
Last Chance:Inactive for 12+ months recently opened on email (L60D) but with low open rate (&lt;90%) (R=1-3, F=0)
Lapsing:Acquired 6-12 months ago with no recent opens (excludes 9 month non openers) (R=4, F=0)
Lapsed:Acquired over 12 months ago with no opens in the last 6 months (R=1-3, F=0)</t>
  </si>
  <si>
    <t>RFM_lite_segments</t>
  </si>
  <si>
    <t>Dormant Opener
Low Active
Prospect
Lapsed
High Active
Medium Active
Lapsing
Not Available
Last Chance</t>
  </si>
  <si>
    <t>="RFM Lite Segments: " &amp; SELECTEDVALUE(bar_lusa_base_df1[segments], "All")</t>
  </si>
  <si>
    <t>RFM Lite - Segment Creation (for documentation purpose).html</t>
  </si>
  <si>
    <t>last_click_dt</t>
  </si>
  <si>
    <t>recency_date</t>
  </si>
  <si>
    <t>Prospect prioritization Segments</t>
  </si>
  <si>
    <t>Ranks prospects by their likelihood to convert, as predicted by a model. Priority Prospects are those most likely to become customers. </t>
  </si>
  <si>
    <t>Prospect_Prioritization_segments</t>
  </si>
  <si>
    <t>High Priority Prospects</t>
  </si>
  <si>
    <t>DDX FOCUS</t>
  </si>
  <si>
    <t>OVERLAP</t>
  </si>
  <si>
    <t>ONE CONSUMER PROFILE FOCUS</t>
  </si>
  <si>
    <t>TOTAL UNIQUE FIELDS
(union of both assets)</t>
  </si>
  <si>
    <t># Unique Fields that exist in DDX</t>
  </si>
  <si>
    <t>% of Total</t>
  </si>
  <si>
    <t># Unique Fields that exist in DDX but not OCP + GDM</t>
  </si>
  <si>
    <r>
      <rPr>
        <sz val="11"/>
        <color rgb="FF000000"/>
        <rFont val="Aptos Narrow"/>
        <family val="2"/>
        <scheme val="minor"/>
      </rPr>
      <t># Unique Fields that exist in DDX but not GDM + OCP -</t>
    </r>
    <r>
      <rPr>
        <b/>
        <sz val="11"/>
        <color rgb="FF000000"/>
        <rFont val="Aptos Narrow"/>
        <family val="2"/>
        <scheme val="minor"/>
      </rPr>
      <t xml:space="preserve"> P1s </t>
    </r>
  </si>
  <si>
    <r>
      <t># Unique Fields that exist in DDX but not GDM + OCP -</t>
    </r>
    <r>
      <rPr>
        <b/>
        <sz val="11"/>
        <color theme="1"/>
        <rFont val="Aptos Narrow"/>
        <family val="2"/>
        <scheme val="minor"/>
      </rPr>
      <t xml:space="preserve"> P2s </t>
    </r>
  </si>
  <si>
    <t># Unique Fields that exist in both</t>
  </si>
  <si>
    <t>GDM coverage of DDX</t>
  </si>
  <si>
    <t>DDX coverage of GDM</t>
  </si>
  <si>
    <t># Unique Fields that exist in OCP + GDM</t>
  </si>
  <si>
    <t># Unique Fields that exist in OCP but not DDX</t>
  </si>
  <si>
    <t>TOTAL</t>
  </si>
  <si>
    <t>Columns for Prioritization</t>
  </si>
  <si>
    <r>
      <rPr>
        <b/>
        <sz val="10"/>
        <color rgb="FF000000"/>
        <rFont val="Aptos Narrow"/>
        <family val="2"/>
        <scheme val="minor"/>
      </rPr>
      <t xml:space="preserve">DDX Source Tables
</t>
    </r>
    <r>
      <rPr>
        <sz val="10"/>
        <color rgb="FF000000"/>
        <rFont val="Aptos Narrow"/>
        <family val="2"/>
        <scheme val="minor"/>
      </rPr>
      <t>(Key DDX end table source of truth)</t>
    </r>
  </si>
  <si>
    <t>LiveRamp?</t>
  </si>
  <si>
    <t xml:space="preserve">Attentive? </t>
  </si>
  <si>
    <t>Exists in GDM?</t>
  </si>
  <si>
    <r>
      <rPr>
        <b/>
        <u/>
        <sz val="10"/>
        <color rgb="FF000000"/>
        <rFont val="Aptos Narrow (Body)"/>
      </rPr>
      <t>First Pass</t>
    </r>
    <r>
      <rPr>
        <b/>
        <sz val="10"/>
        <color rgb="FF000000"/>
        <rFont val="Aptos Narrow"/>
        <family val="2"/>
        <scheme val="minor"/>
      </rPr>
      <t xml:space="preserve">
Priority Level</t>
    </r>
  </si>
  <si>
    <t>Brand (MDM)</t>
  </si>
  <si>
    <t>Sociovision segment name</t>
  </si>
  <si>
    <t>Identifier ID</t>
  </si>
  <si>
    <t>IDI</t>
  </si>
  <si>
    <t>Consumer ID</t>
  </si>
  <si>
    <t>TransUnion customer identifier</t>
  </si>
  <si>
    <t>Month of Birth / Day of Birth</t>
  </si>
  <si>
    <t xml:space="preserve">Year of Birth </t>
  </si>
  <si>
    <t>Consumers year of birth</t>
  </si>
  <si>
    <t>Tourist</t>
  </si>
  <si>
    <t>Offline purchase identified as being from a tourist</t>
  </si>
  <si>
    <t>Feedback</t>
  </si>
  <si>
    <t>Rating &amp; Review</t>
  </si>
  <si>
    <t xml:space="preserve">NPS Score Online </t>
  </si>
  <si>
    <t>Net Promoter Score Online</t>
  </si>
  <si>
    <t xml:space="preserve">NPS Score Offline </t>
  </si>
  <si>
    <t>Net Promoter Score Offline</t>
  </si>
  <si>
    <t>NPS Score Online Date</t>
  </si>
  <si>
    <t>Date of last Net Promoter Score Online</t>
  </si>
  <si>
    <t>FEO</t>
  </si>
  <si>
    <t>NPS Score Offline Date</t>
  </si>
  <si>
    <t>Date of last Net Promoter Score Offline</t>
  </si>
  <si>
    <t xml:space="preserve">Anonymised Date </t>
  </si>
  <si>
    <t>date if consumer record was anonymised</t>
  </si>
  <si>
    <t>Indicates if account/professional has given permission  (subscribed) to contact her on any given email.</t>
  </si>
  <si>
    <t>Represents the permission status of SMS communication, indicating whether the customer has given permission to be contacted via SMS or not on any provided phone number.</t>
  </si>
  <si>
    <t>Indicates if account/professional has given permission  (subscribed) to contact her on any given phone no.</t>
  </si>
  <si>
    <t>Specifies if the account/professional can be contacted through direct mail or not at any given address</t>
  </si>
  <si>
    <t>Opt In Group</t>
  </si>
  <si>
    <t>Opt In SNS</t>
  </si>
  <si>
    <t>Opt In Other</t>
  </si>
  <si>
    <t>ingredient limit</t>
  </si>
  <si>
    <t>channel preference</t>
  </si>
  <si>
    <t>device preference</t>
  </si>
  <si>
    <t>hair coloring skill level</t>
  </si>
  <si>
    <t>high-end department store preference</t>
  </si>
  <si>
    <t>national department store preference</t>
  </si>
  <si>
    <t>regional department store preference</t>
  </si>
  <si>
    <t>mass merchandiser preference</t>
  </si>
  <si>
    <t>retailer preference</t>
  </si>
  <si>
    <t>Preference</t>
  </si>
  <si>
    <t>Product Preference</t>
  </si>
  <si>
    <t>Consumer product preference</t>
  </si>
  <si>
    <t>prod_us_catalog.crm_base.customer360_loyalty</t>
  </si>
  <si>
    <t>prod_us_catalog.crm_base_b2b.dim_account_source</t>
  </si>
  <si>
    <t>Digital Engagement</t>
  </si>
  <si>
    <t>Last engagement date key</t>
  </si>
  <si>
    <t>EDE</t>
  </si>
  <si>
    <t>Consumer email open clicks status key</t>
  </si>
  <si>
    <t>13 months consumer email click status key</t>
  </si>
  <si>
    <t>Last engagement channel key</t>
  </si>
  <si>
    <t>Customer Care</t>
  </si>
  <si>
    <t xml:space="preserve">Last Consumer Care Date </t>
  </si>
  <si>
    <t>Most recent consumer care interaction date</t>
  </si>
  <si>
    <t>Last Add to Favourite Date</t>
  </si>
  <si>
    <t>Most recent favourite date</t>
  </si>
  <si>
    <t>Last Update Type</t>
  </si>
  <si>
    <t>Last update type (contactinfo, consentinfo, identityinfo)</t>
  </si>
  <si>
    <t>sales decile key</t>
  </si>
  <si>
    <t>highest sales decile key</t>
  </si>
  <si>
    <t>highest sales decile date key</t>
  </si>
  <si>
    <t>Buyer status key</t>
  </si>
  <si>
    <t>Lifetime consumer status key</t>
  </si>
  <si>
    <t>Unique orders</t>
  </si>
  <si>
    <t>Lifetime sales</t>
  </si>
  <si>
    <t>Lifetime orders</t>
  </si>
  <si>
    <t>First purchase date</t>
  </si>
  <si>
    <t>Last purchase date</t>
  </si>
  <si>
    <t>Sales last 12 months</t>
  </si>
  <si>
    <t>Orders last 12 months</t>
  </si>
  <si>
    <t>Purchase frequency</t>
  </si>
  <si>
    <t>ome</t>
  </si>
  <si>
    <t>Phone Number / Email Address</t>
  </si>
  <si>
    <t xml:space="preserve">Control </t>
  </si>
  <si>
    <t>campaign source</t>
  </si>
  <si>
    <t>message send count</t>
  </si>
  <si>
    <t>message delivered count</t>
  </si>
  <si>
    <t>message bounce count</t>
  </si>
  <si>
    <t>unique message open count</t>
  </si>
  <si>
    <t>unique message click count</t>
  </si>
  <si>
    <t>operating system</t>
  </si>
  <si>
    <t xml:space="preserve">Tracking Label Value </t>
  </si>
  <si>
    <t xml:space="preserve">Tracking event label value detail e.g.specific ean code, url, review text,  </t>
  </si>
  <si>
    <t>crm_reporting.fact_loyalty_event / prod_us_catalog.crm_base</t>
  </si>
  <si>
    <t>product code</t>
  </si>
  <si>
    <t>page path</t>
  </si>
  <si>
    <t>website product category</t>
  </si>
  <si>
    <t>total site page views</t>
  </si>
  <si>
    <t>line item time</t>
  </si>
  <si>
    <t>line item quantity</t>
  </si>
  <si>
    <t>GLOSSARY FIELDS OMITTED</t>
  </si>
  <si>
    <t>red = do not keep, yellow = follow up on, green = keep, but need more info</t>
  </si>
  <si>
    <t>source field</t>
  </si>
  <si>
    <t>source table</t>
  </si>
  <si>
    <t>Rationale for omission</t>
  </si>
  <si>
    <t>customer360_loyalty</t>
  </si>
  <si>
    <t>a field that we created for the loyalty C360 table that we are depricating</t>
  </si>
  <si>
    <t>email_addr</t>
  </si>
  <si>
    <t>covered by contact_value</t>
  </si>
  <si>
    <t>phone_num</t>
  </si>
  <si>
    <t>mobile_device_info</t>
  </si>
  <si>
    <t>Old GA field that likely doesn't need replacing - check if we have use case for this</t>
  </si>
  <si>
    <t>dim_customer_brand_profile</t>
  </si>
  <si>
    <t>we don't really use this level of acquisition data</t>
  </si>
  <si>
    <t>prodh_brand</t>
  </si>
  <si>
    <t>is this level of product info really necessary? Consider adding a dim_product table to gold layer to keep things clean</t>
  </si>
  <si>
    <t>prodh_sub_brand</t>
  </si>
  <si>
    <t>level1_desc</t>
  </si>
  <si>
    <t>level5_desc</t>
  </si>
  <si>
    <t>should be covered by other transactional fields</t>
  </si>
  <si>
    <t>recency_score</t>
  </si>
  <si>
    <t>rfm_model_score</t>
  </si>
  <si>
    <t>legacy rfm model - should be replaced with Accenture outputs</t>
  </si>
  <si>
    <t>bes_classification</t>
  </si>
  <si>
    <t>legacy brand engagement scoring model - likely can be depricated (talk to LiveRamp team)</t>
  </si>
  <si>
    <t>event_date_key</t>
  </si>
  <si>
    <t>we have date_key (should be sufficient)</t>
  </si>
  <si>
    <t>is_loyalty_order</t>
  </si>
  <si>
    <t>no clear use case</t>
  </si>
  <si>
    <t>covered by date_key</t>
  </si>
  <si>
    <t>message_channel</t>
  </si>
  <si>
    <t>covered by msg_channel</t>
  </si>
  <si>
    <t>review_id</t>
  </si>
  <si>
    <t>Isn't this going to be replaced by a GA4 field?</t>
  </si>
  <si>
    <t>anon_source_customer_id</t>
  </si>
  <si>
    <t>dim_customer_bridge</t>
  </si>
  <si>
    <t>align on what IDs we need to include across all gold tables</t>
  </si>
  <si>
    <t>anon_global_mdm_id</t>
  </si>
  <si>
    <t>global_mdm_id</t>
  </si>
  <si>
    <t>interaction_source</t>
  </si>
  <si>
    <t>covered by source_name</t>
  </si>
  <si>
    <t>covered by product_code</t>
  </si>
  <si>
    <t>lip_curr_brand</t>
  </si>
  <si>
    <t>legacy BMDM field - DO NOT INCLUDE</t>
  </si>
  <si>
    <t>lip_curr_product_name</t>
  </si>
  <si>
    <t>health_consent_status</t>
  </si>
  <si>
    <t>May warrant inclusion if we actually collect this</t>
  </si>
  <si>
    <t>Need to validate how Accenture model outputs will be stored</t>
  </si>
  <si>
    <t>airlight_pro_buyer</t>
  </si>
  <si>
    <t>mv_customer360</t>
  </si>
  <si>
    <t>This field has like 90 non-null values - do we really need it?</t>
  </si>
  <si>
    <t>hair_length</t>
  </si>
  <si>
    <t>Don't have in DDX</t>
  </si>
  <si>
    <t>sociovision_segment_name</t>
  </si>
  <si>
    <t>covered by segment_name</t>
  </si>
  <si>
    <t>sns_perm_status</t>
  </si>
  <si>
    <t>language</t>
  </si>
  <si>
    <t>cannot legally collect</t>
  </si>
  <si>
    <t>number</t>
  </si>
  <si>
    <t>day_birth</t>
  </si>
  <si>
    <t>covered by birth_month_day</t>
  </si>
  <si>
    <t>month_birth</t>
  </si>
  <si>
    <t>year_birth</t>
  </si>
  <si>
    <t>We can no longer collect/store this info</t>
  </si>
  <si>
    <t>DATA DICTIONARY FOR GLOBAL GDM</t>
  </si>
  <si>
    <t>UNITARY TESTING DOCUMENTATION - To be filled out by DIT</t>
  </si>
  <si>
    <r>
      <t xml:space="preserve">GDM Table
</t>
    </r>
    <r>
      <rPr>
        <sz val="10"/>
        <color theme="1"/>
        <rFont val="Aptos Narrow"/>
        <family val="2"/>
        <scheme val="minor"/>
      </rPr>
      <t>(Global naming convention)</t>
    </r>
  </si>
  <si>
    <r>
      <t xml:space="preserve">GDM Field Name
</t>
    </r>
    <r>
      <rPr>
        <sz val="10"/>
        <color theme="1"/>
        <rFont val="Aptos Narrow"/>
        <family val="2"/>
        <scheme val="minor"/>
      </rPr>
      <t>(Global naming convention)</t>
    </r>
  </si>
  <si>
    <t>type</t>
  </si>
  <si>
    <r>
      <t xml:space="preserve">Source tables
</t>
    </r>
    <r>
      <rPr>
        <sz val="10"/>
        <color theme="1"/>
        <rFont val="Aptos Narrow"/>
        <family val="2"/>
        <scheme val="minor"/>
      </rPr>
      <t>(What DDX table is feeding this field?)</t>
    </r>
  </si>
  <si>
    <t>IN GDM ANALYTICS</t>
  </si>
  <si>
    <t>contact_data</t>
  </si>
  <si>
    <t>IdentifierID</t>
  </si>
  <si>
    <t>STRING</t>
  </si>
  <si>
    <t>Brandcode</t>
  </si>
  <si>
    <t>Divisioncode</t>
  </si>
  <si>
    <t>Countrycode</t>
  </si>
  <si>
    <t>RecruitmentSourcePlatform</t>
  </si>
  <si>
    <t>Recruitment channel this consumer data was first captured
(Owned - Demandware, mars, Paid i.e. online and social ads, Earned i.e influencers, external brand event/PR))</t>
  </si>
  <si>
    <t>RecruitmentSourceChannel</t>
  </si>
  <si>
    <t>Recruitment channel this consumer data was first captured (Online, Offline)</t>
  </si>
  <si>
    <t>RecruitmentSourceSubChannel</t>
  </si>
  <si>
    <t>SubChannel or touchpoint where this consumer data was first captured.i.e. meta, affiliate</t>
  </si>
  <si>
    <t>RecruitmentDate</t>
  </si>
  <si>
    <t>TIMESTAMP</t>
  </si>
  <si>
    <t>Date when you first acquired this consumer</t>
  </si>
  <si>
    <t>RecruitmentChannelCampaign</t>
  </si>
  <si>
    <t>Campaign from which the consumer was acquired</t>
  </si>
  <si>
    <t>RecruitmentChannelDevice</t>
  </si>
  <si>
    <t>Device which the consumer used to register\purchase</t>
  </si>
  <si>
    <t>AnonymisedDate</t>
  </si>
  <si>
    <t>DOES NOT EXIST IN DDX</t>
  </si>
  <si>
    <t>LastUpdateDateTime</t>
  </si>
  <si>
    <t xml:space="preserve">Date of last update performed by consumer </t>
  </si>
  <si>
    <t>crm_reporting.dim_customer_brand_profile</t>
  </si>
  <si>
    <t>LastUpdateType</t>
  </si>
  <si>
    <t>IsContactable</t>
  </si>
  <si>
    <t>BOOLEAN</t>
  </si>
  <si>
    <t xml:space="preserve">Aggregated view as to whether consumer is contactable on at least one channel </t>
  </si>
  <si>
    <t>OptInEmail</t>
  </si>
  <si>
    <t>Email marketing preference</t>
  </si>
  <si>
    <t>OptInSMS</t>
  </si>
  <si>
    <t>SMS/MMS marketing preference</t>
  </si>
  <si>
    <t>OptInMobile</t>
  </si>
  <si>
    <t>Mobile (voice) marketing preference</t>
  </si>
  <si>
    <t>OptInPost</t>
  </si>
  <si>
    <t>Postal marketing preference</t>
  </si>
  <si>
    <t>Contactable email address</t>
  </si>
  <si>
    <t>crm_reporting.dim_customer_brand_extn</t>
  </si>
  <si>
    <t>Contactable mobile number</t>
  </si>
  <si>
    <t>Contactable postal address</t>
  </si>
  <si>
    <t>crm_base.dim_customer_brand_extn</t>
  </si>
  <si>
    <t>address_line1
address_line2
address_state
address_city
postal_code
address_country</t>
  </si>
  <si>
    <t>LastCartAbandonDate</t>
  </si>
  <si>
    <t>LastAddToFavouriteDate</t>
  </si>
  <si>
    <t>LastConsumerCareDate</t>
  </si>
  <si>
    <t>LastWebsiteBrowseDate</t>
  </si>
  <si>
    <t>Most recent web browse date</t>
  </si>
  <si>
    <t>LastOtherActivityDate</t>
  </si>
  <si>
    <t>Most recent other activity date</t>
  </si>
  <si>
    <t>LastOtherActivityType</t>
  </si>
  <si>
    <t>Most recent activity type</t>
  </si>
  <si>
    <t>Consumer profile data has been captured e.g. hair colour</t>
  </si>
  <si>
    <t>LoyaltyMember</t>
  </si>
  <si>
    <t>Loyalty member</t>
  </si>
  <si>
    <t>LoyaltyCreatedDate</t>
  </si>
  <si>
    <t>Loyalty membership creation date</t>
  </si>
  <si>
    <t>LoyaltyLastUpdateDate</t>
  </si>
  <si>
    <t>Date of last update to loyalty account</t>
  </si>
  <si>
    <t>LoyaltyLastLoginDate</t>
  </si>
  <si>
    <t>Date of last loyalty login</t>
  </si>
  <si>
    <t>LoyaltyExpirationDate</t>
  </si>
  <si>
    <t>Expiry date of loyalty membership</t>
  </si>
  <si>
    <t>LoyaltyBalance</t>
  </si>
  <si>
    <t>INTEGER</t>
  </si>
  <si>
    <t>Loyalty points earned in last 12 months</t>
  </si>
  <si>
    <t>Loyalty points spent in last 12 months</t>
  </si>
  <si>
    <t>LoyaltyStatus</t>
  </si>
  <si>
    <t>Current Loyalty status</t>
  </si>
  <si>
    <t>NPSScoreOnline</t>
  </si>
  <si>
    <t>FLOAT</t>
  </si>
  <si>
    <t>NPSScoreOnlineDate</t>
  </si>
  <si>
    <t>NPSScoreOffline</t>
  </si>
  <si>
    <t>NPSScoreOfflineDate</t>
  </si>
  <si>
    <t>ProductPreference</t>
  </si>
  <si>
    <t>ProductRecommendation</t>
  </si>
  <si>
    <t>LastSampleRequestedDate</t>
  </si>
  <si>
    <t>LastHardBounceDate</t>
  </si>
  <si>
    <t>Most recent hard bounce date</t>
  </si>
  <si>
    <t>not mapped</t>
  </si>
  <si>
    <t>LastCampaignSendDate</t>
  </si>
  <si>
    <t>Most recent campaign send date e.g. email, sms, mms, wechat</t>
  </si>
  <si>
    <t>FirstCampaignSendDate</t>
  </si>
  <si>
    <t>First campaign send date e.g. email, sms,mms, wechat</t>
  </si>
  <si>
    <t>LastEngagedChannelActivity</t>
  </si>
  <si>
    <t>Channel or activity type of last engagement</t>
  </si>
  <si>
    <t>Consumers Gender (M,F, Other, Not qualified)</t>
  </si>
  <si>
    <t>control_test_group_name</t>
  </si>
  <si>
    <t>MonthOfBirth</t>
  </si>
  <si>
    <t>Consumers month of birth</t>
  </si>
  <si>
    <t>crm_base.dim_customer_brand_profile</t>
  </si>
  <si>
    <t>YearOfBirth</t>
  </si>
  <si>
    <t>NominativeContact</t>
  </si>
  <si>
    <t>RecruitmentSourceType</t>
  </si>
  <si>
    <t>RecruitmentSourceTouchpoint</t>
  </si>
  <si>
    <t>RecruitmentSourceMedium</t>
  </si>
  <si>
    <t>ExtractDate</t>
  </si>
  <si>
    <t>DATE</t>
  </si>
  <si>
    <t>Date from which the data has been calculated and extracted</t>
  </si>
  <si>
    <t>to_date(current_timestamp(),'yyyyMMdd')</t>
  </si>
  <si>
    <t>RecruitmentSourceBenefitID</t>
  </si>
  <si>
    <t>RecruitmentChannelMediaCampaign</t>
  </si>
  <si>
    <t>Direct_Campaign_Interaction</t>
  </si>
  <si>
    <t>campaign_unique_id WHERE sent_cnt &gt; 0</t>
  </si>
  <si>
    <t>Campaignchannel</t>
  </si>
  <si>
    <t>Campaigntype</t>
  </si>
  <si>
    <t>Subjectheader</t>
  </si>
  <si>
    <t>Opened</t>
  </si>
  <si>
    <t>Clicked</t>
  </si>
  <si>
    <t>Optout</t>
  </si>
  <si>
    <t>Purchased</t>
  </si>
  <si>
    <t>Device</t>
  </si>
  <si>
    <t>OperatingSystem</t>
  </si>
  <si>
    <t>crm_reporting.fact_anonymous_media_interaction</t>
  </si>
  <si>
    <t>Direct_Campaign_Master</t>
  </si>
  <si>
    <t>CampaignIDdate</t>
  </si>
  <si>
    <t>date_key for delivery_id (following same logic)</t>
  </si>
  <si>
    <t>SUM(sent_cnt) for each CampaignID</t>
  </si>
  <si>
    <t>SUM(delivered_cnt) for each CampaignID</t>
  </si>
  <si>
    <t>SUM(total_open_cnt) for each CampaignID</t>
  </si>
  <si>
    <t>SUM(total_click_cnt) for each CampaignID</t>
  </si>
  <si>
    <t>SUM(unsubscribed_cnt) for each CampaignID</t>
  </si>
  <si>
    <t>SUM(net_qty) for each CampaignID</t>
  </si>
  <si>
    <t>SUM(net_sales) for each CampaignID</t>
  </si>
  <si>
    <t>Content</t>
  </si>
  <si>
    <t>CampaignTarget</t>
  </si>
  <si>
    <t>Number of contacts in campaign control group</t>
  </si>
  <si>
    <t>Order_header</t>
  </si>
  <si>
    <t>OrderID</t>
  </si>
  <si>
    <t>order_num WHERE purchase_channel = "online"</t>
  </si>
  <si>
    <t>order_num WHERE purchase_channel = "offline"</t>
  </si>
  <si>
    <t>PurchaseDate</t>
  </si>
  <si>
    <t>PurchaseValue</t>
  </si>
  <si>
    <t>PurchaseChannel</t>
  </si>
  <si>
    <t>PurchaseStoreID</t>
  </si>
  <si>
    <t>PurchaseStoreAssociateID</t>
  </si>
  <si>
    <t>order_total_before discount - order_total_after_discount</t>
  </si>
  <si>
    <t>NoOfItems</t>
  </si>
  <si>
    <t>CurrencyCode</t>
  </si>
  <si>
    <t>ShippingDiscount</t>
  </si>
  <si>
    <t>Order_lines</t>
  </si>
  <si>
    <t>LineNumber</t>
  </si>
  <si>
    <t>ItemQuantity</t>
  </si>
  <si>
    <t>TotalItemPrice</t>
  </si>
  <si>
    <t>line_total_before discount - line_total_after_discount</t>
  </si>
  <si>
    <t>Interaction_tracking_data</t>
  </si>
  <si>
    <t>interaction_type (with filtering)</t>
  </si>
  <si>
    <t>interaction_sub_type (with filtering)</t>
  </si>
  <si>
    <t>TrackingLabelValue</t>
  </si>
  <si>
    <t>TrackingSource</t>
  </si>
  <si>
    <t>TrackingEventDate</t>
  </si>
  <si>
    <t>parameter_name</t>
  </si>
  <si>
    <t>include_in_gold_layer</t>
  </si>
  <si>
    <t>engagement_time_msec</t>
  </si>
  <si>
    <t>page_category</t>
  </si>
  <si>
    <t>page_location</t>
  </si>
  <si>
    <t>page_title</t>
  </si>
  <si>
    <t>promotion_name</t>
  </si>
  <si>
    <t>service_category</t>
  </si>
  <si>
    <t>service_name</t>
  </si>
  <si>
    <t>site_language</t>
  </si>
  <si>
    <t>sub_category</t>
  </si>
  <si>
    <t>page_path</t>
  </si>
  <si>
    <t>filter_value</t>
  </si>
  <si>
    <t>search_keyword</t>
  </si>
  <si>
    <t>SmartSheet P0</t>
  </si>
  <si>
    <t>SmartSheet P1</t>
  </si>
  <si>
    <t>SmartSheet P2</t>
  </si>
  <si>
    <t>Sub Domains</t>
  </si>
  <si>
    <t>SS Total</t>
  </si>
  <si>
    <t>P0 Total</t>
  </si>
  <si>
    <t>Good</t>
  </si>
  <si>
    <t>Not in SS</t>
  </si>
  <si>
    <t>Has Buisness Expectation?</t>
  </si>
  <si>
    <t>DEV in Progress</t>
  </si>
  <si>
    <t>Common to all sub domains</t>
  </si>
  <si>
    <t>BMDM</t>
  </si>
  <si>
    <t>Total</t>
  </si>
  <si>
    <t>Data Expectation is followed. Data is clean.</t>
  </si>
  <si>
    <t>Slight cleaning and information is needed.</t>
  </si>
  <si>
    <t>Data cleansing is needed: misc. information being collected, data looks different, significant count differences.</t>
  </si>
  <si>
    <t>** Note: Not in SS (Smart Sheet) is mainly primary keys: brand_code, brand_customer_id, division_code. &gt;&gt; OK
The remaining is fragrance_note &amp; fragrance_family which are in Databricks P1 (these were replaced by fragrance_routine &amp; fragrance_priority - believe this to be a mistake. &gt;&gt; OK will be added
First and last purchase date are missing and should be flagged to Databricks.</t>
  </si>
  <si>
    <t>missing the two fragrance in bmdm</t>
  </si>
  <si>
    <t>a few in interaction kpis do not exist in out sheet, around 10</t>
  </si>
  <si>
    <t>Comment on Buisness Expectations</t>
  </si>
  <si>
    <r>
      <rPr>
        <b/>
        <sz val="11"/>
        <color theme="1"/>
        <rFont val="Aptos Narrow"/>
        <family val="2"/>
        <scheme val="minor"/>
      </rPr>
      <t xml:space="preserve">~ 93% of all attributes have business expectations connected to them. </t>
    </r>
    <r>
      <rPr>
        <sz val="11"/>
        <color theme="1"/>
        <rFont val="Aptos Narrow"/>
        <family val="2"/>
        <scheme val="minor"/>
      </rPr>
      <t xml:space="preserve">
The missing </t>
    </r>
    <r>
      <rPr>
        <b/>
        <sz val="11"/>
        <color theme="1"/>
        <rFont val="Aptos Narrow"/>
        <family val="2"/>
        <scheme val="minor"/>
      </rPr>
      <t>9%</t>
    </r>
    <r>
      <rPr>
        <sz val="11"/>
        <color theme="1"/>
        <rFont val="Aptos Narrow"/>
        <family val="2"/>
        <scheme val="minor"/>
      </rPr>
      <t xml:space="preserve"> is 32 attributes out of the 341
</t>
    </r>
    <r>
      <rPr>
        <b/>
        <sz val="11"/>
        <color theme="1"/>
        <rFont val="Aptos Narrow"/>
        <family val="2"/>
        <scheme val="minor"/>
      </rPr>
      <t xml:space="preserve">Of that 96.875% are Global asks (31 attributes)
</t>
    </r>
    <r>
      <rPr>
        <sz val="11"/>
        <color theme="1"/>
        <rFont val="Aptos Narrow"/>
        <family val="2"/>
        <scheme val="minor"/>
      </rPr>
      <t xml:space="preserve">---- I have been having ongoing meetings with Global about expectations and sample data - and Grant is now working on redoing all of these to make them more clear and accurate. Because of this, they are rolling back on some expectations they originally made clear - like Recommended Product - they now aren't sure if it should be one product, several, etc.
</t>
    </r>
    <r>
      <rPr>
        <b/>
        <sz val="11"/>
        <color theme="1"/>
        <rFont val="Aptos Narrow"/>
        <family val="2"/>
        <scheme val="minor"/>
      </rPr>
      <t xml:space="preserve">The remaining  3.125% (1 attributes) -tier upgrade </t>
    </r>
    <r>
      <rPr>
        <sz val="11"/>
        <color theme="1"/>
        <rFont val="Aptos Narrow"/>
        <family val="2"/>
        <scheme val="minor"/>
      </rPr>
      <t xml:space="preserve">
---- This data point can be removed. A few other order expectations are being confirmed as well. </t>
    </r>
  </si>
  <si>
    <t>GDM FOCUS</t>
  </si>
  <si>
    <t>OCP + GDM coverage of DDX</t>
  </si>
  <si>
    <t>DDX coverage of OCP + GDM</t>
  </si>
  <si>
    <t>GDM In DDX</t>
  </si>
  <si>
    <r>
      <rPr>
        <b/>
        <sz val="24"/>
        <color theme="4" tint="-0.249977111117893"/>
        <rFont val="Aptos Narrow (Body)"/>
      </rPr>
      <t>97%</t>
    </r>
    <r>
      <rPr>
        <sz val="18"/>
        <color rgb="FF000000"/>
        <rFont val="Aptos Narrow"/>
        <family val="2"/>
        <scheme val="minor"/>
      </rPr>
      <t xml:space="preserve"> of GDM attributes are covered by DDX </t>
    </r>
  </si>
  <si>
    <t>DDX in GDM</t>
  </si>
  <si>
    <r>
      <rPr>
        <b/>
        <sz val="24"/>
        <color theme="5" tint="-0.249977111117893"/>
        <rFont val="Aptos Narrow (Body)"/>
      </rPr>
      <t>56%</t>
    </r>
    <r>
      <rPr>
        <sz val="18"/>
        <color theme="3" tint="0.249977111117893"/>
        <rFont val="Aptos Narrow"/>
        <family val="2"/>
        <scheme val="minor"/>
      </rPr>
      <t xml:space="preserve"> </t>
    </r>
    <r>
      <rPr>
        <sz val="18"/>
        <color theme="1"/>
        <rFont val="Aptos Narrow"/>
        <family val="2"/>
        <scheme val="minor"/>
      </rPr>
      <t xml:space="preserve">of DDX attributes are covered by GDM </t>
    </r>
  </si>
  <si>
    <t>DDX RENOVATE BACKLOG TRACKER - ENHANCEMENTS</t>
  </si>
  <si>
    <t>Identity &amp; Classification</t>
  </si>
  <si>
    <t>Prioritization &amp; Sizing</t>
  </si>
  <si>
    <t xml:space="preserve">Tracking </t>
  </si>
  <si>
    <t>CDP Migration Team Columns</t>
  </si>
  <si>
    <t xml:space="preserve">Title </t>
  </si>
  <si>
    <t>Target Domain</t>
  </si>
  <si>
    <t>Attribute</t>
  </si>
  <si>
    <t>Epic</t>
  </si>
  <si>
    <t>Story</t>
  </si>
  <si>
    <t>Reporter</t>
  </si>
  <si>
    <t>Blocked Reaaon</t>
  </si>
  <si>
    <t xml:space="preserve">Date Created </t>
  </si>
  <si>
    <t>Target Delivery (est)</t>
  </si>
  <si>
    <t>Renovate Sprint</t>
  </si>
  <si>
    <t>CDP Wave 1 Impact Analysis</t>
  </si>
  <si>
    <t xml:space="preserve"> Impact Analysis Bucket</t>
  </si>
  <si>
    <t>Stagiing DQ Findings</t>
  </si>
  <si>
    <t>BL-003</t>
  </si>
  <si>
    <t>Add "tier_join_date" Attribute to Renovate</t>
  </si>
  <si>
    <t>Need to add "tier_join_date" attribute to the Renovate golden layer as it is part of the SFMC Pilot journey mirgration.</t>
  </si>
  <si>
    <t>tier_join_date</t>
  </si>
  <si>
    <t>Journey Migration</t>
  </si>
  <si>
    <t>High</t>
  </si>
  <si>
    <t>-</t>
  </si>
  <si>
    <t>Ellie Chen</t>
  </si>
  <si>
    <t>BL-014</t>
  </si>
  <si>
    <t>Consolidate labels for loyalty_event</t>
  </si>
  <si>
    <t>Combine (Category = Labels to Consolidate)
Purchase = Purchase + purchase
Migration Sub-Channel = Migration + migration
Points Expiry = points_expiry + points_expiration
Reward = Reward + reward
MARS Consultation = mars_consult + mars_consultation
Add Favorites = add_favorite + add_favorites
Facebook Connect = Facebook_connect + connect_facebook
Twitter Connect = Twitter_connect + twitter_connect
Instagram Connect = Instagram_connect + instagram_connect</t>
  </si>
  <si>
    <t>loyalty_event</t>
  </si>
  <si>
    <t>Data Quality</t>
  </si>
  <si>
    <t>STRY0797365</t>
  </si>
  <si>
    <t>Fatima Ahmed</t>
  </si>
  <si>
    <t>Deprioritized</t>
  </si>
  <si>
    <t>BL-004</t>
  </si>
  <si>
    <t>Add "unit_price" Attribute to Renovate</t>
  </si>
  <si>
    <t>Used in 3 journeys: KER_USA_Post_Purchase, SKIN_USA_Post_Purchase, and SKIN_USA_Replenishment_Journey. This field will be needed in Renovate for journey migration.</t>
  </si>
  <si>
    <t>Allen Volkov</t>
  </si>
  <si>
    <t>Pilot Migration</t>
  </si>
  <si>
    <t xml:space="preserve">This can be pulled from gold order line table. Should be an easy fix. </t>
  </si>
  <si>
    <t>BL-005</t>
  </si>
  <si>
    <t>Add "is_gift_order" to SG (In G right now)</t>
  </si>
  <si>
    <t>Used in one journey which is KER_USA_Replenishment. This field will be needed in Renovate for journey migration.</t>
  </si>
  <si>
    <t xml:space="preserve">This can be pulled from gold order header table. Should be an easy fix. </t>
  </si>
  <si>
    <t>BL-006</t>
  </si>
  <si>
    <t>Add "review_rating" attribute to Renovate</t>
  </si>
  <si>
    <t>Used in journeys SKIN_USA_CEF1X_PostPurchase and SKIN_USA_Post_Purchase. The "review_rating" attribute is part of the SFMC Pilot journey migration</t>
  </si>
  <si>
    <t>Jade Li</t>
  </si>
  <si>
    <t>Have IT investigate if we should pull this field from Silver/where this exists - CDMO - this is in the product review table in CRM base
Review_Rating is used to segment customers based on their feedback after purchase and is applied in later stages of the journey.
Based on rating value:
1–3 → Negative review
4–5 → Positive review
EmailAddress or product_code = null → No review / no feedback segment
Source / Calculation:
The review data is sourced from ent.SKIN_USA_Reviews, which is maintained and updated by the DDX team.
The latest review_rating is calculated within SFMC using SQL by selecting the most recent review per customer and product (based on last modified date).
This calculated value is then used in the journey for segmentation.
This setup helps in driving personalized communication based on customer feedback and experience.</t>
  </si>
  <si>
    <t>BL-007</t>
  </si>
  <si>
    <t>Add "promo_code" to Renovate</t>
  </si>
  <si>
    <t xml:space="preserve">Used in the following journeys: KER_USA_Birthday, KER_USA_Elixir_PostPurchase, KER_USA_Half_Birthday, KER_USA_Loyalty_NextTier, KER_USA_PROSPECT_PRIORITIZATION, SKIN_USA_VIP_Prospect, SKIN_USA_VIP_StatusUpdate_Journey, VAL_USA_Birthday
Needs to be included in Renovate for SFMC Pilot journey migration </t>
  </si>
  <si>
    <t>BL-008</t>
  </si>
  <si>
    <t>Add "stock_availability" attribute to Renovate</t>
  </si>
  <si>
    <t>Used in VAL_USA_Low_Stock journey. Will be needed in Renovate for journey migration</t>
  </si>
  <si>
    <t>Product Hierarchy</t>
  </si>
  <si>
    <t>Need to be pulled from Product Romance table. Should be easy.</t>
  </si>
  <si>
    <t>BL-009</t>
  </si>
  <si>
    <t>Add "availability_code" attribute to Renovate</t>
  </si>
  <si>
    <t>Used in VAL_USA_Low_Stock journey. Will be needed in Renovate for  journey migration.</t>
  </si>
  <si>
    <t>BL-013</t>
  </si>
  <si>
    <t>Consolidate English/French Labels for level6_desc</t>
  </si>
  <si>
    <t>Level_6 in cdp__dim_product_hierarchy_v have same lables but in English/French. Consolidate duplicate concepts:
"MAKEUP" / "MAKE UP PRODUCTS" / "MAQUILLAGE" → "MAKEUP"
"SKIN CARE" / "SKINCARE" / "SOIN" → "SKIN CARE"
"FRAGRANCE" / "FRAGRANCE PRODUCTS" / "PARFUM" → "FRAGRANCE"</t>
  </si>
  <si>
    <t>STRY0797357</t>
  </si>
  <si>
    <t>BL-049</t>
  </si>
  <si>
    <t>Adjust brand codes on GA4 tables</t>
  </si>
  <si>
    <t>Some brands are being ingested with the wrong code on the GA4 source tables, while the fix by the global IT team may take a while, we need to fix it on the gold layer as well
VLT -&gt; Change to VAL (PRIORITY 1 FOR CDP)
BLG -&gt; Change to BIOL
SHU -&gt; Change to SAA
SS -&gt; Change to SSC</t>
  </si>
  <si>
    <t>Critical</t>
  </si>
  <si>
    <t>STRY0824791</t>
  </si>
  <si>
    <t>Ian Cidade</t>
  </si>
  <si>
    <t>BL-015</t>
  </si>
  <si>
    <t xml:space="preserve">Add "preferred_language" </t>
  </si>
  <si>
    <t>In SFMC there's data in English and Spanish so we need this attribute - post pilot migration but before wave 1 - only for 1 CDAL - for L'Oreal Paris. 
DQ RULE TO IMPLEMENT: 
if preferred_lang starts by en or EN or En--&gt; English
if preferred_lang starts by es or ES or Es--&gt; Spanish
Else --&gt; null</t>
  </si>
  <si>
    <t>Wave 1</t>
  </si>
  <si>
    <t>STRY0825031</t>
  </si>
  <si>
    <t>Alexis Turbet Delof</t>
  </si>
  <si>
    <t xml:space="preserve">End of June </t>
  </si>
  <si>
    <t>This is for new audience creation for Pilot brands but not for Pilot migration or use cases. this is a fast follow before wave 1 migration - this currently resides in Dim_Customer table 
Flagged as preferred_lang on Wave 1 gap analysis</t>
  </si>
  <si>
    <t>covered under wave 1 gap analysis</t>
  </si>
  <si>
    <t>Gap Analysis Attribute</t>
  </si>
  <si>
    <t>BL-016</t>
  </si>
  <si>
    <t>Standardize codes on cdp__order_header_v.order_type</t>
  </si>
  <si>
    <t>Change the letters to the full words
HD to Holiday
Keep others as-is</t>
  </si>
  <si>
    <t>STRY0830624</t>
  </si>
  <si>
    <t>BL-017</t>
  </si>
  <si>
    <t>Standardize cdp__order_lineitem_v.line_status to more business friendly terms</t>
  </si>
  <si>
    <t>Change the letters to the full words
C to Cancelled
R to Return
O to On Hold
S to Shipped
Keep others words as-is</t>
  </si>
  <si>
    <t>STRY0874523</t>
  </si>
  <si>
    <t>In Progress</t>
  </si>
  <si>
    <t>BL-018</t>
  </si>
  <si>
    <t>Standardize cdp__order_lineitem_v.line_type to more business friendly terms</t>
  </si>
  <si>
    <t>Change the letters to the full words
G to Gift
D to Discount
P to Pending
B to Bonus
C to Cancelled
T to Trial
A to Adjustment
GC to Gift Card
M is old data from 2017 that is not important and can be ignored</t>
  </si>
  <si>
    <t>BL-019</t>
  </si>
  <si>
    <t>Combine similar values on cdp__fact_ga4_daily_events_v.event_name</t>
  </si>
  <si>
    <t>Combine
internal search, internal_search
menuclick, menu_click
Scroll Depth, scroll_depth, Scroll+Depth
Universal Analytics Events, Universal+Analytics+Events
slider_button_click, Slider_button_click
pop_in_impression, popin_impression</t>
  </si>
  <si>
    <t>Deprioritized and to be reevaluated when the new table foramt is deployed</t>
  </si>
  <si>
    <t>BL-020</t>
  </si>
  <si>
    <t>Standardize cdp__campaign_master_v.subject_line</t>
  </si>
  <si>
    <t>The values have several different ways to write a placeholder function value. Standardize them to " %%=v(@subjectline)=%%"
Examples to consolidate:
%%=v(@subjectline)=%% (436,158 occurrences)
%%=v(@subjectline )=%% (7,936 occurrences - extra space)
%%=v(@Subjectline)=%% (3,111 occurrences - capital S)
%%=v(@SubjectLine)=%% (1,167 occurrences - camel case)
%%=V(@subjectline)=%% (226 occurrences - capital V)
%%=v(@subject_line)=%% (360 occurrences - underscore)
There are more than these!!</t>
  </si>
  <si>
    <t>Backlog</t>
  </si>
  <si>
    <t>BL-021</t>
  </si>
  <si>
    <t>Standardize codes on cdp__order_header_v.order_status</t>
  </si>
  <si>
    <t>Substitute the codes by the full names
Shipped and S to Shipped
N and New to New
C and Cancelled to Cancelled
R and Returned to Returned
O and Open to Open
P and Pending/Processing to Pending</t>
  </si>
  <si>
    <t>May</t>
  </si>
  <si>
    <t>BL-022</t>
  </si>
  <si>
    <t>Standardize Transunion data to more business friendly terms cdp__3p_demographic_v.dwelling_type</t>
  </si>
  <si>
    <t>Sustitute the codes for the full names
S: Single Family Dwelling Unit   
A: Multi-Family. Address contains an apartment number or has a small dwelling size (5 units or less)   
M: Marginal Multi-Family. Lack an apartment number and are considered of questionable deliverability  
P: Post Office Box   
Else null</t>
  </si>
  <si>
    <t>3P Demographic</t>
  </si>
  <si>
    <t>BL-023</t>
  </si>
  <si>
    <t>Standardize Transunion data to more business friendly terms cdp__3p_demographic_v.household_composition</t>
  </si>
  <si>
    <t>Substitute codes by the full names
A: 1 adult female   
B: 1 adult male   
C: 1 adult female and 1 adult male   
D: 1 adult female, 1 adult male and children   
E: 1 adult female and children present   
F: 1 adult male and children present   
G: 2 or more adult males   
H: 2 or more adult females   
I: 2 or more adult males and children   J: 2 or more adult females and children 
Else null</t>
  </si>
  <si>
    <t>BL-024</t>
  </si>
  <si>
    <t>Standardize Transunion data to more business friendly terms cdp__3p_demographic_v.occupation_code</t>
  </si>
  <si>
    <t>Substitute codes for the full words
1: Homemaker
2: Professional/Technical
3: Upper Management/Executive
4: Middle Management
5: Sales/Marketing
6: Clerical/Office
7: Skilled Trade/Machine/Laborer
8: Retired
9: Student
10: Executive/Administrator
11: Self Employed
12: Professional Driver
13: Military
14: Civil Servant
15: Farming/Agriculture
16: Work From Home
17: Health Services
18: Financial Services
20: Business Owner
21: Teacher/Educator
22: Retail Sales
23: Computer Professional
30: Beauty
31: Real Estate
32: Architects
33: Interior Designers
34: Landscape Architects
35: Electricians
36: Engineers
37: Accountants/Cpa
38: Attorneys
39: Social Worker
40: Counselors
41: Occup Ther/Physical Ther
42: Speech Path./Audiologist
43: Psychologist
44: Pharmacist
45: Opticians/Optometrist
46: Veterinarian
47: Dentist/Dental Hygienist
48: Nurse
49: Doctors/Physicians/Surgeons
50: Chiropractors
51: Surveyors
52: Disabled
53: Insurance/Underwriters
54: Services/Creative
55: Clergy</t>
  </si>
  <si>
    <t>BL-025</t>
  </si>
  <si>
    <t>Standardize Transunion data to more business friendly terms cdp__3p_demographic_v.occupation_group</t>
  </si>
  <si>
    <t xml:space="preserve">Substitute codes by the full names
I1 Management/Business and Financial Operations   
I2 Technical: Computers/Math and Architect/Engineering   
I3 Professional: Legal/Education and Health Practitioner   
I4 Sales   
I5 Office and Administrative Support   
I6 Blue Collar   
I7 Farming/Fish/Forestry   
I8 Other   
I9 Retired   
K1 Management/Business and Financial Operations   
K2 Technical: Computers/Math and Architect/Engineering   
K3 Professional: Legal/Education and Health Practitioner  
 K4 Sales   
K5 Office and Administrative Support   
K6 Blue Collar   
K7 Farming/Fish/Forestry   
K8 Other   
K9 Retired </t>
  </si>
  <si>
    <t>BL-026</t>
  </si>
  <si>
    <t>Standardize Transunion data to more business friendly terms cdp__3p_demographic_v.education_model</t>
  </si>
  <si>
    <t>Substitute codes for the full names (the "extremely likely" etcs are a part of the name)
11 HS Diploma - Extremely Likely   
12 Some College - Extremely Likely   
13 Bach Degree - Extremely Likely   
14 Grad Degree - Extremely Likely   
16 Doctorate Degree - Extremely Likely   
51 HS Diploma - Likely   
52 Some College - Likely   
53 Bach Degree - Likely   
54 Grad Degree - Likely   
56 Doctorate Degree - Likely 
else null</t>
  </si>
  <si>
    <t>BL-027</t>
  </si>
  <si>
    <t>Standardize Transunion data to more business friendly terms cdp__3p_demographic_v.estimated_household_income_broad</t>
  </si>
  <si>
    <t>Substitute codes by the full names
A $1,000 - $14,999   
B $15,000 - $24,999   
C $25,000 - $34,999   
D $35,000 -$49,999   
E $50,000 - $74,999   
F $75,000 - $99,999   
G $100,000 - $124,999   
H $125,000 - $149,999   
I $150,000 - $174,999   
J $175,000 - $199,999   
K $200,000 - $249,999   
L $250,000+   
Else null</t>
  </si>
  <si>
    <t>BL-028</t>
  </si>
  <si>
    <t>Standardize Transunion data to more business friendly terms cdp__3p_demographic_v.estimated_household_income_narrow</t>
  </si>
  <si>
    <t>Substitute codes by the full names
001 $0 - $14,999   
015 $15,000 - $19,999   
020 $20,000 - $24,999   
025 $25,000 - $29,999   
030 $30,000 - $34,999   
035 $35,000 - $39,999   
040 $40,000 - $44,999   
045 $45,000 - $49,999  
050 $50,000 - $54,999  
055 $55,000 - $59,999  
060 $60,000 - $64,999   
065 $65,000 - $69,999   
070 $70,000 - $74,999   
075 $75,000 - $79,999   
080 $80,000 - $84,999   
085 $85,000 - $89,999   
090 $90,000 - $94,999   
095 $95,000 - $99,999   
100 $100,000 - $104,999   
105 $105,000 - $109,999   
110 $110,000 - $114,999   
115 $115,000 - $119,999   
120 $120,000 - $124,999   
125 $125,000 - $129,999   
130 $130,000 - $134,999   
135 $135,000 - $139,999   
140 $140,000 - $144,999   
145 $145,000 - $149,999   
150 $150,000 - $159,999   
160 $160,000 - $169,999   
170 $170,000 - $174,999   
175 $175,000 - $189,999   
190 $190,000 - $199,999   
200 $200,000 - $224,999   
225 $225,000 - $249,999   
250 $250,000 or More   
Else null</t>
  </si>
  <si>
    <t>BL-043</t>
  </si>
  <si>
    <t>Investigate Loyalty Sub Channel codes and meanings of each status</t>
  </si>
  <si>
    <t>cdp__loyalty_event_v.loyalty_sub_channel has 109 different values and we need some level of standardization and meaning analysis to use on our dictionary and to provide more business friendly values for Hightouch</t>
  </si>
  <si>
    <t>This field is too messy and not helpful with information for activations and audiences</t>
  </si>
  <si>
    <t>BL-042</t>
  </si>
  <si>
    <t>Adding points_to_next_tier</t>
  </si>
  <si>
    <t xml:space="preserve">IGNORE - JOINED WITH BL-039
The field is required to calculate how many points are needed to achieve the next loyalty brand tier as set by the brand. </t>
  </si>
  <si>
    <t xml:space="preserve">This field is listed across five journeys. For example, in KER_USA_GlossPostPurchaseTrigger, points_to_next_tier is used to display points needed to obtain the next loyalty tier (Dreamer, Lover, Muse) for subscribed Kerastaste customers </t>
  </si>
  <si>
    <t>BL-029</t>
  </si>
  <si>
    <t>Standardize Transunion data to more business friendly terms cdp__3p_demographic_v.marital_status</t>
  </si>
  <si>
    <t>Substitute codes by the full names
1M Married - Extremely Likely   
5M Married - Likely   
5S Single - Likely   
else null</t>
  </si>
  <si>
    <t>BL-030</t>
  </si>
  <si>
    <t>Treatment on cdp__acquisition_interaction_data_v.registration_sub_type</t>
  </si>
  <si>
    <t>24 distinct label pairs differ only by capitalization:
sampling (9.4M) vs Sampling (61K) 
cart checkout (6.3M) vs Cart Checkout (115K) vs Cart checkout (5K) 
product finder (3.1M) vs Product Finder (182) 
sweepstakes (2.9M) vs Sweepstakes (114K)
footer (1.5M) vs Footer (24K), toaster (804K) vs Toaster (2K), form (582K) vs Form (36K), and others
Also combine null and blank</t>
  </si>
  <si>
    <t>registration_sub_type</t>
  </si>
  <si>
    <t>BL-031</t>
  </si>
  <si>
    <t>Treatment on cdp__acquisition_interaction_leve_data_v.interaction_id</t>
  </si>
  <si>
    <t>Combine null and blank</t>
  </si>
  <si>
    <t>BL-032</t>
  </si>
  <si>
    <t>Standardize similar strings on cdp__acquistion_interaction_data_v.registration_source</t>
  </si>
  <si>
    <t>Combine several differently worded strings (the list is big check comment)</t>
  </si>
  <si>
    <t>BL-033</t>
  </si>
  <si>
    <t>Combine similar values on cdp__acquistion_interaction_level_data_v.interaction_sub_type</t>
  </si>
  <si>
    <t>Combine
foundation_finder, foundationfinder
points_expiration, points_expiry
product_reviews, product reviewed
promo_lancome, promo_lanc�me
request registered, requestregistered
subscribe, subscriber_tag
trans_referee, transaction_referee
mars_consult, mars_consultation (consult is an old name that will have small or non existent population on newer data)</t>
  </si>
  <si>
    <t>BL-034</t>
  </si>
  <si>
    <t>Standardize data on is_gift_order attribute</t>
  </si>
  <si>
    <t>Combine
Y and true to Y
N and false to N
null and blank</t>
  </si>
  <si>
    <t>BL-035</t>
  </si>
  <si>
    <t>Removals from G/SG (Will be done on Diamond Schema)</t>
  </si>
  <si>
    <t>Removal of unnecesary fields on gold and super gold tables based on CDMO Issue Tracker attributes list</t>
  </si>
  <si>
    <t>All</t>
  </si>
  <si>
    <t>table level</t>
  </si>
  <si>
    <t>STRY0796598</t>
  </si>
  <si>
    <t>Should be handled alongside diamond schema creation</t>
  </si>
  <si>
    <t>BL-036</t>
  </si>
  <si>
    <t>Attribute movement between tables  (Will be done on Diamond Schema)</t>
  </si>
  <si>
    <t>Move first and last purchase date from acquisition_interaction data to interaction_kpis</t>
  </si>
  <si>
    <t>first_purchase_date</t>
  </si>
  <si>
    <t>BL-037</t>
  </si>
  <si>
    <t>Reduce decimal points in unit_price attribute</t>
  </si>
  <si>
    <t>Lower the amount of decimal points in the attribute to 2</t>
  </si>
  <si>
    <t>Not needed at all</t>
  </si>
  <si>
    <t>BL-038</t>
  </si>
  <si>
    <t>Bug</t>
  </si>
  <si>
    <t>Empty promo_code for several brands on order_header</t>
  </si>
  <si>
    <t>Defect DFCT0268011 was opened regarding the emptiness of promo_code for VAL brand</t>
  </si>
  <si>
    <t>BL-039</t>
  </si>
  <si>
    <t>Adding actions_needed_next_tier into Renovate</t>
  </si>
  <si>
    <t>Describes the steps the user needs to take in order to reach the next loyalty tier (potentially how much they need to spend)
e.g.
In the KER_USA_Loyalty_NextTier journey, this field explains how much the user needs to spend in order to get from Dreamer to Lover tier or Lover to Muse tier</t>
  </si>
  <si>
    <t>actions_need_for_next_tier</t>
  </si>
  <si>
    <t>Daniel Basman</t>
  </si>
  <si>
    <t>This is needed for 12 different loyalty journeys:
KER_USA_Curl_Manifesto_DDX
KER_USA_DDXL_UsePoints
KER_USA_Elixir_PostPurchase
KER_USA_HEROSKU-HAIRCONCERN
KER_USA_Loyalty_NextTier
KER_USA_Nutritive-PostPurchase
KER_USA_Post_Purchase
KER_USA_PostPurchase_Chroma
KER_USA_Premiere_PostPurchase
KER_USA_PROSPECT_PRIORITIZATION
KER_USA_Replenishment
KER_USA_Prelapsed_Audience</t>
  </si>
  <si>
    <t>BL-040</t>
  </si>
  <si>
    <t>Adding actions_needed_keep_tier to Renovate</t>
  </si>
  <si>
    <t>This field explains what actions the user needs to take in order keep the current loyalty tier they are at</t>
  </si>
  <si>
    <t>actions_need_for_keep_tier</t>
  </si>
  <si>
    <t>This field is needed for loyalty journeys for pilot migration</t>
  </si>
  <si>
    <t>BL-041</t>
  </si>
  <si>
    <t>Requesting Attribute: next_tier_name</t>
  </si>
  <si>
    <t xml:space="preserve">This attribute gives the name of the next loyalty tier that the customer can achieve from its current standing tier. </t>
  </si>
  <si>
    <t>Used in KER_USA_GlossPostPurchaseTrigger journey.</t>
  </si>
  <si>
    <t>BL-044</t>
  </si>
  <si>
    <t>Collapse/transform loyalty channels to standardized values</t>
  </si>
  <si>
    <t>Group values into these:
store / retail / offline → In-person retail engagement
online / web → Digital/browser-based engagement
ddxl / platform → Engagement via the loyalty platform
migration → Customer migrated from a legacy loyalty system</t>
  </si>
  <si>
    <t>STRY0829807</t>
  </si>
  <si>
    <t>The goal is to join similar channels and use more user friendly values for HT</t>
  </si>
  <si>
    <t>BL-045</t>
  </si>
  <si>
    <t>Change the structure of GA4 tables to adapt the arrays</t>
  </si>
  <si>
    <t>Hightouch as a platform is unable to read arrays, so we need to change the ga4 tables to a structure that separate the arrays into rows. The detailing of it can be seen in the "Event - Parameter Pairings" tab in this file</t>
  </si>
  <si>
    <t>STRY0818922</t>
  </si>
  <si>
    <t>daily events table structural change - arrays to attributes</t>
  </si>
  <si>
    <t>No Impact - Simplifies HT Config</t>
  </si>
  <si>
    <t>BL-046</t>
  </si>
  <si>
    <t>Add 3p attributes from TransUnion</t>
  </si>
  <si>
    <t>Add the attributes to cdp__3pdemographic_data_v (already available in databricks):
first_name_append
last_name_append
append_phone
append_email_id
append_address_line_1
append_address_line_2</t>
  </si>
  <si>
    <t>BL-048</t>
  </si>
  <si>
    <t>Create a Y/N column on order_lineitem_v to indicate EAN Code presence</t>
  </si>
  <si>
    <t>ean_code attribute from order_lineitem is used as flag for gift purchase on HT, it's better for the user if we make a new column that follows a Y/N logic when ean_code is or isn't null</t>
  </si>
  <si>
    <t>STRY0818175</t>
  </si>
  <si>
    <t>currean EAN code is just product code, but to create audience to target gift items that requries a drop-down to select gift code. Instead, this will be a binary y/n to indicate if it was a gift or not</t>
  </si>
  <si>
    <t>BL-050</t>
  </si>
  <si>
    <t>Add preferred_store_name and preferred_store_num</t>
  </si>
  <si>
    <t>preferred_store (ID) is available in dim_customer. we should show the store name in HT, not the store ID.  Store name can be find in crm_reporting.dim_store (source = CEGID or MARS).</t>
  </si>
  <si>
    <t>STRY0824863</t>
  </si>
  <si>
    <t>Flagged as preferred_store_num in Wave 1 gap analysis</t>
  </si>
  <si>
    <t>has 2.9M empty strings; standardize to null</t>
  </si>
  <si>
    <t>BL-047</t>
  </si>
  <si>
    <t>Migrate review_rating from product_review_v to acquisition_interaction_data_v</t>
  </si>
  <si>
    <t>IGNORE, NOT NECESSARY ANYMORE
The product_review_v is a table with only 1 attribute that's not necessary to be isolated, we can migrate it to one of the acquisition views</t>
  </si>
  <si>
    <t>BL-051</t>
  </si>
  <si>
    <t>Add recommended_store attribute</t>
  </si>
  <si>
    <t>recommended_store_num (ID) is available in im_customer_brand_profile. we should show the store name in HT, not the store ID.  Store name can be find in crm_reporting.dim_store (source = CEGID or MARS).</t>
  </si>
  <si>
    <t>STRY0824944</t>
  </si>
  <si>
    <t>Flagged as recommended_store_num in Wave 1 gap analysis</t>
  </si>
  <si>
    <t>BL-012</t>
  </si>
  <si>
    <t xml:space="preserve">Add "created_dt" attribute to Renovate </t>
  </si>
  <si>
    <t xml:space="preserve">Used in the following journeys: KER_USA_Genesis-Post-Purchase_2020, KER_USA_GlossPostPurchaseTrigger, KER_USA_Post_Purchase, KER_USA_PostPurchase_Chroma, KER_USA_ReEngagement, KER_USA_Replenishment, OAP_USA_Re_engagement_Journey, SKIN_USA_Lapsed_Customer, SKIN_USA_New_Prospect_Journey
 </t>
  </si>
  <si>
    <t>Sapient team will instead use acquisition_date_key - DEPRIORITIZED.</t>
  </si>
  <si>
    <t>BL-052</t>
  </si>
  <si>
    <t>Add order_header.purchase_store based on store_num</t>
  </si>
  <si>
    <t>store_num (ID) is already available in HT. we should show the store name in HT, not the store ID.  Store name can be find in crm_reporting.dim_store (source = CEGID or MARS).</t>
  </si>
  <si>
    <t>STRY0824962</t>
  </si>
  <si>
    <t>new attribute - no impact to existing campaigns wave 1, but may be used in lieu of store number</t>
  </si>
  <si>
    <t>No Impact - New Attribute</t>
  </si>
  <si>
    <t>BL-053</t>
  </si>
  <si>
    <t>Add campaign_nm to interaction_level_data</t>
  </si>
  <si>
    <t>already available in acquistion_interaction, can replicate it</t>
  </si>
  <si>
    <t>STRY0825005</t>
  </si>
  <si>
    <t>new attribute for aquisition interaction - it will carry the name of the campaign that drove this interaction</t>
  </si>
  <si>
    <t>BL-054</t>
  </si>
  <si>
    <t>Add URL and Alias to campaign_interactions, through matching URL and alias from SFMC to campaign_interactions through event_clicks and campaign tracker tables</t>
  </si>
  <si>
    <t>Having attributes  from URL and Alias would be helpful to track the specific links through which a customer interacted with a campaign, but currently we're not sure if that table structure makes possible to merge to campaign_interactions, the source data from stg_sfmc_event_clicks, and I'd like to investigate the feasibility of reaching our final cdp tables</t>
  </si>
  <si>
    <t>interaction_url and interaction_alias</t>
  </si>
  <si>
    <t>STRY0825014</t>
  </si>
  <si>
    <t>Orchestrate journey based on customer behavior / email click detail from a scpecific campaign ID and click date</t>
  </si>
  <si>
    <t>new attribute but blocked as required data does not exist in any source</t>
  </si>
  <si>
    <t>BL-055</t>
  </si>
  <si>
    <t>Add Geotracking data from Attentive and SFMC to contact_info</t>
  </si>
  <si>
    <t>STRY0825024</t>
  </si>
  <si>
    <t>Blocked</t>
  </si>
  <si>
    <t>Blocked as data is not being sent to us by SFMC and Attentive, even if our pipelines are set</t>
  </si>
  <si>
    <t>BL-056</t>
  </si>
  <si>
    <t>Add operating system info from Attentive and SFMC to contact_info</t>
  </si>
  <si>
    <t>BL-057</t>
  </si>
  <si>
    <t>Add interaction_system in interaction tracking</t>
  </si>
  <si>
    <t>This attribute states the system/platform through which an interaction was made (DEMANDWARE, SFMC etc)</t>
  </si>
  <si>
    <t>STRY0825025</t>
  </si>
  <si>
    <t>new attribute for aquisition interaction - it will carry the name of the platform whose campaign drove this interaction</t>
  </si>
  <si>
    <t>BL-058</t>
  </si>
  <si>
    <t>Add adress_country to cdp__contactinfo_v</t>
  </si>
  <si>
    <t>This attribute uses the address information from the customer to state which country they're based on</t>
  </si>
  <si>
    <t>adress_country</t>
  </si>
  <si>
    <t>STRY0825034</t>
  </si>
  <si>
    <t>BL-002</t>
  </si>
  <si>
    <t>Add "actions_needed_keep_tier" Attribute to Renovate</t>
  </si>
  <si>
    <t xml:space="preserve">IGNORE, JOINED WITH B-040
Need to add "actions_needed_keep_tier" attribute to the Renovate golden layer  as it is part of the SFMC Pilot journey mirgration. </t>
  </si>
  <si>
    <t>Will be available in customer360_loyalty in production 4/22, then it will have to be moved to SG - Timeline TBD.</t>
  </si>
  <si>
    <t>BL-001</t>
  </si>
  <si>
    <t>Add "actions_needed_next_tier" Attribute to Renovate</t>
  </si>
  <si>
    <t>IGNORE, JOINED WITH BL-039
Need to add "actions_needed_next_tier" attribute as it is part of the SFMC Pilot journey mirgration. This attribute appears in 13 journeys (2,3,4,7,9,12,14,15,16,18,19,21,48)</t>
  </si>
  <si>
    <t>BL-059</t>
  </si>
  <si>
    <t>Add brith_day logic into birth_month_day attribute on gold layer</t>
  </si>
  <si>
    <t>This attribute fetches data directly from source on customer_profile_enriched_v in silver layer, but that means that some values present on date_of_birth in silver layer aren't used on the gold layer, this story is for implementing a COALESCE logic to use date_of_birth when birth_month_day is null</t>
  </si>
  <si>
    <t>STRY0831037</t>
  </si>
  <si>
    <t>source systems collect dob in mm/dd and also ful dob mm/dd/yyyy.  New logic will be used when mm/dd is not availble  - this may increase renovate counts vs legacy</t>
  </si>
  <si>
    <t>Count Impact</t>
  </si>
  <si>
    <t>BL-060</t>
  </si>
  <si>
    <t>Translate loyalty_status_key into the respective meanings</t>
  </si>
  <si>
    <t>Legacy had a treatment to transform the codes into letter, and we can translate them again into the full sentences</t>
  </si>
  <si>
    <t>lolyalty_status_key</t>
  </si>
  <si>
    <t>STRY0819434</t>
  </si>
  <si>
    <t>Handled alongside the defect opened regarding loyalty data gaps</t>
  </si>
  <si>
    <t>already covered - values AND logic will change so counts will change (higher or lower tbd) compared to legacy</t>
  </si>
  <si>
    <t>BL-061</t>
  </si>
  <si>
    <t>Order Header deduplication logic</t>
  </si>
  <si>
    <t>Order header currently has duplicate records stemming from the way the source systems record progression, the fix logic can be implemented but needs business confirmation</t>
  </si>
  <si>
    <t>impacted - orders defect</t>
  </si>
  <si>
    <t>BL-062</t>
  </si>
  <si>
    <t>Order LineItem deduplication logic</t>
  </si>
  <si>
    <t>Order lines currently has duplicate records stemming, the same as order header, from the way the source systems record progression, the fix logic can be implemented but needs business confirmation</t>
  </si>
  <si>
    <t>STRY0827294</t>
  </si>
  <si>
    <t>BL-063</t>
  </si>
  <si>
    <t>Add Attribute Source of Traffic</t>
  </si>
  <si>
    <t>From the newly deployed 1p acquisition framework</t>
  </si>
  <si>
    <t>STRY0832150</t>
  </si>
  <si>
    <t>new attribute - no impact to existing campaigns wave 1</t>
  </si>
  <si>
    <t>BL-064</t>
  </si>
  <si>
    <t>Add Attribute Point of Collection</t>
  </si>
  <si>
    <t>STRY0832132</t>
  </si>
  <si>
    <t>BL-065</t>
  </si>
  <si>
    <t>Add Attribute Primary email</t>
  </si>
  <si>
    <t>primary_email</t>
  </si>
  <si>
    <t>Rules definition for this WIP</t>
  </si>
  <si>
    <t>BL-066</t>
  </si>
  <si>
    <t>Add Attribute Primary phone</t>
  </si>
  <si>
    <t>primary_phone</t>
  </si>
  <si>
    <t>BL-067</t>
  </si>
  <si>
    <t>Add Attribute Primary address</t>
  </si>
  <si>
    <t>primary_address</t>
  </si>
  <si>
    <t>BL-068</t>
  </si>
  <si>
    <t>Attentive Event type cleansing (campaign interaction table)</t>
  </si>
  <si>
    <t>Changing labels on the silver layer into clear and understandable states on the gold layer</t>
  </si>
  <si>
    <t>STRY0832116</t>
  </si>
  <si>
    <t>In Review</t>
  </si>
  <si>
    <t>Rolled back in Aug 21</t>
  </si>
  <si>
    <t>changing text to better represent what was meant between click and message_link_click. - will result in potentially higher counts in renovate vs legcy as it is more inclusive</t>
  </si>
  <si>
    <t>BL-070</t>
  </si>
  <si>
    <t>Acquisition First Engagement (code to value)</t>
  </si>
  <si>
    <t>Translating codes into sentences or words for better UX</t>
  </si>
  <si>
    <t>acquistion_channel_key</t>
  </si>
  <si>
    <t>STRY0831925</t>
  </si>
  <si>
    <t>values are changing but logic is not - counts should match legacy</t>
  </si>
  <si>
    <t>No Impact - Logic Change</t>
  </si>
  <si>
    <t>BL-071</t>
  </si>
  <si>
    <t>Last Engaged Channel (code to value)</t>
  </si>
  <si>
    <t>STRY0831934</t>
  </si>
  <si>
    <t>BL-072</t>
  </si>
  <si>
    <t>Contactability Channel (code to value)</t>
  </si>
  <si>
    <t>STRY0831905</t>
  </si>
  <si>
    <t>BL-073</t>
  </si>
  <si>
    <t>Registration Status Key (code to value)</t>
  </si>
  <si>
    <t>STRY0831988</t>
  </si>
  <si>
    <t>BL-074</t>
  </si>
  <si>
    <t>Consumer Activity Status (code to value)</t>
  </si>
  <si>
    <t>STRY0831996</t>
  </si>
  <si>
    <t>BL-075</t>
  </si>
  <si>
    <t>Filter unnecessary events on Campaign Interactions table</t>
  </si>
  <si>
    <t>STRY0838990</t>
  </si>
  <si>
    <t>Some attentive SMS events are present in table but aren;'t really campaign interactions - so they are being filtered out. This will mean post this filtering the counts might be less than legacy</t>
  </si>
  <si>
    <t>BL-076</t>
  </si>
  <si>
    <t>Group similar events in loyalty_event_v.event_type</t>
  </si>
  <si>
    <t>Currently there's around 120 different events on loyalty_event, several of which can be grouped for easiness of audience setup for the user</t>
  </si>
  <si>
    <t>BL-077</t>
  </si>
  <si>
    <t>Add mass_merchandise attribute to cdp_beauty_profile_v</t>
  </si>
  <si>
    <t>Needed for some AEO audiences</t>
  </si>
  <si>
    <t>Wave 2</t>
  </si>
  <si>
    <t>STRY0871051</t>
  </si>
  <si>
    <t>Jelyne Surat</t>
  </si>
  <si>
    <t>BL-078</t>
  </si>
  <si>
    <t>Add add_to_bag_url attribute to cdp__dim_product_hierarchy</t>
  </si>
  <si>
    <t>add_to_bag_url</t>
  </si>
  <si>
    <t>STRY0890771</t>
  </si>
  <si>
    <t>Robert LoPinto</t>
  </si>
  <si>
    <t>BL-079</t>
  </si>
  <si>
    <t>Add retailer_preference attribute to cdp__beauty_profile_v</t>
  </si>
  <si>
    <t>STRY0887591</t>
  </si>
  <si>
    <t>Jeremy Lutoya</t>
  </si>
  <si>
    <t>BL-080</t>
  </si>
  <si>
    <t>Add fragrance_intensity attribute to cdp__beauty_profile_v</t>
  </si>
  <si>
    <t>fragrance_intensity</t>
  </si>
  <si>
    <t>STRY0886958</t>
  </si>
  <si>
    <t>BL-081</t>
  </si>
  <si>
    <t>Nullify 01-01-1900 birth dates on cdp__identity</t>
  </si>
  <si>
    <t>Mert Ersoy</t>
  </si>
  <si>
    <t>Pending SFMC feedback on rule details</t>
  </si>
  <si>
    <t>BL-082</t>
  </si>
  <si>
    <t>Add last_hair_style_look to beauty_profile</t>
  </si>
  <si>
    <t>last_hair_style_look</t>
  </si>
  <si>
    <t>STRY0890681</t>
  </si>
  <si>
    <t>BL-083</t>
  </si>
  <si>
    <t>Empty attributes on cdp__identity</t>
  </si>
  <si>
    <t>preferred_language, preferred_store, recommended_store</t>
  </si>
  <si>
    <t>STRY0886880</t>
  </si>
  <si>
    <t>BL-084</t>
  </si>
  <si>
    <t>Batch code-to-value translation of TransUnion attributes</t>
  </si>
  <si>
    <t>BL-085</t>
  </si>
  <si>
    <t>Diamond schema creation and deployment</t>
  </si>
  <si>
    <t>New Schema</t>
  </si>
  <si>
    <t>*rows without stories were developed before our current sprints and stories process was in place</t>
  </si>
  <si>
    <t>*needs review means that the field is in HT, but shows different values or is empty vs Databricks</t>
  </si>
  <si>
    <t>In DBX Prod?</t>
  </si>
  <si>
    <t>In HT Prod?</t>
  </si>
  <si>
    <t>Obs</t>
  </si>
  <si>
    <t>Unstandardized values vs DBX Prod</t>
  </si>
  <si>
    <t>Standardize Transunion data to more business friendly terms cdp__3p_demographic_v (refers to several different fields)</t>
  </si>
  <si>
    <t>Add next_tier_name attribute to loyalty domain</t>
  </si>
  <si>
    <t>HT Name</t>
  </si>
  <si>
    <t>DBX Column Name</t>
  </si>
  <si>
    <t>Table Name</t>
  </si>
  <si>
    <t>Values Post-Change</t>
  </si>
  <si>
    <t>Release Date</t>
  </si>
  <si>
    <t>August 12th</t>
  </si>
  <si>
    <t>in HT</t>
  </si>
  <si>
    <t>cdp__product_hierarchy_v</t>
  </si>
  <si>
    <t>ACCESSORIES</t>
  </si>
  <si>
    <t>August 19th</t>
  </si>
  <si>
    <t>COSMETICS</t>
  </si>
  <si>
    <t>MISCELLANEOUS</t>
  </si>
  <si>
    <t>MAKEUP</t>
  </si>
  <si>
    <t>MAKE UP PRODUCTS</t>
  </si>
  <si>
    <t>MAQUILLAGE</t>
  </si>
  <si>
    <t>SKIN CARE</t>
  </si>
  <si>
    <t>SKINCARE</t>
  </si>
  <si>
    <t>SOIN</t>
  </si>
  <si>
    <t>HAIR PRODUCTS</t>
  </si>
  <si>
    <t>HYGIENE</t>
  </si>
  <si>
    <t>OTHERS</t>
  </si>
  <si>
    <t>DIVERS PLV</t>
  </si>
  <si>
    <t>SOIN VISAGE CORPS SOLAIRES HYGIENE</t>
  </si>
  <si>
    <t>ACCESSOIRES</t>
  </si>
  <si>
    <t>GENERIC</t>
  </si>
  <si>
    <t>HAIR</t>
  </si>
  <si>
    <t>HAIR CARE PRODUCTS</t>
  </si>
  <si>
    <t>FRAGRANCE, FRAGRANCE PRODUCTS, PARFUM</t>
  </si>
  <si>
    <t>FRAGRANCE</t>
  </si>
  <si>
    <t>PEAU</t>
  </si>
  <si>
    <t>sent (when msg_channel = dm)</t>
  </si>
  <si>
    <t>Communication Sent</t>
  </si>
  <si>
    <r>
      <rPr>
        <sz val="11"/>
        <color rgb="FF000000"/>
        <rFont val="Aptos Narrow"/>
        <family val="2"/>
        <scheme val="minor"/>
      </rPr>
      <t xml:space="preserve">August 19th - </t>
    </r>
    <r>
      <rPr>
        <b/>
        <sz val="11"/>
        <color rgb="FF000000"/>
        <rFont val="Aptos Narrow"/>
        <family val="2"/>
        <scheme val="minor"/>
      </rPr>
      <t>rolled back on 8/21</t>
    </r>
  </si>
  <si>
    <t>Communication Open</t>
  </si>
  <si>
    <t>sent (when msg_channel = em)</t>
  </si>
  <si>
    <t>Spam Complaint</t>
  </si>
  <si>
    <t>Bounce</t>
  </si>
  <si>
    <t>click (when msg_channel = em)</t>
  </si>
  <si>
    <t>Click</t>
  </si>
  <si>
    <t>unsubscribe (when msg_channel = em)</t>
  </si>
  <si>
    <t>Customer Unsubscribed</t>
  </si>
  <si>
    <t>message_receipt (when msg_channel = sms)</t>
  </si>
  <si>
    <t>message_link_click (when msg_channel = sms)</t>
  </si>
  <si>
    <t>Attentive Double OptIn</t>
  </si>
  <si>
    <t>Impression</t>
  </si>
  <si>
    <t>Attentive Sms SignUp</t>
  </si>
  <si>
    <t>Attentive Email Signup</t>
  </si>
  <si>
    <t>opt_out (when msg_channel = sms)</t>
  </si>
  <si>
    <t>Subscriber Tagged</t>
  </si>
  <si>
    <t>Purchase</t>
  </si>
  <si>
    <t>Transunion</t>
  </si>
  <si>
    <t xml:space="preserve">Fix Statis Options: </t>
  </si>
  <si>
    <t>Action Needed / Suggested by CDMO</t>
  </si>
  <si>
    <t>Fix Status</t>
  </si>
  <si>
    <t>Update Date</t>
  </si>
  <si>
    <t>Update Notes</t>
  </si>
  <si>
    <t>DataBricks Comments</t>
  </si>
  <si>
    <t>Confirm Date</t>
  </si>
  <si>
    <t>Estimated Priority</t>
  </si>
  <si>
    <t>Estimated Lift</t>
  </si>
  <si>
    <t>Under CDMO Review</t>
  </si>
  <si>
    <t>DQ</t>
  </si>
  <si>
    <t>Remove BMDM Data (ANTI-AGING, WRINKLES, ANTIAGING, FINE LINES, 19726)</t>
  </si>
  <si>
    <t>CDMO Confirmed: Data Clean</t>
  </si>
  <si>
    <t>Fixed in stg in Super Gold</t>
  </si>
  <si>
    <t>Apr 8th</t>
  </si>
  <si>
    <t>Under CDMO Review - 2nd Time</t>
  </si>
  <si>
    <t>Fixed in stg in Gold</t>
  </si>
  <si>
    <t>NOT READY FOR DBX REVIEW</t>
  </si>
  <si>
    <t>Ready for DBX Review</t>
  </si>
  <si>
    <t>Have numerical values, can we also combine N &amp; false, Y &amp; true</t>
  </si>
  <si>
    <t>Under DBX Review</t>
  </si>
  <si>
    <t>REMOVE NATURAL, MATTE, GLOWLY, LONG WEARING, NORMAL, MEDIUM, SHINY, VERY DRY, COMBINATION</t>
  </si>
  <si>
    <t>Remove glowy</t>
  </si>
  <si>
    <t>Under DBX Review - 2nd Time</t>
  </si>
  <si>
    <t>Array / List &amp;
Combine:
["CVS"] &amp; ["PreferredRetailer_CVS"]
["WALGREENS"] &amp; ["PreferredRetailer_Walgreens"]
["WALGREENS","CVS"] &amp; ["PreferredRetailer_Walgreens","PreferredRetailer_CVS"]</t>
  </si>
  <si>
    <t>Combine ["WALGREENS"] &amp; ["Wallgreens"]</t>
  </si>
  <si>
    <t>DBX Fixed</t>
  </si>
  <si>
    <t>Remove:
Medium
Full
Light
Full coverage</t>
  </si>
  <si>
    <t>DBX Fixed - 2nd Time</t>
  </si>
  <si>
    <t>Remove:
Flat &amp; S-Shaped tips
Flat &amp; S-shaped waves
Volume curls
Tight &amp; volume ringlets
Large curls
Wavy
Straight
Roots S-shaped waves
Tight &amp; densely packed coils
Zig-zag
Curls
Dense curls
Coily</t>
  </si>
  <si>
    <t>Remove:
Woody
Floral
Fresh
Citrus
Ombre
Oriental
Chypre</t>
  </si>
  <si>
    <t>Remove Sweet</t>
  </si>
  <si>
    <t>IT</t>
  </si>
  <si>
    <t>Combine:
Blow dryer &amp; Blow Dryer &amp; Hair Dryer</t>
  </si>
  <si>
    <t>Remove:
Brown
Green
Blue
Hazel</t>
  </si>
  <si>
    <t>Useful Links:</t>
  </si>
  <si>
    <t>Remove:
Liquid Lip Color
Lipstick (traditional bullet)
Lip balm
f521ca13f79cdb9a3c14ced130ccd169</t>
  </si>
  <si>
    <t>TransUnion Data Dictionary: https://loreal-my.sharepoint.com/:x:/r/personal/peter_tiktinsky_loreal_com/_layouts/15/Doc.aspx?sourcedoc=%7BD4708BA0-D067-4ED6-AE3B-6A24B45C8EE3%7D&amp;file=TransUnion%20SG%20Value%20Change%20Requests.xlsx&amp;fromShare=true&amp;action=default&amp;mobileredirect=true</t>
  </si>
  <si>
    <t>Combine:
Light &amp; light &amp; SKINTONE_LIGHT &amp; LIGHT
Medium &amp; medium &amp; SKINTONE_MEDIUM &amp; MEDIUM
Light Medium &amp; LightMedium &amp; light_medium
Medium Deep &amp; MediumDeep &amp; mediumdeep &amp; MEDIUMDEEP
Fair &amp; fair &amp; SkinTone_Fair
Deep &amp; SkinTone_Deep &amp; DEEP &amp; deep
Remove:
SKIN TONE
W4
N7
C4
3fec4326fa33aa0e3ee1c953b9812dba
429b105475091f9f7fb19f84be5c2f2a
e720bb1046f1da5a48b93e28be03ead1
d5370f28005b451af50b1a6f59aefc1e
74a2aa202e9aaadab88c79a693df10e0
C1
01e9df60a16303236c3787d27f70a9ac
Skin Tone
7f54771060901dbaad0023373fff95ec
4a5babd73d0ac775488a334371d34856
17eec25250ee30bdf45efe26e29f3078
dc9760a94405fb8c6dd65ae1312a36d6
045704518b7a8de3d3ff5dd12619d43d
9206cd8f1c854b90535916d1bac0e86e
Garnier from 68.161.20.102 on 2019-10-03 01:27:51 UTC.Trace: 5b1d1981-f4be-4901-803f-c3d524dbdc54 via 37782573-a07a-4850-9ce8-cc4a9593dddb
bed34e6a6ad46bdc10c331ebb615895b
95be509a0902117def8d838ab86e51ff
N4
c229db7f7e355f80fac3825822c00177
7d54a17ec31c3f3a78646b64111638c4
098f7beccaf3c6f180108ad163896932
5c6ea91774dcd286a14b83d4562a6fe2
a475923d3220749bcbd7b6a6cb7025cb
c7a9a6d5125cd636e904a57aac48606c
b4df6b5d3da0552e51599a0d36d21d3d
1daa0a2d6e991161a9b7549bcfc026d7
f89f828bdbaab76305a202fbfa96681b
W7
Deep 
3f2407814667d7c8974c1bd855abe652
dc5d3ff436581780e4b40318c732be0e
acdfaa0b335cc446862ad870e35fd0ae
N10
0974fcc70e9e585dc85644d204824e05
26b3717645e00ca8e4fb800a8e17957c</t>
  </si>
  <si>
    <t>Not in BMDM table</t>
  </si>
  <si>
    <t>Full dataset dictionary: https://loreal.sharepoint.com/:x:/r/sites/-US-CDMODDX-04.DataandAnalyticsProgramsandproducts/_layouts/15/Doc.aspx?sourcedoc=%7BAE00219D-248E-4F4E-920A-8AB5AA4C9715%7D&amp;file=FINAL_DATA_DICTIONARY.xlsx&amp;action=default&amp;mobileredirect=true</t>
  </si>
  <si>
    <t>Standardize
HD to Holiday</t>
  </si>
  <si>
    <t>OPEN and O
NEW and N
CANCELLED and C
We can combine all of these, and preferably put everything as the full word (New, Open, Cancelled etc)</t>
  </si>
  <si>
    <t>Analysis on what G. D. P. B. C, T, A, GC, M is</t>
  </si>
  <si>
    <t>The codes mean much bigger strings and can be high effort to implement, is it viable?</t>
  </si>
  <si>
    <t>campiang_nm</t>
  </si>
  <si>
    <t>shipping_dicount</t>
  </si>
  <si>
    <t xml:space="preserve">Round to 2 decimals </t>
  </si>
  <si>
    <t>Names coming through? Lorena Sebastian? Aponte? Not many</t>
  </si>
  <si>
    <t>CDMO to speak to MARS, data to stay the same (DBX added in CEGID)</t>
  </si>
  <si>
    <t>Set as string, doesn't cause problems, but can be dangerous with unwanted characters getting into future data fetches</t>
  </si>
  <si>
    <t>We're going to change this into a float now right? As per 04/13 daily</t>
  </si>
  <si>
    <t>Data was set as string per request, since it was required to have the trailing zeros at any number</t>
  </si>
  <si>
    <t>Combine:
add_favorite, add_favorites
Instagram_connect, instagram_connect
Purchase, purchase
Review, review</t>
  </si>
  <si>
    <t>add_favorites and add_favorite still separate, but only 1 row, all others are done</t>
  </si>
  <si>
    <t>Combine migration, Migration</t>
  </si>
  <si>
    <t xml:space="preserve">Initcap to combine:
High, high
Low, low
Medium, medium
</t>
  </si>
  <si>
    <t>Combine (NEEDS IT ANALYSIS FOR MORE COMBINES)
%%=v(@subjectline)=%% written in 13 different ways</t>
  </si>
  <si>
    <t>Have all Date keys be standardized to day level. All should be datekeys</t>
  </si>
  <si>
    <t xml:space="preserve">Remove Beginner, Intermediate, Professional </t>
  </si>
  <si>
    <t>BMDM Ticket opened for fix</t>
  </si>
  <si>
    <t>Combine Dojo_Kerastase USA and Dojo_KerastaseUSA</t>
  </si>
  <si>
    <t>Column removed from this view as per SG target state goals, same column on the proper view is clean already</t>
  </si>
  <si>
    <t>Combine:
Coils, Coily
Curls, Curly
Dense Curls, Dense Curls (4a)
Loose Curls, Loose Curls (3a)
Tight &amp; Dense Coils (4c), Tight &amp; Densely Packed Coils [MAYBE]
Zig-zag, zig-zag curls/coils (4b)</t>
  </si>
  <si>
    <t>"Affiliates" written in 11 different ways
lowercase/capitalize "Email_Trigger" and email_trigger</t>
  </si>
  <si>
    <t>being handled in a ticket already</t>
  </si>
  <si>
    <t>Remove Hair Color
Haircare
Hair style
Fragrance</t>
  </si>
  <si>
    <t>Remove Natural, "me better" results
Long lasting
All day lastingness</t>
  </si>
  <si>
    <t>Combine (NEEDS IT ANALYSIS FOR MORE COMBINES)
ECOM, ecomm, Ecomm
MOB, MOBILE
RETAIL, Retail_purchase</t>
  </si>
  <si>
    <t xml:space="preserve">column populated with nulls and one "text" string - change to boolean </t>
  </si>
  <si>
    <t>null still as null and strings converted as "Y"</t>
  </si>
  <si>
    <t>Analysis needed if these can all be USD</t>
  </si>
  <si>
    <t xml:space="preserve">Combine
null and blank, and lower case the data so that capitalized strings are combined as well (i.e /on/demandware.store/Sites-giorgioarmani-uk-Site/en_GB/Estore-SubscribeStart, /on/demandware.store/sites-giorgioarmani-uk-site/en_gb/estore-subscribestart)
</t>
  </si>
  <si>
    <t xml:space="preserve">Substitute the codes by the full names
</t>
  </si>
  <si>
    <t>marital_status</t>
  </si>
  <si>
    <t>registration source</t>
  </si>
  <si>
    <t>Same strings on different languages, differently capitalized and/or written similarly (boletim, boletín, Boletín informativo, Boletim informativo, etc)</t>
  </si>
  <si>
    <t>Will we translate different strings to english? Even if not there's still several that can be combine with standardization</t>
  </si>
  <si>
    <t xml:space="preserve">Combine
Same strings on different languages, differently capitalized and/or written similarly (coupon, cupón, cupom, cupón de bebé, cupon para bebés etc)
null and blank, and lower case the data so that capitalized strings are combined as well (i.e /on/demandware.store/Sites-giorgioarmani-uk-Site/en_GB/Estore-SubscribeStart, /on/demandware.store/sites-giorgioarmani-uk-site/en_gb/estore-subscribestart)
</t>
  </si>
  <si>
    <t>cdp__acquistion_interaction_level_data_v</t>
  </si>
  <si>
    <t>Combine
foundation_finder, foundationfinder
points_expiration, points_expiry
product_reviews, product reviewed
promo_lancome, promo_lanc�me
request registered, requestregistered
subscribe, subscriber_tag
trans_referee, transaction_referee</t>
  </si>
  <si>
    <t>some already pointed out by Fatima</t>
  </si>
  <si>
    <t>Combine
EMAIL, Email
Storefront, storefront</t>
  </si>
  <si>
    <t>sub_channel</t>
  </si>
  <si>
    <t>Combine
Livescale, livescale</t>
  </si>
  <si>
    <t>campaing_id</t>
  </si>
  <si>
    <t>Combine null and blank
maybe also lowercase or uppercase the whole column to treat potential capitalization matches</t>
  </si>
  <si>
    <t>campaing_type</t>
  </si>
  <si>
    <t>Combine
Ad-Hoc, Ad-hoc, ad-hoc, Ad-hoc
Externally Supported, externally Supported
Jounery, Journey, journey, Journey
Trigger, Trigger (there's an extra blank character on the 2nd one)</t>
  </si>
  <si>
    <t>** all focused on target state versions of tables, ignoring attributes flagged for potential renaming</t>
  </si>
  <si>
    <t>** DQ needs addressed in target state table</t>
  </si>
  <si>
    <t>*** more analysis to be done by Jeremy</t>
  </si>
  <si>
    <t>Identity-SG</t>
  </si>
  <si>
    <t>Field Count</t>
  </si>
  <si>
    <t>%</t>
  </si>
  <si>
    <t>beauty_profile - SG***</t>
  </si>
  <si>
    <t>Attribute #</t>
  </si>
  <si>
    <t>Attribute %</t>
  </si>
  <si>
    <t>To Clean/Standardize #</t>
  </si>
  <si>
    <t>Total DQ Needed:</t>
  </si>
  <si>
    <t>To Migrate #</t>
  </si>
  <si>
    <t xml:space="preserve">Total to Migrate/Add: </t>
  </si>
  <si>
    <t>Ready #</t>
  </si>
  <si>
    <t>Total Ready:</t>
  </si>
  <si>
    <t xml:space="preserve">Total Attributes: </t>
  </si>
  <si>
    <t>** country and last modified date migration</t>
  </si>
  <si>
    <t>Contactability-SG</t>
  </si>
  <si>
    <t>contact_info - SG</t>
  </si>
  <si>
    <t>Total DQ Needed (as above):</t>
  </si>
  <si>
    <t>DQ Needed</t>
  </si>
  <si>
    <t>% of Total Needed</t>
  </si>
  <si>
    <t>Status Summary</t>
  </si>
  <si>
    <t>Takeway</t>
  </si>
  <si>
    <t>3p Demographic</t>
  </si>
  <si>
    <t xml:space="preserve">Categories that would benefit from value renaming </t>
  </si>
  <si>
    <t>10 Domains have some DQ to be had, but only 1 has actual incorrect data. 5 have quick data cleaning fixes, and 4 have clean data, but can use better wording with IT help</t>
  </si>
  <si>
    <t>4 Categories that need IT analysis for better descriptions, 2 transformation quick fixes</t>
  </si>
  <si>
    <t xml:space="preserve">** global_customer_id needs to be added </t>
  </si>
  <si>
    <t>Acq Interaction</t>
  </si>
  <si>
    <t>Some categories need further IT analysis</t>
  </si>
  <si>
    <t>loyalty - SG</t>
  </si>
  <si>
    <t>loyalty_event - SG</t>
  </si>
  <si>
    <t>Acq Interaction Lvl</t>
  </si>
  <si>
    <t>3 standardization quick fixes, 2 that need IT analysis for full mapping of quick fixes</t>
  </si>
  <si>
    <t>Wrong data found, API check needed, Communication sent</t>
  </si>
  <si>
    <t>Campaigns</t>
  </si>
  <si>
    <t>Need IT analysis for full mapping of potential standardization quick fixes</t>
  </si>
  <si>
    <t>Categories that need IT analysis for better descriptions</t>
  </si>
  <si>
    <t>Need confirmation if treatment is necessary</t>
  </si>
  <si>
    <t>*two to move to transactional_kpis</t>
  </si>
  <si>
    <t>** add division code</t>
  </si>
  <si>
    <t>Loyalty Event</t>
  </si>
  <si>
    <t>Standardization quick fixes</t>
  </si>
  <si>
    <t>acq_interaction_data - SG</t>
  </si>
  <si>
    <t>product_hierarchy</t>
  </si>
  <si>
    <t>*acq_interaction will move here</t>
  </si>
  <si>
    <t>**division_code to be added</t>
  </si>
  <si>
    <t>transactional_kpis - SG</t>
  </si>
  <si>
    <t>3p_demographic - SG</t>
  </si>
  <si>
    <t>bar_kpi - SG</t>
  </si>
  <si>
    <t>bar_customer_models - SG</t>
  </si>
  <si>
    <t>order_header - SG</t>
  </si>
  <si>
    <t>order_lineitem - SG</t>
  </si>
  <si>
    <t>campaign_master - SG</t>
  </si>
  <si>
    <t>campaign_int_metrics - SG</t>
  </si>
  <si>
    <t>** add division_code</t>
  </si>
  <si>
    <t>ga4_users - SG</t>
  </si>
  <si>
    <t>ga4_daily_events - SG</t>
  </si>
  <si>
    <t>acq_int_lvl_data - SG</t>
  </si>
  <si>
    <t>Backlog Attr Impact to Wave 1</t>
  </si>
  <si>
    <t>Impact Summary</t>
  </si>
  <si>
    <t>Impact Detail</t>
  </si>
  <si>
    <t>Num Items</t>
  </si>
  <si>
    <t>Grand Total</t>
  </si>
  <si>
    <t>Count Impact Total</t>
  </si>
  <si>
    <t>No Impact - Simplifies HT Config Total</t>
  </si>
  <si>
    <t>Attentive Data</t>
  </si>
  <si>
    <t>Topic</t>
  </si>
  <si>
    <t>Data</t>
  </si>
  <si>
    <t>fact_message_tracker</t>
  </si>
  <si>
    <t>Glossary Mapping</t>
  </si>
  <si>
    <t>Missing?</t>
  </si>
  <si>
    <t>Notes?</t>
  </si>
  <si>
    <t>Table from Andres fact_message_tracer</t>
  </si>
  <si>
    <t>Text Messsage</t>
  </si>
  <si>
    <r>
      <t>o</t>
    </r>
    <r>
      <rPr>
        <sz val="10"/>
        <color theme="1"/>
        <rFont val="Times New Roman"/>
        <family val="1"/>
      </rPr>
      <t xml:space="preserve">   </t>
    </r>
    <r>
      <rPr>
        <i/>
        <sz val="10"/>
        <color theme="1"/>
        <rFont val="Aptos"/>
        <family val="2"/>
      </rPr>
      <t>Subscribed to text</t>
    </r>
  </si>
  <si>
    <r>
      <t>o</t>
    </r>
    <r>
      <rPr>
        <sz val="10"/>
        <color theme="1"/>
        <rFont val="Times New Roman"/>
        <family val="1"/>
      </rPr>
      <t xml:space="preserve">   </t>
    </r>
    <r>
      <rPr>
        <i/>
        <sz val="10"/>
        <color theme="1"/>
        <rFont val="Aptos"/>
        <family val="2"/>
      </rPr>
      <t>Received a text</t>
    </r>
  </si>
  <si>
    <t>msg_source</t>
  </si>
  <si>
    <r>
      <t>o</t>
    </r>
    <r>
      <rPr>
        <sz val="10"/>
        <color theme="1"/>
        <rFont val="Times New Roman"/>
        <family val="1"/>
      </rPr>
      <t xml:space="preserve">   </t>
    </r>
    <r>
      <rPr>
        <i/>
        <sz val="10"/>
        <color theme="1"/>
        <rFont val="Aptos"/>
        <family val="2"/>
      </rPr>
      <t>Clicked a shortlink</t>
    </r>
  </si>
  <si>
    <r>
      <t>o</t>
    </r>
    <r>
      <rPr>
        <sz val="10"/>
        <color theme="1"/>
        <rFont val="Times New Roman"/>
        <family val="1"/>
      </rPr>
      <t xml:space="preserve">   </t>
    </r>
    <r>
      <rPr>
        <i/>
        <sz val="10"/>
        <color theme="1"/>
        <rFont val="Aptos"/>
        <family val="2"/>
      </rPr>
      <t>Sent a reply text</t>
    </r>
  </si>
  <si>
    <t>msg_origin</t>
  </si>
  <si>
    <t>Peter also does not think this exists</t>
  </si>
  <si>
    <r>
      <t>o</t>
    </r>
    <r>
      <rPr>
        <sz val="10"/>
        <color theme="1"/>
        <rFont val="Times New Roman"/>
        <family val="1"/>
      </rPr>
      <t xml:space="preserve">   </t>
    </r>
    <r>
      <rPr>
        <i/>
        <sz val="10"/>
        <color theme="1"/>
        <rFont val="Aptos"/>
        <family val="2"/>
      </rPr>
      <t>Text sign-up method</t>
    </r>
  </si>
  <si>
    <t>What does this mean exactly</t>
  </si>
  <si>
    <t>Shopping</t>
  </si>
  <si>
    <r>
      <t>o</t>
    </r>
    <r>
      <rPr>
        <sz val="10"/>
        <color theme="1"/>
        <rFont val="Times New Roman"/>
        <family val="1"/>
      </rPr>
      <t xml:space="preserve">   </t>
    </r>
    <r>
      <rPr>
        <i/>
        <sz val="10"/>
        <color theme="1"/>
        <rFont val="Aptos"/>
        <family val="2"/>
      </rPr>
      <t>Made a purchase</t>
    </r>
  </si>
  <si>
    <t>purchase - value</t>
  </si>
  <si>
    <r>
      <t>o</t>
    </r>
    <r>
      <rPr>
        <sz val="10"/>
        <color theme="1"/>
        <rFont val="Times New Roman"/>
        <family val="1"/>
      </rPr>
      <t xml:space="preserve">   </t>
    </r>
    <r>
      <rPr>
        <i/>
        <sz val="10"/>
        <color theme="1"/>
        <rFont val="Aptos"/>
        <family val="2"/>
      </rPr>
      <t>Viewed a product</t>
    </r>
  </si>
  <si>
    <t>page_view - ?</t>
  </si>
  <si>
    <r>
      <t>o</t>
    </r>
    <r>
      <rPr>
        <sz val="10"/>
        <color theme="1"/>
        <rFont val="Times New Roman"/>
        <family val="1"/>
      </rPr>
      <t xml:space="preserve">   </t>
    </r>
    <r>
      <rPr>
        <i/>
        <sz val="10"/>
        <color theme="1"/>
        <rFont val="Aptos"/>
        <family val="2"/>
      </rPr>
      <t>Added to cart</t>
    </r>
  </si>
  <si>
    <t>Location</t>
  </si>
  <si>
    <r>
      <t>o</t>
    </r>
    <r>
      <rPr>
        <sz val="10"/>
        <color theme="1"/>
        <rFont val="Times New Roman"/>
        <family val="1"/>
      </rPr>
      <t xml:space="preserve">   </t>
    </r>
    <r>
      <rPr>
        <i/>
        <sz val="10"/>
        <color theme="1"/>
        <rFont val="Aptos"/>
        <family val="2"/>
      </rPr>
      <t>City</t>
    </r>
  </si>
  <si>
    <t>city_name</t>
  </si>
  <si>
    <r>
      <t>o</t>
    </r>
    <r>
      <rPr>
        <sz val="10"/>
        <color theme="1"/>
        <rFont val="Times New Roman"/>
        <family val="1"/>
      </rPr>
      <t xml:space="preserve">   </t>
    </r>
    <r>
      <rPr>
        <i/>
        <sz val="10"/>
        <color theme="1"/>
        <rFont val="Aptos"/>
        <family val="2"/>
      </rPr>
      <t>State</t>
    </r>
  </si>
  <si>
    <r>
      <t>o</t>
    </r>
    <r>
      <rPr>
        <sz val="10"/>
        <color theme="1"/>
        <rFont val="Times New Roman"/>
        <family val="1"/>
      </rPr>
      <t xml:space="preserve">   </t>
    </r>
    <r>
      <rPr>
        <i/>
        <sz val="10"/>
        <color theme="1"/>
        <rFont val="Aptos"/>
        <family val="2"/>
      </rPr>
      <t>Zip code</t>
    </r>
  </si>
  <si>
    <t>area_code</t>
  </si>
  <si>
    <r>
      <t>o</t>
    </r>
    <r>
      <rPr>
        <sz val="10"/>
        <color theme="1"/>
        <rFont val="Times New Roman"/>
        <family val="1"/>
      </rPr>
      <t xml:space="preserve">   </t>
    </r>
    <r>
      <rPr>
        <i/>
        <sz val="10"/>
        <color theme="1"/>
        <rFont val="Aptos"/>
        <family val="2"/>
      </rPr>
      <t>Distance</t>
    </r>
  </si>
  <si>
    <r>
      <t>o</t>
    </r>
    <r>
      <rPr>
        <sz val="10"/>
        <color theme="1"/>
        <rFont val="Times New Roman"/>
        <family val="1"/>
      </rPr>
      <t xml:space="preserve">   </t>
    </r>
    <r>
      <rPr>
        <i/>
        <sz val="10"/>
        <color theme="1"/>
        <rFont val="Aptos"/>
        <family val="2"/>
      </rPr>
      <t>Country, recent</t>
    </r>
  </si>
  <si>
    <t>region_name</t>
  </si>
  <si>
    <r>
      <t>o</t>
    </r>
    <r>
      <rPr>
        <sz val="10"/>
        <color theme="1"/>
        <rFont val="Times New Roman"/>
        <family val="1"/>
      </rPr>
      <t xml:space="preserve">   </t>
    </r>
    <r>
      <rPr>
        <i/>
        <sz val="10"/>
        <color theme="1"/>
        <rFont val="Aptos"/>
        <family val="2"/>
      </rPr>
      <t>Country, residence</t>
    </r>
  </si>
  <si>
    <r>
      <t>o</t>
    </r>
    <r>
      <rPr>
        <sz val="10"/>
        <color theme="1"/>
        <rFont val="Times New Roman"/>
        <family val="1"/>
      </rPr>
      <t xml:space="preserve">   </t>
    </r>
    <r>
      <rPr>
        <i/>
        <sz val="10"/>
        <color theme="1"/>
        <rFont val="Aptos"/>
        <family val="2"/>
      </rPr>
      <t>Language</t>
    </r>
  </si>
  <si>
    <r>
      <t>o</t>
    </r>
    <r>
      <rPr>
        <sz val="10"/>
        <color theme="1"/>
        <rFont val="Times New Roman"/>
        <family val="1"/>
      </rPr>
      <t xml:space="preserve">   </t>
    </r>
    <r>
      <rPr>
        <i/>
        <sz val="10"/>
        <color theme="1"/>
        <rFont val="Aptos"/>
        <family val="2"/>
      </rPr>
      <t>Device type</t>
    </r>
  </si>
  <si>
    <t>has_device_id</t>
  </si>
  <si>
    <r>
      <t>o</t>
    </r>
    <r>
      <rPr>
        <sz val="10"/>
        <color theme="1"/>
        <rFont val="Times New Roman"/>
        <family val="1"/>
      </rPr>
      <t xml:space="preserve">   </t>
    </r>
    <r>
      <rPr>
        <i/>
        <sz val="10"/>
        <color theme="1"/>
        <rFont val="Aptos"/>
        <family val="2"/>
      </rPr>
      <t>Operating system</t>
    </r>
  </si>
  <si>
    <t xml:space="preserve">Custom Attribute </t>
  </si>
  <si>
    <r>
      <t>o</t>
    </r>
    <r>
      <rPr>
        <sz val="10"/>
        <color theme="1"/>
        <rFont val="Times New Roman"/>
        <family val="1"/>
      </rPr>
      <t xml:space="preserve">   </t>
    </r>
    <r>
      <rPr>
        <i/>
        <sz val="10"/>
        <color theme="1"/>
        <rFont val="Aptos"/>
        <family val="2"/>
      </rPr>
      <t>Loyalty_last_activity_dt</t>
    </r>
  </si>
  <si>
    <r>
      <t>o</t>
    </r>
    <r>
      <rPr>
        <sz val="10"/>
        <color theme="1"/>
        <rFont val="Times New Roman"/>
        <family val="1"/>
      </rPr>
      <t xml:space="preserve">   </t>
    </r>
    <r>
      <rPr>
        <i/>
        <sz val="10"/>
        <color theme="1"/>
        <rFont val="Aptos"/>
        <family val="2"/>
      </rPr>
      <t>Brand_mdm_id</t>
    </r>
  </si>
  <si>
    <r>
      <t>o</t>
    </r>
    <r>
      <rPr>
        <sz val="10"/>
        <color theme="1"/>
        <rFont val="Times New Roman"/>
        <family val="1"/>
      </rPr>
      <t xml:space="preserve">   </t>
    </r>
    <r>
      <rPr>
        <i/>
        <sz val="10"/>
        <color theme="1"/>
        <rFont val="Aptos"/>
        <family val="2"/>
      </rPr>
      <t>Loyalty_points_balance</t>
    </r>
  </si>
  <si>
    <r>
      <t>o</t>
    </r>
    <r>
      <rPr>
        <sz val="10"/>
        <color theme="1"/>
        <rFont val="Times New Roman"/>
        <family val="1"/>
      </rPr>
      <t xml:space="preserve">   </t>
    </r>
    <r>
      <rPr>
        <i/>
        <sz val="10"/>
        <color theme="1"/>
        <rFont val="Aptos"/>
        <family val="2"/>
      </rPr>
      <t>Loyalty_member_status</t>
    </r>
  </si>
  <si>
    <r>
      <t>o</t>
    </r>
    <r>
      <rPr>
        <sz val="10"/>
        <color theme="1"/>
        <rFont val="Times New Roman"/>
        <family val="1"/>
      </rPr>
      <t xml:space="preserve">   </t>
    </r>
    <r>
      <rPr>
        <i/>
        <sz val="10"/>
        <color theme="1"/>
        <rFont val="Aptos"/>
        <family val="2"/>
      </rPr>
      <t>Loyalty_tier</t>
    </r>
  </si>
  <si>
    <r>
      <t>o</t>
    </r>
    <r>
      <rPr>
        <sz val="10"/>
        <color theme="1"/>
        <rFont val="Times New Roman"/>
        <family val="1"/>
      </rPr>
      <t xml:space="preserve">   </t>
    </r>
    <r>
      <rPr>
        <i/>
        <sz val="10"/>
        <color theme="1"/>
        <rFont val="Aptos"/>
        <family val="2"/>
      </rPr>
      <t>First_name</t>
    </r>
  </si>
  <si>
    <r>
      <t>o</t>
    </r>
    <r>
      <rPr>
        <sz val="10"/>
        <color theme="1"/>
        <rFont val="Times New Roman"/>
        <family val="1"/>
      </rPr>
      <t xml:space="preserve">   </t>
    </r>
    <r>
      <rPr>
        <i/>
        <sz val="10"/>
        <color theme="1"/>
        <rFont val="Aptos"/>
        <family val="2"/>
      </rPr>
      <t>Birth_month_day</t>
    </r>
  </si>
  <si>
    <r>
      <t>o</t>
    </r>
    <r>
      <rPr>
        <sz val="10"/>
        <color theme="1"/>
        <rFont val="Times New Roman"/>
        <family val="1"/>
      </rPr>
      <t xml:space="preserve">   </t>
    </r>
    <r>
      <rPr>
        <i/>
        <sz val="10"/>
        <color theme="1"/>
        <rFont val="Aptos"/>
        <family val="2"/>
      </rPr>
      <t>Last_activity_dt</t>
    </r>
  </si>
  <si>
    <r>
      <t>o</t>
    </r>
    <r>
      <rPr>
        <sz val="10"/>
        <color theme="1"/>
        <rFont val="Times New Roman"/>
        <family val="1"/>
      </rPr>
      <t xml:space="preserve">   </t>
    </r>
    <r>
      <rPr>
        <i/>
        <sz val="10"/>
        <color theme="1"/>
        <rFont val="Aptos"/>
        <family val="2"/>
      </rPr>
      <t>Loyalty_expiration_dt</t>
    </r>
  </si>
  <si>
    <r>
      <t>o</t>
    </r>
    <r>
      <rPr>
        <sz val="10"/>
        <color theme="1"/>
        <rFont val="Times New Roman"/>
        <family val="1"/>
      </rPr>
      <t xml:space="preserve">   </t>
    </r>
    <r>
      <rPr>
        <i/>
        <sz val="10"/>
        <color theme="1"/>
        <rFont val="Aptos"/>
        <family val="2"/>
      </rPr>
      <t>Loyalty_points_expiring</t>
    </r>
  </si>
  <si>
    <r>
      <t>o</t>
    </r>
    <r>
      <rPr>
        <sz val="10"/>
        <color theme="1"/>
        <rFont val="Times New Roman"/>
        <family val="1"/>
      </rPr>
      <t xml:space="preserve">   </t>
    </r>
    <r>
      <rPr>
        <i/>
        <sz val="10"/>
        <color theme="1"/>
        <rFont val="Aptos"/>
        <family val="2"/>
      </rPr>
      <t>Registration_status_key</t>
    </r>
  </si>
  <si>
    <r>
      <t>o</t>
    </r>
    <r>
      <rPr>
        <sz val="10"/>
        <color theme="1"/>
        <rFont val="Times New Roman"/>
        <family val="1"/>
      </rPr>
      <t xml:space="preserve">   </t>
    </r>
    <r>
      <rPr>
        <i/>
        <sz val="10"/>
        <color theme="1"/>
        <rFont val="Aptos"/>
        <family val="2"/>
      </rPr>
      <t>Promo_id</t>
    </r>
  </si>
  <si>
    <r>
      <t>o</t>
    </r>
    <r>
      <rPr>
        <sz val="10"/>
        <color theme="1"/>
        <rFont val="Times New Roman"/>
        <family val="1"/>
      </rPr>
      <t xml:space="preserve">   </t>
    </r>
    <r>
      <rPr>
        <i/>
        <sz val="10"/>
        <color theme="1"/>
        <rFont val="Aptos"/>
        <family val="2"/>
      </rPr>
      <t>Holdout Group</t>
    </r>
  </si>
  <si>
    <t>One Consumer Profile FOCUS  - All domains</t>
  </si>
  <si>
    <t>One Consumer Profile FOCUS - OneConsumerProfile(Activation)</t>
  </si>
  <si>
    <t>One Consumer Profile field existing in DDX</t>
  </si>
  <si>
    <t>One Consumer Profile fields</t>
  </si>
  <si>
    <t>DDX fields not existing in One Consumer Profile</t>
  </si>
  <si>
    <t>Product Data</t>
  </si>
  <si>
    <t>One Consumer Profile In DDX</t>
  </si>
  <si>
    <t>DDX in One Consumer Profile</t>
  </si>
  <si>
    <r>
      <rPr>
        <b/>
        <sz val="24"/>
        <color theme="5" tint="-0.249977111117893"/>
        <rFont val="Aptos Narrow (Body)"/>
      </rPr>
      <t>54%</t>
    </r>
    <r>
      <rPr>
        <sz val="18"/>
        <color theme="3" tint="0.249977111117893"/>
        <rFont val="Aptos Narrow"/>
        <family val="2"/>
        <scheme val="minor"/>
      </rPr>
      <t xml:space="preserve"> </t>
    </r>
    <r>
      <rPr>
        <sz val="18"/>
        <color theme="1"/>
        <rFont val="Aptos Narrow"/>
        <family val="2"/>
        <scheme val="minor"/>
      </rPr>
      <t xml:space="preserve">of DDX attributes are covered by GDM </t>
    </r>
  </si>
  <si>
    <t>Feature Type</t>
  </si>
  <si>
    <t>View Name in dashboard</t>
  </si>
  <si>
    <t>Business Name in dashboard</t>
  </si>
  <si>
    <t>Confidence Lvl</t>
  </si>
  <si>
    <t>Base Table</t>
  </si>
  <si>
    <t>Column</t>
  </si>
  <si>
    <t>Backend Table Name</t>
  </si>
  <si>
    <t>Attribute Name in backend table</t>
  </si>
  <si>
    <t>Filter</t>
  </si>
  <si>
    <t>crm_reporting.dim_brand</t>
  </si>
  <si>
    <t>division</t>
  </si>
  <si>
    <t>Filter by what brand(s) customers belong to</t>
  </si>
  <si>
    <t>Filter by what division(s) customers belong to</t>
  </si>
  <si>
    <t>crm_base.dim_subscriber_hist</t>
  </si>
  <si>
    <t>Filter by cutomers who have opted in (subscribed) to email marketing</t>
  </si>
  <si>
    <t>Filter by cutomers who have opted in (subscribed) to SMS marketing</t>
  </si>
  <si>
    <r>
      <rPr>
        <u/>
        <sz val="10"/>
        <color theme="1"/>
        <rFont val="Aptos Narrow"/>
        <family val="2"/>
        <scheme val="minor"/>
      </rPr>
      <t xml:space="preserve">First select Status: </t>
    </r>
    <r>
      <rPr>
        <sz val="10"/>
        <color theme="1"/>
        <rFont val="Aptos Narrow"/>
        <family val="2"/>
        <scheme val="minor"/>
      </rPr>
      <t xml:space="preserve">Filter by customers based on their buyer status
ACTIVE: (made a purchase in last 12 months)
INNACTIVE (have purchased historically, but not in past 12 months)
PROSPECTS (have never made a purchase)
</t>
    </r>
    <r>
      <rPr>
        <u/>
        <sz val="10"/>
        <color theme="1"/>
        <rFont val="Aptos Narrow"/>
        <family val="2"/>
        <scheme val="minor"/>
      </rPr>
      <t>Then further segment with Type:</t>
    </r>
    <r>
      <rPr>
        <sz val="10"/>
        <color theme="1"/>
        <rFont val="Aptos Narrow"/>
        <family val="2"/>
        <scheme val="minor"/>
      </rPr>
      <t xml:space="preserve"> Filter by customers based on their buyer type:
ACTIVE:
1) Newly Acquired Buyer (New Buyer who has been acquired in last 12months)
2) Converted Prospect (New Buyer who has been acquired more than 12 months ago)
3) Retained Buyer (Customer has made purchase in last 2 consecutive years - 0-12M and 13-24M) 
4) Reactivated Buyer (Customers who made a purchase in current 12 months, did not make a purchase in 13-24M, but had purchased sometime before)
INNACTIVE: Inactive buyer (have purchased historically, but not in past 12 months)
PROSPECTS: prospects (have never made a purchase)</t>
    </r>
  </si>
  <si>
    <t>crm_base.dim_customer_hist</t>
  </si>
  <si>
    <t>Filter by cutomers who have been active in a DDXL loyalty program in the last 12 months (created an account or earned/redeemed points with an existing account) and belong to a specific loyalty tier
NOTE: By selecting from the drop down list of tier names, you are filtering by customers who are active loyalty members within that tier</t>
  </si>
  <si>
    <t>Total database size by brand</t>
  </si>
  <si>
    <t>Clicked_Email_Q1, Clicked_Email_Q2, Clicked_Email_Q3, Clicked_Email_Q4
Delivered_Email_Broadcast_Q1,Delivered_Email_Trigger_Q1 &amp; so on for Q2.. Q3..Q4</t>
  </si>
  <si>
    <t>Numbers of unique emails clicked by customer in last 12 months / Number of emails delivered to customer in last 12 months. (Other timelines it can be calculated for is 0-3m, 3-6m, 6-9m, 9-12m, last 6m, 6-12m)</t>
  </si>
  <si>
    <t>Clicked_Email_Q1, Clicked_Email_Q2, Clicked_Email_Q3, Clicked_Email_Q4
Delivered_SMS_Q1 &amp; so on for Q2.. Q3..Q4</t>
  </si>
  <si>
    <t>Numbers of unique SMSes clicked by customer in last 12 months / Number of SMSes delivered to customer in last 12 months</t>
  </si>
  <si>
    <t>net_sales_Q1, net_sales_Q2, net_sales_Q3, net_sales_Q4, Last_12M_revenue</t>
  </si>
  <si>
    <t>Net Sales generated in last 12 months</t>
  </si>
  <si>
    <t>active_engager_Q1, active_engager_Q2, active_engager_Q3, active_engager_Q4, active_engager_12M</t>
  </si>
  <si>
    <t>Engagement status of customers in last 12 months based on their interactions with brand. Forms of interactions : Signup, Purchase, review provided, website visited, Clicked on email/SMS</t>
  </si>
  <si>
    <t>Number of days for which the customer has been a part of the brand</t>
  </si>
  <si>
    <t>email_contactable, sms_contactable</t>
  </si>
  <si>
    <t>Customers who have either opted in to receive Email or SMS comunications</t>
  </si>
  <si>
    <t xml:space="preserve">Customers who have opted in for email communications. </t>
  </si>
  <si>
    <t>Customers who have double opted in for SMS communications.</t>
  </si>
  <si>
    <t>Customers who have either opted in to receive BOTH Email and SMS comunications</t>
  </si>
  <si>
    <t>buyers_Q1, buyers_Q2, buyers_Q3, buyers_Q4, Customer_buyer_Type</t>
  </si>
  <si>
    <t>Number of customers who made a purchase in last 12 months</t>
  </si>
  <si>
    <t>Number of customers who have made their first purchase with brand in last 12 months</t>
  </si>
  <si>
    <t>orders_Q1, orders_Q2, orders_Q3, orders_Q4, Orders_12M</t>
  </si>
  <si>
    <t>Number of transactions occured in last 12 months</t>
  </si>
  <si>
    <t>orders_Q1, orders_Q2, orders_Q3, orders_Q4, Orders_12M
net_sales_Q1, net_sales_Q2, net_sales_Q3, net_sales_Q4, Last_12M_Revenue</t>
  </si>
  <si>
    <t>Average Order Value: Net Sales generated in last 12 months / Number of transactions occured in last 12 months</t>
  </si>
  <si>
    <t>orders_Q1, orders_Q2, orders_Q3, orders_Q4, Orders_12M
Net_Items_Q1, Net_Items_Q2, Net_Items_Q3, Net_Items_Q4, Net_Items_12M</t>
  </si>
  <si>
    <t>Items per Transaction: Net Items sold in last 12 months / Number of transactions occured in last 12 months</t>
  </si>
  <si>
    <t>Sales_last5yrs_CLTV,
Orders_last5yrs_CLTV,
Wt_Tenure_last5yrs_CLTV</t>
  </si>
  <si>
    <t>Average lifetime value a customer calculated based on historical purchases made by customers active in last 60 months.
Average Brand CLTV= Average Frequency * Average Order Value * Average Tenure</t>
  </si>
  <si>
    <t>ga4crm_orders,Delivered_Email_Broadcast_Q1,Delivered_Email_Broadcast_Q2,Delivered_Email_Broadcast_Q3,Delivered_Email_Broadcast_Q4,Delivered_Email_Trigger_Q1,Delivered_Email_Trigger_Q2,Delivered_Email_Trigger_Q3,Delivered_Email_Trigger_Q4,Delivered_sms_Q1,Delivered_sms_Q2,Delivered_sms_Q3,Delivered_sms_Q4</t>
  </si>
  <si>
    <t xml:space="preserve">Number of transactions attributed to campaign (based on GA4 data) / Number of campaigns delivered to customer </t>
  </si>
  <si>
    <t>order_frequency, Customer_Buyer_Type</t>
  </si>
  <si>
    <t>Number of customers who made more than 1 purchase in last 12 months/ Buyers in last 12 months</t>
  </si>
  <si>
    <t>Retained Buyers/Active Buyers from last year: 
Number of customers who made a purchase in 13-24months and came back for a purchase in last 12 months/Customers who made a purchase in 13-24months</t>
  </si>
  <si>
    <t>Reactivated Buyers/Active Buyers in this year:
Number of customers who have made a purchase within the last 12 months but had previously been inactive for a period of 12 to 24 months, but they did make purchases over 24 months ago. This group includes individuals who have returned to engage with the brand after a significant lapse in activity</t>
  </si>
  <si>
    <t>Visual/Filter</t>
  </si>
  <si>
    <t>Number of customers who have signed up in other divisions</t>
  </si>
  <si>
    <t>PPD_active_engager, CPD_active_engager, LUXE_active_engager, LDB_active_engager</t>
  </si>
  <si>
    <t>Number of customers who have are actively engaged in other divisions</t>
  </si>
  <si>
    <t>Product Sub - Category purchased in other divisions</t>
  </si>
  <si>
    <t>Distribution of customers by their age/generation they belong to. This is based on the Transunion data collected every quarter</t>
  </si>
  <si>
    <t>Distribution of customers by city they reside in. This is based on the Transunion data collected every quarter</t>
  </si>
  <si>
    <t>Distribution of customers by their household income. This is based on the Transunion data collected every quarter</t>
  </si>
  <si>
    <t>Acquisition Channel of a customer is channel through which the customer signed up in the brand</t>
  </si>
  <si>
    <t>Table/Filter</t>
  </si>
  <si>
    <t>Rich data attributes and values submitted by customer in quizzes</t>
  </si>
  <si>
    <t>Customers with rich data available in BMDM tables are enriched customers</t>
  </si>
  <si>
    <t>Count of enriched customers against an attribute/ Total enriched customers for the brand</t>
  </si>
  <si>
    <t>Count of enriched customers against an attribute/ Total database of brand</t>
  </si>
  <si>
    <t>Count of enriched customers that are actively engaged in last 12 months</t>
  </si>
  <si>
    <t>Count of enriched customers that have clicked on an email in last 12 months</t>
  </si>
  <si>
    <t>Customer distribution by the number of months since the last purchase was made by him/her</t>
  </si>
  <si>
    <t>Customer distribution by the number of transactions made in last 12 months</t>
  </si>
  <si>
    <t>AOV_Q1_Bucket,
AOV_Q2_Bucket,
AOV_Q3_Bucket,
AOV_Q4_Bucket,
AOV_12M_Bucket</t>
  </si>
  <si>
    <t>Customer distribution as per AOV buckets like ($1-$50,$50-$100, and so on) based on last 12 month purchases</t>
  </si>
  <si>
    <t>Built segments based on RFMEI approach for Inactive Buyers:
Based on Last purchase period and engagement in L12Months</t>
  </si>
  <si>
    <t>Built segments based on RFMEI approach for Prospects:
Based on customer tenure and engagement in L12Months</t>
  </si>
  <si>
    <t xml:space="preserve">Distribution of brand spend (Net Sales) by product sub category </t>
  </si>
  <si>
    <t>signups_Q1,… Q4</t>
  </si>
  <si>
    <t>reviews_Q1,… Q4</t>
  </si>
  <si>
    <t>webvisits_Q1,… Q4</t>
  </si>
  <si>
    <t>clicks_Q1,… Q4</t>
  </si>
  <si>
    <t>Delivered_Email_Broadcast_Q1,Delivered_Email_Broadcast_Q2,Delivered_Email_Broadcast_Q3, Delivered_Email_Broadcast_Q4</t>
  </si>
  <si>
    <t>Delivered_Email_Trigger_Q1,Delivered_Email_Trigger_Q2,Delivered_Email_Trigger_Q3, Delivered_Email_Trigger_Q4</t>
  </si>
  <si>
    <t>Unique_campaigns_Email_Q1,..Q4</t>
  </si>
  <si>
    <t>Number of broadcast and trigger emails delivered in last 12 months / Number of customers who received broadcast and trigger emails in last 12 months</t>
  </si>
  <si>
    <t>Unique_campaigns_Email_Broadcast_Q1..Q4</t>
  </si>
  <si>
    <t>Number of broadcast emails delivered in last 12 months / Number of customers who received broadcast emails in last 12 months</t>
  </si>
  <si>
    <t>Unique_campaigns_Email_Trigger_Q1..Q4</t>
  </si>
  <si>
    <t>Number of trigger emails delivered in last 12 months / Number of customers who received trigger emails in last 12 months</t>
  </si>
  <si>
    <t>Filter_Delivered_Q1.. Q4, Email_Channel, SMS_Channel</t>
  </si>
  <si>
    <t>Number of customers who received atleast 1 broadcast and trigger emails in last 12 months (or selected time period)/Total database size</t>
  </si>
  <si>
    <t>Filter_opened_Q1.. Q4, Email_Channel</t>
  </si>
  <si>
    <t>Number of customers who opened atleast 1 broadcast and trigger emails in last 12 months/Number of customers who received atleast 1 broadcast and trigger emails in last 12 months</t>
  </si>
  <si>
    <t>Filter_clicked_Q1.. Q4, Email_Channel, SMS_Channel</t>
  </si>
  <si>
    <t>Number of customers who clicked on atleast 1 broadcast and trigger emails in last 12 months/Number of customers who received atleast 1 broadcast and trigger emails in last 12 months</t>
  </si>
  <si>
    <t>Overall_CTR_Q1_bkt, Q2.. Q4</t>
  </si>
  <si>
    <t>Number of customers whose CTR (email, sms) falls in the selected range</t>
  </si>
  <si>
    <t>Filter by customers who have interacted with a brand in the last 0-12,  0-3, 3-6, 6-9, or 9-12 months. Forms of interactions : Signup, Purchase, review provided, website visited, Clicked on email/SMS)
First select Time Period: Select the time period you would like to filter by
Then select Flag: Filter by whether or not customers were activly engaged within the selected time period</t>
  </si>
  <si>
    <t>Filter by customers who were active with a brand in last 12 months beyond simply signing up. Forms of interaction: Purchase, review provided, website visited, Clicked on email/SMS)</t>
  </si>
  <si>
    <t>Filter_Delivered_Q1.. Q4</t>
  </si>
  <si>
    <t>Filter by customers received an email or SMS campaign (at least 1 email or SMS) within a given time period (0-3, 3-6, 6-9, or 9-12 months)
First select Time Period: Select the time period you would like to filter by
Then select Flag: Filter by whether or not customers received an email or sms within the specified time period</t>
  </si>
  <si>
    <t>Email_Channel, SMS_Channel</t>
  </si>
  <si>
    <t>Filter_clicked_Q1.. Q4</t>
  </si>
  <si>
    <t>Filter by customers who have clicked atleast 1 Email/SMS campaign from a brand within a given time period (0-3, 3-6, 6-9, or 9-12 months)
First select Time Period: Select the time period you would like to filter by
Then select Flag: Filter by whether or not customers clicked on an email or sms within the specified time period</t>
  </si>
  <si>
    <t>Filter by customers who fall under a selected range of click rate within a given time period (0-3, 3-6, 6-9, or 9-12 months)
First select Time Period: Select the time period you would like to filter by
Then select Flag: Filter by CTR range within the specified time period</t>
  </si>
  <si>
    <t>product_category, affinity_segment</t>
  </si>
  <si>
    <t>Customer distributed into high, medium, basic affinity segments for a particular product category out of Cosmetics, Haircare, Haircolor, Skincare. The calculations for classifying segments are done using interactions like loyalty, email/sms clicks, rich data, website visits, purchases done in last 3 years</t>
  </si>
  <si>
    <t>product_category, affinity_spend</t>
  </si>
  <si>
    <t>Customer Spend from last 3 year purchases against each of the 4 affinity categories</t>
  </si>
  <si>
    <t>Segments created based on CLTV Deciles - which are in turn created based on Customer lifetime value based on historical purchases made by customers active in last 60 months.
Segment High includes deciles 8-10. Medium includes deciles 4-7, Low includes deciles 1-3</t>
  </si>
  <si>
    <t>Customers identified at risk of churn using ML models</t>
  </si>
  <si>
    <t>Priority Prospects that are most likely to Convert as per the model output</t>
  </si>
  <si>
    <t>Clicked_Email_Q4 Delivered_SMS_Q1</t>
  </si>
  <si>
    <t>Orders_last5yrs_CLTV</t>
  </si>
  <si>
    <t>Wt_Tenure_last5yrs_CLTV</t>
  </si>
  <si>
    <t>Delivered_sms_Q3</t>
  </si>
  <si>
    <t>Delivered_sms_Q4</t>
  </si>
  <si>
    <t>AOV_12M_Bucket</t>
  </si>
  <si>
    <t>Filter in BAR?</t>
  </si>
  <si>
    <t>check if buyer_status_key</t>
  </si>
  <si>
    <t>Attribute Name in Backend Table</t>
  </si>
  <si>
    <t>DDX Attributes</t>
  </si>
  <si>
    <t>Backend Accenture Table Name</t>
  </si>
  <si>
    <t>Renovate?</t>
  </si>
  <si>
    <t>Cedric comment</t>
  </si>
  <si>
    <t>Filter by what brand(s) a customer belongs to</t>
  </si>
  <si>
    <t>Filter by what division(s)a customer belongs to</t>
  </si>
  <si>
    <t>fact_customer_segment_by_brand</t>
  </si>
  <si>
    <t>comment</t>
  </si>
  <si>
    <t xml:space="preserve">similar to one above if not same - to check </t>
  </si>
  <si>
    <t>GDM + OCP coverage of DDX</t>
  </si>
  <si>
    <t># Unique Fields that exist in OCP + GDM but not DDX</t>
  </si>
  <si>
    <t>DDX coverage of GDM + OCP</t>
  </si>
  <si>
    <t>Data that OCP DOES NOT COVER</t>
  </si>
  <si>
    <t xml:space="preserve">Table </t>
  </si>
  <si>
    <t>customer360</t>
  </si>
  <si>
    <t>Mostly Blank / Unknown</t>
  </si>
  <si>
    <t xml:space="preserve">Contact Information </t>
  </si>
  <si>
    <t>mv_customer360_contacts</t>
  </si>
  <si>
    <t>No source column</t>
  </si>
  <si>
    <t>put in sheet</t>
  </si>
  <si>
    <t>In GDM Analytics</t>
  </si>
  <si>
    <t>All in GDM Analytics</t>
  </si>
  <si>
    <t>Ask global if product data is needed in some cases</t>
  </si>
  <si>
    <t>staging</t>
  </si>
  <si>
    <t>no source name</t>
  </si>
  <si>
    <t>Marketing Campaigns</t>
  </si>
  <si>
    <t>BUSINESS</t>
  </si>
  <si>
    <t>TECHNICAL</t>
  </si>
  <si>
    <t>PROJECT STATUS</t>
  </si>
  <si>
    <t>Status (Clean &amp; Enrich)</t>
  </si>
  <si>
    <t>Business attribute name</t>
  </si>
  <si>
    <t>Business attribute definition</t>
  </si>
  <si>
    <t>Sub_Category</t>
  </si>
  <si>
    <t>Value example</t>
  </si>
  <si>
    <t>Tests Status</t>
  </si>
  <si>
    <t>Technical attribute name</t>
  </si>
  <si>
    <t>Format</t>
  </si>
  <si>
    <t>Possible matches</t>
  </si>
  <si>
    <t>Use Cases / Waves</t>
  </si>
  <si>
    <t>Wave</t>
  </si>
  <si>
    <t>C1</t>
  </si>
  <si>
    <t>DDX - C360</t>
  </si>
  <si>
    <t>SAPMENA</t>
  </si>
  <si>
    <t xml:space="preserve">GDM </t>
  </si>
  <si>
    <t>In OCP</t>
  </si>
  <si>
    <t>To be validated</t>
  </si>
  <si>
    <t>Indicates if the hair has vivid or fantasy colors.</t>
  </si>
  <si>
    <t>String</t>
  </si>
  <si>
    <t>No use cases identified</t>
  </si>
  <si>
    <t>Natural color of the eyes.</t>
  </si>
  <si>
    <t>Blue</t>
  </si>
  <si>
    <t>Hair color</t>
  </si>
  <si>
    <t>Natural hair color. Equivalent to R&amp;I tone or level</t>
  </si>
  <si>
    <t>darkblonde</t>
  </si>
  <si>
    <t>Tests planned, but not started</t>
  </si>
  <si>
    <t>Hair_Color: All N values</t>
  </si>
  <si>
    <t>Hair Length</t>
  </si>
  <si>
    <t>Length of hair from scalp to ends</t>
  </si>
  <si>
    <t>mid-length</t>
  </si>
  <si>
    <t>Hair_length: All N values</t>
  </si>
  <si>
    <t>Natural pattern/form of hair</t>
  </si>
  <si>
    <t>coily</t>
  </si>
  <si>
    <t>concernCode</t>
  </si>
  <si>
    <t>Hair_state: PRODUCT RECOMMENDATION (Wave 1), SERVICE USAGE (Wave 1)</t>
  </si>
  <si>
    <t>Individual strand thickness</t>
  </si>
  <si>
    <t>thin</t>
  </si>
  <si>
    <t>Hair's moisture/oil balance (e.g., verydry, veryoily, combination, ...).</t>
  </si>
  <si>
    <t>somewhatdry</t>
  </si>
  <si>
    <t>Condition of the scalp (e.g., flaky, itchy, sensitive, ...).</t>
  </si>
  <si>
    <t>somewhatoily</t>
  </si>
  <si>
    <t>Surface color of the skin</t>
  </si>
  <si>
    <t>medium</t>
  </si>
  <si>
    <t>Skin_Tone: PRODUCT RECOMMENDATION (Wave 1), PROMOTIONAL CODE (Wave 2), AUGMENTED CONSUMER JOURNEY (Wave 2), SERVICE USAGE (Wave 1)</t>
  </si>
  <si>
    <t>Skin's moisture/oil balance (e.g., dry, oily, combination, normal, ...).</t>
  </si>
  <si>
    <t>combination</t>
  </si>
  <si>
    <t>Skin_Type: PRODUCT RECOMMENDATION (Wave 1), PROMOTIONAL CODE (Wave 2), AUGMENTED CONSUMER JOURNEY (Wave 2), SERVICE USAGE (Wave 1)</t>
  </si>
  <si>
    <t>Indicates whether the consumer has completed a beauty profile or provided information about their beauty characteristics and preferences.</t>
  </si>
  <si>
    <t>HasBeautyProfileData: Multiple LUXE use cases (Wave 2-4)</t>
  </si>
  <si>
    <t>Usual eye makeup</t>
  </si>
  <si>
    <t>Typical type or style of eye makeup used.</t>
  </si>
  <si>
    <t>Smoky</t>
  </si>
  <si>
    <t>tbd</t>
  </si>
  <si>
    <t>usualEyeMakeup: LUXE use cases (Wave 2-4)</t>
  </si>
  <si>
    <t>Typical type or style of face makeup used.</t>
  </si>
  <si>
    <t>Natural</t>
  </si>
  <si>
    <t>usualFaceMakeup: LUXE use cases (Wave 2-4)</t>
  </si>
  <si>
    <t>Typical type or style of lip makeup used.</t>
  </si>
  <si>
    <t>Gloss</t>
  </si>
  <si>
    <t>usualLipMakeup: LUXE use cases (Wave 2-4)</t>
  </si>
  <si>
    <t>Typical type or style of nail makeup used.</t>
  </si>
  <si>
    <t>Nude</t>
  </si>
  <si>
    <t>usualNailMakeup: All N values</t>
  </si>
  <si>
    <t>Specific areas concerned (e.g., face, hands, scalp).</t>
  </si>
  <si>
    <t>undereye</t>
  </si>
  <si>
    <t>Beauty-related issues</t>
  </si>
  <si>
    <t>darkcircles</t>
  </si>
  <si>
    <t>concerns: PRODUCT RECOMMENDATION (Wave 1), PROMOTIONAL CODE (Wave 2), SERVICE USAGE (Wave 1)</t>
  </si>
  <si>
    <t>Concern Type</t>
  </si>
  <si>
    <t>Category of beauty concern</t>
  </si>
  <si>
    <t>eyeconcern</t>
  </si>
  <si>
    <t>concernType</t>
  </si>
  <si>
    <t>concernType: PRODUCT RECOMMENDATION (Wave 1), PROMOTIONAL CODE (Wave 2), SERVICE USAGE (Wave 1)</t>
  </si>
  <si>
    <t>Makeup frequency</t>
  </si>
  <si>
    <t>How often makeup is worn.</t>
  </si>
  <si>
    <t>Routine</t>
  </si>
  <si>
    <t>5 times a week</t>
  </si>
  <si>
    <t>makeupFrequency: LUXE use cases (Wave 2-4)</t>
  </si>
  <si>
    <t>Makeup moment</t>
  </si>
  <si>
    <t>Main moment of the day when makeup is applied.</t>
  </si>
  <si>
    <t>Morning</t>
  </si>
  <si>
    <t>makeupMoment: LUXE - Grow POS Conversion (Wave 3)</t>
  </si>
  <si>
    <t>Moisturizing frequency</t>
  </si>
  <si>
    <t>How often moisturizing products are used.</t>
  </si>
  <si>
    <t>Twice a day</t>
  </si>
  <si>
    <t>moisturizingFrequency: LUXE use cases (Wave 2-4)</t>
  </si>
  <si>
    <t>Skincare moment</t>
  </si>
  <si>
    <t>Main moment of the day when skincare is applied.</t>
  </si>
  <si>
    <t>Evening</t>
  </si>
  <si>
    <t>skincareMoment: LUXE - Grow POS Conversion (Wave 3)</t>
  </si>
  <si>
    <t>Sun exposure frequency</t>
  </si>
  <si>
    <t>Frequency of sun exposure (e.g., daily, weekly, rarely).</t>
  </si>
  <si>
    <t>Daily</t>
  </si>
  <si>
    <t>sunExposureFrequency: LUXE use cases (Wave 2-4)</t>
  </si>
  <si>
    <t>Perfume frequency</t>
  </si>
  <si>
    <t>Frequency of perfume use.</t>
  </si>
  <si>
    <t>perfumeFrequency: LUXE use cases (Wave 2-4)</t>
  </si>
  <si>
    <t>How often hair is washed.</t>
  </si>
  <si>
    <t>3 times a week</t>
  </si>
  <si>
    <t>hairWashFrequency: LUXE - Brand &amp; Product portfolio management (Wave 4)</t>
  </si>
  <si>
    <t>Straightener</t>
  </si>
  <si>
    <t>heatingTool: LUXE - Brand &amp; Product portfolio management (Wave 4)</t>
  </si>
  <si>
    <t>Heating tool frequency</t>
  </si>
  <si>
    <t>Frequency of heating tool use.</t>
  </si>
  <si>
    <t>Twice a week</t>
  </si>
  <si>
    <t>heatingToolFrequency: LUXE - Brand &amp; Product portfolio management (Wave 4)</t>
  </si>
  <si>
    <t>Hair conditioner frequency</t>
  </si>
  <si>
    <t>How often hair conditioner is used.</t>
  </si>
  <si>
    <t>After every wash</t>
  </si>
  <si>
    <t>hairConditionFrequency: LUXE - Brand &amp; Product portfolio management (Wave 4)</t>
  </si>
  <si>
    <t>Hair mask frequency</t>
  </si>
  <si>
    <t>How often hair masks are applied.</t>
  </si>
  <si>
    <t>Once a week</t>
  </si>
  <si>
    <t>hairMaskFrequency: LUXE - Brand &amp; Product portfolio management (Wave 4)</t>
  </si>
  <si>
    <t>Under review</t>
  </si>
  <si>
    <t>Product Axis used</t>
  </si>
  <si>
    <t>Functional category of a product that is part of a consumer's beauty routine.</t>
  </si>
  <si>
    <t>productsUsed(category): AUGMENTED CONSUMER JOURNEY (Wave 2)</t>
  </si>
  <si>
    <t>Product used</t>
  </si>
  <si>
    <t>A specific product (identified by SKU or name) that is part of a consumer's documented beauty routine.</t>
  </si>
  <si>
    <t>productsUsed(code): AUGMENTED CONSUMER JOURNEY (Wave 2)</t>
  </si>
  <si>
    <t>Date and time of the last update to the contact’s record.</t>
  </si>
  <si>
    <t>Datetime</t>
  </si>
  <si>
    <t>LastUpdateDateTime: All N values</t>
  </si>
  <si>
    <t xml:space="preserve">X </t>
  </si>
  <si>
    <t>Last update type</t>
  </si>
  <si>
    <t>Type of the last update performed (e.g., registration, modification, deletion).</t>
  </si>
  <si>
    <t>Modification</t>
  </si>
  <si>
    <t>LastUpdateType: All N values</t>
  </si>
  <si>
    <t>Unique code identifying the brand.</t>
  </si>
  <si>
    <t>LOR</t>
  </si>
  <si>
    <t>BrandCode</t>
  </si>
  <si>
    <t>Multiple use cases across waves</t>
  </si>
  <si>
    <t>Master brand identifier in the MDM system.</t>
  </si>
  <si>
    <t>brand_mdm_id: LUXE use cases (Wave 2-4)</t>
  </si>
  <si>
    <t>Code identifying the division or department.</t>
  </si>
  <si>
    <t>Divisioncode: All N values</t>
  </si>
  <si>
    <t>Code identifying the region or administrative state.</t>
  </si>
  <si>
    <t>FR_IDF</t>
  </si>
  <si>
    <t>Date of the last data modification.</t>
  </si>
  <si>
    <t>Timestamp</t>
  </si>
  <si>
    <t>Name of the assigned socio-demographic segment.</t>
  </si>
  <si>
    <t>Trendsetters</t>
  </si>
  <si>
    <t>Overall indicator of whether the person can be contacted.</t>
  </si>
  <si>
    <t>contactability_key: LUXE use cases (Wave 2-4)</t>
  </si>
  <si>
    <t xml:space="preserve">OptInGroup ? </t>
  </si>
  <si>
    <t>OptInGroup: All N values</t>
  </si>
  <si>
    <t>Indicates if the contact has opted in to postal communications.</t>
  </si>
  <si>
    <t>Opt-in / Opt-out / Unspecified</t>
  </si>
  <si>
    <t>OptInPost: All N values</t>
  </si>
  <si>
    <t>Status of consent to receive marketing emails.</t>
  </si>
  <si>
    <t>MailOptIn</t>
  </si>
  <si>
    <t>sns</t>
  </si>
  <si>
    <t>Status of consent to be contacted by phone.</t>
  </si>
  <si>
    <t>MobileOptIn / PhoneOptIn/..</t>
  </si>
  <si>
    <t>phone_perm_status: LUXE use cases (Wave 2-4)</t>
  </si>
  <si>
    <t>Preferred Contact Type</t>
  </si>
  <si>
    <t>Customer's preferred contact channel (e.g. email, phone, SMS).</t>
  </si>
  <si>
    <t xml:space="preserve">Mail </t>
  </si>
  <si>
    <t>Status of consent to receive marketing SMS.</t>
  </si>
  <si>
    <t>SmsOptIn</t>
  </si>
  <si>
    <t>OptInSMS: PRODUCT RECOMMENDATION (Wave 1), SERVICE USAGE (Wave 1)</t>
  </si>
  <si>
    <t>Social Media marketing permission/OptIn</t>
  </si>
  <si>
    <t>OptInSNS: All N values</t>
  </si>
  <si>
    <t>Indicates the source or channel through which email consent was collected (e.g., website form, in-store, etc.).</t>
  </si>
  <si>
    <t>Website form</t>
  </si>
  <si>
    <t>PROMOTIONAL CODE / PERSONALISED OFFER (P2), CONTENT PERSONALIZATION (EDITORIAL CONTENT) (P5)</t>
  </si>
  <si>
    <t>Indicates the source or channel through which SMS consent was collected (e.g., website pop-up, checkout, QR code, etc.).</t>
  </si>
  <si>
    <t>Website pop-up</t>
  </si>
  <si>
    <t>Indicates if the person agrees to targeted advertising.</t>
  </si>
  <si>
    <t>Language</t>
  </si>
  <si>
    <t>Contact's preferred language.</t>
  </si>
  <si>
    <t>FR</t>
  </si>
  <si>
    <t>language: PRODUCT RECOMMENDATION (Wave 1), SERVICE USAGE (Wave 1)</t>
  </si>
  <si>
    <t>Indicates if the contact’s email address is valid.</t>
  </si>
  <si>
    <t>Boolean/Enum</t>
  </si>
  <si>
    <t>ValidEmail: All N values</t>
  </si>
  <si>
    <t>Email Address</t>
  </si>
  <si>
    <t>Contact's email address.</t>
  </si>
  <si>
    <t>jean.dupont@email.fr</t>
  </si>
  <si>
    <t>emailAddress: LUXE use cases (Wave 2-4)</t>
  </si>
  <si>
    <t>Indicates if the contact’s postal address is valid.</t>
  </si>
  <si>
    <t>ValidAddress: All N values</t>
  </si>
  <si>
    <t>Indicates if the contact’s mobile phone number is valid.</t>
  </si>
  <si>
    <t>ValidMobileNumber: All N values</t>
  </si>
  <si>
    <t>City of residence or activity.</t>
  </si>
  <si>
    <t>Paris</t>
  </si>
  <si>
    <t>Standard country code (e.g., ISO format).</t>
  </si>
  <si>
    <t>country_code, x_country, NationalID, Nationality</t>
  </si>
  <si>
    <t>Phone Number</t>
  </si>
  <si>
    <t>Contact's phone number.</t>
  </si>
  <si>
    <t>+33 6 12 34 56 78</t>
  </si>
  <si>
    <t>number: AUGMENTED CONSUMER JOURNEY (Wave 2)</t>
  </si>
  <si>
    <t>Indicates the channel or method by which a candidate was sourced or attracted (e.g., job board, referral, social media, etc.).</t>
  </si>
  <si>
    <t>Job board</t>
  </si>
  <si>
    <t>A flag indicating whether the consumer is identified as a tourist (e.g., based on passport details, non-local address, or specific purchase types like duty-free).</t>
  </si>
  <si>
    <t>Tourist: All N values</t>
  </si>
  <si>
    <t>Key or code identifying a consumer activity.</t>
  </si>
  <si>
    <t>Status of the consumer activity (key or code).</t>
  </si>
  <si>
    <t>Tests to be planned</t>
  </si>
  <si>
    <t>Status of consumer email opens and clicks (key or code).</t>
  </si>
  <si>
    <t>Key or code for the acquisition channel.</t>
  </si>
  <si>
    <t>CHN001</t>
  </si>
  <si>
    <t>acquisition_channel_key: All N values</t>
  </si>
  <si>
    <t>Acquisition date key</t>
  </si>
  <si>
    <t>Contact or customer acquisition date (key or code).</t>
  </si>
  <si>
    <t>Bigint</t>
  </si>
  <si>
    <t>acquisition_date: PROMOTIONAL CODE (Wave 2)</t>
  </si>
  <si>
    <t>Type of medium or channel used for acquisition.</t>
  </si>
  <si>
    <t>Main channel or means of acquisition.</t>
  </si>
  <si>
    <t>Digital</t>
  </si>
  <si>
    <t>acq_source: LUXE use cases (Wave 3-5)</t>
  </si>
  <si>
    <t>Detailed information about the acquisition source.</t>
  </si>
  <si>
    <t>Paid Campaign</t>
  </si>
  <si>
    <t>Secondary detail about the acquisition source.</t>
  </si>
  <si>
    <t>Social Media</t>
  </si>
  <si>
    <t>acq_sub_source: All N values</t>
  </si>
  <si>
    <t>Acquisition sub source details</t>
  </si>
  <si>
    <t>Additional information about the acquisition sub-source.</t>
  </si>
  <si>
    <t>Facebook Ads</t>
  </si>
  <si>
    <t>Organic Search</t>
  </si>
  <si>
    <t>No direct match in use cases</t>
  </si>
  <si>
    <t>Acquisition channel media campaign</t>
  </si>
  <si>
    <t>Name of the media campaign associated with the recruitment channel.</t>
  </si>
  <si>
    <t>Spring Promo</t>
  </si>
  <si>
    <t>RecruitmentChannelCampaign or RecruitmentChannelCampaignMedia</t>
  </si>
  <si>
    <t>RecruitmentChannelCampaign: LUXE - Grow POS Conversion (Wave 3)</t>
  </si>
  <si>
    <t>Specific touchpoint used for recruitment.</t>
  </si>
  <si>
    <t>Homepage</t>
  </si>
  <si>
    <t>RecruitmentSourceTouchpoint: PROMOTIONAL CODE (Wave 2)</t>
  </si>
  <si>
    <t>Type of device used for recruitment (e.g. mobile, desktop).</t>
  </si>
  <si>
    <t>Mobile</t>
  </si>
  <si>
    <t>RecruitmentChannelDevice: All N values</t>
  </si>
  <si>
    <t>Source through which the registration was made.</t>
  </si>
  <si>
    <t>RecruitmentSourcePlatform: PROMOTIONAL CODE (Wave 2)</t>
  </si>
  <si>
    <t>Registration process status (key or code).</t>
  </si>
  <si>
    <t>Completed</t>
  </si>
  <si>
    <t>Additional detail about the registration source.</t>
  </si>
  <si>
    <t>Landing Page</t>
  </si>
  <si>
    <t>RecruitmentSourceSubChannel: LUXE - Grow POS Conversion (Wave 3)</t>
  </si>
  <si>
    <t>Last consumer care date</t>
  </si>
  <si>
    <t>CaseDate(Last)</t>
  </si>
  <si>
    <t>CASE DATE (LAST CASE): LUXE use cases (Wave 2-4)</t>
  </si>
  <si>
    <t>Channel of communication</t>
  </si>
  <si>
    <t>Channel used for the consumer care interaction (e.g., email, phone, chat).</t>
  </si>
  <si>
    <t>Channel of communication: LUXE - Grow POS Conversion (Wave 3)</t>
  </si>
  <si>
    <t>Consumer Satisfaction (Last Case)</t>
  </si>
  <si>
    <t>Level of consumer satisfaction recorded during the most recent case.</t>
  </si>
  <si>
    <t>Satisfied</t>
  </si>
  <si>
    <t>CONSUMER SATISFACTION: LUXE use cases (Wave 2-4)</t>
  </si>
  <si>
    <t xml:space="preserve">Date of resolution </t>
  </si>
  <si>
    <t>Date when the case was resolved.</t>
  </si>
  <si>
    <t>Date of resolution: LUXE use cases (Wave 2-4)</t>
  </si>
  <si>
    <t>Related Order ID</t>
  </si>
  <si>
    <t>Unique identifier of the order linked to the consumer case.</t>
  </si>
  <si>
    <t>Related Order ID: LUXE - Grow POS Conversion (Wave 3)</t>
  </si>
  <si>
    <t xml:space="preserve">Resolution </t>
  </si>
  <si>
    <t>Outcome or solution provided for the consumer's case.</t>
  </si>
  <si>
    <t>Refund issued</t>
  </si>
  <si>
    <t>Resolution: LUXE use cases (Wave 2-4)</t>
  </si>
  <si>
    <t>Events triggered</t>
  </si>
  <si>
    <t>Specific actions tracked as events (e.g., consultation, click,..)</t>
  </si>
  <si>
    <t xml:space="preserve">Consultation appointment </t>
  </si>
  <si>
    <t>Recent digital browsing: last products seen (last month)</t>
  </si>
  <si>
    <t>List of products viewed by the consumer in the last month.</t>
  </si>
  <si>
    <t>[SKU123, SKU456]</t>
  </si>
  <si>
    <t>RECENT DIGITAL BROWSING: LUXE - AUGMENTED CONSUMER JOURNEY (Wave 2)</t>
  </si>
  <si>
    <t>Number of pages viewed by the consumer during digital sessions.</t>
  </si>
  <si>
    <t>Integer</t>
  </si>
  <si>
    <t>DIGITAL BROWSING: PAGES VIEWS: LUXE - AUGMENTED CONSUMER JOURNEY (Wave 2)</t>
  </si>
  <si>
    <t>Digital browsing: abandoned cart</t>
  </si>
  <si>
    <t>Indicates if the consumer abandoned a cart during a digital session.</t>
  </si>
  <si>
    <t>Tests in progress</t>
  </si>
  <si>
    <t>Boolean</t>
  </si>
  <si>
    <t>DIGITAL BROWSING: ABANDONED CART: LUXE - AUGMENTED CONSUMER JOURNEY (Wave 2)</t>
  </si>
  <si>
    <t>Date when a customer added items to their online shopping cart but left the site without completing the purchase.</t>
  </si>
  <si>
    <t>LastCartAbandonDate: All N values</t>
  </si>
  <si>
    <t>Date when a customer last added an item to their list of favorite or saved items.</t>
  </si>
  <si>
    <t>LastAddToFavouriteDate: All N values</t>
  </si>
  <si>
    <t>Date of the customer's most recent visit to the website.</t>
  </si>
  <si>
    <t>LastWebsiteBrowseDate: All N values</t>
  </si>
  <si>
    <t>LastHardBounceDate: All N values</t>
  </si>
  <si>
    <t>Pages viewed</t>
  </si>
  <si>
    <t>Data point validated</t>
  </si>
  <si>
    <t>No direct match but related to digital browsing</t>
  </si>
  <si>
    <t>13-month consumer email click status (key or code)</t>
  </si>
  <si>
    <t>Last engagement channel used (key or code).</t>
  </si>
  <si>
    <t>LastEngagedChannelActivity: All N values</t>
  </si>
  <si>
    <t>Last engagement date (key or code).</t>
  </si>
  <si>
    <t>New vs. returning users</t>
  </si>
  <si>
    <t>Distinction between users visiting the site for the first time and returning users.</t>
  </si>
  <si>
    <t>New</t>
  </si>
  <si>
    <t>Traffic source</t>
  </si>
  <si>
    <t>Main source of traffic (organic, direct, social, referral, paid, email).</t>
  </si>
  <si>
    <t>Organic search</t>
  </si>
  <si>
    <t>DCR behavior (12M/6M): delivered</t>
  </si>
  <si>
    <t>Number of emails or messages delivered to the consumer in the last 12 or 6 months.</t>
  </si>
  <si>
    <t>DCR BEHAVIOR: LUXE - AUGMENTED CONSUMER JOURNEY (Wave 2)</t>
  </si>
  <si>
    <t>DCR behavior (12M/6M): opened</t>
  </si>
  <si>
    <t>Number of emails or messages opened by the consumer in the last 12 or 6 months.</t>
  </si>
  <si>
    <t>DCR behavior (12M/6M): clicked</t>
  </si>
  <si>
    <t>Number of emails or messages clicked by the consumer in the last 12 or 6 months.</t>
  </si>
  <si>
    <t>Date of the customer's last activity that isn't captured by other specific attributes</t>
  </si>
  <si>
    <t>General Interaction</t>
  </si>
  <si>
    <t>LastOtherActivityDate: All N values</t>
  </si>
  <si>
    <t>Type of the last activity captured by LastOtherActivityDate.</t>
  </si>
  <si>
    <t>Newsletter Signup</t>
  </si>
  <si>
    <t>LastOtherActivityType: All N values</t>
  </si>
  <si>
    <t>NPS</t>
  </si>
  <si>
    <t>Net Promoter Score: measures the probability that a customer will recommend the brand or service (score from 0 to 10).</t>
  </si>
  <si>
    <t>NPS: LUXE use cases (Wave 2-4)</t>
  </si>
  <si>
    <t>NPS score online</t>
  </si>
  <si>
    <t>Net Promoter Score given by the customer after an online experience.</t>
  </si>
  <si>
    <t>NPSScoreOnline: LUXE use cases (Wave 2-4)</t>
  </si>
  <si>
    <t>NPS score online date</t>
  </si>
  <si>
    <t>Date when the NPS score was provided online.</t>
  </si>
  <si>
    <t>Date</t>
  </si>
  <si>
    <t>NPSScoreOnlineDate: LUXE use cases (Wave 2-4)</t>
  </si>
  <si>
    <t>NPS score offline</t>
  </si>
  <si>
    <t>Net Promoter Score given by the customer after an offline (in-store) experience.</t>
  </si>
  <si>
    <t>NPSScoreOffline: LUXE use cases (Wave 2-4)</t>
  </si>
  <si>
    <t>NPS score offline date</t>
  </si>
  <si>
    <t>Date when the NPS score was provided offline.</t>
  </si>
  <si>
    <t>NPSScoreOfflineDate: LUXE use cases (Wave 2-4)</t>
  </si>
  <si>
    <t>Anonymised Contact</t>
  </si>
  <si>
    <t>Date when the contact was anonymized.</t>
  </si>
  <si>
    <t>24-05-20</t>
  </si>
  <si>
    <t>AnonymisedDate: All N values</t>
  </si>
  <si>
    <t>e258a9c9-6121-4334-a359-e85b0f982056</t>
  </si>
  <si>
    <t>consumer_id</t>
  </si>
  <si>
    <t>consumer_id, x-UserId, IdentifierID</t>
  </si>
  <si>
    <t>Multiple use cases across all waves</t>
  </si>
  <si>
    <t>e258a9c9-6121-4334-a359-e85b0f982747</t>
  </si>
  <si>
    <t>IdentifierID: PRODUCT RECOMMENDATION (Wave 1), SERVICE USAGE (Wave 1)</t>
  </si>
  <si>
    <t>Indicates whether the consumer is part of a control group in an experiment or A/B test.</t>
  </si>
  <si>
    <t>IsControl: All N values</t>
  </si>
  <si>
    <t>If the consumer is in a control group, this is the date they were added to the group.</t>
  </si>
  <si>
    <t>ControlStartDate: All N values</t>
  </si>
  <si>
    <t>If the customer is in a control group, this is the date their participation in the group ended.</t>
  </si>
  <si>
    <t>ControlEndDate: All N values</t>
  </si>
  <si>
    <t>Day of Birth</t>
  </si>
  <si>
    <t>Day of the contact's birth.</t>
  </si>
  <si>
    <t>birthDate: LUXE use cases (Wave 2-4)</t>
  </si>
  <si>
    <t>Nominative Contact</t>
  </si>
  <si>
    <t>Indicates if the contact is identified by name.</t>
  </si>
  <si>
    <t>NominativeContact: All N values</t>
  </si>
  <si>
    <t>Person's gender (male, female, etc.).</t>
  </si>
  <si>
    <t>Female</t>
  </si>
  <si>
    <t>gender: LUXE use cases (Wave 2-4)</t>
  </si>
  <si>
    <t>First Name</t>
  </si>
  <si>
    <t>Person's first name.</t>
  </si>
  <si>
    <t>Julia</t>
  </si>
  <si>
    <t>Last Name</t>
  </si>
  <si>
    <t>Person's last name (family name/surname).</t>
  </si>
  <si>
    <t>Martin</t>
  </si>
  <si>
    <t>Month of Birth</t>
  </si>
  <si>
    <t>Month of the contact's birth.</t>
  </si>
  <si>
    <t>July or 07</t>
  </si>
  <si>
    <t>Year of Birth</t>
  </si>
  <si>
    <t>Year of the contact's birth.</t>
  </si>
  <si>
    <t>Date of last loyalty-related activity.</t>
  </si>
  <si>
    <t>Date of joining the loyalty program..</t>
  </si>
  <si>
    <t>accountCreationDate / creationDate</t>
  </si>
  <si>
    <t>accountCreationDate: MEMBERS RECRUITEMENT (Wave 4)</t>
  </si>
  <si>
    <t>Loyalty last update date</t>
  </si>
  <si>
    <t>Date of the last update to the customer’s loyalty account.</t>
  </si>
  <si>
    <t>LoyaltyLastUpdateDate: All N values</t>
  </si>
  <si>
    <t>Indicates if the person is a loyalty program member.</t>
  </si>
  <si>
    <t>is_loyalty: MEMBERS RECRUITEMENT (Wave 4)</t>
  </si>
  <si>
    <t>Current status of the loyalty account (active, inactive, etc.).</t>
  </si>
  <si>
    <t>accountStatus</t>
  </si>
  <si>
    <t>accountStatus: MEMBERS RECRUITEMENT (Wave 4)</t>
  </si>
  <si>
    <t>Loyalty tier expiry date</t>
  </si>
  <si>
    <t>Expiry date of the loyalty tier.</t>
  </si>
  <si>
    <t>tierExpirationDate / LoyaltyExpirationDate</t>
  </si>
  <si>
    <t>loyalty_tier_expiry_dt: MEMBERS RECRUITEMENT (Wave 4)</t>
  </si>
  <si>
    <t>Name of the achieved loyalty tier. (Gold, silver,…)</t>
  </si>
  <si>
    <t>Gold</t>
  </si>
  <si>
    <t>programName</t>
  </si>
  <si>
    <t>tier_name: MEMBERS RECRUITEMENT (Wave 4)</t>
  </si>
  <si>
    <t>Number of expired loyalty points.</t>
  </si>
  <si>
    <t>Number</t>
  </si>
  <si>
    <t>Current loyalty points balance.</t>
  </si>
  <si>
    <t>counter / counter.currentBalance</t>
  </si>
  <si>
    <t>counter: BALANCE POINT (Wave 3)</t>
  </si>
  <si>
    <t>Total number of loyalty points earned.</t>
  </si>
  <si>
    <t>availablePoints</t>
  </si>
  <si>
    <t>NumberofPointsEarned0to12: All N values</t>
  </si>
  <si>
    <t>Total number of loyalty points redeemed/used</t>
  </si>
  <si>
    <t>NumberofPointsSpent0to12: All N values</t>
  </si>
  <si>
    <t>Last campaign send date</t>
  </si>
  <si>
    <t>Date of the last marketing campaign sent.</t>
  </si>
  <si>
    <t>LastCampaignSendDate: All N values</t>
  </si>
  <si>
    <t>First campaign send date</t>
  </si>
  <si>
    <t>Date of the first marketing campaign sent.</t>
  </si>
  <si>
    <t>FirstCampaignSendDate: All N values</t>
  </si>
  <si>
    <t>Unique identifier for the marketing or communication campaign.</t>
  </si>
  <si>
    <t>CampaignID: All N values</t>
  </si>
  <si>
    <t xml:space="preserve">Unique identifier for the campaign delivery or send.	</t>
  </si>
  <si>
    <t>DeliveryID: All N values</t>
  </si>
  <si>
    <t>Date when the campaign began.</t>
  </si>
  <si>
    <t>CampaignStartDate: All N values</t>
  </si>
  <si>
    <t>Date when the campaign ended.</t>
  </si>
  <si>
    <t>CampaignEndDate: All N values</t>
  </si>
  <si>
    <t>Channel used to deliver the campaign (e.g., email, SMS, social media).</t>
  </si>
  <si>
    <t>Campaignchannel: All N values</t>
  </si>
  <si>
    <t>Target audience or segment for the campaign.</t>
  </si>
  <si>
    <t>Women 25-40</t>
  </si>
  <si>
    <t>CampaignTarget: All N values</t>
  </si>
  <si>
    <t>Type of campaign (e.g., promotional, informational, GDPR consent).</t>
  </si>
  <si>
    <t>Promotional</t>
  </si>
  <si>
    <t>Campaigntype: All N values</t>
  </si>
  <si>
    <t>Subject or title of the message sent in the campaign.</t>
  </si>
  <si>
    <t>Spring special offer</t>
  </si>
  <si>
    <t>Subjectheader: All N values</t>
  </si>
  <si>
    <t>Campaign : Content</t>
  </si>
  <si>
    <t>Description or summary of the campaign content.</t>
  </si>
  <si>
    <t>Spring 2024 promotion</t>
  </si>
  <si>
    <t>Content: All N values</t>
  </si>
  <si>
    <t>Campaign : Product</t>
  </si>
  <si>
    <t>Main product or offer featured in the campaign.</t>
  </si>
  <si>
    <t>Moisturizing cream</t>
  </si>
  <si>
    <t>Product: All N values</t>
  </si>
  <si>
    <t>utm_source=google&amp;utm_medium=cpc&amp;utm_campaign=spring_sale</t>
  </si>
  <si>
    <t>utmtag: All N values</t>
  </si>
  <si>
    <t>The total number of participants in the control group for a particular test or experiment.</t>
  </si>
  <si>
    <t>ControlGroupSize: All N values</t>
  </si>
  <si>
    <t>Amount generated by the campaign (sales revenue).</t>
  </si>
  <si>
    <t>Decimal</t>
  </si>
  <si>
    <t>Revenue: LUXE - Grow POS Conversion (Wave 3)</t>
  </si>
  <si>
    <t>Total number of messages or communications sent in the campaign.</t>
  </si>
  <si>
    <t>Totalsent: All N values</t>
  </si>
  <si>
    <t>Total number of messages successfully delivered to recipients.</t>
  </si>
  <si>
    <t>Totaldelivered: All N values</t>
  </si>
  <si>
    <t>Total number of messages opened by recipients.</t>
  </si>
  <si>
    <t>Totalopened: All N values</t>
  </si>
  <si>
    <t>Total number of messages with at least one click by recipients.</t>
  </si>
  <si>
    <t>Totalclicked: All N values</t>
  </si>
  <si>
    <t>Total number of recipients who opted out after the campaign.</t>
  </si>
  <si>
    <t>TotalOptOut: All N values</t>
  </si>
  <si>
    <t>Total number of purchases attributed to the campaign.</t>
  </si>
  <si>
    <t>TotalPurchases: All N values</t>
  </si>
  <si>
    <t>Campaign : Attributed revenue</t>
  </si>
  <si>
    <t>Total revenue attributed to the campaign.</t>
  </si>
  <si>
    <t>AttributedRevenue: All N values</t>
  </si>
  <si>
    <t>Indicates if the message was opened by the recipient.</t>
  </si>
  <si>
    <t>Opened: All N values</t>
  </si>
  <si>
    <t>Indicates if a link in the message was clicked by the recipient.</t>
  </si>
  <si>
    <t>Clicked: All N values</t>
  </si>
  <si>
    <t>Indicates if the recipient opted out after the campaign.</t>
  </si>
  <si>
    <t>Optout: All N values</t>
  </si>
  <si>
    <t>Campaign : Purchased</t>
  </si>
  <si>
    <t>Indicates if a purchase was made as a result of the campaign.</t>
  </si>
  <si>
    <t>Purchased: All N values</t>
  </si>
  <si>
    <t>Type of device used to view the campaign (e.g., mobile, desktop).</t>
  </si>
  <si>
    <t>Device: LUXE - Grow POS Conversion (Wave 3)</t>
  </si>
  <si>
    <t>Product preference</t>
  </si>
  <si>
    <t>Product or product range preferred by the consumer, based on purchases or feedback.</t>
  </si>
  <si>
    <t>Matte lipstick</t>
  </si>
  <si>
    <t>ProductPreference: LUXE use cases (Wave 2-4)</t>
  </si>
  <si>
    <t>Product recommendation</t>
  </si>
  <si>
    <t>Product suggested to the consumer based on their profile or behavior.</t>
  </si>
  <si>
    <t>Moisturizing Cream</t>
  </si>
  <si>
    <t xml:space="preserve">String </t>
  </si>
  <si>
    <t>ProductRecommendation: PRODUCT RECOMMENDATION (Wave 1)</t>
  </si>
  <si>
    <t>Last sample requested date</t>
  </si>
  <si>
    <t>Date when the last product sample was requested by the consumer.</t>
  </si>
  <si>
    <t xml:space="preserve">Sampling activity </t>
  </si>
  <si>
    <t>LastSampleRequestedDate: LUXE use cases (Wave 2-4)</t>
  </si>
  <si>
    <t>Sample Brand</t>
  </si>
  <si>
    <t>Brand name associated with the sample or product.</t>
  </si>
  <si>
    <t>L'Oréal</t>
  </si>
  <si>
    <t>Brand: LUXE use cases (Wave 2-4)</t>
  </si>
  <si>
    <t>Franchise &amp; category of samples</t>
  </si>
  <si>
    <t>Franchise or product line and category associated with the sample.</t>
  </si>
  <si>
    <t>Skin Care - Serum</t>
  </si>
  <si>
    <t>Franchise &amp; Category of SAMPLES: LUXE use cases (Wave 2-4)</t>
  </si>
  <si>
    <t>Unique identifier for an online purchase order.</t>
  </si>
  <si>
    <t>OnlineOrderID: LUXE use cases (Wave 2-4)</t>
  </si>
  <si>
    <t>Unique identifier for an in-store or offline purchase order.</t>
  </si>
  <si>
    <t>OfflineOrderID: LUXE use cases (Wave 2-4)</t>
  </si>
  <si>
    <t>Date when order was placed</t>
  </si>
  <si>
    <t>PurchaseDate: LUXE use cases (Wave 2-4), date_key: PRODUCT RECOMMENDATION (Wave 1)</t>
  </si>
  <si>
    <t>Total value of the purchase</t>
  </si>
  <si>
    <t>120.50</t>
  </si>
  <si>
    <t>PurchaseValue: LUXE use cases (Wave 2-4)</t>
  </si>
  <si>
    <t>Net sales</t>
  </si>
  <si>
    <t>Net sales for all calculations which is less tax and shipping and any promotional discount.</t>
  </si>
  <si>
    <t>88.50</t>
  </si>
  <si>
    <t>net_sales: PRODUCT RECOMMENDATION (Wave 1)</t>
  </si>
  <si>
    <t>order_total_before_discount: PRODUCT RECOMMENDATION (Wave 1)</t>
  </si>
  <si>
    <t>order_total_after_discount: PRODUCT RECOMMENDATION (Wave 1)</t>
  </si>
  <si>
    <t>Unique international identifier for a product, used for barcodes.</t>
  </si>
  <si>
    <t>EANCode: PRODUCT RECOMMENDATION (Wave 1), SERVICE USAGE (Wave 1)</t>
  </si>
  <si>
    <t>Total number of items purchased in the order.</t>
  </si>
  <si>
    <t>ItemQuantity: LUXE use cases (Wave 2-4)</t>
  </si>
  <si>
    <t>Currency in which the purchase was made (ISO code).</t>
  </si>
  <si>
    <t>EUR</t>
  </si>
  <si>
    <t>CurrencyCode: All N values</t>
  </si>
  <si>
    <t>IT specifies the unique ID assigned to each product</t>
  </si>
  <si>
    <t>SKU123456</t>
  </si>
  <si>
    <t>product_code: LUXE use cases (Wave 2-4)</t>
  </si>
  <si>
    <t>Promo id used in the order</t>
  </si>
  <si>
    <t>SPRING2024</t>
  </si>
  <si>
    <t>promo_id: LUXE use cases (Wave 2-4)</t>
  </si>
  <si>
    <t>Total value of discounts or promotions applied to the order or item.</t>
  </si>
  <si>
    <t>PromotionValue: LUXE use cases (Wave 2-4)</t>
  </si>
  <si>
    <t>Discount</t>
  </si>
  <si>
    <t>PromotionType: LUXE use cases (Wave 2-4)</t>
  </si>
  <si>
    <t>Channel through which the purchase was made (e.g., online, in-store).</t>
  </si>
  <si>
    <t>Online</t>
  </si>
  <si>
    <t>PurchaseChannel: PRODUCT RECOMMENDATION (Wave 1), SERVICE USAGE (Wave 1)</t>
  </si>
  <si>
    <t>Purchase Sub Channel</t>
  </si>
  <si>
    <t>Sub-channel or specific platform used for the purchase (e.g., mobile app, website, kiosk).</t>
  </si>
  <si>
    <t>Mobile app</t>
  </si>
  <si>
    <t>PurchaseSubchannel: LUXE use cases (Wave 2-4)</t>
  </si>
  <si>
    <t xml:space="preserve">Unique number assigned to each store </t>
  </si>
  <si>
    <t>String / Number</t>
  </si>
  <si>
    <t>store_num: LUXE use cases (Wave 2-4)</t>
  </si>
  <si>
    <t>Unique identifier of the store associate who handled the purchase (for offline orders).</t>
  </si>
  <si>
    <t>SA123</t>
  </si>
  <si>
    <t>PurchaseStoreAssociateID: All N values</t>
  </si>
  <si>
    <t>Type of tracking event (e.g., shipment, delivery, return).</t>
  </si>
  <si>
    <t>Shipment</t>
  </si>
  <si>
    <t>TrackingType: PRODUCT RECOMMENDATION (Wave 1), SERVICE USAGE (Wave 1)</t>
  </si>
  <si>
    <t>Label or category for the tracking event.</t>
  </si>
  <si>
    <t>TrackingLabel: PRODUCT RECOMMENDATION (Wave 1), SERVICE USAGE (Wave 1)</t>
  </si>
  <si>
    <t>Tracking label value</t>
  </si>
  <si>
    <t>Value or description of the tracking event (e.g., shipped, delivered).</t>
  </si>
  <si>
    <t>Shipped</t>
  </si>
  <si>
    <t>TrackingLabelValue: PRODUCT RECOMMENDATION (Wave 1), SERVICE USAGE (Wave 1)</t>
  </si>
  <si>
    <t>Tracking source</t>
  </si>
  <si>
    <t>Source or system generating the tracking event.</t>
  </si>
  <si>
    <t>Carrier</t>
  </si>
  <si>
    <t>TrackingSource: All N values</t>
  </si>
  <si>
    <t>Date and time when the tracking event occurred.</t>
  </si>
  <si>
    <t>TrackingEventDate: PRODUCT RECOMMENDATION (Wave 1), SERVICE USAGE (Wave 1)</t>
  </si>
  <si>
    <t>Key or code indicating the current buyer status.</t>
  </si>
  <si>
    <t>New / Active / Inactive ...</t>
  </si>
  <si>
    <t>Overall consumer status across their lifetime with the brand.</t>
  </si>
  <si>
    <t>Date of the customer's first purchase (key or code).</t>
  </si>
  <si>
    <t>Date of the customer's last purchase (key or code).</t>
  </si>
  <si>
    <t>18/05/2024</t>
  </si>
  <si>
    <t>No direct match but essential for purchase behavior</t>
  </si>
  <si>
    <t>Total number of unique orders placed by the customer lifetime.</t>
  </si>
  <si>
    <t>Double</t>
  </si>
  <si>
    <t>Total sales accumulated over the customer's lifetime.</t>
  </si>
  <si>
    <t>Number of unique orders in the last 12 months.</t>
  </si>
  <si>
    <t>Net sales amount over the last 12 months.</t>
  </si>
  <si>
    <t>Number of unique orders generating net sales.</t>
  </si>
  <si>
    <t>how often a consumer makes purchases from the brand or within a specific product category over a defined period (e.g., number of purchases per month/year).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</si>
</sst>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mm/dd"/>
    <numFmt numFmtId="166" formatCode="[$-409]d\-mmm;@"/>
    <numFmt numFmtId="167" formatCode="[$-40C]d\-mmm;@"/>
    <numFmt numFmtId="168" formatCode="00"/>
    <numFmt numFmtId="169" formatCode="000"/>
    <numFmt numFmtId="170" formatCode="m/d/yyyy;@"/>
  </numFmts>
  <fonts count="173">
    <font>
      <sz val="11"/>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b/>
      <sz val="10"/>
      <color theme="1"/>
      <name val="Aptos Narrow"/>
      <family val="2"/>
      <scheme val="minor"/>
    </font>
    <font>
      <sz val="10"/>
      <color theme="1"/>
      <name val="Aptos Narrow"/>
      <family val="2"/>
      <scheme val="minor"/>
    </font>
    <font>
      <sz val="10"/>
      <color rgb="FF11171C"/>
      <name val="Aptos Narrow"/>
      <family val="2"/>
      <scheme val="minor"/>
    </font>
    <font>
      <sz val="10"/>
      <color rgb="FF000000"/>
      <name val="Aptos Narrow"/>
      <family val="2"/>
      <scheme val="minor"/>
    </font>
    <font>
      <b/>
      <sz val="10"/>
      <color theme="1"/>
      <name val="Calibri"/>
      <family val="2"/>
    </font>
    <font>
      <sz val="10"/>
      <color theme="1"/>
      <name val="Calibri"/>
      <family val="2"/>
    </font>
    <font>
      <b/>
      <sz val="11"/>
      <color theme="0"/>
      <name val="Aptos Narrow"/>
      <family val="2"/>
      <scheme val="minor"/>
    </font>
    <font>
      <b/>
      <sz val="10"/>
      <color rgb="FF000000"/>
      <name val="Aptos Narrow"/>
      <family val="2"/>
      <scheme val="minor"/>
    </font>
    <font>
      <sz val="11"/>
      <color rgb="FF000000"/>
      <name val="Aptos Narrow"/>
      <family val="2"/>
    </font>
    <font>
      <sz val="11"/>
      <color theme="0"/>
      <name val="Aptos Narrow"/>
      <family val="2"/>
      <scheme val="minor"/>
    </font>
    <font>
      <b/>
      <sz val="11"/>
      <color theme="1"/>
      <name val="Aptos Narrow"/>
      <family val="2"/>
      <scheme val="minor"/>
    </font>
    <font>
      <sz val="11"/>
      <color rgb="FF000000"/>
      <name val="Aptos Narrow"/>
      <family val="2"/>
      <scheme val="minor"/>
    </font>
    <font>
      <b/>
      <sz val="11"/>
      <color rgb="FF000000"/>
      <name val="Aptos Narrow"/>
      <family val="2"/>
      <scheme val="minor"/>
    </font>
    <font>
      <b/>
      <sz val="12"/>
      <color theme="0"/>
      <name val="Aptos Narrow"/>
      <family val="2"/>
      <scheme val="minor"/>
    </font>
    <font>
      <b/>
      <sz val="10.5"/>
      <color theme="1"/>
      <name val="Helvetica Now Display"/>
    </font>
    <font>
      <b/>
      <sz val="10"/>
      <color theme="0"/>
      <name val="Calibri"/>
      <family val="2"/>
    </font>
    <font>
      <sz val="18"/>
      <color theme="1"/>
      <name val="Aptos Narrow"/>
      <family val="2"/>
      <scheme val="minor"/>
    </font>
    <font>
      <sz val="18"/>
      <color theme="3" tint="0.249977111117893"/>
      <name val="Aptos Narrow"/>
      <family val="2"/>
      <scheme val="minor"/>
    </font>
    <font>
      <sz val="18"/>
      <color rgb="FF000000"/>
      <name val="Aptos Narrow"/>
      <family val="2"/>
      <scheme val="minor"/>
    </font>
    <font>
      <b/>
      <sz val="14"/>
      <color theme="1"/>
      <name val="Aptos Narrow"/>
      <family val="2"/>
      <scheme val="minor"/>
    </font>
    <font>
      <b/>
      <sz val="24"/>
      <color theme="5" tint="-0.249977111117893"/>
      <name val="Aptos Narrow (Body)"/>
    </font>
    <font>
      <b/>
      <sz val="24"/>
      <color theme="4" tint="-0.249977111117893"/>
      <name val="Aptos Narrow (Body)"/>
    </font>
    <font>
      <sz val="10"/>
      <color theme="1"/>
      <name val="Aptos Narrow"/>
      <family val="2"/>
      <scheme val="minor"/>
    </font>
    <font>
      <sz val="10"/>
      <color theme="0"/>
      <name val="Aptos Narrow"/>
      <family val="2"/>
      <scheme val="minor"/>
    </font>
    <font>
      <b/>
      <u/>
      <sz val="10"/>
      <color rgb="FF000000"/>
      <name val="Aptos Narrow (Body)"/>
    </font>
    <font>
      <sz val="11"/>
      <color rgb="FF9C5700"/>
      <name val="Aptos Narrow"/>
      <family val="2"/>
      <scheme val="minor"/>
    </font>
    <font>
      <sz val="11"/>
      <color rgb="FF3F3F76"/>
      <name val="Aptos Narrow"/>
      <family val="2"/>
      <scheme val="minor"/>
    </font>
    <font>
      <b/>
      <u/>
      <sz val="11"/>
      <color rgb="FF000000"/>
      <name val="Aptos Narrow"/>
      <family val="2"/>
      <scheme val="minor"/>
    </font>
    <font>
      <b/>
      <sz val="11"/>
      <color theme="0"/>
      <name val="LOREAL Essentielle"/>
    </font>
    <font>
      <sz val="11"/>
      <color theme="1"/>
      <name val="LOREAL Essentielle"/>
    </font>
    <font>
      <b/>
      <sz val="11"/>
      <color theme="1"/>
      <name val="LOREAL Essentielle"/>
    </font>
    <font>
      <sz val="10"/>
      <color theme="1"/>
      <name val="LOREAL Essentielle"/>
    </font>
    <font>
      <b/>
      <sz val="11"/>
      <color rgb="FF9999FF"/>
      <name val="LOREAL Essentielle"/>
    </font>
    <font>
      <b/>
      <sz val="10"/>
      <color rgb="FFFFFFFF"/>
      <name val="LOREAL Essentielle"/>
    </font>
    <font>
      <i/>
      <sz val="9"/>
      <color theme="1"/>
      <name val="LOREAL Essentielle"/>
    </font>
    <font>
      <b/>
      <sz val="9"/>
      <color theme="9"/>
      <name val="LOREAL Essentielle"/>
    </font>
    <font>
      <b/>
      <sz val="11"/>
      <color theme="8"/>
      <name val="LOREAL Essentielle"/>
    </font>
    <font>
      <b/>
      <sz val="10"/>
      <color theme="8" tint="-0.249977111117893"/>
      <name val="LOREAL Essentielle"/>
    </font>
    <font>
      <b/>
      <sz val="11"/>
      <color theme="5"/>
      <name val="LOREAL Essentielle"/>
    </font>
    <font>
      <b/>
      <sz val="11"/>
      <color theme="8" tint="-0.249977111117893"/>
      <name val="LOREAL Essentielle"/>
    </font>
    <font>
      <b/>
      <sz val="11"/>
      <color theme="7"/>
      <name val="LOREAL Essentielle"/>
    </font>
    <font>
      <b/>
      <sz val="10"/>
      <color theme="0"/>
      <name val="LOREAL Essentielle"/>
    </font>
    <font>
      <b/>
      <sz val="10"/>
      <color rgb="FF054D85"/>
      <name val="LOREAL Essentielle"/>
    </font>
    <font>
      <b/>
      <sz val="11"/>
      <color rgb="FFD7A408"/>
      <name val="LOREAL Essentielle"/>
    </font>
    <font>
      <sz val="11"/>
      <color rgb="FF9C5700"/>
      <name val="Calibri"/>
      <family val="2"/>
    </font>
    <font>
      <b/>
      <sz val="10"/>
      <color rgb="FFA67D0E"/>
      <name val="LOREAL Essentielle"/>
    </font>
    <font>
      <sz val="11"/>
      <color rgb="FF3F3F76"/>
      <name val="Calibri"/>
      <family val="2"/>
    </font>
    <font>
      <b/>
      <sz val="11"/>
      <color theme="4" tint="-0.249977111117893"/>
      <name val="LOREAL Essentielle"/>
    </font>
    <font>
      <b/>
      <sz val="11"/>
      <color rgb="FF002060"/>
      <name val="LOREAL Essentielle"/>
    </font>
    <font>
      <b/>
      <sz val="11"/>
      <color rgb="FF7030A0"/>
      <name val="LOREAL Essentielle"/>
    </font>
    <font>
      <b/>
      <sz val="11"/>
      <color theme="9" tint="-0.249977111117893"/>
      <name val="LOREAL Essentielle"/>
    </font>
    <font>
      <b/>
      <sz val="10"/>
      <color theme="5"/>
      <name val="LOREAL Essentielle"/>
    </font>
    <font>
      <b/>
      <sz val="11"/>
      <color rgb="FFFF99CC"/>
      <name val="LOREAL Essentielle"/>
    </font>
    <font>
      <b/>
      <sz val="10"/>
      <color rgb="FFE9658E"/>
      <name val="LOREAL Essentielle"/>
    </font>
    <font>
      <b/>
      <sz val="10"/>
      <color rgb="FF000000"/>
      <name val="Tahoma"/>
      <family val="2"/>
    </font>
    <font>
      <sz val="10"/>
      <color rgb="FF000000"/>
      <name val="Tahoma"/>
      <family val="2"/>
    </font>
    <font>
      <sz val="10"/>
      <name val="Aptos Narrow"/>
      <family val="2"/>
      <scheme val="minor"/>
    </font>
    <font>
      <b/>
      <sz val="14"/>
      <color theme="0"/>
      <name val="Aptos Narrow"/>
      <family val="2"/>
      <scheme val="minor"/>
    </font>
    <font>
      <sz val="11"/>
      <color theme="1"/>
      <name val="Aptos Narrow"/>
      <family val="2"/>
      <scheme val="minor"/>
    </font>
    <font>
      <u/>
      <sz val="11"/>
      <color theme="10"/>
      <name val="Aptos Narrow"/>
      <family val="2"/>
      <scheme val="minor"/>
    </font>
    <font>
      <b/>
      <u/>
      <sz val="11"/>
      <color theme="10"/>
      <name val="Aptos Narrow"/>
      <family val="2"/>
      <scheme val="minor"/>
    </font>
    <font>
      <u/>
      <sz val="10"/>
      <color theme="1"/>
      <name val="Aptos Narrow"/>
      <family val="2"/>
      <scheme val="minor"/>
    </font>
    <font>
      <u/>
      <sz val="10"/>
      <color theme="10"/>
      <name val="Aptos Narrow"/>
      <family val="2"/>
      <scheme val="minor"/>
    </font>
    <font>
      <b/>
      <u/>
      <sz val="12"/>
      <color rgb="FF000000"/>
      <name val="Aptos Narrow"/>
      <family val="2"/>
      <scheme val="minor"/>
    </font>
    <font>
      <b/>
      <sz val="12"/>
      <color rgb="FF000000"/>
      <name val="Aptos Narrow"/>
      <family val="2"/>
      <scheme val="minor"/>
    </font>
    <font>
      <b/>
      <sz val="12"/>
      <color theme="1"/>
      <name val="Aptos Narrow"/>
      <family val="2"/>
      <scheme val="minor"/>
    </font>
    <font>
      <b/>
      <sz val="10"/>
      <color theme="0"/>
      <name val="Aptos Narrow"/>
      <family val="2"/>
      <scheme val="minor"/>
    </font>
    <font>
      <b/>
      <sz val="9"/>
      <color rgb="FF000000"/>
      <name val="Tahoma"/>
      <family val="2"/>
    </font>
    <font>
      <sz val="9"/>
      <color rgb="FF000000"/>
      <name val="Tahoma"/>
      <family val="2"/>
    </font>
    <font>
      <b/>
      <sz val="11"/>
      <color theme="0"/>
      <name val="Aptos Narrow (Body)"/>
    </font>
    <font>
      <sz val="12"/>
      <color rgb="FF000000"/>
      <name val="Calibri"/>
      <family val="2"/>
    </font>
    <font>
      <sz val="10"/>
      <color rgb="FFFFFFFF"/>
      <name val="Aptos Narrow"/>
      <family val="2"/>
      <scheme val="minor"/>
    </font>
    <font>
      <sz val="11"/>
      <name val="Aptos Narrow"/>
      <family val="2"/>
      <scheme val="minor"/>
    </font>
    <font>
      <sz val="8"/>
      <name val="Aptos Narrow"/>
      <family val="2"/>
      <scheme val="minor"/>
    </font>
    <font>
      <b/>
      <sz val="11"/>
      <color rgb="FFFF0000"/>
      <name val="Aptos Narrow"/>
      <family val="2"/>
      <scheme val="minor"/>
    </font>
    <font>
      <b/>
      <sz val="10"/>
      <name val="Aptos Narrow"/>
      <family val="2"/>
      <scheme val="minor"/>
    </font>
    <font>
      <sz val="10"/>
      <color theme="0" tint="-4.9989318521683403E-2"/>
      <name val="Aptos Narrow"/>
      <family val="2"/>
      <scheme val="minor"/>
    </font>
    <font>
      <sz val="14"/>
      <color theme="1"/>
      <name val="Aptos Narrow"/>
      <family val="2"/>
      <scheme val="minor"/>
    </font>
    <font>
      <b/>
      <sz val="11"/>
      <color theme="1"/>
      <name val="Calibri"/>
      <family val="2"/>
    </font>
    <font>
      <sz val="11"/>
      <color theme="1"/>
      <name val="Calibri"/>
      <family val="2"/>
    </font>
    <font>
      <sz val="11"/>
      <color rgb="FF9C0006"/>
      <name val="Aptos Narrow"/>
      <family val="2"/>
      <scheme val="minor"/>
    </font>
    <font>
      <sz val="10"/>
      <color theme="1"/>
      <name val="Courier New"/>
      <family val="3"/>
    </font>
    <font>
      <sz val="10"/>
      <color theme="1"/>
      <name val="Times New Roman"/>
      <family val="1"/>
    </font>
    <font>
      <i/>
      <sz val="10"/>
      <color theme="1"/>
      <name val="Aptos"/>
      <family val="2"/>
    </font>
    <font>
      <b/>
      <sz val="10"/>
      <color theme="1"/>
      <name val="DM Sans"/>
    </font>
    <font>
      <b/>
      <sz val="10"/>
      <color rgb="FF305496"/>
      <name val="DM Sans"/>
    </font>
    <font>
      <b/>
      <sz val="11"/>
      <color rgb="FFFFFFFF"/>
      <name val="Aptos Narrow"/>
      <family val="2"/>
      <scheme val="minor"/>
    </font>
    <font>
      <b/>
      <sz val="10"/>
      <color rgb="FFFFFFFF"/>
      <name val="DM Sans"/>
    </font>
    <font>
      <sz val="10"/>
      <color theme="1"/>
      <name val="DM Sans"/>
    </font>
    <font>
      <b/>
      <sz val="10"/>
      <color rgb="FF6AA84F"/>
      <name val="DM Sans"/>
    </font>
    <font>
      <sz val="10"/>
      <color rgb="FF0B5394"/>
      <name val="DM Sans"/>
    </font>
    <font>
      <sz val="10"/>
      <color rgb="FFFFFFFF"/>
      <name val="DM Sans"/>
    </font>
    <font>
      <sz val="11"/>
      <color theme="1"/>
      <name val="Aptos Narrow"/>
      <family val="2"/>
    </font>
    <font>
      <sz val="10"/>
      <color rgb="FF9C0006"/>
      <name val="Aptos Narrow"/>
      <family val="2"/>
      <scheme val="minor"/>
    </font>
    <font>
      <i/>
      <sz val="11"/>
      <color theme="1"/>
      <name val="Aptos Narrow"/>
      <family val="2"/>
      <scheme val="minor"/>
    </font>
    <font>
      <b/>
      <sz val="10"/>
      <color theme="1"/>
      <name val="Arial"/>
      <family val="2"/>
    </font>
    <font>
      <sz val="16"/>
      <color rgb="FF000000"/>
      <name val="Aptos Narrow"/>
      <family val="2"/>
      <scheme val="minor"/>
    </font>
    <font>
      <b/>
      <sz val="20"/>
      <color rgb="FF000000"/>
      <name val="Aptos Narrow"/>
      <family val="2"/>
      <scheme val="minor"/>
    </font>
    <font>
      <b/>
      <sz val="14"/>
      <color rgb="FF000000"/>
      <name val="Aptos Narrow"/>
      <family val="2"/>
      <scheme val="minor"/>
    </font>
    <font>
      <sz val="14"/>
      <color rgb="FF000000"/>
      <name val="Aptos Narrow"/>
      <family val="2"/>
      <scheme val="minor"/>
    </font>
    <font>
      <b/>
      <sz val="18"/>
      <color theme="1"/>
      <name val="Aptos Narrow"/>
      <family val="2"/>
      <scheme val="minor"/>
    </font>
    <font>
      <b/>
      <sz val="11"/>
      <color theme="1"/>
      <name val="Aptos Narrow"/>
      <family val="2"/>
    </font>
    <font>
      <sz val="10"/>
      <color rgb="FF467886"/>
      <name val="Aptos Narrow"/>
      <family val="2"/>
      <scheme val="minor"/>
    </font>
    <font>
      <sz val="10"/>
      <color theme="1"/>
      <name val="Segoe UI"/>
      <family val="2"/>
    </font>
    <font>
      <u/>
      <sz val="10"/>
      <color rgb="FF467886"/>
      <name val="Aptos Narrow"/>
      <family val="2"/>
      <scheme val="minor"/>
    </font>
    <font>
      <b/>
      <sz val="10"/>
      <color theme="0" tint="-0.249977111117893"/>
      <name val="Aptos Narrow"/>
      <family val="2"/>
      <scheme val="minor"/>
    </font>
    <font>
      <sz val="9"/>
      <color rgb="FF000000"/>
      <name val="DM Sans"/>
    </font>
    <font>
      <sz val="10"/>
      <color rgb="FF1F1F1F"/>
      <name val="Arial"/>
      <family val="2"/>
    </font>
    <font>
      <sz val="10"/>
      <color rgb="FF1D1C1D"/>
      <name val="Arial"/>
      <family val="2"/>
    </font>
    <font>
      <sz val="10"/>
      <color rgb="FF030712"/>
      <name val="Aptos Narrow"/>
      <family val="2"/>
      <scheme val="minor"/>
    </font>
    <font>
      <sz val="10"/>
      <color rgb="FF000000"/>
      <name val="Aptos Narrow"/>
      <family val="2"/>
    </font>
    <font>
      <b/>
      <sz val="16"/>
      <color theme="1"/>
      <name val="Aptos Narrow"/>
      <family val="2"/>
      <scheme val="minor"/>
    </font>
    <font>
      <sz val="11"/>
      <color theme="1"/>
      <name val="Aptos Narrow"/>
      <family val="2"/>
      <scheme val="minor"/>
    </font>
    <font>
      <b/>
      <sz val="11"/>
      <color theme="1"/>
      <name val="Aptos Display"/>
      <family val="2"/>
      <scheme val="major"/>
    </font>
    <font>
      <b/>
      <sz val="11"/>
      <color rgb="FF000000"/>
      <name val="Aptos Narrow"/>
      <family val="2"/>
    </font>
    <font>
      <b/>
      <sz val="14"/>
      <color theme="0"/>
      <name val="Aptos Display"/>
      <family val="2"/>
      <scheme val="major"/>
    </font>
    <font>
      <b/>
      <sz val="14"/>
      <color theme="0"/>
      <name val="Aptos Narrow"/>
      <family val="2"/>
    </font>
    <font>
      <b/>
      <sz val="11"/>
      <color theme="0"/>
      <name val="Aptos Narrow"/>
      <family val="2"/>
    </font>
    <font>
      <b/>
      <i/>
      <sz val="11"/>
      <color theme="1"/>
      <name val="Aptos Narrow"/>
      <family val="2"/>
      <scheme val="minor"/>
    </font>
    <font>
      <i/>
      <sz val="12"/>
      <color rgb="FF000000"/>
      <name val="Aptos Narrow"/>
      <family val="2"/>
      <scheme val="minor"/>
    </font>
    <font>
      <i/>
      <sz val="12"/>
      <color theme="1"/>
      <name val="Aptos Narrow"/>
      <family val="2"/>
      <scheme val="minor"/>
    </font>
    <font>
      <sz val="12"/>
      <color rgb="FF000000"/>
      <name val="Aptos Narrow"/>
      <family val="2"/>
      <scheme val="minor"/>
    </font>
    <font>
      <sz val="11"/>
      <color rgb="FFFFFFFF"/>
      <name val="Aptos Narrow"/>
      <family val="2"/>
      <scheme val="minor"/>
    </font>
    <font>
      <sz val="12"/>
      <color theme="0"/>
      <name val="Aptos Narrow"/>
      <family val="2"/>
      <scheme val="minor"/>
    </font>
    <font>
      <sz val="11"/>
      <name val="Arial"/>
      <family val="2"/>
    </font>
    <font>
      <sz val="10"/>
      <color theme="0"/>
      <name val="Arial"/>
      <family val="2"/>
    </font>
    <font>
      <b/>
      <sz val="10"/>
      <color theme="0"/>
      <name val="Arial"/>
      <family val="2"/>
    </font>
    <font>
      <b/>
      <sz val="9"/>
      <color rgb="FF000000"/>
      <name val="Arial"/>
      <family val="2"/>
    </font>
    <font>
      <sz val="9"/>
      <color rgb="FF000000"/>
      <name val="Arial"/>
      <family val="2"/>
    </font>
    <font>
      <sz val="10"/>
      <color rgb="FF000000"/>
      <name val="Arial"/>
      <family val="2"/>
    </font>
    <font>
      <b/>
      <sz val="9"/>
      <color theme="0"/>
      <name val="Arial"/>
      <family val="2"/>
    </font>
    <font>
      <sz val="8"/>
      <color rgb="FF000000"/>
      <name val="Arial"/>
      <family val="2"/>
    </font>
    <font>
      <sz val="11"/>
      <name val="Calibri"/>
      <family val="2"/>
    </font>
    <font>
      <sz val="11"/>
      <color theme="0"/>
      <name val="Calibri"/>
      <family val="2"/>
    </font>
    <font>
      <sz val="12"/>
      <color rgb="FF000000"/>
      <name val="Aptos Narrow"/>
      <family val="2"/>
    </font>
    <font>
      <sz val="11"/>
      <color theme="1"/>
      <name val="Arial"/>
      <family val="2"/>
    </font>
    <font>
      <b/>
      <sz val="11"/>
      <name val="Arial"/>
      <family val="2"/>
    </font>
    <font>
      <b/>
      <sz val="11"/>
      <color theme="1"/>
      <name val="Arial"/>
      <family val="2"/>
    </font>
    <font>
      <sz val="10"/>
      <color theme="1"/>
      <name val="Arial"/>
      <family val="2"/>
    </font>
    <font>
      <b/>
      <sz val="9"/>
      <color theme="3" tint="9.9978637043366805E-2"/>
      <name val="Arial"/>
      <family val="2"/>
    </font>
    <font>
      <sz val="10"/>
      <color theme="3" tint="9.9978637043366805E-2"/>
      <name val="Arial"/>
      <family val="2"/>
    </font>
    <font>
      <sz val="9"/>
      <color theme="1"/>
      <name val="Arial"/>
      <family val="2"/>
    </font>
    <font>
      <sz val="9"/>
      <name val="Arial"/>
      <family val="2"/>
    </font>
    <font>
      <b/>
      <sz val="9"/>
      <color theme="1"/>
      <name val="Arial"/>
      <family val="2"/>
    </font>
    <font>
      <sz val="9"/>
      <color theme="3" tint="9.9978637043366805E-2"/>
      <name val="Arial"/>
      <family val="2"/>
    </font>
    <font>
      <sz val="11"/>
      <color theme="3" tint="9.9978637043366805E-2"/>
      <name val="Arial"/>
      <family val="2"/>
    </font>
    <font>
      <b/>
      <sz val="9"/>
      <color theme="5" tint="-0.499984740745262"/>
      <name val="Arial"/>
      <family val="2"/>
    </font>
    <font>
      <sz val="9"/>
      <color theme="5" tint="-0.499984740745262"/>
      <name val="Arial"/>
      <family val="2"/>
    </font>
    <font>
      <sz val="11"/>
      <color theme="5" tint="-0.499984740745262"/>
      <name val="Arial"/>
      <family val="2"/>
    </font>
    <font>
      <b/>
      <sz val="9"/>
      <color theme="9" tint="-0.499984740745262"/>
      <name val="Arial"/>
      <family val="2"/>
    </font>
    <font>
      <sz val="9"/>
      <color theme="9" tint="-0.499984740745262"/>
      <name val="Arial"/>
      <family val="2"/>
    </font>
    <font>
      <sz val="11"/>
      <color theme="9" tint="-0.499984740745262"/>
      <name val="Arial"/>
      <family val="2"/>
    </font>
    <font>
      <b/>
      <sz val="9"/>
      <color rgb="FFC00000"/>
      <name val="Arial"/>
      <family val="2"/>
    </font>
    <font>
      <sz val="9"/>
      <color rgb="FFC00000"/>
      <name val="Arial"/>
      <family val="2"/>
    </font>
    <font>
      <sz val="11"/>
      <color rgb="FFC00000"/>
      <name val="Arial"/>
      <family val="2"/>
    </font>
    <font>
      <sz val="9"/>
      <color theme="8" tint="-0.499984740745262"/>
      <name val="Arial"/>
      <family val="2"/>
    </font>
    <font>
      <sz val="11"/>
      <color theme="8" tint="-0.499984740745262"/>
      <name val="Arial"/>
      <family val="2"/>
    </font>
    <font>
      <sz val="9"/>
      <color rgb="FFFFC000"/>
      <name val="Arial"/>
      <family val="2"/>
    </font>
    <font>
      <sz val="11"/>
      <color rgb="FFFFC000"/>
      <name val="Arial"/>
      <family val="2"/>
    </font>
    <font>
      <b/>
      <sz val="16"/>
      <color rgb="FF000000"/>
      <name val="Aptos Narrow"/>
      <family val="2"/>
      <scheme val="minor"/>
    </font>
    <font>
      <sz val="11"/>
      <color rgb="FF242424"/>
      <name val="Aptos Narrow"/>
      <family val="2"/>
    </font>
    <font>
      <sz val="11"/>
      <color theme="1"/>
      <name val="Aptos Display"/>
      <family val="2"/>
      <scheme val="major"/>
    </font>
    <font>
      <sz val="10"/>
      <color theme="1"/>
      <name val="Aptos Display"/>
      <family val="2"/>
      <scheme val="major"/>
    </font>
    <font>
      <b/>
      <sz val="11"/>
      <color theme="0"/>
      <name val="Aptos Display"/>
      <family val="2"/>
      <scheme val="major"/>
    </font>
    <font>
      <sz val="11"/>
      <color theme="1"/>
      <name val="Aptos Narrow"/>
      <family val="2"/>
    </font>
    <font>
      <sz val="10"/>
      <color theme="1"/>
      <name val="Aptos Narrow"/>
      <family val="2"/>
    </font>
    <font>
      <b/>
      <sz val="13.5"/>
      <color rgb="FF2649B2"/>
      <name val="Aptos Narrow"/>
      <family val="2"/>
      <scheme val="minor"/>
    </font>
    <font>
      <b/>
      <sz val="11"/>
      <color rgb="FF333333"/>
      <name val="Aptos Narrow"/>
      <family val="2"/>
      <scheme val="minor"/>
    </font>
  </fonts>
  <fills count="155">
    <fill>
      <patternFill patternType="none"/>
    </fill>
    <fill>
      <patternFill patternType="gray125"/>
    </fill>
    <fill>
      <patternFill patternType="solid">
        <fgColor theme="0" tint="-0.14999847407452621"/>
        <bgColor indexed="64"/>
      </patternFill>
    </fill>
    <fill>
      <patternFill patternType="solid">
        <fgColor theme="5" tint="0.39997558519241921"/>
        <bgColor indexed="64"/>
      </patternFill>
    </fill>
    <fill>
      <patternFill patternType="solid">
        <fgColor rgb="FFFFFF00"/>
        <bgColor indexed="64"/>
      </patternFill>
    </fill>
    <fill>
      <patternFill patternType="solid">
        <fgColor theme="7" tint="0.59999389629810485"/>
        <bgColor indexed="64"/>
      </patternFill>
    </fill>
    <fill>
      <patternFill patternType="solid">
        <fgColor rgb="FFFF7979"/>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3" tint="0.89999084444715716"/>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rgb="FFDAE1F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2" tint="-9.9978637043366805E-2"/>
        <bgColor indexed="64"/>
      </patternFill>
    </fill>
    <fill>
      <patternFill patternType="solid">
        <fgColor theme="1"/>
        <bgColor indexed="64"/>
      </patternFill>
    </fill>
    <fill>
      <patternFill patternType="solid">
        <fgColor theme="7" tint="0.79998168889431442"/>
        <bgColor indexed="64"/>
      </patternFill>
    </fill>
    <fill>
      <patternFill patternType="solid">
        <fgColor rgb="FFFFC000"/>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1" tint="0.249977111117893"/>
        <bgColor indexed="64"/>
      </patternFill>
    </fill>
    <fill>
      <patternFill patternType="solid">
        <fgColor theme="1" tint="0.34998626667073579"/>
        <bgColor indexed="64"/>
      </patternFill>
    </fill>
    <fill>
      <patternFill patternType="solid">
        <fgColor theme="8" tint="0.39997558519241921"/>
        <bgColor indexed="64"/>
      </patternFill>
    </fill>
    <fill>
      <patternFill patternType="solid">
        <fgColor rgb="FFFF0000"/>
        <bgColor indexed="64"/>
      </patternFill>
    </fill>
    <fill>
      <patternFill patternType="solid">
        <fgColor rgb="FF00B050"/>
        <bgColor indexed="64"/>
      </patternFill>
    </fill>
    <fill>
      <patternFill patternType="solid">
        <fgColor theme="4" tint="-0.249977111117893"/>
        <bgColor indexed="64"/>
      </patternFill>
    </fill>
    <fill>
      <patternFill patternType="solid">
        <fgColor theme="7" tint="-0.249977111117893"/>
        <bgColor indexed="64"/>
      </patternFill>
    </fill>
    <fill>
      <patternFill patternType="solid">
        <fgColor theme="6" tint="-0.249977111117893"/>
        <bgColor indexed="64"/>
      </patternFill>
    </fill>
    <fill>
      <patternFill patternType="solid">
        <fgColor theme="0"/>
        <bgColor indexed="64"/>
      </patternFill>
    </fill>
    <fill>
      <patternFill patternType="solid">
        <fgColor rgb="FFDBF2D0"/>
        <bgColor indexed="64"/>
      </patternFill>
    </fill>
    <fill>
      <patternFill patternType="solid">
        <fgColor rgb="FFD0D0D0"/>
        <bgColor indexed="64"/>
      </patternFill>
    </fill>
    <fill>
      <patternFill patternType="solid">
        <fgColor rgb="FF0070C0"/>
        <bgColor indexed="64"/>
      </patternFill>
    </fill>
    <fill>
      <patternFill patternType="solid">
        <fgColor rgb="FFDBEAF9"/>
        <bgColor indexed="64"/>
      </patternFill>
    </fill>
    <fill>
      <patternFill patternType="solid">
        <fgColor rgb="FF92D050"/>
        <bgColor indexed="64"/>
      </patternFill>
    </fill>
    <fill>
      <patternFill patternType="solid">
        <fgColor rgb="FFFFEB9C"/>
      </patternFill>
    </fill>
    <fill>
      <patternFill patternType="solid">
        <fgColor rgb="FFFFCC99"/>
      </patternFill>
    </fill>
    <fill>
      <patternFill patternType="solid">
        <fgColor theme="4"/>
        <bgColor indexed="64"/>
      </patternFill>
    </fill>
    <fill>
      <patternFill patternType="solid">
        <fgColor theme="5"/>
        <bgColor indexed="64"/>
      </patternFill>
    </fill>
    <fill>
      <patternFill patternType="solid">
        <fgColor theme="9"/>
        <bgColor indexed="64"/>
      </patternFill>
    </fill>
    <fill>
      <patternFill patternType="solid">
        <fgColor rgb="FF7030A0"/>
        <bgColor indexed="64"/>
      </patternFill>
    </fill>
    <fill>
      <patternFill patternType="solid">
        <fgColor rgb="FF9286C4"/>
        <bgColor indexed="64"/>
      </patternFill>
    </fill>
    <fill>
      <patternFill patternType="solid">
        <fgColor theme="3" tint="0.749992370372631"/>
        <bgColor indexed="64"/>
      </patternFill>
    </fill>
    <fill>
      <patternFill patternType="solid">
        <fgColor rgb="FF00B0F0"/>
        <bgColor indexed="64"/>
      </patternFill>
    </fill>
    <fill>
      <patternFill patternType="solid">
        <fgColor theme="3" tint="9.9978637043366805E-2"/>
        <bgColor indexed="64"/>
      </patternFill>
    </fill>
    <fill>
      <patternFill patternType="solid">
        <fgColor rgb="FFF4DF78"/>
        <bgColor indexed="64"/>
      </patternFill>
    </fill>
    <fill>
      <patternFill patternType="solid">
        <fgColor rgb="FFEFD035"/>
        <bgColor indexed="64"/>
      </patternFill>
    </fill>
    <fill>
      <patternFill patternType="solid">
        <fgColor rgb="FFE4C112"/>
        <bgColor indexed="64"/>
      </patternFill>
    </fill>
    <fill>
      <patternFill patternType="solid">
        <fgColor theme="4" tint="0.79998168889431442"/>
        <bgColor indexed="64"/>
      </patternFill>
    </fill>
    <fill>
      <patternFill patternType="solid">
        <fgColor rgb="FF063085"/>
        <bgColor indexed="64"/>
      </patternFill>
    </fill>
    <fill>
      <patternFill patternType="solid">
        <fgColor rgb="FF072563"/>
        <bgColor indexed="64"/>
      </patternFill>
    </fill>
    <fill>
      <patternFill patternType="solid">
        <fgColor theme="5" tint="-0.249977111117893"/>
        <bgColor indexed="64"/>
      </patternFill>
    </fill>
    <fill>
      <patternFill patternType="solid">
        <fgColor theme="5" tint="0.39997558519241921"/>
        <bgColor rgb="FF000000"/>
      </patternFill>
    </fill>
    <fill>
      <patternFill patternType="solid">
        <fgColor rgb="FFF48DBB"/>
        <bgColor indexed="64"/>
      </patternFill>
    </fill>
    <fill>
      <patternFill patternType="solid">
        <fgColor rgb="FFE9658E"/>
        <bgColor indexed="64"/>
      </patternFill>
    </fill>
    <fill>
      <patternFill patternType="solid">
        <fgColor rgb="FFFAC6DD"/>
        <bgColor indexed="64"/>
      </patternFill>
    </fill>
    <fill>
      <patternFill patternType="solid">
        <fgColor theme="2"/>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FFE3AB"/>
        <bgColor indexed="64"/>
      </patternFill>
    </fill>
    <fill>
      <patternFill patternType="solid">
        <fgColor rgb="FFF6A0B2"/>
        <bgColor indexed="64"/>
      </patternFill>
    </fill>
    <fill>
      <patternFill patternType="solid">
        <fgColor rgb="FFD3BDFF"/>
        <bgColor indexed="64"/>
      </patternFill>
    </fill>
    <fill>
      <patternFill patternType="solid">
        <fgColor rgb="FFC5E8D4"/>
        <bgColor indexed="64"/>
      </patternFill>
    </fill>
    <fill>
      <patternFill patternType="solid">
        <fgColor rgb="FFFBE2D5"/>
        <bgColor indexed="64"/>
      </patternFill>
    </fill>
    <fill>
      <patternFill patternType="solid">
        <fgColor rgb="FFF292ED"/>
        <bgColor indexed="64"/>
      </patternFill>
    </fill>
    <fill>
      <patternFill patternType="solid">
        <fgColor theme="2" tint="-0.749992370372631"/>
        <bgColor indexed="64"/>
      </patternFill>
    </fill>
    <fill>
      <patternFill patternType="solid">
        <fgColor theme="9" tint="-0.499984740745262"/>
        <bgColor indexed="64"/>
      </patternFill>
    </fill>
    <fill>
      <patternFill patternType="solid">
        <fgColor theme="5" tint="-0.499984740745262"/>
        <bgColor indexed="64"/>
      </patternFill>
    </fill>
    <fill>
      <patternFill patternType="solid">
        <fgColor rgb="FFDAF5DD"/>
        <bgColor indexed="64"/>
      </patternFill>
    </fill>
    <fill>
      <patternFill patternType="solid">
        <fgColor theme="8" tint="-0.499984740745262"/>
        <bgColor indexed="64"/>
      </patternFill>
    </fill>
    <fill>
      <patternFill patternType="solid">
        <fgColor theme="1" tint="4.9989318521683403E-2"/>
        <bgColor indexed="64"/>
      </patternFill>
    </fill>
    <fill>
      <patternFill patternType="solid">
        <fgColor rgb="FFDBD7F2"/>
        <bgColor indexed="64"/>
      </patternFill>
    </fill>
    <fill>
      <patternFill patternType="solid">
        <fgColor rgb="FF8A175A"/>
        <bgColor indexed="64"/>
      </patternFill>
    </fill>
    <fill>
      <patternFill patternType="solid">
        <fgColor rgb="FFF0BDD8"/>
        <bgColor indexed="64"/>
      </patternFill>
    </fill>
    <fill>
      <patternFill patternType="solid">
        <fgColor rgb="FFF8E7EE"/>
        <bgColor indexed="64"/>
      </patternFill>
    </fill>
    <fill>
      <patternFill patternType="solid">
        <fgColor rgb="FFEACBF3"/>
        <bgColor indexed="64"/>
      </patternFill>
    </fill>
    <fill>
      <patternFill patternType="solid">
        <fgColor rgb="FFF1E4F8"/>
        <bgColor indexed="64"/>
      </patternFill>
    </fill>
    <fill>
      <patternFill patternType="solid">
        <fgColor theme="4" tint="-0.499984740745262"/>
        <bgColor indexed="64"/>
      </patternFill>
    </fill>
    <fill>
      <patternFill patternType="solid">
        <fgColor rgb="FFD1A635"/>
        <bgColor indexed="64"/>
      </patternFill>
    </fill>
    <fill>
      <patternFill patternType="solid">
        <fgColor rgb="FFF2F2CC"/>
        <bgColor indexed="64"/>
      </patternFill>
    </fill>
    <fill>
      <patternFill patternType="solid">
        <fgColor rgb="FFFFFF00"/>
        <bgColor rgb="FF000000"/>
      </patternFill>
    </fill>
    <fill>
      <patternFill patternType="solid">
        <fgColor rgb="FF000000"/>
        <bgColor rgb="FF000000"/>
      </patternFill>
    </fill>
    <fill>
      <patternFill patternType="solid">
        <fgColor rgb="FFFF0000"/>
        <bgColor rgb="FF000000"/>
      </patternFill>
    </fill>
    <fill>
      <patternFill patternType="solid">
        <fgColor rgb="FF4E4178"/>
        <bgColor indexed="64"/>
      </patternFill>
    </fill>
    <fill>
      <patternFill patternType="solid">
        <fgColor rgb="FFFFFFFF"/>
        <bgColor rgb="FF000000"/>
      </patternFill>
    </fill>
    <fill>
      <patternFill patternType="solid">
        <fgColor rgb="FFC00000"/>
        <bgColor indexed="64"/>
      </patternFill>
    </fill>
    <fill>
      <patternFill patternType="solid">
        <fgColor rgb="FFCC0000"/>
        <bgColor indexed="64"/>
      </patternFill>
    </fill>
    <fill>
      <patternFill patternType="solid">
        <fgColor rgb="FFFFC7CE"/>
      </patternFill>
    </fill>
    <fill>
      <patternFill patternType="solid">
        <fgColor theme="8"/>
        <bgColor indexed="64"/>
      </patternFill>
    </fill>
    <fill>
      <patternFill patternType="solid">
        <fgColor rgb="FFFFF2CC"/>
        <bgColor indexed="64"/>
      </patternFill>
    </fill>
    <fill>
      <patternFill patternType="solid">
        <fgColor rgb="FFFFE699"/>
        <bgColor indexed="64"/>
      </patternFill>
    </fill>
    <fill>
      <patternFill patternType="solid">
        <fgColor rgb="FFFFD966"/>
        <bgColor indexed="64"/>
      </patternFill>
    </fill>
    <fill>
      <patternFill patternType="solid">
        <fgColor rgb="FFF1C232"/>
        <bgColor indexed="64"/>
      </patternFill>
    </fill>
    <fill>
      <patternFill patternType="solid">
        <fgColor rgb="FF44546A"/>
        <bgColor indexed="64"/>
      </patternFill>
    </fill>
    <fill>
      <patternFill patternType="solid">
        <fgColor rgb="FFDDEBF7"/>
        <bgColor indexed="64"/>
      </patternFill>
    </fill>
    <fill>
      <patternFill patternType="solid">
        <fgColor rgb="FF93C47D"/>
        <bgColor indexed="64"/>
      </patternFill>
    </fill>
    <fill>
      <patternFill patternType="solid">
        <fgColor rgb="FF44546A"/>
        <bgColor rgb="FF44546A"/>
      </patternFill>
    </fill>
    <fill>
      <patternFill patternType="solid">
        <fgColor rgb="FFACB9CA"/>
        <bgColor indexed="64"/>
      </patternFill>
    </fill>
    <fill>
      <patternFill patternType="solid">
        <fgColor rgb="FFFFFFFF"/>
        <bgColor indexed="64"/>
      </patternFill>
    </fill>
    <fill>
      <patternFill patternType="solid">
        <fgColor rgb="FFA4C2F4"/>
        <bgColor indexed="64"/>
      </patternFill>
    </fill>
    <fill>
      <patternFill patternType="solid">
        <fgColor rgb="FFB6D7A8"/>
        <bgColor indexed="64"/>
      </patternFill>
    </fill>
    <fill>
      <patternFill patternType="solid">
        <fgColor rgb="FFFFE599"/>
        <bgColor indexed="64"/>
      </patternFill>
    </fill>
    <fill>
      <patternFill patternType="solid">
        <fgColor rgb="FFF8CBAD"/>
        <bgColor indexed="64"/>
      </patternFill>
    </fill>
    <fill>
      <patternFill patternType="solid">
        <fgColor rgb="FFFCE4D6"/>
        <bgColor indexed="64"/>
      </patternFill>
    </fill>
    <fill>
      <patternFill patternType="solid">
        <fgColor rgb="FFA1F7D6"/>
        <bgColor indexed="64"/>
      </patternFill>
    </fill>
    <fill>
      <patternFill patternType="solid">
        <fgColor rgb="FFEBD5E7"/>
        <bgColor indexed="64"/>
      </patternFill>
    </fill>
    <fill>
      <patternFill patternType="solid">
        <fgColor theme="8" tint="0.59999389629810485"/>
        <bgColor indexed="64"/>
      </patternFill>
    </fill>
    <fill>
      <patternFill patternType="solid">
        <fgColor rgb="FF153D64"/>
        <bgColor indexed="64"/>
      </patternFill>
    </fill>
    <fill>
      <patternFill patternType="solid">
        <fgColor rgb="FF782170"/>
        <bgColor indexed="64"/>
      </patternFill>
    </fill>
    <fill>
      <patternFill patternType="solid">
        <fgColor theme="2" tint="-0.249977111117893"/>
        <bgColor indexed="64"/>
      </patternFill>
    </fill>
    <fill>
      <patternFill patternType="solid">
        <fgColor rgb="FF5B93E4"/>
        <bgColor indexed="64"/>
      </patternFill>
    </fill>
    <fill>
      <patternFill patternType="solid">
        <fgColor rgb="FFFFF25E"/>
        <bgColor indexed="64"/>
      </patternFill>
    </fill>
    <fill>
      <patternFill patternType="solid">
        <fgColor rgb="FF153D64"/>
        <bgColor rgb="FF000000"/>
      </patternFill>
    </fill>
    <fill>
      <patternFill patternType="solid">
        <fgColor rgb="FFDAE1F2"/>
        <bgColor rgb="FF000000"/>
      </patternFill>
    </fill>
    <fill>
      <patternFill patternType="solid">
        <fgColor rgb="FF215C98"/>
        <bgColor rgb="FF000000"/>
      </patternFill>
    </fill>
    <fill>
      <patternFill patternType="solid">
        <fgColor rgb="FF94DCF8"/>
        <bgColor rgb="FF000000"/>
      </patternFill>
    </fill>
    <fill>
      <patternFill patternType="solid">
        <fgColor rgb="FF0A2F41"/>
        <bgColor rgb="FF000000"/>
      </patternFill>
    </fill>
    <fill>
      <patternFill patternType="solid">
        <fgColor rgb="FF0C769E"/>
        <bgColor rgb="FF000000"/>
      </patternFill>
    </fill>
    <fill>
      <patternFill patternType="solid">
        <fgColor rgb="FFCAEDFB"/>
        <bgColor rgb="FF000000"/>
      </patternFill>
    </fill>
    <fill>
      <patternFill patternType="solid">
        <fgColor rgb="FF5B93E4"/>
        <bgColor rgb="FF000000"/>
      </patternFill>
    </fill>
    <fill>
      <patternFill patternType="solid">
        <fgColor rgb="FFA6C9EC"/>
        <bgColor rgb="FF000000"/>
      </patternFill>
    </fill>
    <fill>
      <patternFill patternType="solid">
        <fgColor rgb="FFD0D0D0"/>
        <bgColor rgb="FF000000"/>
      </patternFill>
    </fill>
    <fill>
      <patternFill patternType="solid">
        <fgColor rgb="FF275317"/>
        <bgColor rgb="FF000000"/>
      </patternFill>
    </fill>
    <fill>
      <patternFill patternType="solid">
        <fgColor rgb="FF3C7D22"/>
        <bgColor rgb="FF000000"/>
      </patternFill>
    </fill>
    <fill>
      <patternFill patternType="solid">
        <fgColor rgb="FFDAF2D0"/>
        <bgColor rgb="FF000000"/>
      </patternFill>
    </fill>
    <fill>
      <patternFill patternType="solid">
        <fgColor rgb="FF782170"/>
        <bgColor rgb="FF000000"/>
      </patternFill>
    </fill>
    <fill>
      <patternFill patternType="solid">
        <fgColor rgb="FFEACBF3"/>
        <bgColor rgb="FF000000"/>
      </patternFill>
    </fill>
    <fill>
      <patternFill patternType="solid">
        <fgColor rgb="FF51154A"/>
        <bgColor rgb="FF000000"/>
      </patternFill>
    </fill>
    <fill>
      <patternFill patternType="solid">
        <fgColor rgb="FF8A175A"/>
        <bgColor rgb="FF000000"/>
      </patternFill>
    </fill>
    <fill>
      <patternFill patternType="solid">
        <fgColor rgb="FFEBD5E7"/>
        <bgColor rgb="FF000000"/>
      </patternFill>
    </fill>
    <fill>
      <patternFill patternType="solid">
        <fgColor rgb="FFF0BDD8"/>
        <bgColor rgb="FF000000"/>
      </patternFill>
    </fill>
    <fill>
      <patternFill patternType="solid">
        <fgColor rgb="FFE49EDD"/>
        <bgColor rgb="FF000000"/>
      </patternFill>
    </fill>
    <fill>
      <patternFill patternType="solid">
        <fgColor rgb="FFF2CEEF"/>
        <bgColor rgb="FF000000"/>
      </patternFill>
    </fill>
    <fill>
      <patternFill patternType="solid">
        <fgColor rgb="FF0F4762"/>
        <bgColor rgb="FF000000"/>
      </patternFill>
    </fill>
    <fill>
      <patternFill patternType="solid">
        <fgColor rgb="FFDAE9F8"/>
        <bgColor rgb="FF000000"/>
      </patternFill>
    </fill>
    <fill>
      <patternFill patternType="solid">
        <fgColor theme="7"/>
        <bgColor rgb="FF000000"/>
      </patternFill>
    </fill>
    <fill>
      <patternFill patternType="solid">
        <fgColor theme="3" tint="0.499984740745262"/>
        <bgColor rgb="FF000000"/>
      </patternFill>
    </fill>
    <fill>
      <patternFill patternType="solid">
        <fgColor theme="0"/>
        <bgColor rgb="FF000000"/>
      </patternFill>
    </fill>
    <fill>
      <patternFill patternType="solid">
        <fgColor rgb="FFFFDF29"/>
        <bgColor indexed="64"/>
      </patternFill>
    </fill>
    <fill>
      <patternFill patternType="solid">
        <fgColor rgb="FFFFDEDE"/>
        <bgColor indexed="64"/>
      </patternFill>
    </fill>
    <fill>
      <patternFill patternType="solid">
        <fgColor rgb="FFFFB3B3"/>
        <bgColor indexed="64"/>
      </patternFill>
    </fill>
    <fill>
      <patternFill patternType="solid">
        <fgColor rgb="FFFFECB2"/>
        <bgColor indexed="64"/>
      </patternFill>
    </fill>
    <fill>
      <patternFill patternType="solid">
        <fgColor theme="9" tint="-0.499984740745262"/>
        <bgColor rgb="FF000000"/>
      </patternFill>
    </fill>
    <fill>
      <patternFill patternType="solid">
        <fgColor theme="9" tint="-0.499984740745262"/>
        <bgColor rgb="FFD9D9D9"/>
      </patternFill>
    </fill>
    <fill>
      <patternFill patternType="solid">
        <fgColor theme="7" tint="0.39997558519241921"/>
        <bgColor rgb="FF000000"/>
      </patternFill>
    </fill>
    <fill>
      <patternFill patternType="solid">
        <fgColor rgb="FF1B365D"/>
        <bgColor indexed="64"/>
      </patternFill>
    </fill>
    <fill>
      <patternFill patternType="solid">
        <fgColor rgb="FF27AE60"/>
        <bgColor indexed="64"/>
      </patternFill>
    </fill>
    <fill>
      <patternFill patternType="solid">
        <fgColor rgb="FFE74C3C"/>
        <bgColor indexed="64"/>
      </patternFill>
    </fill>
    <fill>
      <patternFill patternType="solid">
        <fgColor rgb="FFF1C40F"/>
        <bgColor indexed="64"/>
      </patternFill>
    </fill>
  </fills>
  <borders count="12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rgb="FF000000"/>
      </right>
      <top style="thin">
        <color rgb="FF000000"/>
      </top>
      <bottom/>
      <diagonal/>
    </border>
    <border>
      <left/>
      <right style="thin">
        <color rgb="FF000000"/>
      </right>
      <top/>
      <bottom style="thin">
        <color rgb="FF000000"/>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top style="thin">
        <color rgb="FF000000"/>
      </top>
      <bottom style="thin">
        <color rgb="FF000000"/>
      </bottom>
      <diagonal/>
    </border>
    <border>
      <left style="thin">
        <color rgb="FF000000"/>
      </left>
      <right/>
      <top style="thin">
        <color rgb="FF000000"/>
      </top>
      <bottom/>
      <diagonal/>
    </border>
    <border>
      <left style="thin">
        <color rgb="FF7F7F7F"/>
      </left>
      <right style="thin">
        <color rgb="FF7F7F7F"/>
      </right>
      <top style="thin">
        <color rgb="FF7F7F7F"/>
      </top>
      <bottom style="thin">
        <color rgb="FF7F7F7F"/>
      </bottom>
      <diagonal/>
    </border>
    <border>
      <left/>
      <right/>
      <top style="thin">
        <color theme="1"/>
      </top>
      <bottom style="thin">
        <color theme="1"/>
      </bottom>
      <diagonal/>
    </border>
    <border>
      <left style="medium">
        <color theme="0"/>
      </left>
      <right style="medium">
        <color theme="0"/>
      </right>
      <top style="medium">
        <color theme="0"/>
      </top>
      <bottom style="medium">
        <color theme="0"/>
      </bottom>
      <diagonal/>
    </border>
    <border>
      <left/>
      <right style="thin">
        <color indexed="64"/>
      </right>
      <top style="thin">
        <color theme="1"/>
      </top>
      <bottom style="thin">
        <color theme="1"/>
      </bottom>
      <diagonal/>
    </border>
    <border>
      <left style="medium">
        <color theme="0"/>
      </left>
      <right/>
      <top style="medium">
        <color theme="0"/>
      </top>
      <bottom style="medium">
        <color theme="0"/>
      </bottom>
      <diagonal/>
    </border>
    <border>
      <left/>
      <right/>
      <top style="thin">
        <color theme="1"/>
      </top>
      <bottom style="thin">
        <color indexed="64"/>
      </bottom>
      <diagonal/>
    </border>
    <border>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indexed="64"/>
      </left>
      <right/>
      <top/>
      <bottom style="thin">
        <color rgb="FF000000"/>
      </bottom>
      <diagonal/>
    </border>
    <border>
      <left/>
      <right style="thin">
        <color indexed="64"/>
      </right>
      <top/>
      <bottom style="thin">
        <color rgb="FF000000"/>
      </bottom>
      <diagonal/>
    </border>
    <border>
      <left style="thin">
        <color indexed="64"/>
      </left>
      <right style="thin">
        <color indexed="64"/>
      </right>
      <top/>
      <bottom style="thin">
        <color rgb="FF000000"/>
      </bottom>
      <diagonal/>
    </border>
    <border>
      <left/>
      <right style="thin">
        <color rgb="FF000000"/>
      </right>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right style="thin">
        <color rgb="FF000000"/>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style="thin">
        <color rgb="FF000000"/>
      </left>
      <right style="thin">
        <color indexed="64"/>
      </right>
      <top style="thin">
        <color indexed="64"/>
      </top>
      <bottom/>
      <diagonal/>
    </border>
    <border>
      <left/>
      <right style="thin">
        <color rgb="FF000000"/>
      </right>
      <top style="thin">
        <color rgb="FF000000"/>
      </top>
      <bottom style="thin">
        <color indexed="64"/>
      </bottom>
      <diagonal/>
    </border>
    <border>
      <left/>
      <right style="thin">
        <color rgb="FF000000"/>
      </right>
      <top/>
      <bottom style="thin">
        <color indexed="64"/>
      </bottom>
      <diagonal/>
    </border>
    <border>
      <left style="thin">
        <color rgb="FF000000"/>
      </left>
      <right style="thin">
        <color rgb="FF000000"/>
      </right>
      <top/>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CCCCCC"/>
      </left>
      <right style="thin">
        <color rgb="FF000000"/>
      </right>
      <top style="thin">
        <color rgb="FFCCCCCC"/>
      </top>
      <bottom style="thin">
        <color rgb="FFCCCCCC"/>
      </bottom>
      <diagonal/>
    </border>
    <border>
      <left style="thin">
        <color rgb="FFCCCCCC"/>
      </left>
      <right style="thin">
        <color rgb="FFCCCCCC"/>
      </right>
      <top style="thin">
        <color rgb="FF000000"/>
      </top>
      <bottom style="thin">
        <color rgb="FF000000"/>
      </bottom>
      <diagonal/>
    </border>
    <border>
      <left/>
      <right style="thin">
        <color rgb="FFCCCCCC"/>
      </right>
      <top style="thin">
        <color rgb="FF000000"/>
      </top>
      <bottom style="thin">
        <color rgb="FFCCCCCC"/>
      </bottom>
      <diagonal/>
    </border>
    <border>
      <left style="thin">
        <color rgb="FFCCCCCC"/>
      </left>
      <right/>
      <top style="thin">
        <color rgb="FFCCCCCC"/>
      </top>
      <bottom style="thin">
        <color rgb="FF000000"/>
      </bottom>
      <diagonal/>
    </border>
    <border>
      <left/>
      <right style="thin">
        <color rgb="FF000000"/>
      </right>
      <top style="thin">
        <color rgb="FFCCCCCC"/>
      </top>
      <bottom style="thin">
        <color rgb="FF000000"/>
      </bottom>
      <diagonal/>
    </border>
    <border>
      <left/>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top style="thin">
        <color rgb="FFCCCCCC"/>
      </top>
      <bottom style="thin">
        <color rgb="FFFFFFFF"/>
      </bottom>
      <diagonal/>
    </border>
    <border>
      <left/>
      <right/>
      <top style="thin">
        <color rgb="FFCCCCCC"/>
      </top>
      <bottom style="thin">
        <color rgb="FFFFFFFF"/>
      </bottom>
      <diagonal/>
    </border>
    <border>
      <left/>
      <right style="thin">
        <color rgb="FF000000"/>
      </right>
      <top style="thin">
        <color rgb="FFCCCCCC"/>
      </top>
      <bottom style="thin">
        <color rgb="FFFFFFFF"/>
      </bottom>
      <diagonal/>
    </border>
    <border>
      <left style="thin">
        <color rgb="FFCCCCCC"/>
      </left>
      <right style="thin">
        <color rgb="FF000000"/>
      </right>
      <top style="thin">
        <color rgb="FFCCCCCC"/>
      </top>
      <bottom/>
      <diagonal/>
    </border>
    <border>
      <left style="thin">
        <color rgb="FFCCCCCC"/>
      </left>
      <right style="thin">
        <color rgb="FF000000"/>
      </right>
      <top/>
      <bottom style="thin">
        <color rgb="FF000000"/>
      </bottom>
      <diagonal/>
    </border>
    <border>
      <left/>
      <right style="thin">
        <color rgb="FF000000"/>
      </right>
      <top style="thin">
        <color rgb="FFCCCCCC"/>
      </top>
      <bottom/>
      <diagonal/>
    </border>
    <border>
      <left style="thin">
        <color rgb="FFCCCCCC"/>
      </left>
      <right/>
      <top/>
      <bottom style="thin">
        <color rgb="FF000000"/>
      </bottom>
      <diagonal/>
    </border>
    <border>
      <left style="thin">
        <color rgb="FFCCCCCC"/>
      </left>
      <right style="thin">
        <color rgb="FF000000"/>
      </right>
      <top/>
      <bottom/>
      <diagonal/>
    </border>
    <border>
      <left style="thin">
        <color rgb="FF000000"/>
      </left>
      <right style="thin">
        <color rgb="FFCCCCCC"/>
      </right>
      <top style="thin">
        <color rgb="FF000000"/>
      </top>
      <bottom/>
      <diagonal/>
    </border>
    <border>
      <left style="thin">
        <color rgb="FFCCCCCC"/>
      </left>
      <right style="thin">
        <color rgb="FFCCCCCC"/>
      </right>
      <top style="thin">
        <color rgb="FF000000"/>
      </top>
      <bottom/>
      <diagonal/>
    </border>
    <border>
      <left/>
      <right style="thin">
        <color rgb="FFCCCCCC"/>
      </right>
      <top style="thin">
        <color rgb="FF000000"/>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double">
        <color indexed="64"/>
      </bottom>
      <diagonal/>
    </border>
    <border>
      <left style="thin">
        <color rgb="FF000000"/>
      </left>
      <right style="thin">
        <color indexed="64"/>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style="thin">
        <color indexed="64"/>
      </left>
      <right style="thin">
        <color rgb="FF000000"/>
      </right>
      <top style="thin">
        <color rgb="FF000000"/>
      </top>
      <bottom style="thin">
        <color indexed="64"/>
      </bottom>
      <diagonal/>
    </border>
    <border>
      <left style="thin">
        <color rgb="FF000000"/>
      </left>
      <right style="thin">
        <color indexed="64"/>
      </right>
      <top style="thin">
        <color indexed="64"/>
      </top>
      <bottom style="double">
        <color indexed="64"/>
      </bottom>
      <diagonal/>
    </border>
    <border>
      <left style="thin">
        <color indexed="64"/>
      </left>
      <right style="thin">
        <color rgb="FF000000"/>
      </right>
      <top style="thin">
        <color indexed="64"/>
      </top>
      <bottom style="double">
        <color indexed="64"/>
      </bottom>
      <diagonal/>
    </border>
    <border>
      <left style="thin">
        <color rgb="FF000000"/>
      </left>
      <right style="thin">
        <color indexed="64"/>
      </right>
      <top/>
      <bottom style="thin">
        <color rgb="FF000000"/>
      </bottom>
      <diagonal/>
    </border>
    <border>
      <left style="thin">
        <color indexed="64"/>
      </left>
      <right style="thin">
        <color rgb="FF000000"/>
      </right>
      <top/>
      <bottom style="thin">
        <color rgb="FF000000"/>
      </bottom>
      <diagonal/>
    </border>
    <border>
      <left style="thin">
        <color indexed="64"/>
      </left>
      <right style="thin">
        <color rgb="FF000000"/>
      </right>
      <top style="thin">
        <color indexed="64"/>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theme="3" tint="9.9978637043366805E-2"/>
      </left>
      <right style="thin">
        <color theme="3" tint="9.9978637043366805E-2"/>
      </right>
      <top style="thin">
        <color theme="3" tint="9.9978637043366805E-2"/>
      </top>
      <bottom style="thin">
        <color theme="3" tint="9.9978637043366805E-2"/>
      </bottom>
      <diagonal/>
    </border>
    <border>
      <left style="thin">
        <color theme="1"/>
      </left>
      <right style="thin">
        <color theme="1"/>
      </right>
      <top/>
      <bottom style="thin">
        <color theme="1"/>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5" tint="-0.499984740745262"/>
      </left>
      <right style="thin">
        <color theme="5" tint="-0.499984740745262"/>
      </right>
      <top style="thin">
        <color theme="5" tint="-0.499984740745262"/>
      </top>
      <bottom style="thin">
        <color theme="5" tint="-0.499984740745262"/>
      </bottom>
      <diagonal/>
    </border>
    <border>
      <left style="thin">
        <color theme="9" tint="-0.499984740745262"/>
      </left>
      <right style="thin">
        <color theme="9" tint="-0.499984740745262"/>
      </right>
      <top style="thin">
        <color theme="9" tint="-0.499984740745262"/>
      </top>
      <bottom style="thin">
        <color theme="9" tint="-0.499984740745262"/>
      </bottom>
      <diagonal/>
    </border>
    <border>
      <left style="thin">
        <color rgb="FFC00000"/>
      </left>
      <right style="thin">
        <color rgb="FFC00000"/>
      </right>
      <top style="thin">
        <color rgb="FFC00000"/>
      </top>
      <bottom style="thin">
        <color rgb="FFC00000"/>
      </bottom>
      <diagonal/>
    </border>
    <border>
      <left style="thin">
        <color theme="8" tint="-0.499984740745262"/>
      </left>
      <right style="thin">
        <color theme="8" tint="-0.499984740745262"/>
      </right>
      <top style="thin">
        <color theme="8" tint="-0.499984740745262"/>
      </top>
      <bottom style="thin">
        <color theme="8" tint="-0.499984740745262"/>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rgb="FFFFC000"/>
      </left>
      <right style="thin">
        <color rgb="FFFFC000"/>
      </right>
      <top style="thin">
        <color rgb="FFFFC000"/>
      </top>
      <bottom style="thin">
        <color rgb="FFFFC000"/>
      </bottom>
      <diagonal/>
    </border>
    <border>
      <left style="thin">
        <color rgb="FFFFC000"/>
      </left>
      <right style="thin">
        <color rgb="FFFFC000"/>
      </right>
      <top style="thin">
        <color theme="1"/>
      </top>
      <bottom style="thin">
        <color theme="1"/>
      </bottom>
      <diagonal/>
    </border>
    <border>
      <left style="thin">
        <color theme="1"/>
      </left>
      <right style="thin">
        <color theme="1"/>
      </right>
      <top/>
      <bottom/>
      <diagonal/>
    </border>
    <border>
      <left style="thin">
        <color rgb="FFDDDDDD"/>
      </left>
      <right style="thin">
        <color rgb="FFDDDDDD"/>
      </right>
      <top style="thin">
        <color rgb="FFDDDDDD"/>
      </top>
      <bottom style="thin">
        <color rgb="FFDDDDDD"/>
      </bottom>
      <diagonal/>
    </border>
  </borders>
  <cellStyleXfs count="9">
    <xf numFmtId="0" fontId="0" fillId="0" borderId="0"/>
    <xf numFmtId="0" fontId="4" fillId="0" borderId="0"/>
    <xf numFmtId="0" fontId="30" fillId="41" borderId="0" applyNumberFormat="0" applyBorder="0" applyAlignment="0" applyProtection="0"/>
    <xf numFmtId="0" fontId="31" fillId="42" borderId="26" applyNumberFormat="0" applyAlignment="0" applyProtection="0"/>
    <xf numFmtId="0" fontId="64" fillId="0" borderId="0" applyNumberFormat="0" applyFill="0" applyBorder="0" applyAlignment="0" applyProtection="0"/>
    <xf numFmtId="9" fontId="63" fillId="0" borderId="0" applyFont="0" applyFill="0" applyBorder="0" applyAlignment="0" applyProtection="0"/>
    <xf numFmtId="0" fontId="85" fillId="93" borderId="0" applyNumberFormat="0" applyBorder="0" applyAlignment="0" applyProtection="0"/>
    <xf numFmtId="0" fontId="2" fillId="0" borderId="0"/>
    <xf numFmtId="0" fontId="1" fillId="0" borderId="0"/>
  </cellStyleXfs>
  <cellXfs count="1964">
    <xf numFmtId="0" fontId="0" fillId="0" borderId="0" xfId="0"/>
    <xf numFmtId="0" fontId="6" fillId="0" borderId="0" xfId="0" applyFont="1"/>
    <xf numFmtId="0" fontId="5" fillId="2" borderId="1" xfId="0" applyFont="1" applyFill="1" applyBorder="1" applyAlignment="1">
      <alignment vertical="center" wrapText="1"/>
    </xf>
    <xf numFmtId="0" fontId="5" fillId="2" borderId="3" xfId="0" applyFont="1" applyFill="1" applyBorder="1" applyAlignment="1">
      <alignment vertical="center" wrapText="1"/>
    </xf>
    <xf numFmtId="0" fontId="5" fillId="3" borderId="3" xfId="0" applyFont="1" applyFill="1" applyBorder="1" applyAlignment="1">
      <alignment vertical="center" wrapText="1"/>
    </xf>
    <xf numFmtId="0" fontId="6" fillId="0" borderId="0" xfId="0" applyFont="1" applyAlignment="1">
      <alignment vertical="center" wrapText="1"/>
    </xf>
    <xf numFmtId="0" fontId="6" fillId="5" borderId="3" xfId="0" applyFont="1" applyFill="1" applyBorder="1" applyAlignment="1">
      <alignment vertical="center"/>
    </xf>
    <xf numFmtId="0" fontId="6" fillId="0" borderId="3" xfId="0" applyFont="1" applyBorder="1" applyAlignment="1">
      <alignment vertical="center"/>
    </xf>
    <xf numFmtId="0" fontId="7" fillId="0" borderId="3" xfId="0" applyFont="1" applyBorder="1" applyAlignment="1">
      <alignment horizontal="left" vertical="center" wrapText="1"/>
    </xf>
    <xf numFmtId="0" fontId="6" fillId="0" borderId="3" xfId="0" applyFont="1" applyBorder="1" applyAlignment="1">
      <alignment vertical="center" wrapText="1"/>
    </xf>
    <xf numFmtId="0" fontId="6" fillId="0" borderId="0" xfId="0" applyFont="1" applyAlignment="1">
      <alignment vertical="center"/>
    </xf>
    <xf numFmtId="0" fontId="6" fillId="4" borderId="3" xfId="0" applyFont="1" applyFill="1" applyBorder="1" applyAlignment="1">
      <alignment vertical="center"/>
    </xf>
    <xf numFmtId="0" fontId="8" fillId="0" borderId="3" xfId="0" applyFont="1" applyBorder="1" applyAlignment="1">
      <alignment vertical="center" wrapText="1"/>
    </xf>
    <xf numFmtId="0" fontId="6" fillId="6" borderId="3" xfId="0" applyFont="1" applyFill="1" applyBorder="1" applyAlignment="1">
      <alignment vertical="center"/>
    </xf>
    <xf numFmtId="0" fontId="6" fillId="7" borderId="3" xfId="0" applyFont="1" applyFill="1" applyBorder="1" applyAlignment="1">
      <alignment vertical="center"/>
    </xf>
    <xf numFmtId="0" fontId="6" fillId="8" borderId="3" xfId="0" applyFont="1" applyFill="1" applyBorder="1" applyAlignment="1">
      <alignment vertical="center"/>
    </xf>
    <xf numFmtId="0" fontId="6" fillId="9" borderId="3" xfId="0" applyFont="1" applyFill="1" applyBorder="1" applyAlignment="1">
      <alignment vertical="center"/>
    </xf>
    <xf numFmtId="0" fontId="6" fillId="10" borderId="3" xfId="0" applyFont="1" applyFill="1" applyBorder="1" applyAlignment="1">
      <alignment vertical="center"/>
    </xf>
    <xf numFmtId="0" fontId="6" fillId="11" borderId="3" xfId="0" applyFont="1" applyFill="1" applyBorder="1" applyAlignment="1">
      <alignment vertical="center"/>
    </xf>
    <xf numFmtId="0" fontId="5" fillId="3" borderId="4" xfId="0" applyFont="1" applyFill="1" applyBorder="1" applyAlignment="1">
      <alignment vertical="center" wrapText="1"/>
    </xf>
    <xf numFmtId="0" fontId="0" fillId="0" borderId="4" xfId="0" applyBorder="1"/>
    <xf numFmtId="0" fontId="6" fillId="0" borderId="4" xfId="0" applyFont="1" applyBorder="1"/>
    <xf numFmtId="0" fontId="6" fillId="0" borderId="4" xfId="0" applyFont="1" applyBorder="1" applyAlignment="1">
      <alignment vertical="center"/>
    </xf>
    <xf numFmtId="0" fontId="10" fillId="0" borderId="4" xfId="0" applyFont="1" applyBorder="1"/>
    <xf numFmtId="0" fontId="5" fillId="3" borderId="5" xfId="0" applyFont="1" applyFill="1" applyBorder="1" applyAlignment="1">
      <alignment vertical="center" wrapText="1"/>
    </xf>
    <xf numFmtId="0" fontId="10" fillId="0" borderId="0" xfId="0" applyFont="1"/>
    <xf numFmtId="0" fontId="6" fillId="4" borderId="4" xfId="0" applyFont="1" applyFill="1" applyBorder="1" applyAlignment="1">
      <alignment vertical="center"/>
    </xf>
    <xf numFmtId="0" fontId="0" fillId="4" borderId="0" xfId="0" applyFill="1"/>
    <xf numFmtId="0" fontId="0" fillId="0" borderId="4" xfId="0" applyBorder="1" applyAlignment="1">
      <alignment vertical="center" wrapText="1"/>
    </xf>
    <xf numFmtId="0" fontId="0" fillId="16" borderId="4" xfId="0" applyFill="1" applyBorder="1" applyAlignment="1">
      <alignment vertical="center" wrapText="1"/>
    </xf>
    <xf numFmtId="0" fontId="0" fillId="13" borderId="4" xfId="0" applyFill="1" applyBorder="1" applyAlignment="1">
      <alignment vertical="center" wrapText="1"/>
    </xf>
    <xf numFmtId="0" fontId="0" fillId="21" borderId="4" xfId="0" applyFill="1" applyBorder="1"/>
    <xf numFmtId="0" fontId="10" fillId="4" borderId="4" xfId="0" applyFont="1" applyFill="1" applyBorder="1"/>
    <xf numFmtId="0" fontId="0" fillId="18" borderId="4" xfId="0" applyFill="1" applyBorder="1"/>
    <xf numFmtId="0" fontId="0" fillId="14" borderId="4" xfId="0" applyFill="1" applyBorder="1"/>
    <xf numFmtId="0" fontId="0" fillId="19" borderId="4" xfId="0" applyFill="1" applyBorder="1"/>
    <xf numFmtId="0" fontId="0" fillId="20" borderId="4" xfId="0" applyFill="1" applyBorder="1"/>
    <xf numFmtId="0" fontId="11" fillId="22" borderId="4" xfId="0" applyFont="1" applyFill="1" applyBorder="1" applyAlignment="1">
      <alignment vertical="center"/>
    </xf>
    <xf numFmtId="0" fontId="9" fillId="12" borderId="4" xfId="0" applyFont="1" applyFill="1" applyBorder="1" applyAlignment="1">
      <alignment vertical="center"/>
    </xf>
    <xf numFmtId="0" fontId="9" fillId="13" borderId="4" xfId="0" applyFont="1" applyFill="1" applyBorder="1" applyAlignment="1">
      <alignment vertical="center"/>
    </xf>
    <xf numFmtId="0" fontId="0" fillId="15" borderId="4" xfId="0" applyFill="1" applyBorder="1"/>
    <xf numFmtId="0" fontId="0" fillId="9" borderId="4" xfId="0" applyFill="1" applyBorder="1"/>
    <xf numFmtId="0" fontId="0" fillId="20" borderId="5" xfId="0" applyFill="1" applyBorder="1"/>
    <xf numFmtId="0" fontId="6" fillId="0" borderId="5" xfId="0" applyFont="1" applyBorder="1"/>
    <xf numFmtId="0" fontId="0" fillId="0" borderId="5" xfId="0" applyBorder="1"/>
    <xf numFmtId="0" fontId="0" fillId="8" borderId="4" xfId="0" applyFill="1" applyBorder="1"/>
    <xf numFmtId="0" fontId="0" fillId="17" borderId="4" xfId="0" applyFill="1" applyBorder="1"/>
    <xf numFmtId="0" fontId="0" fillId="23" borderId="4" xfId="0" applyFill="1" applyBorder="1"/>
    <xf numFmtId="0" fontId="0" fillId="4" borderId="4" xfId="0" applyFill="1" applyBorder="1"/>
    <xf numFmtId="0" fontId="11" fillId="22" borderId="5" xfId="0" applyFont="1" applyFill="1" applyBorder="1" applyAlignment="1">
      <alignment vertical="center"/>
    </xf>
    <xf numFmtId="0" fontId="9" fillId="12" borderId="5" xfId="0" applyFont="1" applyFill="1" applyBorder="1" applyAlignment="1">
      <alignment vertical="center"/>
    </xf>
    <xf numFmtId="0" fontId="9" fillId="13" borderId="5" xfId="0" applyFont="1" applyFill="1" applyBorder="1" applyAlignment="1">
      <alignment vertical="center"/>
    </xf>
    <xf numFmtId="0" fontId="0" fillId="0" borderId="6" xfId="0" applyBorder="1"/>
    <xf numFmtId="0" fontId="0" fillId="0" borderId="7" xfId="0" applyBorder="1"/>
    <xf numFmtId="0" fontId="12" fillId="3" borderId="4" xfId="0" applyFont="1" applyFill="1" applyBorder="1" applyAlignment="1">
      <alignment vertical="center" wrapText="1"/>
    </xf>
    <xf numFmtId="0" fontId="6" fillId="4" borderId="0" xfId="0" applyFont="1" applyFill="1" applyAlignment="1">
      <alignment vertical="center"/>
    </xf>
    <xf numFmtId="0" fontId="9" fillId="5" borderId="4" xfId="0" applyFont="1" applyFill="1" applyBorder="1" applyAlignment="1">
      <alignment vertical="center"/>
    </xf>
    <xf numFmtId="0" fontId="9" fillId="5" borderId="4" xfId="0" applyFont="1" applyFill="1" applyBorder="1" applyAlignment="1">
      <alignment vertical="center" wrapText="1"/>
    </xf>
    <xf numFmtId="0" fontId="9" fillId="12" borderId="4" xfId="0" applyFont="1" applyFill="1" applyBorder="1" applyAlignment="1">
      <alignment vertical="center" wrapText="1"/>
    </xf>
    <xf numFmtId="0" fontId="0" fillId="17" borderId="4" xfId="0" applyFill="1" applyBorder="1" applyAlignment="1">
      <alignment wrapText="1"/>
    </xf>
    <xf numFmtId="0" fontId="6" fillId="4" borderId="5" xfId="0" applyFont="1" applyFill="1" applyBorder="1"/>
    <xf numFmtId="0" fontId="0" fillId="0" borderId="4" xfId="0" applyBorder="1" applyAlignment="1">
      <alignment wrapText="1"/>
    </xf>
    <xf numFmtId="0" fontId="0" fillId="24" borderId="7" xfId="0" applyFill="1" applyBorder="1" applyAlignment="1">
      <alignment horizontal="left"/>
    </xf>
    <xf numFmtId="0" fontId="9" fillId="12" borderId="5" xfId="0" applyFont="1" applyFill="1" applyBorder="1" applyAlignment="1">
      <alignment vertical="center" wrapText="1"/>
    </xf>
    <xf numFmtId="0" fontId="0" fillId="30" borderId="0" xfId="0" applyFill="1"/>
    <xf numFmtId="0" fontId="0" fillId="31" borderId="0" xfId="0" applyFill="1"/>
    <xf numFmtId="0" fontId="0" fillId="22" borderId="0" xfId="0" applyFill="1"/>
    <xf numFmtId="0" fontId="14" fillId="22" borderId="0" xfId="0" applyFont="1" applyFill="1"/>
    <xf numFmtId="0" fontId="15" fillId="4" borderId="0" xfId="0" applyFont="1" applyFill="1"/>
    <xf numFmtId="0" fontId="15" fillId="0" borderId="3" xfId="0" applyFont="1" applyBorder="1" applyAlignment="1">
      <alignment vertical="center"/>
    </xf>
    <xf numFmtId="0" fontId="19" fillId="0" borderId="0" xfId="1" applyFont="1"/>
    <xf numFmtId="0" fontId="0" fillId="0" borderId="0" xfId="0" quotePrefix="1" applyAlignment="1">
      <alignment wrapText="1"/>
    </xf>
    <xf numFmtId="0" fontId="15" fillId="0" borderId="4" xfId="0" applyFont="1" applyBorder="1" applyAlignment="1">
      <alignment vertical="center" wrapText="1"/>
    </xf>
    <xf numFmtId="0" fontId="11" fillId="22" borderId="0" xfId="0" applyFont="1" applyFill="1" applyAlignment="1">
      <alignment vertical="center" wrapText="1"/>
    </xf>
    <xf numFmtId="0" fontId="15" fillId="0" borderId="4" xfId="0" applyFont="1" applyBorder="1"/>
    <xf numFmtId="9" fontId="0" fillId="0" borderId="4" xfId="0" applyNumberFormat="1" applyBorder="1" applyAlignment="1">
      <alignment wrapText="1"/>
    </xf>
    <xf numFmtId="0" fontId="15" fillId="13" borderId="4" xfId="0" applyFont="1" applyFill="1" applyBorder="1"/>
    <xf numFmtId="9" fontId="15" fillId="13" borderId="4" xfId="0" applyNumberFormat="1" applyFont="1" applyFill="1" applyBorder="1" applyAlignment="1">
      <alignment wrapText="1"/>
    </xf>
    <xf numFmtId="0" fontId="0" fillId="12" borderId="5" xfId="0" applyFill="1" applyBorder="1" applyAlignment="1">
      <alignment vertical="center" wrapText="1"/>
    </xf>
    <xf numFmtId="0" fontId="0" fillId="18" borderId="5" xfId="0" applyFill="1" applyBorder="1" applyAlignment="1">
      <alignment vertical="center" wrapText="1"/>
    </xf>
    <xf numFmtId="0" fontId="0" fillId="18" borderId="25" xfId="0" applyFill="1" applyBorder="1" applyAlignment="1">
      <alignment vertical="center" wrapText="1"/>
    </xf>
    <xf numFmtId="0" fontId="0" fillId="11" borderId="5" xfId="0" applyFill="1" applyBorder="1" applyAlignment="1">
      <alignment vertical="center" wrapText="1"/>
    </xf>
    <xf numFmtId="0" fontId="0" fillId="11" borderId="25" xfId="0" applyFill="1" applyBorder="1" applyAlignment="1">
      <alignment vertical="center" wrapText="1"/>
    </xf>
    <xf numFmtId="9" fontId="15" fillId="0" borderId="4" xfId="0" applyNumberFormat="1" applyFont="1" applyBorder="1" applyAlignment="1">
      <alignment wrapText="1"/>
    </xf>
    <xf numFmtId="0" fontId="15" fillId="12" borderId="6" xfId="0" applyFont="1" applyFill="1" applyBorder="1" applyAlignment="1">
      <alignment horizontal="center" vertical="center"/>
    </xf>
    <xf numFmtId="0" fontId="15" fillId="11" borderId="4" xfId="0" applyFont="1" applyFill="1" applyBorder="1" applyAlignment="1">
      <alignment horizontal="center" vertical="center"/>
    </xf>
    <xf numFmtId="0" fontId="15" fillId="21" borderId="4" xfId="0" applyFont="1" applyFill="1" applyBorder="1"/>
    <xf numFmtId="0" fontId="15" fillId="2" borderId="9" xfId="0" applyFont="1" applyFill="1" applyBorder="1" applyAlignment="1">
      <alignment wrapText="1"/>
    </xf>
    <xf numFmtId="0" fontId="15" fillId="12" borderId="25" xfId="0" applyFont="1" applyFill="1" applyBorder="1" applyAlignment="1">
      <alignment vertical="center" wrapText="1"/>
    </xf>
    <xf numFmtId="0" fontId="15" fillId="11" borderId="25" xfId="0" applyFont="1" applyFill="1" applyBorder="1" applyAlignment="1">
      <alignment vertical="center" wrapText="1"/>
    </xf>
    <xf numFmtId="0" fontId="15" fillId="12" borderId="5" xfId="0" applyFont="1" applyFill="1" applyBorder="1" applyAlignment="1">
      <alignment vertical="center" wrapText="1"/>
    </xf>
    <xf numFmtId="0" fontId="15" fillId="0" borderId="4" xfId="0" applyFont="1" applyBorder="1" applyAlignment="1">
      <alignment wrapText="1"/>
    </xf>
    <xf numFmtId="0" fontId="15" fillId="11" borderId="5" xfId="0" applyFont="1" applyFill="1" applyBorder="1" applyAlignment="1">
      <alignment vertical="center" wrapText="1"/>
    </xf>
    <xf numFmtId="0" fontId="0" fillId="13" borderId="4" xfId="0" applyFill="1" applyBorder="1"/>
    <xf numFmtId="9" fontId="0" fillId="13" borderId="4" xfId="0" applyNumberFormat="1" applyFill="1" applyBorder="1" applyAlignment="1">
      <alignment wrapText="1"/>
    </xf>
    <xf numFmtId="0" fontId="20" fillId="38" borderId="4" xfId="0" applyFont="1" applyFill="1" applyBorder="1" applyAlignment="1">
      <alignment vertical="center"/>
    </xf>
    <xf numFmtId="0" fontId="9" fillId="29" borderId="4" xfId="0" applyFont="1" applyFill="1" applyBorder="1" applyAlignment="1">
      <alignment horizontal="center" vertical="center"/>
    </xf>
    <xf numFmtId="0" fontId="0" fillId="0" borderId="0" xfId="0" applyAlignment="1">
      <alignment wrapText="1"/>
    </xf>
    <xf numFmtId="0" fontId="0" fillId="0" borderId="0" xfId="0" quotePrefix="1" applyAlignment="1">
      <alignment vertical="center"/>
    </xf>
    <xf numFmtId="0" fontId="28" fillId="27" borderId="0" xfId="0" applyFont="1" applyFill="1"/>
    <xf numFmtId="0" fontId="28" fillId="28" borderId="0" xfId="0" applyFont="1" applyFill="1"/>
    <xf numFmtId="0" fontId="28" fillId="25" borderId="0" xfId="0" applyFont="1" applyFill="1"/>
    <xf numFmtId="0" fontId="28" fillId="29" borderId="0" xfId="0" applyFont="1" applyFill="1"/>
    <xf numFmtId="0" fontId="28" fillId="26" borderId="0" xfId="0" applyFont="1" applyFill="1"/>
    <xf numFmtId="0" fontId="28" fillId="26" borderId="3" xfId="0" applyFont="1" applyFill="1" applyBorder="1"/>
    <xf numFmtId="0" fontId="6" fillId="4" borderId="6" xfId="0" applyFont="1" applyFill="1" applyBorder="1" applyAlignment="1">
      <alignment vertical="center"/>
    </xf>
    <xf numFmtId="0" fontId="15" fillId="0" borderId="0" xfId="0" applyFont="1"/>
    <xf numFmtId="0" fontId="34" fillId="25" borderId="0" xfId="0" applyFont="1" applyFill="1" applyAlignment="1">
      <alignment wrapText="1"/>
    </xf>
    <xf numFmtId="0" fontId="33" fillId="10" borderId="0" xfId="0" applyFont="1" applyFill="1" applyAlignment="1">
      <alignment horizontal="center" vertical="center" wrapText="1"/>
    </xf>
    <xf numFmtId="0" fontId="33" fillId="25" borderId="0" xfId="0" applyFont="1" applyFill="1" applyAlignment="1">
      <alignment horizontal="center" vertical="center" wrapText="1"/>
    </xf>
    <xf numFmtId="0" fontId="33" fillId="3" borderId="0" xfId="0" applyFont="1" applyFill="1" applyAlignment="1">
      <alignment horizontal="center" vertical="center" wrapText="1"/>
    </xf>
    <xf numFmtId="0" fontId="33" fillId="7" borderId="0" xfId="0" applyFont="1" applyFill="1" applyAlignment="1">
      <alignment horizontal="center" vertical="center" wrapText="1"/>
    </xf>
    <xf numFmtId="0" fontId="34" fillId="0" borderId="17" xfId="0" applyFont="1" applyBorder="1"/>
    <xf numFmtId="0" fontId="35" fillId="35" borderId="27" xfId="0" applyFont="1" applyFill="1" applyBorder="1" applyAlignment="1">
      <alignment horizontal="left" vertical="center" wrapText="1"/>
    </xf>
    <xf numFmtId="0" fontId="36" fillId="35" borderId="27" xfId="0" applyFont="1" applyFill="1" applyBorder="1" applyAlignment="1">
      <alignment vertical="center" wrapText="1"/>
    </xf>
    <xf numFmtId="0" fontId="37" fillId="35" borderId="27" xfId="0" applyFont="1" applyFill="1" applyBorder="1" applyAlignment="1">
      <alignment horizontal="center" vertical="center" wrapText="1"/>
    </xf>
    <xf numFmtId="0" fontId="38" fillId="25" borderId="28" xfId="0" applyFont="1" applyFill="1" applyBorder="1" applyAlignment="1">
      <alignment horizontal="center" vertical="center" wrapText="1" readingOrder="1"/>
    </xf>
    <xf numFmtId="0" fontId="34" fillId="35" borderId="27" xfId="0" applyFont="1" applyFill="1" applyBorder="1" applyAlignment="1">
      <alignment horizontal="left" vertical="center" wrapText="1"/>
    </xf>
    <xf numFmtId="0" fontId="34" fillId="35" borderId="27" xfId="0" applyFont="1" applyFill="1" applyBorder="1" applyAlignment="1">
      <alignment vertical="center" wrapText="1"/>
    </xf>
    <xf numFmtId="0" fontId="34" fillId="35" borderId="27" xfId="0" applyFont="1" applyFill="1" applyBorder="1" applyAlignment="1">
      <alignment horizontal="center" vertical="center" wrapText="1"/>
    </xf>
    <xf numFmtId="0" fontId="39" fillId="35" borderId="27" xfId="0" applyFont="1" applyFill="1" applyBorder="1" applyAlignment="1">
      <alignment horizontal="center" vertical="center" wrapText="1"/>
    </xf>
    <xf numFmtId="0" fontId="35" fillId="35" borderId="27" xfId="0" applyFont="1" applyFill="1" applyBorder="1" applyAlignment="1">
      <alignment horizontal="center" vertical="center" wrapText="1"/>
    </xf>
    <xf numFmtId="0" fontId="40" fillId="17" borderId="27" xfId="0" applyFont="1" applyFill="1" applyBorder="1" applyAlignment="1">
      <alignment horizontal="center" vertical="center" wrapText="1"/>
    </xf>
    <xf numFmtId="0" fontId="34" fillId="35" borderId="29" xfId="0" applyFont="1" applyFill="1" applyBorder="1" applyAlignment="1">
      <alignment horizontal="center" vertical="center" wrapText="1"/>
    </xf>
    <xf numFmtId="0" fontId="34" fillId="0" borderId="0" xfId="0" applyFont="1"/>
    <xf numFmtId="0" fontId="41" fillId="35" borderId="29" xfId="0" applyFont="1" applyFill="1" applyBorder="1" applyAlignment="1">
      <alignment horizontal="center" vertical="center" wrapText="1"/>
    </xf>
    <xf numFmtId="0" fontId="42" fillId="18" borderId="28" xfId="0" applyFont="1" applyFill="1" applyBorder="1" applyAlignment="1">
      <alignment horizontal="center" vertical="center" wrapText="1" readingOrder="1"/>
    </xf>
    <xf numFmtId="0" fontId="43" fillId="35" borderId="27" xfId="0" applyFont="1" applyFill="1" applyBorder="1" applyAlignment="1">
      <alignment vertical="center" wrapText="1"/>
    </xf>
    <xf numFmtId="0" fontId="38" fillId="46" borderId="28" xfId="0" applyFont="1" applyFill="1" applyBorder="1" applyAlignment="1">
      <alignment horizontal="center" vertical="center" wrapText="1" readingOrder="1"/>
    </xf>
    <xf numFmtId="0" fontId="38" fillId="47" borderId="28" xfId="0" applyFont="1" applyFill="1" applyBorder="1" applyAlignment="1">
      <alignment horizontal="center" vertical="center" wrapText="1" readingOrder="1"/>
    </xf>
    <xf numFmtId="0" fontId="35" fillId="4" borderId="27" xfId="0" applyFont="1" applyFill="1" applyBorder="1" applyAlignment="1">
      <alignment horizontal="left" vertical="center" wrapText="1"/>
    </xf>
    <xf numFmtId="0" fontId="36" fillId="4" borderId="27" xfId="0" applyFont="1" applyFill="1" applyBorder="1" applyAlignment="1">
      <alignment vertical="center" wrapText="1"/>
    </xf>
    <xf numFmtId="0" fontId="44" fillId="18" borderId="27" xfId="0" applyFont="1" applyFill="1" applyBorder="1" applyAlignment="1">
      <alignment horizontal="left" vertical="center" wrapText="1"/>
    </xf>
    <xf numFmtId="0" fontId="45" fillId="35" borderId="27" xfId="0" applyFont="1" applyFill="1" applyBorder="1" applyAlignment="1">
      <alignment horizontal="center" vertical="center" wrapText="1"/>
    </xf>
    <xf numFmtId="0" fontId="46" fillId="38" borderId="28" xfId="0" applyFont="1" applyFill="1" applyBorder="1" applyAlignment="1">
      <alignment horizontal="center" vertical="center" wrapText="1"/>
    </xf>
    <xf numFmtId="0" fontId="34" fillId="0" borderId="27" xfId="0" applyFont="1" applyBorder="1"/>
    <xf numFmtId="0" fontId="47" fillId="48" borderId="28" xfId="0" applyFont="1" applyFill="1" applyBorder="1" applyAlignment="1">
      <alignment horizontal="center" vertical="center" wrapText="1"/>
    </xf>
    <xf numFmtId="0" fontId="46" fillId="49" borderId="28" xfId="0" applyFont="1" applyFill="1" applyBorder="1" applyAlignment="1">
      <alignment horizontal="center" vertical="center" wrapText="1"/>
    </xf>
    <xf numFmtId="0" fontId="46" fillId="50" borderId="28" xfId="0" applyFont="1" applyFill="1" applyBorder="1" applyAlignment="1">
      <alignment horizontal="center" vertical="center" wrapText="1"/>
    </xf>
    <xf numFmtId="0" fontId="34" fillId="35" borderId="28" xfId="0" applyFont="1" applyFill="1" applyBorder="1" applyAlignment="1">
      <alignment horizontal="center" vertical="center" wrapText="1"/>
    </xf>
    <xf numFmtId="0" fontId="34" fillId="35" borderId="30" xfId="0" applyFont="1" applyFill="1" applyBorder="1" applyAlignment="1">
      <alignment horizontal="center" vertical="center" wrapText="1"/>
    </xf>
    <xf numFmtId="0" fontId="48" fillId="35" borderId="27" xfId="0" applyFont="1" applyFill="1" applyBorder="1" applyAlignment="1">
      <alignment horizontal="center" vertical="center" wrapText="1"/>
    </xf>
    <xf numFmtId="0" fontId="49" fillId="41" borderId="28" xfId="2" applyFont="1" applyBorder="1" applyAlignment="1">
      <alignment horizontal="center" vertical="center" wrapText="1"/>
    </xf>
    <xf numFmtId="0" fontId="50" fillId="51" borderId="28" xfId="0" applyFont="1" applyFill="1" applyBorder="1" applyAlignment="1">
      <alignment horizontal="center" vertical="center" wrapText="1"/>
    </xf>
    <xf numFmtId="0" fontId="46" fillId="52" borderId="28" xfId="0" applyFont="1" applyFill="1" applyBorder="1" applyAlignment="1">
      <alignment horizontal="center" vertical="center" wrapText="1"/>
    </xf>
    <xf numFmtId="0" fontId="46" fillId="53" borderId="28" xfId="0" applyFont="1" applyFill="1" applyBorder="1" applyAlignment="1">
      <alignment horizontal="center" vertical="center" wrapText="1"/>
    </xf>
    <xf numFmtId="0" fontId="46" fillId="24" borderId="28" xfId="0" applyFont="1" applyFill="1" applyBorder="1" applyAlignment="1">
      <alignment horizontal="center" vertical="center" wrapText="1"/>
    </xf>
    <xf numFmtId="14" fontId="34" fillId="35" borderId="27" xfId="0" applyNumberFormat="1" applyFont="1" applyFill="1" applyBorder="1" applyAlignment="1">
      <alignment horizontal="left" vertical="center" wrapText="1"/>
    </xf>
    <xf numFmtId="0" fontId="51" fillId="42" borderId="26" xfId="3" applyFont="1" applyAlignment="1">
      <alignment horizontal="center" vertical="center" wrapText="1"/>
    </xf>
    <xf numFmtId="0" fontId="34" fillId="4" borderId="27" xfId="0" applyFont="1" applyFill="1" applyBorder="1" applyAlignment="1">
      <alignment horizontal="left" vertical="center" wrapText="1"/>
    </xf>
    <xf numFmtId="0" fontId="52" fillId="0" borderId="27" xfId="0" applyFont="1" applyBorder="1" applyAlignment="1">
      <alignment horizontal="center" vertical="center" wrapText="1"/>
    </xf>
    <xf numFmtId="0" fontId="34" fillId="54" borderId="28" xfId="0" applyFont="1" applyFill="1" applyBorder="1" applyAlignment="1">
      <alignment horizontal="center" vertical="center" wrapText="1"/>
    </xf>
    <xf numFmtId="0" fontId="53" fillId="35" borderId="27" xfId="0" applyFont="1" applyFill="1" applyBorder="1" applyAlignment="1">
      <alignment horizontal="center" vertical="center" wrapText="1"/>
    </xf>
    <xf numFmtId="0" fontId="46" fillId="55" borderId="28" xfId="0" applyFont="1" applyFill="1" applyBorder="1" applyAlignment="1">
      <alignment horizontal="center" vertical="center" wrapText="1"/>
    </xf>
    <xf numFmtId="0" fontId="46" fillId="56" borderId="28" xfId="0" applyFont="1" applyFill="1" applyBorder="1" applyAlignment="1">
      <alignment horizontal="center" vertical="center" wrapText="1"/>
    </xf>
    <xf numFmtId="0" fontId="54" fillId="35" borderId="27" xfId="0" applyFont="1" applyFill="1" applyBorder="1" applyAlignment="1">
      <alignment horizontal="center" vertical="center" wrapText="1"/>
    </xf>
    <xf numFmtId="0" fontId="46" fillId="46" borderId="28" xfId="0" applyFont="1" applyFill="1" applyBorder="1" applyAlignment="1">
      <alignment horizontal="center" vertical="center" wrapText="1"/>
    </xf>
    <xf numFmtId="0" fontId="46" fillId="29" borderId="28" xfId="0" applyFont="1" applyFill="1" applyBorder="1" applyAlignment="1">
      <alignment horizontal="center" vertical="center" wrapText="1"/>
    </xf>
    <xf numFmtId="0" fontId="55" fillId="35" borderId="27" xfId="0" applyFont="1" applyFill="1" applyBorder="1" applyAlignment="1">
      <alignment horizontal="center" vertical="center" wrapText="1"/>
    </xf>
    <xf numFmtId="0" fontId="38" fillId="8" borderId="28" xfId="0" applyFont="1" applyFill="1" applyBorder="1" applyAlignment="1">
      <alignment horizontal="center" vertical="center" wrapText="1" readingOrder="1"/>
    </xf>
    <xf numFmtId="0" fontId="38" fillId="31" borderId="28" xfId="0" applyFont="1" applyFill="1" applyBorder="1" applyAlignment="1">
      <alignment horizontal="center" vertical="center" wrapText="1" readingOrder="1"/>
    </xf>
    <xf numFmtId="0" fontId="38" fillId="26" borderId="28" xfId="0" applyFont="1" applyFill="1" applyBorder="1" applyAlignment="1">
      <alignment horizontal="center" vertical="center" wrapText="1" readingOrder="1"/>
    </xf>
    <xf numFmtId="0" fontId="43" fillId="0" borderId="31" xfId="0" applyFont="1" applyBorder="1" applyAlignment="1">
      <alignment horizontal="center" vertical="center" wrapText="1"/>
    </xf>
    <xf numFmtId="0" fontId="46" fillId="57" borderId="28" xfId="0" applyFont="1" applyFill="1" applyBorder="1" applyAlignment="1">
      <alignment horizontal="center" vertical="center" wrapText="1"/>
    </xf>
    <xf numFmtId="0" fontId="56" fillId="19" borderId="28" xfId="0" applyFont="1" applyFill="1" applyBorder="1" applyAlignment="1">
      <alignment horizontal="center" vertical="center" wrapText="1"/>
    </xf>
    <xf numFmtId="0" fontId="46" fillId="58" borderId="28" xfId="0" applyFont="1" applyFill="1" applyBorder="1" applyAlignment="1">
      <alignment horizontal="center" vertical="center"/>
    </xf>
    <xf numFmtId="0" fontId="43" fillId="0" borderId="27" xfId="0" applyFont="1" applyBorder="1" applyAlignment="1">
      <alignment horizontal="center" vertical="center" wrapText="1"/>
    </xf>
    <xf numFmtId="0" fontId="57" fillId="35" borderId="27" xfId="0" applyFont="1" applyFill="1" applyBorder="1" applyAlignment="1">
      <alignment horizontal="center" vertical="center" wrapText="1"/>
    </xf>
    <xf numFmtId="0" fontId="38" fillId="59" borderId="28" xfId="0" applyFont="1" applyFill="1" applyBorder="1" applyAlignment="1">
      <alignment horizontal="center" vertical="center" wrapText="1" readingOrder="1"/>
    </xf>
    <xf numFmtId="0" fontId="57" fillId="35" borderId="2" xfId="0" applyFont="1" applyFill="1" applyBorder="1" applyAlignment="1">
      <alignment horizontal="center" vertical="center" wrapText="1"/>
    </xf>
    <xf numFmtId="0" fontId="38" fillId="60" borderId="28" xfId="0" applyFont="1" applyFill="1" applyBorder="1" applyAlignment="1">
      <alignment horizontal="center" vertical="center" wrapText="1" readingOrder="1"/>
    </xf>
    <xf numFmtId="0" fontId="34" fillId="0" borderId="2" xfId="0" applyFont="1" applyBorder="1"/>
    <xf numFmtId="0" fontId="58" fillId="61" borderId="27" xfId="0" applyFont="1" applyFill="1" applyBorder="1" applyAlignment="1">
      <alignment horizontal="center" vertical="center" wrapText="1" readingOrder="1"/>
    </xf>
    <xf numFmtId="0" fontId="58" fillId="61" borderId="28" xfId="0" applyFont="1" applyFill="1" applyBorder="1" applyAlignment="1">
      <alignment horizontal="center" vertical="center" wrapText="1" readingOrder="1"/>
    </xf>
    <xf numFmtId="0" fontId="15" fillId="29" borderId="4" xfId="0" applyFont="1" applyFill="1" applyBorder="1" applyAlignment="1">
      <alignment horizontal="center" vertical="center"/>
    </xf>
    <xf numFmtId="0" fontId="24" fillId="35" borderId="0" xfId="0" applyFont="1" applyFill="1" applyAlignment="1">
      <alignment vertical="center"/>
    </xf>
    <xf numFmtId="0" fontId="6" fillId="0" borderId="4" xfId="0" applyFont="1" applyBorder="1" applyAlignment="1">
      <alignment horizontal="center"/>
    </xf>
    <xf numFmtId="0" fontId="6" fillId="0" borderId="4" xfId="0" applyFont="1" applyBorder="1" applyAlignment="1">
      <alignment wrapText="1"/>
    </xf>
    <xf numFmtId="0" fontId="6" fillId="0" borderId="7" xfId="0" applyFont="1" applyBorder="1" applyAlignment="1">
      <alignment horizontal="center" wrapText="1"/>
    </xf>
    <xf numFmtId="0" fontId="6" fillId="0" borderId="7" xfId="0" applyFont="1" applyBorder="1" applyAlignment="1">
      <alignment horizontal="center"/>
    </xf>
    <xf numFmtId="0" fontId="20" fillId="34" borderId="4" xfId="0" applyFont="1" applyFill="1" applyBorder="1" applyAlignment="1">
      <alignment vertical="center"/>
    </xf>
    <xf numFmtId="0" fontId="0" fillId="0" borderId="3" xfId="0" applyBorder="1"/>
    <xf numFmtId="0" fontId="15" fillId="13" borderId="3" xfId="0" applyFont="1" applyFill="1" applyBorder="1"/>
    <xf numFmtId="0" fontId="15" fillId="2" borderId="3" xfId="0" applyFont="1" applyFill="1" applyBorder="1" applyAlignment="1">
      <alignment wrapText="1"/>
    </xf>
    <xf numFmtId="0" fontId="0" fillId="0" borderId="3" xfId="0" applyBorder="1" applyAlignment="1">
      <alignment horizontal="left"/>
    </xf>
    <xf numFmtId="0" fontId="0" fillId="0" borderId="0" xfId="0" applyAlignment="1">
      <alignment horizontal="left"/>
    </xf>
    <xf numFmtId="0" fontId="0" fillId="0" borderId="0" xfId="0" applyAlignment="1">
      <alignment vertical="center"/>
    </xf>
    <xf numFmtId="0" fontId="0" fillId="62" borderId="3" xfId="0" applyFill="1" applyBorder="1"/>
    <xf numFmtId="0" fontId="6" fillId="0" borderId="5" xfId="0" applyFont="1" applyBorder="1" applyAlignment="1">
      <alignment horizontal="center"/>
    </xf>
    <xf numFmtId="0" fontId="6" fillId="0" borderId="3" xfId="0" applyFont="1" applyBorder="1" applyAlignment="1">
      <alignment horizontal="center"/>
    </xf>
    <xf numFmtId="0" fontId="6" fillId="24" borderId="4" xfId="0" applyFont="1" applyFill="1" applyBorder="1" applyAlignment="1">
      <alignment horizontal="center"/>
    </xf>
    <xf numFmtId="0" fontId="16" fillId="12" borderId="5" xfId="0" applyFont="1" applyFill="1" applyBorder="1" applyAlignment="1">
      <alignment vertical="center" wrapText="1"/>
    </xf>
    <xf numFmtId="0" fontId="6" fillId="0" borderId="4" xfId="0" applyFont="1" applyBorder="1" applyAlignment="1">
      <alignment vertical="center" wrapText="1"/>
    </xf>
    <xf numFmtId="0" fontId="6" fillId="0" borderId="3" xfId="0" applyFont="1" applyBorder="1" applyAlignment="1">
      <alignment horizontal="center" wrapText="1"/>
    </xf>
    <xf numFmtId="0" fontId="6" fillId="48" borderId="4" xfId="0" applyFont="1" applyFill="1" applyBorder="1"/>
    <xf numFmtId="0" fontId="6" fillId="0" borderId="6" xfId="0" applyFont="1" applyBorder="1"/>
    <xf numFmtId="0" fontId="6" fillId="16" borderId="4" xfId="0" applyFont="1" applyFill="1" applyBorder="1" applyAlignment="1">
      <alignment vertical="center" wrapText="1"/>
    </xf>
    <xf numFmtId="0" fontId="6" fillId="18" borderId="4" xfId="0" applyFont="1" applyFill="1" applyBorder="1"/>
    <xf numFmtId="0" fontId="15" fillId="0" borderId="3" xfId="0" applyFont="1" applyBorder="1"/>
    <xf numFmtId="0" fontId="15" fillId="0" borderId="3" xfId="0" applyFont="1" applyBorder="1" applyAlignment="1">
      <alignment vertical="center" wrapText="1"/>
    </xf>
    <xf numFmtId="0" fontId="15" fillId="21" borderId="3" xfId="0" applyFont="1" applyFill="1" applyBorder="1"/>
    <xf numFmtId="9" fontId="15" fillId="13" borderId="3" xfId="0" applyNumberFormat="1" applyFont="1" applyFill="1" applyBorder="1" applyAlignment="1">
      <alignment wrapText="1"/>
    </xf>
    <xf numFmtId="0" fontId="15" fillId="19" borderId="3" xfId="0" applyFont="1" applyFill="1" applyBorder="1" applyAlignment="1">
      <alignment vertical="center" wrapText="1"/>
    </xf>
    <xf numFmtId="0" fontId="0" fillId="19" borderId="3" xfId="0" applyFill="1" applyBorder="1" applyAlignment="1">
      <alignment vertical="center" wrapText="1"/>
    </xf>
    <xf numFmtId="0" fontId="15" fillId="0" borderId="6" xfId="0" applyFont="1" applyBorder="1"/>
    <xf numFmtId="0" fontId="15" fillId="0" borderId="6" xfId="0" applyFont="1" applyBorder="1" applyAlignment="1">
      <alignment vertical="center" wrapText="1"/>
    </xf>
    <xf numFmtId="0" fontId="15" fillId="21" borderId="6" xfId="0" applyFont="1" applyFill="1" applyBorder="1"/>
    <xf numFmtId="0" fontId="0" fillId="18" borderId="19" xfId="0" applyFill="1" applyBorder="1" applyAlignment="1">
      <alignment vertical="center" wrapText="1"/>
    </xf>
    <xf numFmtId="0" fontId="0" fillId="0" borderId="7" xfId="0" applyBorder="1" applyAlignment="1">
      <alignment wrapText="1"/>
    </xf>
    <xf numFmtId="0" fontId="15" fillId="13" borderId="7" xfId="0" applyFont="1" applyFill="1" applyBorder="1"/>
    <xf numFmtId="0" fontId="0" fillId="12" borderId="3" xfId="0" applyFill="1" applyBorder="1" applyAlignment="1">
      <alignment vertical="center" wrapText="1"/>
    </xf>
    <xf numFmtId="0" fontId="63" fillId="0" borderId="3" xfId="0" applyFont="1" applyBorder="1" applyAlignment="1">
      <alignment wrapText="1"/>
    </xf>
    <xf numFmtId="9" fontId="63" fillId="0" borderId="3" xfId="0" applyNumberFormat="1" applyFont="1" applyBorder="1" applyAlignment="1">
      <alignment wrapText="1"/>
    </xf>
    <xf numFmtId="0" fontId="63" fillId="0" borderId="3" xfId="0" applyFont="1" applyBorder="1"/>
    <xf numFmtId="9" fontId="63" fillId="0" borderId="4" xfId="0" applyNumberFormat="1" applyFont="1" applyBorder="1" applyAlignment="1">
      <alignment wrapText="1"/>
    </xf>
    <xf numFmtId="0" fontId="63" fillId="12" borderId="3" xfId="0" applyFont="1" applyFill="1" applyBorder="1" applyAlignment="1">
      <alignment vertical="center" wrapText="1"/>
    </xf>
    <xf numFmtId="0" fontId="63" fillId="19" borderId="3" xfId="0" applyFont="1" applyFill="1" applyBorder="1" applyAlignment="1">
      <alignment vertical="center" wrapText="1"/>
    </xf>
    <xf numFmtId="0" fontId="12" fillId="20" borderId="4" xfId="0" applyFont="1" applyFill="1" applyBorder="1" applyAlignment="1">
      <alignment vertical="center" wrapText="1"/>
    </xf>
    <xf numFmtId="16" fontId="0" fillId="0" borderId="0" xfId="0" applyNumberFormat="1"/>
    <xf numFmtId="0" fontId="6" fillId="0" borderId="0" xfId="0" applyFont="1" applyAlignment="1">
      <alignment horizontal="left" vertical="center"/>
    </xf>
    <xf numFmtId="0" fontId="5" fillId="21" borderId="3" xfId="0" applyFont="1" applyFill="1" applyBorder="1" applyAlignment="1">
      <alignment horizontal="left" vertical="center"/>
    </xf>
    <xf numFmtId="0" fontId="27" fillId="0" borderId="0" xfId="0" applyFont="1" applyAlignment="1">
      <alignment horizontal="left" vertical="top"/>
    </xf>
    <xf numFmtId="0" fontId="27" fillId="0" borderId="0" xfId="0" applyFont="1" applyAlignment="1">
      <alignment horizontal="left" vertical="center"/>
    </xf>
    <xf numFmtId="0" fontId="67" fillId="0" borderId="3" xfId="4" applyFont="1" applyBorder="1" applyAlignment="1">
      <alignment horizontal="left" vertical="top"/>
    </xf>
    <xf numFmtId="0" fontId="67" fillId="0" borderId="0" xfId="4" applyFont="1"/>
    <xf numFmtId="0" fontId="67" fillId="0" borderId="3" xfId="4" applyFont="1" applyBorder="1" applyAlignment="1">
      <alignment horizontal="center" vertical="top" wrapText="1"/>
    </xf>
    <xf numFmtId="0" fontId="6" fillId="0" borderId="0" xfId="0" applyFont="1" applyAlignment="1">
      <alignment horizontal="left" vertical="top"/>
    </xf>
    <xf numFmtId="0" fontId="6" fillId="0" borderId="3" xfId="0" applyFont="1" applyBorder="1" applyAlignment="1">
      <alignment horizontal="left" vertical="center"/>
    </xf>
    <xf numFmtId="0" fontId="6" fillId="0" borderId="11" xfId="0" applyFont="1" applyBorder="1" applyAlignment="1">
      <alignment horizontal="left" vertical="center"/>
    </xf>
    <xf numFmtId="0" fontId="6" fillId="0" borderId="21" xfId="0" applyFont="1" applyBorder="1" applyAlignment="1">
      <alignment horizontal="left" vertical="center"/>
    </xf>
    <xf numFmtId="0" fontId="6" fillId="12" borderId="3" xfId="0" applyFont="1" applyFill="1" applyBorder="1" applyAlignment="1">
      <alignment horizontal="left" vertical="center"/>
    </xf>
    <xf numFmtId="0" fontId="6" fillId="0" borderId="3" xfId="0" applyFont="1" applyBorder="1" applyAlignment="1">
      <alignment horizontal="left" vertical="center" wrapText="1"/>
    </xf>
    <xf numFmtId="0" fontId="8" fillId="0" borderId="3" xfId="0" applyFont="1" applyBorder="1" applyAlignment="1">
      <alignment horizontal="left" vertical="center" wrapText="1"/>
    </xf>
    <xf numFmtId="0" fontId="6" fillId="48" borderId="3" xfId="0" applyFont="1" applyFill="1" applyBorder="1" applyAlignment="1">
      <alignment horizontal="left" vertical="center"/>
    </xf>
    <xf numFmtId="49" fontId="8" fillId="0" borderId="3" xfId="0" applyNumberFormat="1" applyFont="1" applyBorder="1" applyAlignment="1">
      <alignment horizontal="left" vertical="center"/>
    </xf>
    <xf numFmtId="0" fontId="6" fillId="0" borderId="1" xfId="0" applyFont="1" applyBorder="1" applyAlignment="1">
      <alignment horizontal="left" vertical="center"/>
    </xf>
    <xf numFmtId="0" fontId="6" fillId="0" borderId="11" xfId="0" applyFont="1" applyBorder="1" applyAlignment="1">
      <alignment horizontal="left" vertical="center" wrapText="1"/>
    </xf>
    <xf numFmtId="0" fontId="6" fillId="0" borderId="12" xfId="0" applyFont="1" applyBorder="1" applyAlignment="1">
      <alignment horizontal="left" vertical="center"/>
    </xf>
    <xf numFmtId="0" fontId="6" fillId="0" borderId="12" xfId="0" applyFont="1" applyBorder="1" applyAlignment="1">
      <alignment horizontal="left" vertical="center" wrapText="1"/>
    </xf>
    <xf numFmtId="0" fontId="6" fillId="65" borderId="3" xfId="0" applyFont="1" applyFill="1" applyBorder="1" applyAlignment="1">
      <alignment horizontal="left" vertical="center"/>
    </xf>
    <xf numFmtId="0" fontId="6" fillId="67" borderId="3" xfId="0" applyFont="1" applyFill="1" applyBorder="1" applyAlignment="1">
      <alignment horizontal="left" vertical="center"/>
    </xf>
    <xf numFmtId="0" fontId="6" fillId="0" borderId="3" xfId="0" quotePrefix="1" applyFont="1" applyBorder="1" applyAlignment="1">
      <alignment horizontal="left" vertical="center"/>
    </xf>
    <xf numFmtId="0" fontId="6" fillId="68" borderId="3" xfId="0" applyFont="1" applyFill="1" applyBorder="1" applyAlignment="1">
      <alignment horizontal="left" vertical="center"/>
    </xf>
    <xf numFmtId="0" fontId="6" fillId="0" borderId="2" xfId="0" applyFont="1" applyBorder="1" applyAlignment="1">
      <alignment horizontal="left" vertical="center"/>
    </xf>
    <xf numFmtId="0" fontId="5" fillId="69" borderId="3" xfId="0" applyFont="1" applyFill="1" applyBorder="1" applyAlignment="1">
      <alignment horizontal="left" vertical="center"/>
    </xf>
    <xf numFmtId="0" fontId="5" fillId="8" borderId="3" xfId="0" applyFont="1" applyFill="1" applyBorder="1" applyAlignment="1">
      <alignment horizontal="left" vertical="center"/>
    </xf>
    <xf numFmtId="0" fontId="5" fillId="66" borderId="3" xfId="0" applyFont="1" applyFill="1" applyBorder="1" applyAlignment="1">
      <alignment horizontal="left" vertical="center"/>
    </xf>
    <xf numFmtId="0" fontId="6" fillId="0" borderId="6" xfId="0" applyFont="1" applyBorder="1" applyAlignment="1">
      <alignment vertical="center" wrapText="1"/>
    </xf>
    <xf numFmtId="0" fontId="6" fillId="0" borderId="7" xfId="0" applyFont="1" applyBorder="1"/>
    <xf numFmtId="0" fontId="55" fillId="35" borderId="31" xfId="0" applyFont="1" applyFill="1" applyBorder="1" applyAlignment="1">
      <alignment horizontal="center" vertical="center" wrapText="1"/>
    </xf>
    <xf numFmtId="0" fontId="38" fillId="60" borderId="27" xfId="0" applyFont="1" applyFill="1" applyBorder="1" applyAlignment="1">
      <alignment horizontal="center" vertical="center" wrapText="1" readingOrder="1"/>
    </xf>
    <xf numFmtId="0" fontId="51" fillId="42" borderId="28" xfId="3" applyFont="1" applyBorder="1" applyAlignment="1">
      <alignment horizontal="center" vertical="center" wrapText="1"/>
    </xf>
    <xf numFmtId="0" fontId="50" fillId="51" borderId="26" xfId="0" applyFont="1" applyFill="1" applyBorder="1" applyAlignment="1">
      <alignment horizontal="center" vertical="center" wrapText="1"/>
    </xf>
    <xf numFmtId="0" fontId="0" fillId="0" borderId="4" xfId="0" applyBorder="1" applyAlignment="1">
      <alignment horizontal="center"/>
    </xf>
    <xf numFmtId="0" fontId="0" fillId="13" borderId="4" xfId="0" applyFill="1" applyBorder="1" applyAlignment="1">
      <alignment horizontal="center"/>
    </xf>
    <xf numFmtId="0" fontId="16" fillId="12" borderId="25" xfId="0" applyFont="1" applyFill="1" applyBorder="1" applyAlignment="1">
      <alignment vertical="center" wrapText="1"/>
    </xf>
    <xf numFmtId="0" fontId="0" fillId="11" borderId="5" xfId="0" applyFill="1" applyBorder="1" applyAlignment="1">
      <alignment horizontal="center" vertical="center" wrapText="1"/>
    </xf>
    <xf numFmtId="0" fontId="16" fillId="11" borderId="25" xfId="0" applyFont="1" applyFill="1" applyBorder="1" applyAlignment="1">
      <alignment vertical="center" wrapText="1"/>
    </xf>
    <xf numFmtId="0" fontId="24" fillId="0" borderId="0" xfId="0" applyFont="1" applyAlignment="1">
      <alignment vertical="center"/>
    </xf>
    <xf numFmtId="0" fontId="6" fillId="20" borderId="4" xfId="0" applyFont="1" applyFill="1" applyBorder="1"/>
    <xf numFmtId="0" fontId="6" fillId="4" borderId="4" xfId="0" applyFont="1" applyFill="1" applyBorder="1"/>
    <xf numFmtId="0" fontId="6" fillId="14" borderId="4" xfId="0" applyFont="1" applyFill="1" applyBorder="1"/>
    <xf numFmtId="0" fontId="6" fillId="0" borderId="6" xfId="0" applyFont="1" applyBorder="1" applyAlignment="1">
      <alignment vertical="center"/>
    </xf>
    <xf numFmtId="0" fontId="6" fillId="19" borderId="4" xfId="0" applyFont="1" applyFill="1" applyBorder="1"/>
    <xf numFmtId="0" fontId="8" fillId="0" borderId="4" xfId="0" applyFont="1" applyBorder="1" applyAlignment="1">
      <alignment vertical="center" wrapText="1"/>
    </xf>
    <xf numFmtId="0" fontId="6" fillId="35" borderId="4" xfId="0" applyFont="1" applyFill="1" applyBorder="1" applyAlignment="1">
      <alignment vertical="center" wrapText="1"/>
    </xf>
    <xf numFmtId="0" fontId="6" fillId="13" borderId="4" xfId="0" applyFont="1" applyFill="1" applyBorder="1" applyAlignment="1">
      <alignment vertical="center" wrapText="1"/>
    </xf>
    <xf numFmtId="0" fontId="6" fillId="0" borderId="5" xfId="0" applyFont="1" applyBorder="1" applyAlignment="1">
      <alignment vertical="center" wrapText="1"/>
    </xf>
    <xf numFmtId="0" fontId="6" fillId="0" borderId="9" xfId="0" applyFont="1" applyBorder="1"/>
    <xf numFmtId="0" fontId="6" fillId="21" borderId="4" xfId="0" applyFont="1" applyFill="1" applyBorder="1"/>
    <xf numFmtId="0" fontId="6" fillId="37" borderId="4" xfId="0" applyFont="1" applyFill="1" applyBorder="1" applyAlignment="1">
      <alignment vertical="center" wrapText="1"/>
    </xf>
    <xf numFmtId="0" fontId="6" fillId="9" borderId="4" xfId="0" applyFont="1" applyFill="1" applyBorder="1"/>
    <xf numFmtId="0" fontId="6" fillId="17" borderId="4" xfId="0" applyFont="1" applyFill="1" applyBorder="1"/>
    <xf numFmtId="0" fontId="8" fillId="0" borderId="4" xfId="0" applyFont="1" applyBorder="1"/>
    <xf numFmtId="0" fontId="6" fillId="15" borderId="4" xfId="0" applyFont="1" applyFill="1" applyBorder="1"/>
    <xf numFmtId="0" fontId="6" fillId="0" borderId="3" xfId="0" applyFont="1" applyBorder="1"/>
    <xf numFmtId="0" fontId="6" fillId="0" borderId="10" xfId="0" applyFont="1" applyBorder="1"/>
    <xf numFmtId="0" fontId="6" fillId="0" borderId="20" xfId="0" applyFont="1" applyBorder="1" applyAlignment="1">
      <alignment vertical="center" wrapText="1"/>
    </xf>
    <xf numFmtId="0" fontId="6" fillId="0" borderId="19" xfId="0" applyFont="1" applyBorder="1" applyAlignment="1">
      <alignment vertical="center" wrapText="1"/>
    </xf>
    <xf numFmtId="0" fontId="6" fillId="36" borderId="4" xfId="0" applyFont="1" applyFill="1" applyBorder="1"/>
    <xf numFmtId="0" fontId="6" fillId="0" borderId="9" xfId="0" applyFont="1" applyBorder="1" applyAlignment="1">
      <alignment vertical="center" wrapText="1"/>
    </xf>
    <xf numFmtId="0" fontId="6" fillId="8" borderId="4" xfId="0" applyFont="1" applyFill="1" applyBorder="1"/>
    <xf numFmtId="0" fontId="6" fillId="18" borderId="5" xfId="0" applyFont="1" applyFill="1" applyBorder="1"/>
    <xf numFmtId="0" fontId="6" fillId="4" borderId="3" xfId="0" applyFont="1" applyFill="1" applyBorder="1"/>
    <xf numFmtId="0" fontId="12" fillId="18" borderId="4" xfId="0" applyFont="1" applyFill="1" applyBorder="1" applyAlignment="1">
      <alignment wrapText="1"/>
    </xf>
    <xf numFmtId="0" fontId="8" fillId="0" borderId="5" xfId="0" applyFont="1" applyBorder="1" applyAlignment="1">
      <alignment vertical="center" wrapText="1"/>
    </xf>
    <xf numFmtId="0" fontId="6" fillId="40" borderId="4" xfId="0" applyFont="1" applyFill="1" applyBorder="1"/>
    <xf numFmtId="0" fontId="6" fillId="23" borderId="4" xfId="0" applyFont="1" applyFill="1" applyBorder="1"/>
    <xf numFmtId="0" fontId="6" fillId="30" borderId="4" xfId="0" applyFont="1" applyFill="1" applyBorder="1" applyAlignment="1">
      <alignment vertical="center" wrapText="1"/>
    </xf>
    <xf numFmtId="0" fontId="6" fillId="30" borderId="4" xfId="0" applyFont="1" applyFill="1" applyBorder="1"/>
    <xf numFmtId="0" fontId="6" fillId="0" borderId="7" xfId="0" applyFont="1" applyBorder="1" applyAlignment="1">
      <alignment vertical="center" wrapText="1"/>
    </xf>
    <xf numFmtId="0" fontId="6" fillId="8" borderId="5" xfId="0" applyFont="1" applyFill="1" applyBorder="1"/>
    <xf numFmtId="0" fontId="6" fillId="8" borderId="3" xfId="0" applyFont="1" applyFill="1" applyBorder="1"/>
    <xf numFmtId="0" fontId="6" fillId="17" borderId="3" xfId="0" applyFont="1" applyFill="1" applyBorder="1"/>
    <xf numFmtId="0" fontId="6" fillId="36" borderId="3" xfId="0" applyFont="1" applyFill="1" applyBorder="1"/>
    <xf numFmtId="0" fontId="6" fillId="0" borderId="3" xfId="0" applyFont="1" applyBorder="1" applyAlignment="1">
      <alignment horizontal="left" vertical="top"/>
    </xf>
    <xf numFmtId="0" fontId="6" fillId="12" borderId="3" xfId="0" applyFont="1" applyFill="1" applyBorder="1" applyAlignment="1">
      <alignment horizontal="left" vertical="top"/>
    </xf>
    <xf numFmtId="0" fontId="6" fillId="0" borderId="3" xfId="0" applyFont="1" applyBorder="1" applyAlignment="1">
      <alignment horizontal="left" vertical="top" wrapText="1"/>
    </xf>
    <xf numFmtId="0" fontId="8" fillId="0" borderId="3" xfId="0" applyFont="1" applyBorder="1" applyAlignment="1">
      <alignment horizontal="left" vertical="top" wrapText="1"/>
    </xf>
    <xf numFmtId="0" fontId="6" fillId="48" borderId="3" xfId="0" applyFont="1" applyFill="1" applyBorder="1" applyAlignment="1">
      <alignment horizontal="left" vertical="top"/>
    </xf>
    <xf numFmtId="0" fontId="6" fillId="0" borderId="3" xfId="0" quotePrefix="1" applyFont="1" applyBorder="1" applyAlignment="1">
      <alignment horizontal="left" vertical="top"/>
    </xf>
    <xf numFmtId="49" fontId="8" fillId="0" borderId="3" xfId="0" applyNumberFormat="1" applyFont="1" applyBorder="1" applyAlignment="1">
      <alignment horizontal="left" vertical="top"/>
    </xf>
    <xf numFmtId="0" fontId="6" fillId="65" borderId="3" xfId="0" applyFont="1" applyFill="1" applyBorder="1" applyAlignment="1">
      <alignment horizontal="left" vertical="top"/>
    </xf>
    <xf numFmtId="0" fontId="5" fillId="66" borderId="3" xfId="0" applyFont="1" applyFill="1" applyBorder="1" applyAlignment="1">
      <alignment vertical="center"/>
    </xf>
    <xf numFmtId="0" fontId="6" fillId="67" borderId="3" xfId="0" applyFont="1" applyFill="1" applyBorder="1" applyAlignment="1">
      <alignment horizontal="left" vertical="top"/>
    </xf>
    <xf numFmtId="49" fontId="8" fillId="0" borderId="3" xfId="0" applyNumberFormat="1" applyFont="1" applyBorder="1"/>
    <xf numFmtId="0" fontId="6" fillId="68" borderId="3" xfId="0" applyFont="1" applyFill="1" applyBorder="1" applyAlignment="1">
      <alignment horizontal="left" vertical="top"/>
    </xf>
    <xf numFmtId="0" fontId="5" fillId="69" borderId="3" xfId="0" applyFont="1" applyFill="1" applyBorder="1" applyAlignment="1">
      <alignment horizontal="left" vertical="top"/>
    </xf>
    <xf numFmtId="0" fontId="5" fillId="70" borderId="3" xfId="0" applyFont="1" applyFill="1" applyBorder="1" applyAlignment="1">
      <alignment horizontal="left" vertical="top"/>
    </xf>
    <xf numFmtId="0" fontId="5" fillId="8" borderId="3" xfId="0" applyFont="1" applyFill="1" applyBorder="1" applyAlignment="1">
      <alignment horizontal="left" vertical="top"/>
    </xf>
    <xf numFmtId="0" fontId="67" fillId="0" borderId="3" xfId="4" applyFont="1" applyBorder="1" applyAlignment="1">
      <alignment horizontal="left" vertical="center"/>
    </xf>
    <xf numFmtId="0" fontId="67" fillId="0" borderId="0" xfId="4" applyFont="1" applyAlignment="1">
      <alignment horizontal="left" vertical="center"/>
    </xf>
    <xf numFmtId="0" fontId="67" fillId="0" borderId="3" xfId="4" applyFont="1" applyBorder="1" applyAlignment="1">
      <alignment horizontal="left" vertical="center" wrapText="1"/>
    </xf>
    <xf numFmtId="0" fontId="67" fillId="0" borderId="21" xfId="4" applyFont="1" applyBorder="1" applyAlignment="1">
      <alignment horizontal="left" vertical="center" wrapText="1"/>
    </xf>
    <xf numFmtId="0" fontId="8" fillId="5" borderId="3" xfId="0" applyFont="1" applyFill="1" applyBorder="1"/>
    <xf numFmtId="0" fontId="6" fillId="40" borderId="3" xfId="0" applyFont="1" applyFill="1" applyBorder="1"/>
    <xf numFmtId="0" fontId="6" fillId="0" borderId="13" xfId="0" applyFont="1" applyBorder="1" applyAlignment="1">
      <alignment horizontal="left" vertical="center"/>
    </xf>
    <xf numFmtId="0" fontId="6" fillId="0" borderId="22" xfId="0" applyFont="1" applyBorder="1" applyAlignment="1">
      <alignment horizontal="left" vertical="center"/>
    </xf>
    <xf numFmtId="0" fontId="6" fillId="0" borderId="16" xfId="0" applyFont="1" applyBorder="1" applyAlignment="1">
      <alignment horizontal="left" vertical="center"/>
    </xf>
    <xf numFmtId="0" fontId="5" fillId="23" borderId="3" xfId="0" applyFont="1" applyFill="1" applyBorder="1" applyAlignment="1">
      <alignment horizontal="left" vertical="center" wrapText="1"/>
    </xf>
    <xf numFmtId="0" fontId="6" fillId="0" borderId="11" xfId="0" applyFont="1" applyBorder="1" applyAlignment="1">
      <alignment horizontal="center" vertical="center"/>
    </xf>
    <xf numFmtId="0" fontId="6" fillId="0" borderId="3" xfId="0" applyFont="1" applyBorder="1" applyAlignment="1">
      <alignment horizontal="center" vertical="center"/>
    </xf>
    <xf numFmtId="0" fontId="6" fillId="0" borderId="38" xfId="0" applyFont="1" applyBorder="1" applyAlignment="1">
      <alignment horizontal="left" vertical="center"/>
    </xf>
    <xf numFmtId="0" fontId="6" fillId="0" borderId="42" xfId="0" applyFont="1" applyBorder="1" applyAlignment="1">
      <alignment horizontal="left" vertical="center"/>
    </xf>
    <xf numFmtId="0" fontId="6" fillId="0" borderId="43" xfId="0" applyFont="1" applyBorder="1" applyAlignment="1">
      <alignment horizontal="left" vertical="center"/>
    </xf>
    <xf numFmtId="0" fontId="6" fillId="0" borderId="3" xfId="0" applyFont="1" applyBorder="1" applyAlignment="1">
      <alignment wrapText="1"/>
    </xf>
    <xf numFmtId="0" fontId="6" fillId="0" borderId="21" xfId="0" applyFont="1" applyBorder="1" applyAlignment="1">
      <alignment horizontal="center" vertical="center"/>
    </xf>
    <xf numFmtId="0" fontId="6" fillId="0" borderId="12" xfId="0" applyFont="1" applyBorder="1" applyAlignment="1">
      <alignment horizontal="center" vertical="center"/>
    </xf>
    <xf numFmtId="0" fontId="6" fillId="0" borderId="15" xfId="0" applyFont="1" applyBorder="1" applyAlignment="1">
      <alignment horizontal="center" vertical="center"/>
    </xf>
    <xf numFmtId="0" fontId="6" fillId="0" borderId="23" xfId="0" applyFont="1" applyBorder="1" applyAlignment="1">
      <alignment horizontal="center" vertical="center"/>
    </xf>
    <xf numFmtId="0" fontId="6" fillId="0" borderId="18" xfId="0" applyFont="1" applyBorder="1" applyAlignment="1">
      <alignment horizontal="center" vertical="center"/>
    </xf>
    <xf numFmtId="0" fontId="6" fillId="0" borderId="11" xfId="0" applyFont="1" applyBorder="1" applyAlignment="1">
      <alignment horizontal="center" vertical="center" wrapText="1"/>
    </xf>
    <xf numFmtId="0" fontId="6" fillId="0" borderId="2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5" xfId="0" applyFont="1" applyBorder="1" applyAlignment="1">
      <alignment wrapText="1"/>
    </xf>
    <xf numFmtId="0" fontId="6" fillId="0" borderId="3" xfId="0" applyFont="1" applyBorder="1" applyAlignment="1">
      <alignment horizontal="center" vertical="center" wrapText="1"/>
    </xf>
    <xf numFmtId="0" fontId="24" fillId="0" borderId="0" xfId="0" applyFont="1" applyAlignment="1">
      <alignment horizontal="left" vertical="center"/>
    </xf>
    <xf numFmtId="0" fontId="6" fillId="0" borderId="4" xfId="0" applyFont="1" applyBorder="1" applyAlignment="1">
      <alignment horizontal="left"/>
    </xf>
    <xf numFmtId="0" fontId="6" fillId="71" borderId="4" xfId="0" applyFont="1" applyFill="1" applyBorder="1" applyAlignment="1">
      <alignment horizontal="center"/>
    </xf>
    <xf numFmtId="0" fontId="6" fillId="71" borderId="5" xfId="0" applyFont="1" applyFill="1" applyBorder="1" applyAlignment="1">
      <alignment horizontal="center"/>
    </xf>
    <xf numFmtId="0" fontId="6" fillId="71" borderId="3" xfId="0" applyFont="1" applyFill="1" applyBorder="1" applyAlignment="1">
      <alignment horizontal="center"/>
    </xf>
    <xf numFmtId="0" fontId="28" fillId="32" borderId="3" xfId="0" applyFont="1" applyFill="1" applyBorder="1"/>
    <xf numFmtId="0" fontId="70" fillId="0" borderId="0" xfId="0" applyFont="1" applyAlignment="1">
      <alignment vertical="center"/>
    </xf>
    <xf numFmtId="0" fontId="69" fillId="18" borderId="9" xfId="0" applyFont="1" applyFill="1" applyBorder="1" applyAlignment="1">
      <alignment vertical="center" wrapText="1"/>
    </xf>
    <xf numFmtId="0" fontId="69" fillId="29" borderId="9" xfId="0" applyFont="1" applyFill="1" applyBorder="1" applyAlignment="1">
      <alignment vertical="center" wrapText="1"/>
    </xf>
    <xf numFmtId="0" fontId="70" fillId="29" borderId="9" xfId="0" applyFont="1" applyFill="1" applyBorder="1" applyAlignment="1">
      <alignment horizontal="center" vertical="center"/>
    </xf>
    <xf numFmtId="0" fontId="6" fillId="0" borderId="3" xfId="0" applyFont="1" applyBorder="1" applyAlignment="1">
      <alignment horizontal="left"/>
    </xf>
    <xf numFmtId="0" fontId="6" fillId="0" borderId="3" xfId="0" applyFont="1" applyBorder="1" applyAlignment="1">
      <alignment horizontal="center" vertical="top"/>
    </xf>
    <xf numFmtId="0" fontId="6" fillId="0" borderId="0" xfId="0" applyFont="1" applyAlignment="1">
      <alignment horizontal="center" vertical="top"/>
    </xf>
    <xf numFmtId="0" fontId="6" fillId="71" borderId="4" xfId="0" applyFont="1" applyFill="1" applyBorder="1"/>
    <xf numFmtId="0" fontId="6" fillId="0" borderId="12" xfId="0" applyFont="1" applyBorder="1" applyAlignment="1">
      <alignment horizontal="center"/>
    </xf>
    <xf numFmtId="0" fontId="6" fillId="71" borderId="5" xfId="0" applyFont="1" applyFill="1" applyBorder="1"/>
    <xf numFmtId="0" fontId="6" fillId="71" borderId="3" xfId="0" applyFont="1" applyFill="1" applyBorder="1"/>
    <xf numFmtId="0" fontId="6" fillId="0" borderId="0" xfId="0" applyFont="1" applyAlignment="1">
      <alignment horizontal="left"/>
    </xf>
    <xf numFmtId="0" fontId="69" fillId="20" borderId="3" xfId="0" applyFont="1" applyFill="1" applyBorder="1" applyAlignment="1">
      <alignment horizontal="center" vertical="center" wrapText="1"/>
    </xf>
    <xf numFmtId="0" fontId="69" fillId="20" borderId="3" xfId="0" applyFont="1" applyFill="1" applyBorder="1" applyAlignment="1">
      <alignment horizontal="left" vertical="center" wrapText="1"/>
    </xf>
    <xf numFmtId="49" fontId="8" fillId="0" borderId="11" xfId="0" applyNumberFormat="1" applyFont="1" applyBorder="1" applyAlignment="1">
      <alignment horizontal="left" vertical="center"/>
    </xf>
    <xf numFmtId="49" fontId="8" fillId="0" borderId="12" xfId="0" applyNumberFormat="1" applyFont="1" applyBorder="1" applyAlignment="1">
      <alignment horizontal="left" vertical="center"/>
    </xf>
    <xf numFmtId="0" fontId="6" fillId="0" borderId="21" xfId="0" applyFont="1" applyBorder="1" applyAlignment="1">
      <alignment horizontal="left" vertical="center" wrapText="1"/>
    </xf>
    <xf numFmtId="0" fontId="67" fillId="0" borderId="12" xfId="4" applyFont="1" applyBorder="1" applyAlignment="1">
      <alignment horizontal="left" vertical="center"/>
    </xf>
    <xf numFmtId="0" fontId="67" fillId="0" borderId="11" xfId="4" applyFont="1" applyBorder="1" applyAlignment="1">
      <alignment horizontal="left" vertical="center"/>
    </xf>
    <xf numFmtId="0" fontId="6" fillId="0" borderId="22" xfId="0" applyFont="1" applyBorder="1" applyAlignment="1">
      <alignment horizontal="left" vertical="center" wrapText="1"/>
    </xf>
    <xf numFmtId="0" fontId="6" fillId="0" borderId="10" xfId="0" applyFont="1" applyBorder="1" applyAlignment="1">
      <alignment horizontal="left" vertical="center"/>
    </xf>
    <xf numFmtId="0" fontId="6" fillId="0" borderId="15" xfId="0" applyFont="1" applyBorder="1" applyAlignment="1">
      <alignment horizontal="left" vertical="center"/>
    </xf>
    <xf numFmtId="0" fontId="6" fillId="0" borderId="23" xfId="0" applyFont="1" applyBorder="1" applyAlignment="1">
      <alignment horizontal="left" vertical="center"/>
    </xf>
    <xf numFmtId="0" fontId="6" fillId="0" borderId="18" xfId="0" applyFont="1" applyBorder="1" applyAlignment="1">
      <alignment horizontal="left" vertical="center"/>
    </xf>
    <xf numFmtId="0" fontId="71" fillId="50" borderId="3" xfId="0" applyFont="1" applyFill="1" applyBorder="1" applyAlignment="1">
      <alignment horizontal="left" vertical="center" wrapText="1"/>
    </xf>
    <xf numFmtId="0" fontId="6" fillId="0" borderId="21" xfId="0" applyFont="1" applyBorder="1" applyAlignment="1">
      <alignment horizontal="left" vertical="top"/>
    </xf>
    <xf numFmtId="0" fontId="6" fillId="0" borderId="22" xfId="0" applyFont="1" applyBorder="1" applyAlignment="1">
      <alignment horizontal="center" vertical="center"/>
    </xf>
    <xf numFmtId="0" fontId="6" fillId="0" borderId="16" xfId="0" applyFont="1" applyBorder="1" applyAlignment="1">
      <alignment horizontal="center" vertical="center"/>
    </xf>
    <xf numFmtId="0" fontId="6" fillId="0" borderId="13" xfId="0" applyFont="1" applyBorder="1" applyAlignment="1">
      <alignment horizontal="center" vertical="center" wrapText="1"/>
    </xf>
    <xf numFmtId="0" fontId="6" fillId="0" borderId="0" xfId="0" applyFont="1" applyAlignment="1">
      <alignment horizontal="center" vertical="center"/>
    </xf>
    <xf numFmtId="0" fontId="6" fillId="0" borderId="13" xfId="0" applyFont="1" applyBorder="1" applyAlignment="1">
      <alignment horizontal="center" vertical="center"/>
    </xf>
    <xf numFmtId="0" fontId="6" fillId="0" borderId="13" xfId="0" applyFont="1" applyBorder="1" applyAlignment="1">
      <alignment vertical="center"/>
    </xf>
    <xf numFmtId="0" fontId="6" fillId="0" borderId="22" xfId="0" applyFont="1" applyBorder="1" applyAlignment="1">
      <alignment vertical="center"/>
    </xf>
    <xf numFmtId="0" fontId="6" fillId="0" borderId="17" xfId="0" applyFont="1" applyBorder="1" applyAlignment="1">
      <alignment horizontal="left" vertical="center"/>
    </xf>
    <xf numFmtId="0" fontId="6" fillId="0" borderId="14" xfId="0" applyFont="1" applyBorder="1" applyAlignment="1">
      <alignment horizontal="left" vertical="center"/>
    </xf>
    <xf numFmtId="0" fontId="6" fillId="0" borderId="1" xfId="0" applyFont="1" applyBorder="1" applyAlignment="1">
      <alignment horizontal="center" vertical="center"/>
    </xf>
    <xf numFmtId="0" fontId="6" fillId="0" borderId="11" xfId="0" applyFont="1" applyBorder="1" applyAlignment="1">
      <alignment vertical="center"/>
    </xf>
    <xf numFmtId="0" fontId="6" fillId="0" borderId="12" xfId="0" applyFont="1" applyBorder="1" applyAlignment="1">
      <alignment vertical="center"/>
    </xf>
    <xf numFmtId="0" fontId="6" fillId="0" borderId="21" xfId="0" applyFont="1" applyBorder="1" applyAlignment="1">
      <alignment vertical="center"/>
    </xf>
    <xf numFmtId="0" fontId="11" fillId="50" borderId="3" xfId="0" applyFont="1" applyFill="1" applyBorder="1" applyAlignment="1">
      <alignment horizontal="left" vertical="center" wrapText="1"/>
    </xf>
    <xf numFmtId="0" fontId="0" fillId="0" borderId="0" xfId="0" applyAlignment="1">
      <alignment horizontal="left" vertical="center"/>
    </xf>
    <xf numFmtId="0" fontId="6" fillId="0" borderId="10" xfId="0" applyFont="1" applyBorder="1" applyAlignment="1">
      <alignment vertical="center"/>
    </xf>
    <xf numFmtId="0" fontId="6" fillId="0" borderId="11" xfId="0" applyFont="1" applyBorder="1" applyAlignment="1">
      <alignment vertical="center" wrapText="1"/>
    </xf>
    <xf numFmtId="0" fontId="6" fillId="0" borderId="21" xfId="0" applyFont="1" applyBorder="1" applyAlignment="1">
      <alignment vertical="center" wrapText="1"/>
    </xf>
    <xf numFmtId="0" fontId="6" fillId="0" borderId="10" xfId="0" applyFont="1" applyBorder="1" applyAlignment="1">
      <alignment horizontal="center" vertical="center"/>
    </xf>
    <xf numFmtId="0" fontId="15" fillId="74" borderId="4" xfId="0" applyFont="1" applyFill="1" applyBorder="1" applyAlignment="1">
      <alignment vertical="center" wrapText="1"/>
    </xf>
    <xf numFmtId="0" fontId="6" fillId="0" borderId="25" xfId="0" applyFont="1" applyBorder="1"/>
    <xf numFmtId="0" fontId="6" fillId="0" borderId="1" xfId="0" applyFont="1" applyBorder="1"/>
    <xf numFmtId="0" fontId="17" fillId="19" borderId="3" xfId="0" applyFont="1" applyFill="1" applyBorder="1" applyAlignment="1">
      <alignment horizontal="center" vertical="center" wrapText="1"/>
    </xf>
    <xf numFmtId="0" fontId="15" fillId="21" borderId="3" xfId="0" applyFont="1" applyFill="1" applyBorder="1" applyAlignment="1">
      <alignment horizontal="center" vertical="center" wrapText="1"/>
    </xf>
    <xf numFmtId="0" fontId="28" fillId="50" borderId="0" xfId="0" applyFont="1" applyFill="1"/>
    <xf numFmtId="0" fontId="28" fillId="72" borderId="0" xfId="0" applyFont="1" applyFill="1"/>
    <xf numFmtId="0" fontId="6" fillId="77" borderId="4" xfId="0" applyFont="1" applyFill="1" applyBorder="1"/>
    <xf numFmtId="0" fontId="15" fillId="80" borderId="9" xfId="0" applyFont="1" applyFill="1" applyBorder="1" applyAlignment="1">
      <alignment vertical="center" wrapText="1"/>
    </xf>
    <xf numFmtId="0" fontId="15" fillId="80" borderId="9" xfId="0" applyFont="1" applyFill="1" applyBorder="1" applyAlignment="1">
      <alignment horizontal="left" vertical="center" wrapText="1"/>
    </xf>
    <xf numFmtId="0" fontId="15" fillId="74" borderId="4" xfId="0" applyFont="1" applyFill="1" applyBorder="1" applyAlignment="1">
      <alignment horizontal="left" vertical="center" wrapText="1"/>
    </xf>
    <xf numFmtId="0" fontId="15" fillId="82" borderId="4" xfId="0" applyFont="1" applyFill="1" applyBorder="1" applyAlignment="1">
      <alignment horizontal="left" vertical="center" wrapText="1"/>
    </xf>
    <xf numFmtId="0" fontId="15" fillId="82" borderId="4" xfId="0" applyFont="1" applyFill="1" applyBorder="1" applyAlignment="1">
      <alignment horizontal="left" vertical="center"/>
    </xf>
    <xf numFmtId="0" fontId="15" fillId="11" borderId="4" xfId="0" applyFont="1" applyFill="1" applyBorder="1" applyAlignment="1">
      <alignment horizontal="left" vertical="center"/>
    </xf>
    <xf numFmtId="0" fontId="15" fillId="12" borderId="4" xfId="0" applyFont="1" applyFill="1" applyBorder="1" applyAlignment="1">
      <alignment horizontal="left" vertical="center" wrapText="1"/>
    </xf>
    <xf numFmtId="0" fontId="15" fillId="12" borderId="5" xfId="0" applyFont="1" applyFill="1" applyBorder="1" applyAlignment="1">
      <alignment horizontal="left" vertical="center" wrapText="1"/>
    </xf>
    <xf numFmtId="0" fontId="11" fillId="50" borderId="4" xfId="0" applyFont="1" applyFill="1" applyBorder="1" applyAlignment="1">
      <alignment vertical="center" wrapText="1"/>
    </xf>
    <xf numFmtId="0" fontId="11" fillId="50" borderId="9" xfId="0" applyFont="1" applyFill="1" applyBorder="1" applyAlignment="1">
      <alignment vertical="center" wrapText="1"/>
    </xf>
    <xf numFmtId="0" fontId="28" fillId="78" borderId="3" xfId="0" applyFont="1" applyFill="1" applyBorder="1"/>
    <xf numFmtId="0" fontId="6" fillId="5" borderId="4" xfId="0" applyFont="1" applyFill="1" applyBorder="1"/>
    <xf numFmtId="0" fontId="28" fillId="63" borderId="4" xfId="0" applyFont="1" applyFill="1" applyBorder="1" applyAlignment="1">
      <alignment vertical="center" wrapText="1"/>
    </xf>
    <xf numFmtId="0" fontId="28" fillId="33" borderId="4" xfId="0" applyFont="1" applyFill="1" applyBorder="1" applyAlignment="1">
      <alignment vertical="center" wrapText="1"/>
    </xf>
    <xf numFmtId="0" fontId="28" fillId="33" borderId="4" xfId="0" applyFont="1" applyFill="1" applyBorder="1"/>
    <xf numFmtId="0" fontId="6" fillId="81" borderId="4" xfId="0" applyFont="1" applyFill="1" applyBorder="1"/>
    <xf numFmtId="0" fontId="28" fillId="75" borderId="4" xfId="0" applyFont="1" applyFill="1" applyBorder="1"/>
    <xf numFmtId="0" fontId="6" fillId="80" borderId="3" xfId="0" applyFont="1" applyFill="1" applyBorder="1"/>
    <xf numFmtId="0" fontId="6" fillId="79" borderId="3" xfId="0" applyFont="1" applyFill="1" applyBorder="1"/>
    <xf numFmtId="0" fontId="28" fillId="83" borderId="4" xfId="0" applyFont="1" applyFill="1" applyBorder="1"/>
    <xf numFmtId="0" fontId="28" fillId="26" borderId="4" xfId="0" applyFont="1" applyFill="1" applyBorder="1"/>
    <xf numFmtId="0" fontId="6" fillId="35" borderId="21" xfId="0" applyFont="1" applyFill="1" applyBorder="1" applyAlignment="1">
      <alignment vertical="center"/>
    </xf>
    <xf numFmtId="0" fontId="6" fillId="0" borderId="15" xfId="0" applyFont="1" applyBorder="1" applyAlignment="1">
      <alignment vertical="center"/>
    </xf>
    <xf numFmtId="0" fontId="6" fillId="0" borderId="23" xfId="0" applyFont="1" applyBorder="1" applyAlignment="1">
      <alignment vertical="center"/>
    </xf>
    <xf numFmtId="0" fontId="6" fillId="0" borderId="1" xfId="0" applyFont="1" applyBorder="1" applyAlignment="1">
      <alignment vertical="center" wrapText="1"/>
    </xf>
    <xf numFmtId="0" fontId="6" fillId="0" borderId="1" xfId="0" applyFont="1" applyBorder="1" applyAlignment="1">
      <alignment horizontal="left" vertical="top"/>
    </xf>
    <xf numFmtId="0" fontId="6" fillId="0" borderId="13" xfId="0" applyFont="1" applyBorder="1" applyAlignment="1">
      <alignment horizontal="left" vertical="top"/>
    </xf>
    <xf numFmtId="0" fontId="6" fillId="0" borderId="2" xfId="0" applyFont="1" applyBorder="1" applyAlignment="1">
      <alignment vertical="center"/>
    </xf>
    <xf numFmtId="0" fontId="6" fillId="0" borderId="2" xfId="0" applyFont="1" applyBorder="1" applyAlignment="1">
      <alignment horizontal="center" vertical="center"/>
    </xf>
    <xf numFmtId="0" fontId="75" fillId="0" borderId="0" xfId="0" applyFont="1"/>
    <xf numFmtId="0" fontId="75" fillId="0" borderId="0" xfId="0" applyFont="1" applyAlignment="1">
      <alignment vertical="center"/>
    </xf>
    <xf numFmtId="0" fontId="17" fillId="85" borderId="3" xfId="0" applyFont="1" applyFill="1" applyBorder="1" applyAlignment="1">
      <alignment horizontal="center" vertical="center" wrapText="1"/>
    </xf>
    <xf numFmtId="0" fontId="17" fillId="85" borderId="3" xfId="0" applyFont="1" applyFill="1" applyBorder="1" applyAlignment="1">
      <alignment vertical="center" wrapText="1"/>
    </xf>
    <xf numFmtId="0" fontId="5" fillId="12" borderId="12" xfId="0" applyFont="1" applyFill="1" applyBorder="1" applyAlignment="1">
      <alignment vertical="center" wrapText="1"/>
    </xf>
    <xf numFmtId="0" fontId="6" fillId="0" borderId="33" xfId="0" applyFont="1" applyBorder="1"/>
    <xf numFmtId="0" fontId="6" fillId="0" borderId="5" xfId="0" applyFont="1" applyBorder="1" applyAlignment="1">
      <alignment vertical="center"/>
    </xf>
    <xf numFmtId="0" fontId="61" fillId="0" borderId="4" xfId="0" applyFont="1" applyBorder="1"/>
    <xf numFmtId="0" fontId="6" fillId="0" borderId="45" xfId="0" applyFont="1" applyBorder="1"/>
    <xf numFmtId="0" fontId="6" fillId="0" borderId="24" xfId="0" applyFont="1" applyBorder="1"/>
    <xf numFmtId="0" fontId="6" fillId="0" borderId="46" xfId="0" applyFont="1" applyBorder="1"/>
    <xf numFmtId="0" fontId="6" fillId="0" borderId="34" xfId="0" applyFont="1" applyBorder="1"/>
    <xf numFmtId="0" fontId="6" fillId="0" borderId="20" xfId="0" applyFont="1" applyBorder="1"/>
    <xf numFmtId="0" fontId="12" fillId="86" borderId="3" xfId="0" applyFont="1" applyFill="1" applyBorder="1"/>
    <xf numFmtId="0" fontId="8" fillId="86" borderId="3" xfId="0" applyFont="1" applyFill="1" applyBorder="1"/>
    <xf numFmtId="0" fontId="76" fillId="87" borderId="3" xfId="0" applyFont="1" applyFill="1" applyBorder="1"/>
    <xf numFmtId="0" fontId="8" fillId="88" borderId="3" xfId="0" applyFont="1" applyFill="1" applyBorder="1"/>
    <xf numFmtId="0" fontId="8" fillId="0" borderId="3" xfId="0" applyFont="1" applyBorder="1"/>
    <xf numFmtId="0" fontId="6" fillId="0" borderId="1" xfId="0" applyFont="1" applyBorder="1" applyAlignment="1">
      <alignment horizontal="center"/>
    </xf>
    <xf numFmtId="0" fontId="6" fillId="0" borderId="16" xfId="0" applyFont="1" applyBorder="1" applyAlignment="1">
      <alignment horizontal="center"/>
    </xf>
    <xf numFmtId="0" fontId="6" fillId="0" borderId="6" xfId="0" applyFont="1" applyBorder="1" applyAlignment="1">
      <alignment horizontal="center"/>
    </xf>
    <xf numFmtId="0" fontId="6" fillId="0" borderId="25" xfId="0" applyFont="1" applyBorder="1" applyAlignment="1">
      <alignment horizontal="center"/>
    </xf>
    <xf numFmtId="0" fontId="15" fillId="11" borderId="5" xfId="0" applyFont="1" applyFill="1" applyBorder="1" applyAlignment="1">
      <alignment horizontal="left" vertical="center"/>
    </xf>
    <xf numFmtId="0" fontId="0" fillId="0" borderId="3" xfId="0" applyBorder="1" applyAlignment="1">
      <alignment horizontal="center"/>
    </xf>
    <xf numFmtId="0" fontId="77" fillId="24" borderId="0" xfId="0" applyFont="1" applyFill="1"/>
    <xf numFmtId="0" fontId="6" fillId="0" borderId="4" xfId="0" applyFont="1" applyBorder="1" applyAlignment="1">
      <alignment vertical="top" wrapText="1"/>
    </xf>
    <xf numFmtId="0" fontId="6" fillId="0" borderId="4" xfId="0" applyFont="1" applyBorder="1" applyAlignment="1">
      <alignment vertical="top"/>
    </xf>
    <xf numFmtId="0" fontId="6" fillId="13" borderId="0" xfId="0" applyFont="1" applyFill="1"/>
    <xf numFmtId="0" fontId="6" fillId="13" borderId="0" xfId="0" applyFont="1" applyFill="1" applyAlignment="1">
      <alignment horizontal="left"/>
    </xf>
    <xf numFmtId="0" fontId="5" fillId="13" borderId="0" xfId="0" applyFont="1" applyFill="1" applyAlignment="1">
      <alignment horizontal="center" vertical="center"/>
    </xf>
    <xf numFmtId="0" fontId="79" fillId="0" borderId="0" xfId="0" applyFont="1"/>
    <xf numFmtId="0" fontId="5" fillId="12" borderId="3" xfId="0" applyFont="1" applyFill="1" applyBorder="1" applyAlignment="1">
      <alignment vertical="center" wrapText="1"/>
    </xf>
    <xf numFmtId="0" fontId="15" fillId="21" borderId="1" xfId="0" applyFont="1" applyFill="1" applyBorder="1" applyAlignment="1">
      <alignment horizontal="center" vertical="center" wrapText="1"/>
    </xf>
    <xf numFmtId="0" fontId="6" fillId="0" borderId="11" xfId="0" applyFont="1" applyBorder="1" applyAlignment="1">
      <alignment horizontal="center"/>
    </xf>
    <xf numFmtId="0" fontId="6" fillId="0" borderId="11" xfId="0" applyFont="1" applyBorder="1"/>
    <xf numFmtId="0" fontId="6" fillId="0" borderId="12" xfId="0" applyFont="1" applyBorder="1"/>
    <xf numFmtId="0" fontId="6" fillId="0" borderId="21" xfId="0" applyFont="1" applyBorder="1" applyAlignment="1">
      <alignment horizontal="center"/>
    </xf>
    <xf numFmtId="0" fontId="6" fillId="0" borderId="21" xfId="0" applyFont="1" applyBorder="1"/>
    <xf numFmtId="0" fontId="5" fillId="0" borderId="3" xfId="0" applyFont="1" applyBorder="1"/>
    <xf numFmtId="0" fontId="11" fillId="50" borderId="5" xfId="0" applyFont="1" applyFill="1" applyBorder="1" applyAlignment="1">
      <alignment vertical="center" wrapText="1"/>
    </xf>
    <xf numFmtId="0" fontId="11" fillId="50" borderId="47" xfId="0" applyFont="1" applyFill="1" applyBorder="1" applyAlignment="1">
      <alignment vertical="center" wrapText="1"/>
    </xf>
    <xf numFmtId="0" fontId="15" fillId="80" borderId="47" xfId="0" applyFont="1" applyFill="1" applyBorder="1" applyAlignment="1">
      <alignment vertical="center" wrapText="1"/>
    </xf>
    <xf numFmtId="0" fontId="15" fillId="80" borderId="47" xfId="0" applyFont="1" applyFill="1" applyBorder="1" applyAlignment="1">
      <alignment horizontal="left" vertical="center" wrapText="1"/>
    </xf>
    <xf numFmtId="0" fontId="17" fillId="85" borderId="11" xfId="0" applyFont="1" applyFill="1" applyBorder="1" applyAlignment="1">
      <alignment horizontal="center" vertical="center" wrapText="1"/>
    </xf>
    <xf numFmtId="0" fontId="17" fillId="85" borderId="11" xfId="0" applyFont="1" applyFill="1" applyBorder="1" applyAlignment="1">
      <alignment vertical="center" wrapText="1"/>
    </xf>
    <xf numFmtId="0" fontId="17" fillId="19" borderId="11" xfId="0" applyFont="1" applyFill="1" applyBorder="1" applyAlignment="1">
      <alignment horizontal="center" vertical="center" wrapText="1"/>
    </xf>
    <xf numFmtId="0" fontId="6" fillId="0" borderId="9" xfId="0" applyFont="1" applyBorder="1" applyAlignment="1">
      <alignment horizontal="center"/>
    </xf>
    <xf numFmtId="0" fontId="6" fillId="0" borderId="9" xfId="0" applyFont="1" applyBorder="1" applyAlignment="1">
      <alignment horizontal="left"/>
    </xf>
    <xf numFmtId="0" fontId="6" fillId="0" borderId="12" xfId="0" applyFont="1" applyBorder="1" applyAlignment="1">
      <alignment vertical="center" wrapText="1"/>
    </xf>
    <xf numFmtId="0" fontId="6" fillId="0" borderId="13" xfId="0" applyFont="1" applyBorder="1" applyAlignment="1">
      <alignment vertical="center" wrapText="1"/>
    </xf>
    <xf numFmtId="0" fontId="6" fillId="0" borderId="22" xfId="0" applyFont="1" applyBorder="1" applyAlignment="1">
      <alignment vertical="center" wrapText="1"/>
    </xf>
    <xf numFmtId="0" fontId="6" fillId="0" borderId="16" xfId="0" applyFont="1" applyBorder="1" applyAlignment="1">
      <alignment vertical="center" wrapText="1"/>
    </xf>
    <xf numFmtId="0" fontId="6" fillId="4" borderId="11" xfId="0" applyFont="1" applyFill="1" applyBorder="1" applyAlignment="1">
      <alignment horizontal="center" vertical="center"/>
    </xf>
    <xf numFmtId="0" fontId="6" fillId="4" borderId="11" xfId="0" applyFont="1" applyFill="1" applyBorder="1" applyAlignment="1">
      <alignment horizontal="left" vertical="center" wrapText="1"/>
    </xf>
    <xf numFmtId="0" fontId="6" fillId="4" borderId="3" xfId="0" applyFont="1" applyFill="1" applyBorder="1" applyAlignment="1">
      <alignment horizontal="left" vertical="center" wrapText="1"/>
    </xf>
    <xf numFmtId="0" fontId="6" fillId="4" borderId="13" xfId="0" applyFont="1" applyFill="1" applyBorder="1" applyAlignment="1">
      <alignment horizontal="left" vertical="center"/>
    </xf>
    <xf numFmtId="0" fontId="6" fillId="4" borderId="11" xfId="0" applyFont="1" applyFill="1" applyBorder="1" applyAlignment="1">
      <alignment horizontal="left" vertical="center"/>
    </xf>
    <xf numFmtId="0" fontId="6" fillId="0" borderId="9" xfId="0" applyFont="1" applyBorder="1" applyAlignment="1">
      <alignment vertical="top"/>
    </xf>
    <xf numFmtId="0" fontId="6" fillId="4" borderId="21" xfId="0" applyFont="1" applyFill="1" applyBorder="1" applyAlignment="1">
      <alignment vertical="center" wrapText="1"/>
    </xf>
    <xf numFmtId="0" fontId="6" fillId="4" borderId="21" xfId="0" applyFont="1" applyFill="1" applyBorder="1" applyAlignment="1">
      <alignment horizontal="center" vertical="center"/>
    </xf>
    <xf numFmtId="0" fontId="6" fillId="4" borderId="22" xfId="0" applyFont="1" applyFill="1" applyBorder="1" applyAlignment="1">
      <alignment horizontal="left" vertical="center"/>
    </xf>
    <xf numFmtId="0" fontId="6" fillId="4" borderId="21" xfId="0" applyFont="1" applyFill="1" applyBorder="1" applyAlignment="1">
      <alignment horizontal="left" vertical="center"/>
    </xf>
    <xf numFmtId="0" fontId="6" fillId="4" borderId="0" xfId="0" applyFont="1" applyFill="1" applyAlignment="1">
      <alignment horizontal="left" vertical="center"/>
    </xf>
    <xf numFmtId="0" fontId="6" fillId="4" borderId="16" xfId="0" applyFont="1" applyFill="1" applyBorder="1" applyAlignment="1">
      <alignment horizontal="left" vertical="center"/>
    </xf>
    <xf numFmtId="0" fontId="6" fillId="0" borderId="0" xfId="0" applyFont="1" applyAlignment="1">
      <alignment horizontal="center"/>
    </xf>
    <xf numFmtId="0" fontId="6" fillId="4" borderId="11" xfId="0" applyFont="1" applyFill="1" applyBorder="1" applyAlignment="1">
      <alignment vertical="center"/>
    </xf>
    <xf numFmtId="0" fontId="6" fillId="4" borderId="21" xfId="0" applyFont="1" applyFill="1" applyBorder="1" applyAlignment="1">
      <alignment vertical="center"/>
    </xf>
    <xf numFmtId="0" fontId="6" fillId="4" borderId="12" xfId="0" applyFont="1" applyFill="1" applyBorder="1" applyAlignment="1">
      <alignment vertical="center"/>
    </xf>
    <xf numFmtId="0" fontId="6" fillId="0" borderId="14" xfId="0" applyFont="1" applyBorder="1" applyAlignment="1">
      <alignment vertical="center" wrapText="1"/>
    </xf>
    <xf numFmtId="0" fontId="6" fillId="0" borderId="17" xfId="0" applyFont="1" applyBorder="1" applyAlignment="1">
      <alignment vertical="center" wrapText="1"/>
    </xf>
    <xf numFmtId="0" fontId="6" fillId="0" borderId="14" xfId="0" applyFont="1" applyBorder="1" applyAlignment="1">
      <alignment vertical="center"/>
    </xf>
    <xf numFmtId="0" fontId="6" fillId="0" borderId="17" xfId="0" applyFont="1" applyBorder="1" applyAlignment="1">
      <alignment vertical="center"/>
    </xf>
    <xf numFmtId="0" fontId="6" fillId="0" borderId="34" xfId="0" applyFont="1" applyBorder="1" applyAlignment="1">
      <alignment horizontal="center"/>
    </xf>
    <xf numFmtId="0" fontId="6" fillId="0" borderId="20" xfId="0" applyFont="1" applyBorder="1" applyAlignment="1">
      <alignment horizontal="center"/>
    </xf>
    <xf numFmtId="0" fontId="28" fillId="78" borderId="0" xfId="0" applyFont="1" applyFill="1"/>
    <xf numFmtId="0" fontId="28" fillId="72" borderId="3" xfId="0" applyFont="1" applyFill="1" applyBorder="1"/>
    <xf numFmtId="0" fontId="28" fillId="72" borderId="11" xfId="0" applyFont="1" applyFill="1" applyBorder="1"/>
    <xf numFmtId="0" fontId="28" fillId="25" borderId="3" xfId="0" applyFont="1" applyFill="1" applyBorder="1"/>
    <xf numFmtId="0" fontId="28" fillId="50" borderId="3" xfId="0" applyFont="1" applyFill="1" applyBorder="1"/>
    <xf numFmtId="0" fontId="28" fillId="28" borderId="3" xfId="0" applyFont="1" applyFill="1" applyBorder="1"/>
    <xf numFmtId="0" fontId="28" fillId="83" borderId="0" xfId="0" applyFont="1" applyFill="1"/>
    <xf numFmtId="0" fontId="6" fillId="79" borderId="4" xfId="0" applyFont="1" applyFill="1" applyBorder="1"/>
    <xf numFmtId="0" fontId="28" fillId="26" borderId="7" xfId="0" applyFont="1" applyFill="1" applyBorder="1"/>
    <xf numFmtId="0" fontId="5" fillId="13" borderId="3" xfId="0" applyFont="1" applyFill="1" applyBorder="1" applyAlignment="1">
      <alignment horizontal="center" vertical="center"/>
    </xf>
    <xf numFmtId="0" fontId="6" fillId="5" borderId="0" xfId="0" applyFont="1" applyFill="1"/>
    <xf numFmtId="0" fontId="28" fillId="38" borderId="4" xfId="0" applyFont="1" applyFill="1" applyBorder="1"/>
    <xf numFmtId="0" fontId="28" fillId="83" borderId="3" xfId="0" applyFont="1" applyFill="1" applyBorder="1"/>
    <xf numFmtId="0" fontId="28" fillId="83" borderId="5" xfId="0" applyFont="1" applyFill="1" applyBorder="1"/>
    <xf numFmtId="0" fontId="28" fillId="75" borderId="3" xfId="0" applyFont="1" applyFill="1" applyBorder="1"/>
    <xf numFmtId="0" fontId="6" fillId="79" borderId="19" xfId="0" applyFont="1" applyFill="1" applyBorder="1"/>
    <xf numFmtId="0" fontId="6" fillId="79" borderId="7" xfId="0" applyFont="1" applyFill="1" applyBorder="1"/>
    <xf numFmtId="0" fontId="6" fillId="81" borderId="0" xfId="0" applyFont="1" applyFill="1"/>
    <xf numFmtId="0" fontId="28" fillId="33" borderId="0" xfId="0" applyFont="1" applyFill="1"/>
    <xf numFmtId="0" fontId="6" fillId="17" borderId="0" xfId="0" applyFont="1" applyFill="1"/>
    <xf numFmtId="0" fontId="6" fillId="13" borderId="3" xfId="0" applyFont="1" applyFill="1" applyBorder="1"/>
    <xf numFmtId="0" fontId="6" fillId="0" borderId="19" xfId="0" applyFont="1" applyBorder="1"/>
    <xf numFmtId="0" fontId="6" fillId="13" borderId="6" xfId="0" applyFont="1" applyFill="1" applyBorder="1"/>
    <xf numFmtId="0" fontId="6" fillId="13" borderId="4" xfId="0" applyFont="1" applyFill="1" applyBorder="1"/>
    <xf numFmtId="0" fontId="6" fillId="24" borderId="7" xfId="0" applyFont="1" applyFill="1" applyBorder="1" applyAlignment="1">
      <alignment horizontal="center"/>
    </xf>
    <xf numFmtId="0" fontId="6" fillId="13" borderId="1" xfId="0" applyFont="1" applyFill="1" applyBorder="1"/>
    <xf numFmtId="0" fontId="0" fillId="0" borderId="0" xfId="0" applyAlignment="1">
      <alignment horizontal="center"/>
    </xf>
    <xf numFmtId="0" fontId="6" fillId="13" borderId="7" xfId="0" applyFont="1" applyFill="1" applyBorder="1"/>
    <xf numFmtId="0" fontId="6" fillId="0" borderId="0" xfId="0" applyFont="1" applyAlignment="1">
      <alignment wrapText="1"/>
    </xf>
    <xf numFmtId="0" fontId="6" fillId="13" borderId="4" xfId="0" applyFont="1" applyFill="1" applyBorder="1" applyAlignment="1">
      <alignment horizontal="left"/>
    </xf>
    <xf numFmtId="0" fontId="6" fillId="71" borderId="0" xfId="0" applyFont="1" applyFill="1" applyAlignment="1">
      <alignment horizontal="center"/>
    </xf>
    <xf numFmtId="0" fontId="6" fillId="71" borderId="0" xfId="0" applyFont="1" applyFill="1"/>
    <xf numFmtId="0" fontId="6" fillId="0" borderId="5" xfId="0" applyFont="1" applyBorder="1" applyAlignment="1">
      <alignment vertical="top"/>
    </xf>
    <xf numFmtId="0" fontId="6" fillId="0" borderId="0" xfId="0" applyFont="1" applyAlignment="1">
      <alignment vertical="top"/>
    </xf>
    <xf numFmtId="0" fontId="75" fillId="0" borderId="0" xfId="0" applyFont="1" applyAlignment="1">
      <alignment vertical="top"/>
    </xf>
    <xf numFmtId="0" fontId="15" fillId="11" borderId="19" xfId="0" applyFont="1" applyFill="1" applyBorder="1" applyAlignment="1">
      <alignment horizontal="left" vertical="center"/>
    </xf>
    <xf numFmtId="0" fontId="35" fillId="0" borderId="0" xfId="0" applyFont="1" applyAlignment="1">
      <alignment horizontal="left" vertical="center" wrapText="1"/>
    </xf>
    <xf numFmtId="0" fontId="44" fillId="0" borderId="0" xfId="0" applyFont="1" applyAlignment="1">
      <alignment horizontal="left" vertical="center" wrapText="1"/>
    </xf>
    <xf numFmtId="0" fontId="6" fillId="0" borderId="10" xfId="0" applyFont="1" applyBorder="1" applyAlignment="1">
      <alignment horizontal="center"/>
    </xf>
    <xf numFmtId="0" fontId="5" fillId="0" borderId="0" xfId="0" applyFont="1"/>
    <xf numFmtId="0" fontId="0" fillId="0" borderId="3" xfId="0" applyBorder="1" applyAlignment="1">
      <alignment horizontal="left" vertical="center"/>
    </xf>
    <xf numFmtId="0" fontId="0" fillId="0" borderId="0" xfId="0" applyAlignment="1">
      <alignment horizontal="center" vertical="center"/>
    </xf>
    <xf numFmtId="0" fontId="6" fillId="0" borderId="19" xfId="0" applyFont="1" applyBorder="1" applyAlignment="1">
      <alignment horizontal="center"/>
    </xf>
    <xf numFmtId="0" fontId="6" fillId="0" borderId="47" xfId="0" applyFont="1" applyBorder="1" applyAlignment="1">
      <alignment vertical="top"/>
    </xf>
    <xf numFmtId="0" fontId="17" fillId="77" borderId="11" xfId="0" applyFont="1" applyFill="1" applyBorder="1" applyAlignment="1">
      <alignment vertical="center" wrapText="1"/>
    </xf>
    <xf numFmtId="0" fontId="6" fillId="12" borderId="3" xfId="0" applyFont="1" applyFill="1" applyBorder="1" applyAlignment="1">
      <alignment vertical="center"/>
    </xf>
    <xf numFmtId="0" fontId="67" fillId="0" borderId="11" xfId="4" applyFont="1" applyBorder="1" applyAlignment="1">
      <alignment vertical="center"/>
    </xf>
    <xf numFmtId="0" fontId="6" fillId="48" borderId="3" xfId="0" applyFont="1" applyFill="1" applyBorder="1" applyAlignment="1">
      <alignment vertical="center"/>
    </xf>
    <xf numFmtId="0" fontId="6" fillId="0" borderId="3" xfId="0" quotePrefix="1" applyFont="1" applyBorder="1" applyAlignment="1">
      <alignment vertical="center" wrapText="1"/>
    </xf>
    <xf numFmtId="0" fontId="6" fillId="0" borderId="3" xfId="0" quotePrefix="1" applyFont="1" applyBorder="1" applyAlignment="1">
      <alignment vertical="center"/>
    </xf>
    <xf numFmtId="49" fontId="8" fillId="0" borderId="3" xfId="0" applyNumberFormat="1" applyFont="1" applyBorder="1" applyAlignment="1">
      <alignment vertical="center"/>
    </xf>
    <xf numFmtId="0" fontId="67" fillId="0" borderId="3" xfId="4" applyFont="1" applyBorder="1" applyAlignment="1">
      <alignment vertical="center"/>
    </xf>
    <xf numFmtId="0" fontId="15" fillId="0" borderId="11" xfId="0" applyFont="1" applyBorder="1" applyAlignment="1">
      <alignment vertical="center"/>
    </xf>
    <xf numFmtId="0" fontId="6" fillId="65" borderId="3" xfId="0" applyFont="1" applyFill="1" applyBorder="1" applyAlignment="1">
      <alignment vertical="center"/>
    </xf>
    <xf numFmtId="0" fontId="6" fillId="4" borderId="10" xfId="0" applyFont="1" applyFill="1" applyBorder="1" applyAlignment="1">
      <alignment vertical="center"/>
    </xf>
    <xf numFmtId="0" fontId="67" fillId="4" borderId="3" xfId="4" applyFont="1" applyFill="1" applyBorder="1" applyAlignment="1">
      <alignment vertical="center"/>
    </xf>
    <xf numFmtId="0" fontId="6" fillId="68" borderId="3" xfId="0" applyFont="1" applyFill="1" applyBorder="1" applyAlignment="1">
      <alignment vertical="center"/>
    </xf>
    <xf numFmtId="0" fontId="67" fillId="0" borderId="3" xfId="4" applyFont="1" applyBorder="1" applyAlignment="1">
      <alignment vertical="center" wrapText="1"/>
    </xf>
    <xf numFmtId="0" fontId="5" fillId="69" borderId="3" xfId="0" applyFont="1" applyFill="1" applyBorder="1" applyAlignment="1">
      <alignment vertical="center"/>
    </xf>
    <xf numFmtId="0" fontId="5" fillId="70" borderId="3" xfId="0" applyFont="1" applyFill="1" applyBorder="1" applyAlignment="1">
      <alignment vertical="center"/>
    </xf>
    <xf numFmtId="0" fontId="15" fillId="74" borderId="4" xfId="0" applyFont="1" applyFill="1" applyBorder="1" applyAlignment="1">
      <alignment horizontal="center" vertical="center" wrapText="1"/>
    </xf>
    <xf numFmtId="0" fontId="11" fillId="50" borderId="3" xfId="0" applyFont="1" applyFill="1" applyBorder="1" applyAlignment="1">
      <alignment horizontal="center" vertical="center"/>
    </xf>
    <xf numFmtId="0" fontId="0" fillId="0" borderId="0" xfId="0" applyAlignment="1">
      <alignment vertical="top"/>
    </xf>
    <xf numFmtId="0" fontId="0" fillId="0" borderId="3" xfId="0" applyBorder="1" applyAlignment="1">
      <alignment horizontal="center" vertical="center"/>
    </xf>
    <xf numFmtId="0" fontId="0" fillId="0" borderId="3" xfId="0" applyBorder="1" applyAlignment="1">
      <alignment horizontal="center" vertical="center" wrapText="1"/>
    </xf>
    <xf numFmtId="0" fontId="0" fillId="0" borderId="0" xfId="0" applyAlignment="1">
      <alignment vertical="center" wrapText="1"/>
    </xf>
    <xf numFmtId="0" fontId="0" fillId="0" borderId="3" xfId="0" applyBorder="1" applyAlignment="1">
      <alignment horizontal="left" vertical="top" wrapText="1"/>
    </xf>
    <xf numFmtId="0" fontId="0" fillId="0" borderId="3" xfId="0" applyBorder="1" applyAlignment="1">
      <alignment horizontal="left" vertical="top"/>
    </xf>
    <xf numFmtId="0" fontId="0" fillId="77" borderId="3" xfId="0" applyFill="1" applyBorder="1" applyAlignment="1">
      <alignment horizontal="left" vertical="center"/>
    </xf>
    <xf numFmtId="0" fontId="0" fillId="80" borderId="3" xfId="0" applyFill="1" applyBorder="1" applyAlignment="1">
      <alignment horizontal="left" vertical="center"/>
    </xf>
    <xf numFmtId="0" fontId="0" fillId="17" borderId="3" xfId="0" applyFill="1" applyBorder="1" applyAlignment="1">
      <alignment horizontal="left" vertical="center"/>
    </xf>
    <xf numFmtId="0" fontId="0" fillId="12" borderId="3" xfId="0" applyFill="1" applyBorder="1" applyAlignment="1">
      <alignment horizontal="left" vertical="center"/>
    </xf>
    <xf numFmtId="0" fontId="0" fillId="0" borderId="22" xfId="0" applyBorder="1" applyAlignment="1">
      <alignment horizontal="center" vertical="center"/>
    </xf>
    <xf numFmtId="0" fontId="0" fillId="23" borderId="3" xfId="0" applyFill="1" applyBorder="1" applyAlignment="1">
      <alignment horizontal="left" vertical="center"/>
    </xf>
    <xf numFmtId="0" fontId="82" fillId="0" borderId="0" xfId="0" applyFont="1"/>
    <xf numFmtId="0" fontId="0" fillId="2" borderId="3" xfId="0" applyFill="1" applyBorder="1" applyAlignment="1">
      <alignment horizontal="left" vertical="center" wrapText="1"/>
    </xf>
    <xf numFmtId="0" fontId="6" fillId="0" borderId="12" xfId="0" applyFont="1" applyBorder="1" applyAlignment="1">
      <alignment horizontal="left"/>
    </xf>
    <xf numFmtId="0" fontId="6" fillId="0" borderId="11" xfId="0" applyFont="1" applyBorder="1" applyAlignment="1">
      <alignment horizontal="left"/>
    </xf>
    <xf numFmtId="0" fontId="6" fillId="0" borderId="3" xfId="0" applyFont="1" applyBorder="1" applyAlignment="1">
      <alignment vertical="top"/>
    </xf>
    <xf numFmtId="0" fontId="6" fillId="0" borderId="3" xfId="0" applyFont="1" applyBorder="1" applyAlignment="1">
      <alignment vertical="top" wrapText="1"/>
    </xf>
    <xf numFmtId="0" fontId="0" fillId="0" borderId="0" xfId="0" applyAlignment="1">
      <alignment vertical="top" wrapText="1"/>
    </xf>
    <xf numFmtId="0" fontId="6" fillId="0" borderId="12" xfId="0" applyFont="1" applyBorder="1" applyAlignment="1">
      <alignment vertical="top"/>
    </xf>
    <xf numFmtId="0" fontId="6" fillId="0" borderId="11" xfId="0" applyFont="1" applyBorder="1" applyAlignment="1">
      <alignment vertical="top"/>
    </xf>
    <xf numFmtId="0" fontId="64" fillId="0" borderId="0" xfId="4"/>
    <xf numFmtId="0" fontId="84" fillId="0" borderId="48" xfId="0" applyFont="1" applyBorder="1" applyAlignment="1">
      <alignment readingOrder="1"/>
    </xf>
    <xf numFmtId="0" fontId="84" fillId="0" borderId="49" xfId="0" applyFont="1" applyBorder="1" applyAlignment="1">
      <alignment readingOrder="1"/>
    </xf>
    <xf numFmtId="0" fontId="84" fillId="0" borderId="50" xfId="0" applyFont="1" applyBorder="1" applyAlignment="1">
      <alignment readingOrder="1"/>
    </xf>
    <xf numFmtId="0" fontId="83" fillId="0" borderId="51" xfId="0" applyFont="1" applyBorder="1" applyAlignment="1">
      <alignment readingOrder="1"/>
    </xf>
    <xf numFmtId="0" fontId="83" fillId="0" borderId="52" xfId="0" applyFont="1" applyBorder="1" applyAlignment="1">
      <alignment readingOrder="1"/>
    </xf>
    <xf numFmtId="0" fontId="83" fillId="0" borderId="53" xfId="0" applyFont="1" applyBorder="1" applyAlignment="1">
      <alignment readingOrder="1"/>
    </xf>
    <xf numFmtId="0" fontId="6" fillId="0" borderId="24" xfId="0" applyFont="1" applyBorder="1" applyAlignment="1">
      <alignment horizontal="center"/>
    </xf>
    <xf numFmtId="0" fontId="0" fillId="0" borderId="3" xfId="0" applyBorder="1" applyAlignment="1">
      <alignment wrapText="1"/>
    </xf>
    <xf numFmtId="0" fontId="6" fillId="0" borderId="34" xfId="0" applyFont="1" applyBorder="1" applyAlignment="1">
      <alignment vertical="top"/>
    </xf>
    <xf numFmtId="0" fontId="6" fillId="0" borderId="12" xfId="0" applyFont="1" applyBorder="1" applyAlignment="1">
      <alignment horizontal="center" wrapText="1"/>
    </xf>
    <xf numFmtId="0" fontId="6" fillId="13" borderId="2" xfId="0" applyFont="1" applyFill="1" applyBorder="1"/>
    <xf numFmtId="0" fontId="5" fillId="13" borderId="1" xfId="0" applyFont="1" applyFill="1" applyBorder="1" applyAlignment="1">
      <alignment horizontal="center" vertical="center"/>
    </xf>
    <xf numFmtId="0" fontId="5" fillId="13" borderId="2" xfId="0" applyFont="1" applyFill="1" applyBorder="1" applyAlignment="1">
      <alignment horizontal="center" vertical="center"/>
    </xf>
    <xf numFmtId="0" fontId="6" fillId="13" borderId="2" xfId="0" applyFont="1" applyFill="1" applyBorder="1" applyAlignment="1">
      <alignment vertical="top"/>
    </xf>
    <xf numFmtId="0" fontId="6" fillId="13" borderId="10" xfId="0" applyFont="1" applyFill="1" applyBorder="1" applyAlignment="1">
      <alignment horizontal="left"/>
    </xf>
    <xf numFmtId="0" fontId="6" fillId="0" borderId="15" xfId="0" applyFont="1" applyBorder="1" applyAlignment="1">
      <alignment horizontal="center"/>
    </xf>
    <xf numFmtId="0" fontId="6" fillId="0" borderId="47" xfId="0" applyFont="1" applyBorder="1" applyAlignment="1">
      <alignment horizontal="center"/>
    </xf>
    <xf numFmtId="0" fontId="6" fillId="0" borderId="13" xfId="0" applyFont="1" applyBorder="1" applyAlignment="1">
      <alignment horizontal="center"/>
    </xf>
    <xf numFmtId="0" fontId="6" fillId="0" borderId="5" xfId="0" applyFont="1" applyBorder="1" applyAlignment="1">
      <alignment horizontal="left"/>
    </xf>
    <xf numFmtId="0" fontId="6" fillId="0" borderId="16" xfId="0" applyFont="1" applyBorder="1"/>
    <xf numFmtId="0" fontId="6" fillId="0" borderId="47" xfId="0" applyFont="1" applyBorder="1" applyAlignment="1">
      <alignment horizontal="left"/>
    </xf>
    <xf numFmtId="0" fontId="6" fillId="0" borderId="32" xfId="0" applyFont="1" applyBorder="1" applyAlignment="1">
      <alignment horizontal="center"/>
    </xf>
    <xf numFmtId="0" fontId="6" fillId="0" borderId="32" xfId="0" applyFont="1" applyBorder="1"/>
    <xf numFmtId="0" fontId="6" fillId="0" borderId="44" xfId="0" applyFont="1" applyBorder="1"/>
    <xf numFmtId="0" fontId="15" fillId="74" borderId="5" xfId="0" applyFont="1" applyFill="1" applyBorder="1" applyAlignment="1">
      <alignment horizontal="left" vertical="center" wrapText="1"/>
    </xf>
    <xf numFmtId="0" fontId="15" fillId="82" borderId="5" xfId="0" applyFont="1" applyFill="1" applyBorder="1" applyAlignment="1">
      <alignment horizontal="left" vertical="center" wrapText="1"/>
    </xf>
    <xf numFmtId="0" fontId="15" fillId="82" borderId="25" xfId="0" applyFont="1" applyFill="1" applyBorder="1" applyAlignment="1">
      <alignment horizontal="center" vertical="center" wrapText="1"/>
    </xf>
    <xf numFmtId="0" fontId="15" fillId="82" borderId="5" xfId="0" applyFont="1" applyFill="1" applyBorder="1" applyAlignment="1">
      <alignment horizontal="center" vertical="center" wrapText="1"/>
    </xf>
    <xf numFmtId="0" fontId="15" fillId="11" borderId="5" xfId="0" applyFont="1" applyFill="1" applyBorder="1" applyAlignment="1">
      <alignment horizontal="center" vertical="center"/>
    </xf>
    <xf numFmtId="0" fontId="15" fillId="12" borderId="25" xfId="0" applyFont="1" applyFill="1" applyBorder="1" applyAlignment="1">
      <alignment horizontal="left" vertical="center" wrapText="1"/>
    </xf>
    <xf numFmtId="0" fontId="15" fillId="12" borderId="11" xfId="0" applyFont="1" applyFill="1" applyBorder="1" applyAlignment="1">
      <alignment horizontal="left" vertical="center" wrapText="1"/>
    </xf>
    <xf numFmtId="0" fontId="6" fillId="13" borderId="10" xfId="0" applyFont="1" applyFill="1" applyBorder="1"/>
    <xf numFmtId="0" fontId="0" fillId="54" borderId="3" xfId="0" applyFill="1" applyBorder="1" applyAlignment="1">
      <alignment wrapText="1"/>
    </xf>
    <xf numFmtId="0" fontId="0" fillId="54" borderId="3" xfId="0" applyFill="1" applyBorder="1"/>
    <xf numFmtId="0" fontId="0" fillId="54" borderId="3" xfId="0" applyFill="1" applyBorder="1" applyAlignment="1">
      <alignment horizontal="left"/>
    </xf>
    <xf numFmtId="0" fontId="17" fillId="17" borderId="11" xfId="0" applyFont="1" applyFill="1" applyBorder="1" applyAlignment="1">
      <alignment vertical="center" wrapText="1"/>
    </xf>
    <xf numFmtId="0" fontId="6" fillId="13" borderId="10" xfId="0" applyFont="1" applyFill="1" applyBorder="1" applyAlignment="1">
      <alignment vertical="top" wrapText="1"/>
    </xf>
    <xf numFmtId="0" fontId="6" fillId="0" borderId="0" xfId="0" applyFont="1" applyAlignment="1">
      <alignment vertical="top" wrapText="1"/>
    </xf>
    <xf numFmtId="0" fontId="17" fillId="17" borderId="21" xfId="0" applyFont="1" applyFill="1" applyBorder="1" applyAlignment="1">
      <alignment vertical="center" wrapText="1"/>
    </xf>
    <xf numFmtId="14" fontId="6" fillId="0" borderId="3" xfId="0" applyNumberFormat="1" applyFont="1" applyBorder="1" applyAlignment="1">
      <alignment vertical="top" wrapText="1"/>
    </xf>
    <xf numFmtId="14" fontId="6" fillId="0" borderId="11" xfId="0" applyNumberFormat="1" applyFont="1" applyBorder="1" applyAlignment="1">
      <alignment vertical="top" wrapText="1"/>
    </xf>
    <xf numFmtId="0" fontId="17" fillId="17" borderId="11" xfId="0" applyFont="1" applyFill="1" applyBorder="1" applyAlignment="1">
      <alignment vertical="center"/>
    </xf>
    <xf numFmtId="0" fontId="15" fillId="23" borderId="3" xfId="0" applyFont="1" applyFill="1" applyBorder="1"/>
    <xf numFmtId="0" fontId="15" fillId="7" borderId="3" xfId="0" applyFont="1" applyFill="1" applyBorder="1"/>
    <xf numFmtId="0" fontId="15" fillId="24" borderId="3" xfId="0" applyFont="1" applyFill="1" applyBorder="1"/>
    <xf numFmtId="0" fontId="15" fillId="92" borderId="3" xfId="0" applyFont="1" applyFill="1" applyBorder="1"/>
    <xf numFmtId="0" fontId="15" fillId="35" borderId="3" xfId="0" applyFont="1" applyFill="1" applyBorder="1"/>
    <xf numFmtId="0" fontId="6" fillId="35" borderId="3" xfId="0" applyFont="1" applyFill="1" applyBorder="1" applyAlignment="1">
      <alignment horizontal="center"/>
    </xf>
    <xf numFmtId="9" fontId="6" fillId="17" borderId="3" xfId="5" applyFont="1" applyFill="1" applyBorder="1" applyAlignment="1">
      <alignment horizontal="center"/>
    </xf>
    <xf numFmtId="9" fontId="6" fillId="19" borderId="3" xfId="5" applyFont="1" applyFill="1" applyBorder="1" applyAlignment="1">
      <alignment horizontal="center"/>
    </xf>
    <xf numFmtId="9" fontId="6" fillId="11" borderId="3" xfId="5" applyFont="1" applyFill="1" applyBorder="1" applyAlignment="1">
      <alignment horizontal="center"/>
    </xf>
    <xf numFmtId="9" fontId="6" fillId="35" borderId="3" xfId="5" applyFont="1" applyFill="1" applyBorder="1" applyAlignment="1">
      <alignment horizontal="center"/>
    </xf>
    <xf numFmtId="0" fontId="5" fillId="35" borderId="3" xfId="0" applyFont="1" applyFill="1" applyBorder="1" applyAlignment="1">
      <alignment horizontal="center"/>
    </xf>
    <xf numFmtId="164" fontId="5" fillId="17" borderId="3" xfId="5" applyNumberFormat="1" applyFont="1" applyFill="1" applyBorder="1" applyAlignment="1">
      <alignment horizontal="center"/>
    </xf>
    <xf numFmtId="164" fontId="5" fillId="19" borderId="3" xfId="5" applyNumberFormat="1" applyFont="1" applyFill="1" applyBorder="1" applyAlignment="1">
      <alignment horizontal="center"/>
    </xf>
    <xf numFmtId="164" fontId="5" fillId="11" borderId="3" xfId="5" applyNumberFormat="1" applyFont="1" applyFill="1" applyBorder="1" applyAlignment="1">
      <alignment horizontal="center"/>
    </xf>
    <xf numFmtId="164" fontId="5" fillId="35" borderId="3" xfId="5" applyNumberFormat="1" applyFont="1" applyFill="1" applyBorder="1" applyAlignment="1">
      <alignment horizontal="center"/>
    </xf>
    <xf numFmtId="0" fontId="15" fillId="7" borderId="3" xfId="0" applyFont="1" applyFill="1" applyBorder="1" applyAlignment="1">
      <alignment horizontal="center"/>
    </xf>
    <xf numFmtId="0" fontId="15" fillId="24" borderId="3" xfId="0" applyFont="1" applyFill="1" applyBorder="1" applyAlignment="1">
      <alignment horizontal="center"/>
    </xf>
    <xf numFmtId="0" fontId="0" fillId="0" borderId="0" xfId="0" applyAlignment="1">
      <alignment horizontal="left" vertical="top"/>
    </xf>
    <xf numFmtId="0" fontId="6" fillId="11" borderId="3" xfId="0" applyFont="1" applyFill="1" applyBorder="1"/>
    <xf numFmtId="0" fontId="15" fillId="94" borderId="3" xfId="0" applyFont="1" applyFill="1" applyBorder="1"/>
    <xf numFmtId="0" fontId="6" fillId="18" borderId="3" xfId="0" applyFont="1" applyFill="1" applyBorder="1" applyAlignment="1">
      <alignment horizontal="center"/>
    </xf>
    <xf numFmtId="0" fontId="5" fillId="18" borderId="3" xfId="0" applyFont="1" applyFill="1" applyBorder="1" applyAlignment="1">
      <alignment horizontal="center"/>
    </xf>
    <xf numFmtId="2" fontId="6" fillId="17" borderId="3" xfId="5" applyNumberFormat="1" applyFont="1" applyFill="1" applyBorder="1" applyAlignment="1">
      <alignment horizontal="center"/>
    </xf>
    <xf numFmtId="2" fontId="6" fillId="19" borderId="3" xfId="5" applyNumberFormat="1" applyFont="1" applyFill="1" applyBorder="1" applyAlignment="1">
      <alignment horizontal="center"/>
    </xf>
    <xf numFmtId="2" fontId="6" fillId="11" borderId="3" xfId="5" applyNumberFormat="1" applyFont="1" applyFill="1" applyBorder="1" applyAlignment="1">
      <alignment horizontal="center"/>
    </xf>
    <xf numFmtId="0" fontId="6" fillId="17" borderId="3" xfId="5" applyNumberFormat="1" applyFont="1" applyFill="1" applyBorder="1" applyAlignment="1">
      <alignment horizontal="center"/>
    </xf>
    <xf numFmtId="0" fontId="6" fillId="35" borderId="3" xfId="5" applyNumberFormat="1" applyFont="1" applyFill="1" applyBorder="1" applyAlignment="1">
      <alignment horizontal="center"/>
    </xf>
    <xf numFmtId="0" fontId="5" fillId="35" borderId="3" xfId="5" applyNumberFormat="1" applyFont="1" applyFill="1" applyBorder="1" applyAlignment="1">
      <alignment horizontal="center"/>
    </xf>
    <xf numFmtId="0" fontId="6" fillId="19" borderId="3" xfId="5" applyNumberFormat="1" applyFont="1" applyFill="1" applyBorder="1" applyAlignment="1">
      <alignment horizontal="center"/>
    </xf>
    <xf numFmtId="0" fontId="6" fillId="11" borderId="3" xfId="5" applyNumberFormat="1" applyFont="1" applyFill="1" applyBorder="1" applyAlignment="1">
      <alignment horizontal="center"/>
    </xf>
    <xf numFmtId="0" fontId="5" fillId="17" borderId="3" xfId="5" applyNumberFormat="1" applyFont="1" applyFill="1" applyBorder="1" applyAlignment="1">
      <alignment horizontal="center"/>
    </xf>
    <xf numFmtId="0" fontId="5" fillId="19" borderId="3" xfId="5" applyNumberFormat="1" applyFont="1" applyFill="1" applyBorder="1" applyAlignment="1">
      <alignment horizontal="center"/>
    </xf>
    <xf numFmtId="0" fontId="5" fillId="11" borderId="3" xfId="5" applyNumberFormat="1" applyFont="1" applyFill="1" applyBorder="1" applyAlignment="1">
      <alignment horizontal="center"/>
    </xf>
    <xf numFmtId="0" fontId="5" fillId="54" borderId="3" xfId="0" applyFont="1" applyFill="1" applyBorder="1"/>
    <xf numFmtId="0" fontId="15" fillId="54" borderId="3" xfId="0" applyFont="1" applyFill="1" applyBorder="1"/>
    <xf numFmtId="0" fontId="15" fillId="54" borderId="3" xfId="0" applyFont="1" applyFill="1" applyBorder="1" applyAlignment="1">
      <alignment horizontal="center"/>
    </xf>
    <xf numFmtId="0" fontId="86" fillId="0" borderId="3" xfId="0" applyFont="1" applyBorder="1" applyAlignment="1">
      <alignment vertical="center"/>
    </xf>
    <xf numFmtId="0" fontId="77" fillId="0" borderId="0" xfId="0" applyFont="1"/>
    <xf numFmtId="0" fontId="15" fillId="11" borderId="3" xfId="0" applyFont="1" applyFill="1" applyBorder="1"/>
    <xf numFmtId="9" fontId="6" fillId="18" borderId="3" xfId="5" applyFont="1" applyFill="1" applyBorder="1" applyAlignment="1">
      <alignment horizontal="center"/>
    </xf>
    <xf numFmtId="9" fontId="5" fillId="18" borderId="3" xfId="5" applyFont="1" applyFill="1" applyBorder="1" applyAlignment="1">
      <alignment horizontal="center"/>
    </xf>
    <xf numFmtId="9" fontId="5" fillId="17" borderId="3" xfId="5" applyFont="1" applyFill="1" applyBorder="1" applyAlignment="1">
      <alignment horizontal="center"/>
    </xf>
    <xf numFmtId="9" fontId="5" fillId="19" borderId="3" xfId="5" applyFont="1" applyFill="1" applyBorder="1" applyAlignment="1">
      <alignment horizontal="center"/>
    </xf>
    <xf numFmtId="9" fontId="5" fillId="11" borderId="3" xfId="5" applyFont="1" applyFill="1" applyBorder="1" applyAlignment="1">
      <alignment horizontal="center"/>
    </xf>
    <xf numFmtId="9" fontId="5" fillId="35" borderId="3" xfId="5" applyFont="1" applyFill="1" applyBorder="1" applyAlignment="1">
      <alignment horizontal="center"/>
    </xf>
    <xf numFmtId="9" fontId="0" fillId="0" borderId="0" xfId="0" applyNumberFormat="1"/>
    <xf numFmtId="0" fontId="86" fillId="11" borderId="3" xfId="0" applyFont="1" applyFill="1" applyBorder="1" applyAlignment="1">
      <alignment vertical="center"/>
    </xf>
    <xf numFmtId="0" fontId="15" fillId="54" borderId="22" xfId="0" applyFont="1" applyFill="1" applyBorder="1"/>
    <xf numFmtId="0" fontId="86" fillId="0" borderId="0" xfId="0" applyFont="1" applyAlignment="1">
      <alignment vertical="center"/>
    </xf>
    <xf numFmtId="0" fontId="15" fillId="0" borderId="3" xfId="0" applyFont="1" applyBorder="1" applyAlignment="1">
      <alignment horizontal="left" vertical="center"/>
    </xf>
    <xf numFmtId="0" fontId="15" fillId="12" borderId="3" xfId="0" applyFont="1" applyFill="1" applyBorder="1" applyAlignment="1">
      <alignment horizontal="left" vertical="center"/>
    </xf>
    <xf numFmtId="0" fontId="15" fillId="12" borderId="3" xfId="0" applyFont="1" applyFill="1" applyBorder="1" applyAlignment="1">
      <alignment horizontal="left" vertical="center" wrapText="1"/>
    </xf>
    <xf numFmtId="0" fontId="63" fillId="0" borderId="3" xfId="0" applyFont="1" applyBorder="1" applyAlignment="1">
      <alignment horizontal="left" vertical="top" wrapText="1"/>
    </xf>
    <xf numFmtId="0" fontId="18" fillId="50" borderId="3" xfId="0" applyFont="1" applyFill="1" applyBorder="1" applyAlignment="1">
      <alignment horizontal="left" vertical="center" wrapText="1"/>
    </xf>
    <xf numFmtId="0" fontId="18" fillId="50" borderId="3" xfId="0" applyFont="1" applyFill="1" applyBorder="1" applyAlignment="1">
      <alignment vertical="center" wrapText="1"/>
    </xf>
    <xf numFmtId="0" fontId="18" fillId="50" borderId="3" xfId="0" applyFont="1" applyFill="1" applyBorder="1" applyAlignment="1">
      <alignment horizontal="center" vertical="center" wrapText="1"/>
    </xf>
    <xf numFmtId="0" fontId="15" fillId="4" borderId="3" xfId="0" applyFont="1" applyFill="1" applyBorder="1" applyAlignment="1">
      <alignment vertical="center"/>
    </xf>
    <xf numFmtId="0" fontId="84" fillId="0" borderId="57" xfId="0" applyFont="1" applyBorder="1" applyAlignment="1">
      <alignment readingOrder="1"/>
    </xf>
    <xf numFmtId="0" fontId="83" fillId="4" borderId="57" xfId="0" applyFont="1" applyFill="1" applyBorder="1" applyAlignment="1">
      <alignment readingOrder="1"/>
    </xf>
    <xf numFmtId="0" fontId="84" fillId="0" borderId="58" xfId="0" applyFont="1" applyBorder="1" applyAlignment="1">
      <alignment readingOrder="1"/>
    </xf>
    <xf numFmtId="0" fontId="84" fillId="0" borderId="54" xfId="0" applyFont="1" applyBorder="1" applyAlignment="1">
      <alignment readingOrder="1"/>
    </xf>
    <xf numFmtId="0" fontId="84" fillId="0" borderId="55" xfId="0" applyFont="1" applyBorder="1" applyAlignment="1">
      <alignment readingOrder="1"/>
    </xf>
    <xf numFmtId="0" fontId="84" fillId="0" borderId="49" xfId="0" applyFont="1" applyBorder="1" applyAlignment="1">
      <alignment horizontal="center" vertical="center" readingOrder="1"/>
    </xf>
    <xf numFmtId="0" fontId="84" fillId="0" borderId="48" xfId="0" applyFont="1" applyBorder="1" applyAlignment="1">
      <alignment horizontal="center" vertical="center" readingOrder="1"/>
    </xf>
    <xf numFmtId="0" fontId="84" fillId="0" borderId="56" xfId="0" applyFont="1" applyBorder="1" applyAlignment="1">
      <alignment horizontal="center" vertical="center" readingOrder="1"/>
    </xf>
    <xf numFmtId="0" fontId="84" fillId="99" borderId="48" xfId="0" applyFont="1" applyFill="1" applyBorder="1" applyAlignment="1">
      <alignment horizontal="center" vertical="center" readingOrder="1"/>
    </xf>
    <xf numFmtId="0" fontId="84" fillId="99" borderId="56" xfId="0" applyFont="1" applyFill="1" applyBorder="1" applyAlignment="1">
      <alignment horizontal="center" vertical="center" readingOrder="1"/>
    </xf>
    <xf numFmtId="0" fontId="90" fillId="100" borderId="62" xfId="0" applyFont="1" applyFill="1" applyBorder="1" applyAlignment="1">
      <alignment horizontal="center" vertical="center" readingOrder="1"/>
    </xf>
    <xf numFmtId="0" fontId="90" fillId="101" borderId="62" xfId="0" applyFont="1" applyFill="1" applyBorder="1" applyAlignment="1">
      <alignment horizontal="center" vertical="center" readingOrder="1"/>
    </xf>
    <xf numFmtId="0" fontId="90" fillId="100" borderId="48" xfId="0" applyFont="1" applyFill="1" applyBorder="1" applyAlignment="1">
      <alignment horizontal="center" vertical="center" readingOrder="1"/>
    </xf>
    <xf numFmtId="0" fontId="84" fillId="100" borderId="48" xfId="0" applyFont="1" applyFill="1" applyBorder="1" applyAlignment="1">
      <alignment horizontal="center" vertical="center" readingOrder="1"/>
    </xf>
    <xf numFmtId="0" fontId="84" fillId="100" borderId="56" xfId="0" applyFont="1" applyFill="1" applyBorder="1" applyAlignment="1">
      <alignment horizontal="center" vertical="center" readingOrder="1"/>
    </xf>
    <xf numFmtId="0" fontId="0" fillId="0" borderId="49" xfId="0" applyBorder="1" applyAlignment="1">
      <alignment horizontal="center" vertical="center" readingOrder="1"/>
    </xf>
    <xf numFmtId="0" fontId="0" fillId="0" borderId="48" xfId="0" applyBorder="1" applyAlignment="1">
      <alignment horizontal="center" vertical="center" readingOrder="1"/>
    </xf>
    <xf numFmtId="0" fontId="0" fillId="0" borderId="56" xfId="0" applyBorder="1" applyAlignment="1">
      <alignment horizontal="center" vertical="center" readingOrder="1"/>
    </xf>
    <xf numFmtId="165" fontId="91" fillId="102" borderId="4" xfId="0" applyNumberFormat="1" applyFont="1" applyFill="1" applyBorder="1" applyAlignment="1">
      <alignment horizontal="center" vertical="center"/>
    </xf>
    <xf numFmtId="0" fontId="0" fillId="99" borderId="48" xfId="0" applyFill="1" applyBorder="1" applyAlignment="1">
      <alignment horizontal="center" vertical="center" readingOrder="1"/>
    </xf>
    <xf numFmtId="0" fontId="0" fillId="99" borderId="56" xfId="0" applyFill="1" applyBorder="1" applyAlignment="1">
      <alignment horizontal="center" vertical="center" readingOrder="1"/>
    </xf>
    <xf numFmtId="0" fontId="0" fillId="0" borderId="63" xfId="0" applyBorder="1" applyAlignment="1">
      <alignment horizontal="center" vertical="center" readingOrder="1"/>
    </xf>
    <xf numFmtId="0" fontId="0" fillId="0" borderId="62" xfId="0" applyBorder="1" applyAlignment="1">
      <alignment horizontal="center" vertical="center" readingOrder="1"/>
    </xf>
    <xf numFmtId="0" fontId="92" fillId="99" borderId="63" xfId="0" applyFont="1" applyFill="1" applyBorder="1" applyAlignment="1">
      <alignment readingOrder="1"/>
    </xf>
    <xf numFmtId="0" fontId="92" fillId="99" borderId="48" xfId="0" applyFont="1" applyFill="1" applyBorder="1" applyAlignment="1">
      <alignment readingOrder="1"/>
    </xf>
    <xf numFmtId="0" fontId="92" fillId="99" borderId="62" xfId="0" applyFont="1" applyFill="1" applyBorder="1" applyAlignment="1">
      <alignment readingOrder="1"/>
    </xf>
    <xf numFmtId="0" fontId="84" fillId="0" borderId="59" xfId="0" applyFont="1" applyBorder="1" applyAlignment="1">
      <alignment readingOrder="1"/>
    </xf>
    <xf numFmtId="0" fontId="84" fillId="0" borderId="60" xfId="0" applyFont="1" applyBorder="1" applyAlignment="1">
      <alignment readingOrder="1"/>
    </xf>
    <xf numFmtId="0" fontId="84" fillId="0" borderId="62" xfId="0" applyFont="1" applyBorder="1" applyAlignment="1">
      <alignment readingOrder="1"/>
    </xf>
    <xf numFmtId="0" fontId="84" fillId="0" borderId="56" xfId="0" applyFont="1" applyBorder="1" applyAlignment="1">
      <alignment readingOrder="1"/>
    </xf>
    <xf numFmtId="0" fontId="89" fillId="103" borderId="62" xfId="0" applyFont="1" applyFill="1" applyBorder="1" applyAlignment="1">
      <alignment readingOrder="1"/>
    </xf>
    <xf numFmtId="166" fontId="93" fillId="0" borderId="62" xfId="0" applyNumberFormat="1" applyFont="1" applyBorder="1" applyAlignment="1">
      <alignment readingOrder="1"/>
    </xf>
    <xf numFmtId="166" fontId="89" fillId="0" borderId="62" xfId="0" applyNumberFormat="1" applyFont="1" applyBorder="1" applyAlignment="1">
      <alignment readingOrder="1"/>
    </xf>
    <xf numFmtId="166" fontId="94" fillId="0" borderId="62" xfId="0" applyNumberFormat="1" applyFont="1" applyBorder="1" applyAlignment="1">
      <alignment readingOrder="1"/>
    </xf>
    <xf numFmtId="166" fontId="93" fillId="104" borderId="62" xfId="0" applyNumberFormat="1" applyFont="1" applyFill="1" applyBorder="1" applyAlignment="1">
      <alignment horizontal="center" readingOrder="1"/>
    </xf>
    <xf numFmtId="0" fontId="84" fillId="105" borderId="62" xfId="0" applyFont="1" applyFill="1" applyBorder="1" applyAlignment="1">
      <alignment readingOrder="1"/>
    </xf>
    <xf numFmtId="166" fontId="93" fillId="106" borderId="62" xfId="0" applyNumberFormat="1" applyFont="1" applyFill="1" applyBorder="1" applyAlignment="1">
      <alignment readingOrder="1"/>
    </xf>
    <xf numFmtId="0" fontId="93" fillId="101" borderId="62" xfId="0" applyFont="1" applyFill="1" applyBorder="1" applyAlignment="1">
      <alignment readingOrder="1"/>
    </xf>
    <xf numFmtId="166" fontId="93" fillId="107" borderId="62" xfId="0" applyNumberFormat="1" applyFont="1" applyFill="1" applyBorder="1" applyAlignment="1">
      <alignment readingOrder="1"/>
    </xf>
    <xf numFmtId="0" fontId="84" fillId="95" borderId="62" xfId="0" applyFont="1" applyFill="1" applyBorder="1" applyAlignment="1">
      <alignment readingOrder="1"/>
    </xf>
    <xf numFmtId="0" fontId="84" fillId="0" borderId="67" xfId="0" applyFont="1" applyBorder="1" applyAlignment="1">
      <alignment readingOrder="1"/>
    </xf>
    <xf numFmtId="166" fontId="89" fillId="103" borderId="62" xfId="0" applyNumberFormat="1" applyFont="1" applyFill="1" applyBorder="1" applyAlignment="1">
      <alignment readingOrder="1"/>
    </xf>
    <xf numFmtId="166" fontId="84" fillId="0" borderId="62" xfId="0" applyNumberFormat="1" applyFont="1" applyBorder="1" applyAlignment="1">
      <alignment readingOrder="1"/>
    </xf>
    <xf numFmtId="166" fontId="84" fillId="0" borderId="59" xfId="0" applyNumberFormat="1" applyFont="1" applyBorder="1" applyAlignment="1">
      <alignment readingOrder="1"/>
    </xf>
    <xf numFmtId="0" fontId="84" fillId="0" borderId="4" xfId="0" applyFont="1" applyBorder="1" applyAlignment="1">
      <alignment readingOrder="1"/>
    </xf>
    <xf numFmtId="166" fontId="84" fillId="104" borderId="62" xfId="0" applyNumberFormat="1" applyFont="1" applyFill="1" applyBorder="1" applyAlignment="1">
      <alignment readingOrder="1"/>
    </xf>
    <xf numFmtId="166" fontId="84" fillId="104" borderId="59" xfId="0" applyNumberFormat="1" applyFont="1" applyFill="1" applyBorder="1" applyAlignment="1">
      <alignment readingOrder="1"/>
    </xf>
    <xf numFmtId="166" fontId="93" fillId="104" borderId="59" xfId="0" applyNumberFormat="1" applyFont="1" applyFill="1" applyBorder="1" applyAlignment="1">
      <alignment horizontal="center" readingOrder="1"/>
    </xf>
    <xf numFmtId="0" fontId="84" fillId="105" borderId="4" xfId="0" applyFont="1" applyFill="1" applyBorder="1" applyAlignment="1">
      <alignment readingOrder="1"/>
    </xf>
    <xf numFmtId="166" fontId="95" fillId="0" borderId="62" xfId="0" applyNumberFormat="1" applyFont="1" applyBorder="1" applyAlignment="1">
      <alignment readingOrder="1"/>
    </xf>
    <xf numFmtId="0" fontId="0" fillId="2" borderId="4" xfId="0" applyFill="1" applyBorder="1"/>
    <xf numFmtId="0" fontId="84" fillId="108" borderId="4" xfId="0" applyFont="1" applyFill="1" applyBorder="1" applyAlignment="1">
      <alignment readingOrder="1"/>
    </xf>
    <xf numFmtId="0" fontId="84" fillId="49" borderId="4" xfId="0" applyFont="1" applyFill="1" applyBorder="1" applyAlignment="1">
      <alignment readingOrder="1"/>
    </xf>
    <xf numFmtId="166" fontId="93" fillId="109" borderId="62" xfId="0" applyNumberFormat="1" applyFont="1" applyFill="1" applyBorder="1" applyAlignment="1">
      <alignment readingOrder="1"/>
    </xf>
    <xf numFmtId="0" fontId="84" fillId="110" borderId="4" xfId="0" applyFont="1" applyFill="1" applyBorder="1" applyAlignment="1">
      <alignment readingOrder="1"/>
    </xf>
    <xf numFmtId="0" fontId="89" fillId="101" borderId="4" xfId="0" applyFont="1" applyFill="1" applyBorder="1" applyAlignment="1">
      <alignment readingOrder="1"/>
    </xf>
    <xf numFmtId="0" fontId="84" fillId="95" borderId="4" xfId="0" applyFont="1" applyFill="1" applyBorder="1" applyAlignment="1">
      <alignment readingOrder="1"/>
    </xf>
    <xf numFmtId="0" fontId="84" fillId="0" borderId="68" xfId="0" applyFont="1" applyBorder="1" applyAlignment="1">
      <alignment readingOrder="1"/>
    </xf>
    <xf numFmtId="0" fontId="84" fillId="105" borderId="67" xfId="0" applyFont="1" applyFill="1" applyBorder="1" applyAlignment="1">
      <alignment readingOrder="1"/>
    </xf>
    <xf numFmtId="0" fontId="84" fillId="108" borderId="60" xfId="0" applyFont="1" applyFill="1" applyBorder="1" applyAlignment="1">
      <alignment readingOrder="1"/>
    </xf>
    <xf numFmtId="0" fontId="84" fillId="108" borderId="62" xfId="0" applyFont="1" applyFill="1" applyBorder="1" applyAlignment="1">
      <alignment readingOrder="1"/>
    </xf>
    <xf numFmtId="0" fontId="84" fillId="49" borderId="69" xfId="0" applyFont="1" applyFill="1" applyBorder="1" applyAlignment="1">
      <alignment readingOrder="1"/>
    </xf>
    <xf numFmtId="0" fontId="84" fillId="49" borderId="67" xfId="0" applyFont="1" applyFill="1" applyBorder="1" applyAlignment="1">
      <alignment readingOrder="1"/>
    </xf>
    <xf numFmtId="0" fontId="84" fillId="0" borderId="6" xfId="0" applyFont="1" applyBorder="1" applyAlignment="1">
      <alignment readingOrder="1"/>
    </xf>
    <xf numFmtId="0" fontId="84" fillId="0" borderId="70" xfId="0" applyFont="1" applyBorder="1" applyAlignment="1">
      <alignment readingOrder="1"/>
    </xf>
    <xf numFmtId="0" fontId="84" fillId="2" borderId="4" xfId="0" applyFont="1" applyFill="1" applyBorder="1" applyAlignment="1">
      <alignment readingOrder="1"/>
    </xf>
    <xf numFmtId="0" fontId="84" fillId="0" borderId="71" xfId="0" applyFont="1" applyBorder="1" applyAlignment="1">
      <alignment readingOrder="1"/>
    </xf>
    <xf numFmtId="0" fontId="89" fillId="0" borderId="62" xfId="0" applyFont="1" applyBorder="1" applyAlignment="1">
      <alignment readingOrder="1"/>
    </xf>
    <xf numFmtId="0" fontId="93" fillId="0" borderId="62" xfId="0" applyFont="1" applyBorder="1" applyAlignment="1">
      <alignment readingOrder="1"/>
    </xf>
    <xf numFmtId="16" fontId="84" fillId="0" borderId="62" xfId="0" applyNumberFormat="1" applyFont="1" applyBorder="1" applyAlignment="1">
      <alignment horizontal="center" readingOrder="1"/>
    </xf>
    <xf numFmtId="0" fontId="93" fillId="106" borderId="62" xfId="0" applyFont="1" applyFill="1" applyBorder="1" applyAlignment="1">
      <alignment readingOrder="1"/>
    </xf>
    <xf numFmtId="0" fontId="93" fillId="107" borderId="62" xfId="0" applyFont="1" applyFill="1" applyBorder="1" applyAlignment="1">
      <alignment readingOrder="1"/>
    </xf>
    <xf numFmtId="0" fontId="96" fillId="46" borderId="62" xfId="0" applyFont="1" applyFill="1" applyBorder="1" applyAlignment="1">
      <alignment readingOrder="1"/>
    </xf>
    <xf numFmtId="16" fontId="93" fillId="104" borderId="62" xfId="0" applyNumberFormat="1" applyFont="1" applyFill="1" applyBorder="1" applyAlignment="1">
      <alignment readingOrder="1"/>
    </xf>
    <xf numFmtId="0" fontId="93" fillId="104" borderId="62" xfId="0" applyFont="1" applyFill="1" applyBorder="1" applyAlignment="1">
      <alignment readingOrder="1"/>
    </xf>
    <xf numFmtId="0" fontId="84" fillId="46" borderId="4" xfId="0" applyFont="1" applyFill="1" applyBorder="1" applyAlignment="1">
      <alignment readingOrder="1"/>
    </xf>
    <xf numFmtId="16" fontId="84" fillId="0" borderId="62" xfId="0" applyNumberFormat="1" applyFont="1" applyBorder="1" applyAlignment="1">
      <alignment horizontal="left" readingOrder="1"/>
    </xf>
    <xf numFmtId="0" fontId="93" fillId="0" borderId="62" xfId="0" applyFont="1" applyBorder="1" applyAlignment="1">
      <alignment horizontal="left" readingOrder="1"/>
    </xf>
    <xf numFmtId="0" fontId="84" fillId="0" borderId="63" xfId="0" applyFont="1" applyBorder="1" applyAlignment="1">
      <alignment readingOrder="1"/>
    </xf>
    <xf numFmtId="0" fontId="6" fillId="0" borderId="11" xfId="0" applyFont="1" applyBorder="1" applyAlignment="1">
      <alignment vertical="top" wrapText="1"/>
    </xf>
    <xf numFmtId="0" fontId="15" fillId="80" borderId="0" xfId="0" applyFont="1" applyFill="1" applyAlignment="1">
      <alignment horizontal="left" vertical="center" wrapText="1"/>
    </xf>
    <xf numFmtId="0" fontId="6" fillId="0" borderId="13" xfId="0" applyFont="1" applyBorder="1"/>
    <xf numFmtId="0" fontId="17" fillId="91" borderId="11" xfId="0" applyFont="1" applyFill="1" applyBorder="1" applyAlignment="1">
      <alignment horizontal="center" vertical="center" wrapText="1"/>
    </xf>
    <xf numFmtId="0" fontId="6" fillId="73" borderId="12" xfId="0" applyFont="1" applyFill="1" applyBorder="1" applyAlignment="1">
      <alignment horizontal="center"/>
    </xf>
    <xf numFmtId="0" fontId="6" fillId="73" borderId="3" xfId="0" applyFont="1" applyFill="1" applyBorder="1" applyAlignment="1">
      <alignment horizontal="center"/>
    </xf>
    <xf numFmtId="0" fontId="6" fillId="73" borderId="11" xfId="0" applyFont="1" applyFill="1" applyBorder="1" applyAlignment="1">
      <alignment horizontal="center"/>
    </xf>
    <xf numFmtId="0" fontId="6" fillId="73" borderId="11" xfId="0" applyFont="1" applyFill="1" applyBorder="1"/>
    <xf numFmtId="16" fontId="16" fillId="0" borderId="0" xfId="0" applyNumberFormat="1" applyFont="1"/>
    <xf numFmtId="0" fontId="6" fillId="0" borderId="22" xfId="0" applyFont="1" applyBorder="1" applyAlignment="1">
      <alignment horizontal="center"/>
    </xf>
    <xf numFmtId="0" fontId="17" fillId="54" borderId="11" xfId="0" applyFont="1" applyFill="1" applyBorder="1" applyAlignment="1">
      <alignment horizontal="center" vertical="center" wrapText="1"/>
    </xf>
    <xf numFmtId="0" fontId="8" fillId="0" borderId="0" xfId="0" applyFont="1"/>
    <xf numFmtId="0" fontId="8" fillId="0" borderId="4" xfId="0" applyFont="1" applyBorder="1" applyAlignment="1">
      <alignment vertical="top"/>
    </xf>
    <xf numFmtId="0" fontId="28" fillId="50" borderId="0" xfId="0" applyFont="1" applyFill="1" applyAlignment="1">
      <alignment vertical="top"/>
    </xf>
    <xf numFmtId="0" fontId="5" fillId="0" borderId="9" xfId="0" applyFont="1" applyBorder="1" applyAlignment="1">
      <alignment vertical="top"/>
    </xf>
    <xf numFmtId="0" fontId="5" fillId="0" borderId="4" xfId="0" applyFont="1" applyBorder="1" applyAlignment="1">
      <alignment vertical="top"/>
    </xf>
    <xf numFmtId="0" fontId="61" fillId="19" borderId="4" xfId="0" applyFont="1" applyFill="1" applyBorder="1" applyAlignment="1">
      <alignment vertical="top"/>
    </xf>
    <xf numFmtId="0" fontId="6" fillId="19" borderId="4" xfId="0" applyFont="1" applyFill="1" applyBorder="1" applyAlignment="1">
      <alignment vertical="top"/>
    </xf>
    <xf numFmtId="0" fontId="6" fillId="0" borderId="6" xfId="0" applyFont="1" applyBorder="1" applyAlignment="1">
      <alignment vertical="top"/>
    </xf>
    <xf numFmtId="0" fontId="6" fillId="0" borderId="7" xfId="0" applyFont="1" applyBorder="1" applyAlignment="1">
      <alignment vertical="top"/>
    </xf>
    <xf numFmtId="0" fontId="6" fillId="0" borderId="24" xfId="0" applyFont="1" applyBorder="1" applyAlignment="1">
      <alignment vertical="top"/>
    </xf>
    <xf numFmtId="0" fontId="6" fillId="5" borderId="4" xfId="0" applyFont="1" applyFill="1" applyBorder="1" applyAlignment="1">
      <alignment vertical="top"/>
    </xf>
    <xf numFmtId="0" fontId="6" fillId="4" borderId="7" xfId="0" applyFont="1" applyFill="1" applyBorder="1" applyAlignment="1">
      <alignment vertical="top"/>
    </xf>
    <xf numFmtId="0" fontId="28" fillId="38" borderId="3" xfId="0" applyFont="1" applyFill="1" applyBorder="1" applyAlignment="1">
      <alignment vertical="top"/>
    </xf>
    <xf numFmtId="0" fontId="6" fillId="81" borderId="4" xfId="0" applyFont="1" applyFill="1" applyBorder="1" applyAlignment="1">
      <alignment vertical="top"/>
    </xf>
    <xf numFmtId="0" fontId="6" fillId="35" borderId="4" xfId="0" applyFont="1" applyFill="1" applyBorder="1" applyAlignment="1">
      <alignment vertical="top"/>
    </xf>
    <xf numFmtId="0" fontId="28" fillId="83" borderId="4" xfId="0" applyFont="1" applyFill="1" applyBorder="1" applyAlignment="1">
      <alignment vertical="top"/>
    </xf>
    <xf numFmtId="0" fontId="6" fillId="0" borderId="33" xfId="0" applyFont="1" applyBorder="1" applyAlignment="1">
      <alignment vertical="top"/>
    </xf>
    <xf numFmtId="0" fontId="6" fillId="0" borderId="20" xfId="0" applyFont="1" applyBorder="1" applyAlignment="1">
      <alignment vertical="top"/>
    </xf>
    <xf numFmtId="0" fontId="6" fillId="48" borderId="4" xfId="0" applyFont="1" applyFill="1" applyBorder="1" applyAlignment="1">
      <alignment vertical="top"/>
    </xf>
    <xf numFmtId="0" fontId="6" fillId="23" borderId="3" xfId="0" applyFont="1" applyFill="1" applyBorder="1" applyAlignment="1">
      <alignment vertical="top"/>
    </xf>
    <xf numFmtId="0" fontId="6" fillId="4" borderId="4" xfId="0" applyFont="1" applyFill="1" applyBorder="1" applyAlignment="1">
      <alignment vertical="top"/>
    </xf>
    <xf numFmtId="0" fontId="28" fillId="33" borderId="4" xfId="0" applyFont="1" applyFill="1" applyBorder="1" applyAlignment="1">
      <alignment vertical="top"/>
    </xf>
    <xf numFmtId="0" fontId="28" fillId="33" borderId="5" xfId="0" applyFont="1" applyFill="1" applyBorder="1" applyAlignment="1">
      <alignment vertical="top"/>
    </xf>
    <xf numFmtId="0" fontId="6" fillId="21" borderId="9" xfId="0" applyFont="1" applyFill="1" applyBorder="1" applyAlignment="1">
      <alignment vertical="top"/>
    </xf>
    <xf numFmtId="0" fontId="80" fillId="0" borderId="9" xfId="0" applyFont="1" applyBorder="1" applyAlignment="1">
      <alignment vertical="top"/>
    </xf>
    <xf numFmtId="0" fontId="6" fillId="21" borderId="4" xfId="0" applyFont="1" applyFill="1" applyBorder="1" applyAlignment="1">
      <alignment vertical="top"/>
    </xf>
    <xf numFmtId="0" fontId="6" fillId="91" borderId="4" xfId="0" applyFont="1" applyFill="1" applyBorder="1" applyAlignment="1">
      <alignment vertical="top"/>
    </xf>
    <xf numFmtId="0" fontId="6" fillId="21" borderId="5" xfId="0" applyFont="1" applyFill="1" applyBorder="1" applyAlignment="1">
      <alignment vertical="top"/>
    </xf>
    <xf numFmtId="0" fontId="6" fillId="13" borderId="1" xfId="0" applyFont="1" applyFill="1" applyBorder="1" applyAlignment="1">
      <alignment vertical="top"/>
    </xf>
    <xf numFmtId="0" fontId="28" fillId="25" borderId="0" xfId="0" applyFont="1" applyFill="1" applyAlignment="1">
      <alignment vertical="top"/>
    </xf>
    <xf numFmtId="0" fontId="6" fillId="81" borderId="9" xfId="0" applyFont="1" applyFill="1" applyBorder="1" applyAlignment="1">
      <alignment vertical="top"/>
    </xf>
    <xf numFmtId="0" fontId="6" fillId="91" borderId="5" xfId="0" applyFont="1" applyFill="1" applyBorder="1" applyAlignment="1">
      <alignment vertical="top"/>
    </xf>
    <xf numFmtId="0" fontId="28" fillId="75" borderId="9" xfId="0" applyFont="1" applyFill="1" applyBorder="1" applyAlignment="1">
      <alignment vertical="top"/>
    </xf>
    <xf numFmtId="0" fontId="5" fillId="0" borderId="12" xfId="0" applyFont="1" applyBorder="1" applyAlignment="1">
      <alignment vertical="top"/>
    </xf>
    <xf numFmtId="0" fontId="28" fillId="75" borderId="4" xfId="0" applyFont="1" applyFill="1" applyBorder="1" applyAlignment="1">
      <alignment vertical="top"/>
    </xf>
    <xf numFmtId="0" fontId="5" fillId="0" borderId="3" xfId="0" applyFont="1" applyBorder="1" applyAlignment="1">
      <alignment vertical="top"/>
    </xf>
    <xf numFmtId="0" fontId="28" fillId="72" borderId="0" xfId="0" applyFont="1" applyFill="1" applyAlignment="1">
      <alignment vertical="top"/>
    </xf>
    <xf numFmtId="0" fontId="6" fillId="17" borderId="9" xfId="0" applyFont="1" applyFill="1" applyBorder="1" applyAlignment="1">
      <alignment vertical="top"/>
    </xf>
    <xf numFmtId="0" fontId="5" fillId="0" borderId="20" xfId="0" applyFont="1" applyBorder="1" applyAlignment="1">
      <alignment vertical="top"/>
    </xf>
    <xf numFmtId="0" fontId="6" fillId="17" borderId="4" xfId="0" applyFont="1" applyFill="1" applyBorder="1" applyAlignment="1">
      <alignment vertical="top"/>
    </xf>
    <xf numFmtId="0" fontId="5" fillId="0" borderId="10" xfId="0" applyFont="1" applyBorder="1" applyAlignment="1">
      <alignment vertical="top"/>
    </xf>
    <xf numFmtId="0" fontId="6" fillId="4" borderId="0" xfId="0" applyFont="1" applyFill="1" applyAlignment="1">
      <alignment vertical="top"/>
    </xf>
    <xf numFmtId="0" fontId="6" fillId="36" borderId="4" xfId="0" applyFont="1" applyFill="1" applyBorder="1" applyAlignment="1">
      <alignment vertical="top"/>
    </xf>
    <xf numFmtId="0" fontId="6" fillId="0" borderId="10" xfId="0" applyFont="1" applyBorder="1" applyAlignment="1">
      <alignment vertical="top"/>
    </xf>
    <xf numFmtId="0" fontId="6" fillId="17" borderId="5" xfId="0" applyFont="1" applyFill="1" applyBorder="1" applyAlignment="1">
      <alignment vertical="top"/>
    </xf>
    <xf numFmtId="0" fontId="6" fillId="36" borderId="5" xfId="0" applyFont="1" applyFill="1" applyBorder="1" applyAlignment="1">
      <alignment vertical="top"/>
    </xf>
    <xf numFmtId="0" fontId="6" fillId="0" borderId="19" xfId="0" applyFont="1" applyBorder="1" applyAlignment="1">
      <alignment vertical="top"/>
    </xf>
    <xf numFmtId="0" fontId="6" fillId="24" borderId="25" xfId="0" applyFont="1" applyFill="1" applyBorder="1" applyAlignment="1">
      <alignment vertical="top"/>
    </xf>
    <xf numFmtId="0" fontId="28" fillId="26" borderId="9" xfId="0" applyFont="1" applyFill="1" applyBorder="1" applyAlignment="1">
      <alignment vertical="top"/>
    </xf>
    <xf numFmtId="0" fontId="28" fillId="26" borderId="4" xfId="0" applyFont="1" applyFill="1" applyBorder="1" applyAlignment="1">
      <alignment vertical="top"/>
    </xf>
    <xf numFmtId="0" fontId="28" fillId="91" borderId="4" xfId="0" applyFont="1" applyFill="1" applyBorder="1" applyAlignment="1">
      <alignment vertical="top"/>
    </xf>
    <xf numFmtId="0" fontId="6" fillId="4" borderId="6" xfId="0" applyFont="1" applyFill="1" applyBorder="1" applyAlignment="1">
      <alignment vertical="top"/>
    </xf>
    <xf numFmtId="0" fontId="28" fillId="26" borderId="5" xfId="0" applyFont="1" applyFill="1" applyBorder="1" applyAlignment="1">
      <alignment vertical="top"/>
    </xf>
    <xf numFmtId="0" fontId="28" fillId="78" borderId="12" xfId="0" applyFont="1" applyFill="1" applyBorder="1" applyAlignment="1">
      <alignment vertical="top"/>
    </xf>
    <xf numFmtId="0" fontId="6" fillId="79" borderId="12" xfId="0" applyFont="1" applyFill="1" applyBorder="1" applyAlignment="1">
      <alignment vertical="top"/>
    </xf>
    <xf numFmtId="0" fontId="28" fillId="78" borderId="3" xfId="0" applyFont="1" applyFill="1" applyBorder="1" applyAlignment="1">
      <alignment vertical="top"/>
    </xf>
    <xf numFmtId="0" fontId="6" fillId="79" borderId="3" xfId="0" applyFont="1" applyFill="1" applyBorder="1" applyAlignment="1">
      <alignment vertical="top"/>
    </xf>
    <xf numFmtId="0" fontId="28" fillId="78" borderId="21" xfId="0" applyFont="1" applyFill="1" applyBorder="1" applyAlignment="1">
      <alignment vertical="top"/>
    </xf>
    <xf numFmtId="0" fontId="6" fillId="111" borderId="4" xfId="0" applyFont="1" applyFill="1" applyBorder="1" applyAlignment="1">
      <alignment vertical="top"/>
    </xf>
    <xf numFmtId="0" fontId="28" fillId="32" borderId="12" xfId="0" applyFont="1" applyFill="1" applyBorder="1" applyAlignment="1">
      <alignment vertical="top"/>
    </xf>
    <xf numFmtId="0" fontId="6" fillId="12" borderId="9" xfId="0" applyFont="1" applyFill="1" applyBorder="1" applyAlignment="1">
      <alignment vertical="top"/>
    </xf>
    <xf numFmtId="0" fontId="28" fillId="32" borderId="3" xfId="0" applyFont="1" applyFill="1" applyBorder="1" applyAlignment="1">
      <alignment vertical="top"/>
    </xf>
    <xf numFmtId="0" fontId="6" fillId="12" borderId="4" xfId="0" applyFont="1" applyFill="1" applyBorder="1" applyAlignment="1">
      <alignment vertical="top"/>
    </xf>
    <xf numFmtId="0" fontId="28" fillId="32" borderId="11" xfId="0" applyFont="1" applyFill="1" applyBorder="1" applyAlignment="1">
      <alignment vertical="top"/>
    </xf>
    <xf numFmtId="0" fontId="6" fillId="12" borderId="5" xfId="0" applyFont="1" applyFill="1" applyBorder="1" applyAlignment="1">
      <alignment vertical="top"/>
    </xf>
    <xf numFmtId="0" fontId="6" fillId="12" borderId="3" xfId="0" applyFont="1" applyFill="1" applyBorder="1" applyAlignment="1">
      <alignment vertical="top"/>
    </xf>
    <xf numFmtId="0" fontId="6" fillId="16" borderId="9" xfId="0" applyFont="1" applyFill="1" applyBorder="1" applyAlignment="1">
      <alignment vertical="top"/>
    </xf>
    <xf numFmtId="0" fontId="6" fillId="16" borderId="4" xfId="0" applyFont="1" applyFill="1" applyBorder="1" applyAlignment="1">
      <alignment vertical="top"/>
    </xf>
    <xf numFmtId="0" fontId="28" fillId="63" borderId="4" xfId="0" applyFont="1" applyFill="1" applyBorder="1" applyAlignment="1">
      <alignment vertical="top"/>
    </xf>
    <xf numFmtId="0" fontId="6" fillId="0" borderId="21" xfId="0" applyFont="1" applyBorder="1" applyAlignment="1">
      <alignment vertical="top"/>
    </xf>
    <xf numFmtId="0" fontId="6" fillId="30" borderId="4" xfId="0" applyFont="1" applyFill="1" applyBorder="1" applyAlignment="1">
      <alignment vertical="top"/>
    </xf>
    <xf numFmtId="0" fontId="6" fillId="0" borderId="25" xfId="0" applyFont="1" applyBorder="1" applyAlignment="1">
      <alignment vertical="top"/>
    </xf>
    <xf numFmtId="0" fontId="8" fillId="90" borderId="11" xfId="0" applyFont="1" applyFill="1" applyBorder="1" applyAlignment="1">
      <alignment vertical="top"/>
    </xf>
    <xf numFmtId="0" fontId="6" fillId="4" borderId="5" xfId="0" applyFont="1" applyFill="1" applyBorder="1" applyAlignment="1">
      <alignment vertical="top"/>
    </xf>
    <xf numFmtId="0" fontId="0" fillId="0" borderId="0" xfId="0" applyAlignment="1">
      <alignment vertical="center" wrapText="1" readingOrder="1"/>
    </xf>
    <xf numFmtId="0" fontId="0" fillId="0" borderId="0" xfId="0" applyAlignment="1">
      <alignment vertical="center" readingOrder="1"/>
    </xf>
    <xf numFmtId="0" fontId="28" fillId="75" borderId="21" xfId="0" applyFont="1" applyFill="1" applyBorder="1" applyAlignment="1">
      <alignment vertical="top"/>
    </xf>
    <xf numFmtId="0" fontId="6" fillId="112" borderId="20" xfId="0" applyFont="1" applyFill="1" applyBorder="1" applyAlignment="1">
      <alignment vertical="top"/>
    </xf>
    <xf numFmtId="0" fontId="11" fillId="22" borderId="72" xfId="0" applyFont="1" applyFill="1" applyBorder="1" applyAlignment="1">
      <alignment vertical="center" wrapText="1" readingOrder="1"/>
    </xf>
    <xf numFmtId="0" fontId="11" fillId="22" borderId="73" xfId="0" applyFont="1" applyFill="1" applyBorder="1" applyAlignment="1">
      <alignment vertical="center" wrapText="1" readingOrder="1"/>
    </xf>
    <xf numFmtId="0" fontId="0" fillId="0" borderId="3" xfId="0" applyBorder="1" applyAlignment="1">
      <alignment vertical="center" wrapText="1" readingOrder="1"/>
    </xf>
    <xf numFmtId="0" fontId="0" fillId="0" borderId="3" xfId="0" applyBorder="1" applyAlignment="1">
      <alignment vertical="center" readingOrder="1"/>
    </xf>
    <xf numFmtId="0" fontId="0" fillId="0" borderId="3" xfId="0" applyBorder="1" applyAlignment="1">
      <alignment vertical="center"/>
    </xf>
    <xf numFmtId="0" fontId="14" fillId="72" borderId="3" xfId="0" applyFont="1" applyFill="1" applyBorder="1" applyAlignment="1">
      <alignment vertical="center"/>
    </xf>
    <xf numFmtId="0" fontId="14" fillId="78" borderId="3" xfId="0" applyFont="1" applyFill="1" applyBorder="1" applyAlignment="1">
      <alignment vertical="center"/>
    </xf>
    <xf numFmtId="0" fontId="0" fillId="0" borderId="3" xfId="0" applyBorder="1" applyAlignment="1">
      <alignment vertical="center" wrapText="1"/>
    </xf>
    <xf numFmtId="0" fontId="14" fillId="25" borderId="3" xfId="0" applyFont="1" applyFill="1" applyBorder="1" applyAlignment="1">
      <alignment vertical="center"/>
    </xf>
    <xf numFmtId="0" fontId="14" fillId="75" borderId="3" xfId="0" applyFont="1" applyFill="1" applyBorder="1" applyAlignment="1">
      <alignment vertical="center"/>
    </xf>
    <xf numFmtId="0" fontId="14" fillId="32" borderId="3" xfId="0" applyFont="1" applyFill="1" applyBorder="1" applyAlignment="1">
      <alignment vertical="center"/>
    </xf>
    <xf numFmtId="0" fontId="6" fillId="18" borderId="20" xfId="0" applyFont="1" applyFill="1" applyBorder="1" applyAlignment="1">
      <alignment vertical="top"/>
    </xf>
    <xf numFmtId="0" fontId="6" fillId="18" borderId="38" xfId="0" applyFont="1" applyFill="1" applyBorder="1" applyAlignment="1">
      <alignment vertical="top"/>
    </xf>
    <xf numFmtId="0" fontId="0" fillId="16" borderId="3" xfId="0" applyFill="1" applyBorder="1" applyAlignment="1">
      <alignment vertical="center" wrapText="1"/>
    </xf>
    <xf numFmtId="0" fontId="0" fillId="48" borderId="3" xfId="0" applyFill="1" applyBorder="1" applyAlignment="1">
      <alignment vertical="center" wrapText="1"/>
    </xf>
    <xf numFmtId="0" fontId="0" fillId="79" borderId="3" xfId="0" applyFill="1" applyBorder="1" applyAlignment="1">
      <alignment vertical="center" wrapText="1"/>
    </xf>
    <xf numFmtId="0" fontId="0" fillId="111" borderId="3" xfId="0" applyFill="1" applyBorder="1" applyAlignment="1">
      <alignment vertical="center" wrapText="1"/>
    </xf>
    <xf numFmtId="0" fontId="0" fillId="112" borderId="20" xfId="0" applyFill="1" applyBorder="1" applyAlignment="1">
      <alignment vertical="center" wrapText="1"/>
    </xf>
    <xf numFmtId="0" fontId="14" fillId="26" borderId="3" xfId="0" applyFont="1" applyFill="1" applyBorder="1" applyAlignment="1">
      <alignment vertical="center" wrapText="1"/>
    </xf>
    <xf numFmtId="0" fontId="0" fillId="17" borderId="3" xfId="0" applyFill="1" applyBorder="1" applyAlignment="1">
      <alignment vertical="center" wrapText="1"/>
    </xf>
    <xf numFmtId="0" fontId="0" fillId="81" borderId="3" xfId="0" applyFill="1" applyBorder="1" applyAlignment="1">
      <alignment vertical="center" wrapText="1"/>
    </xf>
    <xf numFmtId="0" fontId="14" fillId="75" borderId="3" xfId="0" applyFont="1" applyFill="1" applyBorder="1" applyAlignment="1">
      <alignment vertical="center" wrapText="1"/>
    </xf>
    <xf numFmtId="0" fontId="11" fillId="22" borderId="74" xfId="0" applyFont="1" applyFill="1" applyBorder="1" applyAlignment="1">
      <alignment vertical="center" wrapText="1" readingOrder="1"/>
    </xf>
    <xf numFmtId="0" fontId="14" fillId="50" borderId="10" xfId="0" applyFont="1" applyFill="1" applyBorder="1" applyAlignment="1">
      <alignment vertical="center"/>
    </xf>
    <xf numFmtId="0" fontId="14" fillId="113" borderId="10" xfId="0" applyFont="1" applyFill="1" applyBorder="1" applyAlignment="1">
      <alignment vertical="center"/>
    </xf>
    <xf numFmtId="0" fontId="0" fillId="113" borderId="0" xfId="0" applyFill="1"/>
    <xf numFmtId="0" fontId="0" fillId="113" borderId="0" xfId="0" applyFill="1" applyAlignment="1">
      <alignment wrapText="1"/>
    </xf>
    <xf numFmtId="0" fontId="0" fillId="78" borderId="0" xfId="0" applyFill="1"/>
    <xf numFmtId="0" fontId="0" fillId="75" borderId="0" xfId="0" applyFill="1"/>
    <xf numFmtId="0" fontId="0" fillId="18" borderId="10" xfId="0" applyFill="1" applyBorder="1" applyAlignment="1">
      <alignment vertical="center" wrapText="1"/>
    </xf>
    <xf numFmtId="0" fontId="0" fillId="34" borderId="0" xfId="0" applyFill="1"/>
    <xf numFmtId="0" fontId="14" fillId="114" borderId="3" xfId="0" applyFont="1" applyFill="1" applyBorder="1" applyAlignment="1">
      <alignment vertical="center"/>
    </xf>
    <xf numFmtId="0" fontId="0" fillId="114" borderId="0" xfId="0" applyFill="1"/>
    <xf numFmtId="0" fontId="0" fillId="32" borderId="0" xfId="0" applyFill="1"/>
    <xf numFmtId="0" fontId="3" fillId="0" borderId="0" xfId="0" applyFont="1" applyAlignment="1">
      <alignment vertical="center"/>
    </xf>
    <xf numFmtId="0" fontId="100" fillId="0" borderId="0" xfId="0" applyFont="1" applyAlignment="1">
      <alignment readingOrder="1"/>
    </xf>
    <xf numFmtId="0" fontId="106" fillId="0" borderId="81" xfId="0" applyFont="1" applyBorder="1" applyAlignment="1">
      <alignment vertical="center" wrapText="1" readingOrder="1"/>
    </xf>
    <xf numFmtId="0" fontId="97" fillId="0" borderId="84" xfId="0" applyFont="1" applyBorder="1" applyAlignment="1">
      <alignment vertical="center" wrapText="1" readingOrder="1"/>
    </xf>
    <xf numFmtId="0" fontId="97" fillId="0" borderId="86" xfId="0" applyFont="1" applyBorder="1" applyAlignment="1">
      <alignment vertical="center" wrapText="1" readingOrder="1"/>
    </xf>
    <xf numFmtId="0" fontId="97" fillId="0" borderId="88" xfId="0" applyFont="1" applyBorder="1" applyAlignment="1">
      <alignment vertical="center" wrapText="1" readingOrder="1"/>
    </xf>
    <xf numFmtId="0" fontId="11" fillId="63" borderId="1" xfId="0" applyFont="1" applyFill="1" applyBorder="1" applyAlignment="1">
      <alignment horizontal="center" wrapText="1"/>
    </xf>
    <xf numFmtId="0" fontId="11" fillId="89" borderId="1" xfId="0" applyFont="1" applyFill="1" applyBorder="1" applyAlignment="1">
      <alignment horizontal="center" wrapText="1"/>
    </xf>
    <xf numFmtId="0" fontId="0" fillId="0" borderId="10" xfId="0" applyBorder="1" applyAlignment="1">
      <alignment horizontal="center"/>
    </xf>
    <xf numFmtId="0" fontId="108" fillId="0" borderId="0" xfId="0" applyFont="1"/>
    <xf numFmtId="0" fontId="108" fillId="0" borderId="0" xfId="0" applyFont="1" applyAlignment="1">
      <alignment vertical="center"/>
    </xf>
    <xf numFmtId="0" fontId="108" fillId="0" borderId="0" xfId="0" applyFont="1" applyAlignment="1">
      <alignment vertical="top"/>
    </xf>
    <xf numFmtId="0" fontId="98" fillId="0" borderId="3" xfId="6" applyFont="1" applyFill="1" applyBorder="1" applyAlignment="1">
      <alignment vertical="top" wrapText="1"/>
    </xf>
    <xf numFmtId="0" fontId="109" fillId="0" borderId="9" xfId="4" applyFont="1" applyBorder="1" applyAlignment="1">
      <alignment vertical="top"/>
    </xf>
    <xf numFmtId="0" fontId="109" fillId="0" borderId="4" xfId="4" applyFont="1" applyBorder="1" applyAlignment="1">
      <alignment vertical="top"/>
    </xf>
    <xf numFmtId="0" fontId="99" fillId="0" borderId="3" xfId="0" applyFont="1" applyBorder="1" applyAlignment="1">
      <alignment vertical="center" wrapText="1" readingOrder="1"/>
    </xf>
    <xf numFmtId="0" fontId="28" fillId="30" borderId="4" xfId="0" applyFont="1" applyFill="1" applyBorder="1" applyAlignment="1">
      <alignment vertical="top"/>
    </xf>
    <xf numFmtId="0" fontId="80" fillId="4" borderId="9" xfId="0" applyFont="1" applyFill="1" applyBorder="1" applyAlignment="1">
      <alignment vertical="top"/>
    </xf>
    <xf numFmtId="0" fontId="6" fillId="0" borderId="5" xfId="0" applyFont="1" applyBorder="1" applyAlignment="1">
      <alignment vertical="top" wrapText="1"/>
    </xf>
    <xf numFmtId="0" fontId="6" fillId="73" borderId="3" xfId="0" applyFont="1" applyFill="1" applyBorder="1"/>
    <xf numFmtId="0" fontId="6" fillId="0" borderId="15" xfId="0" applyFont="1" applyBorder="1"/>
    <xf numFmtId="0" fontId="6" fillId="0" borderId="8" xfId="0" applyFont="1" applyBorder="1"/>
    <xf numFmtId="0" fontId="6" fillId="73" borderId="15" xfId="0" applyFont="1" applyFill="1" applyBorder="1" applyAlignment="1">
      <alignment horizontal="center"/>
    </xf>
    <xf numFmtId="0" fontId="6" fillId="0" borderId="22" xfId="0" applyFont="1" applyBorder="1"/>
    <xf numFmtId="0" fontId="6" fillId="0" borderId="38" xfId="0" applyFont="1" applyBorder="1" applyAlignment="1">
      <alignment horizontal="center"/>
    </xf>
    <xf numFmtId="0" fontId="8" fillId="0" borderId="0" xfId="0" applyFont="1" applyAlignment="1">
      <alignment vertical="center"/>
    </xf>
    <xf numFmtId="0" fontId="5" fillId="0" borderId="34" xfId="0" applyFont="1" applyBorder="1" applyAlignment="1">
      <alignment vertical="top"/>
    </xf>
    <xf numFmtId="0" fontId="5" fillId="0" borderId="47" xfId="0" applyFont="1" applyBorder="1" applyAlignment="1">
      <alignment vertical="top"/>
    </xf>
    <xf numFmtId="0" fontId="110" fillId="0" borderId="4" xfId="0" applyFont="1" applyBorder="1" applyAlignment="1">
      <alignment vertical="top"/>
    </xf>
    <xf numFmtId="0" fontId="110" fillId="0" borderId="3" xfId="0" applyFont="1" applyBorder="1" applyAlignment="1">
      <alignment vertical="top"/>
    </xf>
    <xf numFmtId="0" fontId="5" fillId="4" borderId="3" xfId="0" applyFont="1" applyFill="1" applyBorder="1" applyAlignment="1">
      <alignment vertical="top"/>
    </xf>
    <xf numFmtId="0" fontId="110" fillId="0" borderId="7" xfId="0" applyFont="1" applyBorder="1" applyAlignment="1">
      <alignment vertical="top"/>
    </xf>
    <xf numFmtId="0" fontId="110" fillId="0" borderId="6" xfId="0" applyFont="1" applyBorder="1" applyAlignment="1">
      <alignment vertical="top"/>
    </xf>
    <xf numFmtId="0" fontId="110" fillId="0" borderId="3" xfId="0" applyFont="1" applyBorder="1"/>
    <xf numFmtId="0" fontId="5" fillId="0" borderId="6" xfId="0" applyFont="1" applyBorder="1" applyAlignment="1">
      <alignment vertical="top"/>
    </xf>
    <xf numFmtId="0" fontId="63" fillId="16" borderId="3" xfId="0" applyFont="1" applyFill="1" applyBorder="1" applyAlignment="1">
      <alignment vertical="center" wrapText="1"/>
    </xf>
    <xf numFmtId="0" fontId="63" fillId="0" borderId="3" xfId="0" applyFont="1" applyBorder="1" applyAlignment="1">
      <alignment vertical="center" wrapText="1" readingOrder="1"/>
    </xf>
    <xf numFmtId="0" fontId="63" fillId="0" borderId="3" xfId="0" applyFont="1" applyBorder="1" applyAlignment="1">
      <alignment vertical="center" readingOrder="1"/>
    </xf>
    <xf numFmtId="0" fontId="14" fillId="33" borderId="3" xfId="0" applyFont="1" applyFill="1" applyBorder="1" applyAlignment="1">
      <alignment vertical="center" wrapText="1"/>
    </xf>
    <xf numFmtId="0" fontId="14" fillId="63" borderId="3" xfId="0" applyFont="1" applyFill="1" applyBorder="1" applyAlignment="1">
      <alignment vertical="center" wrapText="1"/>
    </xf>
    <xf numFmtId="0" fontId="63" fillId="5" borderId="3" xfId="0" applyFont="1" applyFill="1" applyBorder="1" applyAlignment="1">
      <alignment vertical="center" wrapText="1"/>
    </xf>
    <xf numFmtId="0" fontId="63" fillId="23" borderId="3" xfId="0" applyFont="1" applyFill="1" applyBorder="1" applyAlignment="1">
      <alignment vertical="center" wrapText="1"/>
    </xf>
    <xf numFmtId="0" fontId="63" fillId="48" borderId="3" xfId="0" applyFont="1" applyFill="1" applyBorder="1" applyAlignment="1">
      <alignment vertical="center" wrapText="1"/>
    </xf>
    <xf numFmtId="0" fontId="14" fillId="38" borderId="3" xfId="0" applyFont="1" applyFill="1" applyBorder="1" applyAlignment="1">
      <alignment vertical="center" wrapText="1"/>
    </xf>
    <xf numFmtId="0" fontId="14" fillId="83" borderId="3" xfId="0" applyFont="1" applyFill="1" applyBorder="1" applyAlignment="1">
      <alignment vertical="center" wrapText="1"/>
    </xf>
    <xf numFmtId="0" fontId="63" fillId="0" borderId="0" xfId="0" applyFont="1" applyAlignment="1">
      <alignment vertical="center" wrapText="1" readingOrder="1"/>
    </xf>
    <xf numFmtId="0" fontId="63" fillId="0" borderId="0" xfId="0" applyFont="1" applyAlignment="1">
      <alignment vertical="center" readingOrder="1"/>
    </xf>
    <xf numFmtId="0" fontId="111" fillId="0" borderId="3" xfId="0" applyFont="1" applyBorder="1" applyAlignment="1">
      <alignment horizontal="left" vertical="top"/>
    </xf>
    <xf numFmtId="0" fontId="6" fillId="13" borderId="14" xfId="0" applyFont="1" applyFill="1" applyBorder="1"/>
    <xf numFmtId="0" fontId="6" fillId="0" borderId="34" xfId="0" quotePrefix="1" applyFont="1" applyBorder="1" applyAlignment="1">
      <alignment vertical="top"/>
    </xf>
    <xf numFmtId="167" fontId="6" fillId="0" borderId="6" xfId="0" applyNumberFormat="1" applyFont="1" applyBorder="1" applyAlignment="1">
      <alignment horizontal="left"/>
    </xf>
    <xf numFmtId="0" fontId="64" fillId="0" borderId="3" xfId="4" applyBorder="1"/>
    <xf numFmtId="0" fontId="0" fillId="91" borderId="3" xfId="0" applyFill="1" applyBorder="1"/>
    <xf numFmtId="0" fontId="6" fillId="91" borderId="3" xfId="0" applyFont="1" applyFill="1" applyBorder="1" applyAlignment="1">
      <alignment vertical="top" wrapText="1"/>
    </xf>
    <xf numFmtId="0" fontId="6" fillId="91" borderId="3" xfId="0" applyFont="1" applyFill="1" applyBorder="1"/>
    <xf numFmtId="0" fontId="28" fillId="116" borderId="4" xfId="0" applyFont="1" applyFill="1" applyBorder="1" applyAlignment="1">
      <alignment vertical="top"/>
    </xf>
    <xf numFmtId="0" fontId="113" fillId="0" borderId="3" xfId="0" applyFont="1" applyBorder="1"/>
    <xf numFmtId="0" fontId="114" fillId="0" borderId="3" xfId="0" applyFont="1" applyBorder="1"/>
    <xf numFmtId="0" fontId="115" fillId="0" borderId="9" xfId="0" applyFont="1" applyBorder="1"/>
    <xf numFmtId="0" fontId="115" fillId="0" borderId="34" xfId="0" applyFont="1" applyBorder="1"/>
    <xf numFmtId="0" fontId="115" fillId="0" borderId="4" xfId="0" applyFont="1" applyBorder="1"/>
    <xf numFmtId="0" fontId="115" fillId="0" borderId="3" xfId="0" applyFont="1" applyBorder="1"/>
    <xf numFmtId="0" fontId="115" fillId="0" borderId="12" xfId="0" applyFont="1" applyBorder="1"/>
    <xf numFmtId="0" fontId="115" fillId="0" borderId="0" xfId="0" applyFont="1"/>
    <xf numFmtId="0" fontId="115" fillId="0" borderId="5" xfId="0" applyFont="1" applyBorder="1"/>
    <xf numFmtId="0" fontId="5" fillId="2" borderId="1" xfId="0" applyFont="1" applyFill="1" applyBorder="1" applyAlignment="1">
      <alignment horizontal="center" vertical="center"/>
    </xf>
    <xf numFmtId="0" fontId="5" fillId="2" borderId="2" xfId="0" applyFont="1" applyFill="1" applyBorder="1" applyAlignment="1">
      <alignment horizontal="center" vertical="center"/>
    </xf>
    <xf numFmtId="0" fontId="6" fillId="2" borderId="2" xfId="0" applyFont="1" applyFill="1" applyBorder="1"/>
    <xf numFmtId="0" fontId="6" fillId="2" borderId="14" xfId="0" applyFont="1" applyFill="1" applyBorder="1"/>
    <xf numFmtId="0" fontId="6" fillId="2" borderId="2" xfId="0" applyFont="1" applyFill="1" applyBorder="1" applyAlignment="1">
      <alignment vertical="top"/>
    </xf>
    <xf numFmtId="0" fontId="81" fillId="2" borderId="2" xfId="0" applyFont="1" applyFill="1" applyBorder="1" applyAlignment="1">
      <alignment horizontal="center"/>
    </xf>
    <xf numFmtId="0" fontId="6" fillId="2" borderId="2" xfId="0" applyFont="1" applyFill="1" applyBorder="1" applyAlignment="1">
      <alignment horizontal="left"/>
    </xf>
    <xf numFmtId="0" fontId="6" fillId="2" borderId="10" xfId="0" applyFont="1" applyFill="1" applyBorder="1"/>
    <xf numFmtId="0" fontId="6" fillId="2" borderId="10" xfId="0" applyFont="1" applyFill="1" applyBorder="1" applyAlignment="1">
      <alignment vertical="top" wrapText="1"/>
    </xf>
    <xf numFmtId="0" fontId="6" fillId="2" borderId="3" xfId="0" applyFont="1" applyFill="1" applyBorder="1" applyAlignment="1">
      <alignment horizontal="center"/>
    </xf>
    <xf numFmtId="0" fontId="6" fillId="2" borderId="16" xfId="0" applyFont="1" applyFill="1" applyBorder="1" applyAlignment="1">
      <alignment horizontal="center"/>
    </xf>
    <xf numFmtId="0" fontId="6" fillId="2" borderId="12" xfId="0" applyFont="1" applyFill="1" applyBorder="1" applyAlignment="1">
      <alignment horizontal="center"/>
    </xf>
    <xf numFmtId="0" fontId="6" fillId="2" borderId="10" xfId="0" applyFont="1" applyFill="1" applyBorder="1" applyAlignment="1">
      <alignment horizontal="left"/>
    </xf>
    <xf numFmtId="0" fontId="6" fillId="2" borderId="1" xfId="0" applyFont="1" applyFill="1" applyBorder="1" applyAlignment="1">
      <alignment vertical="top"/>
    </xf>
    <xf numFmtId="0" fontId="6" fillId="2" borderId="2" xfId="0" applyFont="1" applyFill="1" applyBorder="1" applyAlignment="1">
      <alignment horizontal="center"/>
    </xf>
    <xf numFmtId="0" fontId="6" fillId="2" borderId="1" xfId="0" applyFont="1" applyFill="1" applyBorder="1"/>
    <xf numFmtId="0" fontId="6" fillId="2" borderId="3" xfId="0" applyFont="1" applyFill="1" applyBorder="1"/>
    <xf numFmtId="0" fontId="6" fillId="2" borderId="1" xfId="0" applyFont="1" applyFill="1" applyBorder="1" applyAlignment="1">
      <alignment horizontal="center"/>
    </xf>
    <xf numFmtId="0" fontId="5" fillId="115" borderId="3" xfId="0" applyFont="1" applyFill="1" applyBorder="1"/>
    <xf numFmtId="0" fontId="0" fillId="0" borderId="1" xfId="0" applyBorder="1"/>
    <xf numFmtId="0" fontId="112" fillId="35" borderId="1" xfId="0" applyFont="1" applyFill="1" applyBorder="1"/>
    <xf numFmtId="0" fontId="6" fillId="0" borderId="7" xfId="0" applyFont="1" applyBorder="1" applyAlignment="1">
      <alignment vertical="top" wrapText="1"/>
    </xf>
    <xf numFmtId="0" fontId="8" fillId="0" borderId="7" xfId="0" applyFont="1" applyBorder="1" applyAlignment="1">
      <alignment vertical="top"/>
    </xf>
    <xf numFmtId="0" fontId="6" fillId="0" borderId="10" xfId="0" applyFont="1" applyBorder="1" applyAlignment="1">
      <alignment vertical="top" wrapText="1"/>
    </xf>
    <xf numFmtId="0" fontId="6" fillId="0" borderId="38" xfId="0" applyFont="1" applyBorder="1" applyAlignment="1">
      <alignment vertical="top"/>
    </xf>
    <xf numFmtId="0" fontId="6" fillId="0" borderId="19" xfId="0" applyFont="1" applyBorder="1" applyAlignment="1">
      <alignment vertical="top" wrapText="1"/>
    </xf>
    <xf numFmtId="0" fontId="6" fillId="0" borderId="23" xfId="0" applyFont="1" applyBorder="1" applyAlignment="1">
      <alignment vertical="top"/>
    </xf>
    <xf numFmtId="0" fontId="112" fillId="35" borderId="10" xfId="0" applyFont="1" applyFill="1" applyBorder="1"/>
    <xf numFmtId="0" fontId="6" fillId="0" borderId="15" xfId="0" applyFont="1" applyBorder="1" applyAlignment="1">
      <alignment vertical="top"/>
    </xf>
    <xf numFmtId="0" fontId="8" fillId="90" borderId="15" xfId="0" applyFont="1" applyFill="1" applyBorder="1" applyAlignment="1">
      <alignment vertical="top"/>
    </xf>
    <xf numFmtId="0" fontId="6" fillId="0" borderId="18" xfId="0" applyFont="1" applyBorder="1" applyAlignment="1">
      <alignment vertical="top"/>
    </xf>
    <xf numFmtId="0" fontId="6" fillId="0" borderId="8" xfId="0" applyFont="1" applyBorder="1" applyAlignment="1">
      <alignment vertical="top"/>
    </xf>
    <xf numFmtId="0" fontId="0" fillId="4" borderId="3" xfId="0" applyFill="1" applyBorder="1"/>
    <xf numFmtId="0" fontId="6" fillId="2" borderId="2" xfId="0" quotePrefix="1" applyFont="1" applyFill="1" applyBorder="1" applyAlignment="1">
      <alignment vertical="top"/>
    </xf>
    <xf numFmtId="0" fontId="0" fillId="85" borderId="3" xfId="0" applyFill="1" applyBorder="1"/>
    <xf numFmtId="0" fontId="117" fillId="0" borderId="0" xfId="0" applyFont="1"/>
    <xf numFmtId="0" fontId="117" fillId="0" borderId="0" xfId="0" applyFont="1" applyAlignment="1">
      <alignment horizontal="center"/>
    </xf>
    <xf numFmtId="0" fontId="118" fillId="7" borderId="3" xfId="0" applyFont="1" applyFill="1" applyBorder="1" applyAlignment="1">
      <alignment horizontal="center" vertical="center"/>
    </xf>
    <xf numFmtId="0" fontId="121" fillId="28" borderId="3" xfId="0" applyFont="1" applyFill="1" applyBorder="1" applyAlignment="1">
      <alignment horizontal="center" vertical="center"/>
    </xf>
    <xf numFmtId="0" fontId="122" fillId="25" borderId="3" xfId="0" applyFont="1" applyFill="1" applyBorder="1" applyAlignment="1">
      <alignment horizontal="left"/>
    </xf>
    <xf numFmtId="0" fontId="15" fillId="0" borderId="12" xfId="0" applyFont="1" applyBorder="1" applyAlignment="1">
      <alignment horizontal="right"/>
    </xf>
    <xf numFmtId="0" fontId="15" fillId="0" borderId="91" xfId="0" applyFont="1" applyBorder="1"/>
    <xf numFmtId="0" fontId="15" fillId="4" borderId="12" xfId="0" applyFont="1" applyFill="1" applyBorder="1"/>
    <xf numFmtId="0" fontId="15" fillId="0" borderId="21" xfId="0" applyFont="1" applyBorder="1"/>
    <xf numFmtId="0" fontId="119" fillId="21" borderId="3" xfId="0" applyFont="1" applyFill="1" applyBorder="1"/>
    <xf numFmtId="9" fontId="0" fillId="0" borderId="3" xfId="5" applyFont="1" applyBorder="1" applyAlignment="1">
      <alignment horizontal="center" vertical="center"/>
    </xf>
    <xf numFmtId="0" fontId="15" fillId="0" borderId="12" xfId="0" applyFont="1" applyBorder="1" applyAlignment="1">
      <alignment horizontal="left" vertical="center"/>
    </xf>
    <xf numFmtId="0" fontId="15" fillId="0" borderId="12" xfId="0" applyFont="1" applyBorder="1" applyAlignment="1">
      <alignment horizontal="center" vertical="center"/>
    </xf>
    <xf numFmtId="0" fontId="63" fillId="0" borderId="0" xfId="0" applyFont="1"/>
    <xf numFmtId="0" fontId="63" fillId="0" borderId="0" xfId="0" applyFont="1" applyAlignment="1">
      <alignment horizontal="center"/>
    </xf>
    <xf numFmtId="0" fontId="63" fillId="0" borderId="0" xfId="0" applyFont="1" applyAlignment="1">
      <alignment horizontal="center" vertical="center"/>
    </xf>
    <xf numFmtId="0" fontId="63" fillId="0" borderId="0" xfId="0" applyFont="1" applyAlignment="1">
      <alignment vertical="center"/>
    </xf>
    <xf numFmtId="0" fontId="106" fillId="48" borderId="3" xfId="0" applyFont="1" applyFill="1" applyBorder="1" applyAlignment="1">
      <alignment horizontal="left"/>
    </xf>
    <xf numFmtId="0" fontId="16" fillId="0" borderId="0" xfId="0" applyFont="1" applyAlignment="1">
      <alignment horizontal="right" vertical="center"/>
    </xf>
    <xf numFmtId="0" fontId="16" fillId="0" borderId="0" xfId="0" applyFont="1" applyAlignment="1">
      <alignment vertical="center"/>
    </xf>
    <xf numFmtId="0" fontId="106" fillId="3" borderId="3" xfId="0" applyFont="1" applyFill="1" applyBorder="1" applyAlignment="1">
      <alignment horizontal="left"/>
    </xf>
    <xf numFmtId="0" fontId="106" fillId="18" borderId="3" xfId="0" applyFont="1" applyFill="1" applyBorder="1" applyAlignment="1">
      <alignment horizontal="left"/>
    </xf>
    <xf numFmtId="0" fontId="106" fillId="17" borderId="3" xfId="0" applyFont="1" applyFill="1" applyBorder="1" applyAlignment="1">
      <alignment horizontal="left"/>
    </xf>
    <xf numFmtId="0" fontId="16" fillId="0" borderId="3" xfId="0" applyFont="1" applyBorder="1" applyAlignment="1">
      <alignment horizontal="center" vertical="center"/>
    </xf>
    <xf numFmtId="0" fontId="106" fillId="112" borderId="3" xfId="0" applyFont="1" applyFill="1" applyBorder="1" applyAlignment="1">
      <alignment horizontal="left"/>
    </xf>
    <xf numFmtId="0" fontId="13" fillId="0" borderId="4" xfId="0" applyFont="1" applyBorder="1" applyAlignment="1">
      <alignment vertical="center"/>
    </xf>
    <xf numFmtId="0" fontId="16" fillId="0" borderId="4" xfId="0" applyFont="1" applyBorder="1"/>
    <xf numFmtId="0" fontId="16" fillId="0" borderId="0" xfId="0" applyFont="1" applyAlignment="1">
      <alignment horizontal="center"/>
    </xf>
    <xf numFmtId="0" fontId="16" fillId="0" borderId="0" xfId="0" applyFont="1"/>
    <xf numFmtId="0" fontId="16" fillId="0" borderId="4" xfId="0" applyFont="1" applyBorder="1" applyAlignment="1">
      <alignment horizontal="left" vertical="center"/>
    </xf>
    <xf numFmtId="0" fontId="16" fillId="0" borderId="4" xfId="0" applyFont="1" applyBorder="1" applyAlignment="1">
      <alignment vertical="center"/>
    </xf>
    <xf numFmtId="0" fontId="16" fillId="0" borderId="4" xfId="0" applyFont="1" applyBorder="1" applyAlignment="1">
      <alignment vertical="top" wrapText="1"/>
    </xf>
    <xf numFmtId="0" fontId="16" fillId="0" borderId="0" xfId="0" applyFont="1" applyAlignment="1">
      <alignment horizontal="center" vertical="center"/>
    </xf>
    <xf numFmtId="0" fontId="16" fillId="0" borderId="4" xfId="0" applyFont="1" applyBorder="1" applyAlignment="1">
      <alignment vertical="top"/>
    </xf>
    <xf numFmtId="16" fontId="13" fillId="0" borderId="4" xfId="0" applyNumberFormat="1" applyFont="1" applyBorder="1" applyAlignment="1">
      <alignment horizontal="center" vertical="center"/>
    </xf>
    <xf numFmtId="0" fontId="118" fillId="7" borderId="10" xfId="0" applyFont="1" applyFill="1" applyBorder="1" applyAlignment="1">
      <alignment horizontal="center" vertical="center"/>
    </xf>
    <xf numFmtId="0" fontId="16" fillId="0" borderId="10" xfId="0" applyFont="1" applyBorder="1" applyAlignment="1">
      <alignment horizontal="center" vertical="center"/>
    </xf>
    <xf numFmtId="0" fontId="120" fillId="28" borderId="4" xfId="0" applyFont="1" applyFill="1" applyBorder="1" applyAlignment="1">
      <alignment horizontal="center" vertical="center"/>
    </xf>
    <xf numFmtId="0" fontId="16" fillId="0" borderId="4" xfId="0" applyFont="1" applyBorder="1" applyAlignment="1">
      <alignment horizontal="left" vertical="top"/>
    </xf>
    <xf numFmtId="0" fontId="106" fillId="17" borderId="4" xfId="0" applyFont="1" applyFill="1" applyBorder="1" applyAlignment="1">
      <alignment horizontal="left"/>
    </xf>
    <xf numFmtId="0" fontId="16" fillId="0" borderId="4" xfId="0" applyFont="1" applyBorder="1" applyAlignment="1">
      <alignment horizontal="center" vertical="center"/>
    </xf>
    <xf numFmtId="0" fontId="16" fillId="0" borderId="4" xfId="0" applyFont="1" applyBorder="1" applyAlignment="1">
      <alignment horizontal="left" vertical="top" wrapText="1"/>
    </xf>
    <xf numFmtId="0" fontId="8" fillId="0" borderId="4" xfId="0" applyFont="1" applyBorder="1" applyAlignment="1">
      <alignment horizontal="left" vertical="top" wrapText="1"/>
    </xf>
    <xf numFmtId="0" fontId="8" fillId="0" borderId="4" xfId="0" applyFont="1" applyBorder="1" applyAlignment="1">
      <alignment vertical="center"/>
    </xf>
    <xf numFmtId="0" fontId="0" fillId="0" borderId="0" xfId="0" applyAlignment="1">
      <alignment horizontal="centerContinuous" vertical="center"/>
    </xf>
    <xf numFmtId="0" fontId="15" fillId="12" borderId="3" xfId="0" applyFont="1" applyFill="1" applyBorder="1" applyAlignment="1">
      <alignment horizontal="center" vertical="center"/>
    </xf>
    <xf numFmtId="0" fontId="15" fillId="12" borderId="3" xfId="0" applyFont="1" applyFill="1" applyBorder="1" applyAlignment="1">
      <alignment horizontal="right" vertical="center"/>
    </xf>
    <xf numFmtId="0" fontId="0" fillId="0" borderId="3" xfId="0" applyBorder="1" applyAlignment="1">
      <alignment horizontal="centerContinuous" vertical="center"/>
    </xf>
    <xf numFmtId="0" fontId="15" fillId="12" borderId="4" xfId="0" applyFont="1" applyFill="1" applyBorder="1" applyAlignment="1">
      <alignment horizontal="left" vertical="center"/>
    </xf>
    <xf numFmtId="0" fontId="0" fillId="4" borderId="3" xfId="0" applyFill="1" applyBorder="1" applyAlignment="1">
      <alignment horizontal="center" vertical="center"/>
    </xf>
    <xf numFmtId="9" fontId="0" fillId="4" borderId="3" xfId="5" applyFont="1" applyFill="1" applyBorder="1" applyAlignment="1">
      <alignment horizontal="center" vertical="center"/>
    </xf>
    <xf numFmtId="0" fontId="0" fillId="0" borderId="21" xfId="0" applyBorder="1" applyAlignment="1">
      <alignment horizontal="center" vertical="center"/>
    </xf>
    <xf numFmtId="0" fontId="0" fillId="0" borderId="91" xfId="0" applyBorder="1" applyAlignment="1">
      <alignment horizontal="center" vertical="center"/>
    </xf>
    <xf numFmtId="9" fontId="15" fillId="0" borderId="12" xfId="5" applyFont="1" applyBorder="1" applyAlignment="1">
      <alignment horizontal="center" vertical="center"/>
    </xf>
    <xf numFmtId="0" fontId="15" fillId="0" borderId="0" xfId="0" applyFont="1" applyAlignment="1">
      <alignment horizontal="center" vertical="center"/>
    </xf>
    <xf numFmtId="9" fontId="15" fillId="0" borderId="0" xfId="5" applyFont="1" applyBorder="1" applyAlignment="1">
      <alignment horizontal="center" vertical="center"/>
    </xf>
    <xf numFmtId="9" fontId="0" fillId="0" borderId="21" xfId="5" applyFont="1" applyBorder="1" applyAlignment="1">
      <alignment horizontal="center" vertical="center"/>
    </xf>
    <xf numFmtId="9" fontId="0" fillId="0" borderId="91" xfId="5" applyFont="1" applyBorder="1" applyAlignment="1">
      <alignment horizontal="center" vertical="center"/>
    </xf>
    <xf numFmtId="9" fontId="15" fillId="0" borderId="0" xfId="5" applyFont="1" applyAlignment="1">
      <alignment horizontal="center" vertical="center"/>
    </xf>
    <xf numFmtId="0" fontId="15" fillId="0" borderId="0" xfId="0" applyFont="1" applyAlignment="1">
      <alignment horizontal="left" vertical="center"/>
    </xf>
    <xf numFmtId="0" fontId="0" fillId="4" borderId="12" xfId="0" applyFill="1" applyBorder="1" applyAlignment="1">
      <alignment horizontal="left" vertical="center"/>
    </xf>
    <xf numFmtId="0" fontId="0" fillId="0" borderId="21" xfId="0" applyBorder="1" applyAlignment="1">
      <alignment horizontal="left" vertical="center"/>
    </xf>
    <xf numFmtId="0" fontId="0" fillId="0" borderId="91" xfId="0" applyBorder="1" applyAlignment="1">
      <alignment horizontal="left" vertical="center"/>
    </xf>
    <xf numFmtId="0" fontId="63" fillId="0" borderId="0" xfId="0" applyFont="1" applyAlignment="1">
      <alignment vertical="top"/>
    </xf>
    <xf numFmtId="0" fontId="120" fillId="28" borderId="4" xfId="0" applyFont="1" applyFill="1" applyBorder="1" applyAlignment="1">
      <alignment horizontal="center" vertical="top"/>
    </xf>
    <xf numFmtId="0" fontId="117" fillId="0" borderId="0" xfId="0" applyFont="1" applyAlignment="1">
      <alignment vertical="top"/>
    </xf>
    <xf numFmtId="0" fontId="117" fillId="0" borderId="0" xfId="0" applyFont="1" applyAlignment="1">
      <alignment vertical="center"/>
    </xf>
    <xf numFmtId="0" fontId="0" fillId="12" borderId="7" xfId="0" applyFill="1" applyBorder="1" applyAlignment="1">
      <alignment vertical="center"/>
    </xf>
    <xf numFmtId="0" fontId="0" fillId="0" borderId="6" xfId="0" applyBorder="1" applyAlignment="1">
      <alignment vertical="center"/>
    </xf>
    <xf numFmtId="0" fontId="0" fillId="0" borderId="4" xfId="0" applyBorder="1" applyAlignment="1">
      <alignment horizontal="center" vertical="center"/>
    </xf>
    <xf numFmtId="0" fontId="0" fillId="0" borderId="4" xfId="0" applyBorder="1" applyAlignment="1">
      <alignment horizontal="centerContinuous" vertical="center"/>
    </xf>
    <xf numFmtId="9" fontId="0" fillId="0" borderId="4" xfId="0" applyNumberFormat="1" applyBorder="1" applyAlignment="1">
      <alignment horizontal="center" vertical="center"/>
    </xf>
    <xf numFmtId="0" fontId="15" fillId="12" borderId="4" xfId="0" applyFont="1" applyFill="1" applyBorder="1" applyAlignment="1">
      <alignment horizontal="center" vertical="center"/>
    </xf>
    <xf numFmtId="0" fontId="15" fillId="12" borderId="4" xfId="0" applyFont="1" applyFill="1" applyBorder="1" applyAlignment="1">
      <alignment vertical="center"/>
    </xf>
    <xf numFmtId="0" fontId="0" fillId="117" borderId="12" xfId="0" applyFill="1" applyBorder="1" applyAlignment="1">
      <alignment horizontal="centerContinuous" vertical="center"/>
    </xf>
    <xf numFmtId="9" fontId="0" fillId="117" borderId="12" xfId="5" applyFont="1" applyFill="1" applyBorder="1" applyAlignment="1">
      <alignment horizontal="center" vertical="center"/>
    </xf>
    <xf numFmtId="0" fontId="0" fillId="14" borderId="12" xfId="0" applyFill="1" applyBorder="1" applyAlignment="1">
      <alignment horizontal="left" vertical="center"/>
    </xf>
    <xf numFmtId="0" fontId="0" fillId="14" borderId="3" xfId="0" applyFill="1" applyBorder="1" applyAlignment="1">
      <alignment horizontal="center" vertical="center"/>
    </xf>
    <xf numFmtId="9" fontId="0" fillId="14" borderId="3" xfId="5" applyFont="1" applyFill="1" applyBorder="1" applyAlignment="1">
      <alignment horizontal="center" vertical="center"/>
    </xf>
    <xf numFmtId="9" fontId="0" fillId="0" borderId="0" xfId="5" applyFont="1" applyBorder="1" applyAlignment="1">
      <alignment horizontal="center" vertical="center"/>
    </xf>
    <xf numFmtId="0" fontId="0" fillId="14" borderId="41" xfId="0" applyFill="1" applyBorder="1" applyAlignment="1">
      <alignment horizontal="left" vertical="center"/>
    </xf>
    <xf numFmtId="9" fontId="0" fillId="14" borderId="43" xfId="5" applyFont="1" applyFill="1" applyBorder="1" applyAlignment="1">
      <alignment horizontal="center" vertical="center"/>
    </xf>
    <xf numFmtId="0" fontId="0" fillId="0" borderId="40" xfId="0" applyBorder="1" applyAlignment="1">
      <alignment horizontal="left" vertical="center"/>
    </xf>
    <xf numFmtId="9" fontId="0" fillId="0" borderId="43" xfId="5" applyFont="1" applyBorder="1" applyAlignment="1">
      <alignment horizontal="center" vertical="center"/>
    </xf>
    <xf numFmtId="0" fontId="0" fillId="0" borderId="95" xfId="0" applyBorder="1" applyAlignment="1">
      <alignment horizontal="left" vertical="center"/>
    </xf>
    <xf numFmtId="9" fontId="0" fillId="0" borderId="96" xfId="5" applyFont="1" applyBorder="1" applyAlignment="1">
      <alignment horizontal="center" vertical="center"/>
    </xf>
    <xf numFmtId="0" fontId="15" fillId="0" borderId="97" xfId="0" applyFont="1" applyBorder="1" applyAlignment="1">
      <alignment horizontal="left" vertical="center"/>
    </xf>
    <xf numFmtId="0" fontId="15" fillId="0" borderId="37" xfId="0" applyFont="1" applyBorder="1" applyAlignment="1">
      <alignment horizontal="center" vertical="center"/>
    </xf>
    <xf numFmtId="9" fontId="15" fillId="0" borderId="98" xfId="5" applyFont="1" applyBorder="1" applyAlignment="1">
      <alignment horizontal="center" vertical="center"/>
    </xf>
    <xf numFmtId="0" fontId="0" fillId="4" borderId="41" xfId="0" applyFill="1" applyBorder="1" applyAlignment="1">
      <alignment horizontal="left" vertical="center"/>
    </xf>
    <xf numFmtId="9" fontId="0" fillId="4" borderId="43" xfId="5" applyFont="1" applyFill="1" applyBorder="1" applyAlignment="1">
      <alignment horizontal="center" vertical="center"/>
    </xf>
    <xf numFmtId="0" fontId="0" fillId="4" borderId="3" xfId="0" applyFill="1" applyBorder="1" applyAlignment="1">
      <alignment horizontal="center"/>
    </xf>
    <xf numFmtId="0" fontId="0" fillId="0" borderId="21" xfId="0" applyBorder="1" applyAlignment="1">
      <alignment horizontal="center"/>
    </xf>
    <xf numFmtId="0" fontId="0" fillId="0" borderId="91" xfId="0" applyBorder="1" applyAlignment="1">
      <alignment horizontal="center"/>
    </xf>
    <xf numFmtId="0" fontId="15" fillId="0" borderId="12" xfId="0" applyFont="1" applyBorder="1" applyAlignment="1">
      <alignment horizontal="center"/>
    </xf>
    <xf numFmtId="9" fontId="0" fillId="4" borderId="3" xfId="5" applyFont="1" applyFill="1" applyBorder="1" applyAlignment="1">
      <alignment horizontal="center"/>
    </xf>
    <xf numFmtId="9" fontId="0" fillId="0" borderId="21" xfId="5" applyFont="1" applyBorder="1" applyAlignment="1">
      <alignment horizontal="center"/>
    </xf>
    <xf numFmtId="9" fontId="0" fillId="0" borderId="91" xfId="5" applyFont="1" applyBorder="1" applyAlignment="1">
      <alignment horizontal="center"/>
    </xf>
    <xf numFmtId="9" fontId="15" fillId="0" borderId="12" xfId="5" applyFont="1" applyBorder="1" applyAlignment="1">
      <alignment horizontal="center"/>
    </xf>
    <xf numFmtId="0" fontId="15" fillId="21" borderId="92" xfId="0" applyFont="1" applyFill="1" applyBorder="1" applyAlignment="1">
      <alignment horizontal="left" vertical="center"/>
    </xf>
    <xf numFmtId="0" fontId="15" fillId="21" borderId="93" xfId="0" applyFont="1" applyFill="1" applyBorder="1" applyAlignment="1">
      <alignment horizontal="center" vertical="center"/>
    </xf>
    <xf numFmtId="0" fontId="15" fillId="21" borderId="94" xfId="0" applyFont="1" applyFill="1" applyBorder="1" applyAlignment="1">
      <alignment horizontal="center" vertical="center"/>
    </xf>
    <xf numFmtId="0" fontId="15" fillId="21" borderId="3" xfId="0" applyFont="1" applyFill="1" applyBorder="1" applyAlignment="1">
      <alignment horizontal="left" vertical="center"/>
    </xf>
    <xf numFmtId="0" fontId="15" fillId="21" borderId="3" xfId="0" applyFont="1" applyFill="1" applyBorder="1" applyAlignment="1">
      <alignment horizontal="center" vertical="center"/>
    </xf>
    <xf numFmtId="9" fontId="15" fillId="0" borderId="99" xfId="5" applyFont="1" applyBorder="1" applyAlignment="1">
      <alignment horizontal="center" vertical="center"/>
    </xf>
    <xf numFmtId="0" fontId="15" fillId="0" borderId="5" xfId="0" applyFont="1" applyBorder="1" applyAlignment="1">
      <alignment horizontal="centerContinuous" vertical="center"/>
    </xf>
    <xf numFmtId="9" fontId="15" fillId="0" borderId="5" xfId="5" applyFont="1" applyFill="1" applyBorder="1" applyAlignment="1">
      <alignment horizontal="center" vertical="center"/>
    </xf>
    <xf numFmtId="0" fontId="15" fillId="0" borderId="4" xfId="0" applyFont="1" applyBorder="1" applyAlignment="1">
      <alignment horizontal="right" vertical="center"/>
    </xf>
    <xf numFmtId="0" fontId="0" fillId="17" borderId="12" xfId="0" applyFill="1" applyBorder="1" applyAlignment="1">
      <alignment horizontal="left" vertical="center"/>
    </xf>
    <xf numFmtId="0" fontId="0" fillId="17" borderId="3" xfId="0" applyFill="1" applyBorder="1" applyAlignment="1">
      <alignment horizontal="center" vertical="center"/>
    </xf>
    <xf numFmtId="9" fontId="0" fillId="17" borderId="3" xfId="5" applyFont="1" applyFill="1" applyBorder="1" applyAlignment="1">
      <alignment horizontal="center" vertical="center"/>
    </xf>
    <xf numFmtId="0" fontId="123" fillId="0" borderId="9" xfId="0" applyFont="1" applyBorder="1" applyAlignment="1">
      <alignment vertical="center" wrapText="1"/>
    </xf>
    <xf numFmtId="0" fontId="0" fillId="0" borderId="4" xfId="0" applyBorder="1" applyAlignment="1">
      <alignment vertical="top" wrapText="1"/>
    </xf>
    <xf numFmtId="0" fontId="0" fillId="0" borderId="4" xfId="0" applyBorder="1" applyAlignment="1">
      <alignment vertical="center"/>
    </xf>
    <xf numFmtId="0" fontId="76" fillId="118" borderId="3" xfId="0" applyFont="1" applyFill="1" applyBorder="1" applyAlignment="1">
      <alignment horizontal="left" vertical="top"/>
    </xf>
    <xf numFmtId="0" fontId="12" fillId="119" borderId="3" xfId="0" applyFont="1" applyFill="1" applyBorder="1" applyAlignment="1">
      <alignment horizontal="left" vertical="top"/>
    </xf>
    <xf numFmtId="0" fontId="76" fillId="118" borderId="3" xfId="0" applyFont="1" applyFill="1" applyBorder="1" applyAlignment="1">
      <alignment vertical="top"/>
    </xf>
    <xf numFmtId="0" fontId="76" fillId="120" borderId="3" xfId="0" applyFont="1" applyFill="1" applyBorder="1" applyAlignment="1">
      <alignment vertical="top"/>
    </xf>
    <xf numFmtId="0" fontId="8" fillId="121" borderId="3" xfId="0" applyFont="1" applyFill="1" applyBorder="1" applyAlignment="1">
      <alignment vertical="top"/>
    </xf>
    <xf numFmtId="0" fontId="76" fillId="122" borderId="3" xfId="0" applyFont="1" applyFill="1" applyBorder="1" applyAlignment="1">
      <alignment vertical="top"/>
    </xf>
    <xf numFmtId="0" fontId="76" fillId="123" borderId="3" xfId="0" applyFont="1" applyFill="1" applyBorder="1" applyAlignment="1">
      <alignment vertical="top"/>
    </xf>
    <xf numFmtId="0" fontId="8" fillId="124" borderId="3" xfId="0" applyFont="1" applyFill="1" applyBorder="1" applyAlignment="1">
      <alignment vertical="top"/>
    </xf>
    <xf numFmtId="0" fontId="76" fillId="125" borderId="3" xfId="0" applyFont="1" applyFill="1" applyBorder="1" applyAlignment="1">
      <alignment vertical="top"/>
    </xf>
    <xf numFmtId="0" fontId="8" fillId="126" borderId="3" xfId="0" applyFont="1" applyFill="1" applyBorder="1" applyAlignment="1">
      <alignment vertical="top"/>
    </xf>
    <xf numFmtId="0" fontId="8" fillId="127" borderId="3" xfId="0" applyFont="1" applyFill="1" applyBorder="1" applyAlignment="1">
      <alignment vertical="top"/>
    </xf>
    <xf numFmtId="0" fontId="76" fillId="128" borderId="3" xfId="0" applyFont="1" applyFill="1" applyBorder="1" applyAlignment="1">
      <alignment vertical="top"/>
    </xf>
    <xf numFmtId="0" fontId="76" fillId="129" borderId="3" xfId="0" applyFont="1" applyFill="1" applyBorder="1" applyAlignment="1">
      <alignment vertical="top"/>
    </xf>
    <xf numFmtId="0" fontId="8" fillId="130" borderId="3" xfId="0" applyFont="1" applyFill="1" applyBorder="1" applyAlignment="1">
      <alignment vertical="top"/>
    </xf>
    <xf numFmtId="0" fontId="76" fillId="131" borderId="3" xfId="0" applyFont="1" applyFill="1" applyBorder="1" applyAlignment="1">
      <alignment vertical="top"/>
    </xf>
    <xf numFmtId="0" fontId="8" fillId="132" borderId="3" xfId="0" applyFont="1" applyFill="1" applyBorder="1" applyAlignment="1">
      <alignment vertical="top"/>
    </xf>
    <xf numFmtId="0" fontId="76" fillId="133" borderId="3" xfId="0" applyFont="1" applyFill="1" applyBorder="1" applyAlignment="1">
      <alignment vertical="top"/>
    </xf>
    <xf numFmtId="0" fontId="76" fillId="134" borderId="3" xfId="0" applyFont="1" applyFill="1" applyBorder="1" applyAlignment="1">
      <alignment vertical="top"/>
    </xf>
    <xf numFmtId="0" fontId="8" fillId="135" borderId="3" xfId="0" applyFont="1" applyFill="1" applyBorder="1" applyAlignment="1">
      <alignment vertical="top"/>
    </xf>
    <xf numFmtId="0" fontId="8" fillId="137" borderId="3" xfId="0" applyFont="1" applyFill="1" applyBorder="1" applyAlignment="1">
      <alignment vertical="top"/>
    </xf>
    <xf numFmtId="0" fontId="8" fillId="138" borderId="3" xfId="0" applyFont="1" applyFill="1" applyBorder="1" applyAlignment="1">
      <alignment vertical="top"/>
    </xf>
    <xf numFmtId="0" fontId="76" fillId="139" borderId="3" xfId="0" applyFont="1" applyFill="1" applyBorder="1" applyAlignment="1">
      <alignment vertical="top"/>
    </xf>
    <xf numFmtId="0" fontId="8" fillId="140" borderId="3" xfId="0" applyFont="1" applyFill="1" applyBorder="1" applyAlignment="1">
      <alignment vertical="top"/>
    </xf>
    <xf numFmtId="0" fontId="76" fillId="118" borderId="12" xfId="0" applyFont="1" applyFill="1" applyBorder="1" applyAlignment="1">
      <alignment horizontal="left" vertical="top"/>
    </xf>
    <xf numFmtId="0" fontId="12" fillId="119" borderId="12" xfId="0" applyFont="1" applyFill="1" applyBorder="1" applyAlignment="1">
      <alignment horizontal="left" vertical="top"/>
    </xf>
    <xf numFmtId="0" fontId="76" fillId="141" borderId="3" xfId="0" applyFont="1" applyFill="1" applyBorder="1" applyAlignment="1">
      <alignment vertical="top"/>
    </xf>
    <xf numFmtId="0" fontId="76" fillId="142" borderId="3" xfId="0" applyFont="1" applyFill="1" applyBorder="1" applyAlignment="1">
      <alignment vertical="top"/>
    </xf>
    <xf numFmtId="0" fontId="63" fillId="0" borderId="4" xfId="0" applyFont="1" applyBorder="1"/>
    <xf numFmtId="0" fontId="63" fillId="0" borderId="4" xfId="0" applyFont="1" applyBorder="1" applyAlignment="1">
      <alignment vertical="center"/>
    </xf>
    <xf numFmtId="0" fontId="63" fillId="0" borderId="4" xfId="0" applyFont="1" applyBorder="1" applyAlignment="1">
      <alignment vertical="top"/>
    </xf>
    <xf numFmtId="0" fontId="63" fillId="0" borderId="4" xfId="0" applyFont="1" applyBorder="1" applyAlignment="1">
      <alignment vertical="top" wrapText="1"/>
    </xf>
    <xf numFmtId="0" fontId="16" fillId="0" borderId="4" xfId="0" applyFont="1" applyBorder="1" applyAlignment="1">
      <alignment horizontal="center" vertical="top"/>
    </xf>
    <xf numFmtId="0" fontId="62" fillId="28" borderId="4" xfId="0" applyFont="1" applyFill="1" applyBorder="1" applyAlignment="1">
      <alignment horizontal="center" vertical="center"/>
    </xf>
    <xf numFmtId="0" fontId="0" fillId="0" borderId="3" xfId="0" applyBorder="1" applyAlignment="1">
      <alignment horizontal="left" vertical="center" wrapText="1"/>
    </xf>
    <xf numFmtId="0" fontId="76" fillId="128" borderId="1" xfId="0" applyFont="1" applyFill="1" applyBorder="1" applyAlignment="1">
      <alignment vertical="top"/>
    </xf>
    <xf numFmtId="0" fontId="76" fillId="129" borderId="1" xfId="0" applyFont="1" applyFill="1" applyBorder="1" applyAlignment="1">
      <alignment vertical="top"/>
    </xf>
    <xf numFmtId="0" fontId="5" fillId="2" borderId="17" xfId="0" applyFont="1" applyFill="1" applyBorder="1" applyAlignment="1">
      <alignment horizontal="center" vertical="center"/>
    </xf>
    <xf numFmtId="0" fontId="8" fillId="130" borderId="11" xfId="0" applyFont="1" applyFill="1" applyBorder="1" applyAlignment="1">
      <alignment vertical="top"/>
    </xf>
    <xf numFmtId="0" fontId="8" fillId="130" borderId="4" xfId="0" applyFont="1" applyFill="1" applyBorder="1" applyAlignment="1">
      <alignment vertical="top"/>
    </xf>
    <xf numFmtId="0" fontId="76" fillId="139" borderId="11" xfId="0" applyFont="1" applyFill="1" applyBorder="1" applyAlignment="1">
      <alignment vertical="top"/>
    </xf>
    <xf numFmtId="0" fontId="8" fillId="140" borderId="11" xfId="0" applyFont="1" applyFill="1" applyBorder="1" applyAlignment="1">
      <alignment vertical="top"/>
    </xf>
    <xf numFmtId="0" fontId="76" fillId="139" borderId="4" xfId="0" applyFont="1" applyFill="1" applyBorder="1" applyAlignment="1">
      <alignment vertical="top"/>
    </xf>
    <xf numFmtId="0" fontId="8" fillId="140" borderId="4" xfId="0" applyFont="1" applyFill="1" applyBorder="1" applyAlignment="1">
      <alignment vertical="top"/>
    </xf>
    <xf numFmtId="0" fontId="0" fillId="0" borderId="11" xfId="0" applyBorder="1" applyAlignment="1">
      <alignment vertical="center" wrapText="1"/>
    </xf>
    <xf numFmtId="0" fontId="126" fillId="0" borderId="15" xfId="0" applyFont="1" applyBorder="1" applyAlignment="1">
      <alignment vertical="center" wrapText="1"/>
    </xf>
    <xf numFmtId="0" fontId="0" fillId="0" borderId="21" xfId="0" applyBorder="1" applyAlignment="1">
      <alignment vertical="center" wrapText="1"/>
    </xf>
    <xf numFmtId="0" fontId="126" fillId="0" borderId="23" xfId="0" applyFont="1" applyBorder="1" applyAlignment="1">
      <alignment vertical="center" wrapText="1"/>
    </xf>
    <xf numFmtId="0" fontId="0" fillId="0" borderId="12" xfId="0" applyBorder="1" applyAlignment="1">
      <alignment vertical="center" wrapText="1"/>
    </xf>
    <xf numFmtId="0" fontId="126" fillId="0" borderId="11" xfId="0" applyFont="1" applyBorder="1" applyAlignment="1">
      <alignment vertical="center" wrapText="1"/>
    </xf>
    <xf numFmtId="0" fontId="126" fillId="0" borderId="21" xfId="0" applyFont="1" applyBorder="1" applyAlignment="1">
      <alignment vertical="center" wrapText="1"/>
    </xf>
    <xf numFmtId="0" fontId="126" fillId="0" borderId="12" xfId="0" applyFont="1" applyBorder="1" applyAlignment="1">
      <alignment vertical="center" wrapText="1"/>
    </xf>
    <xf numFmtId="0" fontId="126" fillId="0" borderId="18" xfId="0" applyFont="1" applyBorder="1" applyAlignment="1">
      <alignment vertical="center" wrapText="1"/>
    </xf>
    <xf numFmtId="0" fontId="126" fillId="0" borderId="3" xfId="0" applyFont="1" applyBorder="1" applyAlignment="1">
      <alignment vertical="center" wrapText="1"/>
    </xf>
    <xf numFmtId="0" fontId="126" fillId="0" borderId="10" xfId="0" applyFont="1" applyBorder="1" applyAlignment="1">
      <alignment vertical="center" wrapText="1"/>
    </xf>
    <xf numFmtId="0" fontId="126" fillId="0" borderId="3" xfId="0" applyFont="1" applyBorder="1" applyAlignment="1">
      <alignment horizontal="left" vertical="center" wrapText="1"/>
    </xf>
    <xf numFmtId="168" fontId="126" fillId="0" borderId="3" xfId="0" applyNumberFormat="1" applyFont="1" applyBorder="1" applyAlignment="1">
      <alignment horizontal="left" vertical="center" wrapText="1"/>
    </xf>
    <xf numFmtId="169" fontId="126" fillId="0" borderId="3" xfId="0" applyNumberFormat="1" applyFont="1" applyBorder="1" applyAlignment="1">
      <alignment horizontal="left" vertical="center" wrapText="1"/>
    </xf>
    <xf numFmtId="0" fontId="0" fillId="24" borderId="3" xfId="0" applyFill="1" applyBorder="1" applyAlignment="1">
      <alignment horizontal="left" vertical="center" wrapText="1"/>
    </xf>
    <xf numFmtId="0" fontId="0" fillId="3" borderId="3" xfId="0" applyFill="1" applyBorder="1" applyAlignment="1">
      <alignment horizontal="left" vertical="center" wrapText="1"/>
    </xf>
    <xf numFmtId="0" fontId="0" fillId="21" borderId="3" xfId="0" applyFill="1" applyBorder="1" applyAlignment="1">
      <alignment vertical="center" wrapText="1"/>
    </xf>
    <xf numFmtId="0" fontId="124" fillId="0" borderId="10" xfId="0" applyFont="1" applyBorder="1" applyAlignment="1">
      <alignment horizontal="left" vertical="center" wrapText="1"/>
    </xf>
    <xf numFmtId="0" fontId="0" fillId="0" borderId="16" xfId="0" applyBorder="1" applyAlignment="1">
      <alignment vertical="center" wrapText="1"/>
    </xf>
    <xf numFmtId="0" fontId="0" fillId="0" borderId="9" xfId="0" applyBorder="1" applyAlignment="1">
      <alignment vertical="center" wrapText="1"/>
    </xf>
    <xf numFmtId="0" fontId="0" fillId="0" borderId="9" xfId="0" applyBorder="1" applyAlignment="1">
      <alignment vertical="center"/>
    </xf>
    <xf numFmtId="0" fontId="125" fillId="21" borderId="10" xfId="0" applyFont="1" applyFill="1" applyBorder="1" applyAlignment="1">
      <alignment horizontal="left" vertical="center" wrapText="1"/>
    </xf>
    <xf numFmtId="0" fontId="125" fillId="0" borderId="4" xfId="0" applyFont="1" applyBorder="1" applyAlignment="1">
      <alignment horizontal="left" vertical="center" wrapText="1"/>
    </xf>
    <xf numFmtId="0" fontId="0" fillId="21" borderId="9" xfId="0" applyFill="1" applyBorder="1" applyAlignment="1">
      <alignment vertical="center" wrapText="1"/>
    </xf>
    <xf numFmtId="0" fontId="125" fillId="0" borderId="9" xfId="0" applyFont="1" applyBorder="1" applyAlignment="1">
      <alignment horizontal="left" vertical="center" wrapText="1"/>
    </xf>
    <xf numFmtId="0" fontId="0" fillId="5" borderId="4" xfId="0" applyFill="1" applyBorder="1" applyAlignment="1">
      <alignment horizontal="left" vertical="center"/>
    </xf>
    <xf numFmtId="0" fontId="99" fillId="0" borderId="0" xfId="0" applyFont="1"/>
    <xf numFmtId="0" fontId="21" fillId="0" borderId="0" xfId="0" applyFont="1"/>
    <xf numFmtId="0" fontId="5" fillId="2" borderId="4" xfId="0" applyFont="1" applyFill="1" applyBorder="1" applyAlignment="1">
      <alignment horizontal="center" vertical="center"/>
    </xf>
    <xf numFmtId="0" fontId="129" fillId="0" borderId="0" xfId="7" applyFont="1" applyAlignment="1">
      <alignment horizontal="left"/>
    </xf>
    <xf numFmtId="0" fontId="130" fillId="0" borderId="0" xfId="7" applyFont="1" applyAlignment="1">
      <alignment horizontal="center"/>
    </xf>
    <xf numFmtId="0" fontId="129" fillId="0" borderId="3" xfId="7" applyFont="1" applyBorder="1" applyAlignment="1">
      <alignment horizontal="left"/>
    </xf>
    <xf numFmtId="0" fontId="129" fillId="0" borderId="3" xfId="7" applyFont="1" applyBorder="1" applyAlignment="1">
      <alignment horizontal="left" vertical="center"/>
    </xf>
    <xf numFmtId="0" fontId="129" fillId="0" borderId="3" xfId="7" applyFont="1" applyBorder="1" applyAlignment="1">
      <alignment horizontal="center" vertical="center"/>
    </xf>
    <xf numFmtId="0" fontId="131" fillId="0" borderId="21" xfId="7" applyFont="1" applyBorder="1" applyAlignment="1">
      <alignment horizontal="center" vertical="center"/>
    </xf>
    <xf numFmtId="0" fontId="131" fillId="0" borderId="22" xfId="7" applyFont="1" applyBorder="1" applyAlignment="1">
      <alignment horizontal="center" vertical="center"/>
    </xf>
    <xf numFmtId="0" fontId="132" fillId="0" borderId="100" xfId="7" applyFont="1" applyBorder="1" applyAlignment="1">
      <alignment horizontal="left" vertical="center"/>
    </xf>
    <xf numFmtId="0" fontId="132" fillId="0" borderId="101" xfId="7" applyFont="1" applyBorder="1" applyAlignment="1">
      <alignment horizontal="left" vertical="center"/>
    </xf>
    <xf numFmtId="0" fontId="133" fillId="0" borderId="101" xfId="7" applyFont="1" applyBorder="1" applyAlignment="1">
      <alignment horizontal="left" vertical="center"/>
    </xf>
    <xf numFmtId="0" fontId="133" fillId="0" borderId="102" xfId="7" applyFont="1" applyBorder="1" applyAlignment="1">
      <alignment horizontal="left" vertical="center" wrapText="1"/>
    </xf>
    <xf numFmtId="0" fontId="134" fillId="0" borderId="102" xfId="7" applyFont="1" applyBorder="1" applyAlignment="1">
      <alignment vertical="center" wrapText="1"/>
    </xf>
    <xf numFmtId="0" fontId="129" fillId="0" borderId="101" xfId="7" applyFont="1" applyBorder="1" applyAlignment="1">
      <alignment horizontal="left"/>
    </xf>
    <xf numFmtId="0" fontId="129" fillId="0" borderId="101" xfId="7" applyFont="1" applyBorder="1" applyAlignment="1">
      <alignment horizontal="center" vertical="center"/>
    </xf>
    <xf numFmtId="0" fontId="129" fillId="0" borderId="103" xfId="7" applyFont="1" applyBorder="1" applyAlignment="1">
      <alignment horizontal="center" vertical="center"/>
    </xf>
    <xf numFmtId="0" fontId="132" fillId="0" borderId="86" xfId="7" applyFont="1" applyBorder="1" applyAlignment="1">
      <alignment horizontal="left" vertical="center"/>
    </xf>
    <xf numFmtId="0" fontId="132" fillId="0" borderId="3" xfId="7" applyFont="1" applyBorder="1" applyAlignment="1">
      <alignment horizontal="left" vertical="center"/>
    </xf>
    <xf numFmtId="0" fontId="133" fillId="0" borderId="3" xfId="7" applyFont="1" applyBorder="1" applyAlignment="1">
      <alignment horizontal="left" vertical="center"/>
    </xf>
    <xf numFmtId="0" fontId="133" fillId="0" borderId="1" xfId="7" applyFont="1" applyBorder="1" applyAlignment="1">
      <alignment horizontal="left" vertical="center" wrapText="1"/>
    </xf>
    <xf numFmtId="0" fontId="129" fillId="13" borderId="3" xfId="7" applyFont="1" applyFill="1" applyBorder="1" applyAlignment="1">
      <alignment horizontal="center" vertical="center"/>
    </xf>
    <xf numFmtId="0" fontId="129" fillId="0" borderId="87" xfId="7" applyFont="1" applyBorder="1" applyAlignment="1">
      <alignment horizontal="center" vertical="center"/>
    </xf>
    <xf numFmtId="0" fontId="133" fillId="0" borderId="1" xfId="7" applyFont="1" applyBorder="1" applyAlignment="1">
      <alignment horizontal="left" vertical="center"/>
    </xf>
    <xf numFmtId="0" fontId="134" fillId="0" borderId="1" xfId="7" applyFont="1" applyBorder="1" applyAlignment="1">
      <alignment vertical="top" wrapText="1"/>
    </xf>
    <xf numFmtId="0" fontId="134" fillId="0" borderId="1" xfId="7" applyFont="1" applyBorder="1" applyAlignment="1">
      <alignment vertical="center" wrapText="1"/>
    </xf>
    <xf numFmtId="0" fontId="129" fillId="0" borderId="84" xfId="7" applyFont="1" applyBorder="1" applyAlignment="1">
      <alignment horizontal="left"/>
    </xf>
    <xf numFmtId="0" fontId="129" fillId="0" borderId="12" xfId="7" applyFont="1" applyBorder="1" applyAlignment="1">
      <alignment horizontal="left"/>
    </xf>
    <xf numFmtId="0" fontId="133" fillId="0" borderId="12" xfId="7" applyFont="1" applyBorder="1" applyAlignment="1">
      <alignment horizontal="left" vertical="center"/>
    </xf>
    <xf numFmtId="0" fontId="129" fillId="0" borderId="12" xfId="7" applyFont="1" applyBorder="1" applyAlignment="1">
      <alignment horizontal="center" vertical="center"/>
    </xf>
    <xf numFmtId="0" fontId="129" fillId="0" borderId="85" xfId="7" applyFont="1" applyBorder="1" applyAlignment="1">
      <alignment horizontal="center" vertical="center"/>
    </xf>
    <xf numFmtId="0" fontId="129" fillId="0" borderId="86" xfId="7" applyFont="1" applyBorder="1" applyAlignment="1">
      <alignment horizontal="left"/>
    </xf>
    <xf numFmtId="0" fontId="132" fillId="0" borderId="88" xfId="7" applyFont="1" applyBorder="1" applyAlignment="1">
      <alignment horizontal="left" vertical="center"/>
    </xf>
    <xf numFmtId="0" fontId="132" fillId="0" borderId="89" xfId="7" applyFont="1" applyBorder="1" applyAlignment="1">
      <alignment horizontal="left" vertical="center"/>
    </xf>
    <xf numFmtId="0" fontId="135" fillId="91" borderId="89" xfId="7" applyFont="1" applyFill="1" applyBorder="1" applyAlignment="1">
      <alignment horizontal="left" vertical="center"/>
    </xf>
    <xf numFmtId="0" fontId="133" fillId="0" borderId="89" xfId="7" applyFont="1" applyBorder="1" applyAlignment="1">
      <alignment horizontal="left" vertical="center"/>
    </xf>
    <xf numFmtId="0" fontId="135" fillId="91" borderId="104" xfId="7" applyFont="1" applyFill="1" applyBorder="1" applyAlignment="1">
      <alignment horizontal="left" vertical="center"/>
    </xf>
    <xf numFmtId="0" fontId="134" fillId="0" borderId="104" xfId="7" applyFont="1" applyBorder="1" applyAlignment="1">
      <alignment vertical="top" wrapText="1"/>
    </xf>
    <xf numFmtId="0" fontId="129" fillId="0" borderId="89" xfId="7" applyFont="1" applyBorder="1" applyAlignment="1">
      <alignment horizontal="left"/>
    </xf>
    <xf numFmtId="0" fontId="129" fillId="0" borderId="89" xfId="7" applyFont="1" applyBorder="1" applyAlignment="1">
      <alignment horizontal="center" vertical="center"/>
    </xf>
    <xf numFmtId="0" fontId="129" fillId="0" borderId="90" xfId="7" applyFont="1" applyBorder="1" applyAlignment="1">
      <alignment horizontal="center" vertical="center"/>
    </xf>
    <xf numFmtId="0" fontId="129" fillId="0" borderId="100" xfId="7" applyFont="1" applyBorder="1" applyAlignment="1">
      <alignment horizontal="left"/>
    </xf>
    <xf numFmtId="0" fontId="133" fillId="0" borderId="3" xfId="7" applyFont="1" applyBorder="1" applyAlignment="1">
      <alignment horizontal="left" vertical="center" wrapText="1"/>
    </xf>
    <xf numFmtId="0" fontId="136" fillId="0" borderId="1" xfId="7" applyFont="1" applyBorder="1" applyAlignment="1">
      <alignment horizontal="left" vertical="center" wrapText="1"/>
    </xf>
    <xf numFmtId="0" fontId="129" fillId="0" borderId="88" xfId="7" applyFont="1" applyBorder="1" applyAlignment="1">
      <alignment horizontal="left"/>
    </xf>
    <xf numFmtId="0" fontId="134" fillId="0" borderId="104" xfId="7" applyFont="1" applyBorder="1" applyAlignment="1">
      <alignment vertical="center" wrapText="1"/>
    </xf>
    <xf numFmtId="0" fontId="133" fillId="0" borderId="100" xfId="7" applyFont="1" applyBorder="1" applyAlignment="1">
      <alignment horizontal="left" vertical="center"/>
    </xf>
    <xf numFmtId="0" fontId="134" fillId="0" borderId="102" xfId="7" applyFont="1" applyBorder="1" applyAlignment="1">
      <alignment vertical="top" wrapText="1"/>
    </xf>
    <xf numFmtId="0" fontId="133" fillId="0" borderId="86" xfId="7" applyFont="1" applyBorder="1" applyAlignment="1">
      <alignment horizontal="left" vertical="center"/>
    </xf>
    <xf numFmtId="0" fontId="133" fillId="0" borderId="104" xfId="7" applyFont="1" applyBorder="1" applyAlignment="1">
      <alignment horizontal="left" vertical="center" wrapText="1"/>
    </xf>
    <xf numFmtId="0" fontId="133" fillId="0" borderId="16" xfId="7" applyFont="1" applyBorder="1" applyAlignment="1">
      <alignment horizontal="left" vertical="center" wrapText="1"/>
    </xf>
    <xf numFmtId="0" fontId="129" fillId="13" borderId="89" xfId="7" applyFont="1" applyFill="1" applyBorder="1" applyAlignment="1">
      <alignment horizontal="center" vertical="center"/>
    </xf>
    <xf numFmtId="0" fontId="133" fillId="0" borderId="89" xfId="7" applyFont="1" applyBorder="1" applyAlignment="1">
      <alignment horizontal="left" vertical="center" wrapText="1"/>
    </xf>
    <xf numFmtId="0" fontId="2" fillId="0" borderId="3" xfId="7" applyBorder="1" applyAlignment="1">
      <alignment horizontal="left" vertical="center" wrapText="1"/>
    </xf>
    <xf numFmtId="0" fontId="137" fillId="0" borderId="3" xfId="7" applyFont="1" applyBorder="1" applyAlignment="1">
      <alignment horizontal="left" vertical="center" wrapText="1"/>
    </xf>
    <xf numFmtId="0" fontId="128" fillId="91" borderId="3" xfId="7" applyFont="1" applyFill="1" applyBorder="1" applyAlignment="1">
      <alignment horizontal="left" vertical="center" wrapText="1"/>
    </xf>
    <xf numFmtId="0" fontId="138" fillId="91" borderId="3" xfId="7" applyFont="1" applyFill="1" applyBorder="1" applyAlignment="1">
      <alignment horizontal="left" vertical="center" wrapText="1"/>
    </xf>
    <xf numFmtId="0" fontId="129" fillId="0" borderId="105" xfId="7" applyFont="1" applyBorder="1" applyAlignment="1">
      <alignment horizontal="left"/>
    </xf>
    <xf numFmtId="0" fontId="129" fillId="0" borderId="106" xfId="7" applyFont="1" applyBorder="1" applyAlignment="1">
      <alignment horizontal="left"/>
    </xf>
    <xf numFmtId="0" fontId="133" fillId="0" borderId="106" xfId="7" applyFont="1" applyBorder="1" applyAlignment="1">
      <alignment horizontal="left" vertical="center"/>
    </xf>
    <xf numFmtId="0" fontId="133" fillId="0" borderId="107" xfId="7" applyFont="1" applyBorder="1" applyAlignment="1">
      <alignment horizontal="left" vertical="center" wrapText="1"/>
    </xf>
    <xf numFmtId="0" fontId="129" fillId="0" borderId="106" xfId="7" applyFont="1" applyBorder="1" applyAlignment="1">
      <alignment horizontal="center" vertical="center"/>
    </xf>
    <xf numFmtId="0" fontId="129" fillId="0" borderId="108" xfId="7" applyFont="1" applyBorder="1" applyAlignment="1">
      <alignment horizontal="center" vertical="center"/>
    </xf>
    <xf numFmtId="0" fontId="129" fillId="0" borderId="81" xfId="7" applyFont="1" applyBorder="1" applyAlignment="1">
      <alignment horizontal="left"/>
    </xf>
    <xf numFmtId="0" fontId="129" fillId="0" borderId="82" xfId="7" applyFont="1" applyBorder="1" applyAlignment="1">
      <alignment horizontal="left"/>
    </xf>
    <xf numFmtId="0" fontId="133" fillId="0" borderId="82" xfId="7" applyFont="1" applyBorder="1" applyAlignment="1">
      <alignment horizontal="left" vertical="center"/>
    </xf>
    <xf numFmtId="0" fontId="133" fillId="0" borderId="109" xfId="7" applyFont="1" applyBorder="1" applyAlignment="1">
      <alignment horizontal="left" vertical="center" wrapText="1"/>
    </xf>
    <xf numFmtId="0" fontId="129" fillId="0" borderId="82" xfId="7" applyFont="1" applyBorder="1" applyAlignment="1">
      <alignment horizontal="center" vertical="center"/>
    </xf>
    <xf numFmtId="0" fontId="129" fillId="0" borderId="83" xfId="7" applyFont="1" applyBorder="1" applyAlignment="1">
      <alignment horizontal="center" vertical="center"/>
    </xf>
    <xf numFmtId="0" fontId="129" fillId="13" borderId="12" xfId="7" applyFont="1" applyFill="1" applyBorder="1" applyAlignment="1">
      <alignment horizontal="center" vertical="center"/>
    </xf>
    <xf numFmtId="0" fontId="129" fillId="0" borderId="110" xfId="7" applyFont="1" applyBorder="1" applyAlignment="1">
      <alignment horizontal="left"/>
    </xf>
    <xf numFmtId="0" fontId="129" fillId="0" borderId="21" xfId="7" applyFont="1" applyBorder="1" applyAlignment="1">
      <alignment horizontal="left"/>
    </xf>
    <xf numFmtId="0" fontId="133" fillId="0" borderId="21" xfId="7" applyFont="1" applyBorder="1" applyAlignment="1">
      <alignment horizontal="left" vertical="center"/>
    </xf>
    <xf numFmtId="0" fontId="133" fillId="0" borderId="22" xfId="7" applyFont="1" applyBorder="1" applyAlignment="1">
      <alignment horizontal="left" vertical="center" wrapText="1"/>
    </xf>
    <xf numFmtId="0" fontId="134" fillId="0" borderId="13" xfId="7" applyFont="1" applyBorder="1" applyAlignment="1">
      <alignment vertical="top" wrapText="1"/>
    </xf>
    <xf numFmtId="0" fontId="129" fillId="0" borderId="21" xfId="7" applyFont="1" applyBorder="1" applyAlignment="1">
      <alignment horizontal="center" vertical="center"/>
    </xf>
    <xf numFmtId="0" fontId="129" fillId="0" borderId="111" xfId="7" applyFont="1" applyBorder="1" applyAlignment="1">
      <alignment horizontal="center" vertical="center"/>
    </xf>
    <xf numFmtId="0" fontId="133" fillId="0" borderId="3" xfId="7" quotePrefix="1" applyFont="1" applyBorder="1" applyAlignment="1">
      <alignment horizontal="left" vertical="center"/>
    </xf>
    <xf numFmtId="0" fontId="133" fillId="0" borderId="3" xfId="7" quotePrefix="1" applyFont="1" applyBorder="1" applyAlignment="1">
      <alignment horizontal="left" vertical="center" wrapText="1"/>
    </xf>
    <xf numFmtId="0" fontId="134" fillId="0" borderId="1" xfId="7" quotePrefix="1" applyFont="1" applyBorder="1" applyAlignment="1">
      <alignment vertical="top" wrapText="1"/>
    </xf>
    <xf numFmtId="0" fontId="133" fillId="0" borderId="101" xfId="7" quotePrefix="1" applyFont="1" applyBorder="1" applyAlignment="1">
      <alignment horizontal="left" vertical="center"/>
    </xf>
    <xf numFmtId="0" fontId="134" fillId="0" borderId="102" xfId="7" quotePrefix="1" applyFont="1" applyBorder="1" applyAlignment="1">
      <alignment vertical="top" wrapText="1"/>
    </xf>
    <xf numFmtId="0" fontId="134" fillId="0" borderId="1" xfId="7" quotePrefix="1" applyFont="1" applyBorder="1" applyAlignment="1">
      <alignment vertical="center" wrapText="1"/>
    </xf>
    <xf numFmtId="0" fontId="133" fillId="0" borderId="12" xfId="7" quotePrefix="1" applyFont="1" applyBorder="1" applyAlignment="1">
      <alignment horizontal="left" vertical="center" wrapText="1"/>
    </xf>
    <xf numFmtId="0" fontId="134" fillId="0" borderId="102" xfId="7" quotePrefix="1" applyFont="1" applyBorder="1" applyAlignment="1">
      <alignment vertical="center" wrapText="1"/>
    </xf>
    <xf numFmtId="0" fontId="133" fillId="0" borderId="89" xfId="7" quotePrefix="1" applyFont="1" applyBorder="1" applyAlignment="1">
      <alignment horizontal="left" vertical="center"/>
    </xf>
    <xf numFmtId="0" fontId="133" fillId="0" borderId="101" xfId="7" quotePrefix="1" applyFont="1" applyBorder="1" applyAlignment="1">
      <alignment horizontal="left" vertical="center" wrapText="1"/>
    </xf>
    <xf numFmtId="0" fontId="133" fillId="0" borderId="89" xfId="7" quotePrefix="1" applyFont="1" applyBorder="1" applyAlignment="1">
      <alignment horizontal="left" vertical="center" wrapText="1"/>
    </xf>
    <xf numFmtId="0" fontId="134" fillId="0" borderId="104" xfId="7" quotePrefix="1" applyFont="1" applyBorder="1" applyAlignment="1">
      <alignment vertical="center" wrapText="1"/>
    </xf>
    <xf numFmtId="0" fontId="133" fillId="0" borderId="1" xfId="7" quotePrefix="1" applyFont="1" applyBorder="1" applyAlignment="1">
      <alignment horizontal="left" vertical="center" wrapText="1"/>
    </xf>
    <xf numFmtId="0" fontId="133" fillId="0" borderId="106" xfId="7" quotePrefix="1" applyFont="1" applyBorder="1" applyAlignment="1">
      <alignment horizontal="left" vertical="center" wrapText="1"/>
    </xf>
    <xf numFmtId="0" fontId="133" fillId="0" borderId="82" xfId="7" quotePrefix="1" applyFont="1" applyBorder="1" applyAlignment="1">
      <alignment horizontal="left" vertical="center" wrapText="1"/>
    </xf>
    <xf numFmtId="0" fontId="134" fillId="0" borderId="109" xfId="7" quotePrefix="1" applyFont="1" applyBorder="1" applyAlignment="1">
      <alignment vertical="center" wrapText="1"/>
    </xf>
    <xf numFmtId="0" fontId="133" fillId="0" borderId="21" xfId="7" quotePrefix="1" applyFont="1" applyBorder="1" applyAlignment="1">
      <alignment horizontal="left" vertical="center" wrapText="1"/>
    </xf>
    <xf numFmtId="0" fontId="139" fillId="0" borderId="0" xfId="0" applyFont="1"/>
    <xf numFmtId="0" fontId="140" fillId="21" borderId="0" xfId="8" applyFont="1" applyFill="1" applyAlignment="1">
      <alignment horizontal="center" vertical="center"/>
    </xf>
    <xf numFmtId="0" fontId="129" fillId="0" borderId="0" xfId="8" applyFont="1" applyAlignment="1">
      <alignment vertical="center"/>
    </xf>
    <xf numFmtId="0" fontId="129" fillId="0" borderId="0" xfId="8" applyFont="1" applyAlignment="1">
      <alignment horizontal="left"/>
    </xf>
    <xf numFmtId="0" fontId="129" fillId="0" borderId="0" xfId="8" applyFont="1" applyAlignment="1">
      <alignment horizontal="left" vertical="center"/>
    </xf>
    <xf numFmtId="0" fontId="141" fillId="12" borderId="0" xfId="8" applyFont="1" applyFill="1" applyAlignment="1">
      <alignment horizontal="center" vertical="center"/>
    </xf>
    <xf numFmtId="0" fontId="129" fillId="0" borderId="21" xfId="8" applyFont="1" applyBorder="1" applyAlignment="1">
      <alignment horizontal="left" vertical="center"/>
    </xf>
    <xf numFmtId="0" fontId="129" fillId="0" borderId="22" xfId="8" applyFont="1" applyBorder="1" applyAlignment="1">
      <alignment horizontal="left"/>
    </xf>
    <xf numFmtId="0" fontId="129" fillId="0" borderId="21" xfId="8" applyFont="1" applyBorder="1" applyAlignment="1">
      <alignment horizontal="center" vertical="center"/>
    </xf>
    <xf numFmtId="0" fontId="129" fillId="0" borderId="22" xfId="8" applyFont="1" applyBorder="1" applyAlignment="1">
      <alignment horizontal="center" vertical="center"/>
    </xf>
    <xf numFmtId="0" fontId="143" fillId="0" borderId="21" xfId="8" applyFont="1" applyBorder="1" applyAlignment="1">
      <alignment horizontal="center" vertical="center"/>
    </xf>
    <xf numFmtId="0" fontId="131" fillId="0" borderId="21" xfId="8" applyFont="1" applyBorder="1" applyAlignment="1">
      <alignment vertical="center"/>
    </xf>
    <xf numFmtId="0" fontId="131" fillId="0" borderId="21" xfId="8" applyFont="1" applyBorder="1" applyAlignment="1">
      <alignment horizontal="center" vertical="center"/>
    </xf>
    <xf numFmtId="0" fontId="131" fillId="0" borderId="22" xfId="8" applyFont="1" applyBorder="1" applyAlignment="1">
      <alignment horizontal="center" vertical="center"/>
    </xf>
    <xf numFmtId="0" fontId="130" fillId="0" borderId="0" xfId="8" applyFont="1" applyAlignment="1">
      <alignment horizontal="center"/>
    </xf>
    <xf numFmtId="0" fontId="144" fillId="50" borderId="112" xfId="8" applyFont="1" applyFill="1" applyBorder="1" applyAlignment="1">
      <alignment horizontal="left" vertical="center"/>
    </xf>
    <xf numFmtId="0" fontId="135" fillId="50" borderId="112" xfId="8" applyFont="1" applyFill="1" applyBorder="1" applyAlignment="1">
      <alignment horizontal="left" vertical="center"/>
    </xf>
    <xf numFmtId="0" fontId="144" fillId="50" borderId="112" xfId="8" applyFont="1" applyFill="1" applyBorder="1" applyAlignment="1">
      <alignment horizontal="center" vertical="center"/>
    </xf>
    <xf numFmtId="0" fontId="144" fillId="50" borderId="112" xfId="8" applyFont="1" applyFill="1" applyBorder="1" applyAlignment="1">
      <alignment horizontal="left" vertical="center" wrapText="1"/>
    </xf>
    <xf numFmtId="0" fontId="144" fillId="50" borderId="112" xfId="8" applyFont="1" applyFill="1" applyBorder="1" applyAlignment="1">
      <alignment horizontal="center" vertical="center" wrapText="1"/>
    </xf>
    <xf numFmtId="0" fontId="145" fillId="50" borderId="112" xfId="8" applyFont="1" applyFill="1" applyBorder="1" applyAlignment="1">
      <alignment horizontal="center"/>
    </xf>
    <xf numFmtId="0" fontId="146" fillId="0" borderId="112" xfId="8" applyFont="1" applyBorder="1" applyAlignment="1">
      <alignment horizontal="center" vertical="center"/>
    </xf>
    <xf numFmtId="0" fontId="147" fillId="0" borderId="113" xfId="8" applyFont="1" applyBorder="1" applyAlignment="1">
      <alignment vertical="center"/>
    </xf>
    <xf numFmtId="0" fontId="133" fillId="0" borderId="113" xfId="8" applyFont="1" applyBorder="1" applyAlignment="1">
      <alignment horizontal="left" vertical="center"/>
    </xf>
    <xf numFmtId="0" fontId="133" fillId="0" borderId="113" xfId="8" applyFont="1" applyBorder="1" applyAlignment="1">
      <alignment horizontal="center" vertical="center"/>
    </xf>
    <xf numFmtId="0" fontId="133" fillId="0" borderId="113" xfId="8" applyFont="1" applyBorder="1" applyAlignment="1">
      <alignment horizontal="left" vertical="center" wrapText="1"/>
    </xf>
    <xf numFmtId="0" fontId="133" fillId="0" borderId="113" xfId="8" applyFont="1" applyBorder="1" applyAlignment="1">
      <alignment horizontal="center" vertical="center" wrapText="1"/>
    </xf>
    <xf numFmtId="0" fontId="133" fillId="0" borderId="113" xfId="8" applyFont="1" applyBorder="1" applyAlignment="1">
      <alignment vertical="center" wrapText="1"/>
    </xf>
    <xf numFmtId="0" fontId="147" fillId="0" borderId="113" xfId="8" applyFont="1" applyBorder="1" applyAlignment="1">
      <alignment horizontal="left"/>
    </xf>
    <xf numFmtId="0" fontId="147" fillId="0" borderId="113" xfId="8" applyFont="1" applyBorder="1" applyAlignment="1">
      <alignment horizontal="center" vertical="center"/>
    </xf>
    <xf numFmtId="0" fontId="133" fillId="0" borderId="114" xfId="8" applyFont="1" applyBorder="1" applyAlignment="1">
      <alignment horizontal="left" vertical="center"/>
    </xf>
    <xf numFmtId="0" fontId="133" fillId="0" borderId="114" xfId="8" applyFont="1" applyBorder="1" applyAlignment="1">
      <alignment horizontal="center" vertical="center"/>
    </xf>
    <xf numFmtId="0" fontId="133" fillId="0" borderId="114" xfId="8" applyFont="1" applyBorder="1" applyAlignment="1">
      <alignment horizontal="left" vertical="center" wrapText="1"/>
    </xf>
    <xf numFmtId="0" fontId="133" fillId="0" borderId="114" xfId="8" applyFont="1" applyBorder="1" applyAlignment="1">
      <alignment horizontal="center" vertical="center" wrapText="1"/>
    </xf>
    <xf numFmtId="0" fontId="147" fillId="13" borderId="114" xfId="8" applyFont="1" applyFill="1" applyBorder="1" applyAlignment="1">
      <alignment horizontal="center" vertical="center"/>
    </xf>
    <xf numFmtId="0" fontId="147" fillId="0" borderId="114" xfId="8" applyFont="1" applyBorder="1" applyAlignment="1">
      <alignment horizontal="left"/>
    </xf>
    <xf numFmtId="0" fontId="147" fillId="0" borderId="114" xfId="8" applyFont="1" applyBorder="1" applyAlignment="1">
      <alignment horizontal="center" vertical="center"/>
    </xf>
    <xf numFmtId="0" fontId="133" fillId="0" borderId="114" xfId="8" applyFont="1" applyBorder="1" applyAlignment="1">
      <alignment vertical="top" wrapText="1"/>
    </xf>
    <xf numFmtId="0" fontId="133" fillId="0" borderId="114" xfId="8" applyFont="1" applyBorder="1" applyAlignment="1">
      <alignment vertical="center" wrapText="1"/>
    </xf>
    <xf numFmtId="0" fontId="133" fillId="0" borderId="114" xfId="8" applyFont="1" applyBorder="1" applyAlignment="1">
      <alignment vertical="center"/>
    </xf>
    <xf numFmtId="0" fontId="133" fillId="0" borderId="115" xfId="8" applyFont="1" applyBorder="1" applyAlignment="1">
      <alignment horizontal="left" vertical="center"/>
    </xf>
    <xf numFmtId="0" fontId="146" fillId="0" borderId="115" xfId="8" applyFont="1" applyBorder="1" applyAlignment="1">
      <alignment horizontal="left" vertical="center"/>
    </xf>
    <xf numFmtId="0" fontId="146" fillId="0" borderId="115" xfId="8" applyFont="1" applyBorder="1" applyAlignment="1">
      <alignment horizontal="center" vertical="center"/>
    </xf>
    <xf numFmtId="0" fontId="133" fillId="0" borderId="115" xfId="8" applyFont="1" applyBorder="1" applyAlignment="1">
      <alignment horizontal="center" vertical="center"/>
    </xf>
    <xf numFmtId="0" fontId="133" fillId="0" borderId="115" xfId="8" applyFont="1" applyBorder="1" applyAlignment="1">
      <alignment horizontal="left" vertical="center" wrapText="1"/>
    </xf>
    <xf numFmtId="0" fontId="148" fillId="0" borderId="115" xfId="8" applyFont="1" applyBorder="1" applyAlignment="1">
      <alignment horizontal="center" vertical="center"/>
    </xf>
    <xf numFmtId="0" fontId="133" fillId="0" borderId="115" xfId="8" applyFont="1" applyBorder="1" applyAlignment="1">
      <alignment horizontal="center" vertical="center" wrapText="1"/>
    </xf>
    <xf numFmtId="0" fontId="133" fillId="0" borderId="115" xfId="8" applyFont="1" applyBorder="1" applyAlignment="1">
      <alignment vertical="top" wrapText="1"/>
    </xf>
    <xf numFmtId="0" fontId="147" fillId="0" borderId="115" xfId="8" applyFont="1" applyBorder="1" applyAlignment="1">
      <alignment horizontal="left"/>
    </xf>
    <xf numFmtId="0" fontId="147" fillId="0" borderId="115" xfId="8" applyFont="1" applyBorder="1" applyAlignment="1">
      <alignment horizontal="center" vertical="center"/>
    </xf>
    <xf numFmtId="0" fontId="149" fillId="50" borderId="112" xfId="8" applyFont="1" applyFill="1" applyBorder="1" applyAlignment="1">
      <alignment horizontal="center" vertical="center"/>
    </xf>
    <xf numFmtId="0" fontId="149" fillId="50" borderId="112" xfId="8" applyFont="1" applyFill="1" applyBorder="1" applyAlignment="1">
      <alignment horizontal="center" vertical="center" wrapText="1"/>
    </xf>
    <xf numFmtId="0" fontId="150" fillId="50" borderId="112" xfId="8" applyFont="1" applyFill="1" applyBorder="1" applyAlignment="1">
      <alignment horizontal="left"/>
    </xf>
    <xf numFmtId="0" fontId="133" fillId="0" borderId="114" xfId="8" quotePrefix="1" applyFont="1" applyBorder="1" applyAlignment="1">
      <alignment horizontal="left" vertical="center"/>
    </xf>
    <xf numFmtId="0" fontId="133" fillId="0" borderId="114" xfId="8" quotePrefix="1" applyFont="1" applyBorder="1" applyAlignment="1">
      <alignment horizontal="center" vertical="center"/>
    </xf>
    <xf numFmtId="0" fontId="133" fillId="0" borderId="113" xfId="8" quotePrefix="1" applyFont="1" applyBorder="1" applyAlignment="1">
      <alignment horizontal="left" vertical="center" wrapText="1"/>
    </xf>
    <xf numFmtId="0" fontId="133" fillId="0" borderId="113" xfId="8" quotePrefix="1" applyFont="1" applyBorder="1" applyAlignment="1">
      <alignment horizontal="center" vertical="center" wrapText="1"/>
    </xf>
    <xf numFmtId="0" fontId="133" fillId="0" borderId="114" xfId="8" quotePrefix="1" applyFont="1" applyBorder="1" applyAlignment="1">
      <alignment horizontal="left" vertical="center" wrapText="1"/>
    </xf>
    <xf numFmtId="0" fontId="133" fillId="0" borderId="114" xfId="8" quotePrefix="1" applyFont="1" applyBorder="1" applyAlignment="1">
      <alignment horizontal="center" vertical="center" wrapText="1"/>
    </xf>
    <xf numFmtId="0" fontId="133" fillId="0" borderId="114" xfId="8" quotePrefix="1" applyFont="1" applyBorder="1" applyAlignment="1">
      <alignment vertical="top" wrapText="1"/>
    </xf>
    <xf numFmtId="0" fontId="133" fillId="0" borderId="115" xfId="8" applyFont="1" applyBorder="1" applyAlignment="1">
      <alignment vertical="center" wrapText="1"/>
    </xf>
    <xf numFmtId="0" fontId="133" fillId="0" borderId="113" xfId="8" applyFont="1" applyBorder="1" applyAlignment="1">
      <alignment vertical="top" wrapText="1"/>
    </xf>
    <xf numFmtId="0" fontId="147" fillId="0" borderId="114" xfId="8" applyFont="1" applyBorder="1" applyAlignment="1">
      <alignment horizontal="left" vertical="center"/>
    </xf>
    <xf numFmtId="0" fontId="133" fillId="0" borderId="113" xfId="8" quotePrefix="1" applyFont="1" applyBorder="1" applyAlignment="1">
      <alignment horizontal="left" vertical="center"/>
    </xf>
    <xf numFmtId="0" fontId="133" fillId="0" borderId="113" xfId="8" quotePrefix="1" applyFont="1" applyBorder="1" applyAlignment="1">
      <alignment vertical="top" wrapText="1"/>
    </xf>
    <xf numFmtId="0" fontId="133" fillId="0" borderId="114" xfId="8" quotePrefix="1" applyFont="1" applyBorder="1" applyAlignment="1">
      <alignment vertical="center" wrapText="1"/>
    </xf>
    <xf numFmtId="0" fontId="133" fillId="0" borderId="115" xfId="8" quotePrefix="1" applyFont="1" applyBorder="1" applyAlignment="1">
      <alignment horizontal="left" vertical="center"/>
    </xf>
    <xf numFmtId="0" fontId="133" fillId="0" borderId="115" xfId="8" quotePrefix="1" applyFont="1" applyBorder="1" applyAlignment="1">
      <alignment vertical="top" wrapText="1"/>
    </xf>
    <xf numFmtId="0" fontId="147" fillId="13" borderId="115" xfId="8" applyFont="1" applyFill="1" applyBorder="1" applyAlignment="1">
      <alignment horizontal="center" vertical="center"/>
    </xf>
    <xf numFmtId="0" fontId="133" fillId="0" borderId="113" xfId="8" quotePrefix="1" applyFont="1" applyBorder="1" applyAlignment="1">
      <alignment vertical="center" wrapText="1"/>
    </xf>
    <xf numFmtId="0" fontId="147" fillId="0" borderId="114" xfId="8" quotePrefix="1" applyFont="1" applyBorder="1" applyAlignment="1">
      <alignment horizontal="left"/>
    </xf>
    <xf numFmtId="0" fontId="147" fillId="0" borderId="115" xfId="8" applyFont="1" applyBorder="1" applyAlignment="1">
      <alignment horizontal="left" vertical="center"/>
    </xf>
    <xf numFmtId="0" fontId="133" fillId="0" borderId="115" xfId="8" quotePrefix="1" applyFont="1" applyBorder="1" applyAlignment="1">
      <alignment horizontal="left" vertical="center" wrapText="1"/>
    </xf>
    <xf numFmtId="0" fontId="133" fillId="0" borderId="115" xfId="8" quotePrefix="1" applyFont="1" applyBorder="1" applyAlignment="1">
      <alignment vertical="center" wrapText="1"/>
    </xf>
    <xf numFmtId="0" fontId="151" fillId="73" borderId="116" xfId="8" applyFont="1" applyFill="1" applyBorder="1" applyAlignment="1">
      <alignment horizontal="left" vertical="center"/>
    </xf>
    <xf numFmtId="0" fontId="135" fillId="73" borderId="116" xfId="8" applyFont="1" applyFill="1" applyBorder="1" applyAlignment="1">
      <alignment horizontal="left" vertical="center"/>
    </xf>
    <xf numFmtId="0" fontId="151" fillId="73" borderId="116" xfId="8" applyFont="1" applyFill="1" applyBorder="1" applyAlignment="1">
      <alignment horizontal="center" vertical="center"/>
    </xf>
    <xf numFmtId="0" fontId="152" fillId="73" borderId="116" xfId="8" applyFont="1" applyFill="1" applyBorder="1" applyAlignment="1">
      <alignment horizontal="center" vertical="center"/>
    </xf>
    <xf numFmtId="0" fontId="151" fillId="73" borderId="116" xfId="8" applyFont="1" applyFill="1" applyBorder="1" applyAlignment="1">
      <alignment horizontal="left" vertical="center" wrapText="1"/>
    </xf>
    <xf numFmtId="0" fontId="151" fillId="73" borderId="116" xfId="8" applyFont="1" applyFill="1" applyBorder="1" applyAlignment="1">
      <alignment horizontal="center" vertical="center" wrapText="1"/>
    </xf>
    <xf numFmtId="0" fontId="152" fillId="73" borderId="116" xfId="8" applyFont="1" applyFill="1" applyBorder="1" applyAlignment="1">
      <alignment horizontal="center" vertical="center" wrapText="1"/>
    </xf>
    <xf numFmtId="0" fontId="153" fillId="73" borderId="116" xfId="8" applyFont="1" applyFill="1" applyBorder="1" applyAlignment="1">
      <alignment horizontal="left"/>
    </xf>
    <xf numFmtId="0" fontId="147" fillId="0" borderId="113" xfId="8" applyFont="1" applyBorder="1" applyAlignment="1">
      <alignment horizontal="left" vertical="center"/>
    </xf>
    <xf numFmtId="0" fontId="147" fillId="0" borderId="114" xfId="8" applyFont="1" applyBorder="1" applyAlignment="1">
      <alignment vertical="center"/>
    </xf>
    <xf numFmtId="0" fontId="133" fillId="0" borderId="115" xfId="8" quotePrefix="1" applyFont="1" applyBorder="1" applyAlignment="1">
      <alignment horizontal="center" vertical="center" wrapText="1"/>
    </xf>
    <xf numFmtId="0" fontId="154" fillId="72" borderId="117" xfId="8" applyFont="1" applyFill="1" applyBorder="1" applyAlignment="1">
      <alignment horizontal="left" vertical="center"/>
    </xf>
    <xf numFmtId="0" fontId="135" fillId="72" borderId="117" xfId="8" applyFont="1" applyFill="1" applyBorder="1" applyAlignment="1">
      <alignment horizontal="left" vertical="center"/>
    </xf>
    <xf numFmtId="0" fontId="154" fillId="72" borderId="117" xfId="8" applyFont="1" applyFill="1" applyBorder="1" applyAlignment="1">
      <alignment horizontal="center" vertical="center"/>
    </xf>
    <xf numFmtId="0" fontId="155" fillId="72" borderId="117" xfId="8" applyFont="1" applyFill="1" applyBorder="1" applyAlignment="1">
      <alignment horizontal="center" vertical="center"/>
    </xf>
    <xf numFmtId="0" fontId="154" fillId="72" borderId="117" xfId="8" applyFont="1" applyFill="1" applyBorder="1" applyAlignment="1">
      <alignment horizontal="left" vertical="center" wrapText="1"/>
    </xf>
    <xf numFmtId="0" fontId="154" fillId="72" borderId="117" xfId="8" applyFont="1" applyFill="1" applyBorder="1" applyAlignment="1">
      <alignment horizontal="center" vertical="center" wrapText="1"/>
    </xf>
    <xf numFmtId="0" fontId="155" fillId="72" borderId="117" xfId="8" applyFont="1" applyFill="1" applyBorder="1" applyAlignment="1">
      <alignment horizontal="center" vertical="center" wrapText="1"/>
    </xf>
    <xf numFmtId="0" fontId="156" fillId="72" borderId="117" xfId="8" applyFont="1" applyFill="1" applyBorder="1" applyAlignment="1">
      <alignment horizontal="left"/>
    </xf>
    <xf numFmtId="0" fontId="146" fillId="0" borderId="113" xfId="8" applyFont="1" applyBorder="1" applyAlignment="1">
      <alignment horizontal="left" vertical="center" wrapText="1"/>
    </xf>
    <xf numFmtId="0" fontId="146" fillId="0" borderId="114" xfId="8" applyFont="1" applyBorder="1" applyAlignment="1">
      <alignment horizontal="left" vertical="center" wrapText="1"/>
    </xf>
    <xf numFmtId="0" fontId="154" fillId="148" borderId="117" xfId="8" applyFont="1" applyFill="1" applyBorder="1" applyAlignment="1">
      <alignment horizontal="left" vertical="center"/>
    </xf>
    <xf numFmtId="0" fontId="135" fillId="148" borderId="117" xfId="8" applyFont="1" applyFill="1" applyBorder="1" applyAlignment="1">
      <alignment horizontal="left" vertical="center"/>
    </xf>
    <xf numFmtId="0" fontId="154" fillId="148" borderId="117" xfId="8" applyFont="1" applyFill="1" applyBorder="1" applyAlignment="1">
      <alignment horizontal="left" vertical="center" wrapText="1"/>
    </xf>
    <xf numFmtId="0" fontId="154" fillId="148" borderId="117" xfId="8" applyFont="1" applyFill="1" applyBorder="1" applyAlignment="1">
      <alignment horizontal="center" vertical="center"/>
    </xf>
    <xf numFmtId="0" fontId="155" fillId="148" borderId="117" xfId="8" applyFont="1" applyFill="1" applyBorder="1" applyAlignment="1">
      <alignment horizontal="center" vertical="center"/>
    </xf>
    <xf numFmtId="0" fontId="154" fillId="148" borderId="117" xfId="8" applyFont="1" applyFill="1" applyBorder="1" applyAlignment="1">
      <alignment horizontal="center" vertical="center" wrapText="1"/>
    </xf>
    <xf numFmtId="0" fontId="155" fillId="148" borderId="117" xfId="8" applyFont="1" applyFill="1" applyBorder="1" applyAlignment="1">
      <alignment horizontal="center" vertical="center" wrapText="1"/>
    </xf>
    <xf numFmtId="0" fontId="155" fillId="149" borderId="117" xfId="8" applyFont="1" applyFill="1" applyBorder="1" applyAlignment="1">
      <alignment horizontal="center" vertical="center" wrapText="1"/>
    </xf>
    <xf numFmtId="0" fontId="146" fillId="0" borderId="115" xfId="8" applyFont="1" applyBorder="1" applyAlignment="1">
      <alignment horizontal="left" vertical="center" wrapText="1"/>
    </xf>
    <xf numFmtId="0" fontId="157" fillId="91" borderId="118" xfId="8" applyFont="1" applyFill="1" applyBorder="1" applyAlignment="1">
      <alignment horizontal="left" vertical="center"/>
    </xf>
    <xf numFmtId="0" fontId="135" fillId="91" borderId="118" xfId="8" applyFont="1" applyFill="1" applyBorder="1" applyAlignment="1">
      <alignment horizontal="left" vertical="center"/>
    </xf>
    <xf numFmtId="0" fontId="157" fillId="91" borderId="118" xfId="8" applyFont="1" applyFill="1" applyBorder="1" applyAlignment="1">
      <alignment horizontal="center" vertical="center"/>
    </xf>
    <xf numFmtId="0" fontId="158" fillId="91" borderId="118" xfId="8" applyFont="1" applyFill="1" applyBorder="1" applyAlignment="1">
      <alignment horizontal="center" vertical="center"/>
    </xf>
    <xf numFmtId="0" fontId="157" fillId="91" borderId="118" xfId="8" applyFont="1" applyFill="1" applyBorder="1" applyAlignment="1">
      <alignment horizontal="left" vertical="center" wrapText="1"/>
    </xf>
    <xf numFmtId="0" fontId="157" fillId="91" borderId="118" xfId="8" applyFont="1" applyFill="1" applyBorder="1" applyAlignment="1">
      <alignment horizontal="center" vertical="center" wrapText="1"/>
    </xf>
    <xf numFmtId="0" fontId="158" fillId="91" borderId="118" xfId="8" applyFont="1" applyFill="1" applyBorder="1" applyAlignment="1">
      <alignment horizontal="center" vertical="center" wrapText="1"/>
    </xf>
    <xf numFmtId="0" fontId="159" fillId="91" borderId="118" xfId="8" applyFont="1" applyFill="1" applyBorder="1" applyAlignment="1">
      <alignment horizontal="left"/>
    </xf>
    <xf numFmtId="0" fontId="160" fillId="75" borderId="0" xfId="8" applyFont="1" applyFill="1" applyAlignment="1">
      <alignment horizontal="left" vertical="center"/>
    </xf>
    <xf numFmtId="0" fontId="135" fillId="75" borderId="119" xfId="8" applyFont="1" applyFill="1" applyBorder="1" applyAlignment="1">
      <alignment horizontal="left" vertical="center" wrapText="1"/>
    </xf>
    <xf numFmtId="0" fontId="160" fillId="75" borderId="120" xfId="8" applyFont="1" applyFill="1" applyBorder="1" applyAlignment="1">
      <alignment horizontal="left"/>
    </xf>
    <xf numFmtId="0" fontId="160" fillId="75" borderId="119" xfId="8" applyFont="1" applyFill="1" applyBorder="1" applyAlignment="1">
      <alignment horizontal="left" vertical="center"/>
    </xf>
    <xf numFmtId="0" fontId="160" fillId="75" borderId="119" xfId="8" applyFont="1" applyFill="1" applyBorder="1" applyAlignment="1">
      <alignment horizontal="center" vertical="center"/>
    </xf>
    <xf numFmtId="0" fontId="160" fillId="75" borderId="119" xfId="8" applyFont="1" applyFill="1" applyBorder="1" applyAlignment="1">
      <alignment horizontal="left" vertical="center" wrapText="1"/>
    </xf>
    <xf numFmtId="0" fontId="160" fillId="75" borderId="119" xfId="8" applyFont="1" applyFill="1" applyBorder="1" applyAlignment="1">
      <alignment horizontal="center" vertical="center" wrapText="1"/>
    </xf>
    <xf numFmtId="0" fontId="160" fillId="75" borderId="119" xfId="8" applyFont="1" applyFill="1" applyBorder="1" applyAlignment="1">
      <alignment vertical="top" wrapText="1"/>
    </xf>
    <xf numFmtId="0" fontId="160" fillId="75" borderId="119" xfId="8" applyFont="1" applyFill="1" applyBorder="1" applyAlignment="1">
      <alignment horizontal="left"/>
    </xf>
    <xf numFmtId="0" fontId="161" fillId="75" borderId="119" xfId="8" applyFont="1" applyFill="1" applyBorder="1" applyAlignment="1">
      <alignment horizontal="left"/>
    </xf>
    <xf numFmtId="0" fontId="135" fillId="75" borderId="119" xfId="8" applyFont="1" applyFill="1" applyBorder="1" applyAlignment="1">
      <alignment horizontal="left" vertical="center"/>
    </xf>
    <xf numFmtId="0" fontId="147" fillId="0" borderId="113" xfId="8" applyFont="1" applyBorder="1" applyAlignment="1">
      <alignment horizontal="left" vertical="center" wrapText="1"/>
    </xf>
    <xf numFmtId="0" fontId="147" fillId="0" borderId="114" xfId="8" applyFont="1" applyBorder="1" applyAlignment="1">
      <alignment horizontal="left" vertical="center" wrapText="1"/>
    </xf>
    <xf numFmtId="0" fontId="135" fillId="75" borderId="121" xfId="8" applyFont="1" applyFill="1" applyBorder="1" applyAlignment="1">
      <alignment vertical="center"/>
    </xf>
    <xf numFmtId="0" fontId="162" fillId="24" borderId="122" xfId="8" applyFont="1" applyFill="1" applyBorder="1" applyAlignment="1">
      <alignment horizontal="left" vertical="center"/>
    </xf>
    <xf numFmtId="0" fontId="135" fillId="24" borderId="123" xfId="8" applyFont="1" applyFill="1" applyBorder="1" applyAlignment="1">
      <alignment vertical="center"/>
    </xf>
    <xf numFmtId="0" fontId="162" fillId="24" borderId="122" xfId="8" applyFont="1" applyFill="1" applyBorder="1" applyAlignment="1">
      <alignment horizontal="left"/>
    </xf>
    <xf numFmtId="0" fontId="135" fillId="24" borderId="122" xfId="8" applyFont="1" applyFill="1" applyBorder="1" applyAlignment="1">
      <alignment horizontal="left" vertical="center"/>
    </xf>
    <xf numFmtId="0" fontId="162" fillId="24" borderId="122" xfId="8" applyFont="1" applyFill="1" applyBorder="1" applyAlignment="1">
      <alignment horizontal="center" vertical="center"/>
    </xf>
    <xf numFmtId="0" fontId="162" fillId="24" borderId="122" xfId="8" applyFont="1" applyFill="1" applyBorder="1" applyAlignment="1">
      <alignment horizontal="left" vertical="center" wrapText="1"/>
    </xf>
    <xf numFmtId="0" fontId="162" fillId="24" borderId="122" xfId="8" applyFont="1" applyFill="1" applyBorder="1" applyAlignment="1">
      <alignment horizontal="center" vertical="center" wrapText="1"/>
    </xf>
    <xf numFmtId="0" fontId="162" fillId="24" borderId="122" xfId="8" applyFont="1" applyFill="1" applyBorder="1" applyAlignment="1">
      <alignment vertical="top" wrapText="1"/>
    </xf>
    <xf numFmtId="0" fontId="163" fillId="24" borderId="122" xfId="8" applyFont="1" applyFill="1" applyBorder="1" applyAlignment="1">
      <alignment horizontal="left"/>
    </xf>
    <xf numFmtId="0" fontId="147" fillId="0" borderId="113" xfId="8" quotePrefix="1" applyFont="1" applyBorder="1" applyAlignment="1">
      <alignment horizontal="left"/>
    </xf>
    <xf numFmtId="0" fontId="135" fillId="24" borderId="122" xfId="8" applyFont="1" applyFill="1" applyBorder="1" applyAlignment="1">
      <alignment vertical="center"/>
    </xf>
    <xf numFmtId="0" fontId="133" fillId="0" borderId="4" xfId="8" applyFont="1" applyBorder="1" applyAlignment="1">
      <alignment horizontal="left" vertical="center"/>
    </xf>
    <xf numFmtId="0" fontId="147" fillId="0" borderId="124" xfId="8" applyFont="1" applyBorder="1" applyAlignment="1">
      <alignment horizontal="left"/>
    </xf>
    <xf numFmtId="0" fontId="133" fillId="0" borderId="124" xfId="8" applyFont="1" applyBorder="1" applyAlignment="1">
      <alignment horizontal="left" vertical="center"/>
    </xf>
    <xf numFmtId="0" fontId="133" fillId="0" borderId="124" xfId="8" quotePrefix="1" applyFont="1" applyBorder="1" applyAlignment="1">
      <alignment horizontal="left" vertical="center" wrapText="1"/>
    </xf>
    <xf numFmtId="0" fontId="133" fillId="0" borderId="124" xfId="8" applyFont="1" applyBorder="1" applyAlignment="1">
      <alignment horizontal="center" vertical="center"/>
    </xf>
    <xf numFmtId="0" fontId="133" fillId="0" borderId="124" xfId="8" applyFont="1" applyBorder="1" applyAlignment="1">
      <alignment horizontal="left" vertical="center" wrapText="1"/>
    </xf>
    <xf numFmtId="0" fontId="133" fillId="0" borderId="124" xfId="8" applyFont="1" applyBorder="1" applyAlignment="1">
      <alignment horizontal="center" vertical="center" wrapText="1"/>
    </xf>
    <xf numFmtId="0" fontId="133" fillId="0" borderId="124" xfId="8" quotePrefix="1" applyFont="1" applyBorder="1" applyAlignment="1">
      <alignment vertical="center" wrapText="1"/>
    </xf>
    <xf numFmtId="0" fontId="147" fillId="0" borderId="124" xfId="8" applyFont="1" applyBorder="1" applyAlignment="1">
      <alignment horizontal="center" vertical="center"/>
    </xf>
    <xf numFmtId="0" fontId="129" fillId="0" borderId="0" xfId="8" applyFont="1" applyAlignment="1">
      <alignment horizontal="center"/>
    </xf>
    <xf numFmtId="0" fontId="140" fillId="0" borderId="0" xfId="8" applyFont="1" applyAlignment="1">
      <alignment horizontal="center" vertical="center"/>
    </xf>
    <xf numFmtId="0" fontId="129" fillId="0" borderId="3" xfId="8" applyFont="1" applyBorder="1" applyAlignment="1">
      <alignment horizontal="left" vertical="center"/>
    </xf>
    <xf numFmtId="0" fontId="129" fillId="0" borderId="3" xfId="8" applyFont="1" applyBorder="1" applyAlignment="1">
      <alignment horizontal="left"/>
    </xf>
    <xf numFmtId="0" fontId="129" fillId="0" borderId="3" xfId="8" applyFont="1" applyBorder="1" applyAlignment="1">
      <alignment horizontal="center" vertical="center"/>
    </xf>
    <xf numFmtId="0" fontId="1" fillId="0" borderId="0" xfId="0" applyFont="1" applyAlignment="1">
      <alignment vertical="center"/>
    </xf>
    <xf numFmtId="0" fontId="120" fillId="25" borderId="3" xfId="0" applyFont="1" applyFill="1" applyBorder="1" applyAlignment="1">
      <alignment vertical="center" wrapText="1"/>
    </xf>
    <xf numFmtId="0" fontId="16" fillId="0" borderId="21" xfId="0" applyFont="1" applyBorder="1" applyAlignment="1">
      <alignment vertical="center" wrapText="1"/>
    </xf>
    <xf numFmtId="0" fontId="16" fillId="0" borderId="12" xfId="0" applyFont="1" applyBorder="1" applyAlignment="1">
      <alignment vertical="center" wrapText="1"/>
    </xf>
    <xf numFmtId="0" fontId="16" fillId="0" borderId="3" xfId="0" applyFont="1" applyBorder="1" applyAlignment="1">
      <alignment vertical="center" wrapText="1"/>
    </xf>
    <xf numFmtId="0" fontId="16" fillId="0" borderId="11" xfId="0" applyFont="1" applyBorder="1" applyAlignment="1">
      <alignment vertical="center" wrapText="1"/>
    </xf>
    <xf numFmtId="0" fontId="1" fillId="0" borderId="4" xfId="0" applyFont="1" applyBorder="1" applyAlignment="1">
      <alignment horizontal="left" vertical="center" wrapText="1"/>
    </xf>
    <xf numFmtId="0" fontId="1" fillId="0" borderId="9" xfId="0" applyFont="1" applyBorder="1" applyAlignment="1">
      <alignment horizontal="left" vertical="center" wrapText="1"/>
    </xf>
    <xf numFmtId="0" fontId="63" fillId="0" borderId="4" xfId="0" applyFont="1" applyBorder="1" applyAlignment="1">
      <alignment horizontal="left"/>
    </xf>
    <xf numFmtId="0" fontId="63" fillId="0" borderId="4" xfId="0" applyFont="1" applyBorder="1" applyAlignment="1">
      <alignment horizontal="left" vertical="top"/>
    </xf>
    <xf numFmtId="0" fontId="63" fillId="0" borderId="4" xfId="0" applyFont="1" applyBorder="1" applyAlignment="1">
      <alignment horizontal="left" vertical="center"/>
    </xf>
    <xf numFmtId="0" fontId="63" fillId="0" borderId="4" xfId="0" applyFont="1" applyBorder="1" applyAlignment="1">
      <alignment horizontal="center" vertical="center"/>
    </xf>
    <xf numFmtId="0" fontId="63" fillId="0" borderId="4" xfId="0" applyFont="1" applyBorder="1" applyAlignment="1">
      <alignment horizontal="left" vertical="top" wrapText="1"/>
    </xf>
    <xf numFmtId="0" fontId="63" fillId="21" borderId="4" xfId="0" applyFont="1" applyFill="1" applyBorder="1" applyAlignment="1">
      <alignment horizontal="left" vertical="center"/>
    </xf>
    <xf numFmtId="0" fontId="106" fillId="48" borderId="0" xfId="0" applyFont="1" applyFill="1" applyAlignment="1">
      <alignment horizontal="left"/>
    </xf>
    <xf numFmtId="0" fontId="106" fillId="17" borderId="0" xfId="0" applyFont="1" applyFill="1" applyAlignment="1">
      <alignment horizontal="left"/>
    </xf>
    <xf numFmtId="16" fontId="13" fillId="0" borderId="0" xfId="0" applyNumberFormat="1" applyFont="1" applyAlignment="1">
      <alignment horizontal="center" vertical="center"/>
    </xf>
    <xf numFmtId="0" fontId="119" fillId="3" borderId="4" xfId="0" applyFont="1" applyFill="1" applyBorder="1"/>
    <xf numFmtId="0" fontId="13" fillId="0" borderId="4" xfId="0" applyFont="1" applyBorder="1" applyAlignment="1">
      <alignment vertical="top"/>
    </xf>
    <xf numFmtId="0" fontId="13" fillId="0" borderId="4" xfId="0" applyFont="1" applyBorder="1" applyAlignment="1">
      <alignment vertical="top" wrapText="1"/>
    </xf>
    <xf numFmtId="0" fontId="106" fillId="48" borderId="4" xfId="0" applyFont="1" applyFill="1" applyBorder="1" applyAlignment="1">
      <alignment horizontal="left"/>
    </xf>
    <xf numFmtId="0" fontId="6" fillId="85" borderId="4" xfId="0" applyFont="1" applyFill="1" applyBorder="1" applyAlignment="1">
      <alignment vertical="top"/>
    </xf>
    <xf numFmtId="0" fontId="6" fillId="85" borderId="5" xfId="0" applyFont="1" applyFill="1" applyBorder="1" applyAlignment="1">
      <alignment vertical="top"/>
    </xf>
    <xf numFmtId="0" fontId="0" fillId="0" borderId="4" xfId="0" applyBorder="1" applyAlignment="1">
      <alignment horizontal="left" vertical="center"/>
    </xf>
    <xf numFmtId="0" fontId="0" fillId="0" borderId="4" xfId="0" applyBorder="1" applyAlignment="1">
      <alignment horizontal="left" vertical="center" wrapText="1"/>
    </xf>
    <xf numFmtId="0" fontId="63" fillId="5" borderId="4" xfId="0" applyFont="1" applyFill="1" applyBorder="1" applyAlignment="1">
      <alignment horizontal="left" vertical="center"/>
    </xf>
    <xf numFmtId="0" fontId="63" fillId="111" borderId="4" xfId="0" applyFont="1" applyFill="1" applyBorder="1" applyAlignment="1">
      <alignment horizontal="left" vertical="center"/>
    </xf>
    <xf numFmtId="0" fontId="8" fillId="121" borderId="1" xfId="0" applyFont="1" applyFill="1" applyBorder="1" applyAlignment="1">
      <alignment vertical="top"/>
    </xf>
    <xf numFmtId="0" fontId="6" fillId="0" borderId="4" xfId="0" applyFont="1" applyBorder="1" applyAlignment="1">
      <alignment horizontal="left" vertical="center"/>
    </xf>
    <xf numFmtId="0" fontId="76" fillId="133" borderId="4" xfId="0" applyFont="1" applyFill="1" applyBorder="1" applyAlignment="1">
      <alignment vertical="center"/>
    </xf>
    <xf numFmtId="0" fontId="0" fillId="0" borderId="4" xfId="0" applyBorder="1" applyAlignment="1">
      <alignment horizontal="left" vertical="top"/>
    </xf>
    <xf numFmtId="0" fontId="8" fillId="127" borderId="4" xfId="0" applyFont="1" applyFill="1" applyBorder="1" applyAlignment="1">
      <alignment vertical="top"/>
    </xf>
    <xf numFmtId="170" fontId="63" fillId="0" borderId="4" xfId="0" applyNumberFormat="1" applyFont="1" applyBorder="1" applyAlignment="1">
      <alignment horizontal="center" vertical="center"/>
    </xf>
    <xf numFmtId="14" fontId="0" fillId="0" borderId="4" xfId="0" applyNumberFormat="1" applyBorder="1" applyAlignment="1">
      <alignment horizontal="center" vertical="center"/>
    </xf>
    <xf numFmtId="170" fontId="0" fillId="0" borderId="4" xfId="0" applyNumberFormat="1" applyBorder="1" applyAlignment="1">
      <alignment horizontal="center" vertical="center"/>
    </xf>
    <xf numFmtId="0" fontId="0" fillId="0" borderId="4" xfId="0" applyBorder="1" applyAlignment="1">
      <alignment horizontal="left"/>
    </xf>
    <xf numFmtId="0" fontId="11" fillId="22" borderId="5" xfId="0" applyFont="1" applyFill="1" applyBorder="1" applyAlignment="1">
      <alignment horizontal="left" vertical="center"/>
    </xf>
    <xf numFmtId="0" fontId="11" fillId="22" borderId="47" xfId="0" applyFont="1" applyFill="1" applyBorder="1" applyAlignment="1">
      <alignment horizontal="left" vertical="center"/>
    </xf>
    <xf numFmtId="0" fontId="11" fillId="22" borderId="47" xfId="0" applyFont="1" applyFill="1" applyBorder="1" applyAlignment="1">
      <alignment vertical="center"/>
    </xf>
    <xf numFmtId="0" fontId="15" fillId="144" borderId="38" xfId="0" applyFont="1" applyFill="1" applyBorder="1" applyAlignment="1">
      <alignment vertical="center"/>
    </xf>
    <xf numFmtId="0" fontId="15" fillId="144" borderId="33" xfId="0" applyFont="1" applyFill="1" applyBorder="1" applyAlignment="1">
      <alignment vertical="center"/>
    </xf>
    <xf numFmtId="0" fontId="11" fillId="22" borderId="13" xfId="0" applyFont="1" applyFill="1" applyBorder="1" applyAlignment="1">
      <alignment vertical="center"/>
    </xf>
    <xf numFmtId="0" fontId="0" fillId="0" borderId="4" xfId="0" applyBorder="1" applyAlignment="1">
      <alignment vertical="top"/>
    </xf>
    <xf numFmtId="0" fontId="17" fillId="77" borderId="4" xfId="0" applyFont="1" applyFill="1" applyBorder="1" applyAlignment="1">
      <alignment horizontal="center" vertical="center" wrapText="1"/>
    </xf>
    <xf numFmtId="0" fontId="15" fillId="12" borderId="4" xfId="0" applyFont="1" applyFill="1" applyBorder="1" applyAlignment="1">
      <alignment horizontal="center" vertical="center" wrapText="1"/>
    </xf>
    <xf numFmtId="0" fontId="17" fillId="85" borderId="4" xfId="0" applyFont="1" applyFill="1" applyBorder="1" applyAlignment="1">
      <alignment horizontal="center" vertical="center" wrapText="1"/>
    </xf>
    <xf numFmtId="0" fontId="15" fillId="80" borderId="4" xfId="0" applyFont="1" applyFill="1" applyBorder="1" applyAlignment="1">
      <alignment horizontal="center" vertical="center" wrapText="1"/>
    </xf>
    <xf numFmtId="0" fontId="0" fillId="146" borderId="4" xfId="0" applyFill="1" applyBorder="1"/>
    <xf numFmtId="0" fontId="0" fillId="146" borderId="4" xfId="0" applyFill="1" applyBorder="1" applyAlignment="1">
      <alignment horizontal="left" vertical="center"/>
    </xf>
    <xf numFmtId="0" fontId="16" fillId="146" borderId="4" xfId="0" applyFont="1" applyFill="1" applyBorder="1" applyAlignment="1">
      <alignment vertical="center"/>
    </xf>
    <xf numFmtId="0" fontId="6" fillId="146" borderId="4" xfId="0" applyFont="1" applyFill="1" applyBorder="1" applyAlignment="1">
      <alignment vertical="top"/>
    </xf>
    <xf numFmtId="0" fontId="63" fillId="146" borderId="4" xfId="0" applyFont="1" applyFill="1" applyBorder="1" applyAlignment="1">
      <alignment horizontal="left" vertical="center"/>
    </xf>
    <xf numFmtId="0" fontId="0" fillId="146" borderId="4" xfId="0" applyFill="1" applyBorder="1" applyAlignment="1">
      <alignment vertical="center"/>
    </xf>
    <xf numFmtId="0" fontId="6" fillId="146" borderId="4" xfId="0" applyFont="1" applyFill="1" applyBorder="1" applyAlignment="1">
      <alignment horizontal="left" vertical="center"/>
    </xf>
    <xf numFmtId="0" fontId="0" fillId="146" borderId="4" xfId="0" applyFill="1" applyBorder="1" applyAlignment="1">
      <alignment vertical="top" wrapText="1"/>
    </xf>
    <xf numFmtId="0" fontId="127" fillId="146" borderId="4" xfId="0" applyFont="1" applyFill="1" applyBorder="1" applyAlignment="1">
      <alignment horizontal="left" vertical="center"/>
    </xf>
    <xf numFmtId="170" fontId="63" fillId="0" borderId="4" xfId="0" applyNumberFormat="1" applyFont="1" applyBorder="1" applyAlignment="1">
      <alignment horizontal="center"/>
    </xf>
    <xf numFmtId="0" fontId="63" fillId="0" borderId="4" xfId="0" applyFont="1" applyBorder="1" applyAlignment="1">
      <alignment horizontal="center"/>
    </xf>
    <xf numFmtId="170" fontId="0" fillId="146" borderId="4" xfId="0" applyNumberFormat="1" applyFill="1" applyBorder="1" applyAlignment="1">
      <alignment horizontal="center"/>
    </xf>
    <xf numFmtId="0" fontId="0" fillId="146" borderId="4" xfId="0" applyFill="1" applyBorder="1" applyAlignment="1">
      <alignment horizontal="center"/>
    </xf>
    <xf numFmtId="14" fontId="0" fillId="146" borderId="4" xfId="0" applyNumberFormat="1" applyFill="1" applyBorder="1" applyAlignment="1">
      <alignment horizontal="center"/>
    </xf>
    <xf numFmtId="0" fontId="76" fillId="118" borderId="4" xfId="0" applyFont="1" applyFill="1" applyBorder="1" applyAlignment="1">
      <alignment vertical="top"/>
    </xf>
    <xf numFmtId="0" fontId="76" fillId="123" borderId="4" xfId="0" applyFont="1" applyFill="1" applyBorder="1" applyAlignment="1">
      <alignment horizontal="left" vertical="top"/>
    </xf>
    <xf numFmtId="0" fontId="5" fillId="85" borderId="4" xfId="0" applyFont="1" applyFill="1" applyBorder="1" applyAlignment="1">
      <alignment vertical="top"/>
    </xf>
    <xf numFmtId="0" fontId="28" fillId="50" borderId="4" xfId="0" applyFont="1" applyFill="1" applyBorder="1" applyAlignment="1">
      <alignment vertical="top"/>
    </xf>
    <xf numFmtId="0" fontId="6" fillId="23" borderId="4" xfId="0" applyFont="1" applyFill="1" applyBorder="1" applyAlignment="1">
      <alignment vertical="top"/>
    </xf>
    <xf numFmtId="0" fontId="28" fillId="50" borderId="4" xfId="0" applyFont="1" applyFill="1" applyBorder="1" applyAlignment="1">
      <alignment vertical="center"/>
    </xf>
    <xf numFmtId="0" fontId="28" fillId="33" borderId="4" xfId="0" applyFont="1" applyFill="1" applyBorder="1" applyAlignment="1">
      <alignment vertical="center"/>
    </xf>
    <xf numFmtId="0" fontId="76" fillId="122" borderId="4" xfId="0" applyFont="1" applyFill="1" applyBorder="1" applyAlignment="1">
      <alignment vertical="top"/>
    </xf>
    <xf numFmtId="0" fontId="76" fillId="128" borderId="4" xfId="0" applyFont="1" applyFill="1" applyBorder="1" applyAlignment="1">
      <alignment vertical="top"/>
    </xf>
    <xf numFmtId="0" fontId="76" fillId="129" borderId="4" xfId="0" applyFont="1" applyFill="1" applyBorder="1" applyAlignment="1">
      <alignment vertical="top"/>
    </xf>
    <xf numFmtId="0" fontId="8" fillId="150" borderId="4" xfId="0" applyFont="1" applyFill="1" applyBorder="1" applyAlignment="1">
      <alignment vertical="top"/>
    </xf>
    <xf numFmtId="0" fontId="28" fillId="38" borderId="4" xfId="0" applyFont="1" applyFill="1" applyBorder="1" applyAlignment="1">
      <alignment vertical="top"/>
    </xf>
    <xf numFmtId="0" fontId="28" fillId="33" borderId="4" xfId="0" applyFont="1" applyFill="1" applyBorder="1" applyAlignment="1">
      <alignment horizontal="left" vertical="top"/>
    </xf>
    <xf numFmtId="0" fontId="28" fillId="25" borderId="4" xfId="0" applyFont="1" applyFill="1" applyBorder="1" applyAlignment="1">
      <alignment vertical="top"/>
    </xf>
    <xf numFmtId="0" fontId="28" fillId="78" borderId="4" xfId="0" applyFont="1" applyFill="1" applyBorder="1" applyAlignment="1">
      <alignment vertical="top"/>
    </xf>
    <xf numFmtId="0" fontId="76" fillId="134" borderId="4" xfId="0" applyFont="1" applyFill="1" applyBorder="1" applyAlignment="1">
      <alignment vertical="top"/>
    </xf>
    <xf numFmtId="0" fontId="8" fillId="135" borderId="4" xfId="0" applyFont="1" applyFill="1" applyBorder="1" applyAlignment="1">
      <alignment vertical="top"/>
    </xf>
    <xf numFmtId="0" fontId="5" fillId="2" borderId="13" xfId="0" applyFont="1" applyFill="1" applyBorder="1" applyAlignment="1">
      <alignment horizontal="center" vertical="center"/>
    </xf>
    <xf numFmtId="0" fontId="5" fillId="2" borderId="14" xfId="0" applyFont="1" applyFill="1" applyBorder="1" applyAlignment="1">
      <alignment horizontal="center" vertical="center"/>
    </xf>
    <xf numFmtId="0" fontId="11" fillId="22" borderId="4" xfId="0" applyFont="1" applyFill="1" applyBorder="1" applyAlignment="1">
      <alignment horizontal="left" vertical="center"/>
    </xf>
    <xf numFmtId="0" fontId="15" fillId="144" borderId="4" xfId="0" applyFont="1" applyFill="1" applyBorder="1" applyAlignment="1">
      <alignment vertical="center"/>
    </xf>
    <xf numFmtId="0" fontId="15" fillId="5" borderId="4" xfId="0" applyFont="1" applyFill="1" applyBorder="1" applyAlignment="1">
      <alignment vertical="center"/>
    </xf>
    <xf numFmtId="0" fontId="76" fillId="118" borderId="4" xfId="0" applyFont="1" applyFill="1" applyBorder="1" applyAlignment="1">
      <alignment horizontal="left" vertical="top"/>
    </xf>
    <xf numFmtId="0" fontId="12" fillId="119" borderId="4" xfId="0" applyFont="1" applyFill="1" applyBorder="1" applyAlignment="1">
      <alignment horizontal="left" vertical="top"/>
    </xf>
    <xf numFmtId="0" fontId="76" fillId="120" borderId="4" xfId="0" applyFont="1" applyFill="1" applyBorder="1" applyAlignment="1">
      <alignment vertical="top"/>
    </xf>
    <xf numFmtId="0" fontId="8" fillId="121" borderId="4" xfId="0" applyFont="1" applyFill="1" applyBorder="1" applyAlignment="1">
      <alignment vertical="top"/>
    </xf>
    <xf numFmtId="0" fontId="76" fillId="142" borderId="4" xfId="0" applyFont="1" applyFill="1" applyBorder="1" applyAlignment="1">
      <alignment vertical="top"/>
    </xf>
    <xf numFmtId="0" fontId="76" fillId="123" borderId="4" xfId="0" applyFont="1" applyFill="1" applyBorder="1" applyAlignment="1">
      <alignment vertical="top"/>
    </xf>
    <xf numFmtId="0" fontId="76" fillId="141" borderId="4" xfId="0" applyFont="1" applyFill="1" applyBorder="1" applyAlignment="1">
      <alignment vertical="top"/>
    </xf>
    <xf numFmtId="0" fontId="8" fillId="124" borderId="4" xfId="0" applyFont="1" applyFill="1" applyBorder="1" applyAlignment="1">
      <alignment vertical="top"/>
    </xf>
    <xf numFmtId="0" fontId="76" fillId="125" borderId="4" xfId="0" applyFont="1" applyFill="1" applyBorder="1" applyAlignment="1">
      <alignment vertical="top"/>
    </xf>
    <xf numFmtId="0" fontId="8" fillId="126" borderId="4" xfId="0" applyFont="1" applyFill="1" applyBorder="1" applyAlignment="1">
      <alignment vertical="top"/>
    </xf>
    <xf numFmtId="0" fontId="76" fillId="131" borderId="4" xfId="0" applyFont="1" applyFill="1" applyBorder="1" applyAlignment="1">
      <alignment vertical="top"/>
    </xf>
    <xf numFmtId="0" fontId="8" fillId="132" borderId="4" xfId="0" applyFont="1" applyFill="1" applyBorder="1" applyAlignment="1">
      <alignment vertical="top"/>
    </xf>
    <xf numFmtId="0" fontId="76" fillId="133" borderId="4" xfId="0" applyFont="1" applyFill="1" applyBorder="1" applyAlignment="1">
      <alignment vertical="top"/>
    </xf>
    <xf numFmtId="0" fontId="8" fillId="136" borderId="4" xfId="0" applyFont="1" applyFill="1" applyBorder="1" applyAlignment="1">
      <alignment vertical="top"/>
    </xf>
    <xf numFmtId="0" fontId="8" fillId="137" borderId="4" xfId="0" applyFont="1" applyFill="1" applyBorder="1" applyAlignment="1">
      <alignment vertical="top"/>
    </xf>
    <xf numFmtId="0" fontId="8" fillId="138" borderId="4" xfId="0" applyFont="1" applyFill="1" applyBorder="1" applyAlignment="1">
      <alignment vertical="top"/>
    </xf>
    <xf numFmtId="0" fontId="28" fillId="50" borderId="3" xfId="0" applyFont="1" applyFill="1" applyBorder="1" applyAlignment="1">
      <alignment horizontal="left" vertical="top"/>
    </xf>
    <xf numFmtId="0" fontId="5" fillId="16" borderId="3" xfId="0" applyFont="1" applyFill="1" applyBorder="1" applyAlignment="1">
      <alignment horizontal="left" vertical="top"/>
    </xf>
    <xf numFmtId="14" fontId="0" fillId="0" borderId="4" xfId="0" applyNumberFormat="1" applyBorder="1" applyAlignment="1">
      <alignment horizontal="center"/>
    </xf>
    <xf numFmtId="0" fontId="63" fillId="145" borderId="4" xfId="0" applyFont="1" applyFill="1" applyBorder="1" applyAlignment="1">
      <alignment horizontal="left"/>
    </xf>
    <xf numFmtId="0" fontId="63" fillId="145" borderId="4" xfId="0" applyFont="1" applyFill="1" applyBorder="1" applyAlignment="1">
      <alignment horizontal="left" vertical="top" wrapText="1"/>
    </xf>
    <xf numFmtId="0" fontId="63" fillId="145" borderId="4" xfId="0" applyFont="1" applyFill="1" applyBorder="1" applyAlignment="1">
      <alignment horizontal="left" vertical="center"/>
    </xf>
    <xf numFmtId="0" fontId="63" fillId="145" borderId="4" xfId="0" applyFont="1" applyFill="1" applyBorder="1" applyAlignment="1">
      <alignment horizontal="center" vertical="center"/>
    </xf>
    <xf numFmtId="170" fontId="63" fillId="145" borderId="4" xfId="0" applyNumberFormat="1" applyFont="1" applyFill="1" applyBorder="1" applyAlignment="1">
      <alignment horizontal="center"/>
    </xf>
    <xf numFmtId="0" fontId="63" fillId="145" borderId="4" xfId="0" applyFont="1" applyFill="1" applyBorder="1" applyAlignment="1">
      <alignment horizontal="center"/>
    </xf>
    <xf numFmtId="0" fontId="15" fillId="80" borderId="6" xfId="0" applyFont="1" applyFill="1" applyBorder="1" applyAlignment="1">
      <alignment horizontal="center" vertical="center" wrapText="1"/>
    </xf>
    <xf numFmtId="0" fontId="63" fillId="0" borderId="6" xfId="0" applyFont="1" applyBorder="1" applyAlignment="1">
      <alignment horizontal="left" vertical="top" wrapText="1"/>
    </xf>
    <xf numFmtId="0" fontId="0" fillId="0" borderId="6" xfId="0" applyBorder="1" applyAlignment="1">
      <alignment vertical="top"/>
    </xf>
    <xf numFmtId="0" fontId="63" fillId="0" borderId="6" xfId="0" applyFont="1" applyBorder="1" applyAlignment="1">
      <alignment horizontal="left" vertical="top"/>
    </xf>
    <xf numFmtId="0" fontId="63" fillId="0" borderId="6" xfId="0" applyFont="1" applyBorder="1" applyAlignment="1">
      <alignment horizontal="left" vertical="center"/>
    </xf>
    <xf numFmtId="0" fontId="0" fillId="0" borderId="6" xfId="0" applyBorder="1" applyAlignment="1">
      <alignment horizontal="left" vertical="center" wrapText="1"/>
    </xf>
    <xf numFmtId="0" fontId="0" fillId="0" borderId="6" xfId="0" applyBorder="1" applyAlignment="1">
      <alignment horizontal="left" vertical="center"/>
    </xf>
    <xf numFmtId="0" fontId="0" fillId="146" borderId="6" xfId="0" applyFill="1" applyBorder="1"/>
    <xf numFmtId="0" fontId="0" fillId="0" borderId="6" xfId="0" applyBorder="1" applyAlignment="1">
      <alignment horizontal="left" vertical="top"/>
    </xf>
    <xf numFmtId="0" fontId="63" fillId="0" borderId="6" xfId="0" applyFont="1" applyBorder="1" applyAlignment="1">
      <alignment horizontal="left" wrapText="1"/>
    </xf>
    <xf numFmtId="0" fontId="17" fillId="145" borderId="6" xfId="0" applyFont="1" applyFill="1" applyBorder="1" applyAlignment="1">
      <alignment horizontal="left" vertical="center" wrapText="1"/>
    </xf>
    <xf numFmtId="0" fontId="0" fillId="0" borderId="0" xfId="0" pivotButton="1"/>
    <xf numFmtId="0" fontId="116" fillId="0" borderId="0" xfId="0" applyFont="1"/>
    <xf numFmtId="0" fontId="6" fillId="0" borderId="6" xfId="0" applyFont="1" applyBorder="1" applyAlignment="1">
      <alignment vertical="top" wrapText="1"/>
    </xf>
    <xf numFmtId="0" fontId="0" fillId="21" borderId="0" xfId="0" applyFill="1"/>
    <xf numFmtId="0" fontId="15" fillId="23" borderId="13" xfId="0" applyFont="1" applyFill="1" applyBorder="1" applyAlignment="1">
      <alignment horizontal="center"/>
    </xf>
    <xf numFmtId="0" fontId="0" fillId="0" borderId="32" xfId="0" applyBorder="1"/>
    <xf numFmtId="0" fontId="0" fillId="0" borderId="8" xfId="0" applyBorder="1"/>
    <xf numFmtId="0" fontId="0" fillId="0" borderId="32" xfId="0" applyBorder="1" applyAlignment="1">
      <alignment vertical="center" wrapText="1"/>
    </xf>
    <xf numFmtId="0" fontId="1" fillId="0" borderId="0" xfId="0" applyFont="1" applyAlignment="1">
      <alignment horizontal="left" vertical="center" wrapText="1"/>
    </xf>
    <xf numFmtId="0" fontId="1" fillId="0" borderId="32" xfId="0" applyFont="1" applyBorder="1" applyAlignment="1">
      <alignment horizontal="left" vertical="center" wrapText="1"/>
    </xf>
    <xf numFmtId="0" fontId="18" fillId="43" borderId="25" xfId="0" applyFont="1" applyFill="1" applyBorder="1" applyAlignment="1">
      <alignment horizontal="center" vertical="center"/>
    </xf>
    <xf numFmtId="0" fontId="18" fillId="43" borderId="32" xfId="0" applyFont="1" applyFill="1" applyBorder="1" applyAlignment="1">
      <alignment horizontal="center" vertical="center"/>
    </xf>
    <xf numFmtId="0" fontId="18" fillId="43" borderId="19" xfId="0" applyFont="1" applyFill="1" applyBorder="1" applyAlignment="1">
      <alignment horizontal="center" vertical="center"/>
    </xf>
    <xf numFmtId="0" fontId="24" fillId="4" borderId="0" xfId="0" applyFont="1" applyFill="1" applyAlignment="1">
      <alignment vertical="top"/>
    </xf>
    <xf numFmtId="0" fontId="24" fillId="86" borderId="0" xfId="0" applyFont="1" applyFill="1" applyAlignment="1">
      <alignment vertical="top"/>
    </xf>
    <xf numFmtId="0" fontId="1" fillId="0" borderId="8" xfId="0" applyFont="1" applyBorder="1" applyAlignment="1">
      <alignment horizontal="left" vertical="center" wrapText="1"/>
    </xf>
    <xf numFmtId="0" fontId="13" fillId="0" borderId="4" xfId="0" applyFont="1" applyBorder="1"/>
    <xf numFmtId="0" fontId="165" fillId="0" borderId="4" xfId="0" applyFont="1" applyBorder="1"/>
    <xf numFmtId="0" fontId="0" fillId="5" borderId="6" xfId="0" applyFill="1" applyBorder="1" applyAlignment="1">
      <alignment horizontal="left" vertical="center"/>
    </xf>
    <xf numFmtId="0" fontId="63" fillId="17" borderId="6" xfId="0" applyFont="1" applyFill="1" applyBorder="1" applyAlignment="1">
      <alignment horizontal="left" vertical="center"/>
    </xf>
    <xf numFmtId="0" fontId="14" fillId="26" borderId="6" xfId="0" applyFont="1" applyFill="1" applyBorder="1" applyAlignment="1">
      <alignment horizontal="left" vertical="center"/>
    </xf>
    <xf numFmtId="0" fontId="63" fillId="48" borderId="6" xfId="0" applyFont="1" applyFill="1" applyBorder="1" applyAlignment="1">
      <alignment horizontal="left" vertical="center"/>
    </xf>
    <xf numFmtId="0" fontId="63" fillId="12" borderId="6" xfId="0" applyFont="1" applyFill="1" applyBorder="1" applyAlignment="1">
      <alignment horizontal="left" vertical="center"/>
    </xf>
    <xf numFmtId="0" fontId="8" fillId="127" borderId="6" xfId="0" applyFont="1" applyFill="1" applyBorder="1" applyAlignment="1">
      <alignment vertical="top"/>
    </xf>
    <xf numFmtId="0" fontId="16" fillId="138" borderId="6" xfId="0" applyFont="1" applyFill="1" applyBorder="1" applyAlignment="1">
      <alignment horizontal="left" vertical="center"/>
    </xf>
    <xf numFmtId="0" fontId="16" fillId="132" borderId="6" xfId="0" applyFont="1" applyFill="1" applyBorder="1" applyAlignment="1">
      <alignment horizontal="left" vertical="center"/>
    </xf>
    <xf numFmtId="0" fontId="14" fillId="33" borderId="6" xfId="0" applyFont="1" applyFill="1" applyBorder="1" applyAlignment="1">
      <alignment horizontal="left" vertical="center"/>
    </xf>
    <xf numFmtId="0" fontId="127" fillId="123" borderId="6" xfId="0" applyFont="1" applyFill="1" applyBorder="1" applyAlignment="1">
      <alignment horizontal="left" vertical="center"/>
    </xf>
    <xf numFmtId="0" fontId="127" fillId="142" borderId="6" xfId="0" applyFont="1" applyFill="1" applyBorder="1" applyAlignment="1">
      <alignment horizontal="left" vertical="center"/>
    </xf>
    <xf numFmtId="0" fontId="63" fillId="21" borderId="6" xfId="0" applyFont="1" applyFill="1" applyBorder="1" applyAlignment="1">
      <alignment horizontal="left" vertical="center"/>
    </xf>
    <xf numFmtId="0" fontId="0" fillId="17" borderId="6" xfId="0" applyFill="1" applyBorder="1" applyAlignment="1">
      <alignment horizontal="left" vertical="center"/>
    </xf>
    <xf numFmtId="0" fontId="63" fillId="5" borderId="6" xfId="0" applyFont="1" applyFill="1" applyBorder="1" applyAlignment="1">
      <alignment horizontal="left" vertical="center"/>
    </xf>
    <xf numFmtId="0" fontId="76" fillId="133" borderId="6" xfId="0" applyFont="1" applyFill="1" applyBorder="1" applyAlignment="1">
      <alignment vertical="center"/>
    </xf>
    <xf numFmtId="0" fontId="63" fillId="16" borderId="6" xfId="0" applyFont="1" applyFill="1" applyBorder="1" applyAlignment="1">
      <alignment horizontal="left" vertical="center"/>
    </xf>
    <xf numFmtId="0" fontId="0" fillId="16" borderId="6" xfId="0" applyFill="1" applyBorder="1" applyAlignment="1">
      <alignment horizontal="left" vertical="center"/>
    </xf>
    <xf numFmtId="0" fontId="76" fillId="120" borderId="6" xfId="0" applyFont="1" applyFill="1" applyBorder="1" applyAlignment="1">
      <alignment vertical="top"/>
    </xf>
    <xf numFmtId="0" fontId="63" fillId="0" borderId="7" xfId="0" applyFont="1" applyBorder="1" applyAlignment="1">
      <alignment horizontal="left" vertical="center"/>
    </xf>
    <xf numFmtId="0" fontId="63" fillId="0" borderId="7" xfId="0" applyFont="1" applyBorder="1" applyAlignment="1">
      <alignment horizontal="left" vertical="center" wrapText="1"/>
    </xf>
    <xf numFmtId="0" fontId="0" fillId="0" borderId="7" xfId="0" applyBorder="1" applyAlignment="1">
      <alignment horizontal="left" vertical="center"/>
    </xf>
    <xf numFmtId="0" fontId="17" fillId="77" borderId="5" xfId="0" applyFont="1" applyFill="1" applyBorder="1" applyAlignment="1">
      <alignment horizontal="center" vertical="center" wrapText="1"/>
    </xf>
    <xf numFmtId="0" fontId="63" fillId="0" borderId="5" xfId="0" applyFont="1" applyBorder="1" applyAlignment="1">
      <alignment horizontal="left" vertical="center"/>
    </xf>
    <xf numFmtId="0" fontId="16" fillId="0" borderId="47" xfId="0" applyFont="1" applyBorder="1" applyAlignment="1">
      <alignment horizontal="left" vertical="center"/>
    </xf>
    <xf numFmtId="0" fontId="76" fillId="0" borderId="47" xfId="0" applyFont="1" applyBorder="1" applyAlignment="1">
      <alignment vertical="center"/>
    </xf>
    <xf numFmtId="0" fontId="63" fillId="0" borderId="9" xfId="0" applyFont="1" applyBorder="1" applyAlignment="1">
      <alignment horizontal="left" vertical="center"/>
    </xf>
    <xf numFmtId="0" fontId="127" fillId="0" borderId="47" xfId="0" applyFont="1" applyBorder="1" applyAlignment="1">
      <alignment horizontal="left" vertical="center"/>
    </xf>
    <xf numFmtId="0" fontId="63" fillId="0" borderId="47" xfId="0" applyFont="1" applyBorder="1" applyAlignment="1">
      <alignment horizontal="left" vertical="center"/>
    </xf>
    <xf numFmtId="0" fontId="0" fillId="0" borderId="9" xfId="0" applyBorder="1"/>
    <xf numFmtId="0" fontId="8" fillId="130" borderId="5" xfId="0" applyFont="1" applyFill="1" applyBorder="1" applyAlignment="1">
      <alignment vertical="top"/>
    </xf>
    <xf numFmtId="0" fontId="5" fillId="0" borderId="5" xfId="0" applyFont="1" applyBorder="1" applyAlignment="1">
      <alignment vertical="top"/>
    </xf>
    <xf numFmtId="0" fontId="15" fillId="0" borderId="4" xfId="0" applyFont="1" applyBorder="1" applyAlignment="1">
      <alignment horizontal="center" vertical="center" wrapText="1"/>
    </xf>
    <xf numFmtId="0" fontId="17" fillId="0" borderId="4" xfId="0" applyFont="1" applyBorder="1" applyAlignment="1">
      <alignment horizontal="center" vertical="center" wrapText="1"/>
    </xf>
    <xf numFmtId="0" fontId="63" fillId="17" borderId="4" xfId="0" applyFont="1" applyFill="1" applyBorder="1" applyAlignment="1">
      <alignment horizontal="left" vertical="center"/>
    </xf>
    <xf numFmtId="0" fontId="14" fillId="26" borderId="4" xfId="0" applyFont="1" applyFill="1" applyBorder="1" applyAlignment="1">
      <alignment horizontal="left" vertical="center"/>
    </xf>
    <xf numFmtId="0" fontId="63" fillId="12" borderId="4" xfId="0" applyFont="1" applyFill="1" applyBorder="1" applyAlignment="1">
      <alignment horizontal="left" vertical="center"/>
    </xf>
    <xf numFmtId="0" fontId="14" fillId="33" borderId="4" xfId="0" applyFont="1" applyFill="1" applyBorder="1" applyAlignment="1">
      <alignment horizontal="left" vertical="center"/>
    </xf>
    <xf numFmtId="0" fontId="63" fillId="16" borderId="4" xfId="0" applyFont="1" applyFill="1" applyBorder="1" applyAlignment="1">
      <alignment horizontal="left" vertical="center"/>
    </xf>
    <xf numFmtId="0" fontId="127" fillId="142" borderId="4" xfId="0" applyFont="1" applyFill="1" applyBorder="1" applyAlignment="1">
      <alignment horizontal="left" vertical="center"/>
    </xf>
    <xf numFmtId="0" fontId="16" fillId="132" borderId="4" xfId="0" applyFont="1" applyFill="1" applyBorder="1" applyAlignment="1">
      <alignment horizontal="left" vertical="center"/>
    </xf>
    <xf numFmtId="0" fontId="0" fillId="16" borderId="4" xfId="0" applyFill="1" applyBorder="1" applyAlignment="1">
      <alignment horizontal="left" vertical="center"/>
    </xf>
    <xf numFmtId="0" fontId="127" fillId="123" borderId="4" xfId="0" applyFont="1" applyFill="1" applyBorder="1" applyAlignment="1">
      <alignment horizontal="left" vertical="center"/>
    </xf>
    <xf numFmtId="0" fontId="15" fillId="0" borderId="4" xfId="0" applyFont="1" applyBorder="1" applyAlignment="1">
      <alignment horizontal="center" vertical="center"/>
    </xf>
    <xf numFmtId="0" fontId="13" fillId="0" borderId="0" xfId="0" applyFont="1"/>
    <xf numFmtId="0" fontId="166" fillId="0" borderId="0" xfId="0" applyFont="1"/>
    <xf numFmtId="0" fontId="167" fillId="0" borderId="0" xfId="0" applyFont="1" applyAlignment="1">
      <alignment horizontal="left"/>
    </xf>
    <xf numFmtId="0" fontId="167" fillId="0" borderId="4" xfId="0" applyFont="1" applyBorder="1" applyAlignment="1">
      <alignment horizontal="left" vertical="top"/>
    </xf>
    <xf numFmtId="0" fontId="5" fillId="2" borderId="16" xfId="0" applyFont="1" applyFill="1" applyBorder="1" applyAlignment="1">
      <alignment horizontal="center" vertical="center"/>
    </xf>
    <xf numFmtId="0" fontId="11" fillId="22" borderId="4" xfId="0" applyFont="1" applyFill="1" applyBorder="1" applyAlignment="1">
      <alignment horizontal="center" vertical="center"/>
    </xf>
    <xf numFmtId="0" fontId="168" fillId="22" borderId="4" xfId="0" applyFont="1" applyFill="1" applyBorder="1" applyAlignment="1">
      <alignment horizontal="center" vertical="center"/>
    </xf>
    <xf numFmtId="0" fontId="8" fillId="119" borderId="4" xfId="0" applyFont="1" applyFill="1" applyBorder="1" applyAlignment="1">
      <alignment horizontal="left" vertical="top"/>
    </xf>
    <xf numFmtId="0" fontId="167" fillId="0" borderId="4" xfId="0" applyFont="1" applyBorder="1" applyAlignment="1">
      <alignment horizontal="left" vertical="center"/>
    </xf>
    <xf numFmtId="0" fontId="5" fillId="0" borderId="4" xfId="0" applyFont="1" applyBorder="1" applyAlignment="1">
      <alignment horizontal="center" vertical="center"/>
    </xf>
    <xf numFmtId="0" fontId="167" fillId="21" borderId="4" xfId="0" applyFont="1" applyFill="1" applyBorder="1" applyAlignment="1">
      <alignment horizontal="left" vertical="top"/>
    </xf>
    <xf numFmtId="0" fontId="167" fillId="0" borderId="4" xfId="0" applyFont="1" applyBorder="1" applyAlignment="1">
      <alignment horizontal="left"/>
    </xf>
    <xf numFmtId="0" fontId="169" fillId="0" borderId="0" xfId="0" applyFont="1"/>
    <xf numFmtId="0" fontId="170" fillId="0" borderId="4" xfId="0" applyFont="1" applyBorder="1" applyAlignment="1">
      <alignment horizontal="center" vertical="center"/>
    </xf>
    <xf numFmtId="0" fontId="170" fillId="0" borderId="4" xfId="0" applyFont="1" applyBorder="1" applyAlignment="1">
      <alignment vertical="top"/>
    </xf>
    <xf numFmtId="0" fontId="170" fillId="21" borderId="4" xfId="0" applyFont="1" applyFill="1" applyBorder="1" applyAlignment="1">
      <alignment vertical="top"/>
    </xf>
    <xf numFmtId="0" fontId="171" fillId="0" borderId="0" xfId="0" applyFont="1"/>
    <xf numFmtId="0" fontId="91" fillId="151" borderId="125" xfId="0" applyFont="1" applyFill="1" applyBorder="1"/>
    <xf numFmtId="0" fontId="0" fillId="0" borderId="125" xfId="0" applyBorder="1"/>
    <xf numFmtId="0" fontId="91" fillId="152" borderId="125" xfId="0" applyFont="1" applyFill="1" applyBorder="1"/>
    <xf numFmtId="0" fontId="91" fillId="153" borderId="125" xfId="0" applyFont="1" applyFill="1" applyBorder="1"/>
    <xf numFmtId="0" fontId="172" fillId="154" borderId="125" xfId="0" applyFont="1" applyFill="1" applyBorder="1"/>
    <xf numFmtId="0" fontId="6" fillId="85" borderId="0" xfId="0" applyFont="1" applyFill="1" applyAlignment="1">
      <alignment vertical="top" wrapText="1"/>
    </xf>
    <xf numFmtId="0" fontId="122" fillId="22" borderId="4" xfId="0" applyFont="1" applyFill="1" applyBorder="1" applyAlignment="1">
      <alignment horizontal="center" vertical="center"/>
    </xf>
    <xf numFmtId="0" fontId="97" fillId="0" borderId="0" xfId="0" applyFont="1"/>
    <xf numFmtId="0" fontId="15" fillId="23" borderId="16" xfId="0" applyFont="1" applyFill="1" applyBorder="1" applyAlignment="1">
      <alignment horizontal="center"/>
    </xf>
    <xf numFmtId="0" fontId="15" fillId="23" borderId="17" xfId="0" applyFont="1" applyFill="1" applyBorder="1" applyAlignment="1">
      <alignment horizontal="center"/>
    </xf>
    <xf numFmtId="0" fontId="11" fillId="78" borderId="13" xfId="0" applyFont="1" applyFill="1" applyBorder="1" applyAlignment="1">
      <alignment horizontal="center" vertical="center"/>
    </xf>
    <xf numFmtId="0" fontId="11" fillId="78" borderId="14" xfId="0" applyFont="1" applyFill="1" applyBorder="1" applyAlignment="1">
      <alignment horizontal="center" vertical="center"/>
    </xf>
    <xf numFmtId="0" fontId="11" fillId="78" borderId="15" xfId="0" applyFont="1" applyFill="1" applyBorder="1" applyAlignment="1">
      <alignment horizontal="center" vertical="center"/>
    </xf>
    <xf numFmtId="0" fontId="11" fillId="89" borderId="13" xfId="0" applyFont="1" applyFill="1" applyBorder="1" applyAlignment="1">
      <alignment horizontal="left" vertical="center" wrapText="1"/>
    </xf>
    <xf numFmtId="0" fontId="11" fillId="89" borderId="14" xfId="0" applyFont="1" applyFill="1" applyBorder="1" applyAlignment="1">
      <alignment horizontal="left" vertical="center" wrapText="1"/>
    </xf>
    <xf numFmtId="0" fontId="17" fillId="89" borderId="15" xfId="0" applyFont="1" applyFill="1" applyBorder="1" applyAlignment="1">
      <alignment horizontal="left" vertical="center" wrapText="1"/>
    </xf>
    <xf numFmtId="0" fontId="116" fillId="13" borderId="3" xfId="0" applyFont="1" applyFill="1" applyBorder="1" applyAlignment="1">
      <alignment horizontal="left" vertical="center"/>
    </xf>
    <xf numFmtId="0" fontId="164" fillId="13" borderId="3" xfId="0" applyFont="1" applyFill="1" applyBorder="1" applyAlignment="1">
      <alignment horizontal="left" vertical="center"/>
    </xf>
    <xf numFmtId="0" fontId="116" fillId="13" borderId="3" xfId="0" applyFont="1" applyFill="1" applyBorder="1" applyAlignment="1">
      <alignment horizontal="left" vertical="top"/>
    </xf>
    <xf numFmtId="0" fontId="11" fillId="50" borderId="13" xfId="0" applyFont="1" applyFill="1" applyBorder="1" applyAlignment="1">
      <alignment horizontal="center" vertical="center"/>
    </xf>
    <xf numFmtId="0" fontId="11" fillId="50" borderId="14" xfId="0" applyFont="1" applyFill="1" applyBorder="1" applyAlignment="1">
      <alignment horizontal="center" vertical="center"/>
    </xf>
    <xf numFmtId="0" fontId="11" fillId="50" borderId="15" xfId="0" applyFont="1" applyFill="1" applyBorder="1" applyAlignment="1">
      <alignment horizontal="center" vertical="center"/>
    </xf>
    <xf numFmtId="0" fontId="11" fillId="84" borderId="14" xfId="0" applyFont="1" applyFill="1" applyBorder="1" applyAlignment="1">
      <alignment horizontal="center" vertical="center" wrapText="1"/>
    </xf>
    <xf numFmtId="0" fontId="11" fillId="84" borderId="15" xfId="0" applyFont="1" applyFill="1" applyBorder="1" applyAlignment="1">
      <alignment horizontal="center" vertical="center" wrapText="1"/>
    </xf>
    <xf numFmtId="0" fontId="0" fillId="0" borderId="3" xfId="0" applyBorder="1" applyAlignment="1">
      <alignment horizontal="left" vertical="center" wrapText="1"/>
    </xf>
    <xf numFmtId="0" fontId="15" fillId="0" borderId="3" xfId="0" applyFont="1" applyBorder="1" applyAlignment="1">
      <alignment horizontal="left" vertical="center"/>
    </xf>
    <xf numFmtId="0" fontId="15" fillId="0" borderId="11" xfId="0" applyFont="1" applyBorder="1" applyAlignment="1">
      <alignment horizontal="left" vertical="center"/>
    </xf>
    <xf numFmtId="0" fontId="15" fillId="0" borderId="12" xfId="0" applyFont="1" applyBorder="1" applyAlignment="1">
      <alignment horizontal="left" vertical="center"/>
    </xf>
    <xf numFmtId="0" fontId="0" fillId="0" borderId="13" xfId="0" applyBorder="1" applyAlignment="1">
      <alignment horizontal="left" vertical="center" wrapText="1"/>
    </xf>
    <xf numFmtId="0" fontId="0" fillId="0" borderId="14" xfId="0" applyBorder="1" applyAlignment="1">
      <alignment horizontal="left" vertical="center" wrapText="1"/>
    </xf>
    <xf numFmtId="0" fontId="0" fillId="0" borderId="15" xfId="0" applyBorder="1" applyAlignment="1">
      <alignment horizontal="left" vertical="center" wrapText="1"/>
    </xf>
    <xf numFmtId="0" fontId="0" fillId="0" borderId="16" xfId="0" applyBorder="1" applyAlignment="1">
      <alignment horizontal="left" vertical="center" wrapText="1"/>
    </xf>
    <xf numFmtId="0" fontId="0" fillId="0" borderId="17" xfId="0" applyBorder="1" applyAlignment="1">
      <alignment horizontal="left" vertical="center" wrapText="1"/>
    </xf>
    <xf numFmtId="0" fontId="0" fillId="0" borderId="18" xfId="0" applyBorder="1" applyAlignment="1">
      <alignment horizontal="left" vertical="center" wrapText="1"/>
    </xf>
    <xf numFmtId="0" fontId="0" fillId="0" borderId="3" xfId="0" applyBorder="1" applyAlignment="1">
      <alignment horizontal="left" vertical="center"/>
    </xf>
    <xf numFmtId="0" fontId="16" fillId="0" borderId="3" xfId="0" applyFont="1" applyBorder="1" applyAlignment="1">
      <alignment horizontal="left" vertical="center" wrapText="1"/>
    </xf>
    <xf numFmtId="0" fontId="15" fillId="0" borderId="3" xfId="0" applyFont="1" applyBorder="1" applyAlignment="1">
      <alignment horizontal="left" vertical="center" wrapText="1"/>
    </xf>
    <xf numFmtId="0" fontId="18" fillId="34" borderId="3" xfId="0" applyFont="1" applyFill="1" applyBorder="1" applyAlignment="1">
      <alignment horizontal="left"/>
    </xf>
    <xf numFmtId="0" fontId="18" fillId="25" borderId="3" xfId="0" applyFont="1" applyFill="1" applyBorder="1" applyAlignment="1">
      <alignment horizontal="left"/>
    </xf>
    <xf numFmtId="0" fontId="16" fillId="0" borderId="13" xfId="0" applyFont="1" applyBorder="1" applyAlignment="1">
      <alignment horizontal="left" vertical="center" wrapText="1"/>
    </xf>
    <xf numFmtId="0" fontId="0" fillId="0" borderId="22" xfId="0" applyBorder="1" applyAlignment="1">
      <alignment horizontal="left" vertical="center" wrapText="1"/>
    </xf>
    <xf numFmtId="0" fontId="0" fillId="0" borderId="0" xfId="0" applyAlignment="1">
      <alignment horizontal="left" vertical="center" wrapText="1"/>
    </xf>
    <xf numFmtId="0" fontId="0" fillId="0" borderId="23" xfId="0" applyBorder="1" applyAlignment="1">
      <alignment horizontal="left" vertical="center" wrapText="1"/>
    </xf>
    <xf numFmtId="0" fontId="15" fillId="0" borderId="21" xfId="0" applyFont="1" applyBorder="1" applyAlignment="1">
      <alignment horizontal="left" vertical="center"/>
    </xf>
    <xf numFmtId="0" fontId="18" fillId="32" borderId="3" xfId="0" applyFont="1" applyFill="1" applyBorder="1" applyAlignment="1">
      <alignment horizontal="left"/>
    </xf>
    <xf numFmtId="0" fontId="18" fillId="33" borderId="3" xfId="0" applyFont="1" applyFill="1" applyBorder="1" applyAlignment="1">
      <alignment horizontal="left"/>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10" xfId="0" applyBorder="1" applyAlignment="1">
      <alignment horizontal="left" vertical="center" wrapText="1"/>
    </xf>
    <xf numFmtId="0" fontId="101" fillId="13" borderId="8" xfId="0" applyFont="1" applyFill="1" applyBorder="1" applyAlignment="1">
      <alignment horizontal="left" vertical="center" wrapText="1"/>
    </xf>
    <xf numFmtId="0" fontId="16" fillId="0" borderId="0" xfId="0" applyFont="1" applyAlignment="1">
      <alignment horizontal="left" wrapText="1"/>
    </xf>
    <xf numFmtId="0" fontId="17" fillId="0" borderId="0" xfId="0" applyFont="1" applyAlignment="1">
      <alignment horizontal="left" wrapText="1"/>
    </xf>
    <xf numFmtId="0" fontId="105" fillId="0" borderId="76" xfId="0" applyFont="1" applyBorder="1" applyAlignment="1">
      <alignment horizontal="left" vertical="center"/>
    </xf>
    <xf numFmtId="0" fontId="105" fillId="0" borderId="77" xfId="0" applyFont="1" applyBorder="1" applyAlignment="1">
      <alignment horizontal="left" vertical="center"/>
    </xf>
    <xf numFmtId="0" fontId="105" fillId="0" borderId="78" xfId="0" applyFont="1" applyBorder="1" applyAlignment="1">
      <alignment horizontal="left" vertical="center"/>
    </xf>
    <xf numFmtId="0" fontId="106" fillId="0" borderId="82" xfId="0" applyFont="1" applyBorder="1" applyAlignment="1">
      <alignment horizontal="left" vertical="center" wrapText="1" readingOrder="1"/>
    </xf>
    <xf numFmtId="0" fontId="106" fillId="0" borderId="83" xfId="0" applyFont="1" applyBorder="1" applyAlignment="1">
      <alignment horizontal="left" vertical="center" wrapText="1" readingOrder="1"/>
    </xf>
    <xf numFmtId="0" fontId="97" fillId="0" borderId="12" xfId="0" applyFont="1" applyBorder="1" applyAlignment="1">
      <alignment horizontal="left" vertical="center" wrapText="1" readingOrder="1"/>
    </xf>
    <xf numFmtId="0" fontId="97" fillId="0" borderId="85" xfId="0" applyFont="1" applyBorder="1" applyAlignment="1">
      <alignment horizontal="left" vertical="center" wrapText="1" readingOrder="1"/>
    </xf>
    <xf numFmtId="0" fontId="97" fillId="0" borderId="3" xfId="0" applyFont="1" applyBorder="1" applyAlignment="1">
      <alignment horizontal="left" vertical="center" wrapText="1" readingOrder="1"/>
    </xf>
    <xf numFmtId="0" fontId="97" fillId="0" borderId="87" xfId="0" applyFont="1" applyBorder="1" applyAlignment="1">
      <alignment horizontal="left" vertical="center" wrapText="1" readingOrder="1"/>
    </xf>
    <xf numFmtId="0" fontId="82" fillId="0" borderId="79" xfId="0" applyFont="1" applyBorder="1" applyAlignment="1">
      <alignment horizontal="left" vertical="center" wrapText="1"/>
    </xf>
    <xf numFmtId="0" fontId="82" fillId="0" borderId="75" xfId="0" applyFont="1" applyBorder="1" applyAlignment="1">
      <alignment horizontal="left" vertical="center" wrapText="1"/>
    </xf>
    <xf numFmtId="0" fontId="82" fillId="0" borderId="80" xfId="0" applyFont="1" applyBorder="1" applyAlignment="1">
      <alignment horizontal="left" vertical="center" wrapText="1"/>
    </xf>
    <xf numFmtId="0" fontId="97" fillId="0" borderId="89" xfId="0" applyFont="1" applyBorder="1" applyAlignment="1">
      <alignment horizontal="left" vertical="center" wrapText="1" readingOrder="1"/>
    </xf>
    <xf numFmtId="0" fontId="97" fillId="0" borderId="90" xfId="0" applyFont="1" applyBorder="1" applyAlignment="1">
      <alignment horizontal="left" vertical="center" wrapText="1" readingOrder="1"/>
    </xf>
    <xf numFmtId="166" fontId="84" fillId="0" borderId="64" xfId="0" applyNumberFormat="1" applyFont="1" applyBorder="1" applyAlignment="1">
      <alignment readingOrder="1"/>
    </xf>
    <xf numFmtId="166" fontId="84" fillId="0" borderId="65" xfId="0" applyNumberFormat="1" applyFont="1" applyBorder="1" applyAlignment="1">
      <alignment readingOrder="1"/>
    </xf>
    <xf numFmtId="166" fontId="84" fillId="0" borderId="66" xfId="0" applyNumberFormat="1" applyFont="1" applyBorder="1" applyAlignment="1">
      <alignment readingOrder="1"/>
    </xf>
    <xf numFmtId="0" fontId="84" fillId="105" borderId="6" xfId="0" applyFont="1" applyFill="1" applyBorder="1" applyAlignment="1">
      <alignment horizontal="center" readingOrder="1"/>
    </xf>
    <xf numFmtId="0" fontId="84" fillId="105" borderId="24" xfId="0" applyFont="1" applyFill="1" applyBorder="1" applyAlignment="1">
      <alignment horizontal="center" readingOrder="1"/>
    </xf>
    <xf numFmtId="0" fontId="84" fillId="105" borderId="7" xfId="0" applyFont="1" applyFill="1" applyBorder="1" applyAlignment="1">
      <alignment horizontal="center" readingOrder="1"/>
    </xf>
    <xf numFmtId="0" fontId="89" fillId="96" borderId="59" xfId="0" applyFont="1" applyFill="1" applyBorder="1" applyAlignment="1">
      <alignment horizontal="center" vertical="center" readingOrder="1"/>
    </xf>
    <xf numFmtId="0" fontId="89" fillId="96" borderId="61" xfId="0" applyFont="1" applyFill="1" applyBorder="1" applyAlignment="1">
      <alignment horizontal="center" vertical="center" readingOrder="1"/>
    </xf>
    <xf numFmtId="0" fontId="89" fillId="96" borderId="60" xfId="0" applyFont="1" applyFill="1" applyBorder="1" applyAlignment="1">
      <alignment horizontal="center" vertical="center" readingOrder="1"/>
    </xf>
    <xf numFmtId="0" fontId="89" fillId="98" borderId="59" xfId="0" applyFont="1" applyFill="1" applyBorder="1" applyAlignment="1">
      <alignment horizontal="center" vertical="center" readingOrder="1"/>
    </xf>
    <xf numFmtId="0" fontId="89" fillId="98" borderId="61" xfId="0" applyFont="1" applyFill="1" applyBorder="1" applyAlignment="1">
      <alignment horizontal="center" vertical="center" readingOrder="1"/>
    </xf>
    <xf numFmtId="0" fontId="89" fillId="98" borderId="60" xfId="0" applyFont="1" applyFill="1" applyBorder="1" applyAlignment="1">
      <alignment horizontal="center" vertical="center" readingOrder="1"/>
    </xf>
    <xf numFmtId="0" fontId="84" fillId="0" borderId="59" xfId="0" applyFont="1" applyBorder="1" applyAlignment="1">
      <alignment readingOrder="1"/>
    </xf>
    <xf numFmtId="0" fontId="84" fillId="0" borderId="61" xfId="0" applyFont="1" applyBorder="1" applyAlignment="1">
      <alignment readingOrder="1"/>
    </xf>
    <xf numFmtId="0" fontId="84" fillId="0" borderId="60" xfId="0" applyFont="1" applyBorder="1" applyAlignment="1">
      <alignment readingOrder="1"/>
    </xf>
    <xf numFmtId="0" fontId="89" fillId="95" borderId="59" xfId="0" applyFont="1" applyFill="1" applyBorder="1" applyAlignment="1">
      <alignment horizontal="center" vertical="center" readingOrder="1"/>
    </xf>
    <xf numFmtId="0" fontId="89" fillId="95" borderId="60" xfId="0" applyFont="1" applyFill="1" applyBorder="1" applyAlignment="1">
      <alignment horizontal="center" vertical="center" readingOrder="1"/>
    </xf>
    <xf numFmtId="0" fontId="89" fillId="97" borderId="59" xfId="0" applyFont="1" applyFill="1" applyBorder="1" applyAlignment="1">
      <alignment horizontal="center" vertical="center" readingOrder="1"/>
    </xf>
    <xf numFmtId="0" fontId="89" fillId="97" borderId="61" xfId="0" applyFont="1" applyFill="1" applyBorder="1" applyAlignment="1">
      <alignment horizontal="center" vertical="center" readingOrder="1"/>
    </xf>
    <xf numFmtId="0" fontId="89" fillId="97" borderId="60" xfId="0" applyFont="1" applyFill="1" applyBorder="1" applyAlignment="1">
      <alignment horizontal="center" vertical="center" readingOrder="1"/>
    </xf>
    <xf numFmtId="0" fontId="74" fillId="73" borderId="1" xfId="0" applyFont="1" applyFill="1" applyBorder="1" applyAlignment="1">
      <alignment horizontal="center" vertical="center" wrapText="1"/>
    </xf>
    <xf numFmtId="0" fontId="74" fillId="76" borderId="3" xfId="0" applyFont="1" applyFill="1" applyBorder="1" applyAlignment="1">
      <alignment horizontal="center" vertical="center" wrapText="1"/>
    </xf>
    <xf numFmtId="0" fontId="11" fillId="38" borderId="3" xfId="0" applyFont="1" applyFill="1" applyBorder="1" applyAlignment="1">
      <alignment horizontal="center"/>
    </xf>
    <xf numFmtId="0" fontId="11" fillId="78" borderId="1" xfId="0" applyFont="1" applyFill="1" applyBorder="1" applyAlignment="1">
      <alignment horizontal="center" vertical="center"/>
    </xf>
    <xf numFmtId="0" fontId="24" fillId="4" borderId="3" xfId="0" applyFont="1" applyFill="1" applyBorder="1" applyAlignment="1">
      <alignment horizontal="center" vertical="center" wrapText="1"/>
    </xf>
    <xf numFmtId="0" fontId="74" fillId="84" borderId="3" xfId="0" applyFont="1" applyFill="1" applyBorder="1" applyAlignment="1">
      <alignment horizontal="center" vertical="center" wrapText="1"/>
    </xf>
    <xf numFmtId="0" fontId="11" fillId="72" borderId="8" xfId="0" applyFont="1" applyFill="1" applyBorder="1" applyAlignment="1">
      <alignment horizontal="center"/>
    </xf>
    <xf numFmtId="0" fontId="11" fillId="75" borderId="8" xfId="0" applyFont="1" applyFill="1" applyBorder="1" applyAlignment="1">
      <alignment horizontal="center"/>
    </xf>
    <xf numFmtId="0" fontId="11" fillId="50" borderId="8" xfId="0" applyFont="1" applyFill="1" applyBorder="1" applyAlignment="1">
      <alignment horizontal="center"/>
    </xf>
    <xf numFmtId="0" fontId="11" fillId="73" borderId="8" xfId="0" applyFont="1" applyFill="1" applyBorder="1" applyAlignment="1">
      <alignment horizontal="center"/>
    </xf>
    <xf numFmtId="0" fontId="0" fillId="4" borderId="8" xfId="0" applyFill="1" applyBorder="1" applyAlignment="1">
      <alignment horizontal="left"/>
    </xf>
    <xf numFmtId="0" fontId="74" fillId="26" borderId="16" xfId="0" applyFont="1" applyFill="1" applyBorder="1" applyAlignment="1">
      <alignment horizontal="center" wrapText="1"/>
    </xf>
    <xf numFmtId="0" fontId="24" fillId="4" borderId="22" xfId="0" applyFont="1" applyFill="1" applyBorder="1" applyAlignment="1">
      <alignment horizontal="center" vertical="center" wrapText="1"/>
    </xf>
    <xf numFmtId="0" fontId="11" fillId="78" borderId="0" xfId="0" applyFont="1" applyFill="1" applyAlignment="1">
      <alignment horizontal="center"/>
    </xf>
    <xf numFmtId="0" fontId="11" fillId="78" borderId="23" xfId="0" applyFont="1" applyFill="1" applyBorder="1" applyAlignment="1">
      <alignment horizontal="center"/>
    </xf>
    <xf numFmtId="0" fontId="11" fillId="84" borderId="3" xfId="0" applyFont="1" applyFill="1" applyBorder="1" applyAlignment="1">
      <alignment horizontal="center" wrapText="1"/>
    </xf>
    <xf numFmtId="0" fontId="11" fillId="73" borderId="1" xfId="0" applyFont="1" applyFill="1" applyBorder="1" applyAlignment="1">
      <alignment horizontal="center" wrapText="1"/>
    </xf>
    <xf numFmtId="0" fontId="11" fillId="76" borderId="3" xfId="0" applyFont="1" applyFill="1" applyBorder="1" applyAlignment="1">
      <alignment horizontal="center" wrapText="1"/>
    </xf>
    <xf numFmtId="0" fontId="11" fillId="38" borderId="11" xfId="0" applyFont="1" applyFill="1" applyBorder="1" applyAlignment="1">
      <alignment horizontal="center"/>
    </xf>
    <xf numFmtId="0" fontId="125" fillId="18" borderId="1" xfId="0" applyFont="1" applyFill="1" applyBorder="1" applyAlignment="1">
      <alignment horizontal="left" vertical="center" wrapText="1"/>
    </xf>
    <xf numFmtId="0" fontId="125" fillId="18" borderId="2" xfId="0" applyFont="1" applyFill="1" applyBorder="1" applyAlignment="1">
      <alignment horizontal="left" vertical="center" wrapText="1"/>
    </xf>
    <xf numFmtId="0" fontId="125" fillId="18" borderId="10" xfId="0" applyFont="1" applyFill="1" applyBorder="1" applyAlignment="1">
      <alignment horizontal="left" vertical="center" wrapText="1"/>
    </xf>
    <xf numFmtId="0" fontId="0" fillId="0" borderId="3" xfId="0" applyBorder="1" applyAlignment="1">
      <alignment vertical="center" wrapText="1"/>
    </xf>
    <xf numFmtId="0" fontId="0" fillId="0" borderId="1" xfId="0" applyBorder="1" applyAlignment="1">
      <alignment vertical="center" wrapText="1"/>
    </xf>
    <xf numFmtId="0" fontId="16" fillId="0" borderId="11" xfId="0" applyFont="1" applyBorder="1" applyAlignment="1">
      <alignment vertical="center" wrapText="1"/>
    </xf>
    <xf numFmtId="0" fontId="0" fillId="0" borderId="21" xfId="0" applyBorder="1" applyAlignment="1">
      <alignment vertical="center" wrapText="1"/>
    </xf>
    <xf numFmtId="0" fontId="0" fillId="0" borderId="12" xfId="0" applyBorder="1" applyAlignment="1">
      <alignment vertical="center" wrapText="1"/>
    </xf>
    <xf numFmtId="0" fontId="70" fillId="18" borderId="1" xfId="0" applyFont="1" applyFill="1" applyBorder="1" applyAlignment="1">
      <alignment horizontal="left" vertical="center" wrapText="1"/>
    </xf>
    <xf numFmtId="0" fontId="70" fillId="18" borderId="2" xfId="0" applyFont="1" applyFill="1" applyBorder="1" applyAlignment="1">
      <alignment horizontal="left" vertical="center" wrapText="1"/>
    </xf>
    <xf numFmtId="0" fontId="70" fillId="18" borderId="10" xfId="0" applyFont="1" applyFill="1" applyBorder="1" applyAlignment="1">
      <alignment horizontal="left" vertical="center" wrapText="1"/>
    </xf>
    <xf numFmtId="0" fontId="69" fillId="18" borderId="1" xfId="0" applyFont="1" applyFill="1" applyBorder="1" applyAlignment="1">
      <alignment horizontal="left" vertical="center" wrapText="1"/>
    </xf>
    <xf numFmtId="0" fontId="69" fillId="18" borderId="2" xfId="0" applyFont="1" applyFill="1" applyBorder="1" applyAlignment="1">
      <alignment horizontal="left" vertical="center" wrapText="1"/>
    </xf>
    <xf numFmtId="0" fontId="69" fillId="18" borderId="10" xfId="0" applyFont="1" applyFill="1" applyBorder="1" applyAlignment="1">
      <alignment horizontal="left" vertical="center" wrapText="1"/>
    </xf>
    <xf numFmtId="0" fontId="124" fillId="18" borderId="1" xfId="0" applyFont="1" applyFill="1" applyBorder="1" applyAlignment="1">
      <alignment horizontal="left" vertical="center" wrapText="1"/>
    </xf>
    <xf numFmtId="0" fontId="124" fillId="18" borderId="2" xfId="0" applyFont="1" applyFill="1" applyBorder="1" applyAlignment="1">
      <alignment horizontal="left" vertical="center" wrapText="1"/>
    </xf>
    <xf numFmtId="0" fontId="124" fillId="18" borderId="10" xfId="0" applyFont="1" applyFill="1" applyBorder="1" applyAlignment="1">
      <alignment horizontal="left" vertical="center" wrapText="1"/>
    </xf>
    <xf numFmtId="0" fontId="0" fillId="0" borderId="11" xfId="0" applyBorder="1" applyAlignment="1">
      <alignment vertical="center" wrapText="1"/>
    </xf>
    <xf numFmtId="0" fontId="0" fillId="0" borderId="11" xfId="0" applyBorder="1" applyAlignment="1">
      <alignment vertical="center"/>
    </xf>
    <xf numFmtId="0" fontId="0" fillId="0" borderId="21" xfId="0" applyBorder="1" applyAlignment="1">
      <alignment vertical="center"/>
    </xf>
    <xf numFmtId="0" fontId="0" fillId="0" borderId="12" xfId="0" applyBorder="1" applyAlignment="1">
      <alignment vertical="center"/>
    </xf>
    <xf numFmtId="0" fontId="1" fillId="0" borderId="4" xfId="0" applyFont="1" applyBorder="1" applyAlignment="1">
      <alignment horizontal="left" vertical="center" wrapText="1"/>
    </xf>
    <xf numFmtId="0" fontId="70" fillId="18" borderId="16" xfId="0" applyFont="1" applyFill="1" applyBorder="1" applyAlignment="1">
      <alignment horizontal="left" vertical="center" wrapText="1"/>
    </xf>
    <xf numFmtId="0" fontId="70" fillId="18" borderId="17" xfId="0" applyFont="1" applyFill="1" applyBorder="1" applyAlignment="1">
      <alignment horizontal="left" vertical="center" wrapText="1"/>
    </xf>
    <xf numFmtId="0" fontId="125" fillId="18" borderId="13" xfId="0" applyFont="1" applyFill="1" applyBorder="1" applyAlignment="1">
      <alignment horizontal="left" vertical="center" wrapText="1"/>
    </xf>
    <xf numFmtId="0" fontId="125" fillId="18" borderId="14" xfId="0" applyFont="1" applyFill="1" applyBorder="1" applyAlignment="1">
      <alignment horizontal="left" vertical="center" wrapText="1"/>
    </xf>
    <xf numFmtId="0" fontId="125" fillId="18" borderId="15" xfId="0" applyFont="1" applyFill="1" applyBorder="1" applyAlignment="1">
      <alignment horizontal="left" vertical="center" wrapText="1"/>
    </xf>
    <xf numFmtId="0" fontId="126" fillId="0" borderId="4" xfId="0" applyFont="1" applyBorder="1" applyAlignment="1">
      <alignment horizontal="left" vertical="center" wrapText="1"/>
    </xf>
    <xf numFmtId="0" fontId="124" fillId="0" borderId="6" xfId="0" applyFont="1" applyBorder="1" applyAlignment="1">
      <alignment horizontal="left" vertical="center" wrapText="1"/>
    </xf>
    <xf numFmtId="0" fontId="124" fillId="18" borderId="13" xfId="0" applyFont="1" applyFill="1" applyBorder="1" applyAlignment="1">
      <alignment horizontal="left" vertical="center" wrapText="1"/>
    </xf>
    <xf numFmtId="0" fontId="124" fillId="18" borderId="14" xfId="0" applyFont="1" applyFill="1" applyBorder="1" applyAlignment="1">
      <alignment horizontal="left" vertical="center" wrapText="1"/>
    </xf>
    <xf numFmtId="0" fontId="0" fillId="0" borderId="4" xfId="0" applyBorder="1" applyAlignment="1">
      <alignment vertical="center" wrapText="1"/>
    </xf>
    <xf numFmtId="0" fontId="0" fillId="0" borderId="4" xfId="0" applyBorder="1" applyAlignment="1">
      <alignment vertical="center"/>
    </xf>
    <xf numFmtId="0" fontId="1" fillId="0" borderId="9" xfId="0" applyFont="1" applyBorder="1" applyAlignment="1">
      <alignment horizontal="left" vertical="center" wrapText="1"/>
    </xf>
    <xf numFmtId="0" fontId="1" fillId="0" borderId="5" xfId="0" applyFont="1" applyBorder="1" applyAlignment="1">
      <alignment horizontal="left" vertical="center" wrapText="1"/>
    </xf>
    <xf numFmtId="0" fontId="1" fillId="0" borderId="47" xfId="0" applyFont="1" applyBorder="1" applyAlignment="1">
      <alignment horizontal="left" vertical="center" wrapText="1"/>
    </xf>
    <xf numFmtId="0" fontId="125" fillId="0" borderId="5" xfId="0" applyFont="1" applyBorder="1" applyAlignment="1">
      <alignment horizontal="left" vertical="center" wrapText="1"/>
    </xf>
    <xf numFmtId="0" fontId="125" fillId="0" borderId="47" xfId="0" applyFont="1" applyBorder="1" applyAlignment="1">
      <alignment horizontal="left" vertical="center" wrapText="1"/>
    </xf>
    <xf numFmtId="0" fontId="125" fillId="0" borderId="9" xfId="0" applyFont="1" applyBorder="1" applyAlignment="1">
      <alignment horizontal="left" vertical="center" wrapText="1"/>
    </xf>
    <xf numFmtId="0" fontId="0" fillId="0" borderId="3" xfId="0" applyBorder="1" applyAlignment="1">
      <alignment vertical="top" wrapText="1"/>
    </xf>
    <xf numFmtId="0" fontId="126" fillId="0" borderId="3" xfId="0" applyFont="1" applyBorder="1" applyAlignment="1">
      <alignment vertical="center" wrapText="1"/>
    </xf>
    <xf numFmtId="0" fontId="0" fillId="0" borderId="13" xfId="0" applyBorder="1" applyAlignment="1">
      <alignment vertical="center" wrapText="1"/>
    </xf>
    <xf numFmtId="0" fontId="0" fillId="0" borderId="22" xfId="0" applyBorder="1" applyAlignment="1">
      <alignment vertical="center" wrapText="1"/>
    </xf>
    <xf numFmtId="0" fontId="0" fillId="0" borderId="16" xfId="0" applyBorder="1" applyAlignment="1">
      <alignment vertical="center" wrapText="1"/>
    </xf>
    <xf numFmtId="0" fontId="126" fillId="0" borderId="3" xfId="0" applyFont="1" applyBorder="1" applyAlignment="1">
      <alignment horizontal="left" vertical="center" wrapText="1"/>
    </xf>
    <xf numFmtId="0" fontId="126" fillId="143" borderId="3" xfId="0" applyFont="1" applyFill="1" applyBorder="1" applyAlignment="1">
      <alignment horizontal="left" vertical="center" wrapText="1"/>
    </xf>
    <xf numFmtId="0" fontId="0" fillId="35" borderId="3" xfId="0" applyFill="1" applyBorder="1" applyAlignment="1">
      <alignment horizontal="left" vertical="center" wrapText="1"/>
    </xf>
    <xf numFmtId="0" fontId="69" fillId="138" borderId="1" xfId="0" applyFont="1" applyFill="1" applyBorder="1" applyAlignment="1">
      <alignment horizontal="left" vertical="center" wrapText="1"/>
    </xf>
    <xf numFmtId="0" fontId="69" fillId="138" borderId="2" xfId="0" applyFont="1" applyFill="1" applyBorder="1" applyAlignment="1">
      <alignment horizontal="left" vertical="center" wrapText="1"/>
    </xf>
    <xf numFmtId="0" fontId="69" fillId="138" borderId="10" xfId="0" applyFont="1" applyFill="1" applyBorder="1" applyAlignment="1">
      <alignment horizontal="left" vertical="center" wrapText="1"/>
    </xf>
    <xf numFmtId="0" fontId="124" fillId="138" borderId="1" xfId="0" applyFont="1" applyFill="1" applyBorder="1" applyAlignment="1">
      <alignment horizontal="left" vertical="center" wrapText="1"/>
    </xf>
    <xf numFmtId="0" fontId="124" fillId="138" borderId="2" xfId="0" applyFont="1" applyFill="1" applyBorder="1" applyAlignment="1">
      <alignment horizontal="left" vertical="center" wrapText="1"/>
    </xf>
    <xf numFmtId="0" fontId="124" fillId="138" borderId="10" xfId="0" applyFont="1" applyFill="1" applyBorder="1" applyAlignment="1">
      <alignment horizontal="left" vertical="center" wrapText="1"/>
    </xf>
    <xf numFmtId="0" fontId="65" fillId="0" borderId="0" xfId="4" applyFont="1" applyAlignment="1">
      <alignment horizontal="center" vertical="center"/>
    </xf>
    <xf numFmtId="0" fontId="142" fillId="12" borderId="22" xfId="8" applyFont="1" applyFill="1" applyBorder="1" applyAlignment="1">
      <alignment horizontal="center" vertical="center"/>
    </xf>
    <xf numFmtId="0" fontId="142" fillId="12" borderId="0" xfId="8" applyFont="1" applyFill="1" applyAlignment="1">
      <alignment horizontal="center" vertical="center"/>
    </xf>
    <xf numFmtId="0" fontId="142" fillId="12" borderId="23" xfId="8" applyFont="1" applyFill="1" applyBorder="1" applyAlignment="1">
      <alignment horizontal="center" vertical="center"/>
    </xf>
    <xf numFmtId="0" fontId="141" fillId="17" borderId="0" xfId="8" applyFont="1" applyFill="1" applyAlignment="1">
      <alignment horizontal="center" vertical="center"/>
    </xf>
    <xf numFmtId="0" fontId="141" fillId="147" borderId="0" xfId="8" applyFont="1" applyFill="1" applyAlignment="1">
      <alignment horizontal="center" vertical="center"/>
    </xf>
    <xf numFmtId="0" fontId="141" fillId="19" borderId="0" xfId="8" applyFont="1" applyFill="1" applyAlignment="1">
      <alignment horizontal="center" vertical="center"/>
    </xf>
    <xf numFmtId="0" fontId="141" fillId="54" borderId="0" xfId="8" applyFont="1" applyFill="1" applyAlignment="1">
      <alignment horizontal="center" vertical="center"/>
    </xf>
    <xf numFmtId="0" fontId="142" fillId="54" borderId="0" xfId="8" applyFont="1" applyFill="1" applyAlignment="1">
      <alignment horizontal="center" vertical="center"/>
    </xf>
    <xf numFmtId="0" fontId="142" fillId="54" borderId="23" xfId="8" applyFont="1" applyFill="1" applyBorder="1" applyAlignment="1">
      <alignment horizontal="center" vertical="center"/>
    </xf>
    <xf numFmtId="0" fontId="62" fillId="50" borderId="3" xfId="0" applyFont="1" applyFill="1" applyBorder="1" applyAlignment="1">
      <alignment horizontal="center" vertical="center"/>
    </xf>
    <xf numFmtId="0" fontId="6" fillId="0" borderId="1" xfId="0" applyFont="1" applyBorder="1" applyAlignment="1">
      <alignment vertical="center" wrapText="1"/>
    </xf>
    <xf numFmtId="0" fontId="6" fillId="0" borderId="13" xfId="0" applyFont="1" applyBorder="1" applyAlignment="1">
      <alignment vertical="center" wrapText="1"/>
    </xf>
    <xf numFmtId="0" fontId="6" fillId="0" borderId="22" xfId="0" applyFont="1" applyBorder="1" applyAlignment="1">
      <alignment vertical="center" wrapText="1"/>
    </xf>
    <xf numFmtId="0" fontId="6" fillId="0" borderId="16" xfId="0" applyFont="1" applyBorder="1" applyAlignment="1">
      <alignment vertical="center" wrapText="1"/>
    </xf>
    <xf numFmtId="0" fontId="6" fillId="0" borderId="3" xfId="0" applyFont="1" applyBorder="1" applyAlignment="1">
      <alignment horizontal="left" vertical="center"/>
    </xf>
    <xf numFmtId="0" fontId="6" fillId="0" borderId="11" xfId="0" applyFont="1" applyBorder="1" applyAlignment="1">
      <alignment horizontal="center" vertical="center"/>
    </xf>
    <xf numFmtId="0" fontId="6" fillId="0" borderId="21" xfId="0" applyFont="1" applyBorder="1" applyAlignment="1">
      <alignment horizontal="center" vertical="center"/>
    </xf>
    <xf numFmtId="0" fontId="6" fillId="0" borderId="12" xfId="0" applyFont="1" applyBorder="1" applyAlignment="1">
      <alignment horizontal="center" vertical="center"/>
    </xf>
    <xf numFmtId="0" fontId="6" fillId="0" borderId="11" xfId="0" applyFont="1" applyBorder="1" applyAlignment="1">
      <alignment horizontal="center" vertical="center" wrapText="1"/>
    </xf>
    <xf numFmtId="0" fontId="6" fillId="0" borderId="21" xfId="0" applyFont="1" applyBorder="1" applyAlignment="1">
      <alignment horizontal="center" vertical="center" wrapText="1"/>
    </xf>
    <xf numFmtId="0" fontId="6" fillId="0" borderId="12" xfId="0" applyFont="1" applyBorder="1" applyAlignment="1">
      <alignment horizontal="center" vertical="center" wrapText="1"/>
    </xf>
    <xf numFmtId="0" fontId="6" fillId="4" borderId="3" xfId="0" applyFont="1" applyFill="1" applyBorder="1" applyAlignment="1">
      <alignment horizontal="left" vertical="center"/>
    </xf>
    <xf numFmtId="0" fontId="6" fillId="4" borderId="10" xfId="0" applyFont="1" applyFill="1" applyBorder="1" applyAlignment="1">
      <alignment horizontal="left" vertical="center"/>
    </xf>
    <xf numFmtId="0" fontId="6" fillId="0" borderId="10" xfId="0" applyFont="1" applyBorder="1" applyAlignment="1">
      <alignment horizontal="left" vertical="center"/>
    </xf>
    <xf numFmtId="0" fontId="6" fillId="0" borderId="1" xfId="0" applyFont="1" applyBorder="1" applyAlignment="1">
      <alignment horizontal="left" vertical="center"/>
    </xf>
    <xf numFmtId="0" fontId="6" fillId="4" borderId="11" xfId="0" applyFont="1" applyFill="1" applyBorder="1" applyAlignment="1">
      <alignment horizontal="center" vertical="center"/>
    </xf>
    <xf numFmtId="0" fontId="6" fillId="4" borderId="21" xfId="0" applyFont="1" applyFill="1" applyBorder="1" applyAlignment="1">
      <alignment horizontal="center" vertical="center"/>
    </xf>
    <xf numFmtId="0" fontId="6" fillId="4" borderId="12" xfId="0" applyFont="1" applyFill="1" applyBorder="1" applyAlignment="1">
      <alignment horizontal="center" vertical="center"/>
    </xf>
    <xf numFmtId="0" fontId="6" fillId="0" borderId="11" xfId="0" applyFont="1" applyBorder="1" applyAlignment="1">
      <alignment vertical="center"/>
    </xf>
    <xf numFmtId="0" fontId="6" fillId="0" borderId="21" xfId="0" applyFont="1" applyBorder="1" applyAlignment="1">
      <alignment vertical="center"/>
    </xf>
    <xf numFmtId="0" fontId="6" fillId="0" borderId="11" xfId="0" applyFont="1" applyBorder="1" applyAlignment="1">
      <alignment vertical="center" wrapText="1"/>
    </xf>
    <xf numFmtId="0" fontId="6" fillId="0" borderId="21" xfId="0" applyFont="1" applyBorder="1" applyAlignment="1">
      <alignment vertical="center" wrapText="1"/>
    </xf>
    <xf numFmtId="0" fontId="6" fillId="0" borderId="12" xfId="0" applyFont="1" applyBorder="1" applyAlignment="1">
      <alignment vertical="center" wrapText="1"/>
    </xf>
    <xf numFmtId="0" fontId="74" fillId="73" borderId="2" xfId="0" applyFont="1" applyFill="1" applyBorder="1" applyAlignment="1">
      <alignment horizontal="center" vertical="center" wrapText="1"/>
    </xf>
    <xf numFmtId="0" fontId="74" fillId="73" borderId="10" xfId="0" applyFont="1" applyFill="1" applyBorder="1" applyAlignment="1">
      <alignment horizontal="center" vertical="center" wrapText="1"/>
    </xf>
    <xf numFmtId="0" fontId="6" fillId="0" borderId="3" xfId="0" applyFont="1" applyBorder="1" applyAlignment="1">
      <alignment vertical="center" wrapText="1"/>
    </xf>
    <xf numFmtId="0" fontId="6" fillId="48" borderId="3" xfId="0" applyFont="1" applyFill="1" applyBorder="1" applyAlignment="1">
      <alignment horizontal="left" vertical="center"/>
    </xf>
    <xf numFmtId="0" fontId="6" fillId="0" borderId="3" xfId="0" applyFont="1" applyBorder="1" applyAlignment="1">
      <alignment horizontal="left" vertical="center" wrapText="1"/>
    </xf>
    <xf numFmtId="0" fontId="67" fillId="0" borderId="3" xfId="4" applyFont="1" applyBorder="1" applyAlignment="1">
      <alignment horizontal="left" vertical="center"/>
    </xf>
    <xf numFmtId="0" fontId="67" fillId="0" borderId="3" xfId="4" applyFont="1" applyBorder="1" applyAlignment="1">
      <alignment horizontal="left" vertical="center" wrapText="1"/>
    </xf>
    <xf numFmtId="49" fontId="8" fillId="0" borderId="3" xfId="0" applyNumberFormat="1" applyFont="1" applyBorder="1" applyAlignment="1">
      <alignment horizontal="left" vertical="center"/>
    </xf>
    <xf numFmtId="0" fontId="6" fillId="0" borderId="11" xfId="0" applyFont="1" applyBorder="1" applyAlignment="1">
      <alignment horizontal="left" vertical="center"/>
    </xf>
    <xf numFmtId="0" fontId="6" fillId="0" borderId="21" xfId="0" applyFont="1" applyBorder="1" applyAlignment="1">
      <alignment horizontal="left" vertical="center"/>
    </xf>
    <xf numFmtId="0" fontId="6" fillId="0" borderId="12" xfId="0" applyFont="1" applyBorder="1" applyAlignment="1">
      <alignment horizontal="left" vertical="center"/>
    </xf>
    <xf numFmtId="0" fontId="6" fillId="0" borderId="1" xfId="0" applyFont="1" applyBorder="1" applyAlignment="1">
      <alignment horizontal="left" vertical="center" wrapText="1"/>
    </xf>
    <xf numFmtId="0" fontId="5" fillId="70" borderId="3" xfId="0" applyFont="1" applyFill="1" applyBorder="1" applyAlignment="1">
      <alignment horizontal="left" vertical="center"/>
    </xf>
    <xf numFmtId="0" fontId="5" fillId="69" borderId="3" xfId="0" applyFont="1" applyFill="1" applyBorder="1" applyAlignment="1">
      <alignment horizontal="left" vertical="center"/>
    </xf>
    <xf numFmtId="0" fontId="6" fillId="68" borderId="3" xfId="0" applyFont="1" applyFill="1" applyBorder="1" applyAlignment="1">
      <alignment horizontal="left" vertical="center"/>
    </xf>
    <xf numFmtId="0" fontId="15" fillId="0" borderId="11" xfId="0" applyFont="1" applyBorder="1" applyAlignment="1">
      <alignment horizontal="center" vertical="center"/>
    </xf>
    <xf numFmtId="0" fontId="15" fillId="0" borderId="12" xfId="0" applyFont="1" applyBorder="1" applyAlignment="1">
      <alignment horizontal="center" vertical="center"/>
    </xf>
    <xf numFmtId="0" fontId="6" fillId="0" borderId="15" xfId="0" applyFont="1" applyBorder="1" applyAlignment="1">
      <alignment horizontal="center" vertical="center"/>
    </xf>
    <xf numFmtId="0" fontId="6" fillId="0" borderId="18" xfId="0" applyFont="1" applyBorder="1" applyAlignment="1">
      <alignment horizontal="center" vertical="center"/>
    </xf>
    <xf numFmtId="0" fontId="6" fillId="0" borderId="3" xfId="0" quotePrefix="1" applyFont="1" applyBorder="1" applyAlignment="1">
      <alignment horizontal="left" vertical="center"/>
    </xf>
    <xf numFmtId="0" fontId="6" fillId="0" borderId="13" xfId="0" applyFont="1" applyBorder="1" applyAlignment="1">
      <alignment horizontal="center" vertical="center" wrapText="1"/>
    </xf>
    <xf numFmtId="0" fontId="6" fillId="0" borderId="22" xfId="0" applyFont="1" applyBorder="1" applyAlignment="1">
      <alignment horizontal="center" vertical="center" wrapText="1"/>
    </xf>
    <xf numFmtId="0" fontId="6" fillId="0" borderId="16" xfId="0" applyFont="1" applyBorder="1" applyAlignment="1">
      <alignment horizontal="center" vertical="center" wrapText="1"/>
    </xf>
    <xf numFmtId="0" fontId="6" fillId="4" borderId="1" xfId="0" applyFont="1" applyFill="1" applyBorder="1" applyAlignment="1">
      <alignment vertical="center" wrapText="1"/>
    </xf>
    <xf numFmtId="0" fontId="15" fillId="4" borderId="3" xfId="0" applyFont="1" applyFill="1" applyBorder="1" applyAlignment="1">
      <alignment horizontal="left" vertical="center"/>
    </xf>
    <xf numFmtId="0" fontId="67" fillId="4" borderId="3" xfId="4" applyFont="1" applyFill="1" applyBorder="1" applyAlignment="1">
      <alignment horizontal="left" vertical="center"/>
    </xf>
    <xf numFmtId="0" fontId="6" fillId="65" borderId="3" xfId="0" applyFont="1" applyFill="1" applyBorder="1" applyAlignment="1">
      <alignment horizontal="left" vertical="center"/>
    </xf>
    <xf numFmtId="0" fontId="15" fillId="0" borderId="21" xfId="0" applyFont="1" applyBorder="1" applyAlignment="1">
      <alignment horizontal="center" vertical="center"/>
    </xf>
    <xf numFmtId="0" fontId="6" fillId="12" borderId="3" xfId="0" applyFont="1" applyFill="1" applyBorder="1" applyAlignment="1">
      <alignment horizontal="left" vertical="center"/>
    </xf>
    <xf numFmtId="0" fontId="6" fillId="0" borderId="12" xfId="0" applyFont="1" applyBorder="1" applyAlignment="1">
      <alignment vertical="center"/>
    </xf>
    <xf numFmtId="0" fontId="6" fillId="0" borderId="3" xfId="0" quotePrefix="1" applyFont="1" applyBorder="1" applyAlignment="1">
      <alignment horizontal="left" vertical="center" wrapText="1"/>
    </xf>
    <xf numFmtId="0" fontId="6" fillId="0" borderId="10" xfId="0" applyFont="1" applyBorder="1" applyAlignment="1">
      <alignment horizontal="left" vertical="center" wrapText="1"/>
    </xf>
    <xf numFmtId="0" fontId="6" fillId="0" borderId="3" xfId="0" applyFont="1" applyBorder="1" applyAlignment="1">
      <alignment horizontal="center" vertical="center"/>
    </xf>
    <xf numFmtId="0" fontId="11" fillId="72" borderId="1" xfId="0" applyFont="1" applyFill="1" applyBorder="1" applyAlignment="1">
      <alignment horizontal="center" vertical="center" wrapText="1"/>
    </xf>
    <xf numFmtId="0" fontId="11" fillId="72" borderId="10" xfId="0" applyFont="1" applyFill="1" applyBorder="1" applyAlignment="1">
      <alignment horizontal="center" vertical="center" wrapText="1"/>
    </xf>
    <xf numFmtId="0" fontId="0" fillId="0" borderId="0" xfId="0" applyAlignment="1">
      <alignment horizontal="center" vertical="center"/>
    </xf>
    <xf numFmtId="0" fontId="6" fillId="0" borderId="11" xfId="0" applyFont="1" applyBorder="1" applyAlignment="1">
      <alignment horizontal="left" vertical="center" wrapText="1"/>
    </xf>
    <xf numFmtId="0" fontId="6" fillId="0" borderId="21" xfId="0" applyFont="1" applyBorder="1" applyAlignment="1">
      <alignment horizontal="left" vertical="center" wrapText="1"/>
    </xf>
    <xf numFmtId="0" fontId="6" fillId="0" borderId="12" xfId="0" applyFont="1" applyBorder="1" applyAlignment="1">
      <alignment horizontal="left" vertical="center" wrapText="1"/>
    </xf>
    <xf numFmtId="0" fontId="15" fillId="2" borderId="5" xfId="0" applyFont="1" applyFill="1" applyBorder="1" applyAlignment="1">
      <alignment horizontal="center" vertical="center" wrapText="1"/>
    </xf>
    <xf numFmtId="0" fontId="15" fillId="2" borderId="9" xfId="0" applyFont="1" applyFill="1" applyBorder="1" applyAlignment="1">
      <alignment horizontal="center" vertical="center" wrapText="1"/>
    </xf>
    <xf numFmtId="0" fontId="15" fillId="12" borderId="6" xfId="0" applyFont="1" applyFill="1" applyBorder="1" applyAlignment="1">
      <alignment horizontal="center" vertical="center"/>
    </xf>
    <xf numFmtId="0" fontId="15" fillId="12" borderId="24" xfId="0" applyFont="1" applyFill="1" applyBorder="1" applyAlignment="1">
      <alignment horizontal="center" vertical="center"/>
    </xf>
    <xf numFmtId="0" fontId="15" fillId="12" borderId="7" xfId="0" applyFont="1" applyFill="1" applyBorder="1" applyAlignment="1">
      <alignment horizontal="center" vertical="center"/>
    </xf>
    <xf numFmtId="0" fontId="15" fillId="11" borderId="4" xfId="0" applyFont="1" applyFill="1" applyBorder="1" applyAlignment="1">
      <alignment horizontal="center" vertical="center"/>
    </xf>
    <xf numFmtId="0" fontId="15" fillId="18" borderId="6" xfId="0" applyFont="1" applyFill="1" applyBorder="1" applyAlignment="1">
      <alignment horizontal="center" vertical="center"/>
    </xf>
    <xf numFmtId="0" fontId="15" fillId="18" borderId="24" xfId="0" applyFont="1" applyFill="1" applyBorder="1" applyAlignment="1">
      <alignment horizontal="center" vertical="center"/>
    </xf>
    <xf numFmtId="0" fontId="15" fillId="18" borderId="7" xfId="0" applyFont="1" applyFill="1" applyBorder="1" applyAlignment="1">
      <alignment horizontal="center" vertical="center"/>
    </xf>
    <xf numFmtId="0" fontId="0" fillId="0" borderId="0" xfId="0" applyAlignment="1">
      <alignment horizontal="right" vertical="center" wrapText="1"/>
    </xf>
    <xf numFmtId="0" fontId="0" fillId="0" borderId="0" xfId="0" quotePrefix="1" applyAlignment="1">
      <alignment horizontal="right" vertical="center" wrapText="1"/>
    </xf>
    <xf numFmtId="0" fontId="24" fillId="54" borderId="4" xfId="0" applyFont="1" applyFill="1" applyBorder="1" applyAlignment="1">
      <alignment horizontal="center" vertical="center"/>
    </xf>
    <xf numFmtId="0" fontId="5" fillId="2" borderId="1" xfId="0" applyFont="1" applyFill="1" applyBorder="1" applyAlignment="1">
      <alignment horizontal="center"/>
    </xf>
    <xf numFmtId="0" fontId="5" fillId="2" borderId="2" xfId="0" applyFont="1" applyFill="1" applyBorder="1" applyAlignment="1">
      <alignment horizontal="center"/>
    </xf>
    <xf numFmtId="0" fontId="5" fillId="3" borderId="1" xfId="0" applyFont="1" applyFill="1" applyBorder="1" applyAlignment="1">
      <alignment horizontal="center"/>
    </xf>
    <xf numFmtId="0" fontId="5" fillId="3" borderId="2" xfId="0" applyFont="1" applyFill="1" applyBorder="1" applyAlignment="1">
      <alignment horizontal="center"/>
    </xf>
    <xf numFmtId="0" fontId="18" fillId="32" borderId="3" xfId="0" applyFont="1" applyFill="1" applyBorder="1" applyAlignment="1">
      <alignment horizontal="center" vertical="center"/>
    </xf>
    <xf numFmtId="0" fontId="0" fillId="0" borderId="3" xfId="0" applyBorder="1" applyAlignment="1">
      <alignment horizontal="left" vertical="top" wrapText="1"/>
    </xf>
    <xf numFmtId="0" fontId="0" fillId="0" borderId="3" xfId="0" applyBorder="1" applyAlignment="1">
      <alignment horizontal="left"/>
    </xf>
    <xf numFmtId="0" fontId="15" fillId="92" borderId="3" xfId="0" applyFont="1" applyFill="1" applyBorder="1" applyAlignment="1">
      <alignment horizontal="center" vertical="center"/>
    </xf>
    <xf numFmtId="0" fontId="0" fillId="0" borderId="3" xfId="0" applyBorder="1" applyAlignment="1">
      <alignment horizontal="left" wrapText="1"/>
    </xf>
    <xf numFmtId="0" fontId="0" fillId="0" borderId="3" xfId="0" applyBorder="1" applyAlignment="1">
      <alignment horizontal="left" vertical="top"/>
    </xf>
    <xf numFmtId="0" fontId="15" fillId="0" borderId="17" xfId="0" applyFont="1" applyBorder="1" applyAlignment="1">
      <alignment horizontal="center"/>
    </xf>
    <xf numFmtId="0" fontId="0" fillId="0" borderId="0" xfId="0" applyAlignment="1">
      <alignment horizontal="left" vertical="center"/>
    </xf>
    <xf numFmtId="9" fontId="21" fillId="0" borderId="3" xfId="0" applyNumberFormat="1" applyFont="1" applyBorder="1" applyAlignment="1">
      <alignment horizontal="center" vertical="center" wrapText="1"/>
    </xf>
    <xf numFmtId="0" fontId="21" fillId="0" borderId="3" xfId="0" applyFont="1" applyBorder="1" applyAlignment="1">
      <alignment horizontal="center" vertical="center" wrapText="1"/>
    </xf>
    <xf numFmtId="0" fontId="15" fillId="2" borderId="3" xfId="0" applyFont="1" applyFill="1" applyBorder="1" applyAlignment="1">
      <alignment horizontal="center" vertical="center" wrapText="1"/>
    </xf>
    <xf numFmtId="9" fontId="23" fillId="0" borderId="3" xfId="0" applyNumberFormat="1" applyFont="1" applyBorder="1" applyAlignment="1">
      <alignment horizontal="center" vertical="center" wrapText="1"/>
    </xf>
    <xf numFmtId="0" fontId="24" fillId="39" borderId="3" xfId="0" applyFont="1" applyFill="1" applyBorder="1" applyAlignment="1">
      <alignment horizontal="center"/>
    </xf>
    <xf numFmtId="0" fontId="24" fillId="11" borderId="3" xfId="0" applyFont="1" applyFill="1" applyBorder="1" applyAlignment="1">
      <alignment horizontal="center" wrapText="1"/>
    </xf>
    <xf numFmtId="0" fontId="15" fillId="18" borderId="25" xfId="0" applyFont="1" applyFill="1" applyBorder="1" applyAlignment="1">
      <alignment horizontal="center" vertical="center"/>
    </xf>
    <xf numFmtId="0" fontId="15" fillId="18" borderId="32" xfId="0" applyFont="1" applyFill="1" applyBorder="1" applyAlignment="1">
      <alignment horizontal="center" vertical="center"/>
    </xf>
    <xf numFmtId="0" fontId="13" fillId="0" borderId="33" xfId="0" applyFont="1" applyBorder="1" applyAlignment="1">
      <alignment horizontal="center" vertical="center"/>
    </xf>
    <xf numFmtId="0" fontId="0" fillId="0" borderId="19" xfId="0" applyBorder="1" applyAlignment="1">
      <alignment horizontal="center" vertical="center"/>
    </xf>
    <xf numFmtId="0" fontId="0" fillId="0" borderId="38" xfId="0" applyBorder="1" applyAlignment="1">
      <alignment horizontal="center" vertical="center"/>
    </xf>
    <xf numFmtId="0" fontId="0" fillId="0" borderId="32" xfId="0" applyBorder="1" applyAlignment="1">
      <alignment horizontal="center" vertical="center"/>
    </xf>
    <xf numFmtId="0" fontId="0" fillId="0" borderId="8" xfId="0" applyBorder="1" applyAlignment="1">
      <alignment horizontal="center" vertical="center"/>
    </xf>
    <xf numFmtId="0" fontId="16" fillId="0" borderId="19" xfId="0" applyFont="1" applyBorder="1" applyAlignment="1">
      <alignment horizontal="center" vertical="center" wrapText="1"/>
    </xf>
    <xf numFmtId="0" fontId="0" fillId="0" borderId="38" xfId="0" applyBorder="1" applyAlignment="1">
      <alignment horizontal="center" vertical="center" wrapText="1"/>
    </xf>
    <xf numFmtId="0" fontId="0" fillId="0" borderId="20" xfId="0" applyBorder="1" applyAlignment="1">
      <alignment horizontal="center" vertical="center" wrapText="1"/>
    </xf>
    <xf numFmtId="0" fontId="0" fillId="0" borderId="32" xfId="0" applyBorder="1" applyAlignment="1">
      <alignment vertical="center" wrapText="1"/>
    </xf>
    <xf numFmtId="0" fontId="0" fillId="0" borderId="0" xfId="0" applyAlignment="1">
      <alignment vertical="center" wrapText="1"/>
    </xf>
    <xf numFmtId="0" fontId="0" fillId="0" borderId="20" xfId="0" applyBorder="1" applyAlignment="1">
      <alignment horizontal="center" vertical="center"/>
    </xf>
    <xf numFmtId="0" fontId="1" fillId="0" borderId="0" xfId="0" applyFont="1" applyAlignment="1">
      <alignment horizontal="left" vertical="center" wrapText="1"/>
    </xf>
    <xf numFmtId="0" fontId="1" fillId="0" borderId="32" xfId="0" applyFont="1" applyBorder="1" applyAlignment="1">
      <alignment horizontal="left" vertical="center" wrapText="1"/>
    </xf>
    <xf numFmtId="0" fontId="1" fillId="0" borderId="8" xfId="0" applyFont="1" applyBorder="1" applyAlignment="1">
      <alignment horizontal="left" vertical="center" wrapText="1"/>
    </xf>
    <xf numFmtId="0" fontId="0" fillId="0" borderId="8" xfId="0" applyBorder="1" applyAlignment="1">
      <alignment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0" fontId="123" fillId="0" borderId="5" xfId="0" applyFont="1" applyBorder="1" applyAlignment="1">
      <alignment horizontal="center" vertical="center" wrapText="1"/>
    </xf>
    <xf numFmtId="0" fontId="123" fillId="0" borderId="47" xfId="0" applyFont="1" applyBorder="1" applyAlignment="1">
      <alignment horizontal="center" vertical="center" wrapText="1"/>
    </xf>
    <xf numFmtId="0" fontId="123" fillId="0" borderId="9" xfId="0" applyFont="1" applyBorder="1" applyAlignment="1">
      <alignment horizontal="center" vertical="center" wrapText="1"/>
    </xf>
    <xf numFmtId="0" fontId="18" fillId="32" borderId="17" xfId="0" applyFont="1" applyFill="1" applyBorder="1" applyAlignment="1">
      <alignment horizontal="center" vertical="center"/>
    </xf>
    <xf numFmtId="0" fontId="15" fillId="11" borderId="35" xfId="0" applyFont="1" applyFill="1" applyBorder="1" applyAlignment="1">
      <alignment horizontal="center" vertical="center" wrapText="1"/>
    </xf>
    <xf numFmtId="0" fontId="15" fillId="11" borderId="8" xfId="0" applyFont="1" applyFill="1" applyBorder="1" applyAlignment="1">
      <alignment horizontal="center" vertical="center" wrapText="1"/>
    </xf>
    <xf numFmtId="0" fontId="15" fillId="11" borderId="36" xfId="0" applyFont="1" applyFill="1" applyBorder="1" applyAlignment="1">
      <alignment horizontal="center" vertical="center" wrapText="1"/>
    </xf>
    <xf numFmtId="0" fontId="6" fillId="48" borderId="11" xfId="0" applyFont="1" applyFill="1" applyBorder="1" applyAlignment="1">
      <alignment horizontal="left" vertical="center"/>
    </xf>
    <xf numFmtId="0" fontId="6" fillId="48" borderId="21" xfId="0" applyFont="1" applyFill="1" applyBorder="1" applyAlignment="1">
      <alignment horizontal="left" vertical="center"/>
    </xf>
    <xf numFmtId="0" fontId="6" fillId="48" borderId="12" xfId="0" applyFont="1" applyFill="1" applyBorder="1" applyAlignment="1">
      <alignment horizontal="left" vertical="center"/>
    </xf>
    <xf numFmtId="49" fontId="8" fillId="0" borderId="11" xfId="0" applyNumberFormat="1" applyFont="1" applyBorder="1" applyAlignment="1">
      <alignment horizontal="left" vertical="center"/>
    </xf>
    <xf numFmtId="49" fontId="8" fillId="0" borderId="21" xfId="0" applyNumberFormat="1" applyFont="1" applyBorder="1" applyAlignment="1">
      <alignment horizontal="left" vertical="center"/>
    </xf>
    <xf numFmtId="49" fontId="8" fillId="0" borderId="12" xfId="0" applyNumberFormat="1" applyFont="1" applyBorder="1" applyAlignment="1">
      <alignment horizontal="left" vertical="center"/>
    </xf>
    <xf numFmtId="0" fontId="6" fillId="0" borderId="11" xfId="0" quotePrefix="1" applyFont="1" applyBorder="1" applyAlignment="1">
      <alignment horizontal="left" vertical="center" wrapText="1"/>
    </xf>
    <xf numFmtId="0" fontId="6" fillId="0" borderId="15" xfId="0" applyFont="1" applyBorder="1" applyAlignment="1">
      <alignment horizontal="left" vertical="center"/>
    </xf>
    <xf numFmtId="0" fontId="67" fillId="0" borderId="11" xfId="4" applyFont="1" applyBorder="1" applyAlignment="1">
      <alignment horizontal="left" vertical="center"/>
    </xf>
    <xf numFmtId="0" fontId="67" fillId="0" borderId="21" xfId="4" applyFont="1" applyBorder="1" applyAlignment="1">
      <alignment horizontal="left" vertical="center"/>
    </xf>
    <xf numFmtId="0" fontId="67" fillId="0" borderId="12" xfId="4" applyFont="1" applyBorder="1" applyAlignment="1">
      <alignment horizontal="left" vertical="center"/>
    </xf>
    <xf numFmtId="0" fontId="6" fillId="0" borderId="11" xfId="0" quotePrefix="1" applyFont="1" applyBorder="1" applyAlignment="1">
      <alignment horizontal="left" vertical="center"/>
    </xf>
    <xf numFmtId="0" fontId="6" fillId="0" borderId="13" xfId="0" applyFont="1" applyBorder="1" applyAlignment="1">
      <alignment horizontal="left" vertical="center" wrapText="1"/>
    </xf>
    <xf numFmtId="0" fontId="6" fillId="0" borderId="22" xfId="0" applyFont="1" applyBorder="1" applyAlignment="1">
      <alignment horizontal="left" vertical="center" wrapText="1"/>
    </xf>
    <xf numFmtId="0" fontId="6" fillId="0" borderId="16" xfId="0" applyFont="1" applyBorder="1" applyAlignment="1">
      <alignment horizontal="left" vertical="center" wrapText="1"/>
    </xf>
    <xf numFmtId="0" fontId="6" fillId="0" borderId="13" xfId="0" applyFont="1" applyBorder="1" applyAlignment="1">
      <alignment horizontal="left" vertical="center"/>
    </xf>
    <xf numFmtId="0" fontId="6" fillId="0" borderId="22" xfId="0" applyFont="1" applyBorder="1" applyAlignment="1">
      <alignment horizontal="left" vertical="center"/>
    </xf>
    <xf numFmtId="0" fontId="6" fillId="0" borderId="16" xfId="0" applyFont="1" applyBorder="1" applyAlignment="1">
      <alignment horizontal="left" vertical="center"/>
    </xf>
    <xf numFmtId="0" fontId="6" fillId="65" borderId="11" xfId="0" applyFont="1" applyFill="1" applyBorder="1" applyAlignment="1">
      <alignment horizontal="left" vertical="center"/>
    </xf>
    <xf numFmtId="0" fontId="6" fillId="65" borderId="21" xfId="0" applyFont="1" applyFill="1" applyBorder="1" applyAlignment="1">
      <alignment horizontal="left" vertical="center"/>
    </xf>
    <xf numFmtId="0" fontId="6" fillId="65" borderId="12" xfId="0" applyFont="1" applyFill="1" applyBorder="1" applyAlignment="1">
      <alignment horizontal="left" vertical="center"/>
    </xf>
    <xf numFmtId="0" fontId="6" fillId="68" borderId="11" xfId="0" applyFont="1" applyFill="1" applyBorder="1" applyAlignment="1">
      <alignment horizontal="left" vertical="center"/>
    </xf>
    <xf numFmtId="0" fontId="6" fillId="68" borderId="21" xfId="0" applyFont="1" applyFill="1" applyBorder="1" applyAlignment="1">
      <alignment horizontal="left" vertical="center"/>
    </xf>
    <xf numFmtId="0" fontId="6" fillId="68" borderId="12" xfId="0" applyFont="1" applyFill="1" applyBorder="1" applyAlignment="1">
      <alignment horizontal="left" vertical="center"/>
    </xf>
    <xf numFmtId="0" fontId="67" fillId="0" borderId="22" xfId="4" applyFont="1" applyBorder="1" applyAlignment="1">
      <alignment horizontal="left" vertical="center"/>
    </xf>
    <xf numFmtId="0" fontId="67" fillId="0" borderId="16" xfId="4" applyFont="1" applyBorder="1" applyAlignment="1">
      <alignment horizontal="left" vertical="center"/>
    </xf>
    <xf numFmtId="0" fontId="5" fillId="69" borderId="13" xfId="0" applyFont="1" applyFill="1" applyBorder="1" applyAlignment="1">
      <alignment horizontal="left" vertical="center"/>
    </xf>
    <xf numFmtId="0" fontId="5" fillId="69" borderId="22" xfId="0" applyFont="1" applyFill="1" applyBorder="1" applyAlignment="1">
      <alignment horizontal="left" vertical="center"/>
    </xf>
    <xf numFmtId="0" fontId="5" fillId="69" borderId="16" xfId="0" applyFont="1" applyFill="1" applyBorder="1" applyAlignment="1">
      <alignment horizontal="left" vertical="center"/>
    </xf>
    <xf numFmtId="0" fontId="6" fillId="0" borderId="43" xfId="0" applyFont="1" applyBorder="1" applyAlignment="1">
      <alignment horizontal="left" vertical="center"/>
    </xf>
    <xf numFmtId="0" fontId="6" fillId="0" borderId="44" xfId="0" applyFont="1" applyBorder="1" applyAlignment="1">
      <alignment horizontal="center" vertical="center"/>
    </xf>
    <xf numFmtId="0" fontId="6" fillId="0" borderId="40" xfId="0" applyFont="1" applyBorder="1" applyAlignment="1">
      <alignment horizontal="center" vertical="center"/>
    </xf>
    <xf numFmtId="0" fontId="6" fillId="0" borderId="41" xfId="0" applyFont="1" applyBorder="1" applyAlignment="1">
      <alignment horizontal="center" vertical="center"/>
    </xf>
    <xf numFmtId="0" fontId="5" fillId="69" borderId="11" xfId="0" applyFont="1" applyFill="1" applyBorder="1" applyAlignment="1">
      <alignment horizontal="left" vertical="center"/>
    </xf>
    <xf numFmtId="0" fontId="5" fillId="69" borderId="21" xfId="0" applyFont="1" applyFill="1" applyBorder="1" applyAlignment="1">
      <alignment horizontal="left" vertical="center"/>
    </xf>
    <xf numFmtId="0" fontId="5" fillId="69" borderId="12" xfId="0" applyFont="1" applyFill="1" applyBorder="1" applyAlignment="1">
      <alignment horizontal="left" vertical="center"/>
    </xf>
    <xf numFmtId="0" fontId="67" fillId="0" borderId="13" xfId="4" applyFont="1" applyBorder="1" applyAlignment="1">
      <alignment horizontal="left" vertical="center" wrapText="1"/>
    </xf>
    <xf numFmtId="0" fontId="67" fillId="0" borderId="22" xfId="4" applyFont="1" applyBorder="1" applyAlignment="1">
      <alignment horizontal="left" vertical="center" wrapText="1"/>
    </xf>
    <xf numFmtId="0" fontId="67" fillId="0" borderId="16" xfId="4" applyFont="1" applyBorder="1" applyAlignment="1">
      <alignment horizontal="left" vertical="center" wrapText="1"/>
    </xf>
    <xf numFmtId="0" fontId="67" fillId="0" borderId="11" xfId="4" applyFont="1" applyBorder="1" applyAlignment="1">
      <alignment horizontal="left" vertical="center" wrapText="1"/>
    </xf>
    <xf numFmtId="0" fontId="67" fillId="0" borderId="12" xfId="4" applyFont="1" applyBorder="1" applyAlignment="1">
      <alignment horizontal="left" vertical="center" wrapText="1"/>
    </xf>
    <xf numFmtId="0" fontId="67" fillId="0" borderId="21" xfId="4" applyFont="1" applyBorder="1" applyAlignment="1">
      <alignment horizontal="left" vertical="center" wrapText="1"/>
    </xf>
    <xf numFmtId="0" fontId="5" fillId="70" borderId="11" xfId="0" applyFont="1" applyFill="1" applyBorder="1" applyAlignment="1">
      <alignment horizontal="left" vertical="center"/>
    </xf>
    <xf numFmtId="0" fontId="5" fillId="70" borderId="12" xfId="0" applyFont="1" applyFill="1" applyBorder="1" applyAlignment="1">
      <alignment horizontal="left" vertical="center"/>
    </xf>
    <xf numFmtId="0" fontId="6" fillId="0" borderId="37" xfId="0" applyFont="1" applyBorder="1" applyAlignment="1">
      <alignment horizontal="center" vertical="center"/>
    </xf>
    <xf numFmtId="0" fontId="6" fillId="0" borderId="39" xfId="0" applyFont="1" applyBorder="1" applyAlignment="1">
      <alignment horizontal="center" vertical="center"/>
    </xf>
    <xf numFmtId="0" fontId="6" fillId="0" borderId="23" xfId="0" applyFont="1" applyBorder="1" applyAlignment="1">
      <alignment horizontal="center" vertical="center"/>
    </xf>
    <xf numFmtId="0" fontId="6" fillId="0" borderId="21" xfId="0" quotePrefix="1" applyFont="1" applyBorder="1" applyAlignment="1">
      <alignment horizontal="left" vertical="center"/>
    </xf>
    <xf numFmtId="0" fontId="6" fillId="0" borderId="12" xfId="0" quotePrefix="1" applyFont="1" applyBorder="1" applyAlignment="1">
      <alignment horizontal="left" vertical="center"/>
    </xf>
    <xf numFmtId="0" fontId="6" fillId="48" borderId="11" xfId="0" applyFont="1" applyFill="1" applyBorder="1" applyAlignment="1">
      <alignment horizontal="center" vertical="center"/>
    </xf>
    <xf numFmtId="0" fontId="6" fillId="48" borderId="21" xfId="0" applyFont="1" applyFill="1" applyBorder="1" applyAlignment="1">
      <alignment horizontal="center" vertical="center"/>
    </xf>
    <xf numFmtId="0" fontId="6" fillId="48" borderId="12" xfId="0" applyFont="1" applyFill="1" applyBorder="1" applyAlignment="1">
      <alignment horizontal="center" vertical="center"/>
    </xf>
    <xf numFmtId="0" fontId="6" fillId="0" borderId="15" xfId="0" applyFont="1" applyBorder="1" applyAlignment="1">
      <alignment horizontal="left" vertical="center" wrapText="1"/>
    </xf>
    <xf numFmtId="0" fontId="6" fillId="0" borderId="23" xfId="0" applyFont="1" applyBorder="1" applyAlignment="1">
      <alignment horizontal="left" vertical="center" wrapText="1"/>
    </xf>
    <xf numFmtId="0" fontId="6" fillId="0" borderId="18" xfId="0" applyFont="1" applyBorder="1" applyAlignment="1">
      <alignment horizontal="left" vertical="center" wrapText="1"/>
    </xf>
    <xf numFmtId="0" fontId="6" fillId="0" borderId="0" xfId="0" applyFont="1" applyAlignment="1">
      <alignment horizontal="center" vertical="top"/>
    </xf>
    <xf numFmtId="0" fontId="6" fillId="12" borderId="11" xfId="0" applyFont="1" applyFill="1" applyBorder="1" applyAlignment="1">
      <alignment horizontal="left" vertical="center"/>
    </xf>
    <xf numFmtId="0" fontId="6" fillId="12" borderId="21" xfId="0" applyFont="1" applyFill="1" applyBorder="1" applyAlignment="1">
      <alignment horizontal="left" vertical="center"/>
    </xf>
    <xf numFmtId="0" fontId="6" fillId="12" borderId="12" xfId="0" applyFont="1" applyFill="1" applyBorder="1" applyAlignment="1">
      <alignment horizontal="left" vertical="center"/>
    </xf>
    <xf numFmtId="0" fontId="62" fillId="3" borderId="3" xfId="0" applyFont="1" applyFill="1" applyBorder="1" applyAlignment="1">
      <alignment horizontal="center" vertical="center"/>
    </xf>
    <xf numFmtId="0" fontId="62" fillId="64" borderId="3" xfId="0" applyFont="1" applyFill="1" applyBorder="1" applyAlignment="1">
      <alignment horizontal="center" vertical="center"/>
    </xf>
    <xf numFmtId="0" fontId="0" fillId="0" borderId="11" xfId="0" applyBorder="1" applyAlignment="1">
      <alignment horizontal="left" vertical="center"/>
    </xf>
    <xf numFmtId="0" fontId="0" fillId="0" borderId="21" xfId="0" applyBorder="1" applyAlignment="1">
      <alignment horizontal="left" vertical="center"/>
    </xf>
    <xf numFmtId="0" fontId="0" fillId="0" borderId="12" xfId="0" applyBorder="1" applyAlignment="1">
      <alignment horizontal="left" vertical="center"/>
    </xf>
    <xf numFmtId="0" fontId="33" fillId="43" borderId="0" xfId="0" applyFont="1" applyFill="1" applyAlignment="1">
      <alignment horizontal="center" wrapText="1"/>
    </xf>
    <xf numFmtId="0" fontId="33" fillId="44" borderId="0" xfId="0" applyFont="1" applyFill="1" applyAlignment="1">
      <alignment horizontal="center" wrapText="1"/>
    </xf>
    <xf numFmtId="0" fontId="33" fillId="45" borderId="0" xfId="0" applyFont="1" applyFill="1" applyAlignment="1">
      <alignment horizontal="center" wrapText="1"/>
    </xf>
  </cellXfs>
  <cellStyles count="9">
    <cellStyle name="Entrée" xfId="3" builtinId="20"/>
    <cellStyle name="Insatisfaisant" xfId="6" builtinId="27"/>
    <cellStyle name="Lien hypertexte" xfId="4" builtinId="8"/>
    <cellStyle name="Neutre" xfId="2" builtinId="28"/>
    <cellStyle name="Normal" xfId="0" builtinId="0"/>
    <cellStyle name="Normal 2" xfId="1" xr:uid="{632AD6CE-8820-7F4D-BA50-913AA072276A}"/>
    <cellStyle name="Normal 3" xfId="7" xr:uid="{3EA88107-E72E-3F4E-8573-2AA5620A2256}"/>
    <cellStyle name="Normal 4" xfId="8" xr:uid="{5615313B-06F0-C04B-B38D-9A89A9A673FC}"/>
    <cellStyle name="Pourcentage" xfId="5" builtinId="5"/>
  </cellStyles>
  <dxfs count="26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theme="1"/>
      </font>
      <fill>
        <patternFill patternType="solid">
          <bgColor theme="7" tint="0.79998168889431442"/>
        </patternFill>
      </fill>
    </dxf>
    <dxf>
      <font>
        <color theme="1"/>
      </font>
      <fill>
        <patternFill patternType="solid">
          <bgColor theme="7" tint="0.79998168889431442"/>
        </patternFill>
      </fill>
    </dxf>
    <dxf>
      <font>
        <color theme="1"/>
      </font>
      <fill>
        <patternFill patternType="solid">
          <bgColor theme="7" tint="0.79998168889431442"/>
        </patternFill>
      </fill>
    </dxf>
    <dxf>
      <font>
        <color theme="1"/>
      </font>
      <fill>
        <patternFill patternType="solid">
          <bgColor theme="7" tint="0.79998168889431442"/>
        </patternFill>
      </fill>
    </dxf>
    <dxf>
      <font>
        <color rgb="FF006100"/>
      </font>
      <fill>
        <patternFill>
          <bgColor rgb="FFC6EFCE"/>
        </patternFill>
      </fill>
    </dxf>
    <dxf>
      <font>
        <color rgb="FF9C0006"/>
      </font>
      <fill>
        <patternFill>
          <bgColor rgb="FFFFC7CE"/>
        </patternFill>
      </fill>
    </dxf>
    <dxf>
      <font>
        <color theme="1"/>
      </font>
      <fill>
        <patternFill patternType="solid">
          <bgColor theme="2" tint="-9.9978637043366805E-2"/>
        </patternFill>
      </fill>
    </dxf>
    <dxf>
      <font>
        <color theme="1"/>
      </font>
      <fill>
        <patternFill patternType="solid">
          <bgColor theme="5" tint="0.39997558519241921"/>
        </patternFill>
      </fill>
    </dxf>
    <dxf>
      <font>
        <color rgb="FF9C5700"/>
      </font>
      <fill>
        <patternFill>
          <bgColor rgb="FFFFEB9C"/>
        </patternFill>
      </fill>
    </dxf>
    <dxf>
      <font>
        <color theme="1"/>
      </font>
      <fill>
        <patternFill patternType="solid">
          <bgColor theme="3" tint="0.749992370372631"/>
        </patternFill>
      </fill>
    </dxf>
    <dxf>
      <font>
        <color rgb="FF9C0006"/>
      </font>
      <fill>
        <patternFill>
          <bgColor rgb="FFFFC7CE"/>
        </patternFill>
      </fill>
    </dxf>
    <dxf>
      <font>
        <color theme="5" tint="-0.499984740745262"/>
      </font>
      <fill>
        <patternFill>
          <bgColor theme="5" tint="0.79998168889431442"/>
        </patternFill>
      </fill>
    </dxf>
    <dxf>
      <font>
        <color rgb="FF9C5700"/>
      </font>
      <fill>
        <patternFill>
          <bgColor rgb="FFFFEB9C"/>
        </patternFill>
      </fill>
    </dxf>
    <dxf>
      <font>
        <color rgb="FF006100"/>
      </font>
      <fill>
        <patternFill>
          <bgColor rgb="FFC6EFCE"/>
        </patternFill>
      </fill>
    </dxf>
    <dxf>
      <font>
        <color theme="3" tint="0.24994659260841701"/>
      </font>
      <fill>
        <patternFill>
          <bgColor theme="3" tint="0.89996032593768116"/>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b val="0"/>
        <i val="0"/>
        <strike val="0"/>
        <condense val="0"/>
        <extend val="0"/>
        <outline val="0"/>
        <shadow val="0"/>
        <u val="none"/>
        <vertAlign val="baseline"/>
        <sz val="11"/>
        <color theme="1"/>
        <name val="Calibri"/>
        <charset val="1"/>
        <scheme val="none"/>
      </font>
      <alignment horizontal="general" vertical="bottom" textRotation="0" wrapText="0" indent="0" justifyLastLine="0" shrinkToFit="0" readingOrder="1"/>
      <border diagonalUp="0" diagonalDown="0">
        <left style="thin">
          <color rgb="FFCCCCCC"/>
        </left>
        <right/>
        <top style="thin">
          <color rgb="FFCCCCCC"/>
        </top>
        <bottom style="thin">
          <color rgb="FFCCCCCC"/>
        </bottom>
        <vertical/>
        <horizontal/>
      </border>
    </dxf>
    <dxf>
      <font>
        <b val="0"/>
        <i val="0"/>
        <strike val="0"/>
        <condense val="0"/>
        <extend val="0"/>
        <outline val="0"/>
        <shadow val="0"/>
        <u val="none"/>
        <vertAlign val="baseline"/>
        <sz val="11"/>
        <color theme="1"/>
        <name val="Calibri"/>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border outline="0">
        <top style="thin">
          <color rgb="FFCCCCCC"/>
        </top>
      </border>
    </dxf>
    <dxf>
      <border outline="0">
        <bottom style="thin">
          <color rgb="FFCCCCCC"/>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1"/>
        <name val="Calibri"/>
        <charset val="1"/>
        <scheme val="none"/>
      </font>
      <alignment horizontal="general" vertical="bottom" textRotation="0" wrapText="0" indent="0" justifyLastLine="0" shrinkToFit="0" readingOrder="1"/>
      <border diagonalUp="0" diagonalDown="0" outline="0">
        <left style="thin">
          <color rgb="FFCCCCCC"/>
        </left>
        <right style="thin">
          <color rgb="FFCCCCCC"/>
        </right>
        <top/>
        <bottom/>
      </border>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1"/>
      </font>
      <fill>
        <patternFill patternType="solid">
          <bgColor rgb="FFDAE1F2"/>
        </patternFill>
      </fill>
    </dxf>
    <dxf>
      <fill>
        <patternFill patternType="solid">
          <bgColor rgb="FFFFE3AB"/>
        </patternFill>
      </fill>
    </dxf>
    <dxf>
      <font>
        <color theme="1"/>
      </font>
      <fill>
        <patternFill patternType="solid">
          <bgColor rgb="FFFCD7FC"/>
        </patternFill>
      </fill>
    </dxf>
    <dxf>
      <font>
        <color theme="1"/>
      </font>
      <fill>
        <patternFill patternType="solid">
          <bgColor rgb="FFCCFFCC"/>
        </patternFill>
      </fill>
    </dxf>
    <dxf>
      <fill>
        <patternFill patternType="solid">
          <bgColor rgb="FFD3BDFF"/>
        </patternFill>
      </fill>
    </dxf>
    <dxf>
      <font>
        <color theme="1"/>
      </font>
      <fill>
        <patternFill patternType="solid">
          <bgColor rgb="FFBAFCFF"/>
        </patternFill>
      </fill>
    </dxf>
    <dxf>
      <font>
        <color theme="1"/>
      </font>
      <fill>
        <patternFill patternType="solid">
          <bgColor rgb="FF9A79FC"/>
        </patternFill>
      </fill>
    </dxf>
    <dxf>
      <font>
        <color rgb="FF9C0006"/>
      </font>
      <fill>
        <patternFill>
          <bgColor rgb="FFFFC7CE"/>
        </patternFill>
      </fill>
    </dxf>
    <dxf>
      <font>
        <u/>
        <color theme="1"/>
      </font>
      <fill>
        <patternFill patternType="solid">
          <bgColor rgb="FF8EA9DB"/>
        </patternFill>
      </fill>
    </dxf>
    <dxf>
      <font>
        <b val="0"/>
        <i val="0"/>
        <strike val="0"/>
        <condense val="0"/>
        <extend val="0"/>
        <outline val="0"/>
        <shadow val="0"/>
        <u val="none"/>
        <vertAlign val="baseline"/>
        <sz val="9"/>
        <color auto="1"/>
        <name val="Arial"/>
        <family val="2"/>
        <scheme val="none"/>
      </font>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auto="1"/>
        <name val="Arial"/>
        <family val="2"/>
        <scheme val="none"/>
      </font>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auto="1"/>
        <name val="Arial"/>
        <family val="2"/>
        <scheme val="none"/>
      </font>
      <alignment horizontal="left" vertical="bottom"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rgb="FF000000"/>
        <name val="Arial"/>
        <family val="2"/>
        <scheme val="none"/>
      </font>
      <alignment horizontal="general"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rgb="FF000000"/>
        <name val="Arial"/>
        <family val="2"/>
        <scheme val="none"/>
      </font>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9"/>
        <color rgb="FF000000"/>
        <name val="Arial"/>
        <family val="2"/>
        <scheme val="none"/>
      </font>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9"/>
        <color rgb="FF000000"/>
        <name val="Arial"/>
        <family val="2"/>
        <scheme val="none"/>
      </font>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9"/>
        <color rgb="FF000000"/>
        <name val="Arial"/>
        <family val="2"/>
        <scheme val="none"/>
      </font>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9"/>
        <color rgb="FF000000"/>
        <name val="Arial"/>
        <family val="2"/>
        <scheme val="none"/>
      </font>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9"/>
        <color rgb="FF000000"/>
        <name val="Arial"/>
        <family val="2"/>
        <scheme val="none"/>
      </font>
      <alignment horizontal="left"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9"/>
        <color rgb="FF000000"/>
        <name val="Arial"/>
        <family val="2"/>
        <scheme val="none"/>
      </font>
      <alignment horizontal="left"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9"/>
        <color rgb="FF000000"/>
        <name val="Arial"/>
        <family val="2"/>
        <scheme val="none"/>
      </font>
      <alignment horizontal="left" vertical="center"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rgb="FF000000"/>
        <name val="Arial"/>
        <family val="2"/>
        <scheme val="none"/>
      </font>
      <alignment horizontal="left" vertical="center"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rgb="FF000000"/>
        <name val="Arial"/>
        <family val="2"/>
        <scheme val="none"/>
      </font>
      <alignment horizontal="center" vertical="center"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rgb="FF000000"/>
        <name val="Arial"/>
        <family val="2"/>
        <scheme val="none"/>
      </font>
      <alignment horizontal="center" vertical="center"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rgb="FF000000"/>
        <name val="Arial"/>
        <family val="2"/>
        <scheme val="none"/>
      </font>
      <alignment horizontal="center" vertical="center"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rgb="FF000000"/>
        <name val="Arial"/>
        <family val="2"/>
        <scheme val="none"/>
      </font>
      <alignment horizontal="center" vertical="center"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rgb="FF000000"/>
        <name val="Arial"/>
        <family val="2"/>
        <scheme val="none"/>
      </font>
      <alignment horizontal="center" vertical="center"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rgb="FF000000"/>
        <name val="Arial"/>
        <family val="2"/>
        <scheme val="none"/>
      </font>
      <numFmt numFmtId="0" formatCode="General"/>
      <alignment horizontal="center" vertical="center"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rgb="FF000000"/>
        <name val="Arial"/>
        <family val="2"/>
        <scheme val="none"/>
      </font>
      <alignment horizontal="left" vertical="center"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rgb="FF000000"/>
        <name val="Arial"/>
        <family val="2"/>
        <scheme val="none"/>
      </font>
      <numFmt numFmtId="0" formatCode="Genera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rgb="FF000000"/>
        <name val="Arial"/>
        <family val="2"/>
        <scheme val="none"/>
      </font>
      <numFmt numFmtId="0" formatCode="Genera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rgb="FF000000"/>
        <name val="Arial"/>
        <family val="2"/>
        <scheme val="none"/>
      </font>
      <numFmt numFmtId="0" formatCode="Genera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rgb="FF000000"/>
        <name val="Arial"/>
        <family val="2"/>
        <scheme val="none"/>
      </font>
      <numFmt numFmtId="0" formatCode="Genera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rgb="FF000000"/>
        <name val="Arial"/>
        <family val="2"/>
        <scheme val="none"/>
      </font>
      <numFmt numFmtId="0" formatCode="Genera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rgb="FF000000"/>
        <name val="Arial"/>
        <family val="2"/>
        <scheme val="none"/>
      </font>
      <alignment horizontal="left"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rgb="FF000000"/>
        <name val="Arial"/>
        <family val="2"/>
        <scheme val="none"/>
      </font>
      <alignment horizontal="left" vertical="center"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rgb="FF000000"/>
        <name val="Arial"/>
        <family val="2"/>
        <scheme val="none"/>
      </font>
      <alignment horizontal="left"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rgb="FF000000"/>
        <name val="Arial"/>
        <family val="2"/>
        <scheme val="none"/>
      </font>
      <alignment horizontal="left"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rgb="FF000000"/>
        <name val="Arial"/>
        <family val="2"/>
        <scheme val="none"/>
      </font>
      <alignment horizontal="left"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rgb="FF000000"/>
        <name val="Arial"/>
        <family val="2"/>
        <scheme val="none"/>
      </font>
      <alignment horizontal="left"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auto="1"/>
        <name val="Arial"/>
        <family val="2"/>
        <scheme val="none"/>
      </font>
      <alignment horizontal="left" vertical="bottom"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auto="1"/>
        <name val="Arial"/>
        <family val="2"/>
        <scheme val="none"/>
      </font>
      <alignment horizontal="left"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auto="1"/>
        <name val="Arial"/>
        <family val="2"/>
        <scheme val="none"/>
      </font>
      <alignment horizontal="left" vertical="bottom"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auto="1"/>
        <name val="Arial"/>
        <family val="2"/>
        <scheme val="none"/>
      </font>
      <alignment horizontal="general" vertical="center" textRotation="0" wrapText="0" indent="0" justifyLastLine="0" shrinkToFit="0" readingOrder="0"/>
      <border diagonalUp="0" diagonalDown="0" outline="0">
        <left/>
        <right style="thin">
          <color theme="1"/>
        </right>
        <top style="thin">
          <color theme="1"/>
        </top>
        <bottom style="thin">
          <color theme="1"/>
        </bottom>
      </border>
    </dxf>
    <dxf>
      <font>
        <b val="0"/>
        <i val="0"/>
        <strike val="0"/>
        <condense val="0"/>
        <extend val="0"/>
        <outline val="0"/>
        <shadow val="0"/>
        <u val="none"/>
        <vertAlign val="baseline"/>
        <sz val="9"/>
        <color theme="1"/>
        <name val="Arial"/>
        <family val="2"/>
        <scheme val="none"/>
      </font>
      <numFmt numFmtId="0" formatCode="Genera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border outline="0">
        <top style="thin">
          <color indexed="64"/>
        </top>
        <bottom style="medium">
          <color indexed="64"/>
        </bottom>
      </border>
    </dxf>
    <dxf>
      <font>
        <strike val="0"/>
        <outline val="0"/>
        <shadow val="0"/>
        <u val="none"/>
        <vertAlign val="baseline"/>
        <sz val="9"/>
        <name val="Arial"/>
        <family val="2"/>
        <scheme val="none"/>
      </font>
    </dxf>
    <dxf>
      <font>
        <b/>
        <i val="0"/>
        <strike val="0"/>
        <condense val="0"/>
        <extend val="0"/>
        <outline val="0"/>
        <shadow val="0"/>
        <u val="none"/>
        <vertAlign val="baseline"/>
        <sz val="10"/>
        <color theme="0"/>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ill>
        <patternFill>
          <fgColor auto="1"/>
          <bgColor theme="0" tint="-4.9989318521683403E-2"/>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auto="1"/>
      </font>
      <fill>
        <patternFill>
          <bgColor theme="4" tint="0.59996337778862885"/>
        </patternFill>
      </fill>
    </dxf>
    <dxf>
      <font>
        <color auto="1"/>
      </font>
      <fill>
        <patternFill>
          <bgColor theme="4" tint="0.59996337778862885"/>
        </patternFill>
      </fill>
    </dxf>
    <dxf>
      <font>
        <color auto="1"/>
      </font>
      <fill>
        <patternFill>
          <bgColor theme="4" tint="0.59996337778862885"/>
        </patternFill>
      </fill>
    </dxf>
    <dxf>
      <font>
        <color auto="1"/>
      </font>
      <fill>
        <patternFill>
          <bgColor theme="4" tint="0.59996337778862885"/>
        </patternFill>
      </fill>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center" vertical="center" textRotation="0" wrapText="0" indent="0" justifyLastLine="0" shrinkToFit="0" readingOrder="0"/>
      <border diagonalUp="0" diagonalDown="0">
        <left style="thin">
          <color indexed="64"/>
        </left>
        <right style="medium">
          <color indexed="64"/>
        </right>
        <top/>
        <bottom style="thin">
          <color indexed="64"/>
        </bottom>
        <vertical/>
        <horizontal/>
      </border>
    </dxf>
    <dxf>
      <font>
        <b val="0"/>
        <i val="0"/>
        <strike val="0"/>
        <condense val="0"/>
        <extend val="0"/>
        <outline val="0"/>
        <shadow val="0"/>
        <u val="none"/>
        <vertAlign val="baseline"/>
        <sz val="11"/>
        <color auto="1"/>
        <name val="Arial"/>
        <family val="2"/>
        <scheme val="none"/>
      </font>
      <alignment horizontal="center"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auto="1"/>
        <name val="Arial"/>
        <family val="2"/>
        <scheme val="none"/>
      </font>
      <alignment horizontal="left" vertical="bottom"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rgb="FF000000"/>
        <name val="Arial"/>
        <family val="2"/>
        <scheme val="none"/>
      </font>
      <alignment horizontal="general"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alignment horizontal="left"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9"/>
        <color rgb="FF000000"/>
        <name val="Arial"/>
        <family val="2"/>
        <scheme val="none"/>
      </font>
      <alignment horizontal="left"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9"/>
        <color rgb="FF000000"/>
        <name val="Arial"/>
        <family val="2"/>
        <scheme val="none"/>
      </font>
      <alignment horizontal="left" vertical="center" textRotation="0" wrapText="1"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9"/>
        <color rgb="FF000000"/>
        <name val="Arial"/>
        <family val="2"/>
        <scheme val="none"/>
      </font>
      <alignment horizontal="left"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9"/>
        <color rgb="FF000000"/>
        <name val="Arial"/>
        <family val="2"/>
        <scheme val="none"/>
      </font>
      <alignment horizontal="left"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9"/>
        <color rgb="FF000000"/>
        <name val="Arial"/>
        <family val="2"/>
        <scheme val="none"/>
      </font>
      <alignment horizontal="left"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9"/>
        <color rgb="FF000000"/>
        <name val="Arial"/>
        <family val="2"/>
        <scheme val="none"/>
      </font>
      <alignment horizontal="left"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auto="1"/>
        <name val="Arial"/>
        <family val="2"/>
        <scheme val="none"/>
      </font>
      <alignment horizontal="left" vertical="bottom"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auto="1"/>
        <name val="Arial"/>
        <family val="2"/>
        <scheme val="none"/>
      </font>
      <alignment horizontal="left" vertical="bottom" textRotation="0" wrapText="0" indent="0" justifyLastLine="0" shrinkToFit="0" readingOrder="0"/>
      <border diagonalUp="0" diagonalDown="0">
        <left style="medium">
          <color indexed="64"/>
        </left>
        <right style="thin">
          <color indexed="64"/>
        </right>
        <top/>
        <bottom style="thin">
          <color indexed="64"/>
        </bottom>
        <vertical/>
        <horizontal/>
      </border>
    </dxf>
    <dxf>
      <border outline="0">
        <top style="thin">
          <color indexed="64"/>
        </top>
        <bottom style="medium">
          <color indexed="64"/>
        </bottom>
      </border>
    </dxf>
    <dxf>
      <font>
        <b/>
        <i val="0"/>
        <strike val="0"/>
        <condense val="0"/>
        <extend val="0"/>
        <outline val="0"/>
        <shadow val="0"/>
        <u val="none"/>
        <vertAlign val="baseline"/>
        <sz val="10"/>
        <color theme="0"/>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ill>
        <patternFill>
          <fgColor auto="1"/>
          <bgColor theme="0" tint="-4.9989318521683403E-2"/>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auto="1"/>
      </font>
      <fill>
        <patternFill>
          <bgColor theme="4" tint="0.59996337778862885"/>
        </patternFill>
      </fill>
    </dxf>
    <dxf>
      <font>
        <color rgb="FF9C5700"/>
      </font>
      <fill>
        <patternFill>
          <bgColor rgb="FFFFEB9C"/>
        </patternFill>
      </fill>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1"/>
      </font>
      <fill>
        <patternFill patternType="solid">
          <bgColor rgb="FFDAE1F2"/>
        </patternFill>
      </fill>
    </dxf>
    <dxf>
      <fill>
        <patternFill patternType="solid">
          <bgColor rgb="FFFFE3AB"/>
        </patternFill>
      </fill>
    </dxf>
    <dxf>
      <font>
        <color theme="1"/>
      </font>
      <fill>
        <patternFill patternType="solid">
          <bgColor rgb="FFFCD7FC"/>
        </patternFill>
      </fill>
    </dxf>
    <dxf>
      <font>
        <color theme="1"/>
      </font>
      <fill>
        <patternFill patternType="solid">
          <bgColor rgb="FFCCFFCC"/>
        </patternFill>
      </fill>
    </dxf>
    <dxf>
      <fill>
        <patternFill patternType="solid">
          <bgColor rgb="FFD3BDFF"/>
        </patternFill>
      </fill>
    </dxf>
    <dxf>
      <font>
        <color theme="1"/>
      </font>
      <fill>
        <patternFill patternType="solid">
          <bgColor rgb="FFBAFCFF"/>
        </patternFill>
      </fill>
    </dxf>
    <dxf>
      <font>
        <color theme="1"/>
      </font>
      <fill>
        <patternFill patternType="solid">
          <bgColor rgb="FF9A79FC"/>
        </patternFill>
      </fill>
    </dxf>
    <dxf>
      <font>
        <color rgb="FF9C0006"/>
      </font>
      <fill>
        <patternFill>
          <bgColor rgb="FFFFC7CE"/>
        </patternFill>
      </fill>
    </dxf>
    <dxf>
      <font>
        <u/>
        <color theme="1"/>
      </font>
      <fill>
        <patternFill patternType="solid">
          <bgColor rgb="FF8EA9DB"/>
        </patternFill>
      </fill>
    </dxf>
    <dxf>
      <font>
        <color theme="1"/>
      </font>
      <fill>
        <patternFill patternType="solid">
          <bgColor rgb="FFDAE1F2"/>
        </patternFill>
      </fill>
    </dxf>
    <dxf>
      <fill>
        <patternFill patternType="solid">
          <bgColor rgb="FFFFE3AB"/>
        </patternFill>
      </fill>
    </dxf>
    <dxf>
      <font>
        <color theme="1"/>
      </font>
      <fill>
        <patternFill patternType="solid">
          <bgColor rgb="FFFCD7FC"/>
        </patternFill>
      </fill>
    </dxf>
    <dxf>
      <font>
        <color theme="1"/>
      </font>
      <fill>
        <patternFill patternType="solid">
          <bgColor rgb="FFCCFFCC"/>
        </patternFill>
      </fill>
    </dxf>
    <dxf>
      <fill>
        <patternFill patternType="solid">
          <bgColor rgb="FFD3BDFF"/>
        </patternFill>
      </fill>
    </dxf>
    <dxf>
      <font>
        <color theme="1"/>
      </font>
      <fill>
        <patternFill patternType="solid">
          <bgColor rgb="FFBAFCFF"/>
        </patternFill>
      </fill>
    </dxf>
    <dxf>
      <font>
        <color theme="1"/>
      </font>
      <fill>
        <patternFill patternType="solid">
          <bgColor rgb="FF9A79FC"/>
        </patternFill>
      </fill>
    </dxf>
    <dxf>
      <font>
        <color rgb="FF9C0006"/>
      </font>
      <fill>
        <patternFill>
          <bgColor rgb="FFFFC7CE"/>
        </patternFill>
      </fill>
    </dxf>
    <dxf>
      <font>
        <u/>
        <color theme="1"/>
      </font>
      <fill>
        <patternFill patternType="solid">
          <bgColor rgb="FF8EA9DB"/>
        </patternFill>
      </fill>
    </dxf>
    <dxf>
      <font>
        <color theme="1"/>
      </font>
      <fill>
        <patternFill patternType="solid">
          <bgColor rgb="FFDAE1F2"/>
        </patternFill>
      </fill>
    </dxf>
    <dxf>
      <fill>
        <patternFill patternType="solid">
          <bgColor rgb="FFFFE3AB"/>
        </patternFill>
      </fill>
    </dxf>
    <dxf>
      <font>
        <color theme="1"/>
      </font>
      <fill>
        <patternFill patternType="solid">
          <bgColor rgb="FFFCD7FC"/>
        </patternFill>
      </fill>
    </dxf>
    <dxf>
      <font>
        <color theme="1"/>
      </font>
      <fill>
        <patternFill patternType="solid">
          <bgColor rgb="FFCCFFCC"/>
        </patternFill>
      </fill>
    </dxf>
    <dxf>
      <fill>
        <patternFill patternType="solid">
          <bgColor rgb="FFD3BDFF"/>
        </patternFill>
      </fill>
    </dxf>
    <dxf>
      <font>
        <color theme="1"/>
      </font>
      <fill>
        <patternFill patternType="solid">
          <bgColor rgb="FFBAFCFF"/>
        </patternFill>
      </fill>
    </dxf>
    <dxf>
      <font>
        <color theme="1"/>
      </font>
      <fill>
        <patternFill patternType="solid">
          <bgColor rgb="FF9A79FC"/>
        </patternFill>
      </fill>
    </dxf>
    <dxf>
      <font>
        <color rgb="FF9C0006"/>
      </font>
      <fill>
        <patternFill>
          <bgColor rgb="FFFFC7CE"/>
        </patternFill>
      </fill>
    </dxf>
    <dxf>
      <font>
        <u/>
        <color theme="1"/>
      </font>
      <fill>
        <patternFill patternType="solid">
          <bgColor rgb="FF8EA9DB"/>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1"/>
      </font>
      <fill>
        <patternFill patternType="solid">
          <bgColor rgb="FFDAE1F2"/>
        </patternFill>
      </fill>
    </dxf>
    <dxf>
      <fill>
        <patternFill patternType="solid">
          <bgColor rgb="FFFFE3AB"/>
        </patternFill>
      </fill>
    </dxf>
    <dxf>
      <font>
        <color theme="1"/>
      </font>
      <fill>
        <patternFill patternType="solid">
          <bgColor rgb="FFFCD7FC"/>
        </patternFill>
      </fill>
    </dxf>
    <dxf>
      <font>
        <color theme="1"/>
      </font>
      <fill>
        <patternFill patternType="solid">
          <bgColor rgb="FFCCFFCC"/>
        </patternFill>
      </fill>
    </dxf>
    <dxf>
      <fill>
        <patternFill patternType="solid">
          <bgColor rgb="FFD3BDFF"/>
        </patternFill>
      </fill>
    </dxf>
    <dxf>
      <font>
        <color theme="1"/>
      </font>
      <fill>
        <patternFill patternType="solid">
          <bgColor rgb="FFBAFCFF"/>
        </patternFill>
      </fill>
    </dxf>
    <dxf>
      <font>
        <color theme="1"/>
      </font>
      <fill>
        <patternFill patternType="solid">
          <bgColor rgb="FF9A79FC"/>
        </patternFill>
      </fill>
    </dxf>
    <dxf>
      <font>
        <color rgb="FF9C0006"/>
      </font>
      <fill>
        <patternFill>
          <bgColor rgb="FFFFC7CE"/>
        </patternFill>
      </fill>
    </dxf>
    <dxf>
      <font>
        <u/>
        <color theme="1"/>
      </font>
      <fill>
        <patternFill patternType="solid">
          <bgColor rgb="FF8EA9DB"/>
        </patternFill>
      </fill>
    </dxf>
    <dxf>
      <font>
        <color theme="1"/>
      </font>
      <fill>
        <patternFill patternType="solid">
          <bgColor rgb="FFDAE1F2"/>
        </patternFill>
      </fill>
    </dxf>
    <dxf>
      <fill>
        <patternFill patternType="solid">
          <bgColor rgb="FFFFE3AB"/>
        </patternFill>
      </fill>
    </dxf>
    <dxf>
      <font>
        <color theme="1"/>
      </font>
      <fill>
        <patternFill patternType="solid">
          <bgColor rgb="FFFCD7FC"/>
        </patternFill>
      </fill>
    </dxf>
    <dxf>
      <font>
        <color theme="1"/>
      </font>
      <fill>
        <patternFill patternType="solid">
          <bgColor rgb="FFCCFFCC"/>
        </patternFill>
      </fill>
    </dxf>
    <dxf>
      <fill>
        <patternFill patternType="solid">
          <bgColor rgb="FFD3BDFF"/>
        </patternFill>
      </fill>
    </dxf>
    <dxf>
      <font>
        <color theme="1"/>
      </font>
      <fill>
        <patternFill patternType="solid">
          <bgColor rgb="FFBAFCFF"/>
        </patternFill>
      </fill>
    </dxf>
    <dxf>
      <font>
        <color theme="1"/>
      </font>
      <fill>
        <patternFill patternType="solid">
          <bgColor rgb="FF9A79FC"/>
        </patternFill>
      </fill>
    </dxf>
    <dxf>
      <font>
        <color rgb="FF9C0006"/>
      </font>
      <fill>
        <patternFill>
          <bgColor rgb="FFFFC7CE"/>
        </patternFill>
      </fill>
    </dxf>
    <dxf>
      <font>
        <u/>
        <color theme="1"/>
      </font>
      <fill>
        <patternFill patternType="solid">
          <bgColor rgb="FF8EA9DB"/>
        </patternFill>
      </fill>
    </dxf>
    <dxf>
      <font>
        <color theme="1"/>
      </font>
      <fill>
        <patternFill patternType="solid">
          <bgColor rgb="FFDAE1F2"/>
        </patternFill>
      </fill>
    </dxf>
    <dxf>
      <fill>
        <patternFill patternType="solid">
          <bgColor rgb="FFFFE3AB"/>
        </patternFill>
      </fill>
    </dxf>
    <dxf>
      <font>
        <color theme="1"/>
      </font>
      <fill>
        <patternFill patternType="solid">
          <bgColor rgb="FFFCD7FC"/>
        </patternFill>
      </fill>
    </dxf>
    <dxf>
      <font>
        <color theme="1"/>
      </font>
      <fill>
        <patternFill patternType="solid">
          <bgColor rgb="FFCCFFCC"/>
        </patternFill>
      </fill>
    </dxf>
    <dxf>
      <fill>
        <patternFill patternType="solid">
          <bgColor rgb="FFD3BDFF"/>
        </patternFill>
      </fill>
    </dxf>
    <dxf>
      <font>
        <color theme="1"/>
      </font>
      <fill>
        <patternFill patternType="solid">
          <bgColor rgb="FFBAFCFF"/>
        </patternFill>
      </fill>
    </dxf>
    <dxf>
      <font>
        <color theme="1"/>
      </font>
      <fill>
        <patternFill patternType="solid">
          <bgColor rgb="FF9A79FC"/>
        </patternFill>
      </fill>
    </dxf>
    <dxf>
      <font>
        <color rgb="FF9C0006"/>
      </font>
      <fill>
        <patternFill>
          <bgColor rgb="FFFFC7CE"/>
        </patternFill>
      </fill>
    </dxf>
    <dxf>
      <font>
        <u/>
        <color theme="1"/>
      </font>
      <fill>
        <patternFill patternType="solid">
          <bgColor rgb="FF8EA9DB"/>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theme="1"/>
      </font>
      <fill>
        <patternFill patternType="solid">
          <bgColor rgb="FFDAE1F2"/>
        </patternFill>
      </fill>
    </dxf>
    <dxf>
      <fill>
        <patternFill patternType="solid">
          <bgColor rgb="FFFFE3AB"/>
        </patternFill>
      </fill>
    </dxf>
    <dxf>
      <font>
        <color theme="1"/>
      </font>
      <fill>
        <patternFill patternType="solid">
          <bgColor rgb="FFFCD7FC"/>
        </patternFill>
      </fill>
    </dxf>
    <dxf>
      <font>
        <color theme="1"/>
      </font>
      <fill>
        <patternFill patternType="solid">
          <bgColor rgb="FFCCFFCC"/>
        </patternFill>
      </fill>
    </dxf>
    <dxf>
      <fill>
        <patternFill patternType="solid">
          <bgColor rgb="FFD3BDFF"/>
        </patternFill>
      </fill>
    </dxf>
    <dxf>
      <font>
        <color theme="1"/>
      </font>
      <fill>
        <patternFill patternType="solid">
          <bgColor rgb="FFBAFCFF"/>
        </patternFill>
      </fill>
    </dxf>
    <dxf>
      <font>
        <color theme="1"/>
      </font>
      <fill>
        <patternFill patternType="solid">
          <bgColor rgb="FF9A79FC"/>
        </patternFill>
      </fill>
    </dxf>
    <dxf>
      <font>
        <color rgb="FF9C0006"/>
      </font>
      <fill>
        <patternFill>
          <bgColor rgb="FFFFC7CE"/>
        </patternFill>
      </fill>
    </dxf>
    <dxf>
      <font>
        <u/>
        <color theme="1"/>
      </font>
      <fill>
        <patternFill patternType="solid">
          <bgColor rgb="FF8EA9DB"/>
        </patternFill>
      </fill>
    </dxf>
    <dxf>
      <fill>
        <patternFill patternType="solid">
          <fgColor rgb="FFD86DCD"/>
          <bgColor rgb="FF000000"/>
        </patternFill>
      </fill>
    </dxf>
    <dxf>
      <fill>
        <patternFill patternType="solid">
          <fgColor rgb="FF3C7D22"/>
          <bgColor rgb="FF000000"/>
        </patternFill>
      </fill>
    </dxf>
    <dxf>
      <fill>
        <patternFill patternType="solid">
          <fgColor rgb="FF595959"/>
          <bgColor rgb="FF000000"/>
        </patternFill>
      </fill>
    </dxf>
    <dxf>
      <fill>
        <patternFill patternType="solid">
          <fgColor rgb="FF782170"/>
          <bgColor rgb="FF000000"/>
        </patternFill>
      </fill>
    </dxf>
    <dxf>
      <fill>
        <patternFill patternType="solid">
          <fgColor rgb="FF404040"/>
          <bgColor rgb="FF000000"/>
        </patternFill>
      </fill>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font>
        <color rgb="FF006100"/>
      </font>
      <fill>
        <patternFill>
          <bgColor rgb="FFC6EFCE"/>
        </patternFill>
      </fill>
    </dxf>
    <dxf>
      <font>
        <color rgb="FF9C0006"/>
      </font>
      <fill>
        <patternFill>
          <bgColor rgb="FFFFC7CE"/>
        </patternFill>
      </fill>
    </dxf>
    <dxf>
      <font>
        <color theme="1"/>
      </font>
      <fill>
        <patternFill patternType="solid">
          <bgColor rgb="FFDAE1F2"/>
        </patternFill>
      </fill>
    </dxf>
    <dxf>
      <fill>
        <patternFill patternType="solid">
          <bgColor rgb="FFFFE3AB"/>
        </patternFill>
      </fill>
    </dxf>
    <dxf>
      <font>
        <color theme="1"/>
      </font>
      <fill>
        <patternFill patternType="solid">
          <bgColor rgb="FFFCD7FC"/>
        </patternFill>
      </fill>
    </dxf>
    <dxf>
      <font>
        <color theme="1"/>
      </font>
      <fill>
        <patternFill patternType="solid">
          <bgColor rgb="FFCCFFCC"/>
        </patternFill>
      </fill>
    </dxf>
    <dxf>
      <fill>
        <patternFill patternType="solid">
          <bgColor rgb="FFD3BDFF"/>
        </patternFill>
      </fill>
    </dxf>
    <dxf>
      <font>
        <color theme="1"/>
      </font>
      <fill>
        <patternFill patternType="solid">
          <bgColor rgb="FFBAFCFF"/>
        </patternFill>
      </fill>
    </dxf>
    <dxf>
      <font>
        <color theme="1"/>
      </font>
      <fill>
        <patternFill patternType="solid">
          <bgColor rgb="FF9A79FC"/>
        </patternFill>
      </fill>
    </dxf>
    <dxf>
      <font>
        <color rgb="FF9C0006"/>
      </font>
      <fill>
        <patternFill>
          <bgColor rgb="FFFFC7CE"/>
        </patternFill>
      </fill>
    </dxf>
    <dxf>
      <font>
        <u/>
        <color theme="1"/>
      </font>
      <fill>
        <patternFill patternType="solid">
          <bgColor rgb="FF8EA9DB"/>
        </patternFill>
      </fill>
    </dxf>
  </dxfs>
  <tableStyles count="0" defaultTableStyle="TableStyleMedium2" defaultPivotStyle="PivotStyleMedium9"/>
  <colors>
    <mruColors>
      <color rgb="FFF2F2CC"/>
      <color rgb="FFFCE4F6"/>
      <color rgb="FFD6D6D6"/>
      <color rgb="FFFFB3B3"/>
      <color rgb="FFFFDF29"/>
      <color rgb="FFDBD7F2"/>
      <color rgb="FFFF8AD8"/>
      <color rgb="FFF8E7EE"/>
      <color rgb="FF5B93E4"/>
      <color rgb="FFEBD5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microsoft.com/office/2007/relationships/slicerCache" Target="slicerCaches/slicerCache3.xml"/><Relationship Id="rId50" Type="http://schemas.openxmlformats.org/officeDocument/2006/relationships/connections" Target="connections.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microsoft.com/office/2007/relationships/slicerCache" Target="slicerCaches/slicerCache1.xml"/><Relationship Id="rId53" Type="http://schemas.openxmlformats.org/officeDocument/2006/relationships/sheetMetadata" Target="metadata.xml"/><Relationship Id="rId58" Type="http://schemas.openxmlformats.org/officeDocument/2006/relationships/customXml" Target="../customXml/item3.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microsoft.com/office/2007/relationships/slicerCache" Target="slicerCaches/slicerCache4.xml"/><Relationship Id="rId56"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microsoft.com/office/2007/relationships/slicerCache" Target="slicerCaches/slicerCache2.xml"/><Relationship Id="rId59"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worksheet" Target="worksheets/sheet41.xml"/><Relationship Id="rId54"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57"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pivotCacheDefinition" Target="pivotCache/pivotCacheDefinition1.xml"/><Relationship Id="rId52" Type="http://schemas.openxmlformats.org/officeDocument/2006/relationships/sharedStrings" Target="sharedStrings.xml"/></Relationships>
</file>

<file path=xl/documenttasks/documenttask1.xml><?xml version="1.0" encoding="utf-8"?>
<Tasks xmlns="http://schemas.microsoft.com/office/tasks/2019/documenttasks">
  <Task id="{F07C3635-5EC6-420D-96A9-1451F2095809}">
    <Anchor>
      <Comment id="{0DD91419-2E46-436C-BB24-002E89A6D05E}"/>
    </Anchor>
    <History>
      <Event time="2025-10-20T12:44:04.39" id="{0973C8CA-3C89-452F-BDF8-98A119A46271}">
        <Attribution userId="S::pierre-olivier.guillou@loreal.com::cc7e3ebb-6251-4d8b-af00-86fe86566c00" userName="GUILLOU Pierre-olivier" userProvider="AD"/>
        <Anchor>
          <Comment id="{0DD91419-2E46-436C-BB24-002E89A6D05E}"/>
        </Anchor>
        <Create/>
      </Event>
      <Event time="2025-10-20T12:44:04.39" id="{EE7E0498-35CF-4C67-9A9C-B357C531D0A8}">
        <Attribution userId="S::pierre-olivier.guillou@loreal.com::cc7e3ebb-6251-4d8b-af00-86fe86566c00" userName="GUILLOU Pierre-olivier" userProvider="AD"/>
        <Anchor>
          <Comment id="{0DD91419-2E46-436C-BB24-002E89A6D05E}"/>
        </Anchor>
        <Assign userId="S::julia.gnad@loreal.com::3192514e-5510-4071-95b7-03d6ed3cadb4" userName="GNAD Julia - ARTEFACT" userProvider="AD"/>
      </Event>
      <Event time="2025-10-20T12:44:04.39" id="{A65FC671-953C-4E33-A55C-F8A67EF34E86}">
        <Attribution userId="S::pierre-olivier.guillou@loreal.com::cc7e3ebb-6251-4d8b-af00-86fe86566c00" userName="GUILLOU Pierre-olivier" userProvider="AD"/>
        <Anchor>
          <Comment id="{0DD91419-2E46-436C-BB24-002E89A6D05E}"/>
        </Anchor>
        <SetTitle title="@GNAD Julia - ARTEFACT please use Global One consumer profile"/>
      </Event>
      <Event time="2025-10-20T14:12:40.95" id="{60540974-18C2-48B9-A546-CB589FBAE480}">
        <Attribution userId="S::julia.gnad@loreal.com::3192514e-5510-4071-95b7-03d6ed3cadb4" userName="GNAD Julia - ARTEFACT" userProvider="AD"/>
        <Progress percentComplete="100"/>
      </Event>
    </History>
  </Task>
</Tasks>
</file>

<file path=xl/documenttasks/documenttask2.xml><?xml version="1.0" encoding="utf-8"?>
<Tasks xmlns="http://schemas.microsoft.com/office/tasks/2019/documenttasks">
  <Task id="{05771408-5B90-4197-9CEB-863511C419FB}">
    <Anchor>
      <Comment id="{9A676280-1DEB-40E7-8B62-2A06D39E75BB}"/>
    </Anchor>
    <History>
      <Event time="2025-10-14T16:51:27.87" id="{82A5C1C0-2427-40FC-899E-CDA63C4CB6AF}">
        <Attribution userId="S::julia.gnad@loreal.com::3192514e-5510-4071-95b7-03d6ed3cadb4" userName="GNAD Julia - ARTEFACT" userProvider="AD"/>
        <Anchor>
          <Comment id="{9A676280-1DEB-40E7-8B62-2A06D39E75BB}"/>
        </Anchor>
        <Create/>
      </Event>
      <Event time="2025-10-14T16:51:27.87" id="{4D2D03D5-85EE-4455-857E-13E627DD9362}">
        <Attribution userId="S::julia.gnad@loreal.com::3192514e-5510-4071-95b7-03d6ed3cadb4" userName="GNAD Julia - ARTEFACT" userProvider="AD"/>
        <Anchor>
          <Comment id="{9A676280-1DEB-40E7-8B62-2A06D39E75BB}"/>
        </Anchor>
        <Assign userId="S::nafsika.esfandiari@loreal.com::68faaeb3-bae0-4608-98ee-5c9392397612" userName="ESFANDIARI Nafsika - ARTEFACT" userProvider="AD"/>
      </Event>
      <Event time="2025-10-14T16:51:27.87" id="{2EFDF297-4703-4422-9BC2-16ABA3F903D2}">
        <Attribution userId="S::julia.gnad@loreal.com::3192514e-5510-4071-95b7-03d6ed3cadb4" userName="GNAD Julia - ARTEFACT" userProvider="AD"/>
        <Anchor>
          <Comment id="{9A676280-1DEB-40E7-8B62-2A06D39E75BB}"/>
        </Anchor>
        <SetTitle title="@ESFANDIARI Nafsika - ARTEFACT is this the logic behind the calculation? Which table is it in?"/>
      </Event>
      <Event time="2025-10-16T18:32:48.30" id="{847FB2EA-CD4E-478F-A04B-F0DD1FFB8D64}">
        <Attribution userId="S::nafsika.esfandiari@loreal.com::68faaeb3-bae0-4608-98ee-5c9392397612" userName="ESFANDIARI Nafsika - ARTEFACT" userProvider="AD"/>
        <Progress percentComplete="100"/>
      </Event>
    </History>
  </Task>
  <Task id="{B9482A11-390F-4109-BA4B-40731280B92D}">
    <Anchor>
      <Comment id="{E2CA1A81-B524-43EF-835B-BB5E10B5A9FD}"/>
    </Anchor>
    <History>
      <Event time="2025-10-31T13:02:11.49" id="{E7A2B7C7-6D92-401B-A99B-B643F98893A0}">
        <Attribution userId="S::julia.gnad@loreal.com::3192514e-5510-4071-95b7-03d6ed3cadb4" userName="GNAD Julia - ARTEFACT" userProvider="AD"/>
        <Anchor>
          <Comment id="{E2CA1A81-B524-43EF-835B-BB5E10B5A9FD}"/>
        </Anchor>
        <Create/>
      </Event>
      <Event time="2025-10-31T13:02:11.49" id="{87D5DA84-8D09-4896-8ED7-76B1CEA39A02}">
        <Attribution userId="S::julia.gnad@loreal.com::3192514e-5510-4071-95b7-03d6ed3cadb4" userName="GNAD Julia - ARTEFACT" userProvider="AD"/>
        <Anchor>
          <Comment id="{E2CA1A81-B524-43EF-835B-BB5E10B5A9FD}"/>
        </Anchor>
        <Assign userId="S::stephanie.palanca@loreal.com::6781056a-da74-4e54-abd3-10df0f26ad43" userName="PALANCA Stephanie - ARTEFACT" userProvider="AD"/>
      </Event>
      <Event time="2025-10-31T13:02:11.49" id="{A839072D-B9DD-46DE-9D5E-2DDB2390DC96}">
        <Attribution userId="S::julia.gnad@loreal.com::3192514e-5510-4071-95b7-03d6ed3cadb4" userName="GNAD Julia - ARTEFACT" userProvider="AD"/>
        <Anchor>
          <Comment id="{E2CA1A81-B524-43EF-835B-BB5E10B5A9FD}"/>
        </Anchor>
        <SetTitle title="Global want to use this for marketing content details from UTM tracking codes @PALANCA Stephanie - ARTEFACT we can talk about this next week! "/>
      </Event>
    </History>
  </Task>
  <Task id="{231D1E14-BA08-4B20-AD1D-D9B9982272B5}">
    <Anchor>
      <Comment id="{5F9DDEA0-3668-4120-A3B5-54ED547BC47A}"/>
    </Anchor>
    <History>
      <Event time="2025-10-14T18:48:07.77" id="{78698850-109F-42FB-BB37-1972C801145A}">
        <Attribution userId="S::julia.gnad@loreal.com::3192514e-5510-4071-95b7-03d6ed3cadb4" userName="GNAD Julia - ARTEFACT" userProvider="AD"/>
        <Anchor>
          <Comment id="{4C19E316-5737-4B46-9FA7-0755E3435770}"/>
        </Anchor>
        <Create/>
      </Event>
      <Event time="2025-10-14T18:48:07.77" id="{ED11C9C7-0ABE-43A9-BC67-FBCFD3D7B858}">
        <Attribution userId="S::julia.gnad@loreal.com::3192514e-5510-4071-95b7-03d6ed3cadb4" userName="GNAD Julia - ARTEFACT" userProvider="AD"/>
        <Anchor>
          <Comment id="{4C19E316-5737-4B46-9FA7-0755E3435770}"/>
        </Anchor>
        <Assign userId="S::stephanie.palanca@loreal.com::6781056a-da74-4e54-abd3-10df0f26ad43" userName="PALANCA Stephanie - ARTEFACT" userProvider="AD"/>
      </Event>
      <Event time="2025-10-14T18:48:07.77" id="{E4FC5A7B-2BE3-4D02-983B-93140AE6BA6F}">
        <Attribution userId="S::julia.gnad@loreal.com::3192514e-5510-4071-95b7-03d6ed3cadb4" userName="GNAD Julia - ARTEFACT" userProvider="AD"/>
        <Anchor>
          <Comment id="{4C19E316-5737-4B46-9FA7-0755E3435770}"/>
        </Anchor>
        <SetTitle title="@PALANCA Stephanie - ARTEFACT Just adding you here for context with the ticket :)"/>
      </Event>
    </History>
  </Task>
  <Task id="{CF3FDD15-61F5-4571-ADF1-5304D233455E}">
    <Anchor>
      <Comment id="{60644630-8047-4572-A928-C51E6782B355}"/>
    </Anchor>
    <History>
      <Event time="2025-10-16T13:39:32.37" id="{0BFC4034-1D8C-49F9-952D-2E7701C2445C}">
        <Attribution userId="S::andres.gonzaleza@loreal.com::c64fb19e-5b42-416e-aa6d-6ffb1afe2aa2" userName="GONZALEZ Andres" userProvider="AD"/>
        <Anchor>
          <Comment id="{60644630-8047-4572-A928-C51E6782B355}"/>
        </Anchor>
        <Create/>
      </Event>
      <Event time="2025-10-16T13:39:32.37" id="{A00A755A-DB53-4AE1-93CB-DEB4095BFB43}">
        <Attribution userId="S::andres.gonzaleza@loreal.com::c64fb19e-5b42-416e-aa6d-6ffb1afe2aa2" userName="GONZALEZ Andres" userProvider="AD"/>
        <Anchor>
          <Comment id="{60644630-8047-4572-A928-C51E6782B355}"/>
        </Anchor>
        <Assign userId="S::julia.gnad@loreal.com::3192514e-5510-4071-95b7-03d6ed3cadb4" userName="GNAD Julia - ARTEFACT" userProvider="AD"/>
      </Event>
      <Event time="2025-10-16T13:39:32.37" id="{723F6697-B6E0-4D5D-AE23-A3365134DD0C}">
        <Attribution userId="S::andres.gonzaleza@loreal.com::c64fb19e-5b42-416e-aa6d-6ffb1afe2aa2" userName="GONZALEZ Andres" userProvider="AD"/>
        <Anchor>
          <Comment id="{60644630-8047-4572-A928-C51E6782B355}"/>
        </Anchor>
        <SetTitle title="@GNAD Julia - ARTEFACT, Isn’t this our brand_customer_ID or MDM_ID coming from IDR process?"/>
      </Event>
    </History>
  </Task>
  <Task id="{3C02EE24-95F7-E646-8680-FCCB8736DF7D}">
    <Anchor>
      <Comment id="{4B551C3D-5D2F-4BEB-8DD5-C0B478608189}"/>
    </Anchor>
    <History>
      <Event time="2025-10-20T14:27:27.62" id="{A5AD65FD-5B52-B349-8A6F-A1B6E932902A}">
        <Attribution userId="S::julia.gnad@loreal.com::3192514e-5510-4071-95b7-03d6ed3cadb4" userName="GNAD Julia - ARTEFACT" userProvider="AD"/>
        <Anchor>
          <Comment id="{F9D7159F-9BEC-6049-BBAA-5BC8A95A5D8D}"/>
        </Anchor>
        <Create/>
      </Event>
      <Event time="2025-10-20T14:27:27.62" id="{FBC619E3-2709-8245-BC21-F109F8A9BBAB}">
        <Attribution userId="S::julia.gnad@loreal.com::3192514e-5510-4071-95b7-03d6ed3cadb4" userName="GNAD Julia - ARTEFACT" userProvider="AD"/>
        <Anchor>
          <Comment id="{F9D7159F-9BEC-6049-BBAA-5BC8A95A5D8D}"/>
        </Anchor>
        <Assign userId="S::andres.gonzaleza@loreal.com::c64fb19e-5b42-416e-aa6d-6ffb1afe2aa2" userName="GONZALEZ Andres" userProvider="AD"/>
      </Event>
      <Event time="2025-10-20T14:27:27.62" id="{4FB53FBC-3618-8C46-8F54-80EE86F48A25}">
        <Attribution userId="S::julia.gnad@loreal.com::3192514e-5510-4071-95b7-03d6ed3cadb4" userName="GNAD Julia - ARTEFACT" userProvider="AD"/>
        <Anchor>
          <Comment id="{F9D7159F-9BEC-6049-BBAA-5BC8A95A5D8D}"/>
        </Anchor>
        <SetTitle title="@GONZALEZ Andres does this mean we can include this?"/>
      </Event>
    </History>
  </Task>
  <Task id="{5FA9FB3C-D4CA-1D42-932C-85691DBA43B7}">
    <Anchor>
      <Comment id="{39AC91F8-11E1-4F43-859C-AC736729A6DF}"/>
    </Anchor>
    <History>
      <Event time="2025-11-07T19:54:04.06" id="{3D03B08C-5216-1B48-9B67-E9F918C1E25B}">
        <Attribution userId="S::julia.gnad@loreal.com::3192514e-5510-4071-95b7-03d6ed3cadb4" userName="GNAD Julia - ARTEFACT" userProvider="AD"/>
        <Anchor>
          <Comment id="{39AC91F8-11E1-4F43-859C-AC736729A6DF}"/>
        </Anchor>
        <Create/>
      </Event>
      <Event time="2025-11-07T19:54:04.06" id="{2623CB1B-CF12-DD41-8AEB-EFDC1D1A5C79}">
        <Attribution userId="S::julia.gnad@loreal.com::3192514e-5510-4071-95b7-03d6ed3cadb4" userName="GNAD Julia - ARTEFACT" userProvider="AD"/>
        <Anchor>
          <Comment id="{39AC91F8-11E1-4F43-859C-AC736729A6DF}"/>
        </Anchor>
        <Assign userId="S::nafsika.esfandiari@loreal.com::68faaeb3-bae0-4608-98ee-5c9392397612" userName="ESFANDIARI Nafsika - ARTEFACT" userProvider="AD"/>
      </Event>
      <Event time="2025-11-07T19:54:04.06" id="{054485CB-6D9C-9D44-8C70-FCE81EB42DBC}">
        <Attribution userId="S::julia.gnad@loreal.com::3192514e-5510-4071-95b7-03d6ed3cadb4" userName="GNAD Julia - ARTEFACT" userProvider="AD"/>
        <Anchor>
          <Comment id="{39AC91F8-11E1-4F43-859C-AC736729A6DF}"/>
        </Anchor>
        <SetTitle title="@ESFANDIARI Nafsika - ARTEFACT Would you be able to give this loyalty section a super quick first pass to see if there are any attributes you feel like we DONT need in the gold layer? "/>
      </Event>
    </History>
  </Task>
  <Task id="{933ABC57-F9D7-409C-B9B7-BD1C6C9FCED6}">
    <Anchor>
      <Comment id="{9CCBEBF7-D552-460E-8056-14F3728BDEAE}"/>
    </Anchor>
    <History>
      <Event time="2025-10-13T14:20:59.98" id="{140619CB-8365-442E-AD02-0F9949A3D5F3}">
        <Attribution userId="S::julia.gnad@loreal.com::3192514e-5510-4071-95b7-03d6ed3cadb4" userName="GNAD Julia - ARTEFACT" userProvider="AD"/>
        <Anchor>
          <Comment id="{9CCBEBF7-D552-460E-8056-14F3728BDEAE}"/>
        </Anchor>
        <Create/>
      </Event>
      <Event time="2025-10-13T14:20:59.98" id="{1C9D3F9C-15B7-4D16-83B5-3DAB3EE2B47D}">
        <Attribution userId="S::julia.gnad@loreal.com::3192514e-5510-4071-95b7-03d6ed3cadb4" userName="GNAD Julia - ARTEFACT" userProvider="AD"/>
        <Anchor>
          <Comment id="{9CCBEBF7-D552-460E-8056-14F3728BDEAE}"/>
        </Anchor>
        <Assign userId="S::peter.tiktinsky@loreal.com::092b4956-0705-4a9b-a3b2-1d45d9b939ab" userName="TIKTINSKY Peter - ARTEFACT" userProvider="AD"/>
      </Event>
      <Event time="2025-10-13T14:20:59.98" id="{53FD0E0E-CA0A-40BD-9091-ADCFEE941E90}">
        <Attribution userId="S::julia.gnad@loreal.com::3192514e-5510-4071-95b7-03d6ed3cadb4" userName="GNAD Julia - ARTEFACT" userProvider="AD"/>
        <Anchor>
          <Comment id="{9CCBEBF7-D552-460E-8056-14F3728BDEAE}"/>
        </Anchor>
        <SetTitle title="Are these flagged because they are calculated and it needs to be known? @TIKTINSKY Peter - ARTEFACT"/>
      </Event>
    </History>
  </Task>
  <Task id="{8687F978-4405-D340-B200-06F4A06E64E5}">
    <Anchor>
      <Comment id="{D5D46141-A738-D147-B2F5-0E2AA127C671}"/>
    </Anchor>
    <History>
      <Event time="2025-11-12T14:14:52.88" id="{5648586E-720C-B244-980A-0B660A1DB4CD}">
        <Attribution userId="S::julia.gnad@loreal.com::3192514e-5510-4071-95b7-03d6ed3cadb4" userName="GNAD Julia - ARTEFACT" userProvider="AD"/>
        <Anchor>
          <Comment id="{D5D46141-A738-D147-B2F5-0E2AA127C671}"/>
        </Anchor>
        <Create/>
      </Event>
      <Event time="2025-11-12T14:14:52.88" id="{B4F053B5-5092-2649-8EDC-A1832BCF6DC4}">
        <Attribution userId="S::julia.gnad@loreal.com::3192514e-5510-4071-95b7-03d6ed3cadb4" userName="GNAD Julia - ARTEFACT" userProvider="AD"/>
        <Anchor>
          <Comment id="{D5D46141-A738-D147-B2F5-0E2AA127C671}"/>
        </Anchor>
        <Assign userId="S::andres.gonzaleza@loreal.com::c64fb19e-5b42-416e-aa6d-6ffb1afe2aa2" userName="GONZALEZ Andres" userProvider="AD"/>
      </Event>
      <Event time="2025-11-12T14:14:52.88" id="{403AA03A-D287-7D42-A9CE-1CD5F3128D5B}">
        <Attribution userId="S::julia.gnad@loreal.com::3192514e-5510-4071-95b7-03d6ed3cadb4" userName="GNAD Julia - ARTEFACT" userProvider="AD"/>
        <Anchor>
          <Comment id="{D5D46141-A738-D147-B2F5-0E2AA127C671}"/>
        </Anchor>
        <SetTitle title="@GONZALEZ Andres just adding this comment so we remember that these need to be made! "/>
      </Event>
    </History>
  </Task>
  <Task id="{C8F9E690-BC8D-48B3-B2F2-EC49428853F3}">
    <Anchor>
      <Comment id="{198C93D3-76AF-4F43-B989-E683B7ACAC24}"/>
    </Anchor>
    <History>
      <Event time="2025-10-31T13:13:36.14" id="{8DC97EAB-EEC0-444D-8696-74C9BB76FE0D}">
        <Attribution userId="S::julia.gnad@loreal.com::3192514e-5510-4071-95b7-03d6ed3cadb4" userName="GNAD Julia - ARTEFACT" userProvider="AD"/>
        <Anchor>
          <Comment id="{31B35CB0-B639-413D-874F-C7DA4A80B02B}"/>
        </Anchor>
        <Create/>
      </Event>
      <Event time="2025-10-31T13:13:36.14" id="{A2B5D3D7-FED5-4A8F-8AFF-17EB37944D36}">
        <Attribution userId="S::julia.gnad@loreal.com::3192514e-5510-4071-95b7-03d6ed3cadb4" userName="GNAD Julia - ARTEFACT" userProvider="AD"/>
        <Anchor>
          <Comment id="{31B35CB0-B639-413D-874F-C7DA4A80B02B}"/>
        </Anchor>
        <Assign userId="S::andres.gonzaleza@loreal.com::c64fb19e-5b42-416e-aa6d-6ffb1afe2aa2" userName="GONZALEZ Andres" userProvider="AD"/>
      </Event>
      <Event time="2025-10-31T13:13:36.14" id="{D3E782FA-912B-4093-8CE7-ADFF7795BEDD}">
        <Attribution userId="S::julia.gnad@loreal.com::3192514e-5510-4071-95b7-03d6ed3cadb4" userName="GNAD Julia - ARTEFACT" userProvider="AD"/>
        <Anchor>
          <Comment id="{31B35CB0-B639-413D-874F-C7DA4A80B02B}"/>
        </Anchor>
        <SetTitle title="Do we have the date that this trigger is activated though, wouldn’t that answer this ask @GONZALEZ Andres "/>
      </Event>
    </History>
  </Task>
  <Task id="{44427AAF-BF5C-4C43-9FDA-6C32D874941B}">
    <Anchor>
      <Comment id="{B5EF7226-A1E1-42AC-AF46-D715B9DF4B78}"/>
    </Anchor>
    <History>
      <Event time="2025-10-14T18:48:45.38" id="{550AA8F1-D9DE-4691-918B-4E356BFDA05B}">
        <Attribution userId="S::julia.gnad@loreal.com::3192514e-5510-4071-95b7-03d6ed3cadb4" userName="GNAD Julia - ARTEFACT" userProvider="AD"/>
        <Anchor>
          <Comment id="{2AAE8E21-F6C9-4346-B846-946F95744A3C}"/>
        </Anchor>
        <Create/>
      </Event>
      <Event time="2025-10-14T18:48:45.38" id="{E7A1B302-5D2D-4CA7-A2C8-F38CDDF6C03C}">
        <Attribution userId="S::julia.gnad@loreal.com::3192514e-5510-4071-95b7-03d6ed3cadb4" userName="GNAD Julia - ARTEFACT" userProvider="AD"/>
        <Anchor>
          <Comment id="{2AAE8E21-F6C9-4346-B846-946F95744A3C}"/>
        </Anchor>
        <Assign userId="S::nafsika.esfandiari@loreal.com::68faaeb3-bae0-4608-98ee-5c9392397612" userName="ESFANDIARI Nafsika - ARTEFACT" userProvider="AD"/>
      </Event>
      <Event time="2025-10-14T18:48:45.38" id="{5DC1E6F4-3F03-4203-9B44-CD5C1CE3539B}">
        <Attribution userId="S::julia.gnad@loreal.com::3192514e-5510-4071-95b7-03d6ed3cadb4" userName="GNAD Julia - ARTEFACT" userProvider="AD"/>
        <Anchor>
          <Comment id="{2AAE8E21-F6C9-4346-B846-946F95744A3C}"/>
        </Anchor>
        <SetTitle title="@ESFANDIARI Nafsika - ARTEFACT why?Sorry just looking for more context :)"/>
      </Event>
    </History>
  </Task>
  <Task id="{6AC5C9C0-9365-42CC-9847-B2EF6C492EC4}">
    <Anchor>
      <Comment id="{F50644F6-8AEF-4D7B-A5C8-C8DAB728DF15}"/>
    </Anchor>
    <History>
      <Event time="2025-10-13T20:36:00.61" id="{28C3645A-23E2-41EF-915B-89EE4E481340}">
        <Attribution userId="S::julia.gnad@loreal.com::3192514e-5510-4071-95b7-03d6ed3cadb4" userName="GNAD Julia - ARTEFACT" userProvider="AD"/>
        <Anchor>
          <Comment id="{E1BC2B72-2150-4C90-8EE2-0876F694EA3E}"/>
        </Anchor>
        <Create/>
      </Event>
      <Event time="2025-10-13T20:36:00.61" id="{F5551BA1-3BD9-44FF-815A-0AE8C49CBBF2}">
        <Attribution userId="S::julia.gnad@loreal.com::3192514e-5510-4071-95b7-03d6ed3cadb4" userName="GNAD Julia - ARTEFACT" userProvider="AD"/>
        <Anchor>
          <Comment id="{E1BC2B72-2150-4C90-8EE2-0876F694EA3E}"/>
        </Anchor>
        <Assign userId="S::nafsika.esfandiari@loreal.com::68faaeb3-bae0-4608-98ee-5c9392397612" userName="ESFANDIARI Nafsika - ARTEFACT" userProvider="AD"/>
      </Event>
      <Event time="2025-10-13T20:36:00.61" id="{2BA6BB35-39B1-4148-B0C8-335D7D977CED}">
        <Attribution userId="S::julia.gnad@loreal.com::3192514e-5510-4071-95b7-03d6ed3cadb4" userName="GNAD Julia - ARTEFACT" userProvider="AD"/>
        <Anchor>
          <Comment id="{E1BC2B72-2150-4C90-8EE2-0876F694EA3E}"/>
        </Anchor>
        <SetTitle title="@ESFANDIARI Nafsika - ARTEFACT"/>
      </Event>
    </History>
  </Task>
  <Task id="{7D6976DE-A6EB-6641-968A-013015176771}">
    <Anchor>
      <Comment id="{90598B9E-690F-454A-93F0-A38DE9EFB916}"/>
    </Anchor>
    <History>
      <Event time="2025-11-07T19:52:05.11" id="{8DB7BDC1-8C4A-5D48-8916-CD2ED786B0ED}">
        <Attribution userId="S::julia.gnad@loreal.com::3192514e-5510-4071-95b7-03d6ed3cadb4" userName="GNAD Julia - ARTEFACT" userProvider="AD"/>
        <Anchor>
          <Comment id="{90598B9E-690F-454A-93F0-A38DE9EFB916}"/>
        </Anchor>
        <Create/>
      </Event>
      <Event time="2025-11-07T19:52:05.11" id="{8D3C80CB-C7FC-D04A-B889-A2F374690182}">
        <Attribution userId="S::julia.gnad@loreal.com::3192514e-5510-4071-95b7-03d6ed3cadb4" userName="GNAD Julia - ARTEFACT" userProvider="AD"/>
        <Anchor>
          <Comment id="{90598B9E-690F-454A-93F0-A38DE9EFB916}"/>
        </Anchor>
        <Assign userId="S::jeremy.petersondutoya@loreal.com::26117c86-c8e7-4e28-8065-57c34ba0b507" userName="PETERSON DUTOYA Jeremy - VIE" userProvider="AD"/>
      </Event>
      <Event time="2025-11-07T19:52:05.11" id="{E2FA3E11-4346-3845-84D2-A19D15BE287D}">
        <Attribution userId="S::julia.gnad@loreal.com::3192514e-5510-4071-95b7-03d6ed3cadb4" userName="GNAD Julia - ARTEFACT" userProvider="AD"/>
        <Anchor>
          <Comment id="{90598B9E-690F-454A-93F0-A38DE9EFB916}"/>
        </Anchor>
        <SetTitle title="@PETERSON DUTOYA Jeremy - VIE let me know if you want to take a first pass at this! "/>
      </Event>
    </History>
  </Task>
  <Task id="{9B038BE9-3408-FA43-AD65-19E08D56C805}">
    <Anchor>
      <Comment id="{6E4A099A-810C-4A35-8791-AA874BFF8979}"/>
    </Anchor>
    <History>
      <Event time="2025-10-20T14:34:33.94" id="{F7FDAE34-650B-F347-B89B-8D79A7727161}">
        <Attribution userId="S::julia.gnad@loreal.com::3192514e-5510-4071-95b7-03d6ed3cadb4" userName="GNAD Julia - ARTEFACT" userProvider="AD"/>
        <Anchor>
          <Comment id="{78407275-7C39-AA45-86F1-9D34707261C6}"/>
        </Anchor>
        <Create/>
      </Event>
      <Event time="2025-10-20T14:34:33.94" id="{8A01F6E5-E071-394B-A5F6-BC6EA96042AD}">
        <Attribution userId="S::julia.gnad@loreal.com::3192514e-5510-4071-95b7-03d6ed3cadb4" userName="GNAD Julia - ARTEFACT" userProvider="AD"/>
        <Anchor>
          <Comment id="{78407275-7C39-AA45-86F1-9D34707261C6}"/>
        </Anchor>
        <Assign userId="S::peter.tiktinsky@loreal.com::092b4956-0705-4a9b-a3b2-1d45d9b939ab" userName="TIKTINSKY Peter - ARTEFACT" userProvider="AD"/>
      </Event>
      <Event time="2025-10-20T14:34:33.94" id="{C06582ED-0F6B-4447-9572-0C425C80103A}">
        <Attribution userId="S::julia.gnad@loreal.com::3192514e-5510-4071-95b7-03d6ed3cadb4" userName="GNAD Julia - ARTEFACT" userProvider="AD"/>
        <Anchor>
          <Comment id="{78407275-7C39-AA45-86F1-9D34707261C6}"/>
        </Anchor>
        <SetTitle title="@TIKTINSKY Peter - ARTEFACT fine to keep both though? "/>
      </Event>
    </History>
  </Task>
  <Task id="{624058F5-E47F-4321-B0D5-942691A004AD}">
    <Anchor>
      <Comment id="{A1E932DF-D9A9-4A15-8AB5-72EA686FB046}"/>
    </Anchor>
    <History>
      <Event time="2025-10-13T20:11:48.51" id="{EAEA62A0-DFFF-4019-973D-05E41E61DA56}">
        <Attribution userId="S::peter.tiktinsky@loreal.com::092b4956-0705-4a9b-a3b2-1d45d9b939ab" userName="TIKTINSKY Peter - ARTEFACT" userProvider="AD"/>
        <Anchor>
          <Comment id="{E8AFDEFB-3111-43F9-A968-BDB1C619CE4D}"/>
        </Anchor>
        <Create/>
      </Event>
      <Event time="2025-10-13T20:11:48.51" id="{935FE538-7A11-435B-B186-734883B969E6}">
        <Attribution userId="S::peter.tiktinsky@loreal.com::092b4956-0705-4a9b-a3b2-1d45d9b939ab" userName="TIKTINSKY Peter - ARTEFACT" userProvider="AD"/>
        <Anchor>
          <Comment id="{E8AFDEFB-3111-43F9-A968-BDB1C619CE4D}"/>
        </Anchor>
        <Assign userId="S::nafsika.esfandiari@loreal.com::68faaeb3-bae0-4608-98ee-5c9392397612" userName="ESFANDIARI Nafsika - ARTEFACT" userProvider="AD"/>
      </Event>
      <Event time="2025-10-13T20:11:48.51" id="{AA036F10-3F19-45AE-A969-DEECEA4771D0}">
        <Attribution userId="S::peter.tiktinsky@loreal.com::092b4956-0705-4a9b-a3b2-1d45d9b939ab" userName="TIKTINSKY Peter - ARTEFACT" userProvider="AD"/>
        <Anchor>
          <Comment id="{E8AFDEFB-3111-43F9-A968-BDB1C619CE4D}"/>
        </Anchor>
        <SetTitle title="@ESFANDIARI Nafsika - ARTEFACT"/>
      </Event>
      <Event time="2025-10-20T14:48:36.43" id="{1339F312-9937-FD4F-873B-91C5382EB118}">
        <Attribution userId="S::julia.gnad@loreal.com::3192514e-5510-4071-95b7-03d6ed3cadb4" userName="GNAD Julia - ARTEFACT" userProvider="AD"/>
        <Anchor>
          <Comment id="{BF95133F-C56F-A84C-A404-F82CEAFE7586}"/>
        </Anchor>
        <UnassignAll/>
      </Event>
      <Event time="2025-10-20T14:48:36.43" id="{227BEC58-9A9D-A548-8147-4C4BFED41D09}">
        <Attribution userId="S::julia.gnad@loreal.com::3192514e-5510-4071-95b7-03d6ed3cadb4" userName="GNAD Julia - ARTEFACT" userProvider="AD"/>
        <Anchor>
          <Comment id="{BF95133F-C56F-A84C-A404-F82CEAFE7586}"/>
        </Anchor>
        <Assign userId="S::andres.gonzaleza@loreal.com::c64fb19e-5b42-416e-aa6d-6ffb1afe2aa2" userName="GONZALEZ Andres" userProvider="AD"/>
      </Event>
    </History>
  </Task>
</Tasks>
</file>

<file path=xl/documenttasks/documenttask3.xml><?xml version="1.0" encoding="utf-8"?>
<Tasks xmlns="http://schemas.microsoft.com/office/tasks/2019/documenttasks">
  <Task id="{E9A5C209-53E8-46A0-91A8-B5EB3A5B276B}">
    <Anchor>
      <Comment id="{49FB0072-76B1-4912-AF27-955047B4BF84}"/>
    </Anchor>
    <History>
      <Event time="2026-04-21T01:47:24.37" id="{9688349C-53B0-4AB8-A5BC-2375C3C18588}">
        <Attribution userId="S::pierre-olivier.guillou@loreal.com::cc7e3ebb-6251-4d8b-af00-86fe86566c00" userName="GUILLOU Pierre-olivier" userProvider="AD"/>
        <Anchor>
          <Comment id="{49FB0072-76B1-4912-AF27-955047B4BF84}"/>
        </Anchor>
        <Create/>
      </Event>
      <Event time="2026-04-21T01:47:24.37" id="{49D2243C-B3CD-4872-AE73-67F94305E219}">
        <Attribution userId="S::pierre-olivier.guillou@loreal.com::cc7e3ebb-6251-4d8b-af00-86fe86566c00" userName="GUILLOU Pierre-olivier" userProvider="AD"/>
        <Anchor>
          <Comment id="{49FB0072-76B1-4912-AF27-955047B4BF84}"/>
        </Anchor>
        <Assign userId="S::ellie.chen@loreal.com::0e83569d-d33d-4cdd-aaf5-c842747492ba" userName="CHEN Ellie - ARTEFACT" userProvider="AD"/>
      </Event>
      <Event time="2026-04-21T01:47:24.37" id="{DAF9CE22-AC96-4162-AB30-AC658B3A56C8}">
        <Attribution userId="S::pierre-olivier.guillou@loreal.com::cc7e3ebb-6251-4d8b-af00-86fe86566c00" userName="GUILLOU Pierre-olivier" userProvider="AD"/>
        <Anchor>
          <Comment id="{49FB0072-76B1-4912-AF27-955047B4BF84}"/>
        </Anchor>
        <SetTitle title="@CHEN Ellie - ARTEFACT @TIKTINSKY Peter - ARTEFACT this should not be in acquisition family"/>
      </Event>
      <Event time="2026-04-21T13:40:06.40" id="{8AA29369-25B4-4BA0-9756-2929F25296ED}">
        <Attribution userId="S::ellie.chen@loreal.com::0e83569d-d33d-4cdd-aaf5-c842747492ba" userName="CHEN Ellie - ARTEFACT" userProvider="AD"/>
        <Progress percentComplete="100"/>
      </Event>
    </History>
  </Task>
  <Task id="{8DD8D00C-D9D7-4140-929F-B556EF35CD6A}">
    <Anchor>
      <Comment id="{982492B7-E72B-4D7A-85FA-4A4D68DD184E}"/>
    </Anchor>
    <History>
      <Event time="2025-10-16T13:39:32.37" id="{0BFC4034-1D8C-49F9-952D-2E7701C2445C}">
        <Attribution userId="S::andres.gonzaleza@loreal.com::c64fb19e-5b42-416e-aa6d-6ffb1afe2aa2" userName="GONZALEZ Andres" userProvider="AD"/>
        <Anchor>
          <Comment id="{982492B7-E72B-4D7A-85FA-4A4D68DD184E}"/>
        </Anchor>
        <Create/>
      </Event>
      <Event time="2025-10-16T13:39:32.37" id="{A00A755A-DB53-4AE1-93CB-DEB4095BFB43}">
        <Attribution userId="S::andres.gonzaleza@loreal.com::c64fb19e-5b42-416e-aa6d-6ffb1afe2aa2" userName="GONZALEZ Andres" userProvider="AD"/>
        <Anchor>
          <Comment id="{982492B7-E72B-4D7A-85FA-4A4D68DD184E}"/>
        </Anchor>
        <Assign userId="S::julia.gnad@loreal.com::3192514e-5510-4071-95b7-03d6ed3cadb4" userName="GNAD Julia - ARTEFACT" userProvider="AD"/>
      </Event>
      <Event time="2025-10-16T13:39:32.37" id="{723F6697-B6E0-4D5D-AE23-A3365134DD0C}">
        <Attribution userId="S::andres.gonzaleza@loreal.com::c64fb19e-5b42-416e-aa6d-6ffb1afe2aa2" userName="GONZALEZ Andres" userProvider="AD"/>
        <Anchor>
          <Comment id="{982492B7-E72B-4D7A-85FA-4A4D68DD184E}"/>
        </Anchor>
        <SetTitle title="@GNAD Julia - ARTEFACT, Isn’t this our brand_customer_ID or MDM_ID coming from IDR process?"/>
      </Event>
      <Event time="2026-02-27T06:39:43.25" id="{3F82AB59-36B2-433D-9CC2-32724CC402B6}">
        <Attribution userId="S::peter.tiktinsky@loreal.com::092b4956-0705-4a9b-a3b2-1d45d9b939ab" userName="TIKTINSKY Peter - ARTEFACT" userProvider="AD"/>
        <Progress percentComplete="100"/>
      </Event>
    </History>
  </Task>
  <Task id="{5F556715-A99C-4385-9DA5-18932BC89168}">
    <Anchor>
      <Comment id="{5C5E129B-2885-40CB-B1E6-6D5F9AD4C2D9}"/>
    </Anchor>
    <History>
      <Event time="2025-10-14T18:48:07.77" id="{78698850-109F-42FB-BB37-1972C801145A}">
        <Attribution userId="S::julia.gnad@loreal.com::3192514e-5510-4071-95b7-03d6ed3cadb4" userName="GNAD Julia - ARTEFACT" userProvider="AD"/>
        <Anchor>
          <Comment id="{106E8130-78FB-4936-ACA9-676C669A8E91}"/>
        </Anchor>
        <Create/>
      </Event>
      <Event time="2025-10-14T18:48:07.77" id="{ED11C9C7-0ABE-43A9-BC67-FBCFD3D7B858}">
        <Attribution userId="S::julia.gnad@loreal.com::3192514e-5510-4071-95b7-03d6ed3cadb4" userName="GNAD Julia - ARTEFACT" userProvider="AD"/>
        <Anchor>
          <Comment id="{106E8130-78FB-4936-ACA9-676C669A8E91}"/>
        </Anchor>
        <Assign userId="S::stephanie.palanca@loreal.com::6781056a-da74-4e54-abd3-10df0f26ad43" userName="PALANCA Stephanie - ARTEFACT" userProvider="AD"/>
      </Event>
      <Event time="2025-10-14T18:48:07.77" id="{E4FC5A7B-2BE3-4D02-983B-93140AE6BA6F}">
        <Attribution userId="S::julia.gnad@loreal.com::3192514e-5510-4071-95b7-03d6ed3cadb4" userName="GNAD Julia - ARTEFACT" userProvider="AD"/>
        <Anchor>
          <Comment id="{106E8130-78FB-4936-ACA9-676C669A8E91}"/>
        </Anchor>
        <SetTitle title="@PALANCA Stephanie - ARTEFACT Just adding you here for context with the ticket :)"/>
      </Event>
    </History>
  </Task>
  <Task id="{549A811A-2FD1-4FF2-82C1-56438B1C7E7F}">
    <Anchor>
      <Comment id="{2B4AD0B1-E9A9-4A2F-8087-0337EE6E83BB}"/>
    </Anchor>
    <History>
      <Event time="2025-10-13T14:20:59.98" id="{140619CB-8365-442E-AD02-0F9949A3D5F3}">
        <Attribution userId="S::julia.gnad@loreal.com::3192514e-5510-4071-95b7-03d6ed3cadb4" userName="GNAD Julia - ARTEFACT" userProvider="AD"/>
        <Anchor>
          <Comment id="{2B4AD0B1-E9A9-4A2F-8087-0337EE6E83BB}"/>
        </Anchor>
        <Create/>
      </Event>
      <Event time="2025-10-13T14:20:59.98" id="{1C9D3F9C-15B7-4D16-83B5-3DAB3EE2B47D}">
        <Attribution userId="S::julia.gnad@loreal.com::3192514e-5510-4071-95b7-03d6ed3cadb4" userName="GNAD Julia - ARTEFACT" userProvider="AD"/>
        <Anchor>
          <Comment id="{2B4AD0B1-E9A9-4A2F-8087-0337EE6E83BB}"/>
        </Anchor>
        <Assign userId="S::peter.tiktinsky@loreal.com::092b4956-0705-4a9b-a3b2-1d45d9b939ab" userName="TIKTINSKY Peter - ARTEFACT" userProvider="AD"/>
      </Event>
      <Event time="2025-10-13T14:20:59.98" id="{53FD0E0E-CA0A-40BD-9091-ADCFEE941E90}">
        <Attribution userId="S::julia.gnad@loreal.com::3192514e-5510-4071-95b7-03d6ed3cadb4" userName="GNAD Julia - ARTEFACT" userProvider="AD"/>
        <Anchor>
          <Comment id="{2B4AD0B1-E9A9-4A2F-8087-0337EE6E83BB}"/>
        </Anchor>
        <SetTitle title="Are these flagged because they are calculated and it needs to be known? @TIKTINSKY Peter - ARTEFACT"/>
      </Event>
    </History>
  </Task>
  <Task id="{8F03DD29-2F6D-4AA4-BF9A-C489D042ED01}">
    <Anchor>
      <Comment id="{418BFF18-6DEC-404A-BB26-30AE18C18B0A}"/>
    </Anchor>
    <History>
      <Event time="2025-10-13T20:11:48.51" id="{EAEA62A0-DFFF-4019-973D-05E41E61DA56}">
        <Attribution userId="S::peter.tiktinsky@loreal.com::092b4956-0705-4a9b-a3b2-1d45d9b939ab" userName="TIKTINSKY Peter - ARTEFACT" userProvider="AD"/>
        <Anchor>
          <Comment id="{F3E3C298-D551-4541-87F2-CE9E459A39BE}"/>
        </Anchor>
        <Create/>
      </Event>
      <Event time="2025-10-13T20:11:48.51" id="{935FE538-7A11-435B-B186-734883B969E6}">
        <Attribution userId="S::peter.tiktinsky@loreal.com::092b4956-0705-4a9b-a3b2-1d45d9b939ab" userName="TIKTINSKY Peter - ARTEFACT" userProvider="AD"/>
        <Anchor>
          <Comment id="{F3E3C298-D551-4541-87F2-CE9E459A39BE}"/>
        </Anchor>
        <Assign userId="S::nafsika.esfandiari@loreal.com::68faaeb3-bae0-4608-98ee-5c9392397612" userName="ESFANDIARI Nafsika - ARTEFACT" userProvider="AD"/>
      </Event>
      <Event time="2025-10-13T20:11:48.51" id="{AA036F10-3F19-45AE-A969-DEECEA4771D0}">
        <Attribution userId="S::peter.tiktinsky@loreal.com::092b4956-0705-4a9b-a3b2-1d45d9b939ab" userName="TIKTINSKY Peter - ARTEFACT" userProvider="AD"/>
        <Anchor>
          <Comment id="{F3E3C298-D551-4541-87F2-CE9E459A39BE}"/>
        </Anchor>
        <SetTitle title="@ESFANDIARI Nafsika - ARTEFACT"/>
      </Event>
      <Event time="2025-10-20T14:48:36.43" id="{1339F312-9937-FD4F-873B-91C5382EB118}">
        <Attribution userId="S::julia.gnad@loreal.com::3192514e-5510-4071-95b7-03d6ed3cadb4" userName="GNAD Julia - ARTEFACT" userProvider="AD"/>
        <Anchor>
          <Comment id="{064A1893-6926-4959-ACFD-6AA51AC474EA}"/>
        </Anchor>
        <UnassignAll/>
      </Event>
      <Event time="2025-10-20T14:48:36.43" id="{227BEC58-9A9D-A548-8147-4C4BFED41D09}">
        <Attribution userId="S::julia.gnad@loreal.com::3192514e-5510-4071-95b7-03d6ed3cadb4" userName="GNAD Julia - ARTEFACT" userProvider="AD"/>
        <Anchor>
          <Comment id="{064A1893-6926-4959-ACFD-6AA51AC474EA}"/>
        </Anchor>
        <Assign userId="S::andres.gonzaleza@loreal.com::c64fb19e-5b42-416e-aa6d-6ffb1afe2aa2" userName="GONZALEZ Andres" userProvider="AD"/>
      </Event>
      <Event time="2026-02-27T06:43:34.53" id="{1FB4BF9D-5AC4-448C-822F-B29998A9DA07}">
        <Attribution userId="S::peter.tiktinsky@loreal.com::092b4956-0705-4a9b-a3b2-1d45d9b939ab" userName="TIKTINSKY Peter - ARTEFACT" userProvider="AD"/>
        <Progress percentComplete="100"/>
      </Event>
    </History>
  </Task>
  <Task id="{FFD6132E-EFB4-4128-99DD-5869BC1DD217}">
    <Anchor>
      <Comment id="{6BE2E4CA-0F97-471A-93B2-FA690148E575}"/>
    </Anchor>
    <History>
      <Event time="2025-10-16T13:39:32.37" id="{0BFC4034-1D8C-49F9-952D-2E7701C2445C}">
        <Attribution userId="S::andres.gonzaleza@loreal.com::c64fb19e-5b42-416e-aa6d-6ffb1afe2aa2" userName="GONZALEZ Andres" userProvider="AD"/>
        <Anchor>
          <Comment id="{6BE2E4CA-0F97-471A-93B2-FA690148E575}"/>
        </Anchor>
        <Create/>
      </Event>
      <Event time="2025-10-16T13:39:32.37" id="{A00A755A-DB53-4AE1-93CB-DEB4095BFB43}">
        <Attribution userId="S::andres.gonzaleza@loreal.com::c64fb19e-5b42-416e-aa6d-6ffb1afe2aa2" userName="GONZALEZ Andres" userProvider="AD"/>
        <Anchor>
          <Comment id="{6BE2E4CA-0F97-471A-93B2-FA690148E575}"/>
        </Anchor>
        <Assign userId="S::julia.gnad@loreal.com::3192514e-5510-4071-95b7-03d6ed3cadb4" userName="GNAD Julia - ARTEFACT" userProvider="AD"/>
      </Event>
      <Event time="2025-10-16T13:39:32.37" id="{723F6697-B6E0-4D5D-AE23-A3365134DD0C}">
        <Attribution userId="S::andres.gonzaleza@loreal.com::c64fb19e-5b42-416e-aa6d-6ffb1afe2aa2" userName="GONZALEZ Andres" userProvider="AD"/>
        <Anchor>
          <Comment id="{6BE2E4CA-0F97-471A-93B2-FA690148E575}"/>
        </Anchor>
        <SetTitle title="@GNAD Julia - ARTEFACT, Isn’t this our brand_customer_ID or MDM_ID coming from IDR process?"/>
      </Event>
      <Event time="2026-02-27T06:39:43.25" id="{3F82AB59-36B2-433D-9CC2-32724CC402B6}">
        <Attribution userId="S::peter.tiktinsky@loreal.com::092b4956-0705-4a9b-a3b2-1d45d9b939ab" userName="TIKTINSKY Peter - ARTEFACT" userProvider="AD"/>
        <Progress percentComplete="100"/>
      </Event>
    </History>
  </Task>
  <Task id="{5DE0B33C-A03D-4531-BAA6-1654CCE75005}">
    <Anchor>
      <Comment id="{2AE6A212-31FB-496C-8772-AAF4B5F05E46}"/>
    </Anchor>
    <History>
      <Event time="2025-12-17T15:35:12.65" id="{75692BCA-6A13-41B2-AC90-1AF8782AFC19}">
        <Attribution userId="S::julia.gnad@loreal.com::3192514e-5510-4071-95b7-03d6ed3cadb4" userName="GNAD Julia - ARTEFACT" userProvider="AD"/>
        <Anchor>
          <Comment id="{2A2F55D5-85F6-41A0-889C-2C77CE3EDA04}"/>
        </Anchor>
        <Create/>
      </Event>
      <Event time="2025-12-17T15:35:12.65" id="{68DECD5E-A575-4974-B876-E1DA67ACF373}">
        <Attribution userId="S::julia.gnad@loreal.com::3192514e-5510-4071-95b7-03d6ed3cadb4" userName="GNAD Julia - ARTEFACT" userProvider="AD"/>
        <Anchor>
          <Comment id="{2A2F55D5-85F6-41A0-889C-2C77CE3EDA04}"/>
        </Anchor>
        <Assign userId="S::andres.gonzaleza@loreal.com::c64fb19e-5b42-416e-aa6d-6ffb1afe2aa2" userName="GONZALEZ Andres" userProvider="AD"/>
      </Event>
      <Event time="2025-12-17T15:35:12.65" id="{52AEC165-D5B7-458A-9946-6097BBB8AF01}">
        <Attribution userId="S::julia.gnad@loreal.com::3192514e-5510-4071-95b7-03d6ed3cadb4" userName="GNAD Julia - ARTEFACT" userProvider="AD"/>
        <Anchor>
          <Comment id="{2A2F55D5-85F6-41A0-889C-2C77CE3EDA04}"/>
        </Anchor>
        <SetTitle title="@GONZALEZ Andres should we remove this one?"/>
      </Event>
    </History>
  </Task>
  <Task id="{6C2BF548-7D1C-40E5-AE12-B029E6D7D39A}">
    <Anchor>
      <Comment id="{FC329457-4377-44E3-8FA3-B6F78655E5C3}"/>
    </Anchor>
    <History>
      <Event time="2025-12-11T22:24:17.07" id="{485EE7E2-04A0-4B22-9C97-CA155F40B992}">
        <Attribution userId="S::julia.gnad@loreal.com::3192514e-5510-4071-95b7-03d6ed3cadb4" userName="GNAD Julia - ARTEFACT" userProvider="AD"/>
        <Anchor>
          <Comment id="{626B3E2B-7C75-4655-8868-FC2896A7D150}"/>
        </Anchor>
        <Create/>
      </Event>
      <Event time="2025-12-11T22:24:17.07" id="{7AB67BC0-B47F-4ABB-9796-86D1F566CCD8}">
        <Attribution userId="S::julia.gnad@loreal.com::3192514e-5510-4071-95b7-03d6ed3cadb4" userName="GNAD Julia - ARTEFACT" userProvider="AD"/>
        <Anchor>
          <Comment id="{626B3E2B-7C75-4655-8868-FC2896A7D150}"/>
        </Anchor>
        <Assign userId="S::jeremy.petersondutoya@loreal.com::26117c86-c8e7-4e28-8065-57c34ba0b507" userName="PETERSON DUTOYA Jeremy - VIE" userProvider="AD"/>
      </Event>
      <Event time="2025-12-11T22:24:17.07" id="{8AB3BDAF-54F8-4D52-999E-455C9C9689C8}">
        <Attribution userId="S::julia.gnad@loreal.com::3192514e-5510-4071-95b7-03d6ed3cadb4" userName="GNAD Julia - ARTEFACT" userProvider="AD"/>
        <Anchor>
          <Comment id="{626B3E2B-7C75-4655-8868-FC2896A7D150}"/>
        </Anchor>
        <SetTitle title="@PETERSON DUTOYA Jeremy - VIE if you want to look into this, that would be great! "/>
      </Event>
    </History>
  </Task>
  <Task id="{AE03514D-699B-4955-98DA-4C3AFFF8537C}">
    <Anchor>
      <Comment id="{364BC5BD-B99E-4E64-953F-D8991018EFCB}"/>
    </Anchor>
    <History>
      <Event time="2025-12-11T16:38:06.96" id="{F26D55AE-B479-464A-BC84-F7FB742032FC}">
        <Attribution userId="S::ellie.chen@loreal.com::0e83569d-d33d-4cdd-aaf5-c842747492ba" userName="CHEN Ellie - ARTEFACT" userProvider="AD"/>
        <Anchor>
          <Comment id="{364BC5BD-B99E-4E64-953F-D8991018EFCB}"/>
        </Anchor>
        <Create/>
      </Event>
      <Event time="2025-12-11T16:38:06.96" id="{32243242-15C0-D344-B985-DC6D5F2C914B}">
        <Attribution userId="S::ellie.chen@loreal.com::0e83569d-d33d-4cdd-aaf5-c842747492ba" userName="CHEN Ellie - ARTEFACT" userProvider="AD"/>
        <Anchor>
          <Comment id="{364BC5BD-B99E-4E64-953F-D8991018EFCB}"/>
        </Anchor>
        <Assign userId="S::andres.gonzaleza@loreal.com::c64fb19e-5b42-416e-aa6d-6ffb1afe2aa2" userName="GONZALEZ Andres" userProvider="AD"/>
      </Event>
      <Event time="2025-12-11T16:38:06.96" id="{003F298F-2DD1-4545-8ADC-F0E2E63D6FBD}">
        <Attribution userId="S::ellie.chen@loreal.com::0e83569d-d33d-4cdd-aaf5-c842747492ba" userName="CHEN Ellie - ARTEFACT" userProvider="AD"/>
        <Anchor>
          <Comment id="{364BC5BD-B99E-4E64-953F-D8991018EFCB}"/>
        </Anchor>
        <SetTitle title="@GONZALEZ Andres"/>
      </Event>
      <Event time="2025-12-11T16:58:55.69" id="{C5B24E4A-6485-4628-B8B0-3C3E818B5EFB}">
        <Attribution userId="S::andres.gonzaleza@loreal.com::c64fb19e-5b42-416e-aa6d-6ffb1afe2aa2" userName="GONZALEZ Andres" userProvider="AD"/>
        <Anchor>
          <Comment id="{58D4E866-1942-4AE1-9919-40DD9DB055FF}"/>
        </Anchor>
        <UnassignAll/>
      </Event>
      <Event time="2025-12-11T16:58:55.69" id="{6740FE16-B095-4C0E-90C1-570164A82D64}">
        <Attribution userId="S::andres.gonzaleza@loreal.com::c64fb19e-5b42-416e-aa6d-6ffb1afe2aa2" userName="GONZALEZ Andres" userProvider="AD"/>
        <Anchor>
          <Comment id="{58D4E866-1942-4AE1-9919-40DD9DB055FF}"/>
        </Anchor>
        <Assign userId="S::ellie.chen@loreal.com::0e83569d-d33d-4cdd-aaf5-c842747492ba" userName="CHEN Ellie - ARTEFACT" userProvider="AD"/>
      </Event>
      <Event time="2025-12-11T17:23:44.10" id="{B4394A0F-D7DC-4B3F-AE22-E425E06CD484}">
        <Attribution userId="S::julia.gnad@loreal.com::3192514e-5510-4071-95b7-03d6ed3cadb4" userName="GNAD Julia - ARTEFACT" userProvider="AD"/>
        <Anchor>
          <Comment id="{80BD3FD5-534C-441F-B76A-C5C94D78B0EF}"/>
        </Anchor>
        <UnassignAll/>
      </Event>
      <Event time="2025-12-11T17:23:44.10" id="{92682708-47AC-4993-9AF3-B0F6064273CF}">
        <Attribution userId="S::julia.gnad@loreal.com::3192514e-5510-4071-95b7-03d6ed3cadb4" userName="GNAD Julia - ARTEFACT" userProvider="AD"/>
        <Anchor>
          <Comment id="{80BD3FD5-534C-441F-B76A-C5C94D78B0EF}"/>
        </Anchor>
        <Assign userId="S::andres.gonzaleza@loreal.com::c64fb19e-5b42-416e-aa6d-6ffb1afe2aa2" userName="GONZALEZ Andres" userProvider="AD"/>
      </Event>
    </History>
  </Task>
  <Task id="{9A64E65C-F859-4CF0-88D6-FC2737C5A6B7}">
    <Anchor>
      <Comment id="{95E5518E-E562-46A3-A35B-62783D6D4A54}"/>
    </Anchor>
    <History>
      <Event time="2025-10-13T20:36:00.61" id="{28C3645A-23E2-41EF-915B-89EE4E481340}">
        <Attribution userId="S::julia.gnad@loreal.com::3192514e-5510-4071-95b7-03d6ed3cadb4" userName="GNAD Julia - ARTEFACT" userProvider="AD"/>
        <Anchor>
          <Comment id="{891EEC01-DDA4-47ED-A9C9-513532DD2FE2}"/>
        </Anchor>
        <Create/>
      </Event>
      <Event time="2025-10-13T20:36:00.61" id="{F5551BA1-3BD9-44FF-815A-0AE8C49CBBF2}">
        <Attribution userId="S::julia.gnad@loreal.com::3192514e-5510-4071-95b7-03d6ed3cadb4" userName="GNAD Julia - ARTEFACT" userProvider="AD"/>
        <Anchor>
          <Comment id="{891EEC01-DDA4-47ED-A9C9-513532DD2FE2}"/>
        </Anchor>
        <Assign userId="S::nafsika.esfandiari@loreal.com::68faaeb3-bae0-4608-98ee-5c9392397612" userName="ESFANDIARI Nafsika - ARTEFACT" userProvider="AD"/>
      </Event>
      <Event time="2025-10-13T20:36:00.61" id="{2BA6BB35-39B1-4148-B0C8-335D7D977CED}">
        <Attribution userId="S::julia.gnad@loreal.com::3192514e-5510-4071-95b7-03d6ed3cadb4" userName="GNAD Julia - ARTEFACT" userProvider="AD"/>
        <Anchor>
          <Comment id="{891EEC01-DDA4-47ED-A9C9-513532DD2FE2}"/>
        </Anchor>
        <SetTitle title="@ESFANDIARI Nafsika - ARTEFACT"/>
      </Event>
      <Event time="2026-02-27T07:04:03.47" id="{4D31747A-F60A-464E-A017-84DABEC5ECD0}">
        <Attribution userId="S::peter.tiktinsky@loreal.com::092b4956-0705-4a9b-a3b2-1d45d9b939ab" userName="TIKTINSKY Peter - ARTEFACT" userProvider="AD"/>
        <Progress percentComplete="100"/>
      </Event>
    </History>
  </Task>
  <Task id="{4241B065-32CB-4A76-9EE1-39AEC7DDC5FD}">
    <Anchor>
      <Comment id="{18BE4174-DF62-4FFF-84EF-E78AA195FABF}"/>
    </Anchor>
    <History>
      <Event time="2026-04-21T13:44:25.89" id="{8571D5D5-CA77-49D4-BBFE-F774008C28B3}">
        <Attribution userId="S::pierre-olivier.guillou@loreal.com::cc7e3ebb-6251-4d8b-af00-86fe86566c00" userName="GUILLOU Pierre-olivier" userProvider="AD"/>
        <Anchor>
          <Comment id="{18BE4174-DF62-4FFF-84EF-E78AA195FABF}"/>
        </Anchor>
        <Create/>
      </Event>
      <Event time="2026-04-21T13:44:25.89" id="{E3677CE7-C057-4C9D-85F6-A3AB135B2F54}">
        <Attribution userId="S::pierre-olivier.guillou@loreal.com::cc7e3ebb-6251-4d8b-af00-86fe86566c00" userName="GUILLOU Pierre-olivier" userProvider="AD"/>
        <Anchor>
          <Comment id="{18BE4174-DF62-4FFF-84EF-E78AA195FABF}"/>
        </Anchor>
        <Assign userId="S::ellie.chen@loreal.com::0e83569d-d33d-4cdd-aaf5-c842747492ba" userName="CHEN Ellie - ARTEFACT" userProvider="AD"/>
      </Event>
      <Event time="2026-04-21T13:44:25.89" id="{41884B4E-64E8-4111-8C46-9FD841E19B3B}">
        <Attribution userId="S::pierre-olivier.guillou@loreal.com::cc7e3ebb-6251-4d8b-af00-86fe86566c00" userName="GUILLOU Pierre-olivier" userProvider="AD"/>
        <Anchor>
          <Comment id="{18BE4174-DF62-4FFF-84EF-E78AA195FABF}"/>
        </Anchor>
        <SetTitle title="@CHEN Ellie - ARTEFACT @TIKTINSKY Peter - ARTEFACT are the TBD still TBD or does the table exist now ?"/>
      </Event>
    </History>
  </Task>
  <Task id="{B1DA5766-CE77-4A8D-84C1-A13D7B73DEF4}">
    <Anchor>
      <Comment id="{392F9E03-253C-49E4-9ABB-B5EFEA5B26B5}"/>
    </Anchor>
    <History>
      <Event time="2025-12-11T22:28:20.46" id="{2DF04682-EED3-490F-B7AA-3ECCD56B4EDF}">
        <Attribution userId="S::julia.gnad@loreal.com::3192514e-5510-4071-95b7-03d6ed3cadb4" userName="GNAD Julia - ARTEFACT" userProvider="AD"/>
        <Anchor>
          <Comment id="{392F9E03-253C-49E4-9ABB-B5EFEA5B26B5}"/>
        </Anchor>
        <Create/>
      </Event>
      <Event time="2025-12-11T22:28:20.46" id="{A7600B91-D86F-4F4F-A09A-F7268A6DCDCD}">
        <Attribution userId="S::julia.gnad@loreal.com::3192514e-5510-4071-95b7-03d6ed3cadb4" userName="GNAD Julia - ARTEFACT" userProvider="AD"/>
        <Anchor>
          <Comment id="{392F9E03-253C-49E4-9ABB-B5EFEA5B26B5}"/>
        </Anchor>
        <Assign userId="S::jeremy.petersondutoya@loreal.com::26117c86-c8e7-4e28-8065-57c34ba0b507" userName="PETERSON DUTOYA Jeremy - VIE" userProvider="AD"/>
      </Event>
      <Event time="2025-12-11T22:28:20.46" id="{D1B06057-CE34-45EC-B6A9-D12F6F15260D}">
        <Attribution userId="S::julia.gnad@loreal.com::3192514e-5510-4071-95b7-03d6ed3cadb4" userName="GNAD Julia - ARTEFACT" userProvider="AD"/>
        <Anchor>
          <Comment id="{392F9E03-253C-49E4-9ABB-B5EFEA5B26B5}"/>
        </Anchor>
        <SetTitle title="@PETERSON DUTOYA Jeremy - VIE can you also check if this should have Brown - Green - Blue - Hazel being recorded?"/>
      </Event>
    </History>
  </Task>
  <Task id="{35D97268-8DC8-45B2-AFC7-D47782AF2ED7}">
    <Anchor>
      <Comment id="{DCF25FED-C2CD-494B-B7F7-C1D82610544A}"/>
    </Anchor>
    <History>
      <Event time="2025-10-16T13:39:32.37" id="{0BFC4034-1D8C-49F9-952D-2E7701C2445C}">
        <Attribution userId="S::andres.gonzaleza@loreal.com::c64fb19e-5b42-416e-aa6d-6ffb1afe2aa2" userName="GONZALEZ Andres" userProvider="AD"/>
        <Anchor>
          <Comment id="{DCF25FED-C2CD-494B-B7F7-C1D82610544A}"/>
        </Anchor>
        <Create/>
      </Event>
      <Event time="2025-10-16T13:39:32.37" id="{A00A755A-DB53-4AE1-93CB-DEB4095BFB43}">
        <Attribution userId="S::andres.gonzaleza@loreal.com::c64fb19e-5b42-416e-aa6d-6ffb1afe2aa2" userName="GONZALEZ Andres" userProvider="AD"/>
        <Anchor>
          <Comment id="{DCF25FED-C2CD-494B-B7F7-C1D82610544A}"/>
        </Anchor>
        <Assign userId="S::julia.gnad@loreal.com::3192514e-5510-4071-95b7-03d6ed3cadb4" userName="GNAD Julia - ARTEFACT" userProvider="AD"/>
      </Event>
      <Event time="2025-10-16T13:39:32.37" id="{723F6697-B6E0-4D5D-AE23-A3365134DD0C}">
        <Attribution userId="S::andres.gonzaleza@loreal.com::c64fb19e-5b42-416e-aa6d-6ffb1afe2aa2" userName="GONZALEZ Andres" userProvider="AD"/>
        <Anchor>
          <Comment id="{DCF25FED-C2CD-494B-B7F7-C1D82610544A}"/>
        </Anchor>
        <SetTitle title="@GNAD Julia - ARTEFACT, Isn’t this our brand_customer_ID or MDM_ID coming from IDR process?"/>
      </Event>
      <Event time="2026-02-27T06:39:43.25" id="{3F82AB59-36B2-433D-9CC2-32724CC402B6}">
        <Attribution userId="S::peter.tiktinsky@loreal.com::092b4956-0705-4a9b-a3b2-1d45d9b939ab" userName="TIKTINSKY Peter - ARTEFACT" userProvider="AD"/>
        <Progress percentComplete="100"/>
      </Event>
    </History>
  </Task>
  <Task id="{6904B86C-9161-412D-8958-54C7228A9D65}">
    <Anchor>
      <Comment id="{4AD6978F-3F59-4C9F-A685-17F0F28BBFEB}"/>
    </Anchor>
    <History>
      <Event time="2026-01-12T19:06:59.07" id="{B4C3ED2D-12CA-4550-9208-E23A7866FD3B}">
        <Attribution userId="S::julia.gnad@loreal.com::3192514e-5510-4071-95b7-03d6ed3cadb4" userName="GNAD Julia - ARTEFACT" userProvider="AD"/>
        <Anchor>
          <Comment id="{4AD6978F-3F59-4C9F-A685-17F0F28BBFEB}"/>
        </Anchor>
        <Create/>
      </Event>
      <Event time="2026-01-12T19:06:59.07" id="{17C8AF8F-7278-4F73-AB08-0ADD2CA13DC1}">
        <Attribution userId="S::julia.gnad@loreal.com::3192514e-5510-4071-95b7-03d6ed3cadb4" userName="GNAD Julia - ARTEFACT" userProvider="AD"/>
        <Anchor>
          <Comment id="{4AD6978F-3F59-4C9F-A685-17F0F28BBFEB}"/>
        </Anchor>
        <Assign userId="S::andres.gonzaleza@loreal.com::c64fb19e-5b42-416e-aa6d-6ffb1afe2aa2" userName="GONZALEZ Andres" userProvider="AD"/>
      </Event>
      <Event time="2026-01-12T19:06:59.07" id="{80C6F2EB-A680-438E-A893-4DF64C275B94}">
        <Attribution userId="S::julia.gnad@loreal.com::3192514e-5510-4071-95b7-03d6ed3cadb4" userName="GNAD Julia - ARTEFACT" userProvider="AD"/>
        <Anchor>
          <Comment id="{4AD6978F-3F59-4C9F-A685-17F0F28BBFEB}"/>
        </Anchor>
        <SetTitle title="Global request, underfilled attribute on our side. This is primarily click stream data - should be coming from GA4. So decision is to take from here, correct? @GONZALEZ Andres "/>
      </Event>
    </History>
  </Task>
  <Task id="{9296AD74-44FC-4ADA-8DEE-D0C927C6E4EA}">
    <Anchor>
      <Comment id="{01D7D4CA-3B25-459C-ABC7-FB35083D5D91}"/>
    </Anchor>
    <History>
      <Event time="2025-10-16T13:39:32.37" id="{0BFC4034-1D8C-49F9-952D-2E7701C2445C}">
        <Attribution userId="S::andres.gonzaleza@loreal.com::c64fb19e-5b42-416e-aa6d-6ffb1afe2aa2" userName="GONZALEZ Andres" userProvider="AD"/>
        <Anchor>
          <Comment id="{01D7D4CA-3B25-459C-ABC7-FB35083D5D91}"/>
        </Anchor>
        <Create/>
      </Event>
      <Event time="2025-10-16T13:39:32.37" id="{A00A755A-DB53-4AE1-93CB-DEB4095BFB43}">
        <Attribution userId="S::andres.gonzaleza@loreal.com::c64fb19e-5b42-416e-aa6d-6ffb1afe2aa2" userName="GONZALEZ Andres" userProvider="AD"/>
        <Anchor>
          <Comment id="{01D7D4CA-3B25-459C-ABC7-FB35083D5D91}"/>
        </Anchor>
        <Assign userId="S::julia.gnad@loreal.com::3192514e-5510-4071-95b7-03d6ed3cadb4" userName="GNAD Julia - ARTEFACT" userProvider="AD"/>
      </Event>
      <Event time="2025-10-16T13:39:32.37" id="{723F6697-B6E0-4D5D-AE23-A3365134DD0C}">
        <Attribution userId="S::andres.gonzaleza@loreal.com::c64fb19e-5b42-416e-aa6d-6ffb1afe2aa2" userName="GONZALEZ Andres" userProvider="AD"/>
        <Anchor>
          <Comment id="{01D7D4CA-3B25-459C-ABC7-FB35083D5D91}"/>
        </Anchor>
        <SetTitle title="@GNAD Julia - ARTEFACT, Isn’t this our brand_customer_ID or MDM_ID coming from IDR process?"/>
      </Event>
      <Event time="2026-02-27T06:39:43.25" id="{3F82AB59-36B2-433D-9CC2-32724CC402B6}">
        <Attribution userId="S::peter.tiktinsky@loreal.com::092b4956-0705-4a9b-a3b2-1d45d9b939ab" userName="TIKTINSKY Peter - ARTEFACT" userProvider="AD"/>
        <Progress percentComplete="100"/>
      </Event>
    </History>
  </Task>
  <Task id="{DDE7A17A-C265-4F2C-829C-16D5895F6BBD}">
    <Anchor>
      <Comment id="{C4A64FBC-E101-4DF2-86DB-E9E588566A44}"/>
    </Anchor>
    <History>
      <Event time="2025-10-16T13:39:32.37" id="{0BFC4034-1D8C-49F9-952D-2E7701C2445C}">
        <Attribution userId="S::andres.gonzaleza@loreal.com::c64fb19e-5b42-416e-aa6d-6ffb1afe2aa2" userName="GONZALEZ Andres" userProvider="AD"/>
        <Anchor>
          <Comment id="{C4A64FBC-E101-4DF2-86DB-E9E588566A44}"/>
        </Anchor>
        <Create/>
      </Event>
      <Event time="2025-10-16T13:39:32.37" id="{A00A755A-DB53-4AE1-93CB-DEB4095BFB43}">
        <Attribution userId="S::andres.gonzaleza@loreal.com::c64fb19e-5b42-416e-aa6d-6ffb1afe2aa2" userName="GONZALEZ Andres" userProvider="AD"/>
        <Anchor>
          <Comment id="{C4A64FBC-E101-4DF2-86DB-E9E588566A44}"/>
        </Anchor>
        <Assign userId="S::julia.gnad@loreal.com::3192514e-5510-4071-95b7-03d6ed3cadb4" userName="GNAD Julia - ARTEFACT" userProvider="AD"/>
      </Event>
      <Event time="2025-10-16T13:39:32.37" id="{723F6697-B6E0-4D5D-AE23-A3365134DD0C}">
        <Attribution userId="S::andres.gonzaleza@loreal.com::c64fb19e-5b42-416e-aa6d-6ffb1afe2aa2" userName="GONZALEZ Andres" userProvider="AD"/>
        <Anchor>
          <Comment id="{C4A64FBC-E101-4DF2-86DB-E9E588566A44}"/>
        </Anchor>
        <SetTitle title="@GNAD Julia - ARTEFACT, Isn’t this our brand_customer_ID or MDM_ID coming from IDR process?"/>
      </Event>
      <Event time="2026-02-27T06:39:43.25" id="{3F82AB59-36B2-433D-9CC2-32724CC402B6}">
        <Attribution userId="S::peter.tiktinsky@loreal.com::092b4956-0705-4a9b-a3b2-1d45d9b939ab" userName="TIKTINSKY Peter - ARTEFACT" userProvider="AD"/>
        <Progress percentComplete="100"/>
      </Event>
    </History>
  </Task>
  <Task id="{B034DD86-FE7C-464F-BB50-1509F41913B8}">
    <Anchor>
      <Comment id="{9C0504CE-985A-47AF-BBB7-335804F5C05E}"/>
    </Anchor>
    <History>
      <Event time="2025-12-11T22:36:19.66" id="{9671DC40-8C06-4C71-A45D-F8FCE1CDF64A}">
        <Attribution userId="S::julia.gnad@loreal.com::3192514e-5510-4071-95b7-03d6ed3cadb4" userName="GNAD Julia - ARTEFACT" userProvider="AD"/>
        <Anchor>
          <Comment id="{9C0504CE-985A-47AF-BBB7-335804F5C05E}"/>
        </Anchor>
        <Create/>
      </Event>
      <Event time="2025-12-11T22:36:19.66" id="{FC9F2CAA-092E-4D87-BF19-7CFC516BF5FD}">
        <Attribution userId="S::julia.gnad@loreal.com::3192514e-5510-4071-95b7-03d6ed3cadb4" userName="GNAD Julia - ARTEFACT" userProvider="AD"/>
        <Anchor>
          <Comment id="{9C0504CE-985A-47AF-BBB7-335804F5C05E}"/>
        </Anchor>
        <Assign userId="S::jeremy.petersondutoya@loreal.com::26117c86-c8e7-4e28-8065-57c34ba0b507" userName="PETERSON DUTOYA Jeremy - VIE" userProvider="AD"/>
      </Event>
      <Event time="2025-12-11T22:36:19.66" id="{3C9073CD-B641-4D57-A75D-8D78DFEF3FDE}">
        <Attribution userId="S::julia.gnad@loreal.com::3192514e-5510-4071-95b7-03d6ed3cadb4" userName="GNAD Julia - ARTEFACT" userProvider="AD"/>
        <Anchor>
          <Comment id="{9C0504CE-985A-47AF-BBB7-335804F5C05E}"/>
        </Anchor>
        <SetTitle title="@PETERSON DUTOYA Jeremy - VIE Can you check if Spicy should be recorded here?"/>
      </Event>
    </History>
  </Task>
  <Task id="{9C96DD9B-F5B2-4CFC-872A-AE940D7ECC31}">
    <Anchor>
      <Comment id="{051DB8A2-3A2E-48EB-9007-C9DBFDC3B6CA}"/>
    </Anchor>
    <History>
      <Event time="2025-10-16T13:39:32.37" id="{0BFC4034-1D8C-49F9-952D-2E7701C2445C}">
        <Attribution userId="S::andres.gonzaleza@loreal.com::c64fb19e-5b42-416e-aa6d-6ffb1afe2aa2" userName="GONZALEZ Andres" userProvider="AD"/>
        <Anchor>
          <Comment id="{051DB8A2-3A2E-48EB-9007-C9DBFDC3B6CA}"/>
        </Anchor>
        <Create/>
      </Event>
      <Event time="2025-10-16T13:39:32.37" id="{A00A755A-DB53-4AE1-93CB-DEB4095BFB43}">
        <Attribution userId="S::andres.gonzaleza@loreal.com::c64fb19e-5b42-416e-aa6d-6ffb1afe2aa2" userName="GONZALEZ Andres" userProvider="AD"/>
        <Anchor>
          <Comment id="{051DB8A2-3A2E-48EB-9007-C9DBFDC3B6CA}"/>
        </Anchor>
        <Assign userId="S::julia.gnad@loreal.com::3192514e-5510-4071-95b7-03d6ed3cadb4" userName="GNAD Julia - ARTEFACT" userProvider="AD"/>
      </Event>
      <Event time="2025-10-16T13:39:32.37" id="{723F6697-B6E0-4D5D-AE23-A3365134DD0C}">
        <Attribution userId="S::andres.gonzaleza@loreal.com::c64fb19e-5b42-416e-aa6d-6ffb1afe2aa2" userName="GONZALEZ Andres" userProvider="AD"/>
        <Anchor>
          <Comment id="{051DB8A2-3A2E-48EB-9007-C9DBFDC3B6CA}"/>
        </Anchor>
        <SetTitle title="@GNAD Julia - ARTEFACT, Isn’t this our brand_customer_ID or MDM_ID coming from IDR process?"/>
      </Event>
      <Event time="2026-02-27T06:39:43.25" id="{3F82AB59-36B2-433D-9CC2-32724CC402B6}">
        <Attribution userId="S::peter.tiktinsky@loreal.com::092b4956-0705-4a9b-a3b2-1d45d9b939ab" userName="TIKTINSKY Peter - ARTEFACT" userProvider="AD"/>
        <Progress percentComplete="100"/>
      </Event>
    </History>
  </Task>
  <Task id="{262B5CA0-2472-42C1-B9DE-F88165D26478}">
    <Anchor>
      <Comment id="{6657E403-9E48-4081-A37C-610940059CE0}"/>
    </Anchor>
    <History>
      <Event time="2025-10-14T18:48:45.38" id="{550AA8F1-D9DE-4691-918B-4E356BFDA05B}">
        <Attribution userId="S::julia.gnad@loreal.com::3192514e-5510-4071-95b7-03d6ed3cadb4" userName="GNAD Julia - ARTEFACT" userProvider="AD"/>
        <Anchor>
          <Comment id="{002A5A25-BB29-4896-B130-139F439E35C1}"/>
        </Anchor>
        <Create/>
      </Event>
      <Event time="2025-10-14T18:48:45.38" id="{E7A1B302-5D2D-4CA7-A2C8-F38CDDF6C03C}">
        <Attribution userId="S::julia.gnad@loreal.com::3192514e-5510-4071-95b7-03d6ed3cadb4" userName="GNAD Julia - ARTEFACT" userProvider="AD"/>
        <Anchor>
          <Comment id="{002A5A25-BB29-4896-B130-139F439E35C1}"/>
        </Anchor>
        <Assign userId="S::nafsika.esfandiari@loreal.com::68faaeb3-bae0-4608-98ee-5c9392397612" userName="ESFANDIARI Nafsika - ARTEFACT" userProvider="AD"/>
      </Event>
      <Event time="2025-10-14T18:48:45.38" id="{5DC1E6F4-3F03-4203-9B44-CD5C1CE3539B}">
        <Attribution userId="S::julia.gnad@loreal.com::3192514e-5510-4071-95b7-03d6ed3cadb4" userName="GNAD Julia - ARTEFACT" userProvider="AD"/>
        <Anchor>
          <Comment id="{002A5A25-BB29-4896-B130-139F439E35C1}"/>
        </Anchor>
        <SetTitle title="@ESFANDIARI Nafsika - ARTEFACT why?Sorry just looking for more context :)"/>
      </Event>
      <Event time="2026-02-27T06:42:00.51" id="{4DCF88B8-B1E1-41D6-86EA-AC783E18CF6F}">
        <Attribution userId="S::peter.tiktinsky@loreal.com::092b4956-0705-4a9b-a3b2-1d45d9b939ab" userName="TIKTINSKY Peter - ARTEFACT" userProvider="AD"/>
        <Progress percentComplete="100"/>
      </Event>
    </History>
  </Task>
  <Task id="{F224CEA4-8518-42DF-B82D-4EEE9A8A354A}">
    <Anchor>
      <Comment id="{39F300BC-F5B4-4C6A-B7D4-B59C1D5F9A9C}"/>
    </Anchor>
    <History>
      <Event time="2025-10-16T13:39:32.37" id="{0BFC4034-1D8C-49F9-952D-2E7701C2445C}">
        <Attribution userId="S::andres.gonzaleza@loreal.com::c64fb19e-5b42-416e-aa6d-6ffb1afe2aa2" userName="GONZALEZ Andres" userProvider="AD"/>
        <Anchor>
          <Comment id="{39F300BC-F5B4-4C6A-B7D4-B59C1D5F9A9C}"/>
        </Anchor>
        <Create/>
      </Event>
      <Event time="2025-10-16T13:39:32.37" id="{A00A755A-DB53-4AE1-93CB-DEB4095BFB43}">
        <Attribution userId="S::andres.gonzaleza@loreal.com::c64fb19e-5b42-416e-aa6d-6ffb1afe2aa2" userName="GONZALEZ Andres" userProvider="AD"/>
        <Anchor>
          <Comment id="{39F300BC-F5B4-4C6A-B7D4-B59C1D5F9A9C}"/>
        </Anchor>
        <Assign userId="S::julia.gnad@loreal.com::3192514e-5510-4071-95b7-03d6ed3cadb4" userName="GNAD Julia - ARTEFACT" userProvider="AD"/>
      </Event>
      <Event time="2025-10-16T13:39:32.37" id="{723F6697-B6E0-4D5D-AE23-A3365134DD0C}">
        <Attribution userId="S::andres.gonzaleza@loreal.com::c64fb19e-5b42-416e-aa6d-6ffb1afe2aa2" userName="GONZALEZ Andres" userProvider="AD"/>
        <Anchor>
          <Comment id="{39F300BC-F5B4-4C6A-B7D4-B59C1D5F9A9C}"/>
        </Anchor>
        <SetTitle title="@GNAD Julia - ARTEFACT, Isn’t this our brand_customer_ID or MDM_ID coming from IDR process?"/>
      </Event>
      <Event time="2026-02-27T06:39:43.25" id="{3F82AB59-36B2-433D-9CC2-32724CC402B6}">
        <Attribution userId="S::peter.tiktinsky@loreal.com::092b4956-0705-4a9b-a3b2-1d45d9b939ab" userName="TIKTINSKY Peter - ARTEFACT" userProvider="AD"/>
        <Progress percentComplete="100"/>
      </Event>
    </History>
  </Task>
  <Task id="{1EB3C4AA-8440-4F3E-AE50-4DE7B498AD3E}">
    <Anchor>
      <Comment id="{CDBA7B32-0B70-4891-B224-04D9DA8D6DEE}"/>
    </Anchor>
    <History>
      <Event time="2025-12-11T16:38:06.96" id="{F26D55AE-B479-464A-BC84-F7FB742032FC}">
        <Attribution userId="S::ellie.chen@loreal.com::0e83569d-d33d-4cdd-aaf5-c842747492ba" userName="CHEN Ellie - ARTEFACT" userProvider="AD"/>
        <Anchor>
          <Comment id="{CDBA7B32-0B70-4891-B224-04D9DA8D6DEE}"/>
        </Anchor>
        <Create/>
      </Event>
      <Event time="2025-12-11T16:38:06.96" id="{32243242-15C0-D344-B985-DC6D5F2C914B}">
        <Attribution userId="S::ellie.chen@loreal.com::0e83569d-d33d-4cdd-aaf5-c842747492ba" userName="CHEN Ellie - ARTEFACT" userProvider="AD"/>
        <Anchor>
          <Comment id="{CDBA7B32-0B70-4891-B224-04D9DA8D6DEE}"/>
        </Anchor>
        <Assign userId="S::andres.gonzaleza@loreal.com::c64fb19e-5b42-416e-aa6d-6ffb1afe2aa2" userName="GONZALEZ Andres" userProvider="AD"/>
      </Event>
      <Event time="2025-12-11T16:38:06.96" id="{003F298F-2DD1-4545-8ADC-F0E2E63D6FBD}">
        <Attribution userId="S::ellie.chen@loreal.com::0e83569d-d33d-4cdd-aaf5-c842747492ba" userName="CHEN Ellie - ARTEFACT" userProvider="AD"/>
        <Anchor>
          <Comment id="{CDBA7B32-0B70-4891-B224-04D9DA8D6DEE}"/>
        </Anchor>
        <SetTitle title="@GONZALEZ Andres"/>
      </Event>
      <Event time="2025-12-11T16:58:55.69" id="{C5B24E4A-6485-4628-B8B0-3C3E818B5EFB}">
        <Attribution userId="S::andres.gonzaleza@loreal.com::c64fb19e-5b42-416e-aa6d-6ffb1afe2aa2" userName="GONZALEZ Andres" userProvider="AD"/>
        <Anchor>
          <Comment id="{1D2FB71A-C2B0-44FC-961F-0DEC77DD56AE}"/>
        </Anchor>
        <UnassignAll/>
      </Event>
      <Event time="2025-12-11T16:58:55.69" id="{6740FE16-B095-4C0E-90C1-570164A82D64}">
        <Attribution userId="S::andres.gonzaleza@loreal.com::c64fb19e-5b42-416e-aa6d-6ffb1afe2aa2" userName="GONZALEZ Andres" userProvider="AD"/>
        <Anchor>
          <Comment id="{1D2FB71A-C2B0-44FC-961F-0DEC77DD56AE}"/>
        </Anchor>
        <Assign userId="S::ellie.chen@loreal.com::0e83569d-d33d-4cdd-aaf5-c842747492ba" userName="CHEN Ellie - ARTEFACT" userProvider="AD"/>
      </Event>
      <Event time="2025-12-11T17:23:44.10" id="{B4394A0F-D7DC-4B3F-AE22-E425E06CD484}">
        <Attribution userId="S::julia.gnad@loreal.com::3192514e-5510-4071-95b7-03d6ed3cadb4" userName="GNAD Julia - ARTEFACT" userProvider="AD"/>
        <Anchor>
          <Comment id="{B73BFC9E-22EF-48B7-AE3D-9A199C35CDA6}"/>
        </Anchor>
        <UnassignAll/>
      </Event>
      <Event time="2025-12-11T17:23:44.10" id="{92682708-47AC-4993-9AF3-B0F6064273CF}">
        <Attribution userId="S::julia.gnad@loreal.com::3192514e-5510-4071-95b7-03d6ed3cadb4" userName="GNAD Julia - ARTEFACT" userProvider="AD"/>
        <Anchor>
          <Comment id="{B73BFC9E-22EF-48B7-AE3D-9A199C35CDA6}"/>
        </Anchor>
        <Assign userId="S::andres.gonzaleza@loreal.com::c64fb19e-5b42-416e-aa6d-6ffb1afe2aa2" userName="GONZALEZ Andres" userProvider="AD"/>
      </Event>
    </History>
  </Task>
  <Task id="{07ED2FB9-47EA-41D0-B9E2-55565A0A480E}">
    <Anchor>
      <Comment id="{8383DE7E-CAAD-4806-A187-B5B90AFE6ECC}"/>
    </Anchor>
    <History>
      <Event time="2025-10-16T13:39:32.37" id="{0BFC4034-1D8C-49F9-952D-2E7701C2445C}">
        <Attribution userId="S::andres.gonzaleza@loreal.com::c64fb19e-5b42-416e-aa6d-6ffb1afe2aa2" userName="GONZALEZ Andres" userProvider="AD"/>
        <Anchor>
          <Comment id="{8383DE7E-CAAD-4806-A187-B5B90AFE6ECC}"/>
        </Anchor>
        <Create/>
      </Event>
      <Event time="2025-10-16T13:39:32.37" id="{A00A755A-DB53-4AE1-93CB-DEB4095BFB43}">
        <Attribution userId="S::andres.gonzaleza@loreal.com::c64fb19e-5b42-416e-aa6d-6ffb1afe2aa2" userName="GONZALEZ Andres" userProvider="AD"/>
        <Anchor>
          <Comment id="{8383DE7E-CAAD-4806-A187-B5B90AFE6ECC}"/>
        </Anchor>
        <Assign userId="S::julia.gnad@loreal.com::3192514e-5510-4071-95b7-03d6ed3cadb4" userName="GNAD Julia - ARTEFACT" userProvider="AD"/>
      </Event>
      <Event time="2025-10-16T13:39:32.37" id="{723F6697-B6E0-4D5D-AE23-A3365134DD0C}">
        <Attribution userId="S::andres.gonzaleza@loreal.com::c64fb19e-5b42-416e-aa6d-6ffb1afe2aa2" userName="GONZALEZ Andres" userProvider="AD"/>
        <Anchor>
          <Comment id="{8383DE7E-CAAD-4806-A187-B5B90AFE6ECC}"/>
        </Anchor>
        <SetTitle title="@GNAD Julia - ARTEFACT, Isn’t this our brand_customer_ID or MDM_ID coming from IDR process?"/>
      </Event>
      <Event time="2026-02-27T06:39:43.25" id="{3F82AB59-36B2-433D-9CC2-32724CC402B6}">
        <Attribution userId="S::peter.tiktinsky@loreal.com::092b4956-0705-4a9b-a3b2-1d45d9b939ab" userName="TIKTINSKY Peter - ARTEFACT" userProvider="AD"/>
        <Progress percentComplete="100"/>
      </Event>
    </History>
  </Task>
  <Task id="{F328D6DC-5D2A-4941-BB41-F2D6C7177E0B}">
    <Anchor>
      <Comment id="{F3E9A4BC-0BD6-4644-806F-AA1FD55FB641}"/>
    </Anchor>
    <History>
      <Event time="2025-10-20T14:34:33.94" id="{F7FDAE34-650B-F347-B89B-8D79A7727161}">
        <Attribution userId="S::julia.gnad@loreal.com::3192514e-5510-4071-95b7-03d6ed3cadb4" userName="GNAD Julia - ARTEFACT" userProvider="AD"/>
        <Anchor>
          <Comment id="{19E93C54-76E5-4CD8-BEC1-285F1B7219D9}"/>
        </Anchor>
        <Create/>
      </Event>
      <Event time="2025-10-20T14:34:33.94" id="{8A01F6E5-E071-394B-A5F6-BC6EA96042AD}">
        <Attribution userId="S::julia.gnad@loreal.com::3192514e-5510-4071-95b7-03d6ed3cadb4" userName="GNAD Julia - ARTEFACT" userProvider="AD"/>
        <Anchor>
          <Comment id="{19E93C54-76E5-4CD8-BEC1-285F1B7219D9}"/>
        </Anchor>
        <Assign userId="S::peter.tiktinsky@loreal.com::092b4956-0705-4a9b-a3b2-1d45d9b939ab" userName="TIKTINSKY Peter - ARTEFACT" userProvider="AD"/>
      </Event>
      <Event time="2025-10-20T14:34:33.94" id="{C06582ED-0F6B-4447-9572-0C425C80103A}">
        <Attribution userId="S::julia.gnad@loreal.com::3192514e-5510-4071-95b7-03d6ed3cadb4" userName="GNAD Julia - ARTEFACT" userProvider="AD"/>
        <Anchor>
          <Comment id="{19E93C54-76E5-4CD8-BEC1-285F1B7219D9}"/>
        </Anchor>
        <SetTitle title="@TIKTINSKY Peter - ARTEFACT fine to keep both though? "/>
      </Event>
      <Event time="2026-02-27T06:45:07.57" id="{75FDF3F4-1B0C-44F5-AA17-335CAC1C5FB1}">
        <Attribution userId="S::peter.tiktinsky@loreal.com::092b4956-0705-4a9b-a3b2-1d45d9b939ab" userName="TIKTINSKY Peter - ARTEFACT" userProvider="AD"/>
        <Progress percentComplete="100"/>
      </Event>
    </History>
  </Task>
  <Task id="{C565BFE1-E535-4508-8F97-13A439D3BB3E}">
    <Anchor>
      <Comment id="{B7472D28-B76D-44CE-A188-A53D552C6071}"/>
    </Anchor>
    <History>
      <Event time="2025-10-20T14:27:27.62" id="{A5AD65FD-5B52-B349-8A6F-A1B6E932902A}">
        <Attribution userId="S::julia.gnad@loreal.com::3192514e-5510-4071-95b7-03d6ed3cadb4" userName="GNAD Julia - ARTEFACT" userProvider="AD"/>
        <Anchor>
          <Comment id="{7D617998-43C4-491F-AB6D-B04F9BE28FC5}"/>
        </Anchor>
        <Create/>
      </Event>
      <Event time="2025-10-20T14:27:27.62" id="{FBC619E3-2709-8245-BC21-F109F8A9BBAB}">
        <Attribution userId="S::julia.gnad@loreal.com::3192514e-5510-4071-95b7-03d6ed3cadb4" userName="GNAD Julia - ARTEFACT" userProvider="AD"/>
        <Anchor>
          <Comment id="{7D617998-43C4-491F-AB6D-B04F9BE28FC5}"/>
        </Anchor>
        <Assign userId="S::andres.gonzaleza@loreal.com::c64fb19e-5b42-416e-aa6d-6ffb1afe2aa2" userName="GONZALEZ Andres" userProvider="AD"/>
      </Event>
      <Event time="2025-10-20T14:27:27.62" id="{4FB53FBC-3618-8C46-8F54-80EE86F48A25}">
        <Attribution userId="S::julia.gnad@loreal.com::3192514e-5510-4071-95b7-03d6ed3cadb4" userName="GNAD Julia - ARTEFACT" userProvider="AD"/>
        <Anchor>
          <Comment id="{7D617998-43C4-491F-AB6D-B04F9BE28FC5}"/>
        </Anchor>
        <SetTitle title="@GONZALEZ Andres does this mean we can include this?"/>
      </Event>
    </History>
  </Task>
  <Task id="{7B4998EE-12DD-4029-8096-66D5AA148E62}">
    <Anchor>
      <Comment id="{F0F97F65-E7B5-43F1-A0C0-AC9F0D3A5369}"/>
    </Anchor>
    <History>
      <Event time="2025-10-16T13:39:32.37" id="{0BFC4034-1D8C-49F9-952D-2E7701C2445C}">
        <Attribution userId="S::andres.gonzaleza@loreal.com::c64fb19e-5b42-416e-aa6d-6ffb1afe2aa2" userName="GONZALEZ Andres" userProvider="AD"/>
        <Anchor>
          <Comment id="{F0F97F65-E7B5-43F1-A0C0-AC9F0D3A5369}"/>
        </Anchor>
        <Create/>
      </Event>
      <Event time="2025-10-16T13:39:32.37" id="{A00A755A-DB53-4AE1-93CB-DEB4095BFB43}">
        <Attribution userId="S::andres.gonzaleza@loreal.com::c64fb19e-5b42-416e-aa6d-6ffb1afe2aa2" userName="GONZALEZ Andres" userProvider="AD"/>
        <Anchor>
          <Comment id="{F0F97F65-E7B5-43F1-A0C0-AC9F0D3A5369}"/>
        </Anchor>
        <Assign userId="S::julia.gnad@loreal.com::3192514e-5510-4071-95b7-03d6ed3cadb4" userName="GNAD Julia - ARTEFACT" userProvider="AD"/>
      </Event>
      <Event time="2025-10-16T13:39:32.37" id="{723F6697-B6E0-4D5D-AE23-A3365134DD0C}">
        <Attribution userId="S::andres.gonzaleza@loreal.com::c64fb19e-5b42-416e-aa6d-6ffb1afe2aa2" userName="GONZALEZ Andres" userProvider="AD"/>
        <Anchor>
          <Comment id="{F0F97F65-E7B5-43F1-A0C0-AC9F0D3A5369}"/>
        </Anchor>
        <SetTitle title="@GNAD Julia - ARTEFACT, Isn’t this our brand_customer_ID or MDM_ID coming from IDR process?"/>
      </Event>
      <Event time="2026-02-27T06:39:43.25" id="{3F82AB59-36B2-433D-9CC2-32724CC402B6}">
        <Attribution userId="S::peter.tiktinsky@loreal.com::092b4956-0705-4a9b-a3b2-1d45d9b939ab" userName="TIKTINSKY Peter - ARTEFACT" userProvider="AD"/>
        <Progress percentComplete="100"/>
      </Event>
    </History>
  </Task>
</Tasks>
</file>

<file path=xl/documenttasks/documenttask4.xml><?xml version="1.0" encoding="utf-8"?>
<Tasks xmlns="http://schemas.microsoft.com/office/tasks/2019/documenttasks">
  <Task id="{39F0DE09-2DE6-844E-896A-8A759BC04170}">
    <Anchor>
      <Comment id="{8CDB8F26-0FC4-6046-9FEC-46DAD848EA0A}"/>
    </Anchor>
    <History>
      <Event time="2025-10-16T13:39:32.37" id="{0BFC4034-1D8C-49F9-952D-2E7701C2445C}">
        <Attribution userId="S::andres.gonzaleza@loreal.com::c64fb19e-5b42-416e-aa6d-6ffb1afe2aa2" userName="GONZALEZ Andres" userProvider="AD"/>
        <Anchor>
          <Comment id="{8CDB8F26-0FC4-6046-9FEC-46DAD848EA0A}"/>
        </Anchor>
        <Create/>
      </Event>
      <Event time="2025-10-16T13:39:32.37" id="{A00A755A-DB53-4AE1-93CB-DEB4095BFB43}">
        <Attribution userId="S::andres.gonzaleza@loreal.com::c64fb19e-5b42-416e-aa6d-6ffb1afe2aa2" userName="GONZALEZ Andres" userProvider="AD"/>
        <Anchor>
          <Comment id="{8CDB8F26-0FC4-6046-9FEC-46DAD848EA0A}"/>
        </Anchor>
        <Assign userId="S::julia.gnad@loreal.com::3192514e-5510-4071-95b7-03d6ed3cadb4" userName="GNAD Julia - ARTEFACT" userProvider="AD"/>
      </Event>
      <Event time="2025-10-16T13:39:32.37" id="{723F6697-B6E0-4D5D-AE23-A3365134DD0C}">
        <Attribution userId="S::andres.gonzaleza@loreal.com::c64fb19e-5b42-416e-aa6d-6ffb1afe2aa2" userName="GONZALEZ Andres" userProvider="AD"/>
        <Anchor>
          <Comment id="{8CDB8F26-0FC4-6046-9FEC-46DAD848EA0A}"/>
        </Anchor>
        <SetTitle title="@GNAD Julia - ARTEFACT, Isn’t this our brand_customer_ID or MDM_ID coming from IDR process?"/>
      </Event>
      <Event time="2026-02-27T06:39:43.25" id="{3F82AB59-36B2-433D-9CC2-32724CC402B6}">
        <Attribution userId="S::peter.tiktinsky@loreal.com::092b4956-0705-4a9b-a3b2-1d45d9b939ab" userName="TIKTINSKY Peter - ARTEFACT" userProvider="AD"/>
        <Progress percentComplete="100"/>
      </Event>
    </History>
  </Task>
  <Task id="{4D338E11-F122-1B43-BCAA-95C072CB17B2}">
    <Anchor>
      <Comment id="{E55B43B4-3F47-5E41-80EA-FD1CDCB8386C}"/>
    </Anchor>
    <History>
      <Event time="2025-10-20T14:27:27.62" id="{A5AD65FD-5B52-B349-8A6F-A1B6E932902A}">
        <Attribution userId="S::julia.gnad@loreal.com::3192514e-5510-4071-95b7-03d6ed3cadb4" userName="GNAD Julia - ARTEFACT" userProvider="AD"/>
        <Anchor>
          <Comment id="{FC0F6E21-15B3-0243-AF75-CCEF630A3C64}"/>
        </Anchor>
        <Create/>
      </Event>
      <Event time="2025-10-20T14:27:27.62" id="{FBC619E3-2709-8245-BC21-F109F8A9BBAB}">
        <Attribution userId="S::julia.gnad@loreal.com::3192514e-5510-4071-95b7-03d6ed3cadb4" userName="GNAD Julia - ARTEFACT" userProvider="AD"/>
        <Anchor>
          <Comment id="{FC0F6E21-15B3-0243-AF75-CCEF630A3C64}"/>
        </Anchor>
        <Assign userId="S::andres.gonzaleza@loreal.com::c64fb19e-5b42-416e-aa6d-6ffb1afe2aa2" userName="GONZALEZ Andres" userProvider="AD"/>
      </Event>
      <Event time="2025-10-20T14:27:27.62" id="{4FB53FBC-3618-8C46-8F54-80EE86F48A25}">
        <Attribution userId="S::julia.gnad@loreal.com::3192514e-5510-4071-95b7-03d6ed3cadb4" userName="GNAD Julia - ARTEFACT" userProvider="AD"/>
        <Anchor>
          <Comment id="{FC0F6E21-15B3-0243-AF75-CCEF630A3C64}"/>
        </Anchor>
        <SetTitle title="@GONZALEZ Andres does this mean we can include this?"/>
      </Event>
    </History>
  </Task>
  <Task id="{0E1FB217-1211-F445-8E05-B67B4BADE04D}">
    <Anchor>
      <Comment id="{7226E0EF-C154-514F-8E57-36709F58B79B}"/>
    </Anchor>
    <History>
      <Event time="2025-10-13T20:36:00.61" id="{28C3645A-23E2-41EF-915B-89EE4E481340}">
        <Attribution userId="S::julia.gnad@loreal.com::3192514e-5510-4071-95b7-03d6ed3cadb4" userName="GNAD Julia - ARTEFACT" userProvider="AD"/>
        <Anchor>
          <Comment id="{6AE17FA0-8790-224C-939E-B90911FB1A98}"/>
        </Anchor>
        <Create/>
      </Event>
      <Event time="2025-10-13T20:36:00.61" id="{F5551BA1-3BD9-44FF-815A-0AE8C49CBBF2}">
        <Attribution userId="S::julia.gnad@loreal.com::3192514e-5510-4071-95b7-03d6ed3cadb4" userName="GNAD Julia - ARTEFACT" userProvider="AD"/>
        <Anchor>
          <Comment id="{6AE17FA0-8790-224C-939E-B90911FB1A98}"/>
        </Anchor>
        <Assign userId="S::nafsika.esfandiari@loreal.com::68faaeb3-bae0-4608-98ee-5c9392397612" userName="ESFANDIARI Nafsika - ARTEFACT" userProvider="AD"/>
      </Event>
      <Event time="2025-10-13T20:36:00.61" id="{2BA6BB35-39B1-4148-B0C8-335D7D977CED}">
        <Attribution userId="S::julia.gnad@loreal.com::3192514e-5510-4071-95b7-03d6ed3cadb4" userName="GNAD Julia - ARTEFACT" userProvider="AD"/>
        <Anchor>
          <Comment id="{6AE17FA0-8790-224C-939E-B90911FB1A98}"/>
        </Anchor>
        <SetTitle title="@ESFANDIARI Nafsika - ARTEFACT"/>
      </Event>
      <Event time="2026-02-27T07:04:03.47" id="{4D31747A-F60A-464E-A017-84DABEC5ECD0}">
        <Attribution userId="S::peter.tiktinsky@loreal.com::092b4956-0705-4a9b-a3b2-1d45d9b939ab" userName="TIKTINSKY Peter - ARTEFACT" userProvider="AD"/>
        <Progress percentComplete="100"/>
      </Event>
    </History>
  </Task>
  <Task id="{C331683C-196E-9B45-9AD3-BD2A6E5469E5}">
    <Anchor>
      <Comment id="{B8459D8F-F2E7-C744-8ACF-C10FF579677D}"/>
    </Anchor>
    <History>
      <Event time="2025-10-16T13:39:32.37" id="{0BFC4034-1D8C-49F9-952D-2E7701C2445C}">
        <Attribution userId="S::andres.gonzaleza@loreal.com::c64fb19e-5b42-416e-aa6d-6ffb1afe2aa2" userName="GONZALEZ Andres" userProvider="AD"/>
        <Anchor>
          <Comment id="{B8459D8F-F2E7-C744-8ACF-C10FF579677D}"/>
        </Anchor>
        <Create/>
      </Event>
      <Event time="2025-10-16T13:39:32.37" id="{A00A755A-DB53-4AE1-93CB-DEB4095BFB43}">
        <Attribution userId="S::andres.gonzaleza@loreal.com::c64fb19e-5b42-416e-aa6d-6ffb1afe2aa2" userName="GONZALEZ Andres" userProvider="AD"/>
        <Anchor>
          <Comment id="{B8459D8F-F2E7-C744-8ACF-C10FF579677D}"/>
        </Anchor>
        <Assign userId="S::julia.gnad@loreal.com::3192514e-5510-4071-95b7-03d6ed3cadb4" userName="GNAD Julia - ARTEFACT" userProvider="AD"/>
      </Event>
      <Event time="2025-10-16T13:39:32.37" id="{723F6697-B6E0-4D5D-AE23-A3365134DD0C}">
        <Attribution userId="S::andres.gonzaleza@loreal.com::c64fb19e-5b42-416e-aa6d-6ffb1afe2aa2" userName="GONZALEZ Andres" userProvider="AD"/>
        <Anchor>
          <Comment id="{B8459D8F-F2E7-C744-8ACF-C10FF579677D}"/>
        </Anchor>
        <SetTitle title="@GNAD Julia - ARTEFACT, Isn’t this our brand_customer_ID or MDM_ID coming from IDR process?"/>
      </Event>
      <Event time="2026-02-27T06:39:43.25" id="{3F82AB59-36B2-433D-9CC2-32724CC402B6}">
        <Attribution userId="S::peter.tiktinsky@loreal.com::092b4956-0705-4a9b-a3b2-1d45d9b939ab" userName="TIKTINSKY Peter - ARTEFACT" userProvider="AD"/>
        <Progress percentComplete="100"/>
      </Event>
    </History>
  </Task>
  <Task id="{6D140B43-038E-0E4B-8202-796B16BAAABA}">
    <Anchor>
      <Comment id="{804904D1-2E52-F244-8927-7FB8327FA945}"/>
    </Anchor>
    <History>
      <Event time="2025-10-16T13:39:32.37" id="{0BFC4034-1D8C-49F9-952D-2E7701C2445C}">
        <Attribution userId="S::andres.gonzaleza@loreal.com::c64fb19e-5b42-416e-aa6d-6ffb1afe2aa2" userName="GONZALEZ Andres" userProvider="AD"/>
        <Anchor>
          <Comment id="{804904D1-2E52-F244-8927-7FB8327FA945}"/>
        </Anchor>
        <Create/>
      </Event>
      <Event time="2025-10-16T13:39:32.37" id="{A00A755A-DB53-4AE1-93CB-DEB4095BFB43}">
        <Attribution userId="S::andres.gonzaleza@loreal.com::c64fb19e-5b42-416e-aa6d-6ffb1afe2aa2" userName="GONZALEZ Andres" userProvider="AD"/>
        <Anchor>
          <Comment id="{804904D1-2E52-F244-8927-7FB8327FA945}"/>
        </Anchor>
        <Assign userId="S::julia.gnad@loreal.com::3192514e-5510-4071-95b7-03d6ed3cadb4" userName="GNAD Julia - ARTEFACT" userProvider="AD"/>
      </Event>
      <Event time="2025-10-16T13:39:32.37" id="{723F6697-B6E0-4D5D-AE23-A3365134DD0C}">
        <Attribution userId="S::andres.gonzaleza@loreal.com::c64fb19e-5b42-416e-aa6d-6ffb1afe2aa2" userName="GONZALEZ Andres" userProvider="AD"/>
        <Anchor>
          <Comment id="{804904D1-2E52-F244-8927-7FB8327FA945}"/>
        </Anchor>
        <SetTitle title="@GNAD Julia - ARTEFACT, Isn’t this our brand_customer_ID or MDM_ID coming from IDR process?"/>
      </Event>
      <Event time="2026-02-27T06:39:43.25" id="{3F82AB59-36B2-433D-9CC2-32724CC402B6}">
        <Attribution userId="S::peter.tiktinsky@loreal.com::092b4956-0705-4a9b-a3b2-1d45d9b939ab" userName="TIKTINSKY Peter - ARTEFACT" userProvider="AD"/>
        <Progress percentComplete="100"/>
      </Event>
    </History>
  </Task>
  <Task id="{0C372847-B2B8-464E-A928-1E13DE7C6EB9}">
    <Anchor>
      <Comment id="{7EA1B1D0-73C7-2A49-9BCD-9895BACE1A55}"/>
    </Anchor>
    <History>
      <Event time="2025-12-11T16:38:06.96" id="{F26D55AE-B479-464A-BC84-F7FB742032FC}">
        <Attribution userId="S::ellie.chen@loreal.com::0e83569d-d33d-4cdd-aaf5-c842747492ba" userName="CHEN Ellie - ARTEFACT" userProvider="AD"/>
        <Anchor>
          <Comment id="{7EA1B1D0-73C7-2A49-9BCD-9895BACE1A55}"/>
        </Anchor>
        <Create/>
      </Event>
      <Event time="2025-12-11T16:38:06.96" id="{32243242-15C0-D344-B985-DC6D5F2C914B}">
        <Attribution userId="S::ellie.chen@loreal.com::0e83569d-d33d-4cdd-aaf5-c842747492ba" userName="CHEN Ellie - ARTEFACT" userProvider="AD"/>
        <Anchor>
          <Comment id="{7EA1B1D0-73C7-2A49-9BCD-9895BACE1A55}"/>
        </Anchor>
        <Assign userId="S::andres.gonzaleza@loreal.com::c64fb19e-5b42-416e-aa6d-6ffb1afe2aa2" userName="GONZALEZ Andres" userProvider="AD"/>
      </Event>
      <Event time="2025-12-11T16:38:06.96" id="{003F298F-2DD1-4545-8ADC-F0E2E63D6FBD}">
        <Attribution userId="S::ellie.chen@loreal.com::0e83569d-d33d-4cdd-aaf5-c842747492ba" userName="CHEN Ellie - ARTEFACT" userProvider="AD"/>
        <Anchor>
          <Comment id="{7EA1B1D0-73C7-2A49-9BCD-9895BACE1A55}"/>
        </Anchor>
        <SetTitle title="@GONZALEZ Andres"/>
      </Event>
      <Event time="2025-12-11T16:58:55.69" id="{C5B24E4A-6485-4628-B8B0-3C3E818B5EFB}">
        <Attribution userId="S::andres.gonzaleza@loreal.com::c64fb19e-5b42-416e-aa6d-6ffb1afe2aa2" userName="GONZALEZ Andres" userProvider="AD"/>
        <Anchor>
          <Comment id="{608D74D6-5C14-EB4B-8CD5-6FC96D5A3E9D}"/>
        </Anchor>
        <UnassignAll/>
      </Event>
      <Event time="2025-12-11T16:58:55.69" id="{6740FE16-B095-4C0E-90C1-570164A82D64}">
        <Attribution userId="S::andres.gonzaleza@loreal.com::c64fb19e-5b42-416e-aa6d-6ffb1afe2aa2" userName="GONZALEZ Andres" userProvider="AD"/>
        <Anchor>
          <Comment id="{608D74D6-5C14-EB4B-8CD5-6FC96D5A3E9D}"/>
        </Anchor>
        <Assign userId="S::ellie.chen@loreal.com::0e83569d-d33d-4cdd-aaf5-c842747492ba" userName="CHEN Ellie - ARTEFACT" userProvider="AD"/>
      </Event>
      <Event time="2025-12-11T17:23:44.10" id="{B4394A0F-D7DC-4B3F-AE22-E425E06CD484}">
        <Attribution userId="S::julia.gnad@loreal.com::3192514e-5510-4071-95b7-03d6ed3cadb4" userName="GNAD Julia - ARTEFACT" userProvider="AD"/>
        <Anchor>
          <Comment id="{C6452083-9889-2D4C-8756-C9AAD840F8E8}"/>
        </Anchor>
        <UnassignAll/>
      </Event>
      <Event time="2025-12-11T17:23:44.10" id="{92682708-47AC-4993-9AF3-B0F6064273CF}">
        <Attribution userId="S::julia.gnad@loreal.com::3192514e-5510-4071-95b7-03d6ed3cadb4" userName="GNAD Julia - ARTEFACT" userProvider="AD"/>
        <Anchor>
          <Comment id="{C6452083-9889-2D4C-8756-C9AAD840F8E8}"/>
        </Anchor>
        <Assign userId="S::andres.gonzaleza@loreal.com::c64fb19e-5b42-416e-aa6d-6ffb1afe2aa2" userName="GONZALEZ Andres" userProvider="AD"/>
      </Event>
    </History>
  </Task>
  <Task id="{5A5DBD47-3A4D-7F44-A3C0-F9737993915B}">
    <Anchor>
      <Comment id="{4A8886AD-442A-BC45-913B-EFE5E63FE071}"/>
    </Anchor>
    <History>
      <Event time="2025-12-11T22:36:19.66" id="{9671DC40-8C06-4C71-A45D-F8FCE1CDF64A}">
        <Attribution userId="S::julia.gnad@loreal.com::3192514e-5510-4071-95b7-03d6ed3cadb4" userName="GNAD Julia - ARTEFACT" userProvider="AD"/>
        <Anchor>
          <Comment id="{4A8886AD-442A-BC45-913B-EFE5E63FE071}"/>
        </Anchor>
        <Create/>
      </Event>
      <Event time="2025-12-11T22:36:19.66" id="{FC9F2CAA-092E-4D87-BF19-7CFC516BF5FD}">
        <Attribution userId="S::julia.gnad@loreal.com::3192514e-5510-4071-95b7-03d6ed3cadb4" userName="GNAD Julia - ARTEFACT" userProvider="AD"/>
        <Anchor>
          <Comment id="{4A8886AD-442A-BC45-913B-EFE5E63FE071}"/>
        </Anchor>
        <Assign userId="S::jeremy.petersondutoya@loreal.com::26117c86-c8e7-4e28-8065-57c34ba0b507" userName="PETERSON DUTOYA Jeremy - VIE" userProvider="AD"/>
      </Event>
      <Event time="2025-12-11T22:36:19.66" id="{3C9073CD-B641-4D57-A75D-8D78DFEF3FDE}">
        <Attribution userId="S::julia.gnad@loreal.com::3192514e-5510-4071-95b7-03d6ed3cadb4" userName="GNAD Julia - ARTEFACT" userProvider="AD"/>
        <Anchor>
          <Comment id="{4A8886AD-442A-BC45-913B-EFE5E63FE071}"/>
        </Anchor>
        <SetTitle title="@PETERSON DUTOYA Jeremy - VIE Can you check if Spicy should be recorded here?"/>
      </Event>
    </History>
  </Task>
  <Task id="{DBBDB748-2E3A-9A4B-8B5D-093E9EF8247B}">
    <Anchor>
      <Comment id="{C91D8334-4F0B-2742-817C-BB04ABCA02DC}"/>
    </Anchor>
    <History>
      <Event time="2025-10-13T14:20:59.98" id="{140619CB-8365-442E-AD02-0F9949A3D5F3}">
        <Attribution userId="S::julia.gnad@loreal.com::3192514e-5510-4071-95b7-03d6ed3cadb4" userName="GNAD Julia - ARTEFACT" userProvider="AD"/>
        <Anchor>
          <Comment id="{C91D8334-4F0B-2742-817C-BB04ABCA02DC}"/>
        </Anchor>
        <Create/>
      </Event>
      <Event time="2025-10-13T14:20:59.98" id="{1C9D3F9C-15B7-4D16-83B5-3DAB3EE2B47D}">
        <Attribution userId="S::julia.gnad@loreal.com::3192514e-5510-4071-95b7-03d6ed3cadb4" userName="GNAD Julia - ARTEFACT" userProvider="AD"/>
        <Anchor>
          <Comment id="{C91D8334-4F0B-2742-817C-BB04ABCA02DC}"/>
        </Anchor>
        <Assign userId="S::peter.tiktinsky@loreal.com::092b4956-0705-4a9b-a3b2-1d45d9b939ab" userName="TIKTINSKY Peter - ARTEFACT" userProvider="AD"/>
      </Event>
      <Event time="2025-10-13T14:20:59.98" id="{53FD0E0E-CA0A-40BD-9091-ADCFEE941E90}">
        <Attribution userId="S::julia.gnad@loreal.com::3192514e-5510-4071-95b7-03d6ed3cadb4" userName="GNAD Julia - ARTEFACT" userProvider="AD"/>
        <Anchor>
          <Comment id="{C91D8334-4F0B-2742-817C-BB04ABCA02DC}"/>
        </Anchor>
        <SetTitle title="Are these flagged because they are calculated and it needs to be known? @TIKTINSKY Peter - ARTEFACT"/>
      </Event>
    </History>
  </Task>
  <Task id="{74639255-5C58-CD43-A68C-E54DE56397A9}">
    <Anchor>
      <Comment id="{389AD2E4-050C-034A-AADF-CA465CEC5D15}"/>
    </Anchor>
    <History>
      <Event time="2025-10-16T13:39:32.37" id="{0BFC4034-1D8C-49F9-952D-2E7701C2445C}">
        <Attribution userId="S::andres.gonzaleza@loreal.com::c64fb19e-5b42-416e-aa6d-6ffb1afe2aa2" userName="GONZALEZ Andres" userProvider="AD"/>
        <Anchor>
          <Comment id="{389AD2E4-050C-034A-AADF-CA465CEC5D15}"/>
        </Anchor>
        <Create/>
      </Event>
      <Event time="2025-10-16T13:39:32.37" id="{A00A755A-DB53-4AE1-93CB-DEB4095BFB43}">
        <Attribution userId="S::andres.gonzaleza@loreal.com::c64fb19e-5b42-416e-aa6d-6ffb1afe2aa2" userName="GONZALEZ Andres" userProvider="AD"/>
        <Anchor>
          <Comment id="{389AD2E4-050C-034A-AADF-CA465CEC5D15}"/>
        </Anchor>
        <Assign userId="S::julia.gnad@loreal.com::3192514e-5510-4071-95b7-03d6ed3cadb4" userName="GNAD Julia - ARTEFACT" userProvider="AD"/>
      </Event>
      <Event time="2025-10-16T13:39:32.37" id="{723F6697-B6E0-4D5D-AE23-A3365134DD0C}">
        <Attribution userId="S::andres.gonzaleza@loreal.com::c64fb19e-5b42-416e-aa6d-6ffb1afe2aa2" userName="GONZALEZ Andres" userProvider="AD"/>
        <Anchor>
          <Comment id="{389AD2E4-050C-034A-AADF-CA465CEC5D15}"/>
        </Anchor>
        <SetTitle title="@GNAD Julia - ARTEFACT, Isn’t this our brand_customer_ID or MDM_ID coming from IDR process?"/>
      </Event>
      <Event time="2026-02-27T06:39:43.25" id="{3F82AB59-36B2-433D-9CC2-32724CC402B6}">
        <Attribution userId="S::peter.tiktinsky@loreal.com::092b4956-0705-4a9b-a3b2-1d45d9b939ab" userName="TIKTINSKY Peter - ARTEFACT" userProvider="AD"/>
        <Progress percentComplete="100"/>
      </Event>
    </History>
  </Task>
  <Task id="{1BD8EB55-DB57-864B-BB43-8288D16CE794}">
    <Anchor>
      <Comment id="{E31E1205-6A66-B74E-94A3-58806D4CD430}"/>
    </Anchor>
    <History>
      <Event time="2025-10-13T20:11:48.51" id="{EAEA62A0-DFFF-4019-973D-05E41E61DA56}">
        <Attribution userId="S::peter.tiktinsky@loreal.com::092b4956-0705-4a9b-a3b2-1d45d9b939ab" userName="TIKTINSKY Peter - ARTEFACT" userProvider="AD"/>
        <Anchor>
          <Comment id="{12DEBE36-1768-664B-8695-D24EE50D9C4A}"/>
        </Anchor>
        <Create/>
      </Event>
      <Event time="2025-10-13T20:11:48.51" id="{935FE538-7A11-435B-B186-734883B969E6}">
        <Attribution userId="S::peter.tiktinsky@loreal.com::092b4956-0705-4a9b-a3b2-1d45d9b939ab" userName="TIKTINSKY Peter - ARTEFACT" userProvider="AD"/>
        <Anchor>
          <Comment id="{12DEBE36-1768-664B-8695-D24EE50D9C4A}"/>
        </Anchor>
        <Assign userId="S::nafsika.esfandiari@loreal.com::68faaeb3-bae0-4608-98ee-5c9392397612" userName="ESFANDIARI Nafsika - ARTEFACT" userProvider="AD"/>
      </Event>
      <Event time="2025-10-13T20:11:48.51" id="{AA036F10-3F19-45AE-A969-DEECEA4771D0}">
        <Attribution userId="S::peter.tiktinsky@loreal.com::092b4956-0705-4a9b-a3b2-1d45d9b939ab" userName="TIKTINSKY Peter - ARTEFACT" userProvider="AD"/>
        <Anchor>
          <Comment id="{12DEBE36-1768-664B-8695-D24EE50D9C4A}"/>
        </Anchor>
        <SetTitle title="@ESFANDIARI Nafsika - ARTEFACT"/>
      </Event>
      <Event time="2025-10-20T14:48:36.43" id="{1339F312-9937-FD4F-873B-91C5382EB118}">
        <Attribution userId="S::julia.gnad@loreal.com::3192514e-5510-4071-95b7-03d6ed3cadb4" userName="GNAD Julia - ARTEFACT" userProvider="AD"/>
        <Anchor>
          <Comment id="{67AB0D28-D7F5-154B-B286-AB7366489F42}"/>
        </Anchor>
        <UnassignAll/>
      </Event>
      <Event time="2025-10-20T14:48:36.43" id="{227BEC58-9A9D-A548-8147-4C4BFED41D09}">
        <Attribution userId="S::julia.gnad@loreal.com::3192514e-5510-4071-95b7-03d6ed3cadb4" userName="GNAD Julia - ARTEFACT" userProvider="AD"/>
        <Anchor>
          <Comment id="{67AB0D28-D7F5-154B-B286-AB7366489F42}"/>
        </Anchor>
        <Assign userId="S::andres.gonzaleza@loreal.com::c64fb19e-5b42-416e-aa6d-6ffb1afe2aa2" userName="GONZALEZ Andres" userProvider="AD"/>
      </Event>
      <Event time="2026-02-27T06:43:34.53" id="{1FB4BF9D-5AC4-448C-822F-B29998A9DA07}">
        <Attribution userId="S::peter.tiktinsky@loreal.com::092b4956-0705-4a9b-a3b2-1d45d9b939ab" userName="TIKTINSKY Peter - ARTEFACT" userProvider="AD"/>
        <Progress percentComplete="100"/>
      </Event>
    </History>
  </Task>
  <Task id="{266A395B-09A0-C049-80B7-C670A236D774}">
    <Anchor>
      <Comment id="{33176167-835A-AA43-944A-B174EF27D8A9}"/>
    </Anchor>
    <History>
      <Event time="2025-12-11T16:38:06.96" id="{F26D55AE-B479-464A-BC84-F7FB742032FC}">
        <Attribution userId="S::ellie.chen@loreal.com::0e83569d-d33d-4cdd-aaf5-c842747492ba" userName="CHEN Ellie - ARTEFACT" userProvider="AD"/>
        <Anchor>
          <Comment id="{33176167-835A-AA43-944A-B174EF27D8A9}"/>
        </Anchor>
        <Create/>
      </Event>
      <Event time="2025-12-11T16:38:06.96" id="{32243242-15C0-D344-B985-DC6D5F2C914B}">
        <Attribution userId="S::ellie.chen@loreal.com::0e83569d-d33d-4cdd-aaf5-c842747492ba" userName="CHEN Ellie - ARTEFACT" userProvider="AD"/>
        <Anchor>
          <Comment id="{33176167-835A-AA43-944A-B174EF27D8A9}"/>
        </Anchor>
        <Assign userId="S::andres.gonzaleza@loreal.com::c64fb19e-5b42-416e-aa6d-6ffb1afe2aa2" userName="GONZALEZ Andres" userProvider="AD"/>
      </Event>
      <Event time="2025-12-11T16:38:06.96" id="{003F298F-2DD1-4545-8ADC-F0E2E63D6FBD}">
        <Attribution userId="S::ellie.chen@loreal.com::0e83569d-d33d-4cdd-aaf5-c842747492ba" userName="CHEN Ellie - ARTEFACT" userProvider="AD"/>
        <Anchor>
          <Comment id="{33176167-835A-AA43-944A-B174EF27D8A9}"/>
        </Anchor>
        <SetTitle title="@GONZALEZ Andres"/>
      </Event>
      <Event time="2025-12-11T16:58:55.69" id="{C5B24E4A-6485-4628-B8B0-3C3E818B5EFB}">
        <Attribution userId="S::andres.gonzaleza@loreal.com::c64fb19e-5b42-416e-aa6d-6ffb1afe2aa2" userName="GONZALEZ Andres" userProvider="AD"/>
        <Anchor>
          <Comment id="{ECA36E76-F1CB-FF47-9E45-D1D31466D54C}"/>
        </Anchor>
        <UnassignAll/>
      </Event>
      <Event time="2025-12-11T16:58:55.69" id="{6740FE16-B095-4C0E-90C1-570164A82D64}">
        <Attribution userId="S::andres.gonzaleza@loreal.com::c64fb19e-5b42-416e-aa6d-6ffb1afe2aa2" userName="GONZALEZ Andres" userProvider="AD"/>
        <Anchor>
          <Comment id="{ECA36E76-F1CB-FF47-9E45-D1D31466D54C}"/>
        </Anchor>
        <Assign userId="S::ellie.chen@loreal.com::0e83569d-d33d-4cdd-aaf5-c842747492ba" userName="CHEN Ellie - ARTEFACT" userProvider="AD"/>
      </Event>
      <Event time="2025-12-11T17:23:44.10" id="{B4394A0F-D7DC-4B3F-AE22-E425E06CD484}">
        <Attribution userId="S::julia.gnad@loreal.com::3192514e-5510-4071-95b7-03d6ed3cadb4" userName="GNAD Julia - ARTEFACT" userProvider="AD"/>
        <Anchor>
          <Comment id="{AF471590-9534-5343-8DBD-5DD31D6CE024}"/>
        </Anchor>
        <UnassignAll/>
      </Event>
      <Event time="2025-12-11T17:23:44.10" id="{92682708-47AC-4993-9AF3-B0F6064273CF}">
        <Attribution userId="S::julia.gnad@loreal.com::3192514e-5510-4071-95b7-03d6ed3cadb4" userName="GNAD Julia - ARTEFACT" userProvider="AD"/>
        <Anchor>
          <Comment id="{AF471590-9534-5343-8DBD-5DD31D6CE024}"/>
        </Anchor>
        <Assign userId="S::andres.gonzaleza@loreal.com::c64fb19e-5b42-416e-aa6d-6ffb1afe2aa2" userName="GONZALEZ Andres" userProvider="AD"/>
      </Event>
    </History>
  </Task>
  <Task id="{334CB966-6550-B147-A388-460A80FA3993}">
    <Anchor>
      <Comment id="{B1E896DA-7D39-694F-88FC-8730BC443807}"/>
    </Anchor>
    <History>
      <Event time="2025-12-17T15:35:12.65" id="{75692BCA-6A13-41B2-AC90-1AF8782AFC19}">
        <Attribution userId="S::julia.gnad@loreal.com::3192514e-5510-4071-95b7-03d6ed3cadb4" userName="GNAD Julia - ARTEFACT" userProvider="AD"/>
        <Anchor>
          <Comment id="{F4B8046F-ACFC-6E42-A2CC-11B724C69EBE}"/>
        </Anchor>
        <Create/>
      </Event>
      <Event time="2025-12-17T15:35:12.65" id="{68DECD5E-A575-4974-B876-E1DA67ACF373}">
        <Attribution userId="S::julia.gnad@loreal.com::3192514e-5510-4071-95b7-03d6ed3cadb4" userName="GNAD Julia - ARTEFACT" userProvider="AD"/>
        <Anchor>
          <Comment id="{F4B8046F-ACFC-6E42-A2CC-11B724C69EBE}"/>
        </Anchor>
        <Assign userId="S::andres.gonzaleza@loreal.com::c64fb19e-5b42-416e-aa6d-6ffb1afe2aa2" userName="GONZALEZ Andres" userProvider="AD"/>
      </Event>
      <Event time="2025-12-17T15:35:12.65" id="{52AEC165-D5B7-458A-9946-6097BBB8AF01}">
        <Attribution userId="S::julia.gnad@loreal.com::3192514e-5510-4071-95b7-03d6ed3cadb4" userName="GNAD Julia - ARTEFACT" userProvider="AD"/>
        <Anchor>
          <Comment id="{F4B8046F-ACFC-6E42-A2CC-11B724C69EBE}"/>
        </Anchor>
        <SetTitle title="@GONZALEZ Andres should we remove this one?"/>
      </Event>
    </History>
  </Task>
  <Task id="{E287E66E-EE24-E447-B8F1-017451D9BC02}">
    <Anchor>
      <Comment id="{7F96D48F-B502-784A-89DA-7C0C4F346457}"/>
    </Anchor>
    <History>
      <Event time="2025-12-11T22:24:17.07" id="{485EE7E2-04A0-4B22-9C97-CA155F40B992}">
        <Attribution userId="S::julia.gnad@loreal.com::3192514e-5510-4071-95b7-03d6ed3cadb4" userName="GNAD Julia - ARTEFACT" userProvider="AD"/>
        <Anchor>
          <Comment id="{70A99CDE-A253-0C45-BE33-030C80E4B207}"/>
        </Anchor>
        <Create/>
      </Event>
      <Event time="2025-12-11T22:24:17.07" id="{7AB67BC0-B47F-4ABB-9796-86D1F566CCD8}">
        <Attribution userId="S::julia.gnad@loreal.com::3192514e-5510-4071-95b7-03d6ed3cadb4" userName="GNAD Julia - ARTEFACT" userProvider="AD"/>
        <Anchor>
          <Comment id="{70A99CDE-A253-0C45-BE33-030C80E4B207}"/>
        </Anchor>
        <Assign userId="S::jeremy.petersondutoya@loreal.com::26117c86-c8e7-4e28-8065-57c34ba0b507" userName="PETERSON DUTOYA Jeremy - VIE" userProvider="AD"/>
      </Event>
      <Event time="2025-12-11T22:24:17.07" id="{8AB3BDAF-54F8-4D52-999E-455C9C9689C8}">
        <Attribution userId="S::julia.gnad@loreal.com::3192514e-5510-4071-95b7-03d6ed3cadb4" userName="GNAD Julia - ARTEFACT" userProvider="AD"/>
        <Anchor>
          <Comment id="{70A99CDE-A253-0C45-BE33-030C80E4B207}"/>
        </Anchor>
        <SetTitle title="@PETERSON DUTOYA Jeremy - VIE if you want to look into this, that would be great! "/>
      </Event>
    </History>
  </Task>
  <Task id="{BE743172-3359-6445-94CE-0F5212B1E8B4}">
    <Anchor>
      <Comment id="{F3E946A4-5D24-B142-9290-3546242C5306}"/>
    </Anchor>
    <History>
      <Event time="2025-10-16T13:39:32.37" id="{0BFC4034-1D8C-49F9-952D-2E7701C2445C}">
        <Attribution userId="S::andres.gonzaleza@loreal.com::c64fb19e-5b42-416e-aa6d-6ffb1afe2aa2" userName="GONZALEZ Andres" userProvider="AD"/>
        <Anchor>
          <Comment id="{F3E946A4-5D24-B142-9290-3546242C5306}"/>
        </Anchor>
        <Create/>
      </Event>
      <Event time="2025-10-16T13:39:32.37" id="{A00A755A-DB53-4AE1-93CB-DEB4095BFB43}">
        <Attribution userId="S::andres.gonzaleza@loreal.com::c64fb19e-5b42-416e-aa6d-6ffb1afe2aa2" userName="GONZALEZ Andres" userProvider="AD"/>
        <Anchor>
          <Comment id="{F3E946A4-5D24-B142-9290-3546242C5306}"/>
        </Anchor>
        <Assign userId="S::julia.gnad@loreal.com::3192514e-5510-4071-95b7-03d6ed3cadb4" userName="GNAD Julia - ARTEFACT" userProvider="AD"/>
      </Event>
      <Event time="2025-10-16T13:39:32.37" id="{723F6697-B6E0-4D5D-AE23-A3365134DD0C}">
        <Attribution userId="S::andres.gonzaleza@loreal.com::c64fb19e-5b42-416e-aa6d-6ffb1afe2aa2" userName="GONZALEZ Andres" userProvider="AD"/>
        <Anchor>
          <Comment id="{F3E946A4-5D24-B142-9290-3546242C5306}"/>
        </Anchor>
        <SetTitle title="@GNAD Julia - ARTEFACT, Isn’t this our brand_customer_ID or MDM_ID coming from IDR process?"/>
      </Event>
      <Event time="2026-02-27T06:39:43.25" id="{3F82AB59-36B2-433D-9CC2-32724CC402B6}">
        <Attribution userId="S::peter.tiktinsky@loreal.com::092b4956-0705-4a9b-a3b2-1d45d9b939ab" userName="TIKTINSKY Peter - ARTEFACT" userProvider="AD"/>
        <Progress percentComplete="100"/>
      </Event>
    </History>
  </Task>
  <Task id="{5723D272-B795-F848-9286-94A4AC5FFD92}">
    <Anchor>
      <Comment id="{18928C16-BC69-1748-99C3-D87662FB2987}"/>
    </Anchor>
    <History>
      <Event time="2026-03-19T16:41:37.80" id="{5B61BDD6-1E13-384F-B9DC-D31AF1A728CE}">
        <Attribution userId="S::julia.gnad@loreal.com::3192514e-5510-4071-95b7-03d6ed3cadb4" userName="GNAD Julia - ARTEFACT" userProvider="AD"/>
        <Anchor>
          <Comment id="{18928C16-BC69-1748-99C3-D87662FB2987}"/>
        </Anchor>
        <Create/>
      </Event>
      <Event time="2026-03-19T16:41:37.80" id="{09E80E42-5C77-A84F-BD79-769BB0F73267}">
        <Attribution userId="S::julia.gnad@loreal.com::3192514e-5510-4071-95b7-03d6ed3cadb4" userName="GNAD Julia - ARTEFACT" userProvider="AD"/>
        <Anchor>
          <Comment id="{18928C16-BC69-1748-99C3-D87662FB2987}"/>
        </Anchor>
        <Assign userId="S::peter.tiktinsky@loreal.com::092b4956-0705-4a9b-a3b2-1d45d9b939ab" userName="TIKTINSKY Peter - ARTEFACT" userProvider="AD"/>
      </Event>
      <Event time="2026-03-19T16:41:37.80" id="{0B23B049-39C4-B747-B1B4-8212A80E4000}">
        <Attribution userId="S::julia.gnad@loreal.com::3192514e-5510-4071-95b7-03d6ed3cadb4" userName="GNAD Julia - ARTEFACT" userProvider="AD"/>
        <Anchor>
          <Comment id="{18928C16-BC69-1748-99C3-D87662FB2987}"/>
        </Anchor>
        <SetTitle title="Incorrect defn @TIKTINSKY Peter - ARTEFACT"/>
      </Event>
    </History>
  </Task>
  <Task id="{772C5C78-8587-374C-86DC-F8A777DA2584}">
    <Anchor>
      <Comment id="{E0F15C6B-21ED-CA4F-A3E9-1A0A1C981FEA}"/>
    </Anchor>
    <History>
      <Event time="2026-01-12T19:06:59.07" id="{B4C3ED2D-12CA-4550-9208-E23A7866FD3B}">
        <Attribution userId="S::julia.gnad@loreal.com::3192514e-5510-4071-95b7-03d6ed3cadb4" userName="GNAD Julia - ARTEFACT" userProvider="AD"/>
        <Anchor>
          <Comment id="{E0F15C6B-21ED-CA4F-A3E9-1A0A1C981FEA}"/>
        </Anchor>
        <Create/>
      </Event>
      <Event time="2026-01-12T19:06:59.07" id="{17C8AF8F-7278-4F73-AB08-0ADD2CA13DC1}">
        <Attribution userId="S::julia.gnad@loreal.com::3192514e-5510-4071-95b7-03d6ed3cadb4" userName="GNAD Julia - ARTEFACT" userProvider="AD"/>
        <Anchor>
          <Comment id="{E0F15C6B-21ED-CA4F-A3E9-1A0A1C981FEA}"/>
        </Anchor>
        <Assign userId="S::andres.gonzaleza@loreal.com::c64fb19e-5b42-416e-aa6d-6ffb1afe2aa2" userName="GONZALEZ Andres" userProvider="AD"/>
      </Event>
      <Event time="2026-01-12T19:06:59.07" id="{80C6F2EB-A680-438E-A893-4DF64C275B94}">
        <Attribution userId="S::julia.gnad@loreal.com::3192514e-5510-4071-95b7-03d6ed3cadb4" userName="GNAD Julia - ARTEFACT" userProvider="AD"/>
        <Anchor>
          <Comment id="{E0F15C6B-21ED-CA4F-A3E9-1A0A1C981FEA}"/>
        </Anchor>
        <SetTitle title="Global request, underfilled attribute on our side. This is primarily click stream data - should be coming from GA4. So decision is to take from here, correct? @GONZALEZ Andres "/>
      </Event>
    </History>
  </Task>
  <Task id="{1BC49288-9352-5349-86EF-D7219B751B91}">
    <Anchor>
      <Comment id="{FFA52213-D657-5C41-A709-1F318F172663}"/>
    </Anchor>
    <History>
      <Event time="2025-10-14T18:48:45.38" id="{550AA8F1-D9DE-4691-918B-4E356BFDA05B}">
        <Attribution userId="S::julia.gnad@loreal.com::3192514e-5510-4071-95b7-03d6ed3cadb4" userName="GNAD Julia - ARTEFACT" userProvider="AD"/>
        <Anchor>
          <Comment id="{DBC7E0F6-6222-C14D-AF5B-0CD9546E19C2}"/>
        </Anchor>
        <Create/>
      </Event>
      <Event time="2025-10-14T18:48:45.38" id="{E7A1B302-5D2D-4CA7-A2C8-F38CDDF6C03C}">
        <Attribution userId="S::julia.gnad@loreal.com::3192514e-5510-4071-95b7-03d6ed3cadb4" userName="GNAD Julia - ARTEFACT" userProvider="AD"/>
        <Anchor>
          <Comment id="{DBC7E0F6-6222-C14D-AF5B-0CD9546E19C2}"/>
        </Anchor>
        <Assign userId="S::nafsika.esfandiari@loreal.com::68faaeb3-bae0-4608-98ee-5c9392397612" userName="ESFANDIARI Nafsika - ARTEFACT" userProvider="AD"/>
      </Event>
      <Event time="2025-10-14T18:48:45.38" id="{5DC1E6F4-3F03-4203-9B44-CD5C1CE3539B}">
        <Attribution userId="S::julia.gnad@loreal.com::3192514e-5510-4071-95b7-03d6ed3cadb4" userName="GNAD Julia - ARTEFACT" userProvider="AD"/>
        <Anchor>
          <Comment id="{DBC7E0F6-6222-C14D-AF5B-0CD9546E19C2}"/>
        </Anchor>
        <SetTitle title="@ESFANDIARI Nafsika - ARTEFACT why?Sorry just looking for more context :)"/>
      </Event>
      <Event time="2026-02-27T06:42:00.51" id="{4DCF88B8-B1E1-41D6-86EA-AC783E18CF6F}">
        <Attribution userId="S::peter.tiktinsky@loreal.com::092b4956-0705-4a9b-a3b2-1d45d9b939ab" userName="TIKTINSKY Peter - ARTEFACT" userProvider="AD"/>
        <Progress percentComplete="100"/>
      </Event>
    </History>
  </Task>
  <Task id="{6C79D998-55DB-844F-8277-8E110FCBA759}">
    <Anchor>
      <Comment id="{E5D5A920-803E-2F4D-813B-76A6C46D0B9B}"/>
    </Anchor>
    <History>
      <Event time="2025-10-20T14:34:33.94" id="{F7FDAE34-650B-F347-B89B-8D79A7727161}">
        <Attribution userId="S::julia.gnad@loreal.com::3192514e-5510-4071-95b7-03d6ed3cadb4" userName="GNAD Julia - ARTEFACT" userProvider="AD"/>
        <Anchor>
          <Comment id="{BE2686DA-3526-0F49-B831-090FED219AB9}"/>
        </Anchor>
        <Create/>
      </Event>
      <Event time="2025-10-20T14:34:33.94" id="{8A01F6E5-E071-394B-A5F6-BC6EA96042AD}">
        <Attribution userId="S::julia.gnad@loreal.com::3192514e-5510-4071-95b7-03d6ed3cadb4" userName="GNAD Julia - ARTEFACT" userProvider="AD"/>
        <Anchor>
          <Comment id="{BE2686DA-3526-0F49-B831-090FED219AB9}"/>
        </Anchor>
        <Assign userId="S::peter.tiktinsky@loreal.com::092b4956-0705-4a9b-a3b2-1d45d9b939ab" userName="TIKTINSKY Peter - ARTEFACT" userProvider="AD"/>
      </Event>
      <Event time="2025-10-20T14:34:33.94" id="{C06582ED-0F6B-4447-9572-0C425C80103A}">
        <Attribution userId="S::julia.gnad@loreal.com::3192514e-5510-4071-95b7-03d6ed3cadb4" userName="GNAD Julia - ARTEFACT" userProvider="AD"/>
        <Anchor>
          <Comment id="{BE2686DA-3526-0F49-B831-090FED219AB9}"/>
        </Anchor>
        <SetTitle title="@TIKTINSKY Peter - ARTEFACT fine to keep both though? "/>
      </Event>
      <Event time="2026-02-27T06:45:07.57" id="{75FDF3F4-1B0C-44F5-AA17-335CAC1C5FB1}">
        <Attribution userId="S::peter.tiktinsky@loreal.com::092b4956-0705-4a9b-a3b2-1d45d9b939ab" userName="TIKTINSKY Peter - ARTEFACT" userProvider="AD"/>
        <Progress percentComplete="100"/>
      </Event>
    </History>
  </Task>
  <Task id="{803564C0-0B58-A441-9B36-72633AFBC522}">
    <Anchor>
      <Comment id="{4102FE31-C8D8-9E49-9930-E603AA37B5FA}"/>
    </Anchor>
    <History>
      <Event time="2025-12-11T22:28:20.46" id="{2DF04682-EED3-490F-B7AA-3ECCD56B4EDF}">
        <Attribution userId="S::julia.gnad@loreal.com::3192514e-5510-4071-95b7-03d6ed3cadb4" userName="GNAD Julia - ARTEFACT" userProvider="AD"/>
        <Anchor>
          <Comment id="{4102FE31-C8D8-9E49-9930-E603AA37B5FA}"/>
        </Anchor>
        <Create/>
      </Event>
      <Event time="2025-12-11T22:28:20.46" id="{A7600B91-D86F-4F4F-A09A-F7268A6DCDCD}">
        <Attribution userId="S::julia.gnad@loreal.com::3192514e-5510-4071-95b7-03d6ed3cadb4" userName="GNAD Julia - ARTEFACT" userProvider="AD"/>
        <Anchor>
          <Comment id="{4102FE31-C8D8-9E49-9930-E603AA37B5FA}"/>
        </Anchor>
        <Assign userId="S::jeremy.petersondutoya@loreal.com::26117c86-c8e7-4e28-8065-57c34ba0b507" userName="PETERSON DUTOYA Jeremy - VIE" userProvider="AD"/>
      </Event>
      <Event time="2025-12-11T22:28:20.46" id="{D1B06057-CE34-45EC-B6A9-D12F6F15260D}">
        <Attribution userId="S::julia.gnad@loreal.com::3192514e-5510-4071-95b7-03d6ed3cadb4" userName="GNAD Julia - ARTEFACT" userProvider="AD"/>
        <Anchor>
          <Comment id="{4102FE31-C8D8-9E49-9930-E603AA37B5FA}"/>
        </Anchor>
        <SetTitle title="@PETERSON DUTOYA Jeremy - VIE can you also check if this should have Brown - Green - Blue - Hazel being recorded?"/>
      </Event>
    </History>
  </Task>
  <Task id="{4A2683C2-2F51-6D41-880A-486AA163D24A}">
    <Anchor>
      <Comment id="{6861A7FC-B009-3D42-853D-FADDB5E0B43F}"/>
    </Anchor>
    <History>
      <Event time="2025-10-16T13:39:32.37" id="{0BFC4034-1D8C-49F9-952D-2E7701C2445C}">
        <Attribution userId="S::andres.gonzaleza@loreal.com::c64fb19e-5b42-416e-aa6d-6ffb1afe2aa2" userName="GONZALEZ Andres" userProvider="AD"/>
        <Anchor>
          <Comment id="{6861A7FC-B009-3D42-853D-FADDB5E0B43F}"/>
        </Anchor>
        <Create/>
      </Event>
      <Event time="2025-10-16T13:39:32.37" id="{A00A755A-DB53-4AE1-93CB-DEB4095BFB43}">
        <Attribution userId="S::andres.gonzaleza@loreal.com::c64fb19e-5b42-416e-aa6d-6ffb1afe2aa2" userName="GONZALEZ Andres" userProvider="AD"/>
        <Anchor>
          <Comment id="{6861A7FC-B009-3D42-853D-FADDB5E0B43F}"/>
        </Anchor>
        <Assign userId="S::julia.gnad@loreal.com::3192514e-5510-4071-95b7-03d6ed3cadb4" userName="GNAD Julia - ARTEFACT" userProvider="AD"/>
      </Event>
      <Event time="2025-10-16T13:39:32.37" id="{723F6697-B6E0-4D5D-AE23-A3365134DD0C}">
        <Attribution userId="S::andres.gonzaleza@loreal.com::c64fb19e-5b42-416e-aa6d-6ffb1afe2aa2" userName="GONZALEZ Andres" userProvider="AD"/>
        <Anchor>
          <Comment id="{6861A7FC-B009-3D42-853D-FADDB5E0B43F}"/>
        </Anchor>
        <SetTitle title="@GNAD Julia - ARTEFACT, Isn’t this our brand_customer_ID or MDM_ID coming from IDR process?"/>
      </Event>
      <Event time="2026-02-27T06:39:43.25" id="{3F82AB59-36B2-433D-9CC2-32724CC402B6}">
        <Attribution userId="S::peter.tiktinsky@loreal.com::092b4956-0705-4a9b-a3b2-1d45d9b939ab" userName="TIKTINSKY Peter - ARTEFACT" userProvider="AD"/>
        <Progress percentComplete="100"/>
      </Event>
    </History>
  </Task>
  <Task id="{989600C7-7C2B-4C48-94F0-1C2D94CD4FCE}">
    <Anchor>
      <Comment id="{89DFB202-78C2-E245-B3F4-3917197D9553}"/>
    </Anchor>
    <History>
      <Event time="2025-10-16T13:39:32.37" id="{0BFC4034-1D8C-49F9-952D-2E7701C2445C}">
        <Attribution userId="S::andres.gonzaleza@loreal.com::c64fb19e-5b42-416e-aa6d-6ffb1afe2aa2" userName="GONZALEZ Andres" userProvider="AD"/>
        <Anchor>
          <Comment id="{89DFB202-78C2-E245-B3F4-3917197D9553}"/>
        </Anchor>
        <Create/>
      </Event>
      <Event time="2025-10-16T13:39:32.37" id="{A00A755A-DB53-4AE1-93CB-DEB4095BFB43}">
        <Attribution userId="S::andres.gonzaleza@loreal.com::c64fb19e-5b42-416e-aa6d-6ffb1afe2aa2" userName="GONZALEZ Andres" userProvider="AD"/>
        <Anchor>
          <Comment id="{89DFB202-78C2-E245-B3F4-3917197D9553}"/>
        </Anchor>
        <Assign userId="S::julia.gnad@loreal.com::3192514e-5510-4071-95b7-03d6ed3cadb4" userName="GNAD Julia - ARTEFACT" userProvider="AD"/>
      </Event>
      <Event time="2025-10-16T13:39:32.37" id="{723F6697-B6E0-4D5D-AE23-A3365134DD0C}">
        <Attribution userId="S::andres.gonzaleza@loreal.com::c64fb19e-5b42-416e-aa6d-6ffb1afe2aa2" userName="GONZALEZ Andres" userProvider="AD"/>
        <Anchor>
          <Comment id="{89DFB202-78C2-E245-B3F4-3917197D9553}"/>
        </Anchor>
        <SetTitle title="@GNAD Julia - ARTEFACT, Isn’t this our brand_customer_ID or MDM_ID coming from IDR process?"/>
      </Event>
      <Event time="2026-02-27T06:39:43.25" id="{3F82AB59-36B2-433D-9CC2-32724CC402B6}">
        <Attribution userId="S::peter.tiktinsky@loreal.com::092b4956-0705-4a9b-a3b2-1d45d9b939ab" userName="TIKTINSKY Peter - ARTEFACT" userProvider="AD"/>
        <Progress percentComplete="100"/>
      </Event>
    </History>
  </Task>
  <Task id="{6AE1B0D8-CD96-7C4B-9280-6BE5042A3A95}">
    <Anchor>
      <Comment id="{DCD5154D-AA1A-B448-8FB9-5686B91775C9}"/>
    </Anchor>
    <History>
      <Event time="2025-10-16T13:39:32.37" id="{0BFC4034-1D8C-49F9-952D-2E7701C2445C}">
        <Attribution userId="S::andres.gonzaleza@loreal.com::c64fb19e-5b42-416e-aa6d-6ffb1afe2aa2" userName="GONZALEZ Andres" userProvider="AD"/>
        <Anchor>
          <Comment id="{DCD5154D-AA1A-B448-8FB9-5686B91775C9}"/>
        </Anchor>
        <Create/>
      </Event>
      <Event time="2025-10-16T13:39:32.37" id="{A00A755A-DB53-4AE1-93CB-DEB4095BFB43}">
        <Attribution userId="S::andres.gonzaleza@loreal.com::c64fb19e-5b42-416e-aa6d-6ffb1afe2aa2" userName="GONZALEZ Andres" userProvider="AD"/>
        <Anchor>
          <Comment id="{DCD5154D-AA1A-B448-8FB9-5686B91775C9}"/>
        </Anchor>
        <Assign userId="S::julia.gnad@loreal.com::3192514e-5510-4071-95b7-03d6ed3cadb4" userName="GNAD Julia - ARTEFACT" userProvider="AD"/>
      </Event>
      <Event time="2025-10-16T13:39:32.37" id="{723F6697-B6E0-4D5D-AE23-A3365134DD0C}">
        <Attribution userId="S::andres.gonzaleza@loreal.com::c64fb19e-5b42-416e-aa6d-6ffb1afe2aa2" userName="GONZALEZ Andres" userProvider="AD"/>
        <Anchor>
          <Comment id="{DCD5154D-AA1A-B448-8FB9-5686B91775C9}"/>
        </Anchor>
        <SetTitle title="@GNAD Julia - ARTEFACT, Isn’t this our brand_customer_ID or MDM_ID coming from IDR process?"/>
      </Event>
      <Event time="2026-02-27T06:39:43.25" id="{3F82AB59-36B2-433D-9CC2-32724CC402B6}">
        <Attribution userId="S::peter.tiktinsky@loreal.com::092b4956-0705-4a9b-a3b2-1d45d9b939ab" userName="TIKTINSKY Peter - ARTEFACT" userProvider="AD"/>
        <Progress percentComplete="100"/>
      </Event>
    </History>
  </Task>
  <Task id="{E6E836F5-13C7-494D-A1FF-587BBE900853}">
    <Anchor>
      <Comment id="{D9B8E66F-82AF-7A42-9006-1B4DD893BE51}"/>
    </Anchor>
    <History>
      <Event time="2025-10-16T13:39:32.37" id="{0BFC4034-1D8C-49F9-952D-2E7701C2445C}">
        <Attribution userId="S::andres.gonzaleza@loreal.com::c64fb19e-5b42-416e-aa6d-6ffb1afe2aa2" userName="GONZALEZ Andres" userProvider="AD"/>
        <Anchor>
          <Comment id="{D9B8E66F-82AF-7A42-9006-1B4DD893BE51}"/>
        </Anchor>
        <Create/>
      </Event>
      <Event time="2025-10-16T13:39:32.37" id="{A00A755A-DB53-4AE1-93CB-DEB4095BFB43}">
        <Attribution userId="S::andres.gonzaleza@loreal.com::c64fb19e-5b42-416e-aa6d-6ffb1afe2aa2" userName="GONZALEZ Andres" userProvider="AD"/>
        <Anchor>
          <Comment id="{D9B8E66F-82AF-7A42-9006-1B4DD893BE51}"/>
        </Anchor>
        <Assign userId="S::julia.gnad@loreal.com::3192514e-5510-4071-95b7-03d6ed3cadb4" userName="GNAD Julia - ARTEFACT" userProvider="AD"/>
      </Event>
      <Event time="2025-10-16T13:39:32.37" id="{723F6697-B6E0-4D5D-AE23-A3365134DD0C}">
        <Attribution userId="S::andres.gonzaleza@loreal.com::c64fb19e-5b42-416e-aa6d-6ffb1afe2aa2" userName="GONZALEZ Andres" userProvider="AD"/>
        <Anchor>
          <Comment id="{D9B8E66F-82AF-7A42-9006-1B4DD893BE51}"/>
        </Anchor>
        <SetTitle title="@GNAD Julia - ARTEFACT, Isn’t this our brand_customer_ID or MDM_ID coming from IDR process?"/>
      </Event>
      <Event time="2026-02-27T06:39:43.25" id="{3F82AB59-36B2-433D-9CC2-32724CC402B6}">
        <Attribution userId="S::peter.tiktinsky@loreal.com::092b4956-0705-4a9b-a3b2-1d45d9b939ab" userName="TIKTINSKY Peter - ARTEFACT" userProvider="AD"/>
        <Progress percentComplete="100"/>
      </Event>
    </History>
  </Task>
  <Task id="{CEA546FE-BCEF-EA4A-B64C-20D03EB5DE52}">
    <Anchor>
      <Comment id="{A1C6A715-F5C6-4048-A1D6-4C4D47320B5C}"/>
    </Anchor>
    <History>
      <Event time="2025-10-14T18:48:07.77" id="{78698850-109F-42FB-BB37-1972C801145A}">
        <Attribution userId="S::julia.gnad@loreal.com::3192514e-5510-4071-95b7-03d6ed3cadb4" userName="GNAD Julia - ARTEFACT" userProvider="AD"/>
        <Anchor>
          <Comment id="{EE8E0915-5D6B-9440-8B8F-D9F905FD933C}"/>
        </Anchor>
        <Create/>
      </Event>
      <Event time="2025-10-14T18:48:07.77" id="{ED11C9C7-0ABE-43A9-BC67-FBCFD3D7B858}">
        <Attribution userId="S::julia.gnad@loreal.com::3192514e-5510-4071-95b7-03d6ed3cadb4" userName="GNAD Julia - ARTEFACT" userProvider="AD"/>
        <Anchor>
          <Comment id="{EE8E0915-5D6B-9440-8B8F-D9F905FD933C}"/>
        </Anchor>
        <Assign userId="S::stephanie.palanca@loreal.com::6781056a-da74-4e54-abd3-10df0f26ad43" userName="PALANCA Stephanie - ARTEFACT" userProvider="AD"/>
      </Event>
      <Event time="2025-10-14T18:48:07.77" id="{E4FC5A7B-2BE3-4D02-983B-93140AE6BA6F}">
        <Attribution userId="S::julia.gnad@loreal.com::3192514e-5510-4071-95b7-03d6ed3cadb4" userName="GNAD Julia - ARTEFACT" userProvider="AD"/>
        <Anchor>
          <Comment id="{EE8E0915-5D6B-9440-8B8F-D9F905FD933C}"/>
        </Anchor>
        <SetTitle title="@PALANCA Stephanie - ARTEFACT Just adding you here for context with the ticket :)"/>
      </Event>
    </History>
  </Task>
</Tasks>
</file>

<file path=xl/documenttasks/documenttask5.xml><?xml version="1.0" encoding="utf-8"?>
<Tasks xmlns="http://schemas.microsoft.com/office/tasks/2019/documenttasks">
  <Task id="{BC7BFF4F-A173-4A07-AD97-A7AF47857009}">
    <Anchor>
      <Comment id="{4A12F610-EDA7-401F-804D-F0FC6AEA6D9C}"/>
    </Anchor>
    <History>
      <Event time="2026-04-28T02:46:54.72" id="{DC7C183A-83B4-453E-BAA7-770B7065B6DD}">
        <Attribution userId="S::pierre-olivier.guillou@loreal.com::cc7e3ebb-6251-4d8b-af00-86fe86566c00" userName="GUILLOU Pierre-olivier" userProvider="AD"/>
        <Anchor>
          <Comment id="{4A12F610-EDA7-401F-804D-F0FC6AEA6D9C}"/>
        </Anchor>
        <Create/>
      </Event>
      <Event time="2026-04-28T02:46:54.72" id="{ED8953BF-5B2F-4315-AC56-55EF98187A48}">
        <Attribution userId="S::pierre-olivier.guillou@loreal.com::cc7e3ebb-6251-4d8b-af00-86fe86566c00" userName="GUILLOU Pierre-olivier" userProvider="AD"/>
        <Anchor>
          <Comment id="{4A12F610-EDA7-401F-804D-F0FC6AEA6D9C}"/>
        </Anchor>
        <Assign userId="S::peter.tiktinsky@loreal.com::092b4956-0705-4a9b-a3b2-1d45d9b939ab" userName="TIKTINSKY Peter - ARTEFACT" userProvider="AD"/>
      </Event>
      <Event time="2026-04-28T02:46:54.72" id="{4CC486F0-2AA0-4CC7-BDDE-6CC8CD1024BF}">
        <Attribution userId="S::pierre-olivier.guillou@loreal.com::cc7e3ebb-6251-4d8b-af00-86fe86566c00" userName="GUILLOU Pierre-olivier" userProvider="AD"/>
        <Anchor>
          <Comment id="{4A12F610-EDA7-401F-804D-F0FC6AEA6D9C}"/>
        </Anchor>
        <SetTitle title="@TIKTINSKY Peter - ARTEFACT is it EAN/UPC code then same value than in product_ean attribute ? Need to check in databricks"/>
      </Event>
    </History>
  </Task>
  <Task id="{42CA7363-40D5-46A6-B76D-23D3FD136CC8}">
    <Anchor>
      <Comment id="{B748F50D-2B02-460A-B400-4F46886BEE5E}"/>
    </Anchor>
    <History>
      <Event time="2026-04-27T19:35:00.68" id="{FD1072D6-D8C1-4A31-A42F-6162AF12FF3A}">
        <Attribution userId="S::pierre-olivier.guillou@loreal.com::cc7e3ebb-6251-4d8b-af00-86fe86566c00" userName="GUILLOU Pierre-olivier" userProvider="AD"/>
        <Anchor>
          <Comment id="{B748F50D-2B02-460A-B400-4F46886BEE5E}"/>
        </Anchor>
        <Create/>
      </Event>
      <Event time="2026-04-27T19:35:00.68" id="{78C355F3-E9EA-49DE-AB06-D79B78080A36}">
        <Attribution userId="S::pierre-olivier.guillou@loreal.com::cc7e3ebb-6251-4d8b-af00-86fe86566c00" userName="GUILLOU Pierre-olivier" userProvider="AD"/>
        <Anchor>
          <Comment id="{B748F50D-2B02-460A-B400-4F46886BEE5E}"/>
        </Anchor>
        <Assign userId="S::peter.tiktinsky@loreal.com::092b4956-0705-4a9b-a3b2-1d45d9b939ab" userName="TIKTINSKY Peter - ARTEFACT" userProvider="AD"/>
      </Event>
      <Event time="2026-04-27T19:35:00.68" id="{FF3277E4-7CB5-470D-98E2-BC9E72CF59AA}">
        <Attribution userId="S::pierre-olivier.guillou@loreal.com::cc7e3ebb-6251-4d8b-af00-86fe86566c00" userName="GUILLOU Pierre-olivier" userProvider="AD"/>
        <Anchor>
          <Comment id="{B748F50D-2B02-460A-B400-4F46886BEE5E}"/>
        </Anchor>
        <SetTitle title="@TIKTINSKY Peter - ARTEFACT Accenture had done a filter by division because of performance constraint but did Renovate team keep same logic ? They could have created same attribute for all divisions..."/>
      </Event>
    </History>
  </Task>
  <Task id="{9451487E-3675-42BD-B5FB-F2A4B42F075E}">
    <Anchor>
      <Comment id="{0A17E2E0-A5F4-4DFF-8BC7-EF9A96BE01F7}"/>
    </Anchor>
    <History>
      <Event time="2026-04-28T03:02:23.50" id="{7AA71AB9-0CC5-4DA4-9FB1-3CA0DE4ED87C}">
        <Attribution userId="S::pierre-olivier.guillou@loreal.com::cc7e3ebb-6251-4d8b-af00-86fe86566c00" userName="GUILLOU Pierre-olivier" userProvider="AD"/>
        <Anchor>
          <Comment id="{0A17E2E0-A5F4-4DFF-8BC7-EF9A96BE01F7}"/>
        </Anchor>
        <Create/>
      </Event>
      <Event time="2026-04-28T03:02:23.50" id="{531BF65B-56D3-415D-ADEF-89575834A4BD}">
        <Attribution userId="S::pierre-olivier.guillou@loreal.com::cc7e3ebb-6251-4d8b-af00-86fe86566c00" userName="GUILLOU Pierre-olivier" userProvider="AD"/>
        <Anchor>
          <Comment id="{0A17E2E0-A5F4-4DFF-8BC7-EF9A96BE01F7}"/>
        </Anchor>
        <Assign userId="S::peter.tiktinsky@loreal.com::092b4956-0705-4a9b-a3b2-1d45d9b939ab" userName="TIKTINSKY Peter - ARTEFACT" userProvider="AD"/>
      </Event>
      <Event time="2026-04-28T03:02:23.50" id="{AAD9AD6F-F89D-40D2-918A-E2BD247EA14B}">
        <Attribution userId="S::pierre-olivier.guillou@loreal.com::cc7e3ebb-6251-4d8b-af00-86fe86566c00" userName="GUILLOU Pierre-olivier" userProvider="AD"/>
        <Anchor>
          <Comment id="{0A17E2E0-A5F4-4DFF-8BC7-EF9A96BE01F7}"/>
        </Anchor>
        <SetTitle title="@TIKTINSKY Peter - ARTEFACT level 5 is missing"/>
      </Event>
    </History>
  </Task>
  <Task id="{0B21EB81-2957-4FBD-8D10-685023D336B4}">
    <Anchor>
      <Comment id="{62BFB3C0-16D5-440E-9B12-E1C9CE682E63}"/>
    </Anchor>
    <History>
      <Event time="2026-04-27T20:26:23.51" id="{460B03BA-CA18-4B08-A7A4-1506DC600114}">
        <Attribution userId="S::pierre-olivier.guillou@loreal.com::cc7e3ebb-6251-4d8b-af00-86fe86566c00" userName="GUILLOU Pierre-olivier" userProvider="AD"/>
        <Anchor>
          <Comment id="{62BFB3C0-16D5-440E-9B12-E1C9CE682E63}"/>
        </Anchor>
        <Create/>
      </Event>
      <Event time="2026-04-27T20:26:23.51" id="{434FAC99-3338-4610-9F9D-22F0D5FBDB9A}">
        <Attribution userId="S::pierre-olivier.guillou@loreal.com::cc7e3ebb-6251-4d8b-af00-86fe86566c00" userName="GUILLOU Pierre-olivier" userProvider="AD"/>
        <Anchor>
          <Comment id="{62BFB3C0-16D5-440E-9B12-E1C9CE682E63}"/>
        </Anchor>
        <Assign userId="S::ellie.chen@loreal.com::0e83569d-d33d-4cdd-aaf5-c842747492ba" userName="CHEN Ellie - ARTEFACT" userProvider="AD"/>
      </Event>
      <Event time="2026-04-27T20:26:23.51" id="{F704D5FE-BCBD-45A3-89AF-FC8D48851609}">
        <Attribution userId="S::pierre-olivier.guillou@loreal.com::cc7e3ebb-6251-4d8b-af00-86fe86566c00" userName="GUILLOU Pierre-olivier" userProvider="AD"/>
        <Anchor>
          <Comment id="{62BFB3C0-16D5-440E-9B12-E1C9CE682E63}"/>
        </Anchor>
        <SetTitle title="@CHEN Ellie - ARTEFACT @TIKTINSKY Peter - ARTEFACT all perm status are duplicated across contactability and contact families. Is it normal ? If not which one should we keep. We may need to check with sapient which one they did use if they use it from for…"/>
      </Event>
    </History>
  </Task>
  <Task id="{4D3E99DB-CE44-4252-A123-1AE75941671F}">
    <Anchor>
      <Comment id="{2B0AF990-F354-4D6A-9D4F-4EB5F638575B}"/>
    </Anchor>
    <History>
      <Event time="2026-04-28T01:19:36.80" id="{CF3C2B67-B283-4F84-861C-50D96863210B}">
        <Attribution userId="S::pierre-olivier.guillou@loreal.com::cc7e3ebb-6251-4d8b-af00-86fe86566c00" userName="GUILLOU Pierre-olivier" userProvider="AD"/>
        <Anchor>
          <Comment id="{2B0AF990-F354-4D6A-9D4F-4EB5F638575B}"/>
        </Anchor>
        <Create/>
      </Event>
      <Event time="2026-04-28T01:19:36.80" id="{EC0C3AFD-8862-4DCF-94AE-281A5A8CE39C}">
        <Attribution userId="S::pierre-olivier.guillou@loreal.com::cc7e3ebb-6251-4d8b-af00-86fe86566c00" userName="GUILLOU Pierre-olivier" userProvider="AD"/>
        <Anchor>
          <Comment id="{2B0AF990-F354-4D6A-9D4F-4EB5F638575B}"/>
        </Anchor>
        <Assign userId="S::peter.tiktinsky@loreal.com::092b4956-0705-4a9b-a3b2-1d45d9b939ab" userName="TIKTINSKY Peter - ARTEFACT" userProvider="AD"/>
      </Event>
      <Event time="2026-04-28T01:19:36.80" id="{92C1D7BF-EA0F-4A3D-8912-8B19B0C9892A}">
        <Attribution userId="S::pierre-olivier.guillou@loreal.com::cc7e3ebb-6251-4d8b-af00-86fe86566c00" userName="GUILLOU Pierre-olivier" userProvider="AD"/>
        <Anchor>
          <Comment id="{2B0AF990-F354-4D6A-9D4F-4EB5F638575B}"/>
        </Anchor>
        <SetTitle title="@TIKTINSKY Peter - ARTEFACT this table is a mix of different business family ; any rationale behind the merge into 1 tech table ? This is mirrored as is in HT and family is only labeled “acquisition” so this is confusing. Is this table planned to be…"/>
      </Event>
    </History>
  </Task>
</Tasks>
</file>

<file path=xl/documenttasks/documenttask6.xml><?xml version="1.0" encoding="utf-8"?>
<Tasks xmlns="http://schemas.microsoft.com/office/tasks/2019/documenttasks">
  <Task id="{3E7E3A6A-00B9-47B8-B838-6924101A5074}">
    <Anchor>
      <Comment id="{AA68075A-70B7-41A4-9ACB-7EC4D4A8BECA}"/>
    </Anchor>
    <History>
      <Event time="2026-04-28T18:37:14.98" id="{00402F8A-6B36-4615-B3D0-472E33A7869D}">
        <Attribution userId="S::ellie.chen@loreal.com::0e83569d-d33d-4cdd-aaf5-c842747492ba" userName="CHEN Ellie - ARTEFACT" userProvider="AD"/>
        <Anchor>
          <Comment id="{AA68075A-70B7-41A4-9ACB-7EC4D4A8BECA}"/>
        </Anchor>
        <Create/>
      </Event>
      <Event time="2026-04-28T18:37:14.98" id="{D26A86F9-DEF4-4757-AF92-700B98BE08C7}">
        <Attribution userId="S::ellie.chen@loreal.com::0e83569d-d33d-4cdd-aaf5-c842747492ba" userName="CHEN Ellie - ARTEFACT" userProvider="AD"/>
        <Anchor>
          <Comment id="{AA68075A-70B7-41A4-9ACB-7EC4D4A8BECA}"/>
        </Anchor>
        <Assign userId="S::ian.cidade@loreal.com::8a78efa8-edbc-4aa3-98f0-0333526d1345" userName="CIDADE Ian - ARTEFACT" userProvider="AD"/>
      </Event>
      <Event time="2026-04-28T18:37:14.98" id="{01C353CD-FC7B-41BB-AC30-5E613423E5DF}">
        <Attribution userId="S::ellie.chen@loreal.com::0e83569d-d33d-4cdd-aaf5-c842747492ba" userName="CHEN Ellie - ARTEFACT" userProvider="AD"/>
        <Anchor>
          <Comment id="{AA68075A-70B7-41A4-9ACB-7EC4D4A8BECA}"/>
        </Anchor>
        <SetTitle title="@CIDADE Ian - ARTEFACT - where did the tables go for here and 109? Can we put them back?"/>
      </Event>
      <Event time="2026-04-28T19:37:58.99" id="{4EB2B99B-C848-498C-AB8C-A683D57384CE}">
        <Attribution userId="S::ian.cidade@loreal.com::8a78efa8-edbc-4aa3-98f0-0333526d1345" userName="CIDADE Ian - ARTEFACT" userProvider="AD"/>
        <Progress percentComplete="100"/>
      </Event>
    </History>
  </Task>
</Tasks>
</file>

<file path=xl/documenttasks/documenttask7.xml><?xml version="1.0" encoding="utf-8"?>
<Tasks xmlns="http://schemas.microsoft.com/office/tasks/2019/documenttasks">
  <Task id="{00BF6B0D-8FF8-B04D-8990-E5B5BD39433B}">
    <Anchor>
      <Comment id="{1C311604-CB3D-6B4C-A3B5-914174F9A18E}"/>
    </Anchor>
    <History>
      <Event time="2026-04-28T01:19:36.80" id="{CF3C2B67-B283-4F84-861C-50D96863210B}">
        <Attribution userId="S::pierre-olivier.guillou@loreal.com::cc7e3ebb-6251-4d8b-af00-86fe86566c00" userName="GUILLOU Pierre-olivier" userProvider="AD"/>
        <Anchor>
          <Comment id="{1C311604-CB3D-6B4C-A3B5-914174F9A18E}"/>
        </Anchor>
        <Create/>
      </Event>
      <Event time="2026-04-28T01:19:36.80" id="{EC0C3AFD-8862-4DCF-94AE-281A5A8CE39C}">
        <Attribution userId="S::pierre-olivier.guillou@loreal.com::cc7e3ebb-6251-4d8b-af00-86fe86566c00" userName="GUILLOU Pierre-olivier" userProvider="AD"/>
        <Anchor>
          <Comment id="{1C311604-CB3D-6B4C-A3B5-914174F9A18E}"/>
        </Anchor>
        <Assign userId="S::peter.tiktinsky@loreal.com::092b4956-0705-4a9b-a3b2-1d45d9b939ab" userName="TIKTINSKY Peter - ARTEFACT" userProvider="AD"/>
      </Event>
      <Event time="2026-04-28T01:19:36.80" id="{92C1D7BF-EA0F-4A3D-8912-8B19B0C9892A}">
        <Attribution userId="S::pierre-olivier.guillou@loreal.com::cc7e3ebb-6251-4d8b-af00-86fe86566c00" userName="GUILLOU Pierre-olivier" userProvider="AD"/>
        <Anchor>
          <Comment id="{1C311604-CB3D-6B4C-A3B5-914174F9A18E}"/>
        </Anchor>
        <SetTitle title="@TIKTINSKY Peter - ARTEFACT this table is a mix of different business family ; any rationale behind the merge into 1 tech table ? This is mirrored as is in HT and family is only labeled “acquisition” so this is confusing. Is this table planned to be…"/>
      </Event>
    </History>
  </Task>
  <Task id="{9C3C1738-E5C4-F945-8AD8-A605F0DF1407}">
    <Anchor>
      <Comment id="{1C1A26DB-8C7B-644F-A5AA-3C5DBCC281C1}"/>
    </Anchor>
    <History>
      <Event time="2026-04-27T19:35:00.68" id="{FD1072D6-D8C1-4A31-A42F-6162AF12FF3A}">
        <Attribution userId="S::pierre-olivier.guillou@loreal.com::cc7e3ebb-6251-4d8b-af00-86fe86566c00" userName="GUILLOU Pierre-olivier" userProvider="AD"/>
        <Anchor>
          <Comment id="{1C1A26DB-8C7B-644F-A5AA-3C5DBCC281C1}"/>
        </Anchor>
        <Create/>
      </Event>
      <Event time="2026-04-27T19:35:00.68" id="{78C355F3-E9EA-49DE-AB06-D79B78080A36}">
        <Attribution userId="S::pierre-olivier.guillou@loreal.com::cc7e3ebb-6251-4d8b-af00-86fe86566c00" userName="GUILLOU Pierre-olivier" userProvider="AD"/>
        <Anchor>
          <Comment id="{1C1A26DB-8C7B-644F-A5AA-3C5DBCC281C1}"/>
        </Anchor>
        <Assign userId="S::peter.tiktinsky@loreal.com::092b4956-0705-4a9b-a3b2-1d45d9b939ab" userName="TIKTINSKY Peter - ARTEFACT" userProvider="AD"/>
      </Event>
      <Event time="2026-04-27T19:35:00.68" id="{FF3277E4-7CB5-470D-98E2-BC9E72CF59AA}">
        <Attribution userId="S::pierre-olivier.guillou@loreal.com::cc7e3ebb-6251-4d8b-af00-86fe86566c00" userName="GUILLOU Pierre-olivier" userProvider="AD"/>
        <Anchor>
          <Comment id="{1C1A26DB-8C7B-644F-A5AA-3C5DBCC281C1}"/>
        </Anchor>
        <SetTitle title="@TIKTINSKY Peter - ARTEFACT Accenture had done a filter by division because of performance constraint but did Renovate team keep same logic ? They could have created same attribute for all divisions..."/>
      </Event>
    </History>
  </Task>
  <Task id="{6AF8096F-2511-0141-BFFE-BD5F7D19E7F8}">
    <Anchor>
      <Comment id="{01987171-CD62-4D4B-A13C-870708EC2932}"/>
    </Anchor>
    <History>
      <Event time="2026-04-28T03:02:23.50" id="{7AA71AB9-0CC5-4DA4-9FB1-3CA0DE4ED87C}">
        <Attribution userId="S::pierre-olivier.guillou@loreal.com::cc7e3ebb-6251-4d8b-af00-86fe86566c00" userName="GUILLOU Pierre-olivier" userProvider="AD"/>
        <Anchor>
          <Comment id="{01987171-CD62-4D4B-A13C-870708EC2932}"/>
        </Anchor>
        <Create/>
      </Event>
      <Event time="2026-04-28T03:02:23.50" id="{531BF65B-56D3-415D-ADEF-89575834A4BD}">
        <Attribution userId="S::pierre-olivier.guillou@loreal.com::cc7e3ebb-6251-4d8b-af00-86fe86566c00" userName="GUILLOU Pierre-olivier" userProvider="AD"/>
        <Anchor>
          <Comment id="{01987171-CD62-4D4B-A13C-870708EC2932}"/>
        </Anchor>
        <Assign userId="S::peter.tiktinsky@loreal.com::092b4956-0705-4a9b-a3b2-1d45d9b939ab" userName="TIKTINSKY Peter - ARTEFACT" userProvider="AD"/>
      </Event>
      <Event time="2026-04-28T03:02:23.50" id="{AAD9AD6F-F89D-40D2-918A-E2BD247EA14B}">
        <Attribution userId="S::pierre-olivier.guillou@loreal.com::cc7e3ebb-6251-4d8b-af00-86fe86566c00" userName="GUILLOU Pierre-olivier" userProvider="AD"/>
        <Anchor>
          <Comment id="{01987171-CD62-4D4B-A13C-870708EC2932}"/>
        </Anchor>
        <SetTitle title="@TIKTINSKY Peter - ARTEFACT level 5 is missing"/>
      </Event>
    </History>
  </Task>
  <Task id="{5CC46C9B-4C55-AE40-AD43-1D9405419E06}">
    <Anchor>
      <Comment id="{ECF0EFF7-13C6-A148-93E0-602E97DB5EF6}"/>
    </Anchor>
    <History>
      <Event time="2026-04-27T20:26:23.51" id="{460B03BA-CA18-4B08-A7A4-1506DC600114}">
        <Attribution userId="S::pierre-olivier.guillou@loreal.com::cc7e3ebb-6251-4d8b-af00-86fe86566c00" userName="GUILLOU Pierre-olivier" userProvider="AD"/>
        <Anchor>
          <Comment id="{ECF0EFF7-13C6-A148-93E0-602E97DB5EF6}"/>
        </Anchor>
        <Create/>
      </Event>
      <Event time="2026-04-27T20:26:23.51" id="{434FAC99-3338-4610-9F9D-22F0D5FBDB9A}">
        <Attribution userId="S::pierre-olivier.guillou@loreal.com::cc7e3ebb-6251-4d8b-af00-86fe86566c00" userName="GUILLOU Pierre-olivier" userProvider="AD"/>
        <Anchor>
          <Comment id="{ECF0EFF7-13C6-A148-93E0-602E97DB5EF6}"/>
        </Anchor>
        <Assign userId="S::ellie.chen@loreal.com::0e83569d-d33d-4cdd-aaf5-c842747492ba" userName="CHEN Ellie - ARTEFACT" userProvider="AD"/>
      </Event>
      <Event time="2026-04-27T20:26:23.51" id="{F704D5FE-BCBD-45A3-89AF-FC8D48851609}">
        <Attribution userId="S::pierre-olivier.guillou@loreal.com::cc7e3ebb-6251-4d8b-af00-86fe86566c00" userName="GUILLOU Pierre-olivier" userProvider="AD"/>
        <Anchor>
          <Comment id="{ECF0EFF7-13C6-A148-93E0-602E97DB5EF6}"/>
        </Anchor>
        <SetTitle title="@CHEN Ellie - ARTEFACT @TIKTINSKY Peter - ARTEFACT all perm status are duplicated across contactability and contact families. Is it normal ? If not which one should we keep. We may need to check with sapient which one they did use if they use it from for…"/>
      </Event>
    </History>
  </Task>
  <Task id="{077A37FF-71DE-C94A-AD83-88A2D286E159}">
    <Anchor>
      <Comment id="{2B8B016F-782A-0544-8232-3EEBF40CAA5C}"/>
    </Anchor>
    <History>
      <Event time="2026-04-28T02:46:54.72" id="{DC7C183A-83B4-453E-BAA7-770B7065B6DD}">
        <Attribution userId="S::pierre-olivier.guillou@loreal.com::cc7e3ebb-6251-4d8b-af00-86fe86566c00" userName="GUILLOU Pierre-olivier" userProvider="AD"/>
        <Anchor>
          <Comment id="{2B8B016F-782A-0544-8232-3EEBF40CAA5C}"/>
        </Anchor>
        <Create/>
      </Event>
      <Event time="2026-04-28T02:46:54.72" id="{ED8953BF-5B2F-4315-AC56-55EF98187A48}">
        <Attribution userId="S::pierre-olivier.guillou@loreal.com::cc7e3ebb-6251-4d8b-af00-86fe86566c00" userName="GUILLOU Pierre-olivier" userProvider="AD"/>
        <Anchor>
          <Comment id="{2B8B016F-782A-0544-8232-3EEBF40CAA5C}"/>
        </Anchor>
        <Assign userId="S::peter.tiktinsky@loreal.com::092b4956-0705-4a9b-a3b2-1d45d9b939ab" userName="TIKTINSKY Peter - ARTEFACT" userProvider="AD"/>
      </Event>
      <Event time="2026-04-28T02:46:54.72" id="{4CC486F0-2AA0-4CC7-BDDE-6CC8CD1024BF}">
        <Attribution userId="S::pierre-olivier.guillou@loreal.com::cc7e3ebb-6251-4d8b-af00-86fe86566c00" userName="GUILLOU Pierre-olivier" userProvider="AD"/>
        <Anchor>
          <Comment id="{2B8B016F-782A-0544-8232-3EEBF40CAA5C}"/>
        </Anchor>
        <SetTitle title="@TIKTINSKY Peter - ARTEFACT is it EAN/UPC code then same value than in product_ean attribute ? Need to check in databricks"/>
      </Event>
    </History>
  </Task>
</Tasks>
</file>

<file path=xl/documenttasks/documenttask8.xml><?xml version="1.0" encoding="utf-8"?>
<Tasks xmlns="http://schemas.microsoft.com/office/tasks/2019/documenttasks">
  <Task id="{7ABC35DB-F77F-6549-BA02-669249937C7C}">
    <Anchor>
      <Comment id="{E488B591-59A1-A94D-B107-4805DE2CF78B}"/>
    </Anchor>
    <History>
      <Event time="2025-12-01T14:44:51.50" id="{08EE09DA-A6B3-D14E-B010-BA2B9065E19B}">
        <Attribution userId="S::ellie.chen@loreal.com::0e83569d-d33d-4cdd-aaf5-c842747492ba" userName="CHEN Ellie - ARTEFACT" userProvider="AD"/>
        <Anchor>
          <Comment id="{E488B591-59A1-A94D-B107-4805DE2CF78B}"/>
        </Anchor>
        <Create/>
      </Event>
      <Event time="2025-12-01T14:44:51.50" id="{295692C5-D9B4-9245-8852-FBB3CB4007CE}">
        <Attribution userId="S::ellie.chen@loreal.com::0e83569d-d33d-4cdd-aaf5-c842747492ba" userName="CHEN Ellie - ARTEFACT" userProvider="AD"/>
        <Anchor>
          <Comment id="{E488B591-59A1-A94D-B107-4805DE2CF78B}"/>
        </Anchor>
        <Assign userId="S::julia.gnad@loreal.com::3192514e-5510-4071-95b7-03d6ed3cadb4" userName="GNAD Julia - ARTEFACT" userProvider="AD"/>
      </Event>
      <Event time="2025-12-01T14:44:51.50" id="{7BF0BE52-A8BD-DD4B-BD86-FEE44EEA219F}">
        <Attribution userId="S::ellie.chen@loreal.com::0e83569d-d33d-4cdd-aaf5-c842747492ba" userName="CHEN Ellie - ARTEFACT" userProvider="AD"/>
        <Anchor>
          <Comment id="{E488B591-59A1-A94D-B107-4805DE2CF78B}"/>
        </Anchor>
        <SetTitle title="@GNAD Julia - ARTEFACT - why does this say “copied”? "/>
      </Event>
    </History>
  </Task>
  <Task id="{6BE37FF2-BB05-47F0-9531-8DCBFFE9A66C}">
    <Anchor>
      <Comment id="{037AB39B-E1EA-47EE-A2C7-4BBB1A26FAEE}"/>
    </Anchor>
    <History>
      <Event time="2026-04-21T18:55:12.55" id="{DBCDB88E-671A-423E-92D9-05F99C1FD412}">
        <Attribution userId="S::ellie.chen@loreal.com::0e83569d-d33d-4cdd-aaf5-c842747492ba" userName="CHEN Ellie - ARTEFACT" userProvider="AD"/>
        <Anchor>
          <Comment id="{037AB39B-E1EA-47EE-A2C7-4BBB1A26FAEE}"/>
        </Anchor>
        <Create/>
      </Event>
      <Event time="2026-04-21T18:55:12.55" id="{F101A8BA-73F9-4A10-BD48-3853EA961D17}">
        <Attribution userId="S::ellie.chen@loreal.com::0e83569d-d33d-4cdd-aaf5-c842747492ba" userName="CHEN Ellie - ARTEFACT" userProvider="AD"/>
        <Anchor>
          <Comment id="{037AB39B-E1EA-47EE-A2C7-4BBB1A26FAEE}"/>
        </Anchor>
        <Assign userId="S::clement.malidor@loreal.com::9f3cd154-278a-4d44-8c32-d4df23a0a349" userName="MALIDOR Clement - VIE" userProvider="AD"/>
      </Event>
      <Event time="2026-04-21T18:55:12.55" id="{D2780DAA-F8D4-427D-83DC-5973F124D748}">
        <Attribution userId="S::ellie.chen@loreal.com::0e83569d-d33d-4cdd-aaf5-c842747492ba" userName="CHEN Ellie - ARTEFACT" userProvider="AD"/>
        <Anchor>
          <Comment id="{037AB39B-E1EA-47EE-A2C7-4BBB1A26FAEE}"/>
        </Anchor>
        <SetTitle title="@MALIDOR Clement - VIE - Can you please make sure this is updated with the newest version of the KPI Catalog please?"/>
      </Event>
    </History>
  </Task>
</Tasks>
</file>

<file path=xl/documenttasks/documenttask9.xml><?xml version="1.0" encoding="utf-8"?>
<Tasks xmlns="http://schemas.microsoft.com/office/tasks/2019/documenttasks">
  <Task id="{C57F8507-6781-5140-AA41-F9B1E7B61CBA}">
    <Anchor>
      <Comment id="{448873B7-A31A-6948-BA3A-C3C39A829251}"/>
    </Anchor>
    <History>
      <Event time="2025-10-13T20:10:51.0" id="{91FFFAD3-D42E-4D5B-8745-3454581C0F53}">
        <Attribution userId="S::julia.gnad@loreal.com::3192514e-5510-4071-95b7-03d6ed3cadb4" userName="GNAD Julia - ARTEFACT" userProvider="AD"/>
        <Anchor>
          <Comment id="{448873B7-A31A-6948-BA3A-C3C39A829251}"/>
        </Anchor>
        <Create/>
      </Event>
      <Event time="2025-10-13T20:10:51.0" id="{A82AA71E-E66B-4749-B3D5-459B17B133F2}">
        <Attribution userId="S::julia.gnad@loreal.com::3192514e-5510-4071-95b7-03d6ed3cadb4" userName="GNAD Julia - ARTEFACT" userProvider="AD"/>
        <Anchor>
          <Comment id="{448873B7-A31A-6948-BA3A-C3C39A829251}"/>
        </Anchor>
        <Assign userId="S::ellie.chen@loreal.com::0e83569d-d33d-4cdd-aaf5-c842747492ba" userName="CHEN Ellie - ARTEFACT" userProvider="AD"/>
      </Event>
      <Event time="2025-10-13T20:10:51.0" id="{5D239163-472A-4ED6-9952-2D6558B2EA80}">
        <Attribution userId="S::julia.gnad@loreal.com::3192514e-5510-4071-95b7-03d6ed3cadb4" userName="GNAD Julia - ARTEFACT" userProvider="AD"/>
        <Anchor>
          <Comment id="{448873B7-A31A-6948-BA3A-C3C39A829251}"/>
        </Anchor>
        <SetTitle title="@CHEN Ellie - ARTEFACT Are we doing GA4 here or Bazaarvoice?"/>
      </Event>
      <Event time="2025-10-13T20:18:31.55" id="{FEDD17B1-2B72-4B07-BCB4-CA0FF7514B46}">
        <Attribution userId="S::julia.gnad@loreal.com::3192514e-5510-4071-95b7-03d6ed3cadb4" userName="GNAD Julia - ARTEFACT" userProvider="AD"/>
        <Anchor>
          <Comment id="{24121DC8-CB42-5545-9182-CC55EFDE3170}"/>
        </Anchor>
        <UnassignAll/>
      </Event>
      <Event time="2025-10-13T20:18:31.55" id="{DC264962-96A4-4FC4-8FF8-303421AA6B7C}">
        <Attribution userId="S::julia.gnad@loreal.com::3192514e-5510-4071-95b7-03d6ed3cadb4" userName="GNAD Julia - ARTEFACT" userProvider="AD"/>
        <Anchor>
          <Comment id="{24121DC8-CB42-5545-9182-CC55EFDE3170}"/>
        </Anchor>
        <Assign userId="S::peter.tiktinsky@loreal.com::092b4956-0705-4a9b-a3b2-1d45d9b939ab" userName="TIKTINSKY Peter - ARTEFACT" userProvider="AD"/>
      </Event>
    </History>
  </Task>
  <Task id="{2966E81D-FC8D-044C-BDA4-FABAF7B54E78}">
    <Anchor>
      <Comment id="{0C4D9410-EB64-C043-A76A-172E3C17CC0F}"/>
    </Anchor>
    <History>
      <Event time="2025-10-16T13:39:32.37" id="{0BFC4034-1D8C-49F9-952D-2E7701C2445C}">
        <Attribution userId="S::andres.gonzaleza@loreal.com::c64fb19e-5b42-416e-aa6d-6ffb1afe2aa2" userName="GONZALEZ Andres" userProvider="AD"/>
        <Anchor>
          <Comment id="{0C4D9410-EB64-C043-A76A-172E3C17CC0F}"/>
        </Anchor>
        <Create/>
      </Event>
      <Event time="2025-10-16T13:39:32.37" id="{A00A755A-DB53-4AE1-93CB-DEB4095BFB43}">
        <Attribution userId="S::andres.gonzaleza@loreal.com::c64fb19e-5b42-416e-aa6d-6ffb1afe2aa2" userName="GONZALEZ Andres" userProvider="AD"/>
        <Anchor>
          <Comment id="{0C4D9410-EB64-C043-A76A-172E3C17CC0F}"/>
        </Anchor>
        <Assign userId="S::julia.gnad@loreal.com::3192514e-5510-4071-95b7-03d6ed3cadb4" userName="GNAD Julia - ARTEFACT" userProvider="AD"/>
      </Event>
      <Event time="2025-10-16T13:39:32.37" id="{723F6697-B6E0-4D5D-AE23-A3365134DD0C}">
        <Attribution userId="S::andres.gonzaleza@loreal.com::c64fb19e-5b42-416e-aa6d-6ffb1afe2aa2" userName="GONZALEZ Andres" userProvider="AD"/>
        <Anchor>
          <Comment id="{0C4D9410-EB64-C043-A76A-172E3C17CC0F}"/>
        </Anchor>
        <SetTitle title="@GNAD Julia - ARTEFACT, Isn’t this our brand_customer_ID or MDM_ID coming from IDR process?"/>
      </Event>
    </History>
  </Task>
  <Task id="{F85C4337-5502-174E-84E1-DBC88EFF9556}">
    <Anchor>
      <Comment id="{2D0DFFB8-1B6F-6341-BDE6-990DED22B57F}"/>
    </Anchor>
    <History>
      <Event time="2025-10-20T14:27:27.62" id="{A5AD65FD-5B52-B349-8A6F-A1B6E932902A}">
        <Attribution userId="S::julia.gnad@loreal.com::3192514e-5510-4071-95b7-03d6ed3cadb4" userName="GNAD Julia - ARTEFACT" userProvider="AD"/>
        <Anchor>
          <Comment id="{B5AFBED5-6ABA-1740-BACC-160EAA2337C9}"/>
        </Anchor>
        <Create/>
      </Event>
      <Event time="2025-10-20T14:27:27.62" id="{FBC619E3-2709-8245-BC21-F109F8A9BBAB}">
        <Attribution userId="S::julia.gnad@loreal.com::3192514e-5510-4071-95b7-03d6ed3cadb4" userName="GNAD Julia - ARTEFACT" userProvider="AD"/>
        <Anchor>
          <Comment id="{B5AFBED5-6ABA-1740-BACC-160EAA2337C9}"/>
        </Anchor>
        <Assign userId="S::andres.gonzaleza@loreal.com::c64fb19e-5b42-416e-aa6d-6ffb1afe2aa2" userName="GONZALEZ Andres" userProvider="AD"/>
      </Event>
      <Event time="2025-10-20T14:27:27.62" id="{4FB53FBC-3618-8C46-8F54-80EE86F48A25}">
        <Attribution userId="S::julia.gnad@loreal.com::3192514e-5510-4071-95b7-03d6ed3cadb4" userName="GNAD Julia - ARTEFACT" userProvider="AD"/>
        <Anchor>
          <Comment id="{B5AFBED5-6ABA-1740-BACC-160EAA2337C9}"/>
        </Anchor>
        <SetTitle title="@GONZALEZ Andres does this mean we can include this?"/>
      </Event>
    </History>
  </Task>
  <Task id="{7FEB7C37-F0FA-AA4E-B19C-CE3E5C886F6E}">
    <Anchor>
      <Comment id="{5DDAEE45-03C2-CF4A-A6AC-4D27DB48E5E7}"/>
    </Anchor>
    <History>
      <Event time="2025-10-13T20:25:07.91" id="{F5B8E6C1-305A-4B6E-82DB-6A74C4D9F1F3}">
        <Attribution userId="S::peter.tiktinsky@loreal.com::092b4956-0705-4a9b-a3b2-1d45d9b939ab" userName="TIKTINSKY Peter - ARTEFACT" userProvider="AD"/>
        <Anchor>
          <Comment id="{5DDAEE45-03C2-CF4A-A6AC-4D27DB48E5E7}"/>
        </Anchor>
        <Create/>
      </Event>
      <Event time="2025-10-13T20:25:07.91" id="{AD5442B7-ABC1-43F6-BB2C-977CC9551F9D}">
        <Attribution userId="S::peter.tiktinsky@loreal.com::092b4956-0705-4a9b-a3b2-1d45d9b939ab" userName="TIKTINSKY Peter - ARTEFACT" userProvider="AD"/>
        <Anchor>
          <Comment id="{5DDAEE45-03C2-CF4A-A6AC-4D27DB48E5E7}"/>
        </Anchor>
        <Assign userId="S::nafsika.esfandiari@loreal.com::68faaeb3-bae0-4608-98ee-5c9392397612" userName="ESFANDIARI Nafsika - ARTEFACT" userProvider="AD"/>
      </Event>
      <Event time="2025-10-13T20:25:07.91" id="{1172AF7A-F411-4A08-8DB6-B74B57C869D1}">
        <Attribution userId="S::peter.tiktinsky@loreal.com::092b4956-0705-4a9b-a3b2-1d45d9b939ab" userName="TIKTINSKY Peter - ARTEFACT" userProvider="AD"/>
        <Anchor>
          <Comment id="{5DDAEE45-03C2-CF4A-A6AC-4D27DB48E5E7}"/>
        </Anchor>
        <SetTitle title="@ESFANDIARI Nafsika - ARTEFACT add source tables and definitions for the loyalty fields you added please!"/>
      </Event>
      <Event time="2025-10-16T18:32:53.39" id="{27E124DC-82E4-404D-AA00-CB1A5D55078F}">
        <Attribution userId="S::nafsika.esfandiari@loreal.com::68faaeb3-bae0-4608-98ee-5c9392397612" userName="ESFANDIARI Nafsika - ARTEFACT" userProvider="AD"/>
        <Progress percentComplete="100"/>
      </Event>
    </History>
  </Task>
  <Task id="{F816FA5B-D2DE-6744-90E1-45CE4713D11E}">
    <Anchor>
      <Comment id="{22E7CDEC-C2C1-AB4C-ACF5-E9CD6C06D60C}"/>
    </Anchor>
    <History>
      <Event time="2025-10-20T12:58:31.06" id="{ED25414C-3997-42D7-97D0-11B73254885A}">
        <Attribution userId="S::pierre-olivier.guillou@loreal.com::cc7e3ebb-6251-4d8b-af00-86fe86566c00" userName="GUILLOU Pierre-olivier" userProvider="AD"/>
        <Anchor>
          <Comment id="{22E7CDEC-C2C1-AB4C-ACF5-E9CD6C06D60C}"/>
        </Anchor>
        <Create/>
      </Event>
      <Event time="2025-10-20T12:58:31.06" id="{FBFBAEF9-9F0B-4C88-8430-CF86684D8123}">
        <Attribution userId="S::pierre-olivier.guillou@loreal.com::cc7e3ebb-6251-4d8b-af00-86fe86566c00" userName="GUILLOU Pierre-olivier" userProvider="AD"/>
        <Anchor>
          <Comment id="{22E7CDEC-C2C1-AB4C-ACF5-E9CD6C06D60C}"/>
        </Anchor>
        <Assign userId="S::julia.gnad@loreal.com::3192514e-5510-4071-95b7-03d6ed3cadb4" userName="GNAD Julia - ARTEFACT" userProvider="AD"/>
      </Event>
      <Event time="2025-10-20T12:58:31.06" id="{E3E5CACD-6319-4681-81DB-4EB6F2886375}">
        <Attribution userId="S::pierre-olivier.guillou@loreal.com::cc7e3ebb-6251-4d8b-af00-86fe86566c00" userName="GUILLOU Pierre-olivier" userProvider="AD"/>
        <Anchor>
          <Comment id="{22E7CDEC-C2C1-AB4C-ACF5-E9CD6C06D60C}"/>
        </Anchor>
        <SetTitle title="@GNAD Julia - ARTEFACT @CHEN Ellie - ARTEFACT is this a prioritization you did ? We need to associate use case to P1 to justify it"/>
      </Event>
    </History>
  </Task>
  <Task id="{F2ABDC5C-33FE-7C49-AB5A-CC622A379C36}">
    <Anchor>
      <Comment id="{8B4F2F51-287A-B347-8072-4A46CF0010E3}"/>
    </Anchor>
    <History>
      <Event time="2025-10-14T18:48:07.77" id="{78698850-109F-42FB-BB37-1972C801145A}">
        <Attribution userId="S::julia.gnad@loreal.com::3192514e-5510-4071-95b7-03d6ed3cadb4" userName="GNAD Julia - ARTEFACT" userProvider="AD"/>
        <Anchor>
          <Comment id="{AA94E40E-DDEB-9A45-86BB-5F7643989669}"/>
        </Anchor>
        <Create/>
      </Event>
      <Event time="2025-10-14T18:48:07.77" id="{ED11C9C7-0ABE-43A9-BC67-FBCFD3D7B858}">
        <Attribution userId="S::julia.gnad@loreal.com::3192514e-5510-4071-95b7-03d6ed3cadb4" userName="GNAD Julia - ARTEFACT" userProvider="AD"/>
        <Anchor>
          <Comment id="{AA94E40E-DDEB-9A45-86BB-5F7643989669}"/>
        </Anchor>
        <Assign userId="S::stephanie.palanca@loreal.com::6781056a-da74-4e54-abd3-10df0f26ad43" userName="PALANCA Stephanie - ARTEFACT" userProvider="AD"/>
      </Event>
      <Event time="2025-10-14T18:48:07.77" id="{E4FC5A7B-2BE3-4D02-983B-93140AE6BA6F}">
        <Attribution userId="S::julia.gnad@loreal.com::3192514e-5510-4071-95b7-03d6ed3cadb4" userName="GNAD Julia - ARTEFACT" userProvider="AD"/>
        <Anchor>
          <Comment id="{AA94E40E-DDEB-9A45-86BB-5F7643989669}"/>
        </Anchor>
        <SetTitle title="@PALANCA Stephanie - ARTEFACT Just adding you here for context with the ticket :)"/>
      </Event>
    </History>
  </Task>
  <Task id="{FC937167-1FB3-C54B-9B0A-6CDC57B141B2}">
    <Anchor>
      <Comment id="{4270B7A0-DBDB-2D40-BE07-A1F3BF259287}"/>
    </Anchor>
    <History>
      <Event time="2025-10-13T20:11:48.51" id="{EAEA62A0-DFFF-4019-973D-05E41E61DA56}">
        <Attribution userId="S::peter.tiktinsky@loreal.com::092b4956-0705-4a9b-a3b2-1d45d9b939ab" userName="TIKTINSKY Peter - ARTEFACT" userProvider="AD"/>
        <Anchor>
          <Comment id="{64B08F73-677A-DE48-BA5C-E69919D31515}"/>
        </Anchor>
        <Create/>
      </Event>
      <Event time="2025-10-13T20:11:48.51" id="{935FE538-7A11-435B-B186-734883B969E6}">
        <Attribution userId="S::peter.tiktinsky@loreal.com::092b4956-0705-4a9b-a3b2-1d45d9b939ab" userName="TIKTINSKY Peter - ARTEFACT" userProvider="AD"/>
        <Anchor>
          <Comment id="{64B08F73-677A-DE48-BA5C-E69919D31515}"/>
        </Anchor>
        <Assign userId="S::nafsika.esfandiari@loreal.com::68faaeb3-bae0-4608-98ee-5c9392397612" userName="ESFANDIARI Nafsika - ARTEFACT" userProvider="AD"/>
      </Event>
      <Event time="2025-10-13T20:11:48.51" id="{AA036F10-3F19-45AE-A969-DEECEA4771D0}">
        <Attribution userId="S::peter.tiktinsky@loreal.com::092b4956-0705-4a9b-a3b2-1d45d9b939ab" userName="TIKTINSKY Peter - ARTEFACT" userProvider="AD"/>
        <Anchor>
          <Comment id="{64B08F73-677A-DE48-BA5C-E69919D31515}"/>
        </Anchor>
        <SetTitle title="@ESFANDIARI Nafsika - ARTEFACT"/>
      </Event>
      <Event time="2025-10-20T14:48:36.43" id="{1339F312-9937-FD4F-873B-91C5382EB118}">
        <Attribution userId="S::julia.gnad@loreal.com::3192514e-5510-4071-95b7-03d6ed3cadb4" userName="GNAD Julia - ARTEFACT" userProvider="AD"/>
        <Anchor>
          <Comment id="{8FF758DD-2195-8547-86F6-FE1632A8A61F}"/>
        </Anchor>
        <UnassignAll/>
      </Event>
      <Event time="2025-10-20T14:48:36.43" id="{227BEC58-9A9D-A548-8147-4C4BFED41D09}">
        <Attribution userId="S::julia.gnad@loreal.com::3192514e-5510-4071-95b7-03d6ed3cadb4" userName="GNAD Julia - ARTEFACT" userProvider="AD"/>
        <Anchor>
          <Comment id="{8FF758DD-2195-8547-86F6-FE1632A8A61F}"/>
        </Anchor>
        <Assign userId="S::andres.gonzaleza@loreal.com::c64fb19e-5b42-416e-aa6d-6ffb1afe2aa2" userName="GONZALEZ Andres" userProvider="AD"/>
      </Event>
    </History>
  </Task>
  <Task id="{5C788C75-C07D-C64C-8B35-84BDB870C5F8}">
    <Anchor>
      <Comment id="{40AFDEA6-267F-DD4D-BD0D-56615F2124E6}"/>
    </Anchor>
    <History>
      <Event time="2025-10-20T14:35:22.31" id="{F6AFB93B-5BCB-154F-BEEE-B9DA97574B5F}">
        <Attribution userId="S::julia.gnad@loreal.com::3192514e-5510-4071-95b7-03d6ed3cadb4" userName="GNAD Julia - ARTEFACT" userProvider="AD"/>
        <Anchor>
          <Comment id="{059A8F1B-E046-8247-BFF3-600160C8696D}"/>
        </Anchor>
        <Create/>
      </Event>
      <Event time="2025-10-20T14:35:22.31" id="{445E5F27-8ACA-794F-92EB-D6D9EC82AF8D}">
        <Attribution userId="S::julia.gnad@loreal.com::3192514e-5510-4071-95b7-03d6ed3cadb4" userName="GNAD Julia - ARTEFACT" userProvider="AD"/>
        <Anchor>
          <Comment id="{059A8F1B-E046-8247-BFF3-600160C8696D}"/>
        </Anchor>
        <Assign userId="S::peter.tiktinsky@loreal.com::092b4956-0705-4a9b-a3b2-1d45d9b939ab" userName="TIKTINSKY Peter - ARTEFACT" userProvider="AD"/>
      </Event>
      <Event time="2025-10-20T14:35:22.31" id="{6FE9D12A-65A7-C743-A76E-53CCE7BC9BF3}">
        <Attribution userId="S::julia.gnad@loreal.com::3192514e-5510-4071-95b7-03d6ed3cadb4" userName="GNAD Julia - ARTEFACT" userProvider="AD"/>
        <Anchor>
          <Comment id="{059A8F1B-E046-8247-BFF3-600160C8696D}"/>
        </Anchor>
        <SetTitle title="@TIKTINSKY Peter - ARTEFACT so we can add this in"/>
      </Event>
    </History>
  </Task>
  <Task id="{E6607195-4672-F946-AB54-9D0346ACD66B}">
    <Anchor>
      <Comment id="{EE9361F7-2681-CB43-A167-1BB4041D8533}"/>
    </Anchor>
    <History>
      <Event time="2025-10-13T20:36:00.61" id="{28C3645A-23E2-41EF-915B-89EE4E481340}">
        <Attribution userId="S::julia.gnad@loreal.com::3192514e-5510-4071-95b7-03d6ed3cadb4" userName="GNAD Julia - ARTEFACT" userProvider="AD"/>
        <Anchor>
          <Comment id="{782378E6-A433-3A43-A081-E57DCF228CC2}"/>
        </Anchor>
        <Create/>
      </Event>
      <Event time="2025-10-13T20:36:00.61" id="{F5551BA1-3BD9-44FF-815A-0AE8C49CBBF2}">
        <Attribution userId="S::julia.gnad@loreal.com::3192514e-5510-4071-95b7-03d6ed3cadb4" userName="GNAD Julia - ARTEFACT" userProvider="AD"/>
        <Anchor>
          <Comment id="{782378E6-A433-3A43-A081-E57DCF228CC2}"/>
        </Anchor>
        <Assign userId="S::nafsika.esfandiari@loreal.com::68faaeb3-bae0-4608-98ee-5c9392397612" userName="ESFANDIARI Nafsika - ARTEFACT" userProvider="AD"/>
      </Event>
      <Event time="2025-10-13T20:36:00.61" id="{2BA6BB35-39B1-4148-B0C8-335D7D977CED}">
        <Attribution userId="S::julia.gnad@loreal.com::3192514e-5510-4071-95b7-03d6ed3cadb4" userName="GNAD Julia - ARTEFACT" userProvider="AD"/>
        <Anchor>
          <Comment id="{782378E6-A433-3A43-A081-E57DCF228CC2}"/>
        </Anchor>
        <SetTitle title="@ESFANDIARI Nafsika - ARTEFACT"/>
      </Event>
    </History>
  </Task>
  <Task id="{5170FBA6-165B-AA4C-9BE9-68A3BEAA5DE1}">
    <Anchor>
      <Comment id="{5C6D5225-804A-D747-A388-79EF2F2893B7}"/>
    </Anchor>
    <History>
      <Event time="2025-10-14T16:51:27.87" id="{82A5C1C0-2427-40FC-899E-CDA63C4CB6AF}">
        <Attribution userId="S::julia.gnad@loreal.com::3192514e-5510-4071-95b7-03d6ed3cadb4" userName="GNAD Julia - ARTEFACT" userProvider="AD"/>
        <Anchor>
          <Comment id="{5C6D5225-804A-D747-A388-79EF2F2893B7}"/>
        </Anchor>
        <Create/>
      </Event>
      <Event time="2025-10-14T16:51:27.87" id="{4D2D03D5-85EE-4455-857E-13E627DD9362}">
        <Attribution userId="S::julia.gnad@loreal.com::3192514e-5510-4071-95b7-03d6ed3cadb4" userName="GNAD Julia - ARTEFACT" userProvider="AD"/>
        <Anchor>
          <Comment id="{5C6D5225-804A-D747-A388-79EF2F2893B7}"/>
        </Anchor>
        <Assign userId="S::nafsika.esfandiari@loreal.com::68faaeb3-bae0-4608-98ee-5c9392397612" userName="ESFANDIARI Nafsika - ARTEFACT" userProvider="AD"/>
      </Event>
      <Event time="2025-10-14T16:51:27.87" id="{2EFDF297-4703-4422-9BC2-16ABA3F903D2}">
        <Attribution userId="S::julia.gnad@loreal.com::3192514e-5510-4071-95b7-03d6ed3cadb4" userName="GNAD Julia - ARTEFACT" userProvider="AD"/>
        <Anchor>
          <Comment id="{5C6D5225-804A-D747-A388-79EF2F2893B7}"/>
        </Anchor>
        <SetTitle title="@ESFANDIARI Nafsika - ARTEFACT is this the logic behind the calculation? Which table is it in?"/>
      </Event>
      <Event time="2025-10-16T18:32:48.30" id="{847FB2EA-CD4E-478F-A04B-F0DD1FFB8D64}">
        <Attribution userId="S::nafsika.esfandiari@loreal.com::68faaeb3-bae0-4608-98ee-5c9392397612" userName="ESFANDIARI Nafsika - ARTEFACT" userProvider="AD"/>
        <Progress percentComplete="100"/>
      </Event>
    </History>
  </Task>
  <Task id="{641C5FCB-BC98-704B-B60B-A2080D5469F1}">
    <Anchor>
      <Comment id="{83050CB5-D7F9-9441-A59B-440643522F31}"/>
    </Anchor>
    <History>
      <Event time="2025-10-20T14:34:33.94" id="{F7FDAE34-650B-F347-B89B-8D79A7727161}">
        <Attribution userId="S::julia.gnad@loreal.com::3192514e-5510-4071-95b7-03d6ed3cadb4" userName="GNAD Julia - ARTEFACT" userProvider="AD"/>
        <Anchor>
          <Comment id="{D75443B2-5486-B847-B225-761C23254899}"/>
        </Anchor>
        <Create/>
      </Event>
      <Event time="2025-10-20T14:34:33.94" id="{8A01F6E5-E071-394B-A5F6-BC6EA96042AD}">
        <Attribution userId="S::julia.gnad@loreal.com::3192514e-5510-4071-95b7-03d6ed3cadb4" userName="GNAD Julia - ARTEFACT" userProvider="AD"/>
        <Anchor>
          <Comment id="{D75443B2-5486-B847-B225-761C23254899}"/>
        </Anchor>
        <Assign userId="S::peter.tiktinsky@loreal.com::092b4956-0705-4a9b-a3b2-1d45d9b939ab" userName="TIKTINSKY Peter - ARTEFACT" userProvider="AD"/>
      </Event>
      <Event time="2025-10-20T14:34:33.94" id="{C06582ED-0F6B-4447-9572-0C425C80103A}">
        <Attribution userId="S::julia.gnad@loreal.com::3192514e-5510-4071-95b7-03d6ed3cadb4" userName="GNAD Julia - ARTEFACT" userProvider="AD"/>
        <Anchor>
          <Comment id="{D75443B2-5486-B847-B225-761C23254899}"/>
        </Anchor>
        <SetTitle title="@TIKTINSKY Peter - ARTEFACT fine to keep both though? "/>
      </Event>
    </History>
  </Task>
  <Task id="{9D04A4E1-EBCE-FD43-BAFF-6EFF8596DE4F}">
    <Anchor>
      <Comment id="{D1381D37-6D20-0141-A5EB-3B690C06AB16}"/>
    </Anchor>
    <History>
      <Event time="2025-10-14T18:48:45.38" id="{550AA8F1-D9DE-4691-918B-4E356BFDA05B}">
        <Attribution userId="S::julia.gnad@loreal.com::3192514e-5510-4071-95b7-03d6ed3cadb4" userName="GNAD Julia - ARTEFACT" userProvider="AD"/>
        <Anchor>
          <Comment id="{36D737A6-14D9-D741-AC3E-1261AED5BB4E}"/>
        </Anchor>
        <Create/>
      </Event>
      <Event time="2025-10-14T18:48:45.38" id="{E7A1B302-5D2D-4CA7-A2C8-F38CDDF6C03C}">
        <Attribution userId="S::julia.gnad@loreal.com::3192514e-5510-4071-95b7-03d6ed3cadb4" userName="GNAD Julia - ARTEFACT" userProvider="AD"/>
        <Anchor>
          <Comment id="{36D737A6-14D9-D741-AC3E-1261AED5BB4E}"/>
        </Anchor>
        <Assign userId="S::nafsika.esfandiari@loreal.com::68faaeb3-bae0-4608-98ee-5c9392397612" userName="ESFANDIARI Nafsika - ARTEFACT" userProvider="AD"/>
      </Event>
      <Event time="2025-10-14T18:48:45.38" id="{5DC1E6F4-3F03-4203-9B44-CD5C1CE3539B}">
        <Attribution userId="S::julia.gnad@loreal.com::3192514e-5510-4071-95b7-03d6ed3cadb4" userName="GNAD Julia - ARTEFACT" userProvider="AD"/>
        <Anchor>
          <Comment id="{36D737A6-14D9-D741-AC3E-1261AED5BB4E}"/>
        </Anchor>
        <SetTitle title="@ESFANDIARI Nafsika - ARTEFACT why?Sorry just looking for more context :)"/>
      </Event>
    </History>
  </Task>
  <Task id="{90022AF1-5164-A243-9DA6-DCFB3D617500}">
    <Anchor>
      <Comment id="{6D9C9B89-D187-B44A-98F7-17735F730137}"/>
    </Anchor>
    <History>
      <Event time="2025-10-13T14:20:59.98" id="{140619CB-8365-442E-AD02-0F9949A3D5F3}">
        <Attribution userId="S::julia.gnad@loreal.com::3192514e-5510-4071-95b7-03d6ed3cadb4" userName="GNAD Julia - ARTEFACT" userProvider="AD"/>
        <Anchor>
          <Comment id="{6D9C9B89-D187-B44A-98F7-17735F730137}"/>
        </Anchor>
        <Create/>
      </Event>
      <Event time="2025-10-13T14:20:59.98" id="{1C9D3F9C-15B7-4D16-83B5-3DAB3EE2B47D}">
        <Attribution userId="S::julia.gnad@loreal.com::3192514e-5510-4071-95b7-03d6ed3cadb4" userName="GNAD Julia - ARTEFACT" userProvider="AD"/>
        <Anchor>
          <Comment id="{6D9C9B89-D187-B44A-98F7-17735F730137}"/>
        </Anchor>
        <Assign userId="S::peter.tiktinsky@loreal.com::092b4956-0705-4a9b-a3b2-1d45d9b939ab" userName="TIKTINSKY Peter - ARTEFACT" userProvider="AD"/>
      </Event>
      <Event time="2025-10-13T14:20:59.98" id="{53FD0E0E-CA0A-40BD-9091-ADCFEE941E90}">
        <Attribution userId="S::julia.gnad@loreal.com::3192514e-5510-4071-95b7-03d6ed3cadb4" userName="GNAD Julia - ARTEFACT" userProvider="AD"/>
        <Anchor>
          <Comment id="{6D9C9B89-D187-B44A-98F7-17735F730137}"/>
        </Anchor>
        <SetTitle title="Are these flagged because they are calculated and it needs to be known? @TIKTINSKY Peter - ARTEFACT"/>
      </Event>
    </History>
  </Task>
  <Task id="{418ED0FE-B990-C948-AE44-53E520643BBB}">
    <Anchor>
      <Comment id="{70252D66-2562-824C-B0F6-740E1BDDC6F5}"/>
    </Anchor>
    <History>
      <Event time="2025-10-20T14:51:28.77" id="{E86C647B-243A-4F45-BDAD-5B6C82132640}">
        <Attribution userId="S::julia.gnad@loreal.com::3192514e-5510-4071-95b7-03d6ed3cadb4" userName="GNAD Julia - ARTEFACT" userProvider="AD"/>
        <Anchor>
          <Comment id="{B38C899A-1FA5-E043-9E18-49A31C23AFB1}"/>
        </Anchor>
        <Create/>
      </Event>
      <Event time="2025-10-20T14:51:28.77" id="{90E024A0-65F1-3946-A534-DED04CAE3441}">
        <Attribution userId="S::julia.gnad@loreal.com::3192514e-5510-4071-95b7-03d6ed3cadb4" userName="GNAD Julia - ARTEFACT" userProvider="AD"/>
        <Anchor>
          <Comment id="{B38C899A-1FA5-E043-9E18-49A31C23AFB1}"/>
        </Anchor>
        <Assign userId="S::peter.tiktinsky@loreal.com::092b4956-0705-4a9b-a3b2-1d45d9b939ab" userName="TIKTINSKY Peter - ARTEFACT" userProvider="AD"/>
      </Event>
      <Event time="2025-10-20T14:51:28.77" id="{29B70947-AFEA-9F49-8E51-77D45923DE0D}">
        <Attribution userId="S::julia.gnad@loreal.com::3192514e-5510-4071-95b7-03d6ed3cadb4" userName="GNAD Julia - ARTEFACT" userProvider="AD"/>
        <Anchor>
          <Comment id="{B38C899A-1FA5-E043-9E18-49A31C23AFB1}"/>
        </Anchor>
        <SetTitle title="@TIKTINSKY Peter - ARTEFACT what do you think here? "/>
      </Event>
    </History>
  </Task>
</Tasks>
</file>

<file path=xl/documenttasks/documenttask10.xml><?xml version="1.0" encoding="utf-8"?>
<Tasks xmlns="http://schemas.microsoft.com/office/tasks/2019/documenttasks">
  <Task id="{9CCE7A05-71D0-46EC-990C-C258B02BEFFC}">
    <Anchor>
      <Comment id="{5450F4F0-E6F5-4687-B8C2-501F0454813D}"/>
    </Anchor>
    <History>
      <Event time="2026-01-20T16:40:56.77" id="{BF723127-1459-4472-9B68-ED95AC14C169}">
        <Attribution userId="S::julia.gnad@loreal.com::3192514e-5510-4071-95b7-03d6ed3cadb4" userName="GNAD Julia - ARTEFACT" userProvider="AD"/>
        <Anchor>
          <Comment id="{9C61CCA7-2B22-494B-B88A-B085209859AB}"/>
        </Anchor>
        <Create/>
      </Event>
      <Event time="2026-01-20T16:40:56.77" id="{C47C369C-85A5-4E00-AFBB-1DBB75DDAF6B}">
        <Attribution userId="S::julia.gnad@loreal.com::3192514e-5510-4071-95b7-03d6ed3cadb4" userName="GNAD Julia - ARTEFACT" userProvider="AD"/>
        <Anchor>
          <Comment id="{9C61CCA7-2B22-494B-B88A-B085209859AB}"/>
        </Anchor>
        <Assign userId="S::javeria.malik@loreal.com::c4aa176c-80b8-4e1d-8a59-570c91ead8c6" userName="MALIK Javeria - ARTEFACT" userProvider="AD"/>
      </Event>
      <Event time="2026-01-20T16:40:56.77" id="{CADDCDF9-91F2-41F9-BD74-B78AEF409E0B}">
        <Attribution userId="S::julia.gnad@loreal.com::3192514e-5510-4071-95b7-03d6ed3cadb4" userName="GNAD Julia - ARTEFACT" userProvider="AD"/>
        <Anchor>
          <Comment id="{9C61CCA7-2B22-494B-B88A-B085209859AB}"/>
        </Anchor>
        <SetTitle title="@MALIK Javeria - ARTEFACT is this correct?"/>
      </Event>
    </History>
  </Task>
  <Task id="{ED2491F2-AED3-470B-9A70-BDFB4FDE31AA}">
    <Anchor>
      <Comment id="{F94A3B1A-0F9A-41A2-98B6-0B5832294860}"/>
    </Anchor>
    <History>
      <Event time="2025-10-14T18:48:45.38" id="{550AA8F1-D9DE-4691-918B-4E356BFDA05B}">
        <Attribution userId="S::julia.gnad@loreal.com::3192514e-5510-4071-95b7-03d6ed3cadb4" userName="GNAD Julia - ARTEFACT" userProvider="AD"/>
        <Anchor>
          <Comment id="{CAB78439-F22A-4F7C-BA93-438EE8A4865F}"/>
        </Anchor>
        <Create/>
      </Event>
      <Event time="2025-10-14T18:48:45.38" id="{E7A1B302-5D2D-4CA7-A2C8-F38CDDF6C03C}">
        <Attribution userId="S::julia.gnad@loreal.com::3192514e-5510-4071-95b7-03d6ed3cadb4" userName="GNAD Julia - ARTEFACT" userProvider="AD"/>
        <Anchor>
          <Comment id="{CAB78439-F22A-4F7C-BA93-438EE8A4865F}"/>
        </Anchor>
        <Assign userId="S::nafsika.esfandiari@loreal.com::68faaeb3-bae0-4608-98ee-5c9392397612" userName="ESFANDIARI Nafsika - ARTEFACT" userProvider="AD"/>
      </Event>
      <Event time="2025-10-14T18:48:45.38" id="{5DC1E6F4-3F03-4203-9B44-CD5C1CE3539B}">
        <Attribution userId="S::julia.gnad@loreal.com::3192514e-5510-4071-95b7-03d6ed3cadb4" userName="GNAD Julia - ARTEFACT" userProvider="AD"/>
        <Anchor>
          <Comment id="{CAB78439-F22A-4F7C-BA93-438EE8A4865F}"/>
        </Anchor>
        <SetTitle title="@ESFANDIARI Nafsika - ARTEFACT why?Sorry just looking for more context :)"/>
      </Event>
    </History>
  </Task>
</Task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104321</xdr:colOff>
      <xdr:row>3</xdr:row>
      <xdr:rowOff>58964</xdr:rowOff>
    </xdr:from>
    <xdr:to>
      <xdr:col>0</xdr:col>
      <xdr:colOff>1933121</xdr:colOff>
      <xdr:row>17</xdr:row>
      <xdr:rowOff>138336</xdr:rowOff>
    </xdr:to>
    <mc:AlternateContent xmlns:mc="http://schemas.openxmlformats.org/markup-compatibility/2006" xmlns:a14="http://schemas.microsoft.com/office/drawing/2010/main">
      <mc:Choice Requires="a14">
        <xdr:graphicFrame macro="">
          <xdr:nvGraphicFramePr>
            <xdr:cNvPr id="2" name=" Impact Analysis Bucket">
              <a:extLst>
                <a:ext uri="{FF2B5EF4-FFF2-40B4-BE49-F238E27FC236}">
                  <a16:creationId xmlns:a16="http://schemas.microsoft.com/office/drawing/2014/main" id="{35278769-8642-5EFD-AB2B-FC07306AABEE}"/>
                </a:ext>
              </a:extLst>
            </xdr:cNvPr>
            <xdr:cNvGraphicFramePr/>
          </xdr:nvGraphicFramePr>
          <xdr:xfrm>
            <a:off x="0" y="0"/>
            <a:ext cx="0" cy="0"/>
          </xdr:xfrm>
          <a:graphic>
            <a:graphicData uri="http://schemas.microsoft.com/office/drawing/2010/slicer">
              <sle:slicer xmlns:sle="http://schemas.microsoft.com/office/drawing/2010/slicer" name=" Impact Analysis Bucket"/>
            </a:graphicData>
          </a:graphic>
        </xdr:graphicFrame>
      </mc:Choice>
      <mc:Fallback xmlns="">
        <xdr:sp macro="" textlink="">
          <xdr:nvSpPr>
            <xdr:cNvPr id="0" name=""/>
            <xdr:cNvSpPr>
              <a:spLocks noTextEdit="1"/>
            </xdr:cNvSpPr>
          </xdr:nvSpPr>
          <xdr:spPr>
            <a:xfrm>
              <a:off x="104321" y="684893"/>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90714</xdr:colOff>
      <xdr:row>18</xdr:row>
      <xdr:rowOff>58964</xdr:rowOff>
    </xdr:from>
    <xdr:to>
      <xdr:col>0</xdr:col>
      <xdr:colOff>1919514</xdr:colOff>
      <xdr:row>32</xdr:row>
      <xdr:rowOff>138336</xdr:rowOff>
    </xdr:to>
    <mc:AlternateContent xmlns:mc="http://schemas.openxmlformats.org/markup-compatibility/2006" xmlns:a14="http://schemas.microsoft.com/office/drawing/2010/main">
      <mc:Choice Requires="a14">
        <xdr:graphicFrame macro="">
          <xdr:nvGraphicFramePr>
            <xdr:cNvPr id="3" name="ID">
              <a:extLst>
                <a:ext uri="{FF2B5EF4-FFF2-40B4-BE49-F238E27FC236}">
                  <a16:creationId xmlns:a16="http://schemas.microsoft.com/office/drawing/2014/main" id="{1401AA39-A603-525B-0512-46B2DE676A09}"/>
                </a:ext>
              </a:extLst>
            </xdr:cNvPr>
            <xdr:cNvGraphicFramePr/>
          </xdr:nvGraphicFramePr>
          <xdr:xfrm>
            <a:off x="0" y="0"/>
            <a:ext cx="0" cy="0"/>
          </xdr:xfrm>
          <a:graphic>
            <a:graphicData uri="http://schemas.microsoft.com/office/drawing/2010/slicer">
              <sle:slicer xmlns:sle="http://schemas.microsoft.com/office/drawing/2010/slicer" name="ID"/>
            </a:graphicData>
          </a:graphic>
        </xdr:graphicFrame>
      </mc:Choice>
      <mc:Fallback xmlns="">
        <xdr:sp macro="" textlink="">
          <xdr:nvSpPr>
            <xdr:cNvPr id="0" name=""/>
            <xdr:cNvSpPr>
              <a:spLocks noTextEdit="1"/>
            </xdr:cNvSpPr>
          </xdr:nvSpPr>
          <xdr:spPr>
            <a:xfrm>
              <a:off x="90714" y="3406321"/>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121557</xdr:colOff>
      <xdr:row>33</xdr:row>
      <xdr:rowOff>89807</xdr:rowOff>
    </xdr:from>
    <xdr:to>
      <xdr:col>1</xdr:col>
      <xdr:colOff>1641928</xdr:colOff>
      <xdr:row>50</xdr:row>
      <xdr:rowOff>136072</xdr:rowOff>
    </xdr:to>
    <mc:AlternateContent xmlns:mc="http://schemas.openxmlformats.org/markup-compatibility/2006" xmlns:a14="http://schemas.microsoft.com/office/drawing/2010/main">
      <mc:Choice Requires="a14">
        <xdr:graphicFrame macro="">
          <xdr:nvGraphicFramePr>
            <xdr:cNvPr id="4" name="Target Domain">
              <a:extLst>
                <a:ext uri="{FF2B5EF4-FFF2-40B4-BE49-F238E27FC236}">
                  <a16:creationId xmlns:a16="http://schemas.microsoft.com/office/drawing/2014/main" id="{A15BEC5C-4E19-6643-27D9-6974BD4FEBEB}"/>
                </a:ext>
              </a:extLst>
            </xdr:cNvPr>
            <xdr:cNvGraphicFramePr/>
          </xdr:nvGraphicFramePr>
          <xdr:xfrm>
            <a:off x="0" y="0"/>
            <a:ext cx="0" cy="0"/>
          </xdr:xfrm>
          <a:graphic>
            <a:graphicData uri="http://schemas.microsoft.com/office/drawing/2010/slicer">
              <sle:slicer xmlns:sle="http://schemas.microsoft.com/office/drawing/2010/slicer" name="Target Domain"/>
            </a:graphicData>
          </a:graphic>
        </xdr:graphicFrame>
      </mc:Choice>
      <mc:Fallback xmlns="">
        <xdr:sp macro="" textlink="">
          <xdr:nvSpPr>
            <xdr:cNvPr id="0" name=""/>
            <xdr:cNvSpPr>
              <a:spLocks noTextEdit="1"/>
            </xdr:cNvSpPr>
          </xdr:nvSpPr>
          <xdr:spPr>
            <a:xfrm>
              <a:off x="121557" y="6158593"/>
              <a:ext cx="3615871" cy="3130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1967593</xdr:colOff>
      <xdr:row>2</xdr:row>
      <xdr:rowOff>175985</xdr:rowOff>
    </xdr:from>
    <xdr:to>
      <xdr:col>1</xdr:col>
      <xdr:colOff>1700893</xdr:colOff>
      <xdr:row>33</xdr:row>
      <xdr:rowOff>9070</xdr:rowOff>
    </xdr:to>
    <mc:AlternateContent xmlns:mc="http://schemas.openxmlformats.org/markup-compatibility/2006" xmlns:a14="http://schemas.microsoft.com/office/drawing/2010/main">
      <mc:Choice Requires="a14">
        <xdr:graphicFrame macro="">
          <xdr:nvGraphicFramePr>
            <xdr:cNvPr id="5" name="Attribute">
              <a:extLst>
                <a:ext uri="{FF2B5EF4-FFF2-40B4-BE49-F238E27FC236}">
                  <a16:creationId xmlns:a16="http://schemas.microsoft.com/office/drawing/2014/main" id="{B73B469D-D179-8E66-5212-FC1BF936B4C4}"/>
                </a:ext>
              </a:extLst>
            </xdr:cNvPr>
            <xdr:cNvGraphicFramePr/>
          </xdr:nvGraphicFramePr>
          <xdr:xfrm>
            <a:off x="0" y="0"/>
            <a:ext cx="0" cy="0"/>
          </xdr:xfrm>
          <a:graphic>
            <a:graphicData uri="http://schemas.microsoft.com/office/drawing/2010/slicer">
              <sle:slicer xmlns:sle="http://schemas.microsoft.com/office/drawing/2010/slicer" name="Attribute"/>
            </a:graphicData>
          </a:graphic>
        </xdr:graphicFrame>
      </mc:Choice>
      <mc:Fallback xmlns="">
        <xdr:sp macro="" textlink="">
          <xdr:nvSpPr>
            <xdr:cNvPr id="0" name=""/>
            <xdr:cNvSpPr>
              <a:spLocks noTextEdit="1"/>
            </xdr:cNvSpPr>
          </xdr:nvSpPr>
          <xdr:spPr>
            <a:xfrm>
              <a:off x="1967593" y="620485"/>
              <a:ext cx="1828800" cy="54573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657337</xdr:colOff>
      <xdr:row>16</xdr:row>
      <xdr:rowOff>201707</xdr:rowOff>
    </xdr:from>
    <xdr:to>
      <xdr:col>7</xdr:col>
      <xdr:colOff>522317</xdr:colOff>
      <xdr:row>26</xdr:row>
      <xdr:rowOff>181030</xdr:rowOff>
    </xdr:to>
    <xdr:pic>
      <xdr:nvPicPr>
        <xdr:cNvPr id="4" name="Image 1">
          <a:extLst>
            <a:ext uri="{FF2B5EF4-FFF2-40B4-BE49-F238E27FC236}">
              <a16:creationId xmlns:a16="http://schemas.microsoft.com/office/drawing/2014/main" id="{7780D727-5A7C-DAA5-652F-CC7C9E9B5C4B}"/>
            </a:ext>
          </a:extLst>
        </xdr:cNvPr>
        <xdr:cNvPicPr>
          <a:picLocks noChangeAspect="1"/>
        </xdr:cNvPicPr>
      </xdr:nvPicPr>
      <xdr:blipFill>
        <a:blip xmlns:r="http://schemas.openxmlformats.org/officeDocument/2006/relationships" r:embed="rId1"/>
        <a:stretch>
          <a:fillRect/>
        </a:stretch>
      </xdr:blipFill>
      <xdr:spPr>
        <a:xfrm>
          <a:off x="6036161" y="3585883"/>
          <a:ext cx="1689970" cy="1983383"/>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B7F2CDB-9812-4FE1-A56A-F562407ECAF5}">
    <nsvFilter filterId="{81B376C2-517A-4AA7-B2F4-0D775F28FAF2}" ref="A4:AQ376" tableId="0">
      <columnFilter colId="9">
        <filter colId="9">
          <x:filters>
            <x:filter val="Y"/>
          </x:filters>
        </filter>
      </columnFilter>
    </nsvFilter>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G_View" id="{950E4796-4C73-4FF8-98E0-72C9B344CE90}">
    <nsvFilter filterId="{7C264C9C-241E-4F4C-B1E0-62A68795F71E}" ref="A3:BB445" tableId="0"/>
  </namedSheetView>
  <namedSheetView name="View1" id="{E5AB19DB-4FBF-4155-BE6C-35E3F5013D3D}"/>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G_View" id="{D473BCD0-00E3-CD4E-B831-EEE7751A3205}">
    <nsvFilter filterId="{7C264C9C-241E-4F4C-B1E0-62A68795F71E}" ref="A3:P385" tableId="0"/>
  </namedSheetView>
  <namedSheetView name="View1" id="{ABE8ACB1-CC5C-8C4F-B35A-7B1FD2F38FE1}"/>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My" id="{79239390-F752-45FB-A709-B9B87D140438}">
    <nsvFilter filterId="{5C33DB3C-7312-D84F-847E-1ADDBFEB5631}" ref="A4:T86" tableId="0">
      <columnFilter colId="11">
        <filter colId="11">
          <x:filters>
            <x:filter val="Backlog"/>
            <x:filter val="Blocked"/>
            <x:filter val="In Progress"/>
            <x:filter val="In Review"/>
          </x:filters>
        </filter>
      </columnFilter>
    </nsvFilter>
  </namedSheetView>
</namedSheetViews>
</file>

<file path=xl/persons/person.xml><?xml version="1.0" encoding="utf-8"?>
<personList xmlns="http://schemas.microsoft.com/office/spreadsheetml/2018/threadedcomments" xmlns:x="http://schemas.openxmlformats.org/spreadsheetml/2006/main">
  <person displayName="LY Cedric - ARTEFACT" id="{4C516F35-3CB0-9D4C-AA23-0B28C98EB58C}" userId="cedric.ly@loreal.com" providerId="PeoplePicker"/>
  <person displayName="CHEN Ellie - ARTEFACT" id="{341545E2-C9B3-481E-8190-A541C9B62D0A}" userId="ellie.chen@loreal.com" providerId="PeoplePicker"/>
  <person displayName="CIDADE Ian - ARTEFACT" id="{7D000D55-3DF9-4C3F-9695-CB82996AFF2F}" userId="ian.cidade@loreal.com" providerId="PeoplePicker"/>
  <person displayName="GNAD Julia - ARTEFACT" id="{FAEA551B-9F54-4E8A-9231-C917D92D95CA}" userId="julia.gnad@loreal.com" providerId="PeoplePicker"/>
  <person displayName="MALIK Javeria - ARTEFACT" id="{D2E20E4F-973E-4B14-B0ED-F9961FBCE30E}" userId="javeria.malik@loreal.com" providerId="PeoplePicker"/>
  <person displayName="HARRAFI Shahab - DATABRICKS" id="{3FF93CD2-3D81-415E-8993-07963334AACD}" userId="shahab.harrafi@loreal.com" providerId="PeoplePicker"/>
  <person displayName="MALIDOR Clement - VIE" id="{BE8FBDAD-95C5-C24D-8926-5C670AACF0D4}" userId="clement.malidor@loreal.com" providerId="PeoplePicker"/>
  <person displayName="TIKTINSKY Peter - ARTEFACT" id="{E6F23284-CDFA-4CED-A5F5-880D6E39FF73}" userId="peter.tiktinsky@loreal.com" providerId="PeoplePicker"/>
  <person displayName="GONZALEZ Andres" id="{85EDD40A-7D95-4131-A66F-942A4028CBCB}" userId="andres.gonzaleza@loreal.com" providerId="PeoplePicker"/>
  <person displayName="PALANCA Stephanie - ARTEFACT" id="{BC0D7CC2-A70F-4514-8277-6AE5CA8BD977}" userId="stephanie.palanca@loreal.com" providerId="PeoplePicker"/>
  <person displayName="ESFANDIARI Nafsika - ARTEFACT" id="{84C120C9-58D2-44E0-A522-DE2CAAFBEDF4}" userId="nafsika.esfandiari@loreal.com" providerId="PeoplePicker"/>
  <person displayName="PETERSON DUTOYA Jeremy - VIE" id="{2AE94F40-8B88-3B41-940B-1255E40AC1C2}" userId="jeremy.petersondutoya@loreal.com" providerId="PeoplePicker"/>
  <person displayName="GUILLOU Pierre-olivier" id="{F0EAC25D-71BB-480D-A7EC-7C8D589E19F8}" userId="pierre-olivier.guillou@loreal.com" providerId="PeoplePicker"/>
  <person displayName="LY Cedric - ARTEFACT" id="{8B1A5533-EA32-477E-9F66-C4CA83EF0815}" userId="S::cedric.ly@loreal.com::80082c58-fe86-4e1f-ae6f-8e9defa3e669" providerId="AD"/>
  <person displayName="CHEN Ellie - ARTEFACT" id="{FEC2BFE8-E999-9C47-BA45-DA44B3112485}" userId="S::ellie.chen@loreal.com::0e83569d-d33d-4cdd-aaf5-c842747492ba" providerId="AD"/>
  <person displayName="CIDADE Ian - ARTEFACT" id="{A2E9D667-BFAE-7A42-88D0-F855D871FBEA}" userId="S::ian.cidade@loreal.com::8a78efa8-edbc-4aa3-98f0-0333526d1345" providerId="AD"/>
  <person displayName="GNAD Julia - ARTEFACT" id="{81C0D849-82EF-4E66-B937-3309C060F065}" userId="S::julia.gnad@loreal.com::3192514e-5510-4071-95b7-03d6ed3cadb4" providerId="AD"/>
  <person displayName="COQUIDE Jerome" id="{3F05D4AC-3885-4032-AFAE-262286B40482}" userId="S::jerome.coquide@loreal.com::9a669f2d-ccbf-4070-aebb-ce6e174e7762" providerId="AD"/>
  <person displayName="TIKTINSKY Peter - ARTEFACT" id="{E07BD2C9-B359-471E-BC5F-10108CA519CC}" userId="S::peter.tiktinsky@loreal.com::092b4956-0705-4a9b-a3b2-1d45d9b939ab" providerId="AD"/>
  <person displayName="GONZALEZ Andres" id="{EB08A747-D541-894F-ACD2-AFA1D00336B4}" userId="S::andres.gonzaleza@loreal.com::c64fb19e-5b42-416e-aa6d-6ffb1afe2aa2" providerId="AD"/>
  <person displayName="CIRERA Genevieve - DATABRICKS" id="{4A6A462E-EF9B-43C3-A9B9-C0B9D1FC72CB}" userId="S::genevieve.cirera@loreal.com::4f55c666-0c48-4ef6-90d1-a9d40a8246cb" providerId="AD"/>
  <person displayName="ESFANDIARI Nafsika - ARTEFACT" id="{69260C64-DA13-4F80-9E6E-604DDFEEAC0F}" userId="S::nafsika.esfandiari@loreal.com::68faaeb3-bae0-4608-98ee-5c9392397612" providerId="AD"/>
  <person displayName="PETERSON DUTOYA Jeremy - VIE" id="{CCA87EB0-76CC-4E69-BA35-091C488B02CA}" userId="S::jeremy.petersondutoya@loreal.com::26117c86-c8e7-4e28-8065-57c34ba0b507" providerId="AD"/>
  <person displayName="GUILLOU Pierre-olivier" id="{246D8FBC-1DFB-4A74-B8B2-4D9E5C59EB4A}" userId="S::pierre-olivier.guillou@loreal.com::cc7e3ebb-6251-4d8b-af00-86fe86566c00"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ert LoPinto" refreshedDate="46220.429662962961" createdVersion="8" refreshedVersion="8" minRefreshableVersion="3" recordCount="175" xr:uid="{C90EB82A-C8DB-4944-93FF-A20B032FB8E7}">
  <cacheSource type="worksheet">
    <worksheetSource name="=tbl_DDX_Renovate_Backlog"/>
  </cacheSource>
  <cacheFields count="19">
    <cacheField name="ID" numFmtId="0">
      <sharedItems containsBlank="1" count="73">
        <s v="BL-013"/>
        <s v="BL-014"/>
        <s v="BL-015"/>
        <s v="BL-016"/>
        <s v="BL-017"/>
        <s v="BL-018"/>
        <s v="BL-019"/>
        <s v="BL-020"/>
        <s v="BL-021"/>
        <s v="BL-049"/>
        <s v="BL-022"/>
        <s v="BL-046"/>
        <s v="BL-023"/>
        <s v="BL-024"/>
        <s v="BL-025"/>
        <s v="BL-026"/>
        <s v="BL-027"/>
        <s v="BL-028"/>
        <s v="BL-029"/>
        <s v="BL-030"/>
        <s v="BL-039"/>
        <s v="BL-040"/>
        <s v="BL-041"/>
        <s v="BL-031"/>
        <s v="BL-043"/>
        <s v="BL-042"/>
        <s v="BL-032"/>
        <s v="BL-033"/>
        <s v="BL-034"/>
        <s v="BL-035"/>
        <s v="BL-036"/>
        <s v="BL-037"/>
        <s v="BL-038"/>
        <s v="BL-044"/>
        <s v="BL-045"/>
        <s v="BL-048"/>
        <s v="BL-050"/>
        <s v="BL-051"/>
        <s v="BL-052"/>
        <s v="BL-053"/>
        <s v="BL-054"/>
        <s v="BL-055"/>
        <s v="BL-056"/>
        <s v="BL-057"/>
        <s v="BL-047"/>
        <s v="BL-058"/>
        <s v="BL-012"/>
        <s v="BL-009"/>
        <s v="BL-008"/>
        <s v="BL-007"/>
        <s v="BL-006"/>
        <s v="BL-005"/>
        <s v="BL-004"/>
        <s v="BL-003"/>
        <s v="BL-002"/>
        <s v="BL-001"/>
        <s v="BL-059"/>
        <s v="BL-060"/>
        <s v="BL-061"/>
        <s v="BL-062"/>
        <s v="BL-063"/>
        <s v="BL-064"/>
        <s v="BL-065"/>
        <s v="BL-066"/>
        <s v="BL-067"/>
        <s v="BL-068"/>
        <s v="BL-070"/>
        <s v="BL-071"/>
        <s v="BL-072"/>
        <s v="BL-073"/>
        <s v="BL-074"/>
        <s v="BL-075"/>
        <m/>
      </sharedItems>
    </cacheField>
    <cacheField name="Type" numFmtId="0">
      <sharedItems containsBlank="1"/>
    </cacheField>
    <cacheField name="Title " numFmtId="0">
      <sharedItems containsBlank="1" count="73">
        <s v="Consolidate English/French Labels for level6_desc"/>
        <s v="Consolidate labels for loyalty_event"/>
        <s v="Add &quot;preferred_language&quot; "/>
        <s v="Standardize codes on cdp__order_header_v.order_type"/>
        <s v="Standardize cdp__order_lineitem_v.line_status to more business friendly terms"/>
        <s v="Standardize cdp__order_lineitem_v.line_type to more business friendly terms"/>
        <s v="Combine similar values on cdp__fact_ga4_daily_events_v.event_name"/>
        <s v="Standardize cdp__campaign_master_v.subject_line"/>
        <s v="Standardize codes on cdp__order_header_v.order_status"/>
        <s v="Adjust brand codes on GA4 tables"/>
        <s v="Standardize Transunion data to more business friendly terms cdp__3p_demographic_v.dwelling_type"/>
        <s v="Add 3p attributes from TransUnion"/>
        <s v="Standardize Transunion data to more business friendly terms cdp__3p_demographic_v.household_composition"/>
        <s v="Standardize Transunion data to more business friendly terms cdp__3p_demographic_v.occupation_code"/>
        <s v="Standardize Transunion data to more business friendly terms cdp__3p_demographic_v.occupation_group"/>
        <s v="Standardize Transunion data to more business friendly terms cdp__3p_demographic_v.education_model"/>
        <s v="Standardize Transunion data to more business friendly terms cdp__3p_demographic_v.estimated_household_income_broad"/>
        <s v="Standardize Transunion data to more business friendly terms cdp__3p_demographic_v.estimated_household_income_narrow"/>
        <s v="Standardize Transunion data to more business friendly terms cdp__3p_demographic_v.marital_status"/>
        <s v="Treatment on cdp__acquisition_interaction_data_v.registration_sub_type"/>
        <s v="Adding actions_needed_next_tier into Renovate"/>
        <s v="Adding actions_needed_keep_tier to Renovate"/>
        <s v="Requesting Attribute: next_tier_name"/>
        <s v="Treatment on cdp__acquisition_interaction_leve_data_v.campaign_id"/>
        <s v="Investigate Loyalty Sub Channel codes and meanings of each status"/>
        <s v="Adding points_to_next_tier"/>
        <s v="Standardize similar strings on cdp__acquistion_interaction_data_v.registration_source"/>
        <s v="Combine similar values on cdp__acquistion_interaction_level_data_v.interaction_sub_type"/>
        <s v="Standardize data on is_gift_order attribute"/>
        <s v="Removals from G/SG"/>
        <s v="Attribute movement between tables"/>
        <s v="Reduce decimal points in unit_price attribute"/>
        <s v="Empty promo_code for several brands on order_header"/>
        <s v="Collapse/transform loyalty channels to standardized values"/>
        <s v="Change the structure of GA4 tables to adapt the arrays"/>
        <s v="Create a Y/N column on order_lineitem_v to indicate EAN Code presence"/>
        <s v="Add preferred_store_name and preferred_store_num"/>
        <s v="Add recommended_store attribute"/>
        <s v="Add order_header.purchase_store based on store_num"/>
        <s v="Add campaign_nm to interaction_level_data"/>
        <s v="Add URL and Alias to campaign_interactions, through matching URL and alias from SFMC to campaign_interactions through event_clicks and campaign tracker tables"/>
        <s v="Add Geotracking data from Attentive and SFMC to contact_info"/>
        <s v="Add operating system info from Attentive and SFMC to contact_info"/>
        <s v="Add interaction_system in interaction tracking"/>
        <s v="Migrate review_rating from product_review_v to acquisition_interaction_data_v"/>
        <s v="Add adress_country to cdp__identity_v"/>
        <s v="Add &quot;created_dt&quot; attribute to Renovate "/>
        <s v="Add &quot;availability_code&quot; attribute to Renovate"/>
        <s v="Add &quot;stock_availability&quot; attribute to Renovate"/>
        <s v="Add &quot;promo_code&quot; to Renovate"/>
        <s v="Add &quot;review_rating&quot; attribute to Renovate"/>
        <s v="Add &quot;is_gift_order&quot; to SG (In G right now)"/>
        <s v="Add &quot;unit_price&quot; Attribute to Renovate"/>
        <s v="Add &quot;tier_join_date&quot; Attribute to Renovate"/>
        <s v="Add &quot;actions_needed_keep_tier&quot; Attribute to Renovate"/>
        <s v="Add &quot;actions_needed_next_tier&quot; Attribute to Renovate"/>
        <s v="Add brith_day logic into birth_month_day attribute on gold layer"/>
        <s v="Translate loyalty_status_key into the respective meanings"/>
        <s v="Order Header deduplication logic"/>
        <s v="Order LineItem deduplication logic"/>
        <s v="Add Attribute Source of Traffic"/>
        <s v="Add Attribute Point of Collection"/>
        <s v="Add Attribute Primary email"/>
        <s v="Add Attribute Primary phone"/>
        <s v="Add Attribute Primary address"/>
        <s v="Attentive Event type cleansing (campaign interaction table)"/>
        <s v="Acquisition First Engagement (code to value)"/>
        <s v="Last Engaged Channel (code to value)"/>
        <s v="Contactability Channel (code to value)"/>
        <s v="Registration Status Key (code to value)"/>
        <s v="Consumer Activity Status (code to value)"/>
        <s v="Filter unnecessary events on Campaign Interactions table"/>
        <m/>
      </sharedItems>
    </cacheField>
    <cacheField name="Description" numFmtId="0">
      <sharedItems containsBlank="1" longText="1"/>
    </cacheField>
    <cacheField name="Target Domain" numFmtId="0">
      <sharedItems containsBlank="1" count="18">
        <s v="Product Hierarchy"/>
        <s v="Loyalty"/>
        <s v="Contact Info"/>
        <s v="Order Header"/>
        <s v="Order Line"/>
        <s v="Website interactions - Daily event table"/>
        <s v="Campaign Master"/>
        <s v="Website Browsing (GA4)"/>
        <s v="3P Demographic"/>
        <s v="Acquisition Data"/>
        <s v="Acquisition / Interaction KPIs"/>
        <s v="Loyalty Interactions"/>
        <s v="All"/>
        <s v="Interaction KPIs"/>
        <s v="Identity"/>
        <s v="Campaign Interactions"/>
        <s v="Contactability"/>
        <m/>
      </sharedItems>
    </cacheField>
    <cacheField name="Attribute" numFmtId="0">
      <sharedItems containsBlank="1" count="42">
        <s v="level6_desc"/>
        <s v="loyalty_event"/>
        <s v="preferred_language"/>
        <s v="order_type"/>
        <s v="line_status"/>
        <s v="line_type"/>
        <m/>
        <s v="subject_line"/>
        <s v="order_status"/>
        <s v="dwelling_type"/>
        <s v="household_composition"/>
        <s v="registration_sub_type"/>
        <s v="campaign_id"/>
        <s v="registration_source"/>
        <s v="interaction_sub_type"/>
        <s v="is_gift_order"/>
        <s v="table level"/>
        <s v="first_purchase_date"/>
        <s v="unit_price"/>
        <s v="promo_code"/>
        <s v="loyalty_channel"/>
        <s v="is_gift_item"/>
        <s v="preferred_store"/>
        <s v="recommended_store"/>
        <s v="purchase_store_name"/>
        <s v="campaign_nm"/>
        <s v="operating_system"/>
        <s v="interaction_system"/>
        <s v="adress_country"/>
        <s v="birth_month_day"/>
        <s v="lolyalty_status_key"/>
        <s v="source_of_traffic"/>
        <s v="point_of_collection"/>
        <s v="primary_email"/>
        <s v="primary_phone"/>
        <s v="primary_address"/>
        <s v="event_type"/>
        <s v="acquistion_channel_key"/>
        <s v="last_engagement_channel_key"/>
        <s v="contactability_key"/>
        <s v="registration_status_key"/>
        <s v="consumer_activity_status_key"/>
      </sharedItems>
    </cacheField>
    <cacheField name="Epic" numFmtId="0">
      <sharedItems containsBlank="1"/>
    </cacheField>
    <cacheField name="Priority " numFmtId="0">
      <sharedItems containsBlank="1"/>
    </cacheField>
    <cacheField name="Story" numFmtId="0">
      <sharedItems containsBlank="1"/>
    </cacheField>
    <cacheField name="Owner (IT)" numFmtId="0">
      <sharedItems containsBlank="1"/>
    </cacheField>
    <cacheField name="Reporter" numFmtId="0">
      <sharedItems containsBlank="1"/>
    </cacheField>
    <cacheField name="Status" numFmtId="0">
      <sharedItems containsBlank="1"/>
    </cacheField>
    <cacheField name="Blocked Reaaon" numFmtId="0">
      <sharedItems containsBlank="1"/>
    </cacheField>
    <cacheField name="Date Created " numFmtId="0">
      <sharedItems containsNonDate="0" containsDate="1" containsString="0" containsBlank="1" minDate="2026-03-25T00:00:00" maxDate="2026-06-26T00:00:00"/>
    </cacheField>
    <cacheField name="Target Delivery (est)" numFmtId="0">
      <sharedItems containsDate="1" containsBlank="1" containsMixedTypes="1" minDate="2026-06-24T00:00:00" maxDate="2026-08-06T00:00:00"/>
    </cacheField>
    <cacheField name="Date Completed" numFmtId="0">
      <sharedItems containsNonDate="0" containsDate="1" containsString="0" containsBlank="1" minDate="2026-04-22T00:00:00" maxDate="2026-07-16T00:00:00"/>
    </cacheField>
    <cacheField name="Notes" numFmtId="0">
      <sharedItems containsBlank="1" longText="1"/>
    </cacheField>
    <cacheField name="CDP Wave 1 Impact Analysis" numFmtId="0">
      <sharedItems containsBlank="1" count="16">
        <m/>
        <s v="covered under wave 1 gap analysis"/>
        <s v="daily events table structural change - arrays to attributes"/>
        <s v="currean EAN code is just product code, but to create audience to target gift items that requries a drop-down to select gift code. Instead, this will be a binary y/n to indicate if it was a gift or not"/>
        <s v="new attribute - no impact to existing campaigns wave 1, but may be used in lieu of store number"/>
        <s v="new attribute for aquisition interaction - it will carry the name of the campaign that drove this interaction"/>
        <s v="new attribute but blocked as required data does not exist in any source"/>
        <s v="new attribute for aquisition interaction - it will carry the name of the platform whose campaign drove this interaction"/>
        <s v="source systems collect dob in mm/dd and also ful dob mm/dd/yyyy.  New logic will be used when mm/dd is not availble  - this may increase renovate counts vs legacy"/>
        <s v="already covered - values AND logic will change so counts will change (higher or lower tbd) compared to legacy"/>
        <s v="impacted - orders defect"/>
        <s v="new attribute - no impact to existing campaigns wave 1"/>
        <s v="changing text to better represent what was meant between click and message_link_click. - will result in potentially higher counts in renovate vs legcy as it is more inclusive"/>
        <s v="values are changing but logic is not - counts should match legacy"/>
        <s v="Some attentive SMS events are present in table but aren;'t really campaign interactions - so they are being filtered out. This will mean post this filtering the counts might be less than legacy"/>
        <s v="already covered - values AND logic will change so counts will change (higher or lower?) compared to legacy" u="1"/>
      </sharedItems>
    </cacheField>
    <cacheField name=" Impact Analysis Bucket" numFmtId="0">
      <sharedItems containsBlank="1" count="10">
        <m/>
        <s v="Gap Analysis Attribute"/>
        <s v="No Impact - Simplifies HT Config"/>
        <s v="No Impact - New Attribute"/>
        <s v="Count Impact"/>
        <s v="No Impact - Logic Change"/>
        <s v="No Impact" u="1"/>
        <s v="Simplifies HT Config" u="1"/>
        <s v="undefined1" u="1"/>
        <s v="undefined2" u="1"/>
      </sharedItems>
    </cacheField>
  </cacheFields>
  <extLst>
    <ext xmlns:x14="http://schemas.microsoft.com/office/spreadsheetml/2009/9/main" uri="{725AE2AE-9491-48be-B2B4-4EB974FC3084}">
      <x14:pivotCacheDefinition pivotCacheId="1144109409"/>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5">
  <r>
    <x v="0"/>
    <s v="Story"/>
    <x v="0"/>
    <s v="Level_6 in cdp__dim_product_hierarchy_v have same lables but in English/French. Consolidate duplicate concepts:_x000a_&quot;MAKEUP&quot; / &quot;MAKE UP PRODUCTS&quot; / &quot;MAQUILLAGE&quot; → &quot;MAKEUP&quot;_x000a_&quot;SKIN CARE&quot; / &quot;SKINCARE&quot; / &quot;SOIN&quot; → &quot;SKIN CARE&quot;_x000a_&quot;FRAGRANCE&quot; / &quot;FRAGRANCE PRODUCTS&quot; / &quot;PARFUM&quot; → &quot;FRAGRANCE&quot;"/>
    <x v="0"/>
    <x v="0"/>
    <s v="Data Quality"/>
    <s v="Low"/>
    <m/>
    <m/>
    <s v="Fatima Ahmed"/>
    <s v="Backlog"/>
    <m/>
    <d v="2026-04-16T00:00:00"/>
    <m/>
    <m/>
    <m/>
    <x v="0"/>
    <x v="0"/>
  </r>
  <r>
    <x v="1"/>
    <s v="Story"/>
    <x v="1"/>
    <s v="Combine (Category = Labels to Consolidate)_x000a_Purchase = Purchase + purchase_x000a_Migration Sub-Channel = Migration + migration_x000a_Points Expiry = points_expiry + points_expiration_x000a_Reward = Reward + reward_x000a_MARS Consultation = mars_consult + mars_consultation_x000a_Add Favorites = add_favorite + add_favorites_x000a_Facebook Connect = Facebook_connect + connect_facebook_x000a_Twitter Connect = Twitter_connect + twitter_connect_x000a_Instagram Connect = Instagram_connect + instagram_connect_x000a_"/>
    <x v="1"/>
    <x v="1"/>
    <s v="Data Quality"/>
    <s v="Low"/>
    <s v="STRY0797365"/>
    <m/>
    <s v="Fatima Ahmed"/>
    <s v="Backlog"/>
    <m/>
    <d v="2026-04-16T00:00:00"/>
    <m/>
    <m/>
    <m/>
    <x v="0"/>
    <x v="0"/>
  </r>
  <r>
    <x v="2"/>
    <s v="Story"/>
    <x v="2"/>
    <s v="In SFMC there's data in English and Spanish so we need this attribute - post pilot migration but before wave 1 - only for 1 CDAL - for L'Oreal Paris. _x000a_DQ RULE TO IMPLEMENT: _x000a_if preferred_lang starts by en or EN or En--&gt; English_x000a_if preferred_lang starts by es or ES or Es--&gt; Spanish_x000a_Else --&gt; null"/>
    <x v="2"/>
    <x v="2"/>
    <s v="Wave 1"/>
    <s v="High"/>
    <s v="STRY0825031"/>
    <m/>
    <s v="Alexis Turbet Delof"/>
    <s v="In Review"/>
    <m/>
    <d v="2026-04-16T00:00:00"/>
    <s v="End of June "/>
    <m/>
    <s v="This is for new audience creation for Pilot brands but not for Pilot migration or use cases. this is a fast follow before wave 1 migration - this currently resides in Dim_Customer table _x000a_Flagged as preferred_lang on Wave 1 gap analysis"/>
    <x v="1"/>
    <x v="1"/>
  </r>
  <r>
    <x v="3"/>
    <s v="Story"/>
    <x v="3"/>
    <s v="Change the letters to the full words_x000a_HD to Holiday_x000a_Keep others as-is"/>
    <x v="3"/>
    <x v="3"/>
    <s v="Data Quality"/>
    <s v="Medium"/>
    <s v="STRY0830624"/>
    <m/>
    <s v="Ian Cidade"/>
    <s v="In Progress"/>
    <m/>
    <d v="2026-04-20T00:00:00"/>
    <m/>
    <m/>
    <m/>
    <x v="0"/>
    <x v="0"/>
  </r>
  <r>
    <x v="4"/>
    <s v="Story"/>
    <x v="4"/>
    <s v="Change the letters to the full words_x000a_C to Cancelled_x000a_R to Return_x000a_O to On Hold_x000a_S to Shipped_x000a_Keep others words as-is"/>
    <x v="4"/>
    <x v="4"/>
    <s v="Data Quality"/>
    <s v="Low"/>
    <m/>
    <m/>
    <s v="Ian Cidade"/>
    <s v="Backlog"/>
    <m/>
    <d v="2026-04-20T00:00:00"/>
    <m/>
    <m/>
    <m/>
    <x v="0"/>
    <x v="0"/>
  </r>
  <r>
    <x v="5"/>
    <s v="Story"/>
    <x v="5"/>
    <s v="Change the letters to the full words_x000a_G to Gift_x000a_D to Discount_x000a_P to Pending_x000a_B to Bonus_x000a_C to Cancelled_x000a_T to Trial_x000a_A to Adjustment_x000a_GC to Gift Card_x000a_M is old data from 2017 that is not important and can be ignored"/>
    <x v="4"/>
    <x v="5"/>
    <s v="Data Quality"/>
    <s v="Low"/>
    <m/>
    <m/>
    <s v="Ian Cidade"/>
    <s v="Backlog"/>
    <m/>
    <d v="2026-04-20T00:00:00"/>
    <m/>
    <m/>
    <m/>
    <x v="0"/>
    <x v="0"/>
  </r>
  <r>
    <x v="6"/>
    <s v="Story"/>
    <x v="6"/>
    <s v="Combine_x000a_internal search, internal_search_x000a_menuclick, menu_click_x000a_Scroll Depth, scroll_depth, Scroll+Depth_x000a_Universal Analytics Events, Universal+Analytics+Events_x000a_slider_button_click, Slider_button_click_x000a_pop_in_impression, popin_impression"/>
    <x v="5"/>
    <x v="6"/>
    <s v="Data Quality"/>
    <s v="Medium"/>
    <m/>
    <m/>
    <s v="Ian Cidade"/>
    <s v="Backlog"/>
    <m/>
    <d v="2026-04-20T00:00:00"/>
    <m/>
    <m/>
    <m/>
    <x v="0"/>
    <x v="0"/>
  </r>
  <r>
    <x v="7"/>
    <s v="Story"/>
    <x v="7"/>
    <s v="The values have several different ways to write a placeholder function value. Standardize them to &quot; %%=v(@subjectline)=%%&quot;_x000a_Examples to consolidate:_x000a__x000a_%%=v(@subjectline)=%% (436,158 occurrences)_x000a_%%=v(@subjectline )=%% (7,936 occurrences - extra space)_x000a_%%=v(@Subjectline)=%% (3,111 occurrences - capital S)_x000a_%%=v(@SubjectLine)=%% (1,167 occurrences - camel case)_x000a_%%=V(@subjectline)=%% (226 occurrences - capital V)_x000a_%%=v(@subject_line)=%% (360 occurrences - underscore)_x000a_There are more than these!!"/>
    <x v="6"/>
    <x v="7"/>
    <s v="Data Quality"/>
    <s v="Low"/>
    <m/>
    <m/>
    <s v="Ian Cidade"/>
    <s v="Backlog"/>
    <m/>
    <d v="2026-04-20T00:00:00"/>
    <m/>
    <m/>
    <m/>
    <x v="0"/>
    <x v="0"/>
  </r>
  <r>
    <x v="8"/>
    <s v="Story"/>
    <x v="8"/>
    <s v="Substitute the codes by the full names_x000a_Shipped and S to Shipped_x000a_N and New to New_x000a_C and Cancelled to Cancelled_x000a_R and Returned to Returned_x000a_O and Open to Open_x000a_P and Pending/Processing to Pending"/>
    <x v="3"/>
    <x v="8"/>
    <s v="Data Quality"/>
    <s v="Medium"/>
    <s v="STRY0830624"/>
    <m/>
    <s v="Ian Cidade"/>
    <s v="In Progress"/>
    <m/>
    <d v="2026-04-20T00:00:00"/>
    <s v="May"/>
    <m/>
    <m/>
    <x v="0"/>
    <x v="0"/>
  </r>
  <r>
    <x v="9"/>
    <s v="Story"/>
    <x v="9"/>
    <s v="Some brands are being ingested with the wrong code on the GA4 source tables, while the fix by the global IT team may take a while, we need to fix it on the gold layer as well_x000a__x000a_VLT -&gt; Change to VAL (PRIORITY 1 FOR CDP)_x000a_BLG -&gt; Change to BIOL_x000a_SHU -&gt; Change to SAA_x000a_SS -&gt; Change to SSC"/>
    <x v="7"/>
    <x v="6"/>
    <s v="Data Quality"/>
    <s v="Critical"/>
    <s v="STRY0824791"/>
    <m/>
    <s v="Ian Cidade"/>
    <s v="Deprioritized"/>
    <m/>
    <d v="2026-05-21T00:00:00"/>
    <m/>
    <m/>
    <m/>
    <x v="0"/>
    <x v="0"/>
  </r>
  <r>
    <x v="10"/>
    <s v="Story"/>
    <x v="10"/>
    <s v="Sustitute the codes for the full names_x000a_S: Single Family Dwelling Unit   _x000a_A: Multi-Family. Address contains an apartment number or has a small dwelling size (5 units or less)   _x000a_M: Marginal Multi-Family. Lack an apartment number and are considered of questionable deliverability  _x000a_P: Post Office Box   _x000a_Else null"/>
    <x v="8"/>
    <x v="9"/>
    <s v="Data Quality"/>
    <s v="Medium"/>
    <s v="STRY0824791"/>
    <s v="Luis Corral"/>
    <s v="Ian Cidade"/>
    <s v="Done"/>
    <m/>
    <d v="2026-04-20T00:00:00"/>
    <s v="May"/>
    <m/>
    <m/>
    <x v="0"/>
    <x v="0"/>
  </r>
  <r>
    <x v="11"/>
    <s v="Story"/>
    <x v="11"/>
    <s v="Add the attributes to cdp__3pdemographic_data_v (already available in databricks):_x000a_first_name_append_x000a_last_name_append_x000a_append_phone_x000a_append_email_id_x000a_append_address_line_1_x000a_append_address_line_2"/>
    <x v="8"/>
    <x v="6"/>
    <s v="Journey Migration"/>
    <s v="High"/>
    <m/>
    <m/>
    <s v="Ian Cidade"/>
    <s v="Done"/>
    <m/>
    <d v="2026-05-21T00:00:00"/>
    <m/>
    <m/>
    <m/>
    <x v="0"/>
    <x v="0"/>
  </r>
  <r>
    <x v="12"/>
    <s v="Story"/>
    <x v="12"/>
    <s v="Substitute codes by the full names_x000a_A: 1 adult female   _x000a_B: 1 adult male   _x000a_C: 1 adult female and 1 adult male   _x000a_D: 1 adult female, 1 adult male and children   _x000a_E: 1 adult female and children present   _x000a_F: 1 adult male and children present   _x000a_G: 2 or more adult males   _x000a_H: 2 or more adult females   _x000a_I: 2 or more adult males and children   J: 2 or more adult females and children _x000a_Else null"/>
    <x v="8"/>
    <x v="10"/>
    <s v="Data Quality"/>
    <s v="Medium"/>
    <s v="STRY0824791"/>
    <s v="Luis Corral"/>
    <s v="Ian Cidade"/>
    <s v="Done"/>
    <m/>
    <d v="2026-04-20T00:00:00"/>
    <s v="May"/>
    <m/>
    <m/>
    <x v="0"/>
    <x v="0"/>
  </r>
  <r>
    <x v="13"/>
    <s v="Story"/>
    <x v="13"/>
    <s v="Substitute codes for the full words_x000a_1: Homemaker_x000a_2: Professional/Technical_x000a_3: Upper Management/Executive_x000a_4: Middle Management_x000a_5: Sales/Marketing_x000a_6: Clerical/Office_x000a_7: Skilled Trade/Machine/Laborer_x000a_8: Retired_x000a_9: Student_x000a_10: Executive/Administrator_x000a_11: Self Employed_x000a_12: Professional Driver_x000a_13: Military_x000a_14: Civil Servant_x000a_15: Farming/Agriculture_x000a_16: Work From Home_x000a_17: Health Services_x000a_18: Financial Services_x000a_20: Business Owner_x000a_21: Teacher/Educator_x000a_22: Retail Sales_x000a_23: Computer Professional_x000a_30: Beauty_x000a_31: Real Estate_x000a_32: Architects_x000a_33: Interior Designers_x000a_34: Landscape Architects_x000a_35: Electricians_x000a_36: Engineers_x000a_37: Accountants/Cpa_x000a_38: Attorneys_x000a_39: Social Worker_x000a_40: Counselors_x000a_41: Occup Ther/Physical Ther_x000a_42: Speech Path./Audiologist_x000a_43: Psychologist_x000a_44: Pharmacist_x000a_45: Opticians/Optometrist_x000a_46: Veterinarian_x000a_47: Dentist/Dental Hygienist_x000a_48: Nurse_x000a_49: Doctors/Physicians/Surgeons_x000a_50: Chiropractors_x000a_51: Surveyors_x000a_52: Disabled_x000a_53: Insurance/Underwriters_x000a_54: Services/Creative_x000a_55: Clergy"/>
    <x v="8"/>
    <x v="6"/>
    <s v="Data Quality"/>
    <s v="Medium"/>
    <s v="STRY0824791"/>
    <s v="Luis Corral"/>
    <s v="Ian Cidade"/>
    <s v="Done"/>
    <m/>
    <d v="2026-04-20T00:00:00"/>
    <s v="May"/>
    <m/>
    <m/>
    <x v="0"/>
    <x v="0"/>
  </r>
  <r>
    <x v="14"/>
    <s v="Story"/>
    <x v="14"/>
    <s v="Substitute codes by the full names_x000a_I1 Management/Business and Financial Operations   _x000a_I2 Technical: Computers/Math and Architect/Engineering   _x000a_I3 Professional: Legal/Education and Health Practitioner   _x000a_I4 Sales   _x000a_I5 Office and Administrative Support   _x000a_I6 Blue Collar   _x000a_I7 Farming/Fish/Forestry   _x000a_I8 Other   _x000a_I9 Retired   _x000a_K1 Management/Business and Financial Operations   _x000a_K2 Technical: Computers/Math and Architect/Engineering   _x000a_K3 Professional: Legal/Education and Health Practitioner  _x000a_ K4 Sales   _x000a_K5 Office and Administrative Support   _x000a_K6 Blue Collar   _x000a_K7 Farming/Fish/Forestry   _x000a_K8 Other   _x000a_K9 Retired "/>
    <x v="8"/>
    <x v="6"/>
    <s v="Data Quality"/>
    <s v="Medium"/>
    <s v="STRY0824791"/>
    <s v="Luis Corral"/>
    <s v="Ian Cidade"/>
    <s v="Done"/>
    <m/>
    <d v="2026-04-20T00:00:00"/>
    <s v="May"/>
    <m/>
    <m/>
    <x v="0"/>
    <x v="0"/>
  </r>
  <r>
    <x v="15"/>
    <s v="Story"/>
    <x v="15"/>
    <s v="Substitute codes for the full names (the &quot;extremely likely&quot; etcs are a part of the name)_x000a_11 HS Diploma - Extremely Likely   _x000a_12 Some College - Extremely Likely   _x000a_13 Bach Degree - Extremely Likely   _x000a_14 Grad Degree - Extremely Likely   _x000a_16 Doctorate Degree - Extremely Likely   _x000a_51 HS Diploma - Likely   _x000a_52 Some College - Likely   _x000a_53 Bach Degree - Likely   _x000a_54 Grad Degree - Likely   _x000a_56 Doctorate Degree - Likely _x000a_else null"/>
    <x v="8"/>
    <x v="6"/>
    <s v="Data Quality"/>
    <s v="Medium"/>
    <s v="STRY0824791"/>
    <s v="Luis Corral"/>
    <s v="Ian Cidade"/>
    <s v="Done"/>
    <m/>
    <d v="2026-04-20T00:00:00"/>
    <s v="May"/>
    <m/>
    <m/>
    <x v="0"/>
    <x v="0"/>
  </r>
  <r>
    <x v="16"/>
    <s v="Story"/>
    <x v="16"/>
    <s v="Substitute codes by the full names_x000a_A $1,000 - $14,999   _x000a_B $15,000 - $24,999   _x000a_C $25,000 - $34,999   _x000a_D $35,000 -$49,999   _x000a_E $50,000 - $74,999   _x000a_F $75,000 - $99,999   _x000a_G $100,000 - $124,999   _x000a_H $125,000 - $149,999   _x000a_I $150,000 - $174,999   _x000a_J $175,000 - $199,999   _x000a_K $200,000 - $249,999   _x000a_L $250,000+   _x000a_Else null"/>
    <x v="8"/>
    <x v="6"/>
    <s v="Data Quality"/>
    <s v="Medium"/>
    <s v="STRY0824791"/>
    <s v="Luis Corral"/>
    <s v="Ian Cidade"/>
    <s v="Done"/>
    <m/>
    <d v="2026-04-20T00:00:00"/>
    <s v="May"/>
    <m/>
    <m/>
    <x v="0"/>
    <x v="0"/>
  </r>
  <r>
    <x v="17"/>
    <s v="Story"/>
    <x v="17"/>
    <s v="Substitute codes by the full names_x000a_001 $0 - $14,999   _x000a_015 $15,000 - $19,999   _x000a_020 $20,000 - $24,999   _x000a_025 $25,000 - $29,999   _x000a_030 $30,000 - $34,999   _x000a_035 $35,000 - $39,999   _x000a_040 $40,000 - $44,999   _x000a_045 $45,000 - $49,999  _x000a_050 $50,000 - $54,999  _x000a_055 $55,000 - $59,999  _x000a_060 $60,000 - $64,999   _x000a_065 $65,000 - $69,999   _x000a_070 $70,000 - $74,999   _x000a_075 $75,000 - $79,999   _x000a_080 $80,000 - $84,999   _x000a_085 $85,000 - $89,999   _x000a_090 $90,000 - $94,999   _x000a_095 $95,000 - $99,999   _x000a_100 $100,000 - $104,999   _x000a_105 $105,000 - $109,999   _x000a_110 $110,000 - $114,999   _x000a_115 $115,000 - $119,999   _x000a_120 $120,000 - $124,999   _x000a_125 $125,000 - $129,999   _x000a_130 $130,000 - $134,999   _x000a_135 $135,000 - $139,999   _x000a_140 $140,000 - $144,999   _x000a_145 $145,000 - $149,999   _x000a_150 $150,000 - $159,999   _x000a_160 $160,000 - $169,999   _x000a_170 $170,000 - $174,999   _x000a_175 $175,000 - $189,999   _x000a_190 $190,000 - $199,999   _x000a_200 $200,000 - $224,999   _x000a_225 $225,000 - $249,999   _x000a_250 $250,000 or More   _x000a_Else null"/>
    <x v="8"/>
    <x v="6"/>
    <s v="Data Quality"/>
    <s v="Medium"/>
    <s v="STRY0824791"/>
    <s v="Luis Corral"/>
    <s v="Ian Cidade"/>
    <s v="Done"/>
    <m/>
    <d v="2026-04-20T00:00:00"/>
    <s v="May"/>
    <m/>
    <m/>
    <x v="0"/>
    <x v="0"/>
  </r>
  <r>
    <x v="18"/>
    <s v="Story"/>
    <x v="18"/>
    <s v="Substitute codes by the full names_x000a_1M Married - Extremely Likely   _x000a_5M Married - Likely   _x000a_5S Single - Likely   _x000a_else null"/>
    <x v="8"/>
    <x v="6"/>
    <s v="Data Quality"/>
    <s v="Medium"/>
    <s v="STRY0824791"/>
    <s v="Luis Corral"/>
    <s v="Ian Cidade"/>
    <s v="Done"/>
    <m/>
    <d v="2026-04-20T00:00:00"/>
    <s v="May"/>
    <m/>
    <m/>
    <x v="0"/>
    <x v="0"/>
  </r>
  <r>
    <x v="19"/>
    <s v="Story"/>
    <x v="19"/>
    <s v="24 distinct label pairs differ only by capitalization:_x000a_sampling (9.4M) vs Sampling (61K) _x000a_cart checkout (6.3M) vs Cart Checkout (115K) vs Cart checkout (5K) _x000a_product finder (3.1M) vs Product Finder (182) _x000a_sweepstakes (2.9M) vs Sweepstakes (114K)_x000a_footer (1.5M) vs Footer (24K), toaster (804K) vs Toaster (2K), form (582K) vs Form (36K), and others_x000a_Also combine null and blank"/>
    <x v="9"/>
    <x v="11"/>
    <s v="Data Quality"/>
    <s v="Medium"/>
    <m/>
    <m/>
    <s v="Ian Cidade"/>
    <s v="Backlog"/>
    <m/>
    <d v="2026-04-20T00:00:00"/>
    <m/>
    <m/>
    <m/>
    <x v="0"/>
    <x v="0"/>
  </r>
  <r>
    <x v="20"/>
    <s v="Story"/>
    <x v="20"/>
    <s v="Describes the steps the user needs to take in order to reach the next loyalty tier (potentially how much they need to spend)_x000a__x000a_e.g._x000a_In the KER_USA_Loyalty_NextTier journey, this field explains how much the user needs to spend in order to get from Dreamer to Lover tier or Lover to Muse tier"/>
    <x v="1"/>
    <x v="6"/>
    <s v="Journey Migration"/>
    <s v="Critical"/>
    <m/>
    <s v="Eleazar Cabrera"/>
    <s v="Daniel Basman"/>
    <s v="Done"/>
    <m/>
    <d v="2026-05-01T00:00:00"/>
    <s v="Pilot Migration"/>
    <m/>
    <s v="This is needed for 12 different loyalty journeys:_x000a__x000a_KER_USA_Curl_Manifesto_DDX_x000a_KER_USA_DDXL_UsePoints_x000a_KER_USA_Elixir_PostPurchase_x000a_KER_USA_HEROSKU-HAIRCONCERN_x000a_KER_USA_Loyalty_NextTier_x000a_KER_USA_Nutritive-PostPurchase_x000a_KER_USA_Post_Purchase_x000a_KER_USA_PostPurchase_Chroma_x000a_KER_USA_Premiere_PostPurchase_x000a_KER_USA_PROSPECT_PRIORITIZATION_x000a_KER_USA_Replenishment_x000a_KER_USA_Prelapsed_Audience"/>
    <x v="0"/>
    <x v="0"/>
  </r>
  <r>
    <x v="21"/>
    <s v="Story"/>
    <x v="21"/>
    <s v="This field explains what actions the user needs to take in order keep the current loyalty tier they are at"/>
    <x v="1"/>
    <x v="6"/>
    <s v="Journey Migration"/>
    <s v="Critical"/>
    <m/>
    <s v="Eleazar Cabrera"/>
    <s v="Daniel Basman"/>
    <s v="Done"/>
    <m/>
    <d v="2026-05-01T00:00:00"/>
    <s v="Pilot Migration"/>
    <m/>
    <s v="This field is needed for loyalty journeys for pilot migration"/>
    <x v="0"/>
    <x v="0"/>
  </r>
  <r>
    <x v="22"/>
    <s v="Story"/>
    <x v="22"/>
    <s v="This attribute gives the name of the next loyalty tier that the customer can achieve from its current standing tier. "/>
    <x v="1"/>
    <x v="6"/>
    <s v="Journey Migration"/>
    <s v="Critical"/>
    <m/>
    <s v="Eleazar Cabrera"/>
    <s v="Jade Li"/>
    <s v="Done"/>
    <m/>
    <d v="2026-05-01T00:00:00"/>
    <s v="Pilot Migration"/>
    <m/>
    <s v="Used in KER_USA_GlossPostPurchaseTrigger journey."/>
    <x v="0"/>
    <x v="0"/>
  </r>
  <r>
    <x v="23"/>
    <s v="Story"/>
    <x v="23"/>
    <s v="Combine null and blank"/>
    <x v="10"/>
    <x v="12"/>
    <s v="Data Quality"/>
    <s v="Medium"/>
    <m/>
    <m/>
    <s v="Ian Cidade"/>
    <s v="Backlog"/>
    <m/>
    <d v="2026-04-20T00:00:00"/>
    <m/>
    <m/>
    <m/>
    <x v="0"/>
    <x v="0"/>
  </r>
  <r>
    <x v="24"/>
    <s v="Story"/>
    <x v="24"/>
    <s v="cdp__loyalty_event_v.loyalty_sub_channel has 109 different values and we need some level of standardization and meaning analysis to use on our dictionary and to provide more business friendly values for Hightouch"/>
    <x v="11"/>
    <x v="6"/>
    <s v="Data Quality"/>
    <s v="High"/>
    <m/>
    <s v="Ian/Nafsika"/>
    <s v="Ian Cidade"/>
    <s v="Deprioritized"/>
    <s v="This field is too messy and not helpful with information for activations and audiences"/>
    <m/>
    <m/>
    <m/>
    <m/>
    <x v="0"/>
    <x v="0"/>
  </r>
  <r>
    <x v="25"/>
    <s v="Story"/>
    <x v="25"/>
    <s v="IGNORE - JOINED WITH BL-039_x000a_The field is required to calculate how many points are needed to achieve the next loyalty brand tier as set by the brand. "/>
    <x v="11"/>
    <x v="6"/>
    <s v="Journey Migration"/>
    <s v="Critical"/>
    <m/>
    <m/>
    <s v="Allen Volkov"/>
    <s v="Deprioritized"/>
    <m/>
    <d v="2026-05-01T00:00:00"/>
    <s v="Pilot Migration"/>
    <m/>
    <s v="This field is listed across five journeys. For example, in KER_USA_GlossPostPurchaseTrigger, points_to_next_tier is used to display points needed to obtain the next loyalty tier (Dreamer, Lover, Muse) for subscribed Kerastaste customers "/>
    <x v="0"/>
    <x v="0"/>
  </r>
  <r>
    <x v="26"/>
    <s v="Story"/>
    <x v="26"/>
    <s v="Combine several differently worded strings (the list is big check comment)"/>
    <x v="9"/>
    <x v="13"/>
    <s v="Data Quality"/>
    <s v="Medium"/>
    <m/>
    <m/>
    <s v="Ian Cidade"/>
    <s v="Backlog"/>
    <m/>
    <d v="2026-04-20T00:00:00"/>
    <m/>
    <m/>
    <m/>
    <x v="0"/>
    <x v="0"/>
  </r>
  <r>
    <x v="27"/>
    <s v="Story"/>
    <x v="27"/>
    <s v="Combine_x000a_foundation_finder, foundationfinder_x000a_points_expiration, points_expiry_x000a_product_reviews, product reviewed_x000a_promo_lancome, promo_lanc�me_x000a_request registered, requestregistered_x000a_subscribe, subscriber_tag_x000a_trans_referee, transaction_referee_x000a_mars_consult, mars_consultation (consult is an old name that will have small or non existent population on newer data)"/>
    <x v="10"/>
    <x v="14"/>
    <s v="Data Quality"/>
    <s v="Medium"/>
    <m/>
    <m/>
    <s v="Ian Cidade"/>
    <s v="Backlog"/>
    <m/>
    <d v="2026-04-20T00:00:00"/>
    <m/>
    <m/>
    <m/>
    <x v="0"/>
    <x v="0"/>
  </r>
  <r>
    <x v="28"/>
    <s v="Story"/>
    <x v="28"/>
    <s v="Combine_x000a_Y and true to Y_x000a_N and false to N_x000a_null and blank"/>
    <x v="3"/>
    <x v="15"/>
    <s v="Data Quality"/>
    <s v="High"/>
    <s v="STRY0830624"/>
    <m/>
    <s v="Ian Cidade"/>
    <s v="Backlog"/>
    <m/>
    <d v="2026-04-20T00:00:00"/>
    <m/>
    <m/>
    <m/>
    <x v="0"/>
    <x v="0"/>
  </r>
  <r>
    <x v="29"/>
    <s v="Story"/>
    <x v="29"/>
    <s v="Removal of unnecesary fields on gold and super gold tables based on CDMO Issue Tracker attributes list"/>
    <x v="12"/>
    <x v="16"/>
    <s v="Data Quality"/>
    <s v="Medium"/>
    <s v="STRY0796598"/>
    <m/>
    <s v="Ian Cidade"/>
    <s v="Backlog"/>
    <m/>
    <d v="2026-04-28T00:00:00"/>
    <m/>
    <m/>
    <s v="Should be handled alongside diamond schema creation"/>
    <x v="0"/>
    <x v="0"/>
  </r>
  <r>
    <x v="30"/>
    <s v="Story"/>
    <x v="30"/>
    <s v="Move first and last purchase date from acquisition_interaction data to interaction_kpis"/>
    <x v="13"/>
    <x v="17"/>
    <s v="Data Quality"/>
    <s v="High"/>
    <s v="STRY0796598"/>
    <m/>
    <s v="Ian Cidade"/>
    <s v="Blocked"/>
    <s v="Blocked as this will require full recofiguration in HT"/>
    <d v="2026-04-28T00:00:00"/>
    <m/>
    <m/>
    <s v="Should be handled alongside diamond schema creation"/>
    <x v="0"/>
    <x v="0"/>
  </r>
  <r>
    <x v="31"/>
    <s v="Story"/>
    <x v="31"/>
    <s v="Lower the amount of decimal points in the attribute to 2"/>
    <x v="4"/>
    <x v="18"/>
    <s v="Data Quality"/>
    <s v="Low"/>
    <m/>
    <m/>
    <s v="Ian Cidade"/>
    <s v="Backlog"/>
    <m/>
    <m/>
    <m/>
    <m/>
    <m/>
    <x v="0"/>
    <x v="0"/>
  </r>
  <r>
    <x v="32"/>
    <s v="Bug"/>
    <x v="32"/>
    <s v="Defect DFCT0268011 was opened regarding the emptiness of promo_code for VAL brand"/>
    <x v="3"/>
    <x v="19"/>
    <s v="Journey Migration"/>
    <s v="High"/>
    <m/>
    <s v="Eleazar Cabrera"/>
    <m/>
    <s v="In Progress"/>
    <m/>
    <m/>
    <m/>
    <m/>
    <m/>
    <x v="0"/>
    <x v="0"/>
  </r>
  <r>
    <x v="33"/>
    <s v="Story"/>
    <x v="33"/>
    <s v="Group values into these:_x000a_store / retail / offline → In-person retail engagement_x000a_online / web → Digital/browser-based engagement_x000a_ddxl / platform → Engagement via the loyalty platform_x000a_migration → Customer migrated from a legacy loyalty system"/>
    <x v="1"/>
    <x v="20"/>
    <s v="Data Quality"/>
    <s v="Medium"/>
    <s v="STRY0829807"/>
    <m/>
    <s v="Ian Cidade"/>
    <s v="In Progress"/>
    <m/>
    <d v="2026-05-20T00:00:00"/>
    <m/>
    <m/>
    <s v="The goal is to join similar channels and use more user friendly values for HT"/>
    <x v="0"/>
    <x v="0"/>
  </r>
  <r>
    <x v="34"/>
    <s v="Story"/>
    <x v="34"/>
    <s v="Hightouch as a platform is unable to read arrays, so we need to change the ga4 tables to a structure that separate the arrays into rows. The detailing of it can be seen in the &quot;Event - Parameter Pairings&quot; tab in this file"/>
    <x v="7"/>
    <x v="16"/>
    <s v="Wave 1"/>
    <s v="High"/>
    <s v="STRY0818922"/>
    <m/>
    <s v="Ian Cidade"/>
    <s v="In Progress"/>
    <m/>
    <d v="2026-05-20T00:00:00"/>
    <m/>
    <m/>
    <m/>
    <x v="2"/>
    <x v="2"/>
  </r>
  <r>
    <x v="35"/>
    <s v="Story"/>
    <x v="35"/>
    <s v="ean_code attribute from order_lineitem is used as flag for gift purchase on HT, it's better for the user if we make a new column that follows a Y/N logic when ean_code is or isn't null"/>
    <x v="4"/>
    <x v="21"/>
    <s v="Wave 1"/>
    <s v="High"/>
    <s v="STRY0818175"/>
    <m/>
    <s v="Ian Cidade"/>
    <s v="Backlog"/>
    <m/>
    <d v="2026-05-21T00:00:00"/>
    <m/>
    <m/>
    <m/>
    <x v="3"/>
    <x v="2"/>
  </r>
  <r>
    <x v="36"/>
    <s v="Story"/>
    <x v="36"/>
    <s v="preferred_store (ID) is available in dim_customer. we should show the store name in HT, not the store ID.  Store name can be find in crm_reporting.dim_store (source = CEGID or MARS)."/>
    <x v="14"/>
    <x v="22"/>
    <s v="Wave 1"/>
    <s v="High"/>
    <s v="STRY0824863"/>
    <m/>
    <s v="Ian Cidade"/>
    <s v="In Progress"/>
    <m/>
    <d v="2026-06-01T00:00:00"/>
    <d v="2026-07-08T00:00:00"/>
    <m/>
    <s v="Flagged as preferred_store_num in Wave 1 gap analysis"/>
    <x v="1"/>
    <x v="1"/>
  </r>
  <r>
    <x v="37"/>
    <s v="Story"/>
    <x v="37"/>
    <s v="recommended_store_num (ID) is available in im_customer_brand_profile. we should show the store name in HT, not the store ID.  Store name can be find in crm_reporting.dim_store (source = CEGID or MARS)."/>
    <x v="14"/>
    <x v="23"/>
    <s v="Wave 1"/>
    <s v="High"/>
    <s v="STRY0824944"/>
    <m/>
    <s v="Ian Cidade"/>
    <s v="In Progress"/>
    <m/>
    <d v="2026-06-01T00:00:00"/>
    <d v="2026-07-08T00:00:00"/>
    <m/>
    <s v="Flagged as recommended_store_num in Wave 1 gap analysis"/>
    <x v="1"/>
    <x v="1"/>
  </r>
  <r>
    <x v="38"/>
    <s v="Story"/>
    <x v="38"/>
    <s v="store_num (ID) is already available in HT. we should show the store name in HT, not the store ID.  Store name can be find in crm_reporting.dim_store (source = CEGID or MARS)."/>
    <x v="3"/>
    <x v="24"/>
    <s v="Wave 1"/>
    <s v="High"/>
    <s v="STRY0824962"/>
    <m/>
    <s v="Alexis Turbet Delof"/>
    <s v="In Progress"/>
    <m/>
    <d v="2026-06-01T00:00:00"/>
    <d v="2026-07-08T00:00:00"/>
    <m/>
    <m/>
    <x v="4"/>
    <x v="3"/>
  </r>
  <r>
    <x v="39"/>
    <s v="Story"/>
    <x v="39"/>
    <s v="already available in acquistion_interaction, can replicate it"/>
    <x v="10"/>
    <x v="25"/>
    <s v="Wave 1"/>
    <s v="High"/>
    <s v="STRY0825005"/>
    <m/>
    <s v="Alexis Turbet Delof"/>
    <s v="In Review"/>
    <m/>
    <d v="2026-06-01T00:00:00"/>
    <d v="2026-07-08T00:00:00"/>
    <m/>
    <m/>
    <x v="5"/>
    <x v="3"/>
  </r>
  <r>
    <x v="40"/>
    <s v="Story"/>
    <x v="40"/>
    <s v="Having attributes  from URL and Alias would be helpful to track the specific links through which a customer interacted with a campaign, but currently we're not sure if that table structure makes possible to merge to campaign_interactions, the source data from stg_sfmc_event_clicks, and I'd like to investigate the feasibility of reaching our final cdp tables"/>
    <x v="15"/>
    <x v="6"/>
    <s v="Wave 1"/>
    <s v="Medium"/>
    <s v="STRY0825014"/>
    <m/>
    <s v="Alexis Turbet Delof"/>
    <s v="Backlog"/>
    <m/>
    <d v="2026-06-01T00:00:00"/>
    <d v="2026-06-24T00:00:00"/>
    <m/>
    <s v="Orchestrate journey based on customer behavior / email click detail from a scpecific campaign ID and click date"/>
    <x v="6"/>
    <x v="3"/>
  </r>
  <r>
    <x v="41"/>
    <s v="Story"/>
    <x v="41"/>
    <m/>
    <x v="2"/>
    <x v="6"/>
    <s v="Wave 1"/>
    <s v="Low"/>
    <s v="STRY0825024"/>
    <m/>
    <s v="Alexis Turbet Delof"/>
    <s v="Blocked"/>
    <s v="Blocked as data is not being sent to us by SFMC and Attentive, even if our pipelines are set"/>
    <d v="2026-06-01T00:00:00"/>
    <d v="2026-08-05T00:00:00"/>
    <d v="2026-07-15T00:00:00"/>
    <m/>
    <x v="6"/>
    <x v="3"/>
  </r>
  <r>
    <x v="42"/>
    <s v="Story"/>
    <x v="42"/>
    <m/>
    <x v="2"/>
    <x v="26"/>
    <s v="Wave 1"/>
    <s v="Low"/>
    <s v="STRY0825024"/>
    <m/>
    <s v="Alexis Turbet Delof"/>
    <s v="Blocked"/>
    <s v="Blocked as data is not being sent to us by SFMC and Attentive, even if our pipelines are set"/>
    <d v="2026-06-01T00:00:00"/>
    <d v="2026-08-05T00:00:00"/>
    <d v="2026-07-15T00:00:00"/>
    <m/>
    <x v="1"/>
    <x v="1"/>
  </r>
  <r>
    <x v="43"/>
    <s v="Story"/>
    <x v="43"/>
    <s v="This attribute states the system/platform through which an interaction was made (DEMANDWARE, SFMC etc)"/>
    <x v="15"/>
    <x v="27"/>
    <s v="Wave 1"/>
    <s v="Medium"/>
    <s v="STRY0825025"/>
    <m/>
    <s v="Alexis Turbet Delof"/>
    <s v="In Review"/>
    <m/>
    <d v="2026-06-11T00:00:00"/>
    <d v="2026-07-15T00:00:00"/>
    <m/>
    <m/>
    <x v="7"/>
    <x v="3"/>
  </r>
  <r>
    <x v="44"/>
    <s v="Story"/>
    <x v="44"/>
    <s v="IGNORE, NOT NECESSARY ANYMORE_x000a_The product_review_v is a table with only 1 attribute that's not necessary to be isolated, we can migrate it to one of the acquisition views"/>
    <x v="9"/>
    <x v="6"/>
    <m/>
    <m/>
    <m/>
    <m/>
    <s v="Ian Cidade"/>
    <s v="Deprioritized"/>
    <m/>
    <d v="2026-05-21T00:00:00"/>
    <m/>
    <m/>
    <m/>
    <x v="0"/>
    <x v="0"/>
  </r>
  <r>
    <x v="45"/>
    <s v="Story"/>
    <x v="45"/>
    <s v="This attribute uses the address information from the customer to state which country they're based on"/>
    <x v="14"/>
    <x v="28"/>
    <s v="Wave 1"/>
    <s v="Medium"/>
    <s v="STRY0825034"/>
    <m/>
    <s v="Alexis Turbet Delof"/>
    <s v="In Progress"/>
    <m/>
    <d v="2026-06-11T00:00:00"/>
    <m/>
    <m/>
    <m/>
    <x v="1"/>
    <x v="1"/>
  </r>
  <r>
    <x v="46"/>
    <s v="Story"/>
    <x v="46"/>
    <s v="Used in the following journeys: KER_USA_Genesis-Post-Purchase_2020, KER_USA_GlossPostPurchaseTrigger, KER_USA_Post_Purchase, KER_USA_PostPurchase_Chroma, KER_USA_ReEngagement, KER_USA_Replenishment, OAP_USA_Re_engagement_Journey, SKIN_USA_Lapsed_Customer, SKIN_USA_New_Prospect_Journey_x000a_ "/>
    <x v="2"/>
    <x v="6"/>
    <s v="Journey Migration"/>
    <s v="High"/>
    <m/>
    <m/>
    <s v="Daniel Basman"/>
    <s v="Deprioritized"/>
    <m/>
    <d v="2026-04-08T00:00:00"/>
    <s v="Pilot Migration"/>
    <m/>
    <s v="Sapient team will instead use acquisition_date_key - DEPRIORITIZED."/>
    <x v="0"/>
    <x v="0"/>
  </r>
  <r>
    <x v="47"/>
    <s v="Story"/>
    <x v="47"/>
    <s v="Used in VAL_USA_Low_Stock journey. Will be needed in Renovate for  journey migration."/>
    <x v="0"/>
    <x v="6"/>
    <s v="Journey Migration"/>
    <s v="High"/>
    <m/>
    <m/>
    <s v="Fatima Ahmed"/>
    <s v="Done"/>
    <m/>
    <d v="2026-04-08T00:00:00"/>
    <s v="Pilot Migration"/>
    <d v="2026-04-22T00:00:00"/>
    <s v="Need to be pulled from Product Romance table. Should be easy."/>
    <x v="0"/>
    <x v="0"/>
  </r>
  <r>
    <x v="48"/>
    <s v="Story"/>
    <x v="48"/>
    <s v="Used in VAL_USA_Low_Stock journey. Will be needed in Renovate for journey migration"/>
    <x v="0"/>
    <x v="6"/>
    <s v="Journey Migration"/>
    <s v="High"/>
    <m/>
    <m/>
    <s v="Fatima Ahmed"/>
    <s v="Done"/>
    <m/>
    <d v="2026-04-08T00:00:00"/>
    <s v="Pilot Migration"/>
    <d v="2026-04-22T00:00:00"/>
    <s v="Need to be pulled from Product Romance table. Should be easy."/>
    <x v="0"/>
    <x v="0"/>
  </r>
  <r>
    <x v="49"/>
    <s v="Story"/>
    <x v="49"/>
    <s v="Used in the following journeys: KER_USA_Birthday, KER_USA_Elixir_PostPurchase, KER_USA_Half_Birthday, KER_USA_Loyalty_NextTier, KER_USA_PROSPECT_PRIORITIZATION, SKIN_USA_VIP_Prospect, SKIN_USA_VIP_StatusUpdate_Journey, VAL_USA_Birthday_x000a_Needs to be included in Renovate for SFMC Pilot journey migration "/>
    <x v="3"/>
    <x v="6"/>
    <s v="Journey Migration"/>
    <s v="High"/>
    <m/>
    <m/>
    <s v="Jade Li"/>
    <s v="Done"/>
    <m/>
    <d v="2026-04-08T00:00:00"/>
    <s v="Pilot Migration"/>
    <d v="2026-04-22T00:00:00"/>
    <s v="This can be pulled from gold order header table. Should be an easy fix. "/>
    <x v="0"/>
    <x v="0"/>
  </r>
  <r>
    <x v="50"/>
    <s v="Story"/>
    <x v="50"/>
    <s v="Used in journeys SKIN_USA_CEF1X_PostPurchase and SKIN_USA_Post_Purchase. The &quot;review_rating&quot; attribute is part of the SFMC Pilot journey migration"/>
    <x v="13"/>
    <x v="6"/>
    <s v="Journey Migration"/>
    <s v="High"/>
    <m/>
    <m/>
    <s v="Jade Li"/>
    <s v="Done"/>
    <m/>
    <d v="2026-04-08T00:00:00"/>
    <s v="Pilot Migration"/>
    <d v="2026-04-22T00:00:00"/>
    <s v="Have IT investigate if we should pull this field from Silver/where this exists - CDMO - this is in the product review table in CRM base_x000a__x000a_Review_Rating is used to segment customers based on their feedback after purchase and is applied in later stages of the journey._x000a_Based on rating value:_x000a_1–3 → Negative review_x000a_4–5 → Positive review_x000a_EmailAddress or product_code = null → No review / no feedback segment_x000a_Source / Calculation:_x000a_The review data is sourced from ent.SKIN_USA_Reviews, which is maintained and updated by the DDX team._x000a_The latest review_rating is calculated within SFMC using SQL by selecting the most recent review per customer and product (based on last modified date)._x000a_This calculated value is then used in the journey for segmentation._x000a_This setup helps in driving personalized communication based on customer feedback and experience."/>
    <x v="0"/>
    <x v="0"/>
  </r>
  <r>
    <x v="51"/>
    <s v="Story"/>
    <x v="51"/>
    <s v="Used in one journey which is KER_USA_Replenishment. This field will be needed in Renovate for journey migration."/>
    <x v="3"/>
    <x v="6"/>
    <s v="Journey Migration"/>
    <s v="High"/>
    <m/>
    <m/>
    <s v="Allen Volkov"/>
    <s v="Done"/>
    <m/>
    <d v="2026-04-08T00:00:00"/>
    <s v="Pilot Migration"/>
    <d v="2026-04-22T00:00:00"/>
    <s v="This can be pulled from gold order header table. Should be an easy fix. "/>
    <x v="0"/>
    <x v="0"/>
  </r>
  <r>
    <x v="52"/>
    <s v="Story"/>
    <x v="52"/>
    <s v="Used in 3 journeys: KER_USA_Post_Purchase, SKIN_USA_Post_Purchase, and SKIN_USA_Replenishment_Journey. This field will be needed in Renovate for journey migration."/>
    <x v="4"/>
    <x v="6"/>
    <s v="Journey Migration"/>
    <s v="High"/>
    <m/>
    <m/>
    <s v="Allen Volkov"/>
    <s v="Done"/>
    <m/>
    <d v="2026-04-08T00:00:00"/>
    <s v="Pilot Migration"/>
    <d v="2026-04-22T00:00:00"/>
    <s v="This can be pulled from gold order line table. Should be an easy fix. "/>
    <x v="0"/>
    <x v="0"/>
  </r>
  <r>
    <x v="53"/>
    <s v="Story"/>
    <x v="53"/>
    <s v="Need to add &quot;tier_join_date&quot; attribute to the Renovate golden layer as it is part of the SFMC Pilot journey mirgration."/>
    <x v="1"/>
    <x v="6"/>
    <s v="Journey Migration"/>
    <s v="High"/>
    <m/>
    <m/>
    <s v="Ellie Chen"/>
    <s v="Done"/>
    <m/>
    <d v="2026-03-25T00:00:00"/>
    <m/>
    <m/>
    <m/>
    <x v="0"/>
    <x v="0"/>
  </r>
  <r>
    <x v="54"/>
    <s v="Story"/>
    <x v="54"/>
    <s v="IGNORE, JOINED WITH B-040_x000a_Need to add &quot;actions_needed_keep_tier&quot; attribute to the Renovate golden layer  as it is part of the SFMC Pilot journey mirgration. "/>
    <x v="1"/>
    <x v="6"/>
    <s v="Journey Migration"/>
    <m/>
    <m/>
    <m/>
    <s v="Ellie Chen"/>
    <s v="Deprioritized"/>
    <m/>
    <d v="2026-03-25T00:00:00"/>
    <s v="Wave 1"/>
    <m/>
    <s v="Will be available in customer360_loyalty in production 4/22, then it will have to be moved to SG - Timeline TBD."/>
    <x v="0"/>
    <x v="0"/>
  </r>
  <r>
    <x v="55"/>
    <s v="Story"/>
    <x v="55"/>
    <s v="IGNORE, JOINED WITH BL-039_x000a_Need to add &quot;actions_needed_next_tier&quot; attribute as it is part of the SFMC Pilot journey mirgration. This attribute appears in 13 journeys (2,3,4,7,9,12,14,15,16,18,19,21,48)"/>
    <x v="1"/>
    <x v="6"/>
    <s v="Journey Migration"/>
    <m/>
    <m/>
    <m/>
    <s v="Ellie Chen"/>
    <s v="Deprioritized"/>
    <m/>
    <d v="2026-03-25T00:00:00"/>
    <s v="Wave 1"/>
    <m/>
    <s v="Will be available in customer360_loyalty in production 4/22, then it will have to be moved to SG - Timeline TBD."/>
    <x v="0"/>
    <x v="0"/>
  </r>
  <r>
    <x v="56"/>
    <s v="Story"/>
    <x v="56"/>
    <s v="This attribute fetches data directly from source on customer_profile_enriched_v in silver layer, but that means that some values present on date_of_birth in silver layer aren't used on the gold layer, this story is for implementing a COALESCE logic to use date_of_birth when birth_month_day is null"/>
    <x v="14"/>
    <x v="29"/>
    <s v="Wave 1"/>
    <s v="Medium"/>
    <s v="STRY0831037"/>
    <m/>
    <s v="Alexis Turbet Delof"/>
    <s v="In Progress"/>
    <m/>
    <d v="2026-06-24T00:00:00"/>
    <m/>
    <m/>
    <m/>
    <x v="8"/>
    <x v="4"/>
  </r>
  <r>
    <x v="57"/>
    <s v="Story"/>
    <x v="57"/>
    <s v="Legacy had a treatment to transform the codes into letter, and we can translate them again into the full sentences"/>
    <x v="1"/>
    <x v="30"/>
    <s v="Wave 1"/>
    <s v="Medium"/>
    <s v="STRY0819434"/>
    <m/>
    <s v="Alexis Turbet Delof"/>
    <s v="In Review"/>
    <m/>
    <d v="2026-06-24T00:00:00"/>
    <m/>
    <m/>
    <s v="Handled alongside the defect opened regarding loyalty data gaps"/>
    <x v="9"/>
    <x v="4"/>
  </r>
  <r>
    <x v="58"/>
    <s v="Bug"/>
    <x v="58"/>
    <s v="Order header currently has duplicate records stemming from the way the source systems record progression, the fix logic can be implemented but needs business confirmation"/>
    <x v="3"/>
    <x v="16"/>
    <s v="Wave 1"/>
    <s v="High"/>
    <s v="STRY0827294"/>
    <m/>
    <s v="Sapient"/>
    <s v="In Progress"/>
    <m/>
    <m/>
    <m/>
    <m/>
    <m/>
    <x v="10"/>
    <x v="4"/>
  </r>
  <r>
    <x v="59"/>
    <s v="Bug"/>
    <x v="59"/>
    <s v="Order lines currently has duplicate records stemming, the same as order header, from the way the source systems record progression, the fix logic can be implemented but needs business confirmation"/>
    <x v="4"/>
    <x v="16"/>
    <s v="Wave 1"/>
    <s v="High"/>
    <s v="STRY0827294"/>
    <m/>
    <s v="Sapient"/>
    <s v="In Progress"/>
    <m/>
    <m/>
    <m/>
    <m/>
    <m/>
    <x v="10"/>
    <x v="4"/>
  </r>
  <r>
    <x v="60"/>
    <s v="Story"/>
    <x v="60"/>
    <s v="From the newly deployed 1p acquisition framework"/>
    <x v="9"/>
    <x v="31"/>
    <s v="Wave 1"/>
    <s v="High"/>
    <s v="STRY0832150"/>
    <m/>
    <s v="Alexis Turbet Delof"/>
    <s v="In Progress"/>
    <m/>
    <m/>
    <m/>
    <m/>
    <m/>
    <x v="11"/>
    <x v="3"/>
  </r>
  <r>
    <x v="61"/>
    <s v="Story"/>
    <x v="61"/>
    <s v="From the newly deployed 1p acquisition framework"/>
    <x v="9"/>
    <x v="32"/>
    <s v="Wave 1"/>
    <s v="High"/>
    <s v="STRY0832132"/>
    <m/>
    <s v="Alexis Turbet Delof"/>
    <s v="In Progress"/>
    <m/>
    <m/>
    <m/>
    <m/>
    <m/>
    <x v="11"/>
    <x v="3"/>
  </r>
  <r>
    <x v="62"/>
    <s v="Story"/>
    <x v="62"/>
    <m/>
    <x v="2"/>
    <x v="33"/>
    <s v="Wave 1"/>
    <m/>
    <m/>
    <m/>
    <s v="Ian Cidade"/>
    <s v="Backlog"/>
    <m/>
    <m/>
    <m/>
    <m/>
    <m/>
    <x v="11"/>
    <x v="3"/>
  </r>
  <r>
    <x v="63"/>
    <s v="Story"/>
    <x v="63"/>
    <m/>
    <x v="2"/>
    <x v="34"/>
    <s v="Wave 1"/>
    <m/>
    <m/>
    <m/>
    <s v="Ian Cidade"/>
    <s v="Backlog"/>
    <m/>
    <m/>
    <m/>
    <m/>
    <m/>
    <x v="11"/>
    <x v="3"/>
  </r>
  <r>
    <x v="64"/>
    <s v="Story"/>
    <x v="64"/>
    <m/>
    <x v="2"/>
    <x v="35"/>
    <s v="Wave 1"/>
    <m/>
    <m/>
    <m/>
    <s v="Ian Cidade"/>
    <s v="Backlog"/>
    <m/>
    <m/>
    <m/>
    <m/>
    <m/>
    <x v="11"/>
    <x v="3"/>
  </r>
  <r>
    <x v="65"/>
    <s v="Story"/>
    <x v="65"/>
    <s v="Changing labels on the silver layer into clear and understandable states on the gold layer"/>
    <x v="15"/>
    <x v="36"/>
    <s v="Wave 1"/>
    <s v="High"/>
    <s v="STRY0832116"/>
    <m/>
    <s v="Ian Cidade"/>
    <s v="Backlog"/>
    <m/>
    <m/>
    <m/>
    <m/>
    <m/>
    <x v="12"/>
    <x v="4"/>
  </r>
  <r>
    <x v="66"/>
    <s v="Story"/>
    <x v="66"/>
    <s v="Translating codes into sentences or words for better UX"/>
    <x v="9"/>
    <x v="37"/>
    <s v="Wave 1"/>
    <s v="High"/>
    <s v="STRY0831925"/>
    <m/>
    <s v="Ian Cidade"/>
    <s v="Backlog"/>
    <m/>
    <d v="2026-06-25T00:00:00"/>
    <m/>
    <m/>
    <m/>
    <x v="13"/>
    <x v="5"/>
  </r>
  <r>
    <x v="67"/>
    <s v="Story"/>
    <x v="67"/>
    <s v="Translating codes into sentences or words for better UX"/>
    <x v="9"/>
    <x v="38"/>
    <s v="Wave 1"/>
    <s v="Medium"/>
    <s v="STRY0831934"/>
    <m/>
    <s v="Ian Cidade"/>
    <s v="Backlog"/>
    <m/>
    <d v="2026-06-25T00:00:00"/>
    <m/>
    <m/>
    <m/>
    <x v="13"/>
    <x v="5"/>
  </r>
  <r>
    <x v="68"/>
    <s v="Story"/>
    <x v="68"/>
    <s v="Translating codes into sentences or words for better UX"/>
    <x v="16"/>
    <x v="39"/>
    <s v="Wave 1"/>
    <s v="Medium"/>
    <s v="STRY0831905"/>
    <m/>
    <s v="Ian Cidade"/>
    <s v="Backlog"/>
    <m/>
    <d v="2026-06-25T00:00:00"/>
    <m/>
    <m/>
    <m/>
    <x v="13"/>
    <x v="5"/>
  </r>
  <r>
    <x v="69"/>
    <s v="Story"/>
    <x v="69"/>
    <s v="Translating codes into sentences or words for better UX"/>
    <x v="9"/>
    <x v="40"/>
    <s v="Wave 1"/>
    <s v="Medium"/>
    <s v="STRY0831988"/>
    <m/>
    <s v="Ian Cidade"/>
    <s v="Backlog"/>
    <m/>
    <d v="2026-06-25T00:00:00"/>
    <m/>
    <m/>
    <m/>
    <x v="13"/>
    <x v="5"/>
  </r>
  <r>
    <x v="70"/>
    <s v="Story"/>
    <x v="70"/>
    <s v="Translating codes into sentences or words for better UX"/>
    <x v="9"/>
    <x v="41"/>
    <s v="Wave 1"/>
    <s v="Medium"/>
    <s v="STRY0831996"/>
    <m/>
    <s v="Ian Cidade"/>
    <s v="Backlog"/>
    <m/>
    <d v="2026-06-25T00:00:00"/>
    <m/>
    <m/>
    <m/>
    <x v="13"/>
    <x v="5"/>
  </r>
  <r>
    <x v="71"/>
    <m/>
    <x v="71"/>
    <m/>
    <x v="15"/>
    <x v="36"/>
    <s v="Wave 1"/>
    <m/>
    <s v="STRY0838990"/>
    <m/>
    <s v="Ian Cidade"/>
    <s v="Backlog"/>
    <m/>
    <m/>
    <m/>
    <m/>
    <m/>
    <x v="14"/>
    <x v="4"/>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A35324-4745-419D-BBB6-483778134F42}" name="PivotTable4" cacheId="133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4:M13" firstHeaderRow="1" firstDataRow="1" firstDataCol="6"/>
  <pivotFields count="19">
    <pivotField axis="axisRow" dataField="1" compact="0" outline="0" showAll="0" defaultSubtotal="0">
      <items count="73">
        <item x="55"/>
        <item x="54"/>
        <item x="53"/>
        <item x="52"/>
        <item x="51"/>
        <item x="50"/>
        <item x="49"/>
        <item x="48"/>
        <item x="47"/>
        <item x="46"/>
        <item x="0"/>
        <item x="1"/>
        <item x="2"/>
        <item x="3"/>
        <item x="4"/>
        <item x="5"/>
        <item x="6"/>
        <item x="7"/>
        <item x="8"/>
        <item x="10"/>
        <item x="12"/>
        <item x="13"/>
        <item x="14"/>
        <item x="15"/>
        <item x="16"/>
        <item x="17"/>
        <item x="18"/>
        <item x="19"/>
        <item x="23"/>
        <item x="26"/>
        <item x="27"/>
        <item x="28"/>
        <item x="29"/>
        <item x="30"/>
        <item x="31"/>
        <item x="32"/>
        <item x="20"/>
        <item x="21"/>
        <item x="22"/>
        <item x="25"/>
        <item x="24"/>
        <item x="33"/>
        <item x="34"/>
        <item x="11"/>
        <item x="44"/>
        <item x="35"/>
        <item x="9"/>
        <item x="36"/>
        <item x="37"/>
        <item x="38"/>
        <item x="39"/>
        <item x="40"/>
        <item x="41"/>
        <item x="42"/>
        <item x="43"/>
        <item x="45"/>
        <item x="56"/>
        <item x="57"/>
        <item x="58"/>
        <item x="59"/>
        <item x="60"/>
        <item x="61"/>
        <item x="62"/>
        <item x="63"/>
        <item x="64"/>
        <item x="65"/>
        <item x="66"/>
        <item x="67"/>
        <item x="68"/>
        <item x="69"/>
        <item x="70"/>
        <item x="71"/>
        <item x="72"/>
      </items>
    </pivotField>
    <pivotField compact="0" outline="0" showAll="0"/>
    <pivotField axis="axisRow" compact="0" outline="0" showAll="0">
      <items count="74">
        <item x="66"/>
        <item x="54"/>
        <item x="55"/>
        <item x="47"/>
        <item x="46"/>
        <item x="51"/>
        <item x="2"/>
        <item x="49"/>
        <item x="50"/>
        <item x="48"/>
        <item x="53"/>
        <item x="52"/>
        <item x="11"/>
        <item x="45"/>
        <item x="61"/>
        <item x="64"/>
        <item x="62"/>
        <item x="63"/>
        <item x="60"/>
        <item x="56"/>
        <item x="39"/>
        <item x="41"/>
        <item x="43"/>
        <item x="42"/>
        <item x="38"/>
        <item x="36"/>
        <item x="37"/>
        <item x="40"/>
        <item x="21"/>
        <item x="20"/>
        <item x="25"/>
        <item x="9"/>
        <item x="65"/>
        <item x="30"/>
        <item x="34"/>
        <item x="33"/>
        <item x="27"/>
        <item x="6"/>
        <item x="0"/>
        <item x="1"/>
        <item x="70"/>
        <item x="68"/>
        <item x="35"/>
        <item x="32"/>
        <item x="71"/>
        <item x="24"/>
        <item x="67"/>
        <item x="44"/>
        <item x="58"/>
        <item x="59"/>
        <item x="31"/>
        <item x="69"/>
        <item x="29"/>
        <item x="22"/>
        <item x="7"/>
        <item x="4"/>
        <item x="5"/>
        <item x="8"/>
        <item x="3"/>
        <item x="28"/>
        <item x="26"/>
        <item x="10"/>
        <item x="15"/>
        <item x="16"/>
        <item x="17"/>
        <item x="12"/>
        <item x="18"/>
        <item x="13"/>
        <item x="14"/>
        <item x="57"/>
        <item x="19"/>
        <item x="23"/>
        <item x="72"/>
        <item t="default"/>
      </items>
    </pivotField>
    <pivotField compact="0" outline="0" showAll="0"/>
    <pivotField axis="axisRow" compact="0" outline="0" showAll="0" defaultSubtotal="0">
      <items count="18">
        <item x="8"/>
        <item x="10"/>
        <item x="9"/>
        <item x="12"/>
        <item x="15"/>
        <item x="6"/>
        <item x="2"/>
        <item x="16"/>
        <item x="14"/>
        <item x="13"/>
        <item x="1"/>
        <item x="11"/>
        <item x="3"/>
        <item x="4"/>
        <item x="0"/>
        <item x="7"/>
        <item x="5"/>
        <item x="17"/>
      </items>
    </pivotField>
    <pivotField axis="axisRow" compact="0" outline="0" showAll="0" defaultSubtotal="0">
      <items count="42">
        <item h="1" x="37"/>
        <item h="1" x="28"/>
        <item x="29"/>
        <item h="1" x="12"/>
        <item h="1" x="25"/>
        <item h="1" x="41"/>
        <item h="1" x="39"/>
        <item h="1" x="9"/>
        <item x="36"/>
        <item h="1" x="17"/>
        <item h="1" x="10"/>
        <item h="1" x="14"/>
        <item h="1" x="27"/>
        <item h="1" x="21"/>
        <item h="1" x="15"/>
        <item h="1" x="38"/>
        <item h="1" x="0"/>
        <item h="1" x="4"/>
        <item h="1" x="5"/>
        <item h="1" x="30"/>
        <item h="1" x="20"/>
        <item h="1" x="1"/>
        <item h="1" x="26"/>
        <item h="1" x="8"/>
        <item h="1" x="3"/>
        <item h="1" x="32"/>
        <item h="1" x="2"/>
        <item h="1" x="22"/>
        <item h="1" x="35"/>
        <item h="1" x="33"/>
        <item h="1" x="34"/>
        <item h="1" x="19"/>
        <item h="1" x="24"/>
        <item h="1" x="23"/>
        <item h="1" x="13"/>
        <item h="1" x="40"/>
        <item h="1" x="11"/>
        <item h="1" x="31"/>
        <item h="1" x="7"/>
        <item x="16"/>
        <item h="1" x="18"/>
        <item h="1" x="6"/>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16">
        <item m="1" x="15"/>
        <item x="12"/>
        <item x="1"/>
        <item x="3"/>
        <item x="2"/>
        <item x="10"/>
        <item x="11"/>
        <item x="4"/>
        <item x="6"/>
        <item x="5"/>
        <item x="7"/>
        <item x="14"/>
        <item x="8"/>
        <item x="13"/>
        <item x="0"/>
        <item x="9"/>
      </items>
    </pivotField>
    <pivotField axis="axisRow" compact="0" outline="0" showAll="0">
      <items count="11">
        <item x="1"/>
        <item x="4"/>
        <item h="1" m="1" x="7"/>
        <item h="1" m="1" x="6"/>
        <item h="1" m="1" x="8"/>
        <item h="1" m="1" x="9"/>
        <item h="1" x="0"/>
        <item x="3"/>
        <item x="5"/>
        <item x="2"/>
        <item t="default"/>
      </items>
    </pivotField>
  </pivotFields>
  <rowFields count="6">
    <field x="18"/>
    <field x="0"/>
    <field x="5"/>
    <field x="4"/>
    <field x="17"/>
    <field x="2"/>
  </rowFields>
  <rowItems count="9">
    <i>
      <x v="1"/>
      <x v="56"/>
      <x v="2"/>
      <x v="8"/>
      <x v="12"/>
      <x v="19"/>
    </i>
    <i r="1">
      <x v="58"/>
      <x v="39"/>
      <x v="12"/>
      <x v="5"/>
      <x v="48"/>
    </i>
    <i r="1">
      <x v="59"/>
      <x v="39"/>
      <x v="13"/>
      <x v="5"/>
      <x v="49"/>
    </i>
    <i r="1">
      <x v="65"/>
      <x v="8"/>
      <x v="4"/>
      <x v="1"/>
      <x v="32"/>
    </i>
    <i r="1">
      <x v="71"/>
      <x v="8"/>
      <x v="4"/>
      <x v="11"/>
      <x v="44"/>
    </i>
    <i t="default">
      <x v="1"/>
    </i>
    <i>
      <x v="9"/>
      <x v="42"/>
      <x v="39"/>
      <x v="15"/>
      <x v="4"/>
      <x v="34"/>
    </i>
    <i t="default">
      <x v="9"/>
    </i>
    <i t="grand">
      <x/>
    </i>
  </rowItems>
  <colItems count="1">
    <i/>
  </colItems>
  <dataFields count="1">
    <dataField name="Num Items" fld="0" subtotal="count" baseField="0" baseItem="0"/>
  </dataField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67E2E2-43B7-4379-8B92-BDF1E41B358B}" name="PivotTable6" cacheId="133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4:D10" firstHeaderRow="1" firstDataRow="1" firstDataCol="1"/>
  <pivotFields count="19">
    <pivotField dataField="1" compact="0" outline="0" showAll="0" defaultSubtotal="0"/>
    <pivotField compact="0" outline="0" showAll="0"/>
    <pivotField compact="0" outline="0" showAll="0"/>
    <pivotField compact="0" outline="0" showAll="0"/>
    <pivotField compact="0"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axis="axisRow" compact="0" outline="0" showAll="0">
      <items count="11">
        <item x="1"/>
        <item x="4"/>
        <item h="1" m="1" x="7"/>
        <item h="1" m="1" x="6"/>
        <item h="1" m="1" x="8"/>
        <item h="1" m="1" x="9"/>
        <item h="1" x="0"/>
        <item x="3"/>
        <item x="5"/>
        <item x="2"/>
        <item t="default"/>
      </items>
    </pivotField>
  </pivotFields>
  <rowFields count="1">
    <field x="18"/>
  </rowFields>
  <rowItems count="6">
    <i>
      <x/>
    </i>
    <i>
      <x v="1"/>
    </i>
    <i>
      <x v="7"/>
    </i>
    <i>
      <x v="8"/>
    </i>
    <i>
      <x v="9"/>
    </i>
    <i t="grand">
      <x/>
    </i>
  </rowItems>
  <colItems count="1">
    <i/>
  </colItems>
  <dataFields count="1">
    <dataField name="Num Items" fld="0" subtotal="count" baseField="0" baseItem="0"/>
  </dataField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738CE97C-9919-49C7-8D60-33FB258643FD}" autoFormatId="16" applyNumberFormats="0" applyBorderFormats="0" applyFontFormats="0" applyPatternFormats="0" applyAlignmentFormats="0" applyWidthHeightFormats="0">
  <queryTableRefresh nextId="25">
    <queryTableFields count="24">
      <queryTableField id="1" name="Column1" tableColumnId="1"/>
      <queryTableField id="2" name="Consumer Funnel Step" tableColumnId="2"/>
      <queryTableField id="3" name="KPI Purpose" tableColumnId="3"/>
      <queryTableField id="4" name="KPI Group" tableColumnId="4"/>
      <queryTableField id="5" name="KPI Name" tableColumnId="5"/>
      <queryTableField id="6" name="Business Definition" tableColumnId="6"/>
      <queryTableField id="7" name="Technical Definition" tableColumnId="7"/>
      <queryTableField id="8" name="Breakdowns" tableColumnId="8"/>
      <queryTableField id="9" name="Status" tableColumnId="9"/>
      <queryTableField id="10" name="WANTED FOR DDX TECH V1_x000a_(80 KPIs including all counts and rates)" tableColumnId="10"/>
      <queryTableField id="11" name="DIT Column:_x000a_Available in CRM Reporting" tableColumnId="11"/>
      <queryTableField id="12" name="Priority for Analyzis" tableColumnId="12"/>
      <queryTableField id="13" name="Need Analysis?" tableColumnId="13"/>
      <queryTableField id="14" name="DIT Column:_x000a_Effort to add that KPI in CRM Reporting" tableColumnId="14"/>
      <queryTableField id="15" name="DIT Column:_x000a_Open Comments if any (Add name of field)" tableColumnId="15"/>
      <queryTableField id="16" name="Pablo Comments for ACN &amp; DIT" tableColumnId="16"/>
      <queryTableField id="17" name="ACN Comments" tableColumnId="17"/>
      <queryTableField id="18" name="Column2" tableColumnId="18"/>
      <queryTableField id="19" name="Column19" tableColumnId="19"/>
      <queryTableField id="20" name="Sanjeev's Comment + Pablo's reply" tableColumnId="20"/>
      <queryTableField id="21" name="Sonia's Comments" tableColumnId="21"/>
      <queryTableField id="22" name="Column22" tableColumnId="22"/>
      <queryTableField id="23" name="Column23" tableColumnId="23"/>
      <queryTableField id="24" name="Column24"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mpact_Analysis_Bucket" xr10:uid="{D21E458D-9E04-41EE-9261-BDBA6D16A752}" sourceName=" Impact Analysis Bucket">
  <pivotTables>
    <pivotTable tabId="62" name="PivotTable4"/>
    <pivotTable tabId="62" name="PivotTable6"/>
  </pivotTables>
  <data>
    <tabular pivotCacheId="1144109409">
      <items count="10">
        <i x="4" s="1"/>
        <i x="1" s="1"/>
        <i x="5" s="1"/>
        <i x="3" s="1"/>
        <i x="2" s="1"/>
        <i x="0"/>
        <i x="6" nd="1"/>
        <i x="7" nd="1"/>
        <i x="8" nd="1"/>
        <i x="9"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D" xr10:uid="{A32D6938-0631-4CEA-A262-C06A60454FE2}" sourceName="ID">
  <pivotTables>
    <pivotTable tabId="62" name="PivotTable4"/>
  </pivotTables>
  <data>
    <tabular pivotCacheId="1144109409">
      <items count="73">
        <i x="34" s="1"/>
        <i x="56" s="1"/>
        <i x="58" s="1"/>
        <i x="59" s="1"/>
        <i x="65" s="1"/>
        <i x="71" s="1"/>
        <i x="55" s="1" nd="1"/>
        <i x="54" s="1" nd="1"/>
        <i x="53" s="1" nd="1"/>
        <i x="52" s="1" nd="1"/>
        <i x="51" s="1" nd="1"/>
        <i x="50" s="1" nd="1"/>
        <i x="49" s="1" nd="1"/>
        <i x="48" s="1" nd="1"/>
        <i x="47" s="1" nd="1"/>
        <i x="46" s="1" nd="1"/>
        <i x="0" s="1" nd="1"/>
        <i x="1" s="1" nd="1"/>
        <i x="2" s="1" nd="1"/>
        <i x="3" s="1" nd="1"/>
        <i x="4" s="1" nd="1"/>
        <i x="5" s="1" nd="1"/>
        <i x="6" s="1" nd="1"/>
        <i x="7" s="1" nd="1"/>
        <i x="8" s="1" nd="1"/>
        <i x="10" s="1" nd="1"/>
        <i x="12" s="1" nd="1"/>
        <i x="13" s="1" nd="1"/>
        <i x="14" s="1" nd="1"/>
        <i x="15" s="1" nd="1"/>
        <i x="16" s="1" nd="1"/>
        <i x="17" s="1" nd="1"/>
        <i x="18" s="1" nd="1"/>
        <i x="19" s="1" nd="1"/>
        <i x="23" s="1" nd="1"/>
        <i x="26" s="1" nd="1"/>
        <i x="27" s="1" nd="1"/>
        <i x="28" s="1" nd="1"/>
        <i x="29" s="1" nd="1"/>
        <i x="30" s="1" nd="1"/>
        <i x="31" s="1" nd="1"/>
        <i x="32" s="1" nd="1"/>
        <i x="20" s="1" nd="1"/>
        <i x="21" s="1" nd="1"/>
        <i x="22" s="1" nd="1"/>
        <i x="25" s="1" nd="1"/>
        <i x="24" s="1" nd="1"/>
        <i x="33" s="1" nd="1"/>
        <i x="11" s="1" nd="1"/>
        <i x="44" s="1" nd="1"/>
        <i x="35" s="1" nd="1"/>
        <i x="9" s="1" nd="1"/>
        <i x="36" s="1" nd="1"/>
        <i x="37" s="1" nd="1"/>
        <i x="38" s="1" nd="1"/>
        <i x="39" s="1" nd="1"/>
        <i x="40" s="1" nd="1"/>
        <i x="41" s="1" nd="1"/>
        <i x="42" s="1" nd="1"/>
        <i x="43" s="1" nd="1"/>
        <i x="45" s="1" nd="1"/>
        <i x="57" s="1" nd="1"/>
        <i x="60" s="1" nd="1"/>
        <i x="61" s="1" nd="1"/>
        <i x="62" s="1" nd="1"/>
        <i x="63" s="1" nd="1"/>
        <i x="64" s="1" nd="1"/>
        <i x="66" s="1" nd="1"/>
        <i x="67" s="1" nd="1"/>
        <i x="68" s="1" nd="1"/>
        <i x="69" s="1" nd="1"/>
        <i x="70" s="1" nd="1"/>
        <i x="7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rget_Domain" xr10:uid="{346BAE95-8ECF-4070-9E19-F0C8A4C5B150}" sourceName="Target Domain">
  <pivotTables>
    <pivotTable tabId="62" name="PivotTable4"/>
  </pivotTables>
  <data>
    <tabular pivotCacheId="1144109409">
      <items count="18">
        <i x="15" s="1"/>
        <i x="14" s="1"/>
        <i x="3" s="1"/>
        <i x="4" s="1"/>
        <i x="7" s="1"/>
        <i x="8" s="1" nd="1"/>
        <i x="10" s="1" nd="1"/>
        <i x="9" s="1" nd="1"/>
        <i x="12" s="1" nd="1"/>
        <i x="6" s="1" nd="1"/>
        <i x="2" s="1" nd="1"/>
        <i x="16" s="1" nd="1"/>
        <i x="13" s="1" nd="1"/>
        <i x="1" s="1" nd="1"/>
        <i x="11" s="1" nd="1"/>
        <i x="0" s="1" nd="1"/>
        <i x="5" s="1" nd="1"/>
        <i x="17"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bute" xr10:uid="{FDC6997B-D3FD-4D8A-8B2C-403F8C11BFA5}" sourceName="Attribute">
  <pivotTables>
    <pivotTable tabId="62" name="PivotTable4"/>
  </pivotTables>
  <data>
    <tabular pivotCacheId="1144109409">
      <items count="42">
        <i x="37"/>
        <i x="28"/>
        <i x="29" s="1"/>
        <i x="25"/>
        <i x="41"/>
        <i x="39"/>
        <i x="36" s="1"/>
        <i x="27"/>
        <i x="21"/>
        <i x="38"/>
        <i x="30"/>
        <i x="26"/>
        <i x="32"/>
        <i x="2"/>
        <i x="22"/>
        <i x="35"/>
        <i x="33"/>
        <i x="34"/>
        <i x="24"/>
        <i x="23"/>
        <i x="40"/>
        <i x="31"/>
        <i x="16" s="1"/>
        <i x="6"/>
        <i x="12" nd="1"/>
        <i x="9" nd="1"/>
        <i x="17" nd="1"/>
        <i x="10" nd="1"/>
        <i x="14" nd="1"/>
        <i x="15" nd="1"/>
        <i x="0" nd="1"/>
        <i x="4" nd="1"/>
        <i x="5" nd="1"/>
        <i x="20" nd="1"/>
        <i x="1" nd="1"/>
        <i x="8" nd="1"/>
        <i x="3" nd="1"/>
        <i x="19" nd="1"/>
        <i x="13" nd="1"/>
        <i x="11" nd="1"/>
        <i x="7" nd="1"/>
        <i x="18"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Impact Analysis Bucket" xr10:uid="{A8BB4710-B1D0-4955-A40C-700E71506472}" cache="Slicer_Impact_Analysis_Bucket" caption=" Impact Analysis Bucket" rowHeight="251883"/>
  <slicer name="ID" xr10:uid="{21E3D06D-CB40-4B29-8E6E-655AECCCD9DE}" cache="Slicer_ID" caption="ID" rowHeight="251883"/>
  <slicer name="Target Domain" xr10:uid="{092347F9-E74E-4F04-B5EA-7420D39A218F}" cache="Slicer_Target_Domain" caption="Target Domain" columnCount="2" rowHeight="251883"/>
  <slicer name="Attribute" xr10:uid="{95C56439-BC90-45C1-8FB2-292A9A36F4B7}" cache="Slicer_Attribute" caption="Attribute" startItem="6" rowHeight="25188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42FA69D-1796-3A47-BC46-367624C239B9}" name="Tableau2" displayName="Tableau2" ref="A1:M832" totalsRowShown="0" headerRowDxfId="137" tableBorderDxfId="136">
  <autoFilter ref="A1:M832" xr:uid="{28AE2BB8-C2E2-C24F-9413-69A34C02589D}"/>
  <tableColumns count="13">
    <tableColumn id="1" xr3:uid="{CCB27178-D493-4C42-B26C-C63D46A7FA2B}" name="Consumer Funnel Step" dataDxfId="135"/>
    <tableColumn id="2" xr3:uid="{70317F09-C2E9-AB43-AC0D-BAFCA3EEFEA3}" name="Level" dataDxfId="134"/>
    <tableColumn id="3" xr3:uid="{E695343C-BC76-1646-A0E1-7522C70919F5}" name="Name" dataDxfId="133"/>
    <tableColumn id="4" xr3:uid="{70C7B6A4-14F1-A14A-A7E5-32DA57D5913D}" name="Type" dataDxfId="132"/>
    <tableColumn id="5" xr3:uid="{2DC32483-BFF4-8443-8BAB-3920030FB143}" name="Feature type" dataDxfId="131"/>
    <tableColumn id="6" xr3:uid="{9DE7F509-A7B0-B14B-91C0-D205656EF745}" name="Section" dataDxfId="130"/>
    <tableColumn id="7" xr3:uid="{79C4CFFD-A911-E849-947A-FD73CED63E34}" name="Page" dataDxfId="129"/>
    <tableColumn id="8" xr3:uid="{96AD575D-4B4E-3C48-8B71-E9234F2975C4}" name="Period" dataDxfId="128"/>
    <tableColumn id="9" xr3:uid="{A5463486-682A-2C45-9833-3187F0AB74DE}" name="Breakdown" dataDxfId="127"/>
    <tableColumn id="10" xr3:uid="{E0B1E8F1-5B67-484E-B6A6-CBB6B354AA2F}" name="Business definition" dataDxfId="126"/>
    <tableColumn id="11" xr3:uid="{6D4418B4-B7C6-5C45-92BC-78F41F72BBDC}" name="Technical definition" dataDxfId="125"/>
    <tableColumn id="12" xr3:uid="{903C8724-8F8D-C04B-8EF7-35BA7D6C86EC}" name="Databricks check" dataDxfId="124"/>
    <tableColumn id="13" xr3:uid="{723DF889-3DA1-0A40-BCDF-729B52189762}" name="Genie check" dataDxfId="123"/>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0EB81D-2DA7-48AD-B1D7-5B8D09710963}" name="Query1" displayName="Query1" ref="B3:Y198" tableType="queryTable" totalsRowShown="0" headerRowDxfId="122">
  <autoFilter ref="B3:Y198" xr:uid="{830EB81D-2DA7-48AD-B1D7-5B8D09710963}"/>
  <tableColumns count="24">
    <tableColumn id="1" xr3:uid="{B91AA176-D890-4A63-BD56-0BDFC461B11A}" uniqueName="1" name="Column1" queryTableFieldId="1" dataDxfId="121"/>
    <tableColumn id="2" xr3:uid="{8D1B5A52-842A-4919-A255-E616780AA841}" uniqueName="2" name="Consumer Funnel Step" queryTableFieldId="2" dataDxfId="120"/>
    <tableColumn id="3" xr3:uid="{25E7F514-1AE5-4D2A-A9E8-40BD92FF1C29}" uniqueName="3" name="KPI Purpose" queryTableFieldId="3" dataDxfId="119"/>
    <tableColumn id="4" xr3:uid="{063E5E95-0D4D-4CE3-BCD8-87B2414966B8}" uniqueName="4" name="KPI Group" queryTableFieldId="4" dataDxfId="118"/>
    <tableColumn id="5" xr3:uid="{D74231C0-73C1-4A00-A5F7-0ADFD67DCDE9}" uniqueName="5" name="KPI Name" queryTableFieldId="5" dataDxfId="117"/>
    <tableColumn id="6" xr3:uid="{96EDBCC0-04D7-42FD-B196-479C8E1498D2}" uniqueName="6" name="Business Definition" queryTableFieldId="6" dataDxfId="116"/>
    <tableColumn id="7" xr3:uid="{C8D4C08C-E9D2-412C-93AA-03981C55E235}" uniqueName="7" name="Technical Definition" queryTableFieldId="7" dataDxfId="115"/>
    <tableColumn id="8" xr3:uid="{6A871AFF-DA24-42C7-8A0A-8E13F08006C0}" uniqueName="8" name="Breakdowns" queryTableFieldId="8" dataDxfId="114"/>
    <tableColumn id="9" xr3:uid="{5D71918C-5930-4653-88A6-21A0E2C66488}" uniqueName="9" name="Status" queryTableFieldId="9" dataDxfId="113"/>
    <tableColumn id="10" xr3:uid="{765A14B1-E2CF-4A4B-9BB1-9687F531E186}" uniqueName="10" name="WANTED FOR DDX TECH V1_x000a_(80 KPIs including all counts and rates)" queryTableFieldId="10" dataDxfId="112"/>
    <tableColumn id="11" xr3:uid="{B8F04EA7-B1BD-45FB-ABD4-ECEEB2A70CBF}" uniqueName="11" name="DIT Column:_x000a_Available in CRM Reporting" queryTableFieldId="11" dataDxfId="111"/>
    <tableColumn id="12" xr3:uid="{1F10E78C-38A8-4308-ABEF-45771D0B2C28}" uniqueName="12" name="Priority for Analyzis" queryTableFieldId="12" dataDxfId="110"/>
    <tableColumn id="13" xr3:uid="{BB269375-03AD-4924-B002-FC1CFFCACB16}" uniqueName="13" name="Need Analysis?" queryTableFieldId="13" dataDxfId="109"/>
    <tableColumn id="14" xr3:uid="{A777B929-2C05-4456-B015-593207072956}" uniqueName="14" name="DIT Column:_x000a_Effort to add that KPI in CRM Reporting" queryTableFieldId="14" dataDxfId="108"/>
    <tableColumn id="15" xr3:uid="{B3A91583-1277-4044-87BF-9CB0D25CCE82}" uniqueName="15" name="DIT Column:_x000a_Open Comments if any (Add name of field)" queryTableFieldId="15" dataDxfId="107"/>
    <tableColumn id="16" xr3:uid="{2A7D6E53-4C84-4E6D-9979-D79486FB86C2}" uniqueName="16" name="Pablo Comments for ACN &amp; DIT" queryTableFieldId="16" dataDxfId="106"/>
    <tableColumn id="17" xr3:uid="{6352C300-7267-4A4F-8875-68CD55618D49}" uniqueName="17" name="ACN Comments" queryTableFieldId="17" dataDxfId="105"/>
    <tableColumn id="18" xr3:uid="{31F3AE8B-E188-496D-A228-EDB2AF816384}" uniqueName="18" name="Column2" queryTableFieldId="18" dataDxfId="104"/>
    <tableColumn id="19" xr3:uid="{A1A442C0-02D5-4BC2-965A-EC872046022C}" uniqueName="19" name="Column19" queryTableFieldId="19" dataDxfId="103"/>
    <tableColumn id="20" xr3:uid="{8C49608D-2F13-4B3A-A509-03C43D9E57A3}" uniqueName="20" name="Sanjeev's Comment + Pablo's reply" queryTableFieldId="20" dataDxfId="102"/>
    <tableColumn id="21" xr3:uid="{EF247BA2-4392-4E60-B597-810D62550DC1}" uniqueName="21" name="Sonia's Comments" queryTableFieldId="21" dataDxfId="101"/>
    <tableColumn id="22" xr3:uid="{C368B82A-6694-4D61-9764-734C7EA16AE6}" uniqueName="22" name="Column22" queryTableFieldId="22" dataDxfId="100"/>
    <tableColumn id="23" xr3:uid="{C3960CC8-26FF-4B2C-B1D4-A4F8C069A5D7}" uniqueName="23" name="Column23" queryTableFieldId="23" dataDxfId="99"/>
    <tableColumn id="24" xr3:uid="{3848D55B-B811-47C7-A2E7-4EA0410C231A}" uniqueName="24" name="Column24" queryTableFieldId="24" dataDxfId="98"/>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F8DB6ED-E249-E742-A4D4-96EF0613658D}" name="kpi_catalog" displayName="kpi_catalog" ref="A2:AJ960" totalsRowShown="0" headerRowDxfId="89" dataDxfId="88" tableBorderDxfId="87">
  <autoFilter ref="A2:AJ960" xr:uid="{28AE2BB8-C2E2-C24F-9413-69A34C02589D}"/>
  <sortState xmlns:xlrd2="http://schemas.microsoft.com/office/spreadsheetml/2017/richdata2" ref="A3:AJ960">
    <sortCondition ref="A2:A960"/>
  </sortState>
  <tableColumns count="36">
    <tableColumn id="1" xr3:uid="{7CC52CB2-4079-E14D-B724-8767F6E09F16}" name="ID" dataDxfId="86"/>
    <tableColumn id="14" xr3:uid="{DA2E9E3C-3FC3-FA40-B8B6-C8B4ED2A79F2}" name="Consumer Funnel Step" dataDxfId="85"/>
    <tableColumn id="2" xr3:uid="{E36100E8-DE54-9A4F-9E31-AF5A4BA3F15E}" name="Level" dataDxfId="84"/>
    <tableColumn id="37" xr3:uid="{EB7AEB27-328E-C247-9258-A37E9933C2A7}" name="KPI category" dataDxfId="83"/>
    <tableColumn id="15" xr3:uid="{2486FFFF-AF38-F943-8848-749C7AFB8BAE}" name="KPI sub-category" dataDxfId="82"/>
    <tableColumn id="3" xr3:uid="{5AB202D5-E97F-2042-8E75-30F16EC1A333}" name="Metric name" dataDxfId="81"/>
    <tableColumn id="4" xr3:uid="{96AB97BE-969C-2247-8BD1-048812A150E0}" name="Type" dataDxfId="80"/>
    <tableColumn id="5" xr3:uid="{C1810792-09A2-7B4D-871D-8590B2D04352}" name="Feature type" dataDxfId="79"/>
    <tableColumn id="6" xr3:uid="{E6C31710-10D5-AC4E-BA11-19F98F4F17CE}" name="Section" dataDxfId="78"/>
    <tableColumn id="7" xr3:uid="{FAF5A9A6-7CAD-B64B-8399-8C31238CD43D}" name="Page" dataDxfId="77"/>
    <tableColumn id="8" xr3:uid="{74911942-9F41-8645-82FF-F7BA546134F9}" name="Period" dataDxfId="76"/>
    <tableColumn id="19" xr3:uid="{39AB974A-A645-D240-9462-265948F8C340}" name="Till Date" dataDxfId="75">
      <calculatedColumnFormula>IF(ISNUMBER(SEARCH(kpi_catalog[[#Headers],[Till Date]],K3)),"Y","N")</calculatedColumnFormula>
    </tableColumn>
    <tableColumn id="18" xr3:uid="{131B7B8F-73D1-D94F-8F83-129B752C4EB5}" name="R12" dataDxfId="74">
      <calculatedColumnFormula>IF(OR(ISNUMBER(SEARCH(M$2,K3)),ISNUMBER(SEARCH("End Date",K3))),"Y","N")</calculatedColumnFormula>
    </tableColumn>
    <tableColumn id="17" xr3:uid="{7ED35181-0ABF-EE40-A92C-8164A0D84234}" name="YTD" dataDxfId="73">
      <calculatedColumnFormula>IF(ISNUMBER(SEARCH(kpi_catalog[[#Headers],[YTD]],$K3)),"Y","N")</calculatedColumnFormula>
    </tableColumn>
    <tableColumn id="16" xr3:uid="{55318BAC-2215-6E45-8C9C-8E37E518CB6B}" name="MTD" dataDxfId="72">
      <calculatedColumnFormula>IF(ISNUMBER(SEARCH("MTD",K3)),"Y","N")</calculatedColumnFormula>
    </tableColumn>
    <tableColumn id="20" xr3:uid="{32FFB218-0539-F444-89AE-511D994BC83D}" name="Selected period" dataDxfId="71">
      <calculatedColumnFormula>IF(ISNUMBER(SEARCH("Selected date",K3)),"Y","N")</calculatedColumnFormula>
    </tableColumn>
    <tableColumn id="9" xr3:uid="{2772535E-00AF-814C-AFDF-A64ADC039CEC}" name="Breakdown" dataDxfId="70"/>
    <tableColumn id="21" xr3:uid="{7994536B-34EA-8F49-B25D-C9EFEC7D90C7}" name="Division" dataDxfId="69">
      <calculatedColumnFormula>IF(ISNUMBER(SEARCH(kpi_catalog[[#Headers],[Division]],$Q3)),"Y","N")</calculatedColumnFormula>
    </tableColumn>
    <tableColumn id="22" xr3:uid="{DA9BFE22-3B52-0740-9194-F18DF6F77296}" name="Brand" dataDxfId="68"/>
    <tableColumn id="23" xr3:uid="{DD522D1B-DFB4-9549-AD0A-83DB1818A2F7}" name="Acquisition Period" dataDxfId="67"/>
    <tableColumn id="24" xr3:uid="{7CE48A67-41A6-284A-B07E-759D9C5788CE}" name="Engager Type" dataDxfId="66"/>
    <tableColumn id="25" xr3:uid="{F9CBA768-4AAE-FD44-B16D-43BD61D8E908}" name="Buyer Type" dataDxfId="65"/>
    <tableColumn id="26" xr3:uid="{65A89C15-F711-EB47-9982-9B8045D2D409}" name="Loyalty Filter" dataDxfId="64"/>
    <tableColumn id="27" xr3:uid="{F288B184-3E02-B34B-8545-865555692BA0}" name="Channel" dataDxfId="63"/>
    <tableColumn id="28" xr3:uid="{8ACD7EB1-A61A-394A-A583-F081A6852514}" name="Campaign ID" dataDxfId="62"/>
    <tableColumn id="30" xr3:uid="{0B701BB0-4CFA-EA4E-ADF0-7EA23BF64AD6}" name="Campaign Name" dataDxfId="61"/>
    <tableColumn id="29" xr3:uid="{404E80D0-38EA-204F-B043-935E7DA8A0BB}" name="Touchpoint" dataDxfId="60"/>
    <tableColumn id="36" xr3:uid="{1196D3C2-948E-784B-85C6-3AC993898C41}" name="Campaign type" dataDxfId="59"/>
    <tableColumn id="31" xr3:uid="{F519C7BD-F3DF-D742-B688-92D2FC730564}" name="Product franchise" dataDxfId="58"/>
    <tableColumn id="32" xr3:uid="{17906DD7-AA60-4A4D-9306-13E4D6A07044}" name="Product code" dataDxfId="57"/>
    <tableColumn id="33" xr3:uid="{59C0CC3F-5D10-3347-91AC-979EB0B3D41D}" name="Product name" dataDxfId="56"/>
    <tableColumn id="34" xr3:uid="{D060C584-B455-3949-B4B0-B5D6B1EFB45C}" name="Product type" dataDxfId="55"/>
    <tableColumn id="10" xr3:uid="{B8F57222-5D7A-DC49-A67F-ACDEEC952075}" name="Business definition" dataDxfId="54"/>
    <tableColumn id="11" xr3:uid="{C411E316-9E80-0046-B6C5-5B0C22060BC0}" name="Technical definition" dataDxfId="53"/>
    <tableColumn id="12" xr3:uid="{B79ECFAD-AD74-4C4E-AE1C-01778328FE57}" name="Databricks check" dataDxfId="52"/>
    <tableColumn id="13" xr3:uid="{4E805983-95F8-CC4D-A59F-13B77431DA15}" name="Genie check" dataDxfId="51"/>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7DCA81-611C-4BC2-8574-D3AD077FA5CF}" name="Table2" displayName="Table2" ref="A1:C300" totalsRowShown="0" headerRowDxfId="38" headerRowBorderDxfId="36" tableBorderDxfId="37" totalsRowBorderDxfId="35">
  <autoFilter ref="A1:C300" xr:uid="{097DCA81-611C-4BC2-8574-D3AD077FA5CF}"/>
  <tableColumns count="3">
    <tableColumn id="1" xr3:uid="{84EA8AC8-C51B-4533-A44D-D0B930279800}" name="event_name" dataDxfId="34"/>
    <tableColumn id="2" xr3:uid="{A9BA0AFE-8643-4E5D-81D9-464FA112338E}" name="parameter_name" dataDxfId="33"/>
    <tableColumn id="3" xr3:uid="{3BC588B4-BDB3-4F30-A9B1-5DC73A9BA8F6}" name="include_in_gold_layer" dataDxfId="32"/>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5" dT="2025-10-20T12:44:04.41" personId="{246D8FBC-1DFB-4A74-B8B2-4D9E5C59EB4A}" id="{0DD91419-2E46-436C-BB24-002E89A6D05E}" done="1">
    <text>@GNAD Julia - ARTEFACT please use Global One consumer profile</text>
    <mentions>
      <mention mentionpersonId="{FAEA551B-9F54-4E8A-9231-C917D92D95CA}" mentionId="{9DABCDFC-5628-4DED-BC4B-E0AC85286601}" startIndex="0" length="22"/>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3" dT="2025-12-08T16:56:24.98" personId="{FEC2BFE8-E999-9C47-BA45-DA44B3112485}" id="{167ED29C-979B-F542-8A2C-260E2FF4D4DB}">
    <text>Tracks if the data attribute is available in the centrally defined Global datasets</text>
  </threadedComment>
  <threadedComment ref="Q4" dT="2025-12-08T17:05:55.03" personId="{FEC2BFE8-E999-9C47-BA45-DA44B3112485}" id="{FD9D9D14-5B03-F94B-B927-3F2AA08642B6}">
    <text>Tracks active use in key downstream activation platforms</text>
  </threadedComment>
  <threadedComment ref="R4" dT="2025-12-09T20:20:34.85" personId="{FEC2BFE8-E999-9C47-BA45-DA44B3112485}" id="{F233DD0F-A6C1-2541-B6FA-6F391F40325C}">
    <text>Tracks active use in key downstream activation platforms</text>
  </threadedComment>
  <threadedComment ref="F6" dT="2025-11-10T14:12:25.39" personId="{81C0D849-82EF-4E66-B937-3309C060F065}" id="{FE943E6F-085D-4E4A-A521-AE96A082AD66}">
    <text>Priority for LUXE</text>
  </threadedComment>
  <threadedComment ref="F10" dT="2025-11-10T14:12:41.08" personId="{81C0D849-82EF-4E66-B937-3309C060F065}" id="{62957B8B-4A4D-3E42-A92F-7CCA1C22E7B7}">
    <text>Priority for LUXE</text>
  </threadedComment>
  <threadedComment ref="AO23" dT="2025-11-10T22:53:44.71" personId="{81C0D849-82EF-4E66-B937-3309C060F065}" id="{9BF28F88-ED8A-C547-A76A-44E80B9A6E48}">
    <text>Will be in our 1P Acquisition Frame</text>
  </threadedComment>
  <threadedComment ref="F25" dT="2025-11-10T14:12:56.37" personId="{81C0D849-82EF-4E66-B937-3309C060F065}" id="{F2207C47-7F85-5841-875C-D56AA9E82D09}">
    <text>Priority for LUXE</text>
  </threadedComment>
  <threadedComment ref="F27" dT="2025-11-10T14:13:53.90" personId="{81C0D849-82EF-4E66-B937-3309C060F065}" id="{80323B46-E99F-6040-BEFF-8C840B5ED0B6}">
    <text>Priority for LUXE</text>
  </threadedComment>
  <threadedComment ref="F34" dT="2025-11-10T14:14:09.87" personId="{81C0D849-82EF-4E66-B937-3309C060F065}" id="{81517839-29F0-8945-A1C4-67239B26D5C6}">
    <text>Priority for LUXE</text>
  </threadedComment>
  <threadedComment ref="F36" dT="2025-11-10T14:14:16.03" personId="{81C0D849-82EF-4E66-B937-3309C060F065}" id="{864A5CAD-A8F6-6A44-BC8C-02C8BFCF435E}">
    <text>Priority for LUXE</text>
  </threadedComment>
  <threadedComment ref="F37" dT="2025-10-17T17:11:09.55" personId="{EB08A747-D541-894F-ACD2-AFA1D00336B4}" id="{476EDE92-BF94-4E9F-A225-B6E636B249E6}">
    <text>We store them all as part of the DSF service experience, is a 1 to many relationship. We should discuss the expectation of this field.</text>
  </threadedComment>
  <threadedComment ref="F37" dT="2025-11-11T15:13:39.46" personId="{81C0D849-82EF-4E66-B937-3309C060F065}" id="{08BD5CD6-F02E-49F6-AE57-275252938E7F}" parentId="{476EDE92-BF94-4E9F-A225-B6E636B249E6}">
    <text>What do we want here - full routine with the camera, or list of SKUs - we have a plan</text>
  </threadedComment>
  <threadedComment ref="G37" dT="2025-10-31T13:06:49.55" personId="{81C0D849-82EF-4E66-B937-3309C060F065}" id="{D8F262B4-40A0-4644-AA1D-7EFFF4765C85}">
    <text>This will become 1:M, what is wanted? SKU name, etc.?</text>
  </threadedComment>
  <threadedComment ref="F41" dT="2025-11-10T14:14:29.76" personId="{81C0D849-82EF-4E66-B937-3309C060F065}" id="{ACF0F180-7765-424B-AC00-FC3801D3701F}">
    <text>Priority for LUXE</text>
  </threadedComment>
  <threadedComment ref="F43" dT="2025-11-10T14:14:55.58" personId="{81C0D849-82EF-4E66-B937-3309C060F065}" id="{6B8A3BF9-E2DB-C944-9D94-04860080B026}">
    <text>Priority for LUXE</text>
  </threadedComment>
  <threadedComment ref="H45" dT="2025-11-07T19:52:05.12" personId="{81C0D849-82EF-4E66-B937-3309C060F065}" id="{90598B9E-690F-454A-93F0-A38DE9EFB916}">
    <text xml:space="preserve">@PETERSON DUTOYA Jeremy - VIE let me know if you want to take a first pass at this! </text>
    <mentions>
      <mention mentionpersonId="{2AE94F40-8B88-3B41-940B-1255E40AC1C2}" mentionId="{02329F9E-B827-4643-8F2C-E0B11EF920A8}" startIndex="0" length="29"/>
    </mentions>
  </threadedComment>
  <threadedComment ref="F46" dT="2025-11-10T14:13:37.31" personId="{81C0D849-82EF-4E66-B937-3309C060F065}" id="{75AF3D84-4EE9-0A46-9487-17A11A01E47D}">
    <text>Priority for LUXE</text>
  </threadedComment>
  <threadedComment ref="F49" dT="2025-10-17T17:12:30.11" personId="{EB08A747-D541-894F-ACD2-AFA1D00336B4}" id="{1570D669-7EC3-48A0-B44C-0E33711755DB}">
    <text>It could be derived from orders, but we need to be able to identify samples. SoPost I think might have something too, not very familliar with that process.</text>
  </threadedComment>
  <threadedComment ref="G49" dT="2025-10-31T13:10:08.20" personId="{81C0D849-82EF-4E66-B937-3309C060F065}" id="{9777713E-C976-4B23-9F07-3B73154EBDFA}">
    <text>Sfcc tells us, we should know which SKU / EAN values are samples</text>
  </threadedComment>
  <threadedComment ref="F54" dT="2025-10-17T15:30:11.09" personId="{EB08A747-D541-894F-ACD2-AFA1D00336B4}" id="{5EA3782C-968E-4C41-A687-455C8533EA4A}">
    <text>We don’t have a group opt-in but our T&amp;C are for all brands, we could potentially create this, we don’t do it today.</text>
  </threadedComment>
  <threadedComment ref="F54" dT="2025-11-10T22:58:37.81" personId="{81C0D849-82EF-4E66-B937-3309C060F065}" id="{83A25724-78CB-41AF-A9E4-6E0D380C9085}" parentId="{5EA3782C-968E-4C41-A687-455C8533EA4A}">
    <text>We need a final answer here, need to check if we have a media opt out</text>
  </threadedComment>
  <threadedComment ref="G54" dT="2025-10-31T12:55:42.68" personId="{81C0D849-82EF-4E66-B937-3309C060F065}" id="{3636A84B-5829-4D6A-8109-153D009E930B}">
    <text xml:space="preserve">we have a group opt-in, but it doesnt show as such because we split at channel level (one for SMS and one for T&amp;C where you agree to any sort of communication with Loreal) - This is at LUSA lvl, not brand - can check with Andrew </text>
  </threadedComment>
  <threadedComment ref="H54" dT="2025-11-12T14:14:52.89" personId="{81C0D849-82EF-4E66-B937-3309C060F065}" id="{D5D46141-A738-D147-B2F5-0E2AA127C671}">
    <text xml:space="preserve">@GONZALEZ Andres just adding this comment so we remember that these need to be made! </text>
    <mentions>
      <mention mentionpersonId="{85EDD40A-7D95-4131-A66F-942A4028CBCB}" mentionId="{9D9ADB83-3497-754A-A486-2A2B55663D63}" startIndex="0" length="16"/>
    </mentions>
  </threadedComment>
  <threadedComment ref="F55" dT="2025-10-17T17:07:42.49" personId="{EB08A747-D541-894F-ACD2-AFA1D00336B4}" id="{D2F3D215-C427-43B4-B506-7CB6AC87AAFD}">
    <text>I’m not clear what will be the opt-in could enter in this bucket. Today we don’t have this.</text>
  </threadedComment>
  <threadedComment ref="G55" dT="2025-10-31T12:56:59.46" personId="{81C0D849-82EF-4E66-B937-3309C060F065}" id="{FB668A6C-3CE6-4125-9F20-D4F9E92C61A7}">
    <text>We will have Beauty Advisor (BACC Project) - need to see prioritization here</text>
  </threadedComment>
  <threadedComment ref="F56" dT="2025-10-17T15:30:46.00" personId="{EB08A747-D541-894F-ACD2-AFA1D00336B4}" id="{5B47F9E6-CAEB-4225-AF39-EB6ACF06FD82}">
    <text>Doesn’t exist, we just capture an opt-out for target advertising ads coming from onetrust.</text>
  </threadedComment>
  <threadedComment ref="G56" dT="2025-10-31T12:56:11.56" personId="{81C0D849-82EF-4E66-B937-3309C060F065}" id="{DE6DC15F-181D-4752-9378-B1FA3C2A6647}">
    <text xml:space="preserve">We capture this above 
</text>
  </threadedComment>
  <threadedComment ref="B66" dT="2025-10-10T17:56:55.94" personId="{E07BD2C9-B359-471E-BC5F-10108CA519CC}" id="{B51E7D98-491C-464E-A8C6-CB73B5237CBE}">
    <text>we should either mirror the C360 contact info structure (dedicated table, with one-to-many config) or reformat as one-to-one and add to customer table (likely less efficient due to customers having multiple phone #'s and emails)</text>
  </threadedComment>
  <threadedComment ref="F70" dT="2025-10-13T13:52:50.82" personId="{81C0D849-82EF-4E66-B937-3309C060F065}" id="{647924CA-6EB1-4409-ACB8-46487835125A}" done="1">
    <text xml:space="preserve">Can't this be 1-M since you can typically save more than one address on shopping accounts @TIKTINSKY Peter - ARTEFACT </text>
    <mentions>
      <mention mentionpersonId="{E6F23284-CDFA-4CED-A5F5-880D6E39FF73}" mentionId="{71683A29-1A42-42F8-89C7-F757D0CBEA4A}" startIndex="90" length="27"/>
    </mentions>
  </threadedComment>
  <threadedComment ref="F70" dT="2025-10-13T20:13:53.82" personId="{E07BD2C9-B359-471E-BC5F-10108CA519CC}" id="{632504FB-F5FF-4177-BA21-99575624133E}" parentId="{647924CA-6EB1-4409-ACB8-46487835125A}">
    <text>this is their mailing address, not shipping address. Even if someone moves or has multiple homes, we use survivorship to pull the most recent address record per customer so it will always be one to one. When dealing with shipping addresses you are 100% right - customers will oftentimes have multiple</text>
  </threadedComment>
  <threadedComment ref="F70" dT="2025-10-13T20:30:48.94" personId="{81C0D849-82EF-4E66-B937-3309C060F065}" id="{80631A62-A3E7-4614-80FF-DC95012A21B5}" parentId="{647924CA-6EB1-4409-ACB8-46487835125A}">
    <text xml:space="preserve">Gotcha, thank you :) </text>
  </threadedComment>
  <threadedComment ref="G80" dT="2025-10-09T17:28:52.14" personId="{E07BD2C9-B359-471E-BC5F-10108CA519CC}" id="{6367EA25-3D83-4233-AAC0-E7E97875F97D}">
    <text>This is what we currently use to store contact details: Ex- type = email, value = asdf@gmail.com (repeat for SMS)</text>
  </threadedComment>
  <threadedComment ref="V83" dT="2025-10-15T18:54:28.87" personId="{81C0D849-82EF-4E66-B937-3309C060F065}" id="{86056C93-FD96-9F4B-B437-60354251489A}">
    <text xml:space="preserve">IN ANALYTICS GDM - NO WAVE
</text>
  </threadedComment>
  <threadedComment ref="L85" dT="2025-10-09T17:26:40.17" personId="{E07BD2C9-B359-471E-BC5F-10108CA519CC}" id="{C3786697-14E4-4319-8654-13F61BAD8C7C}">
    <text>highlighted in orange = could be mapped to "Last update date and time" + "Last update type" per new GDM specs</text>
  </threadedComment>
  <threadedComment ref="G88" dT="2025-12-09T18:10:26.58" personId="{81C0D849-82EF-4E66-B937-3309C060F065}" id="{9AF5183C-6235-47B2-B201-C3CE03B2F40A}">
    <text>Get clarity if this is needed (does this still have some applications?)</text>
  </threadedComment>
  <threadedComment ref="V91" dT="2025-10-15T18:54:02.91" personId="{81C0D849-82EF-4E66-B937-3309C060F065}" id="{BBCA826A-E6E2-4C43-BAF3-48323D753D6A}">
    <text>ALL IN ANALYTICS - NO WAVE</text>
  </threadedComment>
  <threadedComment ref="F101" dT="2025-10-10T21:57:39.22" personId="{E07BD2C9-B359-471E-BC5F-10108CA519CC}" id="{6E4A099A-810C-4A35-8791-AA874BFF8979}">
    <text>there will be duplicates - sometimes we have multiple options for the same data request</text>
  </threadedComment>
  <threadedComment ref="F101" dT="2025-10-20T14:34:33.96" personId="{81C0D849-82EF-4E66-B937-3309C060F065}" id="{78407275-7C39-AA45-86F1-9D34707261C6}" parentId="{6E4A099A-810C-4A35-8791-AA874BFF8979}">
    <text xml:space="preserve">@TIKTINSKY Peter - ARTEFACT fine to keep both though? </text>
    <mentions>
      <mention mentionpersonId="{E6F23284-CDFA-4CED-A5F5-880D6E39FF73}" mentionId="{CFE4BE11-E6F3-BE49-B15E-D78142B6C9E9}" startIndex="0" length="27"/>
    </mentions>
  </threadedComment>
  <threadedComment ref="I106" dT="2025-10-08T18:48:56.39" personId="{81C0D849-82EF-4E66-B937-3309C060F065}" id="{5F9DDEA0-3668-4120-A3B5-54ED547BC47A}">
    <text>@TIKTINSKY Peter - ARTEFACT vw_ga4_interactions_raw</text>
    <mentions>
      <mention mentionpersonId="{E6F23284-CDFA-4CED-A5F5-880D6E39FF73}" mentionId="{551F7B54-774E-4FC4-9B09-265FD4745C5C}" startIndex="0" length="27"/>
    </mentions>
  </threadedComment>
  <threadedComment ref="I106" dT="2025-10-13T20:09:06.78" personId="{81C0D849-82EF-4E66-B937-3309C060F065}" id="{C60E5B6F-7BEA-4CC4-B7AF-35BC55E4E3A8}" parentId="{5F9DDEA0-3668-4120-A3B5-54ED547BC47A}">
    <text>Not in this table, but if we need it, we can have DIT can do it (it does exist in a diff table - but these will be deprecated</text>
  </threadedComment>
  <threadedComment ref="I106" dT="2025-10-13T20:11:35.72" personId="{E07BD2C9-B359-471E-BC5F-10108CA519CC}" id="{9A53BC2E-A685-4AAB-AB1F-087FA910B994}" parentId="{5F9DDEA0-3668-4120-A3B5-54ED547BC47A}">
    <text>a channel field 100% still exists in the new flow. Ask Steph for details</text>
  </threadedComment>
  <threadedComment ref="I106" dT="2025-10-13T20:17:30.52" personId="{81C0D849-82EF-4E66-B937-3309C060F065}" id="{07EBBCD6-3F77-4BE7-883B-CE96A762B9CF}" parentId="{5F9DDEA0-3668-4120-A3B5-54ED547BC47A}">
    <text>It doesn't exist in the new ga4 raw table, they don't intake that info. If we want to we have to go through Deepti to see what we need</text>
  </threadedComment>
  <threadedComment ref="I106" dT="2025-10-13T20:17:47.44" personId="{81C0D849-82EF-4E66-B937-3309C060F065}" id="{7D9D86BD-0456-4B0E-A08C-DE4DA09FBB32}" parentId="{5F9DDEA0-3668-4120-A3B5-54ED547BC47A}">
    <text>We can let Steph know, she is putting in a ticket</text>
  </threadedComment>
  <threadedComment ref="I106" dT="2025-10-13T20:26:55.86" personId="{E07BD2C9-B359-471E-BC5F-10108CA519CC}" id="{9FBE43A7-F2EE-421E-BD82-F06383992542}" parentId="{5F9DDEA0-3668-4120-A3B5-54ED547BC47A}">
    <text>Sounds good. Romain spent a while setting up GA4 channel configs though, some I'm very surprised this isn't in the new table</text>
  </threadedComment>
  <threadedComment ref="I106" dT="2025-10-14T18:48:08.03" personId="{81C0D849-82EF-4E66-B937-3309C060F065}" id="{4C19E316-5737-4B46-9FA7-0755E3435770}" parentId="{5F9DDEA0-3668-4120-A3B5-54ED547BC47A}">
    <text>@PALANCA Stephanie - ARTEFACT Just adding you here for context with the ticket :)</text>
    <mentions>
      <mention mentionpersonId="{BC0D7CC2-A70F-4514-8277-6AE5CA8BD977}" mentionId="{B4225BD5-FB4A-4473-AD39-87F85817F860}" startIndex="0" length="29"/>
    </mentions>
  </threadedComment>
  <threadedComment ref="I106" dT="2025-11-18T15:14:17.40" personId="{81C0D849-82EF-4E66-B937-3309C060F065}" id="{0570FECA-D1F9-7146-B3FA-601A8D175CA7}" parentId="{5F9DDEA0-3668-4120-A3B5-54ED547BC47A}">
    <text>@PALANCA Stephanie - ARTEFACT</text>
    <mentions>
      <mention mentionpersonId="{BC0D7CC2-A70F-4514-8277-6AE5CA8BD977}" mentionId="{C8EE0A39-89C8-7547-8FFF-9B30B115F14C}" startIndex="0" length="29"/>
    </mentions>
  </threadedComment>
  <threadedComment ref="F108" dT="2025-10-17T17:08:35.28" personId="{EB08A747-D541-894F-ACD2-AFA1D00336B4}" id="{A6C8F51B-FEF6-467F-AFD9-1329606250C8}">
    <text>We have this manage by UTM and send to the new attributes from the global acquisition framework, I’m not sure if something extra is expected for this.</text>
  </threadedComment>
  <threadedComment ref="G108" dT="2025-10-31T12:58:33.06" personId="{81C0D849-82EF-4E66-B937-3309C060F065}" id="{DF737DE5-181D-4444-B952-AC1DCEF9C03A}">
    <text xml:space="preserve">1P A Frame
</text>
  </threadedComment>
  <threadedComment ref="P108" dT="2025-11-10T22:53:44.71" personId="{81C0D849-82EF-4E66-B937-3309C060F065}" id="{19302304-8D60-4515-8BFB-6140058E509D}">
    <text>Will be in our 1P Acquisition Frame</text>
  </threadedComment>
  <threadedComment ref="F114" dT="2025-10-17T17:12:50.52" personId="{EB08A747-D541-894F-ACD2-AFA1D00336B4}" id="{C15F5171-5767-4594-8C86-4BFDDFACB74F}">
    <text>Possible but we don’t capture this in DBX</text>
  </threadedComment>
  <threadedComment ref="G114" dT="2025-10-31T13:12:09.68" personId="{81C0D849-82EF-4E66-B937-3309C060F065}" id="{198C93D3-76AF-4F43-B989-E683B7ACAC24}">
    <text>We send to marketing cloud for emails, marketing club personalization</text>
  </threadedComment>
  <threadedComment ref="G114" dT="2025-10-31T13:13:36.14" personId="{81C0D849-82EF-4E66-B937-3309C060F065}" id="{31B35CB0-B639-413D-874F-C7DA4A80B02B}" parentId="{198C93D3-76AF-4F43-B989-E683B7ACAC24}">
    <text xml:space="preserve">Do we have the date that this trigger is activated though, wouldn’t that answer this ask @GONZALEZ Andres </text>
    <mentions>
      <mention mentionpersonId="{85EDD40A-7D95-4131-A66F-942A4028CBCB}" mentionId="{E3911E03-8460-4C0E-BAF3-089F8CA119E7}" startIndex="89" length="16"/>
    </mentions>
  </threadedComment>
  <threadedComment ref="X114" dT="2025-12-08T18:51:07.88" personId="{8B1A5533-EA32-477E-9F66-C4CA83EF0815}" id="{D874BA34-2518-4A76-B4D3-E23426CB0B50}">
    <text>This is not transunion</text>
  </threadedComment>
  <threadedComment ref="X114" dT="2025-12-08T19:24:09.86" personId="{81C0D849-82EF-4E66-B937-3309C060F065}" id="{D859A439-6BD0-4DD5-B8D6-7242CF3853CC}" parentId="{D874BA34-2518-4A76-B4D3-E23426CB0B50}">
    <text xml:space="preserve">You’re right, thank you for the call out! </text>
  </threadedComment>
  <threadedComment ref="X114" dT="2025-12-08T19:24:36.59" personId="{81C0D849-82EF-4E66-B937-3309C060F065}" id="{0AAEDF5B-11A1-4878-89EC-121F7652093E}" parentId="{D874BA34-2518-4A76-B4D3-E23426CB0B50}">
    <text xml:space="preserve">Since it is in the GDM and OCP I will mark it as P1 @LY Cedric - ARTEFACT </text>
    <mentions>
      <mention mentionpersonId="{4C516F35-3CB0-9D4C-AA23-0B28C98EB58C}" mentionId="{48C8C270-0F7E-43C5-B177-AD63BBF2F4D4}" startIndex="52" length="21"/>
    </mentions>
  </threadedComment>
  <threadedComment ref="F115" dT="2025-10-17T17:16:15.17" personId="{EB08A747-D541-894F-ACD2-AFA1D00336B4}" id="{96419B4A-C292-4E3C-9596-1F9EAA990A5A}">
    <text>We just register orders from ecomm and retail.</text>
  </threadedComment>
  <threadedComment ref="P115" dT="2025-11-10T22:55:06.17" personId="{81C0D849-82EF-4E66-B937-3309C060F065}" id="{2E9619DE-7DFE-4D42-A364-38D575351B16}">
    <text>Yes, even though we just collect retail and ecomm, this field can be created</text>
  </threadedComment>
  <threadedComment ref="F139" dT="2025-10-16T13:39:32.37" personId="{EB08A747-D541-894F-ACD2-AFA1D00336B4}" id="{60644630-8047-4572-A928-C51E6782B355}">
    <text>@GNAD Julia - ARTEFACT, Isn’t this our brand_customer_ID or MDM_ID coming from IDR process?</text>
    <mentions>
      <mention mentionpersonId="{FAEA551B-9F54-4E8A-9231-C917D92D95CA}" mentionId="{DEDF7E14-3F47-4717-9EB5-2A68D1526C5D}" startIndex="0" length="22"/>
    </mentions>
  </threadedComment>
  <threadedComment ref="F139" dT="2025-10-21T15:45:39.78" personId="{81C0D849-82EF-4E66-B937-3309C060F065}" id="{B68D0BF1-B259-D14C-AC25-21943F33C472}" parentId="{60644630-8047-4572-A928-C51E6782B355}">
    <text>Same as MDM_ID</text>
  </threadedComment>
  <threadedComment ref="P139" dT="2025-11-10T22:52:54.49" personId="{81C0D849-82EF-4E66-B937-3309C060F065}" id="{30EF521B-D24B-4DB9-86E2-17347F0D3E05}">
    <text>Yes, mapping to global_mdm_id</text>
  </threadedComment>
  <threadedComment ref="G149" dT="2025-10-09T17:30:18.36" personId="{E07BD2C9-B359-471E-BC5F-10108CA519CC}" id="{61B40129-A617-4CEF-B99F-A6A81373B513}">
    <text>need to confirm whether global is looking for ltfg or campaign-specific control groups (or both)</text>
  </threadedComment>
  <threadedComment ref="H192" dT="2025-11-07T19:54:04.07" personId="{81C0D849-82EF-4E66-B937-3309C060F065}" id="{39AC91F8-11E1-4F43-859C-AC736729A6DF}">
    <text xml:space="preserve">@ESFANDIARI Nafsika - ARTEFACT Would you be able to give this loyalty section  a super quick first pass to see if there are any attributes you feel like we DONT need in the gold layer? </text>
    <mentions>
      <mention mentionpersonId="{84C120C9-58D2-44E0-A522-DE2CAAFBEDF4}" mentionId="{2CD3058A-118D-DB4F-80ED-ACF9D62B704D}" startIndex="0" length="30"/>
    </mentions>
  </threadedComment>
  <threadedComment ref="H192" dT="2025-11-07T19:59:25.09" personId="{69260C64-DA13-4F80-9E6E-604DDFEEAC0F}" id="{07938448-BEEE-4A6A-8167-C2D84B451C76}" parentId="{39AC91F8-11E1-4F43-859C-AC736729A6DF}">
    <text>I think this is already a pretty lean version, but let me know if some need to be cut</text>
  </threadedComment>
  <threadedComment ref="G193" dT="2025-10-14T13:16:13.59" personId="{69260C64-DA13-4F80-9E6E-604DDFEEAC0F}" id="{B5EF7226-A1E1-42AC-AF46-D715B9DF4B78}">
    <text>should be replaced by: loyalty_status</text>
  </threadedComment>
  <threadedComment ref="G193" dT="2025-10-14T18:48:45.51" personId="{81C0D849-82EF-4E66-B937-3309C060F065}" id="{2AAE8E21-F6C9-4346-B846-946F95744A3C}" parentId="{B5EF7226-A1E1-42AC-AF46-D715B9DF4B78}">
    <text>@ESFANDIARI Nafsika - ARTEFACT why?Sorry just looking for more context :)</text>
    <mentions>
      <mention mentionpersonId="{84C120C9-58D2-44E0-A522-DE2CAAFBEDF4}" mentionId="{4CF0B5C6-AF9B-4EB6-8B3C-EF8918E50F6E}" startIndex="0" length="30"/>
    </mentions>
  </threadedComment>
  <threadedComment ref="G193" dT="2025-10-14T20:00:03.48" personId="{69260C64-DA13-4F80-9E6E-604DDFEEAC0F}" id="{9A026EFF-67A6-4D4F-9930-512452D446EB}" parentId="{B5EF7226-A1E1-42AC-AF46-D715B9DF4B78}">
    <text>not sure the key is helpful. What is helpful to understand if someone is 1) active 2) inactive 3) paused</text>
  </threadedComment>
  <threadedComment ref="I204" dT="2025-10-14T16:51:28.01" personId="{81C0D849-82EF-4E66-B937-3309C060F065}" id="{9A676280-1DEB-40E7-8B62-2A06D39E75BB}" done="1">
    <text>@ESFANDIARI Nafsika - ARTEFACT is this the logic behind the calculation? Which table is it in?</text>
    <mentions>
      <mention mentionpersonId="{84C120C9-58D2-44E0-A522-DE2CAAFBEDF4}" mentionId="{E595D03C-2C53-4AD6-90F3-4EF2B8F664F2}" startIndex="0" length="30"/>
    </mentions>
  </threadedComment>
  <threadedComment ref="F205" dT="2025-10-11T02:31:18.05" personId="{E07BD2C9-B359-471E-BC5F-10108CA519CC}" id="{A1E932DF-D9A9-4A15-8AB5-72EA686FB046}">
    <text>expiration date of what??</text>
  </threadedComment>
  <threadedComment ref="F205" dT="2025-10-13T20:11:48.56" personId="{E07BD2C9-B359-471E-BC5F-10108CA519CC}" id="{E8AFDEFB-3111-43F9-A968-BDB1C619CE4D}" parentId="{A1E932DF-D9A9-4A15-8AB5-72EA686FB046}">
    <text xml:space="preserve">@ESFANDIARI Nafsika - ARTEFACT </text>
    <mentions>
      <mention mentionpersonId="{84C120C9-58D2-44E0-A522-DE2CAAFBEDF4}" mentionId="{3A592D1E-87B7-43DE-B3C1-1B02000A5B04}" startIndex="0" length="30"/>
    </mentions>
  </threadedComment>
  <threadedComment ref="F205" dT="2025-10-14T20:04:25.11" personId="{69260C64-DA13-4F80-9E6E-604DDFEEAC0F}" id="{C905F4AE-85A7-4FBF-B78A-7506C4FB1E84}" parentId="{A1E932DF-D9A9-4A15-8AB5-72EA686FB046}">
    <text xml:space="preserve">@GONZALEZ Andres I pulled this from your Renovate-Gold Domains sheet. What did you initially intend with that field - assuming date at which loyalty points are about to expire? </text>
    <mentions>
      <mention mentionpersonId="{85EDD40A-7D95-4131-A66F-942A4028CBCB}" mentionId="{A80EB9BD-F059-4077-9E19-896DED7A3B1A}" startIndex="0" length="16"/>
    </mentions>
  </threadedComment>
  <threadedComment ref="F205" dT="2025-10-20T14:48:36.46" personId="{81C0D849-82EF-4E66-B937-3309C060F065}" id="{BF95133F-C56F-A84C-A404-F82CEAFE7586}" parentId="{A1E932DF-D9A9-4A15-8AB5-72EA686FB046}">
    <text>@GONZALEZ Andres do you have more context here?</text>
    <mentions>
      <mention mentionpersonId="{85EDD40A-7D95-4131-A66F-942A4028CBCB}" mentionId="{AC93F764-68EF-C644-B626-165F4EA67D87}" startIndex="0" length="16"/>
    </mentions>
  </threadedComment>
  <threadedComment ref="I207" dT="2025-10-16T18:19:37.03" personId="{69260C64-DA13-4F80-9E6E-604DDFEEAC0F}" id="{CA186BA2-3927-49E4-8BE2-DF730F4E222A}">
    <text>@TIKTINSKY Peter - ARTEFACT I was not able to locate a source table for these DDX Source Fields</text>
    <mentions>
      <mention mentionpersonId="{E6F23284-CDFA-4CED-A5F5-880D6E39FF73}" mentionId="{C76FB9F4-7168-4A38-B512-144ECC6BE796}" startIndex="0" length="27"/>
    </mentions>
  </threadedComment>
  <threadedComment ref="F209" dT="2025-10-11T02:31:50.89" personId="{E07BD2C9-B359-471E-BC5F-10108CA519CC}" id="{F50644F6-8AEF-4D7B-A5C8-C8DAB728DF15}">
    <text>need definitions for these</text>
  </threadedComment>
  <threadedComment ref="F209" dT="2025-10-13T20:36:00.65" personId="{81C0D849-82EF-4E66-B937-3309C060F065}" id="{E1BC2B72-2150-4C90-8EE2-0876F694EA3E}" parentId="{F50644F6-8AEF-4D7B-A5C8-C8DAB728DF15}">
    <text xml:space="preserve">@ESFANDIARI Nafsika - ARTEFACT </text>
    <mentions>
      <mention mentionpersonId="{84C120C9-58D2-44E0-A522-DE2CAAFBEDF4}" mentionId="{B486981A-F11C-45C2-B6C5-FCFDD98B414E}" startIndex="0" length="30"/>
    </mentions>
  </threadedComment>
  <threadedComment ref="F209" dT="2025-10-13T21:46:57.67" personId="{69260C64-DA13-4F80-9E6E-604DDFEEAC0F}" id="{54245736-E6A0-4004-AEBF-47D216F4E555}" parentId="{F50644F6-8AEF-4D7B-A5C8-C8DAB728DF15}">
    <text>The value supplied for the transaction. Values to by type:
purchase=the order total
return=the return total amount (a negative number)
gift=the number of points given to the customer
reward=the number of points used to redeem the reward (a negative number)</text>
  </threadedComment>
  <threadedComment ref="G210" dT="2025-10-13T21:48:26.41" personId="{69260C64-DA13-4F80-9E6E-604DDFEEAC0F}" id="{D97EED03-542F-4275-88F3-67B87F5BC7BA}">
    <text>This is the engagement channel. This can be left blank or will be filled in with text.</text>
  </threadedComment>
  <threadedComment ref="F212" dT="2025-10-13T21:48:06.78" personId="{69260C64-DA13-4F80-9E6E-604DDFEEAC0F}" id="{8D999675-6726-46C7-8C89-0BCB1B245671}">
    <text>This is the sub-channel as recorded at the time of engagement. </text>
  </threadedComment>
  <threadedComment ref="F216" dT="2025-10-17T17:09:15.94" personId="{EB08A747-D541-894F-ACD2-AFA1D00336B4}" id="{62D883FD-A17E-403C-82FD-08674DA05D2B}">
    <text>Is this the rendenring of the email in a web version? I’m not sure we store this per customer in DBX.</text>
  </threadedComment>
  <threadedComment ref="F216" dT="2025-11-11T15:09:05.93" personId="{81C0D849-82EF-4E66-B937-3309C060F065}" id="{29A97315-BCB9-4382-B190-9507C4B3FFA3}" parentId="{62D883FD-A17E-403C-82FD-08674DA05D2B}">
    <text>More conversation needed, if sources can send</text>
  </threadedComment>
  <threadedComment ref="G216" dT="2025-10-31T13:02:11.49" personId="{81C0D849-82EF-4E66-B937-3309C060F065}" id="{E2CA1A81-B524-43EF-835B-BB5E10B5A9FD}">
    <text xml:space="preserve">Global want to use this for marketing content details from UTM tracking codes @PALANCA Stephanie - ARTEFACT  we can talk about this next week! </text>
    <mentions>
      <mention mentionpersonId="{BC0D7CC2-A70F-4514-8277-6AE5CA8BD977}" mentionId="{2029AAD9-4967-4217-923A-48BF6B088E3C}" startIndex="78" length="29"/>
    </mentions>
  </threadedComment>
  <threadedComment ref="G225" dT="2025-10-29T12:54:29.87" personId="{81C0D849-82EF-4E66-B937-3309C060F065}" id="{350A32E5-5903-4F6D-B2C4-03C5BE4B6928}">
    <text>Need to talk to Andres</text>
  </threadedComment>
  <threadedComment ref="F231" dT="2025-10-17T17:13:53.68" personId="{EB08A747-D541-894F-ACD2-AFA1D00336B4}" id="{C772F49C-C8BD-4F1F-8736-CD1DEF87DCC4}">
    <text>Possible but we don’t capture this</text>
  </threadedComment>
  <threadedComment ref="G233" dT="2025-10-13T14:21:00.03" personId="{81C0D849-82EF-4E66-B937-3309C060F065}" id="{9CCBEBF7-D552-460E-8056-14F3728BDEAE}">
    <text xml:space="preserve">Are these flagged because they are calculated and it needs to be known? @TIKTINSKY Peter - ARTEFACT </text>
    <mentions>
      <mention mentionpersonId="{E6F23284-CDFA-4CED-A5F5-880D6E39FF73}" mentionId="{6180409B-173D-49DE-A80A-6695B4A1B21B}" startIndex="72" length="27"/>
    </mentions>
  </threadedComment>
  <threadedComment ref="G233" dT="2025-10-13T20:15:02.11" personId="{E07BD2C9-B359-471E-BC5F-10108CA519CC}" id="{B7701BC7-01B1-41CF-8A38-30AFCDC4BB2E}" parentId="{9CCBEBF7-D552-460E-8056-14F3728BDEAE}">
    <text>These are flagged because we need Andres to ensure that they are calculated at the campaign level, not the customer level in the context of the campaign master</text>
  </threadedComment>
  <threadedComment ref="G241" dT="2025-10-09T17:58:18.11" personId="{E07BD2C9-B359-471E-BC5F-10108CA519CC}" id="{FDD4F34F-434B-4FB0-ABDE-4B6DBF15E3BB}">
    <text>confirm logic with Andres: make sure we are properly aggregating these fields at the campaign level</text>
  </threadedComment>
  <threadedComment ref="F243" dT="2025-10-17T17:14:09.99" personId="{EB08A747-D541-894F-ACD2-AFA1D00336B4}" id="{4B551C3D-5D2F-4BEB-8DD5-C0B478608189}">
    <text>Part of 1P acquisition frame</text>
  </threadedComment>
  <threadedComment ref="F243" dT="2025-10-20T14:27:27.64" personId="{81C0D849-82EF-4E66-B937-3309C060F065}" id="{F9D7159F-9BEC-6049-BBAA-5BC8A95A5D8D}" parentId="{4B551C3D-5D2F-4BEB-8DD5-C0B478608189}">
    <text>@GONZALEZ Andres does this mean we can include this?</text>
    <mentions>
      <mention mentionpersonId="{85EDD40A-7D95-4131-A66F-942A4028CBCB}" mentionId="{73565C3F-0D3E-4A42-B1A2-AF4D784E0290}" startIndex="0" length="16"/>
    </mentions>
  </threadedComment>
  <threadedComment ref="M249" dT="2025-12-10T00:09:43.64" personId="{81C0D849-82EF-4E66-B937-3309C060F065}" id="{39B8BD7A-F429-4CF3-A5DF-7088A3AE74B7}">
    <text xml:space="preserve">I marked these as Y for GDM: date_key, net_order_qty, order_type, and net_sales as we previously mapped these to their asks @TIKTINSKY Peter - ARTEFACT </text>
    <mentions>
      <mention mentionpersonId="{E6F23284-CDFA-4CED-A5F5-880D6E39FF73}" mentionId="{B0EB1BD5-F059-45B0-9D78-813AE81D2565}" startIndex="124" length="27"/>
    </mentions>
  </threadedComment>
  <threadedComment ref="G259" dT="2025-10-09T18:00:12.39" personId="{E07BD2C9-B359-471E-BC5F-10108CA519CC}" id="{9AA7F3A1-8C23-40C5-89C9-242F1B4588C3}">
    <text>confirm logic with Andres: should these be the total_XX fields or just open_cnt, click_cnt, etc.? Make sure we are properly tracking event data without aggregation</text>
  </threadedComment>
  <threadedComment ref="G259" dT="2025-10-09T18:03:47.90" personId="{E07BD2C9-B359-471E-BC5F-10108CA519CC}" id="{2D2E2FFB-B56E-4E48-A949-04525CFB74CC}" parentId="{9AA7F3A1-8C23-40C5-89C9-242F1B4588C3}">
    <text>See the 5 fields above for alternatives</text>
  </threadedComment>
  <threadedComment ref="G259" dT="2025-10-13T14:27:15.70" personId="{81C0D849-82EF-4E66-B937-3309C060F065}" id="{21C0162E-CC3A-4F94-90EC-6FDE24354C00}" parentId="{9AA7F3A1-8C23-40C5-89C9-242F1B4588C3}">
    <text xml:space="preserve">Are the 5 below examples of how total_open_cnt, etc should possible look @TIKTINSKY Peter - ARTEFACT </text>
    <mentions>
      <mention mentionpersonId="{E6F23284-CDFA-4CED-A5F5-880D6E39FF73}" mentionId="{7AD5A263-1400-4205-BF37-6F5EF3191253}" startIndex="73" length="27"/>
    </mentions>
  </threadedComment>
  <threadedComment ref="G259" dT="2025-10-13T20:19:58.08" personId="{E07BD2C9-B359-471E-BC5F-10108CA519CC}" id="{B8100328-AED9-4E17-AB3A-EFD28B35E906}" parentId="{9AA7F3A1-8C23-40C5-89C9-242F1B4588C3}">
    <text>yep! there are a few fields present in this table that relate to send, bounce, delivered counts, etc... - what we need to know is how say total_open_cnt, differs from unique_open_cnt - are both needed or just one of the two?</text>
  </threadedComment>
  <threadedComment ref="G259" dT="2025-10-13T20:34:39.10" personId="{81C0D849-82EF-4E66-B937-3309C060F065}" id="{2BFCF67F-B8B1-4D2A-8824-182786753AB0}" parentId="{9AA7F3A1-8C23-40C5-89C9-242F1B4588C3}">
    <text xml:space="preserve">Makes sense! </text>
  </threadedComment>
  <threadedComment ref="AO271" dT="2025-11-10T22:52:54.49" personId="{81C0D849-82EF-4E66-B937-3309C060F065}" id="{442DE6CA-9031-EB43-8FB4-F2117F8AF7A3}">
    <text>Yes, mapping to global_mdm_id</text>
  </threadedComment>
  <threadedComment ref="I276" dT="2025-10-14T17:04:23.49" personId="{81C0D849-82EF-4E66-B937-3309C060F065}" id="{4788E49C-821E-446F-9BAA-CD14624878FD}">
    <text>bar_aa_models</text>
  </threadedComment>
  <threadedComment ref="G319" dT="2025-12-09T18:49:23.93" personId="{81C0D849-82EF-4E66-B937-3309C060F065}" id="{744D7426-871D-480C-8F64-F310A4106B36}">
    <text>Need to find correct attribute</text>
  </threadedComment>
  <threadedComment ref="G322" dT="2025-10-10T17:20:57.24" personId="{E07BD2C9-B359-471E-BC5F-10108CA519CC}" id="{C103B570-68E0-4A32-BEB1-6C095CE755B2}">
    <text>these are likely duplicates - we should decide on which is this better source of truth</text>
  </threadedComment>
  <threadedComment ref="F327" dT="2025-10-17T17:16:41.38" personId="{EB08A747-D541-894F-ACD2-AFA1D00336B4}" id="{F5BFE647-8E88-4C24-8B4D-9EF714B5F2D4}">
    <text>Yes, it’s part of the order line items, we should be able to derive that information from there.</text>
  </threadedComment>
  <threadedComment ref="F327" dT="2025-10-28T16:57:03.22" personId="{81C0D849-82EF-4E66-B937-3309C060F065}" id="{5D2D5545-89A5-B743-9A96-C265236D3779}" parentId="{F5BFE647-8E88-4C24-8B4D-9EF714B5F2D4}">
    <text>Not in OCP</text>
  </threadedComment>
  <threadedComment ref="F327" dT="2025-11-11T15:17:47.64" personId="{81C0D849-82EF-4E66-B937-3309C060F065}" id="{0BD138A3-C7EB-4CA9-8F18-A693B719BB8D}" parentId="{F5BFE647-8E88-4C24-8B4D-9EF714B5F2D4}">
    <text xml:space="preserve">Define logic behind all of the white </text>
  </threadedComment>
  <threadedComment ref="AO329" dT="2025-11-10T22:55:06.17" personId="{81C0D849-82EF-4E66-B937-3309C060F065}" id="{BF7728E9-5198-A149-A6C2-1DD92577CCB0}">
    <text>Yes, even though we just collect retail and ecomm, this field can be created</text>
  </threadedComment>
</ThreadedComments>
</file>

<file path=xl/threadedComments/threadedComment3.xml><?xml version="1.0" encoding="utf-8"?>
<ThreadedComments xmlns="http://schemas.microsoft.com/office/spreadsheetml/2018/threadedcomments" xmlns:x="http://schemas.openxmlformats.org/spreadsheetml/2006/main">
  <threadedComment ref="C16" dT="2025-10-09T17:30:18.36" personId="{E07BD2C9-B359-471E-BC5F-10108CA519CC}" id="{C19ECA89-B413-4FBB-ADAC-750325AF1C7D}">
    <text>need to confirm whether global is looking for ltfg or campaign-specific control groups (or both)</text>
  </threadedComment>
  <threadedComment ref="D43" dT="2025-10-08T18:48:56.39" personId="{81C0D849-82EF-4E66-B937-3309C060F065}" id="{C85CB1A7-1EAC-4078-850E-E678D912D31E}">
    <text>@TIKTINSKY Peter - ARTEFACT vw_ga4_interactions_raw</text>
    <mentions>
      <mention mentionpersonId="{E6F23284-CDFA-4CED-A5F5-880D6E39FF73}" mentionId="{CD0CE7A9-A9BA-498C-93FE-174BE9152279}" startIndex="0" length="27"/>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C7" dT="2025-10-09T17:28:52.14" personId="{E07BD2C9-B359-471E-BC5F-10108CA519CC}" id="{FA1CC0AC-6DFC-4885-99CB-14E4D56A019C}">
    <text>This is what we currently use to store contact details: Ex- type = email, value = asdf@gmail.com (repeat for SMS)</text>
  </threadedComment>
  <threadedComment ref="F12" dT="2025-10-09T17:26:40.17" personId="{E07BD2C9-B359-471E-BC5F-10108CA519CC}" id="{AB9F9B91-ADA3-44AD-85B5-4E1C030BEA9B}">
    <text>highlighted in orange = could be mapped to "Last update date and time" + "Last update type" per new GDM specs</text>
  </threadedComment>
</ThreadedComments>
</file>

<file path=xl/threadedComments/threadedComment5.xml><?xml version="1.0" encoding="utf-8"?>
<ThreadedComments xmlns="http://schemas.microsoft.com/office/spreadsheetml/2018/threadedcomments" xmlns:x="http://schemas.openxmlformats.org/spreadsheetml/2006/main">
  <threadedComment ref="C18" dT="2025-10-09T18:00:12.39" personId="{E07BD2C9-B359-471E-BC5F-10108CA519CC}" id="{968AE2F1-CE71-4AE7-8234-B219D80C9B9E}">
    <text>confirm logic with Andres: should these be the total_XX fields or just open_cnt, click_cnt, etc.? Make sure we are properly tracking event data without aggregation</text>
  </threadedComment>
  <threadedComment ref="C18" dT="2025-10-09T18:03:47.90" personId="{E07BD2C9-B359-471E-BC5F-10108CA519CC}" id="{AF92D02B-A980-4266-A147-0C6777EABEA1}" parentId="{968AE2F1-CE71-4AE7-8234-B219D80C9B9E}">
    <text>See the 5 fields above for alternatives</text>
  </threadedComment>
  <threadedComment ref="H24" dT="2025-10-08T18:53:43.20" personId="{81C0D849-82EF-4E66-B937-3309C060F065}" id="{1BDF0E6A-67F7-4589-8552-B7587D5268D5}">
    <text>where is this in the glossary?</text>
  </threadedComment>
  <threadedComment ref="H24" dT="2025-10-09T16:14:19.09" personId="{E07BD2C9-B359-471E-BC5F-10108CA519CC}" id="{A9066C41-F6AA-4FE0-9BBD-13FD139E41BD}" parentId="{1BDF0E6A-67F7-4589-8552-B7587D5268D5}">
    <text>We removed it during the workshop, but it is mandated by the GDM</text>
  </threadedComment>
  <threadedComment ref="C43" dT="2025-10-09T17:58:18.11" personId="{E07BD2C9-B359-471E-BC5F-10108CA519CC}" id="{9E6D6B97-73B2-40EC-9CE1-085948459027}">
    <text>confirm logic with Andres: make sure we are properly aggregating these fields at the campaign level</text>
  </threadedComment>
</ThreadedComments>
</file>

<file path=xl/threadedComments/threadedComment6.xml><?xml version="1.0" encoding="utf-8"?>
<ThreadedComments xmlns="http://schemas.microsoft.com/office/spreadsheetml/2018/threadedcomments" xmlns:x="http://schemas.openxmlformats.org/spreadsheetml/2006/main">
  <threadedComment ref="N2" dT="2025-12-08T16:56:24.98" personId="{FEC2BFE8-E999-9C47-BA45-DA44B3112485}" id="{EAF0600C-27FB-47EB-9D80-BE6944D7CB99}">
    <text>Tracks if the data attribute is available in the centrally defined Global datasets</text>
  </threadedComment>
  <threadedComment ref="J3" dT="2026-04-21T13:44:25.91" personId="{246D8FBC-1DFB-4A74-B8B2-4D9E5C59EB4A}" id="{18BE4174-DF62-4FFF-84EF-E78AA195FABF}">
    <text>@CHEN Ellie - ARTEFACT @TIKTINSKY Peter - ARTEFACT are the TBD still TBD or does the table exist now ?</text>
    <mentions>
      <mention mentionpersonId="{341545E2-C9B3-481E-8190-A541C9B62D0A}" mentionId="{014E06D0-2F8D-4E79-87BC-17612E529FF4}" startIndex="0" length="22"/>
      <mention mentionpersonId="{E6F23284-CDFA-4CED-A5F5-880D6E39FF73}" mentionId="{D07464F3-D546-4862-A29C-8C4F124E38DB}" startIndex="23" length="27"/>
    </mentions>
  </threadedComment>
  <threadedComment ref="U3" dT="2025-12-08T17:05:55.03" personId="{FEC2BFE8-E999-9C47-BA45-DA44B3112485}" id="{3D875ADF-DF93-4D5C-8561-86CF8F91F809}">
    <text>Tracks active use in key downstream activation platforms</text>
  </threadedComment>
  <threadedComment ref="V3" dT="2025-12-09T20:20:34.85" personId="{FEC2BFE8-E999-9C47-BA45-DA44B3112485}" id="{9DF3EFE3-C838-4B40-B9DF-61C9A84EC091}">
    <text>Tracks active use in key downstream activation platforms</text>
  </threadedComment>
  <threadedComment ref="G6" dT="2025-10-16T13:39:32.37" personId="{EB08A747-D541-894F-ACD2-AFA1D00336B4}" id="{01D7D4CA-3B25-459C-ABC7-FB35083D5D91}" done="1">
    <text>@GNAD Julia - ARTEFACT, Isn’t this our brand_customer_ID or MDM_ID coming from IDR process?</text>
    <mentions>
      <mention mentionpersonId="{FAEA551B-9F54-4E8A-9231-C917D92D95CA}" mentionId="{D2ADB723-D6B9-4724-AD1F-6F461162FFA6}" startIndex="0" length="22"/>
    </mentions>
  </threadedComment>
  <threadedComment ref="G6" dT="2025-10-21T15:45:39.78" personId="{81C0D849-82EF-4E66-B937-3309C060F065}" id="{2569291C-E683-4014-80DF-34DC323A36C7}" parentId="{01D7D4CA-3B25-459C-ABC7-FB35083D5D91}">
    <text>Same as MDM_ID</text>
  </threadedComment>
  <threadedComment ref="S6" dT="2025-11-10T22:52:54.49" personId="{81C0D849-82EF-4E66-B937-3309C060F065}" id="{B0A6E100-2E73-439F-9743-F05B715A935D}">
    <text>Yes, mapping to global_mdm_id</text>
  </threadedComment>
  <threadedComment ref="G19" dT="2025-10-17T15:30:11.09" personId="{EB08A747-D541-894F-ACD2-AFA1D00336B4}" id="{F33CE282-2374-45E0-B0D5-160B5C320DF2}">
    <text>We don’t have a group opt-in but our T&amp;C are for all brands, we could potentially create this, we don’t do it today.</text>
  </threadedComment>
  <threadedComment ref="G19" dT="2025-11-10T22:58:37.81" personId="{81C0D849-82EF-4E66-B937-3309C060F065}" id="{93A17DDB-FB26-42E0-8B60-61209C490779}" parentId="{F33CE282-2374-45E0-B0D5-160B5C320DF2}">
    <text>We need a final answer here, need to check if we have a media opt out</text>
  </threadedComment>
  <threadedComment ref="H19" dT="2025-10-31T12:55:42.68" personId="{81C0D849-82EF-4E66-B937-3309C060F065}" id="{261C9EA8-DC05-4AD7-8A8B-4C9A16920D9A}">
    <text xml:space="preserve">we have a group opt-in, but it doesnt show as such because we split at channel level (one for SMS and one for T&amp;C where you agree to any sort of communication with Loreal) - This is at LUSA lvl, not brand - can check with Andrew </text>
  </threadedComment>
  <threadedComment ref="H19" dT="2026-01-12T18:36:45.66" personId="{81C0D849-82EF-4E66-B937-3309C060F065}" id="{303A9F19-049D-42E6-8F50-B3EDDB0A95D9}" parentId="{261C9EA8-DC05-4AD7-8A8B-4C9A16920D9A}">
    <text>Update on Jan 12 - removing</text>
  </threadedComment>
  <threadedComment ref="H19" dT="2026-01-12T18:37:20.71" personId="{81C0D849-82EF-4E66-B937-3309C060F065}" id="{E05A6855-8BF7-41BE-A2C8-A6E69B432726}" parentId="{261C9EA8-DC05-4AD7-8A8B-4C9A16920D9A}">
    <text>These are out of scope right now</text>
  </threadedComment>
  <threadedComment ref="G20" dT="2025-10-17T17:07:42.49" personId="{EB08A747-D541-894F-ACD2-AFA1D00336B4}" id="{4A1E9B6F-F9F1-4DD0-90DC-EFFBEC37E762}">
    <text>I’m not clear what will be the opt-in could enter in this bucket. Today we don’t have this.</text>
  </threadedComment>
  <threadedComment ref="H20" dT="2025-10-31T12:56:59.46" personId="{81C0D849-82EF-4E66-B937-3309C060F065}" id="{8135A543-BCC2-4A80-A6C4-42FE096CA877}">
    <text>We will have Beauty Advisor (BACC Project) - need to see prioritization here</text>
  </threadedComment>
  <threadedComment ref="G21" dT="2025-10-17T15:30:46.00" personId="{EB08A747-D541-894F-ACD2-AFA1D00336B4}" id="{9D6B95B9-843F-4D18-8E36-ABDE79CC9E8C}">
    <text>Doesn’t exist, we just capture an opt-out for target advertising ads coming from onetrust.</text>
  </threadedComment>
  <threadedComment ref="H21" dT="2025-10-31T12:56:11.56" personId="{81C0D849-82EF-4E66-B937-3309C060F065}" id="{A094C3F3-D1F8-42E2-8833-60A819D75B3D}">
    <text xml:space="preserve">We capture this above 
</text>
  </threadedComment>
  <threadedComment ref="H21" dT="2026-01-12T18:40:09.33" personId="{81C0D849-82EF-4E66-B937-3309C060F065}" id="{6661FFD9-CE02-4A88-8AF1-A328A8B118C6}" parentId="{A094C3F3-D1F8-42E2-8833-60A819D75B3D}">
    <text>Jan 12th update: These are out of scope right now</text>
  </threadedComment>
  <threadedComment ref="H26" dT="2026-01-12T18:39:56.58" personId="{81C0D849-82EF-4E66-B937-3309C060F065}" id="{23441B41-2291-455D-85E4-524E5365F613}">
    <text>Jan 12th update: Everything we get in gold should be valid emails</text>
  </threadedComment>
  <threadedComment ref="H28" dT="2026-01-12T18:50:17.63" personId="{81C0D849-82EF-4E66-B937-3309C060F065}" id="{C5CDDE10-7990-4427-858C-3D59DF238D4D}">
    <text xml:space="preserve">We do not have anything to compare to, so we consider valid if info is present. We do not have a service to validate addresses with. Nothing we can do here. </text>
  </threadedComment>
  <threadedComment ref="H28" dT="2026-01-12T18:51:49.36" personId="{81C0D849-82EF-4E66-B937-3309C060F065}" id="{E78EDA99-01C3-4896-A00E-BAEC72BD817C}" parentId="{C5CDDE10-7990-4427-858C-3D59DF238D4D}">
    <text xml:space="preserve">If we have a address - can be valid. We can also try to validate zip code
</text>
  </threadedComment>
  <threadedComment ref="H32" dT="2025-10-14T13:16:13.59" personId="{69260C64-DA13-4F80-9E6E-604DDFEEAC0F}" id="{6657E403-9E48-4081-A37C-610940059CE0}" done="1">
    <text>should be replaced by: loyalty_status</text>
  </threadedComment>
  <threadedComment ref="H32" dT="2025-10-14T18:48:45.51" personId="{81C0D849-82EF-4E66-B937-3309C060F065}" id="{002A5A25-BB29-4896-B130-139F439E35C1}" parentId="{6657E403-9E48-4081-A37C-610940059CE0}">
    <text>@ESFANDIARI Nafsika - ARTEFACT why?Sorry just looking for more context :)</text>
    <mentions>
      <mention mentionpersonId="{84C120C9-58D2-44E0-A522-DE2CAAFBEDF4}" mentionId="{AC91C9E5-350A-4D9F-8563-F4A6410C6B1F}" startIndex="0" length="30"/>
    </mentions>
  </threadedComment>
  <threadedComment ref="H32" dT="2025-10-14T20:00:03.48" personId="{69260C64-DA13-4F80-9E6E-604DDFEEAC0F}" id="{F48FDC68-77AE-413F-99BE-FD8D1AB79F1F}" parentId="{6657E403-9E48-4081-A37C-610940059CE0}">
    <text>not sure the key is helpful. What is helpful to understand if someone is 1) active 2) inactive 3) paused</text>
  </threadedComment>
  <threadedComment ref="M32" dT="2026-01-22T19:04:39.90" personId="{69260C64-DA13-4F80-9E6E-604DDFEEAC0F}" id="{B79EC106-0F6F-4BBE-A7F7-FB58FF038A3B}" done="1">
    <text xml:space="preserve">@GNAD Julia - ARTEFACT added active, inactive or lapsed here
</text>
    <mentions>
      <mention mentionpersonId="{FAEA551B-9F54-4E8A-9231-C917D92D95CA}" mentionId="{DADB282D-BD84-46D2-AB4E-04BB1ED490B0}" startIndex="0" length="22"/>
    </mentions>
  </threadedComment>
  <threadedComment ref="M32" dT="2026-01-26T20:22:20.93" personId="{81C0D849-82EF-4E66-B937-3309C060F065}" id="{7E879A3E-72DA-4E92-BB02-7FF20F81C95D}" parentId="{B79EC106-0F6F-4BBE-A7F7-FB58FF038A3B}">
    <text>Thank you!</text>
  </threadedComment>
  <threadedComment ref="G34" dT="2026-01-22T19:05:02.99" personId="{69260C64-DA13-4F80-9E6E-604DDFEEAC0F}" id="{4D0C9EE3-A34F-4226-A54B-4F117F83E611}" done="1">
    <text>@GNAD Julia - ARTEFACT changed Loyalty channel to Loyalty Preferred Channel</text>
    <mentions>
      <mention mentionpersonId="{FAEA551B-9F54-4E8A-9231-C917D92D95CA}" mentionId="{FE6FFF6A-0919-4ED6-8445-033118A61F9A}" startIndex="0" length="22"/>
    </mentions>
  </threadedComment>
  <threadedComment ref="G34" dT="2026-01-26T20:21:45.56" personId="{81C0D849-82EF-4E66-B937-3309C060F065}" id="{F932FC92-C161-4036-9378-A9EBBA66E790}" parentId="{4D0C9EE3-A34F-4226-A54B-4F117F83E611}">
    <text>Got it</text>
  </threadedComment>
  <threadedComment ref="AY38" dT="2026-01-26T16:13:33.18" personId="{69260C64-DA13-4F80-9E6E-604DDFEEAC0F}" id="{CF9C0FF0-7C3F-4932-B005-85120CF06A72}">
    <text>@GNAD Julia - ARTEFACT I added a sample data as there as "0" here</text>
    <mentions>
      <mention mentionpersonId="{FAEA551B-9F54-4E8A-9231-C917D92D95CA}" mentionId="{9CD7FA96-F571-4257-B1D1-550A3942569F}" startIndex="0" length="22"/>
    </mentions>
  </threadedComment>
  <threadedComment ref="H40" dT="2025-12-10T06:36:29.56" personId="{E07BD2C9-B359-471E-BC5F-10108CA519CC}" id="{6267EFC9-3766-4382-9374-7EE601148A25}" done="1">
    <text>This figure can go negative - I believe there is some logical but odd logic here that we need to detail in the definition (ask Asha)</text>
  </threadedComment>
  <threadedComment ref="H41" dT="2025-12-10T06:37:10.92" personId="{E07BD2C9-B359-471E-BC5F-10108CA519CC}" id="{4A8452DD-AD5F-48B9-8623-0DCFD6C8C733}" done="1">
    <text>Unclear if this is supposed to be total loyalty points earned in a consumer’s lifetime, over a set interval, or something else entirely</text>
  </threadedComment>
  <threadedComment ref="G42" dT="2026-01-22T19:05:39.09" personId="{69260C64-DA13-4F80-9E6E-604DDFEEAC0F}" id="{15FA834E-5104-4780-8487-BC70F8296FFF}" done="1">
    <text>@GNAD Julia - ARTEFACT changed Redeemed points to Loyalty points redeemed to stay consistent with the previous naming</text>
    <mentions>
      <mention mentionpersonId="{FAEA551B-9F54-4E8A-9231-C917D92D95CA}" mentionId="{9ACA8C9A-5589-43E1-B976-130D47D21209}" startIndex="0" length="22"/>
    </mentions>
  </threadedComment>
  <threadedComment ref="G42" dT="2026-01-26T20:21:36.19" personId="{81C0D849-82EF-4E66-B937-3309C060F065}" id="{663FD0EB-3D9C-4D3B-B4CC-D788B3C77A48}" parentId="{15FA834E-5104-4780-8487-BC70F8296FFF}">
    <text>Got it!</text>
  </threadedComment>
  <threadedComment ref="H42" dT="2025-12-10T06:37:31.20" personId="{E07BD2C9-B359-471E-BC5F-10108CA519CC}" id="{8A5E086F-15D4-440D-98D2-9633A79EBE29}" done="1">
    <text>Unclear if this is supposed to be total loyalty points redeemed in a consumer’s lifetime, over a set interval, or something else entirely</text>
  </threadedComment>
  <threadedComment ref="G44" dT="2025-10-11T02:31:18.05" personId="{E07BD2C9-B359-471E-BC5F-10108CA519CC}" id="{418BFF18-6DEC-404A-BB26-30AE18C18B0A}" done="1">
    <text>expiration date of what??</text>
  </threadedComment>
  <threadedComment ref="G44" dT="2025-10-13T20:11:48.56" personId="{E07BD2C9-B359-471E-BC5F-10108CA519CC}" id="{F3E3C298-D551-4541-87F2-CE9E459A39BE}" parentId="{418BFF18-6DEC-404A-BB26-30AE18C18B0A}">
    <text xml:space="preserve">@ESFANDIARI Nafsika - ARTEFACT </text>
    <mentions>
      <mention mentionpersonId="{84C120C9-58D2-44E0-A522-DE2CAAFBEDF4}" mentionId="{9081FFB9-DD4E-47A5-B781-C1AE43406EB2}" startIndex="0" length="30"/>
    </mentions>
  </threadedComment>
  <threadedComment ref="G44" dT="2025-10-14T20:04:25.11" personId="{69260C64-DA13-4F80-9E6E-604DDFEEAC0F}" id="{41ECB2C8-5773-4A01-92D2-7EC3800671F2}" parentId="{418BFF18-6DEC-404A-BB26-30AE18C18B0A}">
    <text xml:space="preserve">@GONZALEZ Andres I pulled this from your Renovate-Gold Domains sheet. What did you initially intend with that field - assuming date at which loyalty points are about to expire? </text>
    <mentions>
      <mention mentionpersonId="{85EDD40A-7D95-4131-A66F-942A4028CBCB}" mentionId="{2664D107-85A0-4302-97E4-F28E76C9D563}" startIndex="0" length="16"/>
    </mentions>
  </threadedComment>
  <threadedComment ref="G44" dT="2025-10-20T14:48:36.46" personId="{81C0D849-82EF-4E66-B937-3309C060F065}" id="{064A1893-6926-4959-ACFD-6AA51AC474EA}" parentId="{418BFF18-6DEC-404A-BB26-30AE18C18B0A}">
    <text>@GONZALEZ Andres do you have more context here?</text>
    <mentions>
      <mention mentionpersonId="{85EDD40A-7D95-4131-A66F-942A4028CBCB}" mentionId="{86350E8D-6DF1-4017-A47A-20D0967D0C53}" startIndex="0" length="16"/>
    </mentions>
  </threadedComment>
  <threadedComment ref="G45" dT="2026-01-22T19:23:41.25" personId="{69260C64-DA13-4F80-9E6E-604DDFEEAC0F}" id="{EC9E6AEB-764B-4840-87B7-92753BDD59CE}" done="1">
    <text xml:space="preserve">@GNAD Julia - ARTEFACT changed this from expired points to Loyalty expired points to remain consistent with all naming </text>
    <mentions>
      <mention mentionpersonId="{FAEA551B-9F54-4E8A-9231-C917D92D95CA}" mentionId="{8DCC0C42-5931-478E-8D65-942DB4032EE8}" startIndex="0" length="22"/>
    </mentions>
  </threadedComment>
  <threadedComment ref="G45" dT="2026-01-26T20:21:22.51" personId="{81C0D849-82EF-4E66-B937-3309C060F065}" id="{5B652C74-E9D7-4589-938A-7CD80548A252}" parentId="{EC9E6AEB-764B-4840-87B7-92753BDD59CE}">
    <text>Got it</text>
  </threadedComment>
  <threadedComment ref="I46" dT="2025-10-16T18:19:37.03" personId="{69260C64-DA13-4F80-9E6E-604DDFEEAC0F}" id="{6D142BC2-FC4D-4B36-A6D5-6BD9488BA42C}" done="1">
    <text>@TIKTINSKY Peter - ARTEFACT I was not able to locate a source table for these DDX Source Fields</text>
    <mentions>
      <mention mentionpersonId="{E6F23284-CDFA-4CED-A5F5-880D6E39FF73}" mentionId="{831CB483-7C54-46B3-998A-0D470FA54A19}" startIndex="0" length="27"/>
    </mentions>
  </threadedComment>
  <threadedComment ref="M46" dT="2026-01-22T19:32:37.07" personId="{69260C64-DA13-4F80-9E6E-604DDFEEAC0F}" id="{0BF186D4-2EBF-44F1-BA3F-B88A71E92276}" done="1">
    <text xml:space="preserve">@GNAD Julia - ARTEFACT added definitions here
</text>
    <mentions>
      <mention mentionpersonId="{FAEA551B-9F54-4E8A-9231-C917D92D95CA}" mentionId="{BE7DCC42-EDBE-427B-BFE9-3EAE5CA19231}" startIndex="0" length="22"/>
    </mentions>
  </threadedComment>
  <threadedComment ref="M46" dT="2026-01-26T20:22:12.75" personId="{81C0D849-82EF-4E66-B937-3309C060F065}" id="{86C49B07-2EEE-42B2-B479-E5BAB2E3A115}" parentId="{0BF186D4-2EBF-44F1-BA3F-B88A71E92276}">
    <text>Thank you!!</text>
  </threadedComment>
  <threadedComment ref="H51" dT="2026-01-12T19:06:59.07" personId="{81C0D849-82EF-4E66-B937-3309C060F065}" id="{4AD6978F-3F59-4C9F-A685-17F0F28BBFEB}">
    <text xml:space="preserve">Global request, underfilled attribute on our side. 
This is primarily click stream data - should be coming from GA4. So decision is to take from here, correct? @GONZALEZ Andres </text>
    <mentions>
      <mention mentionpersonId="{85EDD40A-7D95-4131-A66F-942A4028CBCB}" mentionId="{5068CB35-BD13-462C-B6B2-F0CD38A857E1}" startIndex="161" length="16"/>
    </mentions>
  </threadedComment>
  <threadedComment ref="H55" dT="2026-01-12T19:38:34.09" personId="{81C0D849-82EF-4E66-B937-3309C060F065}" id="{29FFE6CC-DD08-4105-A5A8-A74AF3A4A599}" done="1">
    <text>This is source of traffic</text>
  </threadedComment>
  <threadedComment ref="G56" dT="2025-10-10T21:57:39.22" personId="{E07BD2C9-B359-471E-BC5F-10108CA519CC}" id="{F3E9A4BC-0BD6-4644-806F-AA1FD55FB641}" done="1">
    <text>there will be duplicates - sometimes we have multiple options for the same data request</text>
  </threadedComment>
  <threadedComment ref="G56" dT="2025-10-20T14:34:33.96" personId="{81C0D849-82EF-4E66-B937-3309C060F065}" id="{19E93C54-76E5-4CD8-BEC1-285F1B7219D9}" parentId="{F3E9A4BC-0BD6-4644-806F-AA1FD55FB641}">
    <text xml:space="preserve">@TIKTINSKY Peter - ARTEFACT fine to keep both though? </text>
    <mentions>
      <mention mentionpersonId="{E6F23284-CDFA-4CED-A5F5-880D6E39FF73}" mentionId="{E0FBA1CE-37F9-42CE-9ABA-B6E4160C6C2F}" startIndex="0" length="27"/>
    </mentions>
  </threadedComment>
  <threadedComment ref="I61" dT="2025-10-08T18:48:56.39" personId="{81C0D849-82EF-4E66-B937-3309C060F065}" id="{5C5E129B-2885-40CB-B1E6-6D5F9AD4C2D9}">
    <text>@TIKTINSKY Peter - ARTEFACT vw_ga4_interactions_raw</text>
    <mentions>
      <mention mentionpersonId="{E6F23284-CDFA-4CED-A5F5-880D6E39FF73}" mentionId="{97FEC760-E64F-49F7-86AB-3FDE44D8AF16}" startIndex="0" length="27"/>
    </mentions>
  </threadedComment>
  <threadedComment ref="I61" dT="2025-10-13T20:09:06.78" personId="{81C0D849-82EF-4E66-B937-3309C060F065}" id="{A4A4EA01-9E76-460B-B837-9D6A1172DD71}" parentId="{5C5E129B-2885-40CB-B1E6-6D5F9AD4C2D9}">
    <text>Not in this table, but if we need it, we can have DIT can do it (it does exist in a diff table - but these will be deprecated</text>
  </threadedComment>
  <threadedComment ref="I61" dT="2025-10-13T20:11:35.72" personId="{E07BD2C9-B359-471E-BC5F-10108CA519CC}" id="{6357A924-4B57-4CC6-AA16-FE339FEF3468}" parentId="{5C5E129B-2885-40CB-B1E6-6D5F9AD4C2D9}">
    <text>a channel field 100% still exists in the new flow. Ask Steph for details</text>
  </threadedComment>
  <threadedComment ref="I61" dT="2025-10-13T20:17:30.52" personId="{81C0D849-82EF-4E66-B937-3309C060F065}" id="{91158F82-DF05-4C21-82D9-7233DF5F3C61}" parentId="{5C5E129B-2885-40CB-B1E6-6D5F9AD4C2D9}">
    <text>It doesn't exist in the new ga4 raw table, they don't intake that info. If we want to we have to go through Deepti to see what we need</text>
  </threadedComment>
  <threadedComment ref="I61" dT="2025-10-13T20:17:47.44" personId="{81C0D849-82EF-4E66-B937-3309C060F065}" id="{BEF5607A-9A68-4FBA-860D-4503E60C6A4C}" parentId="{5C5E129B-2885-40CB-B1E6-6D5F9AD4C2D9}">
    <text>We can let Steph know, she is putting in a ticket</text>
  </threadedComment>
  <threadedComment ref="I61" dT="2025-10-13T20:26:55.86" personId="{E07BD2C9-B359-471E-BC5F-10108CA519CC}" id="{51E059C2-DC78-4708-AD21-85661B93FF76}" parentId="{5C5E129B-2885-40CB-B1E6-6D5F9AD4C2D9}">
    <text>Sounds good. Romain spent a while setting up GA4 channel configs though, some I'm very surprised this isn't in the new table</text>
  </threadedComment>
  <threadedComment ref="I61" dT="2025-10-14T18:48:08.03" personId="{81C0D849-82EF-4E66-B937-3309C060F065}" id="{106E8130-78FB-4936-ACA9-676C669A8E91}" parentId="{5C5E129B-2885-40CB-B1E6-6D5F9AD4C2D9}">
    <text>@PALANCA Stephanie - ARTEFACT Just adding you here for context with the ticket :)</text>
    <mentions>
      <mention mentionpersonId="{BC0D7CC2-A70F-4514-8277-6AE5CA8BD977}" mentionId="{42F8E3A0-F2F1-4E90-930F-F95B0B63FC9B}" startIndex="0" length="29"/>
    </mentions>
  </threadedComment>
  <threadedComment ref="I61" dT="2025-11-18T15:14:17.40" personId="{81C0D849-82EF-4E66-B937-3309C060F065}" id="{EA9F92C2-228D-4CF7-B17D-D9A2A06D382F}" parentId="{5C5E129B-2885-40CB-B1E6-6D5F9AD4C2D9}">
    <text>@PALANCA Stephanie - ARTEFACT</text>
    <mentions>
      <mention mentionpersonId="{BC0D7CC2-A70F-4514-8277-6AE5CA8BD977}" mentionId="{CB9BBAD9-4279-4997-8925-F299BBEBE8A8}" startIndex="0" length="29"/>
    </mentions>
  </threadedComment>
  <threadedComment ref="D63" dT="2026-01-26T20:36:12.85" personId="{81C0D849-82EF-4E66-B937-3309C060F065}" id="{C3FFA80C-B993-4F20-9DBA-FE9B7BDA84EE}">
    <text xml:space="preserve">Global has altered this field: I added in the field name, the sample data, and definition. What is final decision? @CHEN Ellie - ARTEFACT </text>
    <mentions>
      <mention mentionpersonId="{341545E2-C9B3-481E-8190-A541C9B62D0A}" mentionId="{C30DF81A-E4A5-44D7-9DDC-0252B1D3A5CB}" startIndex="115" length="22"/>
    </mentions>
  </threadedComment>
  <threadedComment ref="G63" dT="2025-10-17T17:08:35.28" personId="{EB08A747-D541-894F-ACD2-AFA1D00336B4}" id="{286B6782-A446-4C14-8FB4-CBB744F84450}">
    <text>We have this manage by UTM and send to the new attributes from the global acquisition framework, I’m not sure if something extra is expected for this.</text>
  </threadedComment>
  <threadedComment ref="H63" dT="2025-10-17T17:08:35.28" personId="{EB08A747-D541-894F-ACD2-AFA1D00336B4}" id="{13B05719-7D6D-4BCB-A381-22DCA67722F1}">
    <text>We have this manage by UTM and send to the new attributes from the global acquisition framework, I’m not sure if something extra is expected for this.</text>
  </threadedComment>
  <threadedComment ref="S63" dT="2025-11-10T22:53:44.71" personId="{81C0D849-82EF-4E66-B937-3309C060F065}" id="{83345AEB-00EC-4324-A301-7A5706A74364}">
    <text>Will be in our 1P Acquisition Frame</text>
  </threadedComment>
  <threadedComment ref="G68" dT="2025-11-10T14:12:25.39" personId="{81C0D849-82EF-4E66-B937-3309C060F065}" id="{856607C8-5EAC-4C00-8D4B-2CED05B57033}" done="1">
    <text>Priority for LUXE</text>
  </threadedComment>
  <threadedComment ref="G72" dT="2025-11-10T14:12:41.08" personId="{81C0D849-82EF-4E66-B937-3309C060F065}" id="{F0764C13-714E-46C5-98C1-BA50D29BC4C8}" done="1">
    <text>Priority for LUXE</text>
  </threadedComment>
  <threadedComment ref="AZ75" dT="2026-01-14T19:44:16.29" personId="{81C0D849-82EF-4E66-B937-3309C060F065}" id="{3B2C061A-B520-47F8-8DEE-0BA77A5A50F4}">
    <text xml:space="preserve">Should we remove data that does not apply (Drugstore, Beauty Supply Store, etc)
</text>
  </threadedComment>
  <threadedComment ref="AZ76" dT="2026-01-14T19:46:28.32" personId="{81C0D849-82EF-4E66-B937-3309C060F065}" id="{16F76DB7-BE7F-4EB1-B4EB-B2C94D8AB20E}">
    <text>Why is this in the identity domain?</text>
  </threadedComment>
  <threadedComment ref="AZ76" dT="2026-01-14T20:00:20.13" personId="{81C0D849-82EF-4E66-B937-3309C060F065}" id="{02350992-0851-4849-AE4E-E28916703036}" parentId="{16F76DB7-BE7F-4EB1-B4EB-B2C94D8AB20E}">
    <text>There are also diff values now (Sarisin)- should check these with Jeremy</text>
  </threadedComment>
  <threadedComment ref="AZ84" dT="2026-01-14T20:02:47.06" personId="{81C0D849-82EF-4E66-B937-3309C060F065}" id="{F9605513-08D9-457A-93AA-88586C324ED5}">
    <text>Combine Curly and Curls - many more options - double check with Jeremy</text>
  </threadedComment>
  <threadedComment ref="AU85" dT="2025-11-10T22:53:44.71" personId="{81C0D849-82EF-4E66-B937-3309C060F065}" id="{A365703C-968E-4E5D-8F8D-367E5B119706}" done="1">
    <text>Will be in our 1P Acquisition Frame</text>
  </threadedComment>
  <threadedComment ref="I87" dT="2025-12-11T22:11:30.15" personId="{81C0D849-82EF-4E66-B937-3309C060F065}" id="{15060B97-A328-4902-886B-843C5B28696E}" done="1">
    <text>This is in an array</text>
  </threadedComment>
  <threadedComment ref="G88" dT="2025-11-10T14:12:56.37" personId="{81C0D849-82EF-4E66-B937-3309C060F065}" id="{B3C35266-B1D4-4244-A339-5AAA8EB3965B}" done="1">
    <text>Priority for LUXE</text>
  </threadedComment>
  <threadedComment ref="G90" dT="2025-11-10T14:13:53.90" personId="{81C0D849-82EF-4E66-B937-3309C060F065}" id="{879BBE18-58F9-4955-AEC3-1D12EED14F87}" done="1">
    <text>Priority for LUXE</text>
  </threadedComment>
  <threadedComment ref="M90" dT="2025-12-11T22:23:52.75" personId="{81C0D849-82EF-4E66-B937-3309C060F065}" id="{FC329457-4377-44E3-8FA3-B6F78655E5C3}">
    <text>Need to check if this should also include the category the customer prefers, don’t think skincare, suncare, hair color should be there</text>
  </threadedComment>
  <threadedComment ref="M90" dT="2025-12-11T22:24:17.07" personId="{81C0D849-82EF-4E66-B937-3309C060F065}" id="{626B3E2B-7C75-4655-8868-FC2896A7D150}" parentId="{FC329457-4377-44E3-8FA3-B6F78655E5C3}">
    <text xml:space="preserve">@PETERSON DUTOYA Jeremy - VIE  if you want to look into this, that would be great! </text>
    <mentions>
      <mention mentionpersonId="{2AE94F40-8B88-3B41-940B-1255E40AC1C2}" mentionId="{3D4FF056-C1FB-4DD6-A238-822A9BBBEB99}" startIndex="0" length="29"/>
    </mentions>
  </threadedComment>
  <threadedComment ref="M92" dT="2025-12-11T22:28:20.46" personId="{81C0D849-82EF-4E66-B937-3309C060F065}" id="{392F9E03-253C-49E4-9ABB-B5EFEA5B26B5}">
    <text>@PETERSON DUTOYA Jeremy - VIE  can you also check if this should have  Brown  
- Green  
- Blue  
- Hazel being recorded?</text>
    <mentions>
      <mention mentionpersonId="{2AE94F40-8B88-3B41-940B-1255E40AC1C2}" mentionId="{1396DC28-70E0-4C79-B284-2D8C3448DF97}" startIndex="0" length="29"/>
    </mentions>
  </threadedComment>
  <threadedComment ref="M92" dT="2025-12-12T00:18:57.76" personId="{CCA87EB0-76CC-4E69-BA35-091C488B02CA}" id="{7A620A0E-137F-415C-98C8-36DA4ADFE576}" parentId="{392F9E03-253C-49E4-9ABB-B5EFEA5B26B5}">
    <text>Check in DDX?</text>
  </threadedComment>
  <threadedComment ref="M92" dT="2025-12-12T00:49:01.42" personId="{CCA87EB0-76CC-4E69-BA35-091C488B02CA}" id="{EA5BF6CF-E02A-4578-BB55-9D21E3065757}" parentId="{392F9E03-253C-49E4-9ABB-B5EFEA5B26B5}">
    <text>Following count check in DDX and list of prioritized attributes, it doesnt appear that these values have been prioritized</text>
  </threadedComment>
  <threadedComment ref="AZ92" dT="2026-01-16T19:47:11.23" personId="{81C0D849-82EF-4E66-B937-3309C060F065}" id="{D4166F3B-A79D-4319-9025-23042D9C11E1}">
    <text>I think this is collecting a VERY small amount of eye data (brown, Green, blue, hazel</text>
  </threadedComment>
  <threadedComment ref="G97" dT="2025-11-10T14:14:09.87" personId="{81C0D849-82EF-4E66-B937-3309C060F065}" id="{41C16C25-0A49-4B8A-B133-8E8A71A217E8}" done="1">
    <text>Priority for LUXE</text>
  </threadedComment>
  <threadedComment ref="G99" dT="2025-11-10T14:14:16.03" personId="{81C0D849-82EF-4E66-B937-3309C060F065}" id="{48A0ECC8-5688-4F56-B7F0-461F9425AF52}" done="1">
    <text>Priority for LUXE</text>
  </threadedComment>
  <threadedComment ref="G100" dT="2025-10-17T17:11:09.55" personId="{EB08A747-D541-894F-ACD2-AFA1D00336B4}" id="{BB2F6FB6-2DF7-4205-8E0A-7BB42D332D29}">
    <text>We store them all as part of the DSF service experience, is a 1 to many relationship. We should discuss the expectation of this field.</text>
  </threadedComment>
  <threadedComment ref="G100" dT="2025-11-11T15:13:39.46" personId="{81C0D849-82EF-4E66-B937-3309C060F065}" id="{D4CA6C74-A6B0-42A9-A107-CF4DC66874B8}" parentId="{BB2F6FB6-2DF7-4205-8E0A-7BB42D332D29}">
    <text>What do we want here - full routine with the camera, or list of SKUs - we have a plan</text>
  </threadedComment>
  <threadedComment ref="H100" dT="2025-10-31T13:06:49.55" personId="{81C0D849-82EF-4E66-B937-3309C060F065}" id="{2AE6A212-31FB-496C-8772-AAF4B5F05E46}">
    <text>This will become 1:M, what is wanted? SKU name, etc.?</text>
  </threadedComment>
  <threadedComment ref="H100" dT="2025-12-17T15:35:12.65" personId="{81C0D849-82EF-4E66-B937-3309C060F065}" id="{2A2F55D5-85F6-41A0-889C-2C77CE3EDA04}" parentId="{2AE6A212-31FB-496C-8772-AAF4B5F05E46}">
    <text>@GONZALEZ Andres  should we remove this one?</text>
    <mentions>
      <mention mentionpersonId="{85EDD40A-7D95-4131-A66F-942A4028CBCB}" mentionId="{862B30CD-CA5F-42D4-98B3-3F2E2FF5A815}" startIndex="0" length="16"/>
    </mentions>
  </threadedComment>
  <threadedComment ref="H100" dT="2026-01-12T19:39:53.07" personId="{81C0D849-82EF-4E66-B937-3309C060F065}" id="{6FD10BA7-C6EA-4CF6-B7C3-81BC99063FB6}" parentId="{2AE6A212-31FB-496C-8772-AAF4B5F05E46}">
    <text>This is for diagnostic, scans, etc. Sometimes a recommendation is of many different products. How does global want us to store this? One product? One to Many relationship. 
Right now we can just record all recommendations that are coming from beauty experiance</text>
  </threadedComment>
  <threadedComment ref="G104" dT="2025-11-10T14:14:29.76" personId="{81C0D849-82EF-4E66-B937-3309C060F065}" id="{96FD91CF-1C45-423D-A90D-DF155EA859E8}" done="1">
    <text>Priority for LUXE</text>
  </threadedComment>
  <threadedComment ref="AZ104" dT="2026-01-16T20:05:31.40" personId="{81C0D849-82EF-4E66-B937-3309C060F065}" id="{FDDA25E3-F7FC-4220-9E40-94E8C6440D0B}">
    <text>Need to understand business needs - messaged Jeremy</text>
  </threadedComment>
  <threadedComment ref="AZ105" dT="2026-01-14T20:03:28.33" personId="{81C0D849-82EF-4E66-B937-3309C060F065}" id="{E81C1CB4-78A3-488F-9DE6-F296510D3254}">
    <text>Other than it being in Identity, data is improved</text>
  </threadedComment>
  <threadedComment ref="G106" dT="2025-11-10T14:14:55.58" personId="{81C0D849-82EF-4E66-B937-3309C060F065}" id="{CE66B2C4-8BB6-4D21-80BA-E77AD3F7F958}" done="1">
    <text>Priority for LUXE</text>
  </threadedComment>
  <threadedComment ref="G109" dT="2025-11-10T14:13:37.31" personId="{81C0D849-82EF-4E66-B937-3309C060F065}" id="{59363702-0274-477A-95C0-324EFC19ED05}" done="1">
    <text>Priority for LUXE</text>
  </threadedComment>
  <threadedComment ref="M109" dT="2025-12-11T22:36:19.66" personId="{81C0D849-82EF-4E66-B937-3309C060F065}" id="{9C0504CE-985A-47AF-BBB7-335804F5C05E}">
    <text>@PETERSON DUTOYA Jeremy - VIE  Can you check if Spicy should be recorded here?</text>
    <mentions>
      <mention mentionpersonId="{2AE94F40-8B88-3B41-940B-1255E40AC1C2}" mentionId="{283927D9-CD43-4637-BFAD-191D1B5B4E7C}" startIndex="0" length="29"/>
    </mentions>
  </threadedComment>
  <threadedComment ref="M109" dT="2025-12-12T00:47:17.16" personId="{CCA87EB0-76CC-4E69-BA35-091C488B02CA}" id="{5195093C-6CC9-46A6-83B1-EEAEAA07C19B}" parentId="{9C0504CE-985A-47AF-BBB7-335804F5C05E}">
    <text>Per email I sent back (count of records in DDX) and list of prioritized attributes, it shouldn't</text>
  </threadedComment>
  <threadedComment ref="L113" dT="2026-03-31T15:17:20.61" personId="{FEC2BFE8-E999-9C47-BA45-DA44B3112485}" id="{A02AADE9-E976-B145-8129-63EA1BA9415A}">
    <text xml:space="preserve">BAR KPIs won’t be live in HT until 4/8. This will need to be updated there after. </text>
  </threadedComment>
  <threadedComment ref="H174" dT="2026-04-21T01:47:24.37" personId="{246D8FBC-1DFB-4A74-B8B2-4D9E5C59EB4A}" id="{49FB0072-76B1-4912-AF27-955047B4BF84}" done="1">
    <text>@CHEN Ellie - ARTEFACT @TIKTINSKY Peter - ARTEFACT this should not be in acquisition family</text>
    <mentions>
      <mention mentionpersonId="{341545E2-C9B3-481E-8190-A541C9B62D0A}" mentionId="{C57452AB-80B7-4729-B887-D31D5C670442}" startIndex="0" length="22"/>
      <mention mentionpersonId="{E6F23284-CDFA-4CED-A5F5-880D6E39FF73}" mentionId="{6D69E9B5-69CC-4D46-9B2A-A4C3998D4937}" startIndex="23" length="27"/>
    </mentions>
  </threadedComment>
  <threadedComment ref="AU179" dT="2025-11-10T22:52:54.49" personId="{81C0D849-82EF-4E66-B937-3309C060F065}" id="{A82363CC-0679-438E-BB82-0AE36F43A3BE}" done="1">
    <text>Yes, mapping to global_mdm_id</text>
  </threadedComment>
  <threadedComment ref="H193" dT="2025-12-10T06:35:04.18" personId="{E07BD2C9-B359-471E-BC5F-10108CA519CC}" id="{9B9BC9C0-123B-42F1-B796-6885A0DA3FB2}">
    <text>If we can’t find the legacy logic here to reproduce it apples to apples, what is the logic behind keeping this?</text>
  </threadedComment>
  <threadedComment ref="H197" dT="2025-12-10T06:05:26.45" personId="{E07BD2C9-B359-471E-BC5F-10108CA519CC}" id="{F1B51167-EDAE-461F-9D5C-EBD404D5DA04}" done="1">
    <text>Likely makes sense to replace logic with accenture logic (easy fix, two lines of code using same input fields of age_code/birth_month_day from the vw_dp_neustar_customer table)</text>
  </threadedComment>
  <threadedComment ref="H197" dT="2025-12-11T18:58:30.43" personId="{81C0D849-82EF-4E66-B937-3309C060F065}" id="{62B28836-B143-44B7-8294-367AA7E54542}" parentId="{F1B51167-EDAE-461F-9D5C-EBD404D5DA04}">
    <text xml:space="preserve">This is because age_range comes from prod_us_catalog.crm_base.dp_neustar_customer (from birth_date)
</text>
    <extLst>
      <x:ext xmlns:xltc2="http://schemas.microsoft.com/office/spreadsheetml/2020/threadedcomments2" uri="{F7C98A9C-CBB3-438F-8F68-D28B6AF4A901}">
        <xltc2:checksum>4276163382</xltc2:checksum>
        <xltc2:hyperlink startIndex="37" length="44" url="https://lorealprode2.cloud.databricks.com/explore/data/prod_us_catalog/crm_base/dp_neustar_customer?o=2136709842535135"/>
      </x:ext>
    </extLst>
  </threadedComment>
  <threadedComment ref="H197" dT="2025-12-11T20:17:49.01" personId="{4A6A462E-EF9B-43C3-A9B9-C0B9D1FC72CB}" id="{C1B70B2E-1301-4095-A3CF-0253A75B1E43}" parentId="{F1B51167-EDAE-461F-9D5C-EBD404D5DA04}">
    <text>This is the logic that is coming from vw_customer360_liveramp:
CASE
   WHEN age BETWEEN 18 AND 24 THEN '18-24'
   WHEN age BETWEEN 25 AND 34 THEN '25-34'
   WHEN age BETWEEN 35 AND 44 THEN '35-44'
   WHEN age BETWEEN 45 AND 54 THEN '45-54'
   WHEN age BETWEEN 55 AND 64 THEN '55-64'
   WHEN age &gt;= 65 THEN '65+'
   ELSE NULL
END AS age_range
age being calculated as `YEAR(CURRENT_DATE()) - LEFT(birth_date, 4) AS age`
birth_date is coming from dp_neustar_customer.</text>
  </threadedComment>
  <threadedComment ref="G205" dT="2026-01-06T18:29:29.03" personId="{81C0D849-82EF-4E66-B937-3309C060F065}" id="{F581870A-6BC6-4B13-9B1E-6D027AF6D6C4}">
    <text>removing</text>
  </threadedComment>
  <threadedComment ref="G234" dT="2025-10-16T13:39:32.37" personId="{EB08A747-D541-894F-ACD2-AFA1D00336B4}" id="{39F300BC-F5B4-4C6A-B7D4-B59C1D5F9A9C}" done="1">
    <text>@GNAD Julia - ARTEFACT, Isn’t this our brand_customer_ID or MDM_ID coming from IDR process?</text>
    <mentions>
      <mention mentionpersonId="{FAEA551B-9F54-4E8A-9231-C917D92D95CA}" mentionId="{EB664A28-8EC9-469B-9C51-2BC20AF0A6B9}" startIndex="0" length="22"/>
    </mentions>
  </threadedComment>
  <threadedComment ref="G234" dT="2025-10-21T15:45:39.78" personId="{81C0D849-82EF-4E66-B937-3309C060F065}" id="{EFDBCE04-638D-4050-83EF-BAFBB5B616F0}" parentId="{39F300BC-F5B4-4C6A-B7D4-B59C1D5F9A9C}">
    <text>Same as MDM_ID</text>
  </threadedComment>
  <threadedComment ref="S234" dT="2025-11-10T22:52:54.49" personId="{81C0D849-82EF-4E66-B937-3309C060F065}" id="{EB2D172E-A52C-4C1B-BD87-1156F481E0CF}">
    <text>Yes, mapping to global_mdm_id</text>
  </threadedComment>
  <threadedComment ref="C235" dT="2025-10-10T17:56:55.94" personId="{E07BD2C9-B359-471E-BC5F-10108CA519CC}" id="{9DAF3F5B-457B-4FCA-B06A-675F68510CE6}" done="1">
    <text>we should either mirror the C360 contact info structure (dedicated table, with one-to-many config) or reformat as one-to-one and add to customer table (likely less efficient due to customers having multiple phone #'s and emails)</text>
  </threadedComment>
  <threadedComment ref="H240" dT="2025-10-09T17:28:52.14" personId="{E07BD2C9-B359-471E-BC5F-10108CA519CC}" id="{B5E07C6A-90A5-4419-B566-B159C1949641}">
    <text>This is what we currently use to store contact details: Ex- type = email, value = asdf@gmail.com (repeat for SMS)</text>
  </threadedComment>
  <threadedComment ref="G242" dT="2025-10-13T13:52:50.82" personId="{81C0D849-82EF-4E66-B937-3309C060F065}" id="{EA72C6E8-6CAF-4479-9EB2-1FF54A25F77D}" done="1">
    <text xml:space="preserve">Can't this be 1-M since you can typically save more than one address on shopping accounts @TIKTINSKY Peter - ARTEFACT </text>
    <mentions>
      <mention mentionpersonId="{E6F23284-CDFA-4CED-A5F5-880D6E39FF73}" mentionId="{2EBE6F93-23BA-49DA-AC66-20E0532108AF}" startIndex="90" length="27"/>
    </mentions>
  </threadedComment>
  <threadedComment ref="G242" dT="2025-10-13T20:13:53.82" personId="{E07BD2C9-B359-471E-BC5F-10108CA519CC}" id="{A5717283-76FE-4ABE-AB01-9D72A34B0931}" parentId="{EA72C6E8-6CAF-4479-9EB2-1FF54A25F77D}">
    <text>this is their mailing address, not shipping address. Even if someone moves or has multiple homes, we use survivorship to pull the most recent address record per customer so it will always be one to one. When dealing with shipping addresses you are 100% right - customers will oftentimes have multiple</text>
  </threadedComment>
  <threadedComment ref="G242" dT="2025-10-13T20:30:48.94" personId="{81C0D849-82EF-4E66-B937-3309C060F065}" id="{CAB6C62E-2A4F-4BC0-AA2A-7E69EA8868C2}" parentId="{EA72C6E8-6CAF-4479-9EB2-1FF54A25F77D}">
    <text xml:space="preserve">Gotcha, thank you :) </text>
  </threadedComment>
  <threadedComment ref="I244" dT="2026-01-28T16:24:48.93" personId="{81C0D849-82EF-4E66-B937-3309C060F065}" id="{D452A8CB-7B76-4469-8309-BF382BE16612}">
    <text>check address table (dim_subscriber_address), focus on US + unknown</text>
  </threadedComment>
  <threadedComment ref="D245" dT="2026-01-28T16:24:08.24" personId="{81C0D849-82EF-4E66-B937-3309C060F065}" id="{268296F5-442C-47CA-9828-53DA42182B0D}">
    <text xml:space="preserve">Looking at dim_subscriber_address table - this value looks a bit more clean (~500 rows) but mainly US states that can be remediated. </text>
  </threadedComment>
  <threadedComment ref="I245" dT="2026-01-28T16:24:56.07" personId="{81C0D849-82EF-4E66-B937-3309C060F065}" id="{393846F0-160C-49C6-8EE4-8DD069B4C59C}">
    <text>check address table (dim_subscriber_address), focus on US + unknown</text>
  </threadedComment>
  <threadedComment ref="I246" dT="2026-01-28T16:25:24.93" personId="{81C0D849-82EF-4E66-B937-3309C060F065}" id="{9696A2C7-380D-4FAB-8129-C41212FA1DAD}">
    <text>check address table (dim_subscriber_address), focus on US + unknown</text>
  </threadedComment>
  <threadedComment ref="I247" dT="2026-01-28T16:25:36.41" personId="{81C0D849-82EF-4E66-B937-3309C060F065}" id="{24B231D8-7A47-41BD-9F36-3A3B8B5EC1D5}">
    <text>check address table (dim_subscriber_address), focus on US + unknown</text>
  </threadedComment>
  <threadedComment ref="I248" dT="2026-01-28T16:25:41.63" personId="{81C0D849-82EF-4E66-B937-3309C060F065}" id="{F70E673C-F611-498C-80A4-C1D27B650A31}">
    <text>check address table (dim_subscriber_address), focus on US + unknown</text>
  </threadedComment>
  <threadedComment ref="O254" dT="2025-10-09T17:26:40.17" personId="{E07BD2C9-B359-471E-BC5F-10108CA519CC}" id="{4B820C50-C0AE-45C0-8397-BD3A446A0AC6}">
    <text>highlighted in orange = could be mapped to "Last update date and time" + "Last update type" per new GDM specs</text>
  </threadedComment>
  <threadedComment ref="H257" dT="2025-12-09T18:10:26.58" personId="{81C0D849-82EF-4E66-B937-3309C060F065}" id="{63CBAEDB-EF2A-4A47-AF99-8F2DEA0544BC}">
    <text>Get clarity if this is needed (does this still have some applications?)</text>
  </threadedComment>
  <threadedComment ref="G266" dT="2025-10-16T13:39:32.37" personId="{EB08A747-D541-894F-ACD2-AFA1D00336B4}" id="{051DB8A2-3A2E-48EB-9007-C9DBFDC3B6CA}" done="1">
    <text>@GNAD Julia - ARTEFACT, Isn’t this our brand_customer_ID or MDM_ID coming from IDR process?</text>
    <mentions>
      <mention mentionpersonId="{FAEA551B-9F54-4E8A-9231-C917D92D95CA}" mentionId="{32798707-2ACA-4FF8-896A-0239922CA5D2}" startIndex="0" length="22"/>
    </mentions>
  </threadedComment>
  <threadedComment ref="G266" dT="2025-10-21T15:45:39.78" personId="{81C0D849-82EF-4E66-B937-3309C060F065}" id="{BC9B8A3C-5448-4B42-9574-65A4A050C1DA}" parentId="{051DB8A2-3A2E-48EB-9007-C9DBFDC3B6CA}">
    <text>Same as MDM_ID</text>
  </threadedComment>
  <threadedComment ref="S266" dT="2025-11-10T22:52:54.49" personId="{81C0D849-82EF-4E66-B937-3309C060F065}" id="{CE9944FE-5334-45C6-9B30-3DEE98302F48}">
    <text>Yes, mapping to global_mdm_id</text>
  </threadedComment>
  <threadedComment ref="H270" dT="2025-12-10T23:09:21.25" personId="{E07BD2C9-B359-471E-BC5F-10108CA519CC}" id="{E3E2D034-3195-4FE3-905C-4B9D9126C656}" done="1">
    <text>Need to replace with the one-to-one versions of model_name+segment_value (that were solutioned by IT+Databricks). Are these the collection of “[insert model name]_segments” fields from bar_aa_models_final?</text>
  </threadedComment>
  <threadedComment ref="H270" dT="2025-12-11T16:38:26.99" personId="{FEC2BFE8-E999-9C47-BA45-DA44B3112485}" id="{E3E982F9-EFA4-D643-BBE6-616273CC9413}" parentId="{E3E2D034-3195-4FE3-905C-4B9D9126C656}">
    <text>@GONZALEZ Andres @GNAD Julia - ARTEFACT @HARRAFI Shahab - DATABRICKS</text>
    <mentions>
      <mention mentionpersonId="{85EDD40A-7D95-4131-A66F-942A4028CBCB}" mentionId="{FE2165AD-F8CE-4246-9790-FD42605660AC}" startIndex="0" length="16"/>
      <mention mentionpersonId="{FAEA551B-9F54-4E8A-9231-C917D92D95CA}" mentionId="{D116D4A0-886C-4D45-A817-4FA67AF0450F}" startIndex="17" length="22"/>
      <mention mentionpersonId="{3FF93CD2-3D81-415E-8993-07963334AACD}" mentionId="{0FB9CBF6-5C6D-7044-9907-15260338FD20}" startIndex="40" length="28"/>
    </mentions>
  </threadedComment>
  <threadedComment ref="I270" dT="2026-02-26T15:56:02.21" personId="{81C0D849-82EF-4E66-B937-3309C060F065}" id="{58CBBFD4-0A86-4CCD-826A-3C3249B73305}">
    <text>Confirmed from Prerana that we should NOT be using the final table</text>
  </threadedComment>
  <threadedComment ref="AZ270" dT="2026-01-14T20:11:21.22" personId="{81C0D849-82EF-4E66-B937-3309C060F065}" id="{668329D8-A7FA-4C6A-93BE-C45DFE154894}">
    <text>Look like everything is represented, but the way it is show in the original tables has changes. Just want to ensure this is okay</text>
  </threadedComment>
  <threadedComment ref="H271" dT="2025-12-10T23:09:27.16" personId="{E07BD2C9-B359-471E-BC5F-10108CA519CC}" id="{58A4A8F8-8344-4C02-8D64-E05DBC65294F}" done="1">
    <text xml:space="preserve">Need to replace with the one-to-one versions of model_name+segment_value (that were solutioned by IT+Databricks). Are these the collection of “[insert model name]_segments” fields from bar_aa_models_final?
</text>
  </threadedComment>
  <threadedComment ref="H271" dT="2025-12-11T16:38:48.12" personId="{FEC2BFE8-E999-9C47-BA45-DA44B3112485}" id="{C0A6E1CD-8FF3-D740-9164-0CF85E0FD0DA}" parentId="{58A4A8F8-8344-4C02-8D64-E05DBC65294F}">
    <text>@GONZALEZ Andres @HARRAFI Shahab - DATABRICKS @GNAD Julia - ARTEFACT</text>
    <mentions>
      <mention mentionpersonId="{85EDD40A-7D95-4131-A66F-942A4028CBCB}" mentionId="{8359A17B-7EF5-6F44-97CE-7C4FCDF6F0CB}" startIndex="0" length="16"/>
      <mention mentionpersonId="{3FF93CD2-3D81-415E-8993-07963334AACD}" mentionId="{CCFB3EBB-50B3-5544-A0C4-4C535CB13C1D}" startIndex="17" length="28"/>
      <mention mentionpersonId="{FAEA551B-9F54-4E8A-9231-C917D92D95CA}" mentionId="{22C4A382-88DD-684C-8547-783E332729D0}" startIndex="46" length="22"/>
    </mentions>
  </threadedComment>
  <threadedComment ref="AZ271" dT="2026-01-14T20:11:39.36" personId="{81C0D849-82EF-4E66-B937-3309C060F065}" id="{4105A989-7624-46E3-84DF-D88EF9F8BAD9}">
    <text>Look like everything is represented, but the way it is show in the original tables has changes. Just want to ensure this is okay</text>
  </threadedComment>
  <threadedComment ref="H277" dT="2026-03-03T21:52:46.07" personId="{E07BD2C9-B359-471E-BC5F-10108CA519CC}" id="{54C305ED-12AF-4684-ABB9-61ACDFCDB9E5}">
    <text>This living in campaign master doesn’t make sense (will create duplicate records) - should just use start and end dates</text>
  </threadedComment>
  <threadedComment ref="H281" dT="2025-10-29T12:54:29.87" personId="{81C0D849-82EF-4E66-B937-3309C060F065}" id="{56F6341F-26FA-4575-BF76-F25FDEC1E22C}" done="1">
    <text>Need to talk to Andres</text>
  </threadedComment>
  <threadedComment ref="D287" dT="2026-01-28T16:28:03.47" personId="{81C0D849-82EF-4E66-B937-3309C060F065}" id="{7A64F6A0-2AC0-4163-AAB2-4B87A374CF35}">
    <text>Added additional information from Global (revised defn, example data)</text>
  </threadedComment>
  <threadedComment ref="G287" dT="2025-10-17T17:13:53.68" personId="{EB08A747-D541-894F-ACD2-AFA1D00336B4}" id="{D9F4F70D-763C-459F-AB77-CFD0AA8655E5}">
    <text>Possible but we don’t capture this</text>
  </threadedComment>
  <threadedComment ref="H289" dT="2025-10-13T14:21:00.03" personId="{81C0D849-82EF-4E66-B937-3309C060F065}" id="{2B4AD0B1-E9A9-4A2F-8087-0337EE6E83BB}">
    <text xml:space="preserve">Are these flagged because they are calculated and it needs to be known? @TIKTINSKY Peter - ARTEFACT </text>
    <mentions>
      <mention mentionpersonId="{E6F23284-CDFA-4CED-A5F5-880D6E39FF73}" mentionId="{7506123D-B64B-4F7D-BC37-D617A2401BFF}" startIndex="72" length="27"/>
    </mentions>
  </threadedComment>
  <threadedComment ref="H289" dT="2025-10-13T20:15:02.11" personId="{E07BD2C9-B359-471E-BC5F-10108CA519CC}" id="{439DB0E2-E4E3-4D05-8735-014678CAB18B}" parentId="{2B4AD0B1-E9A9-4A2F-8087-0337EE6E83BB}">
    <text>These are flagged because we need Andres to ensure that they are calculated at the campaign level, not the customer level in the context of the campaign master</text>
  </threadedComment>
  <threadedComment ref="H297" dT="2025-10-09T17:58:18.11" personId="{E07BD2C9-B359-471E-BC5F-10108CA519CC}" id="{31B68D24-7ABB-4715-9A4F-01ECC8B74A41}">
    <text>confirm logic with Andres: make sure we are properly aggregating these fields at the campaign level</text>
  </threadedComment>
  <threadedComment ref="D299" dT="2026-01-28T16:30:36.78" personId="{81C0D849-82EF-4E66-B937-3309C060F065}" id="{A9DB8219-EFCD-42E3-AFA3-6AEECFE19CFB}">
    <text>Added additional information from Global - we have the other two - can we table for now?</text>
  </threadedComment>
  <threadedComment ref="G299" dT="2025-10-17T17:14:09.99" personId="{EB08A747-D541-894F-ACD2-AFA1D00336B4}" id="{B7472D28-B76D-44CE-A188-A53D552C6071}">
    <text>Part of 1P acquisition frame</text>
  </threadedComment>
  <threadedComment ref="G299" dT="2025-10-20T14:27:27.64" personId="{81C0D849-82EF-4E66-B937-3309C060F065}" id="{7D617998-43C4-491F-AB6D-B04F9BE28FC5}" parentId="{B7472D28-B76D-44CE-A188-A53D552C6071}">
    <text>@GONZALEZ Andres does this mean we can include this?</text>
    <mentions>
      <mention mentionpersonId="{85EDD40A-7D95-4131-A66F-942A4028CBCB}" mentionId="{070C6020-4F48-4D3B-A258-6FDDF7BADA6D}" startIndex="0" length="16"/>
    </mentions>
  </threadedComment>
  <threadedComment ref="G302" dT="2025-10-16T13:39:32.37" personId="{EB08A747-D541-894F-ACD2-AFA1D00336B4}" id="{982492B7-E72B-4D7A-85FA-4A4D68DD184E}" done="1">
    <text>@GNAD Julia - ARTEFACT, Isn’t this our brand_customer_ID or MDM_ID coming from IDR process?</text>
    <mentions>
      <mention mentionpersonId="{FAEA551B-9F54-4E8A-9231-C917D92D95CA}" mentionId="{B7153C1D-E28E-4CF2-A99D-CF0F0DC2BD15}" startIndex="0" length="22"/>
    </mentions>
  </threadedComment>
  <threadedComment ref="G302" dT="2025-10-21T15:45:39.78" personId="{81C0D849-82EF-4E66-B937-3309C060F065}" id="{5A8E9697-F489-4CBA-B84B-D5C7074EB9DB}" parentId="{982492B7-E72B-4D7A-85FA-4A4D68DD184E}">
    <text>Same as MDM_ID</text>
  </threadedComment>
  <threadedComment ref="S302" dT="2025-11-10T22:52:54.49" personId="{81C0D849-82EF-4E66-B937-3309C060F065}" id="{8F0E4957-4089-4629-A785-8284E15592FC}">
    <text>Yes, mapping to global_mdm_id</text>
  </threadedComment>
  <threadedComment ref="H306" dT="2025-12-10T06:00:15.48" personId="{E07BD2C9-B359-471E-BC5F-10108CA519CC}" id="{F4C6EA53-716B-4564-AC18-108A8F4C0FF4}">
    <text>Need to confirm this is the right source of truth vs. campaign_id</text>
  </threadedComment>
  <threadedComment ref="P307" dT="2025-12-10T00:09:43.64" personId="{81C0D849-82EF-4E66-B937-3309C060F065}" id="{A6EA5B18-E86B-4B7B-972B-0AF03AF95A9B}" done="1">
    <text xml:space="preserve">I marked these as Y for GDM: date_key, net_order_qty, order_type, and net_sales as we previously mapped these to their asks @TIKTINSKY Peter - ARTEFACT </text>
    <mentions>
      <mention mentionpersonId="{E6F23284-CDFA-4CED-A5F5-880D6E39FF73}" mentionId="{2976C051-FA8E-4452-BEA5-205D7329CD92}" startIndex="124" length="27"/>
    </mentions>
  </threadedComment>
  <threadedComment ref="AX314" dT="2026-01-20T18:39:21.89" personId="{81C0D849-82EF-4E66-B937-3309C060F065}" id="{97B40423-62F2-4278-84A0-A22FEF06651B}">
    <text>Data here right now does not match business expectation</text>
  </threadedComment>
  <threadedComment ref="H317" dT="2025-10-09T18:00:12.39" personId="{E07BD2C9-B359-471E-BC5F-10108CA519CC}" id="{5FB640AE-E4D4-45AC-8612-BC01050C2F88}">
    <text>confirm logic with Andres: should these be the total_XX fields or just open_cnt, click_cnt, etc.? Make sure we are properly tracking event data without aggregation</text>
  </threadedComment>
  <threadedComment ref="H317" dT="2025-10-09T18:03:47.90" personId="{E07BD2C9-B359-471E-BC5F-10108CA519CC}" id="{E7313EBE-13A9-4140-AE4F-53D9B87B9F75}" parentId="{5FB640AE-E4D4-45AC-8612-BC01050C2F88}">
    <text>See the 5 fields above for alternatives</text>
  </threadedComment>
  <threadedComment ref="H317" dT="2025-10-13T14:27:15.70" personId="{81C0D849-82EF-4E66-B937-3309C060F065}" id="{B62A7967-9223-421E-A80C-54C6A6FBE433}" parentId="{5FB640AE-E4D4-45AC-8612-BC01050C2F88}">
    <text xml:space="preserve">Are the 5 below examples of how total_open_cnt, etc should possible look @TIKTINSKY Peter - ARTEFACT </text>
    <mentions>
      <mention mentionpersonId="{E6F23284-CDFA-4CED-A5F5-880D6E39FF73}" mentionId="{B37EB96E-07E0-4D62-A4FA-C471DEEB9DE7}" startIndex="73" length="27"/>
    </mentions>
  </threadedComment>
  <threadedComment ref="H317" dT="2025-10-13T20:19:58.08" personId="{E07BD2C9-B359-471E-BC5F-10108CA519CC}" id="{055F243C-3126-4C6C-92EE-0C07594E92AD}" parentId="{5FB640AE-E4D4-45AC-8612-BC01050C2F88}">
    <text>yep! there are a few fields present in this table that relate to send, bounce, delivered counts, etc... - what we need to know is how say total_open_cnt, differs from unique_open_cnt - are both needed or just one of the two?</text>
  </threadedComment>
  <threadedComment ref="H317" dT="2025-10-13T20:34:39.10" personId="{81C0D849-82EF-4E66-B937-3309C060F065}" id="{DA32E44C-B9AB-4EE6-8128-2161FD9CE8D3}" parentId="{5FB640AE-E4D4-45AC-8612-BC01050C2F88}">
    <text xml:space="preserve">Makes sense! </text>
  </threadedComment>
  <threadedComment ref="H335" dT="2025-12-10T06:46:39.86" personId="{E07BD2C9-B359-471E-BC5F-10108CA519CC}" id="{C3091515-13FE-4806-B175-7CA575140289}">
    <text>Line_status &amp; line_type seem to detail the same info, but have significant gaps - we should likely reconcile these two fields into one</text>
  </threadedComment>
  <threadedComment ref="H336" dT="2025-12-10T06:46:43.74" personId="{E07BD2C9-B359-471E-BC5F-10108CA519CC}" id="{A5FC69AF-E275-4237-A32D-8904D5C8ED94}">
    <text>Line_status &amp; line_type seem to detail the same info, but have significant gaps - we should likely reconcile these two fields into one</text>
  </threadedComment>
  <threadedComment ref="AZ337" dT="2026-01-14T20:52:52.02" personId="{81C0D849-82EF-4E66-B937-3309C060F065}" id="{2BE0C74B-C371-4368-AE99-9796F0F6E516}">
    <text>Has negatives</text>
  </threadedComment>
  <threadedComment ref="H338" dT="2025-12-10T04:51:53.92" personId="{E07BD2C9-B359-471E-BC5F-10108CA519CC}" id="{6F7AC65A-E1F4-44B8-BD10-295002DDF00C}">
    <text>We need to ensure that we are properly aggregating sales figures coming from different sources into this single field</text>
  </threadedComment>
  <threadedComment ref="H340" dT="2025-12-10T05:00:10.16" personId="{E07BD2C9-B359-471E-BC5F-10108CA519CC}" id="{346E2B19-27C1-4986-B111-2F57CFDFE0B5}">
    <text>Need to reconcile this with net_sales and determine if these are unique or should be combined to form one source of truth</text>
  </threadedComment>
  <threadedComment ref="F350" dT="2025-12-11T16:38:07.02" personId="{FEC2BFE8-E999-9C47-BA45-DA44B3112485}" id="{CDBA7B32-0B70-4891-B224-04D9DA8D6DEE}">
    <text>@GONZALEZ Andres</text>
    <mentions>
      <mention mentionpersonId="{85EDD40A-7D95-4131-A66F-942A4028CBCB}" mentionId="{C25F8626-ADAF-48AB-8C24-F42BBB7ECB63}" startIndex="0" length="16"/>
    </mentions>
  </threadedComment>
  <threadedComment ref="F350" dT="2025-12-11T16:58:55.70" personId="{EB08A747-D541-894F-ACD2-AFA1D00336B4}" id="{1D2FB71A-C2B0-44FC-961F-0DEC77DD56AE}" parentId="{CDBA7B32-0B70-4891-B224-04D9DA8D6DEE}">
    <text>Hello @CHEN Ellie - ARTEFACT , I don’t have a direct answer for this point. There is different ways to determine samples or GWP today based on the ecommerce traffic.
first, is the expectation to cover only ecommerce transactions?
if that the case, you have two ways, rely on the product romance, we might need to confirm with SFCC team if they provide a flag that will be more precise in their feeds to determine the GWP. If not there is a possibility to look at the master data coming from SAP and identify what attribute is the one that can suffice the need. 
last escenario, will be to get stick to a list of EAN/UPC that will tell you which are the GWPs in each order from consumers.</text>
    <mentions>
      <mention mentionpersonId="{341545E2-C9B3-481E-8190-A541C9B62D0A}" mentionId="{4D8505FE-9A1B-44DC-841C-6D8A090B086A}" startIndex="6" length="22"/>
    </mentions>
  </threadedComment>
  <threadedComment ref="F350" dT="2025-12-11T17:23:44.10" personId="{81C0D849-82EF-4E66-B937-3309C060F065}" id="{B73BFC9E-22EF-48B7-AE3D-9A199C35CDA6}" parentId="{CDBA7B32-0B70-4891-B224-04D9DA8D6DEE}">
    <text>@GONZALEZ Andres  I added product_ean here as per POs request</text>
    <mentions>
      <mention mentionpersonId="{85EDD40A-7D95-4131-A66F-942A4028CBCB}" mentionId="{3C3B852C-D2FB-4A8F-91F4-B8671644F9A6}" startIndex="0" length="16"/>
    </mentions>
  </threadedComment>
  <threadedComment ref="H350" dT="2025-12-11T16:38:07.02" personId="{FEC2BFE8-E999-9C47-BA45-DA44B3112485}" id="{364BC5BD-B99E-4E64-953F-D8991018EFCB}">
    <text>@GONZALEZ Andres</text>
    <mentions>
      <mention mentionpersonId="{85EDD40A-7D95-4131-A66F-942A4028CBCB}" mentionId="{738504AF-188E-443C-AD51-8DE7AA7044A3}" startIndex="0" length="16"/>
    </mentions>
  </threadedComment>
  <threadedComment ref="H350" dT="2025-12-11T16:58:55.70" personId="{EB08A747-D541-894F-ACD2-AFA1D00336B4}" id="{58D4E866-1942-4AE1-9919-40DD9DB055FF}" parentId="{364BC5BD-B99E-4E64-953F-D8991018EFCB}">
    <text>Hello @CHEN Ellie - ARTEFACT , I don’t have a direct answer for this point. There is different ways to determine samples or GWP today based on the ecommerce traffic.
first, is the expectation to cover only ecommerce transactions?
if that the case, you have two ways, rely on the product romance, we might need to confirm with SFCC team if they provide a flag that will be more precise in their feeds to determine the GWP. If not there is a possibility to look at the master data coming from SAP and identify what attribute is the one that can suffice the need. 
last escenario, will be to get stick to a list of EAN/UPC that will tell you which are the GWPs in each order from consumers.</text>
    <mentions>
      <mention mentionpersonId="{341545E2-C9B3-481E-8190-A541C9B62D0A}" mentionId="{E506C3F9-B715-4CDE-A18B-53132330E963}" startIndex="6" length="22"/>
    </mentions>
  </threadedComment>
  <threadedComment ref="H350" dT="2025-12-11T17:23:44.10" personId="{81C0D849-82EF-4E66-B937-3309C060F065}" id="{80BD3FD5-534C-441F-B76A-C5C94D78B0EF}" parentId="{364BC5BD-B99E-4E64-953F-D8991018EFCB}">
    <text>@GONZALEZ Andres  I added product_ean here as per POs request</text>
    <mentions>
      <mention mentionpersonId="{85EDD40A-7D95-4131-A66F-942A4028CBCB}" mentionId="{FCF4BAA1-7045-42F2-AAF3-0C180E395370}" startIndex="0" length="16"/>
    </mentions>
  </threadedComment>
  <threadedComment ref="G354" dT="2025-10-16T13:39:32.37" personId="{EB08A747-D541-894F-ACD2-AFA1D00336B4}" id="{DCF25FED-C2CD-494B-B7F7-C1D82610544A}" done="1">
    <text>@GNAD Julia - ARTEFACT, Isn’t this our brand_customer_ID or MDM_ID coming from IDR process?</text>
    <mentions>
      <mention mentionpersonId="{FAEA551B-9F54-4E8A-9231-C917D92D95CA}" mentionId="{CABC8D0D-41EF-4BC4-AE8E-0DD74E3E6DD1}" startIndex="0" length="22"/>
    </mentions>
  </threadedComment>
  <threadedComment ref="G354" dT="2025-10-21T15:45:39.78" personId="{81C0D849-82EF-4E66-B937-3309C060F065}" id="{C2C8F2FF-AD4D-41F0-92EF-1A0457C05777}" parentId="{DCF25FED-C2CD-494B-B7F7-C1D82610544A}">
    <text>Same as MDM_ID</text>
  </threadedComment>
  <threadedComment ref="S354" dT="2025-11-10T22:52:54.49" personId="{81C0D849-82EF-4E66-B937-3309C060F065}" id="{0D38A9BB-4960-4234-B2F2-97B7E832BFA9}">
    <text>Yes, mapping to global_mdm_id</text>
  </threadedComment>
  <threadedComment ref="H360" dT="2026-02-27T07:11:58.04" personId="{E07BD2C9-B359-471E-BC5F-10108CA519CC}" id="{89682907-7B53-4214-B14B-42CA729D6177}">
    <text>Might create in HighTouch instead of DDX</text>
  </threadedComment>
  <threadedComment ref="D363" dT="2026-01-28T16:32:51.12" personId="{81C0D849-82EF-4E66-B937-3309C060F065}" id="{BD3C33A9-DA02-4B09-AE6C-B6E28EC81359}">
    <text>Added more details from Global - not sure if enough to move forward though</text>
  </threadedComment>
  <threadedComment ref="G363" dT="2025-10-17T17:16:15.17" personId="{EB08A747-D541-894F-ACD2-AFA1D00336B4}" id="{EA9747A7-9A00-4745-9FC6-09027A1F3A72}">
    <text>We just register orders from ecomm and retail.</text>
  </threadedComment>
  <threadedComment ref="S363" dT="2025-11-10T22:55:06.17" personId="{81C0D849-82EF-4E66-B937-3309C060F065}" id="{750D752D-AAD8-403A-B6AA-419867868FEA}">
    <text>Yes, even though we just collect retail and ecomm, this field can be created</text>
  </threadedComment>
  <threadedComment ref="H364" dT="2025-12-10T06:47:29.08" personId="{E07BD2C9-B359-471E-BC5F-10108CA519CC}" id="{8F59A270-9681-4932-91E5-948B9117324E}">
    <text>order_status &amp; order_type seem to have heavy overlap in what they aim to detail about each order, but have significant gaps - we should likely reconcile these two fields into one</text>
  </threadedComment>
  <threadedComment ref="H365" dT="2025-12-10T06:47:33.83" personId="{E07BD2C9-B359-471E-BC5F-10108CA519CC}" id="{DDB56388-864B-4F28-92C7-218790FA5B98}">
    <text>order_status &amp; order_type seem to have heavy overlap in what they aim to detail about each order, but have significant gaps - we should likely reconcile these two fields into one</text>
  </threadedComment>
  <threadedComment ref="H366" dT="2025-12-10T06:48:33.36" personId="{E07BD2C9-B359-471E-BC5F-10108CA519CC}" id="{4D00B278-5FB6-4468-AF8E-525E3173C026}">
    <text>This seems to be at the line item level within the order_sales table so we likely need to aggregate it to the order_num level for the order_header table</text>
  </threadedComment>
  <threadedComment ref="H367" dT="2025-12-10T04:55:36.78" personId="{E07BD2C9-B359-471E-BC5F-10108CA519CC}" id="{2DD9FA26-DF22-4FE4-9244-6B9DEE4BBC9F}">
    <text>We need to ensure that we are properly aggregating sales figures coming from different sources into this single field</text>
  </threadedComment>
  <threadedComment ref="H371" dT="2025-12-10T04:59:59.58" personId="{E07BD2C9-B359-471E-BC5F-10108CA519CC}" id="{3300CBC7-3B16-4E75-9C66-1B6F4A068BDD}">
    <text>Need to reconcile this with net_sales and determine if these are unique or should be combined to form one source of truth</text>
  </threadedComment>
  <threadedComment ref="D373" dT="2026-01-28T16:36:03.12" personId="{81C0D849-82EF-4E66-B937-3309C060F065}" id="{11705D3E-683E-4ED3-8321-6360B6C74C9D}">
    <text xml:space="preserve">Altered attribute name and definition based on Global edits </text>
  </threadedComment>
  <threadedComment ref="G373" dT="2025-10-17T17:16:41.38" personId="{EB08A747-D541-894F-ACD2-AFA1D00336B4}" id="{D9AC930F-442F-463E-BD68-553FA8E6CB24}">
    <text>Yes, it’s part of the order line items, we should be able to derive that information from there.</text>
  </threadedComment>
  <threadedComment ref="G373" dT="2025-10-28T16:57:03.22" personId="{81C0D849-82EF-4E66-B937-3309C060F065}" id="{DD44B7C6-CC33-4036-99A1-261EF03E27B7}" parentId="{D9AC930F-442F-463E-BD68-553FA8E6CB24}">
    <text>Not in OCP</text>
  </threadedComment>
  <threadedComment ref="G373" dT="2025-11-11T15:17:47.64" personId="{81C0D849-82EF-4E66-B937-3309C060F065}" id="{9AC026B5-160E-400B-8D71-A8E689DEE394}" parentId="{D9AC930F-442F-463E-BD68-553FA8E6CB24}">
    <text xml:space="preserve">Define logic behind all of the white </text>
  </threadedComment>
  <threadedComment ref="AU375" dT="2025-11-10T22:55:06.17" personId="{81C0D849-82EF-4E66-B937-3309C060F065}" id="{31813CC7-23B3-486C-9AC4-AECAF6655AC2}">
    <text>Yes, even though we just collect retail and ecomm, this field can be created</text>
  </threadedComment>
  <threadedComment ref="H377" dT="2026-01-20T15:25:04.11" personId="{81C0D849-82EF-4E66-B937-3309C060F065}" id="{A1A23D82-0693-4112-9A94-E8BFF7C5535D}">
    <text>This was moved from loyalty interactions</text>
  </threadedComment>
  <threadedComment ref="H377" dT="2026-01-20T15:26:00.71" personId="{81C0D849-82EF-4E66-B937-3309C060F065}" id="{1004827B-664D-4661-B1CB-36E317DFE0F1}" parentId="{A1A23D82-0693-4112-9A94-E8BFF7C5535D}">
    <text>Talking to divisions though, this may not be needed</text>
  </threadedComment>
  <threadedComment ref="G383" dT="2025-10-16T13:39:32.37" personId="{EB08A747-D541-894F-ACD2-AFA1D00336B4}" id="{6BE2E4CA-0F97-471A-93B2-FA690148E575}" done="1">
    <text>@GNAD Julia - ARTEFACT, Isn’t this our brand_customer_ID or MDM_ID coming from IDR process?</text>
    <mentions>
      <mention mentionpersonId="{FAEA551B-9F54-4E8A-9231-C917D92D95CA}" mentionId="{A5AA423A-03C9-40AD-878D-B1A9F1D5A8BB}" startIndex="0" length="22"/>
    </mentions>
  </threadedComment>
  <threadedComment ref="G383" dT="2025-10-21T15:45:39.78" personId="{81C0D849-82EF-4E66-B937-3309C060F065}" id="{D1A56EFC-20C0-4286-9AE0-868EB9EB0CB1}" parentId="{6BE2E4CA-0F97-471A-93B2-FA690148E575}">
    <text>Same as MDM_ID</text>
  </threadedComment>
  <threadedComment ref="S383" dT="2025-11-10T22:52:54.49" personId="{81C0D849-82EF-4E66-B937-3309C060F065}" id="{9FF44261-5245-44DD-9B43-F37C68B3FBBE}">
    <text>Yes, mapping to global_mdm_id</text>
  </threadedComment>
  <threadedComment ref="AY393" dT="2026-01-26T16:18:06.09" personId="{69260C64-DA13-4F80-9E6E-604DDFEEAC0F}" id="{2AA81DB4-13F5-413A-9CCC-7CCDA28F28CB}" done="1">
    <text xml:space="preserve">@GNAD Julia - ARTEFACT added a sample data here as there was none </text>
    <mentions>
      <mention mentionpersonId="{FAEA551B-9F54-4E8A-9231-C917D92D95CA}" mentionId="{19C75990-0AA8-46CE-9CBC-3BF813D0B6C2}" startIndex="0" length="22"/>
    </mentions>
  </threadedComment>
  <threadedComment ref="H394" dT="2026-02-27T07:13:15.40" personId="{E07BD2C9-B359-471E-BC5F-10108CA519CC}" id="{76C2DB72-CB6A-44E1-BC61-A5ACCDA044F7}">
    <text>Likely unnecessary granularity - plan on removing</text>
  </threadedComment>
  <threadedComment ref="G396" dT="2025-10-16T13:39:32.37" personId="{EB08A747-D541-894F-ACD2-AFA1D00336B4}" id="{F0F97F65-E7B5-43F1-A0C0-AC9F0D3A5369}" done="1">
    <text>@GNAD Julia - ARTEFACT, Isn’t this our brand_customer_ID or MDM_ID coming from IDR process?</text>
    <mentions>
      <mention mentionpersonId="{FAEA551B-9F54-4E8A-9231-C917D92D95CA}" mentionId="{36E34889-DB2E-43EA-9599-C7750A67AB95}" startIndex="0" length="22"/>
    </mentions>
  </threadedComment>
  <threadedComment ref="G396" dT="2025-10-21T15:45:39.78" personId="{81C0D849-82EF-4E66-B937-3309C060F065}" id="{040C0FD0-F519-4650-A7F4-FA9445504F88}" parentId="{F0F97F65-E7B5-43F1-A0C0-AC9F0D3A5369}">
    <text>Same as MDM_ID</text>
  </threadedComment>
  <threadedComment ref="S396" dT="2025-11-10T22:52:54.49" personId="{81C0D849-82EF-4E66-B937-3309C060F065}" id="{9622FBC2-A9EF-4503-8D2F-2B2A9CCB65EA}">
    <text>Yes, mapping to global_mdm_id</text>
  </threadedComment>
  <threadedComment ref="G401" dT="2025-10-13T21:48:06.78" personId="{69260C64-DA13-4F80-9E6E-604DDFEEAC0F}" id="{0681625B-F38A-4CCE-A1B4-935F23D825E5}">
    <text>This is the sub-channel as recorded at the time of engagement. </text>
  </threadedComment>
  <threadedComment ref="C402" dT="2026-01-13T19:52:44.84" personId="{8B1A5533-EA32-477E-9F66-C4CA83EF0815}" id="{B1CE84CE-A649-423B-A26F-C2E2AB10282C}" done="1">
    <text xml:space="preserve">Change to interactions </text>
  </threadedComment>
  <threadedComment ref="C402" dT="2026-01-13T19:54:50.63" personId="{8B1A5533-EA32-477E-9F66-C4CA83EF0815}" id="{139B1418-276A-43EB-8F4F-383F9B995369}" parentId="{B1CE84CE-A649-423B-A26F-C2E2AB10282C}">
    <text xml:space="preserve">@GNAD Julia - ARTEFACT </text>
    <mentions>
      <mention mentionpersonId="{FAEA551B-9F54-4E8A-9231-C917D92D95CA}" mentionId="{162FC65C-E522-4C20-B72D-7405D436A615}" startIndex="0" length="22"/>
    </mentions>
  </threadedComment>
  <threadedComment ref="G402" dT="2025-10-11T02:31:50.89" personId="{E07BD2C9-B359-471E-BC5F-10108CA519CC}" id="{95E5518E-E562-46A3-A35B-62783D6D4A54}" done="1">
    <text>need definitions for these</text>
  </threadedComment>
  <threadedComment ref="G402" dT="2025-10-13T20:36:00.65" personId="{81C0D849-82EF-4E66-B937-3309C060F065}" id="{891EEC01-DDA4-47ED-A9C9-513532DD2FE2}" parentId="{95E5518E-E562-46A3-A35B-62783D6D4A54}">
    <text xml:space="preserve">@ESFANDIARI Nafsika - ARTEFACT </text>
    <mentions>
      <mention mentionpersonId="{84C120C9-58D2-44E0-A522-DE2CAAFBEDF4}" mentionId="{0DC09747-07F3-49C5-ABD3-D75A35E85159}" startIndex="0" length="30"/>
    </mentions>
  </threadedComment>
  <threadedComment ref="G402" dT="2025-10-13T21:46:57.67" personId="{69260C64-DA13-4F80-9E6E-604DDFEEAC0F}" id="{3A97C4FF-F561-417F-9E11-262B197AD4E2}" parentId="{95E5518E-E562-46A3-A35B-62783D6D4A54}">
    <text>The value supplied for the transaction. Values to by type:
purchase=the order total
return=the return total amount (a negative number)
gift=the number of points given to the customer
reward=the number of points used to redeem the reward (a negative number)</text>
  </threadedComment>
  <threadedComment ref="AY402" dT="2026-01-26T16:16:05.85" personId="{69260C64-DA13-4F80-9E6E-604DDFEEAC0F}" id="{54E0C0DD-EA1F-4CCB-9F42-6CB8A460B65C}" done="1">
    <text>@GNAD Julia - ARTEFACT same added a sample data here</text>
    <mentions>
      <mention mentionpersonId="{FAEA551B-9F54-4E8A-9231-C917D92D95CA}" mentionId="{FA45DD42-618C-464A-99B9-1DC29869E0F5}" startIndex="0" length="22"/>
    </mentions>
  </threadedComment>
  <threadedComment ref="AY402" dT="2026-01-26T20:24:26.17" personId="{81C0D849-82EF-4E66-B937-3309C060F065}" id="{69FCC0A8-2183-43DE-8710-27EAC6AC2A18}" parentId="{54E0C0DD-EA1F-4CCB-9F42-6CB8A460B65C}">
    <text>Thank you!</text>
  </threadedComment>
  <threadedComment ref="G407" dT="2025-10-16T13:39:32.37" personId="{EB08A747-D541-894F-ACD2-AFA1D00336B4}" id="{8383DE7E-CAAD-4806-A187-B5B90AFE6ECC}" done="1">
    <text>@GNAD Julia - ARTEFACT, Isn’t this our brand_customer_ID or MDM_ID coming from IDR process?</text>
    <mentions>
      <mention mentionpersonId="{FAEA551B-9F54-4E8A-9231-C917D92D95CA}" mentionId="{3F136640-82B2-444E-A606-4377320C1169}" startIndex="0" length="22"/>
    </mentions>
  </threadedComment>
  <threadedComment ref="G407" dT="2025-10-21T15:45:39.78" personId="{81C0D849-82EF-4E66-B937-3309C060F065}" id="{B57FC109-DC2D-4784-81E8-2DEC5B7D50B4}" parentId="{8383DE7E-CAAD-4806-A187-B5B90AFE6ECC}">
    <text>Same as MDM_ID</text>
  </threadedComment>
  <threadedComment ref="S407" dT="2025-11-10T22:52:54.49" personId="{81C0D849-82EF-4E66-B937-3309C060F065}" id="{105EDC88-7F7C-4382-A9B6-BD1C3CEAE5A5}">
    <text>Yes, mapping to global_mdm_id</text>
  </threadedComment>
  <threadedComment ref="H410" dT="2025-12-17T20:20:56.17" personId="{8B1A5533-EA32-477E-9F66-C4CA83EF0815}" id="{65BC4EC5-64E5-4413-8F37-434F38DBC249}" done="1">
    <text>Add hyperlink</text>
  </threadedComment>
  <threadedComment ref="G417" dT="2025-10-16T13:39:32.37" personId="{EB08A747-D541-894F-ACD2-AFA1D00336B4}" id="{C4A64FBC-E101-4DF2-86DB-E9E588566A44}" done="1">
    <text>@GNAD Julia - ARTEFACT, Isn’t this our brand_customer_ID or MDM_ID coming from IDR process?</text>
    <mentions>
      <mention mentionpersonId="{FAEA551B-9F54-4E8A-9231-C917D92D95CA}" mentionId="{F0D3AAF9-5043-4C50-B65D-C11E97F05929}" startIndex="0" length="22"/>
    </mentions>
  </threadedComment>
  <threadedComment ref="G417" dT="2025-10-21T15:45:39.78" personId="{81C0D849-82EF-4E66-B937-3309C060F065}" id="{24B3CC3B-F30A-41D7-98D0-6C92AF027355}" parentId="{C4A64FBC-E101-4DF2-86DB-E9E588566A44}">
    <text>Same as MDM_ID</text>
  </threadedComment>
  <threadedComment ref="S417" dT="2025-11-10T22:52:54.49" personId="{81C0D849-82EF-4E66-B937-3309C060F065}" id="{E505F873-326F-48CE-A253-27958A06CCF9}">
    <text>Yes, mapping to global_mdm_id</text>
  </threadedComment>
  <threadedComment ref="H448" dT="2026-03-05T00:24:52.28" personId="{81C0D849-82EF-4E66-B937-3309C060F065}" id="{59262B6B-591E-4ADA-8A59-CD08FF28CB67}">
    <text xml:space="preserve">Included these in the BAR Activation KPIs sheet - not sure we want it here </text>
  </threadedComment>
</ThreadedComments>
</file>

<file path=xl/threadedComments/threadedComment7.xml><?xml version="1.0" encoding="utf-8"?>
<ThreadedComments xmlns="http://schemas.microsoft.com/office/spreadsheetml/2018/threadedcomments" xmlns:x="http://schemas.openxmlformats.org/spreadsheetml/2006/main">
  <threadedComment ref="E6" dT="2025-10-16T13:39:32.37" personId="{EB08A747-D541-894F-ACD2-AFA1D00336B4}" id="{D9B8E66F-82AF-7A42-9006-1B4DD893BE51}" done="1">
    <text>@GNAD Julia - ARTEFACT, Isn’t this our brand_customer_ID or MDM_ID coming from IDR process?</text>
    <mentions>
      <mention mentionpersonId="{FAEA551B-9F54-4E8A-9231-C917D92D95CA}" mentionId="{8D877CBD-9507-DF4D-9561-CA37E19B3C68}" startIndex="0" length="22"/>
    </mentions>
  </threadedComment>
  <threadedComment ref="E6" dT="2025-10-21T15:45:39.78" personId="{81C0D849-82EF-4E66-B937-3309C060F065}" id="{A84F6F32-57DC-C74F-8628-908B8AE758AA}" parentId="{D9B8E66F-82AF-7A42-9006-1B4DD893BE51}">
    <text>Same as MDM_ID</text>
  </threadedComment>
  <threadedComment ref="E19" dT="2025-10-17T15:30:11.09" personId="{EB08A747-D541-894F-ACD2-AFA1D00336B4}" id="{664A398E-FD3A-D449-BFD2-A94AAB681619}">
    <text>We don’t have a group opt-in but our T&amp;C are for all brands, we could potentially create this, we don’t do it today.</text>
  </threadedComment>
  <threadedComment ref="E19" dT="2025-11-10T22:58:37.81" personId="{81C0D849-82EF-4E66-B937-3309C060F065}" id="{A84A198F-A65C-1641-A2DB-E4D0092DDD4D}" parentId="{664A398E-FD3A-D449-BFD2-A94AAB681619}">
    <text>We need a final answer here, need to check if we have a media opt out</text>
  </threadedComment>
  <threadedComment ref="F19" dT="2025-10-31T12:55:42.68" personId="{81C0D849-82EF-4E66-B937-3309C060F065}" id="{51C1F88F-0EA7-2B41-92B9-7F903C4B0C87}">
    <text xml:space="preserve">we have a group opt-in, but it doesnt show as such because we split at channel level (one for SMS and one for T&amp;C where you agree to any sort of communication with Loreal) - This is at LUSA lvl, not brand - can check with Andrew </text>
  </threadedComment>
  <threadedComment ref="F19" dT="2026-01-12T18:36:45.66" personId="{81C0D849-82EF-4E66-B937-3309C060F065}" id="{85F09203-67A4-5A48-8C26-75465C2F7CA4}" parentId="{51C1F88F-0EA7-2B41-92B9-7F903C4B0C87}">
    <text>Update on Jan 12 - removing</text>
  </threadedComment>
  <threadedComment ref="F19" dT="2026-01-12T18:37:20.71" personId="{81C0D849-82EF-4E66-B937-3309C060F065}" id="{E6AB4A3A-3C0C-2F47-9B7E-B4ED50A691E2}" parentId="{51C1F88F-0EA7-2B41-92B9-7F903C4B0C87}">
    <text>These are out of scope right now</text>
  </threadedComment>
  <threadedComment ref="E20" dT="2025-10-17T17:07:42.49" personId="{EB08A747-D541-894F-ACD2-AFA1D00336B4}" id="{F82995C2-38AF-7B46-ADCA-2FC1B5CC9AE6}">
    <text>I’m not clear what will be the opt-in could enter in this bucket. Today we don’t have this.</text>
  </threadedComment>
  <threadedComment ref="F20" dT="2025-10-31T12:56:59.46" personId="{81C0D849-82EF-4E66-B937-3309C060F065}" id="{486EEDAF-25DD-9A41-B675-F648D015435D}">
    <text>We will have Beauty Advisor (BACC Project) - need to see prioritization here</text>
  </threadedComment>
  <threadedComment ref="E21" dT="2025-10-17T15:30:46.00" personId="{EB08A747-D541-894F-ACD2-AFA1D00336B4}" id="{AC843949-BA1A-864E-A52C-A0E81FE91263}">
    <text>Doesn’t exist, we just capture an opt-out for target advertising ads coming from onetrust.</text>
  </threadedComment>
  <threadedComment ref="F21" dT="2025-10-31T12:56:11.56" personId="{81C0D849-82EF-4E66-B937-3309C060F065}" id="{914C3287-C02A-9A49-B75B-D0A5D26E89AA}">
    <text xml:space="preserve">We capture this above 
</text>
  </threadedComment>
  <threadedComment ref="F21" dT="2026-01-12T18:40:09.33" personId="{81C0D849-82EF-4E66-B937-3309C060F065}" id="{0A7F5E82-2462-6F44-BFD9-EA078E077F90}" parentId="{914C3287-C02A-9A49-B75B-D0A5D26E89AA}">
    <text>Jan 12th update: These are out of scope right now</text>
  </threadedComment>
  <threadedComment ref="O24" dT="2026-03-19T14:19:16.02" personId="{81C0D849-82EF-4E66-B937-3309C060F065}" id="{BC396E80-ABB5-4E4E-ADD5-19FAABDD5590}">
    <text>check after this issue is solved</text>
  </threadedComment>
  <threadedComment ref="F26" dT="2026-01-12T18:39:56.58" personId="{81C0D849-82EF-4E66-B937-3309C060F065}" id="{BE35B713-F37C-774D-A0A5-A9753E4869C5}">
    <text>Jan 12th update: Everything we get in gold should be valid emails</text>
  </threadedComment>
  <threadedComment ref="F28" dT="2026-01-12T18:50:17.63" personId="{81C0D849-82EF-4E66-B937-3309C060F065}" id="{D6E27B36-9852-5546-84A3-3B5D8F02DDC0}">
    <text xml:space="preserve">We do not have anything to compare to, so we consider valid if info is present. We do not have a service to validate addresses with. Nothing we can do here. </text>
  </threadedComment>
  <threadedComment ref="F28" dT="2026-01-12T18:51:49.36" personId="{81C0D849-82EF-4E66-B937-3309C060F065}" id="{EE9AB396-701F-D64F-BDE7-AD3F91EFD435}" parentId="{D6E27B36-9852-5546-84A3-3B5D8F02DDC0}">
    <text xml:space="preserve">If we have a address - can be valid. We can also try to validate zip code
</text>
  </threadedComment>
  <threadedComment ref="F32" dT="2025-10-14T13:16:13.59" personId="{69260C64-DA13-4F80-9E6E-604DDFEEAC0F}" id="{FFA52213-D657-5C41-A709-1F318F172663}" done="1">
    <text>should be replaced by: loyalty_status</text>
  </threadedComment>
  <threadedComment ref="F32" dT="2025-10-14T18:48:45.51" personId="{81C0D849-82EF-4E66-B937-3309C060F065}" id="{DBC7E0F6-6222-C14D-AF5B-0CD9546E19C2}" parentId="{FFA52213-D657-5C41-A709-1F318F172663}">
    <text>@ESFANDIARI Nafsika - ARTEFACT why?Sorry just looking for more context :)</text>
    <mentions>
      <mention mentionpersonId="{84C120C9-58D2-44E0-A522-DE2CAAFBEDF4}" mentionId="{8453B0D7-F602-DC43-ADAD-D897446A3791}" startIndex="0" length="30"/>
    </mentions>
  </threadedComment>
  <threadedComment ref="F32" dT="2025-10-14T20:00:03.48" personId="{69260C64-DA13-4F80-9E6E-604DDFEEAC0F}" id="{C9FF91A3-C581-9842-9F99-32B992F8E3AB}" parentId="{FFA52213-D657-5C41-A709-1F318F172663}">
    <text>not sure the key is helpful. What is helpful to understand if someone is 1) active 2) inactive 3) paused</text>
  </threadedComment>
  <threadedComment ref="J32" dT="2026-01-22T19:04:39.90" personId="{69260C64-DA13-4F80-9E6E-604DDFEEAC0F}" id="{65EA3201-9C90-D644-8CA9-B85BEBCA1681}" done="1">
    <text xml:space="preserve">@GNAD Julia - ARTEFACT added active, inactive or lapsed here
</text>
    <mentions>
      <mention mentionpersonId="{FAEA551B-9F54-4E8A-9231-C917D92D95CA}" mentionId="{6B2DD827-9870-D641-B443-23E89B01A7AF}" startIndex="0" length="22"/>
    </mentions>
  </threadedComment>
  <threadedComment ref="J32" dT="2026-01-26T20:22:20.93" personId="{81C0D849-82EF-4E66-B937-3309C060F065}" id="{996D0DD7-D739-4746-8C09-068F4F037134}" parentId="{65EA3201-9C90-D644-8CA9-B85BEBCA1681}">
    <text>Thank you!</text>
  </threadedComment>
  <threadedComment ref="E34" dT="2026-01-22T19:05:02.99" personId="{69260C64-DA13-4F80-9E6E-604DDFEEAC0F}" id="{C59BCC5A-CE00-9F4E-B838-B4DFAF379517}" done="1">
    <text>@GNAD Julia - ARTEFACT changed Loyalty channel to Loyalty Preferred Channel</text>
    <mentions>
      <mention mentionpersonId="{FAEA551B-9F54-4E8A-9231-C917D92D95CA}" mentionId="{FC815515-F43A-E042-ABF1-1B6D502FBA5D}" startIndex="0" length="22"/>
    </mentions>
  </threadedComment>
  <threadedComment ref="E34" dT="2026-01-26T20:21:45.56" personId="{81C0D849-82EF-4E66-B937-3309C060F065}" id="{4A977B19-07DD-E54F-B128-CDCD287A4BF9}" parentId="{C59BCC5A-CE00-9F4E-B838-B4DFAF379517}">
    <text>Got it</text>
  </threadedComment>
  <threadedComment ref="O38" dT="2026-01-26T16:13:33.18" personId="{69260C64-DA13-4F80-9E6E-604DDFEEAC0F}" id="{5A9C30FE-1F94-D549-9993-E2AFF3078879}">
    <text>@GNAD Julia - ARTEFACT I added a sample data as there as "0" here</text>
    <mentions>
      <mention mentionpersonId="{FAEA551B-9F54-4E8A-9231-C917D92D95CA}" mentionId="{9E4186E0-1438-AF40-9944-A0E94CCFCEDF}" startIndex="0" length="22"/>
    </mentions>
  </threadedComment>
  <threadedComment ref="F40" dT="2025-12-10T06:36:29.56" personId="{E07BD2C9-B359-471E-BC5F-10108CA519CC}" id="{77526124-7C4E-3D4F-8C08-579464D840FE}" done="1">
    <text>This figure can go negative - I believe there is some logical but odd logic here that we need to detail in the definition (ask Asha)</text>
  </threadedComment>
  <threadedComment ref="F41" dT="2025-12-10T06:37:10.92" personId="{E07BD2C9-B359-471E-BC5F-10108CA519CC}" id="{2C907DE8-0BAF-5344-BA8E-24C365DF389A}" done="1">
    <text>Unclear if this is supposed to be total loyalty points earned in a consumer’s lifetime, over a set interval, or something else entirely</text>
  </threadedComment>
  <threadedComment ref="E42" dT="2026-01-22T19:05:39.09" personId="{69260C64-DA13-4F80-9E6E-604DDFEEAC0F}" id="{05056A72-77CA-E940-A034-F5F9BB9D867D}" done="1">
    <text>@GNAD Julia - ARTEFACT changed Redeemed points to Loyalty points redeemed to stay consistent with the previous naming</text>
    <mentions>
      <mention mentionpersonId="{FAEA551B-9F54-4E8A-9231-C917D92D95CA}" mentionId="{E713981B-DBAA-884A-91D2-CABE18439E65}" startIndex="0" length="22"/>
    </mentions>
  </threadedComment>
  <threadedComment ref="E42" dT="2026-01-26T20:21:36.19" personId="{81C0D849-82EF-4E66-B937-3309C060F065}" id="{41736182-C6BE-5A46-B0E7-932BE4743927}" parentId="{05056A72-77CA-E940-A034-F5F9BB9D867D}">
    <text>Got it!</text>
  </threadedComment>
  <threadedComment ref="F42" dT="2025-12-10T06:37:31.20" personId="{E07BD2C9-B359-471E-BC5F-10108CA519CC}" id="{6B8DDCA9-F271-B445-86EA-942ACAF985D1}" done="1">
    <text>Unclear if this is supposed to be total loyalty points redeemed in a consumer’s lifetime, over a set interval, or something else entirely</text>
  </threadedComment>
  <threadedComment ref="E44" dT="2025-10-11T02:31:18.05" personId="{E07BD2C9-B359-471E-BC5F-10108CA519CC}" id="{E31E1205-6A66-B74E-94A3-58806D4CD430}" done="1">
    <text>expiration date of what??</text>
  </threadedComment>
  <threadedComment ref="E44" dT="2025-10-13T20:11:48.56" personId="{E07BD2C9-B359-471E-BC5F-10108CA519CC}" id="{12DEBE36-1768-664B-8695-D24EE50D9C4A}" parentId="{E31E1205-6A66-B74E-94A3-58806D4CD430}">
    <text xml:space="preserve">@ESFANDIARI Nafsika - ARTEFACT </text>
    <mentions>
      <mention mentionpersonId="{84C120C9-58D2-44E0-A522-DE2CAAFBEDF4}" mentionId="{CA32A89A-92B9-8342-8BA2-F59C6128CA22}" startIndex="0" length="30"/>
    </mentions>
  </threadedComment>
  <threadedComment ref="E44" dT="2025-10-14T20:04:25.11" personId="{69260C64-DA13-4F80-9E6E-604DDFEEAC0F}" id="{BCFD97BB-FEF9-AE4F-B315-0A73F5D9E48E}" parentId="{E31E1205-6A66-B74E-94A3-58806D4CD430}">
    <text xml:space="preserve">@GONZALEZ Andres I pulled this from your Renovate-Gold Domains sheet. What did you initially intend with that field - assuming date at which loyalty points are about to expire? </text>
    <mentions>
      <mention mentionpersonId="{85EDD40A-7D95-4131-A66F-942A4028CBCB}" mentionId="{DB009C7B-D086-D44C-98B9-6A8849FBFBE0}" startIndex="0" length="16"/>
    </mentions>
  </threadedComment>
  <threadedComment ref="E44" dT="2025-10-20T14:48:36.46" personId="{81C0D849-82EF-4E66-B937-3309C060F065}" id="{67AB0D28-D7F5-154B-B286-AB7366489F42}" parentId="{E31E1205-6A66-B74E-94A3-58806D4CD430}">
    <text>@GONZALEZ Andres do you have more context here?</text>
    <mentions>
      <mention mentionpersonId="{85EDD40A-7D95-4131-A66F-942A4028CBCB}" mentionId="{A09D08E4-8853-FF4B-B9D0-E305E1A74413}" startIndex="0" length="16"/>
    </mentions>
  </threadedComment>
  <threadedComment ref="E45" dT="2026-01-22T19:23:41.25" personId="{69260C64-DA13-4F80-9E6E-604DDFEEAC0F}" id="{A8043AD0-2D00-EA46-B2FD-3CA4F81F6C86}" done="1">
    <text xml:space="preserve">@GNAD Julia - ARTEFACT changed this from expired points to Loyalty expired points to remain consistent with all naming </text>
    <mentions>
      <mention mentionpersonId="{FAEA551B-9F54-4E8A-9231-C917D92D95CA}" mentionId="{732F4C84-1DAC-A843-9286-F4AD707BD4EE}" startIndex="0" length="22"/>
    </mentions>
  </threadedComment>
  <threadedComment ref="E45" dT="2026-01-26T20:21:22.51" personId="{81C0D849-82EF-4E66-B937-3309C060F065}" id="{641B6786-54D1-4641-BF79-7B5E2C12E272}" parentId="{A8043AD0-2D00-EA46-B2FD-3CA4F81F6C86}">
    <text>Got it</text>
  </threadedComment>
  <threadedComment ref="G46" dT="2025-10-16T18:19:37.03" personId="{69260C64-DA13-4F80-9E6E-604DDFEEAC0F}" id="{F6608EB3-C6A3-2845-8945-2BC3C6EB6B83}" done="1">
    <text>@TIKTINSKY Peter - ARTEFACT I was not able to locate a source table for these DDX Source Fields</text>
    <mentions>
      <mention mentionpersonId="{E6F23284-CDFA-4CED-A5F5-880D6E39FF73}" mentionId="{3E12431F-00D1-1F4E-8C56-2B8DC0361D07}" startIndex="0" length="27"/>
    </mentions>
  </threadedComment>
  <threadedComment ref="J46" dT="2026-01-22T19:32:37.07" personId="{69260C64-DA13-4F80-9E6E-604DDFEEAC0F}" id="{FF0E5FE2-C357-7D40-9E63-7AB5B79BDA39}" done="1">
    <text xml:space="preserve">@GNAD Julia - ARTEFACT added definitions here
</text>
    <mentions>
      <mention mentionpersonId="{FAEA551B-9F54-4E8A-9231-C917D92D95CA}" mentionId="{F6FC7443-04C9-104F-96D5-FEC0B8F1CBA3}" startIndex="0" length="22"/>
    </mentions>
  </threadedComment>
  <threadedComment ref="J46" dT="2026-01-26T20:22:12.75" personId="{81C0D849-82EF-4E66-B937-3309C060F065}" id="{2EFA86E2-B0BB-7841-B46C-AB685E66470D}" parentId="{FF0E5FE2-C357-7D40-9E63-7AB5B79BDA39}">
    <text>Thank you!!</text>
  </threadedComment>
  <threadedComment ref="F51" dT="2026-01-12T19:06:59.07" personId="{81C0D849-82EF-4E66-B937-3309C060F065}" id="{E0F15C6B-21ED-CA4F-A3E9-1A0A1C981FEA}">
    <text xml:space="preserve">Global request, underfilled attribute on our side. 
This is primarily click stream data - should be coming from GA4. So decision is to take from here, correct? @GONZALEZ Andres </text>
    <mentions>
      <mention mentionpersonId="{85EDD40A-7D95-4131-A66F-942A4028CBCB}" mentionId="{6A6740A1-ACE9-2346-BEDC-338F08F5B40F}" startIndex="161" length="16"/>
    </mentions>
  </threadedComment>
  <threadedComment ref="J52" dT="2026-03-19T16:41:37.82" personId="{81C0D849-82EF-4E66-B937-3309C060F065}" id="{18928C16-BC69-1748-99C3-D87662FB2987}">
    <text>Incorrect defn @TIKTINSKY Peter - ARTEFACT</text>
    <mentions>
      <mention mentionpersonId="{E6F23284-CDFA-4CED-A5F5-880D6E39FF73}" mentionId="{F1F02874-8402-6E47-A9D2-73C6A8AC7A2F}" startIndex="15" length="27"/>
    </mentions>
  </threadedComment>
  <threadedComment ref="F55" dT="2026-01-12T19:38:34.09" personId="{81C0D849-82EF-4E66-B937-3309C060F065}" id="{BE6ABB79-D26F-F742-8A78-B794E3E0DF38}" done="1">
    <text>This is source of traffic</text>
  </threadedComment>
  <threadedComment ref="E56" dT="2025-10-10T21:57:39.22" personId="{E07BD2C9-B359-471E-BC5F-10108CA519CC}" id="{E5D5A920-803E-2F4D-813B-76A6C46D0B9B}" done="1">
    <text>there will be duplicates - sometimes we have multiple options for the same data request</text>
  </threadedComment>
  <threadedComment ref="E56" dT="2025-10-20T14:34:33.96" personId="{81C0D849-82EF-4E66-B937-3309C060F065}" id="{BE2686DA-3526-0F49-B831-090FED219AB9}" parentId="{E5D5A920-803E-2F4D-813B-76A6C46D0B9B}">
    <text xml:space="preserve">@TIKTINSKY Peter - ARTEFACT fine to keep both though? </text>
    <mentions>
      <mention mentionpersonId="{E6F23284-CDFA-4CED-A5F5-880D6E39FF73}" mentionId="{C6BC46F2-BD6C-634C-8688-007C90265F4E}" startIndex="0" length="27"/>
    </mentions>
  </threadedComment>
  <threadedComment ref="G61" dT="2025-10-08T18:48:56.39" personId="{81C0D849-82EF-4E66-B937-3309C060F065}" id="{A1C6A715-F5C6-4048-A1D6-4C4D47320B5C}">
    <text>@TIKTINSKY Peter - ARTEFACT vw_ga4_interactions_raw</text>
    <mentions>
      <mention mentionpersonId="{E6F23284-CDFA-4CED-A5F5-880D6E39FF73}" mentionId="{02061621-8F8C-DE42-B6B2-9805C79371A5}" startIndex="0" length="27"/>
    </mentions>
  </threadedComment>
  <threadedComment ref="G61" dT="2025-10-13T20:09:06.78" personId="{81C0D849-82EF-4E66-B937-3309C060F065}" id="{FF65B50F-4074-E045-A143-BDD0078BAC36}" parentId="{A1C6A715-F5C6-4048-A1D6-4C4D47320B5C}">
    <text>Not in this table, but if we need it, we can have DIT can do it (it does exist in a diff table - but these will be deprecated</text>
  </threadedComment>
  <threadedComment ref="G61" dT="2025-10-13T20:11:35.72" personId="{E07BD2C9-B359-471E-BC5F-10108CA519CC}" id="{D81C4754-288F-0C4D-A63D-84E6B19E423F}" parentId="{A1C6A715-F5C6-4048-A1D6-4C4D47320B5C}">
    <text>a channel field 100% still exists in the new flow. Ask Steph for details</text>
  </threadedComment>
  <threadedComment ref="G61" dT="2025-10-13T20:17:30.52" personId="{81C0D849-82EF-4E66-B937-3309C060F065}" id="{4E4A72E6-D43C-064E-AC88-294582AA27B4}" parentId="{A1C6A715-F5C6-4048-A1D6-4C4D47320B5C}">
    <text>It doesn't exist in the new ga4 raw table, they don't intake that info. If we want to we have to go through Deepti to see what we need</text>
  </threadedComment>
  <threadedComment ref="G61" dT="2025-10-13T20:17:47.44" personId="{81C0D849-82EF-4E66-B937-3309C060F065}" id="{A8D016AD-FA79-7244-94FC-EC7A9D59194F}" parentId="{A1C6A715-F5C6-4048-A1D6-4C4D47320B5C}">
    <text>We can let Steph know, she is putting in a ticket</text>
  </threadedComment>
  <threadedComment ref="G61" dT="2025-10-13T20:26:55.86" personId="{E07BD2C9-B359-471E-BC5F-10108CA519CC}" id="{1EEB8F58-B69B-EA4E-8000-E26FEB633A91}" parentId="{A1C6A715-F5C6-4048-A1D6-4C4D47320B5C}">
    <text>Sounds good. Romain spent a while setting up GA4 channel configs though, some I'm very surprised this isn't in the new table</text>
  </threadedComment>
  <threadedComment ref="G61" dT="2025-10-14T18:48:08.03" personId="{81C0D849-82EF-4E66-B937-3309C060F065}" id="{EE8E0915-5D6B-9440-8B8F-D9F905FD933C}" parentId="{A1C6A715-F5C6-4048-A1D6-4C4D47320B5C}">
    <text>@PALANCA Stephanie - ARTEFACT Just adding you here for context with the ticket :)</text>
    <mentions>
      <mention mentionpersonId="{BC0D7CC2-A70F-4514-8277-6AE5CA8BD977}" mentionId="{C9E24B22-7CCB-D945-B6F0-4AD946EFADC7}" startIndex="0" length="29"/>
    </mentions>
  </threadedComment>
  <threadedComment ref="G61" dT="2025-11-18T15:14:17.40" personId="{81C0D849-82EF-4E66-B937-3309C060F065}" id="{94B9E250-9522-A44A-AF29-84BA920737D5}" parentId="{A1C6A715-F5C6-4048-A1D6-4C4D47320B5C}">
    <text>@PALANCA Stephanie - ARTEFACT</text>
    <mentions>
      <mention mentionpersonId="{BC0D7CC2-A70F-4514-8277-6AE5CA8BD977}" mentionId="{05EDD103-4D20-5C4F-A346-B3E6CF30C9DB}" startIndex="0" length="29"/>
    </mentions>
  </threadedComment>
  <threadedComment ref="B63" dT="2026-01-26T20:36:12.85" personId="{81C0D849-82EF-4E66-B937-3309C060F065}" id="{6549C424-857E-0E40-9571-070A8AAE0AA8}">
    <text xml:space="preserve">Global has altered this field: I added in the field name, the sample data, and definition. What is final decision? @CHEN Ellie - ARTEFACT </text>
    <mentions>
      <mention mentionpersonId="{341545E2-C9B3-481E-8190-A541C9B62D0A}" mentionId="{EF8376F1-01E5-D64F-9DBD-54069379BA7D}" startIndex="115" length="22"/>
    </mentions>
  </threadedComment>
  <threadedComment ref="E63" dT="2025-10-17T17:08:35.28" personId="{EB08A747-D541-894F-ACD2-AFA1D00336B4}" id="{EE8F1F77-DF2D-1C47-9B48-4F9314DB995E}">
    <text>We have this manage by UTM and send to the new attributes from the global acquisition framework, I’m not sure if something extra is expected for this.</text>
  </threadedComment>
  <threadedComment ref="F63" dT="2025-10-17T17:08:35.28" personId="{EB08A747-D541-894F-ACD2-AFA1D00336B4}" id="{1C4941DE-B13F-E142-9033-6790D190C8C9}">
    <text>We have this manage by UTM and send to the new attributes from the global acquisition framework, I’m not sure if something extra is expected for this.</text>
  </threadedComment>
  <threadedComment ref="E69" dT="2025-11-10T14:12:25.39" personId="{81C0D849-82EF-4E66-B937-3309C060F065}" id="{8CEABF41-E563-0248-8AF4-56B09C654D7D}" done="1">
    <text>Priority for LUXE</text>
  </threadedComment>
  <threadedComment ref="E73" dT="2025-11-10T14:12:41.08" personId="{81C0D849-82EF-4E66-B937-3309C060F065}" id="{0BF3FD6C-389E-784D-812D-9684F4B63CD3}" done="1">
    <text>Priority for LUXE</text>
  </threadedComment>
  <threadedComment ref="G88" dT="2025-12-11T22:11:30.15" personId="{81C0D849-82EF-4E66-B937-3309C060F065}" id="{DE9A5ADB-6ACF-8D47-B2FB-7B1E8D577F95}" done="1">
    <text>This is in an array</text>
  </threadedComment>
  <threadedComment ref="E89" dT="2025-11-10T14:12:56.37" personId="{81C0D849-82EF-4E66-B937-3309C060F065}" id="{58215CEC-364F-AE4D-8443-A5579DAE91E9}" done="1">
    <text>Priority for LUXE</text>
  </threadedComment>
  <threadedComment ref="E91" dT="2025-11-10T14:13:53.90" personId="{81C0D849-82EF-4E66-B937-3309C060F065}" id="{A4F82A6C-A2BB-8F42-8D7B-3B97526BEFCD}" done="1">
    <text>Priority for LUXE</text>
  </threadedComment>
  <threadedComment ref="J91" dT="2025-12-11T22:23:52.75" personId="{81C0D849-82EF-4E66-B937-3309C060F065}" id="{7F96D48F-B502-784A-89DA-7C0C4F346457}">
    <text>Need to check if this should also include the category the customer prefers, don’t think skincare, suncare, hair color should be there</text>
  </threadedComment>
  <threadedComment ref="J91" dT="2025-12-11T22:24:17.07" personId="{81C0D849-82EF-4E66-B937-3309C060F065}" id="{70A99CDE-A253-0C45-BE33-030C80E4B207}" parentId="{7F96D48F-B502-784A-89DA-7C0C4F346457}">
    <text xml:space="preserve">@PETERSON DUTOYA Jeremy - VIE  if you want to look into this, that would be great! </text>
    <mentions>
      <mention mentionpersonId="{2AE94F40-8B88-3B41-940B-1255E40AC1C2}" mentionId="{1B06C81F-A397-F74D-B4FC-0DB72A630832}" startIndex="0" length="29"/>
    </mentions>
  </threadedComment>
  <threadedComment ref="J93" dT="2025-12-11T22:28:20.46" personId="{81C0D849-82EF-4E66-B937-3309C060F065}" id="{4102FE31-C8D8-9E49-9930-E603AA37B5FA}">
    <text>@PETERSON DUTOYA Jeremy - VIE  can you also check if this should have  Brown  
- Green  
- Blue  
- Hazel being recorded?</text>
    <mentions>
      <mention mentionpersonId="{2AE94F40-8B88-3B41-940B-1255E40AC1C2}" mentionId="{EFCE3401-54C5-0A47-BCE8-61E0F0BD981F}" startIndex="0" length="29"/>
    </mentions>
  </threadedComment>
  <threadedComment ref="J93" dT="2025-12-12T00:18:57.76" personId="{CCA87EB0-76CC-4E69-BA35-091C488B02CA}" id="{582F820D-141E-2F48-A500-81D5DC91A0CA}" parentId="{4102FE31-C8D8-9E49-9930-E603AA37B5FA}">
    <text>Check in DDX?</text>
  </threadedComment>
  <threadedComment ref="J93" dT="2025-12-12T00:49:01.42" personId="{CCA87EB0-76CC-4E69-BA35-091C488B02CA}" id="{D5404CEE-6BA5-0440-84D3-8E6B0F3C6A44}" parentId="{4102FE31-C8D8-9E49-9930-E603AA37B5FA}">
    <text>Following count check in DDX and list of prioritized attributes, it doesnt appear that these values have been prioritized</text>
  </threadedComment>
  <threadedComment ref="E98" dT="2025-11-10T14:14:09.87" personId="{81C0D849-82EF-4E66-B937-3309C060F065}" id="{310C55FD-713A-8E46-BF19-BD09C81B4EAA}" done="1">
    <text>Priority for LUXE</text>
  </threadedComment>
  <threadedComment ref="E100" dT="2025-11-10T14:14:16.03" personId="{81C0D849-82EF-4E66-B937-3309C060F065}" id="{21922278-C7A2-8847-AFAF-6E3E827A0A26}" done="1">
    <text>Priority for LUXE</text>
  </threadedComment>
  <threadedComment ref="E101" dT="2025-10-17T17:11:09.55" personId="{EB08A747-D541-894F-ACD2-AFA1D00336B4}" id="{D0860411-D0E4-9642-8836-155BEAAD6A00}">
    <text>We store them all as part of the DSF service experience, is a 1 to many relationship. We should discuss the expectation of this field.</text>
  </threadedComment>
  <threadedComment ref="E101" dT="2025-11-11T15:13:39.46" personId="{81C0D849-82EF-4E66-B937-3309C060F065}" id="{7655E0CB-0FB4-C44F-A6B8-3CAB3FF7CCB3}" parentId="{D0860411-D0E4-9642-8836-155BEAAD6A00}">
    <text>What do we want here - full routine with the camera, or list of SKUs - we have a plan</text>
  </threadedComment>
  <threadedComment ref="F101" dT="2025-10-31T13:06:49.55" personId="{81C0D849-82EF-4E66-B937-3309C060F065}" id="{B1E896DA-7D39-694F-88FC-8730BC443807}">
    <text>This will become 1:M, what is wanted? SKU name, etc.?</text>
  </threadedComment>
  <threadedComment ref="F101" dT="2025-12-17T15:35:12.65" personId="{81C0D849-82EF-4E66-B937-3309C060F065}" id="{F4B8046F-ACFC-6E42-A2CC-11B724C69EBE}" parentId="{B1E896DA-7D39-694F-88FC-8730BC443807}">
    <text>@GONZALEZ Andres  should we remove this one?</text>
    <mentions>
      <mention mentionpersonId="{85EDD40A-7D95-4131-A66F-942A4028CBCB}" mentionId="{FBE4302E-D061-6547-A653-86396D31F41C}" startIndex="0" length="16"/>
    </mentions>
  </threadedComment>
  <threadedComment ref="F101" dT="2026-01-12T19:39:53.07" personId="{81C0D849-82EF-4E66-B937-3309C060F065}" id="{EE389234-4A56-974A-8F7A-96609F91045C}" parentId="{B1E896DA-7D39-694F-88FC-8730BC443807}">
    <text>This is for diagnostic, scans, etc. Sometimes a recommendation is of many different products. How does global want us to store this? One product? One to Many relationship. 
Right now we can just record all recommendations that are coming from beauty experiance</text>
  </threadedComment>
  <threadedComment ref="E105" dT="2025-11-10T14:14:29.76" personId="{81C0D849-82EF-4E66-B937-3309C060F065}" id="{0B1A9798-26C1-0F4C-98BF-CBC9B2447190}" done="1">
    <text>Priority for LUXE</text>
  </threadedComment>
  <threadedComment ref="E107" dT="2025-11-10T14:14:55.58" personId="{81C0D849-82EF-4E66-B937-3309C060F065}" id="{F3717EDC-81D8-3D4F-90E6-DFF311DE1D29}" done="1">
    <text>Priority for LUXE</text>
  </threadedComment>
  <threadedComment ref="E110" dT="2025-11-10T14:13:37.31" personId="{81C0D849-82EF-4E66-B937-3309C060F065}" id="{4BCAC506-462F-AB45-959C-79CA9E70BB37}" done="1">
    <text>Priority for LUXE</text>
  </threadedComment>
  <threadedComment ref="J110" dT="2025-12-11T22:36:19.66" personId="{81C0D849-82EF-4E66-B937-3309C060F065}" id="{4A8886AD-442A-BC45-913B-EFE5E63FE071}">
    <text>@PETERSON DUTOYA Jeremy - VIE  Can you check if Spicy should be recorded here?</text>
    <mentions>
      <mention mentionpersonId="{2AE94F40-8B88-3B41-940B-1255E40AC1C2}" mentionId="{982B4A72-3EF0-FB41-B8FB-660869F2F9B1}" startIndex="0" length="29"/>
    </mentions>
  </threadedComment>
  <threadedComment ref="J110" dT="2025-12-12T00:47:17.16" personId="{CCA87EB0-76CC-4E69-BA35-091C488B02CA}" id="{33E27312-6D74-814C-BA8A-F92547D7A7FC}" parentId="{4A8886AD-442A-BC45-913B-EFE5E63FE071}">
    <text>Per email I sent back (count of records in DDX) and list of prioritized attributes, it shouldn't</text>
  </threadedComment>
  <threadedComment ref="F134" dT="2025-12-10T06:35:04.18" personId="{E07BD2C9-B359-471E-BC5F-10108CA519CC}" id="{F509916C-BF8C-594E-A4E2-A7BB2AF467A6}">
    <text>If we can’t find the legacy logic here to reproduce it apples to apples, what is the logic behind keeping this?</text>
  </threadedComment>
  <threadedComment ref="F138" dT="2025-12-10T06:05:26.45" personId="{E07BD2C9-B359-471E-BC5F-10108CA519CC}" id="{B394C5DB-7B78-7A47-BDCA-2C8D41F01484}" done="1">
    <text>Likely makes sense to replace logic with accenture logic (easy fix, two lines of code using same input fields of age_code/birth_month_day from the vw_dp_neustar_customer table)</text>
  </threadedComment>
  <threadedComment ref="F138" dT="2025-12-11T18:58:30.43" personId="{81C0D849-82EF-4E66-B937-3309C060F065}" id="{B29F0CBA-A795-9648-BE30-DB960D290DD1}" parentId="{B394C5DB-7B78-7A47-BDCA-2C8D41F01484}">
    <text xml:space="preserve">This is because age_range comes from prod_us_catalog.crm_base.dp_neustar_customer (from birth_date)
</text>
    <extLst>
      <x:ext xmlns:xltc2="http://schemas.microsoft.com/office/spreadsheetml/2020/threadedcomments2" uri="{F7C98A9C-CBB3-438F-8F68-D28B6AF4A901}">
        <xltc2:checksum>4276163382</xltc2:checksum>
        <xltc2:hyperlink startIndex="37" length="44" url="https://lorealprode2.cloud.databricks.com/explore/data/prod_us_catalog/crm_base/dp_neustar_customer?o=2136709842535135"/>
      </x:ext>
    </extLst>
  </threadedComment>
  <threadedComment ref="F138" dT="2025-12-11T20:17:49.01" personId="{4A6A462E-EF9B-43C3-A9B9-C0B9D1FC72CB}" id="{4DCC9D8B-84D6-4243-94B2-807221A61F8E}" parentId="{B394C5DB-7B78-7A47-BDCA-2C8D41F01484}">
    <text>This is the logic that is coming from vw_customer360_liveramp:
CASE
   WHEN age BETWEEN 18 AND 24 THEN '18-24'
   WHEN age BETWEEN 25 AND 34 THEN '25-34'
   WHEN age BETWEEN 35 AND 44 THEN '35-44'
   WHEN age BETWEEN 45 AND 54 THEN '45-54'
   WHEN age BETWEEN 55 AND 64 THEN '55-64'
   WHEN age &gt;= 65 THEN '65+'
   ELSE NULL
END AS age_range
age being calculated as `YEAR(CURRENT_DATE()) - LEFT(birth_date, 4) AS age`
birth_date is coming from dp_neustar_customer.</text>
  </threadedComment>
  <threadedComment ref="E146" dT="2026-01-06T18:29:29.03" personId="{81C0D849-82EF-4E66-B937-3309C060F065}" id="{FB29AA68-469F-A34E-8409-528E4A490DB6}">
    <text>removing</text>
  </threadedComment>
  <threadedComment ref="E175" dT="2025-10-16T13:39:32.37" personId="{EB08A747-D541-894F-ACD2-AFA1D00336B4}" id="{804904D1-2E52-F244-8927-7FB8327FA945}" done="1">
    <text>@GNAD Julia - ARTEFACT, Isn’t this our brand_customer_ID or MDM_ID coming from IDR process?</text>
    <mentions>
      <mention mentionpersonId="{FAEA551B-9F54-4E8A-9231-C917D92D95CA}" mentionId="{E8C3F92B-EEE2-A542-94B6-6D186278FCF4}" startIndex="0" length="22"/>
    </mentions>
  </threadedComment>
  <threadedComment ref="E175" dT="2025-10-21T15:45:39.78" personId="{81C0D849-82EF-4E66-B937-3309C060F065}" id="{7A16AF65-C2DA-A44C-9BCE-C57A9D428DA2}" parentId="{804904D1-2E52-F244-8927-7FB8327FA945}">
    <text>Same as MDM_ID</text>
  </threadedComment>
  <threadedComment ref="A176" dT="2025-10-10T17:56:55.94" personId="{E07BD2C9-B359-471E-BC5F-10108CA519CC}" id="{FC211E47-FDE0-7740-AD76-64FC5AF04CC5}" done="1">
    <text>we should either mirror the C360 contact info structure (dedicated table, with one-to-many config) or reformat as one-to-one and add to customer table (likely less efficient due to customers having multiple phone #'s and emails)</text>
  </threadedComment>
  <threadedComment ref="F181" dT="2025-10-09T17:28:52.14" personId="{E07BD2C9-B359-471E-BC5F-10108CA519CC}" id="{967C0E13-7D0A-C243-BF20-71F17C794842}">
    <text>This is what we currently use to store contact details: Ex- type = email, value = asdf@gmail.com (repeat for SMS)</text>
  </threadedComment>
  <threadedComment ref="E183" dT="2025-10-13T13:52:50.82" personId="{81C0D849-82EF-4E66-B937-3309C060F065}" id="{3040892E-D081-6544-9BE2-C4C482AA0EE1}" done="1">
    <text xml:space="preserve">Can't this be 1-M since you can typically save more than one address on shopping accounts @TIKTINSKY Peter - ARTEFACT </text>
    <mentions>
      <mention mentionpersonId="{E6F23284-CDFA-4CED-A5F5-880D6E39FF73}" mentionId="{ECEF9AA9-746C-3D4B-A429-0B33B12F3BE4}" startIndex="90" length="27"/>
    </mentions>
  </threadedComment>
  <threadedComment ref="E183" dT="2025-10-13T20:13:53.82" personId="{E07BD2C9-B359-471E-BC5F-10108CA519CC}" id="{A0A84AFA-5D24-8F4D-993E-195388D74A81}" parentId="{3040892E-D081-6544-9BE2-C4C482AA0EE1}">
    <text>this is their mailing address, not shipping address. Even if someone moves or has multiple homes, we use survivorship to pull the most recent address record per customer so it will always be one to one. When dealing with shipping addresses you are 100% right - customers will oftentimes have multiple</text>
  </threadedComment>
  <threadedComment ref="E183" dT="2025-10-13T20:30:48.94" personId="{81C0D849-82EF-4E66-B937-3309C060F065}" id="{063F1649-921A-B44A-A67A-011D427B88F1}" parentId="{3040892E-D081-6544-9BE2-C4C482AA0EE1}">
    <text xml:space="preserve">Gotcha, thank you :) </text>
  </threadedComment>
  <threadedComment ref="G185" dT="2026-01-28T16:24:48.93" personId="{81C0D849-82EF-4E66-B937-3309C060F065}" id="{CEB0017D-A433-414D-AB8F-54D6594CF226}">
    <text>check address table (dim_subscriber_address), focus on US + unknown</text>
  </threadedComment>
  <threadedComment ref="B186" dT="2026-01-28T16:24:08.24" personId="{81C0D849-82EF-4E66-B937-3309C060F065}" id="{98C3360F-5FC5-C04F-B2A0-B87C2948AF68}">
    <text xml:space="preserve">Looking at dim_subscriber_address table - this value looks a bit more clean (~500 rows) but mainly US states that can be remediated. </text>
  </threadedComment>
  <threadedComment ref="G186" dT="2026-01-28T16:24:56.07" personId="{81C0D849-82EF-4E66-B937-3309C060F065}" id="{B4DAF2AC-C8FD-E64E-BBA8-8613B2F95D12}">
    <text>check address table (dim_subscriber_address), focus on US + unknown</text>
  </threadedComment>
  <threadedComment ref="G187" dT="2026-01-28T16:25:24.93" personId="{81C0D849-82EF-4E66-B937-3309C060F065}" id="{A3BF4272-7E43-D84E-A59E-37D553FFA9D0}">
    <text>check address table (dim_subscriber_address), focus on US + unknown</text>
  </threadedComment>
  <threadedComment ref="G188" dT="2026-01-28T16:25:36.41" personId="{81C0D849-82EF-4E66-B937-3309C060F065}" id="{21587037-FEE9-F949-9F0E-E7C903CFD5A0}">
    <text>check address table (dim_subscriber_address), focus on US + unknown</text>
  </threadedComment>
  <threadedComment ref="G189" dT="2026-01-28T16:25:41.63" personId="{81C0D849-82EF-4E66-B937-3309C060F065}" id="{7B38D53A-9C52-E94D-BEF8-BE20165E477F}">
    <text>check address table (dim_subscriber_address), focus on US + unknown</text>
  </threadedComment>
  <threadedComment ref="F198" dT="2025-12-09T18:10:26.58" personId="{81C0D849-82EF-4E66-B937-3309C060F065}" id="{B8E95DA2-F7A1-934B-A7ED-96F39DB7C650}">
    <text>Get clarity if this is needed (does this still have some applications?)</text>
  </threadedComment>
  <threadedComment ref="E207" dT="2025-10-16T13:39:32.37" personId="{EB08A747-D541-894F-ACD2-AFA1D00336B4}" id="{F3E946A4-5D24-B142-9290-3546242C5306}" done="1">
    <text>@GNAD Julia - ARTEFACT, Isn’t this our brand_customer_ID or MDM_ID coming from IDR process?</text>
    <mentions>
      <mention mentionpersonId="{FAEA551B-9F54-4E8A-9231-C917D92D95CA}" mentionId="{9751EDE2-23B9-204A-AEF7-5BD961540283}" startIndex="0" length="22"/>
    </mentions>
  </threadedComment>
  <threadedComment ref="E207" dT="2025-10-21T15:45:39.78" personId="{81C0D849-82EF-4E66-B937-3309C060F065}" id="{0DC8399B-7C86-DD4B-9174-4A195F3B040E}" parentId="{F3E946A4-5D24-B142-9290-3546242C5306}">
    <text>Same as MDM_ID</text>
  </threadedComment>
  <threadedComment ref="F211" dT="2025-12-10T23:09:21.25" personId="{E07BD2C9-B359-471E-BC5F-10108CA519CC}" id="{0A42D812-CE4B-2F40-B811-8AD6E4EBE847}" done="1">
    <text>Need to replace with the one-to-one versions of model_name+segment_value (that were solutioned by IT+Databricks). Are these the collection of “[insert model name]_segments” fields from bar_aa_models_final?</text>
  </threadedComment>
  <threadedComment ref="F211" dT="2025-12-11T16:38:26.99" personId="{FEC2BFE8-E999-9C47-BA45-DA44B3112485}" id="{3F2A6E7C-19D5-7B4C-BB34-AFA6129BDD4B}" parentId="{0A42D812-CE4B-2F40-B811-8AD6E4EBE847}">
    <text>@GONZALEZ Andres @GNAD Julia - ARTEFACT @HARRAFI Shahab - DATABRICKS</text>
    <mentions>
      <mention mentionpersonId="{85EDD40A-7D95-4131-A66F-942A4028CBCB}" mentionId="{4AE44473-AC14-0843-B9F2-17D3E1D84833}" startIndex="0" length="16"/>
      <mention mentionpersonId="{FAEA551B-9F54-4E8A-9231-C917D92D95CA}" mentionId="{71EA05FC-1263-9640-9F5D-2358F854CDC9}" startIndex="17" length="22"/>
      <mention mentionpersonId="{3FF93CD2-3D81-415E-8993-07963334AACD}" mentionId="{A1BA1967-6447-1746-B554-EAA545D5D9F2}" startIndex="40" length="28"/>
    </mentions>
  </threadedComment>
  <threadedComment ref="G211" dT="2026-02-26T15:56:02.21" personId="{81C0D849-82EF-4E66-B937-3309C060F065}" id="{868EE039-2845-C444-9035-DDC2EC4ADEA8}">
    <text>Confirmed from Prerana that we should NOT be using the final table</text>
  </threadedComment>
  <threadedComment ref="F212" dT="2025-12-10T23:09:27.16" personId="{E07BD2C9-B359-471E-BC5F-10108CA519CC}" id="{0C5637B8-F379-7B43-B249-4A20EB30050C}" done="1">
    <text xml:space="preserve">Need to replace with the one-to-one versions of model_name+segment_value (that were solutioned by IT+Databricks). Are these the collection of “[insert model name]_segments” fields from bar_aa_models_final?
</text>
  </threadedComment>
  <threadedComment ref="F212" dT="2025-12-11T16:38:48.12" personId="{FEC2BFE8-E999-9C47-BA45-DA44B3112485}" id="{C3887E5F-7E72-D64F-B66F-A61D63A91ECE}" parentId="{0C5637B8-F379-7B43-B249-4A20EB30050C}">
    <text>@GONZALEZ Andres @HARRAFI Shahab - DATABRICKS @GNAD Julia - ARTEFACT</text>
    <mentions>
      <mention mentionpersonId="{85EDD40A-7D95-4131-A66F-942A4028CBCB}" mentionId="{A4D01127-E1B5-E843-88A2-4AD25CD45537}" startIndex="0" length="16"/>
      <mention mentionpersonId="{3FF93CD2-3D81-415E-8993-07963334AACD}" mentionId="{FB81C8AA-788F-A946-8E7F-3B36D2866772}" startIndex="17" length="28"/>
      <mention mentionpersonId="{FAEA551B-9F54-4E8A-9231-C917D92D95CA}" mentionId="{55BB9A66-7387-3846-8FBD-F08E0AF7EDE3}" startIndex="46" length="22"/>
    </mentions>
  </threadedComment>
  <threadedComment ref="F218" dT="2026-03-03T21:52:46.07" personId="{E07BD2C9-B359-471E-BC5F-10108CA519CC}" id="{14B06B99-56E4-CB42-8E11-D81CFD30888A}">
    <text>This living in campaign master doesn’t make sense (will create duplicate records) - should just use start and end dates</text>
  </threadedComment>
  <threadedComment ref="F222" dT="2025-10-29T12:54:29.87" personId="{81C0D849-82EF-4E66-B937-3309C060F065}" id="{EE8EC7FC-899A-DB4F-B1F0-B7D6C5119D46}" done="1">
    <text>Need to talk to Andres</text>
  </threadedComment>
  <threadedComment ref="B228" dT="2026-01-28T16:28:03.47" personId="{81C0D849-82EF-4E66-B937-3309C060F065}" id="{E8D3FB6D-8BB2-834D-9F23-9AF2822843EC}">
    <text>Added additional information from Global (revised defn, example data)</text>
  </threadedComment>
  <threadedComment ref="E228" dT="2025-10-17T17:13:53.68" personId="{EB08A747-D541-894F-ACD2-AFA1D00336B4}" id="{6FBEBDEE-A437-F24B-9321-4B58B6C9E92B}">
    <text>Possible but we don’t capture this</text>
  </threadedComment>
  <threadedComment ref="F230" dT="2025-10-13T14:21:00.03" personId="{81C0D849-82EF-4E66-B937-3309C060F065}" id="{C91D8334-4F0B-2742-817C-BB04ABCA02DC}">
    <text xml:space="preserve">Are these flagged because they are calculated and it needs to be known? @TIKTINSKY Peter - ARTEFACT </text>
    <mentions>
      <mention mentionpersonId="{E6F23284-CDFA-4CED-A5F5-880D6E39FF73}" mentionId="{93DEC9F1-9464-334E-B316-54F21706569A}" startIndex="72" length="27"/>
    </mentions>
  </threadedComment>
  <threadedComment ref="F230" dT="2025-10-13T20:15:02.11" personId="{E07BD2C9-B359-471E-BC5F-10108CA519CC}" id="{0582D109-0859-0849-97F8-BCCF4520F785}" parentId="{C91D8334-4F0B-2742-817C-BB04ABCA02DC}">
    <text>These are flagged because we need Andres to ensure that they are calculated at the campaign level, not the customer level in the context of the campaign master</text>
  </threadedComment>
  <threadedComment ref="F238" dT="2025-10-09T17:58:18.11" personId="{E07BD2C9-B359-471E-BC5F-10108CA519CC}" id="{39C281CD-D90F-9B44-87CE-9CCE523F5BC9}">
    <text>confirm logic with Andres: make sure we are properly aggregating these fields at the campaign level</text>
  </threadedComment>
  <threadedComment ref="B240" dT="2026-01-28T16:30:36.78" personId="{81C0D849-82EF-4E66-B937-3309C060F065}" id="{65B602BE-0864-1C4F-8BE1-46D86E7038AD}">
    <text>Added additional information from Global - we have the other two - can we table for now?</text>
  </threadedComment>
  <threadedComment ref="E240" dT="2025-10-17T17:14:09.99" personId="{EB08A747-D541-894F-ACD2-AFA1D00336B4}" id="{E55B43B4-3F47-5E41-80EA-FD1CDCB8386C}">
    <text>Part of 1P acquisition frame</text>
  </threadedComment>
  <threadedComment ref="E240" dT="2025-10-20T14:27:27.64" personId="{81C0D849-82EF-4E66-B937-3309C060F065}" id="{FC0F6E21-15B3-0243-AF75-CCEF630A3C64}" parentId="{E55B43B4-3F47-5E41-80EA-FD1CDCB8386C}">
    <text>@GONZALEZ Andres does this mean we can include this?</text>
    <mentions>
      <mention mentionpersonId="{85EDD40A-7D95-4131-A66F-942A4028CBCB}" mentionId="{3665B70C-EE57-8347-B0BF-059EE4A36BE9}" startIndex="0" length="16"/>
    </mentions>
  </threadedComment>
  <threadedComment ref="E243" dT="2025-10-16T13:39:32.37" personId="{EB08A747-D541-894F-ACD2-AFA1D00336B4}" id="{DCD5154D-AA1A-B448-8FB9-5686B91775C9}" done="1">
    <text>@GNAD Julia - ARTEFACT, Isn’t this our brand_customer_ID or MDM_ID coming from IDR process?</text>
    <mentions>
      <mention mentionpersonId="{FAEA551B-9F54-4E8A-9231-C917D92D95CA}" mentionId="{7D509D2D-182D-DD4B-A342-B86E3BEFC20D}" startIndex="0" length="22"/>
    </mentions>
  </threadedComment>
  <threadedComment ref="E243" dT="2025-10-21T15:45:39.78" personId="{81C0D849-82EF-4E66-B937-3309C060F065}" id="{C06EBEAE-D44E-D54B-9BA7-9012149BA4C9}" parentId="{DCD5154D-AA1A-B448-8FB9-5686B91775C9}">
    <text>Same as MDM_ID</text>
  </threadedComment>
  <threadedComment ref="F247" dT="2025-12-10T06:00:15.48" personId="{E07BD2C9-B359-471E-BC5F-10108CA519CC}" id="{1A5F6B90-BF8F-A34B-8E51-D1573DCC3CB1}">
    <text>Need to confirm this is the right source of truth vs. campaign_id</text>
  </threadedComment>
  <threadedComment ref="N255" dT="2026-01-20T18:39:21.89" personId="{81C0D849-82EF-4E66-B937-3309C060F065}" id="{2BA7F483-F461-C548-BCE7-AE49CD5E3F82}">
    <text>Data here right now does not match business expectation</text>
  </threadedComment>
  <threadedComment ref="F258" dT="2025-10-09T18:00:12.39" personId="{E07BD2C9-B359-471E-BC5F-10108CA519CC}" id="{6CD19263-31CF-C744-B25B-2BAF8DE27032}">
    <text>confirm logic with Andres: should these be the total_XX fields or just open_cnt, click_cnt, etc.? Make sure we are properly tracking event data without aggregation</text>
  </threadedComment>
  <threadedComment ref="F258" dT="2025-10-09T18:03:47.90" personId="{E07BD2C9-B359-471E-BC5F-10108CA519CC}" id="{7222AE21-C41D-1446-8BA4-1A67EB57C73F}" parentId="{6CD19263-31CF-C744-B25B-2BAF8DE27032}">
    <text>See the 5 fields above for alternatives</text>
  </threadedComment>
  <threadedComment ref="F258" dT="2025-10-13T14:27:15.70" personId="{81C0D849-82EF-4E66-B937-3309C060F065}" id="{43263AA7-8C3A-8A4C-8185-CA86B6910094}" parentId="{6CD19263-31CF-C744-B25B-2BAF8DE27032}">
    <text xml:space="preserve">Are the 5 below examples of how total_open_cnt, etc should possible look @TIKTINSKY Peter - ARTEFACT </text>
    <mentions>
      <mention mentionpersonId="{E6F23284-CDFA-4CED-A5F5-880D6E39FF73}" mentionId="{6B959A92-E1EB-C249-AE19-52A69185D77E}" startIndex="73" length="27"/>
    </mentions>
  </threadedComment>
  <threadedComment ref="F258" dT="2025-10-13T20:19:58.08" personId="{E07BD2C9-B359-471E-BC5F-10108CA519CC}" id="{EF62CAE5-F2D0-1442-8A57-7E8849AAE975}" parentId="{6CD19263-31CF-C744-B25B-2BAF8DE27032}">
    <text>yep! there are a few fields present in this table that relate to send, bounce, delivered counts, etc... - what we need to know is how say total_open_cnt, differs from unique_open_cnt - are both needed or just one of the two?</text>
  </threadedComment>
  <threadedComment ref="F258" dT="2025-10-13T20:34:39.10" personId="{81C0D849-82EF-4E66-B937-3309C060F065}" id="{97EC1CF9-CC26-5044-ADB0-A95A14AAE994}" parentId="{6CD19263-31CF-C744-B25B-2BAF8DE27032}">
    <text xml:space="preserve">Makes sense! </text>
  </threadedComment>
  <threadedComment ref="F276" dT="2025-12-10T06:46:39.86" personId="{E07BD2C9-B359-471E-BC5F-10108CA519CC}" id="{39DE0ACC-57C3-C64B-B1B1-C121615BFFD3}">
    <text>Line_status &amp; line_type seem to detail the same info, but have significant gaps - we should likely reconcile these two fields into one</text>
  </threadedComment>
  <threadedComment ref="F277" dT="2025-12-10T06:46:43.74" personId="{E07BD2C9-B359-471E-BC5F-10108CA519CC}" id="{B3719388-257A-834A-AF5C-5301A5035982}">
    <text>Line_status &amp; line_type seem to detail the same info, but have significant gaps - we should likely reconcile these two fields into one</text>
  </threadedComment>
  <threadedComment ref="F279" dT="2025-12-10T04:51:53.92" personId="{E07BD2C9-B359-471E-BC5F-10108CA519CC}" id="{A89B6F36-9DD3-2344-8499-0221D5693799}">
    <text>We need to ensure that we are properly aggregating sales figures coming from different sources into this single field</text>
  </threadedComment>
  <threadedComment ref="F281" dT="2025-12-10T05:00:10.16" personId="{E07BD2C9-B359-471E-BC5F-10108CA519CC}" id="{35F4E560-F57E-5041-B0D1-B14CE70839ED}">
    <text>Need to reconcile this with net_sales and determine if these are unique or should be combined to form one source of truth</text>
  </threadedComment>
  <threadedComment ref="D290" dT="2025-12-11T16:38:07.02" personId="{FEC2BFE8-E999-9C47-BA45-DA44B3112485}" id="{7EA1B1D0-73C7-2A49-9BCD-9895BACE1A55}">
    <text>@GONZALEZ Andres</text>
    <mentions>
      <mention mentionpersonId="{85EDD40A-7D95-4131-A66F-942A4028CBCB}" mentionId="{C81748DE-C841-364A-BDF5-870406BC4466}" startIndex="0" length="16"/>
    </mentions>
  </threadedComment>
  <threadedComment ref="D290" dT="2025-12-11T16:58:55.70" personId="{EB08A747-D541-894F-ACD2-AFA1D00336B4}" id="{608D74D6-5C14-EB4B-8CD5-6FC96D5A3E9D}" parentId="{7EA1B1D0-73C7-2A49-9BCD-9895BACE1A55}">
    <text>Hello @CHEN Ellie - ARTEFACT , I don’t have a direct answer for this point. There is different ways to determine samples or GWP today based on the ecommerce traffic.
first, is the expectation to cover only ecommerce transactions?
if that the case, you have two ways, rely on the product romance, we might need to confirm with SFCC team if they provide a flag that will be more precise in their feeds to determine the GWP. If not there is a possibility to look at the master data coming from SAP and identify what attribute is the one that can suffice the need. 
last escenario, will be to get stick to a list of EAN/UPC that will tell you which are the GWPs in each order from consumers.</text>
    <mentions>
      <mention mentionpersonId="{341545E2-C9B3-481E-8190-A541C9B62D0A}" mentionId="{25921E78-978A-9E4A-9405-75509AFB33FF}" startIndex="6" length="22"/>
    </mentions>
  </threadedComment>
  <threadedComment ref="D290" dT="2025-12-11T17:23:44.10" personId="{81C0D849-82EF-4E66-B937-3309C060F065}" id="{C6452083-9889-2D4C-8756-C9AAD840F8E8}" parentId="{7EA1B1D0-73C7-2A49-9BCD-9895BACE1A55}">
    <text>@GONZALEZ Andres  I added product_ean here as per POs request</text>
    <mentions>
      <mention mentionpersonId="{85EDD40A-7D95-4131-A66F-942A4028CBCB}" mentionId="{4D116FB6-922C-3848-831B-ECD0471D0851}" startIndex="0" length="16"/>
    </mentions>
  </threadedComment>
  <threadedComment ref="F290" dT="2025-12-11T16:38:07.02" personId="{FEC2BFE8-E999-9C47-BA45-DA44B3112485}" id="{33176167-835A-AA43-944A-B174EF27D8A9}">
    <text>@GONZALEZ Andres</text>
    <mentions>
      <mention mentionpersonId="{85EDD40A-7D95-4131-A66F-942A4028CBCB}" mentionId="{F0756054-A91F-5043-962F-B5FAFFE668A4}" startIndex="0" length="16"/>
    </mentions>
  </threadedComment>
  <threadedComment ref="F290" dT="2025-12-11T16:58:55.70" personId="{EB08A747-D541-894F-ACD2-AFA1D00336B4}" id="{ECA36E76-F1CB-FF47-9E45-D1D31466D54C}" parentId="{33176167-835A-AA43-944A-B174EF27D8A9}">
    <text>Hello @CHEN Ellie - ARTEFACT , I don’t have a direct answer for this point. There is different ways to determine samples or GWP today based on the ecommerce traffic.
first, is the expectation to cover only ecommerce transactions?
if that the case, you have two ways, rely on the product romance, we might need to confirm with SFCC team if they provide a flag that will be more precise in their feeds to determine the GWP. If not there is a possibility to look at the master data coming from SAP and identify what attribute is the one that can suffice the need. 
last escenario, will be to get stick to a list of EAN/UPC that will tell you which are the GWPs in each order from consumers.</text>
    <mentions>
      <mention mentionpersonId="{341545E2-C9B3-481E-8190-A541C9B62D0A}" mentionId="{176C7907-A4C2-D248-B3F8-47FD07E31B1E}" startIndex="6" length="22"/>
    </mentions>
  </threadedComment>
  <threadedComment ref="F290" dT="2025-12-11T17:23:44.10" personId="{81C0D849-82EF-4E66-B937-3309C060F065}" id="{AF471590-9534-5343-8DBD-5DD31D6CE024}" parentId="{33176167-835A-AA43-944A-B174EF27D8A9}">
    <text>@GONZALEZ Andres  I added product_ean here as per POs request</text>
    <mentions>
      <mention mentionpersonId="{85EDD40A-7D95-4131-A66F-942A4028CBCB}" mentionId="{E299F574-6142-6349-A753-6081BEC1B52F}" startIndex="0" length="16"/>
    </mentions>
  </threadedComment>
  <threadedComment ref="E294" dT="2025-10-16T13:39:32.37" personId="{EB08A747-D541-894F-ACD2-AFA1D00336B4}" id="{B8459D8F-F2E7-C744-8ACF-C10FF579677D}" done="1">
    <text>@GNAD Julia - ARTEFACT, Isn’t this our brand_customer_ID or MDM_ID coming from IDR process?</text>
    <mentions>
      <mention mentionpersonId="{FAEA551B-9F54-4E8A-9231-C917D92D95CA}" mentionId="{2CBC66DA-8097-E848-93D5-54D8BC37EE7B}" startIndex="0" length="22"/>
    </mentions>
  </threadedComment>
  <threadedComment ref="E294" dT="2025-10-21T15:45:39.78" personId="{81C0D849-82EF-4E66-B937-3309C060F065}" id="{B1499C0F-C6B3-8943-B704-F28C0B1F647F}" parentId="{B8459D8F-F2E7-C744-8ACF-C10FF579677D}">
    <text>Same as MDM_ID</text>
  </threadedComment>
  <threadedComment ref="F300" dT="2026-02-27T07:11:58.04" personId="{E07BD2C9-B359-471E-BC5F-10108CA519CC}" id="{53A654DB-2585-7545-A00F-D03E28B39799}">
    <text>Might create in HighTouch instead of DDX</text>
  </threadedComment>
  <threadedComment ref="B303" dT="2026-01-28T16:32:51.12" personId="{81C0D849-82EF-4E66-B937-3309C060F065}" id="{3FB1EB04-A141-D84B-8613-88120AA29EE2}">
    <text>Added more details from Global - not sure if enough to move forward though</text>
  </threadedComment>
  <threadedComment ref="E303" dT="2025-10-17T17:16:15.17" personId="{EB08A747-D541-894F-ACD2-AFA1D00336B4}" id="{C74353B2-0A1E-A64C-9173-66CD92600D6D}">
    <text>We just register orders from ecomm and retail.</text>
  </threadedComment>
  <threadedComment ref="F304" dT="2025-12-10T06:47:29.08" personId="{E07BD2C9-B359-471E-BC5F-10108CA519CC}" id="{340FC9D9-78AD-EC4E-A2C3-09AD0461B1D4}">
    <text>order_status &amp; order_type seem to have heavy overlap in what they aim to detail about each order, but have significant gaps - we should likely reconcile these two fields into one</text>
  </threadedComment>
  <threadedComment ref="F305" dT="2025-12-10T06:47:33.83" personId="{E07BD2C9-B359-471E-BC5F-10108CA519CC}" id="{3D3EA5DA-E211-9D48-A38D-D89B58C62E95}">
    <text>order_status &amp; order_type seem to have heavy overlap in what they aim to detail about each order, but have significant gaps - we should likely reconcile these two fields into one</text>
  </threadedComment>
  <threadedComment ref="F306" dT="2025-12-10T06:48:33.36" personId="{E07BD2C9-B359-471E-BC5F-10108CA519CC}" id="{531D63DF-B081-DE43-99FC-7932330CCA7B}">
    <text>This seems to be at the line item level within the order_sales table so we likely need to aggregate it to the order_num level for the order_header table</text>
  </threadedComment>
  <threadedComment ref="F307" dT="2025-12-10T04:55:36.78" personId="{E07BD2C9-B359-471E-BC5F-10108CA519CC}" id="{825723AD-4B3C-6442-BC22-C248BFFFC01E}">
    <text>We need to ensure that we are properly aggregating sales figures coming from different sources into this single field</text>
  </threadedComment>
  <threadedComment ref="F311" dT="2025-12-10T04:59:59.58" personId="{E07BD2C9-B359-471E-BC5F-10108CA519CC}" id="{4BA7847F-18F4-3E4C-B3C4-9A0805EDFC29}">
    <text>Need to reconcile this with net_sales and determine if these are unique or should be combined to form one source of truth</text>
  </threadedComment>
  <threadedComment ref="B313" dT="2026-01-28T16:36:03.12" personId="{81C0D849-82EF-4E66-B937-3309C060F065}" id="{C105A452-2CD9-0D41-B499-07DDAA2CEA77}">
    <text xml:space="preserve">Altered attribute name and definition based on Global edits </text>
  </threadedComment>
  <threadedComment ref="E313" dT="2025-10-17T17:16:41.38" personId="{EB08A747-D541-894F-ACD2-AFA1D00336B4}" id="{8AF64F9B-B6E7-AA4D-BBC5-558C1D0113BB}">
    <text>Yes, it’s part of the order line items, we should be able to derive that information from there.</text>
  </threadedComment>
  <threadedComment ref="E313" dT="2025-10-28T16:57:03.22" personId="{81C0D849-82EF-4E66-B937-3309C060F065}" id="{0372D9B0-EF20-D641-82D3-C2F381F1DCA5}" parentId="{8AF64F9B-B6E7-AA4D-BBC5-558C1D0113BB}">
    <text>Not in OCP</text>
  </threadedComment>
  <threadedComment ref="E313" dT="2025-11-11T15:17:47.64" personId="{81C0D849-82EF-4E66-B937-3309C060F065}" id="{3122F8FA-6EB3-5146-B048-3F9E7849FB5B}" parentId="{8AF64F9B-B6E7-AA4D-BBC5-558C1D0113BB}">
    <text xml:space="preserve">Define logic behind all of the white </text>
  </threadedComment>
  <threadedComment ref="F317" dT="2026-01-20T15:25:04.11" personId="{81C0D849-82EF-4E66-B937-3309C060F065}" id="{26FB3189-8AB7-F64F-A31B-4F2F85B92040}">
    <text>This was moved from loyalty interactions</text>
  </threadedComment>
  <threadedComment ref="F317" dT="2026-01-20T15:26:00.71" personId="{81C0D849-82EF-4E66-B937-3309C060F065}" id="{F935B875-40E4-9F4D-9D77-E04E7BA88B69}" parentId="{26FB3189-8AB7-F64F-A31B-4F2F85B92040}">
    <text>Talking to divisions though, this may not be needed</text>
  </threadedComment>
  <threadedComment ref="E323" dT="2025-10-16T13:39:32.37" personId="{EB08A747-D541-894F-ACD2-AFA1D00336B4}" id="{89DFB202-78C2-E245-B3F4-3917197D9553}" done="1">
    <text>@GNAD Julia - ARTEFACT, Isn’t this our brand_customer_ID or MDM_ID coming from IDR process?</text>
    <mentions>
      <mention mentionpersonId="{FAEA551B-9F54-4E8A-9231-C917D92D95CA}" mentionId="{F7B2DD43-C0F0-9B4B-A345-143246AB9FFD}" startIndex="0" length="22"/>
    </mentions>
  </threadedComment>
  <threadedComment ref="E323" dT="2025-10-21T15:45:39.78" personId="{81C0D849-82EF-4E66-B937-3309C060F065}" id="{E05B2D1B-C9CB-3B43-B4B3-8AD0939C41B7}" parentId="{89DFB202-78C2-E245-B3F4-3917197D9553}">
    <text>Same as MDM_ID</text>
  </threadedComment>
  <threadedComment ref="O333" dT="2026-01-26T16:18:06.09" personId="{69260C64-DA13-4F80-9E6E-604DDFEEAC0F}" id="{9BF51DC0-995E-E94A-AB0F-57487DEC504B}" done="1">
    <text xml:space="preserve">@GNAD Julia - ARTEFACT added a sample data here as there was none </text>
    <mentions>
      <mention mentionpersonId="{FAEA551B-9F54-4E8A-9231-C917D92D95CA}" mentionId="{26977083-55E4-1048-A271-2E2185E843F4}" startIndex="0" length="22"/>
    </mentions>
  </threadedComment>
  <threadedComment ref="F334" dT="2026-02-27T07:13:15.40" personId="{E07BD2C9-B359-471E-BC5F-10108CA519CC}" id="{889FBDE2-C819-DA45-B33A-4143C815E77E}">
    <text>Likely unnecessary granularity - plan on removing</text>
  </threadedComment>
  <threadedComment ref="E336" dT="2025-10-16T13:39:32.37" personId="{EB08A747-D541-894F-ACD2-AFA1D00336B4}" id="{8CDB8F26-0FC4-6046-9FEC-46DAD848EA0A}" done="1">
    <text>@GNAD Julia - ARTEFACT, Isn’t this our brand_customer_ID or MDM_ID coming from IDR process?</text>
    <mentions>
      <mention mentionpersonId="{FAEA551B-9F54-4E8A-9231-C917D92D95CA}" mentionId="{717D6A7A-979A-A843-8896-69FBCD706579}" startIndex="0" length="22"/>
    </mentions>
  </threadedComment>
  <threadedComment ref="E336" dT="2025-10-21T15:45:39.78" personId="{81C0D849-82EF-4E66-B937-3309C060F065}" id="{9EDF40F9-3FF2-7A47-AB59-B5AB7A25D998}" parentId="{8CDB8F26-0FC4-6046-9FEC-46DAD848EA0A}">
    <text>Same as MDM_ID</text>
  </threadedComment>
  <threadedComment ref="E341" dT="2025-10-13T21:48:06.78" personId="{69260C64-DA13-4F80-9E6E-604DDFEEAC0F}" id="{BFED9567-16FE-594E-BC69-434F48AD3DEB}">
    <text>This is the sub-channel as recorded at the time of engagement. </text>
  </threadedComment>
  <threadedComment ref="A342" dT="2026-01-13T19:52:44.84" personId="{8B1A5533-EA32-477E-9F66-C4CA83EF0815}" id="{3DF6E791-FD1C-1E4E-A20B-58A79D736AA9}" done="1">
    <text xml:space="preserve">Change to interactions </text>
  </threadedComment>
  <threadedComment ref="A342" dT="2026-01-13T19:54:50.63" personId="{8B1A5533-EA32-477E-9F66-C4CA83EF0815}" id="{AFD1EDAE-65DC-854D-86E4-8F002D7F5D2F}" parentId="{3DF6E791-FD1C-1E4E-A20B-58A79D736AA9}">
    <text xml:space="preserve">@GNAD Julia - ARTEFACT </text>
    <mentions>
      <mention mentionpersonId="{FAEA551B-9F54-4E8A-9231-C917D92D95CA}" mentionId="{1282E1BE-6697-5F4B-A165-FB336D2EBBAA}" startIndex="0" length="22"/>
    </mentions>
  </threadedComment>
  <threadedComment ref="E342" dT="2025-10-11T02:31:50.89" personId="{E07BD2C9-B359-471E-BC5F-10108CA519CC}" id="{7226E0EF-C154-514F-8E57-36709F58B79B}" done="1">
    <text>need definitions for these</text>
  </threadedComment>
  <threadedComment ref="E342" dT="2025-10-13T20:36:00.65" personId="{81C0D849-82EF-4E66-B937-3309C060F065}" id="{6AE17FA0-8790-224C-939E-B90911FB1A98}" parentId="{7226E0EF-C154-514F-8E57-36709F58B79B}">
    <text xml:space="preserve">@ESFANDIARI Nafsika - ARTEFACT </text>
    <mentions>
      <mention mentionpersonId="{84C120C9-58D2-44E0-A522-DE2CAAFBEDF4}" mentionId="{69943176-DEEE-344C-A8E8-544362F45C04}" startIndex="0" length="30"/>
    </mentions>
  </threadedComment>
  <threadedComment ref="E342" dT="2025-10-13T21:46:57.67" personId="{69260C64-DA13-4F80-9E6E-604DDFEEAC0F}" id="{AE65F365-922B-0941-9BAF-777C65C5A1F7}" parentId="{7226E0EF-C154-514F-8E57-36709F58B79B}">
    <text>The value supplied for the transaction. Values to by type:
purchase=the order total
return=the return total amount (a negative number)
gift=the number of points given to the customer
reward=the number of points used to redeem the reward (a negative number)</text>
  </threadedComment>
  <threadedComment ref="O342" dT="2026-01-26T16:16:05.85" personId="{69260C64-DA13-4F80-9E6E-604DDFEEAC0F}" id="{5E73848B-DC1F-F342-BE84-C1DDEAED82ED}" done="1">
    <text>@GNAD Julia - ARTEFACT same added a sample data here</text>
    <mentions>
      <mention mentionpersonId="{FAEA551B-9F54-4E8A-9231-C917D92D95CA}" mentionId="{3A2110BE-C1AF-674E-A9E2-791A0C874809}" startIndex="0" length="22"/>
    </mentions>
  </threadedComment>
  <threadedComment ref="O342" dT="2026-01-26T20:24:26.17" personId="{81C0D849-82EF-4E66-B937-3309C060F065}" id="{5789BF53-A503-7D47-90FA-7228184E40A2}" parentId="{5E73848B-DC1F-F342-BE84-C1DDEAED82ED}">
    <text>Thank you!</text>
  </threadedComment>
  <threadedComment ref="E347" dT="2025-10-16T13:39:32.37" personId="{EB08A747-D541-894F-ACD2-AFA1D00336B4}" id="{389AD2E4-050C-034A-AADF-CA465CEC5D15}" done="1">
    <text>@GNAD Julia - ARTEFACT, Isn’t this our brand_customer_ID or MDM_ID coming from IDR process?</text>
    <mentions>
      <mention mentionpersonId="{FAEA551B-9F54-4E8A-9231-C917D92D95CA}" mentionId="{68BC9CC2-6B29-6A44-8C55-1B02735561FB}" startIndex="0" length="22"/>
    </mentions>
  </threadedComment>
  <threadedComment ref="E347" dT="2025-10-21T15:45:39.78" personId="{81C0D849-82EF-4E66-B937-3309C060F065}" id="{A33B2459-BC10-2F44-82AC-319074867AB4}" parentId="{389AD2E4-050C-034A-AADF-CA465CEC5D15}">
    <text>Same as MDM_ID</text>
  </threadedComment>
  <threadedComment ref="F350" dT="2025-12-17T20:20:56.17" personId="{8B1A5533-EA32-477E-9F66-C4CA83EF0815}" id="{0744A316-1358-484E-9BDC-78CB80B2B03E}" done="1">
    <text>Add hyperlink</text>
  </threadedComment>
  <threadedComment ref="E357" dT="2025-10-16T13:39:32.37" personId="{EB08A747-D541-894F-ACD2-AFA1D00336B4}" id="{6861A7FC-B009-3D42-853D-FADDB5E0B43F}" done="1">
    <text>@GNAD Julia - ARTEFACT, Isn’t this our brand_customer_ID or MDM_ID coming from IDR process?</text>
    <mentions>
      <mention mentionpersonId="{FAEA551B-9F54-4E8A-9231-C917D92D95CA}" mentionId="{8D2DD936-7139-BE4C-A9D2-74A6FC58E72E}" startIndex="0" length="22"/>
    </mentions>
  </threadedComment>
  <threadedComment ref="E357" dT="2025-10-21T15:45:39.78" personId="{81C0D849-82EF-4E66-B937-3309C060F065}" id="{4BD83223-7170-8F41-B580-60C435C3449F}" parentId="{6861A7FC-B009-3D42-853D-FADDB5E0B43F}">
    <text>Same as MDM_ID</text>
  </threadedComment>
  <threadedComment ref="F388" dT="2026-03-05T00:24:52.28" personId="{81C0D849-82EF-4E66-B937-3309C060F065}" id="{1BD081F8-D647-064B-ADA1-2F3879C96029}">
    <text xml:space="preserve">Included these in the BAR Activation KPIs sheet - not sure we want it here </text>
  </threadedComment>
</ThreadedComments>
</file>

<file path=xl/threadedComments/threadedComment8.xml><?xml version="1.0" encoding="utf-8"?>
<ThreadedComments xmlns="http://schemas.microsoft.com/office/spreadsheetml/2018/threadedcomments" xmlns:x="http://schemas.openxmlformats.org/spreadsheetml/2006/main">
  <threadedComment ref="G23" dT="2026-05-13T18:53:00.73" personId="{A2E9D667-BFAE-7A42-88D0-F855D871FBEA}" id="{29D22674-2AD1-4332-8EBC-EBDF0AEE99AD}">
    <text>maybe we could shorten this since the codes are detailed in the dictionary?</text>
  </threadedComment>
  <threadedComment ref="E24" dT="2026-04-27T20:26:23.51" personId="{246D8FBC-1DFB-4A74-B8B2-4D9E5C59EB4A}" id="{62BFB3C0-16D5-440E-9B12-E1C9CE682E63}">
    <text>@CHEN Ellie - ARTEFACT @TIKTINSKY Peter - ARTEFACT all perm status are duplicated across contactability and contact families. Is it normal ? If not which one should we keep. We may need to check with sapient which one they did use if they use it from for some audiences</text>
    <mentions>
      <mention mentionpersonId="{341545E2-C9B3-481E-8190-A541C9B62D0A}" mentionId="{D9A61708-890D-447D-99DB-DA999CF56DCF}" startIndex="0" length="22"/>
      <mention mentionpersonId="{E6F23284-CDFA-4CED-A5F5-880D6E39FF73}" mentionId="{D92FB43A-6C0A-4829-9617-16292F11DE1A}" startIndex="23" length="27"/>
    </mentions>
  </threadedComment>
  <threadedComment ref="E24" dT="2026-04-27T20:40:50.56" personId="{E07BD2C9-B359-471E-BC5F-10108CA519CC}" id="{741D1F7E-400A-414F-9B29-34EF39F1512E}" parentId="{62BFB3C0-16D5-440E-9B12-E1C9CE682E63}">
    <text>Hey, yes this is expected! TLDR: The versions in the "Contactability" sub-domain are essentially aggregate KPIs, while the versions in the "Contact Info" sub-domain are granular, per-contact descriptors. Since consumers often have multiple emails, phone numbers, and sometimes even multiple addresses, we need to be able to check opt-in status for the particular phone/email we are trying to activate. However, when  someone is simply creating an audience, they only need to know "can I contact this consumer via email" not "for which emails on file for this customer do I have permission to contact them." Both versions are essential, but to your point, we should use smart labels in HT to help business user comprehension.</text>
  </threadedComment>
  <threadedComment ref="E24" dT="2026-04-28T00:20:33.75" personId="{246D8FBC-1DFB-4A74-B8B2-4D9E5C59EB4A}" id="{8C74EB97-40A4-402B-91F5-ACF894E700D2}" parentId="{62BFB3C0-16D5-440E-9B12-E1C9CE682E63}">
    <text>Then we should use only contactability family to create audiences in HT and not contact family right ?</text>
  </threadedComment>
  <threadedComment ref="E24" dT="2026-04-28T14:32:16.14" personId="{E07BD2C9-B359-471E-BC5F-10108CA519CC}" id="{C46D7977-26B4-48A3-99A3-06F2ED131EB0}" parentId="{62BFB3C0-16D5-440E-9B12-E1C9CE682E63}">
    <text>That is the current user experience in HT as I understand it. The other assets still need to be pulled in to support cross-platform data sharing but this happens in the backend.</text>
  </threadedComment>
  <threadedComment ref="G42" dT="2026-05-13T19:42:48.44" personId="{A2E9D667-BFAE-7A42-88D0-F855D871FBEA}" id="{B94D1EBF-D4FE-46BC-B719-E54CBB3F026E}">
    <text>might benefit from removing "accumulated" and keeping "currently holds" to avoid confusion between this and lifetime balance</text>
  </threadedComment>
  <threadedComment ref="G52" dT="2026-05-13T19:52:02.96" personId="{A2E9D667-BFAE-7A42-88D0-F855D871FBEA}" id="{CB73D615-1E05-4FCE-843C-92CF0D175265}">
    <text>values detailed on the dictionary as well</text>
  </threadedComment>
  <threadedComment ref="B111" dT="2026-04-28T01:19:36.80" personId="{246D8FBC-1DFB-4A74-B8B2-4D9E5C59EB4A}" id="{2B0AF990-F354-4D6A-9D4F-4EB5F638575B}">
    <text>@TIKTINSKY Peter - ARTEFACT this table is a mix of different business family ; any rationale behind the merge into 1 tech table ? This is mirrored as is in HT and family is only labeled “acquisition” so this is confusing. Is this table planned to be remediated ? If not then we need to clarify family label in HY</text>
    <mentions>
      <mention mentionpersonId="{E6F23284-CDFA-4CED-A5F5-880D6E39FF73}" mentionId="{4D5C41D7-C0E6-4CB2-B58E-6A63734DC04C}" startIndex="0" length="27"/>
    </mentions>
  </threadedComment>
  <threadedComment ref="D175" dT="2026-04-27T19:35:00.69" personId="{246D8FBC-1DFB-4A74-B8B2-4D9E5C59EB4A}" id="{B748F50D-2B02-460A-B400-4F46886BEE5E}">
    <text>@TIKTINSKY Peter - ARTEFACT Accenture had done a filter by division because of performance constraint but did Renovate team keep same logic ? They could have created same attribute for all divisions...</text>
    <mentions>
      <mention mentionpersonId="{E6F23284-CDFA-4CED-A5F5-880D6E39FF73}" mentionId="{74BF6D27-3C04-4E1F-AFF9-CCB54D9DD284}" startIndex="0" length="27"/>
    </mentions>
  </threadedComment>
  <threadedComment ref="D175" dT="2026-04-27T20:44:02.19" personId="{E07BD2C9-B359-471E-BC5F-10108CA519CC}" id="{052B47AE-C92A-B94D-AD69-5C4EDCF883BE}" parentId="{B748F50D-2B02-460A-B400-4F46886BEE5E}">
    <text>Accenture filtered by division within PowerBI (using a common set of tables in Databricks, but filtering them in PowerBi to decrease data model size). Renovate mirrors the same logic and the associated BAR KPIs sub-domain was designed closely with Accenture guidance - should not be an issue</text>
  </threadedComment>
  <threadedComment ref="E218" dT="2026-05-14T19:30:48.01" personId="{A2E9D667-BFAE-7A42-88D0-F855D871FBEA}" id="{45CDFC4A-84F9-454D-BB4F-78761EE3BC60}">
    <text>difference between input and append?</text>
  </threadedComment>
  <threadedComment ref="D310" dT="2026-05-14T19:42:38.71" personId="{A2E9D667-BFAE-7A42-88D0-F855D871FBEA}" id="{B991A87C-9994-436F-9F7A-326DD1710277}">
    <text>columns only needed for global, flagged for supergold removal</text>
  </threadedComment>
  <threadedComment ref="D348" dT="2026-05-14T19:58:14.94" personId="{A2E9D667-BFAE-7A42-88D0-F855D871FBEA}" id="{17A800D6-A7E3-4954-8375-E138F101AFFD}">
    <text>same as the other, do we need it?</text>
  </threadedComment>
  <threadedComment ref="D379" dT="2026-05-14T19:59:50.52" personId="{A2E9D667-BFAE-7A42-88D0-F855D871FBEA}" id="{1D2301BB-5999-4B99-B6F9-CF826F46BDD8}">
    <text>the deliveryID + deliveryID date follows a logic that makes them the same as campaign id and campaign date, but marks if they were delivered, maybe we don't need this structutre here</text>
  </threadedComment>
  <threadedComment ref="D477" dT="2026-04-28T02:46:54.72" personId="{246D8FBC-1DFB-4A74-B8B2-4D9E5C59EB4A}" id="{4A12F610-EDA7-401F-804D-F0FC6AEA6D9C}">
    <text>@TIKTINSKY Peter - ARTEFACT is it EAN/UPC code then same value than in product_ean attribute ? Need to check in databricks</text>
    <mentions>
      <mention mentionpersonId="{E6F23284-CDFA-4CED-A5F5-880D6E39FF73}" mentionId="{D0894FE5-85EA-495B-B5F7-89352D535AD3}" startIndex="0" length="27"/>
    </mentions>
  </threadedComment>
  <threadedComment ref="D477" dT="2026-04-28T14:29:57.17" personId="{E07BD2C9-B359-471E-BC5F-10108CA519CC}" id="{DF295BD5-35EB-4359-B655-F8D9896391C4}" parentId="{4A12F610-EDA7-401F-804D-F0FC6AEA6D9C}">
    <text>EAN, SKU, and ID are all distinct. I can confirm that product_ean is EAN.</text>
  </threadedComment>
  <threadedComment ref="E482" dT="2026-04-28T03:02:23.50" personId="{246D8FBC-1DFB-4A74-B8B2-4D9E5C59EB4A}" id="{0A17E2E0-A5F4-4DFF-8BC7-EF9A96BE01F7}">
    <text>@TIKTINSKY Peter - ARTEFACT level 5 is missing</text>
    <mentions>
      <mention mentionpersonId="{E6F23284-CDFA-4CED-A5F5-880D6E39FF73}" mentionId="{5CA40034-DD6F-415D-83D6-DCE300EFF633}" startIndex="0" length="27"/>
    </mentions>
  </threadedComment>
  <threadedComment ref="E482" dT="2026-04-28T14:29:13.40" personId="{E07BD2C9-B359-471E-BC5F-10108CA519CC}" id="{FED4A451-03BB-4B10-BFAC-BA39BD6CFC01}" parentId="{0A17E2E0-A5F4-4DFF-8BC7-EF9A96BE01F7}">
    <text>level 5 is not actively used and it is almost entirely null. Purposeful omission</text>
  </threadedComment>
</ThreadedComments>
</file>

<file path=xl/threadedComments/threadedComment9.xml><?xml version="1.0" encoding="utf-8"?>
<ThreadedComments xmlns="http://schemas.microsoft.com/office/spreadsheetml/2018/threadedcomments" xmlns:x="http://schemas.openxmlformats.org/spreadsheetml/2006/main">
  <threadedComment ref="G2" dT="2026-04-30T14:25:52.81" personId="{A2E9D667-BFAE-7A42-88D0-F855D871FBEA}" id="{9B3A4735-2DE5-421C-8E1C-BE49D78C6F1A}">
    <text>BDMD data is pending here, we will work with Jeremy to get the definitions</text>
  </threadedComment>
  <threadedComment ref="B104" dT="2026-04-28T18:37:15.07" personId="{FEC2BFE8-E999-9C47-BA45-DA44B3112485}" id="{AA68075A-70B7-41A4-9ACB-7EC4D4A8BECA}" done="1">
    <text>@CIDADE Ian - ARTEFACT  - where did the tables go for here and 109? Can we put them back?</text>
    <mentions>
      <mention mentionpersonId="{7D000D55-3DF9-4C3F-9695-CB82996AFF2F}" mentionId="{20A00E89-1911-4E68-8CAA-B7AB3B35F955}" startIndex="0" length="22"/>
    </mentions>
  </threadedComment>
</ThreadedComments>
</file>

<file path=xl/threadedComments/threadedComment10.xml><?xml version="1.0" encoding="utf-8"?>
<ThreadedComments xmlns="http://schemas.microsoft.com/office/spreadsheetml/2018/threadedcomments" xmlns:x="http://schemas.openxmlformats.org/spreadsheetml/2006/main">
  <threadedComment ref="I24" dT="2026-05-13T18:53:00.73" personId="{A2E9D667-BFAE-7A42-88D0-F855D871FBEA}" id="{3B26D49A-03D6-7442-831F-FBAC5F8FFDF3}">
    <text>maybe we could shorten this since the codes are detailed in the dictionary?</text>
  </threadedComment>
  <threadedComment ref="E25" dT="2026-04-27T20:26:23.51" personId="{246D8FBC-1DFB-4A74-B8B2-4D9E5C59EB4A}" id="{ECF0EFF7-13C6-A148-93E0-602E97DB5EF6}">
    <text>@CHEN Ellie - ARTEFACT @TIKTINSKY Peter - ARTEFACT all perm status are duplicated across contactability and contact families. Is it normal ? If not which one should we keep. We may need to check with sapient which one they did use if they use it from for some audiences</text>
    <mentions>
      <mention mentionpersonId="{341545E2-C9B3-481E-8190-A541C9B62D0A}" mentionId="{08C34784-3230-1B4D-8959-7C2D2A1538DD}" startIndex="0" length="22"/>
      <mention mentionpersonId="{E6F23284-CDFA-4CED-A5F5-880D6E39FF73}" mentionId="{9EDF3539-2EBE-2144-8DD0-323D1197FFD9}" startIndex="23" length="27"/>
    </mentions>
  </threadedComment>
  <threadedComment ref="E25" dT="2026-04-27T20:40:50.56" personId="{E07BD2C9-B359-471E-BC5F-10108CA519CC}" id="{2930B8D9-BF8D-AF44-998D-22CE01494CED}" parentId="{ECF0EFF7-13C6-A148-93E0-602E97DB5EF6}">
    <text>Hey, yes this is expected! TLDR: The versions in the "Contactability" sub-domain are essentially aggregate KPIs, while the versions in the "Contact Info" sub-domain are granular, per-contact descriptors. Since consumers often have multiple emails, phone numbers, and sometimes even multiple addresses, we need to be able to check opt-in status for the particular phone/email we are trying to activate. However, when  someone is simply creating an audience, they only need to know "can I contact this consumer via email" not "for which emails on file for this customer do I have permission to contact them." Both versions are essential, but to your point, we should use smart labels in HT to help business user comprehension.</text>
  </threadedComment>
  <threadedComment ref="E25" dT="2026-04-28T00:20:33.75" personId="{246D8FBC-1DFB-4A74-B8B2-4D9E5C59EB4A}" id="{01015091-DC80-BE45-8F1C-1CC582CDE503}" parentId="{ECF0EFF7-13C6-A148-93E0-602E97DB5EF6}">
    <text>Then we should use only contactability family to create audiences in HT and not contact family right ?</text>
  </threadedComment>
  <threadedComment ref="E25" dT="2026-04-28T14:32:16.14" personId="{E07BD2C9-B359-471E-BC5F-10108CA519CC}" id="{52D903BF-5528-8745-B065-E3267943B035}" parentId="{ECF0EFF7-13C6-A148-93E0-602E97DB5EF6}">
    <text>That is the current user experience in HT as I understand it. The other assets still need to be pulled in to support cross-platform data sharing but this happens in the backend.</text>
  </threadedComment>
  <threadedComment ref="I43" dT="2026-05-13T19:42:48.44" personId="{A2E9D667-BFAE-7A42-88D0-F855D871FBEA}" id="{DE4730C1-4D45-9E4E-ADA6-AB6CA79BA585}">
    <text>might benefit from removing "accumulated" and keeping "currently holds" to avoid confusion between this and lifetime balance</text>
  </threadedComment>
  <threadedComment ref="I53" dT="2026-05-13T19:52:02.96" personId="{A2E9D667-BFAE-7A42-88D0-F855D871FBEA}" id="{86BD221C-B0B0-724D-9DFD-A9002B15CA7F}">
    <text>values detailed on the dictionary as well</text>
  </threadedComment>
  <threadedComment ref="B110" dT="2026-04-28T01:19:36.80" personId="{246D8FBC-1DFB-4A74-B8B2-4D9E5C59EB4A}" id="{1C311604-CB3D-6B4C-A3B5-914174F9A18E}">
    <text>@TIKTINSKY Peter - ARTEFACT this table is a mix of different business family ; any rationale behind the merge into 1 tech table ? This is mirrored as is in HT and family is only labeled “acquisition” so this is confusing. Is this table planned to be remediated ? If not then we need to clarify family label in HY</text>
    <mentions>
      <mention mentionpersonId="{E6F23284-CDFA-4CED-A5F5-880D6E39FF73}" mentionId="{6CF3F103-53D2-AD44-B219-A3677E757D85}" startIndex="0" length="27"/>
    </mentions>
  </threadedComment>
  <threadedComment ref="D172" dT="2026-04-27T19:35:00.69" personId="{246D8FBC-1DFB-4A74-B8B2-4D9E5C59EB4A}" id="{1C1A26DB-8C7B-644F-A5AA-3C5DBCC281C1}">
    <text>@TIKTINSKY Peter - ARTEFACT Accenture had done a filter by division because of performance constraint but did Renovate team keep same logic ? They could have created same attribute for all divisions...</text>
    <mentions>
      <mention mentionpersonId="{E6F23284-CDFA-4CED-A5F5-880D6E39FF73}" mentionId="{A491CEFF-DE42-704E-A915-23AEFCE1FD16}" startIndex="0" length="27"/>
    </mentions>
  </threadedComment>
  <threadedComment ref="D172" dT="2026-04-27T20:44:02.19" personId="{E07BD2C9-B359-471E-BC5F-10108CA519CC}" id="{3AA7515C-243B-1247-8EC4-EB93444FC522}" parentId="{1C1A26DB-8C7B-644F-A5AA-3C5DBCC281C1}">
    <text>Accenture filtered by division within PowerBI (using a common set of tables in Databricks, but filtering them in PowerBi to decrease data model size). Renovate mirrors the same logic and the associated BAR KPIs sub-domain was designed closely with Accenture guidance - should not be an issue</text>
  </threadedComment>
  <threadedComment ref="E215" dT="2026-05-14T19:30:48.01" personId="{A2E9D667-BFAE-7A42-88D0-F855D871FBEA}" id="{BEB59D2F-293A-D54A-9EE8-E72018523BF8}">
    <text>difference between input and append?</text>
  </threadedComment>
  <threadedComment ref="D365" dT="2026-05-14T19:59:50.52" personId="{A2E9D667-BFAE-7A42-88D0-F855D871FBEA}" id="{AE7FC1C8-B57D-2E4C-AFB8-57858BD1C547}">
    <text>the deliveryID + deliveryID date follows a logic that makes them the same as campaign id and campaign date, but marks if they were delivered, maybe we don't need this structutre here</text>
  </threadedComment>
  <threadedComment ref="E460" dT="2026-06-16T14:47:53.91" personId="{E07BD2C9-B359-471E-BC5F-10108CA519CC}" id="{1228EDA0-7522-BF48-859D-EA1B5E004115}">
    <text>Shouldn't we remove this from the end table since we are flattening this array into the other fields listed below?</text>
  </threadedComment>
  <threadedComment ref="E460" dT="2026-06-16T18:58:41.88" personId="{A2E9D667-BFAE-7A42-88D0-F855D871FBEA}" id="{FE9EB2EC-7F5C-4F8A-AC32-9405CB08D7D4}" parentId="{1228EDA0-7522-BF48-859D-EA1B5E004115}">
    <text>yes actually, forgot to flag it, this field is what generated all the other columsn</text>
  </threadedComment>
  <threadedComment ref="E462" dT="2026-06-17T14:57:28.25" personId="{A2E9D667-BFAE-7A42-88D0-F855D871FBEA}" id="{A98B0F3B-2228-42F5-A31A-EF9B14B84D78}">
    <text>as of today DBX used the wrong columns for the pivoting and will be remade</text>
  </threadedComment>
  <threadedComment ref="E462" dT="2026-06-17T14:58:03.98" personId="{A2E9D667-BFAE-7A42-88D0-F855D871FBEA}" id="{9E51D93D-B1E3-4CDF-A7ED-80FBDEE58C1C}" parentId="{A98B0F3B-2228-42F5-A31A-EF9B14B84D78}">
    <text>all ga4 columns below will change</text>
  </threadedComment>
  <threadedComment ref="D490" dT="2026-04-28T02:46:54.72" personId="{246D8FBC-1DFB-4A74-B8B2-4D9E5C59EB4A}" id="{2B8B016F-782A-0544-8232-3EEBF40CAA5C}">
    <text>@TIKTINSKY Peter - ARTEFACT is it EAN/UPC code then same value than in product_ean attribute ? Need to check in databricks</text>
    <mentions>
      <mention mentionpersonId="{E6F23284-CDFA-4CED-A5F5-880D6E39FF73}" mentionId="{83FB88B8-B0D4-A544-B06E-F1BCE3131124}" startIndex="0" length="27"/>
    </mentions>
  </threadedComment>
  <threadedComment ref="D490" dT="2026-04-28T14:29:57.17" personId="{E07BD2C9-B359-471E-BC5F-10108CA519CC}" id="{F045DF84-7E5D-C240-9F70-CEE5CF0689AE}" parentId="{2B8B016F-782A-0544-8232-3EEBF40CAA5C}">
    <text>EAN, SKU, and ID are all distinct. I can confirm that product_ean is EAN.</text>
  </threadedComment>
  <threadedComment ref="E495" dT="2026-04-28T03:02:23.50" personId="{246D8FBC-1DFB-4A74-B8B2-4D9E5C59EB4A}" id="{01987171-CD62-4D4B-A13C-870708EC2932}">
    <text>@TIKTINSKY Peter - ARTEFACT level 5 is missing</text>
    <mentions>
      <mention mentionpersonId="{E6F23284-CDFA-4CED-A5F5-880D6E39FF73}" mentionId="{51D8EC43-0F37-B941-9DE8-ACCAD479CBA9}" startIndex="0" length="27"/>
    </mentions>
  </threadedComment>
  <threadedComment ref="E495" dT="2026-04-28T14:29:13.40" personId="{E07BD2C9-B359-471E-BC5F-10108CA519CC}" id="{BCA11494-D369-C54B-AA14-283FFACF6C93}" parentId="{01987171-CD62-4D4B-A13C-870708EC2932}">
    <text>level 5 is not actively used and it is almost entirely null. Purposeful omission</text>
  </threadedComment>
  <threadedComment ref="D522" dT="2026-05-14T19:42:38.71" personId="{A2E9D667-BFAE-7A42-88D0-F855D871FBEA}" id="{04B60C2D-AD3D-E741-A891-AA69BB58C254}">
    <text>are these necessary?</text>
  </threadedComment>
  <threadedComment ref="D524" dT="2026-05-14T19:58:14.94" personId="{A2E9D667-BFAE-7A42-88D0-F855D871FBEA}" id="{5BE556DB-DC7B-9445-89F1-83D497EDDFD2}">
    <text>same as the other, do we need it?</text>
  </threadedComment>
</ThreadedComments>
</file>

<file path=xl/threadedComments/threadedComment11.xml><?xml version="1.0" encoding="utf-8"?>
<ThreadedComments xmlns="http://schemas.microsoft.com/office/spreadsheetml/2018/threadedcomments" xmlns:x="http://schemas.openxmlformats.org/spreadsheetml/2006/main">
  <threadedComment ref="D1" dT="2026-04-21T18:55:12.63" personId="{FEC2BFE8-E999-9C47-BA45-DA44B3112485}" id="{037AB39B-E1EA-47EE-A2C7-4BBB1A26FAEE}">
    <text>@MALIDOR Clement - VIE  - Can you please make sure this is updated with the newest version of the KPI Catalog please?</text>
    <mentions>
      <mention mentionpersonId="{BE8FBDAD-95C5-C24D-8926-5C670AACF0D4}" mentionId="{94A8C8FD-F3A0-444D-8F84-48C22D6AE433}" startIndex="0" length="22"/>
    </mentions>
  </threadedComment>
  <threadedComment ref="B5" dT="2025-12-01T14:44:51.57" personId="{FEC2BFE8-E999-9C47-BA45-DA44B3112485}" id="{E488B591-59A1-A94D-B107-4805DE2CF78B}">
    <text xml:space="preserve">@GNAD Julia - ARTEFACT - why does this say “copied”? </text>
    <mentions>
      <mention mentionpersonId="{FAEA551B-9F54-4E8A-9231-C917D92D95CA}" mentionId="{126DEFB7-7A4F-C141-BD92-0AE1E397E977}" startIndex="0" length="22"/>
    </mentions>
  </threadedComment>
</ThreadedComments>
</file>

<file path=xl/threadedComments/threadedComment12.xml><?xml version="1.0" encoding="utf-8"?>
<ThreadedComments xmlns="http://schemas.microsoft.com/office/spreadsheetml/2018/threadedcomments" xmlns:x="http://schemas.openxmlformats.org/spreadsheetml/2006/main">
  <threadedComment ref="F3" dT="2025-12-08T16:37:24.65" personId="{FEC2BFE8-E999-9C47-BA45-DA44B3112485}" id="{0D1ED399-7C6B-4A0A-AE03-EDCA530D857C}">
    <text>Explanation of what the KPI measures, its purpose, and how it is used by the business.</text>
  </threadedComment>
  <threadedComment ref="E11" dT="2026-03-05T00:22:58.35" personId="{81C0D849-82EF-4E66-B937-3309C060F065}" id="{844765FE-2967-44AC-8DA5-B99C5173621F}">
    <text>AOV_previous_year_bucket
AOV_last_12_months_bucket
AOV_months_9_to_12_bucket
AOV_months_6_to_9_bucket
AOV_months_3_to_6_bucket
AOV_last_3_months_bucket</text>
  </threadedComment>
  <threadedComment ref="F20" dT="2025-12-16T23:18:50.36" personId="{81C0D849-82EF-4E66-B937-3309C060F065}" id="{088565CD-F1B8-40DA-B5EA-16D285DFE473}">
    <text>This definition is being confirmed</text>
  </threadedComment>
</ThreadedComments>
</file>

<file path=xl/threadedComments/threadedComment13.xml><?xml version="1.0" encoding="utf-8"?>
<ThreadedComments xmlns="http://schemas.microsoft.com/office/spreadsheetml/2018/threadedcomments" xmlns:x="http://schemas.openxmlformats.org/spreadsheetml/2006/main">
  <threadedComment ref="C3" dT="2025-12-08T16:36:58.83" personId="{FEC2BFE8-E999-9C47-BA45-DA44B3112485}" id="{7AB56152-34E4-0447-8C4C-13820ED43FD9}">
    <text>This is the name of the KPI being tracked</text>
  </threadedComment>
  <threadedComment ref="D3" dT="2025-12-08T16:37:24.65" personId="{FEC2BFE8-E999-9C47-BA45-DA44B3112485}" id="{621CF48C-A6A2-0143-97C5-D2285696AA2F}">
    <text>Explanation of what the KPI measures, its purpose, and how it is used by the business.</text>
  </threadedComment>
  <threadedComment ref="E3" dT="2025-12-08T16:38:40.23" personId="{FEC2BFE8-E999-9C47-BA45-DA44B3112485}" id="{D1F29DF0-AEE3-DA46-BDED-57F933364A18}">
    <text xml:space="preserve">Defines the required historical length of data (e.g., Last 12 moths, 18 months, etc.) and any specific aggregation or filtering criteria (e.g., 3 month windows, 6-9 month segments etc.) needed for the KPI calculation/use case </text>
  </threadedComment>
  <threadedComment ref="F3" dT="2025-12-08T16:39:54.06" personId="{FEC2BFE8-E999-9C47-BA45-DA44B3112485}" id="{7BCD1C5A-13B7-7A4E-9FCE-F19CB3C1BFF1}">
    <text xml:space="preserve">Specifies the distinct values, tiers, or segments that the KPI can hold, along with the precise criteria/requirements defining each (e.g., Active Buyer = Customer who purchased in the last 12 months, etc.) </text>
  </threadedComment>
  <threadedComment ref="G3" dT="2025-12-08T16:41:31.52" personId="{FEC2BFE8-E999-9C47-BA45-DA44B3112485}" id="{FFDDDF49-127A-634C-8598-15F7DBF3B705}">
    <text>The specific names of the raw or calculated attributes as they are defined and stored within the Accenture backend/Databricks environment. A KPI may be composed of multiple attributes (e.g., Email Click Rate = Clicked Email + Delivered Email).</text>
  </threadedComment>
  <threadedComment ref="H3" dT="2025-12-08T16:41:06.34" personId="{FEC2BFE8-E999-9C47-BA45-DA44B3112485}" id="{366A20C4-3CB7-9C43-A552-8ED64846C8F7}">
    <text>Name of the specific Databricks table(s) where the underlying Accenture Backend Attributes are physically located.</text>
  </threadedComment>
  <threadedComment ref="I3" dT="2025-12-08T16:42:16.28" personId="{FEC2BFE8-E999-9C47-BA45-DA44B3112485}" id="{79817871-4F0D-674F-AC4B-011E30E91A94}">
    <text>The names of the corresponding attributes from the DDX that are used to build this KPI. 
Note: These are drawn from the attributes already listed in the 'All Domains' column and do not represent additional data needed.</text>
  </threadedComment>
  <threadedComment ref="J3" dT="2025-12-08T16:42:38.99" personId="{FEC2BFE8-E999-9C47-BA45-DA44B3112485}" id="{F6B2999D-E128-2449-B6AB-25AFE79183BC}">
    <text>Indicates whether the underlying data/attribute for this KPI is currently available (Yes) or missing (No) in the context of the 'All Domains' column and the Renovate scope.</text>
  </threadedComment>
  <threadedComment ref="K3" dT="2025-12-08T16:43:01.53" personId="{FEC2BFE8-E999-9C47-BA45-DA44B3112485}" id="{F3461EF7-3B1F-124F-B2CE-9F0997F2E97D}">
    <text>The name of the original table within the DDX structure where the DDX Attributes can be found.</text>
  </threadedComment>
  <threadedComment ref="I11" dT="2025-12-08T16:26:10.62" personId="{81C0D849-82EF-4E66-B937-3309C060F065}" id="{F8E00979-BA62-4FBC-98CF-0A15FCF0F78E}">
    <text>Made of division_code, brand_code, brand_customer_id, months_since)acquired_in_brand</text>
  </threadedComment>
  <threadedComment ref="I12" dT="2025-12-08T16:27:12.26" personId="{81C0D849-82EF-4E66-B937-3309C060F065}" id="{DCBD0A68-1AC5-45F9-B1AE-22FA3C796BD9}">
    <text>Made of last_order_date</text>
  </threadedComment>
  <threadedComment ref="I13" dT="2025-12-08T16:18:38.93" personId="{81C0D849-82EF-4E66-B937-3309C060F065}" id="{28DC7BB9-EE15-4BCE-82D8-891B823F190E}">
    <text>Made of acquisition_date_key</text>
  </threadedComment>
  <threadedComment ref="K13" dT="2025-12-05T16:19:31.64" personId="{81C0D849-82EF-4E66-B937-3309C060F065}" id="{37F3ADA9-A7FA-4577-B806-E760849FA5AE}">
    <text>Need to ensure this is correct table</text>
  </threadedComment>
  <threadedComment ref="I14" dT="2025-12-08T16:19:03.05" personId="{81C0D849-82EF-4E66-B937-3309C060F065}" id="{3B05F39D-7DB7-4C1F-AC2E-F46370CF72A2}">
    <text>Made of order_date</text>
  </threadedComment>
  <threadedComment ref="I15" dT="2025-12-08T16:19:16.29" personId="{81C0D849-82EF-4E66-B937-3309C060F065}" id="{27999B8E-F9A1-424C-AC66-2ED22A040921}">
    <text>Made of order_date</text>
  </threadedComment>
  <threadedComment ref="K25" dT="2025-12-05T16:22:59.16" personId="{81C0D849-82EF-4E66-B937-3309C060F065}" id="{906CC927-9297-4FF7-BEE7-CF6289E5CE03}">
    <text xml:space="preserve">This is the table Accenture is using, but I need to see which base counterpart we are using </text>
  </threadedComment>
  <threadedComment ref="I51" dT="2025-12-05T16:45:21.19" personId="{81C0D849-82EF-4E66-B937-3309C060F065}" id="{1F00D2D1-8152-4202-84D6-5BC66DC2557B}">
    <text>They use order_date, in our glossary, we have that this is covered by date_key</text>
  </threadedComment>
  <threadedComment ref="I59" dT="2025-12-05T16:49:51.24" personId="{81C0D849-82EF-4E66-B937-3309C060F065}" id="{4816F63B-89EA-43D7-8C3D-EE18CACD11C9}">
    <text>Logic behind this: to_date(event_dt)</text>
  </threadedComment>
  <threadedComment ref="I60" dT="2025-12-05T18:01:25.00" personId="{81C0D849-82EF-4E66-B937-3309C060F065}" id="{05FA73E0-91F5-455D-AC07-3ACA30120855}">
    <text>This is made up of review_date, which is made of to_date_interaction_dt</text>
  </threadedComment>
  <threadedComment ref="I61" dT="2025-12-08T16:54:25.99" personId="{81C0D849-82EF-4E66-B937-3309C060F065}" id="{70E59E9C-2BAD-4460-BBC0-F65A6AECCB07}">
    <text>Made of date_key</text>
  </threadedComment>
  <threadedComment ref="I67" dT="2025-12-08T16:48:57.69" personId="{81C0D849-82EF-4E66-B937-3309C060F065}" id="{87F5B8C2-872D-444E-B425-E0CDD503C24B}">
    <text>To_date(interaction_dt)</text>
  </threadedComment>
  <threadedComment ref="I69" dT="2025-12-08T16:52:30.91" personId="{81C0D849-82EF-4E66-B937-3309C060F065}" id="{BE6B8688-79BF-4921-A953-D989EC2DAC88}">
    <text>Made of acquisition_date_key</text>
  </threadedComment>
  <threadedComment ref="I75" dT="2025-12-05T18:04:59.57" personId="{81C0D849-82EF-4E66-B937-3309C060F065}" id="{754CA31B-E145-4850-AAAB-7A266CA27AA1}">
    <text>A calculation using acquisition_date_key</text>
  </threadedComment>
  <threadedComment ref="I101" dT="2025-12-05T18:20:28.34" personId="{81C0D849-82EF-4E66-B937-3309C060F065}" id="{6D94FEDF-3F10-43CB-8287-A25FCE9F9B93}">
    <text xml:space="preserve">Made up of months_since_acquired_in_brand, which uses acquisition_date_key
</text>
  </threadedComment>
  <threadedComment ref="I103" dT="2025-12-05T18:19:03.86" personId="{81C0D849-82EF-4E66-B937-3309C060F065}" id="{9A96C8C6-5079-40F6-8BA2-F3E09E105A45}">
    <text>Made of order_date and order_num and dates (coding)</text>
  </threadedComment>
  <threadedComment ref="I113" dT="2025-12-08T16:26:10.62" personId="{81C0D849-82EF-4E66-B937-3309C060F065}" id="{6AF1B532-AA41-4F5D-95E6-349C43AC87FE}">
    <text>Made of division_code, brand_code, brand_customer_id, months_since)acquired_in_brand</text>
  </threadedComment>
  <threadedComment ref="I114" dT="2025-12-08T16:27:12.26" personId="{81C0D849-82EF-4E66-B937-3309C060F065}" id="{1C0BB28F-2CF0-4107-ADE9-A67E5E0F37BF}">
    <text>Made of last_order_date</text>
  </threadedComment>
  <threadedComment ref="I115" dT="2025-12-08T16:18:38.93" personId="{81C0D849-82EF-4E66-B937-3309C060F065}" id="{13D2C2CE-21D8-42CA-BB4C-B3FF9B60F5E2}">
    <text>Made of acquisition_date_key</text>
  </threadedComment>
  <threadedComment ref="I116" dT="2025-12-08T16:19:03.05" personId="{81C0D849-82EF-4E66-B937-3309C060F065}" id="{5464A30C-DC9B-40B5-ABD7-ECEF39B0BFBF}">
    <text>Made of order_date</text>
  </threadedComment>
  <threadedComment ref="I117" dT="2025-12-08T16:19:16.29" personId="{81C0D849-82EF-4E66-B937-3309C060F065}" id="{28D73A0F-D079-4BD6-BB84-51ACAEAE1FDA}">
    <text>Made of order_date</text>
  </threadedComment>
  <threadedComment ref="I130" dT="2025-12-05T18:29:55.74" personId="{81C0D849-82EF-4E66-B937-3309C060F065}" id="{7EC33824-2909-4748-861C-687F7A772E5A}">
    <text>Order_date order_num</text>
  </threadedComment>
  <threadedComment ref="I131" dT="2025-12-05T18:30:23.77" personId="{81C0D849-82EF-4E66-B937-3309C060F065}" id="{E9556E38-601A-43E8-97FE-5CC72AA0B304}">
    <text>Order_date, net_sales</text>
  </threadedComment>
  <threadedComment ref="I141" dT="2025-12-08T18:20:21.84" personId="{81C0D849-82EF-4E66-B937-3309C060F065}" id="{40419BFB-B708-432B-84D0-EDEC2A25D55A}">
    <text>Brand_customer_id</text>
  </threadedComment>
  <threadedComment ref="I143" dT="2025-12-08T18:19:30.55" personId="{81C0D849-82EF-4E66-B937-3309C060F065}" id="{A0A8FF18-E77E-4BD5-98D4-3C0FFAFF4187}">
    <text>Sum(net_order_qty)</text>
  </threadedComment>
  <threadedComment ref="I154" dT="2025-12-08T18:18:06.10" personId="{81C0D849-82EF-4E66-B937-3309C060F065}" id="{4E6CAF81-28ED-4A32-AB40-D5E0D2AE6969}">
    <text> when OLD_Sales is null then NEW_sales
    when NEW_sales is null then OLD_Sales
    when  OLD_Sales = NEW_sales then OLD_sales
    when OLD_Sales &lt;&gt; NEW_sales then 0 end) as net_sales</text>
  </threadedComment>
  <threadedComment ref="I155" dT="2025-12-08T18:18:24.53" personId="{81C0D849-82EF-4E66-B937-3309C060F065}" id="{2F151835-779B-4C8C-8600-F9C32A0B6EE0}">
    <text xml:space="preserve"> when OLD_net_order_qty is null then NEW_net_order_qty
    when NEW_net_order_qty is null then OLD_net_order_qty
    when  OLD_net_order_qty = NEW_net_order_qty then OLD_net_order_qty
    when OLD_net_order_qty &lt;&gt; NEW_net_order_qty then 0 end) as net_order_qty</text>
  </threadedComment>
  <threadedComment ref="I156" dT="2025-12-08T18:21:12.09" personId="{81C0D849-82EF-4E66-B937-3309C060F065}" id="{727371BF-AE38-4B7A-8723-D515512FF92A}">
    <text xml:space="preserve"> sum(caa.OrderQty)/count(distinct caa.order_num)</text>
  </threadedComment>
  <threadedComment ref="I157" dT="2025-12-08T18:21:48.07" personId="{81C0D849-82EF-4E66-B937-3309C060F065}" id="{3668C84A-F402-4E41-B6A7-656833CA3075}">
    <text xml:space="preserve"> min(caa.FP_Date) as AcquisitionDate,
  min(caa.FP_Date) as FirstOrderDate,
  max(caa.LP_Date) as LastOrderDate
</text>
  </threadedComment>
  <threadedComment ref="I170" dT="2025-12-08T18:24:56.57" personId="{81C0D849-82EF-4E66-B937-3309C060F065}" id="{7A0B6245-FFC4-4362-8AEE-DA8F4F897CF1}">
    <text xml:space="preserve">CEIL(row_num / size_decile)
</text>
  </threadedComment>
  <threadedComment ref="I170" dT="2025-12-08T18:25:13.24" personId="{81C0D849-82EF-4E66-B937-3309C060F065}" id="{C8EBBCA4-E8BB-4A21-BDA0-E1B55C405DE1}" parentId="{7A0B6245-FFC4-4362-8AEE-DA8F4F897CF1}">
    <text xml:space="preserve">(select *, ROW_NUMBER() OVER (PARTITION BY BRAND_code ORDER BY CLTV ASC) AS row_num
</text>
  </threadedComment>
  <threadedComment ref="I176" dT="2025-12-08T18:33:00.45" personId="{81C0D849-82EF-4E66-B937-3309C060F065}" id="{69E38A6C-AF07-40D7-A5FF-1D80B4D6E6D0}">
    <text>Brand_code, brand_customer_id, count(disctinct order_num)</text>
  </threadedComment>
  <threadedComment ref="I197" dT="2025-12-08T16:26:10.62" personId="{81C0D849-82EF-4E66-B937-3309C060F065}" id="{62B1316D-0F05-4658-9FD0-42AC56EC572B}">
    <text>Made of division_code, brand_code, brand_customer_id, months_since)acquired_in_brand</text>
  </threadedComment>
  <threadedComment ref="I198" dT="2025-12-08T16:27:12.26" personId="{81C0D849-82EF-4E66-B937-3309C060F065}" id="{E033B230-47FF-4721-9D22-509FE4A3E8C3}">
    <text>Made of last_order_date</text>
  </threadedComment>
  <threadedComment ref="I199" dT="2025-12-08T16:18:38.93" personId="{81C0D849-82EF-4E66-B937-3309C060F065}" id="{956DAE80-63E3-4470-B357-197AAAE98539}">
    <text>Made of acquisition_date_key</text>
  </threadedComment>
  <threadedComment ref="I200" dT="2025-12-08T16:19:03.05" personId="{81C0D849-82EF-4E66-B937-3309C060F065}" id="{C12DD765-BC10-4A1B-8681-DF772FC057CF}">
    <text>Made of order_date</text>
  </threadedComment>
  <threadedComment ref="I201" dT="2025-12-08T16:19:16.29" personId="{81C0D849-82EF-4E66-B937-3309C060F065}" id="{74347656-4356-49EE-9C21-9FF9FF386E6A}">
    <text>Made of order_date</text>
  </threadedComment>
  <threadedComment ref="G208" dT="2025-12-08T18:54:18.42" personId="{81C0D849-82EF-4E66-B937-3309C060F065}" id="{AA5CA7EB-808E-4D17-B7EA-0FE9064C17E9}">
    <text>This is a field that was created to get a filter</text>
  </threadedComment>
  <threadedComment ref="I210" dT="2025-12-08T18:53:08.92" personId="{81C0D849-82EF-4E66-B937-3309C060F065}" id="{88105270-CF20-478F-9098-3A15571A70FD}">
    <text>All 4 made up of division code</text>
  </threadedComment>
  <threadedComment ref="I215" dT="2025-12-08T19:00:28.47" personId="{81C0D849-82EF-4E66-B937-3309C060F065}" id="{96915C48-C702-45D5-8E3F-D3A7A2A8EB51}">
    <text>Division, global_customer_id, sum(net_sales)</text>
  </threadedComment>
  <threadedComment ref="I219" dT="2025-12-08T19:27:56.71" personId="{81C0D849-82EF-4E66-B937-3309C060F065}" id="{8E54B225-5C45-4F8D-86FA-7FFEC198CD13}">
    <text>No available query</text>
  </threadedComment>
  <threadedComment ref="C226" dT="2025-12-10T19:12:35.48" personId="{FEC2BFE8-E999-9C47-BA45-DA44B3112485}" id="{E4278F92-CADE-0049-8F3A-8AF01C20B79A}">
    <text>Needs to be re-calculated</text>
  </threadedComment>
  <threadedComment ref="I230" dT="2025-12-08T19:34:17.02" personId="{81C0D849-82EF-4E66-B937-3309C060F065}" id="{BF1CF815-DC4A-408F-921C-902F4D688D27}">
    <text>Made up of birth_date</text>
  </threadedComment>
  <threadedComment ref="C244" dT="2025-12-09T22:38:50.02" personId="{81C0D849-82EF-4E66-B937-3309C060F065}" id="{63395C1C-DD88-4E4C-BF81-CBC3AAA07F8C}">
    <text>We need this</text>
  </threadedComment>
  <threadedComment ref="C244" dT="2025-12-09T22:53:06.19" personId="{81C0D849-82EF-4E66-B937-3309C060F065}" id="{6779E5DE-EC14-4358-89E5-577F9B9FFFE2}" parentId="{63395C1C-DD88-4E4C-BF81-CBC3AAA07F8C}">
    <text>Find AOV per customer and then bucket it. Need to speak to Prerana - we want the step one - the table where people are given their dollar AOV
Also need to make sure that view is 1-1</text>
  </threadedComment>
  <threadedComment ref="E339" dT="2025-12-09T22:53:58.79" personId="{81C0D849-82EF-4E66-B937-3309C060F065}" id="{E50363E9-CEA9-414C-B714-73E7C2055B0C}">
    <text>Is there data for 18 months (is the view of 12months just for the BAR)</text>
  </threadedComment>
</ThreadedComments>
</file>

<file path=xl/threadedComments/threadedComment14.xml><?xml version="1.0" encoding="utf-8"?>
<ThreadedComments xmlns="http://schemas.microsoft.com/office/spreadsheetml/2018/threadedcomments" xmlns:x="http://schemas.openxmlformats.org/spreadsheetml/2006/main">
  <threadedComment ref="V1" dT="2025-10-20T12:58:31.06" personId="{246D8FBC-1DFB-4A74-B8B2-4D9E5C59EB4A}" id="{22E7CDEC-C2C1-AB4C-ACF5-E9CD6C06D60C}">
    <text>@GNAD Julia - ARTEFACT @CHEN Ellie - ARTEFACT is this a prioritization you did ? We need to associate use case to P1 to justify it</text>
    <mentions>
      <mention mentionpersonId="{FAEA551B-9F54-4E8A-9231-C917D92D95CA}" mentionId="{157F1774-ACA2-B940-8242-DEA595BAC334}" startIndex="0" length="22"/>
      <mention mentionpersonId="{341545E2-C9B3-481E-8190-A541C9B62D0A}" mentionId="{B30AB6CB-D2C2-9E42-A7A1-B3E45CDF9D98}" startIndex="23" length="22"/>
    </mentions>
  </threadedComment>
  <threadedComment ref="V1" dT="2025-10-20T14:10:36.51" personId="{81C0D849-82EF-4E66-B937-3309C060F065}" id="{8D7E8EEC-6F48-0846-B6DE-B9376E6ED3FA}" parentId="{22E7CDEC-C2C1-AB4C-ACF5-E9CD6C06D60C}">
    <text xml:space="preserve">The waves are from the Global One Consumer Profile. I will include how we defined our priority levels for the meeting tomorrow :) @GUILLOU Pierre-olivier </text>
    <mentions>
      <mention mentionpersonId="{F0EAC25D-71BB-480D-A7EC-7C8D589E19F8}" mentionId="{5A3460BB-EF7B-6A4B-9C5C-A97E9E2FAD0F}" startIndex="130" length="23"/>
    </mentions>
  </threadedComment>
  <threadedComment ref="F9" dT="2025-10-16T13:39:32.37" personId="{EB08A747-D541-894F-ACD2-AFA1D00336B4}" id="{0C4D9410-EB64-C043-A76A-172E3C17CC0F}">
    <text>@GNAD Julia - ARTEFACT, Isn’t this our brand_customer_ID or MDM_ID coming from IDR process?</text>
    <mentions>
      <mention mentionpersonId="{FAEA551B-9F54-4E8A-9231-C917D92D95CA}" mentionId="{81EEAF56-6B0A-B24F-98AF-A8D53C7292EE}" startIndex="0" length="22"/>
    </mentions>
  </threadedComment>
  <threadedComment ref="F9" dT="2025-10-21T15:45:39.78" personId="{81C0D849-82EF-4E66-B937-3309C060F065}" id="{6578C591-CAE5-DC48-BD1D-894386BB4E99}" parentId="{0C4D9410-EB64-C043-A76A-172E3C17CC0F}">
    <text>Same as MDM_ID</text>
  </threadedComment>
  <threadedComment ref="G16" dT="2025-10-09T17:30:18.36" personId="{E07BD2C9-B359-471E-BC5F-10108CA519CC}" id="{0BB365FC-8828-1D4C-8C1D-A1BC678C0B61}">
    <text>need to confirm whether global is looking for ltfg or campaign-specific control groups (or both)</text>
  </threadedComment>
  <threadedComment ref="F19" dT="2025-10-16T13:40:44.76" personId="{EB08A747-D541-894F-ACD2-AFA1D00336B4}" id="{BCA4FBC2-E268-0942-AD44-8E7D13BD5242}">
    <text>We aren’t collecting this anymore due to privacy regulations. Only month and day are requested now.</text>
  </threadedComment>
  <threadedComment ref="F21" dT="2025-10-16T13:41:56.03" personId="{EB08A747-D541-894F-ACD2-AFA1D00336B4}" id="{F7C52322-5FBF-C84E-B323-A7506CDC9852}">
    <text>We don’t ask this, I think there are ways to determine this from source, payment I believe could be a potenial use case but isn’t capture today.</text>
  </threadedComment>
  <threadedComment ref="F22" dT="2025-10-17T14:58:22.34" personId="{EB08A747-D541-894F-ACD2-AFA1D00336B4}" id="{40AFDEA6-267F-DD4D-BD0D-56615F2124E6}">
    <text>All NPS data back from qualtrics is capture in fact_nps_survey_results. We send post purchase surveys for both channels, while retail is only for KIE.</text>
  </threadedComment>
  <threadedComment ref="F22" dT="2025-10-20T14:35:22.33" personId="{81C0D849-82EF-4E66-B937-3309C060F065}" id="{059A8F1B-E046-8247-BFF3-600160C8696D}" parentId="{40AFDEA6-267F-DD4D-BD0D-56615F2124E6}">
    <text>@TIKTINSKY Peter - ARTEFACT so we can add this in</text>
    <mentions>
      <mention mentionpersonId="{E6F23284-CDFA-4CED-A5F5-880D6E39FF73}" mentionId="{254F42DA-82B4-524C-8B96-E33A19761988}" startIndex="0" length="27"/>
    </mentions>
  </threadedComment>
  <threadedComment ref="F26" dT="2025-10-17T15:23:07.36" personId="{EB08A747-D541-894F-ACD2-AFA1D00336B4}" id="{2DEC2F06-0E2B-3A40-87B1-ABB79C50992A}">
    <text>This one depends on what’s the purpose of this anonymization, if it’s related to the data retention, we aren’t doing that, we just drop the records from the database if they are applicable for deletion.</text>
  </threadedComment>
  <threadedComment ref="F36" dT="2025-10-17T15:30:11.09" personId="{EB08A747-D541-894F-ACD2-AFA1D00336B4}" id="{4BD6E7DD-3778-2840-956C-95F182AD045B}">
    <text>We don’t have a group opt-in but our T&amp;C are for all brands, we could potentially create this, we don’t do it today.</text>
  </threadedComment>
  <threadedComment ref="V36" dT="2025-10-15T18:54:02.91" personId="{81C0D849-82EF-4E66-B937-3309C060F065}" id="{E5249D15-2E58-C44A-9720-AF76045520AE}">
    <text>ALL IN ANALYTICS - NO WAVE</text>
  </threadedComment>
  <threadedComment ref="F37" dT="2025-10-17T15:30:46.00" personId="{EB08A747-D541-894F-ACD2-AFA1D00336B4}" id="{0B9DF01B-D5CA-C146-AAF5-DE070000CF4F}">
    <text>Doesn’t exist, we just capture an opt-out for target advertising ads coming from onetrust.</text>
  </threadedComment>
  <threadedComment ref="F38" dT="2025-10-17T17:07:42.49" personId="{EB08A747-D541-894F-ACD2-AFA1D00336B4}" id="{907E3B9C-AB20-B447-863F-3EDF973038F4}">
    <text>I’m not clear what will be the opt-in could enter in this bucket. Today we don’t have this.</text>
  </threadedComment>
  <threadedComment ref="F40" dT="2025-10-10T21:57:39.22" personId="{E07BD2C9-B359-471E-BC5F-10108CA519CC}" id="{83050CB5-D7F9-9441-A59B-440643522F31}">
    <text>there will be duplicates - sometimes we have multiple options for the same data request</text>
  </threadedComment>
  <threadedComment ref="F40" dT="2025-10-20T14:34:33.96" personId="{81C0D849-82EF-4E66-B937-3309C060F065}" id="{D75443B2-5486-B847-B225-761C23254899}" parentId="{83050CB5-D7F9-9441-A59B-440643522F31}">
    <text xml:space="preserve">@TIKTINSKY Peter - ARTEFACT fine to keep both though? </text>
    <mentions>
      <mention mentionpersonId="{E6F23284-CDFA-4CED-A5F5-880D6E39FF73}" mentionId="{842D75E9-228B-6D47-A2FF-004AE0CCED50}" startIndex="0" length="27"/>
    </mentions>
  </threadedComment>
  <threadedComment ref="F50" dT="2025-10-17T17:08:35.28" personId="{EB08A747-D541-894F-ACD2-AFA1D00336B4}" id="{626D9290-EEE4-CB46-9315-5559DE48F09A}">
    <text>We have this manage by UTM and send to the new attributes from the global acquisition framework, I’m not sure if something extra is expected for this.</text>
  </threadedComment>
  <threadedComment ref="H51" dT="2025-10-08T18:48:56.39" personId="{81C0D849-82EF-4E66-B937-3309C060F065}" id="{8B4F2F51-287A-B347-8072-4A46CF0010E3}">
    <text>@TIKTINSKY Peter - ARTEFACT vw_ga4_interactions_raw</text>
    <mentions>
      <mention mentionpersonId="{E6F23284-CDFA-4CED-A5F5-880D6E39FF73}" mentionId="{467C6891-6F43-E143-BE1B-802AA864F09B}" startIndex="0" length="27"/>
    </mentions>
  </threadedComment>
  <threadedComment ref="H51" dT="2025-10-13T20:09:06.78" personId="{81C0D849-82EF-4E66-B937-3309C060F065}" id="{45A8C56D-4E16-8041-ACC5-2A17EF32EDA9}" parentId="{8B4F2F51-287A-B347-8072-4A46CF0010E3}">
    <text>Not in this table, but if we need it, we can have DIT can do it (it does exist in a diff table - but these will be deprecated</text>
  </threadedComment>
  <threadedComment ref="H51" dT="2025-10-13T20:11:35.72" personId="{E07BD2C9-B359-471E-BC5F-10108CA519CC}" id="{1BBFFAA5-0056-A540-9B54-906D5297F88F}" parentId="{8B4F2F51-287A-B347-8072-4A46CF0010E3}">
    <text>a channel field 100% still exists in the new flow. Ask Steph for details</text>
  </threadedComment>
  <threadedComment ref="H51" dT="2025-10-13T20:17:30.52" personId="{81C0D849-82EF-4E66-B937-3309C060F065}" id="{0939AF94-4BD9-F64D-8140-998F94901D68}" parentId="{8B4F2F51-287A-B347-8072-4A46CF0010E3}">
    <text>It doesn't exist in the new ga4 raw table, they don't intake that info. If we want to we have to go through Deepti to see what we need</text>
  </threadedComment>
  <threadedComment ref="H51" dT="2025-10-13T20:17:47.44" personId="{81C0D849-82EF-4E66-B937-3309C060F065}" id="{FF024633-C41C-B64B-AEBE-38F451118961}" parentId="{8B4F2F51-287A-B347-8072-4A46CF0010E3}">
    <text>We can let Steph know, she is putting in a ticket</text>
  </threadedComment>
  <threadedComment ref="H51" dT="2025-10-13T20:26:55.86" personId="{E07BD2C9-B359-471E-BC5F-10108CA519CC}" id="{0F8C626E-5F31-F641-9606-77A9AE5E1ECF}" parentId="{8B4F2F51-287A-B347-8072-4A46CF0010E3}">
    <text>Sounds good. Romain spent a while setting up GA4 channel configs though, some I'm very surprised this isn't in the new table</text>
  </threadedComment>
  <threadedComment ref="H51" dT="2025-10-14T18:48:08.03" personId="{81C0D849-82EF-4E66-B937-3309C060F065}" id="{AA94E40E-DDEB-9A45-86BB-5F7643989669}" parentId="{8B4F2F51-287A-B347-8072-4A46CF0010E3}">
    <text>@PALANCA Stephanie - ARTEFACT Just adding you here for context with the ticket :)</text>
    <mentions>
      <mention mentionpersonId="{BC0D7CC2-A70F-4514-8277-6AE5CA8BD977}" mentionId="{524B47B8-1EE6-2948-9EB3-F7F2F5D3CD4B}" startIndex="0" length="29"/>
    </mentions>
  </threadedComment>
  <threadedComment ref="F74" dT="2025-10-17T17:09:15.94" personId="{EB08A747-D541-894F-ACD2-AFA1D00336B4}" id="{4077F4B2-56CE-BF49-BA14-4EC5E54FEDF1}">
    <text>Is this the rendenring of the email in a web version? I’m not sure we store this per customer in DBX.</text>
  </threadedComment>
  <threadedComment ref="F111" dT="2025-10-17T17:10:20.69" personId="{EB08A747-D541-894F-ACD2-AFA1D00336B4}" id="{1AF9F16F-60BB-9543-BB85-D067D800711E}">
    <text>I think beauty genius have some of this now, but we aren’t moving this data to an specific attribute, it doesn’t exist today.</text>
  </threadedComment>
  <threadedComment ref="F112" dT="2025-10-17T17:11:09.55" personId="{EB08A747-D541-894F-ACD2-AFA1D00336B4}" id="{F39B372E-B7F3-604F-A42D-79BBE1D31E2B}">
    <text>We store them all as part of the DSF service experience, is a 1 to many relationship. We should discuss the expectation of this field.</text>
  </threadedComment>
  <threadedComment ref="G114" dT="2025-10-14T13:16:13.59" personId="{69260C64-DA13-4F80-9E6E-604DDFEEAC0F}" id="{D1381D37-6D20-0141-A5EB-3B690C06AB16}">
    <text>should be replaced by: loyalty_status</text>
  </threadedComment>
  <threadedComment ref="G114" dT="2025-10-14T18:48:45.51" personId="{81C0D849-82EF-4E66-B937-3309C060F065}" id="{36D737A6-14D9-D741-AC3E-1261AED5BB4E}" parentId="{D1381D37-6D20-0141-A5EB-3B690C06AB16}">
    <text>@ESFANDIARI Nafsika - ARTEFACT why?Sorry just looking for more context :)</text>
    <mentions>
      <mention mentionpersonId="{84C120C9-58D2-44E0-A522-DE2CAAFBEDF4}" mentionId="{C299A292-0C33-BE41-9938-485D56765FE1}" startIndex="0" length="30"/>
    </mentions>
  </threadedComment>
  <threadedComment ref="G114" dT="2025-10-14T20:00:03.48" personId="{69260C64-DA13-4F80-9E6E-604DDFEEAC0F}" id="{9379FF93-F5D0-344D-94F8-6177B2C30A22}" parentId="{D1381D37-6D20-0141-A5EB-3B690C06AB16}">
    <text>not sure the key is helpful. What is helpful to understand if someone is 1) active 2) inactive 3) paused</text>
  </threadedComment>
  <threadedComment ref="H120" dT="2025-10-16T18:19:37.03" personId="{69260C64-DA13-4F80-9E6E-604DDFEEAC0F}" id="{8BE49291-3ED8-CD40-8092-E4B22FD02DA7}">
    <text>@TIKTINSKY Peter - ARTEFACT I was not able to locate a source table for these DDX Source Fields</text>
    <mentions>
      <mention mentionpersonId="{E6F23284-CDFA-4CED-A5F5-880D6E39FF73}" mentionId="{385DEC3C-46F4-E84E-974D-F81287B2E350}" startIndex="0" length="27"/>
    </mentions>
  </threadedComment>
  <threadedComment ref="F126" dT="2025-10-11T02:31:18.05" personId="{E07BD2C9-B359-471E-BC5F-10108CA519CC}" id="{4270B7A0-DBDB-2D40-BE07-A1F3BF259287}">
    <text>expiration date of what??</text>
  </threadedComment>
  <threadedComment ref="F126" dT="2025-10-13T20:11:48.56" personId="{E07BD2C9-B359-471E-BC5F-10108CA519CC}" id="{64B08F73-677A-DE48-BA5C-E69919D31515}" parentId="{4270B7A0-DBDB-2D40-BE07-A1F3BF259287}">
    <text xml:space="preserve">@ESFANDIARI Nafsika - ARTEFACT </text>
    <mentions>
      <mention mentionpersonId="{84C120C9-58D2-44E0-A522-DE2CAAFBEDF4}" mentionId="{1439E83F-485C-A243-BA1F-3BE02CE49D16}" startIndex="0" length="30"/>
    </mentions>
  </threadedComment>
  <threadedComment ref="F126" dT="2025-10-14T20:04:25.11" personId="{69260C64-DA13-4F80-9E6E-604DDFEEAC0F}" id="{7E5D7467-9F9A-A144-B842-92EE36B9B824}" parentId="{4270B7A0-DBDB-2D40-BE07-A1F3BF259287}">
    <text xml:space="preserve">@GONZALEZ Andres I pulled this from your Renovate-Gold Domains sheet. What did you initially intend with that field - assuming date at which loyalty points are about to expire? </text>
    <mentions>
      <mention mentionpersonId="{85EDD40A-7D95-4131-A66F-942A4028CBCB}" mentionId="{97B61B53-7DA5-7C44-B2F4-98ECA362A9D6}" startIndex="0" length="16"/>
    </mentions>
  </threadedComment>
  <threadedComment ref="F126" dT="2025-10-20T14:48:36.46" personId="{81C0D849-82EF-4E66-B937-3309C060F065}" id="{8FF758DD-2195-8547-86F6-FE1632A8A61F}" parentId="{4270B7A0-DBDB-2D40-BE07-A1F3BF259287}">
    <text>@GONZALEZ Andres do you have more context here?</text>
    <mentions>
      <mention mentionpersonId="{85EDD40A-7D95-4131-A66F-942A4028CBCB}" mentionId="{7469CA87-B88B-D945-865A-A82217826A82}" startIndex="0" length="16"/>
    </mentions>
  </threadedComment>
  <threadedComment ref="H126" dT="2025-10-13T20:25:08.00" personId="{E07BD2C9-B359-471E-BC5F-10108CA519CC}" id="{5DDAEE45-03C2-CF4A-A6AC-4D27DB48E5E7}" done="1">
    <text>@ESFANDIARI Nafsika - ARTEFACT add source tables and definitions for the loyalty fields you added please!</text>
    <mentions>
      <mention mentionpersonId="{84C120C9-58D2-44E0-A522-DE2CAAFBEDF4}" mentionId="{F0D0CE69-F10E-BC4C-B58F-C7238FCF8020}" startIndex="0" length="30"/>
    </mentions>
  </threadedComment>
  <threadedComment ref="H126" dT="2025-10-13T21:45:33.70" personId="{69260C64-DA13-4F80-9E6E-604DDFEEAC0F}" id="{8BD22A57-28ED-324B-ACAD-05FDC1537826}" parentId="{5DDAEE45-03C2-CF4A-A6AC-4D27DB48E5E7}">
    <text>Added!</text>
  </threadedComment>
  <threadedComment ref="H127" dT="2025-10-14T16:51:28.01" personId="{81C0D849-82EF-4E66-B937-3309C060F065}" id="{5C6D5225-804A-D747-A388-79EF2F2893B7}" done="1">
    <text>@ESFANDIARI Nafsika - ARTEFACT is this the logic behind the calculation? Which table is it in?</text>
    <mentions>
      <mention mentionpersonId="{84C120C9-58D2-44E0-A522-DE2CAAFBEDF4}" mentionId="{EE8A1EC0-E98C-CC4C-B71F-926A29F04FED}" startIndex="0" length="30"/>
    </mentions>
  </threadedComment>
  <threadedComment ref="F136" dT="2025-10-17T17:11:43.03" personId="{EB08A747-D541-894F-ACD2-AFA1D00336B4}" id="{89BD1A9C-B18E-034D-AEF9-1CA6515E995C}">
    <text>Possible but we don’t capture this</text>
  </threadedComment>
  <threadedComment ref="F137" dT="2025-10-17T17:12:30.11" personId="{EB08A747-D541-894F-ACD2-AFA1D00336B4}" id="{DF7D4338-B3DC-DD46-B828-1F80F52EF02C}">
    <text>It could be derived from orders, but we need to be able to identify samples. SoPost I think might have something too, not very familliar with that process.</text>
  </threadedComment>
  <threadedComment ref="F138" dT="2025-10-17T17:12:41.29" personId="{EB08A747-D541-894F-ACD2-AFA1D00336B4}" id="{4F32DBCD-306A-334D-B3C0-D28DDCAAA17B}">
    <text>Possible but we don’t capture this</text>
  </threadedComment>
  <threadedComment ref="F139" dT="2025-10-17T17:12:50.52" personId="{EB08A747-D541-894F-ACD2-AFA1D00336B4}" id="{E3742168-6644-2943-B497-D00266D96864}">
    <text>Possible but we don’t capture this in DBX</text>
  </threadedComment>
  <threadedComment ref="F140" dT="2025-10-17T17:13:39.61" personId="{EB08A747-D541-894F-ACD2-AFA1D00336B4}" id="{1603B6CB-AD7D-3645-9F6B-DF1C26A38A03}">
    <text>I think we have somehow this as part of interactions give at profile level</text>
  </threadedComment>
  <threadedComment ref="H159" dT="2025-10-14T17:04:23.49" personId="{81C0D849-82EF-4E66-B937-3309C060F065}" id="{48B8B21B-14FD-B94E-872E-B1C5D1C75983}">
    <text>bar_aa_models</text>
  </threadedComment>
  <threadedComment ref="B198" dT="2025-10-10T17:56:55.94" personId="{E07BD2C9-B359-471E-BC5F-10108CA519CC}" id="{188783EC-BE0A-E242-BCF6-9532D8AAC82A}">
    <text>we should either mirror the C360 contact info structure (dedicated table, with one-to-many config) or reformat as one-to-one and add to customer table (likely less efficient due to customers having multiple phone #'s and emails)</text>
  </threadedComment>
  <threadedComment ref="J202" dT="2025-10-09T17:26:40.17" personId="{E07BD2C9-B359-471E-BC5F-10108CA519CC}" id="{5BF6587E-D643-764A-8F7E-228EBF322A75}">
    <text>highlighted in orange = could be mapped to "Last update date and time" + "Last update type" per new GDM specs</text>
  </threadedComment>
  <threadedComment ref="F217" dT="2025-10-13T13:52:50.82" personId="{81C0D849-82EF-4E66-B937-3309C060F065}" id="{4F250CE5-7A87-FA45-82E2-1EC90411479E}" done="1">
    <text xml:space="preserve">Can't this be 1-M since you can typically save more than one address on shopping accounts @TIKTINSKY Peter - ARTEFACT </text>
    <mentions>
      <mention mentionpersonId="{E6F23284-CDFA-4CED-A5F5-880D6E39FF73}" mentionId="{46F50B80-ECA0-A940-817A-EB030B5CE9C2}" startIndex="90" length="27"/>
    </mentions>
  </threadedComment>
  <threadedComment ref="F217" dT="2025-10-13T20:13:53.82" personId="{E07BD2C9-B359-471E-BC5F-10108CA519CC}" id="{0D231474-58C8-1649-8BF2-8BC6FE61E754}" parentId="{4F250CE5-7A87-FA45-82E2-1EC90411479E}">
    <text>this is their mailing address, not shipping address. Even if someone moves or has multiple homes, we use survivorship to pull the most recent address record per customer so it will always be one to one. When dealing with shipping addresses you are 100% right - customers will oftentimes have multiple</text>
  </threadedComment>
  <threadedComment ref="F217" dT="2025-10-13T20:30:48.94" personId="{81C0D849-82EF-4E66-B937-3309C060F065}" id="{AAB3083C-D1E9-3844-AB24-F9DEC20504E0}" parentId="{4F250CE5-7A87-FA45-82E2-1EC90411479E}">
    <text xml:space="preserve">Gotcha, thank you :) </text>
  </threadedComment>
  <threadedComment ref="G222" dT="2025-10-09T17:28:52.14" personId="{E07BD2C9-B359-471E-BC5F-10108CA519CC}" id="{B1064F46-B83E-9E41-9A7B-DAA5480A1625}">
    <text>This is what we currently use to store contact details: Ex- type = email, value = asdf@gmail.com (repeat for SMS)</text>
  </threadedComment>
  <threadedComment ref="F235" dT="2025-10-17T17:13:53.68" personId="{EB08A747-D541-894F-ACD2-AFA1D00336B4}" id="{ADA3E372-6D32-7A44-B513-D999CA4145C7}">
    <text>Possible but we don’t capture this</text>
  </threadedComment>
  <threadedComment ref="V235" dT="2025-10-15T18:54:28.87" personId="{81C0D849-82EF-4E66-B937-3309C060F065}" id="{C72E247B-3462-9545-B748-40BB46DE443F}">
    <text xml:space="preserve">IN ANALYTICS GDM - NO WAVE
</text>
  </threadedComment>
  <threadedComment ref="F238" dT="2025-10-17T17:14:09.99" personId="{EB08A747-D541-894F-ACD2-AFA1D00336B4}" id="{2D0DFFB8-1B6F-6341-BDE6-990DED22B57F}">
    <text>Part of 1P acquisition frame</text>
  </threadedComment>
  <threadedComment ref="F238" dT="2025-10-20T14:27:27.64" personId="{81C0D849-82EF-4E66-B937-3309C060F065}" id="{B5AFBED5-6ABA-1740-BACC-160EAA2337C9}" parentId="{2D0DFFB8-1B6F-6341-BDE6-990DED22B57F}">
    <text>@GONZALEZ Andres does this mean we can include this?</text>
    <mentions>
      <mention mentionpersonId="{85EDD40A-7D95-4131-A66F-942A4028CBCB}" mentionId="{8A69976A-DBA7-A34E-8DBD-68E777DF4ACA}" startIndex="0" length="16"/>
    </mentions>
  </threadedComment>
  <threadedComment ref="G239" dT="2025-10-09T17:58:18.11" personId="{E07BD2C9-B359-471E-BC5F-10108CA519CC}" id="{53007D34-6B1B-8741-8A2E-080574F41C8F}">
    <text>confirm logic with Andres: make sure we are properly aggregating these fields at the campaign level</text>
  </threadedComment>
  <threadedComment ref="G252" dT="2025-10-13T14:21:00.03" personId="{81C0D849-82EF-4E66-B937-3309C060F065}" id="{6D9C9B89-D187-B44A-98F7-17735F730137}">
    <text xml:space="preserve">Are these flagged because they are calculated and it needs to be known? @TIKTINSKY Peter - ARTEFACT </text>
    <mentions>
      <mention mentionpersonId="{E6F23284-CDFA-4CED-A5F5-880D6E39FF73}" mentionId="{4FD87761-3827-1040-9980-0A910DBCD19F}" startIndex="72" length="27"/>
    </mentions>
  </threadedComment>
  <threadedComment ref="G252" dT="2025-10-13T20:15:02.11" personId="{E07BD2C9-B359-471E-BC5F-10108CA519CC}" id="{EE56A0AF-D2FF-A34D-9A1A-8B28A57B9CDE}" parentId="{6D9C9B89-D187-B44A-98F7-17735F730137}">
    <text>These are flagged because we need Andres to ensure that they are calculated at the campaign level, not the customer level in the context of the campaign master</text>
  </threadedComment>
  <threadedComment ref="G261" dT="2025-10-09T18:00:12.39" personId="{E07BD2C9-B359-471E-BC5F-10108CA519CC}" id="{4A25950B-B763-214B-BEBF-4935325D7E1A}">
    <text>confirm logic with Andres: should these be the total_XX fields or just open_cnt, click_cnt, etc.? Make sure we are properly tracking event data without aggregation</text>
  </threadedComment>
  <threadedComment ref="G261" dT="2025-10-09T18:03:47.90" personId="{E07BD2C9-B359-471E-BC5F-10108CA519CC}" id="{8AD64D4C-BB2F-2F40-9337-8C87C1DF2DE6}" parentId="{4A25950B-B763-214B-BEBF-4935325D7E1A}">
    <text>See the 5 fields above for alternatives</text>
  </threadedComment>
  <threadedComment ref="G261" dT="2025-10-13T14:27:15.70" personId="{81C0D849-82EF-4E66-B937-3309C060F065}" id="{7E837C9D-71D9-7E4D-95CE-BB362E49373A}" parentId="{4A25950B-B763-214B-BEBF-4935325D7E1A}">
    <text xml:space="preserve">Are the 5 below examples of how total_open_cnt, etc should possible look @TIKTINSKY Peter - ARTEFACT </text>
    <mentions>
      <mention mentionpersonId="{E6F23284-CDFA-4CED-A5F5-880D6E39FF73}" mentionId="{A47F26A7-7821-4E49-80C7-7AA6D0D462E0}" startIndex="73" length="27"/>
    </mentions>
  </threadedComment>
  <threadedComment ref="G261" dT="2025-10-13T20:19:58.08" personId="{E07BD2C9-B359-471E-BC5F-10108CA519CC}" id="{39B36679-8FF3-6349-A39B-DA41BC94D201}" parentId="{4A25950B-B763-214B-BEBF-4935325D7E1A}">
    <text>yep! there are a few fields present in this table that relate to send, bounce, delivered counts, etc... - what we need to know is how say total_open_cnt, differs from unique_open_cnt - are both needed or just one of the two?</text>
  </threadedComment>
  <threadedComment ref="G261" dT="2025-10-13T20:34:39.10" personId="{81C0D849-82EF-4E66-B937-3309C060F065}" id="{C45F3B3A-FF2E-7347-B10D-287B48F7E038}" parentId="{4A25950B-B763-214B-BEBF-4935325D7E1A}">
    <text xml:space="preserve">Makes sense! </text>
  </threadedComment>
  <threadedComment ref="L277" dT="2025-10-08T18:53:43.20" personId="{81C0D849-82EF-4E66-B937-3309C060F065}" id="{4AD20219-4BB4-2B4A-A301-3DF043BD2CBA}">
    <text>where is this in the glossary?</text>
  </threadedComment>
  <threadedComment ref="L277" dT="2025-10-09T16:14:19.09" personId="{E07BD2C9-B359-471E-BC5F-10108CA519CC}" id="{8C0E6E0A-1362-1B49-914F-6653D10194D3}" parentId="{4AD20219-4BB4-2B4A-A301-3DF043BD2CBA}">
    <text>We removed it during the workshop, but it is mandated by the GDM</text>
  </threadedComment>
  <threadedComment ref="F279" dT="2025-10-17T17:15:01.06" personId="{EB08A747-D541-894F-ACD2-AFA1D00336B4}" id="{568CF7B7-71C8-F148-B43F-9F2F1FBBDF72}">
    <text>I’m not clear exactly what’s needed here</text>
  </threadedComment>
  <threadedComment ref="V279" dT="2025-10-15T18:56:07.52" personId="{81C0D849-82EF-4E66-B937-3309C060F065}" id="{58DE68C2-5F61-0D4B-8B20-7FCD215B4DBC}">
    <text>ALL 3 IN ANALYTICS GDM - NO WAVE</text>
  </threadedComment>
  <threadedComment ref="G282" dT="2025-10-13T21:48:26.41" personId="{69260C64-DA13-4F80-9E6E-604DDFEEAC0F}" id="{757FA6A9-ECDC-214B-89ED-E58C71F2BFDA}">
    <text>This is the engagement channel. This can be left blank or will be filled in with text.</text>
  </threadedComment>
  <threadedComment ref="F283" dT="2025-10-13T21:48:06.78" personId="{69260C64-DA13-4F80-9E6E-604DDFEEAC0F}" id="{5A557852-AD1B-294E-8501-211FDBCAED04}">
    <text>This is the sub-channel as recorded at the time of engagement. </text>
  </threadedComment>
  <threadedComment ref="F284" dT="2025-10-11T02:31:50.89" personId="{E07BD2C9-B359-471E-BC5F-10108CA519CC}" id="{EE9361F7-2681-CB43-A167-1BB4041D8533}">
    <text>need definitions for these</text>
  </threadedComment>
  <threadedComment ref="F284" dT="2025-10-13T20:36:00.65" personId="{81C0D849-82EF-4E66-B937-3309C060F065}" id="{782378E6-A433-3A43-A081-E57DCF228CC2}" parentId="{EE9361F7-2681-CB43-A167-1BB4041D8533}">
    <text xml:space="preserve">@ESFANDIARI Nafsika - ARTEFACT </text>
    <mentions>
      <mention mentionpersonId="{84C120C9-58D2-44E0-A522-DE2CAAFBEDF4}" mentionId="{0B9CCB9B-70AE-9446-B775-839DB9620995}" startIndex="0" length="30"/>
    </mentions>
  </threadedComment>
  <threadedComment ref="F284" dT="2025-10-13T21:46:57.67" personId="{69260C64-DA13-4F80-9E6E-604DDFEEAC0F}" id="{9ABCB07A-C2E8-FF47-944A-06C547405741}" parentId="{EE9361F7-2681-CB43-A167-1BB4041D8533}">
    <text>The value supplied for the transaction. Values to by type:
purchase=the order total
return=the return total amount (a negative number)
gift=the number of points given to the customer
reward=the number of points used to redeem the reward (a negative number)</text>
  </threadedComment>
  <threadedComment ref="R319" dT="2025-10-13T13:57:34.21" personId="{81C0D849-82EF-4E66-B937-3309C060F065}" id="{70252D66-2562-824C-B0F6-740E1BDDC6F5}">
    <text>if this is an aggregate, I feel it would be one to one, but maybe it is within certain timed sessions, so that would be 1-M</text>
  </threadedComment>
  <threadedComment ref="R319" dT="2025-10-20T14:51:28.79" personId="{81C0D849-82EF-4E66-B937-3309C060F065}" id="{B38C899A-1FA5-E043-9E18-49A31C23AFB1}" parentId="{70252D66-2562-824C-B0F6-740E1BDDC6F5}">
    <text xml:space="preserve">@TIKTINSKY Peter - ARTEFACT what do you think here? </text>
    <mentions>
      <mention mentionpersonId="{E6F23284-CDFA-4CED-A5F5-880D6E39FF73}" mentionId="{A0930D2A-853A-BF47-81A5-29D98D8DC167}" startIndex="0" length="27"/>
    </mentions>
  </threadedComment>
  <threadedComment ref="F320" dT="2025-10-17T17:16:15.17" personId="{EB08A747-D541-894F-ACD2-AFA1D00336B4}" id="{080D3B8B-DA5B-EE47-AC04-3D082B678336}">
    <text>We just register orders from ecomm and retail.</text>
  </threadedComment>
  <threadedComment ref="G339" dT="2025-10-10T17:20:57.24" personId="{E07BD2C9-B359-471E-BC5F-10108CA519CC}" id="{5AF066D7-EA89-684C-86EA-9BC2976B43C3}">
    <text>these are likely duplicates - we should decide on which is this better source of truth</text>
  </threadedComment>
  <threadedComment ref="F345" dT="2025-10-17T17:16:41.38" personId="{EB08A747-D541-894F-ACD2-AFA1D00336B4}" id="{62CCD893-F6AC-E041-A87D-4583ED07D65F}">
    <text>Yes, it’s part of the order line items, we should be able to derive that information from there.</text>
  </threadedComment>
  <threadedComment ref="I369" dT="2025-10-14T13:25:41.21" personId="{69260C64-DA13-4F80-9E6E-604DDFEEAC0F}" id="{715ED09A-6E94-814F-BEF3-6B25EE79A65D}">
    <text>@GNAD Julia - ARTEFACT do we still have a unique customer identifier ?</text>
    <mentions>
      <mention mentionpersonId="{FAEA551B-9F54-4E8A-9231-C917D92D95CA}" mentionId="{AE7DE091-4A92-004F-A0AC-ECF0F3B0D9CF}" startIndex="0" length="22"/>
    </mentions>
  </threadedComment>
  <threadedComment ref="I369" dT="2025-10-14T18:53:19.03" personId="{81C0D849-82EF-4E66-B937-3309C060F065}" id="{BB5FFDC6-D816-3B49-9428-2A4A8C276BC2}" parentId="{715ED09A-6E94-814F-BEF3-6B25EE79A65D}">
    <text xml:space="preserve">Let me check on this! 
</text>
  </threadedComment>
  <threadedComment ref="G398" dT="2025-10-13T20:10:51.08" personId="{81C0D849-82EF-4E66-B937-3309C060F065}" id="{448873B7-A31A-6948-BA3A-C3C39A829251}">
    <text>@CHEN Ellie - ARTEFACT  Are we doing GA4 here or Bazaarvoice?</text>
    <mentions>
      <mention mentionpersonId="{341545E2-C9B3-481E-8190-A541C9B62D0A}" mentionId="{F31450F5-634C-8549-8B65-CB87099FCEB0}" startIndex="0" length="22"/>
    </mentions>
  </threadedComment>
  <threadedComment ref="G398" dT="2025-10-13T20:18:31.64" personId="{81C0D849-82EF-4E66-B937-3309C060F065}" id="{24121DC8-CB42-5545-9182-CC55EFDE3170}" parentId="{448873B7-A31A-6948-BA3A-C3C39A829251}">
    <text xml:space="preserve">@TIKTINSKY Peter - ARTEFACT </text>
    <mentions>
      <mention mentionpersonId="{E6F23284-CDFA-4CED-A5F5-880D6E39FF73}" mentionId="{E8761AB6-CA5E-AC47-9B1E-275C10084BE4}" startIndex="0" length="27"/>
    </mentions>
  </threadedComment>
  <threadedComment ref="G398" dT="2025-10-13T20:20:51.33" personId="{E07BD2C9-B359-471E-BC5F-10108CA519CC}" id="{4D447F9D-0394-174B-8DDA-8B24C32CAF30}" parentId="{448873B7-A31A-6948-BA3A-C3C39A829251}">
    <text>I would coordinate with Accenture + Steph here and what we should use as the source of truth and why</text>
  </threadedComment>
  <threadedComment ref="G398" dT="2025-10-13T20:37:02.49" personId="{81C0D849-82EF-4E66-B937-3309C060F065}" id="{9D5FF4B5-49F9-F54B-A8E9-C7BEE6E2E35A}" parentId="{448873B7-A31A-6948-BA3A-C3C39A829251}">
    <text xml:space="preserve">Steph recommends Bazaar, I will talk to Accenture tomorrow morning
@TIKTINSKY Peter - ARTEFACT </text>
    <mentions>
      <mention mentionpersonId="{E6F23284-CDFA-4CED-A5F5-880D6E39FF73}" mentionId="{FCE9DCC9-43CE-D64C-9B53-15541BE42DCA}" startIndex="67" length="27"/>
    </mentions>
  </threadedComment>
  <threadedComment ref="G398" dT="2025-10-14T13:17:46.44" personId="{81C0D849-82EF-4E66-B937-3309C060F065}" id="{9B311B1F-7AC0-F14A-88C3-439443EC2E41}" parentId="{448873B7-A31A-6948-BA3A-C3C39A829251}">
    <text xml:space="preserve">Accenture said that they only get data from Bazaarvoice, so they also recommended this approach @TIKTINSKY Peter - ARTEFACT </text>
    <mentions>
      <mention mentionpersonId="{E6F23284-CDFA-4CED-A5F5-880D6E39FF73}" mentionId="{2F6E3A67-DE83-C14A-974D-E3179443F581}" startIndex="96" length="27"/>
    </mentions>
  </threadedComment>
</ThreadedComments>
</file>

<file path=xl/threadedComments/threadedComment15.xml><?xml version="1.0" encoding="utf-8"?>
<ThreadedComments xmlns="http://schemas.microsoft.com/office/spreadsheetml/2018/threadedcomments" xmlns:x="http://schemas.openxmlformats.org/spreadsheetml/2006/main">
  <threadedComment ref="X3" dT="2026-01-20T13:26:42.72" personId="{81C0D849-82EF-4E66-B937-3309C060F065}" id="{7D97EB5E-7DF4-4FBA-AD63-63A16DEFE68B}">
    <text>Not started on databricks side</text>
  </threadedComment>
  <threadedComment ref="H4" dT="2026-01-15T13:29:41.79" personId="{81C0D849-82EF-4E66-B937-3309C060F065}" id="{6CDB6851-D3CF-42DD-A3AB-210D5CAE8217}">
    <text>Brand_customer_id, brand_code, division_code</text>
  </threadedComment>
  <threadedComment ref="Q4" dT="2026-01-15T13:29:41.79" personId="{81C0D849-82EF-4E66-B937-3309C060F065}" id="{D2F8F1DA-B7A2-4E7C-BA8C-D980C3929200}">
    <text>Brand_customer_id, brand_code, division_code</text>
  </threadedComment>
  <threadedComment ref="V5" dT="2026-01-20T13:35:00.25" personId="{81C0D849-82EF-4E66-B937-3309C060F065}" id="{340BF816-7DDB-4C89-A651-0F07E3BDF46B}">
    <text>Global_customer_id and country_code</text>
  </threadedComment>
  <threadedComment ref="F6" dT="2026-01-15T13:43:16.73" personId="{81C0D849-82EF-4E66-B937-3309C060F065}" id="{D2863550-C4A4-44FD-82D3-99544E4A7F1C}">
    <text>Registration_status_key - VCH_REGS_NA is no longer there</text>
  </threadedComment>
  <threadedComment ref="O6" dT="2026-01-15T13:43:16.73" personId="{81C0D849-82EF-4E66-B937-3309C060F065}" id="{4FA0648B-F465-41EC-BBC7-23740D76C555}">
    <text>Registration_status_key - VCH_REGS_NA is no longer there</text>
  </threadedComment>
  <threadedComment ref="G7" dT="2026-01-15T13:48:26.81" personId="{81C0D849-82EF-4E66-B937-3309C060F065}" id="{0C9F46F0-DD6C-4874-AD74-78119A040A68}">
    <text>More data cleaning is needed - maybe we should loop Jeremy in here</text>
  </threadedComment>
  <threadedComment ref="H7" dT="2026-01-15T13:30:15.82" personId="{81C0D849-82EF-4E66-B937-3309C060F065}" id="{92BCFDF3-4E8C-4196-81D3-E698243CF78C}">
    <text>Fragrance family and note (instead priority and routine are present - messaged Jeremy)</text>
  </threadedComment>
  <threadedComment ref="P7" dT="2026-01-15T13:48:26.81" personId="{81C0D849-82EF-4E66-B937-3309C060F065}" id="{FD0B4D2B-3652-4701-80B5-A37CE19CD140}">
    <text>More data cleaning is needed - maybe we should loop Jeremy in here</text>
  </threadedComment>
  <threadedComment ref="Q7" dT="2026-01-15T13:30:15.82" personId="{81C0D849-82EF-4E66-B937-3309C060F065}" id="{C710FF83-7613-4BC7-83A0-60D204A92345}">
    <text>Fragrance family and note (instead priority and routine are present - messaged Jeremy)</text>
  </threadedComment>
  <threadedComment ref="Y7" dT="2026-01-20T13:47:51.24" personId="{81C0D849-82EF-4E66-B937-3309C060F065}" id="{5D5178BF-DA26-40D2-80B4-E99266BD1A41}">
    <text>Campaign_nm</text>
  </threadedComment>
  <threadedComment ref="Z7" dT="2026-01-20T13:51:01.50" personId="{81C0D849-82EF-4E66-B937-3309C060F065}" id="{34A227E3-F2BC-42C2-B969-0399B785ADA3}">
    <text>Acquisition_channel_key - large null bount now appears that was not previosuly there
acq_medium - need to put null and blank together
acq_source - combine blank and null
registration_sub_source - combine blank and null, and there is about 100 more rows than before</text>
  </threadedComment>
  <threadedComment ref="AA7" dT="2026-01-20T13:52:06.14" personId="{81C0D849-82EF-4E66-B937-3309C060F065}" id="{0AAF094C-7933-4B43-B061-86C74FBD99A6}">
    <text xml:space="preserve">acq_sub_source - more clean up needed (quizzes/diagnostic tools has several formats)
registration_source - in the original there were 233 rows, now there are 1,374
</text>
  </threadedComment>
  <threadedComment ref="B8" dT="2026-01-15T13:24:10.02" personId="{81C0D849-82EF-4E66-B937-3309C060F065}" id="{6CA29FE6-27C0-43DD-B479-DDDB127EE1CF}">
    <text>This is ‘predicative attributes’</text>
  </threadedComment>
  <threadedComment ref="F8" dT="2026-01-15T13:44:43.64" personId="{81C0D849-82EF-4E66-B937-3309C060F065}" id="{E2934930-47DE-4575-8646-F35231C9FB72}">
    <text>Model_name, segment_value - Look like everything is represented, but the way it is show in the original tables has changed. Just want to ensure I understand logic here</text>
  </threadedComment>
  <threadedComment ref="K8" dT="2026-01-15T13:24:10.02" personId="{81C0D849-82EF-4E66-B937-3309C060F065}" id="{0426AF15-118A-42DC-BFE8-1D8AC76EDB48}">
    <text>This is ‘predicative attributes’</text>
  </threadedComment>
  <threadedComment ref="O8" dT="2026-01-15T13:44:43.64" personId="{81C0D849-82EF-4E66-B937-3309C060F065}" id="{74E96C54-FBA4-4C58-8D32-841A275032ED}">
    <text>Model_name, segment_value - Look like everything is represented, but the way it is show in the original tables has changed. Just want to ensure I understand logic here</text>
  </threadedComment>
  <threadedComment ref="O8" dT="2026-01-15T21:55:56.15" personId="{FEC2BFE8-E999-9C47-BA45-DA44B3112485}" id="{23F0B8DB-D53C-2146-91FE-E4C75DE9322A}" parentId="{74E96C54-FBA4-4C58-8D32-841A275032ED}">
    <text xml:space="preserve">Design perspective need to fix this - needs to be one to many - and this might just be for this table 
Today there’s only one segment </text>
  </threadedComment>
  <threadedComment ref="U8" dT="2026-01-20T14:03:51.40" personId="{81C0D849-82EF-4E66-B937-3309C060F065}" id="{ED40339D-44BC-45CF-84B1-1C38B1349ADF}">
    <text>This is because they have the two fragrance attributes in P1, while we have them in P0. Also we have a global field (html) which will probs be removed / delayed because of global</text>
  </threadedComment>
  <threadedComment ref="Z8" dT="2026-01-20T13:57:46.33" personId="{81C0D849-82EF-4E66-B937-3309C060F065}" id="{829C82D5-73E8-4ED8-B4B1-B88DDB7A32F5}">
    <text>Hair_color_finish - fragrance data needs to be removed
lash_look_priority - combine [] and [””]
nail_aesthetic - I think this is collecting a VERY small amount of eye data (brown, Green, blue, hazel
skin_tone - Ligbt to be combined with SKINTONE_LIGHT, etc
makeup_lip_product - remove spicy
zones - Counts are off and new data is present (Perm, Relaxer)</text>
  </threadedComment>
  <threadedComment ref="AE8" dT="2026-01-15T13:24:10.02" personId="{81C0D849-82EF-4E66-B937-3309C060F065}" id="{32A2BF4D-BCDB-4E08-946A-92FE3F83BBFF}">
    <text>This is ‘predicative attributes’</text>
  </threadedComment>
  <threadedComment ref="F9" dT="2026-01-15T13:45:21.61" personId="{81C0D849-82EF-4E66-B937-3309C060F065}" id="{64BC655A-5E3C-49BC-9D12-CAF8F97797A2}">
    <text>Lapsed buyer key - VCH_LB_36PLB was combined with VCH_LB_36LB</text>
  </threadedComment>
  <threadedComment ref="H9" dT="2026-01-15T13:30:45.42" personId="{81C0D849-82EF-4E66-B937-3309C060F065}" id="{94800863-5FC5-4D71-BB16-7E95897519BF}">
    <text>First and last purchase data</text>
  </threadedComment>
  <threadedComment ref="O9" dT="2026-01-15T13:45:21.61" personId="{81C0D849-82EF-4E66-B937-3309C060F065}" id="{13240E47-17C7-4519-A37B-75E2714018F7}">
    <text>Lapsed buyer key - VCH_LB_36PLB was combined with VCH_LB_36LB</text>
  </threadedComment>
  <threadedComment ref="Q9" dT="2026-01-15T13:30:45.42" personId="{81C0D849-82EF-4E66-B937-3309C060F065}" id="{CF81A75B-0595-42D5-A32D-EFF3D867BD8E}">
    <text>First and last purchase data</text>
  </threadedComment>
  <threadedComment ref="AC9" dT="2026-01-20T14:10:26.60" personId="{81C0D849-82EF-4E66-B937-3309C060F065}" id="{B6BECE66-26D2-41B4-A76F-F549613C1DC2}">
    <text>2 GDM</text>
  </threadedComment>
  <threadedComment ref="F10" dT="2026-01-15T13:45:49.35" personId="{81C0D849-82EF-4E66-B937-3309C060F065}" id="{CB162005-5FF0-4177-97D1-A9C72DDDC047}">
    <text>For birth date - want to know what happened to ‘00’ months: Quick Question: Was removing 00 as a month okay?</text>
  </threadedComment>
  <threadedComment ref="O10" dT="2026-01-15T13:45:49.35" personId="{81C0D849-82EF-4E66-B937-3309C060F065}" id="{37766356-2940-4412-AEC4-41CC456DAE8C}">
    <text>For birth date - want to know what happened to ‘00’ months: Quick Question: Was removing 00 as a month okay?</text>
  </threadedComment>
  <threadedComment ref="T10" dT="2026-01-15T13:24:10.02" personId="{81C0D849-82EF-4E66-B937-3309C060F065}" id="{71418E60-51C8-4032-BF9B-35ADA4A2DD1C}">
    <text>This is ‘predicative attributes’</text>
  </threadedComment>
  <threadedComment ref="T10" dT="2026-01-20T20:07:24.08" personId="{81C0D849-82EF-4E66-B937-3309C060F065}" id="{5871DE0F-8BEB-4CBD-AB43-76FE9203D06B}" parentId="{71418E60-51C8-4032-BF9B-35ADA4A2DD1C}">
    <text>For P1, the extra that are in SS are being looked at on the databricks side. I believe they named KPIs differently, but I need a way to check on them apples to apples</text>
  </threadedComment>
  <threadedComment ref="V10" dT="2026-01-20T14:07:46.29" personId="{81C0D849-82EF-4E66-B937-3309C060F065}" id="{EB350155-FE53-48EB-AF93-A2713E5AAE00}">
    <text>2 are global - lastcartabandondate and last sample requested date</text>
  </threadedComment>
  <threadedComment ref="Y10" dT="2026-01-20T14:06:10.76" personId="{81C0D849-82EF-4E66-B937-3309C060F065}" id="{8AB8A21D-815D-4FC5-88F7-4E2F42BB0A85}">
    <text>Consumer_activity_status_key Just want to ensure it is active and inactive (before we had A and NA)</text>
  </threadedComment>
  <threadedComment ref="Z10" dT="2026-01-20T14:07:09.95" personId="{81C0D849-82EF-4E66-B937-3309C060F065}" id="{4502B9EA-1086-4151-BC88-F11F08D92B8A}">
    <text>Consumer_activity_key - No longer have VCH_CA_NA - want to know what happened to these
last_modified_dt - Only date showing: 2026-01-16T20:13:32.513+00:00 which makes sense, just want to validate (messaged about these)</text>
  </threadedComment>
  <threadedComment ref="AC10" dT="2026-01-20T14:10:26.60" personId="{81C0D849-82EF-4E66-B937-3309C060F065}" id="{076D3E24-4DC0-4B3C-9B11-C2B5A31377A6}">
    <text>Global last sample request date does not</text>
  </threadedComment>
  <threadedComment ref="F11" dT="2026-01-15T13:46:40.65" personId="{81C0D849-82EF-4E66-B937-3309C060F065}" id="{7E6592B7-B03F-4A4F-AA32-C3644EF9040C}">
    <text>Contact_value - flagged in chat and contact_sub_type has some cleaning needed (remove wrinkles, etc.)</text>
  </threadedComment>
  <threadedComment ref="H11" dT="2026-01-15T13:36:53.50" personId="{81C0D849-82EF-4E66-B937-3309C060F065}" id="{D74316DD-B4DA-4446-B120-9EA4A0713104}">
    <text>Brand_customer_id, brand_code</text>
  </threadedComment>
  <threadedComment ref="O11" dT="2026-01-15T13:46:40.65" personId="{81C0D849-82EF-4E66-B937-3309C060F065}" id="{EEF96813-F387-4E91-8B0B-A91E7F8E837B}">
    <text>Contact_value - flagged in chat and contact_sub_type has some cleaning needed (remove wrinkles, etc.)</text>
  </threadedComment>
  <threadedComment ref="Q11" dT="2026-01-15T13:36:53.50" personId="{81C0D849-82EF-4E66-B937-3309C060F065}" id="{644C85DC-D710-40D4-9A2A-63C1945890D0}">
    <text>Brand_customer_id, brand_code</text>
  </threadedComment>
  <threadedComment ref="Z11" dT="2026-01-20T13:58:40.67" personId="{81C0D849-82EF-4E66-B937-3309C060F065}" id="{C78772E7-F303-4E57-A2CC-36A93BB94E9C}">
    <text>Life_time_total_sales - now nulls present, where did they come from?
highest_decile_date_key - Only four rows being shown (202512, 202510, and 202511)</text>
  </threadedComment>
  <threadedComment ref="F12" dT="2026-01-15T13:47:29.39" personId="{81C0D849-82EF-4E66-B937-3309C060F065}" id="{97CF0A44-D1D0-41F3-A8D6-F7CC6CEE47A5}">
    <text>Similar to contact value but opposite - formatting is different. Also need to remove ‘#’ as top entry.</text>
  </threadedComment>
  <threadedComment ref="G12" dT="2026-01-15T13:49:17.45" personId="{81C0D849-82EF-4E66-B937-3309C060F065}" id="{EF2ADC35-A998-4D98-A7AA-B7B831C95148}">
    <text>More cleaning needed: all forms of sales to be combined, returns, etc. Also want to know logic behind collecting ‘C’ - this is new</text>
  </threadedComment>
  <threadedComment ref="H12" dT="2026-01-15T13:37:13.57" personId="{81C0D849-82EF-4E66-B937-3309C060F065}" id="{EFD1215F-7C87-4FF3-91BC-DC69AC2EB0BB}">
    <text>Brand_code</text>
  </threadedComment>
  <threadedComment ref="O12" dT="2026-01-15T13:47:29.39" personId="{81C0D849-82EF-4E66-B937-3309C060F065}" id="{1E402D5F-8899-4709-B0B4-8F6F23C6AD92}">
    <text>Similar to contact value but opposite - formatting is different. Also need to remove ‘#’ as top entry.</text>
  </threadedComment>
  <threadedComment ref="P12" dT="2026-01-15T13:49:17.45" personId="{81C0D849-82EF-4E66-B937-3309C060F065}" id="{BA645871-E0F2-4E75-B347-930DC3FB6130}">
    <text>More cleaning needed: all forms of sales to be combined, returns, etc. Also want to know logic behind collecting ‘C’ - this is new</text>
  </threadedComment>
  <threadedComment ref="Q12" dT="2026-01-15T13:37:13.57" personId="{81C0D849-82EF-4E66-B937-3309C060F065}" id="{5A6F89EF-41C3-45C7-B8B3-BBA7863808E2}">
    <text>Brand_code</text>
  </threadedComment>
  <threadedComment ref="Y12" dT="2026-01-20T14:13:57.80" personId="{81C0D849-82EF-4E66-B937-3309C060F065}" id="{191D6DB7-C0E5-443C-813C-E7D029C8A580}">
    <text>Rest in DBX development (but have been started)</text>
  </threadedComment>
  <threadedComment ref="Y12" dT="2026-01-20T20:09:18.76" personId="{81C0D849-82EF-4E66-B937-3309C060F065}" id="{3CE595E6-93E6-4815-8CD3-3BD1413E6D2A}" parentId="{191D6DB7-C0E5-443C-813C-E7D029C8A580}">
    <text>Or not in correct table</text>
  </threadedComment>
  <threadedComment ref="G13" dT="2026-01-15T13:50:05.86" personId="{81C0D849-82EF-4E66-B937-3309C060F065}" id="{A8647E1D-94CD-4805-97EC-64A2B0551006}">
    <text xml:space="preserve">Also needs more cleaning: 
1. Different Formats, and # as the top one
2. Needs more cleaning, why in the gold does '6' have count 730269, when original has 57
3. Needs more cleaning, blanks and NA, S and Sales, etc
4. Also needs more cleaning, what is C, Open and O
</text>
  </threadedComment>
  <threadedComment ref="H13" dT="2026-01-15T13:37:30.23" personId="{81C0D849-82EF-4E66-B937-3309C060F065}" id="{B067F0FA-D601-493A-9E5D-73A79FF2859B}">
    <text>Brand_code, brand_customer_id</text>
  </threadedComment>
  <threadedComment ref="P13" dT="2026-01-15T13:50:05.86" personId="{81C0D849-82EF-4E66-B937-3309C060F065}" id="{13BE5391-9D59-4F30-BF39-A2DD0E1CF25C}">
    <text xml:space="preserve">Also needs more cleaning: 
1. Different Formats, and # as the top one
2. Needs more cleaning, why in the gold does '6' have count 730269, when original has 57
3. Needs more cleaning, blanks and NA, S and Sales, etc
4. Also needs more cleaning, what is C, Open and O
</text>
  </threadedComment>
  <threadedComment ref="Q13" dT="2026-01-15T13:37:30.23" personId="{81C0D849-82EF-4E66-B937-3309C060F065}" id="{8EBCF9C7-A89A-4583-AB64-9C52A117E5C5}">
    <text>Brand_code, brand_customer_id</text>
  </threadedComment>
  <threadedComment ref="Z14" dT="2026-01-20T14:17:16.54" personId="{81C0D849-82EF-4E66-B937-3309C060F065}" id="{E9004CA4-23C9-40F0-A1A6-073F7DCFD7C8}">
    <text>Address_line1, zip5, postal_code - combine all nulls and blanks</text>
  </threadedComment>
  <threadedComment ref="D15" dT="2026-01-15T13:50:41.38" personId="{81C0D849-82EF-4E66-B937-3309C060F065}" id="{3B6B712E-EA6D-43E7-9FF8-4DDC320DA8D7}">
    <text>This includes the blanks + the two fragrance fields not represented</text>
  </threadedComment>
  <threadedComment ref="M15" dT="2026-01-15T13:50:41.38" personId="{81C0D849-82EF-4E66-B937-3309C060F065}" id="{74E0F052-4314-4345-8E69-3956A36ABB96}">
    <text>This includes the blanks + the two fragrance fields not represented</text>
  </threadedComment>
  <threadedComment ref="AC15" dT="2026-01-20T14:20:01.70" personId="{81C0D849-82EF-4E66-B937-3309C060F065}" id="{3AD47D18-B178-4ED8-B5CF-D8F5DC86CEC0}">
    <text>Remove tier upgrade and promo_placement</text>
  </threadedComment>
  <threadedComment ref="AC15" dT="2026-01-20T14:23:52.35" personId="{81C0D849-82EF-4E66-B937-3309C060F065}" id="{030CC587-E2B7-492C-B696-1793DA9032FC}" parentId="{3AD47D18-B178-4ED8-B5CF-D8F5DC86CEC0}">
    <text>Others have been messaged about</text>
  </threadedComment>
  <threadedComment ref="AC15" dT="2026-01-20T15:23:09.53" personId="{81C0D849-82EF-4E66-B937-3309C060F065}" id="{6FF63D80-302F-4C74-8D64-9B64DAD5AE51}" parentId="{3AD47D18-B178-4ED8-B5CF-D8F5DC86CEC0}">
    <text>Update: all definitions have been put in except for tier upgrade (to be removed) and promo_placement which needs to be in order header</text>
  </threadedComment>
  <threadedComment ref="AC16" dT="2026-01-20T14:26:02.18" personId="{81C0D849-82EF-4E66-B937-3309C060F065}" id="{FF20C09C-AE94-4B94-ADB1-4E0C82A82698}">
    <text>One is global</text>
  </threadedComment>
  <threadedComment ref="AC17" dT="2026-01-20T14:27:01.76" personId="{81C0D849-82EF-4E66-B937-3309C060F065}" id="{CDFD1C84-6104-403E-B380-35977104655B}">
    <text>All global without checks</text>
  </threadedComment>
  <threadedComment ref="AC18" dT="2026-01-20T14:28:41.41" personId="{81C0D849-82EF-4E66-B937-3309C060F065}" id="{03929267-F079-4453-A359-70C3BBEE8883}">
    <text>All global, confirming rest with with rachel</text>
  </threadedComment>
  <threadedComment ref="AC19" dT="2026-01-20T14:30:30.25" personId="{81C0D849-82EF-4E66-B937-3309C060F065}" id="{5561A372-559A-42EE-8615-7411561297A0}">
    <text xml:space="preserve">All global or need to confirm with rachel
</text>
  </threadedComment>
  <threadedComment ref="AA20" dT="2026-01-20T14:31:39.39" personId="{81C0D849-82EF-4E66-B937-3309C060F065}" id="{1D7DBC8F-E082-4187-95F6-56B693AA7849}">
    <text>Source_name only has SAP right now flowing through all of these attributes</text>
  </threadedComment>
  <threadedComment ref="X33" dT="2026-01-20T13:26:42.72" personId="{81C0D849-82EF-4E66-B937-3309C060F065}" id="{137F1078-2422-44ED-800E-C0033F977E4F}">
    <text>Not started on databricks side</text>
  </threadedComment>
  <threadedComment ref="T34" dT="2026-01-20T20:22:06.24" personId="{81C0D849-82EF-4E66-B937-3309C060F065}" id="{EFFEF7FD-6A8E-400A-B925-030A36474577}">
    <text>This includes mapping tables, adding global_customer_id to mapping tables and all gold tables, automating the cdp view, and creating a full pipeline</text>
  </threadedComment>
  <threadedComment ref="V35" dT="2026-01-20T13:35:00.25" personId="{81C0D849-82EF-4E66-B937-3309C060F065}" id="{459E97B2-B250-4AA9-98FA-EFD602F088CB}">
    <text>Global_customer_id and country_code</text>
  </threadedComment>
  <threadedComment ref="Y37" dT="2026-01-20T13:47:51.24" personId="{81C0D849-82EF-4E66-B937-3309C060F065}" id="{58101FF6-4579-4878-A48B-AF98792E156B}">
    <text>Campaign_nm</text>
  </threadedComment>
  <threadedComment ref="Z37" dT="2026-01-20T13:51:01.50" personId="{81C0D849-82EF-4E66-B937-3309C060F065}" id="{17193A85-89D5-4DEA-9CDC-1C45317B27EB}">
    <text>Acquisition_channel_key - large null bount now appears that was not previosuly there
acq_medium - need to put null and blank together
acq_source - combine blank and null
registration_sub_source - combine blank and null, and there is about 100 more rows than before</text>
  </threadedComment>
  <threadedComment ref="AA37" dT="2026-01-20T13:52:06.14" personId="{81C0D849-82EF-4E66-B937-3309C060F065}" id="{863491A7-3BC0-4EB1-9115-68BEDFD4BC39}">
    <text xml:space="preserve">acq_sub_source - more clean up needed (quizzes/diagnostic tools has several formats)
registration_source - in the original there were 233 rows, now there are 1,374
</text>
  </threadedComment>
  <threadedComment ref="U38" dT="2026-01-20T14:03:51.40" personId="{81C0D849-82EF-4E66-B937-3309C060F065}" id="{98E650AA-B4D1-479A-A9EE-4C142BEC0B1C}">
    <text>This is because they have the two fragrance attributes in P1, while we have them in P0. Also we have a global field (html) which will probs be removed / delayed because of global</text>
  </threadedComment>
  <threadedComment ref="Z38" dT="2026-01-20T13:57:46.33" personId="{81C0D849-82EF-4E66-B937-3309C060F065}" id="{F9E60847-ADFD-436E-897D-9C980DCFDFE7}">
    <text>Hair_color_finish - fragrance data needs to be removed
lash_look_priority - combine [] and [””]
nail_aesthetic - I think this is collecting a VERY small amount of eye data (brown, Green, blue, hazel
skin_tone - Ligbt to be combined with SKINTONE_LIGHT, etc
makeup_lip_product - remove spicy
zones - Counts are off and new data is present (Perm, Relaxer)</text>
  </threadedComment>
  <threadedComment ref="AC39" dT="2026-01-20T14:10:26.60" personId="{81C0D849-82EF-4E66-B937-3309C060F065}" id="{45BA93AB-BA55-4D3C-BE67-61D96C2BFF00}">
    <text>2 GDM</text>
  </threadedComment>
  <threadedComment ref="T40" dT="2026-01-15T13:24:10.02" personId="{81C0D849-82EF-4E66-B937-3309C060F065}" id="{1368CE82-6546-41B2-A550-F381E48AAF8D}">
    <text>This is ‘predicative attributes’</text>
  </threadedComment>
  <threadedComment ref="T40" dT="2026-01-20T20:07:24.08" personId="{81C0D849-82EF-4E66-B937-3309C060F065}" id="{583D35D8-04E5-4B2D-9C73-428B19EEFF6F}" parentId="{1368CE82-6546-41B2-A550-F381E48AAF8D}">
    <text>For P1, the extra that are in SS are being looked at on the databricks side. I believe they named KPIs differently, but I need a way to check on them apples to apples</text>
  </threadedComment>
  <threadedComment ref="V40" dT="2026-01-20T14:07:46.29" personId="{81C0D849-82EF-4E66-B937-3309C060F065}" id="{42F3CB92-58C2-4A5D-B730-7586E16B7232}">
    <text>2 are global - lastcartabandondate and last sample requested date</text>
  </threadedComment>
  <threadedComment ref="Y40" dT="2026-01-20T14:06:10.76" personId="{81C0D849-82EF-4E66-B937-3309C060F065}" id="{B18B72CA-1E66-4132-840B-03B7CE9B2D6A}">
    <text>Consumer_activity_status_key Just want to ensure it is active and inactive (before we had A and NA)</text>
  </threadedComment>
  <threadedComment ref="Z40" dT="2026-01-20T14:07:09.95" personId="{81C0D849-82EF-4E66-B937-3309C060F065}" id="{5061DF7D-E97D-4021-ABED-4E8561CB5E71}">
    <text>Consumer_activity_key - No longer have VCH_CA_NA - want to know what happened to these
last_modified_dt - Only date showing: 2026-01-16T20:13:32.513+00:00 which makes sense, just want to validate (messaged about these)</text>
  </threadedComment>
  <threadedComment ref="AC40" dT="2026-01-20T14:10:26.60" personId="{81C0D849-82EF-4E66-B937-3309C060F065}" id="{9EC76FAF-3498-40D8-9FB0-5FC190BFAF6B}">
    <text>Global last sample request date does not</text>
  </threadedComment>
  <threadedComment ref="Z41" dT="2026-01-20T13:58:40.67" personId="{81C0D849-82EF-4E66-B937-3309C060F065}" id="{E968FE74-3E9B-4C43-B2D6-2E45673E447D}">
    <text>Life_time_total_sales - now nulls present, where did they come from?
highest_decile_date_key - Only four rows being shown (202512, 202510, and 202511)</text>
  </threadedComment>
  <threadedComment ref="Y42" dT="2026-01-20T14:13:57.80" personId="{81C0D849-82EF-4E66-B937-3309C060F065}" id="{D47C34A9-EBE5-4319-97FD-F49ABE817151}">
    <text>Rest in DBX development (but have been started)</text>
  </threadedComment>
  <threadedComment ref="Y42" dT="2026-01-20T20:09:18.76" personId="{81C0D849-82EF-4E66-B937-3309C060F065}" id="{B764112B-37C7-4F5E-B7EF-BDBE71DB8E31}" parentId="{D47C34A9-EBE5-4319-97FD-F49ABE817151}">
    <text>Or not in correct table</text>
  </threadedComment>
  <threadedComment ref="Z44" dT="2026-01-20T14:17:16.54" personId="{81C0D849-82EF-4E66-B937-3309C060F065}" id="{925A0399-199E-4CF0-B8DC-1BDF8FEBA33E}">
    <text>Address_line1, zip5, postal_code - combine all nulls and blanks</text>
  </threadedComment>
  <threadedComment ref="AC45" dT="2026-01-20T14:20:01.70" personId="{81C0D849-82EF-4E66-B937-3309C060F065}" id="{3D8FAA9C-4306-427C-8CBE-4671F23F3FB3}">
    <text>Remove tier upgrade and promo_placement</text>
  </threadedComment>
  <threadedComment ref="AC45" dT="2026-01-20T14:23:52.35" personId="{81C0D849-82EF-4E66-B937-3309C060F065}" id="{E41AC513-6296-469A-B2F9-303C53BFB5C0}" parentId="{3D8FAA9C-4306-427C-8CBE-4671F23F3FB3}">
    <text>Others have been messaged about</text>
  </threadedComment>
  <threadedComment ref="AC45" dT="2026-01-20T15:23:09.53" personId="{81C0D849-82EF-4E66-B937-3309C060F065}" id="{2485A64C-BF6B-4D6C-B7B6-6611B4ED9D2C}" parentId="{3D8FAA9C-4306-427C-8CBE-4671F23F3FB3}">
    <text>Update: all definitions have been put in except for tier upgrade (to be removed) and promo_placement which needs to be in order header</text>
  </threadedComment>
  <threadedComment ref="AC46" dT="2026-01-20T14:26:02.18" personId="{81C0D849-82EF-4E66-B937-3309C060F065}" id="{43834D5B-CF34-4652-A3F5-28BC44C2282A}">
    <text>One is global</text>
  </threadedComment>
  <threadedComment ref="AC47" dT="2026-01-20T14:27:01.76" personId="{81C0D849-82EF-4E66-B937-3309C060F065}" id="{4E43A1B6-ED23-4B1F-BFDF-5D410E135FB4}">
    <text>All global without checks</text>
  </threadedComment>
  <threadedComment ref="AC48" dT="2026-01-20T14:28:41.41" personId="{81C0D849-82EF-4E66-B937-3309C060F065}" id="{4A8E9952-9E7F-4B85-8C9C-0DE240A4E8F4}">
    <text>All global, confirming rest with with rachel</text>
  </threadedComment>
  <threadedComment ref="AC49" dT="2026-01-20T14:30:30.25" personId="{81C0D849-82EF-4E66-B937-3309C060F065}" id="{08217297-2A52-469A-AA5A-2EFCFD2490E9}">
    <text xml:space="preserve">All global or need to confirm with rachel
</text>
  </threadedComment>
  <threadedComment ref="AA50" dT="2026-01-20T14:31:39.39" personId="{81C0D849-82EF-4E66-B937-3309C060F065}" id="{DEF2227B-6C07-4171-A20C-97F2018B3CE3}">
    <text>Source_name only has SAP right now flowing through all of these attributes</text>
  </threadedComment>
</ThreadedComments>
</file>

<file path=xl/threadedComments/threadedComment16.xml><?xml version="1.0" encoding="utf-8"?>
<ThreadedComments xmlns="http://schemas.microsoft.com/office/spreadsheetml/2018/threadedcomments" xmlns:x="http://schemas.openxmlformats.org/spreadsheetml/2006/main">
  <threadedComment ref="B22" dT="2026-05-15T14:10:30.62" personId="{A2E9D667-BFAE-7A42-88D0-F855D871FBEA}" id="{91BA56D1-82E8-4A4A-A794-DFC2D7515855}">
    <text>items 22-29 being handled on the same story with 6 points</text>
  </threadedComment>
  <threadedComment ref="E34" dT="2026-04-24T22:42:06.25" personId="{A2E9D667-BFAE-7A42-88D0-F855D871FBEA}" id="{CC47E5FA-ECF0-41DD-ACCD-C043600D2B06}">
    <text>not sure about combining different languages, but 25 distinct label pairs differ only by capitalization
April 13, 2026 at 5:03 PM
AZIMOVA FatimaSELECT
  LOWER(TRIM(`registration_source`)) as normalized_source,
  COUNT(DISTINCT `registration_source`) as distinct_variations,
  COUNT(*) as total_records,
  COLLECT_SET(`registration_source`) as all_variations
FROM
  `stg_us_catalog`.`ddx_b2c_gold`.`cdp__acquisition_interaction_data_v`
WHERE
  `registration_source` IS NOT NULL
GROUP BY
  LOWER(TRIM(`registration_source`))
HAVING
  COUNT(DISTINCT `registration_source`) &gt; 1
ORDER BY
  total_records DESC
April 13, 2026 at 5:03 PM
AZIMOVA FatimaNewsletter (24.9M) vs newsletter (368K) vs NewsLetter (33K) - 25.3M total records
Registration (13.6M) vs registration (1.5K) - 13.6M total records
Website/website/WEBSITE, Facebook/FaceBook/facebook, Sitecore/SITECORE, and others (can be found in the query above)
April 13, 2026 at 5:04 PM
AZIMOVA FatimaLead Form Inconsistencies
9 variations of lead form labels affect 3.9M records:
FB Lead Form (3.5M) - the dominant label
Lead Form (300K) - generic version
TikTok Lead Form (51K) - platform-specific
Typos: "FB Lead FOrm" (19K), "LEad Form" (6K), "FB lead Form" (1K)
Alternative naming: FB_LEAD_GEN_MAY, FB Lead Gen
April 13, 2026 at 5:06 PM
AZIMOVA FatimaPop-up Label Variations
7 different pop-up labels (1.8M records) mix device types, capitalization, and hyphenation:
Mobile pop-up (1.4M) and Desktop pop-up (293K) - device-specific
pop-up (27K), Popup (2K), Pop-Up (64) - capitalization/hyphenation variants
Compound labels: toasterpopup, newsletter_popup</text>
  </threadedComment>
</ThreadedComments>
</file>

<file path=xl/threadedComments/threadedComment17.xml><?xml version="1.0" encoding="utf-8"?>
<ThreadedComments xmlns="http://schemas.microsoft.com/office/spreadsheetml/2018/threadedcomments" xmlns:x="http://schemas.openxmlformats.org/spreadsheetml/2006/main">
  <threadedComment ref="G2" dT="2026-04-22T14:09:52.12" personId="{A2E9D667-BFAE-7A42-88D0-F855D871FBEA}" id="{6437519B-49C2-4481-A6DC-AF1CD5D061FB}">
    <text>COPY_DQ_BACKLOG.xlsx analysis made by Fatima on each IT flagged item</text>
    <extLst>
      <x:ext xmlns:xltc2="http://schemas.microsoft.com/office/spreadsheetml/2020/threadedcomments2" uri="{F7C98A9C-CBB3-438F-8F68-D28B6AF4A901}">
        <xltc2:checksum>1155212267</xltc2:checksum>
        <xltc2:hyperlink startIndex="0" length="20" url="https://loreal.sharepoint.com/:x:/r/sites/-US-CDMODDX-04.DataandAnalyticsProgramsandproducts/Documents%20partages/04.%20Data%20and%20Analytics,%20Programs%20and%20products/01.%20Data%20Stewardship%20%26%20acquisition/Renovate/COPY_DQ_BACKLOG.xlsx?d=we9926c999aa6415fb9b869a2a89f731d&amp;csf=1&amp;web=1&amp;e=OcvPHg"/>
      </x:ext>
    </extLst>
  </threadedComment>
  <threadedComment ref="G18" dT="2026-04-07T17:30:06.31" personId="{A2E9D667-BFAE-7A42-88D0-F855D871FBEA}" id="{D211BE4C-51AB-7449-B3EB-E03897EF4C19}">
    <text>i think these are for Shipped, Returned etc, but really needs someone that know the system where these are tagged to check</text>
  </threadedComment>
  <threadedComment ref="G18" dT="2026-04-10T20:09:07.82" personId="{A2E9D667-BFAE-7A42-88D0-F855D871FBEA}" id="{D1A699AB-6D52-4C99-94FE-98BA841FDF17}" parentId="{D211BE4C-51AB-7449-B3EB-E03897EF4C19}">
    <text>S - Shipped
N - New
R - Return 
C - Cancelled
O - Open
P - Processed</text>
  </threadedComment>
  <threadedComment ref="G44" dT="2026-04-15T14:06:54.77" personId="{A2E9D667-BFAE-7A42-88D0-F855D871FBEA}" id="{586D2EE7-C790-4EB6-A3F6-6E0E2244D960}">
    <text>S Single Family Dwelling Unit   
A Multi-Family. Address contains an apartment number or has a small dwelling size (5 units or less)   
M Marginal Multi-Family. Lack an apartment number and are considered of questionable deliverability  
P Post Office Box   
Blank Unknown 
original comment by Fatima</text>
  </threadedComment>
  <threadedComment ref="G45" dT="2026-04-15T14:07:13.13" personId="{A2E9D667-BFAE-7A42-88D0-F855D871FBEA}" id="{C205AFD1-304B-4F42-959C-E2791FD8440C}">
    <text>A: 1 adult female   
B: 1 adult male   
C: 1 adult female and 1 adult male   
D: 1 adult female, 1 adult male and children   
E: 1 adult female and children present   
F: 1 adult male and children present   
G: 2 or more adult males   
H: 2 or more adult females   
I: 2 or more adult males and children   J: 2 or more adult females and children   
Blank Unknown 
original comment by Fatima</text>
  </threadedComment>
  <threadedComment ref="G46" dT="2026-04-15T14:07:51.30" personId="{A2E9D667-BFAE-7A42-88D0-F855D871FBEA}" id="{6B6F497B-1CCB-49F5-8B20-539B9B767C3D}">
    <text>WHEN tu.occupation_code = '01' THEN 'Homemaker'
    WHEN tu.occupation_code = '02' THEN 'Professional/Technical'
    WHEN tu.occupation_code = '03' THEN 'Upper Management/Executive'
    WHEN tu.occupation_code = '04' THEN 'Middle Management'
    WHEN tu.occupation_code = '05' THEN 'Sales/Marketing'
    WHEN tu.occupation_code = '06' THEN 'Clerical/Office'
    WHEN tu.occupation_code = '07' THEN 'Skilled Trade/Machine/Laborer'
    WHEN tu.occupation_code = '08' THEN 'Retired'
    WHEN tu.occupation_code = '09' THEN 'Student'
    WHEN tu.occupation_code = '10' THEN 'Executive/Administrator'
    WHEN tu.occupation_code = '11' THEN 'Self Employed'
    WHEN tu.occupation_code = '12' THEN 'Professional Driver'
    WHEN tu.occupation_code = '13' THEN 'Military'
    WHEN tu.occupation_code = '14' THEN 'Civil Servant'
    WHEN tu.occupation_code = '15' THEN 'Farming/Agriculture'
    WHEN tu.occupation_code = '16' THEN 'Work From Home'
    WHEN tu.occupation_code = '17' THEN 'Health Services'
    WHEN tu.occupation_code = '18' THEN 'Financial Services'
    WHEN tu.occupation_code = '20' THEN 'Business Owner'
    WHEN tu.occupation_code = '21' THEN 'Teacher/Educator'
    WHEN tu.occupation_code = '22' THEN 'Retail Sales'
    WHEN tu.occupation_code = '23' THEN 'Computer Professional'
    WHEN tu.occupation_code = '30' THEN 'Beauty'
    WHEN tu.occupation_code = '31' THEN 'Real Estate'
    WHEN tu.occupation_code = '32' THEN 'Architects'
    WHEN tu.occupation_code = '33' THEN 'Interior Designers'
    WHEN tu.occupation_code = '34' THEN 'Landscape Architects'
    WHEN tu.occupation_code = '35' THEN 'Electricians'
    WHEN tu.occupation_code = '36' THEN 'Engineers'
    WHEN tu.occupation_code = '37' THEN 'Accountants/CPA'
    WHEN tu.occupation_code = '38' THEN 'Attorneys'
    WHEN tu.occupation_code = '39' THEN 'Social Worker'
    WHEN tu.occupation_code = '40' THEN 'Counselors'
    WHEN tu.occupation_code = '41' THEN 'Occup Ther/Physical Ther'
    WHEN tu.occupation_code = '42' THEN 'Speech Path./Audiologist'
    WHEN tu.occupation_code = '43' THEN 'Psychologist'
    WHEN tu.occupation_code = '44' THEN 'Pharmacist'
    WHEN tu.occupation_code = '45' THEN 'Opticians/Optometrist'
    WHEN tu.occupation_code = '46' THEN 'Veterinarian'
    WHEN tu.occupation_code = '47' THEN 'Dentist/Dental Hygienist'
    WHEN tu.occupation_code = '48' THEN 'Nurse'
    WHEN tu.occupation_code = '49' THEN 'Doctors/Physicians/Surgeons'
    WHEN tu.occupation_code = '50' THEN 'Chiropractors'
    WHEN tu.occupation_code = '51' THEN 'Surveyors'
    WHEN tu.occupation_code = '52' THEN 'Disabled'
    WHEN tu.occupation_code = '53' THEN 'Insurance/Underwriters'
    WHEN tu.occupation_code = '54' THEN 'Services/Creative'
    WHEN tu.occupation_code = '55' THEN 'Clergy'
    ELSE 'UNKNOWN'
original comment by Fatima</text>
  </threadedComment>
  <threadedComment ref="G47" dT="2026-04-15T14:08:16.66" personId="{A2E9D667-BFAE-7A42-88D0-F855D871FBEA}" id="{3C0F5B62-F7CC-49BF-AD3B-C842C72FB330}">
    <text>I1 Management/Business and Financial Operations   
I2 Technical: Computers/Math and Architect/Engineering   
I3 Professional: Legal/Education and Health Practitioner   
I4 Sales   
I5 Office and Administrative Support   
I6 Blue Collar   
I7 Farming/Fish/Forestry   
I8 Other   
I9 Retired   
K1 Management/Business and Financial Operations   
K2 Technical: Computers/Math and Architect/Engineering   
K3 Professional: Legal/Education and Health Practitioner  
 K4 Sales   
K5 Office and Administrative Support   
K6 Blue Collar   
K7 Farming/Fish/Forestry   
K8 Other   
K9 Retired 
original comment by Fatima</text>
  </threadedComment>
  <threadedComment ref="G48" dT="2026-04-24T18:12:01.42" personId="{A2E9D667-BFAE-7A42-88D0-F855D871FBEA}" id="{6641E549-5B72-4A14-85DE-315C59AEA4B0}">
    <text xml:space="preserve">11 HS Diploma - Extremely Likely   
12 Some College - Extremely Likely   
13 Bach Degree - Extremely Likely   
14 Grad Degree - Extremely Likely   
16 Doctorate Degree - Extremely Likely   
51 HS Diploma - Likely   
52 Some College - Likely   
53 Bach Degree - Likely   
54 Grad Degree - Likely   
56 Doctorate Degree - Likely </text>
  </threadedComment>
  <threadedComment ref="G49" dT="2026-04-24T18:12:17.92" personId="{A2E9D667-BFAE-7A42-88D0-F855D871FBEA}" id="{7D3B8D4C-1526-4D9E-A501-A0EFEE03B50C}">
    <text xml:space="preserve">A $1,000 - $14,999   
B $15,000 - $24,999   
C $25,000 - $34,999   
D $35,000 -$49,999   
E $50,000 - $74,999   
F $75,000 - $99,999   
G $100,000 - $124,999   
H $125,000 - $149,999   
I $150,000 - $174,999   
J $175,000 - $199,999   
K $200,000 - $249,999   
L $250,000+   
Blank Unknown </text>
  </threadedComment>
  <threadedComment ref="G50" dT="2026-04-24T18:12:59.82" personId="{A2E9D667-BFAE-7A42-88D0-F855D871FBEA}" id="{FA67A27E-F131-4B55-A081-86009B89AA02}">
    <text xml:space="preserve">A $1,000 - $14,999   
B $15,000 - $24,999   
C $25,000 - $34,999   
D $35,000 -$49,999   
E $50,000 - $74,999   
F $75,000 - $99,999   
G $100,000 - $124,999   
H $125,000 - $149,999   
I $150,000 - $174,999   
J $175,000 - $199,999   
K $200,000 - $249,999   
L $250,000+   
Blank Unknown </text>
  </threadedComment>
  <threadedComment ref="G54" dT="2026-04-22T14:05:56.66" personId="{A2E9D667-BFAE-7A42-88D0-F855D871FBEA}" id="{09B2844B-3C79-48A3-8641-3F68C45090E5}">
    <text>combine "" and null
April 13, 2026 at 5:19 PM
AZIMOVA Fatima
24 distinct label pairs differ only by capitalization:
sampling (9.4M) vs Sampling (61K) 
cart checkout (6.3M) vs Cart Checkout (115K) vs Cart checkout (5K) 
product finder (3.1M) vs Product Finder (182) 
sweepstakes (2.9M) vs Sweepstakes (114K)
footer (1.5M) vs Footer (24K), toaster (804K) vs Toaster (2K), form (582K) vs Form (36K), and others</text>
  </threadedComment>
</ThreadedComments>
</file>

<file path=xl/threadedComments/threadedComment18.xml><?xml version="1.0" encoding="utf-8"?>
<ThreadedComments xmlns="http://schemas.microsoft.com/office/spreadsheetml/2018/threadedcomments" xmlns:x="http://schemas.openxmlformats.org/spreadsheetml/2006/main">
  <threadedComment ref="E11" dT="2026-01-20T16:39:53.15" personId="{81C0D849-82EF-4E66-B937-3309C060F065}" id="{5450F4F0-E6F5-4687-B8C2-501F0454813D}">
    <text>Event_name = add_to_cart
parameter_name = ui_logged_status</text>
  </threadedComment>
  <threadedComment ref="E11" dT="2026-01-20T16:40:56.77" personId="{81C0D849-82EF-4E66-B937-3309C060F065}" id="{9C61CCA7-2B22-494B-B88A-B085209859AB}" parentId="{5450F4F0-E6F5-4687-B8C2-501F0454813D}">
    <text>@MALIK Javeria - ARTEFACT is this correct?</text>
    <mentions>
      <mention mentionpersonId="{D2E20E4F-973E-4B14-B0ED-F9961FBCE30E}" mentionId="{D751D04D-2795-48EB-B5C0-A461D19BD40F}" startIndex="0" length="25"/>
    </mentions>
  </threadedComment>
  <threadedComment ref="C16" dT="2026-01-20T16:42:23.99" personId="{81C0D849-82EF-4E66-B937-3309C060F065}" id="{207EA3C5-EFD3-4DA7-86E4-2C71D6F6A931}">
    <text>Both would be either LUSA or non-LUSA</text>
  </threadedComment>
  <threadedComment ref="C17" dT="2026-01-20T16:42:30.35" personId="{81C0D849-82EF-4E66-B937-3309C060F065}" id="{0A86DEB4-15E8-4D14-8F37-1BC58B8277C3}">
    <text>Both would be either LUSA or non-LUSA</text>
  </threadedComment>
  <threadedComment ref="C18" dT="2026-01-20T16:43:44.44" personId="{81C0D849-82EF-4E66-B937-3309C060F065}" id="{C7F3BDF8-8D64-44D1-8A20-CC747ECFCA11}">
    <text>We do not collect language</text>
  </threadedComment>
  <threadedComment ref="E23" dT="2025-12-10T06:36:29.56" personId="{E07BD2C9-B359-471E-BC5F-10108CA519CC}" id="{7D9BE4CC-0954-4C16-A281-2F39C7D89B3E}">
    <text>This figure can go negative - I believe there is some logical but odd logic here that we need to detail in the definition (ask Asha)</text>
  </threadedComment>
  <threadedComment ref="E24" dT="2025-10-14T13:16:13.59" personId="{69260C64-DA13-4F80-9E6E-604DDFEEAC0F}" id="{F94A3B1A-0F9A-41A2-98B6-0B5832294860}">
    <text>should be replaced by: loyalty_status</text>
  </threadedComment>
  <threadedComment ref="E24" dT="2025-10-14T18:48:45.51" personId="{81C0D849-82EF-4E66-B937-3309C060F065}" id="{CAB78439-F22A-4F7C-BA93-438EE8A4865F}" parentId="{F94A3B1A-0F9A-41A2-98B6-0B5832294860}">
    <text>@ESFANDIARI Nafsika - ARTEFACT why?Sorry just looking for more context :)</text>
    <mentions>
      <mention mentionpersonId="{84C120C9-58D2-44E0-A522-DE2CAAFBEDF4}" mentionId="{FE352CAD-AF9E-4736-AF7D-1F769F3E32ED}" startIndex="0" length="30"/>
    </mentions>
  </threadedComment>
  <threadedComment ref="E24" dT="2025-10-14T20:00:03.48" personId="{69260C64-DA13-4F80-9E6E-604DDFEEAC0F}" id="{DE88A9F2-FEF2-438A-B412-8BC45D2530D2}" parentId="{F94A3B1A-0F9A-41A2-98B6-0B5832294860}">
    <text>not sure the key is helpful. What is helpful to understand if someone is 1) active 2) inactive 3) paused</text>
  </threadedComment>
  <threadedComment ref="E28" dT="2026-01-20T16:49:44.69" personId="{81C0D849-82EF-4E66-B937-3309C060F065}" id="{C6DCF08B-5B43-41C1-B55B-493337E62AF6}">
    <text>There us loyalty_last_activity_dt and consumer_activity_key or consumer_activity_status_key that can be used in tandem with a date key</text>
  </threadedComment>
  <threadedComment ref="E33" dT="2026-01-20T16:51:28.66" personId="{81C0D849-82EF-4E66-B937-3309C060F065}" id="{CEECC184-C7F6-42B1-A087-83B7880E413B}">
    <text xml:space="preserve">Need to know how they define this, what attributes they would need to continue building these. </text>
  </threadedComment>
</ThreadedComments>
</file>

<file path=xl/threadedComments/threadedComment19.xml><?xml version="1.0" encoding="utf-8"?>
<ThreadedComments xmlns="http://schemas.microsoft.com/office/spreadsheetml/2018/threadedcomments" xmlns:x="http://schemas.openxmlformats.org/spreadsheetml/2006/main">
  <threadedComment ref="D2" dT="2025-12-08T16:36:58.83" personId="{FEC2BFE8-E999-9C47-BA45-DA44B3112485}" id="{1DFCB13B-2612-4C86-9B33-2629FD8CC20B}">
    <text>This is the name of the KPI being tracked</text>
  </threadedComment>
  <threadedComment ref="E2" dT="2025-12-08T16:37:24.65" personId="{FEC2BFE8-E999-9C47-BA45-DA44B3112485}" id="{36481925-6A9E-4F95-B010-5AF83BF1692D}">
    <text>Explanation of what the KPI measures, its purpose, and how it is used by the business.</text>
  </threadedComment>
  <threadedComment ref="F2" dT="2025-12-08T16:41:31.52" personId="{FEC2BFE8-E999-9C47-BA45-DA44B3112485}" id="{A78D624C-8A8F-4B5A-9787-3025A7D9013D}">
    <text>The specific names of the raw or calculated attributes as they are defined and stored within the Accenture backend/Databricks environment. A KPI may be composed of multiple attributes (e.g., Email Click Rate = Clicked Email + Delivered Email).</text>
  </threadedComment>
  <threadedComment ref="G2" dT="2025-12-08T16:41:06.34" personId="{FEC2BFE8-E999-9C47-BA45-DA44B3112485}" id="{841DD4CE-8C22-4EF8-9456-268185DBF22E}">
    <text>Name of the specific Databricks table(s) where the underlying Accenture Backend Attributes are physically located.</text>
  </threadedComment>
  <threadedComment ref="F24" dT="2025-12-08T18:54:18.42" personId="{81C0D849-82EF-4E66-B937-3309C060F065}" id="{42375823-8F5B-46DE-AF5A-3E527514FD10}">
    <text>This is a field that was created to get a filter</text>
  </threadedComment>
  <threadedComment ref="D31" dT="2025-12-10T19:12:35.48" personId="{FEC2BFE8-E999-9C47-BA45-DA44B3112485}" id="{925FDC4F-9689-495C-A0C3-6CB68B59F809}">
    <text>Needs to be re-calculated</text>
  </threadedComment>
  <threadedComment ref="D45" dT="2025-12-09T22:38:50.02" personId="{81C0D849-82EF-4E66-B937-3309C060F065}" id="{C6677D75-C714-4102-B1EC-DCB82E78A082}">
    <text>We need this</text>
  </threadedComment>
  <threadedComment ref="D45" dT="2025-12-09T22:53:06.19" personId="{81C0D849-82EF-4E66-B937-3309C060F065}" id="{F2FB4364-5C6B-49F3-8411-FBFFEAD3ACAB}" parentId="{C6677D75-C714-4102-B1EC-DCB82E78A082}">
    <text>Find AOV per customer and then bucket it. Need to speak to Prerana - we want the step one - the table where people are given their dollar AOV
Also need to make sure that view is 1-1</text>
  </threadedComment>
</ThreadedComments>
</file>

<file path=xl/threadedComments/threadedComment20.xml><?xml version="1.0" encoding="utf-8"?>
<ThreadedComments xmlns="http://schemas.microsoft.com/office/spreadsheetml/2018/threadedcomments" xmlns:x="http://schemas.openxmlformats.org/spreadsheetml/2006/main">
  <threadedComment ref="J12" dT="2025-12-05T16:19:31.64" personId="{81C0D849-82EF-4E66-B937-3309C060F065}" id="{17BBA1F8-1883-4CDB-A784-2AD026098793}">
    <text>Need to ensure this is correct table</text>
  </threadedComment>
  <threadedComment ref="J18" dT="2025-12-05T16:22:59.16" personId="{81C0D849-82EF-4E66-B937-3309C060F065}" id="{0A324469-D0F0-4707-BFAA-62A606AC1C57}">
    <text xml:space="preserve">This is the table Accenture is using, but I need to see which base counterpart we are using </text>
  </threadedComment>
  <threadedComment ref="U22" dT="2025-12-04T19:19:17.64" personId="{8B1A5533-EA32-477E-9F66-C4CA83EF0815}" id="{653671E4-D2FA-41DC-BE1B-494FC416B347}">
    <text xml:space="preserve">Everything that is 
Q1 = Last 3 months
Q2 = Last 6 months
Q3 = Last 9 months
Q4 = Last 12 months
Need probably last 16 months
</text>
  </threadedComment>
  <threadedComment ref="H44" dT="2025-12-05T16:45:21.19" personId="{81C0D849-82EF-4E66-B937-3309C060F065}" id="{E9662FD9-044C-46A9-959A-E3CF5FC0CD20}">
    <text>They use order_date, in our glossary, we have that this is covered by date_key</text>
  </threadedComment>
  <threadedComment ref="H51" dT="2025-12-05T16:49:51.24" personId="{81C0D849-82EF-4E66-B937-3309C060F065}" id="{91404EF5-EED4-496B-8C9C-313D5A15C527}">
    <text>Logic behind this: to_date(event_dt)</text>
  </threadedComment>
  <threadedComment ref="H52" dT="2025-12-05T18:01:25.00" personId="{81C0D849-82EF-4E66-B937-3309C060F065}" id="{D53E996D-4966-43D9-A923-513EC9D25F9C}">
    <text>This is made up of review_date, which is made of to_date_interaction_dt</text>
  </threadedComment>
  <threadedComment ref="H58" dT="2025-12-05T16:52:35.37" personId="{81C0D849-82EF-4E66-B937-3309C060F065}" id="{6B889AA8-1840-4171-8082-AA6DC39465DB}">
    <text xml:space="preserve">Logic behind this” to_date(interaction_dt)
</text>
  </threadedComment>
  <threadedComment ref="H62" dT="2025-12-05T17:55:31.63" personId="{81C0D849-82EF-4E66-B937-3309C060F065}" id="{D8A20A52-32F4-42CC-9534-AAB9D94A93D9}">
    <text>They rename as acq_dt</text>
  </threadedComment>
  <threadedComment ref="H64" dT="2025-12-05T17:58:09.15" personId="{81C0D849-82EF-4E66-B937-3309C060F065}" id="{FDE79BDE-E882-4887-8FAD-8E2D0A0FDB9E}">
    <text>We use date_key</text>
  </threadedComment>
  <threadedComment ref="H71" dT="2025-12-05T18:04:59.57" personId="{81C0D849-82EF-4E66-B937-3309C060F065}" id="{22CB90E5-F4E5-4899-B186-80E0F56018BC}">
    <text>A calculation using acquisition_date_key</text>
  </threadedComment>
  <threadedComment ref="H97" dT="2025-12-05T18:20:28.34" personId="{81C0D849-82EF-4E66-B937-3309C060F065}" id="{D5D30A66-114A-4D62-B27B-896FD88D14E5}">
    <text xml:space="preserve">Made up of months_since_acquired_in_brand, which uses acquisition_date_key
</text>
  </threadedComment>
  <threadedComment ref="H99" dT="2025-12-05T18:19:03.86" personId="{81C0D849-82EF-4E66-B937-3309C060F065}" id="{9779E4D5-245C-4F9D-BC5A-FFD142113B7E}">
    <text>Made of order_date and order_num and dates (coding)</text>
  </threadedComment>
  <threadedComment ref="H123" dT="2025-12-05T18:29:55.74" personId="{81C0D849-82EF-4E66-B937-3309C060F065}" id="{DA80D47B-FFD0-4BBE-9BE7-D4B9991B5355}">
    <text>Order_date order_num</text>
  </threadedComment>
  <threadedComment ref="H124" dT="2025-12-05T18:30:23.77" personId="{81C0D849-82EF-4E66-B937-3309C060F065}" id="{FC84DB12-6A0C-46FF-BA13-A9801C0612A6}">
    <text>Order_date, net_sales</text>
  </threadedComment>
  <threadedComment ref="U185" dT="2025-12-04T19:21:13.54" personId="{8B1A5533-EA32-477E-9F66-C4CA83EF0815}" id="{FC418416-490D-43E5-BF2C-A7F1599A3D99}">
    <text>Need to make sure the AOV buckets matches the CDP needs</text>
  </threadedComment>
  <threadedComment ref="U194" dT="2025-12-04T19:22:45.62" personId="{8B1A5533-EA32-477E-9F66-C4CA83EF0815}" id="{80D63073-69BD-4499-AD07-4C554A700AA6}">
    <text>Months since last sign-up</text>
  </threadedComment>
  <threadedComment ref="U198" dT="2025-12-04T19:23:05.90" personId="{8B1A5533-EA32-477E-9F66-C4CA83EF0815}" id="{9F97C787-68B4-42AD-8109-7D2B84BA60DC}">
    <text>Months since last review</text>
  </threadedComment>
</ThreadedComments>
</file>

<file path=xl/threadedComments/threadedComment21.xml><?xml version="1.0" encoding="utf-8"?>
<ThreadedComments xmlns="http://schemas.microsoft.com/office/spreadsheetml/2018/threadedcomments" xmlns:x="http://schemas.openxmlformats.org/spreadsheetml/2006/main">
  <threadedComment ref="C14" dT="2025-10-16T18:19:37.03" personId="{69260C64-DA13-4F80-9E6E-604DDFEEAC0F}" id="{3770F185-DFDE-7845-9C3C-08C75BA2E68C}">
    <text>@TIKTINSKY Peter - ARTEFACT I was not able to locate a source table for these DDX Source Fields</text>
    <mentions>
      <mention mentionpersonId="{E6F23284-CDFA-4CED-A5F5-880D6E39FF73}" mentionId="{72F3143E-04EE-BD4B-971E-AD86518E296E}" startIndex="0" length="27"/>
    </mentions>
  </threadedComment>
</ThreadedComments>
</file>

<file path=xl/threadedComments/threadedComment22.xml><?xml version="1.0" encoding="utf-8"?>
<ThreadedComments xmlns="http://schemas.microsoft.com/office/spreadsheetml/2018/threadedcomments" xmlns:x="http://schemas.openxmlformats.org/spreadsheetml/2006/main">
  <threadedComment ref="B40" dT="2025-06-04T14:16:43.02" personId="{3F05D4AC-3885-4032-AFAE-262286B40482}" id="{7CB9A3E2-F207-4A98-8C14-C4F7A786D444}">
    <text>Redundant with Last update date and time</text>
  </threadedComment>
  <threadedComment ref="B111" dT="2025-06-05T10:12:40.77" personId="{3F05D4AC-3885-4032-AFAE-262286B40482}" id="{98D76091-7822-4DE2-8F3D-7769C0FF9745}">
    <text>What about the ID CRM per brand?</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525"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47D8948-423C-AB4F-ABD8-09EEA8E352E7}">
  <we:reference id="wa200009404" version="1.0.0.8" store="en-US" storeType="OMEX"/>
  <we:alternateReferences>
    <we:reference id="wa200009404" version="1.0.0.8" store="en-US" storeType="OMEX"/>
  </we:alternateReferences>
  <we:properties>
    <we:property name="Office.AutoShowTaskpaneWithDocument" value="true"/>
    <we:property name="claude.fileId" value="&quot;e0edd11d-9002-46cf-9abc-4884762e9bb4&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x:/s/-FR-OOCRMData/IQAFR_kMn1GUT4KV9ekKXytVAfzMukUgPwojIMHpjNo-sRQ?e=ku9q2C&amp;wdOrigin=TEAMS-MAGLEV.null_ns.rwc&amp;wdExp=TEAMS-TREATMENT&amp;wdhostclicktime=1768244131735&amp;web=1" TargetMode="External"/><Relationship Id="rId1" Type="http://schemas.openxmlformats.org/officeDocument/2006/relationships/hyperlink" Target="https://docs.google.com/spreadsheets/d/1KlqSGT8g0xNkKEYNvEdwTq7fWfxeKiA3/edit?gid=1023579097" TargetMode="External"/><Relationship Id="rId6" Type="http://schemas.microsoft.com/office/2019/04/relationships/documenttask" Target="../documenttasks/documenttask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6" Type="http://schemas.microsoft.com/office/2019/04/relationships/namedSheetView" Target="../namedSheetViews/namedSheetView1.xml"/><Relationship Id="rId5" Type="http://schemas.microsoft.com/office/2019/04/relationships/documenttask" Target="../documenttasks/documenttask2.xml"/><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8" Type="http://schemas.microsoft.com/office/2019/04/relationships/namedSheetView" Target="../namedSheetViews/namedSheetView2.xml"/><Relationship Id="rId3" Type="http://schemas.openxmlformats.org/officeDocument/2006/relationships/printerSettings" Target="../printerSettings/printerSettings2.bin"/><Relationship Id="rId7" Type="http://schemas.microsoft.com/office/2019/04/relationships/documenttask" Target="../documenttasks/documenttask3.xml"/><Relationship Id="rId2" Type="http://schemas.openxmlformats.org/officeDocument/2006/relationships/hyperlink" Target="../../../../../../:x:/r/sites/-US-CDMODDX-04.DataandAnalyticsProgramsandproducts/_layouts/15/Doc2.aspx?action=edit&amp;sourcedoc=%7Baab6239b-549f-4227-940c-0c58f704d48c%7D&amp;wdOrigin=TEAMS-WEB.teamsSdk_ns.rwc&amp;wdExp=TEAMS-TREATMENT&amp;wdhostclicktime=1760377031688&amp;web=1" TargetMode="External"/><Relationship Id="rId1" Type="http://schemas.openxmlformats.org/officeDocument/2006/relationships/hyperlink" Target="../../../../../../:x:/r/sites/-US-CDMODDX-04.DataandAnalyticsProgramsandproducts/_layouts/15/Doc2.aspx?action=edit&amp;sourcedoc=%7Baab6239b-549f-4227-940c-0c58f704d48c%7D&amp;wdOrigin=TEAMS-WEB.teamsSdk_ns.rwc&amp;wdExp=TEAMS-TREATMENT&amp;wdhostclicktime=1760377031688&amp;web=1" TargetMode="External"/><Relationship Id="rId6" Type="http://schemas.microsoft.com/office/2017/10/relationships/threadedComment" Target="../threadedComments/threadedComment6.xm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8" Type="http://schemas.microsoft.com/office/2017/10/relationships/threadedComment" Target="../threadedComments/threadedComment7.xml"/><Relationship Id="rId3" Type="http://schemas.openxmlformats.org/officeDocument/2006/relationships/hyperlink" Target="https://confluence.e-loreal.com/spaces/CRM30US/pages/526951161/TransUnion+Attributes+definition+implementation+guide" TargetMode="External"/><Relationship Id="rId7" Type="http://schemas.openxmlformats.org/officeDocument/2006/relationships/comments" Target="../comments7.xml"/><Relationship Id="rId2" Type="http://schemas.openxmlformats.org/officeDocument/2006/relationships/hyperlink" Target="../../../../../../:x:/r/sites/-US-CDMODDX-04.DataandAnalyticsProgramsandproducts/_layouts/15/Doc2.aspx?action=edit&amp;sourcedoc=%7Baab6239b-549f-4227-940c-0c58f704d48c%7D&amp;wdOrigin=TEAMS-WEB.teamsSdk_ns.rwc&amp;wdExp=TEAMS-TREATMENT&amp;wdhostclicktime=1760377031688&amp;web=1" TargetMode="External"/><Relationship Id="rId1" Type="http://schemas.openxmlformats.org/officeDocument/2006/relationships/hyperlink" Target="../../../../../../:x:/r/sites/-US-CDMODDX-04.DataandAnalyticsProgramsandproducts/_layouts/15/Doc2.aspx?action=edit&amp;sourcedoc=%7Baab6239b-549f-4227-940c-0c58f704d48c%7D&amp;wdOrigin=TEAMS-WEB.teamsSdk_ns.rwc&amp;wdExp=TEAMS-TREATMENT&amp;wdhostclicktime=1760377031688&amp;web=1" TargetMode="External"/><Relationship Id="rId6" Type="http://schemas.openxmlformats.org/officeDocument/2006/relationships/vmlDrawing" Target="../drawings/vmlDrawing7.vml"/><Relationship Id="rId5" Type="http://schemas.openxmlformats.org/officeDocument/2006/relationships/printerSettings" Target="../printerSettings/printerSettings3.bin"/><Relationship Id="rId10" Type="http://schemas.microsoft.com/office/2019/04/relationships/namedSheetView" Target="../namedSheetViews/namedSheetView3.xml"/><Relationship Id="rId4" Type="http://schemas.openxmlformats.org/officeDocument/2006/relationships/hyperlink" Target="https://confluence.e-loreal.com/spaces/CRM30US/pages/526951161/TransUnion+Attributes+definition+implementation+guide" TargetMode="External"/><Relationship Id="rId9" Type="http://schemas.microsoft.com/office/2019/04/relationships/documenttask" Target="../documenttasks/documenttask4.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4.bin"/><Relationship Id="rId5" Type="http://schemas.microsoft.com/office/2019/04/relationships/documenttask" Target="../documenttasks/documenttask5.xml"/><Relationship Id="rId4" Type="http://schemas.microsoft.com/office/2017/10/relationships/threadedComment" Target="../threadedComments/threadedComment8.x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 Id="rId4" Type="http://schemas.microsoft.com/office/2019/04/relationships/documenttask" Target="../documenttasks/documenttask6.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5.bin"/><Relationship Id="rId5" Type="http://schemas.microsoft.com/office/2019/04/relationships/documenttask" Target="../documenttasks/documenttask7.xml"/><Relationship Id="rId4" Type="http://schemas.microsoft.com/office/2017/10/relationships/threadedComment" Target="../threadedComments/threadedComment10.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1.vml"/><Relationship Id="rId1" Type="http://schemas.openxmlformats.org/officeDocument/2006/relationships/hyperlink" Target="../../../../../../:x:/r/sites/-US-CDMODDX/Documents%20partages/General/09.%20DDX%20Tech%20%26%20KPI%20Store/02.%20Documentation/DDX%20Tech%20-%20KPI%20Catalog%20-%20DIT%20Refactoring.xlsx?d=wc65b5151a76a4c75a117f5b7c9da0066&amp;csf=1&amp;web=1&amp;e=rc6tyt&amp;nav=MTVfezlCNENCOEY0LUUwMUEtNEM0Ri1CMTc2LTBBNkZEOTRFN0Q3Q30" TargetMode="External"/><Relationship Id="rId6" Type="http://schemas.microsoft.com/office/2019/04/relationships/documenttask" Target="../documenttasks/documenttask8.xml"/><Relationship Id="rId5" Type="http://schemas.microsoft.com/office/2017/10/relationships/threadedComment" Target="../threadedComments/threadedComment11.xml"/><Relationship Id="rId4" Type="http://schemas.openxmlformats.org/officeDocument/2006/relationships/comments" Target="../comments11.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12.xml"/><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20.xml.rels><?xml version="1.0" encoding="UTF-8" standalone="yes"?>
<Relationships xmlns="http://schemas.openxmlformats.org/package/2006/relationships"><Relationship Id="rId8" Type="http://schemas.openxmlformats.org/officeDocument/2006/relationships/hyperlink" Target="../../../../../../../../../../:u:/r/sites/-US-DDMAccenture/Documents%20partages/General/CDMO/Analytics/AdHoc/2024/Jul%2724_BAR_dashboard/BAR%20Documentation/SQL%20CODES%20USED%20AS%20BASE/Automated%20-%20product%20category%20affinity.zip?csf=1&amp;web=1&amp;e=UjDUnn" TargetMode="External"/><Relationship Id="rId13" Type="http://schemas.openxmlformats.org/officeDocument/2006/relationships/hyperlink" Target="../../../../../../../../../../:u:/r/sites/-US-DDMAccenture/Documents%20partages/General/CDMO/Analytics/AdHoc/2024/Jul%2724_BAR_dashboard/BAR%20Documentation/SQL%20CODES%20USED%20AS%20BASE/RFM%20Lite%20-%20Segment%20Creation%20(for%20documentation%20purpose).html?csf=1&amp;web=1&amp;e=jUpggD" TargetMode="External"/><Relationship Id="rId18" Type="http://schemas.microsoft.com/office/2017/10/relationships/threadedComment" Target="../threadedComments/threadedComment13.xml"/><Relationship Id="rId3" Type="http://schemas.openxmlformats.org/officeDocument/2006/relationships/hyperlink" Target="../../../../../../../../../../:t:/r/sites/-US-DDMAccenture/Documents%20partages/General/CDMO/Analytics/AdHoc/2024/Jul%2724_BAR_dashboard/BAR%20Documentation/SQL%20CODES%20USED%20AS%20BASE/Active%20Engager%20-%20Quarterly%20data.txt?csf=1&amp;web=1&amp;e=3RnFQe" TargetMode="External"/><Relationship Id="rId7" Type="http://schemas.openxmlformats.org/officeDocument/2006/relationships/hyperlink" Target="../../../../../../../../../../:u:/r/sites/-US-DDMAccenture/Documents%20partages/General/CDMO/Analytics/AdHoc/2024/Jul%2724_BAR_dashboard/BAR%20Documentation/SQL%20CODES%20USED%20AS%20BASE/Automated%20-%20CLTV%20for%20all%20brands.html?csf=1&amp;web=1&amp;e=ZmJhE0" TargetMode="External"/><Relationship Id="rId12"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17" Type="http://schemas.openxmlformats.org/officeDocument/2006/relationships/comments" Target="../comments13.xml"/><Relationship Id="rId2" Type="http://schemas.openxmlformats.org/officeDocument/2006/relationships/hyperlink" Target="../../../../../../../../../:t:/r/sites/-US-DDMAccenture/Documents%20partages/General/CDMO/Analytics/AdHoc/2024/Jul%2724_BAR_dashboard/Documentation/Net%20sales%20table.txt?csf=1&amp;web=1&amp;e=uHKHtD" TargetMode="External"/><Relationship Id="rId16" Type="http://schemas.openxmlformats.org/officeDocument/2006/relationships/vmlDrawing" Target="../drawings/vmlDrawing13.vml"/><Relationship Id="rId1" Type="http://schemas.openxmlformats.org/officeDocument/2006/relationships/hyperlink" Target="../../../../../../../../../:t:/r/sites/-US-DDMAccenture/Documents%20partages/General/CDMO/Analytics/AdHoc/2024/Jul%2724_BAR_dashboard/Documentation/Net%20sales%20table.txt?csf=1&amp;web=1&amp;e=uHKHtD" TargetMode="External"/><Relationship Id="rId6" Type="http://schemas.openxmlformats.org/officeDocument/2006/relationships/hyperlink" Target="../../../../../../../../../../:u:/r/sites/-US-DDMAccenture/Documents%20partages/General/CDMO/Analytics/AdHoc/2024/Jul%2724_BAR_dashboard/BAR%20Documentation/SQL%20CODES%20USED%20AS%20BASE/Automated%20-%20CLTV%20for%20all%20brands.html?csf=1&amp;web=1&amp;e=ZmJhE0" TargetMode="External"/><Relationship Id="rId11"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5" Type="http://schemas.openxmlformats.org/officeDocument/2006/relationships/hyperlink" Target="../../../../../../../../../../:t:/r/sites/-US-DDMAccenture/Documents%20partages/General/CDMO/Analytics/AdHoc/2024/Jul%2724_BAR_dashboard/BAR%20Documentation/SQL%20CODES%20USED%20AS%20BASE/Active%20Engager%20-%20Quarterly%20data.txt?csf=1&amp;web=1&amp;e=3RnFQe" TargetMode="External"/><Relationship Id="rId15" Type="http://schemas.openxmlformats.org/officeDocument/2006/relationships/hyperlink" Target="../../../../../../../../../../:t:/r/sites/-US-DDMAccenture/Documents%20partages/General/CDMO/Analytics/AdHoc/2024/Jul%2724_BAR_dashboard/BAR%20Documentation/SQL%20CODES%20USED%20AS%20BASE/Campaign%20Interaction%20query.txt?csf=1&amp;web=1&amp;e=FB33rb" TargetMode="External"/><Relationship Id="rId10"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4" Type="http://schemas.openxmlformats.org/officeDocument/2006/relationships/hyperlink" Target="../../../../../../../../../../:t:/r/sites/-US-DDMAccenture/Documents%20partages/General/CDMO/Analytics/AdHoc/2024/Jul%2724_BAR_dashboard/BAR%20Documentation/SQL%20CODES%20USED%20AS%20BASE/Active%20Engager%20-%20Quarterly%20data.txt?csf=1&amp;web=1&amp;e=3RnFQe" TargetMode="External"/><Relationship Id="rId9"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14" Type="http://schemas.openxmlformats.org/officeDocument/2006/relationships/hyperlink" Target="../../../../../../../../../../:u:/r/sites/-US-DDMAccenture/Documents%20partages/General/CDMO/Analytics/AdHoc/2024/Jul%2724_BAR_dashboard/BAR%20Documentation/SQL%20CODES%20USED%20AS%20BASE/Rich_data-automated_query-STEP1.html?csf=1&amp;web=1&amp;e=b8nrKi" TargetMode="External"/></Relationships>
</file>

<file path=xl/worksheets/_rels/sheet22.xml.rels><?xml version="1.0" encoding="UTF-8" standalone="yes"?>
<Relationships xmlns="http://schemas.openxmlformats.org/package/2006/relationships"><Relationship Id="rId3" Type="http://schemas.microsoft.com/office/2017/10/relationships/threadedComment" Target="../threadedComments/threadedComment14.xml"/><Relationship Id="rId2" Type="http://schemas.openxmlformats.org/officeDocument/2006/relationships/comments" Target="../comments14.xml"/><Relationship Id="rId1" Type="http://schemas.openxmlformats.org/officeDocument/2006/relationships/vmlDrawing" Target="../drawings/vmlDrawing14.vml"/><Relationship Id="rId4" Type="http://schemas.microsoft.com/office/2019/04/relationships/documenttask" Target="../documenttasks/documenttask9.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8.bin"/></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5.xml"/><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9.bin"/><Relationship Id="rId5" Type="http://schemas.microsoft.com/office/2019/04/relationships/namedSheetView" Target="../namedSheetViews/namedSheetView4.xml"/><Relationship Id="rId4" Type="http://schemas.microsoft.com/office/2017/10/relationships/threadedComment" Target="../threadedComments/threadedComment16.x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17.xml"/><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3.xml.rels><?xml version="1.0" encoding="UTF-8" standalone="yes"?>
<Relationships xmlns="http://schemas.openxmlformats.org/package/2006/relationships"><Relationship Id="rId3" Type="http://schemas.microsoft.com/office/2017/10/relationships/threadedComment" Target="../threadedComments/threadedComment18.xml"/><Relationship Id="rId2" Type="http://schemas.openxmlformats.org/officeDocument/2006/relationships/comments" Target="../comments18.xml"/><Relationship Id="rId1" Type="http://schemas.openxmlformats.org/officeDocument/2006/relationships/vmlDrawing" Target="../drawings/vmlDrawing18.vml"/><Relationship Id="rId4" Type="http://schemas.microsoft.com/office/2019/04/relationships/documenttask" Target="../documenttasks/documenttask10.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6.xml.rels><?xml version="1.0" encoding="UTF-8" standalone="yes"?>
<Relationships xmlns="http://schemas.openxmlformats.org/package/2006/relationships"><Relationship Id="rId8" Type="http://schemas.openxmlformats.org/officeDocument/2006/relationships/hyperlink" Target="../../../../../../../../../../:u:/r/sites/-US-DDMAccenture/Documents%20partages/General/CDMO/Analytics/AdHoc/2024/Jul%2724_BAR_dashboard/BAR%20Documentation/SQL%20CODES%20USED%20AS%20BASE/Automated%20-%20CLTV%20for%20all%20brands.html?csf=1&amp;web=1&amp;e=ZmJhE0" TargetMode="External"/><Relationship Id="rId13"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18" Type="http://schemas.openxmlformats.org/officeDocument/2006/relationships/hyperlink" Target="../../../../../../../../../../:t:/r/sites/-US-DDMAccenture/Documents%20partages/General/CDMO/Analytics/AdHoc/2024/Jul%2724_BAR_dashboard/BAR%20Documentation/SQL%20CODES%20USED%20AS%20BASE/Campaign%20Interaction%20query.txt?csf=1&amp;web=1&amp;e=FB33rb" TargetMode="External"/><Relationship Id="rId3" Type="http://schemas.openxmlformats.org/officeDocument/2006/relationships/hyperlink" Target="../../../../../../../../../:t:/r/sites/-US-DDMAccenture/Documents%20partages/General/CDMO/Analytics/AdHoc/2024/Jul%2724_BAR_dashboard/Documentation/Net%20sales%20table.txt?csf=1&amp;web=1&amp;e=uHKHtD" TargetMode="External"/><Relationship Id="rId7" Type="http://schemas.openxmlformats.org/officeDocument/2006/relationships/hyperlink" Target="../../../../../../../../../../:u:/r/sites/-US-DDMAccenture/Documents%20partages/General/CDMO/Analytics/AdHoc/2024/Jul%2724_BAR_dashboard/BAR%20Documentation/SQL%20CODES%20USED%20AS%20BASE/Automated%20-%20CLTV%20for%20all%20brands.html?csf=1&amp;web=1&amp;e=ZmJhE0" TargetMode="External"/><Relationship Id="rId12"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17" Type="http://schemas.openxmlformats.org/officeDocument/2006/relationships/hyperlink" Target="../../../../../../../../../../:t:/r/sites/-US-DDMAccenture/Documents%20partages/General/CDMO/Analytics/AdHoc/2024/Jul%2724_BAR_dashboard/BAR%20Documentation/SQL%20CODES%20USED%20AS%20BASE/Campaign%20Interaction%20query.txt?csf=1&amp;web=1&amp;e=FB33rb" TargetMode="External"/><Relationship Id="rId2" Type="http://schemas.openxmlformats.org/officeDocument/2006/relationships/hyperlink" Target="../../../../../../../../../:t:/r/sites/-US-DDMAccenture/Documents%20partages/General/CDMO/Analytics/AdHoc/2024/Jul%2724_BAR_dashboard/Documentation/Net%20sales%20table.txt?csf=1&amp;web=1&amp;e=uHKHtD" TargetMode="External"/><Relationship Id="rId16" Type="http://schemas.openxmlformats.org/officeDocument/2006/relationships/hyperlink" Target="../../../../../../../../../../:u:/r/sites/-US-DDMAccenture/Documents%20partages/General/CDMO/Analytics/AdHoc/2024/Jul%2724_BAR_dashboard/BAR%20Documentation/SQL%20CODES%20USED%20AS%20BASE/Rich_data-automated_query-STEP1.html?csf=1&amp;web=1&amp;e=b8nrKi" TargetMode="External"/><Relationship Id="rId1" Type="http://schemas.openxmlformats.org/officeDocument/2006/relationships/hyperlink" Target="../../../../../../../../../:t:/r/sites/-US-DDMAccenture/Documents%20partages/General/CDMO/Analytics/AdHoc/2024/Jul%2724_BAR_dashboard/Documentation/Net%20sales%20table.txt?csf=1&amp;web=1&amp;e=uHKHtD" TargetMode="External"/><Relationship Id="rId6" Type="http://schemas.openxmlformats.org/officeDocument/2006/relationships/hyperlink" Target="../../../../../../../../../../:t:/r/sites/-US-DDMAccenture/Documents%20partages/General/CDMO/Analytics/AdHoc/2024/Jul%2724_BAR_dashboard/BAR%20Documentation/SQL%20CODES%20USED%20AS%20BASE/Active%20Engager%20-%20Quarterly%20data.txt?csf=1&amp;web=1&amp;e=3RnFQe" TargetMode="External"/><Relationship Id="rId11"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5" Type="http://schemas.openxmlformats.org/officeDocument/2006/relationships/hyperlink" Target="../../../../../../../../../../:t:/r/sites/-US-DDMAccenture/Documents%20partages/General/CDMO/Analytics/AdHoc/2024/Jul%2724_BAR_dashboard/BAR%20Documentation/SQL%20CODES%20USED%20AS%20BASE/Active%20Engager%20-%20Quarterly%20data.txt?csf=1&amp;web=1&amp;e=3RnFQe" TargetMode="External"/><Relationship Id="rId15" Type="http://schemas.openxmlformats.org/officeDocument/2006/relationships/hyperlink" Target="../../../../../../../../../../:u:/r/sites/-US-DDMAccenture/Documents%20partages/General/CDMO/Analytics/AdHoc/2024/Jul%2724_BAR_dashboard/BAR%20Documentation/SQL%20CODES%20USED%20AS%20BASE/RFM%20Lite%20-%20Segment%20Creation%20(for%20documentation%20purpose).html?csf=1&amp;web=1&amp;e=jUpggD" TargetMode="External"/><Relationship Id="rId10"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19" Type="http://schemas.openxmlformats.org/officeDocument/2006/relationships/hyperlink" Target="SQL%20CODES%20USED%20AS%20BASE/Campaign%20Interaction%20query.txt" TargetMode="External"/><Relationship Id="rId4" Type="http://schemas.openxmlformats.org/officeDocument/2006/relationships/hyperlink" Target="../../../../../../../../../../:t:/r/sites/-US-DDMAccenture/Documents%20partages/General/CDMO/Analytics/AdHoc/2024/Jul%2724_BAR_dashboard/BAR%20Documentation/SQL%20CODES%20USED%20AS%20BASE/Active%20Engager%20-%20Quarterly%20data.txt?csf=1&amp;web=1&amp;e=3RnFQe" TargetMode="External"/><Relationship Id="rId9" Type="http://schemas.openxmlformats.org/officeDocument/2006/relationships/hyperlink" Target="../../../../../../../../../../:u:/r/sites/-US-DDMAccenture/Documents%20partages/General/CDMO/Analytics/AdHoc/2024/Jul%2724_BAR_dashboard/BAR%20Documentation/SQL%20CODES%20USED%20AS%20BASE/Automated%20-%20product%20category%20affinity.zip?csf=1&amp;web=1&amp;e=UjDUnn" TargetMode="External"/><Relationship Id="rId14"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u:/r/sites/-US-DDMAccenture/Documents%20partages/General/CDMO/Analytics/AdHoc/2024/Jul%2724_BAR_dashboard/BAR%20Documentation/SQL%20CODES%20USED%20AS%20BASE/Automated%20-%20CLTV%20for%20all%20brands.html?csf=1&amp;web=1&amp;e=ZmJhE0" TargetMode="External"/><Relationship Id="rId13"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18" Type="http://schemas.openxmlformats.org/officeDocument/2006/relationships/hyperlink" Target="../../../../../../../../../../:t:/r/sites/-US-DDMAccenture/Documents%20partages/General/CDMO/Analytics/AdHoc/2024/Jul%2724_BAR_dashboard/BAR%20Documentation/SQL%20CODES%20USED%20AS%20BASE/Campaign%20Interaction%20query.txt?csf=1&amp;web=1&amp;e=FB33rb" TargetMode="External"/><Relationship Id="rId3" Type="http://schemas.openxmlformats.org/officeDocument/2006/relationships/hyperlink" Target="../../../../../../../../../:t:/r/sites/-US-DDMAccenture/Documents%20partages/General/CDMO/Analytics/AdHoc/2024/Jul%2724_BAR_dashboard/Documentation/Net%20sales%20table.txt?csf=1&amp;web=1&amp;e=uHKHtD" TargetMode="External"/><Relationship Id="rId7" Type="http://schemas.openxmlformats.org/officeDocument/2006/relationships/hyperlink" Target="../../../../../../../../../../:u:/r/sites/-US-DDMAccenture/Documents%20partages/General/CDMO/Analytics/AdHoc/2024/Jul%2724_BAR_dashboard/BAR%20Documentation/SQL%20CODES%20USED%20AS%20BASE/Automated%20-%20CLTV%20for%20all%20brands.html?csf=1&amp;web=1&amp;e=ZmJhE0" TargetMode="External"/><Relationship Id="rId12"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17" Type="http://schemas.openxmlformats.org/officeDocument/2006/relationships/hyperlink" Target="../../../../../../../../../../:t:/r/sites/-US-DDMAccenture/Documents%20partages/General/CDMO/Analytics/AdHoc/2024/Jul%2724_BAR_dashboard/BAR%20Documentation/SQL%20CODES%20USED%20AS%20BASE/Campaign%20Interaction%20query.txt?csf=1&amp;web=1&amp;e=FB33rb" TargetMode="External"/><Relationship Id="rId2" Type="http://schemas.openxmlformats.org/officeDocument/2006/relationships/hyperlink" Target="../../../../../../../../../:t:/r/sites/-US-DDMAccenture/Documents%20partages/General/CDMO/Analytics/AdHoc/2024/Jul%2724_BAR_dashboard/Documentation/Net%20sales%20table.txt?csf=1&amp;web=1&amp;e=uHKHtD" TargetMode="External"/><Relationship Id="rId16" Type="http://schemas.openxmlformats.org/officeDocument/2006/relationships/hyperlink" Target="../../../../../../../../../../:u:/r/sites/-US-DDMAccenture/Documents%20partages/General/CDMO/Analytics/AdHoc/2024/Jul%2724_BAR_dashboard/BAR%20Documentation/SQL%20CODES%20USED%20AS%20BASE/Rich_data-automated_query-STEP1.html?csf=1&amp;web=1&amp;e=b8nrKi" TargetMode="External"/><Relationship Id="rId1" Type="http://schemas.openxmlformats.org/officeDocument/2006/relationships/hyperlink" Target="../../../../../../../../../:t:/r/sites/-US-DDMAccenture/Documents%20partages/General/CDMO/Analytics/AdHoc/2024/Jul%2724_BAR_dashboard/Documentation/Net%20sales%20table.txt?csf=1&amp;web=1&amp;e=uHKHtD" TargetMode="External"/><Relationship Id="rId6" Type="http://schemas.openxmlformats.org/officeDocument/2006/relationships/hyperlink" Target="../../../../../../../../../../:t:/r/sites/-US-DDMAccenture/Documents%20partages/General/CDMO/Analytics/AdHoc/2024/Jul%2724_BAR_dashboard/BAR%20Documentation/SQL%20CODES%20USED%20AS%20BASE/Active%20Engager%20-%20Quarterly%20data.txt?csf=1&amp;web=1&amp;e=3RnFQe" TargetMode="External"/><Relationship Id="rId11"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5" Type="http://schemas.openxmlformats.org/officeDocument/2006/relationships/hyperlink" Target="../../../../../../../../../../:t:/r/sites/-US-DDMAccenture/Documents%20partages/General/CDMO/Analytics/AdHoc/2024/Jul%2724_BAR_dashboard/BAR%20Documentation/SQL%20CODES%20USED%20AS%20BASE/Active%20Engager%20-%20Quarterly%20data.txt?csf=1&amp;web=1&amp;e=3RnFQe" TargetMode="External"/><Relationship Id="rId15" Type="http://schemas.openxmlformats.org/officeDocument/2006/relationships/hyperlink" Target="../../../../../../../../../../:u:/r/sites/-US-DDMAccenture/Documents%20partages/General/CDMO/Analytics/AdHoc/2024/Jul%2724_BAR_dashboard/BAR%20Documentation/SQL%20CODES%20USED%20AS%20BASE/RFM%20Lite%20-%20Segment%20Creation%20(for%20documentation%20purpose).html?csf=1&amp;web=1&amp;e=jUpggD" TargetMode="External"/><Relationship Id="rId10"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19" Type="http://schemas.openxmlformats.org/officeDocument/2006/relationships/hyperlink" Target="SQL%20CODES%20USED%20AS%20BASE/Campaign%20Interaction%20query.txt" TargetMode="External"/><Relationship Id="rId4" Type="http://schemas.openxmlformats.org/officeDocument/2006/relationships/hyperlink" Target="../../../../../../../../../../:t:/r/sites/-US-DDMAccenture/Documents%20partages/General/CDMO/Analytics/AdHoc/2024/Jul%2724_BAR_dashboard/BAR%20Documentation/SQL%20CODES%20USED%20AS%20BASE/Active%20Engager%20-%20Quarterly%20data.txt?csf=1&amp;web=1&amp;e=3RnFQe" TargetMode="External"/><Relationship Id="rId9" Type="http://schemas.openxmlformats.org/officeDocument/2006/relationships/hyperlink" Target="../../../../../../../../../../:u:/r/sites/-US-DDMAccenture/Documents%20partages/General/CDMO/Analytics/AdHoc/2024/Jul%2724_BAR_dashboard/BAR%20Documentation/SQL%20CODES%20USED%20AS%20BASE/Automated%20-%20product%20category%20affinity.zip?csf=1&amp;web=1&amp;e=UjDUnn" TargetMode="External"/><Relationship Id="rId14"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u:/r/sites/-US-DDMAccenture/Documents%20partages/General/CDMO/Analytics/AdHoc/2024/Jul%2724_BAR_dashboard/BAR%20Documentation/SQL%20CODES%20USED%20AS%20BASE/Automated%20-%20product%20category%20affinity.zip?csf=1&amp;web=1&amp;e=UjDUnn" TargetMode="External"/><Relationship Id="rId13" Type="http://schemas.openxmlformats.org/officeDocument/2006/relationships/hyperlink" Target="../../../../../../../../../../:u:/r/sites/-US-DDMAccenture/Documents%20partages/General/CDMO/Analytics/AdHoc/2024/Jul%2724_BAR_dashboard/BAR%20Documentation/SQL%20CODES%20USED%20AS%20BASE/RFM%20Lite%20-%20Segment%20Creation%20(for%20documentation%20purpose).html?csf=1&amp;web=1&amp;e=jUpggD" TargetMode="External"/><Relationship Id="rId3" Type="http://schemas.openxmlformats.org/officeDocument/2006/relationships/hyperlink" Target="../../../../../../../../../../:t:/r/sites/-US-DDMAccenture/Documents%20partages/General/CDMO/Analytics/AdHoc/2024/Jul%2724_BAR_dashboard/BAR%20Documentation/SQL%20CODES%20USED%20AS%20BASE/Active%20Engager%20-%20Quarterly%20data.txt?csf=1&amp;web=1&amp;e=3RnFQe" TargetMode="External"/><Relationship Id="rId7" Type="http://schemas.openxmlformats.org/officeDocument/2006/relationships/hyperlink" Target="../../../../../../../../../../:u:/r/sites/-US-DDMAccenture/Documents%20partages/General/CDMO/Analytics/AdHoc/2024/Jul%2724_BAR_dashboard/BAR%20Documentation/SQL%20CODES%20USED%20AS%20BASE/Automated%20-%20CLTV%20for%20all%20brands.html?csf=1&amp;web=1&amp;e=ZmJhE0" TargetMode="External"/><Relationship Id="rId12"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2" Type="http://schemas.openxmlformats.org/officeDocument/2006/relationships/hyperlink" Target="../../../../../../../../../:t:/r/sites/-US-DDMAccenture/Documents%20partages/General/CDMO/Analytics/AdHoc/2024/Jul%2724_BAR_dashboard/Documentation/Net%20sales%20table.txt?csf=1&amp;web=1&amp;e=uHKHtD" TargetMode="External"/><Relationship Id="rId1" Type="http://schemas.openxmlformats.org/officeDocument/2006/relationships/hyperlink" Target="../../../../../../../../../:t:/r/sites/-US-DDMAccenture/Documents%20partages/General/CDMO/Analytics/AdHoc/2024/Jul%2724_BAR_dashboard/Documentation/Net%20sales%20table.txt?csf=1&amp;web=1&amp;e=uHKHtD" TargetMode="External"/><Relationship Id="rId6" Type="http://schemas.openxmlformats.org/officeDocument/2006/relationships/hyperlink" Target="../../../../../../../../../../:u:/r/sites/-US-DDMAccenture/Documents%20partages/General/CDMO/Analytics/AdHoc/2024/Jul%2724_BAR_dashboard/BAR%20Documentation/SQL%20CODES%20USED%20AS%20BASE/Automated%20-%20CLTV%20for%20all%20brands.html?csf=1&amp;web=1&amp;e=ZmJhE0" TargetMode="External"/><Relationship Id="rId11"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5" Type="http://schemas.openxmlformats.org/officeDocument/2006/relationships/hyperlink" Target="../../../../../../../../../../:t:/r/sites/-US-DDMAccenture/Documents%20partages/General/CDMO/Analytics/AdHoc/2024/Jul%2724_BAR_dashboard/BAR%20Documentation/SQL%20CODES%20USED%20AS%20BASE/Active%20Engager%20-%20Quarterly%20data.txt?csf=1&amp;web=1&amp;e=3RnFQe" TargetMode="External"/><Relationship Id="rId15" Type="http://schemas.openxmlformats.org/officeDocument/2006/relationships/hyperlink" Target="../../../../../../../../../../:t:/r/sites/-US-DDMAccenture/Documents%20partages/General/CDMO/Analytics/AdHoc/2024/Jul%2724_BAR_dashboard/BAR%20Documentation/SQL%20CODES%20USED%20AS%20BASE/Campaign%20Interaction%20query.txt?csf=1&amp;web=1&amp;e=FB33rb" TargetMode="External"/><Relationship Id="rId10"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4" Type="http://schemas.openxmlformats.org/officeDocument/2006/relationships/hyperlink" Target="../../../../../../../../../../:t:/r/sites/-US-DDMAccenture/Documents%20partages/General/CDMO/Analytics/AdHoc/2024/Jul%2724_BAR_dashboard/BAR%20Documentation/SQL%20CODES%20USED%20AS%20BASE/Active%20Engager%20-%20Quarterly%20data.txt?csf=1&amp;web=1&amp;e=3RnFQe" TargetMode="External"/><Relationship Id="rId9"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14" Type="http://schemas.openxmlformats.org/officeDocument/2006/relationships/hyperlink" Target="../../../../../../../../../../:u:/r/sites/-US-DDMAccenture/Documents%20partages/General/CDMO/Analytics/AdHoc/2024/Jul%2724_BAR_dashboard/BAR%20Documentation/SQL%20CODES%20USED%20AS%20BASE/Rich_data-automated_query-STEP1.html?csf=1&amp;web=1&amp;e=b8nrKi"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u:/r/sites/-US-DDMAccenture/Documents%20partages/General/CDMO/Analytics/AdHoc/2024/Jul%2724_BAR_dashboard/BAR%20Documentation/SQL%20CODES%20USED%20AS%20BASE/Automated%20-%20product%20category%20affinity.zip?csf=1&amp;web=1&amp;e=UjDUnn" TargetMode="External"/><Relationship Id="rId13" Type="http://schemas.openxmlformats.org/officeDocument/2006/relationships/hyperlink" Target="../../../../../../../../../../:u:/r/sites/-US-DDMAccenture/Documents%20partages/General/CDMO/Analytics/AdHoc/2024/Jul%2724_BAR_dashboard/BAR%20Documentation/SQL%20CODES%20USED%20AS%20BASE/RFM%20Lite%20-%20Segment%20Creation%20(for%20documentation%20purpose).html?csf=1&amp;web=1&amp;e=jUpggD" TargetMode="External"/><Relationship Id="rId18" Type="http://schemas.microsoft.com/office/2017/10/relationships/threadedComment" Target="../threadedComments/threadedComment19.xml"/><Relationship Id="rId3" Type="http://schemas.openxmlformats.org/officeDocument/2006/relationships/hyperlink" Target="../../../../../../../../../../:t:/r/sites/-US-DDMAccenture/Documents%20partages/General/CDMO/Analytics/AdHoc/2024/Jul%2724_BAR_dashboard/BAR%20Documentation/SQL%20CODES%20USED%20AS%20BASE/Active%20Engager%20-%20Quarterly%20data.txt?csf=1&amp;web=1&amp;e=3RnFQe" TargetMode="External"/><Relationship Id="rId7" Type="http://schemas.openxmlformats.org/officeDocument/2006/relationships/hyperlink" Target="../../../../../../../../../../:u:/r/sites/-US-DDMAccenture/Documents%20partages/General/CDMO/Analytics/AdHoc/2024/Jul%2724_BAR_dashboard/BAR%20Documentation/SQL%20CODES%20USED%20AS%20BASE/Automated%20-%20CLTV%20for%20all%20brands.html?csf=1&amp;web=1&amp;e=ZmJhE0" TargetMode="External"/><Relationship Id="rId12"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17" Type="http://schemas.openxmlformats.org/officeDocument/2006/relationships/comments" Target="../comments19.xml"/><Relationship Id="rId2" Type="http://schemas.openxmlformats.org/officeDocument/2006/relationships/hyperlink" Target="../../../../../../../../../:t:/r/sites/-US-DDMAccenture/Documents%20partages/General/CDMO/Analytics/AdHoc/2024/Jul%2724_BAR_dashboard/Documentation/Net%20sales%20table.txt?csf=1&amp;web=1&amp;e=uHKHtD" TargetMode="External"/><Relationship Id="rId16" Type="http://schemas.openxmlformats.org/officeDocument/2006/relationships/vmlDrawing" Target="../drawings/vmlDrawing19.vml"/><Relationship Id="rId1" Type="http://schemas.openxmlformats.org/officeDocument/2006/relationships/hyperlink" Target="../../../../../../../../../:t:/r/sites/-US-DDMAccenture/Documents%20partages/General/CDMO/Analytics/AdHoc/2024/Jul%2724_BAR_dashboard/Documentation/Net%20sales%20table.txt?csf=1&amp;web=1&amp;e=uHKHtD" TargetMode="External"/><Relationship Id="rId6" Type="http://schemas.openxmlformats.org/officeDocument/2006/relationships/hyperlink" Target="../../../../../../../../../../:u:/r/sites/-US-DDMAccenture/Documents%20partages/General/CDMO/Analytics/AdHoc/2024/Jul%2724_BAR_dashboard/BAR%20Documentation/SQL%20CODES%20USED%20AS%20BASE/Automated%20-%20CLTV%20for%20all%20brands.html?csf=1&amp;web=1&amp;e=ZmJhE0" TargetMode="External"/><Relationship Id="rId11"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5" Type="http://schemas.openxmlformats.org/officeDocument/2006/relationships/hyperlink" Target="../../../../../../../../../../:t:/r/sites/-US-DDMAccenture/Documents%20partages/General/CDMO/Analytics/AdHoc/2024/Jul%2724_BAR_dashboard/BAR%20Documentation/SQL%20CODES%20USED%20AS%20BASE/Active%20Engager%20-%20Quarterly%20data.txt?csf=1&amp;web=1&amp;e=3RnFQe" TargetMode="External"/><Relationship Id="rId15" Type="http://schemas.openxmlformats.org/officeDocument/2006/relationships/hyperlink" Target="../../../../../../../../../../:t:/r/sites/-US-DDMAccenture/Documents%20partages/General/CDMO/Analytics/AdHoc/2024/Jul%2724_BAR_dashboard/BAR%20Documentation/SQL%20CODES%20USED%20AS%20BASE/Campaign%20Interaction%20query.txt?csf=1&amp;web=1&amp;e=FB33rb" TargetMode="External"/><Relationship Id="rId10"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4" Type="http://schemas.openxmlformats.org/officeDocument/2006/relationships/hyperlink" Target="../../../../../../../../../../:t:/r/sites/-US-DDMAccenture/Documents%20partages/General/CDMO/Analytics/AdHoc/2024/Jul%2724_BAR_dashboard/BAR%20Documentation/SQL%20CODES%20USED%20AS%20BASE/Active%20Engager%20-%20Quarterly%20data.txt?csf=1&amp;web=1&amp;e=3RnFQe" TargetMode="External"/><Relationship Id="rId9"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14" Type="http://schemas.openxmlformats.org/officeDocument/2006/relationships/hyperlink" Target="../../../../../../../../../../:u:/r/sites/-US-DDMAccenture/Documents%20partages/General/CDMO/Analytics/AdHoc/2024/Jul%2724_BAR_dashboard/BAR%20Documentation/SQL%20CODES%20USED%20AS%20BASE/Rich_data-automated_query-STEP1.html?csf=1&amp;web=1&amp;e=b8nrKi"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u:/r/sites/-US-DDMAccenture/Documents%20partages/General/CDMO/Analytics/AdHoc/2024/Jul%2724_BAR_dashboard/BAR%20Documentation/SQL%20CODES%20USED%20AS%20BASE/Automated%20-%20product%20category%20affinity.zip?csf=1&amp;web=1&amp;e=UjDUnn" TargetMode="External"/><Relationship Id="rId13" Type="http://schemas.openxmlformats.org/officeDocument/2006/relationships/hyperlink" Target="../../../../../../../../../../:u:/r/sites/-US-DDMAccenture/Documents%20partages/General/CDMO/Analytics/AdHoc/2024/Jul%2724_BAR_dashboard/BAR%20Documentation/SQL%20CODES%20USED%20AS%20BASE/RFM%20Lite%20-%20Segment%20Creation%20(for%20documentation%20purpose).html?csf=1&amp;web=1&amp;e=jUpggD" TargetMode="External"/><Relationship Id="rId18" Type="http://schemas.microsoft.com/office/2017/10/relationships/threadedComment" Target="../threadedComments/threadedComment20.xml"/><Relationship Id="rId3" Type="http://schemas.openxmlformats.org/officeDocument/2006/relationships/hyperlink" Target="../../../../../../../../../../:t:/r/sites/-US-DDMAccenture/Documents%20partages/General/CDMO/Analytics/AdHoc/2024/Jul%2724_BAR_dashboard/BAR%20Documentation/SQL%20CODES%20USED%20AS%20BASE/Active%20Engager%20-%20Quarterly%20data.txt?csf=1&amp;web=1&amp;e=3RnFQe" TargetMode="External"/><Relationship Id="rId7" Type="http://schemas.openxmlformats.org/officeDocument/2006/relationships/hyperlink" Target="../../../../../../../../../../:u:/r/sites/-US-DDMAccenture/Documents%20partages/General/CDMO/Analytics/AdHoc/2024/Jul%2724_BAR_dashboard/BAR%20Documentation/SQL%20CODES%20USED%20AS%20BASE/Automated%20-%20CLTV%20for%20all%20brands.html?csf=1&amp;web=1&amp;e=ZmJhE0" TargetMode="External"/><Relationship Id="rId12"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17" Type="http://schemas.openxmlformats.org/officeDocument/2006/relationships/comments" Target="../comments20.xml"/><Relationship Id="rId2" Type="http://schemas.openxmlformats.org/officeDocument/2006/relationships/hyperlink" Target="../../../../../../../../../:t:/r/sites/-US-DDMAccenture/Documents%20partages/General/CDMO/Analytics/AdHoc/2024/Jul%2724_BAR_dashboard/Documentation/Net%20sales%20table.txt?csf=1&amp;web=1&amp;e=uHKHtD" TargetMode="External"/><Relationship Id="rId16" Type="http://schemas.openxmlformats.org/officeDocument/2006/relationships/vmlDrawing" Target="../drawings/vmlDrawing20.vml"/><Relationship Id="rId1" Type="http://schemas.openxmlformats.org/officeDocument/2006/relationships/hyperlink" Target="../../../../../../../../../:t:/r/sites/-US-DDMAccenture/Documents%20partages/General/CDMO/Analytics/AdHoc/2024/Jul%2724_BAR_dashboard/Documentation/Net%20sales%20table.txt?csf=1&amp;web=1&amp;e=uHKHtD" TargetMode="External"/><Relationship Id="rId6" Type="http://schemas.openxmlformats.org/officeDocument/2006/relationships/hyperlink" Target="../../../../../../../../../../:u:/r/sites/-US-DDMAccenture/Documents%20partages/General/CDMO/Analytics/AdHoc/2024/Jul%2724_BAR_dashboard/BAR%20Documentation/SQL%20CODES%20USED%20AS%20BASE/Automated%20-%20CLTV%20for%20all%20brands.html?csf=1&amp;web=1&amp;e=ZmJhE0" TargetMode="External"/><Relationship Id="rId11"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5" Type="http://schemas.openxmlformats.org/officeDocument/2006/relationships/hyperlink" Target="../../../../../../../../../../:t:/r/sites/-US-DDMAccenture/Documents%20partages/General/CDMO/Analytics/AdHoc/2024/Jul%2724_BAR_dashboard/BAR%20Documentation/SQL%20CODES%20USED%20AS%20BASE/Active%20Engager%20-%20Quarterly%20data.txt?csf=1&amp;web=1&amp;e=3RnFQe" TargetMode="External"/><Relationship Id="rId15" Type="http://schemas.openxmlformats.org/officeDocument/2006/relationships/hyperlink" Target="../../../../../../../../../../:t:/r/sites/-US-DDMAccenture/Documents%20partages/General/CDMO/Analytics/AdHoc/2024/Jul%2724_BAR_dashboard/BAR%20Documentation/SQL%20CODES%20USED%20AS%20BASE/Campaign%20Interaction%20query.txt?csf=1&amp;web=1&amp;e=FB33rb" TargetMode="External"/><Relationship Id="rId10"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4" Type="http://schemas.openxmlformats.org/officeDocument/2006/relationships/hyperlink" Target="../../../../../../../../../../:t:/r/sites/-US-DDMAccenture/Documents%20partages/General/CDMO/Analytics/AdHoc/2024/Jul%2724_BAR_dashboard/BAR%20Documentation/SQL%20CODES%20USED%20AS%20BASE/Active%20Engager%20-%20Quarterly%20data.txt?csf=1&amp;web=1&amp;e=3RnFQe" TargetMode="External"/><Relationship Id="rId9"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14" Type="http://schemas.openxmlformats.org/officeDocument/2006/relationships/hyperlink" Target="../../../../../../../../../../:u:/r/sites/-US-DDMAccenture/Documents%20partages/General/CDMO/Analytics/AdHoc/2024/Jul%2724_BAR_dashboard/BAR%20Documentation/SQL%20CODES%20USED%20AS%20BASE/Rich_data-automated_query-STEP1.html?csf=1&amp;web=1&amp;e=b8nrKi" TargetMode="External"/></Relationships>
</file>

<file path=xl/worksheets/_rels/sheet42.xml.rels><?xml version="1.0" encoding="UTF-8" standalone="yes"?>
<Relationships xmlns="http://schemas.openxmlformats.org/package/2006/relationships"><Relationship Id="rId3" Type="http://schemas.microsoft.com/office/2017/10/relationships/threadedComment" Target="../threadedComments/threadedComment21.xml"/><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43.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10.bin"/><Relationship Id="rId4" Type="http://schemas.microsoft.com/office/2017/10/relationships/threadedComment" Target="../threadedComments/threadedComment2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54728-41A3-4AAA-B12D-3628234E5205}">
  <sheetPr>
    <tabColor rgb="FFC00000"/>
  </sheetPr>
  <dimension ref="B2:Z83"/>
  <sheetViews>
    <sheetView showGridLines="0" workbookViewId="0">
      <selection activeCell="B3" sqref="B3:L4"/>
    </sheetView>
  </sheetViews>
  <sheetFormatPr defaultColWidth="8.42578125" defaultRowHeight="14.45"/>
  <cols>
    <col min="1" max="1" width="2.42578125" customWidth="1"/>
    <col min="2" max="2" width="36.42578125" bestFit="1" customWidth="1"/>
  </cols>
  <sheetData>
    <row r="2" spans="2:12" ht="15.95">
      <c r="B2" s="1653" t="s">
        <v>0</v>
      </c>
      <c r="C2" s="1653"/>
      <c r="D2" s="1653"/>
      <c r="E2" s="1653"/>
      <c r="F2" s="1653"/>
      <c r="G2" s="1653"/>
      <c r="H2" s="1653"/>
      <c r="I2" s="1653"/>
      <c r="J2" s="1653"/>
      <c r="K2" s="1653"/>
      <c r="L2" s="1653"/>
    </row>
    <row r="3" spans="2:12" ht="15.75" customHeight="1">
      <c r="B3" s="1635" t="s">
        <v>1</v>
      </c>
      <c r="C3" s="1637" t="s">
        <v>2</v>
      </c>
      <c r="D3" s="1638"/>
      <c r="E3" s="1638"/>
      <c r="F3" s="1638"/>
      <c r="G3" s="1638"/>
      <c r="H3" s="1638"/>
      <c r="I3" s="1638"/>
      <c r="J3" s="1638"/>
      <c r="K3" s="1638"/>
      <c r="L3" s="1639"/>
    </row>
    <row r="4" spans="2:12" ht="46.5" customHeight="1">
      <c r="B4" s="1636"/>
      <c r="C4" s="1640"/>
      <c r="D4" s="1641"/>
      <c r="E4" s="1641"/>
      <c r="F4" s="1641"/>
      <c r="G4" s="1641"/>
      <c r="H4" s="1641"/>
      <c r="I4" s="1641"/>
      <c r="J4" s="1641"/>
      <c r="K4" s="1641"/>
      <c r="L4" s="1642"/>
    </row>
    <row r="5" spans="2:12" ht="114.75" customHeight="1">
      <c r="B5" s="69" t="s">
        <v>3</v>
      </c>
      <c r="C5" s="1644" t="s">
        <v>4</v>
      </c>
      <c r="D5" s="1633"/>
      <c r="E5" s="1633"/>
      <c r="F5" s="1633"/>
      <c r="G5" s="1633"/>
      <c r="H5" s="1633"/>
      <c r="I5" s="1633"/>
      <c r="J5" s="1633"/>
      <c r="K5" s="1633"/>
      <c r="L5" s="1633"/>
    </row>
    <row r="6" spans="2:12" ht="30" customHeight="1">
      <c r="B6" s="454" t="s">
        <v>5</v>
      </c>
    </row>
    <row r="7" spans="2:12" ht="15.75" customHeight="1">
      <c r="B7" s="1654" t="s">
        <v>6</v>
      </c>
      <c r="C7" s="1654"/>
      <c r="D7" s="1654"/>
      <c r="E7" s="1654"/>
      <c r="F7" s="1654"/>
      <c r="G7" s="1654"/>
      <c r="H7" s="1654"/>
      <c r="I7" s="1654"/>
      <c r="J7" s="1654"/>
      <c r="K7" s="1654"/>
      <c r="L7" s="1654"/>
    </row>
    <row r="8" spans="2:12" ht="78.75" customHeight="1">
      <c r="B8" s="69" t="s">
        <v>7</v>
      </c>
      <c r="C8" s="1633" t="s">
        <v>8</v>
      </c>
      <c r="D8" s="1633"/>
      <c r="E8" s="1633"/>
      <c r="F8" s="1633"/>
      <c r="G8" s="1633"/>
      <c r="H8" s="1633"/>
      <c r="I8" s="1633"/>
      <c r="J8" s="1633"/>
      <c r="K8" s="1633"/>
      <c r="L8" s="1633"/>
    </row>
    <row r="9" spans="2:12" ht="78.75" customHeight="1">
      <c r="B9" s="69" t="s">
        <v>9</v>
      </c>
      <c r="C9" s="1655" t="s">
        <v>10</v>
      </c>
      <c r="D9" s="1656"/>
      <c r="E9" s="1656"/>
      <c r="F9" s="1656"/>
      <c r="G9" s="1656"/>
      <c r="H9" s="1656"/>
      <c r="I9" s="1656"/>
      <c r="J9" s="1656"/>
      <c r="K9" s="1656"/>
      <c r="L9" s="1657"/>
    </row>
    <row r="10" spans="2:12" ht="78.75" customHeight="1">
      <c r="B10" s="69" t="s">
        <v>11</v>
      </c>
      <c r="C10" s="1655" t="s">
        <v>12</v>
      </c>
      <c r="D10" s="1656"/>
      <c r="E10" s="1656"/>
      <c r="F10" s="1656"/>
      <c r="G10" s="1656"/>
      <c r="H10" s="1656"/>
      <c r="I10" s="1656"/>
      <c r="J10" s="1656"/>
      <c r="K10" s="1656"/>
      <c r="L10" s="1657"/>
    </row>
    <row r="11" spans="2:12" ht="78.75" customHeight="1">
      <c r="B11" s="69" t="s">
        <v>13</v>
      </c>
      <c r="C11" s="1644" t="s">
        <v>14</v>
      </c>
      <c r="D11" s="1633"/>
      <c r="E11" s="1633"/>
      <c r="F11" s="1633"/>
      <c r="G11" s="1633"/>
      <c r="H11" s="1633"/>
      <c r="I11" s="1633"/>
      <c r="J11" s="1633"/>
      <c r="K11" s="1633"/>
      <c r="L11" s="1633"/>
    </row>
    <row r="13" spans="2:12" ht="15.75" customHeight="1">
      <c r="B13" s="1647" t="s">
        <v>15</v>
      </c>
      <c r="C13" s="1647"/>
      <c r="D13" s="1647"/>
      <c r="E13" s="1647"/>
      <c r="F13" s="1647"/>
      <c r="G13" s="1647"/>
      <c r="H13" s="1647"/>
      <c r="I13" s="1647"/>
      <c r="J13" s="1647"/>
      <c r="K13" s="1647"/>
      <c r="L13" s="1647"/>
    </row>
    <row r="14" spans="2:12" ht="16.5" customHeight="1">
      <c r="B14" s="1635" t="s">
        <v>16</v>
      </c>
      <c r="C14" s="1648" t="s">
        <v>17</v>
      </c>
      <c r="D14" s="1638"/>
      <c r="E14" s="1638"/>
      <c r="F14" s="1638"/>
      <c r="G14" s="1638"/>
      <c r="H14" s="1638"/>
      <c r="I14" s="1638"/>
      <c r="J14" s="1638"/>
      <c r="K14" s="1638"/>
      <c r="L14" s="1639"/>
    </row>
    <row r="15" spans="2:12" ht="15" customHeight="1">
      <c r="B15" s="1652"/>
      <c r="C15" s="1649"/>
      <c r="D15" s="1650"/>
      <c r="E15" s="1650"/>
      <c r="F15" s="1650"/>
      <c r="G15" s="1650"/>
      <c r="H15" s="1650"/>
      <c r="I15" s="1650"/>
      <c r="J15" s="1650"/>
      <c r="K15" s="1650"/>
      <c r="L15" s="1651"/>
    </row>
    <row r="16" spans="2:12" ht="15" customHeight="1">
      <c r="B16" s="1652"/>
      <c r="C16" s="1649"/>
      <c r="D16" s="1650"/>
      <c r="E16" s="1650"/>
      <c r="F16" s="1650"/>
      <c r="G16" s="1650"/>
      <c r="H16" s="1650"/>
      <c r="I16" s="1650"/>
      <c r="J16" s="1650"/>
      <c r="K16" s="1650"/>
      <c r="L16" s="1651"/>
    </row>
    <row r="17" spans="2:12" ht="15" customHeight="1">
      <c r="B17" s="1652"/>
      <c r="C17" s="1649"/>
      <c r="D17" s="1650"/>
      <c r="E17" s="1650"/>
      <c r="F17" s="1650"/>
      <c r="G17" s="1650"/>
      <c r="H17" s="1650"/>
      <c r="I17" s="1650"/>
      <c r="J17" s="1650"/>
      <c r="K17" s="1650"/>
      <c r="L17" s="1651"/>
    </row>
    <row r="18" spans="2:12" ht="15" customHeight="1">
      <c r="B18" s="1652"/>
      <c r="C18" s="1649"/>
      <c r="D18" s="1650"/>
      <c r="E18" s="1650"/>
      <c r="F18" s="1650"/>
      <c r="G18" s="1650"/>
      <c r="H18" s="1650"/>
      <c r="I18" s="1650"/>
      <c r="J18" s="1650"/>
      <c r="K18" s="1650"/>
      <c r="L18" s="1651"/>
    </row>
    <row r="19" spans="2:12" ht="15" customHeight="1">
      <c r="B19" s="1652"/>
      <c r="C19" s="1649"/>
      <c r="D19" s="1650"/>
      <c r="E19" s="1650"/>
      <c r="F19" s="1650"/>
      <c r="G19" s="1650"/>
      <c r="H19" s="1650"/>
      <c r="I19" s="1650"/>
      <c r="J19" s="1650"/>
      <c r="K19" s="1650"/>
      <c r="L19" s="1651"/>
    </row>
    <row r="20" spans="2:12" ht="15" customHeight="1">
      <c r="B20" s="1636"/>
      <c r="C20" s="1640"/>
      <c r="D20" s="1641"/>
      <c r="E20" s="1641"/>
      <c r="F20" s="1641"/>
      <c r="G20" s="1641"/>
      <c r="H20" s="1641"/>
      <c r="I20" s="1641"/>
      <c r="J20" s="1641"/>
      <c r="K20" s="1641"/>
      <c r="L20" s="1642"/>
    </row>
    <row r="21" spans="2:12">
      <c r="B21" s="1645" t="s">
        <v>18</v>
      </c>
      <c r="C21" s="1644" t="s">
        <v>19</v>
      </c>
      <c r="D21" s="1643"/>
      <c r="E21" s="1643"/>
      <c r="F21" s="1643"/>
      <c r="G21" s="1643"/>
      <c r="H21" s="1643"/>
      <c r="I21" s="1643"/>
      <c r="J21" s="1643"/>
      <c r="K21" s="1643"/>
      <c r="L21" s="1643"/>
    </row>
    <row r="22" spans="2:12">
      <c r="B22" s="1645"/>
      <c r="C22" s="1643"/>
      <c r="D22" s="1643"/>
      <c r="E22" s="1643"/>
      <c r="F22" s="1643"/>
      <c r="G22" s="1643"/>
      <c r="H22" s="1643"/>
      <c r="I22" s="1643"/>
      <c r="J22" s="1643"/>
      <c r="K22" s="1643"/>
      <c r="L22" s="1643"/>
    </row>
    <row r="23" spans="2:12">
      <c r="B23" s="1645"/>
      <c r="C23" s="1643"/>
      <c r="D23" s="1643"/>
      <c r="E23" s="1643"/>
      <c r="F23" s="1643"/>
      <c r="G23" s="1643"/>
      <c r="H23" s="1643"/>
      <c r="I23" s="1643"/>
      <c r="J23" s="1643"/>
      <c r="K23" s="1643"/>
      <c r="L23" s="1643"/>
    </row>
    <row r="24" spans="2:12">
      <c r="B24" s="1645"/>
      <c r="C24" s="1643"/>
      <c r="D24" s="1643"/>
      <c r="E24" s="1643"/>
      <c r="F24" s="1643"/>
      <c r="G24" s="1643"/>
      <c r="H24" s="1643"/>
      <c r="I24" s="1643"/>
      <c r="J24" s="1643"/>
      <c r="K24" s="1643"/>
      <c r="L24" s="1643"/>
    </row>
    <row r="25" spans="2:12">
      <c r="B25" s="1645"/>
      <c r="C25" s="1643"/>
      <c r="D25" s="1643"/>
      <c r="E25" s="1643"/>
      <c r="F25" s="1643"/>
      <c r="G25" s="1643"/>
      <c r="H25" s="1643"/>
      <c r="I25" s="1643"/>
      <c r="J25" s="1643"/>
      <c r="K25" s="1643"/>
      <c r="L25" s="1643"/>
    </row>
    <row r="26" spans="2:12">
      <c r="B26" s="1645"/>
      <c r="C26" s="1643"/>
      <c r="D26" s="1643"/>
      <c r="E26" s="1643"/>
      <c r="F26" s="1643"/>
      <c r="G26" s="1643"/>
      <c r="H26" s="1643"/>
      <c r="I26" s="1643"/>
      <c r="J26" s="1643"/>
      <c r="K26" s="1643"/>
      <c r="L26" s="1643"/>
    </row>
    <row r="27" spans="2:12">
      <c r="B27" s="1645"/>
      <c r="C27" s="1643"/>
      <c r="D27" s="1643"/>
      <c r="E27" s="1643"/>
      <c r="F27" s="1643"/>
      <c r="G27" s="1643"/>
      <c r="H27" s="1643"/>
      <c r="I27" s="1643"/>
      <c r="J27" s="1643"/>
      <c r="K27" s="1643"/>
      <c r="L27" s="1643"/>
    </row>
    <row r="29" spans="2:12" ht="15.75" hidden="1" customHeight="1">
      <c r="B29" s="1646" t="s">
        <v>20</v>
      </c>
      <c r="C29" s="1646"/>
      <c r="D29" s="1646"/>
      <c r="E29" s="1646"/>
      <c r="F29" s="1646"/>
      <c r="G29" s="1646"/>
      <c r="H29" s="1646"/>
      <c r="I29" s="1646"/>
      <c r="J29" s="1646"/>
      <c r="K29" s="1646"/>
      <c r="L29" s="1646"/>
    </row>
    <row r="30" spans="2:12" ht="17.25" hidden="1" customHeight="1">
      <c r="B30" s="1634" t="s">
        <v>21</v>
      </c>
      <c r="C30" s="1633" t="s">
        <v>22</v>
      </c>
      <c r="D30" s="1633"/>
      <c r="E30" s="1633"/>
      <c r="F30" s="1633"/>
      <c r="G30" s="1633"/>
      <c r="H30" s="1633"/>
      <c r="I30" s="1633"/>
      <c r="J30" s="1633"/>
      <c r="K30" s="1633"/>
      <c r="L30" s="1633"/>
    </row>
    <row r="31" spans="2:12" hidden="1">
      <c r="B31" s="1634"/>
      <c r="C31" s="1633"/>
      <c r="D31" s="1633"/>
      <c r="E31" s="1633"/>
      <c r="F31" s="1633"/>
      <c r="G31" s="1633"/>
      <c r="H31" s="1633"/>
      <c r="I31" s="1633"/>
      <c r="J31" s="1633"/>
      <c r="K31" s="1633"/>
      <c r="L31" s="1633"/>
    </row>
    <row r="32" spans="2:12" hidden="1">
      <c r="B32" s="1634"/>
      <c r="C32" s="1633"/>
      <c r="D32" s="1633"/>
      <c r="E32" s="1633"/>
      <c r="F32" s="1633"/>
      <c r="G32" s="1633"/>
      <c r="H32" s="1633"/>
      <c r="I32" s="1633"/>
      <c r="J32" s="1633"/>
      <c r="K32" s="1633"/>
      <c r="L32" s="1633"/>
    </row>
    <row r="33" spans="2:12" hidden="1">
      <c r="B33" s="1634"/>
      <c r="C33" s="1633"/>
      <c r="D33" s="1633"/>
      <c r="E33" s="1633"/>
      <c r="F33" s="1633"/>
      <c r="G33" s="1633"/>
      <c r="H33" s="1633"/>
      <c r="I33" s="1633"/>
      <c r="J33" s="1633"/>
      <c r="K33" s="1633"/>
      <c r="L33" s="1633"/>
    </row>
    <row r="34" spans="2:12" hidden="1">
      <c r="B34" s="1634"/>
      <c r="C34" s="1633"/>
      <c r="D34" s="1633"/>
      <c r="E34" s="1633"/>
      <c r="F34" s="1633"/>
      <c r="G34" s="1633"/>
      <c r="H34" s="1633"/>
      <c r="I34" s="1633"/>
      <c r="J34" s="1633"/>
      <c r="K34" s="1633"/>
      <c r="L34" s="1633"/>
    </row>
    <row r="35" spans="2:12" hidden="1">
      <c r="B35" s="1634"/>
      <c r="C35" s="1633"/>
      <c r="D35" s="1633"/>
      <c r="E35" s="1633"/>
      <c r="F35" s="1633"/>
      <c r="G35" s="1633"/>
      <c r="H35" s="1633"/>
      <c r="I35" s="1633"/>
      <c r="J35" s="1633"/>
      <c r="K35" s="1633"/>
      <c r="L35" s="1633"/>
    </row>
    <row r="36" spans="2:12" hidden="1">
      <c r="B36" s="1634"/>
      <c r="C36" s="1633"/>
      <c r="D36" s="1633"/>
      <c r="E36" s="1633"/>
      <c r="F36" s="1633"/>
      <c r="G36" s="1633"/>
      <c r="H36" s="1633"/>
      <c r="I36" s="1633"/>
      <c r="J36" s="1633"/>
      <c r="K36" s="1633"/>
      <c r="L36" s="1633"/>
    </row>
    <row r="37" spans="2:12" hidden="1">
      <c r="B37" s="1634"/>
      <c r="C37" s="1633"/>
      <c r="D37" s="1633"/>
      <c r="E37" s="1633"/>
      <c r="F37" s="1633"/>
      <c r="G37" s="1633"/>
      <c r="H37" s="1633"/>
      <c r="I37" s="1633"/>
      <c r="J37" s="1633"/>
      <c r="K37" s="1633"/>
      <c r="L37" s="1633"/>
    </row>
    <row r="38" spans="2:12" hidden="1">
      <c r="B38" s="1634"/>
      <c r="C38" s="1633"/>
      <c r="D38" s="1633"/>
      <c r="E38" s="1633"/>
      <c r="F38" s="1633"/>
      <c r="G38" s="1633"/>
      <c r="H38" s="1633"/>
      <c r="I38" s="1633"/>
      <c r="J38" s="1633"/>
      <c r="K38" s="1633"/>
      <c r="L38" s="1633"/>
    </row>
    <row r="39" spans="2:12" hidden="1">
      <c r="B39" s="1634"/>
      <c r="C39" s="1633"/>
      <c r="D39" s="1633"/>
      <c r="E39" s="1633"/>
      <c r="F39" s="1633"/>
      <c r="G39" s="1633"/>
      <c r="H39" s="1633"/>
      <c r="I39" s="1633"/>
      <c r="J39" s="1633"/>
      <c r="K39" s="1633"/>
      <c r="L39" s="1633"/>
    </row>
    <row r="40" spans="2:12" hidden="1">
      <c r="B40" s="1634"/>
      <c r="C40" s="1633"/>
      <c r="D40" s="1633"/>
      <c r="E40" s="1633"/>
      <c r="F40" s="1633"/>
      <c r="G40" s="1633"/>
      <c r="H40" s="1633"/>
      <c r="I40" s="1633"/>
      <c r="J40" s="1633"/>
      <c r="K40" s="1633"/>
      <c r="L40" s="1633"/>
    </row>
    <row r="41" spans="2:12" hidden="1">
      <c r="B41" s="1634"/>
      <c r="C41" s="1633"/>
      <c r="D41" s="1633"/>
      <c r="E41" s="1633"/>
      <c r="F41" s="1633"/>
      <c r="G41" s="1633"/>
      <c r="H41" s="1633"/>
      <c r="I41" s="1633"/>
      <c r="J41" s="1633"/>
      <c r="K41" s="1633"/>
      <c r="L41" s="1633"/>
    </row>
    <row r="42" spans="2:12" hidden="1">
      <c r="B42" s="1634" t="s">
        <v>23</v>
      </c>
      <c r="C42" s="1633" t="s">
        <v>24</v>
      </c>
      <c r="D42" s="1643"/>
      <c r="E42" s="1643"/>
      <c r="F42" s="1643"/>
      <c r="G42" s="1643"/>
      <c r="H42" s="1643"/>
      <c r="I42" s="1643"/>
      <c r="J42" s="1643"/>
      <c r="K42" s="1643"/>
      <c r="L42" s="1643"/>
    </row>
    <row r="43" spans="2:12" hidden="1">
      <c r="B43" s="1634"/>
      <c r="C43" s="1643"/>
      <c r="D43" s="1643"/>
      <c r="E43" s="1643"/>
      <c r="F43" s="1643"/>
      <c r="G43" s="1643"/>
      <c r="H43" s="1643"/>
      <c r="I43" s="1643"/>
      <c r="J43" s="1643"/>
      <c r="K43" s="1643"/>
      <c r="L43" s="1643"/>
    </row>
    <row r="44" spans="2:12" hidden="1">
      <c r="B44" s="1634"/>
      <c r="C44" s="1643"/>
      <c r="D44" s="1643"/>
      <c r="E44" s="1643"/>
      <c r="F44" s="1643"/>
      <c r="G44" s="1643"/>
      <c r="H44" s="1643"/>
      <c r="I44" s="1643"/>
      <c r="J44" s="1643"/>
      <c r="K44" s="1643"/>
      <c r="L44" s="1643"/>
    </row>
    <row r="45" spans="2:12" hidden="1">
      <c r="B45" s="1634"/>
      <c r="C45" s="1643"/>
      <c r="D45" s="1643"/>
      <c r="E45" s="1643"/>
      <c r="F45" s="1643"/>
      <c r="G45" s="1643"/>
      <c r="H45" s="1643"/>
      <c r="I45" s="1643"/>
      <c r="J45" s="1643"/>
      <c r="K45" s="1643"/>
      <c r="L45" s="1643"/>
    </row>
    <row r="46" spans="2:12" hidden="1">
      <c r="B46" s="1634"/>
      <c r="C46" s="1643"/>
      <c r="D46" s="1643"/>
      <c r="E46" s="1643"/>
      <c r="F46" s="1643"/>
      <c r="G46" s="1643"/>
      <c r="H46" s="1643"/>
      <c r="I46" s="1643"/>
      <c r="J46" s="1643"/>
      <c r="K46" s="1643"/>
      <c r="L46" s="1643"/>
    </row>
    <row r="47" spans="2:12" hidden="1">
      <c r="B47" s="1634"/>
      <c r="C47" s="1643"/>
      <c r="D47" s="1643"/>
      <c r="E47" s="1643"/>
      <c r="F47" s="1643"/>
      <c r="G47" s="1643"/>
      <c r="H47" s="1643"/>
      <c r="I47" s="1643"/>
      <c r="J47" s="1643"/>
      <c r="K47" s="1643"/>
      <c r="L47" s="1643"/>
    </row>
    <row r="48" spans="2:12" hidden="1">
      <c r="B48" s="1634"/>
      <c r="C48" s="1643"/>
      <c r="D48" s="1643"/>
      <c r="E48" s="1643"/>
      <c r="F48" s="1643"/>
      <c r="G48" s="1643"/>
      <c r="H48" s="1643"/>
      <c r="I48" s="1643"/>
      <c r="J48" s="1643"/>
      <c r="K48" s="1643"/>
      <c r="L48" s="1643"/>
    </row>
    <row r="49" spans="2:12" hidden="1">
      <c r="B49" s="1634"/>
      <c r="C49" s="1643"/>
      <c r="D49" s="1643"/>
      <c r="E49" s="1643"/>
      <c r="F49" s="1643"/>
      <c r="G49" s="1643"/>
      <c r="H49" s="1643"/>
      <c r="I49" s="1643"/>
      <c r="J49" s="1643"/>
      <c r="K49" s="1643"/>
      <c r="L49" s="1643"/>
    </row>
    <row r="50" spans="2:12" hidden="1">
      <c r="B50" s="1634" t="s">
        <v>25</v>
      </c>
      <c r="C50" s="1633" t="s">
        <v>26</v>
      </c>
      <c r="D50" s="1643"/>
      <c r="E50" s="1643"/>
      <c r="F50" s="1643"/>
      <c r="G50" s="1643"/>
      <c r="H50" s="1643"/>
      <c r="I50" s="1643"/>
      <c r="J50" s="1643"/>
      <c r="K50" s="1643"/>
      <c r="L50" s="1643"/>
    </row>
    <row r="51" spans="2:12" hidden="1">
      <c r="B51" s="1634"/>
      <c r="C51" s="1643"/>
      <c r="D51" s="1643"/>
      <c r="E51" s="1643"/>
      <c r="F51" s="1643"/>
      <c r="G51" s="1643"/>
      <c r="H51" s="1643"/>
      <c r="I51" s="1643"/>
      <c r="J51" s="1643"/>
      <c r="K51" s="1643"/>
      <c r="L51" s="1643"/>
    </row>
    <row r="52" spans="2:12" hidden="1">
      <c r="B52" s="1634"/>
      <c r="C52" s="1643"/>
      <c r="D52" s="1643"/>
      <c r="E52" s="1643"/>
      <c r="F52" s="1643"/>
      <c r="G52" s="1643"/>
      <c r="H52" s="1643"/>
      <c r="I52" s="1643"/>
      <c r="J52" s="1643"/>
      <c r="K52" s="1643"/>
      <c r="L52" s="1643"/>
    </row>
    <row r="53" spans="2:12" hidden="1">
      <c r="B53" s="1634"/>
      <c r="C53" s="1643"/>
      <c r="D53" s="1643"/>
      <c r="E53" s="1643"/>
      <c r="F53" s="1643"/>
      <c r="G53" s="1643"/>
      <c r="H53" s="1643"/>
      <c r="I53" s="1643"/>
      <c r="J53" s="1643"/>
      <c r="K53" s="1643"/>
      <c r="L53" s="1643"/>
    </row>
    <row r="54" spans="2:12" hidden="1">
      <c r="B54" s="1634"/>
      <c r="C54" s="1643"/>
      <c r="D54" s="1643"/>
      <c r="E54" s="1643"/>
      <c r="F54" s="1643"/>
      <c r="G54" s="1643"/>
      <c r="H54" s="1643"/>
      <c r="I54" s="1643"/>
      <c r="J54" s="1643"/>
      <c r="K54" s="1643"/>
      <c r="L54" s="1643"/>
    </row>
    <row r="55" spans="2:12" hidden="1">
      <c r="B55" s="1634"/>
      <c r="C55" s="1643"/>
      <c r="D55" s="1643"/>
      <c r="E55" s="1643"/>
      <c r="F55" s="1643"/>
      <c r="G55" s="1643"/>
      <c r="H55" s="1643"/>
      <c r="I55" s="1643"/>
      <c r="J55" s="1643"/>
      <c r="K55" s="1643"/>
      <c r="L55" s="1643"/>
    </row>
    <row r="56" spans="2:12" hidden="1">
      <c r="B56" s="1634"/>
      <c r="C56" s="1643"/>
      <c r="D56" s="1643"/>
      <c r="E56" s="1643"/>
      <c r="F56" s="1643"/>
      <c r="G56" s="1643"/>
      <c r="H56" s="1643"/>
      <c r="I56" s="1643"/>
      <c r="J56" s="1643"/>
      <c r="K56" s="1643"/>
      <c r="L56" s="1643"/>
    </row>
    <row r="57" spans="2:12" hidden="1">
      <c r="B57" s="1634"/>
      <c r="C57" s="1643"/>
      <c r="D57" s="1643"/>
      <c r="E57" s="1643"/>
      <c r="F57" s="1643"/>
      <c r="G57" s="1643"/>
      <c r="H57" s="1643"/>
      <c r="I57" s="1643"/>
      <c r="J57" s="1643"/>
      <c r="K57" s="1643"/>
      <c r="L57" s="1643"/>
    </row>
    <row r="58" spans="2:12" ht="16.5" hidden="1" customHeight="1">
      <c r="B58" s="1634" t="s">
        <v>27</v>
      </c>
      <c r="C58" s="1633" t="s">
        <v>28</v>
      </c>
      <c r="D58" s="1633"/>
      <c r="E58" s="1633"/>
      <c r="F58" s="1633"/>
      <c r="G58" s="1633"/>
      <c r="H58" s="1633"/>
      <c r="I58" s="1633"/>
      <c r="J58" s="1633"/>
      <c r="K58" s="1633"/>
      <c r="L58" s="1633"/>
    </row>
    <row r="59" spans="2:12" hidden="1">
      <c r="B59" s="1634"/>
      <c r="C59" s="1633"/>
      <c r="D59" s="1633"/>
      <c r="E59" s="1633"/>
      <c r="F59" s="1633"/>
      <c r="G59" s="1633"/>
      <c r="H59" s="1633"/>
      <c r="I59" s="1633"/>
      <c r="J59" s="1633"/>
      <c r="K59" s="1633"/>
      <c r="L59" s="1633"/>
    </row>
    <row r="60" spans="2:12" hidden="1">
      <c r="B60" s="1634"/>
      <c r="C60" s="1633"/>
      <c r="D60" s="1633"/>
      <c r="E60" s="1633"/>
      <c r="F60" s="1633"/>
      <c r="G60" s="1633"/>
      <c r="H60" s="1633"/>
      <c r="I60" s="1633"/>
      <c r="J60" s="1633"/>
      <c r="K60" s="1633"/>
      <c r="L60" s="1633"/>
    </row>
    <row r="61" spans="2:12" hidden="1">
      <c r="B61" s="1634"/>
      <c r="C61" s="1633"/>
      <c r="D61" s="1633"/>
      <c r="E61" s="1633"/>
      <c r="F61" s="1633"/>
      <c r="G61" s="1633"/>
      <c r="H61" s="1633"/>
      <c r="I61" s="1633"/>
      <c r="J61" s="1633"/>
      <c r="K61" s="1633"/>
      <c r="L61" s="1633"/>
    </row>
    <row r="62" spans="2:12" hidden="1">
      <c r="B62" s="1634"/>
      <c r="C62" s="1633"/>
      <c r="D62" s="1633"/>
      <c r="E62" s="1633"/>
      <c r="F62" s="1633"/>
      <c r="G62" s="1633"/>
      <c r="H62" s="1633"/>
      <c r="I62" s="1633"/>
      <c r="J62" s="1633"/>
      <c r="K62" s="1633"/>
      <c r="L62" s="1633"/>
    </row>
    <row r="63" spans="2:12" hidden="1">
      <c r="B63" s="1634"/>
      <c r="C63" s="1633"/>
      <c r="D63" s="1633"/>
      <c r="E63" s="1633"/>
      <c r="F63" s="1633"/>
      <c r="G63" s="1633"/>
      <c r="H63" s="1633"/>
      <c r="I63" s="1633"/>
      <c r="J63" s="1633"/>
      <c r="K63" s="1633"/>
      <c r="L63" s="1633"/>
    </row>
    <row r="64" spans="2:12" hidden="1">
      <c r="B64" s="1634"/>
      <c r="C64" s="1633"/>
      <c r="D64" s="1633"/>
      <c r="E64" s="1633"/>
      <c r="F64" s="1633"/>
      <c r="G64" s="1633"/>
      <c r="H64" s="1633"/>
      <c r="I64" s="1633"/>
      <c r="J64" s="1633"/>
      <c r="K64" s="1633"/>
      <c r="L64" s="1633"/>
    </row>
    <row r="65" spans="2:12" hidden="1">
      <c r="B65" s="1634"/>
      <c r="C65" s="1633"/>
      <c r="D65" s="1633"/>
      <c r="E65" s="1633"/>
      <c r="F65" s="1633"/>
      <c r="G65" s="1633"/>
      <c r="H65" s="1633"/>
      <c r="I65" s="1633"/>
      <c r="J65" s="1633"/>
      <c r="K65" s="1633"/>
      <c r="L65" s="1633"/>
    </row>
    <row r="66" spans="2:12" hidden="1">
      <c r="B66" s="1634"/>
      <c r="C66" s="1633"/>
      <c r="D66" s="1633"/>
      <c r="E66" s="1633"/>
      <c r="F66" s="1633"/>
      <c r="G66" s="1633"/>
      <c r="H66" s="1633"/>
      <c r="I66" s="1633"/>
      <c r="J66" s="1633"/>
      <c r="K66" s="1633"/>
      <c r="L66" s="1633"/>
    </row>
    <row r="67" spans="2:12" hidden="1">
      <c r="B67" s="1634"/>
      <c r="C67" s="1633"/>
      <c r="D67" s="1633"/>
      <c r="E67" s="1633"/>
      <c r="F67" s="1633"/>
      <c r="G67" s="1633"/>
      <c r="H67" s="1633"/>
      <c r="I67" s="1633"/>
      <c r="J67" s="1633"/>
      <c r="K67" s="1633"/>
      <c r="L67" s="1633"/>
    </row>
    <row r="68" spans="2:12" hidden="1">
      <c r="B68" s="1634"/>
      <c r="C68" s="1633"/>
      <c r="D68" s="1633"/>
      <c r="E68" s="1633"/>
      <c r="F68" s="1633"/>
      <c r="G68" s="1633"/>
      <c r="H68" s="1633"/>
      <c r="I68" s="1633"/>
      <c r="J68" s="1633"/>
      <c r="K68" s="1633"/>
      <c r="L68" s="1633"/>
    </row>
    <row r="69" spans="2:12" ht="16.5" hidden="1" customHeight="1">
      <c r="B69" s="1634" t="s">
        <v>29</v>
      </c>
      <c r="C69" s="1633" t="s">
        <v>30</v>
      </c>
      <c r="D69" s="1633"/>
      <c r="E69" s="1633"/>
      <c r="F69" s="1633"/>
      <c r="G69" s="1633"/>
      <c r="H69" s="1633"/>
      <c r="I69" s="1633"/>
      <c r="J69" s="1633"/>
      <c r="K69" s="1633"/>
      <c r="L69" s="1633"/>
    </row>
    <row r="70" spans="2:12" hidden="1">
      <c r="B70" s="1634"/>
      <c r="C70" s="1633"/>
      <c r="D70" s="1633"/>
      <c r="E70" s="1633"/>
      <c r="F70" s="1633"/>
      <c r="G70" s="1633"/>
      <c r="H70" s="1633"/>
      <c r="I70" s="1633"/>
      <c r="J70" s="1633"/>
      <c r="K70" s="1633"/>
      <c r="L70" s="1633"/>
    </row>
    <row r="71" spans="2:12" hidden="1">
      <c r="B71" s="1634"/>
      <c r="C71" s="1633"/>
      <c r="D71" s="1633"/>
      <c r="E71" s="1633"/>
      <c r="F71" s="1633"/>
      <c r="G71" s="1633"/>
      <c r="H71" s="1633"/>
      <c r="I71" s="1633"/>
      <c r="J71" s="1633"/>
      <c r="K71" s="1633"/>
      <c r="L71" s="1633"/>
    </row>
    <row r="72" spans="2:12" hidden="1">
      <c r="B72" s="1634"/>
      <c r="C72" s="1633"/>
      <c r="D72" s="1633"/>
      <c r="E72" s="1633"/>
      <c r="F72" s="1633"/>
      <c r="G72" s="1633"/>
      <c r="H72" s="1633"/>
      <c r="I72" s="1633"/>
      <c r="J72" s="1633"/>
      <c r="K72" s="1633"/>
      <c r="L72" s="1633"/>
    </row>
    <row r="73" spans="2:12" hidden="1">
      <c r="B73" s="1634"/>
      <c r="C73" s="1633"/>
      <c r="D73" s="1633"/>
      <c r="E73" s="1633"/>
      <c r="F73" s="1633"/>
      <c r="G73" s="1633"/>
      <c r="H73" s="1633"/>
      <c r="I73" s="1633"/>
      <c r="J73" s="1633"/>
      <c r="K73" s="1633"/>
      <c r="L73" s="1633"/>
    </row>
    <row r="74" spans="2:12" hidden="1">
      <c r="B74" s="1634"/>
      <c r="C74" s="1633"/>
      <c r="D74" s="1633"/>
      <c r="E74" s="1633"/>
      <c r="F74" s="1633"/>
      <c r="G74" s="1633"/>
      <c r="H74" s="1633"/>
      <c r="I74" s="1633"/>
      <c r="J74" s="1633"/>
      <c r="K74" s="1633"/>
      <c r="L74" s="1633"/>
    </row>
    <row r="75" spans="2:12" hidden="1">
      <c r="B75" s="1634"/>
      <c r="C75" s="1633"/>
      <c r="D75" s="1633"/>
      <c r="E75" s="1633"/>
      <c r="F75" s="1633"/>
      <c r="G75" s="1633"/>
      <c r="H75" s="1633"/>
      <c r="I75" s="1633"/>
      <c r="J75" s="1633"/>
      <c r="K75" s="1633"/>
      <c r="L75" s="1633"/>
    </row>
    <row r="76" spans="2:12" hidden="1">
      <c r="B76" s="1634"/>
      <c r="C76" s="1633"/>
      <c r="D76" s="1633"/>
      <c r="E76" s="1633"/>
      <c r="F76" s="1633"/>
      <c r="G76" s="1633"/>
      <c r="H76" s="1633"/>
      <c r="I76" s="1633"/>
      <c r="J76" s="1633"/>
      <c r="K76" s="1633"/>
      <c r="L76" s="1633"/>
    </row>
    <row r="77" spans="2:12" hidden="1">
      <c r="B77" s="1634"/>
      <c r="C77" s="1633"/>
      <c r="D77" s="1633"/>
      <c r="E77" s="1633"/>
      <c r="F77" s="1633"/>
      <c r="G77" s="1633"/>
      <c r="H77" s="1633"/>
      <c r="I77" s="1633"/>
      <c r="J77" s="1633"/>
      <c r="K77" s="1633"/>
      <c r="L77" s="1633"/>
    </row>
    <row r="78" spans="2:12" hidden="1">
      <c r="B78" s="1634"/>
      <c r="C78" s="1633"/>
      <c r="D78" s="1633"/>
      <c r="E78" s="1633"/>
      <c r="F78" s="1633"/>
      <c r="G78" s="1633"/>
      <c r="H78" s="1633"/>
      <c r="I78" s="1633"/>
      <c r="J78" s="1633"/>
      <c r="K78" s="1633"/>
      <c r="L78" s="1633"/>
    </row>
    <row r="79" spans="2:12">
      <c r="B79" s="581" t="s">
        <v>31</v>
      </c>
    </row>
    <row r="80" spans="2:12">
      <c r="B80" s="581" t="s">
        <v>32</v>
      </c>
    </row>
    <row r="83" spans="26:26">
      <c r="Z83" s="1"/>
    </row>
  </sheetData>
  <mergeCells count="25">
    <mergeCell ref="C14:L20"/>
    <mergeCell ref="B14:B20"/>
    <mergeCell ref="C11:L11"/>
    <mergeCell ref="B2:L2"/>
    <mergeCell ref="C5:L5"/>
    <mergeCell ref="B7:L7"/>
    <mergeCell ref="C8:L8"/>
    <mergeCell ref="C9:L9"/>
    <mergeCell ref="C10:L10"/>
    <mergeCell ref="C69:L78"/>
    <mergeCell ref="B69:B78"/>
    <mergeCell ref="B3:B4"/>
    <mergeCell ref="C3:L4"/>
    <mergeCell ref="C50:L57"/>
    <mergeCell ref="B50:B57"/>
    <mergeCell ref="C58:L68"/>
    <mergeCell ref="B58:B68"/>
    <mergeCell ref="C21:L27"/>
    <mergeCell ref="B21:B27"/>
    <mergeCell ref="B29:L29"/>
    <mergeCell ref="C30:L41"/>
    <mergeCell ref="B30:B41"/>
    <mergeCell ref="C42:L49"/>
    <mergeCell ref="B42:B49"/>
    <mergeCell ref="B13:L13"/>
  </mergeCells>
  <hyperlinks>
    <hyperlink ref="B79" r:id="rId1" location="gid=1023579097" xr:uid="{F12DE26B-EDD8-4A87-A48F-C93FA7A0F78F}"/>
    <hyperlink ref="B80" r:id="rId2" xr:uid="{18AC64FF-E450-44DA-BB75-677219D6208B}"/>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696E7-F633-4157-9FFE-BA4825B66423}">
  <sheetPr>
    <tabColor rgb="FFC00000"/>
  </sheetPr>
  <dimension ref="B1:AD90"/>
  <sheetViews>
    <sheetView showGridLines="0" topLeftCell="A67" workbookViewId="0">
      <selection activeCell="F50" sqref="F50"/>
    </sheetView>
  </sheetViews>
  <sheetFormatPr defaultColWidth="8.42578125" defaultRowHeight="14.45" outlineLevelRow="1"/>
  <cols>
    <col min="1" max="1" width="2.140625" customWidth="1"/>
    <col min="2" max="2" width="1.42578125" customWidth="1"/>
    <col min="3" max="3" width="1.85546875" customWidth="1"/>
    <col min="4" max="4" width="25.140625" style="186" customWidth="1"/>
    <col min="5" max="5" width="23" style="563" customWidth="1"/>
    <col min="6" max="6" width="52.42578125" style="563" customWidth="1"/>
    <col min="7" max="8" width="15" style="186" customWidth="1"/>
    <col min="9" max="9" width="54.42578125" style="563" customWidth="1"/>
    <col min="10" max="14" width="8.42578125" bestFit="1" customWidth="1"/>
  </cols>
  <sheetData>
    <row r="1" spans="2:9" ht="15" thickBot="1"/>
    <row r="2" spans="2:9" ht="28.5" customHeight="1">
      <c r="D2" s="1661" t="s">
        <v>33</v>
      </c>
      <c r="E2" s="1662"/>
      <c r="F2" s="1662"/>
      <c r="G2" s="1662"/>
      <c r="H2" s="1662"/>
      <c r="I2" s="1663"/>
    </row>
    <row r="3" spans="2:9" s="883" customFormat="1" ht="76.5" customHeight="1" thickBot="1">
      <c r="B3" s="1412"/>
      <c r="C3" s="1412"/>
      <c r="D3" s="1670" t="s">
        <v>34</v>
      </c>
      <c r="E3" s="1671"/>
      <c r="F3" s="1671"/>
      <c r="G3" s="1671"/>
      <c r="H3" s="1671"/>
      <c r="I3" s="1672"/>
    </row>
    <row r="4" spans="2:9" ht="15" thickBot="1">
      <c r="D4"/>
      <c r="E4" s="884"/>
      <c r="F4" s="884"/>
    </row>
    <row r="5" spans="2:9" s="186" customFormat="1" ht="20.25" customHeight="1" thickBot="1">
      <c r="D5" s="885" t="s">
        <v>35</v>
      </c>
      <c r="E5" s="1664" t="s">
        <v>36</v>
      </c>
      <c r="F5" s="1664"/>
      <c r="G5" s="1664" t="s">
        <v>37</v>
      </c>
      <c r="H5" s="1664"/>
      <c r="I5" s="1665"/>
    </row>
    <row r="6" spans="2:9" s="186" customFormat="1" ht="30.75" customHeight="1" outlineLevel="1">
      <c r="D6" s="886" t="s">
        <v>38</v>
      </c>
      <c r="E6" s="1666" t="s">
        <v>39</v>
      </c>
      <c r="F6" s="1666"/>
      <c r="G6" s="1666" t="s">
        <v>40</v>
      </c>
      <c r="H6" s="1666"/>
      <c r="I6" s="1667"/>
    </row>
    <row r="7" spans="2:9" s="186" customFormat="1" ht="30.75" customHeight="1" outlineLevel="1">
      <c r="D7" s="887" t="s">
        <v>41</v>
      </c>
      <c r="E7" s="1668" t="s">
        <v>42</v>
      </c>
      <c r="F7" s="1668"/>
      <c r="G7" s="1668" t="s">
        <v>43</v>
      </c>
      <c r="H7" s="1668"/>
      <c r="I7" s="1669"/>
    </row>
    <row r="8" spans="2:9" s="186" customFormat="1" ht="30.75" customHeight="1" outlineLevel="1">
      <c r="D8" s="887" t="s">
        <v>44</v>
      </c>
      <c r="E8" s="1668" t="s">
        <v>45</v>
      </c>
      <c r="F8" s="1668"/>
      <c r="G8" s="1668" t="s">
        <v>46</v>
      </c>
      <c r="H8" s="1668"/>
      <c r="I8" s="1669"/>
    </row>
    <row r="9" spans="2:9" s="186" customFormat="1" ht="30.75" customHeight="1" outlineLevel="1">
      <c r="D9" s="887" t="s">
        <v>47</v>
      </c>
      <c r="E9" s="1668" t="s">
        <v>48</v>
      </c>
      <c r="F9" s="1668"/>
      <c r="G9" s="1668" t="s">
        <v>49</v>
      </c>
      <c r="H9" s="1668"/>
      <c r="I9" s="1669"/>
    </row>
    <row r="10" spans="2:9" s="186" customFormat="1" ht="30.75" customHeight="1" outlineLevel="1" thickBot="1">
      <c r="D10" s="888" t="s">
        <v>50</v>
      </c>
      <c r="E10" s="1673" t="s">
        <v>51</v>
      </c>
      <c r="F10" s="1673"/>
      <c r="G10" s="1673" t="s">
        <v>52</v>
      </c>
      <c r="H10" s="1673"/>
      <c r="I10" s="1674"/>
    </row>
    <row r="11" spans="2:9" ht="18" customHeight="1"/>
    <row r="12" spans="2:9" ht="66" customHeight="1">
      <c r="B12" s="874"/>
      <c r="D12" s="1659" t="s">
        <v>53</v>
      </c>
      <c r="E12" s="1659"/>
      <c r="F12" s="1659"/>
      <c r="G12" s="1659"/>
      <c r="H12" s="1659"/>
      <c r="I12" s="1659"/>
    </row>
    <row r="13" spans="2:9" ht="24" customHeight="1">
      <c r="B13" s="874"/>
      <c r="D13" s="1658" t="s">
        <v>54</v>
      </c>
      <c r="E13" s="1658"/>
      <c r="F13" s="1658"/>
      <c r="G13" s="1658"/>
      <c r="H13" s="1658"/>
    </row>
    <row r="14" spans="2:9" s="97" customFormat="1" ht="69.75" customHeight="1" outlineLevel="1">
      <c r="B14" s="875"/>
      <c r="D14" s="871" t="s">
        <v>55</v>
      </c>
      <c r="E14" s="850" t="s">
        <v>41</v>
      </c>
      <c r="F14" s="850" t="s">
        <v>56</v>
      </c>
      <c r="G14" s="850" t="s">
        <v>47</v>
      </c>
      <c r="H14" s="850" t="s">
        <v>57</v>
      </c>
      <c r="I14" s="850" t="s">
        <v>58</v>
      </c>
    </row>
    <row r="15" spans="2:9" ht="49.5" customHeight="1" outlineLevel="1">
      <c r="B15" s="874"/>
      <c r="D15" s="872" t="s">
        <v>59</v>
      </c>
      <c r="E15" s="918" t="s">
        <v>60</v>
      </c>
      <c r="F15" s="919" t="s">
        <v>61</v>
      </c>
      <c r="G15" s="920" t="s">
        <v>62</v>
      </c>
      <c r="H15" s="920" t="s">
        <v>62</v>
      </c>
      <c r="I15" s="919" t="s">
        <v>63</v>
      </c>
    </row>
    <row r="16" spans="2:9" ht="49.5" customHeight="1" outlineLevel="1">
      <c r="B16" s="874"/>
      <c r="D16" s="872" t="s">
        <v>59</v>
      </c>
      <c r="E16" s="921" t="s">
        <v>64</v>
      </c>
      <c r="F16" s="919" t="s">
        <v>65</v>
      </c>
      <c r="G16" s="920" t="s">
        <v>62</v>
      </c>
      <c r="H16" s="920" t="s">
        <v>62</v>
      </c>
      <c r="I16" s="898" t="s">
        <v>66</v>
      </c>
    </row>
    <row r="17" spans="2:30" ht="49.5" customHeight="1" outlineLevel="1">
      <c r="B17" s="874"/>
      <c r="D17" s="872" t="s">
        <v>59</v>
      </c>
      <c r="E17" s="922" t="s">
        <v>67</v>
      </c>
      <c r="F17" s="919" t="s">
        <v>68</v>
      </c>
      <c r="G17" s="920" t="s">
        <v>62</v>
      </c>
      <c r="H17" s="920" t="s">
        <v>62</v>
      </c>
      <c r="I17" s="919" t="s">
        <v>69</v>
      </c>
    </row>
    <row r="18" spans="2:30" ht="49.5" customHeight="1" outlineLevel="1">
      <c r="B18" s="874"/>
      <c r="D18" s="872" t="s">
        <v>59</v>
      </c>
      <c r="E18" s="923" t="s">
        <v>70</v>
      </c>
      <c r="F18" s="919" t="s">
        <v>71</v>
      </c>
      <c r="G18" s="920" t="s">
        <v>62</v>
      </c>
      <c r="H18" s="920" t="s">
        <v>62</v>
      </c>
      <c r="I18" s="919" t="s">
        <v>72</v>
      </c>
    </row>
    <row r="19" spans="2:30" ht="49.5" customHeight="1" outlineLevel="1">
      <c r="B19" s="874"/>
      <c r="D19" s="872" t="s">
        <v>59</v>
      </c>
      <c r="E19" s="924" t="s">
        <v>73</v>
      </c>
      <c r="F19" s="919" t="s">
        <v>74</v>
      </c>
      <c r="G19" s="920" t="s">
        <v>62</v>
      </c>
      <c r="H19" s="920" t="s">
        <v>62</v>
      </c>
      <c r="I19" s="919" t="s">
        <v>75</v>
      </c>
    </row>
    <row r="20" spans="2:30" ht="49.5" customHeight="1" outlineLevel="1">
      <c r="B20" s="874"/>
      <c r="D20" s="872" t="s">
        <v>59</v>
      </c>
      <c r="E20" s="925" t="s">
        <v>76</v>
      </c>
      <c r="F20" s="919" t="s">
        <v>77</v>
      </c>
      <c r="G20" s="920" t="s">
        <v>62</v>
      </c>
      <c r="H20" s="920" t="s">
        <v>62</v>
      </c>
      <c r="I20" s="919" t="s">
        <v>78</v>
      </c>
    </row>
    <row r="21" spans="2:30" ht="49.5" customHeight="1" outlineLevel="1">
      <c r="B21" s="874"/>
      <c r="D21" s="872" t="s">
        <v>59</v>
      </c>
      <c r="E21" s="926" t="s">
        <v>79</v>
      </c>
      <c r="F21" s="919" t="s">
        <v>80</v>
      </c>
      <c r="G21" s="920" t="s">
        <v>62</v>
      </c>
      <c r="H21" s="920" t="s">
        <v>62</v>
      </c>
      <c r="I21" s="919" t="s">
        <v>78</v>
      </c>
    </row>
    <row r="22" spans="2:30" ht="49.5" customHeight="1" outlineLevel="1">
      <c r="B22" s="874"/>
      <c r="D22" s="872" t="s">
        <v>59</v>
      </c>
      <c r="E22" s="927" t="s">
        <v>81</v>
      </c>
      <c r="F22" s="919" t="s">
        <v>82</v>
      </c>
      <c r="G22" s="920" t="s">
        <v>62</v>
      </c>
      <c r="H22" s="920" t="s">
        <v>62</v>
      </c>
      <c r="I22" s="919" t="s">
        <v>83</v>
      </c>
    </row>
    <row r="23" spans="2:30" ht="49.5" customHeight="1" outlineLevel="1">
      <c r="B23" s="874"/>
      <c r="D23" s="872" t="s">
        <v>59</v>
      </c>
      <c r="E23" s="921" t="s">
        <v>84</v>
      </c>
      <c r="F23" s="919" t="s">
        <v>85</v>
      </c>
      <c r="G23" s="920" t="s">
        <v>62</v>
      </c>
      <c r="H23" s="920" t="s">
        <v>62</v>
      </c>
      <c r="I23" s="919" t="s">
        <v>86</v>
      </c>
    </row>
    <row r="24" spans="2:30" ht="21" customHeight="1">
      <c r="B24" s="874"/>
      <c r="F24" s="928"/>
      <c r="G24" s="929"/>
      <c r="H24" s="929"/>
      <c r="I24" s="928"/>
    </row>
    <row r="25" spans="2:30" ht="156" customHeight="1">
      <c r="B25" s="874"/>
      <c r="D25" s="1659" t="s">
        <v>87</v>
      </c>
      <c r="E25" s="1659"/>
      <c r="F25" s="1659"/>
      <c r="G25" s="1659"/>
      <c r="H25" s="1659"/>
      <c r="I25" s="1659"/>
    </row>
    <row r="26" spans="2:30" ht="24" customHeight="1">
      <c r="B26" s="874"/>
      <c r="D26" s="1658" t="s">
        <v>88</v>
      </c>
      <c r="E26" s="1658"/>
      <c r="F26" s="1658"/>
      <c r="G26" s="1658"/>
      <c r="H26" s="1658"/>
    </row>
    <row r="27" spans="2:30" ht="69.75" customHeight="1" outlineLevel="1">
      <c r="B27" s="874"/>
      <c r="C27" s="97"/>
      <c r="D27" s="871" t="s">
        <v>55</v>
      </c>
      <c r="E27" s="850" t="s">
        <v>41</v>
      </c>
      <c r="F27" s="850" t="s">
        <v>56</v>
      </c>
      <c r="G27" s="850" t="s">
        <v>47</v>
      </c>
      <c r="H27" s="850" t="s">
        <v>89</v>
      </c>
      <c r="I27" s="850" t="s">
        <v>58</v>
      </c>
      <c r="J27" s="97"/>
      <c r="K27" s="97"/>
      <c r="L27" s="97"/>
      <c r="M27" s="97"/>
      <c r="N27" s="97"/>
      <c r="O27" s="97"/>
      <c r="P27" s="97"/>
      <c r="Q27" s="97"/>
      <c r="R27" s="97"/>
      <c r="S27" s="97"/>
      <c r="T27" s="97"/>
      <c r="U27" s="97"/>
      <c r="V27" s="97"/>
      <c r="W27" s="97"/>
      <c r="X27" s="97"/>
      <c r="Y27" s="97"/>
      <c r="Z27" s="97"/>
      <c r="AA27" s="97"/>
      <c r="AB27" s="97"/>
      <c r="AC27" s="97"/>
      <c r="AD27" s="97"/>
    </row>
    <row r="28" spans="2:30" ht="49.5" customHeight="1" outlineLevel="1">
      <c r="B28" s="874"/>
      <c r="D28" s="872" t="s">
        <v>90</v>
      </c>
      <c r="E28" s="862" t="s">
        <v>91</v>
      </c>
      <c r="F28" s="851" t="s">
        <v>92</v>
      </c>
      <c r="G28" s="852" t="s">
        <v>93</v>
      </c>
      <c r="H28" s="852" t="s">
        <v>62</v>
      </c>
      <c r="I28" s="851" t="s">
        <v>94</v>
      </c>
    </row>
    <row r="29" spans="2:30">
      <c r="B29" s="874"/>
      <c r="F29" s="845"/>
      <c r="G29" s="846"/>
      <c r="H29" s="846"/>
      <c r="I29" s="845"/>
    </row>
    <row r="30" spans="2:30" ht="80.25" customHeight="1">
      <c r="B30" s="874"/>
      <c r="D30" s="1659" t="s">
        <v>95</v>
      </c>
      <c r="E30" s="1659"/>
      <c r="F30" s="1659"/>
      <c r="G30" s="1659"/>
      <c r="H30" s="1659"/>
      <c r="I30" s="1659"/>
    </row>
    <row r="31" spans="2:30" ht="24" customHeight="1">
      <c r="B31" s="874"/>
      <c r="D31" s="1658" t="s">
        <v>96</v>
      </c>
      <c r="E31" s="1658"/>
      <c r="F31" s="1658"/>
      <c r="G31" s="1658"/>
      <c r="H31" s="1658"/>
    </row>
    <row r="32" spans="2:30" ht="69.75" customHeight="1" outlineLevel="1">
      <c r="B32" s="874"/>
      <c r="C32" s="97"/>
      <c r="D32" s="871" t="s">
        <v>55</v>
      </c>
      <c r="E32" s="850" t="s">
        <v>41</v>
      </c>
      <c r="F32" s="850" t="s">
        <v>56</v>
      </c>
      <c r="G32" s="850" t="s">
        <v>47</v>
      </c>
      <c r="H32" s="850" t="s">
        <v>97</v>
      </c>
      <c r="I32" s="850" t="s">
        <v>58</v>
      </c>
      <c r="J32" s="97"/>
      <c r="K32" s="97"/>
      <c r="L32" s="97"/>
      <c r="M32" s="97"/>
      <c r="N32" s="97"/>
      <c r="O32" s="97"/>
      <c r="P32" s="97"/>
      <c r="Q32" s="97"/>
      <c r="R32" s="97"/>
      <c r="S32" s="97"/>
      <c r="T32" s="97"/>
      <c r="U32" s="97"/>
      <c r="V32" s="97"/>
      <c r="W32" s="97"/>
      <c r="X32" s="97"/>
      <c r="Y32" s="97"/>
      <c r="Z32" s="97"/>
      <c r="AA32" s="97"/>
      <c r="AB32" s="97"/>
      <c r="AC32" s="97"/>
      <c r="AD32" s="97"/>
    </row>
    <row r="33" spans="2:9" ht="49.5" customHeight="1" outlineLevel="1">
      <c r="B33" s="874"/>
      <c r="D33" s="873" t="s">
        <v>98</v>
      </c>
      <c r="E33" s="863" t="s">
        <v>99</v>
      </c>
      <c r="F33" s="851" t="s">
        <v>100</v>
      </c>
      <c r="G33" s="852" t="s">
        <v>93</v>
      </c>
      <c r="H33" s="852" t="s">
        <v>62</v>
      </c>
      <c r="I33" s="851" t="s">
        <v>101</v>
      </c>
    </row>
    <row r="34" spans="2:9">
      <c r="F34" s="845"/>
      <c r="G34" s="846"/>
      <c r="H34" s="846"/>
      <c r="I34" s="845"/>
    </row>
    <row r="35" spans="2:9" ht="84" customHeight="1">
      <c r="B35" s="876"/>
      <c r="D35" s="1659" t="s">
        <v>102</v>
      </c>
      <c r="E35" s="1659"/>
      <c r="F35" s="1659"/>
      <c r="G35" s="1659"/>
      <c r="H35" s="1659"/>
      <c r="I35" s="1659"/>
    </row>
    <row r="36" spans="2:9" ht="24" customHeight="1">
      <c r="B36" s="876"/>
      <c r="D36" s="1658" t="s">
        <v>103</v>
      </c>
      <c r="E36" s="1658"/>
      <c r="F36" s="1658"/>
      <c r="G36" s="1658"/>
      <c r="H36" s="1658"/>
    </row>
    <row r="37" spans="2:9" ht="69.75" customHeight="1" outlineLevel="1">
      <c r="B37" s="876"/>
      <c r="C37" s="97"/>
      <c r="D37" s="849" t="s">
        <v>55</v>
      </c>
      <c r="E37" s="850" t="s">
        <v>41</v>
      </c>
      <c r="F37" s="850" t="s">
        <v>56</v>
      </c>
      <c r="G37" s="850" t="s">
        <v>47</v>
      </c>
      <c r="H37" s="850" t="s">
        <v>104</v>
      </c>
      <c r="I37" s="850" t="s">
        <v>58</v>
      </c>
    </row>
    <row r="38" spans="2:9" ht="49.5" customHeight="1" outlineLevel="1">
      <c r="B38" s="876"/>
      <c r="D38" s="855" t="s">
        <v>105</v>
      </c>
      <c r="E38" s="864" t="s">
        <v>106</v>
      </c>
      <c r="F38" s="851" t="s">
        <v>107</v>
      </c>
      <c r="G38" s="852" t="s">
        <v>93</v>
      </c>
      <c r="H38" s="852" t="s">
        <v>62</v>
      </c>
      <c r="I38" s="851" t="s">
        <v>108</v>
      </c>
    </row>
    <row r="39" spans="2:9" ht="49.5" customHeight="1" outlineLevel="1">
      <c r="B39" s="876"/>
      <c r="D39" s="855" t="s">
        <v>105</v>
      </c>
      <c r="E39" s="865" t="s">
        <v>109</v>
      </c>
      <c r="F39" s="851" t="s">
        <v>110</v>
      </c>
      <c r="G39" s="852" t="s">
        <v>93</v>
      </c>
      <c r="H39" s="852" t="s">
        <v>62</v>
      </c>
      <c r="I39" s="851" t="s">
        <v>111</v>
      </c>
    </row>
    <row r="40" spans="2:9">
      <c r="F40" s="845"/>
      <c r="G40" s="846"/>
      <c r="H40" s="846"/>
      <c r="I40" s="845"/>
    </row>
    <row r="41" spans="2:9" ht="100.5" customHeight="1">
      <c r="B41" s="877"/>
      <c r="D41" s="1659" t="s">
        <v>112</v>
      </c>
      <c r="E41" s="1659"/>
      <c r="F41" s="1659"/>
      <c r="G41" s="1659"/>
      <c r="H41" s="1659"/>
      <c r="I41" s="1659"/>
    </row>
    <row r="42" spans="2:9" ht="24" customHeight="1">
      <c r="B42" s="877"/>
      <c r="D42" s="1658" t="s">
        <v>113</v>
      </c>
      <c r="E42" s="1658"/>
      <c r="F42" s="1658"/>
      <c r="G42" s="1658"/>
      <c r="H42" s="1658"/>
    </row>
    <row r="43" spans="2:9" ht="69.75" customHeight="1" outlineLevel="1">
      <c r="B43" s="877"/>
      <c r="C43" s="97"/>
      <c r="D43" s="849" t="s">
        <v>55</v>
      </c>
      <c r="E43" s="850" t="s">
        <v>41</v>
      </c>
      <c r="F43" s="850" t="s">
        <v>56</v>
      </c>
      <c r="G43" s="850" t="s">
        <v>47</v>
      </c>
      <c r="H43" s="850" t="s">
        <v>114</v>
      </c>
      <c r="I43" s="850" t="s">
        <v>58</v>
      </c>
    </row>
    <row r="44" spans="2:9" ht="49.5" customHeight="1" outlineLevel="1">
      <c r="B44" s="877"/>
      <c r="D44" s="858" t="s">
        <v>115</v>
      </c>
      <c r="E44" s="866" t="s">
        <v>116</v>
      </c>
      <c r="F44" s="851" t="s">
        <v>117</v>
      </c>
      <c r="G44" s="852" t="s">
        <v>93</v>
      </c>
      <c r="H44" s="852" t="s">
        <v>62</v>
      </c>
      <c r="I44" s="851" t="s">
        <v>118</v>
      </c>
    </row>
    <row r="45" spans="2:9" ht="49.5" customHeight="1" outlineLevel="1">
      <c r="B45" s="877"/>
      <c r="D45" s="858" t="s">
        <v>115</v>
      </c>
      <c r="E45" s="878" t="s">
        <v>119</v>
      </c>
      <c r="F45" s="851" t="s">
        <v>120</v>
      </c>
      <c r="G45" s="852" t="s">
        <v>93</v>
      </c>
      <c r="H45" s="853" t="s">
        <v>93</v>
      </c>
      <c r="I45" s="851" t="s">
        <v>121</v>
      </c>
    </row>
    <row r="47" spans="2:9" ht="99.75" customHeight="1">
      <c r="B47" s="879"/>
      <c r="D47" s="1659" t="s">
        <v>122</v>
      </c>
      <c r="E47" s="1659"/>
      <c r="F47" s="1659"/>
      <c r="G47" s="1659"/>
      <c r="H47" s="1659"/>
      <c r="I47" s="1659"/>
    </row>
    <row r="48" spans="2:9" ht="24" customHeight="1">
      <c r="B48" s="879"/>
      <c r="D48" s="1658" t="s">
        <v>123</v>
      </c>
      <c r="E48" s="1658"/>
      <c r="F48" s="1658"/>
      <c r="G48" s="1658"/>
      <c r="H48" s="1658"/>
    </row>
    <row r="49" spans="2:30" ht="69.75" customHeight="1" outlineLevel="1">
      <c r="B49" s="879"/>
      <c r="C49" s="97"/>
      <c r="D49" s="849" t="s">
        <v>55</v>
      </c>
      <c r="E49" s="850" t="s">
        <v>41</v>
      </c>
      <c r="F49" s="850" t="s">
        <v>56</v>
      </c>
      <c r="G49" s="850" t="s">
        <v>47</v>
      </c>
      <c r="H49" s="850" t="s">
        <v>124</v>
      </c>
      <c r="I49" s="850" t="s">
        <v>58</v>
      </c>
      <c r="J49" s="97"/>
      <c r="K49" s="97"/>
      <c r="L49" s="97"/>
      <c r="M49" s="97"/>
      <c r="N49" s="97"/>
      <c r="O49" s="97"/>
      <c r="P49" s="97"/>
      <c r="Q49" s="97"/>
      <c r="R49" s="97"/>
      <c r="S49" s="97"/>
      <c r="T49" s="97"/>
      <c r="U49" s="97"/>
      <c r="V49" s="97"/>
      <c r="W49" s="97"/>
      <c r="X49" s="97"/>
      <c r="Y49" s="97"/>
      <c r="Z49" s="97"/>
      <c r="AA49" s="97"/>
      <c r="AB49" s="97"/>
      <c r="AC49" s="97"/>
      <c r="AD49" s="97"/>
    </row>
    <row r="50" spans="2:30" ht="49.5" customHeight="1" outlineLevel="1">
      <c r="B50" s="879"/>
      <c r="D50" s="854" t="s">
        <v>125</v>
      </c>
      <c r="E50" s="867" t="s">
        <v>126</v>
      </c>
      <c r="F50" s="851" t="s">
        <v>127</v>
      </c>
      <c r="G50" s="852" t="s">
        <v>93</v>
      </c>
      <c r="H50" s="852" t="s">
        <v>62</v>
      </c>
      <c r="I50" s="851" t="s">
        <v>128</v>
      </c>
    </row>
    <row r="51" spans="2:30" ht="49.5" customHeight="1" outlineLevel="1">
      <c r="B51" s="879"/>
      <c r="D51" s="854" t="s">
        <v>125</v>
      </c>
      <c r="E51" s="868" t="s">
        <v>129</v>
      </c>
      <c r="F51" s="856" t="s">
        <v>130</v>
      </c>
      <c r="G51" s="853" t="s">
        <v>93</v>
      </c>
      <c r="H51" s="853" t="s">
        <v>93</v>
      </c>
      <c r="I51" s="856" t="s">
        <v>131</v>
      </c>
    </row>
    <row r="53" spans="2:30" ht="99" customHeight="1">
      <c r="B53" s="881"/>
      <c r="D53" s="1659" t="s">
        <v>132</v>
      </c>
      <c r="E53" s="1659"/>
      <c r="F53" s="1659"/>
      <c r="G53" s="1659"/>
      <c r="H53" s="1659"/>
      <c r="I53" s="1659"/>
    </row>
    <row r="54" spans="2:30" ht="24" customHeight="1">
      <c r="B54" s="881"/>
      <c r="D54" s="1658" t="s">
        <v>133</v>
      </c>
      <c r="E54" s="1658"/>
      <c r="F54" s="1658"/>
      <c r="G54" s="1658"/>
      <c r="H54" s="1658"/>
    </row>
    <row r="55" spans="2:30" ht="69.75" customHeight="1" outlineLevel="1">
      <c r="B55" s="881"/>
      <c r="C55" s="97"/>
      <c r="D55" s="849" t="s">
        <v>55</v>
      </c>
      <c r="E55" s="850" t="s">
        <v>41</v>
      </c>
      <c r="F55" s="850" t="s">
        <v>56</v>
      </c>
      <c r="G55" s="850" t="s">
        <v>47</v>
      </c>
      <c r="H55" s="850" t="s">
        <v>134</v>
      </c>
      <c r="I55" s="850" t="s">
        <v>58</v>
      </c>
      <c r="J55" s="97"/>
      <c r="K55" s="97"/>
      <c r="L55" s="97"/>
      <c r="M55" s="97"/>
      <c r="N55" s="97"/>
      <c r="O55" s="97"/>
      <c r="P55" s="97"/>
      <c r="Q55" s="97"/>
      <c r="R55" s="97"/>
      <c r="S55" s="97"/>
      <c r="T55" s="97"/>
      <c r="U55" s="97"/>
      <c r="V55" s="97"/>
      <c r="W55" s="97"/>
      <c r="X55" s="97"/>
      <c r="Y55" s="97"/>
      <c r="Z55" s="97"/>
      <c r="AA55" s="97"/>
      <c r="AB55" s="97"/>
      <c r="AC55" s="97"/>
      <c r="AD55" s="97"/>
    </row>
    <row r="56" spans="2:30" ht="49.5" customHeight="1" outlineLevel="1">
      <c r="B56" s="881"/>
      <c r="D56" s="880" t="s">
        <v>135</v>
      </c>
      <c r="E56" s="869" t="s">
        <v>136</v>
      </c>
      <c r="F56" s="851" t="s">
        <v>137</v>
      </c>
      <c r="G56" s="852" t="s">
        <v>93</v>
      </c>
      <c r="H56" s="852" t="s">
        <v>62</v>
      </c>
      <c r="I56" s="851" t="s">
        <v>138</v>
      </c>
    </row>
    <row r="57" spans="2:30" ht="49.5" customHeight="1" outlineLevel="1">
      <c r="B57" s="881"/>
      <c r="D57" s="857" t="s">
        <v>135</v>
      </c>
      <c r="E57" s="870" t="s">
        <v>139</v>
      </c>
      <c r="F57" s="856" t="s">
        <v>140</v>
      </c>
      <c r="G57" s="853" t="s">
        <v>93</v>
      </c>
      <c r="H57" s="853" t="s">
        <v>93</v>
      </c>
      <c r="I57" s="851" t="s">
        <v>141</v>
      </c>
    </row>
    <row r="59" spans="2:30" ht="82.5" customHeight="1">
      <c r="B59" s="882"/>
      <c r="D59" s="1660" t="s">
        <v>142</v>
      </c>
      <c r="E59" s="1659"/>
      <c r="F59" s="1659"/>
      <c r="G59" s="1659"/>
      <c r="H59" s="1659"/>
      <c r="I59" s="1659"/>
    </row>
    <row r="60" spans="2:30" ht="24" customHeight="1">
      <c r="B60" s="882"/>
      <c r="D60" s="1658" t="s">
        <v>143</v>
      </c>
      <c r="E60" s="1658"/>
      <c r="F60" s="1658"/>
      <c r="G60" s="1658"/>
      <c r="H60" s="1658"/>
    </row>
    <row r="61" spans="2:30" ht="69.75" customHeight="1" outlineLevel="1">
      <c r="B61" s="882"/>
      <c r="C61" s="97"/>
      <c r="D61" s="849" t="s">
        <v>55</v>
      </c>
      <c r="E61" s="850" t="s">
        <v>41</v>
      </c>
      <c r="F61" s="850" t="s">
        <v>56</v>
      </c>
      <c r="G61" s="850" t="s">
        <v>47</v>
      </c>
      <c r="H61" s="850" t="s">
        <v>144</v>
      </c>
      <c r="I61" s="850" t="s">
        <v>58</v>
      </c>
    </row>
    <row r="62" spans="2:30" ht="49.5" customHeight="1" outlineLevel="1">
      <c r="B62" s="882"/>
      <c r="D62" s="859" t="s">
        <v>145</v>
      </c>
      <c r="E62" s="210" t="s">
        <v>146</v>
      </c>
      <c r="F62" s="851" t="s">
        <v>147</v>
      </c>
      <c r="G62" s="853" t="s">
        <v>93</v>
      </c>
      <c r="H62" s="852" t="s">
        <v>62</v>
      </c>
      <c r="I62" s="851" t="s">
        <v>148</v>
      </c>
    </row>
    <row r="65" ht="16.5" customHeight="1"/>
    <row r="76" ht="16.5" customHeight="1"/>
    <row r="90" spans="14:14">
      <c r="N90" s="1"/>
    </row>
  </sheetData>
  <mergeCells count="30">
    <mergeCell ref="D12:I12"/>
    <mergeCell ref="D36:H36"/>
    <mergeCell ref="D42:H42"/>
    <mergeCell ref="D3:I3"/>
    <mergeCell ref="G10:I10"/>
    <mergeCell ref="E10:F10"/>
    <mergeCell ref="D2:I2"/>
    <mergeCell ref="G5:I5"/>
    <mergeCell ref="G6:I6"/>
    <mergeCell ref="G7:I7"/>
    <mergeCell ref="G9:I9"/>
    <mergeCell ref="E5:F5"/>
    <mergeCell ref="E6:F6"/>
    <mergeCell ref="E7:F7"/>
    <mergeCell ref="E8:F8"/>
    <mergeCell ref="E9:F9"/>
    <mergeCell ref="G8:I8"/>
    <mergeCell ref="D60:H60"/>
    <mergeCell ref="D26:H26"/>
    <mergeCell ref="D31:H31"/>
    <mergeCell ref="D48:H48"/>
    <mergeCell ref="D13:H13"/>
    <mergeCell ref="D35:I35"/>
    <mergeCell ref="D41:I41"/>
    <mergeCell ref="D59:I59"/>
    <mergeCell ref="D53:I53"/>
    <mergeCell ref="D47:I47"/>
    <mergeCell ref="D54:H54"/>
    <mergeCell ref="D30:I30"/>
    <mergeCell ref="D25:I2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374B7-3C69-4D3A-9C24-6FA146EF988D}">
  <sheetPr>
    <tabColor rgb="FFFFC000"/>
  </sheetPr>
  <dimension ref="A1:BQ1005"/>
  <sheetViews>
    <sheetView showGridLines="0" topLeftCell="A25" workbookViewId="0">
      <selection activeCell="C16" sqref="C16"/>
    </sheetView>
  </sheetViews>
  <sheetFormatPr defaultColWidth="8.85546875" defaultRowHeight="14.45"/>
  <cols>
    <col min="1" max="1" width="62.140625" customWidth="1"/>
    <col min="2" max="2" width="23" bestFit="1" customWidth="1"/>
    <col min="3" max="3" width="11.140625" bestFit="1" customWidth="1"/>
    <col min="4" max="5" width="12.42578125" bestFit="1" customWidth="1"/>
    <col min="6" max="26" width="6.42578125" customWidth="1"/>
  </cols>
  <sheetData>
    <row r="1" spans="1:69">
      <c r="H1" s="681"/>
      <c r="I1" s="682" t="s">
        <v>149</v>
      </c>
    </row>
    <row r="2" spans="1:69" ht="14.45" customHeight="1">
      <c r="A2" s="683"/>
      <c r="B2" s="684"/>
      <c r="C2" s="684"/>
      <c r="D2" s="684"/>
      <c r="E2" s="684"/>
      <c r="F2" s="681"/>
      <c r="G2" s="681"/>
      <c r="H2" s="681"/>
      <c r="I2" s="681"/>
      <c r="J2" s="681"/>
      <c r="K2" s="681"/>
      <c r="L2" s="681"/>
      <c r="M2" s="681"/>
      <c r="N2" s="681"/>
      <c r="O2" s="681"/>
      <c r="P2" s="681"/>
      <c r="Q2" s="681"/>
      <c r="R2" s="681"/>
      <c r="S2" s="681"/>
      <c r="T2" s="681"/>
      <c r="U2" s="681"/>
      <c r="V2" s="681"/>
      <c r="W2" s="681"/>
      <c r="X2" s="681"/>
      <c r="Y2" s="681"/>
      <c r="Z2" s="681"/>
      <c r="AA2" s="681"/>
      <c r="AB2" s="681"/>
      <c r="AC2" s="681"/>
      <c r="AD2" s="681"/>
      <c r="AE2" s="681"/>
      <c r="AF2" s="681"/>
      <c r="AG2" s="681"/>
      <c r="AH2" s="681"/>
      <c r="AI2" s="681"/>
      <c r="AJ2" s="681"/>
      <c r="AK2" s="681"/>
      <c r="AL2" s="681"/>
      <c r="AM2" s="681"/>
      <c r="AN2" s="681"/>
      <c r="AO2" s="681"/>
      <c r="AP2" s="681"/>
      <c r="AQ2" s="681"/>
      <c r="AR2" s="681"/>
      <c r="AS2" s="681"/>
      <c r="AT2" s="681"/>
      <c r="AU2" s="681"/>
      <c r="AV2" s="681"/>
      <c r="AW2" s="681"/>
      <c r="AX2" s="681"/>
      <c r="AY2" s="681"/>
      <c r="AZ2" s="684"/>
      <c r="BA2" s="684"/>
      <c r="BB2" s="684"/>
      <c r="BC2" s="684"/>
      <c r="BD2" s="684"/>
      <c r="BE2" s="684"/>
      <c r="BF2" s="684"/>
      <c r="BG2" s="684"/>
      <c r="BH2" s="684"/>
      <c r="BI2" s="684"/>
      <c r="BJ2" s="684"/>
      <c r="BK2" s="684"/>
      <c r="BL2" s="684"/>
      <c r="BM2" s="684"/>
      <c r="BN2" s="684"/>
      <c r="BO2" s="684"/>
      <c r="BP2" s="684"/>
      <c r="BQ2" s="685"/>
    </row>
    <row r="3" spans="1:69" s="539" customFormat="1" ht="14.45" customHeight="1">
      <c r="A3" s="686"/>
      <c r="B3" s="687"/>
      <c r="C3" s="687"/>
      <c r="D3" s="687"/>
      <c r="E3" s="688"/>
      <c r="F3" s="1690" t="s">
        <v>150</v>
      </c>
      <c r="G3" s="1691"/>
      <c r="H3" s="1681" t="s">
        <v>151</v>
      </c>
      <c r="I3" s="1682"/>
      <c r="J3" s="1682"/>
      <c r="K3" s="1683"/>
      <c r="L3" s="1692" t="s">
        <v>152</v>
      </c>
      <c r="M3" s="1693"/>
      <c r="N3" s="1693"/>
      <c r="O3" s="1693"/>
      <c r="P3" s="1694"/>
      <c r="Q3" s="1684" t="s">
        <v>153</v>
      </c>
      <c r="R3" s="1685"/>
      <c r="S3" s="1685"/>
      <c r="T3" s="1686"/>
      <c r="U3" s="1681" t="s">
        <v>154</v>
      </c>
      <c r="V3" s="1682"/>
      <c r="W3" s="1682"/>
      <c r="X3" s="1683"/>
      <c r="Y3" s="1684" t="s">
        <v>155</v>
      </c>
      <c r="Z3" s="1685"/>
      <c r="AA3" s="1685"/>
      <c r="AB3" s="1685"/>
      <c r="AC3" s="1686"/>
      <c r="AD3" s="1681" t="s">
        <v>156</v>
      </c>
      <c r="AE3" s="1682"/>
      <c r="AF3" s="1682"/>
      <c r="AG3" s="1683"/>
      <c r="AH3" s="1684" t="s">
        <v>157</v>
      </c>
      <c r="AI3" s="1685"/>
      <c r="AJ3" s="1685"/>
      <c r="AK3" s="1685"/>
      <c r="AL3" s="1686"/>
      <c r="AM3" s="1681" t="s">
        <v>158</v>
      </c>
      <c r="AN3" s="1682"/>
      <c r="AO3" s="1682"/>
      <c r="AP3" s="1683"/>
      <c r="AQ3" s="1684" t="s">
        <v>159</v>
      </c>
      <c r="AR3" s="1685"/>
      <c r="AS3" s="1685"/>
      <c r="AT3" s="1686"/>
      <c r="AU3" s="1681" t="s">
        <v>160</v>
      </c>
      <c r="AV3" s="1682"/>
      <c r="AW3" s="1682"/>
      <c r="AX3" s="1682"/>
      <c r="AY3" s="1683"/>
      <c r="AZ3" s="689"/>
      <c r="BA3" s="689"/>
      <c r="BB3" s="689"/>
      <c r="BC3" s="689"/>
      <c r="BD3" s="689"/>
      <c r="BE3" s="689"/>
      <c r="BF3" s="689"/>
      <c r="BG3" s="689"/>
      <c r="BH3" s="689"/>
      <c r="BI3" s="689"/>
      <c r="BJ3" s="689"/>
      <c r="BK3" s="689"/>
      <c r="BL3" s="689"/>
      <c r="BM3" s="689"/>
      <c r="BN3" s="689"/>
      <c r="BO3" s="689"/>
      <c r="BP3" s="689"/>
      <c r="BQ3" s="690"/>
    </row>
    <row r="4" spans="1:69" s="539" customFormat="1">
      <c r="A4" s="686"/>
      <c r="B4" s="687"/>
      <c r="C4" s="687"/>
      <c r="D4" s="687"/>
      <c r="E4" s="688"/>
      <c r="F4" s="691" t="s">
        <v>161</v>
      </c>
      <c r="G4" s="691" t="s">
        <v>162</v>
      </c>
      <c r="H4" s="691" t="s">
        <v>163</v>
      </c>
      <c r="I4" s="691" t="s">
        <v>164</v>
      </c>
      <c r="J4" s="692" t="s">
        <v>165</v>
      </c>
      <c r="K4" s="691" t="s">
        <v>166</v>
      </c>
      <c r="L4" s="692" t="s">
        <v>167</v>
      </c>
      <c r="M4" s="691" t="s">
        <v>168</v>
      </c>
      <c r="N4" s="692" t="s">
        <v>169</v>
      </c>
      <c r="O4" s="691" t="s">
        <v>170</v>
      </c>
      <c r="P4" s="691" t="s">
        <v>171</v>
      </c>
      <c r="Q4" s="691" t="s">
        <v>172</v>
      </c>
      <c r="R4" s="691" t="s">
        <v>173</v>
      </c>
      <c r="S4" s="691" t="s">
        <v>174</v>
      </c>
      <c r="T4" s="691" t="s">
        <v>175</v>
      </c>
      <c r="U4" s="693" t="s">
        <v>175</v>
      </c>
      <c r="V4" s="693" t="s">
        <v>176</v>
      </c>
      <c r="W4" s="693" t="s">
        <v>177</v>
      </c>
      <c r="X4" s="693" t="s">
        <v>178</v>
      </c>
      <c r="Y4" s="693" t="s">
        <v>179</v>
      </c>
      <c r="Z4" s="693" t="s">
        <v>180</v>
      </c>
      <c r="AA4" s="693" t="s">
        <v>181</v>
      </c>
      <c r="AB4" s="693" t="s">
        <v>182</v>
      </c>
      <c r="AC4" s="693" t="s">
        <v>183</v>
      </c>
      <c r="AD4" s="693" t="s">
        <v>184</v>
      </c>
      <c r="AE4" s="693" t="s">
        <v>185</v>
      </c>
      <c r="AF4" s="693" t="s">
        <v>186</v>
      </c>
      <c r="AG4" s="693" t="s">
        <v>187</v>
      </c>
      <c r="AH4" s="693" t="s">
        <v>188</v>
      </c>
      <c r="AI4" s="693" t="s">
        <v>189</v>
      </c>
      <c r="AJ4" s="693" t="s">
        <v>190</v>
      </c>
      <c r="AK4" s="693" t="s">
        <v>191</v>
      </c>
      <c r="AL4" s="693" t="s">
        <v>192</v>
      </c>
      <c r="AM4" s="693" t="s">
        <v>193</v>
      </c>
      <c r="AN4" s="693" t="s">
        <v>194</v>
      </c>
      <c r="AO4" s="693" t="s">
        <v>195</v>
      </c>
      <c r="AP4" s="693" t="s">
        <v>196</v>
      </c>
      <c r="AQ4" s="693" t="s">
        <v>197</v>
      </c>
      <c r="AR4" s="693" t="s">
        <v>198</v>
      </c>
      <c r="AS4" s="693" t="s">
        <v>199</v>
      </c>
      <c r="AT4" s="693" t="s">
        <v>200</v>
      </c>
      <c r="AU4" s="693" t="s">
        <v>201</v>
      </c>
      <c r="AV4" s="693" t="s">
        <v>202</v>
      </c>
      <c r="AW4" s="693" t="s">
        <v>203</v>
      </c>
      <c r="AX4" s="693" t="s">
        <v>204</v>
      </c>
      <c r="AY4" s="693" t="s">
        <v>205</v>
      </c>
      <c r="AZ4" s="693" t="s">
        <v>206</v>
      </c>
      <c r="BA4" s="694"/>
      <c r="BB4" s="694"/>
      <c r="BC4" s="694"/>
      <c r="BD4" s="694"/>
      <c r="BE4" s="694"/>
      <c r="BF4" s="694"/>
      <c r="BG4" s="694"/>
      <c r="BH4" s="694"/>
      <c r="BI4" s="694"/>
      <c r="BJ4" s="694"/>
      <c r="BK4" s="694"/>
      <c r="BL4" s="694"/>
      <c r="BM4" s="694"/>
      <c r="BN4" s="694"/>
      <c r="BO4" s="694"/>
      <c r="BP4" s="694"/>
      <c r="BQ4" s="695"/>
    </row>
    <row r="5" spans="1:69" s="539" customFormat="1">
      <c r="A5" s="696"/>
      <c r="B5" s="697"/>
      <c r="C5" s="697"/>
      <c r="D5" s="697"/>
      <c r="E5" s="698"/>
      <c r="F5" s="699">
        <v>46041</v>
      </c>
      <c r="G5" s="699">
        <f t="shared" ref="G5:AZ6" si="0">+F5+7</f>
        <v>46048</v>
      </c>
      <c r="H5" s="699">
        <f t="shared" si="0"/>
        <v>46055</v>
      </c>
      <c r="I5" s="699">
        <f t="shared" si="0"/>
        <v>46062</v>
      </c>
      <c r="J5" s="699">
        <f t="shared" si="0"/>
        <v>46069</v>
      </c>
      <c r="K5" s="699">
        <f t="shared" si="0"/>
        <v>46076</v>
      </c>
      <c r="L5" s="699">
        <f t="shared" si="0"/>
        <v>46083</v>
      </c>
      <c r="M5" s="699">
        <f t="shared" si="0"/>
        <v>46090</v>
      </c>
      <c r="N5" s="699">
        <f t="shared" si="0"/>
        <v>46097</v>
      </c>
      <c r="O5" s="699">
        <f t="shared" si="0"/>
        <v>46104</v>
      </c>
      <c r="P5" s="699">
        <f t="shared" si="0"/>
        <v>46111</v>
      </c>
      <c r="Q5" s="699">
        <f t="shared" si="0"/>
        <v>46118</v>
      </c>
      <c r="R5" s="699">
        <f t="shared" si="0"/>
        <v>46125</v>
      </c>
      <c r="S5" s="699">
        <f t="shared" si="0"/>
        <v>46132</v>
      </c>
      <c r="T5" s="699">
        <f t="shared" si="0"/>
        <v>46139</v>
      </c>
      <c r="U5" s="699">
        <f t="shared" si="0"/>
        <v>46146</v>
      </c>
      <c r="V5" s="699">
        <f t="shared" si="0"/>
        <v>46153</v>
      </c>
      <c r="W5" s="699">
        <f t="shared" si="0"/>
        <v>46160</v>
      </c>
      <c r="X5" s="699">
        <f t="shared" si="0"/>
        <v>46167</v>
      </c>
      <c r="Y5" s="699">
        <f t="shared" si="0"/>
        <v>46174</v>
      </c>
      <c r="Z5" s="699">
        <f t="shared" si="0"/>
        <v>46181</v>
      </c>
      <c r="AA5" s="699">
        <f t="shared" si="0"/>
        <v>46188</v>
      </c>
      <c r="AB5" s="699">
        <f t="shared" si="0"/>
        <v>46195</v>
      </c>
      <c r="AC5" s="699">
        <f t="shared" si="0"/>
        <v>46202</v>
      </c>
      <c r="AD5" s="699">
        <f t="shared" si="0"/>
        <v>46209</v>
      </c>
      <c r="AE5" s="699">
        <f t="shared" si="0"/>
        <v>46216</v>
      </c>
      <c r="AF5" s="699">
        <f t="shared" si="0"/>
        <v>46223</v>
      </c>
      <c r="AG5" s="699">
        <f t="shared" si="0"/>
        <v>46230</v>
      </c>
      <c r="AH5" s="699">
        <f t="shared" si="0"/>
        <v>46237</v>
      </c>
      <c r="AI5" s="699">
        <f t="shared" si="0"/>
        <v>46244</v>
      </c>
      <c r="AJ5" s="699">
        <f t="shared" si="0"/>
        <v>46251</v>
      </c>
      <c r="AK5" s="699">
        <f t="shared" si="0"/>
        <v>46258</v>
      </c>
      <c r="AL5" s="699">
        <f t="shared" si="0"/>
        <v>46265</v>
      </c>
      <c r="AM5" s="699">
        <f t="shared" si="0"/>
        <v>46272</v>
      </c>
      <c r="AN5" s="699">
        <f t="shared" si="0"/>
        <v>46279</v>
      </c>
      <c r="AO5" s="699">
        <f t="shared" si="0"/>
        <v>46286</v>
      </c>
      <c r="AP5" s="699">
        <f t="shared" si="0"/>
        <v>46293</v>
      </c>
      <c r="AQ5" s="699">
        <f t="shared" si="0"/>
        <v>46300</v>
      </c>
      <c r="AR5" s="699">
        <f t="shared" si="0"/>
        <v>46307</v>
      </c>
      <c r="AS5" s="699">
        <f t="shared" si="0"/>
        <v>46314</v>
      </c>
      <c r="AT5" s="699">
        <f t="shared" si="0"/>
        <v>46321</v>
      </c>
      <c r="AU5" s="699">
        <f t="shared" si="0"/>
        <v>46328</v>
      </c>
      <c r="AV5" s="699">
        <f t="shared" si="0"/>
        <v>46335</v>
      </c>
      <c r="AW5" s="699">
        <f t="shared" si="0"/>
        <v>46342</v>
      </c>
      <c r="AX5" s="699">
        <f t="shared" si="0"/>
        <v>46349</v>
      </c>
      <c r="AY5" s="699">
        <f t="shared" si="0"/>
        <v>46356</v>
      </c>
      <c r="AZ5" s="699">
        <f t="shared" si="0"/>
        <v>46363</v>
      </c>
      <c r="BA5" s="700"/>
      <c r="BB5" s="700"/>
      <c r="BC5" s="700"/>
      <c r="BD5" s="700"/>
      <c r="BE5" s="700"/>
      <c r="BF5" s="700"/>
      <c r="BG5" s="700"/>
      <c r="BH5" s="700"/>
      <c r="BI5" s="700"/>
      <c r="BJ5" s="700"/>
      <c r="BK5" s="700"/>
      <c r="BL5" s="700"/>
      <c r="BM5" s="700"/>
      <c r="BN5" s="700"/>
      <c r="BO5" s="700"/>
      <c r="BP5" s="700"/>
      <c r="BQ5" s="701"/>
    </row>
    <row r="6" spans="1:69" s="539" customFormat="1">
      <c r="A6" s="696"/>
      <c r="B6" s="702"/>
      <c r="C6" s="702"/>
      <c r="D6" s="702"/>
      <c r="E6" s="703"/>
      <c r="F6" s="699">
        <v>46045</v>
      </c>
      <c r="G6" s="699">
        <f t="shared" si="0"/>
        <v>46052</v>
      </c>
      <c r="H6" s="699">
        <f t="shared" si="0"/>
        <v>46059</v>
      </c>
      <c r="I6" s="699">
        <f t="shared" si="0"/>
        <v>46066</v>
      </c>
      <c r="J6" s="699">
        <f t="shared" si="0"/>
        <v>46073</v>
      </c>
      <c r="K6" s="699">
        <f t="shared" si="0"/>
        <v>46080</v>
      </c>
      <c r="L6" s="699">
        <f t="shared" si="0"/>
        <v>46087</v>
      </c>
      <c r="M6" s="699">
        <f t="shared" si="0"/>
        <v>46094</v>
      </c>
      <c r="N6" s="699">
        <f t="shared" si="0"/>
        <v>46101</v>
      </c>
      <c r="O6" s="699">
        <f t="shared" si="0"/>
        <v>46108</v>
      </c>
      <c r="P6" s="699">
        <f t="shared" si="0"/>
        <v>46115</v>
      </c>
      <c r="Q6" s="699">
        <f t="shared" si="0"/>
        <v>46122</v>
      </c>
      <c r="R6" s="699">
        <f t="shared" si="0"/>
        <v>46129</v>
      </c>
      <c r="S6" s="699">
        <f t="shared" si="0"/>
        <v>46136</v>
      </c>
      <c r="T6" s="699">
        <f t="shared" si="0"/>
        <v>46143</v>
      </c>
      <c r="U6" s="699">
        <f t="shared" si="0"/>
        <v>46150</v>
      </c>
      <c r="V6" s="699">
        <f t="shared" si="0"/>
        <v>46157</v>
      </c>
      <c r="W6" s="699">
        <f t="shared" si="0"/>
        <v>46164</v>
      </c>
      <c r="X6" s="699">
        <f t="shared" si="0"/>
        <v>46171</v>
      </c>
      <c r="Y6" s="699">
        <f t="shared" si="0"/>
        <v>46178</v>
      </c>
      <c r="Z6" s="699">
        <f t="shared" si="0"/>
        <v>46185</v>
      </c>
      <c r="AA6" s="699">
        <f t="shared" si="0"/>
        <v>46192</v>
      </c>
      <c r="AB6" s="699">
        <f t="shared" si="0"/>
        <v>46199</v>
      </c>
      <c r="AC6" s="699">
        <f t="shared" si="0"/>
        <v>46206</v>
      </c>
      <c r="AD6" s="699">
        <f t="shared" si="0"/>
        <v>46213</v>
      </c>
      <c r="AE6" s="699">
        <f t="shared" si="0"/>
        <v>46220</v>
      </c>
      <c r="AF6" s="699">
        <f t="shared" si="0"/>
        <v>46227</v>
      </c>
      <c r="AG6" s="699">
        <f t="shared" si="0"/>
        <v>46234</v>
      </c>
      <c r="AH6" s="699">
        <f t="shared" si="0"/>
        <v>46241</v>
      </c>
      <c r="AI6" s="699">
        <f t="shared" si="0"/>
        <v>46248</v>
      </c>
      <c r="AJ6" s="699">
        <f t="shared" si="0"/>
        <v>46255</v>
      </c>
      <c r="AK6" s="699">
        <f t="shared" si="0"/>
        <v>46262</v>
      </c>
      <c r="AL6" s="699">
        <f t="shared" si="0"/>
        <v>46269</v>
      </c>
      <c r="AM6" s="699">
        <f t="shared" si="0"/>
        <v>46276</v>
      </c>
      <c r="AN6" s="699">
        <f t="shared" si="0"/>
        <v>46283</v>
      </c>
      <c r="AO6" s="699">
        <f t="shared" si="0"/>
        <v>46290</v>
      </c>
      <c r="AP6" s="699">
        <f t="shared" si="0"/>
        <v>46297</v>
      </c>
      <c r="AQ6" s="699">
        <f t="shared" si="0"/>
        <v>46304</v>
      </c>
      <c r="AR6" s="699">
        <f t="shared" si="0"/>
        <v>46311</v>
      </c>
      <c r="AS6" s="699">
        <f t="shared" si="0"/>
        <v>46318</v>
      </c>
      <c r="AT6" s="699">
        <f t="shared" si="0"/>
        <v>46325</v>
      </c>
      <c r="AU6" s="699">
        <f t="shared" si="0"/>
        <v>46332</v>
      </c>
      <c r="AV6" s="699">
        <f t="shared" si="0"/>
        <v>46339</v>
      </c>
      <c r="AW6" s="699">
        <f t="shared" si="0"/>
        <v>46346</v>
      </c>
      <c r="AX6" s="699">
        <f t="shared" si="0"/>
        <v>46353</v>
      </c>
      <c r="AY6" s="699">
        <f t="shared" si="0"/>
        <v>46360</v>
      </c>
      <c r="AZ6" s="699">
        <f t="shared" si="0"/>
        <v>46367</v>
      </c>
      <c r="BA6" s="700"/>
      <c r="BB6" s="700"/>
      <c r="BC6" s="700"/>
      <c r="BD6" s="700"/>
      <c r="BE6" s="700"/>
      <c r="BF6" s="700"/>
      <c r="BG6" s="700"/>
      <c r="BH6" s="700"/>
      <c r="BI6" s="700"/>
      <c r="BJ6" s="700"/>
      <c r="BK6" s="700"/>
      <c r="BL6" s="700"/>
      <c r="BM6" s="700"/>
      <c r="BN6" s="700"/>
      <c r="BO6" s="700"/>
      <c r="BP6" s="700"/>
      <c r="BQ6" s="701"/>
    </row>
    <row r="7" spans="1:69">
      <c r="A7" s="704" t="s">
        <v>207</v>
      </c>
      <c r="B7" s="705" t="s">
        <v>208</v>
      </c>
      <c r="C7" s="704" t="s">
        <v>209</v>
      </c>
      <c r="D7" s="704" t="s">
        <v>210</v>
      </c>
      <c r="E7" s="706" t="s">
        <v>211</v>
      </c>
      <c r="F7" s="1687"/>
      <c r="G7" s="1688"/>
      <c r="H7" s="1688"/>
      <c r="I7" s="1688"/>
      <c r="J7" s="1688"/>
      <c r="K7" s="1688"/>
      <c r="L7" s="1688"/>
      <c r="M7" s="1688"/>
      <c r="N7" s="1688"/>
      <c r="O7" s="1688"/>
      <c r="P7" s="1688"/>
      <c r="Q7" s="1688"/>
      <c r="R7" s="1688"/>
      <c r="S7" s="1689"/>
      <c r="T7" s="709"/>
      <c r="U7" s="709"/>
      <c r="V7" s="709"/>
      <c r="W7" s="709"/>
      <c r="X7" s="709"/>
      <c r="Y7" s="709"/>
      <c r="Z7" s="709"/>
      <c r="AA7" s="709"/>
      <c r="AB7" s="709"/>
      <c r="AC7" s="709"/>
      <c r="AD7" s="709"/>
      <c r="AE7" s="709"/>
      <c r="AF7" s="709"/>
      <c r="AG7" s="709"/>
      <c r="AH7" s="709"/>
      <c r="AI7" s="709"/>
      <c r="AJ7" s="709"/>
      <c r="AK7" s="709"/>
      <c r="AL7" s="709"/>
      <c r="AM7" s="709"/>
      <c r="AN7" s="709"/>
      <c r="AO7" s="709"/>
      <c r="AP7" s="709"/>
      <c r="AQ7" s="709"/>
      <c r="AR7" s="709"/>
      <c r="AS7" s="709"/>
      <c r="AT7" s="709"/>
      <c r="AU7" s="709"/>
      <c r="AV7" s="709"/>
      <c r="AW7" s="709"/>
      <c r="AX7" s="582"/>
      <c r="AY7" s="582"/>
      <c r="AZ7" s="582"/>
      <c r="BA7" s="582"/>
      <c r="BB7" s="582"/>
      <c r="BC7" s="582"/>
      <c r="BD7" s="582"/>
      <c r="BE7" s="582"/>
      <c r="BF7" s="582"/>
      <c r="BG7" s="582"/>
      <c r="BH7" s="582"/>
      <c r="BI7" s="582"/>
      <c r="BJ7" s="582"/>
      <c r="BK7" s="582"/>
      <c r="BL7" s="582"/>
      <c r="BM7" s="582"/>
      <c r="BN7" s="582"/>
      <c r="BO7" s="582"/>
      <c r="BP7" s="582"/>
      <c r="BQ7" s="710"/>
    </row>
    <row r="8" spans="1:69" ht="14.45" customHeight="1">
      <c r="A8" s="711" t="s">
        <v>212</v>
      </c>
      <c r="B8" s="709"/>
      <c r="C8" s="709"/>
      <c r="D8" s="709"/>
      <c r="E8" s="709"/>
      <c r="F8" s="709"/>
      <c r="G8" s="709"/>
      <c r="H8" s="709"/>
      <c r="I8" s="709"/>
      <c r="J8" s="709"/>
      <c r="K8" s="709"/>
      <c r="L8" s="709"/>
      <c r="M8" s="709"/>
      <c r="N8" s="709"/>
      <c r="O8" s="709"/>
      <c r="P8" s="709"/>
      <c r="Q8" s="709"/>
      <c r="R8" s="709"/>
      <c r="S8" s="709"/>
      <c r="T8" s="709"/>
      <c r="U8" s="709"/>
      <c r="V8" s="709"/>
      <c r="W8" s="709"/>
      <c r="X8" s="709"/>
      <c r="Y8" s="709"/>
      <c r="Z8" s="709"/>
      <c r="AA8" s="709"/>
      <c r="AB8" s="709"/>
      <c r="AC8" s="709"/>
      <c r="AD8" s="709"/>
      <c r="AE8" s="709"/>
      <c r="AF8" s="709"/>
      <c r="AG8" s="709"/>
      <c r="AH8" s="709"/>
      <c r="AI8" s="709"/>
      <c r="AJ8" s="709"/>
      <c r="AK8" s="709"/>
      <c r="AL8" s="709"/>
      <c r="AM8" s="709"/>
      <c r="AN8" s="709"/>
      <c r="AO8" s="709"/>
      <c r="AP8" s="709"/>
      <c r="AQ8" s="709"/>
      <c r="AR8" s="709"/>
      <c r="AS8" s="709"/>
      <c r="AT8" s="709"/>
      <c r="AU8" s="709"/>
      <c r="AV8" s="709"/>
      <c r="AW8" s="709"/>
      <c r="AX8" s="582"/>
      <c r="AY8" s="582"/>
      <c r="AZ8" s="582"/>
      <c r="BA8" s="582"/>
      <c r="BB8" s="582"/>
      <c r="BC8" s="582"/>
      <c r="BD8" s="582"/>
      <c r="BE8" s="582"/>
      <c r="BF8" s="582"/>
      <c r="BG8" s="582"/>
      <c r="BH8" s="582"/>
      <c r="BI8" s="582"/>
      <c r="BJ8" s="582"/>
      <c r="BK8" s="582"/>
      <c r="BL8" s="582"/>
      <c r="BM8" s="582"/>
      <c r="BN8" s="582"/>
      <c r="BO8" s="582"/>
      <c r="BP8" s="582"/>
      <c r="BQ8" s="710"/>
    </row>
    <row r="9" spans="1:69" ht="14.45" customHeight="1">
      <c r="A9" s="712" t="s">
        <v>213</v>
      </c>
      <c r="B9" s="713" t="s">
        <v>214</v>
      </c>
      <c r="C9" s="714" t="s">
        <v>215</v>
      </c>
      <c r="D9" s="715">
        <v>46041</v>
      </c>
      <c r="E9" s="715">
        <v>46052</v>
      </c>
      <c r="F9" s="716"/>
      <c r="G9" s="716"/>
      <c r="H9" s="709"/>
      <c r="I9" s="709"/>
      <c r="J9" s="709"/>
      <c r="K9" s="709"/>
      <c r="L9" s="709"/>
      <c r="M9" s="709"/>
      <c r="N9" s="709"/>
      <c r="O9" s="709"/>
      <c r="P9" s="709"/>
      <c r="Q9" s="709"/>
      <c r="R9" s="709"/>
      <c r="S9" s="709"/>
      <c r="T9" s="709"/>
      <c r="U9" s="709"/>
      <c r="V9" s="709"/>
      <c r="W9" s="709"/>
      <c r="X9" s="709"/>
      <c r="Y9" s="709"/>
      <c r="Z9" s="709"/>
      <c r="AA9" s="709"/>
      <c r="AB9" s="709"/>
      <c r="AC9" s="709"/>
      <c r="AD9" s="709"/>
      <c r="AE9" s="709"/>
      <c r="AF9" s="709"/>
      <c r="AG9" s="709"/>
      <c r="AH9" s="709"/>
      <c r="AI9" s="709"/>
      <c r="AJ9" s="709"/>
      <c r="AK9" s="709"/>
      <c r="AL9" s="709"/>
      <c r="AM9" s="709"/>
      <c r="AN9" s="709"/>
      <c r="AO9" s="709"/>
      <c r="AP9" s="709"/>
      <c r="AQ9" s="709"/>
      <c r="AR9" s="709"/>
      <c r="AS9" s="709"/>
      <c r="AT9" s="709"/>
      <c r="AU9" s="709"/>
      <c r="AV9" s="709"/>
      <c r="AW9" s="709"/>
      <c r="AX9" s="582"/>
      <c r="AY9" s="582"/>
      <c r="AZ9" s="582"/>
      <c r="BA9" s="582"/>
      <c r="BB9" s="582"/>
      <c r="BC9" s="582"/>
      <c r="BD9" s="582"/>
      <c r="BE9" s="582"/>
      <c r="BF9" s="582"/>
      <c r="BG9" s="582"/>
      <c r="BH9" s="582"/>
      <c r="BI9" s="582"/>
      <c r="BJ9" s="582"/>
      <c r="BK9" s="582"/>
      <c r="BL9" s="582"/>
      <c r="BM9" s="582"/>
      <c r="BN9" s="582"/>
      <c r="BO9" s="582"/>
      <c r="BP9" s="582"/>
      <c r="BQ9" s="710"/>
    </row>
    <row r="10" spans="1:69" ht="14.45" customHeight="1">
      <c r="A10" s="712" t="s">
        <v>216</v>
      </c>
      <c r="B10" s="712" t="s">
        <v>217</v>
      </c>
      <c r="C10" s="714" t="s">
        <v>215</v>
      </c>
      <c r="D10" s="715">
        <v>46041</v>
      </c>
      <c r="E10" s="715">
        <v>46052</v>
      </c>
      <c r="F10" s="716"/>
      <c r="G10" s="716"/>
      <c r="H10" s="709"/>
      <c r="I10" s="709"/>
      <c r="J10" s="709"/>
      <c r="K10" s="709"/>
      <c r="L10" s="709"/>
      <c r="M10" s="709"/>
      <c r="N10" s="709"/>
      <c r="O10" s="709"/>
      <c r="P10" s="709"/>
      <c r="Q10" s="709"/>
      <c r="R10" s="709"/>
      <c r="S10" s="709"/>
      <c r="T10" s="709"/>
      <c r="U10" s="709"/>
      <c r="V10" s="709"/>
      <c r="W10" s="709"/>
      <c r="X10" s="709"/>
      <c r="Y10" s="709"/>
      <c r="Z10" s="709"/>
      <c r="AA10" s="709"/>
      <c r="AB10" s="709"/>
      <c r="AC10" s="709"/>
      <c r="AD10" s="709"/>
      <c r="AE10" s="709"/>
      <c r="AF10" s="709"/>
      <c r="AG10" s="709"/>
      <c r="AH10" s="709"/>
      <c r="AI10" s="709"/>
      <c r="AJ10" s="709"/>
      <c r="AK10" s="709"/>
      <c r="AL10" s="709"/>
      <c r="AM10" s="709"/>
      <c r="AN10" s="709"/>
      <c r="AO10" s="709"/>
      <c r="AP10" s="709"/>
      <c r="AQ10" s="709"/>
      <c r="AR10" s="709"/>
      <c r="AS10" s="709"/>
      <c r="AT10" s="709"/>
      <c r="AU10" s="709"/>
      <c r="AV10" s="709"/>
      <c r="AW10" s="709"/>
      <c r="AX10" s="582"/>
      <c r="AY10" s="582"/>
      <c r="AZ10" s="582"/>
      <c r="BA10" s="582"/>
      <c r="BB10" s="582"/>
      <c r="BC10" s="582"/>
      <c r="BD10" s="582"/>
      <c r="BE10" s="582"/>
      <c r="BF10" s="582"/>
      <c r="BG10" s="582"/>
      <c r="BH10" s="582"/>
      <c r="BI10" s="582"/>
      <c r="BJ10" s="582"/>
      <c r="BK10" s="582"/>
      <c r="BL10" s="582"/>
      <c r="BM10" s="582"/>
      <c r="BN10" s="582"/>
      <c r="BO10" s="582"/>
      <c r="BP10" s="582"/>
      <c r="BQ10" s="710"/>
    </row>
    <row r="11" spans="1:69" ht="14.45" customHeight="1">
      <c r="A11" s="712" t="s">
        <v>218</v>
      </c>
      <c r="B11" s="713" t="s">
        <v>214</v>
      </c>
      <c r="C11" s="714" t="s">
        <v>215</v>
      </c>
      <c r="D11" s="715">
        <v>46041</v>
      </c>
      <c r="E11" s="715">
        <v>46052</v>
      </c>
      <c r="F11" s="716"/>
      <c r="G11" s="716"/>
      <c r="H11" s="709"/>
      <c r="I11" s="709"/>
      <c r="J11" s="709"/>
      <c r="K11" s="709"/>
      <c r="L11" s="709"/>
      <c r="M11" s="709"/>
      <c r="N11" s="709"/>
      <c r="O11" s="709"/>
      <c r="P11" s="709"/>
      <c r="Q11" s="709"/>
      <c r="R11" s="709"/>
      <c r="S11" s="709"/>
      <c r="T11" s="709"/>
      <c r="U11" s="709"/>
      <c r="V11" s="709"/>
      <c r="W11" s="709"/>
      <c r="X11" s="709"/>
      <c r="Y11" s="709"/>
      <c r="Z11" s="709"/>
      <c r="AA11" s="709"/>
      <c r="AB11" s="709"/>
      <c r="AC11" s="709"/>
      <c r="AD11" s="709"/>
      <c r="AE11" s="709"/>
      <c r="AF11" s="709"/>
      <c r="AG11" s="709"/>
      <c r="AH11" s="709"/>
      <c r="AI11" s="709"/>
      <c r="AJ11" s="709"/>
      <c r="AK11" s="709"/>
      <c r="AL11" s="709"/>
      <c r="AM11" s="709"/>
      <c r="AN11" s="709"/>
      <c r="AO11" s="709"/>
      <c r="AP11" s="709"/>
      <c r="AQ11" s="709"/>
      <c r="AR11" s="709"/>
      <c r="AS11" s="709"/>
      <c r="AT11" s="709"/>
      <c r="AU11" s="709"/>
      <c r="AV11" s="709"/>
      <c r="AW11" s="709"/>
      <c r="AX11" s="582"/>
      <c r="AY11" s="582"/>
      <c r="AZ11" s="582"/>
      <c r="BA11" s="582"/>
      <c r="BB11" s="582"/>
      <c r="BC11" s="582"/>
      <c r="BD11" s="582"/>
      <c r="BE11" s="582"/>
      <c r="BF11" s="582"/>
      <c r="BG11" s="582"/>
      <c r="BH11" s="582"/>
      <c r="BI11" s="582"/>
      <c r="BJ11" s="582"/>
      <c r="BK11" s="582"/>
      <c r="BL11" s="582"/>
      <c r="BM11" s="582"/>
      <c r="BN11" s="582"/>
      <c r="BO11" s="582"/>
      <c r="BP11" s="582"/>
      <c r="BQ11" s="710"/>
    </row>
    <row r="12" spans="1:69" ht="14.45" customHeight="1">
      <c r="A12" s="717" t="s">
        <v>219</v>
      </c>
      <c r="B12" s="712" t="s">
        <v>217</v>
      </c>
      <c r="C12" s="714" t="s">
        <v>215</v>
      </c>
      <c r="D12" s="715">
        <v>46041</v>
      </c>
      <c r="E12" s="715">
        <v>46052</v>
      </c>
      <c r="F12" s="718" t="s">
        <v>220</v>
      </c>
      <c r="G12" s="709"/>
      <c r="H12" s="709"/>
      <c r="I12" s="709"/>
      <c r="J12" s="709"/>
      <c r="K12" s="709"/>
      <c r="L12" s="709"/>
      <c r="M12" s="709"/>
      <c r="N12" s="709"/>
      <c r="O12" s="709"/>
      <c r="P12" s="709"/>
      <c r="Q12" s="709"/>
      <c r="R12" s="709"/>
      <c r="S12" s="709"/>
      <c r="T12" s="709"/>
      <c r="U12" s="709"/>
      <c r="V12" s="709"/>
      <c r="W12" s="709"/>
      <c r="X12" s="709"/>
      <c r="Y12" s="709"/>
      <c r="Z12" s="709"/>
      <c r="AA12" s="709"/>
      <c r="AB12" s="709"/>
      <c r="AC12" s="709"/>
      <c r="AD12" s="709"/>
      <c r="AE12" s="709"/>
      <c r="AF12" s="709"/>
      <c r="AG12" s="709"/>
      <c r="AH12" s="709"/>
      <c r="AI12" s="709"/>
      <c r="AJ12" s="709"/>
      <c r="AK12" s="709"/>
      <c r="AL12" s="709"/>
      <c r="AM12" s="709"/>
      <c r="AN12" s="709"/>
      <c r="AO12" s="709"/>
      <c r="AP12" s="709"/>
      <c r="AQ12" s="709"/>
      <c r="AR12" s="709"/>
      <c r="AS12" s="709"/>
      <c r="AT12" s="709"/>
      <c r="AU12" s="709"/>
      <c r="AV12" s="709"/>
      <c r="AW12" s="709"/>
      <c r="AX12" s="582"/>
      <c r="AY12" s="582"/>
      <c r="AZ12" s="582"/>
      <c r="BA12" s="582"/>
      <c r="BB12" s="582"/>
      <c r="BC12" s="582"/>
      <c r="BD12" s="582"/>
      <c r="BE12" s="582"/>
      <c r="BF12" s="582"/>
      <c r="BG12" s="582"/>
      <c r="BH12" s="582"/>
      <c r="BI12" s="582"/>
      <c r="BJ12" s="582"/>
      <c r="BK12" s="582"/>
      <c r="BL12" s="582"/>
      <c r="BM12" s="582"/>
      <c r="BN12" s="582"/>
      <c r="BO12" s="582"/>
      <c r="BP12" s="582"/>
      <c r="BQ12" s="710"/>
    </row>
    <row r="13" spans="1:69" ht="14.45" customHeight="1">
      <c r="A13" s="717" t="s">
        <v>221</v>
      </c>
      <c r="B13" s="712" t="s">
        <v>217</v>
      </c>
      <c r="C13" s="714" t="s">
        <v>215</v>
      </c>
      <c r="D13" s="715">
        <v>46041</v>
      </c>
      <c r="E13" s="715">
        <v>46052</v>
      </c>
      <c r="F13" s="709"/>
      <c r="G13" s="718" t="s">
        <v>220</v>
      </c>
      <c r="H13" s="709"/>
      <c r="I13" s="709"/>
      <c r="J13" s="709"/>
      <c r="K13" s="709"/>
      <c r="L13" s="709"/>
      <c r="M13" s="709"/>
      <c r="N13" s="709"/>
      <c r="O13" s="709"/>
      <c r="P13" s="709"/>
      <c r="Q13" s="709"/>
      <c r="R13" s="709"/>
      <c r="S13" s="709"/>
      <c r="T13" s="709"/>
      <c r="U13" s="709"/>
      <c r="V13" s="709"/>
      <c r="W13" s="709"/>
      <c r="X13" s="709"/>
      <c r="Y13" s="709"/>
      <c r="Z13" s="709"/>
      <c r="AA13" s="709"/>
      <c r="AB13" s="709"/>
      <c r="AC13" s="709"/>
      <c r="AD13" s="709"/>
      <c r="AE13" s="709"/>
      <c r="AF13" s="709"/>
      <c r="AG13" s="709"/>
      <c r="AH13" s="709"/>
      <c r="AI13" s="709"/>
      <c r="AJ13" s="709"/>
      <c r="AK13" s="709"/>
      <c r="AL13" s="709"/>
      <c r="AM13" s="709"/>
      <c r="AN13" s="709"/>
      <c r="AO13" s="709"/>
      <c r="AP13" s="709"/>
      <c r="AQ13" s="709"/>
      <c r="AR13" s="709"/>
      <c r="AS13" s="709"/>
      <c r="AT13" s="709"/>
      <c r="AU13" s="709"/>
      <c r="AV13" s="709"/>
      <c r="AW13" s="709"/>
      <c r="AX13" s="582"/>
      <c r="AY13" s="582"/>
      <c r="AZ13" s="582"/>
      <c r="BA13" s="582"/>
      <c r="BB13" s="582"/>
      <c r="BC13" s="582"/>
      <c r="BD13" s="582"/>
      <c r="BE13" s="582"/>
      <c r="BF13" s="582"/>
      <c r="BG13" s="582"/>
      <c r="BH13" s="582"/>
      <c r="BI13" s="582"/>
      <c r="BJ13" s="582"/>
      <c r="BK13" s="582"/>
      <c r="BL13" s="582"/>
      <c r="BM13" s="582"/>
      <c r="BN13" s="582"/>
      <c r="BO13" s="582"/>
      <c r="BP13" s="582"/>
      <c r="BQ13" s="710"/>
    </row>
    <row r="14" spans="1:69" ht="14.45" customHeight="1">
      <c r="A14" s="719" t="s">
        <v>222</v>
      </c>
      <c r="B14" s="712" t="s">
        <v>223</v>
      </c>
      <c r="C14" s="714" t="s">
        <v>215</v>
      </c>
      <c r="D14" s="715">
        <v>46041</v>
      </c>
      <c r="E14" s="715">
        <v>46052</v>
      </c>
      <c r="F14" s="720"/>
      <c r="G14" s="720"/>
      <c r="H14" s="709"/>
      <c r="I14" s="709"/>
      <c r="J14" s="709"/>
      <c r="K14" s="709"/>
      <c r="L14" s="709"/>
      <c r="M14" s="709"/>
      <c r="N14" s="709"/>
      <c r="O14" s="709"/>
      <c r="P14" s="709"/>
      <c r="Q14" s="709"/>
      <c r="R14" s="709"/>
      <c r="S14" s="709"/>
      <c r="T14" s="709"/>
      <c r="U14" s="709"/>
      <c r="V14" s="709"/>
      <c r="W14" s="709"/>
      <c r="X14" s="709"/>
      <c r="Y14" s="709"/>
      <c r="Z14" s="709"/>
      <c r="AA14" s="709"/>
      <c r="AB14" s="709"/>
      <c r="AC14" s="709"/>
      <c r="AD14" s="709"/>
      <c r="AE14" s="709"/>
      <c r="AF14" s="709"/>
      <c r="AG14" s="709"/>
      <c r="AH14" s="709"/>
      <c r="AI14" s="709"/>
      <c r="AJ14" s="709"/>
      <c r="AK14" s="709"/>
      <c r="AL14" s="709"/>
      <c r="AM14" s="709"/>
      <c r="AN14" s="709"/>
      <c r="AO14" s="709"/>
      <c r="AP14" s="709"/>
      <c r="AQ14" s="709"/>
      <c r="AR14" s="709"/>
      <c r="AS14" s="709"/>
      <c r="AT14" s="709"/>
      <c r="AU14" s="709"/>
      <c r="AV14" s="709"/>
      <c r="AW14" s="709"/>
      <c r="AX14" s="582"/>
      <c r="AY14" s="582"/>
      <c r="AZ14" s="582"/>
      <c r="BA14" s="582"/>
      <c r="BB14" s="582"/>
      <c r="BC14" s="582"/>
      <c r="BD14" s="582"/>
      <c r="BE14" s="582"/>
      <c r="BF14" s="582"/>
      <c r="BG14" s="582"/>
      <c r="BH14" s="582"/>
      <c r="BI14" s="582"/>
      <c r="BJ14" s="582"/>
      <c r="BK14" s="582"/>
      <c r="BL14" s="582"/>
      <c r="BM14" s="582"/>
      <c r="BN14" s="582"/>
      <c r="BO14" s="582"/>
      <c r="BP14" s="582"/>
      <c r="BQ14" s="710"/>
    </row>
    <row r="15" spans="1:69">
      <c r="A15" s="1675"/>
      <c r="B15" s="1676"/>
      <c r="C15" s="1676"/>
      <c r="D15" s="1676"/>
      <c r="E15" s="1677"/>
      <c r="F15" s="721"/>
      <c r="G15" s="721"/>
      <c r="H15" s="721"/>
      <c r="I15" s="721"/>
      <c r="J15" s="721"/>
      <c r="K15" s="721"/>
      <c r="L15" s="721"/>
      <c r="M15" s="721"/>
      <c r="N15" s="709"/>
      <c r="O15" s="709"/>
      <c r="P15" s="709"/>
      <c r="Q15" s="709"/>
      <c r="R15" s="709"/>
      <c r="S15" s="709"/>
      <c r="T15" s="709"/>
      <c r="U15" s="709"/>
      <c r="V15" s="709"/>
      <c r="W15" s="709"/>
      <c r="X15" s="709"/>
      <c r="Y15" s="709"/>
      <c r="Z15" s="709"/>
      <c r="AA15" s="709"/>
      <c r="AB15" s="709"/>
      <c r="AC15" s="709"/>
      <c r="AD15" s="709"/>
      <c r="AE15" s="709"/>
      <c r="AF15" s="709"/>
      <c r="AG15" s="709"/>
      <c r="AH15" s="709"/>
      <c r="AI15" s="709"/>
      <c r="AJ15" s="709"/>
      <c r="AK15" s="709"/>
      <c r="AL15" s="709"/>
      <c r="AM15" s="709"/>
      <c r="AN15" s="709"/>
      <c r="AO15" s="709"/>
      <c r="AP15" s="709"/>
      <c r="AQ15" s="709"/>
      <c r="AR15" s="709"/>
      <c r="AS15" s="709"/>
      <c r="AT15" s="709"/>
      <c r="AU15" s="709"/>
      <c r="AV15" s="709"/>
      <c r="AW15" s="709"/>
      <c r="AX15" s="582"/>
      <c r="AY15" s="582"/>
      <c r="AZ15" s="582"/>
      <c r="BA15" s="582"/>
      <c r="BB15" s="582"/>
      <c r="BC15" s="582"/>
      <c r="BD15" s="582"/>
      <c r="BE15" s="582"/>
      <c r="BF15" s="582"/>
      <c r="BG15" s="582"/>
      <c r="BH15" s="582"/>
      <c r="BI15" s="582"/>
      <c r="BJ15" s="582"/>
      <c r="BK15" s="582"/>
      <c r="BL15" s="582"/>
      <c r="BM15" s="582"/>
      <c r="BN15" s="582"/>
      <c r="BO15" s="582"/>
      <c r="BP15" s="582"/>
      <c r="BQ15" s="710"/>
    </row>
    <row r="16" spans="1:69" ht="14.45" customHeight="1">
      <c r="A16" s="722" t="s">
        <v>224</v>
      </c>
      <c r="B16" s="723"/>
      <c r="C16" s="723"/>
      <c r="D16" s="723"/>
      <c r="E16" s="724"/>
      <c r="F16" s="725"/>
      <c r="G16" s="725"/>
      <c r="H16" s="725"/>
      <c r="I16" s="725"/>
      <c r="J16" s="725"/>
      <c r="K16" s="725"/>
      <c r="L16" s="725"/>
      <c r="M16" s="725"/>
      <c r="N16" s="708"/>
      <c r="O16" s="709"/>
      <c r="P16" s="709"/>
      <c r="Q16" s="709"/>
      <c r="R16" s="709"/>
      <c r="S16" s="709"/>
      <c r="T16" s="709"/>
      <c r="U16" s="709"/>
      <c r="V16" s="709"/>
      <c r="W16" s="709"/>
      <c r="X16" s="709"/>
      <c r="Y16" s="709"/>
      <c r="Z16" s="709"/>
      <c r="AA16" s="709"/>
      <c r="AB16" s="709"/>
      <c r="AC16" s="709"/>
      <c r="AD16" s="709"/>
      <c r="AE16" s="709"/>
      <c r="AF16" s="709"/>
      <c r="AG16" s="709"/>
      <c r="AH16" s="709"/>
      <c r="AI16" s="709"/>
      <c r="AJ16" s="709"/>
      <c r="AK16" s="709"/>
      <c r="AL16" s="709"/>
      <c r="AM16" s="709"/>
      <c r="AN16" s="709"/>
      <c r="AO16" s="709"/>
      <c r="AP16" s="709"/>
      <c r="AQ16" s="709"/>
      <c r="AR16" s="709"/>
      <c r="AS16" s="709"/>
      <c r="AT16" s="709"/>
      <c r="AU16" s="709"/>
      <c r="AV16" s="709"/>
      <c r="AW16" s="709"/>
      <c r="AX16" s="582"/>
      <c r="AY16" s="582"/>
      <c r="AZ16" s="582"/>
      <c r="BA16" s="582"/>
      <c r="BB16" s="582"/>
      <c r="BC16" s="582"/>
      <c r="BD16" s="582"/>
      <c r="BE16" s="582"/>
      <c r="BF16" s="582"/>
      <c r="BG16" s="582"/>
      <c r="BH16" s="582"/>
      <c r="BI16" s="582"/>
      <c r="BJ16" s="582"/>
      <c r="BK16" s="582"/>
      <c r="BL16" s="582"/>
      <c r="BM16" s="582"/>
      <c r="BN16" s="582"/>
      <c r="BO16" s="582"/>
      <c r="BP16" s="582"/>
      <c r="BQ16" s="710"/>
    </row>
    <row r="17" spans="1:69" ht="14.45" customHeight="1">
      <c r="A17" s="713" t="s">
        <v>225</v>
      </c>
      <c r="B17" s="726"/>
      <c r="C17" s="726"/>
      <c r="D17" s="726"/>
      <c r="E17" s="727"/>
      <c r="F17" s="725"/>
      <c r="G17" s="725"/>
      <c r="H17" s="725"/>
      <c r="I17" s="725"/>
      <c r="J17" s="725"/>
      <c r="K17" s="725"/>
      <c r="L17" s="725"/>
      <c r="M17" s="725"/>
      <c r="N17" s="708"/>
      <c r="O17" s="709"/>
      <c r="P17" s="709"/>
      <c r="Q17" s="709"/>
      <c r="R17" s="709"/>
      <c r="S17" s="709"/>
      <c r="T17" s="709"/>
      <c r="U17" s="709"/>
      <c r="V17" s="709"/>
      <c r="W17" s="709"/>
      <c r="X17" s="709"/>
      <c r="Y17" s="709"/>
      <c r="Z17" s="709"/>
      <c r="AA17" s="709"/>
      <c r="AB17" s="709"/>
      <c r="AC17" s="709"/>
      <c r="AD17" s="709"/>
      <c r="AE17" s="709"/>
      <c r="AF17" s="709"/>
      <c r="AG17" s="709"/>
      <c r="AH17" s="709"/>
      <c r="AI17" s="709"/>
      <c r="AJ17" s="709"/>
      <c r="AK17" s="709"/>
      <c r="AL17" s="709"/>
      <c r="AM17" s="709"/>
      <c r="AN17" s="709"/>
      <c r="AO17" s="709"/>
      <c r="AP17" s="709"/>
      <c r="AQ17" s="709"/>
      <c r="AR17" s="709"/>
      <c r="AS17" s="709"/>
      <c r="AT17" s="709"/>
      <c r="AU17" s="709"/>
      <c r="AV17" s="709"/>
      <c r="AW17" s="709"/>
      <c r="AX17" s="582"/>
      <c r="AY17" s="582"/>
      <c r="AZ17" s="582"/>
      <c r="BA17" s="582"/>
      <c r="BB17" s="582"/>
      <c r="BC17" s="582"/>
      <c r="BD17" s="582"/>
      <c r="BE17" s="582"/>
      <c r="BF17" s="582"/>
      <c r="BG17" s="582"/>
      <c r="BH17" s="582"/>
      <c r="BI17" s="582"/>
      <c r="BJ17" s="582"/>
      <c r="BK17" s="582"/>
      <c r="BL17" s="582"/>
      <c r="BM17" s="582"/>
      <c r="BN17" s="582"/>
      <c r="BO17" s="582"/>
      <c r="BP17" s="582"/>
      <c r="BQ17" s="710"/>
    </row>
    <row r="18" spans="1:69" ht="14.45" customHeight="1">
      <c r="A18" s="712" t="s">
        <v>226</v>
      </c>
      <c r="B18" s="713" t="s">
        <v>214</v>
      </c>
      <c r="C18" s="714" t="s">
        <v>215</v>
      </c>
      <c r="D18" s="715">
        <v>46041</v>
      </c>
      <c r="E18" s="728">
        <v>46052</v>
      </c>
      <c r="F18" s="729"/>
      <c r="G18" s="729"/>
      <c r="H18" s="725"/>
      <c r="I18" s="725"/>
      <c r="J18" s="725"/>
      <c r="K18" s="725"/>
      <c r="L18" s="725"/>
      <c r="M18" s="725"/>
      <c r="N18" s="708"/>
      <c r="O18" s="709"/>
      <c r="P18" s="709"/>
      <c r="Q18" s="709"/>
      <c r="R18" s="709"/>
      <c r="S18" s="709"/>
      <c r="T18" s="709"/>
      <c r="U18" s="709"/>
      <c r="V18" s="709"/>
      <c r="W18" s="709"/>
      <c r="X18" s="709"/>
      <c r="Y18" s="709"/>
      <c r="Z18" s="709"/>
      <c r="AA18" s="709"/>
      <c r="AB18" s="709"/>
      <c r="AC18" s="709"/>
      <c r="AD18" s="709"/>
      <c r="AE18" s="709"/>
      <c r="AF18" s="709"/>
      <c r="AG18" s="709"/>
      <c r="AH18" s="709"/>
      <c r="AI18" s="709"/>
      <c r="AJ18" s="709"/>
      <c r="AK18" s="709"/>
      <c r="AL18" s="709"/>
      <c r="AM18" s="709"/>
      <c r="AN18" s="709"/>
      <c r="AO18" s="709"/>
      <c r="AP18" s="709"/>
      <c r="AQ18" s="709"/>
      <c r="AR18" s="709"/>
      <c r="AS18" s="709"/>
      <c r="AT18" s="709"/>
      <c r="AU18" s="709"/>
      <c r="AV18" s="709"/>
      <c r="AW18" s="709"/>
      <c r="AX18" s="582"/>
      <c r="AY18" s="582"/>
      <c r="AZ18" s="582"/>
      <c r="BA18" s="582"/>
      <c r="BB18" s="582"/>
      <c r="BC18" s="582"/>
      <c r="BD18" s="582"/>
      <c r="BE18" s="582"/>
      <c r="BF18" s="582"/>
      <c r="BG18" s="582"/>
      <c r="BH18" s="582"/>
      <c r="BI18" s="582"/>
      <c r="BJ18" s="582"/>
      <c r="BK18" s="582"/>
      <c r="BL18" s="582"/>
      <c r="BM18" s="582"/>
      <c r="BN18" s="582"/>
      <c r="BO18" s="582"/>
      <c r="BP18" s="582"/>
      <c r="BQ18" s="710"/>
    </row>
    <row r="19" spans="1:69" ht="14.45" customHeight="1">
      <c r="A19" s="712" t="s">
        <v>227</v>
      </c>
      <c r="B19" s="712" t="s">
        <v>217</v>
      </c>
      <c r="C19" s="730" t="s">
        <v>228</v>
      </c>
      <c r="D19" s="715">
        <v>46055</v>
      </c>
      <c r="E19" s="728" t="s">
        <v>229</v>
      </c>
      <c r="F19" s="725"/>
      <c r="G19" s="731"/>
      <c r="H19" s="732"/>
      <c r="I19" s="732"/>
      <c r="J19" s="725"/>
      <c r="K19" s="725"/>
      <c r="L19" s="725"/>
      <c r="M19" s="725"/>
      <c r="N19" s="708"/>
      <c r="O19" s="709"/>
      <c r="P19" s="709"/>
      <c r="Q19" s="709"/>
      <c r="R19" s="709"/>
      <c r="S19" s="709"/>
      <c r="T19" s="709"/>
      <c r="U19" s="709"/>
      <c r="V19" s="709"/>
      <c r="W19" s="709"/>
      <c r="X19" s="709"/>
      <c r="Y19" s="709"/>
      <c r="Z19" s="709"/>
      <c r="AA19" s="709"/>
      <c r="AB19" s="709"/>
      <c r="AC19" s="709"/>
      <c r="AD19" s="709"/>
      <c r="AE19" s="709"/>
      <c r="AF19" s="709"/>
      <c r="AG19" s="709"/>
      <c r="AH19" s="709"/>
      <c r="AI19" s="709"/>
      <c r="AJ19" s="709"/>
      <c r="AK19" s="709"/>
      <c r="AL19" s="709"/>
      <c r="AM19" s="709"/>
      <c r="AN19" s="709"/>
      <c r="AO19" s="709"/>
      <c r="AP19" s="709"/>
      <c r="AQ19" s="709"/>
      <c r="AR19" s="709"/>
      <c r="AS19" s="709"/>
      <c r="AT19" s="709"/>
      <c r="AU19" s="709"/>
      <c r="AV19" s="709"/>
      <c r="AW19" s="709"/>
      <c r="AX19" s="582"/>
      <c r="AY19" s="582"/>
      <c r="AZ19" s="582"/>
      <c r="BA19" s="582"/>
      <c r="BB19" s="582"/>
      <c r="BC19" s="582"/>
      <c r="BD19" s="582"/>
      <c r="BE19" s="582"/>
      <c r="BF19" s="582"/>
      <c r="BG19" s="582"/>
      <c r="BH19" s="582"/>
      <c r="BI19" s="582"/>
      <c r="BJ19" s="582"/>
      <c r="BK19" s="582"/>
      <c r="BL19" s="582"/>
      <c r="BM19" s="582"/>
      <c r="BN19" s="582"/>
      <c r="BO19" s="582"/>
      <c r="BP19" s="582"/>
      <c r="BQ19" s="710"/>
    </row>
    <row r="20" spans="1:69" ht="14.45" customHeight="1">
      <c r="A20" s="712" t="s">
        <v>230</v>
      </c>
      <c r="B20" s="712" t="s">
        <v>231</v>
      </c>
      <c r="C20" s="730" t="s">
        <v>228</v>
      </c>
      <c r="D20" s="715">
        <v>46055</v>
      </c>
      <c r="E20" s="728" t="s">
        <v>229</v>
      </c>
      <c r="F20" s="725"/>
      <c r="G20" s="731"/>
      <c r="H20" s="733"/>
      <c r="I20" s="733"/>
      <c r="J20" s="725"/>
      <c r="K20" s="725"/>
      <c r="L20" s="725"/>
      <c r="M20" s="725"/>
      <c r="N20" s="708"/>
      <c r="O20" s="709"/>
      <c r="P20" s="709"/>
      <c r="Q20" s="709"/>
      <c r="R20" s="709"/>
      <c r="S20" s="709"/>
      <c r="T20" s="709"/>
      <c r="U20" s="709"/>
      <c r="V20" s="709"/>
      <c r="W20" s="709"/>
      <c r="X20" s="709"/>
      <c r="Y20" s="709"/>
      <c r="Z20" s="709"/>
      <c r="AA20" s="709"/>
      <c r="AB20" s="709"/>
      <c r="AC20" s="709"/>
      <c r="AD20" s="709"/>
      <c r="AE20" s="709"/>
      <c r="AF20" s="709"/>
      <c r="AG20" s="709"/>
      <c r="AH20" s="709"/>
      <c r="AI20" s="709"/>
      <c r="AJ20" s="709"/>
      <c r="AK20" s="709"/>
      <c r="AL20" s="709"/>
      <c r="AM20" s="709"/>
      <c r="AN20" s="709"/>
      <c r="AO20" s="709"/>
      <c r="AP20" s="709"/>
      <c r="AQ20" s="709"/>
      <c r="AR20" s="709"/>
      <c r="AS20" s="709"/>
      <c r="AT20" s="709"/>
      <c r="AU20" s="709"/>
      <c r="AV20" s="709"/>
      <c r="AW20" s="709"/>
      <c r="AX20" s="582"/>
      <c r="AY20" s="582"/>
      <c r="AZ20" s="582"/>
      <c r="BA20" s="582"/>
      <c r="BB20" s="582"/>
      <c r="BC20" s="582"/>
      <c r="BD20" s="582"/>
      <c r="BE20" s="582"/>
      <c r="BF20" s="582"/>
      <c r="BG20" s="582"/>
      <c r="BH20" s="582"/>
      <c r="BI20" s="582"/>
      <c r="BJ20" s="582"/>
      <c r="BK20" s="582"/>
      <c r="BL20" s="582"/>
      <c r="BM20" s="582"/>
      <c r="BN20" s="582"/>
      <c r="BO20" s="582"/>
      <c r="BP20" s="582"/>
      <c r="BQ20" s="710"/>
    </row>
    <row r="21" spans="1:69" ht="14.45" customHeight="1">
      <c r="A21" s="712" t="s">
        <v>232</v>
      </c>
      <c r="B21" s="713" t="s">
        <v>214</v>
      </c>
      <c r="C21" s="730" t="s">
        <v>228</v>
      </c>
      <c r="D21" s="715" t="s">
        <v>229</v>
      </c>
      <c r="E21" s="728" t="s">
        <v>233</v>
      </c>
      <c r="F21" s="725"/>
      <c r="G21" s="725"/>
      <c r="H21" s="731"/>
      <c r="I21" s="731"/>
      <c r="J21" s="729"/>
      <c r="K21" s="729"/>
      <c r="L21" s="725"/>
      <c r="M21" s="725"/>
      <c r="N21" s="708"/>
      <c r="O21" s="709"/>
      <c r="P21" s="709"/>
      <c r="Q21" s="709"/>
      <c r="R21" s="709"/>
      <c r="S21" s="709"/>
      <c r="T21" s="709"/>
      <c r="U21" s="709"/>
      <c r="V21" s="709"/>
      <c r="W21" s="709"/>
      <c r="X21" s="709"/>
      <c r="Y21" s="709"/>
      <c r="Z21" s="709"/>
      <c r="AA21" s="709"/>
      <c r="AB21" s="709"/>
      <c r="AC21" s="709"/>
      <c r="AD21" s="709"/>
      <c r="AE21" s="709"/>
      <c r="AF21" s="709"/>
      <c r="AG21" s="709"/>
      <c r="AH21" s="709"/>
      <c r="AI21" s="709"/>
      <c r="AJ21" s="709"/>
      <c r="AK21" s="709"/>
      <c r="AL21" s="709"/>
      <c r="AM21" s="709"/>
      <c r="AN21" s="709"/>
      <c r="AO21" s="709"/>
      <c r="AP21" s="709"/>
      <c r="AQ21" s="709"/>
      <c r="AR21" s="709"/>
      <c r="AS21" s="709"/>
      <c r="AT21" s="709"/>
      <c r="AU21" s="709"/>
      <c r="AV21" s="709"/>
      <c r="AW21" s="709"/>
      <c r="AX21" s="582"/>
      <c r="AY21" s="582"/>
      <c r="AZ21" s="582"/>
      <c r="BA21" s="582"/>
      <c r="BB21" s="582"/>
      <c r="BC21" s="582"/>
      <c r="BD21" s="582"/>
      <c r="BE21" s="582"/>
      <c r="BF21" s="582"/>
      <c r="BG21" s="582"/>
      <c r="BH21" s="582"/>
      <c r="BI21" s="582"/>
      <c r="BJ21" s="582"/>
      <c r="BK21" s="582"/>
      <c r="BL21" s="582"/>
      <c r="BM21" s="582"/>
      <c r="BN21" s="582"/>
      <c r="BO21" s="582"/>
      <c r="BP21" s="582"/>
      <c r="BQ21" s="710"/>
    </row>
    <row r="22" spans="1:69" ht="14.45" customHeight="1">
      <c r="A22" s="712" t="s">
        <v>234</v>
      </c>
      <c r="B22" s="712" t="s">
        <v>235</v>
      </c>
      <c r="C22" s="734" t="s">
        <v>236</v>
      </c>
      <c r="D22" s="715" t="s">
        <v>237</v>
      </c>
      <c r="E22" s="728" t="s">
        <v>233</v>
      </c>
      <c r="F22" s="725"/>
      <c r="G22" s="725"/>
      <c r="H22" s="725"/>
      <c r="I22" s="731"/>
      <c r="J22" s="735"/>
      <c r="K22" s="725"/>
      <c r="L22" s="725"/>
      <c r="M22" s="725"/>
      <c r="N22" s="708"/>
      <c r="O22" s="709"/>
      <c r="P22" s="709"/>
      <c r="Q22" s="709"/>
      <c r="R22" s="709"/>
      <c r="S22" s="709"/>
      <c r="T22" s="709"/>
      <c r="U22" s="709"/>
      <c r="V22" s="709"/>
      <c r="W22" s="709"/>
      <c r="X22" s="709"/>
      <c r="Y22" s="709"/>
      <c r="Z22" s="709"/>
      <c r="AA22" s="709"/>
      <c r="AB22" s="709"/>
      <c r="AC22" s="709"/>
      <c r="AD22" s="709"/>
      <c r="AE22" s="709"/>
      <c r="AF22" s="709"/>
      <c r="AG22" s="709"/>
      <c r="AH22" s="709"/>
      <c r="AI22" s="709"/>
      <c r="AJ22" s="709"/>
      <c r="AK22" s="709"/>
      <c r="AL22" s="709"/>
      <c r="AM22" s="709"/>
      <c r="AN22" s="709"/>
      <c r="AO22" s="709"/>
      <c r="AP22" s="709"/>
      <c r="AQ22" s="709"/>
      <c r="AR22" s="709"/>
      <c r="AS22" s="709"/>
      <c r="AT22" s="709"/>
      <c r="AU22" s="709"/>
      <c r="AV22" s="709"/>
      <c r="AW22" s="709"/>
      <c r="AX22" s="582"/>
      <c r="AY22" s="582"/>
      <c r="AZ22" s="582"/>
      <c r="BA22" s="582"/>
      <c r="BB22" s="582"/>
      <c r="BC22" s="582"/>
      <c r="BD22" s="582"/>
      <c r="BE22" s="582"/>
      <c r="BF22" s="582"/>
      <c r="BG22" s="582"/>
      <c r="BH22" s="582"/>
      <c r="BI22" s="582"/>
      <c r="BJ22" s="582"/>
      <c r="BK22" s="582"/>
      <c r="BL22" s="582"/>
      <c r="BM22" s="582"/>
      <c r="BN22" s="582"/>
      <c r="BO22" s="582"/>
      <c r="BP22" s="582"/>
      <c r="BQ22" s="710"/>
    </row>
    <row r="23" spans="1:69" ht="14.45" customHeight="1">
      <c r="A23" s="717" t="s">
        <v>238</v>
      </c>
      <c r="B23" s="712" t="s">
        <v>239</v>
      </c>
      <c r="C23" s="734" t="s">
        <v>236</v>
      </c>
      <c r="D23" s="715" t="s">
        <v>240</v>
      </c>
      <c r="E23" s="728" t="s">
        <v>241</v>
      </c>
      <c r="F23" s="725"/>
      <c r="G23" s="725"/>
      <c r="H23" s="725"/>
      <c r="I23" s="725"/>
      <c r="J23" s="731"/>
      <c r="K23" s="736" t="s">
        <v>220</v>
      </c>
      <c r="L23" s="725"/>
      <c r="M23" s="725"/>
      <c r="N23" s="708"/>
      <c r="O23" s="709"/>
      <c r="P23" s="709"/>
      <c r="Q23" s="709"/>
      <c r="R23" s="709"/>
      <c r="S23" s="709"/>
      <c r="T23" s="709"/>
      <c r="U23" s="709"/>
      <c r="V23" s="709"/>
      <c r="W23" s="709"/>
      <c r="X23" s="709"/>
      <c r="Y23" s="709"/>
      <c r="Z23" s="709"/>
      <c r="AA23" s="709"/>
      <c r="AB23" s="709"/>
      <c r="AC23" s="709"/>
      <c r="AD23" s="709"/>
      <c r="AE23" s="709"/>
      <c r="AF23" s="709"/>
      <c r="AG23" s="709"/>
      <c r="AH23" s="709"/>
      <c r="AI23" s="709"/>
      <c r="AJ23" s="709"/>
      <c r="AK23" s="709"/>
      <c r="AL23" s="709"/>
      <c r="AM23" s="709"/>
      <c r="AN23" s="709"/>
      <c r="AO23" s="709"/>
      <c r="AP23" s="709"/>
      <c r="AQ23" s="709"/>
      <c r="AR23" s="709"/>
      <c r="AS23" s="709"/>
      <c r="AT23" s="709"/>
      <c r="AU23" s="709"/>
      <c r="AV23" s="709"/>
      <c r="AW23" s="709"/>
      <c r="AX23" s="582"/>
      <c r="AY23" s="582"/>
      <c r="AZ23" s="582"/>
      <c r="BA23" s="582"/>
      <c r="BB23" s="582"/>
      <c r="BC23" s="582"/>
      <c r="BD23" s="582"/>
      <c r="BE23" s="582"/>
      <c r="BF23" s="582"/>
      <c r="BG23" s="582"/>
      <c r="BH23" s="582"/>
      <c r="BI23" s="582"/>
      <c r="BJ23" s="582"/>
      <c r="BK23" s="582"/>
      <c r="BL23" s="582"/>
      <c r="BM23" s="582"/>
      <c r="BN23" s="582"/>
      <c r="BO23" s="582"/>
      <c r="BP23" s="582"/>
      <c r="BQ23" s="710"/>
    </row>
    <row r="24" spans="1:69" ht="14.45" customHeight="1">
      <c r="A24" s="719" t="s">
        <v>242</v>
      </c>
      <c r="B24" s="712" t="s">
        <v>223</v>
      </c>
      <c r="C24" s="734" t="s">
        <v>236</v>
      </c>
      <c r="D24" s="715">
        <v>46083</v>
      </c>
      <c r="E24" s="728">
        <v>46087</v>
      </c>
      <c r="F24" s="725"/>
      <c r="G24" s="725"/>
      <c r="H24" s="725"/>
      <c r="I24" s="725"/>
      <c r="J24" s="725"/>
      <c r="K24" s="731"/>
      <c r="L24" s="737"/>
      <c r="M24" s="725"/>
      <c r="N24" s="708"/>
      <c r="O24" s="709"/>
      <c r="P24" s="709"/>
      <c r="Q24" s="709"/>
      <c r="R24" s="709"/>
      <c r="S24" s="709"/>
      <c r="T24" s="709"/>
      <c r="U24" s="709"/>
      <c r="V24" s="709"/>
      <c r="W24" s="709"/>
      <c r="X24" s="709"/>
      <c r="Y24" s="709"/>
      <c r="Z24" s="709"/>
      <c r="AA24" s="709"/>
      <c r="AB24" s="709"/>
      <c r="AC24" s="709"/>
      <c r="AD24" s="709"/>
      <c r="AE24" s="709"/>
      <c r="AF24" s="709"/>
      <c r="AG24" s="709"/>
      <c r="AH24" s="709"/>
      <c r="AI24" s="709"/>
      <c r="AJ24" s="709"/>
      <c r="AK24" s="709"/>
      <c r="AL24" s="709"/>
      <c r="AM24" s="709"/>
      <c r="AN24" s="709"/>
      <c r="AO24" s="709"/>
      <c r="AP24" s="709"/>
      <c r="AQ24" s="709"/>
      <c r="AR24" s="709"/>
      <c r="AS24" s="709"/>
      <c r="AT24" s="709"/>
      <c r="AU24" s="709"/>
      <c r="AV24" s="709"/>
      <c r="AW24" s="709"/>
      <c r="AX24" s="582"/>
      <c r="AY24" s="582"/>
      <c r="AZ24" s="582"/>
      <c r="BA24" s="582"/>
      <c r="BB24" s="582"/>
      <c r="BC24" s="582"/>
      <c r="BD24" s="582"/>
      <c r="BE24" s="582"/>
      <c r="BF24" s="582"/>
      <c r="BG24" s="582"/>
      <c r="BH24" s="582"/>
      <c r="BI24" s="582"/>
      <c r="BJ24" s="582"/>
      <c r="BK24" s="582"/>
      <c r="BL24" s="582"/>
      <c r="BM24" s="582"/>
      <c r="BN24" s="582"/>
      <c r="BO24" s="582"/>
      <c r="BP24" s="582"/>
      <c r="BQ24" s="710"/>
    </row>
    <row r="25" spans="1:69" ht="14.45" customHeight="1">
      <c r="A25" s="726"/>
      <c r="B25" s="723"/>
      <c r="C25" s="726"/>
      <c r="D25" s="726"/>
      <c r="E25" s="727"/>
      <c r="F25" s="725"/>
      <c r="G25" s="725"/>
      <c r="H25" s="725"/>
      <c r="I25" s="725"/>
      <c r="J25" s="725"/>
      <c r="K25" s="725"/>
      <c r="L25" s="725"/>
      <c r="M25" s="725"/>
      <c r="N25" s="708"/>
      <c r="O25" s="709"/>
      <c r="P25" s="709"/>
      <c r="Q25" s="709"/>
      <c r="R25" s="709"/>
      <c r="S25" s="709"/>
      <c r="T25" s="709"/>
      <c r="U25" s="709"/>
      <c r="V25" s="709"/>
      <c r="W25" s="709"/>
      <c r="X25" s="709"/>
      <c r="Y25" s="709"/>
      <c r="Z25" s="709"/>
      <c r="AA25" s="709"/>
      <c r="AB25" s="709"/>
      <c r="AC25" s="709"/>
      <c r="AD25" s="709"/>
      <c r="AE25" s="709"/>
      <c r="AF25" s="709"/>
      <c r="AG25" s="709"/>
      <c r="AH25" s="709"/>
      <c r="AI25" s="709"/>
      <c r="AJ25" s="709"/>
      <c r="AK25" s="709"/>
      <c r="AL25" s="709"/>
      <c r="AM25" s="709"/>
      <c r="AN25" s="709"/>
      <c r="AO25" s="709"/>
      <c r="AP25" s="709"/>
      <c r="AQ25" s="709"/>
      <c r="AR25" s="709"/>
      <c r="AS25" s="709"/>
      <c r="AT25" s="709"/>
      <c r="AU25" s="709"/>
      <c r="AV25" s="709"/>
      <c r="AW25" s="709"/>
      <c r="AX25" s="582"/>
      <c r="AY25" s="582"/>
      <c r="AZ25" s="582"/>
      <c r="BA25" s="582"/>
      <c r="BB25" s="582"/>
      <c r="BC25" s="582"/>
      <c r="BD25" s="582"/>
      <c r="BE25" s="582"/>
      <c r="BF25" s="582"/>
      <c r="BG25" s="582"/>
      <c r="BH25" s="582"/>
      <c r="BI25" s="582"/>
      <c r="BJ25" s="582"/>
      <c r="BK25" s="582"/>
      <c r="BL25" s="582"/>
      <c r="BM25" s="582"/>
      <c r="BN25" s="582"/>
      <c r="BO25" s="582"/>
      <c r="BP25" s="582"/>
      <c r="BQ25" s="710"/>
    </row>
    <row r="26" spans="1:69" ht="14.45" customHeight="1">
      <c r="A26" s="713" t="s">
        <v>243</v>
      </c>
      <c r="B26" s="726"/>
      <c r="C26" s="726"/>
      <c r="D26" s="726"/>
      <c r="E26" s="726"/>
      <c r="F26" s="738"/>
      <c r="G26" s="738"/>
      <c r="H26" s="738"/>
      <c r="I26" s="738"/>
      <c r="J26" s="738"/>
      <c r="K26" s="738"/>
      <c r="L26" s="738"/>
      <c r="M26" s="738"/>
      <c r="N26" s="709"/>
      <c r="O26" s="709"/>
      <c r="P26" s="709"/>
      <c r="Q26" s="709"/>
      <c r="R26" s="709"/>
      <c r="S26" s="709"/>
      <c r="T26" s="709"/>
      <c r="U26" s="709"/>
      <c r="V26" s="709"/>
      <c r="W26" s="709"/>
      <c r="X26" s="709"/>
      <c r="Y26" s="709"/>
      <c r="Z26" s="709"/>
      <c r="AA26" s="709"/>
      <c r="AB26" s="709"/>
      <c r="AC26" s="709"/>
      <c r="AD26" s="709"/>
      <c r="AE26" s="709"/>
      <c r="AF26" s="709"/>
      <c r="AG26" s="709"/>
      <c r="AH26" s="709"/>
      <c r="AI26" s="709"/>
      <c r="AJ26" s="709"/>
      <c r="AK26" s="709"/>
      <c r="AL26" s="709"/>
      <c r="AM26" s="709"/>
      <c r="AN26" s="709"/>
      <c r="AO26" s="709"/>
      <c r="AP26" s="709"/>
      <c r="AQ26" s="709"/>
      <c r="AR26" s="709"/>
      <c r="AS26" s="709"/>
      <c r="AT26" s="709"/>
      <c r="AU26" s="709"/>
      <c r="AV26" s="709"/>
      <c r="AW26" s="709"/>
      <c r="AX26" s="582"/>
      <c r="AY26" s="582"/>
      <c r="AZ26" s="582"/>
      <c r="BA26" s="582"/>
      <c r="BB26" s="582"/>
      <c r="BC26" s="582"/>
      <c r="BD26" s="582"/>
      <c r="BE26" s="582"/>
      <c r="BF26" s="582"/>
      <c r="BG26" s="582"/>
      <c r="BH26" s="582"/>
      <c r="BI26" s="582"/>
      <c r="BJ26" s="582"/>
      <c r="BK26" s="582"/>
      <c r="BL26" s="582"/>
      <c r="BM26" s="582"/>
      <c r="BN26" s="582"/>
      <c r="BO26" s="582"/>
      <c r="BP26" s="582"/>
      <c r="BQ26" s="710"/>
    </row>
    <row r="27" spans="1:69" ht="14.45" customHeight="1">
      <c r="A27" s="712" t="s">
        <v>244</v>
      </c>
      <c r="B27" s="713" t="s">
        <v>214</v>
      </c>
      <c r="C27" s="714" t="s">
        <v>215</v>
      </c>
      <c r="D27" s="715" t="s">
        <v>245</v>
      </c>
      <c r="E27" s="715" t="s">
        <v>229</v>
      </c>
      <c r="F27" s="709"/>
      <c r="G27" s="709"/>
      <c r="H27" s="716"/>
      <c r="I27" s="739"/>
      <c r="J27" s="709"/>
      <c r="K27" s="709"/>
      <c r="L27" s="709"/>
      <c r="M27" s="709"/>
      <c r="N27" s="709"/>
      <c r="O27" s="709"/>
      <c r="P27" s="709"/>
      <c r="Q27" s="709"/>
      <c r="R27" s="709"/>
      <c r="S27" s="709"/>
      <c r="T27" s="709"/>
      <c r="U27" s="709"/>
      <c r="V27" s="709"/>
      <c r="W27" s="709"/>
      <c r="X27" s="709"/>
      <c r="Y27" s="709"/>
      <c r="Z27" s="709"/>
      <c r="AA27" s="709"/>
      <c r="AB27" s="709"/>
      <c r="AC27" s="709"/>
      <c r="AD27" s="709"/>
      <c r="AE27" s="709"/>
      <c r="AF27" s="709"/>
      <c r="AG27" s="709"/>
      <c r="AH27" s="709"/>
      <c r="AI27" s="709"/>
      <c r="AJ27" s="709"/>
      <c r="AK27" s="709"/>
      <c r="AL27" s="709"/>
      <c r="AM27" s="709"/>
      <c r="AN27" s="709"/>
      <c r="AO27" s="709"/>
      <c r="AP27" s="709"/>
      <c r="AQ27" s="709"/>
      <c r="AR27" s="709"/>
      <c r="AS27" s="709"/>
      <c r="AT27" s="709"/>
      <c r="AU27" s="709"/>
      <c r="AV27" s="709"/>
      <c r="AW27" s="709"/>
      <c r="AX27" s="582"/>
      <c r="AY27" s="582"/>
      <c r="AZ27" s="582"/>
      <c r="BA27" s="582"/>
      <c r="BB27" s="582"/>
      <c r="BC27" s="582"/>
      <c r="BD27" s="582"/>
      <c r="BE27" s="582"/>
      <c r="BF27" s="582"/>
      <c r="BG27" s="582"/>
      <c r="BH27" s="582"/>
      <c r="BI27" s="582"/>
      <c r="BJ27" s="582"/>
      <c r="BK27" s="582"/>
      <c r="BL27" s="582"/>
      <c r="BM27" s="582"/>
      <c r="BN27" s="582"/>
      <c r="BO27" s="582"/>
      <c r="BP27" s="582"/>
      <c r="BQ27" s="710"/>
    </row>
    <row r="28" spans="1:69" ht="14.45" customHeight="1">
      <c r="A28" s="712" t="s">
        <v>246</v>
      </c>
      <c r="B28" s="712" t="s">
        <v>217</v>
      </c>
      <c r="C28" s="730" t="s">
        <v>228</v>
      </c>
      <c r="D28" s="715" t="s">
        <v>237</v>
      </c>
      <c r="E28" s="715" t="s">
        <v>247</v>
      </c>
      <c r="F28" s="709"/>
      <c r="G28" s="709"/>
      <c r="H28" s="707"/>
      <c r="I28" s="731"/>
      <c r="J28" s="740"/>
      <c r="K28" s="741"/>
      <c r="L28" s="709"/>
      <c r="M28" s="709"/>
      <c r="N28" s="709"/>
      <c r="O28" s="709"/>
      <c r="P28" s="709"/>
      <c r="Q28" s="709"/>
      <c r="R28" s="709"/>
      <c r="S28" s="709"/>
      <c r="T28" s="709"/>
      <c r="U28" s="709"/>
      <c r="V28" s="709"/>
      <c r="W28" s="709"/>
      <c r="X28" s="709"/>
      <c r="Y28" s="709"/>
      <c r="Z28" s="709"/>
      <c r="AA28" s="709"/>
      <c r="AB28" s="709"/>
      <c r="AC28" s="709"/>
      <c r="AD28" s="709"/>
      <c r="AE28" s="709"/>
      <c r="AF28" s="709"/>
      <c r="AG28" s="709"/>
      <c r="AH28" s="709"/>
      <c r="AI28" s="709"/>
      <c r="AJ28" s="709"/>
      <c r="AK28" s="709"/>
      <c r="AL28" s="709"/>
      <c r="AM28" s="709"/>
      <c r="AN28" s="709"/>
      <c r="AO28" s="709"/>
      <c r="AP28" s="709"/>
      <c r="AQ28" s="709"/>
      <c r="AR28" s="709"/>
      <c r="AS28" s="709"/>
      <c r="AT28" s="709"/>
      <c r="AU28" s="709"/>
      <c r="AV28" s="709"/>
      <c r="AW28" s="709"/>
      <c r="AX28" s="582"/>
      <c r="AY28" s="582"/>
      <c r="AZ28" s="582"/>
      <c r="BA28" s="582"/>
      <c r="BB28" s="582"/>
      <c r="BC28" s="582"/>
      <c r="BD28" s="582"/>
      <c r="BE28" s="582"/>
      <c r="BF28" s="582"/>
      <c r="BG28" s="582"/>
      <c r="BH28" s="582"/>
      <c r="BI28" s="582"/>
      <c r="BJ28" s="582"/>
      <c r="BK28" s="582"/>
      <c r="BL28" s="582"/>
      <c r="BM28" s="582"/>
      <c r="BN28" s="582"/>
      <c r="BO28" s="582"/>
      <c r="BP28" s="582"/>
      <c r="BQ28" s="710"/>
    </row>
    <row r="29" spans="1:69" ht="14.45" customHeight="1">
      <c r="A29" s="712" t="s">
        <v>248</v>
      </c>
      <c r="B29" s="712" t="s">
        <v>217</v>
      </c>
      <c r="C29" s="730" t="s">
        <v>228</v>
      </c>
      <c r="D29" s="715" t="s">
        <v>237</v>
      </c>
      <c r="E29" s="715" t="s">
        <v>247</v>
      </c>
      <c r="F29" s="709"/>
      <c r="G29" s="709"/>
      <c r="H29" s="707"/>
      <c r="I29" s="731"/>
      <c r="J29" s="742"/>
      <c r="K29" s="743"/>
      <c r="L29" s="721"/>
      <c r="M29" s="721"/>
      <c r="N29" s="721"/>
      <c r="O29" s="721"/>
      <c r="P29" s="721"/>
      <c r="Q29" s="709"/>
      <c r="R29" s="709"/>
      <c r="S29" s="709"/>
      <c r="T29" s="709"/>
      <c r="U29" s="709"/>
      <c r="V29" s="709"/>
      <c r="W29" s="709"/>
      <c r="X29" s="709"/>
      <c r="Y29" s="709"/>
      <c r="Z29" s="709"/>
      <c r="AA29" s="709"/>
      <c r="AB29" s="709"/>
      <c r="AC29" s="709"/>
      <c r="AD29" s="709"/>
      <c r="AE29" s="709"/>
      <c r="AF29" s="709"/>
      <c r="AG29" s="709"/>
      <c r="AH29" s="709"/>
      <c r="AI29" s="709"/>
      <c r="AJ29" s="709"/>
      <c r="AK29" s="709"/>
      <c r="AL29" s="709"/>
      <c r="AM29" s="709"/>
      <c r="AN29" s="709"/>
      <c r="AO29" s="709"/>
      <c r="AP29" s="709"/>
      <c r="AQ29" s="709"/>
      <c r="AR29" s="709"/>
      <c r="AS29" s="709"/>
      <c r="AT29" s="709"/>
      <c r="AU29" s="709"/>
      <c r="AV29" s="709"/>
      <c r="AW29" s="709"/>
      <c r="AX29" s="582"/>
      <c r="AY29" s="582"/>
      <c r="AZ29" s="582"/>
      <c r="BA29" s="582"/>
      <c r="BB29" s="582"/>
      <c r="BC29" s="582"/>
      <c r="BD29" s="582"/>
      <c r="BE29" s="582"/>
      <c r="BF29" s="582"/>
      <c r="BG29" s="582"/>
      <c r="BH29" s="582"/>
      <c r="BI29" s="582"/>
      <c r="BJ29" s="582"/>
      <c r="BK29" s="582"/>
      <c r="BL29" s="582"/>
      <c r="BM29" s="582"/>
      <c r="BN29" s="582"/>
      <c r="BO29" s="582"/>
      <c r="BP29" s="582"/>
      <c r="BQ29" s="710"/>
    </row>
    <row r="30" spans="1:69" ht="14.45" customHeight="1">
      <c r="A30" s="712" t="s">
        <v>249</v>
      </c>
      <c r="B30" s="713" t="s">
        <v>214</v>
      </c>
      <c r="C30" s="730" t="s">
        <v>228</v>
      </c>
      <c r="D30" s="715" t="s">
        <v>240</v>
      </c>
      <c r="E30" s="715">
        <v>46087</v>
      </c>
      <c r="F30" s="709"/>
      <c r="G30" s="709"/>
      <c r="H30" s="707"/>
      <c r="I30" s="744"/>
      <c r="J30" s="731"/>
      <c r="K30" s="729"/>
      <c r="L30" s="729"/>
      <c r="M30" s="725"/>
      <c r="N30" s="725"/>
      <c r="O30" s="725"/>
      <c r="P30" s="725"/>
      <c r="Q30" s="708"/>
      <c r="R30" s="709"/>
      <c r="S30" s="709"/>
      <c r="T30" s="709"/>
      <c r="U30" s="709"/>
      <c r="V30" s="709"/>
      <c r="W30" s="709"/>
      <c r="X30" s="709"/>
      <c r="Y30" s="709"/>
      <c r="Z30" s="709"/>
      <c r="AA30" s="709"/>
      <c r="AB30" s="709"/>
      <c r="AC30" s="709"/>
      <c r="AD30" s="709"/>
      <c r="AE30" s="709"/>
      <c r="AF30" s="709"/>
      <c r="AG30" s="709"/>
      <c r="AH30" s="709"/>
      <c r="AI30" s="709"/>
      <c r="AJ30" s="709"/>
      <c r="AK30" s="709"/>
      <c r="AL30" s="709"/>
      <c r="AM30" s="709"/>
      <c r="AN30" s="709"/>
      <c r="AO30" s="709"/>
      <c r="AP30" s="709"/>
      <c r="AQ30" s="709"/>
      <c r="AR30" s="709"/>
      <c r="AS30" s="709"/>
      <c r="AT30" s="709"/>
      <c r="AU30" s="709"/>
      <c r="AV30" s="709"/>
      <c r="AW30" s="709"/>
      <c r="AX30" s="582"/>
      <c r="AY30" s="582"/>
      <c r="AZ30" s="582"/>
      <c r="BA30" s="582"/>
      <c r="BB30" s="582"/>
      <c r="BC30" s="582"/>
      <c r="BD30" s="582"/>
      <c r="BE30" s="582"/>
      <c r="BF30" s="582"/>
      <c r="BG30" s="582"/>
      <c r="BH30" s="582"/>
      <c r="BI30" s="582"/>
      <c r="BJ30" s="582"/>
      <c r="BK30" s="582"/>
      <c r="BL30" s="582"/>
      <c r="BM30" s="582"/>
      <c r="BN30" s="582"/>
      <c r="BO30" s="582"/>
      <c r="BP30" s="582"/>
      <c r="BQ30" s="710"/>
    </row>
    <row r="31" spans="1:69" ht="14.45" customHeight="1">
      <c r="A31" s="712" t="s">
        <v>250</v>
      </c>
      <c r="B31" s="712" t="s">
        <v>235</v>
      </c>
      <c r="C31" s="734" t="s">
        <v>236</v>
      </c>
      <c r="D31" s="715">
        <v>46083</v>
      </c>
      <c r="E31" s="715">
        <v>46087</v>
      </c>
      <c r="F31" s="709"/>
      <c r="G31" s="709"/>
      <c r="H31" s="709"/>
      <c r="I31" s="745"/>
      <c r="J31" s="725"/>
      <c r="K31" s="746"/>
      <c r="L31" s="735"/>
      <c r="M31" s="725"/>
      <c r="N31" s="725"/>
      <c r="O31" s="725"/>
      <c r="P31" s="725"/>
      <c r="Q31" s="708"/>
      <c r="R31" s="709"/>
      <c r="S31" s="709"/>
      <c r="T31" s="709"/>
      <c r="U31" s="709"/>
      <c r="V31" s="709"/>
      <c r="W31" s="709"/>
      <c r="X31" s="709"/>
      <c r="Y31" s="709"/>
      <c r="Z31" s="709"/>
      <c r="AA31" s="709"/>
      <c r="AB31" s="709"/>
      <c r="AC31" s="709"/>
      <c r="AD31" s="709"/>
      <c r="AE31" s="709"/>
      <c r="AF31" s="709"/>
      <c r="AG31" s="709"/>
      <c r="AH31" s="709"/>
      <c r="AI31" s="709"/>
      <c r="AJ31" s="709"/>
      <c r="AK31" s="709"/>
      <c r="AL31" s="709"/>
      <c r="AM31" s="709"/>
      <c r="AN31" s="709"/>
      <c r="AO31" s="709"/>
      <c r="AP31" s="709"/>
      <c r="AQ31" s="709"/>
      <c r="AR31" s="709"/>
      <c r="AS31" s="709"/>
      <c r="AT31" s="709"/>
      <c r="AU31" s="709"/>
      <c r="AV31" s="709"/>
      <c r="AW31" s="709"/>
      <c r="AX31" s="582"/>
      <c r="AY31" s="582"/>
      <c r="AZ31" s="582"/>
      <c r="BA31" s="582"/>
      <c r="BB31" s="582"/>
      <c r="BC31" s="582"/>
      <c r="BD31" s="582"/>
      <c r="BE31" s="582"/>
      <c r="BF31" s="582"/>
      <c r="BG31" s="582"/>
      <c r="BH31" s="582"/>
      <c r="BI31" s="582"/>
      <c r="BJ31" s="582"/>
      <c r="BK31" s="582"/>
      <c r="BL31" s="582"/>
      <c r="BM31" s="582"/>
      <c r="BN31" s="582"/>
      <c r="BO31" s="582"/>
      <c r="BP31" s="582"/>
      <c r="BQ31" s="710"/>
    </row>
    <row r="32" spans="1:69" ht="14.45" customHeight="1">
      <c r="A32" s="717" t="s">
        <v>251</v>
      </c>
      <c r="B32" s="712" t="s">
        <v>239</v>
      </c>
      <c r="C32" s="734" t="s">
        <v>236</v>
      </c>
      <c r="D32" s="715">
        <v>46090</v>
      </c>
      <c r="E32" s="715">
        <v>46094</v>
      </c>
      <c r="F32" s="709"/>
      <c r="G32" s="709"/>
      <c r="H32" s="709"/>
      <c r="I32" s="707"/>
      <c r="J32" s="725"/>
      <c r="K32" s="725"/>
      <c r="L32" s="746"/>
      <c r="M32" s="736" t="s">
        <v>220</v>
      </c>
      <c r="N32" s="725"/>
      <c r="O32" s="725"/>
      <c r="P32" s="725"/>
      <c r="Q32" s="708"/>
      <c r="R32" s="709"/>
      <c r="S32" s="709"/>
      <c r="T32" s="709"/>
      <c r="U32" s="709"/>
      <c r="V32" s="709"/>
      <c r="W32" s="709"/>
      <c r="X32" s="709"/>
      <c r="Y32" s="709"/>
      <c r="Z32" s="709"/>
      <c r="AA32" s="709"/>
      <c r="AB32" s="709"/>
      <c r="AC32" s="709"/>
      <c r="AD32" s="709"/>
      <c r="AE32" s="709"/>
      <c r="AF32" s="709"/>
      <c r="AG32" s="709"/>
      <c r="AH32" s="709"/>
      <c r="AI32" s="709"/>
      <c r="AJ32" s="709"/>
      <c r="AK32" s="709"/>
      <c r="AL32" s="709"/>
      <c r="AM32" s="709"/>
      <c r="AN32" s="709"/>
      <c r="AO32" s="709"/>
      <c r="AP32" s="709"/>
      <c r="AQ32" s="709"/>
      <c r="AR32" s="709"/>
      <c r="AS32" s="709"/>
      <c r="AT32" s="709"/>
      <c r="AU32" s="709"/>
      <c r="AV32" s="709"/>
      <c r="AW32" s="709"/>
      <c r="AX32" s="582"/>
      <c r="AY32" s="582"/>
      <c r="AZ32" s="582"/>
      <c r="BA32" s="582"/>
      <c r="BB32" s="582"/>
      <c r="BC32" s="582"/>
      <c r="BD32" s="582"/>
      <c r="BE32" s="582"/>
      <c r="BF32" s="582"/>
      <c r="BG32" s="582"/>
      <c r="BH32" s="582"/>
      <c r="BI32" s="582"/>
      <c r="BJ32" s="582"/>
      <c r="BK32" s="582"/>
      <c r="BL32" s="582"/>
      <c r="BM32" s="582"/>
      <c r="BN32" s="582"/>
      <c r="BO32" s="582"/>
      <c r="BP32" s="582"/>
      <c r="BQ32" s="710"/>
    </row>
    <row r="33" spans="1:69" ht="14.45" customHeight="1">
      <c r="A33" s="719" t="s">
        <v>252</v>
      </c>
      <c r="B33" s="712" t="s">
        <v>223</v>
      </c>
      <c r="C33" s="734" t="s">
        <v>236</v>
      </c>
      <c r="D33" s="715">
        <v>46097</v>
      </c>
      <c r="E33" s="715">
        <v>46108</v>
      </c>
      <c r="F33" s="709"/>
      <c r="G33" s="709"/>
      <c r="H33" s="709"/>
      <c r="I33" s="707"/>
      <c r="J33" s="725"/>
      <c r="K33" s="725"/>
      <c r="L33" s="725"/>
      <c r="M33" s="746"/>
      <c r="N33" s="737"/>
      <c r="O33" s="725"/>
      <c r="P33" s="725"/>
      <c r="Q33" s="708"/>
      <c r="R33" s="709"/>
      <c r="S33" s="709"/>
      <c r="T33" s="709"/>
      <c r="U33" s="709"/>
      <c r="V33" s="709"/>
      <c r="W33" s="709"/>
      <c r="X33" s="709"/>
      <c r="Y33" s="709"/>
      <c r="Z33" s="709"/>
      <c r="AA33" s="709"/>
      <c r="AB33" s="709"/>
      <c r="AC33" s="709"/>
      <c r="AD33" s="709"/>
      <c r="AE33" s="709"/>
      <c r="AF33" s="709"/>
      <c r="AG33" s="709"/>
      <c r="AH33" s="709"/>
      <c r="AI33" s="709"/>
      <c r="AJ33" s="709"/>
      <c r="AK33" s="709"/>
      <c r="AL33" s="709"/>
      <c r="AM33" s="709"/>
      <c r="AN33" s="709"/>
      <c r="AO33" s="709"/>
      <c r="AP33" s="709"/>
      <c r="AQ33" s="709"/>
      <c r="AR33" s="709"/>
      <c r="AS33" s="709"/>
      <c r="AT33" s="709"/>
      <c r="AU33" s="709"/>
      <c r="AV33" s="709"/>
      <c r="AW33" s="709"/>
      <c r="AX33" s="582"/>
      <c r="AY33" s="582"/>
      <c r="AZ33" s="582"/>
      <c r="BA33" s="582"/>
      <c r="BB33" s="582"/>
      <c r="BC33" s="582"/>
      <c r="BD33" s="582"/>
      <c r="BE33" s="582"/>
      <c r="BF33" s="582"/>
      <c r="BG33" s="582"/>
      <c r="BH33" s="582"/>
      <c r="BI33" s="582"/>
      <c r="BJ33" s="582"/>
      <c r="BK33" s="582"/>
      <c r="BL33" s="582"/>
      <c r="BM33" s="582"/>
      <c r="BN33" s="582"/>
      <c r="BO33" s="582"/>
      <c r="BP33" s="582"/>
      <c r="BQ33" s="710"/>
    </row>
    <row r="34" spans="1:69" ht="14.45" customHeight="1">
      <c r="A34" s="723"/>
      <c r="B34" s="723"/>
      <c r="C34" s="723"/>
      <c r="D34" s="723"/>
      <c r="E34" s="723"/>
      <c r="F34" s="709"/>
      <c r="G34" s="709"/>
      <c r="H34" s="709"/>
      <c r="I34" s="707"/>
      <c r="J34" s="725"/>
      <c r="K34" s="725"/>
      <c r="L34" s="725"/>
      <c r="M34" s="725"/>
      <c r="N34" s="725"/>
      <c r="O34" s="725"/>
      <c r="P34" s="725"/>
      <c r="Q34" s="708"/>
      <c r="R34" s="709"/>
      <c r="S34" s="709"/>
      <c r="T34" s="709"/>
      <c r="U34" s="709"/>
      <c r="V34" s="709"/>
      <c r="W34" s="709"/>
      <c r="X34" s="709"/>
      <c r="Y34" s="709"/>
      <c r="Z34" s="709"/>
      <c r="AA34" s="709"/>
      <c r="AB34" s="709"/>
      <c r="AC34" s="709"/>
      <c r="AD34" s="709"/>
      <c r="AE34" s="709"/>
      <c r="AF34" s="709"/>
      <c r="AG34" s="709"/>
      <c r="AH34" s="709"/>
      <c r="AI34" s="709"/>
      <c r="AJ34" s="709"/>
      <c r="AK34" s="709"/>
      <c r="AL34" s="709"/>
      <c r="AM34" s="709"/>
      <c r="AN34" s="709"/>
      <c r="AO34" s="709"/>
      <c r="AP34" s="709"/>
      <c r="AQ34" s="709"/>
      <c r="AR34" s="709"/>
      <c r="AS34" s="709"/>
      <c r="AT34" s="709"/>
      <c r="AU34" s="709"/>
      <c r="AV34" s="709"/>
      <c r="AW34" s="709"/>
      <c r="AX34" s="582"/>
      <c r="AY34" s="582"/>
      <c r="AZ34" s="582"/>
      <c r="BA34" s="582"/>
      <c r="BB34" s="582"/>
      <c r="BC34" s="582"/>
      <c r="BD34" s="582"/>
      <c r="BE34" s="582"/>
      <c r="BF34" s="582"/>
      <c r="BG34" s="582"/>
      <c r="BH34" s="582"/>
      <c r="BI34" s="582"/>
      <c r="BJ34" s="582"/>
      <c r="BK34" s="582"/>
      <c r="BL34" s="582"/>
      <c r="BM34" s="582"/>
      <c r="BN34" s="582"/>
      <c r="BO34" s="582"/>
      <c r="BP34" s="582"/>
      <c r="BQ34" s="710"/>
    </row>
    <row r="35" spans="1:69" ht="14.45" customHeight="1">
      <c r="A35" s="713" t="s">
        <v>253</v>
      </c>
      <c r="B35" s="726"/>
      <c r="C35" s="726"/>
      <c r="D35" s="726"/>
      <c r="E35" s="726"/>
      <c r="F35" s="709"/>
      <c r="G35" s="709"/>
      <c r="H35" s="709"/>
      <c r="I35" s="707"/>
      <c r="J35" s="725"/>
      <c r="K35" s="725"/>
      <c r="L35" s="725"/>
      <c r="M35" s="725"/>
      <c r="N35" s="725"/>
      <c r="O35" s="725"/>
      <c r="P35" s="725"/>
      <c r="Q35" s="708"/>
      <c r="R35" s="709"/>
      <c r="S35" s="709"/>
      <c r="T35" s="709"/>
      <c r="U35" s="709"/>
      <c r="V35" s="709"/>
      <c r="W35" s="709"/>
      <c r="X35" s="709"/>
      <c r="Y35" s="709"/>
      <c r="Z35" s="709"/>
      <c r="AA35" s="709"/>
      <c r="AB35" s="709"/>
      <c r="AC35" s="709"/>
      <c r="AD35" s="709"/>
      <c r="AE35" s="709"/>
      <c r="AF35" s="709"/>
      <c r="AG35" s="709"/>
      <c r="AH35" s="709"/>
      <c r="AI35" s="709"/>
      <c r="AJ35" s="709"/>
      <c r="AK35" s="709"/>
      <c r="AL35" s="709"/>
      <c r="AM35" s="709"/>
      <c r="AN35" s="709"/>
      <c r="AO35" s="709"/>
      <c r="AP35" s="709"/>
      <c r="AQ35" s="709"/>
      <c r="AR35" s="709"/>
      <c r="AS35" s="709"/>
      <c r="AT35" s="709"/>
      <c r="AU35" s="709"/>
      <c r="AV35" s="709"/>
      <c r="AW35" s="709"/>
      <c r="AX35" s="582"/>
      <c r="AY35" s="582"/>
      <c r="AZ35" s="582"/>
      <c r="BA35" s="582"/>
      <c r="BB35" s="582"/>
      <c r="BC35" s="582"/>
      <c r="BD35" s="582"/>
      <c r="BE35" s="582"/>
      <c r="BF35" s="582"/>
      <c r="BG35" s="582"/>
      <c r="BH35" s="582"/>
      <c r="BI35" s="582"/>
      <c r="BJ35" s="582"/>
      <c r="BK35" s="582"/>
      <c r="BL35" s="582"/>
      <c r="BM35" s="582"/>
      <c r="BN35" s="582"/>
      <c r="BO35" s="582"/>
      <c r="BP35" s="582"/>
      <c r="BQ35" s="710"/>
    </row>
    <row r="36" spans="1:69" ht="14.45" customHeight="1">
      <c r="A36" s="712" t="s">
        <v>254</v>
      </c>
      <c r="B36" s="713" t="s">
        <v>214</v>
      </c>
      <c r="C36" s="730" t="s">
        <v>228</v>
      </c>
      <c r="D36" s="715" t="s">
        <v>237</v>
      </c>
      <c r="E36" s="715" t="s">
        <v>247</v>
      </c>
      <c r="F36" s="709"/>
      <c r="G36" s="709"/>
      <c r="H36" s="709"/>
      <c r="I36" s="707"/>
      <c r="J36" s="729"/>
      <c r="K36" s="729"/>
      <c r="L36" s="725"/>
      <c r="M36" s="725"/>
      <c r="N36" s="725"/>
      <c r="O36" s="725"/>
      <c r="P36" s="725"/>
      <c r="Q36" s="708"/>
      <c r="R36" s="709"/>
      <c r="S36" s="709"/>
      <c r="T36" s="709"/>
      <c r="U36" s="709"/>
      <c r="V36" s="709"/>
      <c r="W36" s="709"/>
      <c r="X36" s="709"/>
      <c r="Y36" s="709"/>
      <c r="Z36" s="709"/>
      <c r="AA36" s="709"/>
      <c r="AB36" s="709"/>
      <c r="AC36" s="709"/>
      <c r="AD36" s="709"/>
      <c r="AE36" s="709"/>
      <c r="AF36" s="709"/>
      <c r="AG36" s="709"/>
      <c r="AH36" s="709"/>
      <c r="AI36" s="709"/>
      <c r="AJ36" s="709"/>
      <c r="AK36" s="709"/>
      <c r="AL36" s="709"/>
      <c r="AM36" s="709"/>
      <c r="AN36" s="709"/>
      <c r="AO36" s="709"/>
      <c r="AP36" s="709"/>
      <c r="AQ36" s="709"/>
      <c r="AR36" s="709"/>
      <c r="AS36" s="709"/>
      <c r="AT36" s="709"/>
      <c r="AU36" s="709"/>
      <c r="AV36" s="709"/>
      <c r="AW36" s="709"/>
      <c r="AX36" s="582"/>
      <c r="AY36" s="582"/>
      <c r="AZ36" s="582"/>
      <c r="BA36" s="582"/>
      <c r="BB36" s="582"/>
      <c r="BC36" s="582"/>
      <c r="BD36" s="582"/>
      <c r="BE36" s="582"/>
      <c r="BF36" s="582"/>
      <c r="BG36" s="582"/>
      <c r="BH36" s="582"/>
      <c r="BI36" s="582"/>
      <c r="BJ36" s="582"/>
      <c r="BK36" s="582"/>
      <c r="BL36" s="582"/>
      <c r="BM36" s="582"/>
      <c r="BN36" s="582"/>
      <c r="BO36" s="582"/>
      <c r="BP36" s="582"/>
      <c r="BQ36" s="710"/>
    </row>
    <row r="37" spans="1:69" ht="14.45" customHeight="1">
      <c r="A37" s="712" t="s">
        <v>255</v>
      </c>
      <c r="B37" s="712" t="s">
        <v>217</v>
      </c>
      <c r="C37" s="734" t="s">
        <v>236</v>
      </c>
      <c r="D37" s="715">
        <v>46083</v>
      </c>
      <c r="E37" s="715">
        <v>46094</v>
      </c>
      <c r="F37" s="709"/>
      <c r="G37" s="709"/>
      <c r="H37" s="709"/>
      <c r="I37" s="707"/>
      <c r="J37" s="725"/>
      <c r="K37" s="746"/>
      <c r="L37" s="732"/>
      <c r="M37" s="732"/>
      <c r="N37" s="725"/>
      <c r="O37" s="725"/>
      <c r="P37" s="725"/>
      <c r="Q37" s="708"/>
      <c r="R37" s="709"/>
      <c r="S37" s="709"/>
      <c r="T37" s="709"/>
      <c r="U37" s="709"/>
      <c r="V37" s="709"/>
      <c r="W37" s="709"/>
      <c r="X37" s="709"/>
      <c r="Y37" s="709"/>
      <c r="Z37" s="709"/>
      <c r="AA37" s="709"/>
      <c r="AB37" s="709"/>
      <c r="AC37" s="709"/>
      <c r="AD37" s="709"/>
      <c r="AE37" s="709"/>
      <c r="AF37" s="709"/>
      <c r="AG37" s="709"/>
      <c r="AH37" s="709"/>
      <c r="AI37" s="709"/>
      <c r="AJ37" s="709"/>
      <c r="AK37" s="709"/>
      <c r="AL37" s="709"/>
      <c r="AM37" s="709"/>
      <c r="AN37" s="709"/>
      <c r="AO37" s="709"/>
      <c r="AP37" s="709"/>
      <c r="AQ37" s="709"/>
      <c r="AR37" s="709"/>
      <c r="AS37" s="709"/>
      <c r="AT37" s="709"/>
      <c r="AU37" s="709"/>
      <c r="AV37" s="709"/>
      <c r="AW37" s="709"/>
      <c r="AX37" s="582"/>
      <c r="AY37" s="582"/>
      <c r="AZ37" s="582"/>
      <c r="BA37" s="582"/>
      <c r="BB37" s="582"/>
      <c r="BC37" s="582"/>
      <c r="BD37" s="582"/>
      <c r="BE37" s="582"/>
      <c r="BF37" s="582"/>
      <c r="BG37" s="582"/>
      <c r="BH37" s="582"/>
      <c r="BI37" s="582"/>
      <c r="BJ37" s="582"/>
      <c r="BK37" s="582"/>
      <c r="BL37" s="582"/>
      <c r="BM37" s="582"/>
      <c r="BN37" s="582"/>
      <c r="BO37" s="582"/>
      <c r="BP37" s="582"/>
      <c r="BQ37" s="710"/>
    </row>
    <row r="38" spans="1:69" ht="14.45" customHeight="1">
      <c r="A38" s="712" t="s">
        <v>256</v>
      </c>
      <c r="B38" s="712" t="s">
        <v>217</v>
      </c>
      <c r="C38" s="734" t="s">
        <v>236</v>
      </c>
      <c r="D38" s="715">
        <v>46083</v>
      </c>
      <c r="E38" s="715">
        <v>46094</v>
      </c>
      <c r="F38" s="709"/>
      <c r="G38" s="709"/>
      <c r="H38" s="709"/>
      <c r="I38" s="707"/>
      <c r="J38" s="725"/>
      <c r="K38" s="746"/>
      <c r="L38" s="733"/>
      <c r="M38" s="733"/>
      <c r="N38" s="725"/>
      <c r="O38" s="725"/>
      <c r="P38" s="725"/>
      <c r="Q38" s="708"/>
      <c r="R38" s="709"/>
      <c r="S38" s="709"/>
      <c r="T38" s="709"/>
      <c r="U38" s="709"/>
      <c r="V38" s="709"/>
      <c r="W38" s="709"/>
      <c r="X38" s="709"/>
      <c r="Y38" s="709"/>
      <c r="Z38" s="709"/>
      <c r="AA38" s="709"/>
      <c r="AB38" s="709"/>
      <c r="AC38" s="709"/>
      <c r="AD38" s="709"/>
      <c r="AE38" s="709"/>
      <c r="AF38" s="709"/>
      <c r="AG38" s="709"/>
      <c r="AH38" s="709"/>
      <c r="AI38" s="709"/>
      <c r="AJ38" s="709"/>
      <c r="AK38" s="709"/>
      <c r="AL38" s="709"/>
      <c r="AM38" s="709"/>
      <c r="AN38" s="709"/>
      <c r="AO38" s="709"/>
      <c r="AP38" s="709"/>
      <c r="AQ38" s="709"/>
      <c r="AR38" s="709"/>
      <c r="AS38" s="709"/>
      <c r="AT38" s="709"/>
      <c r="AU38" s="709"/>
      <c r="AV38" s="709"/>
      <c r="AW38" s="709"/>
      <c r="AX38" s="582"/>
      <c r="AY38" s="582"/>
      <c r="AZ38" s="582"/>
      <c r="BA38" s="582"/>
      <c r="BB38" s="582"/>
      <c r="BC38" s="582"/>
      <c r="BD38" s="582"/>
      <c r="BE38" s="582"/>
      <c r="BF38" s="582"/>
      <c r="BG38" s="582"/>
      <c r="BH38" s="582"/>
      <c r="BI38" s="582"/>
      <c r="BJ38" s="582"/>
      <c r="BK38" s="582"/>
      <c r="BL38" s="582"/>
      <c r="BM38" s="582"/>
      <c r="BN38" s="582"/>
      <c r="BO38" s="582"/>
      <c r="BP38" s="582"/>
      <c r="BQ38" s="710"/>
    </row>
    <row r="39" spans="1:69" ht="14.45" customHeight="1">
      <c r="A39" s="712" t="s">
        <v>257</v>
      </c>
      <c r="B39" s="713" t="s">
        <v>214</v>
      </c>
      <c r="C39" s="734" t="s">
        <v>236</v>
      </c>
      <c r="D39" s="715">
        <v>46090</v>
      </c>
      <c r="E39" s="715">
        <v>46101</v>
      </c>
      <c r="F39" s="709"/>
      <c r="G39" s="709"/>
      <c r="H39" s="709"/>
      <c r="I39" s="707"/>
      <c r="J39" s="725"/>
      <c r="K39" s="725"/>
      <c r="L39" s="746"/>
      <c r="M39" s="729"/>
      <c r="N39" s="729"/>
      <c r="O39" s="725"/>
      <c r="P39" s="725"/>
      <c r="Q39" s="708"/>
      <c r="R39" s="709"/>
      <c r="S39" s="709"/>
      <c r="T39" s="709"/>
      <c r="U39" s="709"/>
      <c r="V39" s="709"/>
      <c r="W39" s="709"/>
      <c r="X39" s="709"/>
      <c r="Y39" s="709"/>
      <c r="Z39" s="709"/>
      <c r="AA39" s="709"/>
      <c r="AB39" s="709"/>
      <c r="AC39" s="709"/>
      <c r="AD39" s="709"/>
      <c r="AE39" s="709"/>
      <c r="AF39" s="709"/>
      <c r="AG39" s="709"/>
      <c r="AH39" s="709"/>
      <c r="AI39" s="709"/>
      <c r="AJ39" s="709"/>
      <c r="AK39" s="709"/>
      <c r="AL39" s="709"/>
      <c r="AM39" s="709"/>
      <c r="AN39" s="709"/>
      <c r="AO39" s="709"/>
      <c r="AP39" s="709"/>
      <c r="AQ39" s="709"/>
      <c r="AR39" s="709"/>
      <c r="AS39" s="709"/>
      <c r="AT39" s="709"/>
      <c r="AU39" s="709"/>
      <c r="AV39" s="709"/>
      <c r="AW39" s="709"/>
      <c r="AX39" s="582"/>
      <c r="AY39" s="582"/>
      <c r="AZ39" s="582"/>
      <c r="BA39" s="582"/>
      <c r="BB39" s="582"/>
      <c r="BC39" s="582"/>
      <c r="BD39" s="582"/>
      <c r="BE39" s="582"/>
      <c r="BF39" s="582"/>
      <c r="BG39" s="582"/>
      <c r="BH39" s="582"/>
      <c r="BI39" s="582"/>
      <c r="BJ39" s="582"/>
      <c r="BK39" s="582"/>
      <c r="BL39" s="582"/>
      <c r="BM39" s="582"/>
      <c r="BN39" s="582"/>
      <c r="BO39" s="582"/>
      <c r="BP39" s="582"/>
      <c r="BQ39" s="710"/>
    </row>
    <row r="40" spans="1:69" ht="14.45" customHeight="1">
      <c r="A40" s="712" t="s">
        <v>258</v>
      </c>
      <c r="B40" s="712" t="s">
        <v>235</v>
      </c>
      <c r="C40" s="734" t="s">
        <v>236</v>
      </c>
      <c r="D40" s="715">
        <v>46097</v>
      </c>
      <c r="E40" s="715">
        <v>46101</v>
      </c>
      <c r="F40" s="709"/>
      <c r="G40" s="709"/>
      <c r="H40" s="709"/>
      <c r="I40" s="707"/>
      <c r="J40" s="725"/>
      <c r="K40" s="725"/>
      <c r="L40" s="725"/>
      <c r="M40" s="746"/>
      <c r="N40" s="735"/>
      <c r="O40" s="725"/>
      <c r="P40" s="725"/>
      <c r="Q40" s="708"/>
      <c r="R40" s="709"/>
      <c r="S40" s="709"/>
      <c r="T40" s="709"/>
      <c r="U40" s="709"/>
      <c r="V40" s="709"/>
      <c r="W40" s="709"/>
      <c r="X40" s="709"/>
      <c r="Y40" s="709"/>
      <c r="Z40" s="709"/>
      <c r="AA40" s="709"/>
      <c r="AB40" s="709"/>
      <c r="AC40" s="709"/>
      <c r="AD40" s="709"/>
      <c r="AE40" s="709"/>
      <c r="AF40" s="709"/>
      <c r="AG40" s="709"/>
      <c r="AH40" s="709"/>
      <c r="AI40" s="709"/>
      <c r="AJ40" s="709"/>
      <c r="AK40" s="709"/>
      <c r="AL40" s="709"/>
      <c r="AM40" s="709"/>
      <c r="AN40" s="709"/>
      <c r="AO40" s="709"/>
      <c r="AP40" s="709"/>
      <c r="AQ40" s="709"/>
      <c r="AR40" s="709"/>
      <c r="AS40" s="709"/>
      <c r="AT40" s="709"/>
      <c r="AU40" s="709"/>
      <c r="AV40" s="709"/>
      <c r="AW40" s="709"/>
      <c r="AX40" s="582"/>
      <c r="AY40" s="582"/>
      <c r="AZ40" s="582"/>
      <c r="BA40" s="582"/>
      <c r="BB40" s="582"/>
      <c r="BC40" s="582"/>
      <c r="BD40" s="582"/>
      <c r="BE40" s="582"/>
      <c r="BF40" s="582"/>
      <c r="BG40" s="582"/>
      <c r="BH40" s="582"/>
      <c r="BI40" s="582"/>
      <c r="BJ40" s="582"/>
      <c r="BK40" s="582"/>
      <c r="BL40" s="582"/>
      <c r="BM40" s="582"/>
      <c r="BN40" s="582"/>
      <c r="BO40" s="582"/>
      <c r="BP40" s="582"/>
      <c r="BQ40" s="710"/>
    </row>
    <row r="41" spans="1:69" ht="14.45" customHeight="1">
      <c r="A41" s="717" t="s">
        <v>259</v>
      </c>
      <c r="B41" s="712" t="s">
        <v>239</v>
      </c>
      <c r="C41" s="734" t="s">
        <v>236</v>
      </c>
      <c r="D41" s="715">
        <v>46104</v>
      </c>
      <c r="E41" s="715">
        <v>46108</v>
      </c>
      <c r="F41" s="709"/>
      <c r="G41" s="709"/>
      <c r="H41" s="709"/>
      <c r="I41" s="707"/>
      <c r="J41" s="725"/>
      <c r="K41" s="725"/>
      <c r="L41" s="725"/>
      <c r="M41" s="725"/>
      <c r="N41" s="746"/>
      <c r="O41" s="736" t="s">
        <v>220</v>
      </c>
      <c r="P41" s="725"/>
      <c r="Q41" s="708"/>
      <c r="R41" s="709"/>
      <c r="S41" s="709"/>
      <c r="T41" s="709"/>
      <c r="U41" s="709"/>
      <c r="V41" s="709"/>
      <c r="W41" s="709"/>
      <c r="X41" s="709"/>
      <c r="Y41" s="709"/>
      <c r="Z41" s="709"/>
      <c r="AA41" s="709"/>
      <c r="AB41" s="709"/>
      <c r="AC41" s="709"/>
      <c r="AD41" s="709"/>
      <c r="AE41" s="709"/>
      <c r="AF41" s="709"/>
      <c r="AG41" s="709"/>
      <c r="AH41" s="709"/>
      <c r="AI41" s="709"/>
      <c r="AJ41" s="709"/>
      <c r="AK41" s="709"/>
      <c r="AL41" s="709"/>
      <c r="AM41" s="709"/>
      <c r="AN41" s="709"/>
      <c r="AO41" s="709"/>
      <c r="AP41" s="709"/>
      <c r="AQ41" s="709"/>
      <c r="AR41" s="709"/>
      <c r="AS41" s="709"/>
      <c r="AT41" s="709"/>
      <c r="AU41" s="709"/>
      <c r="AV41" s="709"/>
      <c r="AW41" s="709"/>
      <c r="AX41" s="582"/>
      <c r="AY41" s="582"/>
      <c r="AZ41" s="582"/>
      <c r="BA41" s="582"/>
      <c r="BB41" s="582"/>
      <c r="BC41" s="582"/>
      <c r="BD41" s="582"/>
      <c r="BE41" s="582"/>
      <c r="BF41" s="582"/>
      <c r="BG41" s="582"/>
      <c r="BH41" s="582"/>
      <c r="BI41" s="582"/>
      <c r="BJ41" s="582"/>
      <c r="BK41" s="582"/>
      <c r="BL41" s="582"/>
      <c r="BM41" s="582"/>
      <c r="BN41" s="582"/>
      <c r="BO41" s="582"/>
      <c r="BP41" s="582"/>
      <c r="BQ41" s="710"/>
    </row>
    <row r="42" spans="1:69" ht="14.45" customHeight="1">
      <c r="A42" s="719" t="s">
        <v>260</v>
      </c>
      <c r="B42" s="712" t="s">
        <v>223</v>
      </c>
      <c r="C42" s="734" t="s">
        <v>236</v>
      </c>
      <c r="D42" s="715">
        <v>46111</v>
      </c>
      <c r="E42" s="715">
        <v>46115</v>
      </c>
      <c r="F42" s="709"/>
      <c r="G42" s="709"/>
      <c r="H42" s="709"/>
      <c r="I42" s="707"/>
      <c r="J42" s="725"/>
      <c r="K42" s="725"/>
      <c r="L42" s="725"/>
      <c r="M42" s="725"/>
      <c r="N42" s="725"/>
      <c r="O42" s="746"/>
      <c r="P42" s="737"/>
      <c r="Q42" s="708"/>
      <c r="R42" s="709"/>
      <c r="S42" s="709"/>
      <c r="T42" s="709"/>
      <c r="U42" s="709"/>
      <c r="V42" s="709"/>
      <c r="W42" s="709"/>
      <c r="X42" s="709"/>
      <c r="Y42" s="709"/>
      <c r="Z42" s="709"/>
      <c r="AA42" s="709"/>
      <c r="AB42" s="709"/>
      <c r="AC42" s="709"/>
      <c r="AD42" s="709"/>
      <c r="AE42" s="709"/>
      <c r="AF42" s="709"/>
      <c r="AG42" s="709"/>
      <c r="AH42" s="709"/>
      <c r="AI42" s="709"/>
      <c r="AJ42" s="709"/>
      <c r="AK42" s="709"/>
      <c r="AL42" s="709"/>
      <c r="AM42" s="709"/>
      <c r="AN42" s="709"/>
      <c r="AO42" s="709"/>
      <c r="AP42" s="709"/>
      <c r="AQ42" s="709"/>
      <c r="AR42" s="709"/>
      <c r="AS42" s="709"/>
      <c r="AT42" s="709"/>
      <c r="AU42" s="709"/>
      <c r="AV42" s="709"/>
      <c r="AW42" s="709"/>
      <c r="AX42" s="582"/>
      <c r="AY42" s="582"/>
      <c r="AZ42" s="582"/>
      <c r="BA42" s="582"/>
      <c r="BB42" s="582"/>
      <c r="BC42" s="582"/>
      <c r="BD42" s="582"/>
      <c r="BE42" s="582"/>
      <c r="BF42" s="582"/>
      <c r="BG42" s="582"/>
      <c r="BH42" s="582"/>
      <c r="BI42" s="582"/>
      <c r="BJ42" s="582"/>
      <c r="BK42" s="582"/>
      <c r="BL42" s="582"/>
      <c r="BM42" s="582"/>
      <c r="BN42" s="582"/>
      <c r="BO42" s="582"/>
      <c r="BP42" s="582"/>
      <c r="BQ42" s="710"/>
    </row>
    <row r="43" spans="1:69" ht="14.45" customHeight="1">
      <c r="A43" s="709"/>
      <c r="B43" s="709"/>
      <c r="C43" s="709"/>
      <c r="D43" s="709"/>
      <c r="E43" s="709"/>
      <c r="F43" s="709"/>
      <c r="G43" s="709"/>
      <c r="H43" s="709"/>
      <c r="I43" s="709"/>
      <c r="J43" s="747"/>
      <c r="K43" s="747"/>
      <c r="L43" s="747"/>
      <c r="M43" s="747"/>
      <c r="N43" s="747"/>
      <c r="O43" s="747"/>
      <c r="P43" s="747"/>
      <c r="Q43" s="721"/>
      <c r="R43" s="721"/>
      <c r="S43" s="721"/>
      <c r="T43" s="721"/>
      <c r="U43" s="709"/>
      <c r="V43" s="709"/>
      <c r="W43" s="709"/>
      <c r="X43" s="709"/>
      <c r="Y43" s="709"/>
      <c r="Z43" s="709"/>
      <c r="AA43" s="709"/>
      <c r="AB43" s="709"/>
      <c r="AC43" s="709"/>
      <c r="AD43" s="709"/>
      <c r="AE43" s="709"/>
      <c r="AF43" s="709"/>
      <c r="AG43" s="709"/>
      <c r="AH43" s="709"/>
      <c r="AI43" s="709"/>
      <c r="AJ43" s="709"/>
      <c r="AK43" s="709"/>
      <c r="AL43" s="709"/>
      <c r="AM43" s="709"/>
      <c r="AN43" s="709"/>
      <c r="AO43" s="709"/>
      <c r="AP43" s="709"/>
      <c r="AQ43" s="709"/>
      <c r="AR43" s="709"/>
      <c r="AS43" s="709"/>
      <c r="AT43" s="709"/>
      <c r="AU43" s="709"/>
      <c r="AV43" s="709"/>
      <c r="AW43" s="709"/>
      <c r="AX43" s="582"/>
      <c r="AY43" s="582"/>
      <c r="AZ43" s="582"/>
      <c r="BA43" s="582"/>
      <c r="BB43" s="582"/>
      <c r="BC43" s="582"/>
      <c r="BD43" s="582"/>
      <c r="BE43" s="582"/>
      <c r="BF43" s="582"/>
      <c r="BG43" s="582"/>
      <c r="BH43" s="582"/>
      <c r="BI43" s="582"/>
      <c r="BJ43" s="582"/>
      <c r="BK43" s="582"/>
      <c r="BL43" s="582"/>
      <c r="BM43" s="582"/>
      <c r="BN43" s="582"/>
      <c r="BO43" s="582"/>
      <c r="BP43" s="582"/>
      <c r="BQ43" s="710"/>
    </row>
    <row r="44" spans="1:69" ht="14.45" customHeight="1">
      <c r="A44" s="748" t="s">
        <v>261</v>
      </c>
      <c r="B44" s="709"/>
      <c r="C44" s="709"/>
      <c r="D44" s="709"/>
      <c r="E44" s="709"/>
      <c r="F44" s="709"/>
      <c r="G44" s="709"/>
      <c r="H44" s="709"/>
      <c r="I44" s="707"/>
      <c r="J44" s="725"/>
      <c r="K44" s="725"/>
      <c r="L44" s="725"/>
      <c r="M44" s="725"/>
      <c r="N44" s="725"/>
      <c r="O44" s="725"/>
      <c r="P44" s="725"/>
      <c r="Q44" s="725"/>
      <c r="R44" s="725"/>
      <c r="S44" s="725"/>
      <c r="T44" s="725"/>
      <c r="U44" s="708"/>
      <c r="V44" s="709"/>
      <c r="W44" s="709"/>
      <c r="X44" s="709"/>
      <c r="Y44" s="709"/>
      <c r="Z44" s="709"/>
      <c r="AA44" s="709"/>
      <c r="AB44" s="709"/>
      <c r="AC44" s="709"/>
      <c r="AD44" s="709"/>
      <c r="AE44" s="709"/>
      <c r="AF44" s="709"/>
      <c r="AG44" s="709"/>
      <c r="AH44" s="709"/>
      <c r="AI44" s="709"/>
      <c r="AJ44" s="709"/>
      <c r="AK44" s="709"/>
      <c r="AL44" s="709"/>
      <c r="AM44" s="709"/>
      <c r="AN44" s="709"/>
      <c r="AO44" s="709"/>
      <c r="AP44" s="709"/>
      <c r="AQ44" s="709"/>
      <c r="AR44" s="709"/>
      <c r="AS44" s="709"/>
      <c r="AT44" s="709"/>
      <c r="AU44" s="709"/>
      <c r="AV44" s="709"/>
      <c r="AW44" s="709"/>
      <c r="AX44" s="582"/>
      <c r="AY44" s="582"/>
      <c r="AZ44" s="582"/>
      <c r="BA44" s="582"/>
      <c r="BB44" s="582"/>
      <c r="BC44" s="582"/>
      <c r="BD44" s="582"/>
      <c r="BE44" s="582"/>
      <c r="BF44" s="582"/>
      <c r="BG44" s="582"/>
      <c r="BH44" s="582"/>
      <c r="BI44" s="582"/>
      <c r="BJ44" s="582"/>
      <c r="BK44" s="582"/>
      <c r="BL44" s="582"/>
      <c r="BM44" s="582"/>
      <c r="BN44" s="582"/>
      <c r="BO44" s="582"/>
      <c r="BP44" s="582"/>
      <c r="BQ44" s="710"/>
    </row>
    <row r="45" spans="1:69" ht="14.45" customHeight="1">
      <c r="A45" s="749" t="s">
        <v>262</v>
      </c>
      <c r="B45" s="713" t="s">
        <v>214</v>
      </c>
      <c r="C45" s="734" t="s">
        <v>236</v>
      </c>
      <c r="D45" s="750">
        <v>46083</v>
      </c>
      <c r="E45" s="750">
        <v>46094</v>
      </c>
      <c r="F45" s="709"/>
      <c r="G45" s="709"/>
      <c r="H45" s="709"/>
      <c r="I45" s="707"/>
      <c r="J45" s="725"/>
      <c r="K45" s="725"/>
      <c r="L45" s="729"/>
      <c r="M45" s="729"/>
      <c r="N45" s="725"/>
      <c r="O45" s="725"/>
      <c r="P45" s="725"/>
      <c r="Q45" s="725"/>
      <c r="R45" s="725"/>
      <c r="S45" s="725"/>
      <c r="T45" s="725"/>
      <c r="U45" s="708"/>
      <c r="V45" s="709"/>
      <c r="W45" s="709"/>
      <c r="X45" s="709"/>
      <c r="Y45" s="709"/>
      <c r="Z45" s="709"/>
      <c r="AA45" s="709"/>
      <c r="AB45" s="709"/>
      <c r="AC45" s="709"/>
      <c r="AD45" s="709"/>
      <c r="AE45" s="709"/>
      <c r="AF45" s="709"/>
      <c r="AG45" s="709"/>
      <c r="AH45" s="709"/>
      <c r="AI45" s="709"/>
      <c r="AJ45" s="709"/>
      <c r="AK45" s="709"/>
      <c r="AL45" s="709"/>
      <c r="AM45" s="709"/>
      <c r="AN45" s="709"/>
      <c r="AO45" s="709"/>
      <c r="AP45" s="709"/>
      <c r="AQ45" s="709"/>
      <c r="AR45" s="709"/>
      <c r="AS45" s="709"/>
      <c r="AT45" s="709"/>
      <c r="AU45" s="709"/>
      <c r="AV45" s="709"/>
      <c r="AW45" s="709"/>
      <c r="AX45" s="582"/>
      <c r="AY45" s="582"/>
      <c r="AZ45" s="582"/>
      <c r="BA45" s="582"/>
      <c r="BB45" s="582"/>
      <c r="BC45" s="582"/>
      <c r="BD45" s="582"/>
      <c r="BE45" s="582"/>
      <c r="BF45" s="582"/>
      <c r="BG45" s="582"/>
      <c r="BH45" s="582"/>
      <c r="BI45" s="582"/>
      <c r="BJ45" s="582"/>
      <c r="BK45" s="582"/>
      <c r="BL45" s="582"/>
      <c r="BM45" s="582"/>
      <c r="BN45" s="582"/>
      <c r="BO45" s="582"/>
      <c r="BP45" s="582"/>
      <c r="BQ45" s="710"/>
    </row>
    <row r="46" spans="1:69" ht="14.45" customHeight="1">
      <c r="A46" s="749" t="s">
        <v>263</v>
      </c>
      <c r="B46" s="712" t="s">
        <v>217</v>
      </c>
      <c r="C46" s="734" t="s">
        <v>236</v>
      </c>
      <c r="D46" s="750">
        <v>46097</v>
      </c>
      <c r="E46" s="750">
        <v>46108</v>
      </c>
      <c r="F46" s="709"/>
      <c r="G46" s="709"/>
      <c r="H46" s="709"/>
      <c r="I46" s="707"/>
      <c r="J46" s="725"/>
      <c r="K46" s="725"/>
      <c r="L46" s="725"/>
      <c r="M46" s="731"/>
      <c r="N46" s="732"/>
      <c r="O46" s="732"/>
      <c r="P46" s="725"/>
      <c r="Q46" s="725"/>
      <c r="R46" s="725"/>
      <c r="S46" s="725"/>
      <c r="T46" s="725"/>
      <c r="U46" s="708"/>
      <c r="V46" s="709"/>
      <c r="W46" s="709"/>
      <c r="X46" s="709"/>
      <c r="Y46" s="709"/>
      <c r="Z46" s="709"/>
      <c r="AA46" s="709"/>
      <c r="AB46" s="709"/>
      <c r="AC46" s="709"/>
      <c r="AD46" s="709"/>
      <c r="AE46" s="709"/>
      <c r="AF46" s="709"/>
      <c r="AG46" s="709"/>
      <c r="AH46" s="709"/>
      <c r="AI46" s="709"/>
      <c r="AJ46" s="709"/>
      <c r="AK46" s="709"/>
      <c r="AL46" s="709"/>
      <c r="AM46" s="709"/>
      <c r="AN46" s="709"/>
      <c r="AO46" s="709"/>
      <c r="AP46" s="709"/>
      <c r="AQ46" s="709"/>
      <c r="AR46" s="709"/>
      <c r="AS46" s="709"/>
      <c r="AT46" s="709"/>
      <c r="AU46" s="709"/>
      <c r="AV46" s="709"/>
      <c r="AW46" s="709"/>
      <c r="AX46" s="582"/>
      <c r="AY46" s="582"/>
      <c r="AZ46" s="582"/>
      <c r="BA46" s="582"/>
      <c r="BB46" s="582"/>
      <c r="BC46" s="582"/>
      <c r="BD46" s="582"/>
      <c r="BE46" s="582"/>
      <c r="BF46" s="582"/>
      <c r="BG46" s="582"/>
      <c r="BH46" s="582"/>
      <c r="BI46" s="582"/>
      <c r="BJ46" s="582"/>
      <c r="BK46" s="582"/>
      <c r="BL46" s="582"/>
      <c r="BM46" s="582"/>
      <c r="BN46" s="582"/>
      <c r="BO46" s="582"/>
      <c r="BP46" s="582"/>
      <c r="BQ46" s="710"/>
    </row>
    <row r="47" spans="1:69" ht="14.45" customHeight="1">
      <c r="A47" s="749" t="s">
        <v>264</v>
      </c>
      <c r="B47" s="712" t="s">
        <v>217</v>
      </c>
      <c r="C47" s="734" t="s">
        <v>236</v>
      </c>
      <c r="D47" s="750">
        <v>46097</v>
      </c>
      <c r="E47" s="750">
        <v>46108</v>
      </c>
      <c r="F47" s="709"/>
      <c r="G47" s="709"/>
      <c r="H47" s="709"/>
      <c r="I47" s="707"/>
      <c r="J47" s="725"/>
      <c r="K47" s="725"/>
      <c r="L47" s="725"/>
      <c r="M47" s="731"/>
      <c r="N47" s="733"/>
      <c r="O47" s="733"/>
      <c r="P47" s="725"/>
      <c r="Q47" s="725"/>
      <c r="R47" s="725"/>
      <c r="S47" s="725"/>
      <c r="T47" s="725"/>
      <c r="U47" s="708"/>
      <c r="V47" s="709"/>
      <c r="W47" s="709"/>
      <c r="X47" s="709"/>
      <c r="Y47" s="709"/>
      <c r="Z47" s="709"/>
      <c r="AA47" s="709"/>
      <c r="AB47" s="709"/>
      <c r="AC47" s="709"/>
      <c r="AD47" s="709"/>
      <c r="AE47" s="709"/>
      <c r="AF47" s="709"/>
      <c r="AG47" s="709"/>
      <c r="AH47" s="709"/>
      <c r="AI47" s="709"/>
      <c r="AJ47" s="709"/>
      <c r="AK47" s="709"/>
      <c r="AL47" s="709"/>
      <c r="AM47" s="709"/>
      <c r="AN47" s="709"/>
      <c r="AO47" s="709"/>
      <c r="AP47" s="709"/>
      <c r="AQ47" s="709"/>
      <c r="AR47" s="709"/>
      <c r="AS47" s="709"/>
      <c r="AT47" s="709"/>
      <c r="AU47" s="709"/>
      <c r="AV47" s="709"/>
      <c r="AW47" s="709"/>
      <c r="AX47" s="582"/>
      <c r="AY47" s="582"/>
      <c r="AZ47" s="582"/>
      <c r="BA47" s="582"/>
      <c r="BB47" s="582"/>
      <c r="BC47" s="582"/>
      <c r="BD47" s="582"/>
      <c r="BE47" s="582"/>
      <c r="BF47" s="582"/>
      <c r="BG47" s="582"/>
      <c r="BH47" s="582"/>
      <c r="BI47" s="582"/>
      <c r="BJ47" s="582"/>
      <c r="BK47" s="582"/>
      <c r="BL47" s="582"/>
      <c r="BM47" s="582"/>
      <c r="BN47" s="582"/>
      <c r="BO47" s="582"/>
      <c r="BP47" s="582"/>
      <c r="BQ47" s="710"/>
    </row>
    <row r="48" spans="1:69" ht="14.45" customHeight="1">
      <c r="A48" s="749" t="s">
        <v>265</v>
      </c>
      <c r="B48" s="713" t="s">
        <v>214</v>
      </c>
      <c r="C48" s="734" t="s">
        <v>236</v>
      </c>
      <c r="D48" s="750">
        <v>46104</v>
      </c>
      <c r="E48" s="750">
        <v>46108</v>
      </c>
      <c r="F48" s="709"/>
      <c r="G48" s="709"/>
      <c r="H48" s="709"/>
      <c r="I48" s="707"/>
      <c r="J48" s="725"/>
      <c r="K48" s="725"/>
      <c r="L48" s="725"/>
      <c r="M48" s="725"/>
      <c r="N48" s="746"/>
      <c r="O48" s="729"/>
      <c r="P48" s="729"/>
      <c r="Q48" s="725"/>
      <c r="R48" s="725"/>
      <c r="S48" s="725"/>
      <c r="T48" s="725"/>
      <c r="U48" s="708"/>
      <c r="V48" s="709"/>
      <c r="W48" s="709"/>
      <c r="X48" s="709"/>
      <c r="Y48" s="709"/>
      <c r="Z48" s="709"/>
      <c r="AA48" s="709"/>
      <c r="AB48" s="709"/>
      <c r="AC48" s="709"/>
      <c r="AD48" s="709"/>
      <c r="AE48" s="709"/>
      <c r="AF48" s="709"/>
      <c r="AG48" s="709"/>
      <c r="AH48" s="709"/>
      <c r="AI48" s="709"/>
      <c r="AJ48" s="709"/>
      <c r="AK48" s="709"/>
      <c r="AL48" s="709"/>
      <c r="AM48" s="709"/>
      <c r="AN48" s="709"/>
      <c r="AO48" s="709"/>
      <c r="AP48" s="709"/>
      <c r="AQ48" s="709"/>
      <c r="AR48" s="709"/>
      <c r="AS48" s="709"/>
      <c r="AT48" s="709"/>
      <c r="AU48" s="709"/>
      <c r="AV48" s="709"/>
      <c r="AW48" s="709"/>
      <c r="AX48" s="582"/>
      <c r="AY48" s="582"/>
      <c r="AZ48" s="582"/>
      <c r="BA48" s="582"/>
      <c r="BB48" s="582"/>
      <c r="BC48" s="582"/>
      <c r="BD48" s="582"/>
      <c r="BE48" s="582"/>
      <c r="BF48" s="582"/>
      <c r="BG48" s="582"/>
      <c r="BH48" s="582"/>
      <c r="BI48" s="582"/>
      <c r="BJ48" s="582"/>
      <c r="BK48" s="582"/>
      <c r="BL48" s="582"/>
      <c r="BM48" s="582"/>
      <c r="BN48" s="582"/>
      <c r="BO48" s="582"/>
      <c r="BP48" s="582"/>
      <c r="BQ48" s="710"/>
    </row>
    <row r="49" spans="1:69" ht="14.45" customHeight="1">
      <c r="A49" s="749" t="s">
        <v>266</v>
      </c>
      <c r="B49" s="712" t="s">
        <v>235</v>
      </c>
      <c r="C49" s="734" t="s">
        <v>236</v>
      </c>
      <c r="D49" s="750">
        <v>46097</v>
      </c>
      <c r="E49" s="750">
        <v>46115</v>
      </c>
      <c r="F49" s="709"/>
      <c r="G49" s="709"/>
      <c r="H49" s="709"/>
      <c r="I49" s="707"/>
      <c r="J49" s="725"/>
      <c r="K49" s="725"/>
      <c r="L49" s="725"/>
      <c r="M49" s="725"/>
      <c r="N49" s="725"/>
      <c r="O49" s="746"/>
      <c r="P49" s="735"/>
      <c r="Q49" s="725"/>
      <c r="R49" s="725"/>
      <c r="S49" s="725"/>
      <c r="T49" s="725"/>
      <c r="U49" s="708"/>
      <c r="V49" s="709"/>
      <c r="W49" s="709"/>
      <c r="X49" s="709"/>
      <c r="Y49" s="709"/>
      <c r="Z49" s="709"/>
      <c r="AA49" s="709"/>
      <c r="AB49" s="709"/>
      <c r="AC49" s="709"/>
      <c r="AD49" s="709"/>
      <c r="AE49" s="709"/>
      <c r="AF49" s="709"/>
      <c r="AG49" s="709"/>
      <c r="AH49" s="709"/>
      <c r="AI49" s="709"/>
      <c r="AJ49" s="709"/>
      <c r="AK49" s="709"/>
      <c r="AL49" s="709"/>
      <c r="AM49" s="709"/>
      <c r="AN49" s="709"/>
      <c r="AO49" s="709"/>
      <c r="AP49" s="709"/>
      <c r="AQ49" s="709"/>
      <c r="AR49" s="709"/>
      <c r="AS49" s="709"/>
      <c r="AT49" s="709"/>
      <c r="AU49" s="709"/>
      <c r="AV49" s="709"/>
      <c r="AW49" s="709"/>
      <c r="AX49" s="582"/>
      <c r="AY49" s="582"/>
      <c r="AZ49" s="582"/>
      <c r="BA49" s="582"/>
      <c r="BB49" s="582"/>
      <c r="BC49" s="582"/>
      <c r="BD49" s="582"/>
      <c r="BE49" s="582"/>
      <c r="BF49" s="582"/>
      <c r="BG49" s="582"/>
      <c r="BH49" s="582"/>
      <c r="BI49" s="582"/>
      <c r="BJ49" s="582"/>
      <c r="BK49" s="582"/>
      <c r="BL49" s="582"/>
      <c r="BM49" s="582"/>
      <c r="BN49" s="582"/>
      <c r="BO49" s="582"/>
      <c r="BP49" s="582"/>
      <c r="BQ49" s="710"/>
    </row>
    <row r="50" spans="1:69" ht="14.45" customHeight="1">
      <c r="A50" s="751" t="s">
        <v>267</v>
      </c>
      <c r="B50" s="712" t="s">
        <v>239</v>
      </c>
      <c r="C50" s="734" t="s">
        <v>236</v>
      </c>
      <c r="D50" s="750">
        <v>46118</v>
      </c>
      <c r="E50" s="750">
        <v>46122</v>
      </c>
      <c r="F50" s="709"/>
      <c r="G50" s="709"/>
      <c r="H50" s="709"/>
      <c r="I50" s="707"/>
      <c r="J50" s="725"/>
      <c r="K50" s="725"/>
      <c r="L50" s="725"/>
      <c r="M50" s="725"/>
      <c r="N50" s="725"/>
      <c r="O50" s="725"/>
      <c r="P50" s="746"/>
      <c r="Q50" s="736" t="s">
        <v>220</v>
      </c>
      <c r="R50" s="725"/>
      <c r="S50" s="725"/>
      <c r="T50" s="725"/>
      <c r="U50" s="708"/>
      <c r="V50" s="709"/>
      <c r="W50" s="709"/>
      <c r="X50" s="709"/>
      <c r="Y50" s="709"/>
      <c r="Z50" s="709"/>
      <c r="AA50" s="709"/>
      <c r="AB50" s="709"/>
      <c r="AC50" s="709"/>
      <c r="AD50" s="709"/>
      <c r="AE50" s="709"/>
      <c r="AF50" s="709"/>
      <c r="AG50" s="709"/>
      <c r="AH50" s="709"/>
      <c r="AI50" s="709"/>
      <c r="AJ50" s="709"/>
      <c r="AK50" s="709"/>
      <c r="AL50" s="709"/>
      <c r="AM50" s="709"/>
      <c r="AN50" s="709"/>
      <c r="AO50" s="709"/>
      <c r="AP50" s="709"/>
      <c r="AQ50" s="709"/>
      <c r="AR50" s="709"/>
      <c r="AS50" s="709"/>
      <c r="AT50" s="709"/>
      <c r="AU50" s="709"/>
      <c r="AV50" s="709"/>
      <c r="AW50" s="709"/>
      <c r="AX50" s="582"/>
      <c r="AY50" s="582"/>
      <c r="AZ50" s="582"/>
      <c r="BA50" s="582"/>
      <c r="BB50" s="582"/>
      <c r="BC50" s="582"/>
      <c r="BD50" s="582"/>
      <c r="BE50" s="582"/>
      <c r="BF50" s="582"/>
      <c r="BG50" s="582"/>
      <c r="BH50" s="582"/>
      <c r="BI50" s="582"/>
      <c r="BJ50" s="582"/>
      <c r="BK50" s="582"/>
      <c r="BL50" s="582"/>
      <c r="BM50" s="582"/>
      <c r="BN50" s="582"/>
      <c r="BO50" s="582"/>
      <c r="BP50" s="582"/>
      <c r="BQ50" s="710"/>
    </row>
    <row r="51" spans="1:69" ht="14.45" customHeight="1">
      <c r="A51" s="752" t="s">
        <v>268</v>
      </c>
      <c r="B51" s="712" t="s">
        <v>223</v>
      </c>
      <c r="C51" s="734" t="s">
        <v>236</v>
      </c>
      <c r="D51" s="750">
        <v>46125</v>
      </c>
      <c r="E51" s="750" t="s">
        <v>269</v>
      </c>
      <c r="F51" s="709"/>
      <c r="G51" s="709"/>
      <c r="H51" s="709"/>
      <c r="I51" s="707"/>
      <c r="J51" s="725"/>
      <c r="K51" s="725"/>
      <c r="L51" s="725"/>
      <c r="M51" s="725"/>
      <c r="N51" s="725"/>
      <c r="O51" s="725"/>
      <c r="P51" s="725"/>
      <c r="Q51" s="746"/>
      <c r="R51" s="737"/>
      <c r="S51" s="725"/>
      <c r="T51" s="725"/>
      <c r="U51" s="708"/>
      <c r="V51" s="709"/>
      <c r="W51" s="709"/>
      <c r="X51" s="709"/>
      <c r="Y51" s="709"/>
      <c r="Z51" s="709"/>
      <c r="AA51" s="709"/>
      <c r="AB51" s="709"/>
      <c r="AC51" s="709"/>
      <c r="AD51" s="709"/>
      <c r="AE51" s="709"/>
      <c r="AF51" s="709"/>
      <c r="AG51" s="709"/>
      <c r="AH51" s="709"/>
      <c r="AI51" s="709"/>
      <c r="AJ51" s="709"/>
      <c r="AK51" s="709"/>
      <c r="AL51" s="709"/>
      <c r="AM51" s="709"/>
      <c r="AN51" s="709"/>
      <c r="AO51" s="709"/>
      <c r="AP51" s="709"/>
      <c r="AQ51" s="709"/>
      <c r="AR51" s="709"/>
      <c r="AS51" s="709"/>
      <c r="AT51" s="709"/>
      <c r="AU51" s="709"/>
      <c r="AV51" s="709"/>
      <c r="AW51" s="709"/>
      <c r="AX51" s="582"/>
      <c r="AY51" s="582"/>
      <c r="AZ51" s="582"/>
      <c r="BA51" s="582"/>
      <c r="BB51" s="582"/>
      <c r="BC51" s="582"/>
      <c r="BD51" s="582"/>
      <c r="BE51" s="582"/>
      <c r="BF51" s="582"/>
      <c r="BG51" s="582"/>
      <c r="BH51" s="582"/>
      <c r="BI51" s="582"/>
      <c r="BJ51" s="582"/>
      <c r="BK51" s="582"/>
      <c r="BL51" s="582"/>
      <c r="BM51" s="582"/>
      <c r="BN51" s="582"/>
      <c r="BO51" s="582"/>
      <c r="BP51" s="582"/>
      <c r="BQ51" s="710"/>
    </row>
    <row r="52" spans="1:69" ht="14.45" customHeight="1">
      <c r="A52" s="709"/>
      <c r="B52" s="709"/>
      <c r="C52" s="709"/>
      <c r="D52" s="709"/>
      <c r="E52" s="709"/>
      <c r="F52" s="709"/>
      <c r="G52" s="709"/>
      <c r="H52" s="709"/>
      <c r="I52" s="707"/>
      <c r="J52" s="725"/>
      <c r="K52" s="725"/>
      <c r="L52" s="725"/>
      <c r="M52" s="725"/>
      <c r="N52" s="725"/>
      <c r="O52" s="725"/>
      <c r="P52" s="725"/>
      <c r="Q52" s="725"/>
      <c r="R52" s="725"/>
      <c r="S52" s="725"/>
      <c r="T52" s="725"/>
      <c r="U52" s="708"/>
      <c r="V52" s="709"/>
      <c r="W52" s="709"/>
      <c r="X52" s="709"/>
      <c r="Y52" s="709"/>
      <c r="Z52" s="709"/>
      <c r="AA52" s="709"/>
      <c r="AB52" s="709"/>
      <c r="AC52" s="709"/>
      <c r="AD52" s="709"/>
      <c r="AE52" s="709"/>
      <c r="AF52" s="709"/>
      <c r="AG52" s="709"/>
      <c r="AH52" s="709"/>
      <c r="AI52" s="709"/>
      <c r="AJ52" s="709"/>
      <c r="AK52" s="709"/>
      <c r="AL52" s="709"/>
      <c r="AM52" s="709"/>
      <c r="AN52" s="709"/>
      <c r="AO52" s="709"/>
      <c r="AP52" s="709"/>
      <c r="AQ52" s="709"/>
      <c r="AR52" s="709"/>
      <c r="AS52" s="709"/>
      <c r="AT52" s="709"/>
      <c r="AU52" s="709"/>
      <c r="AV52" s="709"/>
      <c r="AW52" s="709"/>
      <c r="AX52" s="582"/>
      <c r="AY52" s="582"/>
      <c r="AZ52" s="582"/>
      <c r="BA52" s="582"/>
      <c r="BB52" s="582"/>
      <c r="BC52" s="582"/>
      <c r="BD52" s="582"/>
      <c r="BE52" s="582"/>
      <c r="BF52" s="582"/>
      <c r="BG52" s="582"/>
      <c r="BH52" s="582"/>
      <c r="BI52" s="582"/>
      <c r="BJ52" s="582"/>
      <c r="BK52" s="582"/>
      <c r="BL52" s="582"/>
      <c r="BM52" s="582"/>
      <c r="BN52" s="582"/>
      <c r="BO52" s="582"/>
      <c r="BP52" s="582"/>
      <c r="BQ52" s="710"/>
    </row>
    <row r="53" spans="1:69" ht="14.45" customHeight="1">
      <c r="A53" s="753" t="s">
        <v>270</v>
      </c>
      <c r="B53" s="709"/>
      <c r="C53" s="709"/>
      <c r="D53" s="754">
        <v>46125</v>
      </c>
      <c r="E53" s="755" t="s">
        <v>271</v>
      </c>
      <c r="F53" s="709"/>
      <c r="G53" s="709"/>
      <c r="H53" s="709"/>
      <c r="I53" s="707"/>
      <c r="J53" s="725"/>
      <c r="K53" s="725"/>
      <c r="L53" s="725"/>
      <c r="M53" s="725"/>
      <c r="N53" s="725"/>
      <c r="O53" s="725"/>
      <c r="P53" s="725"/>
      <c r="Q53" s="725"/>
      <c r="R53" s="756"/>
      <c r="S53" s="756"/>
      <c r="T53" s="725"/>
      <c r="U53" s="708"/>
      <c r="V53" s="709"/>
      <c r="W53" s="709"/>
      <c r="X53" s="709"/>
      <c r="Y53" s="709"/>
      <c r="Z53" s="709"/>
      <c r="AA53" s="709"/>
      <c r="AB53" s="709"/>
      <c r="AC53" s="709"/>
      <c r="AD53" s="709"/>
      <c r="AE53" s="709"/>
      <c r="AF53" s="709"/>
      <c r="AG53" s="709"/>
      <c r="AH53" s="709"/>
      <c r="AI53" s="709"/>
      <c r="AJ53" s="709"/>
      <c r="AK53" s="709"/>
      <c r="AL53" s="709"/>
      <c r="AM53" s="709"/>
      <c r="AN53" s="709"/>
      <c r="AO53" s="709"/>
      <c r="AP53" s="709"/>
      <c r="AQ53" s="709"/>
      <c r="AR53" s="709"/>
      <c r="AS53" s="709"/>
      <c r="AT53" s="709"/>
      <c r="AU53" s="709"/>
      <c r="AV53" s="709"/>
      <c r="AW53" s="709"/>
      <c r="AX53" s="582"/>
      <c r="AY53" s="582"/>
      <c r="AZ53" s="582"/>
      <c r="BA53" s="582"/>
      <c r="BB53" s="582"/>
      <c r="BC53" s="582"/>
      <c r="BD53" s="582"/>
      <c r="BE53" s="582"/>
      <c r="BF53" s="582"/>
      <c r="BG53" s="582"/>
      <c r="BH53" s="582"/>
      <c r="BI53" s="582"/>
      <c r="BJ53" s="582"/>
      <c r="BK53" s="582"/>
      <c r="BL53" s="582"/>
      <c r="BM53" s="582"/>
      <c r="BN53" s="582"/>
      <c r="BO53" s="582"/>
      <c r="BP53" s="582"/>
      <c r="BQ53" s="710"/>
    </row>
    <row r="54" spans="1:69">
      <c r="A54" s="709"/>
      <c r="B54" s="709"/>
      <c r="C54" s="709"/>
      <c r="D54" s="709"/>
      <c r="E54" s="709"/>
      <c r="F54" s="709"/>
      <c r="G54" s="709"/>
      <c r="H54" s="709"/>
      <c r="I54" s="707"/>
      <c r="J54" s="725"/>
      <c r="K54" s="725"/>
      <c r="L54" s="725"/>
      <c r="M54" s="725"/>
      <c r="N54" s="725"/>
      <c r="O54" s="725"/>
      <c r="P54" s="725"/>
      <c r="Q54" s="725"/>
      <c r="R54" s="725"/>
      <c r="S54" s="725"/>
      <c r="T54" s="725"/>
      <c r="U54" s="708"/>
      <c r="V54" s="709"/>
      <c r="W54" s="709"/>
      <c r="X54" s="709"/>
      <c r="Y54" s="709"/>
      <c r="Z54" s="709"/>
      <c r="AA54" s="709"/>
      <c r="AB54" s="709"/>
      <c r="AC54" s="709"/>
      <c r="AD54" s="709"/>
      <c r="AE54" s="709"/>
      <c r="AF54" s="709"/>
      <c r="AG54" s="709"/>
      <c r="AH54" s="709"/>
      <c r="AI54" s="709"/>
      <c r="AJ54" s="709"/>
      <c r="AK54" s="709"/>
      <c r="AL54" s="709"/>
      <c r="AM54" s="709"/>
      <c r="AN54" s="709"/>
      <c r="AO54" s="709"/>
      <c r="AP54" s="709"/>
      <c r="AQ54" s="709"/>
      <c r="AR54" s="709"/>
      <c r="AS54" s="709"/>
      <c r="AT54" s="709"/>
      <c r="AU54" s="709"/>
      <c r="AV54" s="709"/>
      <c r="AW54" s="709"/>
      <c r="AX54" s="582"/>
      <c r="AY54" s="582"/>
      <c r="AZ54" s="582"/>
      <c r="BA54" s="582"/>
      <c r="BB54" s="582"/>
      <c r="BC54" s="582"/>
      <c r="BD54" s="582"/>
      <c r="BE54" s="582"/>
      <c r="BF54" s="582"/>
      <c r="BG54" s="582"/>
      <c r="BH54" s="582"/>
      <c r="BI54" s="582"/>
      <c r="BJ54" s="582"/>
      <c r="BK54" s="582"/>
      <c r="BL54" s="582"/>
      <c r="BM54" s="582"/>
      <c r="BN54" s="582"/>
      <c r="BO54" s="582"/>
      <c r="BP54" s="582"/>
      <c r="BQ54" s="710"/>
    </row>
    <row r="55" spans="1:69" ht="14.45" customHeight="1">
      <c r="A55" s="748" t="s">
        <v>272</v>
      </c>
      <c r="B55" s="749" t="s">
        <v>273</v>
      </c>
      <c r="C55" s="749" t="s">
        <v>236</v>
      </c>
      <c r="D55" s="750" t="s">
        <v>274</v>
      </c>
      <c r="E55" s="750" t="s">
        <v>275</v>
      </c>
      <c r="F55" s="709"/>
      <c r="G55" s="709"/>
      <c r="H55" s="709"/>
      <c r="I55" s="709"/>
      <c r="J55" s="738"/>
      <c r="K55" s="738"/>
      <c r="L55" s="1678" t="s">
        <v>276</v>
      </c>
      <c r="M55" s="1679"/>
      <c r="N55" s="1679"/>
      <c r="O55" s="1679"/>
      <c r="P55" s="1679"/>
      <c r="Q55" s="1680"/>
      <c r="R55" s="738"/>
      <c r="S55" s="738"/>
      <c r="T55" s="738"/>
      <c r="U55" s="709"/>
      <c r="V55" s="709"/>
      <c r="W55" s="709"/>
      <c r="X55" s="709"/>
      <c r="Y55" s="709"/>
      <c r="Z55" s="709"/>
      <c r="AA55" s="709"/>
      <c r="AB55" s="709"/>
      <c r="AC55" s="709"/>
      <c r="AD55" s="709"/>
      <c r="AE55" s="709"/>
      <c r="AF55" s="709"/>
      <c r="AG55" s="709"/>
      <c r="AH55" s="709"/>
      <c r="AI55" s="709"/>
      <c r="AJ55" s="709"/>
      <c r="AK55" s="709"/>
      <c r="AL55" s="709"/>
      <c r="AM55" s="709"/>
      <c r="AN55" s="709"/>
      <c r="AO55" s="709"/>
      <c r="AP55" s="709"/>
      <c r="AQ55" s="709"/>
      <c r="AR55" s="709"/>
      <c r="AS55" s="709"/>
      <c r="AT55" s="709"/>
      <c r="AU55" s="709"/>
      <c r="AV55" s="709"/>
      <c r="AW55" s="709"/>
      <c r="AX55" s="709"/>
      <c r="AY55" s="582"/>
      <c r="AZ55" s="582"/>
      <c r="BA55" s="582"/>
      <c r="BB55" s="582"/>
      <c r="BC55" s="582"/>
      <c r="BD55" s="582"/>
      <c r="BE55" s="582"/>
      <c r="BF55" s="582"/>
      <c r="BG55" s="582"/>
      <c r="BH55" s="582"/>
      <c r="BI55" s="582"/>
      <c r="BJ55" s="582"/>
      <c r="BK55" s="582"/>
      <c r="BL55" s="582"/>
      <c r="BM55" s="582"/>
      <c r="BN55" s="582"/>
      <c r="BO55" s="582"/>
      <c r="BP55" s="582"/>
      <c r="BQ55" s="710"/>
    </row>
    <row r="56" spans="1:69" ht="14.45" customHeight="1">
      <c r="A56" s="749" t="s">
        <v>277</v>
      </c>
      <c r="B56" s="749" t="s">
        <v>273</v>
      </c>
      <c r="C56" s="749" t="s">
        <v>236</v>
      </c>
      <c r="D56" s="757" t="s">
        <v>66</v>
      </c>
      <c r="E56" s="757" t="s">
        <v>66</v>
      </c>
      <c r="F56" s="709"/>
      <c r="G56" s="709"/>
      <c r="H56" s="709"/>
      <c r="I56" s="709"/>
      <c r="J56" s="709"/>
      <c r="K56" s="709"/>
      <c r="L56" s="709"/>
      <c r="M56" s="709"/>
      <c r="N56" s="709"/>
      <c r="O56" s="709"/>
      <c r="P56" s="709"/>
      <c r="Q56" s="709"/>
      <c r="R56" s="716"/>
      <c r="S56" s="716"/>
      <c r="T56" s="716"/>
      <c r="U56" s="716"/>
      <c r="V56" s="716"/>
      <c r="W56" s="716"/>
      <c r="X56" s="716"/>
      <c r="Y56" s="716"/>
      <c r="Z56" s="709"/>
      <c r="AA56" s="709"/>
      <c r="AB56" s="709"/>
      <c r="AC56" s="709"/>
      <c r="AD56" s="709"/>
      <c r="AE56" s="709"/>
      <c r="AF56" s="709"/>
      <c r="AG56" s="709"/>
      <c r="AH56" s="709"/>
      <c r="AI56" s="709"/>
      <c r="AJ56" s="709"/>
      <c r="AK56" s="709"/>
      <c r="AL56" s="709"/>
      <c r="AM56" s="709"/>
      <c r="AN56" s="709"/>
      <c r="AO56" s="709"/>
      <c r="AP56" s="709"/>
      <c r="AQ56" s="709"/>
      <c r="AR56" s="709"/>
      <c r="AS56" s="709"/>
      <c r="AT56" s="709"/>
      <c r="AU56" s="709"/>
      <c r="AV56" s="709"/>
      <c r="AW56" s="709"/>
      <c r="AX56" s="709"/>
      <c r="AY56" s="582"/>
      <c r="AZ56" s="582"/>
      <c r="BA56" s="582"/>
      <c r="BB56" s="582"/>
      <c r="BC56" s="582"/>
      <c r="BD56" s="582"/>
      <c r="BE56" s="582"/>
      <c r="BF56" s="582"/>
      <c r="BG56" s="582"/>
      <c r="BH56" s="582"/>
      <c r="BI56" s="582"/>
      <c r="BJ56" s="582"/>
      <c r="BK56" s="582"/>
      <c r="BL56" s="582"/>
      <c r="BM56" s="582"/>
      <c r="BN56" s="582"/>
      <c r="BO56" s="582"/>
      <c r="BP56" s="582"/>
      <c r="BQ56" s="710"/>
    </row>
    <row r="57" spans="1:69" ht="14.45" customHeight="1">
      <c r="A57" s="749" t="s">
        <v>278</v>
      </c>
      <c r="B57" s="749" t="s">
        <v>273</v>
      </c>
      <c r="C57" s="749" t="s">
        <v>236</v>
      </c>
      <c r="D57" s="757" t="s">
        <v>66</v>
      </c>
      <c r="E57" s="757" t="s">
        <v>66</v>
      </c>
      <c r="F57" s="709"/>
      <c r="G57" s="709"/>
      <c r="H57" s="709"/>
      <c r="I57" s="709"/>
      <c r="J57" s="709"/>
      <c r="K57" s="709"/>
      <c r="L57" s="709"/>
      <c r="M57" s="709"/>
      <c r="N57" s="709"/>
      <c r="O57" s="709"/>
      <c r="P57" s="709"/>
      <c r="Q57" s="709"/>
      <c r="R57" s="709"/>
      <c r="S57" s="716"/>
      <c r="T57" s="716"/>
      <c r="U57" s="716"/>
      <c r="V57" s="716"/>
      <c r="W57" s="716"/>
      <c r="X57" s="716"/>
      <c r="Y57" s="716"/>
      <c r="Z57" s="716"/>
      <c r="AA57" s="716"/>
      <c r="AB57" s="716"/>
      <c r="AC57" s="716"/>
      <c r="AD57" s="716"/>
      <c r="AE57" s="709"/>
      <c r="AF57" s="709"/>
      <c r="AG57" s="709"/>
      <c r="AH57" s="709"/>
      <c r="AI57" s="709"/>
      <c r="AJ57" s="709"/>
      <c r="AK57" s="709"/>
      <c r="AL57" s="709"/>
      <c r="AM57" s="709"/>
      <c r="AN57" s="709"/>
      <c r="AO57" s="709"/>
      <c r="AP57" s="709"/>
      <c r="AQ57" s="709"/>
      <c r="AR57" s="709"/>
      <c r="AS57" s="709"/>
      <c r="AT57" s="709"/>
      <c r="AU57" s="709"/>
      <c r="AV57" s="709"/>
      <c r="AW57" s="709"/>
      <c r="AX57" s="709"/>
      <c r="AY57" s="582"/>
      <c r="AZ57" s="582"/>
      <c r="BA57" s="582"/>
      <c r="BB57" s="582"/>
      <c r="BC57" s="582"/>
      <c r="BD57" s="582"/>
      <c r="BE57" s="582"/>
      <c r="BF57" s="582"/>
      <c r="BG57" s="582"/>
      <c r="BH57" s="582"/>
      <c r="BI57" s="582"/>
      <c r="BJ57" s="582"/>
      <c r="BK57" s="582"/>
      <c r="BL57" s="582"/>
      <c r="BM57" s="582"/>
      <c r="BN57" s="582"/>
      <c r="BO57" s="582"/>
      <c r="BP57" s="582"/>
      <c r="BQ57" s="710"/>
    </row>
    <row r="58" spans="1:69" ht="14.45" customHeight="1">
      <c r="A58" s="749" t="s">
        <v>279</v>
      </c>
      <c r="B58" s="749" t="s">
        <v>273</v>
      </c>
      <c r="C58" s="749" t="s">
        <v>236</v>
      </c>
      <c r="D58" s="758" t="s">
        <v>66</v>
      </c>
      <c r="E58" s="758" t="s">
        <v>66</v>
      </c>
      <c r="F58" s="709"/>
      <c r="G58" s="709"/>
      <c r="H58" s="709"/>
      <c r="I58" s="709"/>
      <c r="J58" s="709"/>
      <c r="K58" s="709"/>
      <c r="L58" s="709"/>
      <c r="M58" s="709"/>
      <c r="N58" s="709"/>
      <c r="O58" s="709"/>
      <c r="P58" s="709"/>
      <c r="Q58" s="709"/>
      <c r="R58" s="709"/>
      <c r="S58" s="716"/>
      <c r="T58" s="716"/>
      <c r="U58" s="716"/>
      <c r="V58" s="716"/>
      <c r="W58" s="716"/>
      <c r="X58" s="716"/>
      <c r="Y58" s="716"/>
      <c r="Z58" s="716"/>
      <c r="AA58" s="716"/>
      <c r="AB58" s="716"/>
      <c r="AC58" s="716"/>
      <c r="AD58" s="716"/>
      <c r="AE58" s="716"/>
      <c r="AF58" s="716"/>
      <c r="AG58" s="716"/>
      <c r="AH58" s="716"/>
      <c r="AI58" s="716"/>
      <c r="AJ58" s="716"/>
      <c r="AK58" s="716"/>
      <c r="AL58" s="716"/>
      <c r="AM58" s="716"/>
      <c r="AN58" s="716"/>
      <c r="AO58" s="716"/>
      <c r="AP58" s="716"/>
      <c r="AQ58" s="716"/>
      <c r="AR58" s="716"/>
      <c r="AS58" s="716"/>
      <c r="AT58" s="716"/>
      <c r="AU58" s="716"/>
      <c r="AV58" s="716"/>
      <c r="AW58" s="716"/>
      <c r="AX58" s="716"/>
      <c r="AY58" s="582"/>
      <c r="AZ58" s="582"/>
      <c r="BA58" s="582"/>
      <c r="BB58" s="582"/>
      <c r="BC58" s="582"/>
      <c r="BD58" s="582"/>
      <c r="BE58" s="582"/>
      <c r="BF58" s="582"/>
      <c r="BG58" s="582"/>
      <c r="BH58" s="582"/>
      <c r="BI58" s="582"/>
      <c r="BJ58" s="582"/>
      <c r="BK58" s="582"/>
      <c r="BL58" s="582"/>
      <c r="BM58" s="582"/>
      <c r="BN58" s="582"/>
      <c r="BO58" s="582"/>
      <c r="BP58" s="582"/>
      <c r="BQ58" s="710"/>
    </row>
    <row r="59" spans="1:69">
      <c r="A59" s="683"/>
      <c r="B59" s="582"/>
      <c r="C59" s="582"/>
      <c r="D59" s="582"/>
      <c r="E59" s="582"/>
      <c r="F59" s="582"/>
      <c r="G59" s="582"/>
      <c r="H59" s="582"/>
      <c r="I59" s="582"/>
      <c r="J59" s="582"/>
      <c r="K59" s="582"/>
      <c r="L59" s="582"/>
      <c r="M59" s="582"/>
      <c r="N59" s="582"/>
      <c r="O59" s="582"/>
      <c r="P59" s="582"/>
      <c r="Q59" s="582"/>
      <c r="R59" s="582"/>
      <c r="S59" s="582"/>
      <c r="T59" s="582"/>
      <c r="U59" s="582"/>
      <c r="V59" s="582"/>
      <c r="W59" s="582"/>
      <c r="X59" s="582"/>
      <c r="Y59" s="582"/>
      <c r="Z59" s="582"/>
      <c r="AA59" s="582"/>
      <c r="AB59" s="582"/>
      <c r="AC59" s="582"/>
      <c r="AD59" s="582"/>
      <c r="AE59" s="582"/>
      <c r="AF59" s="582"/>
      <c r="AG59" s="582"/>
      <c r="AH59" s="582"/>
      <c r="AI59" s="582"/>
      <c r="AJ59" s="582"/>
      <c r="AK59" s="582"/>
      <c r="AL59" s="582"/>
      <c r="AM59" s="582"/>
      <c r="AN59" s="582"/>
      <c r="AO59" s="582"/>
      <c r="AP59" s="582"/>
      <c r="AQ59" s="582"/>
      <c r="AR59" s="582"/>
      <c r="AS59" s="582"/>
      <c r="AT59" s="582"/>
      <c r="AU59" s="582"/>
      <c r="AV59" s="582"/>
      <c r="AW59" s="582"/>
      <c r="AX59" s="582"/>
      <c r="AY59" s="582"/>
      <c r="AZ59" s="582"/>
      <c r="BA59" s="582"/>
      <c r="BB59" s="582"/>
      <c r="BC59" s="582"/>
      <c r="BD59" s="582"/>
      <c r="BE59" s="582"/>
      <c r="BF59" s="582"/>
      <c r="BG59" s="582"/>
      <c r="BH59" s="582"/>
      <c r="BI59" s="582"/>
      <c r="BJ59" s="582"/>
      <c r="BK59" s="582"/>
      <c r="BL59" s="582"/>
      <c r="BM59" s="582"/>
      <c r="BN59" s="582"/>
      <c r="BO59" s="582"/>
      <c r="BP59" s="582"/>
      <c r="BQ59" s="710"/>
    </row>
    <row r="60" spans="1:69">
      <c r="A60" s="583"/>
      <c r="B60" s="582"/>
      <c r="C60" s="582"/>
      <c r="D60" s="582"/>
      <c r="E60" s="582"/>
      <c r="F60" s="582"/>
      <c r="G60" s="582"/>
      <c r="H60" s="582"/>
      <c r="I60" s="582"/>
      <c r="J60" s="582"/>
      <c r="K60" s="582"/>
      <c r="L60" s="582"/>
      <c r="M60" s="582"/>
      <c r="N60" s="582"/>
      <c r="O60" s="582"/>
      <c r="P60" s="582"/>
      <c r="Q60" s="582"/>
      <c r="R60" s="582"/>
      <c r="S60" s="582"/>
      <c r="T60" s="582"/>
      <c r="U60" s="582"/>
      <c r="V60" s="582"/>
      <c r="W60" s="582"/>
      <c r="X60" s="582"/>
      <c r="Y60" s="582"/>
      <c r="Z60" s="582"/>
      <c r="AA60" s="582"/>
      <c r="AB60" s="582"/>
      <c r="AC60" s="582"/>
      <c r="AD60" s="582"/>
      <c r="AE60" s="582"/>
      <c r="AF60" s="582"/>
      <c r="AG60" s="582"/>
      <c r="AH60" s="582"/>
      <c r="AI60" s="582"/>
      <c r="AJ60" s="582"/>
      <c r="AK60" s="582"/>
      <c r="AL60" s="582"/>
      <c r="AM60" s="582"/>
      <c r="AN60" s="582"/>
      <c r="AO60" s="582"/>
      <c r="AP60" s="582"/>
      <c r="AQ60" s="582"/>
      <c r="AR60" s="582"/>
      <c r="AS60" s="582"/>
      <c r="AT60" s="582"/>
      <c r="AU60" s="582"/>
      <c r="AV60" s="582"/>
      <c r="AW60" s="582"/>
      <c r="AX60" s="582"/>
      <c r="AY60" s="582"/>
      <c r="AZ60" s="582"/>
      <c r="BA60" s="582"/>
      <c r="BB60" s="582"/>
      <c r="BC60" s="582"/>
      <c r="BD60" s="582"/>
      <c r="BE60" s="582"/>
      <c r="BF60" s="582"/>
      <c r="BG60" s="582"/>
      <c r="BH60" s="582"/>
      <c r="BI60" s="582"/>
      <c r="BJ60" s="582"/>
      <c r="BK60" s="582"/>
      <c r="BL60" s="582"/>
      <c r="BM60" s="582"/>
      <c r="BN60" s="582"/>
      <c r="BO60" s="582"/>
      <c r="BP60" s="582"/>
      <c r="BQ60" s="710"/>
    </row>
    <row r="61" spans="1:69">
      <c r="A61" s="583"/>
      <c r="B61" s="582"/>
      <c r="C61" s="582"/>
      <c r="D61" s="582"/>
      <c r="E61" s="582"/>
      <c r="F61" s="582"/>
      <c r="G61" s="582"/>
      <c r="H61" s="582"/>
      <c r="I61" s="582"/>
      <c r="J61" s="582"/>
      <c r="K61" s="582"/>
      <c r="L61" s="582"/>
      <c r="M61" s="582"/>
      <c r="N61" s="582"/>
      <c r="O61" s="582"/>
      <c r="P61" s="582"/>
      <c r="Q61" s="582"/>
      <c r="R61" s="582"/>
      <c r="S61" s="582"/>
      <c r="T61" s="582"/>
      <c r="U61" s="582"/>
      <c r="V61" s="582"/>
      <c r="W61" s="582"/>
      <c r="X61" s="582"/>
      <c r="Y61" s="582"/>
      <c r="Z61" s="582"/>
      <c r="AA61" s="582"/>
      <c r="AB61" s="582"/>
      <c r="AC61" s="582"/>
      <c r="AD61" s="582"/>
      <c r="AE61" s="582"/>
      <c r="AF61" s="582"/>
      <c r="AG61" s="582"/>
      <c r="AH61" s="582"/>
      <c r="AI61" s="582"/>
      <c r="AJ61" s="582"/>
      <c r="AK61" s="582"/>
      <c r="AL61" s="582"/>
      <c r="AM61" s="582"/>
      <c r="AN61" s="582"/>
      <c r="AO61" s="582"/>
      <c r="AP61" s="582"/>
      <c r="AQ61" s="582"/>
      <c r="AR61" s="582"/>
      <c r="AS61" s="582"/>
      <c r="AT61" s="582"/>
      <c r="AU61" s="582"/>
      <c r="AV61" s="582"/>
      <c r="AW61" s="582"/>
      <c r="AX61" s="582"/>
      <c r="AY61" s="582"/>
      <c r="AZ61" s="582"/>
      <c r="BA61" s="582"/>
      <c r="BB61" s="582"/>
      <c r="BC61" s="582"/>
      <c r="BD61" s="582"/>
      <c r="BE61" s="582"/>
      <c r="BF61" s="582"/>
      <c r="BG61" s="582"/>
      <c r="BH61" s="582"/>
      <c r="BI61" s="582"/>
      <c r="BJ61" s="582"/>
      <c r="BK61" s="582"/>
      <c r="BL61" s="582"/>
      <c r="BM61" s="582"/>
      <c r="BN61" s="582"/>
      <c r="BO61" s="582"/>
      <c r="BP61" s="582"/>
      <c r="BQ61" s="710"/>
    </row>
    <row r="62" spans="1:69">
      <c r="A62" s="583"/>
      <c r="B62" s="582"/>
      <c r="C62" s="582"/>
      <c r="D62" s="582"/>
      <c r="E62" s="582"/>
      <c r="F62" s="582"/>
      <c r="G62" s="582"/>
      <c r="H62" s="582"/>
      <c r="I62" s="582"/>
      <c r="J62" s="582"/>
      <c r="K62" s="582"/>
      <c r="L62" s="582"/>
      <c r="M62" s="582"/>
      <c r="N62" s="582"/>
      <c r="O62" s="582"/>
      <c r="P62" s="582"/>
      <c r="Q62" s="582"/>
      <c r="R62" s="582"/>
      <c r="S62" s="582"/>
      <c r="T62" s="582"/>
      <c r="U62" s="582"/>
      <c r="V62" s="582"/>
      <c r="W62" s="582"/>
      <c r="X62" s="582"/>
      <c r="Y62" s="582"/>
      <c r="Z62" s="582"/>
      <c r="AA62" s="582"/>
      <c r="AB62" s="582"/>
      <c r="AC62" s="582"/>
      <c r="AD62" s="582"/>
      <c r="AE62" s="582"/>
      <c r="AF62" s="582"/>
      <c r="AG62" s="582"/>
      <c r="AH62" s="582"/>
      <c r="AI62" s="582"/>
      <c r="AJ62" s="582"/>
      <c r="AK62" s="582"/>
      <c r="AL62" s="582"/>
      <c r="AM62" s="582"/>
      <c r="AN62" s="582"/>
      <c r="AO62" s="582"/>
      <c r="AP62" s="582"/>
      <c r="AQ62" s="582"/>
      <c r="AR62" s="582"/>
      <c r="AS62" s="582"/>
      <c r="AT62" s="582"/>
      <c r="AU62" s="582"/>
      <c r="AV62" s="582"/>
      <c r="AW62" s="582"/>
      <c r="AX62" s="582"/>
      <c r="AY62" s="582"/>
      <c r="AZ62" s="582"/>
      <c r="BA62" s="582"/>
      <c r="BB62" s="582"/>
      <c r="BC62" s="582"/>
      <c r="BD62" s="582"/>
      <c r="BE62" s="582"/>
      <c r="BF62" s="582"/>
      <c r="BG62" s="582"/>
      <c r="BH62" s="582"/>
      <c r="BI62" s="582"/>
      <c r="BJ62" s="582"/>
      <c r="BK62" s="582"/>
      <c r="BL62" s="582"/>
      <c r="BM62" s="582"/>
      <c r="BN62" s="582"/>
      <c r="BO62" s="582"/>
      <c r="BP62" s="582"/>
      <c r="BQ62" s="710"/>
    </row>
    <row r="63" spans="1:69">
      <c r="A63" s="583"/>
      <c r="B63" s="582"/>
      <c r="C63" s="582"/>
      <c r="D63" s="582"/>
      <c r="E63" s="582"/>
      <c r="F63" s="582"/>
      <c r="G63" s="582"/>
      <c r="H63" s="582"/>
      <c r="I63" s="582"/>
      <c r="J63" s="582"/>
      <c r="K63" s="582"/>
      <c r="L63" s="582"/>
      <c r="M63" s="582"/>
      <c r="N63" s="582"/>
      <c r="O63" s="582"/>
      <c r="P63" s="582"/>
      <c r="Q63" s="582"/>
      <c r="R63" s="582"/>
      <c r="S63" s="582"/>
      <c r="T63" s="582"/>
      <c r="U63" s="582"/>
      <c r="V63" s="582"/>
      <c r="W63" s="582"/>
      <c r="X63" s="582"/>
      <c r="Y63" s="582"/>
      <c r="Z63" s="582"/>
      <c r="AA63" s="582"/>
      <c r="AB63" s="582"/>
      <c r="AC63" s="582"/>
      <c r="AD63" s="582"/>
      <c r="AE63" s="582"/>
      <c r="AF63" s="582"/>
      <c r="AG63" s="582"/>
      <c r="AH63" s="582"/>
      <c r="AI63" s="582"/>
      <c r="AJ63" s="582"/>
      <c r="AK63" s="582"/>
      <c r="AL63" s="582"/>
      <c r="AM63" s="582"/>
      <c r="AN63" s="582"/>
      <c r="AO63" s="582"/>
      <c r="AP63" s="582"/>
      <c r="AQ63" s="582"/>
      <c r="AR63" s="582"/>
      <c r="AS63" s="582"/>
      <c r="AT63" s="582"/>
      <c r="AU63" s="582"/>
      <c r="AV63" s="582"/>
      <c r="AW63" s="582"/>
      <c r="AX63" s="582"/>
      <c r="AY63" s="582"/>
      <c r="AZ63" s="582"/>
      <c r="BA63" s="582"/>
      <c r="BB63" s="582"/>
      <c r="BC63" s="582"/>
      <c r="BD63" s="582"/>
      <c r="BE63" s="582"/>
      <c r="BF63" s="582"/>
      <c r="BG63" s="582"/>
      <c r="BH63" s="582"/>
      <c r="BI63" s="582"/>
      <c r="BJ63" s="582"/>
      <c r="BK63" s="582"/>
      <c r="BL63" s="582"/>
      <c r="BM63" s="582"/>
      <c r="BN63" s="582"/>
      <c r="BO63" s="582"/>
      <c r="BP63" s="582"/>
      <c r="BQ63" s="710"/>
    </row>
    <row r="64" spans="1:69">
      <c r="A64" s="583"/>
      <c r="B64" s="582"/>
      <c r="C64" s="582"/>
      <c r="D64" s="582"/>
      <c r="E64" s="582"/>
      <c r="F64" s="582"/>
      <c r="G64" s="582"/>
      <c r="H64" s="582"/>
      <c r="I64" s="582"/>
      <c r="J64" s="582"/>
      <c r="K64" s="582"/>
      <c r="L64" s="582"/>
      <c r="M64" s="582"/>
      <c r="N64" s="582"/>
      <c r="O64" s="582"/>
      <c r="P64" s="582"/>
      <c r="Q64" s="582"/>
      <c r="R64" s="582"/>
      <c r="S64" s="582"/>
      <c r="T64" s="582"/>
      <c r="U64" s="582"/>
      <c r="V64" s="582"/>
      <c r="W64" s="582"/>
      <c r="X64" s="582"/>
      <c r="Y64" s="582"/>
      <c r="Z64" s="582"/>
      <c r="AA64" s="582"/>
      <c r="AB64" s="582"/>
      <c r="AC64" s="582"/>
      <c r="AD64" s="582"/>
      <c r="AE64" s="582"/>
      <c r="AF64" s="582"/>
      <c r="AG64" s="582"/>
      <c r="AH64" s="582"/>
      <c r="AI64" s="582"/>
      <c r="AJ64" s="582"/>
      <c r="AK64" s="582"/>
      <c r="AL64" s="582"/>
      <c r="AM64" s="582"/>
      <c r="AN64" s="582"/>
      <c r="AO64" s="582"/>
      <c r="AP64" s="582"/>
      <c r="AQ64" s="582"/>
      <c r="AR64" s="582"/>
      <c r="AS64" s="582"/>
      <c r="AT64" s="582"/>
      <c r="AU64" s="582"/>
      <c r="AV64" s="582"/>
      <c r="AW64" s="582"/>
      <c r="AX64" s="582"/>
      <c r="AY64" s="582"/>
      <c r="AZ64" s="582"/>
      <c r="BA64" s="582"/>
      <c r="BB64" s="582"/>
      <c r="BC64" s="582"/>
      <c r="BD64" s="582"/>
      <c r="BE64" s="582"/>
      <c r="BF64" s="582"/>
      <c r="BG64" s="582"/>
      <c r="BH64" s="582"/>
      <c r="BI64" s="582"/>
      <c r="BJ64" s="582"/>
      <c r="BK64" s="582"/>
      <c r="BL64" s="582"/>
      <c r="BM64" s="582"/>
      <c r="BN64" s="582"/>
      <c r="BO64" s="582"/>
      <c r="BP64" s="582"/>
      <c r="BQ64" s="710"/>
    </row>
    <row r="65" spans="1:69">
      <c r="A65" s="583"/>
      <c r="B65" s="582"/>
      <c r="C65" s="582"/>
      <c r="D65" s="582"/>
      <c r="E65" s="582"/>
      <c r="F65" s="582"/>
      <c r="G65" s="582"/>
      <c r="H65" s="582"/>
      <c r="I65" s="582"/>
      <c r="J65" s="582"/>
      <c r="K65" s="582"/>
      <c r="L65" s="582"/>
      <c r="M65" s="582"/>
      <c r="N65" s="582"/>
      <c r="O65" s="582"/>
      <c r="P65" s="582"/>
      <c r="Q65" s="582"/>
      <c r="R65" s="582"/>
      <c r="S65" s="582"/>
      <c r="T65" s="582"/>
      <c r="U65" s="582"/>
      <c r="V65" s="582"/>
      <c r="W65" s="582"/>
      <c r="X65" s="582"/>
      <c r="Y65" s="582"/>
      <c r="Z65" s="582"/>
      <c r="AA65" s="582"/>
      <c r="AB65" s="582"/>
      <c r="AC65" s="582"/>
      <c r="AD65" s="582"/>
      <c r="AE65" s="582"/>
      <c r="AF65" s="582"/>
      <c r="AG65" s="582"/>
      <c r="AH65" s="582"/>
      <c r="AI65" s="582"/>
      <c r="AJ65" s="582"/>
      <c r="AK65" s="582"/>
      <c r="AL65" s="582"/>
      <c r="AM65" s="582"/>
      <c r="AN65" s="582"/>
      <c r="AO65" s="582"/>
      <c r="AP65" s="582"/>
      <c r="AQ65" s="582"/>
      <c r="AR65" s="582"/>
      <c r="AS65" s="582"/>
      <c r="AT65" s="582"/>
      <c r="AU65" s="582"/>
      <c r="AV65" s="582"/>
      <c r="AW65" s="582"/>
      <c r="AX65" s="582"/>
      <c r="AY65" s="582"/>
      <c r="AZ65" s="582"/>
      <c r="BA65" s="582"/>
      <c r="BB65" s="582"/>
      <c r="BC65" s="582"/>
      <c r="BD65" s="582"/>
      <c r="BE65" s="582"/>
      <c r="BF65" s="582"/>
      <c r="BG65" s="582"/>
      <c r="BH65" s="582"/>
      <c r="BI65" s="582"/>
      <c r="BJ65" s="582"/>
      <c r="BK65" s="582"/>
      <c r="BL65" s="582"/>
      <c r="BM65" s="582"/>
      <c r="BN65" s="582"/>
      <c r="BO65" s="582"/>
      <c r="BP65" s="582"/>
      <c r="BQ65" s="710"/>
    </row>
    <row r="66" spans="1:69">
      <c r="A66" s="583"/>
      <c r="B66" s="582"/>
      <c r="C66" s="582"/>
      <c r="D66" s="582"/>
      <c r="E66" s="582"/>
      <c r="F66" s="582"/>
      <c r="G66" s="582"/>
      <c r="H66" s="582"/>
      <c r="I66" s="582"/>
      <c r="J66" s="582"/>
      <c r="K66" s="582"/>
      <c r="L66" s="582"/>
      <c r="M66" s="582"/>
      <c r="N66" s="582"/>
      <c r="O66" s="582"/>
      <c r="P66" s="582"/>
      <c r="Q66" s="582"/>
      <c r="R66" s="582"/>
      <c r="S66" s="582"/>
      <c r="T66" s="582"/>
      <c r="U66" s="582"/>
      <c r="V66" s="582"/>
      <c r="W66" s="582"/>
      <c r="X66" s="582"/>
      <c r="Y66" s="582"/>
      <c r="Z66" s="582"/>
      <c r="AA66" s="582"/>
      <c r="AB66" s="582"/>
      <c r="AC66" s="582"/>
      <c r="AD66" s="582"/>
      <c r="AE66" s="582"/>
      <c r="AF66" s="582"/>
      <c r="AG66" s="582"/>
      <c r="AH66" s="582"/>
      <c r="AI66" s="582"/>
      <c r="AJ66" s="582"/>
      <c r="AK66" s="582"/>
      <c r="AL66" s="582"/>
      <c r="AM66" s="582"/>
      <c r="AN66" s="582"/>
      <c r="AO66" s="582"/>
      <c r="AP66" s="582"/>
      <c r="AQ66" s="582"/>
      <c r="AR66" s="582"/>
      <c r="AS66" s="582"/>
      <c r="AT66" s="582"/>
      <c r="AU66" s="582"/>
      <c r="AV66" s="582"/>
      <c r="AW66" s="582"/>
      <c r="AX66" s="582"/>
      <c r="AY66" s="582"/>
      <c r="AZ66" s="582"/>
      <c r="BA66" s="582"/>
      <c r="BB66" s="582"/>
      <c r="BC66" s="582"/>
      <c r="BD66" s="582"/>
      <c r="BE66" s="582"/>
      <c r="BF66" s="582"/>
      <c r="BG66" s="582"/>
      <c r="BH66" s="582"/>
      <c r="BI66" s="582"/>
      <c r="BJ66" s="582"/>
      <c r="BK66" s="582"/>
      <c r="BL66" s="582"/>
      <c r="BM66" s="582"/>
      <c r="BN66" s="582"/>
      <c r="BO66" s="582"/>
      <c r="BP66" s="582"/>
      <c r="BQ66" s="710"/>
    </row>
    <row r="67" spans="1:69">
      <c r="A67" s="583"/>
      <c r="B67" s="582"/>
      <c r="C67" s="582"/>
      <c r="D67" s="582"/>
      <c r="E67" s="582"/>
      <c r="F67" s="582"/>
      <c r="G67" s="582"/>
      <c r="H67" s="582"/>
      <c r="I67" s="582"/>
      <c r="J67" s="582"/>
      <c r="K67" s="582"/>
      <c r="L67" s="582"/>
      <c r="M67" s="582"/>
      <c r="N67" s="582"/>
      <c r="O67" s="582"/>
      <c r="P67" s="582"/>
      <c r="Q67" s="582"/>
      <c r="R67" s="582"/>
      <c r="S67" s="582"/>
      <c r="T67" s="582"/>
      <c r="U67" s="582"/>
      <c r="V67" s="582"/>
      <c r="W67" s="582"/>
      <c r="X67" s="582"/>
      <c r="Y67" s="582"/>
      <c r="Z67" s="582"/>
      <c r="AA67" s="582"/>
      <c r="AB67" s="582"/>
      <c r="AC67" s="582"/>
      <c r="AD67" s="582"/>
      <c r="AE67" s="582"/>
      <c r="AF67" s="582"/>
      <c r="AG67" s="582"/>
      <c r="AH67" s="582"/>
      <c r="AI67" s="582"/>
      <c r="AJ67" s="582"/>
      <c r="AK67" s="582"/>
      <c r="AL67" s="582"/>
      <c r="AM67" s="582"/>
      <c r="AN67" s="582"/>
      <c r="AO67" s="582"/>
      <c r="AP67" s="582"/>
      <c r="AQ67" s="582"/>
      <c r="AR67" s="582"/>
      <c r="AS67" s="582"/>
      <c r="AT67" s="582"/>
      <c r="AU67" s="582"/>
      <c r="AV67" s="582"/>
      <c r="AW67" s="582"/>
      <c r="AX67" s="582"/>
      <c r="AY67" s="582"/>
      <c r="AZ67" s="582"/>
      <c r="BA67" s="582"/>
      <c r="BB67" s="582"/>
      <c r="BC67" s="582"/>
      <c r="BD67" s="582"/>
      <c r="BE67" s="582"/>
      <c r="BF67" s="582"/>
      <c r="BG67" s="582"/>
      <c r="BH67" s="582"/>
      <c r="BI67" s="582"/>
      <c r="BJ67" s="582"/>
      <c r="BK67" s="582"/>
      <c r="BL67" s="582"/>
      <c r="BM67" s="582"/>
      <c r="BN67" s="582"/>
      <c r="BO67" s="582"/>
      <c r="BP67" s="582"/>
      <c r="BQ67" s="710"/>
    </row>
    <row r="68" spans="1:69">
      <c r="A68" s="583"/>
      <c r="B68" s="582"/>
      <c r="C68" s="582"/>
      <c r="D68" s="582"/>
      <c r="E68" s="582"/>
      <c r="F68" s="582"/>
      <c r="G68" s="582"/>
      <c r="H68" s="582"/>
      <c r="I68" s="582"/>
      <c r="J68" s="582"/>
      <c r="K68" s="582"/>
      <c r="L68" s="582"/>
      <c r="M68" s="582"/>
      <c r="N68" s="582"/>
      <c r="O68" s="582"/>
      <c r="P68" s="582"/>
      <c r="Q68" s="582"/>
      <c r="R68" s="582"/>
      <c r="S68" s="582"/>
      <c r="T68" s="582"/>
      <c r="U68" s="582"/>
      <c r="V68" s="582"/>
      <c r="W68" s="582"/>
      <c r="X68" s="582"/>
      <c r="Y68" s="582"/>
      <c r="Z68" s="582"/>
      <c r="AA68" s="582"/>
      <c r="AB68" s="582"/>
      <c r="AC68" s="582"/>
      <c r="AD68" s="582"/>
      <c r="AE68" s="582"/>
      <c r="AF68" s="582"/>
      <c r="AG68" s="582"/>
      <c r="AH68" s="582"/>
      <c r="AI68" s="582"/>
      <c r="AJ68" s="582"/>
      <c r="AK68" s="582"/>
      <c r="AL68" s="582"/>
      <c r="AM68" s="582"/>
      <c r="AN68" s="582"/>
      <c r="AO68" s="582"/>
      <c r="AP68" s="582"/>
      <c r="AQ68" s="582"/>
      <c r="AR68" s="582"/>
      <c r="AS68" s="582"/>
      <c r="AT68" s="582"/>
      <c r="AU68" s="582"/>
      <c r="AV68" s="582"/>
      <c r="AW68" s="582"/>
      <c r="AX68" s="582"/>
      <c r="AY68" s="582"/>
      <c r="AZ68" s="582"/>
      <c r="BA68" s="582"/>
      <c r="BB68" s="582"/>
      <c r="BC68" s="582"/>
      <c r="BD68" s="582"/>
      <c r="BE68" s="582"/>
      <c r="BF68" s="582"/>
      <c r="BG68" s="582"/>
      <c r="BH68" s="582"/>
      <c r="BI68" s="582"/>
      <c r="BJ68" s="582"/>
      <c r="BK68" s="582"/>
      <c r="BL68" s="582"/>
      <c r="BM68" s="582"/>
      <c r="BN68" s="582"/>
      <c r="BO68" s="582"/>
      <c r="BP68" s="582"/>
      <c r="BQ68" s="710"/>
    </row>
    <row r="69" spans="1:69">
      <c r="A69" s="583"/>
      <c r="B69" s="582"/>
      <c r="C69" s="582"/>
      <c r="D69" s="582"/>
      <c r="E69" s="582"/>
      <c r="F69" s="582"/>
      <c r="G69" s="582"/>
      <c r="H69" s="582"/>
      <c r="I69" s="582"/>
      <c r="J69" s="582"/>
      <c r="K69" s="582"/>
      <c r="L69" s="582"/>
      <c r="M69" s="582"/>
      <c r="N69" s="582"/>
      <c r="O69" s="582"/>
      <c r="P69" s="582"/>
      <c r="Q69" s="582"/>
      <c r="R69" s="582"/>
      <c r="S69" s="582"/>
      <c r="T69" s="582"/>
      <c r="U69" s="582"/>
      <c r="V69" s="582"/>
      <c r="W69" s="582"/>
      <c r="X69" s="582"/>
      <c r="Y69" s="582"/>
      <c r="Z69" s="582"/>
      <c r="AA69" s="582"/>
      <c r="AB69" s="582"/>
      <c r="AC69" s="582"/>
      <c r="AD69" s="582"/>
      <c r="AE69" s="582"/>
      <c r="AF69" s="582"/>
      <c r="AG69" s="582"/>
      <c r="AH69" s="582"/>
      <c r="AI69" s="582"/>
      <c r="AJ69" s="582"/>
      <c r="AK69" s="582"/>
      <c r="AL69" s="582"/>
      <c r="AM69" s="582"/>
      <c r="AN69" s="582"/>
      <c r="AO69" s="582"/>
      <c r="AP69" s="582"/>
      <c r="AQ69" s="582"/>
      <c r="AR69" s="582"/>
      <c r="AS69" s="582"/>
      <c r="AT69" s="582"/>
      <c r="AU69" s="582"/>
      <c r="AV69" s="582"/>
      <c r="AW69" s="582"/>
      <c r="AX69" s="582"/>
      <c r="AY69" s="582"/>
      <c r="AZ69" s="582"/>
      <c r="BA69" s="582"/>
      <c r="BB69" s="582"/>
      <c r="BC69" s="582"/>
      <c r="BD69" s="582"/>
      <c r="BE69" s="582"/>
      <c r="BF69" s="582"/>
      <c r="BG69" s="582"/>
      <c r="BH69" s="582"/>
      <c r="BI69" s="582"/>
      <c r="BJ69" s="582"/>
      <c r="BK69" s="582"/>
      <c r="BL69" s="582"/>
      <c r="BM69" s="582"/>
      <c r="BN69" s="582"/>
      <c r="BO69" s="582"/>
      <c r="BP69" s="582"/>
      <c r="BQ69" s="710"/>
    </row>
    <row r="70" spans="1:69">
      <c r="A70" s="583"/>
      <c r="B70" s="582"/>
      <c r="C70" s="582"/>
      <c r="D70" s="582"/>
      <c r="E70" s="582"/>
      <c r="F70" s="582"/>
      <c r="G70" s="582"/>
      <c r="H70" s="582"/>
      <c r="I70" s="582"/>
      <c r="J70" s="582"/>
      <c r="K70" s="582"/>
      <c r="L70" s="582"/>
      <c r="M70" s="582"/>
      <c r="N70" s="582"/>
      <c r="O70" s="582"/>
      <c r="P70" s="582"/>
      <c r="Q70" s="582"/>
      <c r="R70" s="582"/>
      <c r="S70" s="582"/>
      <c r="T70" s="582"/>
      <c r="U70" s="582"/>
      <c r="V70" s="582"/>
      <c r="W70" s="582"/>
      <c r="X70" s="582"/>
      <c r="Y70" s="582"/>
      <c r="Z70" s="582"/>
      <c r="AA70" s="582"/>
      <c r="AB70" s="582"/>
      <c r="AC70" s="582"/>
      <c r="AD70" s="582"/>
      <c r="AE70" s="582"/>
      <c r="AF70" s="582"/>
      <c r="AG70" s="582"/>
      <c r="AH70" s="582"/>
      <c r="AI70" s="582"/>
      <c r="AJ70" s="582"/>
      <c r="AK70" s="582"/>
      <c r="AL70" s="582"/>
      <c r="AM70" s="582"/>
      <c r="AN70" s="582"/>
      <c r="AO70" s="582"/>
      <c r="AP70" s="582"/>
      <c r="AQ70" s="582"/>
      <c r="AR70" s="582"/>
      <c r="AS70" s="582"/>
      <c r="AT70" s="582"/>
      <c r="AU70" s="582"/>
      <c r="AV70" s="582"/>
      <c r="AW70" s="582"/>
      <c r="AX70" s="582"/>
      <c r="AY70" s="582"/>
      <c r="AZ70" s="582"/>
      <c r="BA70" s="582"/>
      <c r="BB70" s="582"/>
      <c r="BC70" s="582"/>
      <c r="BD70" s="582"/>
      <c r="BE70" s="582"/>
      <c r="BF70" s="582"/>
      <c r="BG70" s="582"/>
      <c r="BH70" s="582"/>
      <c r="BI70" s="582"/>
      <c r="BJ70" s="582"/>
      <c r="BK70" s="582"/>
      <c r="BL70" s="582"/>
      <c r="BM70" s="582"/>
      <c r="BN70" s="582"/>
      <c r="BO70" s="582"/>
      <c r="BP70" s="582"/>
      <c r="BQ70" s="710"/>
    </row>
    <row r="71" spans="1:69">
      <c r="A71" s="583"/>
      <c r="B71" s="582"/>
      <c r="C71" s="582"/>
      <c r="D71" s="582"/>
      <c r="E71" s="582"/>
      <c r="F71" s="582"/>
      <c r="G71" s="582"/>
      <c r="H71" s="582"/>
      <c r="I71" s="582"/>
      <c r="J71" s="582"/>
      <c r="K71" s="582"/>
      <c r="L71" s="582"/>
      <c r="M71" s="582"/>
      <c r="N71" s="582"/>
      <c r="O71" s="582"/>
      <c r="P71" s="582"/>
      <c r="Q71" s="582"/>
      <c r="R71" s="582"/>
      <c r="S71" s="582"/>
      <c r="T71" s="582"/>
      <c r="U71" s="582"/>
      <c r="V71" s="582"/>
      <c r="W71" s="582"/>
      <c r="X71" s="582"/>
      <c r="Y71" s="582"/>
      <c r="Z71" s="582"/>
      <c r="AA71" s="582"/>
      <c r="AB71" s="582"/>
      <c r="AC71" s="582"/>
      <c r="AD71" s="582"/>
      <c r="AE71" s="582"/>
      <c r="AF71" s="582"/>
      <c r="AG71" s="582"/>
      <c r="AH71" s="582"/>
      <c r="AI71" s="582"/>
      <c r="AJ71" s="582"/>
      <c r="AK71" s="582"/>
      <c r="AL71" s="582"/>
      <c r="AM71" s="582"/>
      <c r="AN71" s="582"/>
      <c r="AO71" s="582"/>
      <c r="AP71" s="582"/>
      <c r="AQ71" s="582"/>
      <c r="AR71" s="582"/>
      <c r="AS71" s="582"/>
      <c r="AT71" s="582"/>
      <c r="AU71" s="582"/>
      <c r="AV71" s="582"/>
      <c r="AW71" s="582"/>
      <c r="AX71" s="582"/>
      <c r="AY71" s="582"/>
      <c r="AZ71" s="582"/>
      <c r="BA71" s="582"/>
      <c r="BB71" s="582"/>
      <c r="BC71" s="582"/>
      <c r="BD71" s="582"/>
      <c r="BE71" s="582"/>
      <c r="BF71" s="582"/>
      <c r="BG71" s="582"/>
      <c r="BH71" s="582"/>
      <c r="BI71" s="582"/>
      <c r="BJ71" s="582"/>
      <c r="BK71" s="582"/>
      <c r="BL71" s="582"/>
      <c r="BM71" s="582"/>
      <c r="BN71" s="582"/>
      <c r="BO71" s="582"/>
      <c r="BP71" s="582"/>
      <c r="BQ71" s="710"/>
    </row>
    <row r="72" spans="1:69">
      <c r="A72" s="583"/>
      <c r="B72" s="582"/>
      <c r="C72" s="582"/>
      <c r="D72" s="582"/>
      <c r="E72" s="582"/>
      <c r="F72" s="582"/>
      <c r="G72" s="582"/>
      <c r="H72" s="582"/>
      <c r="I72" s="582"/>
      <c r="J72" s="582"/>
      <c r="K72" s="582"/>
      <c r="L72" s="582"/>
      <c r="M72" s="582"/>
      <c r="N72" s="582"/>
      <c r="O72" s="582"/>
      <c r="P72" s="582"/>
      <c r="Q72" s="582"/>
      <c r="R72" s="582"/>
      <c r="S72" s="582"/>
      <c r="T72" s="582"/>
      <c r="U72" s="582"/>
      <c r="V72" s="582"/>
      <c r="W72" s="582"/>
      <c r="X72" s="582"/>
      <c r="Y72" s="582"/>
      <c r="Z72" s="582"/>
      <c r="AA72" s="582"/>
      <c r="AB72" s="582"/>
      <c r="AC72" s="582"/>
      <c r="AD72" s="582"/>
      <c r="AE72" s="582"/>
      <c r="AF72" s="582"/>
      <c r="AG72" s="582"/>
      <c r="AH72" s="582"/>
      <c r="AI72" s="582"/>
      <c r="AJ72" s="582"/>
      <c r="AK72" s="582"/>
      <c r="AL72" s="582"/>
      <c r="AM72" s="582"/>
      <c r="AN72" s="582"/>
      <c r="AO72" s="582"/>
      <c r="AP72" s="582"/>
      <c r="AQ72" s="582"/>
      <c r="AR72" s="582"/>
      <c r="AS72" s="582"/>
      <c r="AT72" s="582"/>
      <c r="AU72" s="582"/>
      <c r="AV72" s="582"/>
      <c r="AW72" s="582"/>
      <c r="AX72" s="582"/>
      <c r="AY72" s="582"/>
      <c r="AZ72" s="582"/>
      <c r="BA72" s="582"/>
      <c r="BB72" s="582"/>
      <c r="BC72" s="582"/>
      <c r="BD72" s="582"/>
      <c r="BE72" s="582"/>
      <c r="BF72" s="582"/>
      <c r="BG72" s="582"/>
      <c r="BH72" s="582"/>
      <c r="BI72" s="582"/>
      <c r="BJ72" s="582"/>
      <c r="BK72" s="582"/>
      <c r="BL72" s="582"/>
      <c r="BM72" s="582"/>
      <c r="BN72" s="582"/>
      <c r="BO72" s="582"/>
      <c r="BP72" s="582"/>
      <c r="BQ72" s="710"/>
    </row>
    <row r="73" spans="1:69">
      <c r="A73" s="583"/>
      <c r="B73" s="582"/>
      <c r="C73" s="582"/>
      <c r="D73" s="582"/>
      <c r="E73" s="582"/>
      <c r="F73" s="582"/>
      <c r="G73" s="582"/>
      <c r="H73" s="582"/>
      <c r="I73" s="582"/>
      <c r="J73" s="582"/>
      <c r="K73" s="582"/>
      <c r="L73" s="582"/>
      <c r="M73" s="582"/>
      <c r="N73" s="582"/>
      <c r="O73" s="582"/>
      <c r="P73" s="582"/>
      <c r="Q73" s="582"/>
      <c r="R73" s="582"/>
      <c r="S73" s="582"/>
      <c r="T73" s="582"/>
      <c r="U73" s="582"/>
      <c r="V73" s="582"/>
      <c r="W73" s="582"/>
      <c r="X73" s="582"/>
      <c r="Y73" s="582"/>
      <c r="Z73" s="582"/>
      <c r="AA73" s="582"/>
      <c r="AB73" s="582"/>
      <c r="AC73" s="582"/>
      <c r="AD73" s="582"/>
      <c r="AE73" s="582"/>
      <c r="AF73" s="582"/>
      <c r="AG73" s="582"/>
      <c r="AH73" s="582"/>
      <c r="AI73" s="582"/>
      <c r="AJ73" s="582"/>
      <c r="AK73" s="582"/>
      <c r="AL73" s="582"/>
      <c r="AM73" s="582"/>
      <c r="AN73" s="582"/>
      <c r="AO73" s="582"/>
      <c r="AP73" s="582"/>
      <c r="AQ73" s="582"/>
      <c r="AR73" s="582"/>
      <c r="AS73" s="582"/>
      <c r="AT73" s="582"/>
      <c r="AU73" s="582"/>
      <c r="AV73" s="582"/>
      <c r="AW73" s="582"/>
      <c r="AX73" s="582"/>
      <c r="AY73" s="582"/>
      <c r="AZ73" s="582"/>
      <c r="BA73" s="582"/>
      <c r="BB73" s="582"/>
      <c r="BC73" s="582"/>
      <c r="BD73" s="582"/>
      <c r="BE73" s="582"/>
      <c r="BF73" s="582"/>
      <c r="BG73" s="582"/>
      <c r="BH73" s="582"/>
      <c r="BI73" s="582"/>
      <c r="BJ73" s="582"/>
      <c r="BK73" s="582"/>
      <c r="BL73" s="582"/>
      <c r="BM73" s="582"/>
      <c r="BN73" s="582"/>
      <c r="BO73" s="582"/>
      <c r="BP73" s="582"/>
      <c r="BQ73" s="710"/>
    </row>
    <row r="74" spans="1:69">
      <c r="A74" s="583"/>
      <c r="B74" s="582"/>
      <c r="C74" s="582"/>
      <c r="D74" s="582"/>
      <c r="E74" s="582"/>
      <c r="F74" s="582"/>
      <c r="G74" s="582"/>
      <c r="H74" s="582"/>
      <c r="I74" s="582"/>
      <c r="J74" s="582"/>
      <c r="K74" s="582"/>
      <c r="L74" s="582"/>
      <c r="M74" s="582"/>
      <c r="N74" s="582"/>
      <c r="O74" s="582"/>
      <c r="P74" s="582"/>
      <c r="Q74" s="582"/>
      <c r="R74" s="582"/>
      <c r="S74" s="582"/>
      <c r="T74" s="582"/>
      <c r="U74" s="582"/>
      <c r="V74" s="582"/>
      <c r="W74" s="582"/>
      <c r="X74" s="582"/>
      <c r="Y74" s="582"/>
      <c r="Z74" s="582"/>
      <c r="AA74" s="582"/>
      <c r="AB74" s="582"/>
      <c r="AC74" s="582"/>
      <c r="AD74" s="582"/>
      <c r="AE74" s="582"/>
      <c r="AF74" s="582"/>
      <c r="AG74" s="582"/>
      <c r="AH74" s="582"/>
      <c r="AI74" s="582"/>
      <c r="AJ74" s="582"/>
      <c r="AK74" s="582"/>
      <c r="AL74" s="582"/>
      <c r="AM74" s="582"/>
      <c r="AN74" s="582"/>
      <c r="AO74" s="582"/>
      <c r="AP74" s="582"/>
      <c r="AQ74" s="582"/>
      <c r="AR74" s="582"/>
      <c r="AS74" s="582"/>
      <c r="AT74" s="582"/>
      <c r="AU74" s="582"/>
      <c r="AV74" s="582"/>
      <c r="AW74" s="582"/>
      <c r="AX74" s="582"/>
      <c r="AY74" s="582"/>
      <c r="AZ74" s="582"/>
      <c r="BA74" s="582"/>
      <c r="BB74" s="582"/>
      <c r="BC74" s="582"/>
      <c r="BD74" s="582"/>
      <c r="BE74" s="582"/>
      <c r="BF74" s="582"/>
      <c r="BG74" s="582"/>
      <c r="BH74" s="582"/>
      <c r="BI74" s="582"/>
      <c r="BJ74" s="582"/>
      <c r="BK74" s="582"/>
      <c r="BL74" s="582"/>
      <c r="BM74" s="582"/>
      <c r="BN74" s="582"/>
      <c r="BO74" s="582"/>
      <c r="BP74" s="582"/>
      <c r="BQ74" s="710"/>
    </row>
    <row r="75" spans="1:69">
      <c r="A75" s="583"/>
      <c r="B75" s="582"/>
      <c r="C75" s="582"/>
      <c r="D75" s="582"/>
      <c r="E75" s="582"/>
      <c r="F75" s="582"/>
      <c r="G75" s="582"/>
      <c r="H75" s="582"/>
      <c r="I75" s="582"/>
      <c r="J75" s="582"/>
      <c r="K75" s="582"/>
      <c r="L75" s="582"/>
      <c r="M75" s="582"/>
      <c r="N75" s="582"/>
      <c r="O75" s="582"/>
      <c r="P75" s="582"/>
      <c r="Q75" s="582"/>
      <c r="R75" s="582"/>
      <c r="S75" s="582"/>
      <c r="T75" s="582"/>
      <c r="U75" s="582"/>
      <c r="V75" s="582"/>
      <c r="W75" s="582"/>
      <c r="X75" s="582"/>
      <c r="Y75" s="582"/>
      <c r="Z75" s="582"/>
      <c r="AA75" s="582"/>
      <c r="AB75" s="582"/>
      <c r="AC75" s="582"/>
      <c r="AD75" s="582"/>
      <c r="AE75" s="582"/>
      <c r="AF75" s="582"/>
      <c r="AG75" s="582"/>
      <c r="AH75" s="582"/>
      <c r="AI75" s="582"/>
      <c r="AJ75" s="582"/>
      <c r="AK75" s="582"/>
      <c r="AL75" s="582"/>
      <c r="AM75" s="582"/>
      <c r="AN75" s="582"/>
      <c r="AO75" s="582"/>
      <c r="AP75" s="582"/>
      <c r="AQ75" s="582"/>
      <c r="AR75" s="582"/>
      <c r="AS75" s="582"/>
      <c r="AT75" s="582"/>
      <c r="AU75" s="582"/>
      <c r="AV75" s="582"/>
      <c r="AW75" s="582"/>
      <c r="AX75" s="582"/>
      <c r="AY75" s="582"/>
      <c r="AZ75" s="582"/>
      <c r="BA75" s="582"/>
      <c r="BB75" s="582"/>
      <c r="BC75" s="582"/>
      <c r="BD75" s="582"/>
      <c r="BE75" s="582"/>
      <c r="BF75" s="582"/>
      <c r="BG75" s="582"/>
      <c r="BH75" s="582"/>
      <c r="BI75" s="582"/>
      <c r="BJ75" s="582"/>
      <c r="BK75" s="582"/>
      <c r="BL75" s="582"/>
      <c r="BM75" s="582"/>
      <c r="BN75" s="582"/>
      <c r="BO75" s="582"/>
      <c r="BP75" s="582"/>
      <c r="BQ75" s="710"/>
    </row>
    <row r="76" spans="1:69">
      <c r="A76" s="583"/>
      <c r="B76" s="582"/>
      <c r="C76" s="582"/>
      <c r="D76" s="582"/>
      <c r="E76" s="582"/>
      <c r="F76" s="582"/>
      <c r="G76" s="582"/>
      <c r="H76" s="582"/>
      <c r="I76" s="582"/>
      <c r="J76" s="582"/>
      <c r="K76" s="582"/>
      <c r="L76" s="582"/>
      <c r="M76" s="582"/>
      <c r="N76" s="582"/>
      <c r="O76" s="582"/>
      <c r="P76" s="582"/>
      <c r="Q76" s="582"/>
      <c r="R76" s="582"/>
      <c r="S76" s="582"/>
      <c r="T76" s="582"/>
      <c r="U76" s="582"/>
      <c r="V76" s="582"/>
      <c r="W76" s="582"/>
      <c r="X76" s="582"/>
      <c r="Y76" s="582"/>
      <c r="Z76" s="582"/>
      <c r="AA76" s="582"/>
      <c r="AB76" s="582"/>
      <c r="AC76" s="582"/>
      <c r="AD76" s="582"/>
      <c r="AE76" s="582"/>
      <c r="AF76" s="582"/>
      <c r="AG76" s="582"/>
      <c r="AH76" s="582"/>
      <c r="AI76" s="582"/>
      <c r="AJ76" s="582"/>
      <c r="AK76" s="582"/>
      <c r="AL76" s="582"/>
      <c r="AM76" s="582"/>
      <c r="AN76" s="582"/>
      <c r="AO76" s="582"/>
      <c r="AP76" s="582"/>
      <c r="AQ76" s="582"/>
      <c r="AR76" s="582"/>
      <c r="AS76" s="582"/>
      <c r="AT76" s="582"/>
      <c r="AU76" s="582"/>
      <c r="AV76" s="582"/>
      <c r="AW76" s="582"/>
      <c r="AX76" s="582"/>
      <c r="AY76" s="582"/>
      <c r="AZ76" s="582"/>
      <c r="BA76" s="582"/>
      <c r="BB76" s="582"/>
      <c r="BC76" s="582"/>
      <c r="BD76" s="582"/>
      <c r="BE76" s="582"/>
      <c r="BF76" s="582"/>
      <c r="BG76" s="582"/>
      <c r="BH76" s="582"/>
      <c r="BI76" s="582"/>
      <c r="BJ76" s="582"/>
      <c r="BK76" s="582"/>
      <c r="BL76" s="582"/>
      <c r="BM76" s="582"/>
      <c r="BN76" s="582"/>
      <c r="BO76" s="582"/>
      <c r="BP76" s="582"/>
      <c r="BQ76" s="710"/>
    </row>
    <row r="77" spans="1:69">
      <c r="A77" s="583"/>
      <c r="B77" s="582"/>
      <c r="C77" s="582"/>
      <c r="D77" s="582"/>
      <c r="E77" s="582"/>
      <c r="F77" s="582"/>
      <c r="G77" s="582"/>
      <c r="H77" s="582"/>
      <c r="I77" s="582"/>
      <c r="J77" s="582"/>
      <c r="K77" s="582"/>
      <c r="L77" s="582"/>
      <c r="M77" s="582"/>
      <c r="N77" s="582"/>
      <c r="O77" s="582"/>
      <c r="P77" s="582"/>
      <c r="Q77" s="582"/>
      <c r="R77" s="582"/>
      <c r="S77" s="582"/>
      <c r="T77" s="582"/>
      <c r="U77" s="582"/>
      <c r="V77" s="582"/>
      <c r="W77" s="582"/>
      <c r="X77" s="582"/>
      <c r="Y77" s="582"/>
      <c r="Z77" s="582"/>
      <c r="AA77" s="582"/>
      <c r="AB77" s="582"/>
      <c r="AC77" s="582"/>
      <c r="AD77" s="582"/>
      <c r="AE77" s="582"/>
      <c r="AF77" s="582"/>
      <c r="AG77" s="582"/>
      <c r="AH77" s="582"/>
      <c r="AI77" s="582"/>
      <c r="AJ77" s="582"/>
      <c r="AK77" s="582"/>
      <c r="AL77" s="582"/>
      <c r="AM77" s="582"/>
      <c r="AN77" s="582"/>
      <c r="AO77" s="582"/>
      <c r="AP77" s="582"/>
      <c r="AQ77" s="582"/>
      <c r="AR77" s="582"/>
      <c r="AS77" s="582"/>
      <c r="AT77" s="582"/>
      <c r="AU77" s="582"/>
      <c r="AV77" s="582"/>
      <c r="AW77" s="582"/>
      <c r="AX77" s="582"/>
      <c r="AY77" s="582"/>
      <c r="AZ77" s="582"/>
      <c r="BA77" s="582"/>
      <c r="BB77" s="582"/>
      <c r="BC77" s="582"/>
      <c r="BD77" s="582"/>
      <c r="BE77" s="582"/>
      <c r="BF77" s="582"/>
      <c r="BG77" s="582"/>
      <c r="BH77" s="582"/>
      <c r="BI77" s="582"/>
      <c r="BJ77" s="582"/>
      <c r="BK77" s="582"/>
      <c r="BL77" s="582"/>
      <c r="BM77" s="582"/>
      <c r="BN77" s="582"/>
      <c r="BO77" s="582"/>
      <c r="BP77" s="582"/>
      <c r="BQ77" s="710"/>
    </row>
    <row r="78" spans="1:69">
      <c r="A78" s="583"/>
      <c r="B78" s="582"/>
      <c r="C78" s="582"/>
      <c r="D78" s="582"/>
      <c r="E78" s="582"/>
      <c r="F78" s="582"/>
      <c r="G78" s="582"/>
      <c r="H78" s="582"/>
      <c r="I78" s="582"/>
      <c r="J78" s="582"/>
      <c r="K78" s="582"/>
      <c r="L78" s="582"/>
      <c r="M78" s="582"/>
      <c r="N78" s="582"/>
      <c r="O78" s="582"/>
      <c r="P78" s="582"/>
      <c r="Q78" s="582"/>
      <c r="R78" s="582"/>
      <c r="S78" s="582"/>
      <c r="T78" s="582"/>
      <c r="U78" s="582"/>
      <c r="V78" s="582"/>
      <c r="W78" s="582"/>
      <c r="X78" s="582"/>
      <c r="Y78" s="582"/>
      <c r="Z78" s="582"/>
      <c r="AA78" s="582"/>
      <c r="AB78" s="582"/>
      <c r="AC78" s="582"/>
      <c r="AD78" s="582"/>
      <c r="AE78" s="582"/>
      <c r="AF78" s="582"/>
      <c r="AG78" s="582"/>
      <c r="AH78" s="582"/>
      <c r="AI78" s="582"/>
      <c r="AJ78" s="582"/>
      <c r="AK78" s="582"/>
      <c r="AL78" s="582"/>
      <c r="AM78" s="582"/>
      <c r="AN78" s="582"/>
      <c r="AO78" s="582"/>
      <c r="AP78" s="582"/>
      <c r="AQ78" s="582"/>
      <c r="AR78" s="582"/>
      <c r="AS78" s="582"/>
      <c r="AT78" s="582"/>
      <c r="AU78" s="582"/>
      <c r="AV78" s="582"/>
      <c r="AW78" s="582"/>
      <c r="AX78" s="582"/>
      <c r="AY78" s="582"/>
      <c r="AZ78" s="582"/>
      <c r="BA78" s="582"/>
      <c r="BB78" s="582"/>
      <c r="BC78" s="582"/>
      <c r="BD78" s="582"/>
      <c r="BE78" s="582"/>
      <c r="BF78" s="582"/>
      <c r="BG78" s="582"/>
      <c r="BH78" s="582"/>
      <c r="BI78" s="582"/>
      <c r="BJ78" s="582"/>
      <c r="BK78" s="582"/>
      <c r="BL78" s="582"/>
      <c r="BM78" s="582"/>
      <c r="BN78" s="582"/>
      <c r="BO78" s="582"/>
      <c r="BP78" s="582"/>
      <c r="BQ78" s="710"/>
    </row>
    <row r="79" spans="1:69">
      <c r="A79" s="583"/>
      <c r="B79" s="582"/>
      <c r="C79" s="582"/>
      <c r="D79" s="582"/>
      <c r="E79" s="582"/>
      <c r="F79" s="582"/>
      <c r="G79" s="582"/>
      <c r="H79" s="582"/>
      <c r="I79" s="582"/>
      <c r="J79" s="582"/>
      <c r="K79" s="582"/>
      <c r="L79" s="582"/>
      <c r="M79" s="582"/>
      <c r="N79" s="582"/>
      <c r="O79" s="582"/>
      <c r="P79" s="582"/>
      <c r="Q79" s="582"/>
      <c r="R79" s="582"/>
      <c r="S79" s="582"/>
      <c r="T79" s="582"/>
      <c r="U79" s="582"/>
      <c r="V79" s="582"/>
      <c r="W79" s="582"/>
      <c r="X79" s="582"/>
      <c r="Y79" s="582"/>
      <c r="Z79" s="582"/>
      <c r="AA79" s="582"/>
      <c r="AB79" s="582"/>
      <c r="AC79" s="582"/>
      <c r="AD79" s="582"/>
      <c r="AE79" s="582"/>
      <c r="AF79" s="582"/>
      <c r="AG79" s="582"/>
      <c r="AH79" s="582"/>
      <c r="AI79" s="582"/>
      <c r="AJ79" s="582"/>
      <c r="AK79" s="582"/>
      <c r="AL79" s="582"/>
      <c r="AM79" s="582"/>
      <c r="AN79" s="582"/>
      <c r="AO79" s="582"/>
      <c r="AP79" s="582"/>
      <c r="AQ79" s="582"/>
      <c r="AR79" s="582"/>
      <c r="AS79" s="582"/>
      <c r="AT79" s="582"/>
      <c r="AU79" s="582"/>
      <c r="AV79" s="582"/>
      <c r="AW79" s="582"/>
      <c r="AX79" s="582"/>
      <c r="AY79" s="582"/>
      <c r="AZ79" s="582"/>
      <c r="BA79" s="582"/>
      <c r="BB79" s="582"/>
      <c r="BC79" s="582"/>
      <c r="BD79" s="582"/>
      <c r="BE79" s="582"/>
      <c r="BF79" s="582"/>
      <c r="BG79" s="582"/>
      <c r="BH79" s="582"/>
      <c r="BI79" s="582"/>
      <c r="BJ79" s="582"/>
      <c r="BK79" s="582"/>
      <c r="BL79" s="582"/>
      <c r="BM79" s="582"/>
      <c r="BN79" s="582"/>
      <c r="BO79" s="582"/>
      <c r="BP79" s="582"/>
      <c r="BQ79" s="710"/>
    </row>
    <row r="80" spans="1:69">
      <c r="A80" s="583"/>
      <c r="B80" s="582"/>
      <c r="C80" s="582"/>
      <c r="D80" s="582"/>
      <c r="E80" s="582"/>
      <c r="F80" s="582"/>
      <c r="G80" s="582"/>
      <c r="H80" s="582"/>
      <c r="I80" s="582"/>
      <c r="J80" s="582"/>
      <c r="K80" s="582"/>
      <c r="L80" s="582"/>
      <c r="M80" s="582"/>
      <c r="N80" s="582"/>
      <c r="O80" s="582"/>
      <c r="P80" s="582"/>
      <c r="Q80" s="582"/>
      <c r="R80" s="582"/>
      <c r="S80" s="582"/>
      <c r="T80" s="582"/>
      <c r="U80" s="582"/>
      <c r="V80" s="582"/>
      <c r="W80" s="582"/>
      <c r="X80" s="582"/>
      <c r="Y80" s="582"/>
      <c r="Z80" s="582"/>
      <c r="AA80" s="582"/>
      <c r="AB80" s="582"/>
      <c r="AC80" s="582"/>
      <c r="AD80" s="582"/>
      <c r="AE80" s="582"/>
      <c r="AF80" s="582"/>
      <c r="AG80" s="582"/>
      <c r="AH80" s="582"/>
      <c r="AI80" s="582"/>
      <c r="AJ80" s="582"/>
      <c r="AK80" s="582"/>
      <c r="AL80" s="582"/>
      <c r="AM80" s="582"/>
      <c r="AN80" s="582"/>
      <c r="AO80" s="582"/>
      <c r="AP80" s="582"/>
      <c r="AQ80" s="582"/>
      <c r="AR80" s="582"/>
      <c r="AS80" s="582"/>
      <c r="AT80" s="582"/>
      <c r="AU80" s="582"/>
      <c r="AV80" s="582"/>
      <c r="AW80" s="582"/>
      <c r="AX80" s="582"/>
      <c r="AY80" s="582"/>
      <c r="AZ80" s="582"/>
      <c r="BA80" s="582"/>
      <c r="BB80" s="582"/>
      <c r="BC80" s="582"/>
      <c r="BD80" s="582"/>
      <c r="BE80" s="582"/>
      <c r="BF80" s="582"/>
      <c r="BG80" s="582"/>
      <c r="BH80" s="582"/>
      <c r="BI80" s="582"/>
      <c r="BJ80" s="582"/>
      <c r="BK80" s="582"/>
      <c r="BL80" s="582"/>
      <c r="BM80" s="582"/>
      <c r="BN80" s="582"/>
      <c r="BO80" s="582"/>
      <c r="BP80" s="582"/>
      <c r="BQ80" s="710"/>
    </row>
    <row r="81" spans="1:69">
      <c r="A81" s="583"/>
      <c r="B81" s="582"/>
      <c r="C81" s="582"/>
      <c r="D81" s="582"/>
      <c r="E81" s="582"/>
      <c r="F81" s="582"/>
      <c r="G81" s="582"/>
      <c r="H81" s="582"/>
      <c r="I81" s="582"/>
      <c r="J81" s="582"/>
      <c r="K81" s="582"/>
      <c r="L81" s="582"/>
      <c r="M81" s="582"/>
      <c r="N81" s="582"/>
      <c r="O81" s="582"/>
      <c r="P81" s="582"/>
      <c r="Q81" s="582"/>
      <c r="R81" s="582"/>
      <c r="S81" s="582"/>
      <c r="T81" s="582"/>
      <c r="U81" s="582"/>
      <c r="V81" s="582"/>
      <c r="W81" s="582"/>
      <c r="X81" s="582"/>
      <c r="Y81" s="582"/>
      <c r="Z81" s="582"/>
      <c r="AA81" s="582"/>
      <c r="AB81" s="582"/>
      <c r="AC81" s="582"/>
      <c r="AD81" s="582"/>
      <c r="AE81" s="582"/>
      <c r="AF81" s="582"/>
      <c r="AG81" s="582"/>
      <c r="AH81" s="582"/>
      <c r="AI81" s="582"/>
      <c r="AJ81" s="582"/>
      <c r="AK81" s="582"/>
      <c r="AL81" s="582"/>
      <c r="AM81" s="582"/>
      <c r="AN81" s="582"/>
      <c r="AO81" s="582"/>
      <c r="AP81" s="582"/>
      <c r="AQ81" s="582"/>
      <c r="AR81" s="582"/>
      <c r="AS81" s="582"/>
      <c r="AT81" s="582"/>
      <c r="AU81" s="582"/>
      <c r="AV81" s="582"/>
      <c r="AW81" s="582"/>
      <c r="AX81" s="582"/>
      <c r="AY81" s="582"/>
      <c r="AZ81" s="582"/>
      <c r="BA81" s="582"/>
      <c r="BB81" s="582"/>
      <c r="BC81" s="582"/>
      <c r="BD81" s="582"/>
      <c r="BE81" s="582"/>
      <c r="BF81" s="582"/>
      <c r="BG81" s="582"/>
      <c r="BH81" s="582"/>
      <c r="BI81" s="582"/>
      <c r="BJ81" s="582"/>
      <c r="BK81" s="582"/>
      <c r="BL81" s="582"/>
      <c r="BM81" s="582"/>
      <c r="BN81" s="582"/>
      <c r="BO81" s="582"/>
      <c r="BP81" s="582"/>
      <c r="BQ81" s="710"/>
    </row>
    <row r="82" spans="1:69">
      <c r="A82" s="583"/>
      <c r="B82" s="582"/>
      <c r="C82" s="582"/>
      <c r="D82" s="582"/>
      <c r="E82" s="582"/>
      <c r="F82" s="582"/>
      <c r="G82" s="582"/>
      <c r="H82" s="582"/>
      <c r="I82" s="582"/>
      <c r="J82" s="582"/>
      <c r="K82" s="582"/>
      <c r="L82" s="582"/>
      <c r="M82" s="582"/>
      <c r="N82" s="582"/>
      <c r="O82" s="582"/>
      <c r="P82" s="582"/>
      <c r="Q82" s="582"/>
      <c r="R82" s="582"/>
      <c r="S82" s="582"/>
      <c r="T82" s="582"/>
      <c r="U82" s="582"/>
      <c r="V82" s="582"/>
      <c r="W82" s="582"/>
      <c r="X82" s="582"/>
      <c r="Y82" s="582"/>
      <c r="Z82" s="582"/>
      <c r="AA82" s="582"/>
      <c r="AB82" s="582"/>
      <c r="AC82" s="582"/>
      <c r="AD82" s="582"/>
      <c r="AE82" s="582"/>
      <c r="AF82" s="582"/>
      <c r="AG82" s="582"/>
      <c r="AH82" s="582"/>
      <c r="AI82" s="582"/>
      <c r="AJ82" s="582"/>
      <c r="AK82" s="582"/>
      <c r="AL82" s="582"/>
      <c r="AM82" s="582"/>
      <c r="AN82" s="582"/>
      <c r="AO82" s="582"/>
      <c r="AP82" s="582"/>
      <c r="AQ82" s="582"/>
      <c r="AR82" s="582"/>
      <c r="AS82" s="582"/>
      <c r="AT82" s="582"/>
      <c r="AU82" s="582"/>
      <c r="AV82" s="582"/>
      <c r="AW82" s="582"/>
      <c r="AX82" s="582"/>
      <c r="AY82" s="582"/>
      <c r="AZ82" s="582"/>
      <c r="BA82" s="582"/>
      <c r="BB82" s="582"/>
      <c r="BC82" s="582"/>
      <c r="BD82" s="582"/>
      <c r="BE82" s="582"/>
      <c r="BF82" s="582"/>
      <c r="BG82" s="582"/>
      <c r="BH82" s="582"/>
      <c r="BI82" s="582"/>
      <c r="BJ82" s="582"/>
      <c r="BK82" s="582"/>
      <c r="BL82" s="582"/>
      <c r="BM82" s="582"/>
      <c r="BN82" s="582"/>
      <c r="BO82" s="582"/>
      <c r="BP82" s="582"/>
      <c r="BQ82" s="710"/>
    </row>
    <row r="83" spans="1:69">
      <c r="A83" s="583"/>
      <c r="B83" s="582"/>
      <c r="C83" s="582"/>
      <c r="D83" s="582"/>
      <c r="E83" s="582"/>
      <c r="F83" s="582"/>
      <c r="G83" s="582"/>
      <c r="H83" s="582"/>
      <c r="I83" s="582"/>
      <c r="J83" s="582"/>
      <c r="K83" s="582"/>
      <c r="L83" s="582"/>
      <c r="M83" s="582"/>
      <c r="N83" s="582"/>
      <c r="O83" s="582"/>
      <c r="P83" s="582"/>
      <c r="Q83" s="582"/>
      <c r="R83" s="582"/>
      <c r="S83" s="582"/>
      <c r="T83" s="582"/>
      <c r="U83" s="582"/>
      <c r="V83" s="582"/>
      <c r="W83" s="582"/>
      <c r="X83" s="582"/>
      <c r="Y83" s="582"/>
      <c r="Z83" s="582"/>
      <c r="AA83" s="582"/>
      <c r="AB83" s="582"/>
      <c r="AC83" s="582"/>
      <c r="AD83" s="582"/>
      <c r="AE83" s="582"/>
      <c r="AF83" s="582"/>
      <c r="AG83" s="582"/>
      <c r="AH83" s="582"/>
      <c r="AI83" s="582"/>
      <c r="AJ83" s="582"/>
      <c r="AK83" s="582"/>
      <c r="AL83" s="582"/>
      <c r="AM83" s="582"/>
      <c r="AN83" s="582"/>
      <c r="AO83" s="582"/>
      <c r="AP83" s="582"/>
      <c r="AQ83" s="582"/>
      <c r="AR83" s="582"/>
      <c r="AS83" s="582"/>
      <c r="AT83" s="582"/>
      <c r="AU83" s="582"/>
      <c r="AV83" s="582"/>
      <c r="AW83" s="582"/>
      <c r="AX83" s="582"/>
      <c r="AY83" s="582"/>
      <c r="AZ83" s="582"/>
      <c r="BA83" s="582"/>
      <c r="BB83" s="582"/>
      <c r="BC83" s="582"/>
      <c r="BD83" s="582"/>
      <c r="BE83" s="582"/>
      <c r="BF83" s="582"/>
      <c r="BG83" s="582"/>
      <c r="BH83" s="582"/>
      <c r="BI83" s="582"/>
      <c r="BJ83" s="582"/>
      <c r="BK83" s="582"/>
      <c r="BL83" s="582"/>
      <c r="BM83" s="582"/>
      <c r="BN83" s="582"/>
      <c r="BO83" s="582"/>
      <c r="BP83" s="582"/>
      <c r="BQ83" s="710"/>
    </row>
    <row r="84" spans="1:69">
      <c r="A84" s="583"/>
      <c r="B84" s="582"/>
      <c r="C84" s="582"/>
      <c r="D84" s="582"/>
      <c r="E84" s="582"/>
      <c r="F84" s="582"/>
      <c r="G84" s="582"/>
      <c r="H84" s="582"/>
      <c r="I84" s="582"/>
      <c r="J84" s="582"/>
      <c r="K84" s="582"/>
      <c r="L84" s="582"/>
      <c r="M84" s="582"/>
      <c r="N84" s="582"/>
      <c r="O84" s="582"/>
      <c r="P84" s="582"/>
      <c r="Q84" s="582"/>
      <c r="R84" s="582"/>
      <c r="S84" s="582"/>
      <c r="T84" s="582"/>
      <c r="U84" s="582"/>
      <c r="V84" s="582"/>
      <c r="W84" s="582"/>
      <c r="X84" s="582"/>
      <c r="Y84" s="582"/>
      <c r="Z84" s="582"/>
      <c r="AA84" s="582"/>
      <c r="AB84" s="582"/>
      <c r="AC84" s="582"/>
      <c r="AD84" s="582"/>
      <c r="AE84" s="582"/>
      <c r="AF84" s="582"/>
      <c r="AG84" s="582"/>
      <c r="AH84" s="582"/>
      <c r="AI84" s="582"/>
      <c r="AJ84" s="582"/>
      <c r="AK84" s="582"/>
      <c r="AL84" s="582"/>
      <c r="AM84" s="582"/>
      <c r="AN84" s="582"/>
      <c r="AO84" s="582"/>
      <c r="AP84" s="582"/>
      <c r="AQ84" s="582"/>
      <c r="AR84" s="582"/>
      <c r="AS84" s="582"/>
      <c r="AT84" s="582"/>
      <c r="AU84" s="582"/>
      <c r="AV84" s="582"/>
      <c r="AW84" s="582"/>
      <c r="AX84" s="582"/>
      <c r="AY84" s="582"/>
      <c r="AZ84" s="582"/>
      <c r="BA84" s="582"/>
      <c r="BB84" s="582"/>
      <c r="BC84" s="582"/>
      <c r="BD84" s="582"/>
      <c r="BE84" s="582"/>
      <c r="BF84" s="582"/>
      <c r="BG84" s="582"/>
      <c r="BH84" s="582"/>
      <c r="BI84" s="582"/>
      <c r="BJ84" s="582"/>
      <c r="BK84" s="582"/>
      <c r="BL84" s="582"/>
      <c r="BM84" s="582"/>
      <c r="BN84" s="582"/>
      <c r="BO84" s="582"/>
      <c r="BP84" s="582"/>
      <c r="BQ84" s="710"/>
    </row>
    <row r="85" spans="1:69">
      <c r="A85" s="583"/>
      <c r="B85" s="582"/>
      <c r="C85" s="582"/>
      <c r="D85" s="582"/>
      <c r="E85" s="582"/>
      <c r="F85" s="582"/>
      <c r="G85" s="582"/>
      <c r="H85" s="582"/>
      <c r="I85" s="582"/>
      <c r="J85" s="582"/>
      <c r="K85" s="582"/>
      <c r="L85" s="582"/>
      <c r="M85" s="582"/>
      <c r="N85" s="582"/>
      <c r="O85" s="582"/>
      <c r="P85" s="582"/>
      <c r="Q85" s="582"/>
      <c r="R85" s="582"/>
      <c r="S85" s="582"/>
      <c r="T85" s="582"/>
      <c r="U85" s="582"/>
      <c r="V85" s="582"/>
      <c r="W85" s="582"/>
      <c r="X85" s="582"/>
      <c r="Y85" s="582"/>
      <c r="Z85" s="582"/>
      <c r="AA85" s="582"/>
      <c r="AB85" s="582"/>
      <c r="AC85" s="582"/>
      <c r="AD85" s="582"/>
      <c r="AE85" s="582"/>
      <c r="AF85" s="582"/>
      <c r="AG85" s="582"/>
      <c r="AH85" s="582"/>
      <c r="AI85" s="582"/>
      <c r="AJ85" s="582"/>
      <c r="AK85" s="582"/>
      <c r="AL85" s="582"/>
      <c r="AM85" s="582"/>
      <c r="AN85" s="582"/>
      <c r="AO85" s="582"/>
      <c r="AP85" s="582"/>
      <c r="AQ85" s="582"/>
      <c r="AR85" s="582"/>
      <c r="AS85" s="582"/>
      <c r="AT85" s="582"/>
      <c r="AU85" s="582"/>
      <c r="AV85" s="582"/>
      <c r="AW85" s="582"/>
      <c r="AX85" s="582"/>
      <c r="AY85" s="582"/>
      <c r="AZ85" s="582"/>
      <c r="BA85" s="582"/>
      <c r="BB85" s="582"/>
      <c r="BC85" s="582"/>
      <c r="BD85" s="582"/>
      <c r="BE85" s="582"/>
      <c r="BF85" s="582"/>
      <c r="BG85" s="582"/>
      <c r="BH85" s="582"/>
      <c r="BI85" s="582"/>
      <c r="BJ85" s="582"/>
      <c r="BK85" s="582"/>
      <c r="BL85" s="582"/>
      <c r="BM85" s="582"/>
      <c r="BN85" s="582"/>
      <c r="BO85" s="582"/>
      <c r="BP85" s="582"/>
      <c r="BQ85" s="710"/>
    </row>
    <row r="86" spans="1:69">
      <c r="A86" s="583"/>
      <c r="B86" s="582"/>
      <c r="C86" s="582"/>
      <c r="D86" s="582"/>
      <c r="E86" s="582"/>
      <c r="F86" s="582"/>
      <c r="G86" s="582"/>
      <c r="H86" s="582"/>
      <c r="I86" s="582"/>
      <c r="J86" s="582"/>
      <c r="K86" s="582"/>
      <c r="L86" s="582"/>
      <c r="M86" s="582"/>
      <c r="N86" s="582"/>
      <c r="O86" s="582"/>
      <c r="P86" s="582"/>
      <c r="Q86" s="582"/>
      <c r="R86" s="582"/>
      <c r="S86" s="582"/>
      <c r="T86" s="582"/>
      <c r="U86" s="582"/>
      <c r="V86" s="582"/>
      <c r="W86" s="582"/>
      <c r="X86" s="582"/>
      <c r="Y86" s="582"/>
      <c r="Z86" s="582"/>
      <c r="AA86" s="582"/>
      <c r="AB86" s="582"/>
      <c r="AC86" s="582"/>
      <c r="AD86" s="582"/>
      <c r="AE86" s="582"/>
      <c r="AF86" s="582"/>
      <c r="AG86" s="582"/>
      <c r="AH86" s="582"/>
      <c r="AI86" s="582"/>
      <c r="AJ86" s="582"/>
      <c r="AK86" s="582"/>
      <c r="AL86" s="582"/>
      <c r="AM86" s="582"/>
      <c r="AN86" s="582"/>
      <c r="AO86" s="582"/>
      <c r="AP86" s="582"/>
      <c r="AQ86" s="582"/>
      <c r="AR86" s="582"/>
      <c r="AS86" s="582"/>
      <c r="AT86" s="582"/>
      <c r="AU86" s="582"/>
      <c r="AV86" s="582"/>
      <c r="AW86" s="582"/>
      <c r="AX86" s="582"/>
      <c r="AY86" s="582"/>
      <c r="AZ86" s="582"/>
      <c r="BA86" s="582"/>
      <c r="BB86" s="582"/>
      <c r="BC86" s="582"/>
      <c r="BD86" s="582"/>
      <c r="BE86" s="582"/>
      <c r="BF86" s="582"/>
      <c r="BG86" s="582"/>
      <c r="BH86" s="582"/>
      <c r="BI86" s="582"/>
      <c r="BJ86" s="582"/>
      <c r="BK86" s="582"/>
      <c r="BL86" s="582"/>
      <c r="BM86" s="582"/>
      <c r="BN86" s="582"/>
      <c r="BO86" s="582"/>
      <c r="BP86" s="582"/>
      <c r="BQ86" s="710"/>
    </row>
    <row r="87" spans="1:69">
      <c r="A87" s="583"/>
      <c r="B87" s="582"/>
      <c r="C87" s="582"/>
      <c r="D87" s="582"/>
      <c r="E87" s="582"/>
      <c r="F87" s="582"/>
      <c r="G87" s="582"/>
      <c r="H87" s="582"/>
      <c r="I87" s="582"/>
      <c r="J87" s="582"/>
      <c r="K87" s="582"/>
      <c r="L87" s="582"/>
      <c r="M87" s="582"/>
      <c r="N87" s="582"/>
      <c r="O87" s="582"/>
      <c r="P87" s="582"/>
      <c r="Q87" s="582"/>
      <c r="R87" s="582"/>
      <c r="S87" s="582"/>
      <c r="T87" s="582"/>
      <c r="U87" s="582"/>
      <c r="V87" s="582"/>
      <c r="W87" s="582"/>
      <c r="X87" s="582"/>
      <c r="Y87" s="582"/>
      <c r="Z87" s="582"/>
      <c r="AA87" s="582"/>
      <c r="AB87" s="582"/>
      <c r="AC87" s="582"/>
      <c r="AD87" s="582"/>
      <c r="AE87" s="582"/>
      <c r="AF87" s="582"/>
      <c r="AG87" s="582"/>
      <c r="AH87" s="582"/>
      <c r="AI87" s="582"/>
      <c r="AJ87" s="582"/>
      <c r="AK87" s="582"/>
      <c r="AL87" s="582"/>
      <c r="AM87" s="582"/>
      <c r="AN87" s="582"/>
      <c r="AO87" s="582"/>
      <c r="AP87" s="582"/>
      <c r="AQ87" s="582"/>
      <c r="AR87" s="582"/>
      <c r="AS87" s="582"/>
      <c r="AT87" s="582"/>
      <c r="AU87" s="582"/>
      <c r="AV87" s="582"/>
      <c r="AW87" s="582"/>
      <c r="AX87" s="582"/>
      <c r="AY87" s="582"/>
      <c r="AZ87" s="582"/>
      <c r="BA87" s="582"/>
      <c r="BB87" s="582"/>
      <c r="BC87" s="582"/>
      <c r="BD87" s="582"/>
      <c r="BE87" s="582"/>
      <c r="BF87" s="582"/>
      <c r="BG87" s="582"/>
      <c r="BH87" s="582"/>
      <c r="BI87" s="582"/>
      <c r="BJ87" s="582"/>
      <c r="BK87" s="582"/>
      <c r="BL87" s="582"/>
      <c r="BM87" s="582"/>
      <c r="BN87" s="582"/>
      <c r="BO87" s="582"/>
      <c r="BP87" s="582"/>
      <c r="BQ87" s="710"/>
    </row>
    <row r="88" spans="1:69">
      <c r="A88" s="583"/>
      <c r="B88" s="582"/>
      <c r="C88" s="582"/>
      <c r="D88" s="582"/>
      <c r="E88" s="582"/>
      <c r="F88" s="582"/>
      <c r="G88" s="582"/>
      <c r="H88" s="582"/>
      <c r="I88" s="582"/>
      <c r="J88" s="582"/>
      <c r="K88" s="582"/>
      <c r="L88" s="582"/>
      <c r="M88" s="582"/>
      <c r="N88" s="582"/>
      <c r="O88" s="582"/>
      <c r="P88" s="582"/>
      <c r="Q88" s="582"/>
      <c r="R88" s="582"/>
      <c r="S88" s="582"/>
      <c r="T88" s="582"/>
      <c r="U88" s="582"/>
      <c r="V88" s="582"/>
      <c r="W88" s="582"/>
      <c r="X88" s="582"/>
      <c r="Y88" s="582"/>
      <c r="Z88" s="582"/>
      <c r="AA88" s="582"/>
      <c r="AB88" s="582"/>
      <c r="AC88" s="582"/>
      <c r="AD88" s="582"/>
      <c r="AE88" s="582"/>
      <c r="AF88" s="582"/>
      <c r="AG88" s="582"/>
      <c r="AH88" s="582"/>
      <c r="AI88" s="582"/>
      <c r="AJ88" s="582"/>
      <c r="AK88" s="582"/>
      <c r="AL88" s="582"/>
      <c r="AM88" s="582"/>
      <c r="AN88" s="582"/>
      <c r="AO88" s="582"/>
      <c r="AP88" s="582"/>
      <c r="AQ88" s="582"/>
      <c r="AR88" s="582"/>
      <c r="AS88" s="582"/>
      <c r="AT88" s="582"/>
      <c r="AU88" s="582"/>
      <c r="AV88" s="582"/>
      <c r="AW88" s="582"/>
      <c r="AX88" s="582"/>
      <c r="AY88" s="582"/>
      <c r="AZ88" s="582"/>
      <c r="BA88" s="582"/>
      <c r="BB88" s="582"/>
      <c r="BC88" s="582"/>
      <c r="BD88" s="582"/>
      <c r="BE88" s="582"/>
      <c r="BF88" s="582"/>
      <c r="BG88" s="582"/>
      <c r="BH88" s="582"/>
      <c r="BI88" s="582"/>
      <c r="BJ88" s="582"/>
      <c r="BK88" s="582"/>
      <c r="BL88" s="582"/>
      <c r="BM88" s="582"/>
      <c r="BN88" s="582"/>
      <c r="BO88" s="582"/>
      <c r="BP88" s="582"/>
      <c r="BQ88" s="710"/>
    </row>
    <row r="89" spans="1:69">
      <c r="A89" s="583"/>
      <c r="B89" s="582"/>
      <c r="C89" s="582"/>
      <c r="D89" s="582"/>
      <c r="E89" s="582"/>
      <c r="F89" s="582"/>
      <c r="G89" s="582"/>
      <c r="H89" s="582"/>
      <c r="I89" s="582"/>
      <c r="J89" s="582"/>
      <c r="K89" s="582"/>
      <c r="L89" s="582"/>
      <c r="M89" s="582"/>
      <c r="N89" s="582"/>
      <c r="O89" s="582"/>
      <c r="P89" s="582"/>
      <c r="Q89" s="582"/>
      <c r="R89" s="582"/>
      <c r="S89" s="582"/>
      <c r="T89" s="582"/>
      <c r="U89" s="582"/>
      <c r="V89" s="582"/>
      <c r="W89" s="582"/>
      <c r="X89" s="582"/>
      <c r="Y89" s="582"/>
      <c r="Z89" s="582"/>
      <c r="AA89" s="582"/>
      <c r="AB89" s="582"/>
      <c r="AC89" s="582"/>
      <c r="AD89" s="582"/>
      <c r="AE89" s="582"/>
      <c r="AF89" s="582"/>
      <c r="AG89" s="582"/>
      <c r="AH89" s="582"/>
      <c r="AI89" s="582"/>
      <c r="AJ89" s="582"/>
      <c r="AK89" s="582"/>
      <c r="AL89" s="582"/>
      <c r="AM89" s="582"/>
      <c r="AN89" s="582"/>
      <c r="AO89" s="582"/>
      <c r="AP89" s="582"/>
      <c r="AQ89" s="582"/>
      <c r="AR89" s="582"/>
      <c r="AS89" s="582"/>
      <c r="AT89" s="582"/>
      <c r="AU89" s="582"/>
      <c r="AV89" s="582"/>
      <c r="AW89" s="582"/>
      <c r="AX89" s="582"/>
      <c r="AY89" s="582"/>
      <c r="AZ89" s="582"/>
      <c r="BA89" s="582"/>
      <c r="BB89" s="582"/>
      <c r="BC89" s="582"/>
      <c r="BD89" s="582"/>
      <c r="BE89" s="582"/>
      <c r="BF89" s="582"/>
      <c r="BG89" s="582"/>
      <c r="BH89" s="582"/>
      <c r="BI89" s="582"/>
      <c r="BJ89" s="582"/>
      <c r="BK89" s="582"/>
      <c r="BL89" s="582"/>
      <c r="BM89" s="582"/>
      <c r="BN89" s="582"/>
      <c r="BO89" s="582"/>
      <c r="BP89" s="582"/>
      <c r="BQ89" s="710"/>
    </row>
    <row r="90" spans="1:69">
      <c r="A90" s="583"/>
      <c r="B90" s="582"/>
      <c r="C90" s="582"/>
      <c r="D90" s="582"/>
      <c r="E90" s="582"/>
      <c r="F90" s="582"/>
      <c r="G90" s="582"/>
      <c r="H90" s="582"/>
      <c r="I90" s="582"/>
      <c r="J90" s="582"/>
      <c r="K90" s="582"/>
      <c r="L90" s="582"/>
      <c r="M90" s="582"/>
      <c r="N90" s="582"/>
      <c r="O90" s="582"/>
      <c r="P90" s="582"/>
      <c r="Q90" s="582"/>
      <c r="R90" s="582"/>
      <c r="S90" s="582"/>
      <c r="T90" s="582"/>
      <c r="U90" s="582"/>
      <c r="V90" s="582"/>
      <c r="W90" s="582"/>
      <c r="X90" s="582"/>
      <c r="Y90" s="582"/>
      <c r="Z90" s="582"/>
      <c r="AA90" s="582"/>
      <c r="AB90" s="582"/>
      <c r="AC90" s="582"/>
      <c r="AD90" s="582"/>
      <c r="AE90" s="582"/>
      <c r="AF90" s="582"/>
      <c r="AG90" s="582"/>
      <c r="AH90" s="582"/>
      <c r="AI90" s="582"/>
      <c r="AJ90" s="582"/>
      <c r="AK90" s="582"/>
      <c r="AL90" s="582"/>
      <c r="AM90" s="582"/>
      <c r="AN90" s="582"/>
      <c r="AO90" s="582"/>
      <c r="AP90" s="582"/>
      <c r="AQ90" s="582"/>
      <c r="AR90" s="582"/>
      <c r="AS90" s="582"/>
      <c r="AT90" s="582"/>
      <c r="AU90" s="582"/>
      <c r="AV90" s="582"/>
      <c r="AW90" s="582"/>
      <c r="AX90" s="582"/>
      <c r="AY90" s="582"/>
      <c r="AZ90" s="582"/>
      <c r="BA90" s="582"/>
      <c r="BB90" s="582"/>
      <c r="BC90" s="582"/>
      <c r="BD90" s="582"/>
      <c r="BE90" s="582"/>
      <c r="BF90" s="582"/>
      <c r="BG90" s="582"/>
      <c r="BH90" s="582"/>
      <c r="BI90" s="582"/>
      <c r="BJ90" s="582"/>
      <c r="BK90" s="582"/>
      <c r="BL90" s="582"/>
      <c r="BM90" s="582"/>
      <c r="BN90" s="582"/>
      <c r="BO90" s="582"/>
      <c r="BP90" s="582"/>
      <c r="BQ90" s="710"/>
    </row>
    <row r="91" spans="1:69">
      <c r="A91" s="582"/>
      <c r="B91" s="582"/>
      <c r="C91" s="582"/>
      <c r="D91" s="582"/>
      <c r="E91" s="582"/>
      <c r="F91" s="582"/>
      <c r="G91" s="582"/>
      <c r="H91" s="582"/>
      <c r="I91" s="582"/>
      <c r="J91" s="582"/>
      <c r="K91" s="582"/>
      <c r="L91" s="582"/>
      <c r="M91" s="582"/>
      <c r="N91" s="582"/>
      <c r="O91" s="582"/>
      <c r="P91" s="582"/>
      <c r="Q91" s="582"/>
      <c r="R91" s="582"/>
      <c r="S91" s="582"/>
      <c r="T91" s="582"/>
      <c r="U91" s="582"/>
      <c r="V91" s="582"/>
      <c r="W91" s="582"/>
      <c r="X91" s="582"/>
      <c r="Y91" s="582"/>
      <c r="Z91" s="582"/>
      <c r="AA91" s="582"/>
      <c r="AB91" s="582"/>
      <c r="AC91" s="582"/>
      <c r="AD91" s="582"/>
      <c r="AE91" s="582"/>
      <c r="AF91" s="582"/>
      <c r="AG91" s="582"/>
      <c r="AH91" s="582"/>
      <c r="AI91" s="582"/>
      <c r="AJ91" s="582"/>
      <c r="AK91" s="582"/>
      <c r="AL91" s="582"/>
      <c r="AM91" s="582"/>
      <c r="AN91" s="582"/>
      <c r="AO91" s="582"/>
      <c r="AP91" s="582"/>
      <c r="AQ91" s="582"/>
      <c r="AR91" s="582"/>
      <c r="AS91" s="582"/>
      <c r="AT91" s="582"/>
      <c r="AU91" s="582"/>
      <c r="AV91" s="582"/>
      <c r="AW91" s="582"/>
      <c r="AX91" s="582"/>
      <c r="AY91" s="582"/>
      <c r="AZ91" s="582"/>
      <c r="BA91" s="582"/>
      <c r="BB91" s="582"/>
      <c r="BC91" s="582"/>
      <c r="BD91" s="582"/>
      <c r="BE91" s="582"/>
      <c r="BF91" s="582"/>
      <c r="BG91" s="582"/>
      <c r="BH91" s="582"/>
      <c r="BI91" s="582"/>
      <c r="BJ91" s="582"/>
      <c r="BK91" s="582"/>
      <c r="BL91" s="582"/>
      <c r="BM91" s="582"/>
      <c r="BN91" s="582"/>
      <c r="BO91" s="582"/>
      <c r="BP91" s="582"/>
      <c r="BQ91" s="710"/>
    </row>
    <row r="92" spans="1:69">
      <c r="A92" s="582"/>
      <c r="B92" s="582"/>
      <c r="C92" s="582"/>
      <c r="D92" s="582"/>
      <c r="E92" s="582"/>
      <c r="F92" s="582"/>
      <c r="G92" s="582"/>
      <c r="H92" s="582"/>
      <c r="I92" s="582"/>
      <c r="J92" s="582"/>
      <c r="K92" s="582"/>
      <c r="L92" s="582"/>
      <c r="M92" s="582"/>
      <c r="N92" s="582"/>
      <c r="O92" s="582"/>
      <c r="P92" s="582"/>
      <c r="Q92" s="582"/>
      <c r="R92" s="582"/>
      <c r="S92" s="582"/>
      <c r="T92" s="582"/>
      <c r="U92" s="582"/>
      <c r="V92" s="582"/>
      <c r="W92" s="582"/>
      <c r="X92" s="582"/>
      <c r="Y92" s="582"/>
      <c r="Z92" s="582"/>
      <c r="AA92" s="582"/>
      <c r="AB92" s="582"/>
      <c r="AC92" s="582"/>
      <c r="AD92" s="582"/>
      <c r="AE92" s="582"/>
      <c r="AF92" s="582"/>
      <c r="AG92" s="582"/>
      <c r="AH92" s="582"/>
      <c r="AI92" s="582"/>
      <c r="AJ92" s="582"/>
      <c r="AK92" s="582"/>
      <c r="AL92" s="582"/>
      <c r="AM92" s="582"/>
      <c r="AN92" s="582"/>
      <c r="AO92" s="582"/>
      <c r="AP92" s="582"/>
      <c r="AQ92" s="582"/>
      <c r="AR92" s="582"/>
      <c r="AS92" s="582"/>
      <c r="AT92" s="582"/>
      <c r="AU92" s="582"/>
      <c r="AV92" s="582"/>
      <c r="AW92" s="582"/>
      <c r="AX92" s="582"/>
      <c r="AY92" s="582"/>
      <c r="AZ92" s="582"/>
      <c r="BA92" s="582"/>
      <c r="BB92" s="582"/>
      <c r="BC92" s="582"/>
      <c r="BD92" s="582"/>
      <c r="BE92" s="582"/>
      <c r="BF92" s="582"/>
      <c r="BG92" s="582"/>
      <c r="BH92" s="582"/>
      <c r="BI92" s="582"/>
      <c r="BJ92" s="582"/>
      <c r="BK92" s="582"/>
      <c r="BL92" s="582"/>
      <c r="BM92" s="582"/>
      <c r="BN92" s="582"/>
      <c r="BO92" s="582"/>
      <c r="BP92" s="582"/>
      <c r="BQ92" s="710"/>
    </row>
    <row r="93" spans="1:69">
      <c r="A93" s="582"/>
      <c r="B93" s="582"/>
      <c r="C93" s="582"/>
      <c r="D93" s="582"/>
      <c r="E93" s="582"/>
      <c r="F93" s="582"/>
      <c r="G93" s="582"/>
      <c r="H93" s="582"/>
      <c r="I93" s="582"/>
      <c r="J93" s="582"/>
      <c r="K93" s="582"/>
      <c r="L93" s="582"/>
      <c r="M93" s="582"/>
      <c r="N93" s="582"/>
      <c r="O93" s="582"/>
      <c r="P93" s="582"/>
      <c r="Q93" s="582"/>
      <c r="R93" s="582"/>
      <c r="S93" s="582"/>
      <c r="T93" s="582"/>
      <c r="U93" s="582"/>
      <c r="V93" s="582"/>
      <c r="W93" s="582"/>
      <c r="X93" s="582"/>
      <c r="Y93" s="582"/>
      <c r="Z93" s="582"/>
      <c r="AA93" s="582"/>
      <c r="AB93" s="582"/>
      <c r="AC93" s="582"/>
      <c r="AD93" s="582"/>
      <c r="AE93" s="582"/>
      <c r="AF93" s="582"/>
      <c r="AG93" s="582"/>
      <c r="AH93" s="582"/>
      <c r="AI93" s="582"/>
      <c r="AJ93" s="582"/>
      <c r="AK93" s="582"/>
      <c r="AL93" s="582"/>
      <c r="AM93" s="582"/>
      <c r="AN93" s="582"/>
      <c r="AO93" s="582"/>
      <c r="AP93" s="582"/>
      <c r="AQ93" s="582"/>
      <c r="AR93" s="582"/>
      <c r="AS93" s="582"/>
      <c r="AT93" s="582"/>
      <c r="AU93" s="582"/>
      <c r="AV93" s="582"/>
      <c r="AW93" s="582"/>
      <c r="AX93" s="582"/>
      <c r="AY93" s="582"/>
      <c r="AZ93" s="582"/>
      <c r="BA93" s="582"/>
      <c r="BB93" s="582"/>
      <c r="BC93" s="582"/>
      <c r="BD93" s="582"/>
      <c r="BE93" s="582"/>
      <c r="BF93" s="582"/>
      <c r="BG93" s="582"/>
      <c r="BH93" s="582"/>
      <c r="BI93" s="582"/>
      <c r="BJ93" s="582"/>
      <c r="BK93" s="582"/>
      <c r="BL93" s="582"/>
      <c r="BM93" s="582"/>
      <c r="BN93" s="582"/>
      <c r="BO93" s="582"/>
      <c r="BP93" s="582"/>
      <c r="BQ93" s="710"/>
    </row>
    <row r="94" spans="1:69">
      <c r="A94" s="582"/>
      <c r="B94" s="582"/>
      <c r="C94" s="582"/>
      <c r="D94" s="582"/>
      <c r="E94" s="582"/>
      <c r="F94" s="582"/>
      <c r="G94" s="582"/>
      <c r="H94" s="582"/>
      <c r="I94" s="582"/>
      <c r="J94" s="582"/>
      <c r="K94" s="582"/>
      <c r="L94" s="582"/>
      <c r="M94" s="582"/>
      <c r="N94" s="582"/>
      <c r="O94" s="582"/>
      <c r="P94" s="582"/>
      <c r="Q94" s="582"/>
      <c r="R94" s="582"/>
      <c r="S94" s="582"/>
      <c r="T94" s="582"/>
      <c r="U94" s="582"/>
      <c r="V94" s="582"/>
      <c r="W94" s="582"/>
      <c r="X94" s="582"/>
      <c r="Y94" s="582"/>
      <c r="Z94" s="582"/>
      <c r="AA94" s="582"/>
      <c r="AB94" s="582"/>
      <c r="AC94" s="582"/>
      <c r="AD94" s="582"/>
      <c r="AE94" s="582"/>
      <c r="AF94" s="582"/>
      <c r="AG94" s="582"/>
      <c r="AH94" s="582"/>
      <c r="AI94" s="582"/>
      <c r="AJ94" s="582"/>
      <c r="AK94" s="582"/>
      <c r="AL94" s="582"/>
      <c r="AM94" s="582"/>
      <c r="AN94" s="582"/>
      <c r="AO94" s="582"/>
      <c r="AP94" s="582"/>
      <c r="AQ94" s="582"/>
      <c r="AR94" s="582"/>
      <c r="AS94" s="582"/>
      <c r="AT94" s="582"/>
      <c r="AU94" s="582"/>
      <c r="AV94" s="582"/>
      <c r="AW94" s="582"/>
      <c r="AX94" s="582"/>
      <c r="AY94" s="582"/>
      <c r="AZ94" s="582"/>
      <c r="BA94" s="582"/>
      <c r="BB94" s="582"/>
      <c r="BC94" s="582"/>
      <c r="BD94" s="582"/>
      <c r="BE94" s="582"/>
      <c r="BF94" s="582"/>
      <c r="BG94" s="582"/>
      <c r="BH94" s="582"/>
      <c r="BI94" s="582"/>
      <c r="BJ94" s="582"/>
      <c r="BK94" s="582"/>
      <c r="BL94" s="582"/>
      <c r="BM94" s="582"/>
      <c r="BN94" s="582"/>
      <c r="BO94" s="582"/>
      <c r="BP94" s="582"/>
      <c r="BQ94" s="710"/>
    </row>
    <row r="95" spans="1:69">
      <c r="A95" s="582"/>
      <c r="B95" s="582"/>
      <c r="C95" s="582"/>
      <c r="D95" s="582"/>
      <c r="E95" s="582"/>
      <c r="F95" s="582"/>
      <c r="G95" s="582"/>
      <c r="H95" s="582"/>
      <c r="I95" s="582"/>
      <c r="J95" s="582"/>
      <c r="K95" s="582"/>
      <c r="L95" s="582"/>
      <c r="M95" s="582"/>
      <c r="N95" s="582"/>
      <c r="O95" s="582"/>
      <c r="P95" s="582"/>
      <c r="Q95" s="582"/>
      <c r="R95" s="582"/>
      <c r="S95" s="582"/>
      <c r="T95" s="582"/>
      <c r="U95" s="582"/>
      <c r="V95" s="582"/>
      <c r="W95" s="582"/>
      <c r="X95" s="582"/>
      <c r="Y95" s="582"/>
      <c r="Z95" s="582"/>
      <c r="AA95" s="582"/>
      <c r="AB95" s="582"/>
      <c r="AC95" s="582"/>
      <c r="AD95" s="582"/>
      <c r="AE95" s="582"/>
      <c r="AF95" s="582"/>
      <c r="AG95" s="582"/>
      <c r="AH95" s="582"/>
      <c r="AI95" s="582"/>
      <c r="AJ95" s="582"/>
      <c r="AK95" s="582"/>
      <c r="AL95" s="582"/>
      <c r="AM95" s="582"/>
      <c r="AN95" s="582"/>
      <c r="AO95" s="582"/>
      <c r="AP95" s="582"/>
      <c r="AQ95" s="582"/>
      <c r="AR95" s="582"/>
      <c r="AS95" s="582"/>
      <c r="AT95" s="582"/>
      <c r="AU95" s="582"/>
      <c r="AV95" s="582"/>
      <c r="AW95" s="582"/>
      <c r="AX95" s="582"/>
      <c r="AY95" s="582"/>
      <c r="AZ95" s="582"/>
      <c r="BA95" s="582"/>
      <c r="BB95" s="582"/>
      <c r="BC95" s="582"/>
      <c r="BD95" s="582"/>
      <c r="BE95" s="582"/>
      <c r="BF95" s="582"/>
      <c r="BG95" s="582"/>
      <c r="BH95" s="582"/>
      <c r="BI95" s="582"/>
      <c r="BJ95" s="582"/>
      <c r="BK95" s="582"/>
      <c r="BL95" s="582"/>
      <c r="BM95" s="582"/>
      <c r="BN95" s="582"/>
      <c r="BO95" s="582"/>
      <c r="BP95" s="582"/>
      <c r="BQ95" s="710"/>
    </row>
    <row r="96" spans="1:69">
      <c r="A96" s="582"/>
      <c r="B96" s="582"/>
      <c r="C96" s="582"/>
      <c r="D96" s="582"/>
      <c r="E96" s="582"/>
      <c r="F96" s="582"/>
      <c r="G96" s="582"/>
      <c r="H96" s="582"/>
      <c r="I96" s="582"/>
      <c r="J96" s="582"/>
      <c r="K96" s="582"/>
      <c r="L96" s="582"/>
      <c r="M96" s="582"/>
      <c r="N96" s="582"/>
      <c r="O96" s="582"/>
      <c r="P96" s="582"/>
      <c r="Q96" s="582"/>
      <c r="R96" s="582"/>
      <c r="S96" s="582"/>
      <c r="T96" s="582"/>
      <c r="U96" s="582"/>
      <c r="V96" s="582"/>
      <c r="W96" s="582"/>
      <c r="X96" s="582"/>
      <c r="Y96" s="582"/>
      <c r="Z96" s="582"/>
      <c r="AA96" s="582"/>
      <c r="AB96" s="582"/>
      <c r="AC96" s="582"/>
      <c r="AD96" s="582"/>
      <c r="AE96" s="582"/>
      <c r="AF96" s="582"/>
      <c r="AG96" s="582"/>
      <c r="AH96" s="582"/>
      <c r="AI96" s="582"/>
      <c r="AJ96" s="582"/>
      <c r="AK96" s="582"/>
      <c r="AL96" s="582"/>
      <c r="AM96" s="582"/>
      <c r="AN96" s="582"/>
      <c r="AO96" s="582"/>
      <c r="AP96" s="582"/>
      <c r="AQ96" s="582"/>
      <c r="AR96" s="582"/>
      <c r="AS96" s="582"/>
      <c r="AT96" s="582"/>
      <c r="AU96" s="582"/>
      <c r="AV96" s="582"/>
      <c r="AW96" s="582"/>
      <c r="AX96" s="582"/>
      <c r="AY96" s="582"/>
      <c r="AZ96" s="582"/>
      <c r="BA96" s="582"/>
      <c r="BB96" s="582"/>
      <c r="BC96" s="582"/>
      <c r="BD96" s="582"/>
      <c r="BE96" s="582"/>
      <c r="BF96" s="582"/>
      <c r="BG96" s="582"/>
      <c r="BH96" s="582"/>
      <c r="BI96" s="582"/>
      <c r="BJ96" s="582"/>
      <c r="BK96" s="582"/>
      <c r="BL96" s="582"/>
      <c r="BM96" s="582"/>
      <c r="BN96" s="582"/>
      <c r="BO96" s="582"/>
      <c r="BP96" s="582"/>
      <c r="BQ96" s="710"/>
    </row>
    <row r="97" spans="1:69">
      <c r="A97" s="582"/>
      <c r="B97" s="582"/>
      <c r="C97" s="582"/>
      <c r="D97" s="582"/>
      <c r="E97" s="582"/>
      <c r="F97" s="582"/>
      <c r="G97" s="582"/>
      <c r="H97" s="582"/>
      <c r="I97" s="582"/>
      <c r="J97" s="582"/>
      <c r="K97" s="582"/>
      <c r="L97" s="582"/>
      <c r="M97" s="582"/>
      <c r="N97" s="582"/>
      <c r="O97" s="582"/>
      <c r="P97" s="582"/>
      <c r="Q97" s="582"/>
      <c r="R97" s="582"/>
      <c r="S97" s="582"/>
      <c r="T97" s="582"/>
      <c r="U97" s="582"/>
      <c r="V97" s="582"/>
      <c r="W97" s="582"/>
      <c r="X97" s="582"/>
      <c r="Y97" s="582"/>
      <c r="Z97" s="582"/>
      <c r="AA97" s="582"/>
      <c r="AB97" s="582"/>
      <c r="AC97" s="582"/>
      <c r="AD97" s="582"/>
      <c r="AE97" s="582"/>
      <c r="AF97" s="582"/>
      <c r="AG97" s="582"/>
      <c r="AH97" s="582"/>
      <c r="AI97" s="582"/>
      <c r="AJ97" s="582"/>
      <c r="AK97" s="582"/>
      <c r="AL97" s="582"/>
      <c r="AM97" s="582"/>
      <c r="AN97" s="582"/>
      <c r="AO97" s="582"/>
      <c r="AP97" s="582"/>
      <c r="AQ97" s="582"/>
      <c r="AR97" s="582"/>
      <c r="AS97" s="582"/>
      <c r="AT97" s="582"/>
      <c r="AU97" s="582"/>
      <c r="AV97" s="582"/>
      <c r="AW97" s="582"/>
      <c r="AX97" s="582"/>
      <c r="AY97" s="582"/>
      <c r="AZ97" s="582"/>
      <c r="BA97" s="582"/>
      <c r="BB97" s="582"/>
      <c r="BC97" s="582"/>
      <c r="BD97" s="582"/>
      <c r="BE97" s="582"/>
      <c r="BF97" s="582"/>
      <c r="BG97" s="582"/>
      <c r="BH97" s="582"/>
      <c r="BI97" s="582"/>
      <c r="BJ97" s="582"/>
      <c r="BK97" s="582"/>
      <c r="BL97" s="582"/>
      <c r="BM97" s="582"/>
      <c r="BN97" s="582"/>
      <c r="BO97" s="582"/>
      <c r="BP97" s="582"/>
      <c r="BQ97" s="710"/>
    </row>
    <row r="98" spans="1:69">
      <c r="A98" s="582"/>
      <c r="B98" s="582"/>
      <c r="C98" s="582"/>
      <c r="D98" s="582"/>
      <c r="E98" s="582"/>
      <c r="F98" s="582"/>
      <c r="G98" s="582"/>
      <c r="H98" s="582"/>
      <c r="I98" s="582"/>
      <c r="J98" s="582"/>
      <c r="K98" s="582"/>
      <c r="L98" s="582"/>
      <c r="M98" s="582"/>
      <c r="N98" s="582"/>
      <c r="O98" s="582"/>
      <c r="P98" s="582"/>
      <c r="Q98" s="582"/>
      <c r="R98" s="582"/>
      <c r="S98" s="582"/>
      <c r="T98" s="582"/>
      <c r="U98" s="582"/>
      <c r="V98" s="582"/>
      <c r="W98" s="582"/>
      <c r="X98" s="582"/>
      <c r="Y98" s="582"/>
      <c r="Z98" s="582"/>
      <c r="AA98" s="582"/>
      <c r="AB98" s="582"/>
      <c r="AC98" s="582"/>
      <c r="AD98" s="582"/>
      <c r="AE98" s="582"/>
      <c r="AF98" s="582"/>
      <c r="AG98" s="582"/>
      <c r="AH98" s="582"/>
      <c r="AI98" s="582"/>
      <c r="AJ98" s="582"/>
      <c r="AK98" s="582"/>
      <c r="AL98" s="582"/>
      <c r="AM98" s="582"/>
      <c r="AN98" s="582"/>
      <c r="AO98" s="582"/>
      <c r="AP98" s="582"/>
      <c r="AQ98" s="582"/>
      <c r="AR98" s="582"/>
      <c r="AS98" s="582"/>
      <c r="AT98" s="582"/>
      <c r="AU98" s="582"/>
      <c r="AV98" s="582"/>
      <c r="AW98" s="582"/>
      <c r="AX98" s="582"/>
      <c r="AY98" s="582"/>
      <c r="AZ98" s="582"/>
      <c r="BA98" s="582"/>
      <c r="BB98" s="582"/>
      <c r="BC98" s="582"/>
      <c r="BD98" s="582"/>
      <c r="BE98" s="582"/>
      <c r="BF98" s="582"/>
      <c r="BG98" s="582"/>
      <c r="BH98" s="582"/>
      <c r="BI98" s="582"/>
      <c r="BJ98" s="582"/>
      <c r="BK98" s="582"/>
      <c r="BL98" s="582"/>
      <c r="BM98" s="582"/>
      <c r="BN98" s="582"/>
      <c r="BO98" s="582"/>
      <c r="BP98" s="582"/>
      <c r="BQ98" s="710"/>
    </row>
    <row r="99" spans="1:69">
      <c r="A99" s="582"/>
      <c r="B99" s="582"/>
      <c r="C99" s="582"/>
      <c r="D99" s="582"/>
      <c r="E99" s="582"/>
      <c r="F99" s="582"/>
      <c r="G99" s="582"/>
      <c r="H99" s="582"/>
      <c r="I99" s="582"/>
      <c r="J99" s="582"/>
      <c r="K99" s="582"/>
      <c r="L99" s="582"/>
      <c r="M99" s="582"/>
      <c r="N99" s="582"/>
      <c r="O99" s="582"/>
      <c r="P99" s="582"/>
      <c r="Q99" s="582"/>
      <c r="R99" s="582"/>
      <c r="S99" s="582"/>
      <c r="T99" s="582"/>
      <c r="U99" s="582"/>
      <c r="V99" s="582"/>
      <c r="W99" s="582"/>
      <c r="X99" s="582"/>
      <c r="Y99" s="582"/>
      <c r="Z99" s="582"/>
      <c r="AA99" s="582"/>
      <c r="AB99" s="582"/>
      <c r="AC99" s="582"/>
      <c r="AD99" s="582"/>
      <c r="AE99" s="582"/>
      <c r="AF99" s="582"/>
      <c r="AG99" s="582"/>
      <c r="AH99" s="582"/>
      <c r="AI99" s="582"/>
      <c r="AJ99" s="582"/>
      <c r="AK99" s="582"/>
      <c r="AL99" s="582"/>
      <c r="AM99" s="582"/>
      <c r="AN99" s="582"/>
      <c r="AO99" s="582"/>
      <c r="AP99" s="582"/>
      <c r="AQ99" s="582"/>
      <c r="AR99" s="582"/>
      <c r="AS99" s="582"/>
      <c r="AT99" s="582"/>
      <c r="AU99" s="582"/>
      <c r="AV99" s="582"/>
      <c r="AW99" s="582"/>
      <c r="AX99" s="582"/>
      <c r="AY99" s="582"/>
      <c r="AZ99" s="582"/>
      <c r="BA99" s="582"/>
      <c r="BB99" s="582"/>
      <c r="BC99" s="582"/>
      <c r="BD99" s="582"/>
      <c r="BE99" s="582"/>
      <c r="BF99" s="582"/>
      <c r="BG99" s="582"/>
      <c r="BH99" s="582"/>
      <c r="BI99" s="582"/>
      <c r="BJ99" s="582"/>
      <c r="BK99" s="582"/>
      <c r="BL99" s="582"/>
      <c r="BM99" s="582"/>
      <c r="BN99" s="582"/>
      <c r="BO99" s="582"/>
      <c r="BP99" s="582"/>
      <c r="BQ99" s="710"/>
    </row>
    <row r="100" spans="1:69">
      <c r="A100" s="582"/>
      <c r="B100" s="582"/>
      <c r="C100" s="582"/>
      <c r="D100" s="582"/>
      <c r="E100" s="582"/>
      <c r="F100" s="582"/>
      <c r="G100" s="582"/>
      <c r="H100" s="582"/>
      <c r="I100" s="582"/>
      <c r="J100" s="582"/>
      <c r="K100" s="582"/>
      <c r="L100" s="582"/>
      <c r="M100" s="582"/>
      <c r="N100" s="582"/>
      <c r="O100" s="582"/>
      <c r="P100" s="582"/>
      <c r="Q100" s="582"/>
      <c r="R100" s="582"/>
      <c r="S100" s="582"/>
      <c r="T100" s="582"/>
      <c r="U100" s="582"/>
      <c r="V100" s="582"/>
      <c r="W100" s="582"/>
      <c r="X100" s="582"/>
      <c r="Y100" s="582"/>
      <c r="Z100" s="582"/>
      <c r="AA100" s="582"/>
      <c r="AB100" s="582"/>
      <c r="AC100" s="582"/>
      <c r="AD100" s="582"/>
      <c r="AE100" s="582"/>
      <c r="AF100" s="582"/>
      <c r="AG100" s="582"/>
      <c r="AH100" s="582"/>
      <c r="AI100" s="582"/>
      <c r="AJ100" s="582"/>
      <c r="AK100" s="582"/>
      <c r="AL100" s="582"/>
      <c r="AM100" s="582"/>
      <c r="AN100" s="582"/>
      <c r="AO100" s="582"/>
      <c r="AP100" s="582"/>
      <c r="AQ100" s="582"/>
      <c r="AR100" s="582"/>
      <c r="AS100" s="582"/>
      <c r="AT100" s="582"/>
      <c r="AU100" s="582"/>
      <c r="AV100" s="582"/>
      <c r="AW100" s="582"/>
      <c r="AX100" s="582"/>
      <c r="AY100" s="582"/>
      <c r="AZ100" s="582"/>
      <c r="BA100" s="582"/>
      <c r="BB100" s="582"/>
      <c r="BC100" s="582"/>
      <c r="BD100" s="582"/>
      <c r="BE100" s="582"/>
      <c r="BF100" s="582"/>
      <c r="BG100" s="582"/>
      <c r="BH100" s="582"/>
      <c r="BI100" s="582"/>
      <c r="BJ100" s="582"/>
      <c r="BK100" s="582"/>
      <c r="BL100" s="582"/>
      <c r="BM100" s="582"/>
      <c r="BN100" s="582"/>
      <c r="BO100" s="582"/>
      <c r="BP100" s="582"/>
      <c r="BQ100" s="710"/>
    </row>
    <row r="101" spans="1:69">
      <c r="A101" s="582"/>
      <c r="B101" s="582"/>
      <c r="C101" s="582"/>
      <c r="D101" s="582"/>
      <c r="E101" s="582"/>
      <c r="F101" s="582"/>
      <c r="G101" s="582"/>
      <c r="H101" s="582"/>
      <c r="I101" s="582"/>
      <c r="J101" s="582"/>
      <c r="K101" s="582"/>
      <c r="L101" s="582"/>
      <c r="M101" s="582"/>
      <c r="N101" s="582"/>
      <c r="O101" s="582"/>
      <c r="P101" s="582"/>
      <c r="Q101" s="582"/>
      <c r="R101" s="582"/>
      <c r="S101" s="582"/>
      <c r="T101" s="582"/>
      <c r="U101" s="582"/>
      <c r="V101" s="582"/>
      <c r="W101" s="582"/>
      <c r="X101" s="582"/>
      <c r="Y101" s="582"/>
      <c r="Z101" s="582"/>
      <c r="AA101" s="582"/>
      <c r="AB101" s="582"/>
      <c r="AC101" s="582"/>
      <c r="AD101" s="582"/>
      <c r="AE101" s="582"/>
      <c r="AF101" s="582"/>
      <c r="AG101" s="582"/>
      <c r="AH101" s="582"/>
      <c r="AI101" s="582"/>
      <c r="AJ101" s="582"/>
      <c r="AK101" s="582"/>
      <c r="AL101" s="582"/>
      <c r="AM101" s="582"/>
      <c r="AN101" s="582"/>
      <c r="AO101" s="582"/>
      <c r="AP101" s="582"/>
      <c r="AQ101" s="582"/>
      <c r="AR101" s="582"/>
      <c r="AS101" s="582"/>
      <c r="AT101" s="582"/>
      <c r="AU101" s="582"/>
      <c r="AV101" s="582"/>
      <c r="AW101" s="582"/>
      <c r="AX101" s="582"/>
      <c r="AY101" s="582"/>
      <c r="AZ101" s="582"/>
      <c r="BA101" s="582"/>
      <c r="BB101" s="582"/>
      <c r="BC101" s="582"/>
      <c r="BD101" s="582"/>
      <c r="BE101" s="582"/>
      <c r="BF101" s="582"/>
      <c r="BG101" s="582"/>
      <c r="BH101" s="582"/>
      <c r="BI101" s="582"/>
      <c r="BJ101" s="582"/>
      <c r="BK101" s="582"/>
      <c r="BL101" s="582"/>
      <c r="BM101" s="582"/>
      <c r="BN101" s="582"/>
      <c r="BO101" s="582"/>
      <c r="BP101" s="582"/>
      <c r="BQ101" s="710"/>
    </row>
    <row r="102" spans="1:69">
      <c r="A102" s="582"/>
      <c r="B102" s="582"/>
      <c r="C102" s="582"/>
      <c r="D102" s="582"/>
      <c r="E102" s="582"/>
      <c r="F102" s="582"/>
      <c r="G102" s="582"/>
      <c r="H102" s="582"/>
      <c r="I102" s="582"/>
      <c r="J102" s="582"/>
      <c r="K102" s="582"/>
      <c r="L102" s="582"/>
      <c r="M102" s="582"/>
      <c r="N102" s="582"/>
      <c r="O102" s="582"/>
      <c r="P102" s="582"/>
      <c r="Q102" s="582"/>
      <c r="R102" s="582"/>
      <c r="S102" s="582"/>
      <c r="T102" s="582"/>
      <c r="U102" s="582"/>
      <c r="V102" s="582"/>
      <c r="W102" s="582"/>
      <c r="X102" s="582"/>
      <c r="Y102" s="582"/>
      <c r="Z102" s="582"/>
      <c r="AA102" s="582"/>
      <c r="AB102" s="582"/>
      <c r="AC102" s="582"/>
      <c r="AD102" s="582"/>
      <c r="AE102" s="582"/>
      <c r="AF102" s="582"/>
      <c r="AG102" s="582"/>
      <c r="AH102" s="582"/>
      <c r="AI102" s="582"/>
      <c r="AJ102" s="582"/>
      <c r="AK102" s="582"/>
      <c r="AL102" s="582"/>
      <c r="AM102" s="582"/>
      <c r="AN102" s="582"/>
      <c r="AO102" s="582"/>
      <c r="AP102" s="582"/>
      <c r="AQ102" s="582"/>
      <c r="AR102" s="582"/>
      <c r="AS102" s="582"/>
      <c r="AT102" s="582"/>
      <c r="AU102" s="582"/>
      <c r="AV102" s="582"/>
      <c r="AW102" s="582"/>
      <c r="AX102" s="582"/>
      <c r="AY102" s="582"/>
      <c r="AZ102" s="582"/>
      <c r="BA102" s="582"/>
      <c r="BB102" s="582"/>
      <c r="BC102" s="582"/>
      <c r="BD102" s="582"/>
      <c r="BE102" s="582"/>
      <c r="BF102" s="582"/>
      <c r="BG102" s="582"/>
      <c r="BH102" s="582"/>
      <c r="BI102" s="582"/>
      <c r="BJ102" s="582"/>
      <c r="BK102" s="582"/>
      <c r="BL102" s="582"/>
      <c r="BM102" s="582"/>
      <c r="BN102" s="582"/>
      <c r="BO102" s="582"/>
      <c r="BP102" s="582"/>
      <c r="BQ102" s="710"/>
    </row>
    <row r="103" spans="1:69">
      <c r="A103" s="582"/>
      <c r="B103" s="582"/>
      <c r="C103" s="582"/>
      <c r="D103" s="582"/>
      <c r="E103" s="582"/>
      <c r="F103" s="582"/>
      <c r="G103" s="582"/>
      <c r="H103" s="582"/>
      <c r="I103" s="582"/>
      <c r="J103" s="582"/>
      <c r="K103" s="582"/>
      <c r="L103" s="582"/>
      <c r="M103" s="582"/>
      <c r="N103" s="582"/>
      <c r="O103" s="582"/>
      <c r="P103" s="582"/>
      <c r="Q103" s="582"/>
      <c r="R103" s="582"/>
      <c r="S103" s="582"/>
      <c r="T103" s="582"/>
      <c r="U103" s="582"/>
      <c r="V103" s="582"/>
      <c r="W103" s="582"/>
      <c r="X103" s="582"/>
      <c r="Y103" s="582"/>
      <c r="Z103" s="582"/>
      <c r="AA103" s="582"/>
      <c r="AB103" s="582"/>
      <c r="AC103" s="582"/>
      <c r="AD103" s="582"/>
      <c r="AE103" s="582"/>
      <c r="AF103" s="582"/>
      <c r="AG103" s="582"/>
      <c r="AH103" s="582"/>
      <c r="AI103" s="582"/>
      <c r="AJ103" s="582"/>
      <c r="AK103" s="582"/>
      <c r="AL103" s="582"/>
      <c r="AM103" s="582"/>
      <c r="AN103" s="582"/>
      <c r="AO103" s="582"/>
      <c r="AP103" s="582"/>
      <c r="AQ103" s="582"/>
      <c r="AR103" s="582"/>
      <c r="AS103" s="582"/>
      <c r="AT103" s="582"/>
      <c r="AU103" s="582"/>
      <c r="AV103" s="582"/>
      <c r="AW103" s="582"/>
      <c r="AX103" s="582"/>
      <c r="AY103" s="582"/>
      <c r="AZ103" s="582"/>
      <c r="BA103" s="582"/>
      <c r="BB103" s="582"/>
      <c r="BC103" s="582"/>
      <c r="BD103" s="582"/>
      <c r="BE103" s="582"/>
      <c r="BF103" s="582"/>
      <c r="BG103" s="582"/>
      <c r="BH103" s="582"/>
      <c r="BI103" s="582"/>
      <c r="BJ103" s="582"/>
      <c r="BK103" s="582"/>
      <c r="BL103" s="582"/>
      <c r="BM103" s="582"/>
      <c r="BN103" s="582"/>
      <c r="BO103" s="582"/>
      <c r="BP103" s="582"/>
      <c r="BQ103" s="710"/>
    </row>
    <row r="104" spans="1:69">
      <c r="A104" s="582"/>
      <c r="B104" s="582"/>
      <c r="C104" s="582"/>
      <c r="D104" s="582"/>
      <c r="E104" s="582"/>
      <c r="F104" s="582"/>
      <c r="G104" s="582"/>
      <c r="H104" s="582"/>
      <c r="I104" s="582"/>
      <c r="J104" s="582"/>
      <c r="K104" s="582"/>
      <c r="L104" s="582"/>
      <c r="M104" s="582"/>
      <c r="N104" s="582"/>
      <c r="O104" s="582"/>
      <c r="P104" s="582"/>
      <c r="Q104" s="582"/>
      <c r="R104" s="582"/>
      <c r="S104" s="582"/>
      <c r="T104" s="582"/>
      <c r="U104" s="582"/>
      <c r="V104" s="582"/>
      <c r="W104" s="582"/>
      <c r="X104" s="582"/>
      <c r="Y104" s="582"/>
      <c r="Z104" s="582"/>
      <c r="AA104" s="582"/>
      <c r="AB104" s="582"/>
      <c r="AC104" s="582"/>
      <c r="AD104" s="582"/>
      <c r="AE104" s="582"/>
      <c r="AF104" s="582"/>
      <c r="AG104" s="582"/>
      <c r="AH104" s="582"/>
      <c r="AI104" s="582"/>
      <c r="AJ104" s="582"/>
      <c r="AK104" s="582"/>
      <c r="AL104" s="582"/>
      <c r="AM104" s="582"/>
      <c r="AN104" s="582"/>
      <c r="AO104" s="582"/>
      <c r="AP104" s="582"/>
      <c r="AQ104" s="582"/>
      <c r="AR104" s="582"/>
      <c r="AS104" s="582"/>
      <c r="AT104" s="582"/>
      <c r="AU104" s="582"/>
      <c r="AV104" s="582"/>
      <c r="AW104" s="582"/>
      <c r="AX104" s="582"/>
      <c r="AY104" s="582"/>
      <c r="AZ104" s="582"/>
      <c r="BA104" s="582"/>
      <c r="BB104" s="582"/>
      <c r="BC104" s="582"/>
      <c r="BD104" s="582"/>
      <c r="BE104" s="582"/>
      <c r="BF104" s="582"/>
      <c r="BG104" s="582"/>
      <c r="BH104" s="582"/>
      <c r="BI104" s="582"/>
      <c r="BJ104" s="582"/>
      <c r="BK104" s="582"/>
      <c r="BL104" s="582"/>
      <c r="BM104" s="582"/>
      <c r="BN104" s="582"/>
      <c r="BO104" s="582"/>
      <c r="BP104" s="582"/>
      <c r="BQ104" s="710"/>
    </row>
    <row r="105" spans="1:69">
      <c r="A105" s="582"/>
      <c r="B105" s="582"/>
      <c r="C105" s="582"/>
      <c r="D105" s="582"/>
      <c r="E105" s="582"/>
      <c r="F105" s="582"/>
      <c r="G105" s="582"/>
      <c r="H105" s="582"/>
      <c r="I105" s="582"/>
      <c r="J105" s="582"/>
      <c r="K105" s="582"/>
      <c r="L105" s="582"/>
      <c r="M105" s="582"/>
      <c r="N105" s="582"/>
      <c r="O105" s="582"/>
      <c r="P105" s="582"/>
      <c r="Q105" s="582"/>
      <c r="R105" s="582"/>
      <c r="S105" s="582"/>
      <c r="T105" s="582"/>
      <c r="U105" s="582"/>
      <c r="V105" s="582"/>
      <c r="W105" s="582"/>
      <c r="X105" s="582"/>
      <c r="Y105" s="582"/>
      <c r="Z105" s="582"/>
      <c r="AA105" s="582"/>
      <c r="AB105" s="582"/>
      <c r="AC105" s="582"/>
      <c r="AD105" s="582"/>
      <c r="AE105" s="582"/>
      <c r="AF105" s="582"/>
      <c r="AG105" s="582"/>
      <c r="AH105" s="582"/>
      <c r="AI105" s="582"/>
      <c r="AJ105" s="582"/>
      <c r="AK105" s="582"/>
      <c r="AL105" s="582"/>
      <c r="AM105" s="582"/>
      <c r="AN105" s="582"/>
      <c r="AO105" s="582"/>
      <c r="AP105" s="582"/>
      <c r="AQ105" s="582"/>
      <c r="AR105" s="582"/>
      <c r="AS105" s="582"/>
      <c r="AT105" s="582"/>
      <c r="AU105" s="582"/>
      <c r="AV105" s="582"/>
      <c r="AW105" s="582"/>
      <c r="AX105" s="582"/>
      <c r="AY105" s="582"/>
      <c r="AZ105" s="582"/>
      <c r="BA105" s="582"/>
      <c r="BB105" s="582"/>
      <c r="BC105" s="582"/>
      <c r="BD105" s="582"/>
      <c r="BE105" s="582"/>
      <c r="BF105" s="582"/>
      <c r="BG105" s="582"/>
      <c r="BH105" s="582"/>
      <c r="BI105" s="582"/>
      <c r="BJ105" s="582"/>
      <c r="BK105" s="582"/>
      <c r="BL105" s="582"/>
      <c r="BM105" s="582"/>
      <c r="BN105" s="582"/>
      <c r="BO105" s="582"/>
      <c r="BP105" s="582"/>
      <c r="BQ105" s="710"/>
    </row>
    <row r="106" spans="1:69">
      <c r="A106" s="582"/>
      <c r="B106" s="582"/>
      <c r="C106" s="582"/>
      <c r="D106" s="582"/>
      <c r="E106" s="582"/>
      <c r="F106" s="582"/>
      <c r="G106" s="582"/>
      <c r="H106" s="582"/>
      <c r="I106" s="582"/>
      <c r="J106" s="582"/>
      <c r="K106" s="582"/>
      <c r="L106" s="582"/>
      <c r="M106" s="582"/>
      <c r="N106" s="582"/>
      <c r="O106" s="582"/>
      <c r="P106" s="582"/>
      <c r="Q106" s="582"/>
      <c r="R106" s="582"/>
      <c r="S106" s="582"/>
      <c r="T106" s="582"/>
      <c r="U106" s="582"/>
      <c r="V106" s="582"/>
      <c r="W106" s="582"/>
      <c r="X106" s="582"/>
      <c r="Y106" s="582"/>
      <c r="Z106" s="582"/>
      <c r="AA106" s="582"/>
      <c r="AB106" s="582"/>
      <c r="AC106" s="582"/>
      <c r="AD106" s="582"/>
      <c r="AE106" s="582"/>
      <c r="AF106" s="582"/>
      <c r="AG106" s="582"/>
      <c r="AH106" s="582"/>
      <c r="AI106" s="582"/>
      <c r="AJ106" s="582"/>
      <c r="AK106" s="582"/>
      <c r="AL106" s="582"/>
      <c r="AM106" s="582"/>
      <c r="AN106" s="582"/>
      <c r="AO106" s="582"/>
      <c r="AP106" s="582"/>
      <c r="AQ106" s="582"/>
      <c r="AR106" s="582"/>
      <c r="AS106" s="582"/>
      <c r="AT106" s="582"/>
      <c r="AU106" s="582"/>
      <c r="AV106" s="582"/>
      <c r="AW106" s="582"/>
      <c r="AX106" s="582"/>
      <c r="AY106" s="582"/>
      <c r="AZ106" s="582"/>
      <c r="BA106" s="582"/>
      <c r="BB106" s="582"/>
      <c r="BC106" s="582"/>
      <c r="BD106" s="582"/>
      <c r="BE106" s="582"/>
      <c r="BF106" s="582"/>
      <c r="BG106" s="582"/>
      <c r="BH106" s="582"/>
      <c r="BI106" s="582"/>
      <c r="BJ106" s="582"/>
      <c r="BK106" s="582"/>
      <c r="BL106" s="582"/>
      <c r="BM106" s="582"/>
      <c r="BN106" s="582"/>
      <c r="BO106" s="582"/>
      <c r="BP106" s="582"/>
      <c r="BQ106" s="710"/>
    </row>
    <row r="107" spans="1:69">
      <c r="A107" s="582"/>
      <c r="B107" s="582"/>
      <c r="C107" s="582"/>
      <c r="D107" s="582"/>
      <c r="E107" s="582"/>
      <c r="F107" s="582"/>
      <c r="G107" s="582"/>
      <c r="H107" s="582"/>
      <c r="I107" s="582"/>
      <c r="J107" s="582"/>
      <c r="K107" s="582"/>
      <c r="L107" s="582"/>
      <c r="M107" s="582"/>
      <c r="N107" s="582"/>
      <c r="O107" s="582"/>
      <c r="P107" s="582"/>
      <c r="Q107" s="582"/>
      <c r="R107" s="582"/>
      <c r="S107" s="582"/>
      <c r="T107" s="582"/>
      <c r="U107" s="582"/>
      <c r="V107" s="582"/>
      <c r="W107" s="582"/>
      <c r="X107" s="582"/>
      <c r="Y107" s="582"/>
      <c r="Z107" s="582"/>
      <c r="AA107" s="582"/>
      <c r="AB107" s="582"/>
      <c r="AC107" s="582"/>
      <c r="AD107" s="582"/>
      <c r="AE107" s="582"/>
      <c r="AF107" s="582"/>
      <c r="AG107" s="582"/>
      <c r="AH107" s="582"/>
      <c r="AI107" s="582"/>
      <c r="AJ107" s="582"/>
      <c r="AK107" s="582"/>
      <c r="AL107" s="582"/>
      <c r="AM107" s="582"/>
      <c r="AN107" s="582"/>
      <c r="AO107" s="582"/>
      <c r="AP107" s="582"/>
      <c r="AQ107" s="582"/>
      <c r="AR107" s="582"/>
      <c r="AS107" s="582"/>
      <c r="AT107" s="582"/>
      <c r="AU107" s="582"/>
      <c r="AV107" s="582"/>
      <c r="AW107" s="582"/>
      <c r="AX107" s="582"/>
      <c r="AY107" s="582"/>
      <c r="AZ107" s="582"/>
      <c r="BA107" s="582"/>
      <c r="BB107" s="582"/>
      <c r="BC107" s="582"/>
      <c r="BD107" s="582"/>
      <c r="BE107" s="582"/>
      <c r="BF107" s="582"/>
      <c r="BG107" s="582"/>
      <c r="BH107" s="582"/>
      <c r="BI107" s="582"/>
      <c r="BJ107" s="582"/>
      <c r="BK107" s="582"/>
      <c r="BL107" s="582"/>
      <c r="BM107" s="582"/>
      <c r="BN107" s="582"/>
      <c r="BO107" s="582"/>
      <c r="BP107" s="582"/>
      <c r="BQ107" s="710"/>
    </row>
    <row r="108" spans="1:69">
      <c r="A108" s="582"/>
      <c r="B108" s="582"/>
      <c r="C108" s="582"/>
      <c r="D108" s="582"/>
      <c r="E108" s="582"/>
      <c r="F108" s="582"/>
      <c r="G108" s="582"/>
      <c r="H108" s="582"/>
      <c r="I108" s="582"/>
      <c r="J108" s="582"/>
      <c r="K108" s="582"/>
      <c r="L108" s="582"/>
      <c r="M108" s="582"/>
      <c r="N108" s="582"/>
      <c r="O108" s="582"/>
      <c r="P108" s="582"/>
      <c r="Q108" s="582"/>
      <c r="R108" s="582"/>
      <c r="S108" s="582"/>
      <c r="T108" s="582"/>
      <c r="U108" s="582"/>
      <c r="V108" s="582"/>
      <c r="W108" s="582"/>
      <c r="X108" s="582"/>
      <c r="Y108" s="582"/>
      <c r="Z108" s="582"/>
      <c r="AA108" s="582"/>
      <c r="AB108" s="582"/>
      <c r="AC108" s="582"/>
      <c r="AD108" s="582"/>
      <c r="AE108" s="582"/>
      <c r="AF108" s="582"/>
      <c r="AG108" s="582"/>
      <c r="AH108" s="582"/>
      <c r="AI108" s="582"/>
      <c r="AJ108" s="582"/>
      <c r="AK108" s="582"/>
      <c r="AL108" s="582"/>
      <c r="AM108" s="582"/>
      <c r="AN108" s="582"/>
      <c r="AO108" s="582"/>
      <c r="AP108" s="582"/>
      <c r="AQ108" s="582"/>
      <c r="AR108" s="582"/>
      <c r="AS108" s="582"/>
      <c r="AT108" s="582"/>
      <c r="AU108" s="582"/>
      <c r="AV108" s="582"/>
      <c r="AW108" s="582"/>
      <c r="AX108" s="582"/>
      <c r="AY108" s="582"/>
      <c r="AZ108" s="582"/>
      <c r="BA108" s="582"/>
      <c r="BB108" s="582"/>
      <c r="BC108" s="582"/>
      <c r="BD108" s="582"/>
      <c r="BE108" s="582"/>
      <c r="BF108" s="582"/>
      <c r="BG108" s="582"/>
      <c r="BH108" s="582"/>
      <c r="BI108" s="582"/>
      <c r="BJ108" s="582"/>
      <c r="BK108" s="582"/>
      <c r="BL108" s="582"/>
      <c r="BM108" s="582"/>
      <c r="BN108" s="582"/>
      <c r="BO108" s="582"/>
      <c r="BP108" s="582"/>
      <c r="BQ108" s="710"/>
    </row>
    <row r="109" spans="1:69">
      <c r="A109" s="582"/>
      <c r="B109" s="582"/>
      <c r="C109" s="582"/>
      <c r="D109" s="582"/>
      <c r="E109" s="582"/>
      <c r="F109" s="582"/>
      <c r="G109" s="582"/>
      <c r="H109" s="582"/>
      <c r="I109" s="582"/>
      <c r="J109" s="582"/>
      <c r="K109" s="582"/>
      <c r="L109" s="582"/>
      <c r="M109" s="582"/>
      <c r="N109" s="582"/>
      <c r="O109" s="582"/>
      <c r="P109" s="582"/>
      <c r="Q109" s="582"/>
      <c r="R109" s="582"/>
      <c r="S109" s="582"/>
      <c r="T109" s="582"/>
      <c r="U109" s="582"/>
      <c r="V109" s="582"/>
      <c r="W109" s="582"/>
      <c r="X109" s="582"/>
      <c r="Y109" s="582"/>
      <c r="Z109" s="582"/>
      <c r="AA109" s="582"/>
      <c r="AB109" s="582"/>
      <c r="AC109" s="582"/>
      <c r="AD109" s="582"/>
      <c r="AE109" s="582"/>
      <c r="AF109" s="582"/>
      <c r="AG109" s="582"/>
      <c r="AH109" s="582"/>
      <c r="AI109" s="582"/>
      <c r="AJ109" s="582"/>
      <c r="AK109" s="582"/>
      <c r="AL109" s="582"/>
      <c r="AM109" s="582"/>
      <c r="AN109" s="582"/>
      <c r="AO109" s="582"/>
      <c r="AP109" s="582"/>
      <c r="AQ109" s="582"/>
      <c r="AR109" s="582"/>
      <c r="AS109" s="582"/>
      <c r="AT109" s="582"/>
      <c r="AU109" s="582"/>
      <c r="AV109" s="582"/>
      <c r="AW109" s="582"/>
      <c r="AX109" s="582"/>
      <c r="AY109" s="582"/>
      <c r="AZ109" s="582"/>
      <c r="BA109" s="582"/>
      <c r="BB109" s="582"/>
      <c r="BC109" s="582"/>
      <c r="BD109" s="582"/>
      <c r="BE109" s="582"/>
      <c r="BF109" s="582"/>
      <c r="BG109" s="582"/>
      <c r="BH109" s="582"/>
      <c r="BI109" s="582"/>
      <c r="BJ109" s="582"/>
      <c r="BK109" s="582"/>
      <c r="BL109" s="582"/>
      <c r="BM109" s="582"/>
      <c r="BN109" s="582"/>
      <c r="BO109" s="582"/>
      <c r="BP109" s="582"/>
      <c r="BQ109" s="710"/>
    </row>
    <row r="110" spans="1:69">
      <c r="A110" s="582"/>
      <c r="B110" s="582"/>
      <c r="C110" s="582"/>
      <c r="D110" s="582"/>
      <c r="E110" s="582"/>
      <c r="F110" s="582"/>
      <c r="G110" s="582"/>
      <c r="H110" s="582"/>
      <c r="I110" s="582"/>
      <c r="J110" s="582"/>
      <c r="K110" s="582"/>
      <c r="L110" s="582"/>
      <c r="M110" s="582"/>
      <c r="N110" s="582"/>
      <c r="O110" s="582"/>
      <c r="P110" s="582"/>
      <c r="Q110" s="582"/>
      <c r="R110" s="582"/>
      <c r="S110" s="582"/>
      <c r="T110" s="582"/>
      <c r="U110" s="582"/>
      <c r="V110" s="582"/>
      <c r="W110" s="582"/>
      <c r="X110" s="582"/>
      <c r="Y110" s="582"/>
      <c r="Z110" s="582"/>
      <c r="AA110" s="582"/>
      <c r="AB110" s="582"/>
      <c r="AC110" s="582"/>
      <c r="AD110" s="582"/>
      <c r="AE110" s="582"/>
      <c r="AF110" s="582"/>
      <c r="AG110" s="582"/>
      <c r="AH110" s="582"/>
      <c r="AI110" s="582"/>
      <c r="AJ110" s="582"/>
      <c r="AK110" s="582"/>
      <c r="AL110" s="582"/>
      <c r="AM110" s="582"/>
      <c r="AN110" s="582"/>
      <c r="AO110" s="582"/>
      <c r="AP110" s="582"/>
      <c r="AQ110" s="582"/>
      <c r="AR110" s="582"/>
      <c r="AS110" s="582"/>
      <c r="AT110" s="582"/>
      <c r="AU110" s="582"/>
      <c r="AV110" s="582"/>
      <c r="AW110" s="582"/>
      <c r="AX110" s="582"/>
      <c r="AY110" s="582"/>
      <c r="AZ110" s="582"/>
      <c r="BA110" s="582"/>
      <c r="BB110" s="582"/>
      <c r="BC110" s="582"/>
      <c r="BD110" s="582"/>
      <c r="BE110" s="582"/>
      <c r="BF110" s="582"/>
      <c r="BG110" s="582"/>
      <c r="BH110" s="582"/>
      <c r="BI110" s="582"/>
      <c r="BJ110" s="582"/>
      <c r="BK110" s="582"/>
      <c r="BL110" s="582"/>
      <c r="BM110" s="582"/>
      <c r="BN110" s="582"/>
      <c r="BO110" s="582"/>
      <c r="BP110" s="582"/>
      <c r="BQ110" s="710"/>
    </row>
    <row r="111" spans="1:69">
      <c r="A111" s="582"/>
      <c r="B111" s="582"/>
      <c r="C111" s="582"/>
      <c r="D111" s="582"/>
      <c r="E111" s="582"/>
      <c r="F111" s="582"/>
      <c r="G111" s="582"/>
      <c r="H111" s="582"/>
      <c r="I111" s="582"/>
      <c r="J111" s="582"/>
      <c r="K111" s="582"/>
      <c r="L111" s="582"/>
      <c r="M111" s="582"/>
      <c r="N111" s="582"/>
      <c r="O111" s="582"/>
      <c r="P111" s="582"/>
      <c r="Q111" s="582"/>
      <c r="R111" s="582"/>
      <c r="S111" s="582"/>
      <c r="T111" s="582"/>
      <c r="U111" s="582"/>
      <c r="V111" s="582"/>
      <c r="W111" s="582"/>
      <c r="X111" s="582"/>
      <c r="Y111" s="582"/>
      <c r="Z111" s="582"/>
      <c r="AA111" s="582"/>
      <c r="AB111" s="582"/>
      <c r="AC111" s="582"/>
      <c r="AD111" s="582"/>
      <c r="AE111" s="582"/>
      <c r="AF111" s="582"/>
      <c r="AG111" s="582"/>
      <c r="AH111" s="582"/>
      <c r="AI111" s="582"/>
      <c r="AJ111" s="582"/>
      <c r="AK111" s="582"/>
      <c r="AL111" s="582"/>
      <c r="AM111" s="582"/>
      <c r="AN111" s="582"/>
      <c r="AO111" s="582"/>
      <c r="AP111" s="582"/>
      <c r="AQ111" s="582"/>
      <c r="AR111" s="582"/>
      <c r="AS111" s="582"/>
      <c r="AT111" s="582"/>
      <c r="AU111" s="582"/>
      <c r="AV111" s="582"/>
      <c r="AW111" s="582"/>
      <c r="AX111" s="582"/>
      <c r="AY111" s="582"/>
      <c r="AZ111" s="582"/>
      <c r="BA111" s="582"/>
      <c r="BB111" s="582"/>
      <c r="BC111" s="582"/>
      <c r="BD111" s="582"/>
      <c r="BE111" s="582"/>
      <c r="BF111" s="582"/>
      <c r="BG111" s="582"/>
      <c r="BH111" s="582"/>
      <c r="BI111" s="582"/>
      <c r="BJ111" s="582"/>
      <c r="BK111" s="582"/>
      <c r="BL111" s="582"/>
      <c r="BM111" s="582"/>
      <c r="BN111" s="582"/>
      <c r="BO111" s="582"/>
      <c r="BP111" s="582"/>
      <c r="BQ111" s="710"/>
    </row>
    <row r="112" spans="1:69">
      <c r="A112" s="582"/>
      <c r="B112" s="582"/>
      <c r="C112" s="582"/>
      <c r="D112" s="582"/>
      <c r="E112" s="582"/>
      <c r="F112" s="582"/>
      <c r="G112" s="582"/>
      <c r="H112" s="582"/>
      <c r="I112" s="582"/>
      <c r="J112" s="582"/>
      <c r="K112" s="582"/>
      <c r="L112" s="582"/>
      <c r="M112" s="582"/>
      <c r="N112" s="582"/>
      <c r="O112" s="582"/>
      <c r="P112" s="582"/>
      <c r="Q112" s="582"/>
      <c r="R112" s="582"/>
      <c r="S112" s="582"/>
      <c r="T112" s="582"/>
      <c r="U112" s="582"/>
      <c r="V112" s="582"/>
      <c r="W112" s="582"/>
      <c r="X112" s="582"/>
      <c r="Y112" s="582"/>
      <c r="Z112" s="582"/>
      <c r="AA112" s="582"/>
      <c r="AB112" s="582"/>
      <c r="AC112" s="582"/>
      <c r="AD112" s="582"/>
      <c r="AE112" s="582"/>
      <c r="AF112" s="582"/>
      <c r="AG112" s="582"/>
      <c r="AH112" s="582"/>
      <c r="AI112" s="582"/>
      <c r="AJ112" s="582"/>
      <c r="AK112" s="582"/>
      <c r="AL112" s="582"/>
      <c r="AM112" s="582"/>
      <c r="AN112" s="582"/>
      <c r="AO112" s="582"/>
      <c r="AP112" s="582"/>
      <c r="AQ112" s="582"/>
      <c r="AR112" s="582"/>
      <c r="AS112" s="582"/>
      <c r="AT112" s="582"/>
      <c r="AU112" s="582"/>
      <c r="AV112" s="582"/>
      <c r="AW112" s="582"/>
      <c r="AX112" s="582"/>
      <c r="AY112" s="582"/>
      <c r="AZ112" s="582"/>
      <c r="BA112" s="582"/>
      <c r="BB112" s="582"/>
      <c r="BC112" s="582"/>
      <c r="BD112" s="582"/>
      <c r="BE112" s="582"/>
      <c r="BF112" s="582"/>
      <c r="BG112" s="582"/>
      <c r="BH112" s="582"/>
      <c r="BI112" s="582"/>
      <c r="BJ112" s="582"/>
      <c r="BK112" s="582"/>
      <c r="BL112" s="582"/>
      <c r="BM112" s="582"/>
      <c r="BN112" s="582"/>
      <c r="BO112" s="582"/>
      <c r="BP112" s="582"/>
      <c r="BQ112" s="710"/>
    </row>
    <row r="113" spans="1:69">
      <c r="A113" s="582"/>
      <c r="B113" s="582"/>
      <c r="C113" s="582"/>
      <c r="D113" s="582"/>
      <c r="E113" s="582"/>
      <c r="F113" s="582"/>
      <c r="G113" s="582"/>
      <c r="H113" s="582"/>
      <c r="I113" s="582"/>
      <c r="J113" s="582"/>
      <c r="K113" s="582"/>
      <c r="L113" s="582"/>
      <c r="M113" s="582"/>
      <c r="N113" s="582"/>
      <c r="O113" s="582"/>
      <c r="P113" s="582"/>
      <c r="Q113" s="582"/>
      <c r="R113" s="582"/>
      <c r="S113" s="582"/>
      <c r="T113" s="582"/>
      <c r="U113" s="582"/>
      <c r="V113" s="582"/>
      <c r="W113" s="582"/>
      <c r="X113" s="582"/>
      <c r="Y113" s="582"/>
      <c r="Z113" s="582"/>
      <c r="AA113" s="582"/>
      <c r="AB113" s="582"/>
      <c r="AC113" s="582"/>
      <c r="AD113" s="582"/>
      <c r="AE113" s="582"/>
      <c r="AF113" s="582"/>
      <c r="AG113" s="582"/>
      <c r="AH113" s="582"/>
      <c r="AI113" s="582"/>
      <c r="AJ113" s="582"/>
      <c r="AK113" s="582"/>
      <c r="AL113" s="582"/>
      <c r="AM113" s="582"/>
      <c r="AN113" s="582"/>
      <c r="AO113" s="582"/>
      <c r="AP113" s="582"/>
      <c r="AQ113" s="582"/>
      <c r="AR113" s="582"/>
      <c r="AS113" s="582"/>
      <c r="AT113" s="582"/>
      <c r="AU113" s="582"/>
      <c r="AV113" s="582"/>
      <c r="AW113" s="582"/>
      <c r="AX113" s="582"/>
      <c r="AY113" s="582"/>
      <c r="AZ113" s="582"/>
      <c r="BA113" s="582"/>
      <c r="BB113" s="582"/>
      <c r="BC113" s="582"/>
      <c r="BD113" s="582"/>
      <c r="BE113" s="582"/>
      <c r="BF113" s="582"/>
      <c r="BG113" s="582"/>
      <c r="BH113" s="582"/>
      <c r="BI113" s="582"/>
      <c r="BJ113" s="582"/>
      <c r="BK113" s="582"/>
      <c r="BL113" s="582"/>
      <c r="BM113" s="582"/>
      <c r="BN113" s="582"/>
      <c r="BO113" s="582"/>
      <c r="BP113" s="582"/>
      <c r="BQ113" s="710"/>
    </row>
    <row r="114" spans="1:69">
      <c r="A114" s="582"/>
      <c r="B114" s="582"/>
      <c r="C114" s="582"/>
      <c r="D114" s="582"/>
      <c r="E114" s="582"/>
      <c r="F114" s="582"/>
      <c r="G114" s="582"/>
      <c r="H114" s="582"/>
      <c r="I114" s="582"/>
      <c r="J114" s="582"/>
      <c r="K114" s="582"/>
      <c r="L114" s="582"/>
      <c r="M114" s="582"/>
      <c r="N114" s="582"/>
      <c r="O114" s="582"/>
      <c r="P114" s="582"/>
      <c r="Q114" s="582"/>
      <c r="R114" s="582"/>
      <c r="S114" s="582"/>
      <c r="T114" s="582"/>
      <c r="U114" s="582"/>
      <c r="V114" s="582"/>
      <c r="W114" s="582"/>
      <c r="X114" s="582"/>
      <c r="Y114" s="582"/>
      <c r="Z114" s="582"/>
      <c r="AA114" s="582"/>
      <c r="AB114" s="582"/>
      <c r="AC114" s="582"/>
      <c r="AD114" s="582"/>
      <c r="AE114" s="582"/>
      <c r="AF114" s="582"/>
      <c r="AG114" s="582"/>
      <c r="AH114" s="582"/>
      <c r="AI114" s="582"/>
      <c r="AJ114" s="582"/>
      <c r="AK114" s="582"/>
      <c r="AL114" s="582"/>
      <c r="AM114" s="582"/>
      <c r="AN114" s="582"/>
      <c r="AO114" s="582"/>
      <c r="AP114" s="582"/>
      <c r="AQ114" s="582"/>
      <c r="AR114" s="582"/>
      <c r="AS114" s="582"/>
      <c r="AT114" s="582"/>
      <c r="AU114" s="582"/>
      <c r="AV114" s="582"/>
      <c r="AW114" s="582"/>
      <c r="AX114" s="582"/>
      <c r="AY114" s="582"/>
      <c r="AZ114" s="582"/>
      <c r="BA114" s="582"/>
      <c r="BB114" s="582"/>
      <c r="BC114" s="582"/>
      <c r="BD114" s="582"/>
      <c r="BE114" s="582"/>
      <c r="BF114" s="582"/>
      <c r="BG114" s="582"/>
      <c r="BH114" s="582"/>
      <c r="BI114" s="582"/>
      <c r="BJ114" s="582"/>
      <c r="BK114" s="582"/>
      <c r="BL114" s="582"/>
      <c r="BM114" s="582"/>
      <c r="BN114" s="582"/>
      <c r="BO114" s="582"/>
      <c r="BP114" s="582"/>
      <c r="BQ114" s="710"/>
    </row>
    <row r="115" spans="1:69">
      <c r="A115" s="582"/>
      <c r="B115" s="582"/>
      <c r="C115" s="582"/>
      <c r="D115" s="582"/>
      <c r="E115" s="582"/>
      <c r="F115" s="582"/>
      <c r="G115" s="582"/>
      <c r="H115" s="582"/>
      <c r="I115" s="582"/>
      <c r="J115" s="582"/>
      <c r="K115" s="582"/>
      <c r="L115" s="582"/>
      <c r="M115" s="582"/>
      <c r="N115" s="582"/>
      <c r="O115" s="582"/>
      <c r="P115" s="582"/>
      <c r="Q115" s="582"/>
      <c r="R115" s="582"/>
      <c r="S115" s="582"/>
      <c r="T115" s="582"/>
      <c r="U115" s="582"/>
      <c r="V115" s="582"/>
      <c r="W115" s="582"/>
      <c r="X115" s="582"/>
      <c r="Y115" s="582"/>
      <c r="Z115" s="582"/>
      <c r="AA115" s="582"/>
      <c r="AB115" s="582"/>
      <c r="AC115" s="582"/>
      <c r="AD115" s="582"/>
      <c r="AE115" s="582"/>
      <c r="AF115" s="582"/>
      <c r="AG115" s="582"/>
      <c r="AH115" s="582"/>
      <c r="AI115" s="582"/>
      <c r="AJ115" s="582"/>
      <c r="AK115" s="582"/>
      <c r="AL115" s="582"/>
      <c r="AM115" s="582"/>
      <c r="AN115" s="582"/>
      <c r="AO115" s="582"/>
      <c r="AP115" s="582"/>
      <c r="AQ115" s="582"/>
      <c r="AR115" s="582"/>
      <c r="AS115" s="582"/>
      <c r="AT115" s="582"/>
      <c r="AU115" s="582"/>
      <c r="AV115" s="582"/>
      <c r="AW115" s="582"/>
      <c r="AX115" s="582"/>
      <c r="AY115" s="582"/>
      <c r="AZ115" s="582"/>
      <c r="BA115" s="582"/>
      <c r="BB115" s="582"/>
      <c r="BC115" s="582"/>
      <c r="BD115" s="582"/>
      <c r="BE115" s="582"/>
      <c r="BF115" s="582"/>
      <c r="BG115" s="582"/>
      <c r="BH115" s="582"/>
      <c r="BI115" s="582"/>
      <c r="BJ115" s="582"/>
      <c r="BK115" s="582"/>
      <c r="BL115" s="582"/>
      <c r="BM115" s="582"/>
      <c r="BN115" s="582"/>
      <c r="BO115" s="582"/>
      <c r="BP115" s="582"/>
      <c r="BQ115" s="710"/>
    </row>
    <row r="116" spans="1:69">
      <c r="A116" s="582"/>
      <c r="B116" s="582"/>
      <c r="C116" s="582"/>
      <c r="D116" s="582"/>
      <c r="E116" s="582"/>
      <c r="F116" s="582"/>
      <c r="G116" s="582"/>
      <c r="H116" s="582"/>
      <c r="I116" s="582"/>
      <c r="J116" s="582"/>
      <c r="K116" s="582"/>
      <c r="L116" s="582"/>
      <c r="M116" s="582"/>
      <c r="N116" s="582"/>
      <c r="O116" s="582"/>
      <c r="P116" s="582"/>
      <c r="Q116" s="582"/>
      <c r="R116" s="582"/>
      <c r="S116" s="582"/>
      <c r="T116" s="582"/>
      <c r="U116" s="582"/>
      <c r="V116" s="582"/>
      <c r="W116" s="582"/>
      <c r="X116" s="582"/>
      <c r="Y116" s="582"/>
      <c r="Z116" s="582"/>
      <c r="AA116" s="582"/>
      <c r="AB116" s="582"/>
      <c r="AC116" s="582"/>
      <c r="AD116" s="582"/>
      <c r="AE116" s="582"/>
      <c r="AF116" s="582"/>
      <c r="AG116" s="582"/>
      <c r="AH116" s="582"/>
      <c r="AI116" s="582"/>
      <c r="AJ116" s="582"/>
      <c r="AK116" s="582"/>
      <c r="AL116" s="582"/>
      <c r="AM116" s="582"/>
      <c r="AN116" s="582"/>
      <c r="AO116" s="582"/>
      <c r="AP116" s="582"/>
      <c r="AQ116" s="582"/>
      <c r="AR116" s="582"/>
      <c r="AS116" s="582"/>
      <c r="AT116" s="582"/>
      <c r="AU116" s="582"/>
      <c r="AV116" s="582"/>
      <c r="AW116" s="582"/>
      <c r="AX116" s="582"/>
      <c r="AY116" s="582"/>
      <c r="AZ116" s="582"/>
      <c r="BA116" s="582"/>
      <c r="BB116" s="582"/>
      <c r="BC116" s="582"/>
      <c r="BD116" s="582"/>
      <c r="BE116" s="582"/>
      <c r="BF116" s="582"/>
      <c r="BG116" s="582"/>
      <c r="BH116" s="582"/>
      <c r="BI116" s="582"/>
      <c r="BJ116" s="582"/>
      <c r="BK116" s="582"/>
      <c r="BL116" s="582"/>
      <c r="BM116" s="582"/>
      <c r="BN116" s="582"/>
      <c r="BO116" s="582"/>
      <c r="BP116" s="582"/>
      <c r="BQ116" s="710"/>
    </row>
    <row r="117" spans="1:69">
      <c r="A117" s="582"/>
      <c r="B117" s="582"/>
      <c r="C117" s="582"/>
      <c r="D117" s="582"/>
      <c r="E117" s="582"/>
      <c r="F117" s="582"/>
      <c r="G117" s="582"/>
      <c r="H117" s="582"/>
      <c r="I117" s="582"/>
      <c r="J117" s="582"/>
      <c r="K117" s="582"/>
      <c r="L117" s="582"/>
      <c r="M117" s="582"/>
      <c r="N117" s="582"/>
      <c r="O117" s="582"/>
      <c r="P117" s="582"/>
      <c r="Q117" s="582"/>
      <c r="R117" s="582"/>
      <c r="S117" s="582"/>
      <c r="T117" s="582"/>
      <c r="U117" s="582"/>
      <c r="V117" s="582"/>
      <c r="W117" s="582"/>
      <c r="X117" s="582"/>
      <c r="Y117" s="582"/>
      <c r="Z117" s="582"/>
      <c r="AA117" s="582"/>
      <c r="AB117" s="582"/>
      <c r="AC117" s="582"/>
      <c r="AD117" s="582"/>
      <c r="AE117" s="582"/>
      <c r="AF117" s="582"/>
      <c r="AG117" s="582"/>
      <c r="AH117" s="582"/>
      <c r="AI117" s="582"/>
      <c r="AJ117" s="582"/>
      <c r="AK117" s="582"/>
      <c r="AL117" s="582"/>
      <c r="AM117" s="582"/>
      <c r="AN117" s="582"/>
      <c r="AO117" s="582"/>
      <c r="AP117" s="582"/>
      <c r="AQ117" s="582"/>
      <c r="AR117" s="582"/>
      <c r="AS117" s="582"/>
      <c r="AT117" s="582"/>
      <c r="AU117" s="582"/>
      <c r="AV117" s="582"/>
      <c r="AW117" s="582"/>
      <c r="AX117" s="582"/>
      <c r="AY117" s="582"/>
      <c r="AZ117" s="582"/>
      <c r="BA117" s="582"/>
      <c r="BB117" s="582"/>
      <c r="BC117" s="582"/>
      <c r="BD117" s="582"/>
      <c r="BE117" s="582"/>
      <c r="BF117" s="582"/>
      <c r="BG117" s="582"/>
      <c r="BH117" s="582"/>
      <c r="BI117" s="582"/>
      <c r="BJ117" s="582"/>
      <c r="BK117" s="582"/>
      <c r="BL117" s="582"/>
      <c r="BM117" s="582"/>
      <c r="BN117" s="582"/>
      <c r="BO117" s="582"/>
      <c r="BP117" s="582"/>
      <c r="BQ117" s="710"/>
    </row>
    <row r="118" spans="1:69">
      <c r="A118" s="582"/>
      <c r="B118" s="582"/>
      <c r="C118" s="582"/>
      <c r="D118" s="582"/>
      <c r="E118" s="582"/>
      <c r="F118" s="582"/>
      <c r="G118" s="582"/>
      <c r="H118" s="582"/>
      <c r="I118" s="582"/>
      <c r="J118" s="582"/>
      <c r="K118" s="582"/>
      <c r="L118" s="582"/>
      <c r="M118" s="582"/>
      <c r="N118" s="582"/>
      <c r="O118" s="582"/>
      <c r="P118" s="582"/>
      <c r="Q118" s="582"/>
      <c r="R118" s="582"/>
      <c r="S118" s="582"/>
      <c r="T118" s="582"/>
      <c r="U118" s="582"/>
      <c r="V118" s="582"/>
      <c r="W118" s="582"/>
      <c r="X118" s="582"/>
      <c r="Y118" s="582"/>
      <c r="Z118" s="582"/>
      <c r="AA118" s="582"/>
      <c r="AB118" s="582"/>
      <c r="AC118" s="582"/>
      <c r="AD118" s="582"/>
      <c r="AE118" s="582"/>
      <c r="AF118" s="582"/>
      <c r="AG118" s="582"/>
      <c r="AH118" s="582"/>
      <c r="AI118" s="582"/>
      <c r="AJ118" s="582"/>
      <c r="AK118" s="582"/>
      <c r="AL118" s="582"/>
      <c r="AM118" s="582"/>
      <c r="AN118" s="582"/>
      <c r="AO118" s="582"/>
      <c r="AP118" s="582"/>
      <c r="AQ118" s="582"/>
      <c r="AR118" s="582"/>
      <c r="AS118" s="582"/>
      <c r="AT118" s="582"/>
      <c r="AU118" s="582"/>
      <c r="AV118" s="582"/>
      <c r="AW118" s="582"/>
      <c r="AX118" s="582"/>
      <c r="AY118" s="582"/>
      <c r="AZ118" s="582"/>
      <c r="BA118" s="582"/>
      <c r="BB118" s="582"/>
      <c r="BC118" s="582"/>
      <c r="BD118" s="582"/>
      <c r="BE118" s="582"/>
      <c r="BF118" s="582"/>
      <c r="BG118" s="582"/>
      <c r="BH118" s="582"/>
      <c r="BI118" s="582"/>
      <c r="BJ118" s="582"/>
      <c r="BK118" s="582"/>
      <c r="BL118" s="582"/>
      <c r="BM118" s="582"/>
      <c r="BN118" s="582"/>
      <c r="BO118" s="582"/>
      <c r="BP118" s="582"/>
      <c r="BQ118" s="710"/>
    </row>
    <row r="119" spans="1:69">
      <c r="A119" s="582"/>
      <c r="B119" s="582"/>
      <c r="C119" s="582"/>
      <c r="D119" s="582"/>
      <c r="E119" s="582"/>
      <c r="F119" s="582"/>
      <c r="G119" s="582"/>
      <c r="H119" s="582"/>
      <c r="I119" s="582"/>
      <c r="J119" s="582"/>
      <c r="K119" s="582"/>
      <c r="L119" s="582"/>
      <c r="M119" s="582"/>
      <c r="N119" s="582"/>
      <c r="O119" s="582"/>
      <c r="P119" s="582"/>
      <c r="Q119" s="582"/>
      <c r="R119" s="582"/>
      <c r="S119" s="582"/>
      <c r="T119" s="582"/>
      <c r="U119" s="582"/>
      <c r="V119" s="582"/>
      <c r="W119" s="582"/>
      <c r="X119" s="582"/>
      <c r="Y119" s="582"/>
      <c r="Z119" s="582"/>
      <c r="AA119" s="582"/>
      <c r="AB119" s="582"/>
      <c r="AC119" s="582"/>
      <c r="AD119" s="582"/>
      <c r="AE119" s="582"/>
      <c r="AF119" s="582"/>
      <c r="AG119" s="582"/>
      <c r="AH119" s="582"/>
      <c r="AI119" s="582"/>
      <c r="AJ119" s="582"/>
      <c r="AK119" s="582"/>
      <c r="AL119" s="582"/>
      <c r="AM119" s="582"/>
      <c r="AN119" s="582"/>
      <c r="AO119" s="582"/>
      <c r="AP119" s="582"/>
      <c r="AQ119" s="582"/>
      <c r="AR119" s="582"/>
      <c r="AS119" s="582"/>
      <c r="AT119" s="582"/>
      <c r="AU119" s="582"/>
      <c r="AV119" s="582"/>
      <c r="AW119" s="582"/>
      <c r="AX119" s="582"/>
      <c r="AY119" s="582"/>
      <c r="AZ119" s="582"/>
      <c r="BA119" s="582"/>
      <c r="BB119" s="582"/>
      <c r="BC119" s="582"/>
      <c r="BD119" s="582"/>
      <c r="BE119" s="582"/>
      <c r="BF119" s="582"/>
      <c r="BG119" s="582"/>
      <c r="BH119" s="582"/>
      <c r="BI119" s="582"/>
      <c r="BJ119" s="582"/>
      <c r="BK119" s="582"/>
      <c r="BL119" s="582"/>
      <c r="BM119" s="582"/>
      <c r="BN119" s="582"/>
      <c r="BO119" s="582"/>
      <c r="BP119" s="582"/>
      <c r="BQ119" s="710"/>
    </row>
    <row r="120" spans="1:69">
      <c r="A120" s="582"/>
      <c r="B120" s="582"/>
      <c r="C120" s="582"/>
      <c r="D120" s="582"/>
      <c r="E120" s="582"/>
      <c r="F120" s="582"/>
      <c r="G120" s="582"/>
      <c r="H120" s="582"/>
      <c r="I120" s="582"/>
      <c r="J120" s="582"/>
      <c r="K120" s="582"/>
      <c r="L120" s="582"/>
      <c r="M120" s="582"/>
      <c r="N120" s="582"/>
      <c r="O120" s="582"/>
      <c r="P120" s="582"/>
      <c r="Q120" s="582"/>
      <c r="R120" s="582"/>
      <c r="S120" s="582"/>
      <c r="T120" s="582"/>
      <c r="U120" s="582"/>
      <c r="V120" s="582"/>
      <c r="W120" s="582"/>
      <c r="X120" s="582"/>
      <c r="Y120" s="582"/>
      <c r="Z120" s="582"/>
      <c r="AA120" s="582"/>
      <c r="AB120" s="582"/>
      <c r="AC120" s="582"/>
      <c r="AD120" s="582"/>
      <c r="AE120" s="582"/>
      <c r="AF120" s="582"/>
      <c r="AG120" s="582"/>
      <c r="AH120" s="582"/>
      <c r="AI120" s="582"/>
      <c r="AJ120" s="582"/>
      <c r="AK120" s="582"/>
      <c r="AL120" s="582"/>
      <c r="AM120" s="582"/>
      <c r="AN120" s="582"/>
      <c r="AO120" s="582"/>
      <c r="AP120" s="582"/>
      <c r="AQ120" s="582"/>
      <c r="AR120" s="582"/>
      <c r="AS120" s="582"/>
      <c r="AT120" s="582"/>
      <c r="AU120" s="582"/>
      <c r="AV120" s="582"/>
      <c r="AW120" s="582"/>
      <c r="AX120" s="582"/>
      <c r="AY120" s="582"/>
      <c r="AZ120" s="582"/>
      <c r="BA120" s="582"/>
      <c r="BB120" s="582"/>
      <c r="BC120" s="582"/>
      <c r="BD120" s="582"/>
      <c r="BE120" s="582"/>
      <c r="BF120" s="582"/>
      <c r="BG120" s="582"/>
      <c r="BH120" s="582"/>
      <c r="BI120" s="582"/>
      <c r="BJ120" s="582"/>
      <c r="BK120" s="582"/>
      <c r="BL120" s="582"/>
      <c r="BM120" s="582"/>
      <c r="BN120" s="582"/>
      <c r="BO120" s="582"/>
      <c r="BP120" s="582"/>
      <c r="BQ120" s="710"/>
    </row>
    <row r="121" spans="1:69">
      <c r="A121" s="582"/>
      <c r="B121" s="582"/>
      <c r="C121" s="582"/>
      <c r="D121" s="582"/>
      <c r="E121" s="582"/>
      <c r="F121" s="582"/>
      <c r="G121" s="582"/>
      <c r="H121" s="582"/>
      <c r="I121" s="582"/>
      <c r="J121" s="582"/>
      <c r="K121" s="582"/>
      <c r="L121" s="582"/>
      <c r="M121" s="582"/>
      <c r="N121" s="582"/>
      <c r="O121" s="582"/>
      <c r="P121" s="582"/>
      <c r="Q121" s="582"/>
      <c r="R121" s="582"/>
      <c r="S121" s="582"/>
      <c r="T121" s="582"/>
      <c r="U121" s="582"/>
      <c r="V121" s="582"/>
      <c r="W121" s="582"/>
      <c r="X121" s="582"/>
      <c r="Y121" s="582"/>
      <c r="Z121" s="582"/>
      <c r="AA121" s="582"/>
      <c r="AB121" s="582"/>
      <c r="AC121" s="582"/>
      <c r="AD121" s="582"/>
      <c r="AE121" s="582"/>
      <c r="AF121" s="582"/>
      <c r="AG121" s="582"/>
      <c r="AH121" s="582"/>
      <c r="AI121" s="582"/>
      <c r="AJ121" s="582"/>
      <c r="AK121" s="582"/>
      <c r="AL121" s="582"/>
      <c r="AM121" s="582"/>
      <c r="AN121" s="582"/>
      <c r="AO121" s="582"/>
      <c r="AP121" s="582"/>
      <c r="AQ121" s="582"/>
      <c r="AR121" s="582"/>
      <c r="AS121" s="582"/>
      <c r="AT121" s="582"/>
      <c r="AU121" s="582"/>
      <c r="AV121" s="582"/>
      <c r="AW121" s="582"/>
      <c r="AX121" s="582"/>
      <c r="AY121" s="582"/>
      <c r="AZ121" s="582"/>
      <c r="BA121" s="582"/>
      <c r="BB121" s="582"/>
      <c r="BC121" s="582"/>
      <c r="BD121" s="582"/>
      <c r="BE121" s="582"/>
      <c r="BF121" s="582"/>
      <c r="BG121" s="582"/>
      <c r="BH121" s="582"/>
      <c r="BI121" s="582"/>
      <c r="BJ121" s="582"/>
      <c r="BK121" s="582"/>
      <c r="BL121" s="582"/>
      <c r="BM121" s="582"/>
      <c r="BN121" s="582"/>
      <c r="BO121" s="582"/>
      <c r="BP121" s="582"/>
      <c r="BQ121" s="710"/>
    </row>
    <row r="122" spans="1:69">
      <c r="A122" s="582"/>
      <c r="B122" s="582"/>
      <c r="C122" s="582"/>
      <c r="D122" s="582"/>
      <c r="E122" s="582"/>
      <c r="F122" s="582"/>
      <c r="G122" s="582"/>
      <c r="H122" s="582"/>
      <c r="I122" s="582"/>
      <c r="J122" s="582"/>
      <c r="K122" s="582"/>
      <c r="L122" s="582"/>
      <c r="M122" s="582"/>
      <c r="N122" s="582"/>
      <c r="O122" s="582"/>
      <c r="P122" s="582"/>
      <c r="Q122" s="582"/>
      <c r="R122" s="582"/>
      <c r="S122" s="582"/>
      <c r="T122" s="582"/>
      <c r="U122" s="582"/>
      <c r="V122" s="582"/>
      <c r="W122" s="582"/>
      <c r="X122" s="582"/>
      <c r="Y122" s="582"/>
      <c r="Z122" s="582"/>
      <c r="AA122" s="582"/>
      <c r="AB122" s="582"/>
      <c r="AC122" s="582"/>
      <c r="AD122" s="582"/>
      <c r="AE122" s="582"/>
      <c r="AF122" s="582"/>
      <c r="AG122" s="582"/>
      <c r="AH122" s="582"/>
      <c r="AI122" s="582"/>
      <c r="AJ122" s="582"/>
      <c r="AK122" s="582"/>
      <c r="AL122" s="582"/>
      <c r="AM122" s="582"/>
      <c r="AN122" s="582"/>
      <c r="AO122" s="582"/>
      <c r="AP122" s="582"/>
      <c r="AQ122" s="582"/>
      <c r="AR122" s="582"/>
      <c r="AS122" s="582"/>
      <c r="AT122" s="582"/>
      <c r="AU122" s="582"/>
      <c r="AV122" s="582"/>
      <c r="AW122" s="582"/>
      <c r="AX122" s="582"/>
      <c r="AY122" s="582"/>
      <c r="AZ122" s="582"/>
      <c r="BA122" s="582"/>
      <c r="BB122" s="582"/>
      <c r="BC122" s="582"/>
      <c r="BD122" s="582"/>
      <c r="BE122" s="582"/>
      <c r="BF122" s="582"/>
      <c r="BG122" s="582"/>
      <c r="BH122" s="582"/>
      <c r="BI122" s="582"/>
      <c r="BJ122" s="582"/>
      <c r="BK122" s="582"/>
      <c r="BL122" s="582"/>
      <c r="BM122" s="582"/>
      <c r="BN122" s="582"/>
      <c r="BO122" s="582"/>
      <c r="BP122" s="582"/>
      <c r="BQ122" s="710"/>
    </row>
    <row r="123" spans="1:69">
      <c r="A123" s="582"/>
      <c r="B123" s="582"/>
      <c r="C123" s="582"/>
      <c r="D123" s="582"/>
      <c r="E123" s="582"/>
      <c r="F123" s="582"/>
      <c r="G123" s="582"/>
      <c r="H123" s="582"/>
      <c r="I123" s="582"/>
      <c r="J123" s="582"/>
      <c r="K123" s="582"/>
      <c r="L123" s="582"/>
      <c r="M123" s="582"/>
      <c r="N123" s="582"/>
      <c r="O123" s="582"/>
      <c r="P123" s="582"/>
      <c r="Q123" s="582"/>
      <c r="R123" s="582"/>
      <c r="S123" s="582"/>
      <c r="T123" s="582"/>
      <c r="U123" s="582"/>
      <c r="V123" s="582"/>
      <c r="W123" s="582"/>
      <c r="X123" s="582"/>
      <c r="Y123" s="582"/>
      <c r="Z123" s="582"/>
      <c r="AA123" s="582"/>
      <c r="AB123" s="582"/>
      <c r="AC123" s="582"/>
      <c r="AD123" s="582"/>
      <c r="AE123" s="582"/>
      <c r="AF123" s="582"/>
      <c r="AG123" s="582"/>
      <c r="AH123" s="582"/>
      <c r="AI123" s="582"/>
      <c r="AJ123" s="582"/>
      <c r="AK123" s="582"/>
      <c r="AL123" s="582"/>
      <c r="AM123" s="582"/>
      <c r="AN123" s="582"/>
      <c r="AO123" s="582"/>
      <c r="AP123" s="582"/>
      <c r="AQ123" s="582"/>
      <c r="AR123" s="582"/>
      <c r="AS123" s="582"/>
      <c r="AT123" s="582"/>
      <c r="AU123" s="582"/>
      <c r="AV123" s="582"/>
      <c r="AW123" s="582"/>
      <c r="AX123" s="582"/>
      <c r="AY123" s="582"/>
      <c r="AZ123" s="582"/>
      <c r="BA123" s="582"/>
      <c r="BB123" s="582"/>
      <c r="BC123" s="582"/>
      <c r="BD123" s="582"/>
      <c r="BE123" s="582"/>
      <c r="BF123" s="582"/>
      <c r="BG123" s="582"/>
      <c r="BH123" s="582"/>
      <c r="BI123" s="582"/>
      <c r="BJ123" s="582"/>
      <c r="BK123" s="582"/>
      <c r="BL123" s="582"/>
      <c r="BM123" s="582"/>
      <c r="BN123" s="582"/>
      <c r="BO123" s="582"/>
      <c r="BP123" s="582"/>
      <c r="BQ123" s="710"/>
    </row>
    <row r="124" spans="1:69">
      <c r="A124" s="582"/>
      <c r="B124" s="582"/>
      <c r="C124" s="582"/>
      <c r="D124" s="582"/>
      <c r="E124" s="582"/>
      <c r="F124" s="582"/>
      <c r="G124" s="582"/>
      <c r="H124" s="582"/>
      <c r="I124" s="582"/>
      <c r="J124" s="582"/>
      <c r="K124" s="582"/>
      <c r="L124" s="582"/>
      <c r="M124" s="582"/>
      <c r="N124" s="582"/>
      <c r="O124" s="582"/>
      <c r="P124" s="582"/>
      <c r="Q124" s="582"/>
      <c r="R124" s="582"/>
      <c r="S124" s="582"/>
      <c r="T124" s="582"/>
      <c r="U124" s="582"/>
      <c r="V124" s="582"/>
      <c r="W124" s="582"/>
      <c r="X124" s="582"/>
      <c r="Y124" s="582"/>
      <c r="Z124" s="582"/>
      <c r="AA124" s="582"/>
      <c r="AB124" s="582"/>
      <c r="AC124" s="582"/>
      <c r="AD124" s="582"/>
      <c r="AE124" s="582"/>
      <c r="AF124" s="582"/>
      <c r="AG124" s="582"/>
      <c r="AH124" s="582"/>
      <c r="AI124" s="582"/>
      <c r="AJ124" s="582"/>
      <c r="AK124" s="582"/>
      <c r="AL124" s="582"/>
      <c r="AM124" s="582"/>
      <c r="AN124" s="582"/>
      <c r="AO124" s="582"/>
      <c r="AP124" s="582"/>
      <c r="AQ124" s="582"/>
      <c r="AR124" s="582"/>
      <c r="AS124" s="582"/>
      <c r="AT124" s="582"/>
      <c r="AU124" s="582"/>
      <c r="AV124" s="582"/>
      <c r="AW124" s="582"/>
      <c r="AX124" s="582"/>
      <c r="AY124" s="582"/>
      <c r="AZ124" s="582"/>
      <c r="BA124" s="582"/>
      <c r="BB124" s="582"/>
      <c r="BC124" s="582"/>
      <c r="BD124" s="582"/>
      <c r="BE124" s="582"/>
      <c r="BF124" s="582"/>
      <c r="BG124" s="582"/>
      <c r="BH124" s="582"/>
      <c r="BI124" s="582"/>
      <c r="BJ124" s="582"/>
      <c r="BK124" s="582"/>
      <c r="BL124" s="582"/>
      <c r="BM124" s="582"/>
      <c r="BN124" s="582"/>
      <c r="BO124" s="582"/>
      <c r="BP124" s="582"/>
      <c r="BQ124" s="710"/>
    </row>
    <row r="125" spans="1:69">
      <c r="A125" s="582"/>
      <c r="B125" s="582"/>
      <c r="C125" s="582"/>
      <c r="D125" s="582"/>
      <c r="E125" s="582"/>
      <c r="F125" s="582"/>
      <c r="G125" s="582"/>
      <c r="H125" s="582"/>
      <c r="I125" s="582"/>
      <c r="J125" s="582"/>
      <c r="K125" s="582"/>
      <c r="L125" s="582"/>
      <c r="M125" s="582"/>
      <c r="N125" s="582"/>
      <c r="O125" s="582"/>
      <c r="P125" s="582"/>
      <c r="Q125" s="582"/>
      <c r="R125" s="582"/>
      <c r="S125" s="582"/>
      <c r="T125" s="582"/>
      <c r="U125" s="582"/>
      <c r="V125" s="582"/>
      <c r="W125" s="582"/>
      <c r="X125" s="582"/>
      <c r="Y125" s="582"/>
      <c r="Z125" s="582"/>
      <c r="AA125" s="582"/>
      <c r="AB125" s="582"/>
      <c r="AC125" s="582"/>
      <c r="AD125" s="582"/>
      <c r="AE125" s="582"/>
      <c r="AF125" s="582"/>
      <c r="AG125" s="582"/>
      <c r="AH125" s="582"/>
      <c r="AI125" s="582"/>
      <c r="AJ125" s="582"/>
      <c r="AK125" s="582"/>
      <c r="AL125" s="582"/>
      <c r="AM125" s="582"/>
      <c r="AN125" s="582"/>
      <c r="AO125" s="582"/>
      <c r="AP125" s="582"/>
      <c r="AQ125" s="582"/>
      <c r="AR125" s="582"/>
      <c r="AS125" s="582"/>
      <c r="AT125" s="582"/>
      <c r="AU125" s="582"/>
      <c r="AV125" s="582"/>
      <c r="AW125" s="582"/>
      <c r="AX125" s="582"/>
      <c r="AY125" s="582"/>
      <c r="AZ125" s="582"/>
      <c r="BA125" s="582"/>
      <c r="BB125" s="582"/>
      <c r="BC125" s="582"/>
      <c r="BD125" s="582"/>
      <c r="BE125" s="582"/>
      <c r="BF125" s="582"/>
      <c r="BG125" s="582"/>
      <c r="BH125" s="582"/>
      <c r="BI125" s="582"/>
      <c r="BJ125" s="582"/>
      <c r="BK125" s="582"/>
      <c r="BL125" s="582"/>
      <c r="BM125" s="582"/>
      <c r="BN125" s="582"/>
      <c r="BO125" s="582"/>
      <c r="BP125" s="582"/>
      <c r="BQ125" s="710"/>
    </row>
    <row r="126" spans="1:69">
      <c r="A126" s="582"/>
      <c r="B126" s="582"/>
      <c r="C126" s="582"/>
      <c r="D126" s="582"/>
      <c r="E126" s="582"/>
      <c r="F126" s="582"/>
      <c r="G126" s="582"/>
      <c r="H126" s="582"/>
      <c r="I126" s="582"/>
      <c r="J126" s="582"/>
      <c r="K126" s="582"/>
      <c r="L126" s="582"/>
      <c r="M126" s="582"/>
      <c r="N126" s="582"/>
      <c r="O126" s="582"/>
      <c r="P126" s="582"/>
      <c r="Q126" s="582"/>
      <c r="R126" s="582"/>
      <c r="S126" s="582"/>
      <c r="T126" s="582"/>
      <c r="U126" s="582"/>
      <c r="V126" s="582"/>
      <c r="W126" s="582"/>
      <c r="X126" s="582"/>
      <c r="Y126" s="582"/>
      <c r="Z126" s="582"/>
      <c r="AA126" s="582"/>
      <c r="AB126" s="582"/>
      <c r="AC126" s="582"/>
      <c r="AD126" s="582"/>
      <c r="AE126" s="582"/>
      <c r="AF126" s="582"/>
      <c r="AG126" s="582"/>
      <c r="AH126" s="582"/>
      <c r="AI126" s="582"/>
      <c r="AJ126" s="582"/>
      <c r="AK126" s="582"/>
      <c r="AL126" s="582"/>
      <c r="AM126" s="582"/>
      <c r="AN126" s="582"/>
      <c r="AO126" s="582"/>
      <c r="AP126" s="582"/>
      <c r="AQ126" s="582"/>
      <c r="AR126" s="582"/>
      <c r="AS126" s="582"/>
      <c r="AT126" s="582"/>
      <c r="AU126" s="582"/>
      <c r="AV126" s="582"/>
      <c r="AW126" s="582"/>
      <c r="AX126" s="582"/>
      <c r="AY126" s="582"/>
      <c r="AZ126" s="582"/>
      <c r="BA126" s="582"/>
      <c r="BB126" s="582"/>
      <c r="BC126" s="582"/>
      <c r="BD126" s="582"/>
      <c r="BE126" s="582"/>
      <c r="BF126" s="582"/>
      <c r="BG126" s="582"/>
      <c r="BH126" s="582"/>
      <c r="BI126" s="582"/>
      <c r="BJ126" s="582"/>
      <c r="BK126" s="582"/>
      <c r="BL126" s="582"/>
      <c r="BM126" s="582"/>
      <c r="BN126" s="582"/>
      <c r="BO126" s="582"/>
      <c r="BP126" s="582"/>
      <c r="BQ126" s="710"/>
    </row>
    <row r="127" spans="1:69">
      <c r="A127" s="582"/>
      <c r="B127" s="582"/>
      <c r="C127" s="582"/>
      <c r="D127" s="582"/>
      <c r="E127" s="582"/>
      <c r="F127" s="582"/>
      <c r="G127" s="582"/>
      <c r="H127" s="582"/>
      <c r="I127" s="582"/>
      <c r="J127" s="582"/>
      <c r="K127" s="582"/>
      <c r="L127" s="582"/>
      <c r="M127" s="582"/>
      <c r="N127" s="582"/>
      <c r="O127" s="582"/>
      <c r="P127" s="582"/>
      <c r="Q127" s="582"/>
      <c r="R127" s="582"/>
      <c r="S127" s="582"/>
      <c r="T127" s="582"/>
      <c r="U127" s="582"/>
      <c r="V127" s="582"/>
      <c r="W127" s="582"/>
      <c r="X127" s="582"/>
      <c r="Y127" s="582"/>
      <c r="Z127" s="582"/>
      <c r="AA127" s="582"/>
      <c r="AB127" s="582"/>
      <c r="AC127" s="582"/>
      <c r="AD127" s="582"/>
      <c r="AE127" s="582"/>
      <c r="AF127" s="582"/>
      <c r="AG127" s="582"/>
      <c r="AH127" s="582"/>
      <c r="AI127" s="582"/>
      <c r="AJ127" s="582"/>
      <c r="AK127" s="582"/>
      <c r="AL127" s="582"/>
      <c r="AM127" s="582"/>
      <c r="AN127" s="582"/>
      <c r="AO127" s="582"/>
      <c r="AP127" s="582"/>
      <c r="AQ127" s="582"/>
      <c r="AR127" s="582"/>
      <c r="AS127" s="582"/>
      <c r="AT127" s="582"/>
      <c r="AU127" s="582"/>
      <c r="AV127" s="582"/>
      <c r="AW127" s="582"/>
      <c r="AX127" s="582"/>
      <c r="AY127" s="582"/>
      <c r="AZ127" s="582"/>
      <c r="BA127" s="582"/>
      <c r="BB127" s="582"/>
      <c r="BC127" s="582"/>
      <c r="BD127" s="582"/>
      <c r="BE127" s="582"/>
      <c r="BF127" s="582"/>
      <c r="BG127" s="582"/>
      <c r="BH127" s="582"/>
      <c r="BI127" s="582"/>
      <c r="BJ127" s="582"/>
      <c r="BK127" s="582"/>
      <c r="BL127" s="582"/>
      <c r="BM127" s="582"/>
      <c r="BN127" s="582"/>
      <c r="BO127" s="582"/>
      <c r="BP127" s="582"/>
      <c r="BQ127" s="710"/>
    </row>
    <row r="128" spans="1:69">
      <c r="A128" s="582"/>
      <c r="B128" s="582"/>
      <c r="C128" s="582"/>
      <c r="D128" s="582"/>
      <c r="E128" s="582"/>
      <c r="F128" s="582"/>
      <c r="G128" s="582"/>
      <c r="H128" s="582"/>
      <c r="I128" s="582"/>
      <c r="J128" s="582"/>
      <c r="K128" s="582"/>
      <c r="L128" s="582"/>
      <c r="M128" s="582"/>
      <c r="N128" s="582"/>
      <c r="O128" s="582"/>
      <c r="P128" s="582"/>
      <c r="Q128" s="582"/>
      <c r="R128" s="582"/>
      <c r="S128" s="582"/>
      <c r="T128" s="582"/>
      <c r="U128" s="582"/>
      <c r="V128" s="582"/>
      <c r="W128" s="582"/>
      <c r="X128" s="582"/>
      <c r="Y128" s="582"/>
      <c r="Z128" s="582"/>
      <c r="AA128" s="582"/>
      <c r="AB128" s="582"/>
      <c r="AC128" s="582"/>
      <c r="AD128" s="582"/>
      <c r="AE128" s="582"/>
      <c r="AF128" s="582"/>
      <c r="AG128" s="582"/>
      <c r="AH128" s="582"/>
      <c r="AI128" s="582"/>
      <c r="AJ128" s="582"/>
      <c r="AK128" s="582"/>
      <c r="AL128" s="582"/>
      <c r="AM128" s="582"/>
      <c r="AN128" s="582"/>
      <c r="AO128" s="582"/>
      <c r="AP128" s="582"/>
      <c r="AQ128" s="582"/>
      <c r="AR128" s="582"/>
      <c r="AS128" s="582"/>
      <c r="AT128" s="582"/>
      <c r="AU128" s="582"/>
      <c r="AV128" s="582"/>
      <c r="AW128" s="582"/>
      <c r="AX128" s="582"/>
      <c r="AY128" s="582"/>
      <c r="AZ128" s="582"/>
      <c r="BA128" s="582"/>
      <c r="BB128" s="582"/>
      <c r="BC128" s="582"/>
      <c r="BD128" s="582"/>
      <c r="BE128" s="582"/>
      <c r="BF128" s="582"/>
      <c r="BG128" s="582"/>
      <c r="BH128" s="582"/>
      <c r="BI128" s="582"/>
      <c r="BJ128" s="582"/>
      <c r="BK128" s="582"/>
      <c r="BL128" s="582"/>
      <c r="BM128" s="582"/>
      <c r="BN128" s="582"/>
      <c r="BO128" s="582"/>
      <c r="BP128" s="582"/>
      <c r="BQ128" s="710"/>
    </row>
    <row r="129" spans="1:69">
      <c r="A129" s="582"/>
      <c r="B129" s="582"/>
      <c r="C129" s="582"/>
      <c r="D129" s="582"/>
      <c r="E129" s="582"/>
      <c r="F129" s="582"/>
      <c r="G129" s="582"/>
      <c r="H129" s="582"/>
      <c r="I129" s="582"/>
      <c r="J129" s="582"/>
      <c r="K129" s="582"/>
      <c r="L129" s="582"/>
      <c r="M129" s="582"/>
      <c r="N129" s="582"/>
      <c r="O129" s="582"/>
      <c r="P129" s="582"/>
      <c r="Q129" s="582"/>
      <c r="R129" s="582"/>
      <c r="S129" s="582"/>
      <c r="T129" s="582"/>
      <c r="U129" s="582"/>
      <c r="V129" s="582"/>
      <c r="W129" s="582"/>
      <c r="X129" s="582"/>
      <c r="Y129" s="582"/>
      <c r="Z129" s="582"/>
      <c r="AA129" s="582"/>
      <c r="AB129" s="582"/>
      <c r="AC129" s="582"/>
      <c r="AD129" s="582"/>
      <c r="AE129" s="582"/>
      <c r="AF129" s="582"/>
      <c r="AG129" s="582"/>
      <c r="AH129" s="582"/>
      <c r="AI129" s="582"/>
      <c r="AJ129" s="582"/>
      <c r="AK129" s="582"/>
      <c r="AL129" s="582"/>
      <c r="AM129" s="582"/>
      <c r="AN129" s="582"/>
      <c r="AO129" s="582"/>
      <c r="AP129" s="582"/>
      <c r="AQ129" s="582"/>
      <c r="AR129" s="582"/>
      <c r="AS129" s="582"/>
      <c r="AT129" s="582"/>
      <c r="AU129" s="582"/>
      <c r="AV129" s="582"/>
      <c r="AW129" s="582"/>
      <c r="AX129" s="582"/>
      <c r="AY129" s="582"/>
      <c r="AZ129" s="582"/>
      <c r="BA129" s="582"/>
      <c r="BB129" s="582"/>
      <c r="BC129" s="582"/>
      <c r="BD129" s="582"/>
      <c r="BE129" s="582"/>
      <c r="BF129" s="582"/>
      <c r="BG129" s="582"/>
      <c r="BH129" s="582"/>
      <c r="BI129" s="582"/>
      <c r="BJ129" s="582"/>
      <c r="BK129" s="582"/>
      <c r="BL129" s="582"/>
      <c r="BM129" s="582"/>
      <c r="BN129" s="582"/>
      <c r="BO129" s="582"/>
      <c r="BP129" s="582"/>
      <c r="BQ129" s="710"/>
    </row>
    <row r="130" spans="1:69">
      <c r="A130" s="582"/>
      <c r="B130" s="582"/>
      <c r="C130" s="582"/>
      <c r="D130" s="582"/>
      <c r="E130" s="582"/>
      <c r="F130" s="582"/>
      <c r="G130" s="582"/>
      <c r="H130" s="582"/>
      <c r="I130" s="582"/>
      <c r="J130" s="582"/>
      <c r="K130" s="582"/>
      <c r="L130" s="582"/>
      <c r="M130" s="582"/>
      <c r="N130" s="582"/>
      <c r="O130" s="582"/>
      <c r="P130" s="582"/>
      <c r="Q130" s="582"/>
      <c r="R130" s="582"/>
      <c r="S130" s="582"/>
      <c r="T130" s="582"/>
      <c r="U130" s="582"/>
      <c r="V130" s="582"/>
      <c r="W130" s="582"/>
      <c r="X130" s="582"/>
      <c r="Y130" s="582"/>
      <c r="Z130" s="582"/>
      <c r="AA130" s="582"/>
      <c r="AB130" s="582"/>
      <c r="AC130" s="582"/>
      <c r="AD130" s="582"/>
      <c r="AE130" s="582"/>
      <c r="AF130" s="582"/>
      <c r="AG130" s="582"/>
      <c r="AH130" s="582"/>
      <c r="AI130" s="582"/>
      <c r="AJ130" s="582"/>
      <c r="AK130" s="582"/>
      <c r="AL130" s="582"/>
      <c r="AM130" s="582"/>
      <c r="AN130" s="582"/>
      <c r="AO130" s="582"/>
      <c r="AP130" s="582"/>
      <c r="AQ130" s="582"/>
      <c r="AR130" s="582"/>
      <c r="AS130" s="582"/>
      <c r="AT130" s="582"/>
      <c r="AU130" s="582"/>
      <c r="AV130" s="582"/>
      <c r="AW130" s="582"/>
      <c r="AX130" s="582"/>
      <c r="AY130" s="582"/>
      <c r="AZ130" s="582"/>
      <c r="BA130" s="582"/>
      <c r="BB130" s="582"/>
      <c r="BC130" s="582"/>
      <c r="BD130" s="582"/>
      <c r="BE130" s="582"/>
      <c r="BF130" s="582"/>
      <c r="BG130" s="582"/>
      <c r="BH130" s="582"/>
      <c r="BI130" s="582"/>
      <c r="BJ130" s="582"/>
      <c r="BK130" s="582"/>
      <c r="BL130" s="582"/>
      <c r="BM130" s="582"/>
      <c r="BN130" s="582"/>
      <c r="BO130" s="582"/>
      <c r="BP130" s="582"/>
      <c r="BQ130" s="710"/>
    </row>
    <row r="131" spans="1:69">
      <c r="A131" s="582"/>
      <c r="B131" s="582"/>
      <c r="C131" s="582"/>
      <c r="D131" s="582"/>
      <c r="E131" s="582"/>
      <c r="F131" s="582"/>
      <c r="G131" s="582"/>
      <c r="H131" s="582"/>
      <c r="I131" s="582"/>
      <c r="J131" s="582"/>
      <c r="K131" s="582"/>
      <c r="L131" s="582"/>
      <c r="M131" s="582"/>
      <c r="N131" s="582"/>
      <c r="O131" s="582"/>
      <c r="P131" s="582"/>
      <c r="Q131" s="582"/>
      <c r="R131" s="582"/>
      <c r="S131" s="582"/>
      <c r="T131" s="582"/>
      <c r="U131" s="582"/>
      <c r="V131" s="582"/>
      <c r="W131" s="582"/>
      <c r="X131" s="582"/>
      <c r="Y131" s="582"/>
      <c r="Z131" s="582"/>
      <c r="AA131" s="582"/>
      <c r="AB131" s="582"/>
      <c r="AC131" s="582"/>
      <c r="AD131" s="582"/>
      <c r="AE131" s="582"/>
      <c r="AF131" s="582"/>
      <c r="AG131" s="582"/>
      <c r="AH131" s="582"/>
      <c r="AI131" s="582"/>
      <c r="AJ131" s="582"/>
      <c r="AK131" s="582"/>
      <c r="AL131" s="582"/>
      <c r="AM131" s="582"/>
      <c r="AN131" s="582"/>
      <c r="AO131" s="582"/>
      <c r="AP131" s="582"/>
      <c r="AQ131" s="582"/>
      <c r="AR131" s="582"/>
      <c r="AS131" s="582"/>
      <c r="AT131" s="582"/>
      <c r="AU131" s="582"/>
      <c r="AV131" s="582"/>
      <c r="AW131" s="582"/>
      <c r="AX131" s="582"/>
      <c r="AY131" s="582"/>
      <c r="AZ131" s="582"/>
      <c r="BA131" s="582"/>
      <c r="BB131" s="582"/>
      <c r="BC131" s="582"/>
      <c r="BD131" s="582"/>
      <c r="BE131" s="582"/>
      <c r="BF131" s="582"/>
      <c r="BG131" s="582"/>
      <c r="BH131" s="582"/>
      <c r="BI131" s="582"/>
      <c r="BJ131" s="582"/>
      <c r="BK131" s="582"/>
      <c r="BL131" s="582"/>
      <c r="BM131" s="582"/>
      <c r="BN131" s="582"/>
      <c r="BO131" s="582"/>
      <c r="BP131" s="582"/>
      <c r="BQ131" s="710"/>
    </row>
    <row r="132" spans="1:69">
      <c r="A132" s="582"/>
      <c r="B132" s="582"/>
      <c r="C132" s="582"/>
      <c r="D132" s="582"/>
      <c r="E132" s="582"/>
      <c r="F132" s="582"/>
      <c r="G132" s="582"/>
      <c r="H132" s="582"/>
      <c r="I132" s="582"/>
      <c r="J132" s="582"/>
      <c r="K132" s="582"/>
      <c r="L132" s="582"/>
      <c r="M132" s="582"/>
      <c r="N132" s="582"/>
      <c r="O132" s="582"/>
      <c r="P132" s="582"/>
      <c r="Q132" s="582"/>
      <c r="R132" s="582"/>
      <c r="S132" s="582"/>
      <c r="T132" s="582"/>
      <c r="U132" s="582"/>
      <c r="V132" s="582"/>
      <c r="W132" s="582"/>
      <c r="X132" s="582"/>
      <c r="Y132" s="582"/>
      <c r="Z132" s="582"/>
      <c r="AA132" s="582"/>
      <c r="AB132" s="582"/>
      <c r="AC132" s="582"/>
      <c r="AD132" s="582"/>
      <c r="AE132" s="582"/>
      <c r="AF132" s="582"/>
      <c r="AG132" s="582"/>
      <c r="AH132" s="582"/>
      <c r="AI132" s="582"/>
      <c r="AJ132" s="582"/>
      <c r="AK132" s="582"/>
      <c r="AL132" s="582"/>
      <c r="AM132" s="582"/>
      <c r="AN132" s="582"/>
      <c r="AO132" s="582"/>
      <c r="AP132" s="582"/>
      <c r="AQ132" s="582"/>
      <c r="AR132" s="582"/>
      <c r="AS132" s="582"/>
      <c r="AT132" s="582"/>
      <c r="AU132" s="582"/>
      <c r="AV132" s="582"/>
      <c r="AW132" s="582"/>
      <c r="AX132" s="582"/>
      <c r="AY132" s="582"/>
      <c r="AZ132" s="582"/>
      <c r="BA132" s="582"/>
      <c r="BB132" s="582"/>
      <c r="BC132" s="582"/>
      <c r="BD132" s="582"/>
      <c r="BE132" s="582"/>
      <c r="BF132" s="582"/>
      <c r="BG132" s="582"/>
      <c r="BH132" s="582"/>
      <c r="BI132" s="582"/>
      <c r="BJ132" s="582"/>
      <c r="BK132" s="582"/>
      <c r="BL132" s="582"/>
      <c r="BM132" s="582"/>
      <c r="BN132" s="582"/>
      <c r="BO132" s="582"/>
      <c r="BP132" s="582"/>
      <c r="BQ132" s="710"/>
    </row>
    <row r="133" spans="1:69">
      <c r="A133" s="582"/>
      <c r="B133" s="582"/>
      <c r="C133" s="582"/>
      <c r="D133" s="582"/>
      <c r="E133" s="582"/>
      <c r="F133" s="582"/>
      <c r="G133" s="582"/>
      <c r="H133" s="582"/>
      <c r="I133" s="582"/>
      <c r="J133" s="582"/>
      <c r="K133" s="582"/>
      <c r="L133" s="582"/>
      <c r="M133" s="582"/>
      <c r="N133" s="582"/>
      <c r="O133" s="582"/>
      <c r="P133" s="582"/>
      <c r="Q133" s="582"/>
      <c r="R133" s="582"/>
      <c r="S133" s="582"/>
      <c r="T133" s="582"/>
      <c r="U133" s="582"/>
      <c r="V133" s="582"/>
      <c r="W133" s="582"/>
      <c r="X133" s="582"/>
      <c r="Y133" s="582"/>
      <c r="Z133" s="582"/>
      <c r="AA133" s="582"/>
      <c r="AB133" s="582"/>
      <c r="AC133" s="582"/>
      <c r="AD133" s="582"/>
      <c r="AE133" s="582"/>
      <c r="AF133" s="582"/>
      <c r="AG133" s="582"/>
      <c r="AH133" s="582"/>
      <c r="AI133" s="582"/>
      <c r="AJ133" s="582"/>
      <c r="AK133" s="582"/>
      <c r="AL133" s="582"/>
      <c r="AM133" s="582"/>
      <c r="AN133" s="582"/>
      <c r="AO133" s="582"/>
      <c r="AP133" s="582"/>
      <c r="AQ133" s="582"/>
      <c r="AR133" s="582"/>
      <c r="AS133" s="582"/>
      <c r="AT133" s="582"/>
      <c r="AU133" s="582"/>
      <c r="AV133" s="582"/>
      <c r="AW133" s="582"/>
      <c r="AX133" s="582"/>
      <c r="AY133" s="582"/>
      <c r="AZ133" s="582"/>
      <c r="BA133" s="582"/>
      <c r="BB133" s="582"/>
      <c r="BC133" s="582"/>
      <c r="BD133" s="582"/>
      <c r="BE133" s="582"/>
      <c r="BF133" s="582"/>
      <c r="BG133" s="582"/>
      <c r="BH133" s="582"/>
      <c r="BI133" s="582"/>
      <c r="BJ133" s="582"/>
      <c r="BK133" s="582"/>
      <c r="BL133" s="582"/>
      <c r="BM133" s="582"/>
      <c r="BN133" s="582"/>
      <c r="BO133" s="582"/>
      <c r="BP133" s="582"/>
      <c r="BQ133" s="710"/>
    </row>
    <row r="134" spans="1:69">
      <c r="A134" s="582"/>
      <c r="B134" s="582"/>
      <c r="C134" s="582"/>
      <c r="D134" s="582"/>
      <c r="E134" s="582"/>
      <c r="F134" s="582"/>
      <c r="G134" s="582"/>
      <c r="H134" s="582"/>
      <c r="I134" s="582"/>
      <c r="J134" s="582"/>
      <c r="K134" s="582"/>
      <c r="L134" s="582"/>
      <c r="M134" s="582"/>
      <c r="N134" s="582"/>
      <c r="O134" s="582"/>
      <c r="P134" s="582"/>
      <c r="Q134" s="582"/>
      <c r="R134" s="582"/>
      <c r="S134" s="582"/>
      <c r="T134" s="582"/>
      <c r="U134" s="582"/>
      <c r="V134" s="582"/>
      <c r="W134" s="582"/>
      <c r="X134" s="582"/>
      <c r="Y134" s="582"/>
      <c r="Z134" s="582"/>
      <c r="AA134" s="582"/>
      <c r="AB134" s="582"/>
      <c r="AC134" s="582"/>
      <c r="AD134" s="582"/>
      <c r="AE134" s="582"/>
      <c r="AF134" s="582"/>
      <c r="AG134" s="582"/>
      <c r="AH134" s="582"/>
      <c r="AI134" s="582"/>
      <c r="AJ134" s="582"/>
      <c r="AK134" s="582"/>
      <c r="AL134" s="582"/>
      <c r="AM134" s="582"/>
      <c r="AN134" s="582"/>
      <c r="AO134" s="582"/>
      <c r="AP134" s="582"/>
      <c r="AQ134" s="582"/>
      <c r="AR134" s="582"/>
      <c r="AS134" s="582"/>
      <c r="AT134" s="582"/>
      <c r="AU134" s="582"/>
      <c r="AV134" s="582"/>
      <c r="AW134" s="582"/>
      <c r="AX134" s="582"/>
      <c r="AY134" s="582"/>
      <c r="AZ134" s="582"/>
      <c r="BA134" s="582"/>
      <c r="BB134" s="582"/>
      <c r="BC134" s="582"/>
      <c r="BD134" s="582"/>
      <c r="BE134" s="582"/>
      <c r="BF134" s="582"/>
      <c r="BG134" s="582"/>
      <c r="BH134" s="582"/>
      <c r="BI134" s="582"/>
      <c r="BJ134" s="582"/>
      <c r="BK134" s="582"/>
      <c r="BL134" s="582"/>
      <c r="BM134" s="582"/>
      <c r="BN134" s="582"/>
      <c r="BO134" s="582"/>
      <c r="BP134" s="582"/>
      <c r="BQ134" s="710"/>
    </row>
    <row r="135" spans="1:69">
      <c r="A135" s="582"/>
      <c r="B135" s="582"/>
      <c r="C135" s="582"/>
      <c r="D135" s="582"/>
      <c r="E135" s="582"/>
      <c r="F135" s="582"/>
      <c r="G135" s="582"/>
      <c r="H135" s="582"/>
      <c r="I135" s="582"/>
      <c r="J135" s="582"/>
      <c r="K135" s="582"/>
      <c r="L135" s="582"/>
      <c r="M135" s="582"/>
      <c r="N135" s="582"/>
      <c r="O135" s="582"/>
      <c r="P135" s="582"/>
      <c r="Q135" s="582"/>
      <c r="R135" s="582"/>
      <c r="S135" s="582"/>
      <c r="T135" s="582"/>
      <c r="U135" s="582"/>
      <c r="V135" s="582"/>
      <c r="W135" s="582"/>
      <c r="X135" s="582"/>
      <c r="Y135" s="582"/>
      <c r="Z135" s="582"/>
      <c r="AA135" s="582"/>
      <c r="AB135" s="582"/>
      <c r="AC135" s="582"/>
      <c r="AD135" s="582"/>
      <c r="AE135" s="582"/>
      <c r="AF135" s="582"/>
      <c r="AG135" s="582"/>
      <c r="AH135" s="582"/>
      <c r="AI135" s="582"/>
      <c r="AJ135" s="582"/>
      <c r="AK135" s="582"/>
      <c r="AL135" s="582"/>
      <c r="AM135" s="582"/>
      <c r="AN135" s="582"/>
      <c r="AO135" s="582"/>
      <c r="AP135" s="582"/>
      <c r="AQ135" s="582"/>
      <c r="AR135" s="582"/>
      <c r="AS135" s="582"/>
      <c r="AT135" s="582"/>
      <c r="AU135" s="582"/>
      <c r="AV135" s="582"/>
      <c r="AW135" s="582"/>
      <c r="AX135" s="582"/>
      <c r="AY135" s="582"/>
      <c r="AZ135" s="582"/>
      <c r="BA135" s="582"/>
      <c r="BB135" s="582"/>
      <c r="BC135" s="582"/>
      <c r="BD135" s="582"/>
      <c r="BE135" s="582"/>
      <c r="BF135" s="582"/>
      <c r="BG135" s="582"/>
      <c r="BH135" s="582"/>
      <c r="BI135" s="582"/>
      <c r="BJ135" s="582"/>
      <c r="BK135" s="582"/>
      <c r="BL135" s="582"/>
      <c r="BM135" s="582"/>
      <c r="BN135" s="582"/>
      <c r="BO135" s="582"/>
      <c r="BP135" s="582"/>
      <c r="BQ135" s="710"/>
    </row>
    <row r="136" spans="1:69">
      <c r="A136" s="582"/>
      <c r="B136" s="582"/>
      <c r="C136" s="582"/>
      <c r="D136" s="582"/>
      <c r="E136" s="582"/>
      <c r="F136" s="582"/>
      <c r="G136" s="582"/>
      <c r="H136" s="582"/>
      <c r="I136" s="582"/>
      <c r="J136" s="582"/>
      <c r="K136" s="582"/>
      <c r="L136" s="582"/>
      <c r="M136" s="582"/>
      <c r="N136" s="582"/>
      <c r="O136" s="582"/>
      <c r="P136" s="582"/>
      <c r="Q136" s="582"/>
      <c r="R136" s="582"/>
      <c r="S136" s="582"/>
      <c r="T136" s="582"/>
      <c r="U136" s="582"/>
      <c r="V136" s="582"/>
      <c r="W136" s="582"/>
      <c r="X136" s="582"/>
      <c r="Y136" s="582"/>
      <c r="Z136" s="582"/>
      <c r="AA136" s="582"/>
      <c r="AB136" s="582"/>
      <c r="AC136" s="582"/>
      <c r="AD136" s="582"/>
      <c r="AE136" s="582"/>
      <c r="AF136" s="582"/>
      <c r="AG136" s="582"/>
      <c r="AH136" s="582"/>
      <c r="AI136" s="582"/>
      <c r="AJ136" s="582"/>
      <c r="AK136" s="582"/>
      <c r="AL136" s="582"/>
      <c r="AM136" s="582"/>
      <c r="AN136" s="582"/>
      <c r="AO136" s="582"/>
      <c r="AP136" s="582"/>
      <c r="AQ136" s="582"/>
      <c r="AR136" s="582"/>
      <c r="AS136" s="582"/>
      <c r="AT136" s="582"/>
      <c r="AU136" s="582"/>
      <c r="AV136" s="582"/>
      <c r="AW136" s="582"/>
      <c r="AX136" s="582"/>
      <c r="AY136" s="582"/>
      <c r="AZ136" s="582"/>
      <c r="BA136" s="582"/>
      <c r="BB136" s="582"/>
      <c r="BC136" s="582"/>
      <c r="BD136" s="582"/>
      <c r="BE136" s="582"/>
      <c r="BF136" s="582"/>
      <c r="BG136" s="582"/>
      <c r="BH136" s="582"/>
      <c r="BI136" s="582"/>
      <c r="BJ136" s="582"/>
      <c r="BK136" s="582"/>
      <c r="BL136" s="582"/>
      <c r="BM136" s="582"/>
      <c r="BN136" s="582"/>
      <c r="BO136" s="582"/>
      <c r="BP136" s="582"/>
      <c r="BQ136" s="710"/>
    </row>
    <row r="137" spans="1:69">
      <c r="A137" s="582"/>
      <c r="B137" s="582"/>
      <c r="C137" s="582"/>
      <c r="D137" s="582"/>
      <c r="E137" s="582"/>
      <c r="F137" s="582"/>
      <c r="G137" s="582"/>
      <c r="H137" s="582"/>
      <c r="I137" s="582"/>
      <c r="J137" s="582"/>
      <c r="K137" s="582"/>
      <c r="L137" s="582"/>
      <c r="M137" s="582"/>
      <c r="N137" s="582"/>
      <c r="O137" s="582"/>
      <c r="P137" s="582"/>
      <c r="Q137" s="582"/>
      <c r="R137" s="582"/>
      <c r="S137" s="582"/>
      <c r="T137" s="582"/>
      <c r="U137" s="582"/>
      <c r="V137" s="582"/>
      <c r="W137" s="582"/>
      <c r="X137" s="582"/>
      <c r="Y137" s="582"/>
      <c r="Z137" s="582"/>
      <c r="AA137" s="582"/>
      <c r="AB137" s="582"/>
      <c r="AC137" s="582"/>
      <c r="AD137" s="582"/>
      <c r="AE137" s="582"/>
      <c r="AF137" s="582"/>
      <c r="AG137" s="582"/>
      <c r="AH137" s="582"/>
      <c r="AI137" s="582"/>
      <c r="AJ137" s="582"/>
      <c r="AK137" s="582"/>
      <c r="AL137" s="582"/>
      <c r="AM137" s="582"/>
      <c r="AN137" s="582"/>
      <c r="AO137" s="582"/>
      <c r="AP137" s="582"/>
      <c r="AQ137" s="582"/>
      <c r="AR137" s="582"/>
      <c r="AS137" s="582"/>
      <c r="AT137" s="582"/>
      <c r="AU137" s="582"/>
      <c r="AV137" s="582"/>
      <c r="AW137" s="582"/>
      <c r="AX137" s="582"/>
      <c r="AY137" s="582"/>
      <c r="AZ137" s="582"/>
      <c r="BA137" s="582"/>
      <c r="BB137" s="582"/>
      <c r="BC137" s="582"/>
      <c r="BD137" s="582"/>
      <c r="BE137" s="582"/>
      <c r="BF137" s="582"/>
      <c r="BG137" s="582"/>
      <c r="BH137" s="582"/>
      <c r="BI137" s="582"/>
      <c r="BJ137" s="582"/>
      <c r="BK137" s="582"/>
      <c r="BL137" s="582"/>
      <c r="BM137" s="582"/>
      <c r="BN137" s="582"/>
      <c r="BO137" s="582"/>
      <c r="BP137" s="582"/>
      <c r="BQ137" s="710"/>
    </row>
    <row r="138" spans="1:69">
      <c r="A138" s="582"/>
      <c r="B138" s="582"/>
      <c r="C138" s="582"/>
      <c r="D138" s="582"/>
      <c r="E138" s="582"/>
      <c r="F138" s="582"/>
      <c r="G138" s="582"/>
      <c r="H138" s="582"/>
      <c r="I138" s="582"/>
      <c r="J138" s="582"/>
      <c r="K138" s="582"/>
      <c r="L138" s="582"/>
      <c r="M138" s="582"/>
      <c r="N138" s="582"/>
      <c r="O138" s="582"/>
      <c r="P138" s="582"/>
      <c r="Q138" s="582"/>
      <c r="R138" s="582"/>
      <c r="S138" s="582"/>
      <c r="T138" s="582"/>
      <c r="U138" s="582"/>
      <c r="V138" s="582"/>
      <c r="W138" s="582"/>
      <c r="X138" s="582"/>
      <c r="Y138" s="582"/>
      <c r="Z138" s="582"/>
      <c r="AA138" s="582"/>
      <c r="AB138" s="582"/>
      <c r="AC138" s="582"/>
      <c r="AD138" s="582"/>
      <c r="AE138" s="582"/>
      <c r="AF138" s="582"/>
      <c r="AG138" s="582"/>
      <c r="AH138" s="582"/>
      <c r="AI138" s="582"/>
      <c r="AJ138" s="582"/>
      <c r="AK138" s="582"/>
      <c r="AL138" s="582"/>
      <c r="AM138" s="582"/>
      <c r="AN138" s="582"/>
      <c r="AO138" s="582"/>
      <c r="AP138" s="582"/>
      <c r="AQ138" s="582"/>
      <c r="AR138" s="582"/>
      <c r="AS138" s="582"/>
      <c r="AT138" s="582"/>
      <c r="AU138" s="582"/>
      <c r="AV138" s="582"/>
      <c r="AW138" s="582"/>
      <c r="AX138" s="582"/>
      <c r="AY138" s="582"/>
      <c r="AZ138" s="582"/>
      <c r="BA138" s="582"/>
      <c r="BB138" s="582"/>
      <c r="BC138" s="582"/>
      <c r="BD138" s="582"/>
      <c r="BE138" s="582"/>
      <c r="BF138" s="582"/>
      <c r="BG138" s="582"/>
      <c r="BH138" s="582"/>
      <c r="BI138" s="582"/>
      <c r="BJ138" s="582"/>
      <c r="BK138" s="582"/>
      <c r="BL138" s="582"/>
      <c r="BM138" s="582"/>
      <c r="BN138" s="582"/>
      <c r="BO138" s="582"/>
      <c r="BP138" s="582"/>
      <c r="BQ138" s="710"/>
    </row>
    <row r="139" spans="1:69">
      <c r="A139" s="582"/>
      <c r="B139" s="582"/>
      <c r="C139" s="582"/>
      <c r="D139" s="582"/>
      <c r="E139" s="582"/>
      <c r="F139" s="582"/>
      <c r="G139" s="582"/>
      <c r="H139" s="582"/>
      <c r="I139" s="582"/>
      <c r="J139" s="582"/>
      <c r="K139" s="582"/>
      <c r="L139" s="582"/>
      <c r="M139" s="582"/>
      <c r="N139" s="582"/>
      <c r="O139" s="582"/>
      <c r="P139" s="582"/>
      <c r="Q139" s="582"/>
      <c r="R139" s="582"/>
      <c r="S139" s="582"/>
      <c r="T139" s="582"/>
      <c r="U139" s="582"/>
      <c r="V139" s="582"/>
      <c r="W139" s="582"/>
      <c r="X139" s="582"/>
      <c r="Y139" s="582"/>
      <c r="Z139" s="582"/>
      <c r="AA139" s="582"/>
      <c r="AB139" s="582"/>
      <c r="AC139" s="582"/>
      <c r="AD139" s="582"/>
      <c r="AE139" s="582"/>
      <c r="AF139" s="582"/>
      <c r="AG139" s="582"/>
      <c r="AH139" s="582"/>
      <c r="AI139" s="582"/>
      <c r="AJ139" s="582"/>
      <c r="AK139" s="582"/>
      <c r="AL139" s="582"/>
      <c r="AM139" s="582"/>
      <c r="AN139" s="582"/>
      <c r="AO139" s="582"/>
      <c r="AP139" s="582"/>
      <c r="AQ139" s="582"/>
      <c r="AR139" s="582"/>
      <c r="AS139" s="582"/>
      <c r="AT139" s="582"/>
      <c r="AU139" s="582"/>
      <c r="AV139" s="582"/>
      <c r="AW139" s="582"/>
      <c r="AX139" s="582"/>
      <c r="AY139" s="582"/>
      <c r="AZ139" s="582"/>
      <c r="BA139" s="582"/>
      <c r="BB139" s="582"/>
      <c r="BC139" s="582"/>
      <c r="BD139" s="582"/>
      <c r="BE139" s="582"/>
      <c r="BF139" s="582"/>
      <c r="BG139" s="582"/>
      <c r="BH139" s="582"/>
      <c r="BI139" s="582"/>
      <c r="BJ139" s="582"/>
      <c r="BK139" s="582"/>
      <c r="BL139" s="582"/>
      <c r="BM139" s="582"/>
      <c r="BN139" s="582"/>
      <c r="BO139" s="582"/>
      <c r="BP139" s="582"/>
      <c r="BQ139" s="710"/>
    </row>
    <row r="140" spans="1:69">
      <c r="A140" s="582"/>
      <c r="B140" s="582"/>
      <c r="C140" s="582"/>
      <c r="D140" s="582"/>
      <c r="E140" s="582"/>
      <c r="F140" s="582"/>
      <c r="G140" s="582"/>
      <c r="H140" s="582"/>
      <c r="I140" s="582"/>
      <c r="J140" s="582"/>
      <c r="K140" s="582"/>
      <c r="L140" s="582"/>
      <c r="M140" s="582"/>
      <c r="N140" s="582"/>
      <c r="O140" s="582"/>
      <c r="P140" s="582"/>
      <c r="Q140" s="582"/>
      <c r="R140" s="582"/>
      <c r="S140" s="582"/>
      <c r="T140" s="582"/>
      <c r="U140" s="582"/>
      <c r="V140" s="582"/>
      <c r="W140" s="582"/>
      <c r="X140" s="582"/>
      <c r="Y140" s="582"/>
      <c r="Z140" s="582"/>
      <c r="AA140" s="582"/>
      <c r="AB140" s="582"/>
      <c r="AC140" s="582"/>
      <c r="AD140" s="582"/>
      <c r="AE140" s="582"/>
      <c r="AF140" s="582"/>
      <c r="AG140" s="582"/>
      <c r="AH140" s="582"/>
      <c r="AI140" s="582"/>
      <c r="AJ140" s="582"/>
      <c r="AK140" s="582"/>
      <c r="AL140" s="582"/>
      <c r="AM140" s="582"/>
      <c r="AN140" s="582"/>
      <c r="AO140" s="582"/>
      <c r="AP140" s="582"/>
      <c r="AQ140" s="582"/>
      <c r="AR140" s="582"/>
      <c r="AS140" s="582"/>
      <c r="AT140" s="582"/>
      <c r="AU140" s="582"/>
      <c r="AV140" s="582"/>
      <c r="AW140" s="582"/>
      <c r="AX140" s="582"/>
      <c r="AY140" s="582"/>
      <c r="AZ140" s="582"/>
      <c r="BA140" s="582"/>
      <c r="BB140" s="582"/>
      <c r="BC140" s="582"/>
      <c r="BD140" s="582"/>
      <c r="BE140" s="582"/>
      <c r="BF140" s="582"/>
      <c r="BG140" s="582"/>
      <c r="BH140" s="582"/>
      <c r="BI140" s="582"/>
      <c r="BJ140" s="582"/>
      <c r="BK140" s="582"/>
      <c r="BL140" s="582"/>
      <c r="BM140" s="582"/>
      <c r="BN140" s="582"/>
      <c r="BO140" s="582"/>
      <c r="BP140" s="582"/>
      <c r="BQ140" s="710"/>
    </row>
    <row r="141" spans="1:69">
      <c r="A141" s="582"/>
      <c r="B141" s="582"/>
      <c r="C141" s="582"/>
      <c r="D141" s="582"/>
      <c r="E141" s="582"/>
      <c r="F141" s="582"/>
      <c r="G141" s="582"/>
      <c r="H141" s="582"/>
      <c r="I141" s="582"/>
      <c r="J141" s="582"/>
      <c r="K141" s="582"/>
      <c r="L141" s="582"/>
      <c r="M141" s="582"/>
      <c r="N141" s="582"/>
      <c r="O141" s="582"/>
      <c r="P141" s="582"/>
      <c r="Q141" s="582"/>
      <c r="R141" s="582"/>
      <c r="S141" s="582"/>
      <c r="T141" s="582"/>
      <c r="U141" s="582"/>
      <c r="V141" s="582"/>
      <c r="W141" s="582"/>
      <c r="X141" s="582"/>
      <c r="Y141" s="582"/>
      <c r="Z141" s="582"/>
      <c r="AA141" s="582"/>
      <c r="AB141" s="582"/>
      <c r="AC141" s="582"/>
      <c r="AD141" s="582"/>
      <c r="AE141" s="582"/>
      <c r="AF141" s="582"/>
      <c r="AG141" s="582"/>
      <c r="AH141" s="582"/>
      <c r="AI141" s="582"/>
      <c r="AJ141" s="582"/>
      <c r="AK141" s="582"/>
      <c r="AL141" s="582"/>
      <c r="AM141" s="582"/>
      <c r="AN141" s="582"/>
      <c r="AO141" s="582"/>
      <c r="AP141" s="582"/>
      <c r="AQ141" s="582"/>
      <c r="AR141" s="582"/>
      <c r="AS141" s="582"/>
      <c r="AT141" s="582"/>
      <c r="AU141" s="582"/>
      <c r="AV141" s="582"/>
      <c r="AW141" s="582"/>
      <c r="AX141" s="582"/>
      <c r="AY141" s="582"/>
      <c r="AZ141" s="582"/>
      <c r="BA141" s="582"/>
      <c r="BB141" s="582"/>
      <c r="BC141" s="582"/>
      <c r="BD141" s="582"/>
      <c r="BE141" s="582"/>
      <c r="BF141" s="582"/>
      <c r="BG141" s="582"/>
      <c r="BH141" s="582"/>
      <c r="BI141" s="582"/>
      <c r="BJ141" s="582"/>
      <c r="BK141" s="582"/>
      <c r="BL141" s="582"/>
      <c r="BM141" s="582"/>
      <c r="BN141" s="582"/>
      <c r="BO141" s="582"/>
      <c r="BP141" s="582"/>
      <c r="BQ141" s="710"/>
    </row>
    <row r="142" spans="1:69">
      <c r="A142" s="582"/>
      <c r="B142" s="582"/>
      <c r="C142" s="582"/>
      <c r="D142" s="582"/>
      <c r="E142" s="582"/>
      <c r="F142" s="582"/>
      <c r="G142" s="582"/>
      <c r="H142" s="582"/>
      <c r="I142" s="582"/>
      <c r="J142" s="582"/>
      <c r="K142" s="582"/>
      <c r="L142" s="582"/>
      <c r="M142" s="582"/>
      <c r="N142" s="582"/>
      <c r="O142" s="582"/>
      <c r="P142" s="582"/>
      <c r="Q142" s="582"/>
      <c r="R142" s="582"/>
      <c r="S142" s="582"/>
      <c r="T142" s="582"/>
      <c r="U142" s="582"/>
      <c r="V142" s="582"/>
      <c r="W142" s="582"/>
      <c r="X142" s="582"/>
      <c r="Y142" s="582"/>
      <c r="Z142" s="582"/>
      <c r="AA142" s="582"/>
      <c r="AB142" s="582"/>
      <c r="AC142" s="582"/>
      <c r="AD142" s="582"/>
      <c r="AE142" s="582"/>
      <c r="AF142" s="582"/>
      <c r="AG142" s="582"/>
      <c r="AH142" s="582"/>
      <c r="AI142" s="582"/>
      <c r="AJ142" s="582"/>
      <c r="AK142" s="582"/>
      <c r="AL142" s="582"/>
      <c r="AM142" s="582"/>
      <c r="AN142" s="582"/>
      <c r="AO142" s="582"/>
      <c r="AP142" s="582"/>
      <c r="AQ142" s="582"/>
      <c r="AR142" s="582"/>
      <c r="AS142" s="582"/>
      <c r="AT142" s="582"/>
      <c r="AU142" s="582"/>
      <c r="AV142" s="582"/>
      <c r="AW142" s="582"/>
      <c r="AX142" s="582"/>
      <c r="AY142" s="582"/>
      <c r="AZ142" s="582"/>
      <c r="BA142" s="582"/>
      <c r="BB142" s="582"/>
      <c r="BC142" s="582"/>
      <c r="BD142" s="582"/>
      <c r="BE142" s="582"/>
      <c r="BF142" s="582"/>
      <c r="BG142" s="582"/>
      <c r="BH142" s="582"/>
      <c r="BI142" s="582"/>
      <c r="BJ142" s="582"/>
      <c r="BK142" s="582"/>
      <c r="BL142" s="582"/>
      <c r="BM142" s="582"/>
      <c r="BN142" s="582"/>
      <c r="BO142" s="582"/>
      <c r="BP142" s="582"/>
      <c r="BQ142" s="710"/>
    </row>
    <row r="143" spans="1:69">
      <c r="A143" s="582"/>
      <c r="B143" s="582"/>
      <c r="C143" s="582"/>
      <c r="D143" s="582"/>
      <c r="E143" s="582"/>
      <c r="F143" s="582"/>
      <c r="G143" s="582"/>
      <c r="H143" s="582"/>
      <c r="I143" s="582"/>
      <c r="J143" s="582"/>
      <c r="K143" s="582"/>
      <c r="L143" s="582"/>
      <c r="M143" s="582"/>
      <c r="N143" s="582"/>
      <c r="O143" s="582"/>
      <c r="P143" s="582"/>
      <c r="Q143" s="582"/>
      <c r="R143" s="582"/>
      <c r="S143" s="582"/>
      <c r="T143" s="582"/>
      <c r="U143" s="582"/>
      <c r="V143" s="582"/>
      <c r="W143" s="582"/>
      <c r="X143" s="582"/>
      <c r="Y143" s="582"/>
      <c r="Z143" s="582"/>
      <c r="AA143" s="582"/>
      <c r="AB143" s="582"/>
      <c r="AC143" s="582"/>
      <c r="AD143" s="582"/>
      <c r="AE143" s="582"/>
      <c r="AF143" s="582"/>
      <c r="AG143" s="582"/>
      <c r="AH143" s="582"/>
      <c r="AI143" s="582"/>
      <c r="AJ143" s="582"/>
      <c r="AK143" s="582"/>
      <c r="AL143" s="582"/>
      <c r="AM143" s="582"/>
      <c r="AN143" s="582"/>
      <c r="AO143" s="582"/>
      <c r="AP143" s="582"/>
      <c r="AQ143" s="582"/>
      <c r="AR143" s="582"/>
      <c r="AS143" s="582"/>
      <c r="AT143" s="582"/>
      <c r="AU143" s="582"/>
      <c r="AV143" s="582"/>
      <c r="AW143" s="582"/>
      <c r="AX143" s="582"/>
      <c r="AY143" s="582"/>
      <c r="AZ143" s="582"/>
      <c r="BA143" s="582"/>
      <c r="BB143" s="582"/>
      <c r="BC143" s="582"/>
      <c r="BD143" s="582"/>
      <c r="BE143" s="582"/>
      <c r="BF143" s="582"/>
      <c r="BG143" s="582"/>
      <c r="BH143" s="582"/>
      <c r="BI143" s="582"/>
      <c r="BJ143" s="582"/>
      <c r="BK143" s="582"/>
      <c r="BL143" s="582"/>
      <c r="BM143" s="582"/>
      <c r="BN143" s="582"/>
      <c r="BO143" s="582"/>
      <c r="BP143" s="582"/>
      <c r="BQ143" s="710"/>
    </row>
    <row r="144" spans="1:69">
      <c r="A144" s="582"/>
      <c r="B144" s="582"/>
      <c r="C144" s="582"/>
      <c r="D144" s="582"/>
      <c r="E144" s="582"/>
      <c r="F144" s="582"/>
      <c r="G144" s="582"/>
      <c r="H144" s="582"/>
      <c r="I144" s="582"/>
      <c r="J144" s="582"/>
      <c r="K144" s="582"/>
      <c r="L144" s="582"/>
      <c r="M144" s="582"/>
      <c r="N144" s="582"/>
      <c r="O144" s="582"/>
      <c r="P144" s="582"/>
      <c r="Q144" s="582"/>
      <c r="R144" s="582"/>
      <c r="S144" s="582"/>
      <c r="T144" s="582"/>
      <c r="U144" s="582"/>
      <c r="V144" s="582"/>
      <c r="W144" s="582"/>
      <c r="X144" s="582"/>
      <c r="Y144" s="582"/>
      <c r="Z144" s="582"/>
      <c r="AA144" s="582"/>
      <c r="AB144" s="582"/>
      <c r="AC144" s="582"/>
      <c r="AD144" s="582"/>
      <c r="AE144" s="582"/>
      <c r="AF144" s="582"/>
      <c r="AG144" s="582"/>
      <c r="AH144" s="582"/>
      <c r="AI144" s="582"/>
      <c r="AJ144" s="582"/>
      <c r="AK144" s="582"/>
      <c r="AL144" s="582"/>
      <c r="AM144" s="582"/>
      <c r="AN144" s="582"/>
      <c r="AO144" s="582"/>
      <c r="AP144" s="582"/>
      <c r="AQ144" s="582"/>
      <c r="AR144" s="582"/>
      <c r="AS144" s="582"/>
      <c r="AT144" s="582"/>
      <c r="AU144" s="582"/>
      <c r="AV144" s="582"/>
      <c r="AW144" s="582"/>
      <c r="AX144" s="582"/>
      <c r="AY144" s="582"/>
      <c r="AZ144" s="582"/>
      <c r="BA144" s="582"/>
      <c r="BB144" s="582"/>
      <c r="BC144" s="582"/>
      <c r="BD144" s="582"/>
      <c r="BE144" s="582"/>
      <c r="BF144" s="582"/>
      <c r="BG144" s="582"/>
      <c r="BH144" s="582"/>
      <c r="BI144" s="582"/>
      <c r="BJ144" s="582"/>
      <c r="BK144" s="582"/>
      <c r="BL144" s="582"/>
      <c r="BM144" s="582"/>
      <c r="BN144" s="582"/>
      <c r="BO144" s="582"/>
      <c r="BP144" s="582"/>
      <c r="BQ144" s="710"/>
    </row>
    <row r="145" spans="1:69">
      <c r="A145" s="582"/>
      <c r="B145" s="582"/>
      <c r="C145" s="582"/>
      <c r="D145" s="582"/>
      <c r="E145" s="582"/>
      <c r="F145" s="582"/>
      <c r="G145" s="582"/>
      <c r="H145" s="582"/>
      <c r="I145" s="582"/>
      <c r="J145" s="582"/>
      <c r="K145" s="582"/>
      <c r="L145" s="582"/>
      <c r="M145" s="582"/>
      <c r="N145" s="582"/>
      <c r="O145" s="582"/>
      <c r="P145" s="582"/>
      <c r="Q145" s="582"/>
      <c r="R145" s="582"/>
      <c r="S145" s="582"/>
      <c r="T145" s="582"/>
      <c r="U145" s="582"/>
      <c r="V145" s="582"/>
      <c r="W145" s="582"/>
      <c r="X145" s="582"/>
      <c r="Y145" s="582"/>
      <c r="Z145" s="582"/>
      <c r="AA145" s="582"/>
      <c r="AB145" s="582"/>
      <c r="AC145" s="582"/>
      <c r="AD145" s="582"/>
      <c r="AE145" s="582"/>
      <c r="AF145" s="582"/>
      <c r="AG145" s="582"/>
      <c r="AH145" s="582"/>
      <c r="AI145" s="582"/>
      <c r="AJ145" s="582"/>
      <c r="AK145" s="582"/>
      <c r="AL145" s="582"/>
      <c r="AM145" s="582"/>
      <c r="AN145" s="582"/>
      <c r="AO145" s="582"/>
      <c r="AP145" s="582"/>
      <c r="AQ145" s="582"/>
      <c r="AR145" s="582"/>
      <c r="AS145" s="582"/>
      <c r="AT145" s="582"/>
      <c r="AU145" s="582"/>
      <c r="AV145" s="582"/>
      <c r="AW145" s="582"/>
      <c r="AX145" s="582"/>
      <c r="AY145" s="582"/>
      <c r="AZ145" s="582"/>
      <c r="BA145" s="582"/>
      <c r="BB145" s="582"/>
      <c r="BC145" s="582"/>
      <c r="BD145" s="582"/>
      <c r="BE145" s="582"/>
      <c r="BF145" s="582"/>
      <c r="BG145" s="582"/>
      <c r="BH145" s="582"/>
      <c r="BI145" s="582"/>
      <c r="BJ145" s="582"/>
      <c r="BK145" s="582"/>
      <c r="BL145" s="582"/>
      <c r="BM145" s="582"/>
      <c r="BN145" s="582"/>
      <c r="BO145" s="582"/>
      <c r="BP145" s="582"/>
      <c r="BQ145" s="710"/>
    </row>
    <row r="146" spans="1:69">
      <c r="A146" s="582"/>
      <c r="B146" s="582"/>
      <c r="C146" s="582"/>
      <c r="D146" s="582"/>
      <c r="E146" s="582"/>
      <c r="F146" s="582"/>
      <c r="G146" s="582"/>
      <c r="H146" s="582"/>
      <c r="I146" s="582"/>
      <c r="J146" s="582"/>
      <c r="K146" s="582"/>
      <c r="L146" s="582"/>
      <c r="M146" s="582"/>
      <c r="N146" s="582"/>
      <c r="O146" s="582"/>
      <c r="P146" s="582"/>
      <c r="Q146" s="582"/>
      <c r="R146" s="582"/>
      <c r="S146" s="582"/>
      <c r="T146" s="582"/>
      <c r="U146" s="582"/>
      <c r="V146" s="582"/>
      <c r="W146" s="582"/>
      <c r="X146" s="582"/>
      <c r="Y146" s="582"/>
      <c r="Z146" s="582"/>
      <c r="AA146" s="582"/>
      <c r="AB146" s="582"/>
      <c r="AC146" s="582"/>
      <c r="AD146" s="582"/>
      <c r="AE146" s="582"/>
      <c r="AF146" s="582"/>
      <c r="AG146" s="582"/>
      <c r="AH146" s="582"/>
      <c r="AI146" s="582"/>
      <c r="AJ146" s="582"/>
      <c r="AK146" s="582"/>
      <c r="AL146" s="582"/>
      <c r="AM146" s="582"/>
      <c r="AN146" s="582"/>
      <c r="AO146" s="582"/>
      <c r="AP146" s="582"/>
      <c r="AQ146" s="582"/>
      <c r="AR146" s="582"/>
      <c r="AS146" s="582"/>
      <c r="AT146" s="582"/>
      <c r="AU146" s="582"/>
      <c r="AV146" s="582"/>
      <c r="AW146" s="582"/>
      <c r="AX146" s="582"/>
      <c r="AY146" s="582"/>
      <c r="AZ146" s="582"/>
      <c r="BA146" s="582"/>
      <c r="BB146" s="582"/>
      <c r="BC146" s="582"/>
      <c r="BD146" s="582"/>
      <c r="BE146" s="582"/>
      <c r="BF146" s="582"/>
      <c r="BG146" s="582"/>
      <c r="BH146" s="582"/>
      <c r="BI146" s="582"/>
      <c r="BJ146" s="582"/>
      <c r="BK146" s="582"/>
      <c r="BL146" s="582"/>
      <c r="BM146" s="582"/>
      <c r="BN146" s="582"/>
      <c r="BO146" s="582"/>
      <c r="BP146" s="582"/>
      <c r="BQ146" s="710"/>
    </row>
    <row r="147" spans="1:69">
      <c r="A147" s="582"/>
      <c r="B147" s="582"/>
      <c r="C147" s="582"/>
      <c r="D147" s="582"/>
      <c r="E147" s="582"/>
      <c r="F147" s="582"/>
      <c r="G147" s="582"/>
      <c r="H147" s="582"/>
      <c r="I147" s="582"/>
      <c r="J147" s="582"/>
      <c r="K147" s="582"/>
      <c r="L147" s="582"/>
      <c r="M147" s="582"/>
      <c r="N147" s="582"/>
      <c r="O147" s="582"/>
      <c r="P147" s="582"/>
      <c r="Q147" s="582"/>
      <c r="R147" s="582"/>
      <c r="S147" s="582"/>
      <c r="T147" s="582"/>
      <c r="U147" s="582"/>
      <c r="V147" s="582"/>
      <c r="W147" s="582"/>
      <c r="X147" s="582"/>
      <c r="Y147" s="582"/>
      <c r="Z147" s="582"/>
      <c r="AA147" s="582"/>
      <c r="AB147" s="582"/>
      <c r="AC147" s="582"/>
      <c r="AD147" s="582"/>
      <c r="AE147" s="582"/>
      <c r="AF147" s="582"/>
      <c r="AG147" s="582"/>
      <c r="AH147" s="582"/>
      <c r="AI147" s="582"/>
      <c r="AJ147" s="582"/>
      <c r="AK147" s="582"/>
      <c r="AL147" s="582"/>
      <c r="AM147" s="582"/>
      <c r="AN147" s="582"/>
      <c r="AO147" s="582"/>
      <c r="AP147" s="582"/>
      <c r="AQ147" s="582"/>
      <c r="AR147" s="582"/>
      <c r="AS147" s="582"/>
      <c r="AT147" s="582"/>
      <c r="AU147" s="582"/>
      <c r="AV147" s="582"/>
      <c r="AW147" s="582"/>
      <c r="AX147" s="582"/>
      <c r="AY147" s="582"/>
      <c r="AZ147" s="582"/>
      <c r="BA147" s="582"/>
      <c r="BB147" s="582"/>
      <c r="BC147" s="582"/>
      <c r="BD147" s="582"/>
      <c r="BE147" s="582"/>
      <c r="BF147" s="582"/>
      <c r="BG147" s="582"/>
      <c r="BH147" s="582"/>
      <c r="BI147" s="582"/>
      <c r="BJ147" s="582"/>
      <c r="BK147" s="582"/>
      <c r="BL147" s="582"/>
      <c r="BM147" s="582"/>
      <c r="BN147" s="582"/>
      <c r="BO147" s="582"/>
      <c r="BP147" s="582"/>
      <c r="BQ147" s="710"/>
    </row>
    <row r="148" spans="1:69">
      <c r="A148" s="582"/>
      <c r="B148" s="582"/>
      <c r="C148" s="582"/>
      <c r="D148" s="582"/>
      <c r="E148" s="582"/>
      <c r="F148" s="582"/>
      <c r="G148" s="582"/>
      <c r="H148" s="582"/>
      <c r="I148" s="582"/>
      <c r="J148" s="582"/>
      <c r="K148" s="582"/>
      <c r="L148" s="582"/>
      <c r="M148" s="582"/>
      <c r="N148" s="582"/>
      <c r="O148" s="582"/>
      <c r="P148" s="582"/>
      <c r="Q148" s="582"/>
      <c r="R148" s="582"/>
      <c r="S148" s="582"/>
      <c r="T148" s="582"/>
      <c r="U148" s="582"/>
      <c r="V148" s="582"/>
      <c r="W148" s="582"/>
      <c r="X148" s="582"/>
      <c r="Y148" s="582"/>
      <c r="Z148" s="582"/>
      <c r="AA148" s="582"/>
      <c r="AB148" s="582"/>
      <c r="AC148" s="582"/>
      <c r="AD148" s="582"/>
      <c r="AE148" s="582"/>
      <c r="AF148" s="582"/>
      <c r="AG148" s="582"/>
      <c r="AH148" s="582"/>
      <c r="AI148" s="582"/>
      <c r="AJ148" s="582"/>
      <c r="AK148" s="582"/>
      <c r="AL148" s="582"/>
      <c r="AM148" s="582"/>
      <c r="AN148" s="582"/>
      <c r="AO148" s="582"/>
      <c r="AP148" s="582"/>
      <c r="AQ148" s="582"/>
      <c r="AR148" s="582"/>
      <c r="AS148" s="582"/>
      <c r="AT148" s="582"/>
      <c r="AU148" s="582"/>
      <c r="AV148" s="582"/>
      <c r="AW148" s="582"/>
      <c r="AX148" s="582"/>
      <c r="AY148" s="582"/>
      <c r="AZ148" s="582"/>
      <c r="BA148" s="582"/>
      <c r="BB148" s="582"/>
      <c r="BC148" s="582"/>
      <c r="BD148" s="582"/>
      <c r="BE148" s="582"/>
      <c r="BF148" s="582"/>
      <c r="BG148" s="582"/>
      <c r="BH148" s="582"/>
      <c r="BI148" s="582"/>
      <c r="BJ148" s="582"/>
      <c r="BK148" s="582"/>
      <c r="BL148" s="582"/>
      <c r="BM148" s="582"/>
      <c r="BN148" s="582"/>
      <c r="BO148" s="582"/>
      <c r="BP148" s="582"/>
      <c r="BQ148" s="710"/>
    </row>
    <row r="149" spans="1:69">
      <c r="A149" s="582"/>
      <c r="B149" s="582"/>
      <c r="C149" s="582"/>
      <c r="D149" s="582"/>
      <c r="E149" s="582"/>
      <c r="F149" s="582"/>
      <c r="G149" s="582"/>
      <c r="H149" s="582"/>
      <c r="I149" s="582"/>
      <c r="J149" s="582"/>
      <c r="K149" s="582"/>
      <c r="L149" s="582"/>
      <c r="M149" s="582"/>
      <c r="N149" s="582"/>
      <c r="O149" s="582"/>
      <c r="P149" s="582"/>
      <c r="Q149" s="582"/>
      <c r="R149" s="582"/>
      <c r="S149" s="582"/>
      <c r="T149" s="582"/>
      <c r="U149" s="582"/>
      <c r="V149" s="582"/>
      <c r="W149" s="582"/>
      <c r="X149" s="582"/>
      <c r="Y149" s="582"/>
      <c r="Z149" s="582"/>
      <c r="AA149" s="582"/>
      <c r="AB149" s="582"/>
      <c r="AC149" s="582"/>
      <c r="AD149" s="582"/>
      <c r="AE149" s="582"/>
      <c r="AF149" s="582"/>
      <c r="AG149" s="582"/>
      <c r="AH149" s="582"/>
      <c r="AI149" s="582"/>
      <c r="AJ149" s="582"/>
      <c r="AK149" s="582"/>
      <c r="AL149" s="582"/>
      <c r="AM149" s="582"/>
      <c r="AN149" s="582"/>
      <c r="AO149" s="582"/>
      <c r="AP149" s="582"/>
      <c r="AQ149" s="582"/>
      <c r="AR149" s="582"/>
      <c r="AS149" s="582"/>
      <c r="AT149" s="582"/>
      <c r="AU149" s="582"/>
      <c r="AV149" s="582"/>
      <c r="AW149" s="582"/>
      <c r="AX149" s="582"/>
      <c r="AY149" s="582"/>
      <c r="AZ149" s="582"/>
      <c r="BA149" s="582"/>
      <c r="BB149" s="582"/>
      <c r="BC149" s="582"/>
      <c r="BD149" s="582"/>
      <c r="BE149" s="582"/>
      <c r="BF149" s="582"/>
      <c r="BG149" s="582"/>
      <c r="BH149" s="582"/>
      <c r="BI149" s="582"/>
      <c r="BJ149" s="582"/>
      <c r="BK149" s="582"/>
      <c r="BL149" s="582"/>
      <c r="BM149" s="582"/>
      <c r="BN149" s="582"/>
      <c r="BO149" s="582"/>
      <c r="BP149" s="582"/>
      <c r="BQ149" s="710"/>
    </row>
    <row r="150" spans="1:69">
      <c r="A150" s="582"/>
      <c r="B150" s="582"/>
      <c r="C150" s="582"/>
      <c r="D150" s="582"/>
      <c r="E150" s="582"/>
      <c r="F150" s="582"/>
      <c r="G150" s="582"/>
      <c r="H150" s="582"/>
      <c r="I150" s="582"/>
      <c r="J150" s="582"/>
      <c r="K150" s="582"/>
      <c r="L150" s="582"/>
      <c r="M150" s="582"/>
      <c r="N150" s="582"/>
      <c r="O150" s="582"/>
      <c r="P150" s="582"/>
      <c r="Q150" s="582"/>
      <c r="R150" s="582"/>
      <c r="S150" s="582"/>
      <c r="T150" s="582"/>
      <c r="U150" s="582"/>
      <c r="V150" s="582"/>
      <c r="W150" s="582"/>
      <c r="X150" s="582"/>
      <c r="Y150" s="582"/>
      <c r="Z150" s="582"/>
      <c r="AA150" s="582"/>
      <c r="AB150" s="582"/>
      <c r="AC150" s="582"/>
      <c r="AD150" s="582"/>
      <c r="AE150" s="582"/>
      <c r="AF150" s="582"/>
      <c r="AG150" s="582"/>
      <c r="AH150" s="582"/>
      <c r="AI150" s="582"/>
      <c r="AJ150" s="582"/>
      <c r="AK150" s="582"/>
      <c r="AL150" s="582"/>
      <c r="AM150" s="582"/>
      <c r="AN150" s="582"/>
      <c r="AO150" s="582"/>
      <c r="AP150" s="582"/>
      <c r="AQ150" s="582"/>
      <c r="AR150" s="582"/>
      <c r="AS150" s="582"/>
      <c r="AT150" s="582"/>
      <c r="AU150" s="582"/>
      <c r="AV150" s="582"/>
      <c r="AW150" s="582"/>
      <c r="AX150" s="582"/>
      <c r="AY150" s="582"/>
      <c r="AZ150" s="582"/>
      <c r="BA150" s="582"/>
      <c r="BB150" s="582"/>
      <c r="BC150" s="582"/>
      <c r="BD150" s="582"/>
      <c r="BE150" s="582"/>
      <c r="BF150" s="582"/>
      <c r="BG150" s="582"/>
      <c r="BH150" s="582"/>
      <c r="BI150" s="582"/>
      <c r="BJ150" s="582"/>
      <c r="BK150" s="582"/>
      <c r="BL150" s="582"/>
      <c r="BM150" s="582"/>
      <c r="BN150" s="582"/>
      <c r="BO150" s="582"/>
      <c r="BP150" s="582"/>
      <c r="BQ150" s="710"/>
    </row>
    <row r="151" spans="1:69">
      <c r="A151" s="582"/>
      <c r="B151" s="582"/>
      <c r="C151" s="582"/>
      <c r="D151" s="582"/>
      <c r="E151" s="582"/>
      <c r="F151" s="582"/>
      <c r="G151" s="582"/>
      <c r="H151" s="582"/>
      <c r="I151" s="582"/>
      <c r="J151" s="582"/>
      <c r="K151" s="582"/>
      <c r="L151" s="582"/>
      <c r="M151" s="582"/>
      <c r="N151" s="582"/>
      <c r="O151" s="582"/>
      <c r="P151" s="582"/>
      <c r="Q151" s="582"/>
      <c r="R151" s="582"/>
      <c r="S151" s="582"/>
      <c r="T151" s="582"/>
      <c r="U151" s="582"/>
      <c r="V151" s="582"/>
      <c r="W151" s="582"/>
      <c r="X151" s="582"/>
      <c r="Y151" s="582"/>
      <c r="Z151" s="582"/>
      <c r="AA151" s="582"/>
      <c r="AB151" s="582"/>
      <c r="AC151" s="582"/>
      <c r="AD151" s="582"/>
      <c r="AE151" s="582"/>
      <c r="AF151" s="582"/>
      <c r="AG151" s="582"/>
      <c r="AH151" s="582"/>
      <c r="AI151" s="582"/>
      <c r="AJ151" s="582"/>
      <c r="AK151" s="582"/>
      <c r="AL151" s="582"/>
      <c r="AM151" s="582"/>
      <c r="AN151" s="582"/>
      <c r="AO151" s="582"/>
      <c r="AP151" s="582"/>
      <c r="AQ151" s="582"/>
      <c r="AR151" s="582"/>
      <c r="AS151" s="582"/>
      <c r="AT151" s="582"/>
      <c r="AU151" s="582"/>
      <c r="AV151" s="582"/>
      <c r="AW151" s="582"/>
      <c r="AX151" s="582"/>
      <c r="AY151" s="582"/>
      <c r="AZ151" s="582"/>
      <c r="BA151" s="582"/>
      <c r="BB151" s="582"/>
      <c r="BC151" s="582"/>
      <c r="BD151" s="582"/>
      <c r="BE151" s="582"/>
      <c r="BF151" s="582"/>
      <c r="BG151" s="582"/>
      <c r="BH151" s="582"/>
      <c r="BI151" s="582"/>
      <c r="BJ151" s="582"/>
      <c r="BK151" s="582"/>
      <c r="BL151" s="582"/>
      <c r="BM151" s="582"/>
      <c r="BN151" s="582"/>
      <c r="BO151" s="582"/>
      <c r="BP151" s="582"/>
      <c r="BQ151" s="710"/>
    </row>
    <row r="152" spans="1:69">
      <c r="A152" s="582"/>
      <c r="B152" s="582"/>
      <c r="C152" s="582"/>
      <c r="D152" s="582"/>
      <c r="E152" s="582"/>
      <c r="F152" s="582"/>
      <c r="G152" s="582"/>
      <c r="H152" s="582"/>
      <c r="I152" s="582"/>
      <c r="J152" s="582"/>
      <c r="K152" s="582"/>
      <c r="L152" s="582"/>
      <c r="M152" s="582"/>
      <c r="N152" s="582"/>
      <c r="O152" s="582"/>
      <c r="P152" s="582"/>
      <c r="Q152" s="582"/>
      <c r="R152" s="582"/>
      <c r="S152" s="582"/>
      <c r="T152" s="582"/>
      <c r="U152" s="582"/>
      <c r="V152" s="582"/>
      <c r="W152" s="582"/>
      <c r="X152" s="582"/>
      <c r="Y152" s="582"/>
      <c r="Z152" s="582"/>
      <c r="AA152" s="582"/>
      <c r="AB152" s="582"/>
      <c r="AC152" s="582"/>
      <c r="AD152" s="582"/>
      <c r="AE152" s="582"/>
      <c r="AF152" s="582"/>
      <c r="AG152" s="582"/>
      <c r="AH152" s="582"/>
      <c r="AI152" s="582"/>
      <c r="AJ152" s="582"/>
      <c r="AK152" s="582"/>
      <c r="AL152" s="582"/>
      <c r="AM152" s="582"/>
      <c r="AN152" s="582"/>
      <c r="AO152" s="582"/>
      <c r="AP152" s="582"/>
      <c r="AQ152" s="582"/>
      <c r="AR152" s="582"/>
      <c r="AS152" s="582"/>
      <c r="AT152" s="582"/>
      <c r="AU152" s="582"/>
      <c r="AV152" s="582"/>
      <c r="AW152" s="582"/>
      <c r="AX152" s="582"/>
      <c r="AY152" s="582"/>
      <c r="AZ152" s="582"/>
      <c r="BA152" s="582"/>
      <c r="BB152" s="582"/>
      <c r="BC152" s="582"/>
      <c r="BD152" s="582"/>
      <c r="BE152" s="582"/>
      <c r="BF152" s="582"/>
      <c r="BG152" s="582"/>
      <c r="BH152" s="582"/>
      <c r="BI152" s="582"/>
      <c r="BJ152" s="582"/>
      <c r="BK152" s="582"/>
      <c r="BL152" s="582"/>
      <c r="BM152" s="582"/>
      <c r="BN152" s="582"/>
      <c r="BO152" s="582"/>
      <c r="BP152" s="582"/>
      <c r="BQ152" s="710"/>
    </row>
    <row r="153" spans="1:69">
      <c r="A153" s="582"/>
      <c r="B153" s="582"/>
      <c r="C153" s="582"/>
      <c r="D153" s="582"/>
      <c r="E153" s="582"/>
      <c r="F153" s="582"/>
      <c r="G153" s="582"/>
      <c r="H153" s="582"/>
      <c r="I153" s="582"/>
      <c r="J153" s="582"/>
      <c r="K153" s="582"/>
      <c r="L153" s="582"/>
      <c r="M153" s="582"/>
      <c r="N153" s="582"/>
      <c r="O153" s="582"/>
      <c r="P153" s="582"/>
      <c r="Q153" s="582"/>
      <c r="R153" s="582"/>
      <c r="S153" s="582"/>
      <c r="T153" s="582"/>
      <c r="U153" s="582"/>
      <c r="V153" s="582"/>
      <c r="W153" s="582"/>
      <c r="X153" s="582"/>
      <c r="Y153" s="582"/>
      <c r="Z153" s="582"/>
      <c r="AA153" s="582"/>
      <c r="AB153" s="582"/>
      <c r="AC153" s="582"/>
      <c r="AD153" s="582"/>
      <c r="AE153" s="582"/>
      <c r="AF153" s="582"/>
      <c r="AG153" s="582"/>
      <c r="AH153" s="582"/>
      <c r="AI153" s="582"/>
      <c r="AJ153" s="582"/>
      <c r="AK153" s="582"/>
      <c r="AL153" s="582"/>
      <c r="AM153" s="582"/>
      <c r="AN153" s="582"/>
      <c r="AO153" s="582"/>
      <c r="AP153" s="582"/>
      <c r="AQ153" s="582"/>
      <c r="AR153" s="582"/>
      <c r="AS153" s="582"/>
      <c r="AT153" s="582"/>
      <c r="AU153" s="582"/>
      <c r="AV153" s="582"/>
      <c r="AW153" s="582"/>
      <c r="AX153" s="582"/>
      <c r="AY153" s="582"/>
      <c r="AZ153" s="582"/>
      <c r="BA153" s="582"/>
      <c r="BB153" s="582"/>
      <c r="BC153" s="582"/>
      <c r="BD153" s="582"/>
      <c r="BE153" s="582"/>
      <c r="BF153" s="582"/>
      <c r="BG153" s="582"/>
      <c r="BH153" s="582"/>
      <c r="BI153" s="582"/>
      <c r="BJ153" s="582"/>
      <c r="BK153" s="582"/>
      <c r="BL153" s="582"/>
      <c r="BM153" s="582"/>
      <c r="BN153" s="582"/>
      <c r="BO153" s="582"/>
      <c r="BP153" s="582"/>
      <c r="BQ153" s="710"/>
    </row>
    <row r="154" spans="1:69">
      <c r="A154" s="582"/>
      <c r="B154" s="582"/>
      <c r="C154" s="582"/>
      <c r="D154" s="582"/>
      <c r="E154" s="582"/>
      <c r="F154" s="582"/>
      <c r="G154" s="582"/>
      <c r="H154" s="582"/>
      <c r="I154" s="582"/>
      <c r="J154" s="582"/>
      <c r="K154" s="582"/>
      <c r="L154" s="582"/>
      <c r="M154" s="582"/>
      <c r="N154" s="582"/>
      <c r="O154" s="582"/>
      <c r="P154" s="582"/>
      <c r="Q154" s="582"/>
      <c r="R154" s="582"/>
      <c r="S154" s="582"/>
      <c r="T154" s="582"/>
      <c r="U154" s="582"/>
      <c r="V154" s="582"/>
      <c r="W154" s="582"/>
      <c r="X154" s="582"/>
      <c r="Y154" s="582"/>
      <c r="Z154" s="582"/>
      <c r="AA154" s="582"/>
      <c r="AB154" s="582"/>
      <c r="AC154" s="582"/>
      <c r="AD154" s="582"/>
      <c r="AE154" s="582"/>
      <c r="AF154" s="582"/>
      <c r="AG154" s="582"/>
      <c r="AH154" s="582"/>
      <c r="AI154" s="582"/>
      <c r="AJ154" s="582"/>
      <c r="AK154" s="582"/>
      <c r="AL154" s="582"/>
      <c r="AM154" s="582"/>
      <c r="AN154" s="582"/>
      <c r="AO154" s="582"/>
      <c r="AP154" s="582"/>
      <c r="AQ154" s="582"/>
      <c r="AR154" s="582"/>
      <c r="AS154" s="582"/>
      <c r="AT154" s="582"/>
      <c r="AU154" s="582"/>
      <c r="AV154" s="582"/>
      <c r="AW154" s="582"/>
      <c r="AX154" s="582"/>
      <c r="AY154" s="582"/>
      <c r="AZ154" s="582"/>
      <c r="BA154" s="582"/>
      <c r="BB154" s="582"/>
      <c r="BC154" s="582"/>
      <c r="BD154" s="582"/>
      <c r="BE154" s="582"/>
      <c r="BF154" s="582"/>
      <c r="BG154" s="582"/>
      <c r="BH154" s="582"/>
      <c r="BI154" s="582"/>
      <c r="BJ154" s="582"/>
      <c r="BK154" s="582"/>
      <c r="BL154" s="582"/>
      <c r="BM154" s="582"/>
      <c r="BN154" s="582"/>
      <c r="BO154" s="582"/>
      <c r="BP154" s="582"/>
      <c r="BQ154" s="710"/>
    </row>
    <row r="155" spans="1:69">
      <c r="A155" s="582"/>
      <c r="B155" s="582"/>
      <c r="C155" s="582"/>
      <c r="D155" s="582"/>
      <c r="E155" s="582"/>
      <c r="F155" s="582"/>
      <c r="G155" s="582"/>
      <c r="H155" s="582"/>
      <c r="I155" s="582"/>
      <c r="J155" s="582"/>
      <c r="K155" s="582"/>
      <c r="L155" s="582"/>
      <c r="M155" s="582"/>
      <c r="N155" s="582"/>
      <c r="O155" s="582"/>
      <c r="P155" s="582"/>
      <c r="Q155" s="582"/>
      <c r="R155" s="582"/>
      <c r="S155" s="582"/>
      <c r="T155" s="582"/>
      <c r="U155" s="582"/>
      <c r="V155" s="582"/>
      <c r="W155" s="582"/>
      <c r="X155" s="582"/>
      <c r="Y155" s="582"/>
      <c r="Z155" s="582"/>
      <c r="AA155" s="582"/>
      <c r="AB155" s="582"/>
      <c r="AC155" s="582"/>
      <c r="AD155" s="582"/>
      <c r="AE155" s="582"/>
      <c r="AF155" s="582"/>
      <c r="AG155" s="582"/>
      <c r="AH155" s="582"/>
      <c r="AI155" s="582"/>
      <c r="AJ155" s="582"/>
      <c r="AK155" s="582"/>
      <c r="AL155" s="582"/>
      <c r="AM155" s="582"/>
      <c r="AN155" s="582"/>
      <c r="AO155" s="582"/>
      <c r="AP155" s="582"/>
      <c r="AQ155" s="582"/>
      <c r="AR155" s="582"/>
      <c r="AS155" s="582"/>
      <c r="AT155" s="582"/>
      <c r="AU155" s="582"/>
      <c r="AV155" s="582"/>
      <c r="AW155" s="582"/>
      <c r="AX155" s="582"/>
      <c r="AY155" s="582"/>
      <c r="AZ155" s="582"/>
      <c r="BA155" s="582"/>
      <c r="BB155" s="582"/>
      <c r="BC155" s="582"/>
      <c r="BD155" s="582"/>
      <c r="BE155" s="582"/>
      <c r="BF155" s="582"/>
      <c r="BG155" s="582"/>
      <c r="BH155" s="582"/>
      <c r="BI155" s="582"/>
      <c r="BJ155" s="582"/>
      <c r="BK155" s="582"/>
      <c r="BL155" s="582"/>
      <c r="BM155" s="582"/>
      <c r="BN155" s="582"/>
      <c r="BO155" s="582"/>
      <c r="BP155" s="582"/>
      <c r="BQ155" s="710"/>
    </row>
    <row r="156" spans="1:69">
      <c r="A156" s="582"/>
      <c r="B156" s="582"/>
      <c r="C156" s="582"/>
      <c r="D156" s="582"/>
      <c r="E156" s="582"/>
      <c r="F156" s="582"/>
      <c r="G156" s="582"/>
      <c r="H156" s="582"/>
      <c r="I156" s="582"/>
      <c r="J156" s="582"/>
      <c r="K156" s="582"/>
      <c r="L156" s="582"/>
      <c r="M156" s="582"/>
      <c r="N156" s="582"/>
      <c r="O156" s="582"/>
      <c r="P156" s="582"/>
      <c r="Q156" s="582"/>
      <c r="R156" s="582"/>
      <c r="S156" s="582"/>
      <c r="T156" s="582"/>
      <c r="U156" s="582"/>
      <c r="V156" s="582"/>
      <c r="W156" s="582"/>
      <c r="X156" s="582"/>
      <c r="Y156" s="582"/>
      <c r="Z156" s="582"/>
      <c r="AA156" s="582"/>
      <c r="AB156" s="582"/>
      <c r="AC156" s="582"/>
      <c r="AD156" s="582"/>
      <c r="AE156" s="582"/>
      <c r="AF156" s="582"/>
      <c r="AG156" s="582"/>
      <c r="AH156" s="582"/>
      <c r="AI156" s="582"/>
      <c r="AJ156" s="582"/>
      <c r="AK156" s="582"/>
      <c r="AL156" s="582"/>
      <c r="AM156" s="582"/>
      <c r="AN156" s="582"/>
      <c r="AO156" s="582"/>
      <c r="AP156" s="582"/>
      <c r="AQ156" s="582"/>
      <c r="AR156" s="582"/>
      <c r="AS156" s="582"/>
      <c r="AT156" s="582"/>
      <c r="AU156" s="582"/>
      <c r="AV156" s="582"/>
      <c r="AW156" s="582"/>
      <c r="AX156" s="582"/>
      <c r="AY156" s="582"/>
      <c r="AZ156" s="582"/>
      <c r="BA156" s="582"/>
      <c r="BB156" s="582"/>
      <c r="BC156" s="582"/>
      <c r="BD156" s="582"/>
      <c r="BE156" s="582"/>
      <c r="BF156" s="582"/>
      <c r="BG156" s="582"/>
      <c r="BH156" s="582"/>
      <c r="BI156" s="582"/>
      <c r="BJ156" s="582"/>
      <c r="BK156" s="582"/>
      <c r="BL156" s="582"/>
      <c r="BM156" s="582"/>
      <c r="BN156" s="582"/>
      <c r="BO156" s="582"/>
      <c r="BP156" s="582"/>
      <c r="BQ156" s="710"/>
    </row>
    <row r="157" spans="1:69">
      <c r="A157" s="582"/>
      <c r="B157" s="582"/>
      <c r="C157" s="582"/>
      <c r="D157" s="582"/>
      <c r="E157" s="582"/>
      <c r="F157" s="582"/>
      <c r="G157" s="582"/>
      <c r="H157" s="582"/>
      <c r="I157" s="582"/>
      <c r="J157" s="582"/>
      <c r="K157" s="582"/>
      <c r="L157" s="582"/>
      <c r="M157" s="582"/>
      <c r="N157" s="582"/>
      <c r="O157" s="582"/>
      <c r="P157" s="582"/>
      <c r="Q157" s="582"/>
      <c r="R157" s="582"/>
      <c r="S157" s="582"/>
      <c r="T157" s="582"/>
      <c r="U157" s="582"/>
      <c r="V157" s="582"/>
      <c r="W157" s="582"/>
      <c r="X157" s="582"/>
      <c r="Y157" s="582"/>
      <c r="Z157" s="582"/>
      <c r="AA157" s="582"/>
      <c r="AB157" s="582"/>
      <c r="AC157" s="582"/>
      <c r="AD157" s="582"/>
      <c r="AE157" s="582"/>
      <c r="AF157" s="582"/>
      <c r="AG157" s="582"/>
      <c r="AH157" s="582"/>
      <c r="AI157" s="582"/>
      <c r="AJ157" s="582"/>
      <c r="AK157" s="582"/>
      <c r="AL157" s="582"/>
      <c r="AM157" s="582"/>
      <c r="AN157" s="582"/>
      <c r="AO157" s="582"/>
      <c r="AP157" s="582"/>
      <c r="AQ157" s="582"/>
      <c r="AR157" s="582"/>
      <c r="AS157" s="582"/>
      <c r="AT157" s="582"/>
      <c r="AU157" s="582"/>
      <c r="AV157" s="582"/>
      <c r="AW157" s="582"/>
      <c r="AX157" s="582"/>
      <c r="AY157" s="582"/>
      <c r="AZ157" s="582"/>
      <c r="BA157" s="582"/>
      <c r="BB157" s="582"/>
      <c r="BC157" s="582"/>
      <c r="BD157" s="582"/>
      <c r="BE157" s="582"/>
      <c r="BF157" s="582"/>
      <c r="BG157" s="582"/>
      <c r="BH157" s="582"/>
      <c r="BI157" s="582"/>
      <c r="BJ157" s="582"/>
      <c r="BK157" s="582"/>
      <c r="BL157" s="582"/>
      <c r="BM157" s="582"/>
      <c r="BN157" s="582"/>
      <c r="BO157" s="582"/>
      <c r="BP157" s="582"/>
      <c r="BQ157" s="710"/>
    </row>
    <row r="158" spans="1:69">
      <c r="A158" s="582"/>
      <c r="B158" s="582"/>
      <c r="C158" s="582"/>
      <c r="D158" s="582"/>
      <c r="E158" s="582"/>
      <c r="F158" s="582"/>
      <c r="G158" s="582"/>
      <c r="H158" s="582"/>
      <c r="I158" s="582"/>
      <c r="J158" s="582"/>
      <c r="K158" s="582"/>
      <c r="L158" s="582"/>
      <c r="M158" s="582"/>
      <c r="N158" s="582"/>
      <c r="O158" s="582"/>
      <c r="P158" s="582"/>
      <c r="Q158" s="582"/>
      <c r="R158" s="582"/>
      <c r="S158" s="582"/>
      <c r="T158" s="582"/>
      <c r="U158" s="582"/>
      <c r="V158" s="582"/>
      <c r="W158" s="582"/>
      <c r="X158" s="582"/>
      <c r="Y158" s="582"/>
      <c r="Z158" s="582"/>
      <c r="AA158" s="582"/>
      <c r="AB158" s="582"/>
      <c r="AC158" s="582"/>
      <c r="AD158" s="582"/>
      <c r="AE158" s="582"/>
      <c r="AF158" s="582"/>
      <c r="AG158" s="582"/>
      <c r="AH158" s="582"/>
      <c r="AI158" s="582"/>
      <c r="AJ158" s="582"/>
      <c r="AK158" s="582"/>
      <c r="AL158" s="582"/>
      <c r="AM158" s="582"/>
      <c r="AN158" s="582"/>
      <c r="AO158" s="582"/>
      <c r="AP158" s="582"/>
      <c r="AQ158" s="582"/>
      <c r="AR158" s="582"/>
      <c r="AS158" s="582"/>
      <c r="AT158" s="582"/>
      <c r="AU158" s="582"/>
      <c r="AV158" s="582"/>
      <c r="AW158" s="582"/>
      <c r="AX158" s="582"/>
      <c r="AY158" s="582"/>
      <c r="AZ158" s="582"/>
      <c r="BA158" s="582"/>
      <c r="BB158" s="582"/>
      <c r="BC158" s="582"/>
      <c r="BD158" s="582"/>
      <c r="BE158" s="582"/>
      <c r="BF158" s="582"/>
      <c r="BG158" s="582"/>
      <c r="BH158" s="582"/>
      <c r="BI158" s="582"/>
      <c r="BJ158" s="582"/>
      <c r="BK158" s="582"/>
      <c r="BL158" s="582"/>
      <c r="BM158" s="582"/>
      <c r="BN158" s="582"/>
      <c r="BO158" s="582"/>
      <c r="BP158" s="582"/>
      <c r="BQ158" s="710"/>
    </row>
    <row r="159" spans="1:69">
      <c r="A159" s="582"/>
      <c r="B159" s="582"/>
      <c r="C159" s="582"/>
      <c r="D159" s="582"/>
      <c r="E159" s="582"/>
      <c r="F159" s="582"/>
      <c r="G159" s="582"/>
      <c r="H159" s="582"/>
      <c r="I159" s="582"/>
      <c r="J159" s="582"/>
      <c r="K159" s="582"/>
      <c r="L159" s="582"/>
      <c r="M159" s="582"/>
      <c r="N159" s="582"/>
      <c r="O159" s="582"/>
      <c r="P159" s="582"/>
      <c r="Q159" s="582"/>
      <c r="R159" s="582"/>
      <c r="S159" s="582"/>
      <c r="T159" s="582"/>
      <c r="U159" s="582"/>
      <c r="V159" s="582"/>
      <c r="W159" s="582"/>
      <c r="X159" s="582"/>
      <c r="Y159" s="582"/>
      <c r="Z159" s="582"/>
      <c r="AA159" s="582"/>
      <c r="AB159" s="582"/>
      <c r="AC159" s="582"/>
      <c r="AD159" s="582"/>
      <c r="AE159" s="582"/>
      <c r="AF159" s="582"/>
      <c r="AG159" s="582"/>
      <c r="AH159" s="582"/>
      <c r="AI159" s="582"/>
      <c r="AJ159" s="582"/>
      <c r="AK159" s="582"/>
      <c r="AL159" s="582"/>
      <c r="AM159" s="582"/>
      <c r="AN159" s="582"/>
      <c r="AO159" s="582"/>
      <c r="AP159" s="582"/>
      <c r="AQ159" s="582"/>
      <c r="AR159" s="582"/>
      <c r="AS159" s="582"/>
      <c r="AT159" s="582"/>
      <c r="AU159" s="582"/>
      <c r="AV159" s="582"/>
      <c r="AW159" s="582"/>
      <c r="AX159" s="582"/>
      <c r="AY159" s="582"/>
      <c r="AZ159" s="582"/>
      <c r="BA159" s="582"/>
      <c r="BB159" s="582"/>
      <c r="BC159" s="582"/>
      <c r="BD159" s="582"/>
      <c r="BE159" s="582"/>
      <c r="BF159" s="582"/>
      <c r="BG159" s="582"/>
      <c r="BH159" s="582"/>
      <c r="BI159" s="582"/>
      <c r="BJ159" s="582"/>
      <c r="BK159" s="582"/>
      <c r="BL159" s="582"/>
      <c r="BM159" s="582"/>
      <c r="BN159" s="582"/>
      <c r="BO159" s="582"/>
      <c r="BP159" s="582"/>
      <c r="BQ159" s="710"/>
    </row>
    <row r="160" spans="1:69">
      <c r="A160" s="582"/>
      <c r="B160" s="582"/>
      <c r="C160" s="582"/>
      <c r="D160" s="582"/>
      <c r="E160" s="582"/>
      <c r="F160" s="582"/>
      <c r="G160" s="582"/>
      <c r="H160" s="582"/>
      <c r="I160" s="582"/>
      <c r="J160" s="582"/>
      <c r="K160" s="582"/>
      <c r="L160" s="582"/>
      <c r="M160" s="582"/>
      <c r="N160" s="582"/>
      <c r="O160" s="582"/>
      <c r="P160" s="582"/>
      <c r="Q160" s="582"/>
      <c r="R160" s="582"/>
      <c r="S160" s="582"/>
      <c r="T160" s="582"/>
      <c r="U160" s="582"/>
      <c r="V160" s="582"/>
      <c r="W160" s="582"/>
      <c r="X160" s="582"/>
      <c r="Y160" s="582"/>
      <c r="Z160" s="582"/>
      <c r="AA160" s="582"/>
      <c r="AB160" s="582"/>
      <c r="AC160" s="582"/>
      <c r="AD160" s="582"/>
      <c r="AE160" s="582"/>
      <c r="AF160" s="582"/>
      <c r="AG160" s="582"/>
      <c r="AH160" s="582"/>
      <c r="AI160" s="582"/>
      <c r="AJ160" s="582"/>
      <c r="AK160" s="582"/>
      <c r="AL160" s="582"/>
      <c r="AM160" s="582"/>
      <c r="AN160" s="582"/>
      <c r="AO160" s="582"/>
      <c r="AP160" s="582"/>
      <c r="AQ160" s="582"/>
      <c r="AR160" s="582"/>
      <c r="AS160" s="582"/>
      <c r="AT160" s="582"/>
      <c r="AU160" s="582"/>
      <c r="AV160" s="582"/>
      <c r="AW160" s="582"/>
      <c r="AX160" s="582"/>
      <c r="AY160" s="582"/>
      <c r="AZ160" s="582"/>
      <c r="BA160" s="582"/>
      <c r="BB160" s="582"/>
      <c r="BC160" s="582"/>
      <c r="BD160" s="582"/>
      <c r="BE160" s="582"/>
      <c r="BF160" s="582"/>
      <c r="BG160" s="582"/>
      <c r="BH160" s="582"/>
      <c r="BI160" s="582"/>
      <c r="BJ160" s="582"/>
      <c r="BK160" s="582"/>
      <c r="BL160" s="582"/>
      <c r="BM160" s="582"/>
      <c r="BN160" s="582"/>
      <c r="BO160" s="582"/>
      <c r="BP160" s="582"/>
      <c r="BQ160" s="710"/>
    </row>
    <row r="161" spans="1:69">
      <c r="A161" s="582"/>
      <c r="B161" s="582"/>
      <c r="C161" s="582"/>
      <c r="D161" s="582"/>
      <c r="E161" s="582"/>
      <c r="F161" s="582"/>
      <c r="G161" s="582"/>
      <c r="H161" s="582"/>
      <c r="I161" s="582"/>
      <c r="J161" s="582"/>
      <c r="K161" s="582"/>
      <c r="L161" s="582"/>
      <c r="M161" s="582"/>
      <c r="N161" s="582"/>
      <c r="O161" s="582"/>
      <c r="P161" s="582"/>
      <c r="Q161" s="582"/>
      <c r="R161" s="582"/>
      <c r="S161" s="582"/>
      <c r="T161" s="582"/>
      <c r="U161" s="582"/>
      <c r="V161" s="582"/>
      <c r="W161" s="582"/>
      <c r="X161" s="582"/>
      <c r="Y161" s="582"/>
      <c r="Z161" s="582"/>
      <c r="AA161" s="582"/>
      <c r="AB161" s="582"/>
      <c r="AC161" s="582"/>
      <c r="AD161" s="582"/>
      <c r="AE161" s="582"/>
      <c r="AF161" s="582"/>
      <c r="AG161" s="582"/>
      <c r="AH161" s="582"/>
      <c r="AI161" s="582"/>
      <c r="AJ161" s="582"/>
      <c r="AK161" s="582"/>
      <c r="AL161" s="582"/>
      <c r="AM161" s="582"/>
      <c r="AN161" s="582"/>
      <c r="AO161" s="582"/>
      <c r="AP161" s="582"/>
      <c r="AQ161" s="582"/>
      <c r="AR161" s="582"/>
      <c r="AS161" s="582"/>
      <c r="AT161" s="582"/>
      <c r="AU161" s="582"/>
      <c r="AV161" s="582"/>
      <c r="AW161" s="582"/>
      <c r="AX161" s="582"/>
      <c r="AY161" s="582"/>
      <c r="AZ161" s="582"/>
      <c r="BA161" s="582"/>
      <c r="BB161" s="582"/>
      <c r="BC161" s="582"/>
      <c r="BD161" s="582"/>
      <c r="BE161" s="582"/>
      <c r="BF161" s="582"/>
      <c r="BG161" s="582"/>
      <c r="BH161" s="582"/>
      <c r="BI161" s="582"/>
      <c r="BJ161" s="582"/>
      <c r="BK161" s="582"/>
      <c r="BL161" s="582"/>
      <c r="BM161" s="582"/>
      <c r="BN161" s="582"/>
      <c r="BO161" s="582"/>
      <c r="BP161" s="582"/>
      <c r="BQ161" s="710"/>
    </row>
    <row r="162" spans="1:69">
      <c r="A162" s="582"/>
      <c r="B162" s="582"/>
      <c r="C162" s="582"/>
      <c r="D162" s="582"/>
      <c r="E162" s="582"/>
      <c r="F162" s="582"/>
      <c r="G162" s="582"/>
      <c r="H162" s="582"/>
      <c r="I162" s="582"/>
      <c r="J162" s="582"/>
      <c r="K162" s="582"/>
      <c r="L162" s="582"/>
      <c r="M162" s="582"/>
      <c r="N162" s="582"/>
      <c r="O162" s="582"/>
      <c r="P162" s="582"/>
      <c r="Q162" s="582"/>
      <c r="R162" s="582"/>
      <c r="S162" s="582"/>
      <c r="T162" s="582"/>
      <c r="U162" s="582"/>
      <c r="V162" s="582"/>
      <c r="W162" s="582"/>
      <c r="X162" s="582"/>
      <c r="Y162" s="582"/>
      <c r="Z162" s="582"/>
      <c r="AA162" s="582"/>
      <c r="AB162" s="582"/>
      <c r="AC162" s="582"/>
      <c r="AD162" s="582"/>
      <c r="AE162" s="582"/>
      <c r="AF162" s="582"/>
      <c r="AG162" s="582"/>
      <c r="AH162" s="582"/>
      <c r="AI162" s="582"/>
      <c r="AJ162" s="582"/>
      <c r="AK162" s="582"/>
      <c r="AL162" s="582"/>
      <c r="AM162" s="582"/>
      <c r="AN162" s="582"/>
      <c r="AO162" s="582"/>
      <c r="AP162" s="582"/>
      <c r="AQ162" s="582"/>
      <c r="AR162" s="582"/>
      <c r="AS162" s="582"/>
      <c r="AT162" s="582"/>
      <c r="AU162" s="582"/>
      <c r="AV162" s="582"/>
      <c r="AW162" s="582"/>
      <c r="AX162" s="582"/>
      <c r="AY162" s="582"/>
      <c r="AZ162" s="582"/>
      <c r="BA162" s="582"/>
      <c r="BB162" s="582"/>
      <c r="BC162" s="582"/>
      <c r="BD162" s="582"/>
      <c r="BE162" s="582"/>
      <c r="BF162" s="582"/>
      <c r="BG162" s="582"/>
      <c r="BH162" s="582"/>
      <c r="BI162" s="582"/>
      <c r="BJ162" s="582"/>
      <c r="BK162" s="582"/>
      <c r="BL162" s="582"/>
      <c r="BM162" s="582"/>
      <c r="BN162" s="582"/>
      <c r="BO162" s="582"/>
      <c r="BP162" s="582"/>
      <c r="BQ162" s="710"/>
    </row>
    <row r="163" spans="1:69">
      <c r="A163" s="582"/>
      <c r="B163" s="582"/>
      <c r="C163" s="582"/>
      <c r="D163" s="582"/>
      <c r="E163" s="582"/>
      <c r="F163" s="582"/>
      <c r="G163" s="582"/>
      <c r="H163" s="582"/>
      <c r="I163" s="582"/>
      <c r="J163" s="582"/>
      <c r="K163" s="582"/>
      <c r="L163" s="582"/>
      <c r="M163" s="582"/>
      <c r="N163" s="582"/>
      <c r="O163" s="582"/>
      <c r="P163" s="582"/>
      <c r="Q163" s="582"/>
      <c r="R163" s="582"/>
      <c r="S163" s="582"/>
      <c r="T163" s="582"/>
      <c r="U163" s="582"/>
      <c r="V163" s="582"/>
      <c r="W163" s="582"/>
      <c r="X163" s="582"/>
      <c r="Y163" s="582"/>
      <c r="Z163" s="582"/>
      <c r="AA163" s="582"/>
      <c r="AB163" s="582"/>
      <c r="AC163" s="582"/>
      <c r="AD163" s="582"/>
      <c r="AE163" s="582"/>
      <c r="AF163" s="582"/>
      <c r="AG163" s="582"/>
      <c r="AH163" s="582"/>
      <c r="AI163" s="582"/>
      <c r="AJ163" s="582"/>
      <c r="AK163" s="582"/>
      <c r="AL163" s="582"/>
      <c r="AM163" s="582"/>
      <c r="AN163" s="582"/>
      <c r="AO163" s="582"/>
      <c r="AP163" s="582"/>
      <c r="AQ163" s="582"/>
      <c r="AR163" s="582"/>
      <c r="AS163" s="582"/>
      <c r="AT163" s="582"/>
      <c r="AU163" s="582"/>
      <c r="AV163" s="582"/>
      <c r="AW163" s="582"/>
      <c r="AX163" s="582"/>
      <c r="AY163" s="582"/>
      <c r="AZ163" s="582"/>
      <c r="BA163" s="582"/>
      <c r="BB163" s="582"/>
      <c r="BC163" s="582"/>
      <c r="BD163" s="582"/>
      <c r="BE163" s="582"/>
      <c r="BF163" s="582"/>
      <c r="BG163" s="582"/>
      <c r="BH163" s="582"/>
      <c r="BI163" s="582"/>
      <c r="BJ163" s="582"/>
      <c r="BK163" s="582"/>
      <c r="BL163" s="582"/>
      <c r="BM163" s="582"/>
      <c r="BN163" s="582"/>
      <c r="BO163" s="582"/>
      <c r="BP163" s="582"/>
      <c r="BQ163" s="710"/>
    </row>
    <row r="164" spans="1:69">
      <c r="A164" s="582"/>
      <c r="B164" s="582"/>
      <c r="C164" s="582"/>
      <c r="D164" s="582"/>
      <c r="E164" s="582"/>
      <c r="F164" s="582"/>
      <c r="G164" s="582"/>
      <c r="H164" s="582"/>
      <c r="I164" s="582"/>
      <c r="J164" s="582"/>
      <c r="K164" s="582"/>
      <c r="L164" s="582"/>
      <c r="M164" s="582"/>
      <c r="N164" s="582"/>
      <c r="O164" s="582"/>
      <c r="P164" s="582"/>
      <c r="Q164" s="582"/>
      <c r="R164" s="582"/>
      <c r="S164" s="582"/>
      <c r="T164" s="582"/>
      <c r="U164" s="582"/>
      <c r="V164" s="582"/>
      <c r="W164" s="582"/>
      <c r="X164" s="582"/>
      <c r="Y164" s="582"/>
      <c r="Z164" s="582"/>
      <c r="AA164" s="582"/>
      <c r="AB164" s="582"/>
      <c r="AC164" s="582"/>
      <c r="AD164" s="582"/>
      <c r="AE164" s="582"/>
      <c r="AF164" s="582"/>
      <c r="AG164" s="582"/>
      <c r="AH164" s="582"/>
      <c r="AI164" s="582"/>
      <c r="AJ164" s="582"/>
      <c r="AK164" s="582"/>
      <c r="AL164" s="582"/>
      <c r="AM164" s="582"/>
      <c r="AN164" s="582"/>
      <c r="AO164" s="582"/>
      <c r="AP164" s="582"/>
      <c r="AQ164" s="582"/>
      <c r="AR164" s="582"/>
      <c r="AS164" s="582"/>
      <c r="AT164" s="582"/>
      <c r="AU164" s="582"/>
      <c r="AV164" s="582"/>
      <c r="AW164" s="582"/>
      <c r="AX164" s="582"/>
      <c r="AY164" s="582"/>
      <c r="AZ164" s="582"/>
      <c r="BA164" s="582"/>
      <c r="BB164" s="582"/>
      <c r="BC164" s="582"/>
      <c r="BD164" s="582"/>
      <c r="BE164" s="582"/>
      <c r="BF164" s="582"/>
      <c r="BG164" s="582"/>
      <c r="BH164" s="582"/>
      <c r="BI164" s="582"/>
      <c r="BJ164" s="582"/>
      <c r="BK164" s="582"/>
      <c r="BL164" s="582"/>
      <c r="BM164" s="582"/>
      <c r="BN164" s="582"/>
      <c r="BO164" s="582"/>
      <c r="BP164" s="582"/>
      <c r="BQ164" s="710"/>
    </row>
    <row r="165" spans="1:69">
      <c r="A165" s="582"/>
      <c r="B165" s="582"/>
      <c r="C165" s="582"/>
      <c r="D165" s="582"/>
      <c r="E165" s="582"/>
      <c r="F165" s="582"/>
      <c r="G165" s="582"/>
      <c r="H165" s="582"/>
      <c r="I165" s="582"/>
      <c r="J165" s="582"/>
      <c r="K165" s="582"/>
      <c r="L165" s="582"/>
      <c r="M165" s="582"/>
      <c r="N165" s="582"/>
      <c r="O165" s="582"/>
      <c r="P165" s="582"/>
      <c r="Q165" s="582"/>
      <c r="R165" s="582"/>
      <c r="S165" s="582"/>
      <c r="T165" s="582"/>
      <c r="U165" s="582"/>
      <c r="V165" s="582"/>
      <c r="W165" s="582"/>
      <c r="X165" s="582"/>
      <c r="Y165" s="582"/>
      <c r="Z165" s="582"/>
      <c r="AA165" s="582"/>
      <c r="AB165" s="582"/>
      <c r="AC165" s="582"/>
      <c r="AD165" s="582"/>
      <c r="AE165" s="582"/>
      <c r="AF165" s="582"/>
      <c r="AG165" s="582"/>
      <c r="AH165" s="582"/>
      <c r="AI165" s="582"/>
      <c r="AJ165" s="582"/>
      <c r="AK165" s="582"/>
      <c r="AL165" s="582"/>
      <c r="AM165" s="582"/>
      <c r="AN165" s="582"/>
      <c r="AO165" s="582"/>
      <c r="AP165" s="582"/>
      <c r="AQ165" s="582"/>
      <c r="AR165" s="582"/>
      <c r="AS165" s="582"/>
      <c r="AT165" s="582"/>
      <c r="AU165" s="582"/>
      <c r="AV165" s="582"/>
      <c r="AW165" s="582"/>
      <c r="AX165" s="582"/>
      <c r="AY165" s="582"/>
      <c r="AZ165" s="582"/>
      <c r="BA165" s="582"/>
      <c r="BB165" s="582"/>
      <c r="BC165" s="582"/>
      <c r="BD165" s="582"/>
      <c r="BE165" s="582"/>
      <c r="BF165" s="582"/>
      <c r="BG165" s="582"/>
      <c r="BH165" s="582"/>
      <c r="BI165" s="582"/>
      <c r="BJ165" s="582"/>
      <c r="BK165" s="582"/>
      <c r="BL165" s="582"/>
      <c r="BM165" s="582"/>
      <c r="BN165" s="582"/>
      <c r="BO165" s="582"/>
      <c r="BP165" s="582"/>
      <c r="BQ165" s="710"/>
    </row>
    <row r="166" spans="1:69">
      <c r="A166" s="582"/>
      <c r="B166" s="582"/>
      <c r="C166" s="582"/>
      <c r="D166" s="582"/>
      <c r="E166" s="582"/>
      <c r="F166" s="582"/>
      <c r="G166" s="582"/>
      <c r="H166" s="582"/>
      <c r="I166" s="582"/>
      <c r="J166" s="582"/>
      <c r="K166" s="582"/>
      <c r="L166" s="582"/>
      <c r="M166" s="582"/>
      <c r="N166" s="582"/>
      <c r="O166" s="582"/>
      <c r="P166" s="582"/>
      <c r="Q166" s="582"/>
      <c r="R166" s="582"/>
      <c r="S166" s="582"/>
      <c r="T166" s="582"/>
      <c r="U166" s="582"/>
      <c r="V166" s="582"/>
      <c r="W166" s="582"/>
      <c r="X166" s="582"/>
      <c r="Y166" s="582"/>
      <c r="Z166" s="582"/>
      <c r="AA166" s="582"/>
      <c r="AB166" s="582"/>
      <c r="AC166" s="582"/>
      <c r="AD166" s="582"/>
      <c r="AE166" s="582"/>
      <c r="AF166" s="582"/>
      <c r="AG166" s="582"/>
      <c r="AH166" s="582"/>
      <c r="AI166" s="582"/>
      <c r="AJ166" s="582"/>
      <c r="AK166" s="582"/>
      <c r="AL166" s="582"/>
      <c r="AM166" s="582"/>
      <c r="AN166" s="582"/>
      <c r="AO166" s="582"/>
      <c r="AP166" s="582"/>
      <c r="AQ166" s="582"/>
      <c r="AR166" s="582"/>
      <c r="AS166" s="582"/>
      <c r="AT166" s="582"/>
      <c r="AU166" s="582"/>
      <c r="AV166" s="582"/>
      <c r="AW166" s="582"/>
      <c r="AX166" s="582"/>
      <c r="AY166" s="582"/>
      <c r="AZ166" s="582"/>
      <c r="BA166" s="582"/>
      <c r="BB166" s="582"/>
      <c r="BC166" s="582"/>
      <c r="BD166" s="582"/>
      <c r="BE166" s="582"/>
      <c r="BF166" s="582"/>
      <c r="BG166" s="582"/>
      <c r="BH166" s="582"/>
      <c r="BI166" s="582"/>
      <c r="BJ166" s="582"/>
      <c r="BK166" s="582"/>
      <c r="BL166" s="582"/>
      <c r="BM166" s="582"/>
      <c r="BN166" s="582"/>
      <c r="BO166" s="582"/>
      <c r="BP166" s="582"/>
      <c r="BQ166" s="710"/>
    </row>
    <row r="167" spans="1:69">
      <c r="A167" s="582"/>
      <c r="B167" s="582"/>
      <c r="C167" s="582"/>
      <c r="D167" s="582"/>
      <c r="E167" s="582"/>
      <c r="F167" s="582"/>
      <c r="G167" s="582"/>
      <c r="H167" s="582"/>
      <c r="I167" s="582"/>
      <c r="J167" s="582"/>
      <c r="K167" s="582"/>
      <c r="L167" s="582"/>
      <c r="M167" s="582"/>
      <c r="N167" s="582"/>
      <c r="O167" s="582"/>
      <c r="P167" s="582"/>
      <c r="Q167" s="582"/>
      <c r="R167" s="582"/>
      <c r="S167" s="582"/>
      <c r="T167" s="582"/>
      <c r="U167" s="582"/>
      <c r="V167" s="582"/>
      <c r="W167" s="582"/>
      <c r="X167" s="582"/>
      <c r="Y167" s="582"/>
      <c r="Z167" s="582"/>
      <c r="AA167" s="582"/>
      <c r="AB167" s="582"/>
      <c r="AC167" s="582"/>
      <c r="AD167" s="582"/>
      <c r="AE167" s="582"/>
      <c r="AF167" s="582"/>
      <c r="AG167" s="582"/>
      <c r="AH167" s="582"/>
      <c r="AI167" s="582"/>
      <c r="AJ167" s="582"/>
      <c r="AK167" s="582"/>
      <c r="AL167" s="582"/>
      <c r="AM167" s="582"/>
      <c r="AN167" s="582"/>
      <c r="AO167" s="582"/>
      <c r="AP167" s="582"/>
      <c r="AQ167" s="582"/>
      <c r="AR167" s="582"/>
      <c r="AS167" s="582"/>
      <c r="AT167" s="582"/>
      <c r="AU167" s="582"/>
      <c r="AV167" s="582"/>
      <c r="AW167" s="582"/>
      <c r="AX167" s="582"/>
      <c r="AY167" s="582"/>
      <c r="AZ167" s="582"/>
      <c r="BA167" s="582"/>
      <c r="BB167" s="582"/>
      <c r="BC167" s="582"/>
      <c r="BD167" s="582"/>
      <c r="BE167" s="582"/>
      <c r="BF167" s="582"/>
      <c r="BG167" s="582"/>
      <c r="BH167" s="582"/>
      <c r="BI167" s="582"/>
      <c r="BJ167" s="582"/>
      <c r="BK167" s="582"/>
      <c r="BL167" s="582"/>
      <c r="BM167" s="582"/>
      <c r="BN167" s="582"/>
      <c r="BO167" s="582"/>
      <c r="BP167" s="582"/>
      <c r="BQ167" s="710"/>
    </row>
    <row r="168" spans="1:69">
      <c r="A168" s="582"/>
      <c r="B168" s="582"/>
      <c r="C168" s="582"/>
      <c r="D168" s="582"/>
      <c r="E168" s="582"/>
      <c r="F168" s="582"/>
      <c r="G168" s="582"/>
      <c r="H168" s="582"/>
      <c r="I168" s="582"/>
      <c r="J168" s="582"/>
      <c r="K168" s="582"/>
      <c r="L168" s="582"/>
      <c r="M168" s="582"/>
      <c r="N168" s="582"/>
      <c r="O168" s="582"/>
      <c r="P168" s="582"/>
      <c r="Q168" s="582"/>
      <c r="R168" s="582"/>
      <c r="S168" s="582"/>
      <c r="T168" s="582"/>
      <c r="U168" s="582"/>
      <c r="V168" s="582"/>
      <c r="W168" s="582"/>
      <c r="X168" s="582"/>
      <c r="Y168" s="582"/>
      <c r="Z168" s="582"/>
      <c r="AA168" s="582"/>
      <c r="AB168" s="582"/>
      <c r="AC168" s="582"/>
      <c r="AD168" s="582"/>
      <c r="AE168" s="582"/>
      <c r="AF168" s="582"/>
      <c r="AG168" s="582"/>
      <c r="AH168" s="582"/>
      <c r="AI168" s="582"/>
      <c r="AJ168" s="582"/>
      <c r="AK168" s="582"/>
      <c r="AL168" s="582"/>
      <c r="AM168" s="582"/>
      <c r="AN168" s="582"/>
      <c r="AO168" s="582"/>
      <c r="AP168" s="582"/>
      <c r="AQ168" s="582"/>
      <c r="AR168" s="582"/>
      <c r="AS168" s="582"/>
      <c r="AT168" s="582"/>
      <c r="AU168" s="582"/>
      <c r="AV168" s="582"/>
      <c r="AW168" s="582"/>
      <c r="AX168" s="582"/>
      <c r="AY168" s="582"/>
      <c r="AZ168" s="582"/>
      <c r="BA168" s="582"/>
      <c r="BB168" s="582"/>
      <c r="BC168" s="582"/>
      <c r="BD168" s="582"/>
      <c r="BE168" s="582"/>
      <c r="BF168" s="582"/>
      <c r="BG168" s="582"/>
      <c r="BH168" s="582"/>
      <c r="BI168" s="582"/>
      <c r="BJ168" s="582"/>
      <c r="BK168" s="582"/>
      <c r="BL168" s="582"/>
      <c r="BM168" s="582"/>
      <c r="BN168" s="582"/>
      <c r="BO168" s="582"/>
      <c r="BP168" s="582"/>
      <c r="BQ168" s="710"/>
    </row>
    <row r="169" spans="1:69">
      <c r="A169" s="582"/>
      <c r="B169" s="582"/>
      <c r="C169" s="582"/>
      <c r="D169" s="582"/>
      <c r="E169" s="582"/>
      <c r="F169" s="582"/>
      <c r="G169" s="582"/>
      <c r="H169" s="582"/>
      <c r="I169" s="582"/>
      <c r="J169" s="582"/>
      <c r="K169" s="582"/>
      <c r="L169" s="582"/>
      <c r="M169" s="582"/>
      <c r="N169" s="582"/>
      <c r="O169" s="582"/>
      <c r="P169" s="582"/>
      <c r="Q169" s="582"/>
      <c r="R169" s="582"/>
      <c r="S169" s="582"/>
      <c r="T169" s="582"/>
      <c r="U169" s="582"/>
      <c r="V169" s="582"/>
      <c r="W169" s="582"/>
      <c r="X169" s="582"/>
      <c r="Y169" s="582"/>
      <c r="Z169" s="582"/>
      <c r="AA169" s="582"/>
      <c r="AB169" s="582"/>
      <c r="AC169" s="582"/>
      <c r="AD169" s="582"/>
      <c r="AE169" s="582"/>
      <c r="AF169" s="582"/>
      <c r="AG169" s="582"/>
      <c r="AH169" s="582"/>
      <c r="AI169" s="582"/>
      <c r="AJ169" s="582"/>
      <c r="AK169" s="582"/>
      <c r="AL169" s="582"/>
      <c r="AM169" s="582"/>
      <c r="AN169" s="582"/>
      <c r="AO169" s="582"/>
      <c r="AP169" s="582"/>
      <c r="AQ169" s="582"/>
      <c r="AR169" s="582"/>
      <c r="AS169" s="582"/>
      <c r="AT169" s="582"/>
      <c r="AU169" s="582"/>
      <c r="AV169" s="582"/>
      <c r="AW169" s="582"/>
      <c r="AX169" s="582"/>
      <c r="AY169" s="582"/>
      <c r="AZ169" s="582"/>
      <c r="BA169" s="582"/>
      <c r="BB169" s="582"/>
      <c r="BC169" s="582"/>
      <c r="BD169" s="582"/>
      <c r="BE169" s="582"/>
      <c r="BF169" s="582"/>
      <c r="BG169" s="582"/>
      <c r="BH169" s="582"/>
      <c r="BI169" s="582"/>
      <c r="BJ169" s="582"/>
      <c r="BK169" s="582"/>
      <c r="BL169" s="582"/>
      <c r="BM169" s="582"/>
      <c r="BN169" s="582"/>
      <c r="BO169" s="582"/>
      <c r="BP169" s="582"/>
      <c r="BQ169" s="710"/>
    </row>
    <row r="170" spans="1:69">
      <c r="A170" s="582"/>
      <c r="B170" s="582"/>
      <c r="C170" s="582"/>
      <c r="D170" s="582"/>
      <c r="E170" s="582"/>
      <c r="F170" s="582"/>
      <c r="G170" s="582"/>
      <c r="H170" s="582"/>
      <c r="I170" s="582"/>
      <c r="J170" s="582"/>
      <c r="K170" s="582"/>
      <c r="L170" s="582"/>
      <c r="M170" s="582"/>
      <c r="N170" s="582"/>
      <c r="O170" s="582"/>
      <c r="P170" s="582"/>
      <c r="Q170" s="582"/>
      <c r="R170" s="582"/>
      <c r="S170" s="582"/>
      <c r="T170" s="582"/>
      <c r="U170" s="582"/>
      <c r="V170" s="582"/>
      <c r="W170" s="582"/>
      <c r="X170" s="582"/>
      <c r="Y170" s="582"/>
      <c r="Z170" s="582"/>
      <c r="AA170" s="582"/>
      <c r="AB170" s="582"/>
      <c r="AC170" s="582"/>
      <c r="AD170" s="582"/>
      <c r="AE170" s="582"/>
      <c r="AF170" s="582"/>
      <c r="AG170" s="582"/>
      <c r="AH170" s="582"/>
      <c r="AI170" s="582"/>
      <c r="AJ170" s="582"/>
      <c r="AK170" s="582"/>
      <c r="AL170" s="582"/>
      <c r="AM170" s="582"/>
      <c r="AN170" s="582"/>
      <c r="AO170" s="582"/>
      <c r="AP170" s="582"/>
      <c r="AQ170" s="582"/>
      <c r="AR170" s="582"/>
      <c r="AS170" s="582"/>
      <c r="AT170" s="582"/>
      <c r="AU170" s="582"/>
      <c r="AV170" s="582"/>
      <c r="AW170" s="582"/>
      <c r="AX170" s="582"/>
      <c r="AY170" s="582"/>
      <c r="AZ170" s="582"/>
      <c r="BA170" s="582"/>
      <c r="BB170" s="582"/>
      <c r="BC170" s="582"/>
      <c r="BD170" s="582"/>
      <c r="BE170" s="582"/>
      <c r="BF170" s="582"/>
      <c r="BG170" s="582"/>
      <c r="BH170" s="582"/>
      <c r="BI170" s="582"/>
      <c r="BJ170" s="582"/>
      <c r="BK170" s="582"/>
      <c r="BL170" s="582"/>
      <c r="BM170" s="582"/>
      <c r="BN170" s="582"/>
      <c r="BO170" s="582"/>
      <c r="BP170" s="582"/>
      <c r="BQ170" s="710"/>
    </row>
    <row r="171" spans="1:69">
      <c r="A171" s="582"/>
      <c r="B171" s="582"/>
      <c r="C171" s="582"/>
      <c r="D171" s="582"/>
      <c r="E171" s="582"/>
      <c r="F171" s="582"/>
      <c r="G171" s="582"/>
      <c r="H171" s="582"/>
      <c r="I171" s="582"/>
      <c r="J171" s="582"/>
      <c r="K171" s="582"/>
      <c r="L171" s="582"/>
      <c r="M171" s="582"/>
      <c r="N171" s="582"/>
      <c r="O171" s="582"/>
      <c r="P171" s="582"/>
      <c r="Q171" s="582"/>
      <c r="R171" s="582"/>
      <c r="S171" s="582"/>
      <c r="T171" s="582"/>
      <c r="U171" s="582"/>
      <c r="V171" s="582"/>
      <c r="W171" s="582"/>
      <c r="X171" s="582"/>
      <c r="Y171" s="582"/>
      <c r="Z171" s="582"/>
      <c r="AA171" s="582"/>
      <c r="AB171" s="582"/>
      <c r="AC171" s="582"/>
      <c r="AD171" s="582"/>
      <c r="AE171" s="582"/>
      <c r="AF171" s="582"/>
      <c r="AG171" s="582"/>
      <c r="AH171" s="582"/>
      <c r="AI171" s="582"/>
      <c r="AJ171" s="582"/>
      <c r="AK171" s="582"/>
      <c r="AL171" s="582"/>
      <c r="AM171" s="582"/>
      <c r="AN171" s="582"/>
      <c r="AO171" s="582"/>
      <c r="AP171" s="582"/>
      <c r="AQ171" s="582"/>
      <c r="AR171" s="582"/>
      <c r="AS171" s="582"/>
      <c r="AT171" s="582"/>
      <c r="AU171" s="582"/>
      <c r="AV171" s="582"/>
      <c r="AW171" s="582"/>
      <c r="AX171" s="582"/>
      <c r="AY171" s="582"/>
      <c r="AZ171" s="582"/>
      <c r="BA171" s="582"/>
      <c r="BB171" s="582"/>
      <c r="BC171" s="582"/>
      <c r="BD171" s="582"/>
      <c r="BE171" s="582"/>
      <c r="BF171" s="582"/>
      <c r="BG171" s="582"/>
      <c r="BH171" s="582"/>
      <c r="BI171" s="582"/>
      <c r="BJ171" s="582"/>
      <c r="BK171" s="582"/>
      <c r="BL171" s="582"/>
      <c r="BM171" s="582"/>
      <c r="BN171" s="582"/>
      <c r="BO171" s="582"/>
      <c r="BP171" s="582"/>
      <c r="BQ171" s="710"/>
    </row>
    <row r="172" spans="1:69">
      <c r="A172" s="582"/>
      <c r="B172" s="582"/>
      <c r="C172" s="582"/>
      <c r="D172" s="582"/>
      <c r="E172" s="582"/>
      <c r="F172" s="582"/>
      <c r="G172" s="582"/>
      <c r="H172" s="582"/>
      <c r="I172" s="582"/>
      <c r="J172" s="582"/>
      <c r="K172" s="582"/>
      <c r="L172" s="582"/>
      <c r="M172" s="582"/>
      <c r="N172" s="582"/>
      <c r="O172" s="582"/>
      <c r="P172" s="582"/>
      <c r="Q172" s="582"/>
      <c r="R172" s="582"/>
      <c r="S172" s="582"/>
      <c r="T172" s="582"/>
      <c r="U172" s="582"/>
      <c r="V172" s="582"/>
      <c r="W172" s="582"/>
      <c r="X172" s="582"/>
      <c r="Y172" s="582"/>
      <c r="Z172" s="582"/>
      <c r="AA172" s="582"/>
      <c r="AB172" s="582"/>
      <c r="AC172" s="582"/>
      <c r="AD172" s="582"/>
      <c r="AE172" s="582"/>
      <c r="AF172" s="582"/>
      <c r="AG172" s="582"/>
      <c r="AH172" s="582"/>
      <c r="AI172" s="582"/>
      <c r="AJ172" s="582"/>
      <c r="AK172" s="582"/>
      <c r="AL172" s="582"/>
      <c r="AM172" s="582"/>
      <c r="AN172" s="582"/>
      <c r="AO172" s="582"/>
      <c r="AP172" s="582"/>
      <c r="AQ172" s="582"/>
      <c r="AR172" s="582"/>
      <c r="AS172" s="582"/>
      <c r="AT172" s="582"/>
      <c r="AU172" s="582"/>
      <c r="AV172" s="582"/>
      <c r="AW172" s="582"/>
      <c r="AX172" s="582"/>
      <c r="AY172" s="582"/>
      <c r="AZ172" s="582"/>
      <c r="BA172" s="582"/>
      <c r="BB172" s="582"/>
      <c r="BC172" s="582"/>
      <c r="BD172" s="582"/>
      <c r="BE172" s="582"/>
      <c r="BF172" s="582"/>
      <c r="BG172" s="582"/>
      <c r="BH172" s="582"/>
      <c r="BI172" s="582"/>
      <c r="BJ172" s="582"/>
      <c r="BK172" s="582"/>
      <c r="BL172" s="582"/>
      <c r="BM172" s="582"/>
      <c r="BN172" s="582"/>
      <c r="BO172" s="582"/>
      <c r="BP172" s="582"/>
      <c r="BQ172" s="710"/>
    </row>
    <row r="173" spans="1:69">
      <c r="A173" s="582"/>
      <c r="B173" s="582"/>
      <c r="C173" s="582"/>
      <c r="D173" s="582"/>
      <c r="E173" s="582"/>
      <c r="F173" s="582"/>
      <c r="G173" s="582"/>
      <c r="H173" s="582"/>
      <c r="I173" s="582"/>
      <c r="J173" s="582"/>
      <c r="K173" s="582"/>
      <c r="L173" s="582"/>
      <c r="M173" s="582"/>
      <c r="N173" s="582"/>
      <c r="O173" s="582"/>
      <c r="P173" s="582"/>
      <c r="Q173" s="582"/>
      <c r="R173" s="582"/>
      <c r="S173" s="582"/>
      <c r="T173" s="582"/>
      <c r="U173" s="582"/>
      <c r="V173" s="582"/>
      <c r="W173" s="582"/>
      <c r="X173" s="582"/>
      <c r="Y173" s="582"/>
      <c r="Z173" s="582"/>
      <c r="AA173" s="582"/>
      <c r="AB173" s="582"/>
      <c r="AC173" s="582"/>
      <c r="AD173" s="582"/>
      <c r="AE173" s="582"/>
      <c r="AF173" s="582"/>
      <c r="AG173" s="582"/>
      <c r="AH173" s="582"/>
      <c r="AI173" s="582"/>
      <c r="AJ173" s="582"/>
      <c r="AK173" s="582"/>
      <c r="AL173" s="582"/>
      <c r="AM173" s="582"/>
      <c r="AN173" s="582"/>
      <c r="AO173" s="582"/>
      <c r="AP173" s="582"/>
      <c r="AQ173" s="582"/>
      <c r="AR173" s="582"/>
      <c r="AS173" s="582"/>
      <c r="AT173" s="582"/>
      <c r="AU173" s="582"/>
      <c r="AV173" s="582"/>
      <c r="AW173" s="582"/>
      <c r="AX173" s="582"/>
      <c r="AY173" s="582"/>
      <c r="AZ173" s="582"/>
      <c r="BA173" s="582"/>
      <c r="BB173" s="582"/>
      <c r="BC173" s="582"/>
      <c r="BD173" s="582"/>
      <c r="BE173" s="582"/>
      <c r="BF173" s="582"/>
      <c r="BG173" s="582"/>
      <c r="BH173" s="582"/>
      <c r="BI173" s="582"/>
      <c r="BJ173" s="582"/>
      <c r="BK173" s="582"/>
      <c r="BL173" s="582"/>
      <c r="BM173" s="582"/>
      <c r="BN173" s="582"/>
      <c r="BO173" s="582"/>
      <c r="BP173" s="582"/>
      <c r="BQ173" s="710"/>
    </row>
    <row r="174" spans="1:69">
      <c r="A174" s="582"/>
      <c r="B174" s="582"/>
      <c r="C174" s="582"/>
      <c r="D174" s="582"/>
      <c r="E174" s="582"/>
      <c r="F174" s="582"/>
      <c r="G174" s="582"/>
      <c r="H174" s="582"/>
      <c r="I174" s="582"/>
      <c r="J174" s="582"/>
      <c r="K174" s="582"/>
      <c r="L174" s="582"/>
      <c r="M174" s="582"/>
      <c r="N174" s="582"/>
      <c r="O174" s="582"/>
      <c r="P174" s="582"/>
      <c r="Q174" s="582"/>
      <c r="R174" s="582"/>
      <c r="S174" s="582"/>
      <c r="T174" s="582"/>
      <c r="U174" s="582"/>
      <c r="V174" s="582"/>
      <c r="W174" s="582"/>
      <c r="X174" s="582"/>
      <c r="Y174" s="582"/>
      <c r="Z174" s="582"/>
      <c r="AA174" s="582"/>
      <c r="AB174" s="582"/>
      <c r="AC174" s="582"/>
      <c r="AD174" s="582"/>
      <c r="AE174" s="582"/>
      <c r="AF174" s="582"/>
      <c r="AG174" s="582"/>
      <c r="AH174" s="582"/>
      <c r="AI174" s="582"/>
      <c r="AJ174" s="582"/>
      <c r="AK174" s="582"/>
      <c r="AL174" s="582"/>
      <c r="AM174" s="582"/>
      <c r="AN174" s="582"/>
      <c r="AO174" s="582"/>
      <c r="AP174" s="582"/>
      <c r="AQ174" s="582"/>
      <c r="AR174" s="582"/>
      <c r="AS174" s="582"/>
      <c r="AT174" s="582"/>
      <c r="AU174" s="582"/>
      <c r="AV174" s="582"/>
      <c r="AW174" s="582"/>
      <c r="AX174" s="582"/>
      <c r="AY174" s="582"/>
      <c r="AZ174" s="582"/>
      <c r="BA174" s="582"/>
      <c r="BB174" s="582"/>
      <c r="BC174" s="582"/>
      <c r="BD174" s="582"/>
      <c r="BE174" s="582"/>
      <c r="BF174" s="582"/>
      <c r="BG174" s="582"/>
      <c r="BH174" s="582"/>
      <c r="BI174" s="582"/>
      <c r="BJ174" s="582"/>
      <c r="BK174" s="582"/>
      <c r="BL174" s="582"/>
      <c r="BM174" s="582"/>
      <c r="BN174" s="582"/>
      <c r="BO174" s="582"/>
      <c r="BP174" s="582"/>
      <c r="BQ174" s="710"/>
    </row>
    <row r="175" spans="1:69">
      <c r="A175" s="582"/>
      <c r="B175" s="582"/>
      <c r="C175" s="582"/>
      <c r="D175" s="582"/>
      <c r="E175" s="582"/>
      <c r="F175" s="582"/>
      <c r="G175" s="582"/>
      <c r="H175" s="582"/>
      <c r="I175" s="582"/>
      <c r="J175" s="582"/>
      <c r="K175" s="582"/>
      <c r="L175" s="582"/>
      <c r="M175" s="582"/>
      <c r="N175" s="582"/>
      <c r="O175" s="582"/>
      <c r="P175" s="582"/>
      <c r="Q175" s="582"/>
      <c r="R175" s="582"/>
      <c r="S175" s="582"/>
      <c r="T175" s="582"/>
      <c r="U175" s="582"/>
      <c r="V175" s="582"/>
      <c r="W175" s="582"/>
      <c r="X175" s="582"/>
      <c r="Y175" s="582"/>
      <c r="Z175" s="582"/>
      <c r="AA175" s="582"/>
      <c r="AB175" s="582"/>
      <c r="AC175" s="582"/>
      <c r="AD175" s="582"/>
      <c r="AE175" s="582"/>
      <c r="AF175" s="582"/>
      <c r="AG175" s="582"/>
      <c r="AH175" s="582"/>
      <c r="AI175" s="582"/>
      <c r="AJ175" s="582"/>
      <c r="AK175" s="582"/>
      <c r="AL175" s="582"/>
      <c r="AM175" s="582"/>
      <c r="AN175" s="582"/>
      <c r="AO175" s="582"/>
      <c r="AP175" s="582"/>
      <c r="AQ175" s="582"/>
      <c r="AR175" s="582"/>
      <c r="AS175" s="582"/>
      <c r="AT175" s="582"/>
      <c r="AU175" s="582"/>
      <c r="AV175" s="582"/>
      <c r="AW175" s="582"/>
      <c r="AX175" s="582"/>
      <c r="AY175" s="582"/>
      <c r="AZ175" s="582"/>
      <c r="BA175" s="582"/>
      <c r="BB175" s="582"/>
      <c r="BC175" s="582"/>
      <c r="BD175" s="582"/>
      <c r="BE175" s="582"/>
      <c r="BF175" s="582"/>
      <c r="BG175" s="582"/>
      <c r="BH175" s="582"/>
      <c r="BI175" s="582"/>
      <c r="BJ175" s="582"/>
      <c r="BK175" s="582"/>
      <c r="BL175" s="582"/>
      <c r="BM175" s="582"/>
      <c r="BN175" s="582"/>
      <c r="BO175" s="582"/>
      <c r="BP175" s="582"/>
      <c r="BQ175" s="710"/>
    </row>
    <row r="176" spans="1:69">
      <c r="A176" s="582"/>
      <c r="B176" s="582"/>
      <c r="C176" s="582"/>
      <c r="D176" s="582"/>
      <c r="E176" s="582"/>
      <c r="F176" s="582"/>
      <c r="G176" s="582"/>
      <c r="H176" s="582"/>
      <c r="I176" s="582"/>
      <c r="J176" s="582"/>
      <c r="K176" s="582"/>
      <c r="L176" s="582"/>
      <c r="M176" s="582"/>
      <c r="N176" s="582"/>
      <c r="O176" s="582"/>
      <c r="P176" s="582"/>
      <c r="Q176" s="582"/>
      <c r="R176" s="582"/>
      <c r="S176" s="582"/>
      <c r="T176" s="582"/>
      <c r="U176" s="582"/>
      <c r="V176" s="582"/>
      <c r="W176" s="582"/>
      <c r="X176" s="582"/>
      <c r="Y176" s="582"/>
      <c r="Z176" s="582"/>
      <c r="AA176" s="582"/>
      <c r="AB176" s="582"/>
      <c r="AC176" s="582"/>
      <c r="AD176" s="582"/>
      <c r="AE176" s="582"/>
      <c r="AF176" s="582"/>
      <c r="AG176" s="582"/>
      <c r="AH176" s="582"/>
      <c r="AI176" s="582"/>
      <c r="AJ176" s="582"/>
      <c r="AK176" s="582"/>
      <c r="AL176" s="582"/>
      <c r="AM176" s="582"/>
      <c r="AN176" s="582"/>
      <c r="AO176" s="582"/>
      <c r="AP176" s="582"/>
      <c r="AQ176" s="582"/>
      <c r="AR176" s="582"/>
      <c r="AS176" s="582"/>
      <c r="AT176" s="582"/>
      <c r="AU176" s="582"/>
      <c r="AV176" s="582"/>
      <c r="AW176" s="582"/>
      <c r="AX176" s="582"/>
      <c r="AY176" s="582"/>
      <c r="AZ176" s="582"/>
      <c r="BA176" s="582"/>
      <c r="BB176" s="582"/>
      <c r="BC176" s="582"/>
      <c r="BD176" s="582"/>
      <c r="BE176" s="582"/>
      <c r="BF176" s="582"/>
      <c r="BG176" s="582"/>
      <c r="BH176" s="582"/>
      <c r="BI176" s="582"/>
      <c r="BJ176" s="582"/>
      <c r="BK176" s="582"/>
      <c r="BL176" s="582"/>
      <c r="BM176" s="582"/>
      <c r="BN176" s="582"/>
      <c r="BO176" s="582"/>
      <c r="BP176" s="582"/>
      <c r="BQ176" s="710"/>
    </row>
    <row r="177" spans="1:69">
      <c r="A177" s="582"/>
      <c r="B177" s="582"/>
      <c r="C177" s="582"/>
      <c r="D177" s="582"/>
      <c r="E177" s="582"/>
      <c r="F177" s="582"/>
      <c r="G177" s="582"/>
      <c r="H177" s="582"/>
      <c r="I177" s="582"/>
      <c r="J177" s="582"/>
      <c r="K177" s="582"/>
      <c r="L177" s="582"/>
      <c r="M177" s="582"/>
      <c r="N177" s="582"/>
      <c r="O177" s="582"/>
      <c r="P177" s="582"/>
      <c r="Q177" s="582"/>
      <c r="R177" s="582"/>
      <c r="S177" s="582"/>
      <c r="T177" s="582"/>
      <c r="U177" s="582"/>
      <c r="V177" s="582"/>
      <c r="W177" s="582"/>
      <c r="X177" s="582"/>
      <c r="Y177" s="582"/>
      <c r="Z177" s="582"/>
      <c r="AA177" s="582"/>
      <c r="AB177" s="582"/>
      <c r="AC177" s="582"/>
      <c r="AD177" s="582"/>
      <c r="AE177" s="582"/>
      <c r="AF177" s="582"/>
      <c r="AG177" s="582"/>
      <c r="AH177" s="582"/>
      <c r="AI177" s="582"/>
      <c r="AJ177" s="582"/>
      <c r="AK177" s="582"/>
      <c r="AL177" s="582"/>
      <c r="AM177" s="582"/>
      <c r="AN177" s="582"/>
      <c r="AO177" s="582"/>
      <c r="AP177" s="582"/>
      <c r="AQ177" s="582"/>
      <c r="AR177" s="582"/>
      <c r="AS177" s="582"/>
      <c r="AT177" s="582"/>
      <c r="AU177" s="582"/>
      <c r="AV177" s="582"/>
      <c r="AW177" s="582"/>
      <c r="AX177" s="582"/>
      <c r="AY177" s="582"/>
      <c r="AZ177" s="582"/>
      <c r="BA177" s="582"/>
      <c r="BB177" s="582"/>
      <c r="BC177" s="582"/>
      <c r="BD177" s="582"/>
      <c r="BE177" s="582"/>
      <c r="BF177" s="582"/>
      <c r="BG177" s="582"/>
      <c r="BH177" s="582"/>
      <c r="BI177" s="582"/>
      <c r="BJ177" s="582"/>
      <c r="BK177" s="582"/>
      <c r="BL177" s="582"/>
      <c r="BM177" s="582"/>
      <c r="BN177" s="582"/>
      <c r="BO177" s="582"/>
      <c r="BP177" s="582"/>
      <c r="BQ177" s="710"/>
    </row>
    <row r="178" spans="1:69">
      <c r="A178" s="582"/>
      <c r="B178" s="582"/>
      <c r="C178" s="582"/>
      <c r="D178" s="582"/>
      <c r="E178" s="582"/>
      <c r="F178" s="582"/>
      <c r="G178" s="582"/>
      <c r="H178" s="582"/>
      <c r="I178" s="582"/>
      <c r="J178" s="582"/>
      <c r="K178" s="582"/>
      <c r="L178" s="582"/>
      <c r="M178" s="582"/>
      <c r="N178" s="582"/>
      <c r="O178" s="582"/>
      <c r="P178" s="582"/>
      <c r="Q178" s="582"/>
      <c r="R178" s="582"/>
      <c r="S178" s="582"/>
      <c r="T178" s="582"/>
      <c r="U178" s="582"/>
      <c r="V178" s="582"/>
      <c r="W178" s="582"/>
      <c r="X178" s="582"/>
      <c r="Y178" s="582"/>
      <c r="Z178" s="582"/>
      <c r="AA178" s="582"/>
      <c r="AB178" s="582"/>
      <c r="AC178" s="582"/>
      <c r="AD178" s="582"/>
      <c r="AE178" s="582"/>
      <c r="AF178" s="582"/>
      <c r="AG178" s="582"/>
      <c r="AH178" s="582"/>
      <c r="AI178" s="582"/>
      <c r="AJ178" s="582"/>
      <c r="AK178" s="582"/>
      <c r="AL178" s="582"/>
      <c r="AM178" s="582"/>
      <c r="AN178" s="582"/>
      <c r="AO178" s="582"/>
      <c r="AP178" s="582"/>
      <c r="AQ178" s="582"/>
      <c r="AR178" s="582"/>
      <c r="AS178" s="582"/>
      <c r="AT178" s="582"/>
      <c r="AU178" s="582"/>
      <c r="AV178" s="582"/>
      <c r="AW178" s="582"/>
      <c r="AX178" s="582"/>
      <c r="AY178" s="582"/>
      <c r="AZ178" s="582"/>
      <c r="BA178" s="582"/>
      <c r="BB178" s="582"/>
      <c r="BC178" s="582"/>
      <c r="BD178" s="582"/>
      <c r="BE178" s="582"/>
      <c r="BF178" s="582"/>
      <c r="BG178" s="582"/>
      <c r="BH178" s="582"/>
      <c r="BI178" s="582"/>
      <c r="BJ178" s="582"/>
      <c r="BK178" s="582"/>
      <c r="BL178" s="582"/>
      <c r="BM178" s="582"/>
      <c r="BN178" s="582"/>
      <c r="BO178" s="582"/>
      <c r="BP178" s="582"/>
      <c r="BQ178" s="710"/>
    </row>
    <row r="179" spans="1:69">
      <c r="A179" s="582"/>
      <c r="B179" s="582"/>
      <c r="C179" s="582"/>
      <c r="D179" s="582"/>
      <c r="E179" s="582"/>
      <c r="F179" s="582"/>
      <c r="G179" s="582"/>
      <c r="H179" s="582"/>
      <c r="I179" s="582"/>
      <c r="J179" s="582"/>
      <c r="K179" s="582"/>
      <c r="L179" s="582"/>
      <c r="M179" s="582"/>
      <c r="N179" s="582"/>
      <c r="O179" s="582"/>
      <c r="P179" s="582"/>
      <c r="Q179" s="582"/>
      <c r="R179" s="582"/>
      <c r="S179" s="582"/>
      <c r="T179" s="582"/>
      <c r="U179" s="582"/>
      <c r="V179" s="582"/>
      <c r="W179" s="582"/>
      <c r="X179" s="582"/>
      <c r="Y179" s="582"/>
      <c r="Z179" s="582"/>
      <c r="AA179" s="582"/>
      <c r="AB179" s="582"/>
      <c r="AC179" s="582"/>
      <c r="AD179" s="582"/>
      <c r="AE179" s="582"/>
      <c r="AF179" s="582"/>
      <c r="AG179" s="582"/>
      <c r="AH179" s="582"/>
      <c r="AI179" s="582"/>
      <c r="AJ179" s="582"/>
      <c r="AK179" s="582"/>
      <c r="AL179" s="582"/>
      <c r="AM179" s="582"/>
      <c r="AN179" s="582"/>
      <c r="AO179" s="582"/>
      <c r="AP179" s="582"/>
      <c r="AQ179" s="582"/>
      <c r="AR179" s="582"/>
      <c r="AS179" s="582"/>
      <c r="AT179" s="582"/>
      <c r="AU179" s="582"/>
      <c r="AV179" s="582"/>
      <c r="AW179" s="582"/>
      <c r="AX179" s="582"/>
      <c r="AY179" s="582"/>
      <c r="AZ179" s="582"/>
      <c r="BA179" s="582"/>
      <c r="BB179" s="582"/>
      <c r="BC179" s="582"/>
      <c r="BD179" s="582"/>
      <c r="BE179" s="582"/>
      <c r="BF179" s="582"/>
      <c r="BG179" s="582"/>
      <c r="BH179" s="582"/>
      <c r="BI179" s="582"/>
      <c r="BJ179" s="582"/>
      <c r="BK179" s="582"/>
      <c r="BL179" s="582"/>
      <c r="BM179" s="582"/>
      <c r="BN179" s="582"/>
      <c r="BO179" s="582"/>
      <c r="BP179" s="582"/>
      <c r="BQ179" s="710"/>
    </row>
    <row r="180" spans="1:69">
      <c r="A180" s="582"/>
      <c r="B180" s="582"/>
      <c r="C180" s="582"/>
      <c r="D180" s="582"/>
      <c r="E180" s="582"/>
      <c r="F180" s="582"/>
      <c r="G180" s="582"/>
      <c r="H180" s="582"/>
      <c r="I180" s="582"/>
      <c r="J180" s="582"/>
      <c r="K180" s="582"/>
      <c r="L180" s="582"/>
      <c r="M180" s="582"/>
      <c r="N180" s="582"/>
      <c r="O180" s="582"/>
      <c r="P180" s="582"/>
      <c r="Q180" s="582"/>
      <c r="R180" s="582"/>
      <c r="S180" s="582"/>
      <c r="T180" s="582"/>
      <c r="U180" s="582"/>
      <c r="V180" s="582"/>
      <c r="W180" s="582"/>
      <c r="X180" s="582"/>
      <c r="Y180" s="582"/>
      <c r="Z180" s="582"/>
      <c r="AA180" s="582"/>
      <c r="AB180" s="582"/>
      <c r="AC180" s="582"/>
      <c r="AD180" s="582"/>
      <c r="AE180" s="582"/>
      <c r="AF180" s="582"/>
      <c r="AG180" s="582"/>
      <c r="AH180" s="582"/>
      <c r="AI180" s="582"/>
      <c r="AJ180" s="582"/>
      <c r="AK180" s="582"/>
      <c r="AL180" s="582"/>
      <c r="AM180" s="582"/>
      <c r="AN180" s="582"/>
      <c r="AO180" s="582"/>
      <c r="AP180" s="582"/>
      <c r="AQ180" s="582"/>
      <c r="AR180" s="582"/>
      <c r="AS180" s="582"/>
      <c r="AT180" s="582"/>
      <c r="AU180" s="582"/>
      <c r="AV180" s="582"/>
      <c r="AW180" s="582"/>
      <c r="AX180" s="582"/>
      <c r="AY180" s="582"/>
      <c r="AZ180" s="582"/>
      <c r="BA180" s="582"/>
      <c r="BB180" s="582"/>
      <c r="BC180" s="582"/>
      <c r="BD180" s="582"/>
      <c r="BE180" s="582"/>
      <c r="BF180" s="582"/>
      <c r="BG180" s="582"/>
      <c r="BH180" s="582"/>
      <c r="BI180" s="582"/>
      <c r="BJ180" s="582"/>
      <c r="BK180" s="582"/>
      <c r="BL180" s="582"/>
      <c r="BM180" s="582"/>
      <c r="BN180" s="582"/>
      <c r="BO180" s="582"/>
      <c r="BP180" s="582"/>
      <c r="BQ180" s="710"/>
    </row>
    <row r="181" spans="1:69">
      <c r="A181" s="582"/>
      <c r="B181" s="582"/>
      <c r="C181" s="582"/>
      <c r="D181" s="582"/>
      <c r="E181" s="582"/>
      <c r="F181" s="582"/>
      <c r="G181" s="582"/>
      <c r="H181" s="582"/>
      <c r="I181" s="582"/>
      <c r="J181" s="582"/>
      <c r="K181" s="582"/>
      <c r="L181" s="582"/>
      <c r="M181" s="582"/>
      <c r="N181" s="582"/>
      <c r="O181" s="582"/>
      <c r="P181" s="582"/>
      <c r="Q181" s="582"/>
      <c r="R181" s="582"/>
      <c r="S181" s="582"/>
      <c r="T181" s="582"/>
      <c r="U181" s="582"/>
      <c r="V181" s="582"/>
      <c r="W181" s="582"/>
      <c r="X181" s="582"/>
      <c r="Y181" s="582"/>
      <c r="Z181" s="582"/>
      <c r="AA181" s="582"/>
      <c r="AB181" s="582"/>
      <c r="AC181" s="582"/>
      <c r="AD181" s="582"/>
      <c r="AE181" s="582"/>
      <c r="AF181" s="582"/>
      <c r="AG181" s="582"/>
      <c r="AH181" s="582"/>
      <c r="AI181" s="582"/>
      <c r="AJ181" s="582"/>
      <c r="AK181" s="582"/>
      <c r="AL181" s="582"/>
      <c r="AM181" s="582"/>
      <c r="AN181" s="582"/>
      <c r="AO181" s="582"/>
      <c r="AP181" s="582"/>
      <c r="AQ181" s="582"/>
      <c r="AR181" s="582"/>
      <c r="AS181" s="582"/>
      <c r="AT181" s="582"/>
      <c r="AU181" s="582"/>
      <c r="AV181" s="582"/>
      <c r="AW181" s="582"/>
      <c r="AX181" s="582"/>
      <c r="AY181" s="582"/>
      <c r="AZ181" s="582"/>
      <c r="BA181" s="582"/>
      <c r="BB181" s="582"/>
      <c r="BC181" s="582"/>
      <c r="BD181" s="582"/>
      <c r="BE181" s="582"/>
      <c r="BF181" s="582"/>
      <c r="BG181" s="582"/>
      <c r="BH181" s="582"/>
      <c r="BI181" s="582"/>
      <c r="BJ181" s="582"/>
      <c r="BK181" s="582"/>
      <c r="BL181" s="582"/>
      <c r="BM181" s="582"/>
      <c r="BN181" s="582"/>
      <c r="BO181" s="582"/>
      <c r="BP181" s="582"/>
      <c r="BQ181" s="710"/>
    </row>
    <row r="182" spans="1:69">
      <c r="A182" s="582"/>
      <c r="B182" s="582"/>
      <c r="C182" s="582"/>
      <c r="D182" s="582"/>
      <c r="E182" s="582"/>
      <c r="F182" s="582"/>
      <c r="G182" s="582"/>
      <c r="H182" s="582"/>
      <c r="I182" s="582"/>
      <c r="J182" s="582"/>
      <c r="K182" s="582"/>
      <c r="L182" s="582"/>
      <c r="M182" s="582"/>
      <c r="N182" s="582"/>
      <c r="O182" s="582"/>
      <c r="P182" s="582"/>
      <c r="Q182" s="582"/>
      <c r="R182" s="582"/>
      <c r="S182" s="582"/>
      <c r="T182" s="582"/>
      <c r="U182" s="582"/>
      <c r="V182" s="582"/>
      <c r="W182" s="582"/>
      <c r="X182" s="582"/>
      <c r="Y182" s="582"/>
      <c r="Z182" s="582"/>
      <c r="AA182" s="582"/>
      <c r="AB182" s="582"/>
      <c r="AC182" s="582"/>
      <c r="AD182" s="582"/>
      <c r="AE182" s="582"/>
      <c r="AF182" s="582"/>
      <c r="AG182" s="582"/>
      <c r="AH182" s="582"/>
      <c r="AI182" s="582"/>
      <c r="AJ182" s="582"/>
      <c r="AK182" s="582"/>
      <c r="AL182" s="582"/>
      <c r="AM182" s="582"/>
      <c r="AN182" s="582"/>
      <c r="AO182" s="582"/>
      <c r="AP182" s="582"/>
      <c r="AQ182" s="582"/>
      <c r="AR182" s="582"/>
      <c r="AS182" s="582"/>
      <c r="AT182" s="582"/>
      <c r="AU182" s="582"/>
      <c r="AV182" s="582"/>
      <c r="AW182" s="582"/>
      <c r="AX182" s="582"/>
      <c r="AY182" s="582"/>
      <c r="AZ182" s="582"/>
      <c r="BA182" s="582"/>
      <c r="BB182" s="582"/>
      <c r="BC182" s="582"/>
      <c r="BD182" s="582"/>
      <c r="BE182" s="582"/>
      <c r="BF182" s="582"/>
      <c r="BG182" s="582"/>
      <c r="BH182" s="582"/>
      <c r="BI182" s="582"/>
      <c r="BJ182" s="582"/>
      <c r="BK182" s="582"/>
      <c r="BL182" s="582"/>
      <c r="BM182" s="582"/>
      <c r="BN182" s="582"/>
      <c r="BO182" s="582"/>
      <c r="BP182" s="582"/>
      <c r="BQ182" s="710"/>
    </row>
    <row r="183" spans="1:69">
      <c r="A183" s="582"/>
      <c r="B183" s="582"/>
      <c r="C183" s="582"/>
      <c r="D183" s="582"/>
      <c r="E183" s="582"/>
      <c r="F183" s="582"/>
      <c r="G183" s="582"/>
      <c r="H183" s="582"/>
      <c r="I183" s="582"/>
      <c r="J183" s="582"/>
      <c r="K183" s="582"/>
      <c r="L183" s="582"/>
      <c r="M183" s="582"/>
      <c r="N183" s="582"/>
      <c r="O183" s="582"/>
      <c r="P183" s="582"/>
      <c r="Q183" s="582"/>
      <c r="R183" s="582"/>
      <c r="S183" s="582"/>
      <c r="T183" s="582"/>
      <c r="U183" s="582"/>
      <c r="V183" s="582"/>
      <c r="W183" s="582"/>
      <c r="X183" s="582"/>
      <c r="Y183" s="582"/>
      <c r="Z183" s="582"/>
      <c r="AA183" s="582"/>
      <c r="AB183" s="582"/>
      <c r="AC183" s="582"/>
      <c r="AD183" s="582"/>
      <c r="AE183" s="582"/>
      <c r="AF183" s="582"/>
      <c r="AG183" s="582"/>
      <c r="AH183" s="582"/>
      <c r="AI183" s="582"/>
      <c r="AJ183" s="582"/>
      <c r="AK183" s="582"/>
      <c r="AL183" s="582"/>
      <c r="AM183" s="582"/>
      <c r="AN183" s="582"/>
      <c r="AO183" s="582"/>
      <c r="AP183" s="582"/>
      <c r="AQ183" s="582"/>
      <c r="AR183" s="582"/>
      <c r="AS183" s="582"/>
      <c r="AT183" s="582"/>
      <c r="AU183" s="582"/>
      <c r="AV183" s="582"/>
      <c r="AW183" s="582"/>
      <c r="AX183" s="582"/>
      <c r="AY183" s="582"/>
      <c r="AZ183" s="582"/>
      <c r="BA183" s="582"/>
      <c r="BB183" s="582"/>
      <c r="BC183" s="582"/>
      <c r="BD183" s="582"/>
      <c r="BE183" s="582"/>
      <c r="BF183" s="582"/>
      <c r="BG183" s="582"/>
      <c r="BH183" s="582"/>
      <c r="BI183" s="582"/>
      <c r="BJ183" s="582"/>
      <c r="BK183" s="582"/>
      <c r="BL183" s="582"/>
      <c r="BM183" s="582"/>
      <c r="BN183" s="582"/>
      <c r="BO183" s="582"/>
      <c r="BP183" s="582"/>
      <c r="BQ183" s="710"/>
    </row>
    <row r="184" spans="1:69">
      <c r="A184" s="582"/>
      <c r="B184" s="582"/>
      <c r="C184" s="582"/>
      <c r="D184" s="582"/>
      <c r="E184" s="582"/>
      <c r="F184" s="582"/>
      <c r="G184" s="582"/>
      <c r="H184" s="582"/>
      <c r="I184" s="582"/>
      <c r="J184" s="582"/>
      <c r="K184" s="582"/>
      <c r="L184" s="582"/>
      <c r="M184" s="582"/>
      <c r="N184" s="582"/>
      <c r="O184" s="582"/>
      <c r="P184" s="582"/>
      <c r="Q184" s="582"/>
      <c r="R184" s="582"/>
      <c r="S184" s="582"/>
      <c r="T184" s="582"/>
      <c r="U184" s="582"/>
      <c r="V184" s="582"/>
      <c r="W184" s="582"/>
      <c r="X184" s="582"/>
      <c r="Y184" s="582"/>
      <c r="Z184" s="582"/>
      <c r="AA184" s="582"/>
      <c r="AB184" s="582"/>
      <c r="AC184" s="582"/>
      <c r="AD184" s="582"/>
      <c r="AE184" s="582"/>
      <c r="AF184" s="582"/>
      <c r="AG184" s="582"/>
      <c r="AH184" s="582"/>
      <c r="AI184" s="582"/>
      <c r="AJ184" s="582"/>
      <c r="AK184" s="582"/>
      <c r="AL184" s="582"/>
      <c r="AM184" s="582"/>
      <c r="AN184" s="582"/>
      <c r="AO184" s="582"/>
      <c r="AP184" s="582"/>
      <c r="AQ184" s="582"/>
      <c r="AR184" s="582"/>
      <c r="AS184" s="582"/>
      <c r="AT184" s="582"/>
      <c r="AU184" s="582"/>
      <c r="AV184" s="582"/>
      <c r="AW184" s="582"/>
      <c r="AX184" s="582"/>
      <c r="AY184" s="582"/>
      <c r="AZ184" s="582"/>
      <c r="BA184" s="582"/>
      <c r="BB184" s="582"/>
      <c r="BC184" s="582"/>
      <c r="BD184" s="582"/>
      <c r="BE184" s="582"/>
      <c r="BF184" s="582"/>
      <c r="BG184" s="582"/>
      <c r="BH184" s="582"/>
      <c r="BI184" s="582"/>
      <c r="BJ184" s="582"/>
      <c r="BK184" s="582"/>
      <c r="BL184" s="582"/>
      <c r="BM184" s="582"/>
      <c r="BN184" s="582"/>
      <c r="BO184" s="582"/>
      <c r="BP184" s="582"/>
      <c r="BQ184" s="710"/>
    </row>
    <row r="185" spans="1:69">
      <c r="A185" s="582"/>
      <c r="B185" s="582"/>
      <c r="C185" s="582"/>
      <c r="D185" s="582"/>
      <c r="E185" s="582"/>
      <c r="F185" s="582"/>
      <c r="G185" s="582"/>
      <c r="H185" s="582"/>
      <c r="I185" s="582"/>
      <c r="J185" s="582"/>
      <c r="K185" s="582"/>
      <c r="L185" s="582"/>
      <c r="M185" s="582"/>
      <c r="N185" s="582"/>
      <c r="O185" s="582"/>
      <c r="P185" s="582"/>
      <c r="Q185" s="582"/>
      <c r="R185" s="582"/>
      <c r="S185" s="582"/>
      <c r="T185" s="582"/>
      <c r="U185" s="582"/>
      <c r="V185" s="582"/>
      <c r="W185" s="582"/>
      <c r="X185" s="582"/>
      <c r="Y185" s="582"/>
      <c r="Z185" s="582"/>
      <c r="AA185" s="582"/>
      <c r="AB185" s="582"/>
      <c r="AC185" s="582"/>
      <c r="AD185" s="582"/>
      <c r="AE185" s="582"/>
      <c r="AF185" s="582"/>
      <c r="AG185" s="582"/>
      <c r="AH185" s="582"/>
      <c r="AI185" s="582"/>
      <c r="AJ185" s="582"/>
      <c r="AK185" s="582"/>
      <c r="AL185" s="582"/>
      <c r="AM185" s="582"/>
      <c r="AN185" s="582"/>
      <c r="AO185" s="582"/>
      <c r="AP185" s="582"/>
      <c r="AQ185" s="582"/>
      <c r="AR185" s="582"/>
      <c r="AS185" s="582"/>
      <c r="AT185" s="582"/>
      <c r="AU185" s="582"/>
      <c r="AV185" s="582"/>
      <c r="AW185" s="582"/>
      <c r="AX185" s="582"/>
      <c r="AY185" s="582"/>
      <c r="AZ185" s="582"/>
      <c r="BA185" s="582"/>
      <c r="BB185" s="582"/>
      <c r="BC185" s="582"/>
      <c r="BD185" s="582"/>
      <c r="BE185" s="582"/>
      <c r="BF185" s="582"/>
      <c r="BG185" s="582"/>
      <c r="BH185" s="582"/>
      <c r="BI185" s="582"/>
      <c r="BJ185" s="582"/>
      <c r="BK185" s="582"/>
      <c r="BL185" s="582"/>
      <c r="BM185" s="582"/>
      <c r="BN185" s="582"/>
      <c r="BO185" s="582"/>
      <c r="BP185" s="582"/>
      <c r="BQ185" s="710"/>
    </row>
    <row r="186" spans="1:69">
      <c r="A186" s="582"/>
      <c r="B186" s="582"/>
      <c r="C186" s="582"/>
      <c r="D186" s="582"/>
      <c r="E186" s="582"/>
      <c r="F186" s="582"/>
      <c r="G186" s="582"/>
      <c r="H186" s="582"/>
      <c r="I186" s="582"/>
      <c r="J186" s="582"/>
      <c r="K186" s="582"/>
      <c r="L186" s="582"/>
      <c r="M186" s="582"/>
      <c r="N186" s="582"/>
      <c r="O186" s="582"/>
      <c r="P186" s="582"/>
      <c r="Q186" s="582"/>
      <c r="R186" s="582"/>
      <c r="S186" s="582"/>
      <c r="T186" s="582"/>
      <c r="U186" s="582"/>
      <c r="V186" s="582"/>
      <c r="W186" s="582"/>
      <c r="X186" s="582"/>
      <c r="Y186" s="582"/>
      <c r="Z186" s="582"/>
      <c r="AA186" s="582"/>
      <c r="AB186" s="582"/>
      <c r="AC186" s="582"/>
      <c r="AD186" s="582"/>
      <c r="AE186" s="582"/>
      <c r="AF186" s="582"/>
      <c r="AG186" s="582"/>
      <c r="AH186" s="582"/>
      <c r="AI186" s="582"/>
      <c r="AJ186" s="582"/>
      <c r="AK186" s="582"/>
      <c r="AL186" s="582"/>
      <c r="AM186" s="582"/>
      <c r="AN186" s="582"/>
      <c r="AO186" s="582"/>
      <c r="AP186" s="582"/>
      <c r="AQ186" s="582"/>
      <c r="AR186" s="582"/>
      <c r="AS186" s="582"/>
      <c r="AT186" s="582"/>
      <c r="AU186" s="582"/>
      <c r="AV186" s="582"/>
      <c r="AW186" s="582"/>
      <c r="AX186" s="582"/>
      <c r="AY186" s="582"/>
      <c r="AZ186" s="582"/>
      <c r="BA186" s="582"/>
      <c r="BB186" s="582"/>
      <c r="BC186" s="582"/>
      <c r="BD186" s="582"/>
      <c r="BE186" s="582"/>
      <c r="BF186" s="582"/>
      <c r="BG186" s="582"/>
      <c r="BH186" s="582"/>
      <c r="BI186" s="582"/>
      <c r="BJ186" s="582"/>
      <c r="BK186" s="582"/>
      <c r="BL186" s="582"/>
      <c r="BM186" s="582"/>
      <c r="BN186" s="582"/>
      <c r="BO186" s="582"/>
      <c r="BP186" s="582"/>
      <c r="BQ186" s="710"/>
    </row>
    <row r="187" spans="1:69">
      <c r="A187" s="582"/>
      <c r="B187" s="582"/>
      <c r="C187" s="582"/>
      <c r="D187" s="582"/>
      <c r="E187" s="582"/>
      <c r="F187" s="582"/>
      <c r="G187" s="582"/>
      <c r="H187" s="582"/>
      <c r="I187" s="582"/>
      <c r="J187" s="582"/>
      <c r="K187" s="582"/>
      <c r="L187" s="582"/>
      <c r="M187" s="582"/>
      <c r="N187" s="582"/>
      <c r="O187" s="582"/>
      <c r="P187" s="582"/>
      <c r="Q187" s="582"/>
      <c r="R187" s="582"/>
      <c r="S187" s="582"/>
      <c r="T187" s="582"/>
      <c r="U187" s="582"/>
      <c r="V187" s="582"/>
      <c r="W187" s="582"/>
      <c r="X187" s="582"/>
      <c r="Y187" s="582"/>
      <c r="Z187" s="582"/>
      <c r="AA187" s="582"/>
      <c r="AB187" s="582"/>
      <c r="AC187" s="582"/>
      <c r="AD187" s="582"/>
      <c r="AE187" s="582"/>
      <c r="AF187" s="582"/>
      <c r="AG187" s="582"/>
      <c r="AH187" s="582"/>
      <c r="AI187" s="582"/>
      <c r="AJ187" s="582"/>
      <c r="AK187" s="582"/>
      <c r="AL187" s="582"/>
      <c r="AM187" s="582"/>
      <c r="AN187" s="582"/>
      <c r="AO187" s="582"/>
      <c r="AP187" s="582"/>
      <c r="AQ187" s="582"/>
      <c r="AR187" s="582"/>
      <c r="AS187" s="582"/>
      <c r="AT187" s="582"/>
      <c r="AU187" s="582"/>
      <c r="AV187" s="582"/>
      <c r="AW187" s="582"/>
      <c r="AX187" s="582"/>
      <c r="AY187" s="582"/>
      <c r="AZ187" s="582"/>
      <c r="BA187" s="582"/>
      <c r="BB187" s="582"/>
      <c r="BC187" s="582"/>
      <c r="BD187" s="582"/>
      <c r="BE187" s="582"/>
      <c r="BF187" s="582"/>
      <c r="BG187" s="582"/>
      <c r="BH187" s="582"/>
      <c r="BI187" s="582"/>
      <c r="BJ187" s="582"/>
      <c r="BK187" s="582"/>
      <c r="BL187" s="582"/>
      <c r="BM187" s="582"/>
      <c r="BN187" s="582"/>
      <c r="BO187" s="582"/>
      <c r="BP187" s="582"/>
      <c r="BQ187" s="710"/>
    </row>
    <row r="188" spans="1:69">
      <c r="A188" s="582"/>
      <c r="B188" s="582"/>
      <c r="C188" s="582"/>
      <c r="D188" s="582"/>
      <c r="E188" s="582"/>
      <c r="F188" s="582"/>
      <c r="G188" s="582"/>
      <c r="H188" s="582"/>
      <c r="I188" s="582"/>
      <c r="J188" s="582"/>
      <c r="K188" s="582"/>
      <c r="L188" s="582"/>
      <c r="M188" s="582"/>
      <c r="N188" s="582"/>
      <c r="O188" s="582"/>
      <c r="P188" s="582"/>
      <c r="Q188" s="582"/>
      <c r="R188" s="582"/>
      <c r="S188" s="582"/>
      <c r="T188" s="582"/>
      <c r="U188" s="582"/>
      <c r="V188" s="582"/>
      <c r="W188" s="582"/>
      <c r="X188" s="582"/>
      <c r="Y188" s="582"/>
      <c r="Z188" s="582"/>
      <c r="AA188" s="582"/>
      <c r="AB188" s="582"/>
      <c r="AC188" s="582"/>
      <c r="AD188" s="582"/>
      <c r="AE188" s="582"/>
      <c r="AF188" s="582"/>
      <c r="AG188" s="582"/>
      <c r="AH188" s="582"/>
      <c r="AI188" s="582"/>
      <c r="AJ188" s="582"/>
      <c r="AK188" s="582"/>
      <c r="AL188" s="582"/>
      <c r="AM188" s="582"/>
      <c r="AN188" s="582"/>
      <c r="AO188" s="582"/>
      <c r="AP188" s="582"/>
      <c r="AQ188" s="582"/>
      <c r="AR188" s="582"/>
      <c r="AS188" s="582"/>
      <c r="AT188" s="582"/>
      <c r="AU188" s="582"/>
      <c r="AV188" s="582"/>
      <c r="AW188" s="582"/>
      <c r="AX188" s="582"/>
      <c r="AY188" s="582"/>
      <c r="AZ188" s="582"/>
      <c r="BA188" s="582"/>
      <c r="BB188" s="582"/>
      <c r="BC188" s="582"/>
      <c r="BD188" s="582"/>
      <c r="BE188" s="582"/>
      <c r="BF188" s="582"/>
      <c r="BG188" s="582"/>
      <c r="BH188" s="582"/>
      <c r="BI188" s="582"/>
      <c r="BJ188" s="582"/>
      <c r="BK188" s="582"/>
      <c r="BL188" s="582"/>
      <c r="BM188" s="582"/>
      <c r="BN188" s="582"/>
      <c r="BO188" s="582"/>
      <c r="BP188" s="582"/>
      <c r="BQ188" s="710"/>
    </row>
    <row r="189" spans="1:69">
      <c r="A189" s="582"/>
      <c r="B189" s="582"/>
      <c r="C189" s="582"/>
      <c r="D189" s="582"/>
      <c r="E189" s="582"/>
      <c r="F189" s="582"/>
      <c r="G189" s="582"/>
      <c r="H189" s="582"/>
      <c r="I189" s="582"/>
      <c r="J189" s="582"/>
      <c r="K189" s="582"/>
      <c r="L189" s="582"/>
      <c r="M189" s="582"/>
      <c r="N189" s="582"/>
      <c r="O189" s="582"/>
      <c r="P189" s="582"/>
      <c r="Q189" s="582"/>
      <c r="R189" s="582"/>
      <c r="S189" s="582"/>
      <c r="T189" s="582"/>
      <c r="U189" s="582"/>
      <c r="V189" s="582"/>
      <c r="W189" s="582"/>
      <c r="X189" s="582"/>
      <c r="Y189" s="582"/>
      <c r="Z189" s="582"/>
      <c r="AA189" s="582"/>
      <c r="AB189" s="582"/>
      <c r="AC189" s="582"/>
      <c r="AD189" s="582"/>
      <c r="AE189" s="582"/>
      <c r="AF189" s="582"/>
      <c r="AG189" s="582"/>
      <c r="AH189" s="582"/>
      <c r="AI189" s="582"/>
      <c r="AJ189" s="582"/>
      <c r="AK189" s="582"/>
      <c r="AL189" s="582"/>
      <c r="AM189" s="582"/>
      <c r="AN189" s="582"/>
      <c r="AO189" s="582"/>
      <c r="AP189" s="582"/>
      <c r="AQ189" s="582"/>
      <c r="AR189" s="582"/>
      <c r="AS189" s="582"/>
      <c r="AT189" s="582"/>
      <c r="AU189" s="582"/>
      <c r="AV189" s="582"/>
      <c r="AW189" s="582"/>
      <c r="AX189" s="582"/>
      <c r="AY189" s="582"/>
      <c r="AZ189" s="582"/>
      <c r="BA189" s="582"/>
      <c r="BB189" s="582"/>
      <c r="BC189" s="582"/>
      <c r="BD189" s="582"/>
      <c r="BE189" s="582"/>
      <c r="BF189" s="582"/>
      <c r="BG189" s="582"/>
      <c r="BH189" s="582"/>
      <c r="BI189" s="582"/>
      <c r="BJ189" s="582"/>
      <c r="BK189" s="582"/>
      <c r="BL189" s="582"/>
      <c r="BM189" s="582"/>
      <c r="BN189" s="582"/>
      <c r="BO189" s="582"/>
      <c r="BP189" s="582"/>
      <c r="BQ189" s="710"/>
    </row>
    <row r="190" spans="1:69">
      <c r="A190" s="582"/>
      <c r="B190" s="582"/>
      <c r="C190" s="582"/>
      <c r="D190" s="582"/>
      <c r="E190" s="582"/>
      <c r="F190" s="582"/>
      <c r="G190" s="582"/>
      <c r="H190" s="582"/>
      <c r="I190" s="582"/>
      <c r="J190" s="582"/>
      <c r="K190" s="582"/>
      <c r="L190" s="582"/>
      <c r="M190" s="582"/>
      <c r="N190" s="582"/>
      <c r="O190" s="582"/>
      <c r="P190" s="582"/>
      <c r="Q190" s="582"/>
      <c r="R190" s="582"/>
      <c r="S190" s="582"/>
      <c r="T190" s="582"/>
      <c r="U190" s="582"/>
      <c r="V190" s="582"/>
      <c r="W190" s="582"/>
      <c r="X190" s="582"/>
      <c r="Y190" s="582"/>
      <c r="Z190" s="582"/>
      <c r="AA190" s="582"/>
      <c r="AB190" s="582"/>
      <c r="AC190" s="582"/>
      <c r="AD190" s="582"/>
      <c r="AE190" s="582"/>
      <c r="AF190" s="582"/>
      <c r="AG190" s="582"/>
      <c r="AH190" s="582"/>
      <c r="AI190" s="582"/>
      <c r="AJ190" s="582"/>
      <c r="AK190" s="582"/>
      <c r="AL190" s="582"/>
      <c r="AM190" s="582"/>
      <c r="AN190" s="582"/>
      <c r="AO190" s="582"/>
      <c r="AP190" s="582"/>
      <c r="AQ190" s="582"/>
      <c r="AR190" s="582"/>
      <c r="AS190" s="582"/>
      <c r="AT190" s="582"/>
      <c r="AU190" s="582"/>
      <c r="AV190" s="582"/>
      <c r="AW190" s="582"/>
      <c r="AX190" s="582"/>
      <c r="AY190" s="582"/>
      <c r="AZ190" s="582"/>
      <c r="BA190" s="582"/>
      <c r="BB190" s="582"/>
      <c r="BC190" s="582"/>
      <c r="BD190" s="582"/>
      <c r="BE190" s="582"/>
      <c r="BF190" s="582"/>
      <c r="BG190" s="582"/>
      <c r="BH190" s="582"/>
      <c r="BI190" s="582"/>
      <c r="BJ190" s="582"/>
      <c r="BK190" s="582"/>
      <c r="BL190" s="582"/>
      <c r="BM190" s="582"/>
      <c r="BN190" s="582"/>
      <c r="BO190" s="582"/>
      <c r="BP190" s="582"/>
      <c r="BQ190" s="710"/>
    </row>
    <row r="191" spans="1:69">
      <c r="A191" s="582"/>
      <c r="B191" s="582"/>
      <c r="C191" s="582"/>
      <c r="D191" s="582"/>
      <c r="E191" s="582"/>
      <c r="F191" s="582"/>
      <c r="G191" s="582"/>
      <c r="H191" s="582"/>
      <c r="I191" s="582"/>
      <c r="J191" s="582"/>
      <c r="K191" s="582"/>
      <c r="L191" s="582"/>
      <c r="M191" s="582"/>
      <c r="N191" s="582"/>
      <c r="O191" s="582"/>
      <c r="P191" s="582"/>
      <c r="Q191" s="582"/>
      <c r="R191" s="582"/>
      <c r="S191" s="582"/>
      <c r="T191" s="582"/>
      <c r="U191" s="582"/>
      <c r="V191" s="582"/>
      <c r="W191" s="582"/>
      <c r="X191" s="582"/>
      <c r="Y191" s="582"/>
      <c r="Z191" s="582"/>
      <c r="AA191" s="582"/>
      <c r="AB191" s="582"/>
      <c r="AC191" s="582"/>
      <c r="AD191" s="582"/>
      <c r="AE191" s="582"/>
      <c r="AF191" s="582"/>
      <c r="AG191" s="582"/>
      <c r="AH191" s="582"/>
      <c r="AI191" s="582"/>
      <c r="AJ191" s="582"/>
      <c r="AK191" s="582"/>
      <c r="AL191" s="582"/>
      <c r="AM191" s="582"/>
      <c r="AN191" s="582"/>
      <c r="AO191" s="582"/>
      <c r="AP191" s="582"/>
      <c r="AQ191" s="582"/>
      <c r="AR191" s="582"/>
      <c r="AS191" s="582"/>
      <c r="AT191" s="582"/>
      <c r="AU191" s="582"/>
      <c r="AV191" s="582"/>
      <c r="AW191" s="582"/>
      <c r="AX191" s="582"/>
      <c r="AY191" s="582"/>
      <c r="AZ191" s="582"/>
      <c r="BA191" s="582"/>
      <c r="BB191" s="582"/>
      <c r="BC191" s="582"/>
      <c r="BD191" s="582"/>
      <c r="BE191" s="582"/>
      <c r="BF191" s="582"/>
      <c r="BG191" s="582"/>
      <c r="BH191" s="582"/>
      <c r="BI191" s="582"/>
      <c r="BJ191" s="582"/>
      <c r="BK191" s="582"/>
      <c r="BL191" s="582"/>
      <c r="BM191" s="582"/>
      <c r="BN191" s="582"/>
      <c r="BO191" s="582"/>
      <c r="BP191" s="582"/>
      <c r="BQ191" s="710"/>
    </row>
    <row r="192" spans="1:69">
      <c r="A192" s="582"/>
      <c r="B192" s="582"/>
      <c r="C192" s="582"/>
      <c r="D192" s="582"/>
      <c r="E192" s="582"/>
      <c r="F192" s="582"/>
      <c r="G192" s="582"/>
      <c r="H192" s="582"/>
      <c r="I192" s="582"/>
      <c r="J192" s="582"/>
      <c r="K192" s="582"/>
      <c r="L192" s="582"/>
      <c r="M192" s="582"/>
      <c r="N192" s="582"/>
      <c r="O192" s="582"/>
      <c r="P192" s="582"/>
      <c r="Q192" s="582"/>
      <c r="R192" s="582"/>
      <c r="S192" s="582"/>
      <c r="T192" s="582"/>
      <c r="U192" s="582"/>
      <c r="V192" s="582"/>
      <c r="W192" s="582"/>
      <c r="X192" s="582"/>
      <c r="Y192" s="582"/>
      <c r="Z192" s="582"/>
      <c r="AA192" s="582"/>
      <c r="AB192" s="582"/>
      <c r="AC192" s="582"/>
      <c r="AD192" s="582"/>
      <c r="AE192" s="582"/>
      <c r="AF192" s="582"/>
      <c r="AG192" s="582"/>
      <c r="AH192" s="582"/>
      <c r="AI192" s="582"/>
      <c r="AJ192" s="582"/>
      <c r="AK192" s="582"/>
      <c r="AL192" s="582"/>
      <c r="AM192" s="582"/>
      <c r="AN192" s="582"/>
      <c r="AO192" s="582"/>
      <c r="AP192" s="582"/>
      <c r="AQ192" s="582"/>
      <c r="AR192" s="582"/>
      <c r="AS192" s="582"/>
      <c r="AT192" s="582"/>
      <c r="AU192" s="582"/>
      <c r="AV192" s="582"/>
      <c r="AW192" s="582"/>
      <c r="AX192" s="582"/>
      <c r="AY192" s="582"/>
      <c r="AZ192" s="582"/>
      <c r="BA192" s="582"/>
      <c r="BB192" s="582"/>
      <c r="BC192" s="582"/>
      <c r="BD192" s="582"/>
      <c r="BE192" s="582"/>
      <c r="BF192" s="582"/>
      <c r="BG192" s="582"/>
      <c r="BH192" s="582"/>
      <c r="BI192" s="582"/>
      <c r="BJ192" s="582"/>
      <c r="BK192" s="582"/>
      <c r="BL192" s="582"/>
      <c r="BM192" s="582"/>
      <c r="BN192" s="582"/>
      <c r="BO192" s="582"/>
      <c r="BP192" s="582"/>
      <c r="BQ192" s="710"/>
    </row>
    <row r="193" spans="1:69">
      <c r="A193" s="582"/>
      <c r="B193" s="582"/>
      <c r="C193" s="582"/>
      <c r="D193" s="582"/>
      <c r="E193" s="582"/>
      <c r="F193" s="582"/>
      <c r="G193" s="582"/>
      <c r="H193" s="582"/>
      <c r="I193" s="582"/>
      <c r="J193" s="582"/>
      <c r="K193" s="582"/>
      <c r="L193" s="582"/>
      <c r="M193" s="582"/>
      <c r="N193" s="582"/>
      <c r="O193" s="582"/>
      <c r="P193" s="582"/>
      <c r="Q193" s="582"/>
      <c r="R193" s="582"/>
      <c r="S193" s="582"/>
      <c r="T193" s="582"/>
      <c r="U193" s="582"/>
      <c r="V193" s="582"/>
      <c r="W193" s="582"/>
      <c r="X193" s="582"/>
      <c r="Y193" s="582"/>
      <c r="Z193" s="582"/>
      <c r="AA193" s="582"/>
      <c r="AB193" s="582"/>
      <c r="AC193" s="582"/>
      <c r="AD193" s="582"/>
      <c r="AE193" s="582"/>
      <c r="AF193" s="582"/>
      <c r="AG193" s="582"/>
      <c r="AH193" s="582"/>
      <c r="AI193" s="582"/>
      <c r="AJ193" s="582"/>
      <c r="AK193" s="582"/>
      <c r="AL193" s="582"/>
      <c r="AM193" s="582"/>
      <c r="AN193" s="582"/>
      <c r="AO193" s="582"/>
      <c r="AP193" s="582"/>
      <c r="AQ193" s="582"/>
      <c r="AR193" s="582"/>
      <c r="AS193" s="582"/>
      <c r="AT193" s="582"/>
      <c r="AU193" s="582"/>
      <c r="AV193" s="582"/>
      <c r="AW193" s="582"/>
      <c r="AX193" s="582"/>
      <c r="AY193" s="582"/>
      <c r="AZ193" s="582"/>
      <c r="BA193" s="582"/>
      <c r="BB193" s="582"/>
      <c r="BC193" s="582"/>
      <c r="BD193" s="582"/>
      <c r="BE193" s="582"/>
      <c r="BF193" s="582"/>
      <c r="BG193" s="582"/>
      <c r="BH193" s="582"/>
      <c r="BI193" s="582"/>
      <c r="BJ193" s="582"/>
      <c r="BK193" s="582"/>
      <c r="BL193" s="582"/>
      <c r="BM193" s="582"/>
      <c r="BN193" s="582"/>
      <c r="BO193" s="582"/>
      <c r="BP193" s="582"/>
      <c r="BQ193" s="710"/>
    </row>
    <row r="194" spans="1:69">
      <c r="A194" s="582"/>
      <c r="B194" s="582"/>
      <c r="C194" s="582"/>
      <c r="D194" s="582"/>
      <c r="E194" s="582"/>
      <c r="F194" s="582"/>
      <c r="G194" s="582"/>
      <c r="H194" s="582"/>
      <c r="I194" s="582"/>
      <c r="J194" s="582"/>
      <c r="K194" s="582"/>
      <c r="L194" s="582"/>
      <c r="M194" s="582"/>
      <c r="N194" s="582"/>
      <c r="O194" s="582"/>
      <c r="P194" s="582"/>
      <c r="Q194" s="582"/>
      <c r="R194" s="582"/>
      <c r="S194" s="582"/>
      <c r="T194" s="582"/>
      <c r="U194" s="582"/>
      <c r="V194" s="582"/>
      <c r="W194" s="582"/>
      <c r="X194" s="582"/>
      <c r="Y194" s="582"/>
      <c r="Z194" s="582"/>
      <c r="AA194" s="582"/>
      <c r="AB194" s="582"/>
      <c r="AC194" s="582"/>
      <c r="AD194" s="582"/>
      <c r="AE194" s="582"/>
      <c r="AF194" s="582"/>
      <c r="AG194" s="582"/>
      <c r="AH194" s="582"/>
      <c r="AI194" s="582"/>
      <c r="AJ194" s="582"/>
      <c r="AK194" s="582"/>
      <c r="AL194" s="582"/>
      <c r="AM194" s="582"/>
      <c r="AN194" s="582"/>
      <c r="AO194" s="582"/>
      <c r="AP194" s="582"/>
      <c r="AQ194" s="582"/>
      <c r="AR194" s="582"/>
      <c r="AS194" s="582"/>
      <c r="AT194" s="582"/>
      <c r="AU194" s="582"/>
      <c r="AV194" s="582"/>
      <c r="AW194" s="582"/>
      <c r="AX194" s="582"/>
      <c r="AY194" s="582"/>
      <c r="AZ194" s="582"/>
      <c r="BA194" s="582"/>
      <c r="BB194" s="582"/>
      <c r="BC194" s="582"/>
      <c r="BD194" s="582"/>
      <c r="BE194" s="582"/>
      <c r="BF194" s="582"/>
      <c r="BG194" s="582"/>
      <c r="BH194" s="582"/>
      <c r="BI194" s="582"/>
      <c r="BJ194" s="582"/>
      <c r="BK194" s="582"/>
      <c r="BL194" s="582"/>
      <c r="BM194" s="582"/>
      <c r="BN194" s="582"/>
      <c r="BO194" s="582"/>
      <c r="BP194" s="582"/>
      <c r="BQ194" s="710"/>
    </row>
    <row r="195" spans="1:69">
      <c r="A195" s="582"/>
      <c r="B195" s="582"/>
      <c r="C195" s="582"/>
      <c r="D195" s="582"/>
      <c r="E195" s="582"/>
      <c r="F195" s="582"/>
      <c r="G195" s="582"/>
      <c r="H195" s="582"/>
      <c r="I195" s="582"/>
      <c r="J195" s="582"/>
      <c r="K195" s="582"/>
      <c r="L195" s="582"/>
      <c r="M195" s="582"/>
      <c r="N195" s="582"/>
      <c r="O195" s="582"/>
      <c r="P195" s="582"/>
      <c r="Q195" s="582"/>
      <c r="R195" s="582"/>
      <c r="S195" s="582"/>
      <c r="T195" s="582"/>
      <c r="U195" s="582"/>
      <c r="V195" s="582"/>
      <c r="W195" s="582"/>
      <c r="X195" s="582"/>
      <c r="Y195" s="582"/>
      <c r="Z195" s="582"/>
      <c r="AA195" s="582"/>
      <c r="AB195" s="582"/>
      <c r="AC195" s="582"/>
      <c r="AD195" s="582"/>
      <c r="AE195" s="582"/>
      <c r="AF195" s="582"/>
      <c r="AG195" s="582"/>
      <c r="AH195" s="582"/>
      <c r="AI195" s="582"/>
      <c r="AJ195" s="582"/>
      <c r="AK195" s="582"/>
      <c r="AL195" s="582"/>
      <c r="AM195" s="582"/>
      <c r="AN195" s="582"/>
      <c r="AO195" s="582"/>
      <c r="AP195" s="582"/>
      <c r="AQ195" s="582"/>
      <c r="AR195" s="582"/>
      <c r="AS195" s="582"/>
      <c r="AT195" s="582"/>
      <c r="AU195" s="582"/>
      <c r="AV195" s="582"/>
      <c r="AW195" s="582"/>
      <c r="AX195" s="582"/>
      <c r="AY195" s="582"/>
      <c r="AZ195" s="582"/>
      <c r="BA195" s="582"/>
      <c r="BB195" s="582"/>
      <c r="BC195" s="582"/>
      <c r="BD195" s="582"/>
      <c r="BE195" s="582"/>
      <c r="BF195" s="582"/>
      <c r="BG195" s="582"/>
      <c r="BH195" s="582"/>
      <c r="BI195" s="582"/>
      <c r="BJ195" s="582"/>
      <c r="BK195" s="582"/>
      <c r="BL195" s="582"/>
      <c r="BM195" s="582"/>
      <c r="BN195" s="582"/>
      <c r="BO195" s="582"/>
      <c r="BP195" s="582"/>
      <c r="BQ195" s="710"/>
    </row>
    <row r="196" spans="1:69">
      <c r="A196" s="582"/>
      <c r="B196" s="582"/>
      <c r="C196" s="582"/>
      <c r="D196" s="582"/>
      <c r="E196" s="582"/>
      <c r="F196" s="582"/>
      <c r="G196" s="582"/>
      <c r="H196" s="582"/>
      <c r="I196" s="582"/>
      <c r="J196" s="582"/>
      <c r="K196" s="582"/>
      <c r="L196" s="582"/>
      <c r="M196" s="582"/>
      <c r="N196" s="582"/>
      <c r="O196" s="582"/>
      <c r="P196" s="582"/>
      <c r="Q196" s="582"/>
      <c r="R196" s="582"/>
      <c r="S196" s="582"/>
      <c r="T196" s="582"/>
      <c r="U196" s="582"/>
      <c r="V196" s="582"/>
      <c r="W196" s="582"/>
      <c r="X196" s="582"/>
      <c r="Y196" s="582"/>
      <c r="Z196" s="582"/>
      <c r="AA196" s="582"/>
      <c r="AB196" s="582"/>
      <c r="AC196" s="582"/>
      <c r="AD196" s="582"/>
      <c r="AE196" s="582"/>
      <c r="AF196" s="582"/>
      <c r="AG196" s="582"/>
      <c r="AH196" s="582"/>
      <c r="AI196" s="582"/>
      <c r="AJ196" s="582"/>
      <c r="AK196" s="582"/>
      <c r="AL196" s="582"/>
      <c r="AM196" s="582"/>
      <c r="AN196" s="582"/>
      <c r="AO196" s="582"/>
      <c r="AP196" s="582"/>
      <c r="AQ196" s="582"/>
      <c r="AR196" s="582"/>
      <c r="AS196" s="582"/>
      <c r="AT196" s="582"/>
      <c r="AU196" s="582"/>
      <c r="AV196" s="582"/>
      <c r="AW196" s="582"/>
      <c r="AX196" s="582"/>
      <c r="AY196" s="582"/>
      <c r="AZ196" s="582"/>
      <c r="BA196" s="582"/>
      <c r="BB196" s="582"/>
      <c r="BC196" s="582"/>
      <c r="BD196" s="582"/>
      <c r="BE196" s="582"/>
      <c r="BF196" s="582"/>
      <c r="BG196" s="582"/>
      <c r="BH196" s="582"/>
      <c r="BI196" s="582"/>
      <c r="BJ196" s="582"/>
      <c r="BK196" s="582"/>
      <c r="BL196" s="582"/>
      <c r="BM196" s="582"/>
      <c r="BN196" s="582"/>
      <c r="BO196" s="582"/>
      <c r="BP196" s="582"/>
      <c r="BQ196" s="710"/>
    </row>
    <row r="197" spans="1:69">
      <c r="A197" s="582"/>
      <c r="B197" s="582"/>
      <c r="C197" s="582"/>
      <c r="D197" s="582"/>
      <c r="E197" s="582"/>
      <c r="F197" s="582"/>
      <c r="G197" s="582"/>
      <c r="H197" s="582"/>
      <c r="I197" s="582"/>
      <c r="J197" s="582"/>
      <c r="K197" s="582"/>
      <c r="L197" s="582"/>
      <c r="M197" s="582"/>
      <c r="N197" s="582"/>
      <c r="O197" s="582"/>
      <c r="P197" s="582"/>
      <c r="Q197" s="582"/>
      <c r="R197" s="582"/>
      <c r="S197" s="582"/>
      <c r="T197" s="582"/>
      <c r="U197" s="582"/>
      <c r="V197" s="582"/>
      <c r="W197" s="582"/>
      <c r="X197" s="582"/>
      <c r="Y197" s="582"/>
      <c r="Z197" s="582"/>
      <c r="AA197" s="582"/>
      <c r="AB197" s="582"/>
      <c r="AC197" s="582"/>
      <c r="AD197" s="582"/>
      <c r="AE197" s="582"/>
      <c r="AF197" s="582"/>
      <c r="AG197" s="582"/>
      <c r="AH197" s="582"/>
      <c r="AI197" s="582"/>
      <c r="AJ197" s="582"/>
      <c r="AK197" s="582"/>
      <c r="AL197" s="582"/>
      <c r="AM197" s="582"/>
      <c r="AN197" s="582"/>
      <c r="AO197" s="582"/>
      <c r="AP197" s="582"/>
      <c r="AQ197" s="582"/>
      <c r="AR197" s="582"/>
      <c r="AS197" s="582"/>
      <c r="AT197" s="582"/>
      <c r="AU197" s="582"/>
      <c r="AV197" s="582"/>
      <c r="AW197" s="582"/>
      <c r="AX197" s="582"/>
      <c r="AY197" s="582"/>
      <c r="AZ197" s="582"/>
      <c r="BA197" s="582"/>
      <c r="BB197" s="582"/>
      <c r="BC197" s="582"/>
      <c r="BD197" s="582"/>
      <c r="BE197" s="582"/>
      <c r="BF197" s="582"/>
      <c r="BG197" s="582"/>
      <c r="BH197" s="582"/>
      <c r="BI197" s="582"/>
      <c r="BJ197" s="582"/>
      <c r="BK197" s="582"/>
      <c r="BL197" s="582"/>
      <c r="BM197" s="582"/>
      <c r="BN197" s="582"/>
      <c r="BO197" s="582"/>
      <c r="BP197" s="582"/>
      <c r="BQ197" s="710"/>
    </row>
    <row r="198" spans="1:69">
      <c r="A198" s="582"/>
      <c r="B198" s="582"/>
      <c r="C198" s="582"/>
      <c r="D198" s="582"/>
      <c r="E198" s="582"/>
      <c r="F198" s="582"/>
      <c r="G198" s="582"/>
      <c r="H198" s="582"/>
      <c r="I198" s="582"/>
      <c r="J198" s="582"/>
      <c r="K198" s="582"/>
      <c r="L198" s="582"/>
      <c r="M198" s="582"/>
      <c r="N198" s="582"/>
      <c r="O198" s="582"/>
      <c r="P198" s="582"/>
      <c r="Q198" s="582"/>
      <c r="R198" s="582"/>
      <c r="S198" s="582"/>
      <c r="T198" s="582"/>
      <c r="U198" s="582"/>
      <c r="V198" s="582"/>
      <c r="W198" s="582"/>
      <c r="X198" s="582"/>
      <c r="Y198" s="582"/>
      <c r="Z198" s="582"/>
      <c r="AA198" s="582"/>
      <c r="AB198" s="582"/>
      <c r="AC198" s="582"/>
      <c r="AD198" s="582"/>
      <c r="AE198" s="582"/>
      <c r="AF198" s="582"/>
      <c r="AG198" s="582"/>
      <c r="AH198" s="582"/>
      <c r="AI198" s="582"/>
      <c r="AJ198" s="582"/>
      <c r="AK198" s="582"/>
      <c r="AL198" s="582"/>
      <c r="AM198" s="582"/>
      <c r="AN198" s="582"/>
      <c r="AO198" s="582"/>
      <c r="AP198" s="582"/>
      <c r="AQ198" s="582"/>
      <c r="AR198" s="582"/>
      <c r="AS198" s="582"/>
      <c r="AT198" s="582"/>
      <c r="AU198" s="582"/>
      <c r="AV198" s="582"/>
      <c r="AW198" s="582"/>
      <c r="AX198" s="582"/>
      <c r="AY198" s="582"/>
      <c r="AZ198" s="582"/>
      <c r="BA198" s="582"/>
      <c r="BB198" s="582"/>
      <c r="BC198" s="582"/>
      <c r="BD198" s="582"/>
      <c r="BE198" s="582"/>
      <c r="BF198" s="582"/>
      <c r="BG198" s="582"/>
      <c r="BH198" s="582"/>
      <c r="BI198" s="582"/>
      <c r="BJ198" s="582"/>
      <c r="BK198" s="582"/>
      <c r="BL198" s="582"/>
      <c r="BM198" s="582"/>
      <c r="BN198" s="582"/>
      <c r="BO198" s="582"/>
      <c r="BP198" s="582"/>
      <c r="BQ198" s="710"/>
    </row>
    <row r="199" spans="1:69">
      <c r="A199" s="582"/>
      <c r="B199" s="582"/>
      <c r="C199" s="582"/>
      <c r="D199" s="582"/>
      <c r="E199" s="582"/>
      <c r="F199" s="582"/>
      <c r="G199" s="582"/>
      <c r="H199" s="582"/>
      <c r="I199" s="582"/>
      <c r="J199" s="582"/>
      <c r="K199" s="582"/>
      <c r="L199" s="582"/>
      <c r="M199" s="582"/>
      <c r="N199" s="582"/>
      <c r="O199" s="582"/>
      <c r="P199" s="582"/>
      <c r="Q199" s="582"/>
      <c r="R199" s="582"/>
      <c r="S199" s="582"/>
      <c r="T199" s="582"/>
      <c r="U199" s="582"/>
      <c r="V199" s="582"/>
      <c r="W199" s="582"/>
      <c r="X199" s="582"/>
      <c r="Y199" s="582"/>
      <c r="Z199" s="582"/>
      <c r="AA199" s="582"/>
      <c r="AB199" s="582"/>
      <c r="AC199" s="582"/>
      <c r="AD199" s="582"/>
      <c r="AE199" s="582"/>
      <c r="AF199" s="582"/>
      <c r="AG199" s="582"/>
      <c r="AH199" s="582"/>
      <c r="AI199" s="582"/>
      <c r="AJ199" s="582"/>
      <c r="AK199" s="582"/>
      <c r="AL199" s="582"/>
      <c r="AM199" s="582"/>
      <c r="AN199" s="582"/>
      <c r="AO199" s="582"/>
      <c r="AP199" s="582"/>
      <c r="AQ199" s="582"/>
      <c r="AR199" s="582"/>
      <c r="AS199" s="582"/>
      <c r="AT199" s="582"/>
      <c r="AU199" s="582"/>
      <c r="AV199" s="582"/>
      <c r="AW199" s="582"/>
      <c r="AX199" s="582"/>
      <c r="AY199" s="582"/>
      <c r="AZ199" s="582"/>
      <c r="BA199" s="582"/>
      <c r="BB199" s="582"/>
      <c r="BC199" s="582"/>
      <c r="BD199" s="582"/>
      <c r="BE199" s="582"/>
      <c r="BF199" s="582"/>
      <c r="BG199" s="582"/>
      <c r="BH199" s="582"/>
      <c r="BI199" s="582"/>
      <c r="BJ199" s="582"/>
      <c r="BK199" s="582"/>
      <c r="BL199" s="582"/>
      <c r="BM199" s="582"/>
      <c r="BN199" s="582"/>
      <c r="BO199" s="582"/>
      <c r="BP199" s="582"/>
      <c r="BQ199" s="710"/>
    </row>
    <row r="200" spans="1:69">
      <c r="A200" s="582"/>
      <c r="B200" s="582"/>
      <c r="C200" s="582"/>
      <c r="D200" s="582"/>
      <c r="E200" s="582"/>
      <c r="F200" s="582"/>
      <c r="G200" s="582"/>
      <c r="H200" s="582"/>
      <c r="I200" s="582"/>
      <c r="J200" s="582"/>
      <c r="K200" s="582"/>
      <c r="L200" s="582"/>
      <c r="M200" s="582"/>
      <c r="N200" s="582"/>
      <c r="O200" s="582"/>
      <c r="P200" s="582"/>
      <c r="Q200" s="582"/>
      <c r="R200" s="582"/>
      <c r="S200" s="582"/>
      <c r="T200" s="582"/>
      <c r="U200" s="582"/>
      <c r="V200" s="582"/>
      <c r="W200" s="582"/>
      <c r="X200" s="582"/>
      <c r="Y200" s="582"/>
      <c r="Z200" s="582"/>
      <c r="AA200" s="582"/>
      <c r="AB200" s="582"/>
      <c r="AC200" s="582"/>
      <c r="AD200" s="582"/>
      <c r="AE200" s="582"/>
      <c r="AF200" s="582"/>
      <c r="AG200" s="582"/>
      <c r="AH200" s="582"/>
      <c r="AI200" s="582"/>
      <c r="AJ200" s="582"/>
      <c r="AK200" s="582"/>
      <c r="AL200" s="582"/>
      <c r="AM200" s="582"/>
      <c r="AN200" s="582"/>
      <c r="AO200" s="582"/>
      <c r="AP200" s="582"/>
      <c r="AQ200" s="582"/>
      <c r="AR200" s="582"/>
      <c r="AS200" s="582"/>
      <c r="AT200" s="582"/>
      <c r="AU200" s="582"/>
      <c r="AV200" s="582"/>
      <c r="AW200" s="582"/>
      <c r="AX200" s="582"/>
      <c r="AY200" s="582"/>
      <c r="AZ200" s="582"/>
      <c r="BA200" s="582"/>
      <c r="BB200" s="582"/>
      <c r="BC200" s="582"/>
      <c r="BD200" s="582"/>
      <c r="BE200" s="582"/>
      <c r="BF200" s="582"/>
      <c r="BG200" s="582"/>
      <c r="BH200" s="582"/>
      <c r="BI200" s="582"/>
      <c r="BJ200" s="582"/>
      <c r="BK200" s="582"/>
      <c r="BL200" s="582"/>
      <c r="BM200" s="582"/>
      <c r="BN200" s="582"/>
      <c r="BO200" s="582"/>
      <c r="BP200" s="582"/>
      <c r="BQ200" s="710"/>
    </row>
    <row r="201" spans="1:69">
      <c r="A201" s="582"/>
      <c r="B201" s="582"/>
      <c r="C201" s="582"/>
      <c r="D201" s="582"/>
      <c r="E201" s="582"/>
      <c r="F201" s="582"/>
      <c r="G201" s="582"/>
      <c r="H201" s="582"/>
      <c r="I201" s="582"/>
      <c r="J201" s="582"/>
      <c r="K201" s="582"/>
      <c r="L201" s="582"/>
      <c r="M201" s="582"/>
      <c r="N201" s="582"/>
      <c r="O201" s="582"/>
      <c r="P201" s="582"/>
      <c r="Q201" s="582"/>
      <c r="R201" s="582"/>
      <c r="S201" s="582"/>
      <c r="T201" s="582"/>
      <c r="U201" s="582"/>
      <c r="V201" s="582"/>
      <c r="W201" s="582"/>
      <c r="X201" s="582"/>
      <c r="Y201" s="582"/>
      <c r="Z201" s="582"/>
      <c r="AA201" s="582"/>
      <c r="AB201" s="582"/>
      <c r="AC201" s="582"/>
      <c r="AD201" s="582"/>
      <c r="AE201" s="582"/>
      <c r="AF201" s="582"/>
      <c r="AG201" s="582"/>
      <c r="AH201" s="582"/>
      <c r="AI201" s="582"/>
      <c r="AJ201" s="582"/>
      <c r="AK201" s="582"/>
      <c r="AL201" s="582"/>
      <c r="AM201" s="582"/>
      <c r="AN201" s="582"/>
      <c r="AO201" s="582"/>
      <c r="AP201" s="582"/>
      <c r="AQ201" s="582"/>
      <c r="AR201" s="582"/>
      <c r="AS201" s="582"/>
      <c r="AT201" s="582"/>
      <c r="AU201" s="582"/>
      <c r="AV201" s="582"/>
      <c r="AW201" s="582"/>
      <c r="AX201" s="582"/>
      <c r="AY201" s="582"/>
      <c r="AZ201" s="582"/>
      <c r="BA201" s="582"/>
      <c r="BB201" s="582"/>
      <c r="BC201" s="582"/>
      <c r="BD201" s="582"/>
      <c r="BE201" s="582"/>
      <c r="BF201" s="582"/>
      <c r="BG201" s="582"/>
      <c r="BH201" s="582"/>
      <c r="BI201" s="582"/>
      <c r="BJ201" s="582"/>
      <c r="BK201" s="582"/>
      <c r="BL201" s="582"/>
      <c r="BM201" s="582"/>
      <c r="BN201" s="582"/>
      <c r="BO201" s="582"/>
      <c r="BP201" s="582"/>
      <c r="BQ201" s="710"/>
    </row>
    <row r="202" spans="1:69">
      <c r="A202" s="582"/>
      <c r="B202" s="582"/>
      <c r="C202" s="582"/>
      <c r="D202" s="582"/>
      <c r="E202" s="582"/>
      <c r="F202" s="582"/>
      <c r="G202" s="582"/>
      <c r="H202" s="582"/>
      <c r="I202" s="582"/>
      <c r="J202" s="582"/>
      <c r="K202" s="582"/>
      <c r="L202" s="582"/>
      <c r="M202" s="582"/>
      <c r="N202" s="582"/>
      <c r="O202" s="582"/>
      <c r="P202" s="582"/>
      <c r="Q202" s="582"/>
      <c r="R202" s="582"/>
      <c r="S202" s="582"/>
      <c r="T202" s="582"/>
      <c r="U202" s="582"/>
      <c r="V202" s="582"/>
      <c r="W202" s="582"/>
      <c r="X202" s="582"/>
      <c r="Y202" s="582"/>
      <c r="Z202" s="582"/>
      <c r="AA202" s="582"/>
      <c r="AB202" s="582"/>
      <c r="AC202" s="582"/>
      <c r="AD202" s="582"/>
      <c r="AE202" s="582"/>
      <c r="AF202" s="582"/>
      <c r="AG202" s="582"/>
      <c r="AH202" s="582"/>
      <c r="AI202" s="582"/>
      <c r="AJ202" s="582"/>
      <c r="AK202" s="582"/>
      <c r="AL202" s="582"/>
      <c r="AM202" s="582"/>
      <c r="AN202" s="582"/>
      <c r="AO202" s="582"/>
      <c r="AP202" s="582"/>
      <c r="AQ202" s="582"/>
      <c r="AR202" s="582"/>
      <c r="AS202" s="582"/>
      <c r="AT202" s="582"/>
      <c r="AU202" s="582"/>
      <c r="AV202" s="582"/>
      <c r="AW202" s="582"/>
      <c r="AX202" s="582"/>
      <c r="AY202" s="582"/>
      <c r="AZ202" s="582"/>
      <c r="BA202" s="582"/>
      <c r="BB202" s="582"/>
      <c r="BC202" s="582"/>
      <c r="BD202" s="582"/>
      <c r="BE202" s="582"/>
      <c r="BF202" s="582"/>
      <c r="BG202" s="582"/>
      <c r="BH202" s="582"/>
      <c r="BI202" s="582"/>
      <c r="BJ202" s="582"/>
      <c r="BK202" s="582"/>
      <c r="BL202" s="582"/>
      <c r="BM202" s="582"/>
      <c r="BN202" s="582"/>
      <c r="BO202" s="582"/>
      <c r="BP202" s="582"/>
      <c r="BQ202" s="710"/>
    </row>
    <row r="203" spans="1:69">
      <c r="A203" s="582"/>
      <c r="B203" s="582"/>
      <c r="C203" s="582"/>
      <c r="D203" s="582"/>
      <c r="E203" s="582"/>
      <c r="F203" s="582"/>
      <c r="G203" s="582"/>
      <c r="H203" s="582"/>
      <c r="I203" s="582"/>
      <c r="J203" s="582"/>
      <c r="K203" s="582"/>
      <c r="L203" s="582"/>
      <c r="M203" s="582"/>
      <c r="N203" s="582"/>
      <c r="O203" s="582"/>
      <c r="P203" s="582"/>
      <c r="Q203" s="582"/>
      <c r="R203" s="582"/>
      <c r="S203" s="582"/>
      <c r="T203" s="582"/>
      <c r="U203" s="582"/>
      <c r="V203" s="582"/>
      <c r="W203" s="582"/>
      <c r="X203" s="582"/>
      <c r="Y203" s="582"/>
      <c r="Z203" s="582"/>
      <c r="AA203" s="582"/>
      <c r="AB203" s="582"/>
      <c r="AC203" s="582"/>
      <c r="AD203" s="582"/>
      <c r="AE203" s="582"/>
      <c r="AF203" s="582"/>
      <c r="AG203" s="582"/>
      <c r="AH203" s="582"/>
      <c r="AI203" s="582"/>
      <c r="AJ203" s="582"/>
      <c r="AK203" s="582"/>
      <c r="AL203" s="582"/>
      <c r="AM203" s="582"/>
      <c r="AN203" s="582"/>
      <c r="AO203" s="582"/>
      <c r="AP203" s="582"/>
      <c r="AQ203" s="582"/>
      <c r="AR203" s="582"/>
      <c r="AS203" s="582"/>
      <c r="AT203" s="582"/>
      <c r="AU203" s="582"/>
      <c r="AV203" s="582"/>
      <c r="AW203" s="582"/>
      <c r="AX203" s="582"/>
      <c r="AY203" s="582"/>
      <c r="AZ203" s="582"/>
      <c r="BA203" s="582"/>
      <c r="BB203" s="582"/>
      <c r="BC203" s="582"/>
      <c r="BD203" s="582"/>
      <c r="BE203" s="582"/>
      <c r="BF203" s="582"/>
      <c r="BG203" s="582"/>
      <c r="BH203" s="582"/>
      <c r="BI203" s="582"/>
      <c r="BJ203" s="582"/>
      <c r="BK203" s="582"/>
      <c r="BL203" s="582"/>
      <c r="BM203" s="582"/>
      <c r="BN203" s="582"/>
      <c r="BO203" s="582"/>
      <c r="BP203" s="582"/>
      <c r="BQ203" s="710"/>
    </row>
    <row r="204" spans="1:69">
      <c r="A204" s="582"/>
      <c r="B204" s="582"/>
      <c r="C204" s="582"/>
      <c r="D204" s="582"/>
      <c r="E204" s="582"/>
      <c r="F204" s="582"/>
      <c r="G204" s="582"/>
      <c r="H204" s="582"/>
      <c r="I204" s="582"/>
      <c r="J204" s="582"/>
      <c r="K204" s="582"/>
      <c r="L204" s="582"/>
      <c r="M204" s="582"/>
      <c r="N204" s="582"/>
      <c r="O204" s="582"/>
      <c r="P204" s="582"/>
      <c r="Q204" s="582"/>
      <c r="R204" s="582"/>
      <c r="S204" s="582"/>
      <c r="T204" s="582"/>
      <c r="U204" s="582"/>
      <c r="V204" s="582"/>
      <c r="W204" s="582"/>
      <c r="X204" s="582"/>
      <c r="Y204" s="582"/>
      <c r="Z204" s="582"/>
      <c r="AA204" s="582"/>
      <c r="AB204" s="582"/>
      <c r="AC204" s="582"/>
      <c r="AD204" s="582"/>
      <c r="AE204" s="582"/>
      <c r="AF204" s="582"/>
      <c r="AG204" s="582"/>
      <c r="AH204" s="582"/>
      <c r="AI204" s="582"/>
      <c r="AJ204" s="582"/>
      <c r="AK204" s="582"/>
      <c r="AL204" s="582"/>
      <c r="AM204" s="582"/>
      <c r="AN204" s="582"/>
      <c r="AO204" s="582"/>
      <c r="AP204" s="582"/>
      <c r="AQ204" s="582"/>
      <c r="AR204" s="582"/>
      <c r="AS204" s="582"/>
      <c r="AT204" s="582"/>
      <c r="AU204" s="582"/>
      <c r="AV204" s="582"/>
      <c r="AW204" s="582"/>
      <c r="AX204" s="582"/>
      <c r="AY204" s="582"/>
      <c r="AZ204" s="582"/>
      <c r="BA204" s="582"/>
      <c r="BB204" s="582"/>
      <c r="BC204" s="582"/>
      <c r="BD204" s="582"/>
      <c r="BE204" s="582"/>
      <c r="BF204" s="582"/>
      <c r="BG204" s="582"/>
      <c r="BH204" s="582"/>
      <c r="BI204" s="582"/>
      <c r="BJ204" s="582"/>
      <c r="BK204" s="582"/>
      <c r="BL204" s="582"/>
      <c r="BM204" s="582"/>
      <c r="BN204" s="582"/>
      <c r="BO204" s="582"/>
      <c r="BP204" s="582"/>
      <c r="BQ204" s="710"/>
    </row>
    <row r="205" spans="1:69">
      <c r="A205" s="582"/>
      <c r="B205" s="582"/>
      <c r="C205" s="582"/>
      <c r="D205" s="582"/>
      <c r="E205" s="582"/>
      <c r="F205" s="582"/>
      <c r="G205" s="582"/>
      <c r="H205" s="582"/>
      <c r="I205" s="582"/>
      <c r="J205" s="582"/>
      <c r="K205" s="582"/>
      <c r="L205" s="582"/>
      <c r="M205" s="582"/>
      <c r="N205" s="582"/>
      <c r="O205" s="582"/>
      <c r="P205" s="582"/>
      <c r="Q205" s="582"/>
      <c r="R205" s="582"/>
      <c r="S205" s="582"/>
      <c r="T205" s="582"/>
      <c r="U205" s="582"/>
      <c r="V205" s="582"/>
      <c r="W205" s="582"/>
      <c r="X205" s="582"/>
      <c r="Y205" s="582"/>
      <c r="Z205" s="582"/>
      <c r="AA205" s="582"/>
      <c r="AB205" s="582"/>
      <c r="AC205" s="582"/>
      <c r="AD205" s="582"/>
      <c r="AE205" s="582"/>
      <c r="AF205" s="582"/>
      <c r="AG205" s="582"/>
      <c r="AH205" s="582"/>
      <c r="AI205" s="582"/>
      <c r="AJ205" s="582"/>
      <c r="AK205" s="582"/>
      <c r="AL205" s="582"/>
      <c r="AM205" s="582"/>
      <c r="AN205" s="582"/>
      <c r="AO205" s="582"/>
      <c r="AP205" s="582"/>
      <c r="AQ205" s="582"/>
      <c r="AR205" s="582"/>
      <c r="AS205" s="582"/>
      <c r="AT205" s="582"/>
      <c r="AU205" s="582"/>
      <c r="AV205" s="582"/>
      <c r="AW205" s="582"/>
      <c r="AX205" s="582"/>
      <c r="AY205" s="582"/>
      <c r="AZ205" s="582"/>
      <c r="BA205" s="582"/>
      <c r="BB205" s="582"/>
      <c r="BC205" s="582"/>
      <c r="BD205" s="582"/>
      <c r="BE205" s="582"/>
      <c r="BF205" s="582"/>
      <c r="BG205" s="582"/>
      <c r="BH205" s="582"/>
      <c r="BI205" s="582"/>
      <c r="BJ205" s="582"/>
      <c r="BK205" s="582"/>
      <c r="BL205" s="582"/>
      <c r="BM205" s="582"/>
      <c r="BN205" s="582"/>
      <c r="BO205" s="582"/>
      <c r="BP205" s="582"/>
      <c r="BQ205" s="710"/>
    </row>
    <row r="206" spans="1:69">
      <c r="A206" s="582"/>
      <c r="B206" s="582"/>
      <c r="C206" s="582"/>
      <c r="D206" s="582"/>
      <c r="E206" s="582"/>
      <c r="F206" s="582"/>
      <c r="G206" s="582"/>
      <c r="H206" s="582"/>
      <c r="I206" s="582"/>
      <c r="J206" s="582"/>
      <c r="K206" s="582"/>
      <c r="L206" s="582"/>
      <c r="M206" s="582"/>
      <c r="N206" s="582"/>
      <c r="O206" s="582"/>
      <c r="P206" s="582"/>
      <c r="Q206" s="582"/>
      <c r="R206" s="582"/>
      <c r="S206" s="582"/>
      <c r="T206" s="582"/>
      <c r="U206" s="582"/>
      <c r="V206" s="582"/>
      <c r="W206" s="582"/>
      <c r="X206" s="582"/>
      <c r="Y206" s="582"/>
      <c r="Z206" s="582"/>
      <c r="AA206" s="582"/>
      <c r="AB206" s="582"/>
      <c r="AC206" s="582"/>
      <c r="AD206" s="582"/>
      <c r="AE206" s="582"/>
      <c r="AF206" s="582"/>
      <c r="AG206" s="582"/>
      <c r="AH206" s="582"/>
      <c r="AI206" s="582"/>
      <c r="AJ206" s="582"/>
      <c r="AK206" s="582"/>
      <c r="AL206" s="582"/>
      <c r="AM206" s="582"/>
      <c r="AN206" s="582"/>
      <c r="AO206" s="582"/>
      <c r="AP206" s="582"/>
      <c r="AQ206" s="582"/>
      <c r="AR206" s="582"/>
      <c r="AS206" s="582"/>
      <c r="AT206" s="582"/>
      <c r="AU206" s="582"/>
      <c r="AV206" s="582"/>
      <c r="AW206" s="582"/>
      <c r="AX206" s="582"/>
      <c r="AY206" s="582"/>
      <c r="AZ206" s="582"/>
      <c r="BA206" s="582"/>
      <c r="BB206" s="582"/>
      <c r="BC206" s="582"/>
      <c r="BD206" s="582"/>
      <c r="BE206" s="582"/>
      <c r="BF206" s="582"/>
      <c r="BG206" s="582"/>
      <c r="BH206" s="582"/>
      <c r="BI206" s="582"/>
      <c r="BJ206" s="582"/>
      <c r="BK206" s="582"/>
      <c r="BL206" s="582"/>
      <c r="BM206" s="582"/>
      <c r="BN206" s="582"/>
      <c r="BO206" s="582"/>
      <c r="BP206" s="582"/>
      <c r="BQ206" s="710"/>
    </row>
    <row r="207" spans="1:69">
      <c r="A207" s="582"/>
      <c r="B207" s="582"/>
      <c r="C207" s="582"/>
      <c r="D207" s="582"/>
      <c r="E207" s="582"/>
      <c r="F207" s="582"/>
      <c r="G207" s="582"/>
      <c r="H207" s="582"/>
      <c r="I207" s="582"/>
      <c r="J207" s="582"/>
      <c r="K207" s="582"/>
      <c r="L207" s="582"/>
      <c r="M207" s="582"/>
      <c r="N207" s="582"/>
      <c r="O207" s="582"/>
      <c r="P207" s="582"/>
      <c r="Q207" s="582"/>
      <c r="R207" s="582"/>
      <c r="S207" s="582"/>
      <c r="T207" s="582"/>
      <c r="U207" s="582"/>
      <c r="V207" s="582"/>
      <c r="W207" s="582"/>
      <c r="X207" s="582"/>
      <c r="Y207" s="582"/>
      <c r="Z207" s="582"/>
      <c r="AA207" s="582"/>
      <c r="AB207" s="582"/>
      <c r="AC207" s="582"/>
      <c r="AD207" s="582"/>
      <c r="AE207" s="582"/>
      <c r="AF207" s="582"/>
      <c r="AG207" s="582"/>
      <c r="AH207" s="582"/>
      <c r="AI207" s="582"/>
      <c r="AJ207" s="582"/>
      <c r="AK207" s="582"/>
      <c r="AL207" s="582"/>
      <c r="AM207" s="582"/>
      <c r="AN207" s="582"/>
      <c r="AO207" s="582"/>
      <c r="AP207" s="582"/>
      <c r="AQ207" s="582"/>
      <c r="AR207" s="582"/>
      <c r="AS207" s="582"/>
      <c r="AT207" s="582"/>
      <c r="AU207" s="582"/>
      <c r="AV207" s="582"/>
      <c r="AW207" s="582"/>
      <c r="AX207" s="582"/>
      <c r="AY207" s="582"/>
      <c r="AZ207" s="582"/>
      <c r="BA207" s="582"/>
      <c r="BB207" s="582"/>
      <c r="BC207" s="582"/>
      <c r="BD207" s="582"/>
      <c r="BE207" s="582"/>
      <c r="BF207" s="582"/>
      <c r="BG207" s="582"/>
      <c r="BH207" s="582"/>
      <c r="BI207" s="582"/>
      <c r="BJ207" s="582"/>
      <c r="BK207" s="582"/>
      <c r="BL207" s="582"/>
      <c r="BM207" s="582"/>
      <c r="BN207" s="582"/>
      <c r="BO207" s="582"/>
      <c r="BP207" s="582"/>
      <c r="BQ207" s="710"/>
    </row>
    <row r="208" spans="1:69">
      <c r="A208" s="582"/>
      <c r="B208" s="582"/>
      <c r="C208" s="582"/>
      <c r="D208" s="582"/>
      <c r="E208" s="582"/>
      <c r="F208" s="582"/>
      <c r="G208" s="582"/>
      <c r="H208" s="582"/>
      <c r="I208" s="582"/>
      <c r="J208" s="582"/>
      <c r="K208" s="582"/>
      <c r="L208" s="582"/>
      <c r="M208" s="582"/>
      <c r="N208" s="582"/>
      <c r="O208" s="582"/>
      <c r="P208" s="582"/>
      <c r="Q208" s="582"/>
      <c r="R208" s="582"/>
      <c r="S208" s="582"/>
      <c r="T208" s="582"/>
      <c r="U208" s="582"/>
      <c r="V208" s="582"/>
      <c r="W208" s="582"/>
      <c r="X208" s="582"/>
      <c r="Y208" s="582"/>
      <c r="Z208" s="582"/>
      <c r="AA208" s="582"/>
      <c r="AB208" s="582"/>
      <c r="AC208" s="582"/>
      <c r="AD208" s="582"/>
      <c r="AE208" s="582"/>
      <c r="AF208" s="582"/>
      <c r="AG208" s="582"/>
      <c r="AH208" s="582"/>
      <c r="AI208" s="582"/>
      <c r="AJ208" s="582"/>
      <c r="AK208" s="582"/>
      <c r="AL208" s="582"/>
      <c r="AM208" s="582"/>
      <c r="AN208" s="582"/>
      <c r="AO208" s="582"/>
      <c r="AP208" s="582"/>
      <c r="AQ208" s="582"/>
      <c r="AR208" s="582"/>
      <c r="AS208" s="582"/>
      <c r="AT208" s="582"/>
      <c r="AU208" s="582"/>
      <c r="AV208" s="582"/>
      <c r="AW208" s="582"/>
      <c r="AX208" s="582"/>
      <c r="AY208" s="582"/>
      <c r="AZ208" s="582"/>
      <c r="BA208" s="582"/>
      <c r="BB208" s="582"/>
      <c r="BC208" s="582"/>
      <c r="BD208" s="582"/>
      <c r="BE208" s="582"/>
      <c r="BF208" s="582"/>
      <c r="BG208" s="582"/>
      <c r="BH208" s="582"/>
      <c r="BI208" s="582"/>
      <c r="BJ208" s="582"/>
      <c r="BK208" s="582"/>
      <c r="BL208" s="582"/>
      <c r="BM208" s="582"/>
      <c r="BN208" s="582"/>
      <c r="BO208" s="582"/>
      <c r="BP208" s="582"/>
      <c r="BQ208" s="710"/>
    </row>
    <row r="209" spans="1:69">
      <c r="A209" s="582"/>
      <c r="B209" s="582"/>
      <c r="C209" s="582"/>
      <c r="D209" s="582"/>
      <c r="E209" s="582"/>
      <c r="F209" s="582"/>
      <c r="G209" s="582"/>
      <c r="H209" s="582"/>
      <c r="I209" s="582"/>
      <c r="J209" s="582"/>
      <c r="K209" s="582"/>
      <c r="L209" s="582"/>
      <c r="M209" s="582"/>
      <c r="N209" s="582"/>
      <c r="O209" s="582"/>
      <c r="P209" s="582"/>
      <c r="Q209" s="582"/>
      <c r="R209" s="582"/>
      <c r="S209" s="582"/>
      <c r="T209" s="582"/>
      <c r="U209" s="582"/>
      <c r="V209" s="582"/>
      <c r="W209" s="582"/>
      <c r="X209" s="582"/>
      <c r="Y209" s="582"/>
      <c r="Z209" s="582"/>
      <c r="AA209" s="582"/>
      <c r="AB209" s="582"/>
      <c r="AC209" s="582"/>
      <c r="AD209" s="582"/>
      <c r="AE209" s="582"/>
      <c r="AF209" s="582"/>
      <c r="AG209" s="582"/>
      <c r="AH209" s="582"/>
      <c r="AI209" s="582"/>
      <c r="AJ209" s="582"/>
      <c r="AK209" s="582"/>
      <c r="AL209" s="582"/>
      <c r="AM209" s="582"/>
      <c r="AN209" s="582"/>
      <c r="AO209" s="582"/>
      <c r="AP209" s="582"/>
      <c r="AQ209" s="582"/>
      <c r="AR209" s="582"/>
      <c r="AS209" s="582"/>
      <c r="AT209" s="582"/>
      <c r="AU209" s="582"/>
      <c r="AV209" s="582"/>
      <c r="AW209" s="582"/>
      <c r="AX209" s="582"/>
      <c r="AY209" s="582"/>
      <c r="AZ209" s="582"/>
      <c r="BA209" s="582"/>
      <c r="BB209" s="582"/>
      <c r="BC209" s="582"/>
      <c r="BD209" s="582"/>
      <c r="BE209" s="582"/>
      <c r="BF209" s="582"/>
      <c r="BG209" s="582"/>
      <c r="BH209" s="582"/>
      <c r="BI209" s="582"/>
      <c r="BJ209" s="582"/>
      <c r="BK209" s="582"/>
      <c r="BL209" s="582"/>
      <c r="BM209" s="582"/>
      <c r="BN209" s="582"/>
      <c r="BO209" s="582"/>
      <c r="BP209" s="582"/>
      <c r="BQ209" s="710"/>
    </row>
    <row r="210" spans="1:69">
      <c r="A210" s="582"/>
      <c r="B210" s="582"/>
      <c r="C210" s="582"/>
      <c r="D210" s="582"/>
      <c r="E210" s="582"/>
      <c r="F210" s="582"/>
      <c r="G210" s="582"/>
      <c r="H210" s="582"/>
      <c r="I210" s="582"/>
      <c r="J210" s="582"/>
      <c r="K210" s="582"/>
      <c r="L210" s="582"/>
      <c r="M210" s="582"/>
      <c r="N210" s="582"/>
      <c r="O210" s="582"/>
      <c r="P210" s="582"/>
      <c r="Q210" s="582"/>
      <c r="R210" s="582"/>
      <c r="S210" s="582"/>
      <c r="T210" s="582"/>
      <c r="U210" s="582"/>
      <c r="V210" s="582"/>
      <c r="W210" s="582"/>
      <c r="X210" s="582"/>
      <c r="Y210" s="582"/>
      <c r="Z210" s="582"/>
      <c r="AA210" s="582"/>
      <c r="AB210" s="582"/>
      <c r="AC210" s="582"/>
      <c r="AD210" s="582"/>
      <c r="AE210" s="582"/>
      <c r="AF210" s="582"/>
      <c r="AG210" s="582"/>
      <c r="AH210" s="582"/>
      <c r="AI210" s="582"/>
      <c r="AJ210" s="582"/>
      <c r="AK210" s="582"/>
      <c r="AL210" s="582"/>
      <c r="AM210" s="582"/>
      <c r="AN210" s="582"/>
      <c r="AO210" s="582"/>
      <c r="AP210" s="582"/>
      <c r="AQ210" s="582"/>
      <c r="AR210" s="582"/>
      <c r="AS210" s="582"/>
      <c r="AT210" s="582"/>
      <c r="AU210" s="582"/>
      <c r="AV210" s="582"/>
      <c r="AW210" s="582"/>
      <c r="AX210" s="582"/>
      <c r="AY210" s="582"/>
      <c r="AZ210" s="582"/>
      <c r="BA210" s="582"/>
      <c r="BB210" s="582"/>
      <c r="BC210" s="582"/>
      <c r="BD210" s="582"/>
      <c r="BE210" s="582"/>
      <c r="BF210" s="582"/>
      <c r="BG210" s="582"/>
      <c r="BH210" s="582"/>
      <c r="BI210" s="582"/>
      <c r="BJ210" s="582"/>
      <c r="BK210" s="582"/>
      <c r="BL210" s="582"/>
      <c r="BM210" s="582"/>
      <c r="BN210" s="582"/>
      <c r="BO210" s="582"/>
      <c r="BP210" s="582"/>
      <c r="BQ210" s="710"/>
    </row>
    <row r="211" spans="1:69">
      <c r="A211" s="582"/>
      <c r="B211" s="582"/>
      <c r="C211" s="582"/>
      <c r="D211" s="582"/>
      <c r="E211" s="582"/>
      <c r="F211" s="582"/>
      <c r="G211" s="582"/>
      <c r="H211" s="582"/>
      <c r="I211" s="582"/>
      <c r="J211" s="582"/>
      <c r="K211" s="582"/>
      <c r="L211" s="582"/>
      <c r="M211" s="582"/>
      <c r="N211" s="582"/>
      <c r="O211" s="582"/>
      <c r="P211" s="582"/>
      <c r="Q211" s="582"/>
      <c r="R211" s="582"/>
      <c r="S211" s="582"/>
      <c r="T211" s="582"/>
      <c r="U211" s="582"/>
      <c r="V211" s="582"/>
      <c r="W211" s="582"/>
      <c r="X211" s="582"/>
      <c r="Y211" s="582"/>
      <c r="Z211" s="582"/>
      <c r="AA211" s="582"/>
      <c r="AB211" s="582"/>
      <c r="AC211" s="582"/>
      <c r="AD211" s="582"/>
      <c r="AE211" s="582"/>
      <c r="AF211" s="582"/>
      <c r="AG211" s="582"/>
      <c r="AH211" s="582"/>
      <c r="AI211" s="582"/>
      <c r="AJ211" s="582"/>
      <c r="AK211" s="582"/>
      <c r="AL211" s="582"/>
      <c r="AM211" s="582"/>
      <c r="AN211" s="582"/>
      <c r="AO211" s="582"/>
      <c r="AP211" s="582"/>
      <c r="AQ211" s="582"/>
      <c r="AR211" s="582"/>
      <c r="AS211" s="582"/>
      <c r="AT211" s="582"/>
      <c r="AU211" s="582"/>
      <c r="AV211" s="582"/>
      <c r="AW211" s="582"/>
      <c r="AX211" s="582"/>
      <c r="AY211" s="582"/>
      <c r="AZ211" s="582"/>
      <c r="BA211" s="582"/>
      <c r="BB211" s="582"/>
      <c r="BC211" s="582"/>
      <c r="BD211" s="582"/>
      <c r="BE211" s="582"/>
      <c r="BF211" s="582"/>
      <c r="BG211" s="582"/>
      <c r="BH211" s="582"/>
      <c r="BI211" s="582"/>
      <c r="BJ211" s="582"/>
      <c r="BK211" s="582"/>
      <c r="BL211" s="582"/>
      <c r="BM211" s="582"/>
      <c r="BN211" s="582"/>
      <c r="BO211" s="582"/>
      <c r="BP211" s="582"/>
      <c r="BQ211" s="710"/>
    </row>
    <row r="212" spans="1:69">
      <c r="A212" s="582"/>
      <c r="B212" s="582"/>
      <c r="C212" s="582"/>
      <c r="D212" s="582"/>
      <c r="E212" s="582"/>
      <c r="F212" s="582"/>
      <c r="G212" s="582"/>
      <c r="H212" s="582"/>
      <c r="I212" s="582"/>
      <c r="J212" s="582"/>
      <c r="K212" s="582"/>
      <c r="L212" s="582"/>
      <c r="M212" s="582"/>
      <c r="N212" s="582"/>
      <c r="O212" s="582"/>
      <c r="P212" s="582"/>
      <c r="Q212" s="582"/>
      <c r="R212" s="582"/>
      <c r="S212" s="582"/>
      <c r="T212" s="582"/>
      <c r="U212" s="582"/>
      <c r="V212" s="582"/>
      <c r="W212" s="582"/>
      <c r="X212" s="582"/>
      <c r="Y212" s="582"/>
      <c r="Z212" s="582"/>
      <c r="AA212" s="582"/>
      <c r="AB212" s="582"/>
      <c r="AC212" s="582"/>
      <c r="AD212" s="582"/>
      <c r="AE212" s="582"/>
      <c r="AF212" s="582"/>
      <c r="AG212" s="582"/>
      <c r="AH212" s="582"/>
      <c r="AI212" s="582"/>
      <c r="AJ212" s="582"/>
      <c r="AK212" s="582"/>
      <c r="AL212" s="582"/>
      <c r="AM212" s="582"/>
      <c r="AN212" s="582"/>
      <c r="AO212" s="582"/>
      <c r="AP212" s="582"/>
      <c r="AQ212" s="582"/>
      <c r="AR212" s="582"/>
      <c r="AS212" s="582"/>
      <c r="AT212" s="582"/>
      <c r="AU212" s="582"/>
      <c r="AV212" s="582"/>
      <c r="AW212" s="582"/>
      <c r="AX212" s="582"/>
      <c r="AY212" s="582"/>
      <c r="AZ212" s="582"/>
      <c r="BA212" s="582"/>
      <c r="BB212" s="582"/>
      <c r="BC212" s="582"/>
      <c r="BD212" s="582"/>
      <c r="BE212" s="582"/>
      <c r="BF212" s="582"/>
      <c r="BG212" s="582"/>
      <c r="BH212" s="582"/>
      <c r="BI212" s="582"/>
      <c r="BJ212" s="582"/>
      <c r="BK212" s="582"/>
      <c r="BL212" s="582"/>
      <c r="BM212" s="582"/>
      <c r="BN212" s="582"/>
      <c r="BO212" s="582"/>
      <c r="BP212" s="582"/>
      <c r="BQ212" s="710"/>
    </row>
    <row r="213" spans="1:69">
      <c r="A213" s="582"/>
      <c r="B213" s="582"/>
      <c r="C213" s="582"/>
      <c r="D213" s="582"/>
      <c r="E213" s="582"/>
      <c r="F213" s="582"/>
      <c r="G213" s="582"/>
      <c r="H213" s="582"/>
      <c r="I213" s="582"/>
      <c r="J213" s="582"/>
      <c r="K213" s="582"/>
      <c r="L213" s="582"/>
      <c r="M213" s="582"/>
      <c r="N213" s="582"/>
      <c r="O213" s="582"/>
      <c r="P213" s="582"/>
      <c r="Q213" s="582"/>
      <c r="R213" s="582"/>
      <c r="S213" s="582"/>
      <c r="T213" s="582"/>
      <c r="U213" s="582"/>
      <c r="V213" s="582"/>
      <c r="W213" s="582"/>
      <c r="X213" s="582"/>
      <c r="Y213" s="582"/>
      <c r="Z213" s="582"/>
      <c r="AA213" s="582"/>
      <c r="AB213" s="582"/>
      <c r="AC213" s="582"/>
      <c r="AD213" s="582"/>
      <c r="AE213" s="582"/>
      <c r="AF213" s="582"/>
      <c r="AG213" s="582"/>
      <c r="AH213" s="582"/>
      <c r="AI213" s="582"/>
      <c r="AJ213" s="582"/>
      <c r="AK213" s="582"/>
      <c r="AL213" s="582"/>
      <c r="AM213" s="582"/>
      <c r="AN213" s="582"/>
      <c r="AO213" s="582"/>
      <c r="AP213" s="582"/>
      <c r="AQ213" s="582"/>
      <c r="AR213" s="582"/>
      <c r="AS213" s="582"/>
      <c r="AT213" s="582"/>
      <c r="AU213" s="582"/>
      <c r="AV213" s="582"/>
      <c r="AW213" s="582"/>
      <c r="AX213" s="582"/>
      <c r="AY213" s="582"/>
      <c r="AZ213" s="582"/>
      <c r="BA213" s="582"/>
      <c r="BB213" s="582"/>
      <c r="BC213" s="582"/>
      <c r="BD213" s="582"/>
      <c r="BE213" s="582"/>
      <c r="BF213" s="582"/>
      <c r="BG213" s="582"/>
      <c r="BH213" s="582"/>
      <c r="BI213" s="582"/>
      <c r="BJ213" s="582"/>
      <c r="BK213" s="582"/>
      <c r="BL213" s="582"/>
      <c r="BM213" s="582"/>
      <c r="BN213" s="582"/>
      <c r="BO213" s="582"/>
      <c r="BP213" s="582"/>
      <c r="BQ213" s="710"/>
    </row>
    <row r="214" spans="1:69">
      <c r="A214" s="582"/>
      <c r="B214" s="582"/>
      <c r="C214" s="582"/>
      <c r="D214" s="582"/>
      <c r="E214" s="582"/>
      <c r="F214" s="582"/>
      <c r="G214" s="582"/>
      <c r="H214" s="582"/>
      <c r="I214" s="582"/>
      <c r="J214" s="582"/>
      <c r="K214" s="582"/>
      <c r="L214" s="582"/>
      <c r="M214" s="582"/>
      <c r="N214" s="582"/>
      <c r="O214" s="582"/>
      <c r="P214" s="582"/>
      <c r="Q214" s="582"/>
      <c r="R214" s="582"/>
      <c r="S214" s="582"/>
      <c r="T214" s="582"/>
      <c r="U214" s="582"/>
      <c r="V214" s="582"/>
      <c r="W214" s="582"/>
      <c r="X214" s="582"/>
      <c r="Y214" s="582"/>
      <c r="Z214" s="582"/>
      <c r="AA214" s="582"/>
      <c r="AB214" s="582"/>
      <c r="AC214" s="582"/>
      <c r="AD214" s="582"/>
      <c r="AE214" s="582"/>
      <c r="AF214" s="582"/>
      <c r="AG214" s="582"/>
      <c r="AH214" s="582"/>
      <c r="AI214" s="582"/>
      <c r="AJ214" s="582"/>
      <c r="AK214" s="582"/>
      <c r="AL214" s="582"/>
      <c r="AM214" s="582"/>
      <c r="AN214" s="582"/>
      <c r="AO214" s="582"/>
      <c r="AP214" s="582"/>
      <c r="AQ214" s="582"/>
      <c r="AR214" s="582"/>
      <c r="AS214" s="582"/>
      <c r="AT214" s="582"/>
      <c r="AU214" s="582"/>
      <c r="AV214" s="582"/>
      <c r="AW214" s="582"/>
      <c r="AX214" s="582"/>
      <c r="AY214" s="582"/>
      <c r="AZ214" s="582"/>
      <c r="BA214" s="582"/>
      <c r="BB214" s="582"/>
      <c r="BC214" s="582"/>
      <c r="BD214" s="582"/>
      <c r="BE214" s="582"/>
      <c r="BF214" s="582"/>
      <c r="BG214" s="582"/>
      <c r="BH214" s="582"/>
      <c r="BI214" s="582"/>
      <c r="BJ214" s="582"/>
      <c r="BK214" s="582"/>
      <c r="BL214" s="582"/>
      <c r="BM214" s="582"/>
      <c r="BN214" s="582"/>
      <c r="BO214" s="582"/>
      <c r="BP214" s="582"/>
      <c r="BQ214" s="710"/>
    </row>
    <row r="215" spans="1:69">
      <c r="A215" s="582"/>
      <c r="B215" s="582"/>
      <c r="C215" s="582"/>
      <c r="D215" s="582"/>
      <c r="E215" s="582"/>
      <c r="F215" s="582"/>
      <c r="G215" s="582"/>
      <c r="H215" s="582"/>
      <c r="I215" s="582"/>
      <c r="J215" s="582"/>
      <c r="K215" s="582"/>
      <c r="L215" s="582"/>
      <c r="M215" s="582"/>
      <c r="N215" s="582"/>
      <c r="O215" s="582"/>
      <c r="P215" s="582"/>
      <c r="Q215" s="582"/>
      <c r="R215" s="582"/>
      <c r="S215" s="582"/>
      <c r="T215" s="582"/>
      <c r="U215" s="582"/>
      <c r="V215" s="582"/>
      <c r="W215" s="582"/>
      <c r="X215" s="582"/>
      <c r="Y215" s="582"/>
      <c r="Z215" s="582"/>
      <c r="AA215" s="582"/>
      <c r="AB215" s="582"/>
      <c r="AC215" s="582"/>
      <c r="AD215" s="582"/>
      <c r="AE215" s="582"/>
      <c r="AF215" s="582"/>
      <c r="AG215" s="582"/>
      <c r="AH215" s="582"/>
      <c r="AI215" s="582"/>
      <c r="AJ215" s="582"/>
      <c r="AK215" s="582"/>
      <c r="AL215" s="582"/>
      <c r="AM215" s="582"/>
      <c r="AN215" s="582"/>
      <c r="AO215" s="582"/>
      <c r="AP215" s="582"/>
      <c r="AQ215" s="582"/>
      <c r="AR215" s="582"/>
      <c r="AS215" s="582"/>
      <c r="AT215" s="582"/>
      <c r="AU215" s="582"/>
      <c r="AV215" s="582"/>
      <c r="AW215" s="582"/>
      <c r="AX215" s="582"/>
      <c r="AY215" s="582"/>
      <c r="AZ215" s="582"/>
      <c r="BA215" s="582"/>
      <c r="BB215" s="582"/>
      <c r="BC215" s="582"/>
      <c r="BD215" s="582"/>
      <c r="BE215" s="582"/>
      <c r="BF215" s="582"/>
      <c r="BG215" s="582"/>
      <c r="BH215" s="582"/>
      <c r="BI215" s="582"/>
      <c r="BJ215" s="582"/>
      <c r="BK215" s="582"/>
      <c r="BL215" s="582"/>
      <c r="BM215" s="582"/>
      <c r="BN215" s="582"/>
      <c r="BO215" s="582"/>
      <c r="BP215" s="582"/>
      <c r="BQ215" s="710"/>
    </row>
    <row r="216" spans="1:69">
      <c r="A216" s="582"/>
      <c r="B216" s="582"/>
      <c r="C216" s="582"/>
      <c r="D216" s="582"/>
      <c r="E216" s="582"/>
      <c r="F216" s="582"/>
      <c r="G216" s="582"/>
      <c r="H216" s="582"/>
      <c r="I216" s="582"/>
      <c r="J216" s="582"/>
      <c r="K216" s="582"/>
      <c r="L216" s="582"/>
      <c r="M216" s="582"/>
      <c r="N216" s="582"/>
      <c r="O216" s="582"/>
      <c r="P216" s="582"/>
      <c r="Q216" s="582"/>
      <c r="R216" s="582"/>
      <c r="S216" s="582"/>
      <c r="T216" s="582"/>
      <c r="U216" s="582"/>
      <c r="V216" s="582"/>
      <c r="W216" s="582"/>
      <c r="X216" s="582"/>
      <c r="Y216" s="582"/>
      <c r="Z216" s="582"/>
      <c r="AA216" s="582"/>
      <c r="AB216" s="582"/>
      <c r="AC216" s="582"/>
      <c r="AD216" s="582"/>
      <c r="AE216" s="582"/>
      <c r="AF216" s="582"/>
      <c r="AG216" s="582"/>
      <c r="AH216" s="582"/>
      <c r="AI216" s="582"/>
      <c r="AJ216" s="582"/>
      <c r="AK216" s="582"/>
      <c r="AL216" s="582"/>
      <c r="AM216" s="582"/>
      <c r="AN216" s="582"/>
      <c r="AO216" s="582"/>
      <c r="AP216" s="582"/>
      <c r="AQ216" s="582"/>
      <c r="AR216" s="582"/>
      <c r="AS216" s="582"/>
      <c r="AT216" s="582"/>
      <c r="AU216" s="582"/>
      <c r="AV216" s="582"/>
      <c r="AW216" s="582"/>
      <c r="AX216" s="582"/>
      <c r="AY216" s="582"/>
      <c r="AZ216" s="582"/>
      <c r="BA216" s="582"/>
      <c r="BB216" s="582"/>
      <c r="BC216" s="582"/>
      <c r="BD216" s="582"/>
      <c r="BE216" s="582"/>
      <c r="BF216" s="582"/>
      <c r="BG216" s="582"/>
      <c r="BH216" s="582"/>
      <c r="BI216" s="582"/>
      <c r="BJ216" s="582"/>
      <c r="BK216" s="582"/>
      <c r="BL216" s="582"/>
      <c r="BM216" s="582"/>
      <c r="BN216" s="582"/>
      <c r="BO216" s="582"/>
      <c r="BP216" s="582"/>
      <c r="BQ216" s="710"/>
    </row>
    <row r="217" spans="1:69">
      <c r="A217" s="582"/>
      <c r="B217" s="582"/>
      <c r="C217" s="582"/>
      <c r="D217" s="582"/>
      <c r="E217" s="582"/>
      <c r="F217" s="582"/>
      <c r="G217" s="582"/>
      <c r="H217" s="582"/>
      <c r="I217" s="582"/>
      <c r="J217" s="582"/>
      <c r="K217" s="582"/>
      <c r="L217" s="582"/>
      <c r="M217" s="582"/>
      <c r="N217" s="582"/>
      <c r="O217" s="582"/>
      <c r="P217" s="582"/>
      <c r="Q217" s="582"/>
      <c r="R217" s="582"/>
      <c r="S217" s="582"/>
      <c r="T217" s="582"/>
      <c r="U217" s="582"/>
      <c r="V217" s="582"/>
      <c r="W217" s="582"/>
      <c r="X217" s="582"/>
      <c r="Y217" s="582"/>
      <c r="Z217" s="582"/>
      <c r="AA217" s="582"/>
      <c r="AB217" s="582"/>
      <c r="AC217" s="582"/>
      <c r="AD217" s="582"/>
      <c r="AE217" s="582"/>
      <c r="AF217" s="582"/>
      <c r="AG217" s="582"/>
      <c r="AH217" s="582"/>
      <c r="AI217" s="582"/>
      <c r="AJ217" s="582"/>
      <c r="AK217" s="582"/>
      <c r="AL217" s="582"/>
      <c r="AM217" s="582"/>
      <c r="AN217" s="582"/>
      <c r="AO217" s="582"/>
      <c r="AP217" s="582"/>
      <c r="AQ217" s="582"/>
      <c r="AR217" s="582"/>
      <c r="AS217" s="582"/>
      <c r="AT217" s="582"/>
      <c r="AU217" s="582"/>
      <c r="AV217" s="582"/>
      <c r="AW217" s="582"/>
      <c r="AX217" s="582"/>
      <c r="AY217" s="582"/>
      <c r="AZ217" s="582"/>
      <c r="BA217" s="582"/>
      <c r="BB217" s="582"/>
      <c r="BC217" s="582"/>
      <c r="BD217" s="582"/>
      <c r="BE217" s="582"/>
      <c r="BF217" s="582"/>
      <c r="BG217" s="582"/>
      <c r="BH217" s="582"/>
      <c r="BI217" s="582"/>
      <c r="BJ217" s="582"/>
      <c r="BK217" s="582"/>
      <c r="BL217" s="582"/>
      <c r="BM217" s="582"/>
      <c r="BN217" s="582"/>
      <c r="BO217" s="582"/>
      <c r="BP217" s="582"/>
      <c r="BQ217" s="710"/>
    </row>
    <row r="218" spans="1:69">
      <c r="A218" s="582"/>
      <c r="B218" s="582"/>
      <c r="C218" s="582"/>
      <c r="D218" s="582"/>
      <c r="E218" s="582"/>
      <c r="F218" s="582"/>
      <c r="G218" s="582"/>
      <c r="H218" s="582"/>
      <c r="I218" s="582"/>
      <c r="J218" s="582"/>
      <c r="K218" s="582"/>
      <c r="L218" s="582"/>
      <c r="M218" s="582"/>
      <c r="N218" s="582"/>
      <c r="O218" s="582"/>
      <c r="P218" s="582"/>
      <c r="Q218" s="582"/>
      <c r="R218" s="582"/>
      <c r="S218" s="582"/>
      <c r="T218" s="582"/>
      <c r="U218" s="582"/>
      <c r="V218" s="582"/>
      <c r="W218" s="582"/>
      <c r="X218" s="582"/>
      <c r="Y218" s="582"/>
      <c r="Z218" s="582"/>
      <c r="AA218" s="582"/>
      <c r="AB218" s="582"/>
      <c r="AC218" s="582"/>
      <c r="AD218" s="582"/>
      <c r="AE218" s="582"/>
      <c r="AF218" s="582"/>
      <c r="AG218" s="582"/>
      <c r="AH218" s="582"/>
      <c r="AI218" s="582"/>
      <c r="AJ218" s="582"/>
      <c r="AK218" s="582"/>
      <c r="AL218" s="582"/>
      <c r="AM218" s="582"/>
      <c r="AN218" s="582"/>
      <c r="AO218" s="582"/>
      <c r="AP218" s="582"/>
      <c r="AQ218" s="582"/>
      <c r="AR218" s="582"/>
      <c r="AS218" s="582"/>
      <c r="AT218" s="582"/>
      <c r="AU218" s="582"/>
      <c r="AV218" s="582"/>
      <c r="AW218" s="582"/>
      <c r="AX218" s="582"/>
      <c r="AY218" s="582"/>
      <c r="AZ218" s="582"/>
      <c r="BA218" s="582"/>
      <c r="BB218" s="582"/>
      <c r="BC218" s="582"/>
      <c r="BD218" s="582"/>
      <c r="BE218" s="582"/>
      <c r="BF218" s="582"/>
      <c r="BG218" s="582"/>
      <c r="BH218" s="582"/>
      <c r="BI218" s="582"/>
      <c r="BJ218" s="582"/>
      <c r="BK218" s="582"/>
      <c r="BL218" s="582"/>
      <c r="BM218" s="582"/>
      <c r="BN218" s="582"/>
      <c r="BO218" s="582"/>
      <c r="BP218" s="582"/>
      <c r="BQ218" s="710"/>
    </row>
    <row r="219" spans="1:69">
      <c r="A219" s="582"/>
      <c r="B219" s="582"/>
      <c r="C219" s="582"/>
      <c r="D219" s="582"/>
      <c r="E219" s="582"/>
      <c r="F219" s="582"/>
      <c r="G219" s="582"/>
      <c r="H219" s="582"/>
      <c r="I219" s="582"/>
      <c r="J219" s="582"/>
      <c r="K219" s="582"/>
      <c r="L219" s="582"/>
      <c r="M219" s="582"/>
      <c r="N219" s="582"/>
      <c r="O219" s="582"/>
      <c r="P219" s="582"/>
      <c r="Q219" s="582"/>
      <c r="R219" s="582"/>
      <c r="S219" s="582"/>
      <c r="T219" s="582"/>
      <c r="U219" s="582"/>
      <c r="V219" s="582"/>
      <c r="W219" s="582"/>
      <c r="X219" s="582"/>
      <c r="Y219" s="582"/>
      <c r="Z219" s="582"/>
      <c r="AA219" s="582"/>
      <c r="AB219" s="582"/>
      <c r="AC219" s="582"/>
      <c r="AD219" s="582"/>
      <c r="AE219" s="582"/>
      <c r="AF219" s="582"/>
      <c r="AG219" s="582"/>
      <c r="AH219" s="582"/>
      <c r="AI219" s="582"/>
      <c r="AJ219" s="582"/>
      <c r="AK219" s="582"/>
      <c r="AL219" s="582"/>
      <c r="AM219" s="582"/>
      <c r="AN219" s="582"/>
      <c r="AO219" s="582"/>
      <c r="AP219" s="582"/>
      <c r="AQ219" s="582"/>
      <c r="AR219" s="582"/>
      <c r="AS219" s="582"/>
      <c r="AT219" s="582"/>
      <c r="AU219" s="582"/>
      <c r="AV219" s="582"/>
      <c r="AW219" s="582"/>
      <c r="AX219" s="582"/>
      <c r="AY219" s="582"/>
      <c r="AZ219" s="582"/>
      <c r="BA219" s="582"/>
      <c r="BB219" s="582"/>
      <c r="BC219" s="582"/>
      <c r="BD219" s="582"/>
      <c r="BE219" s="582"/>
      <c r="BF219" s="582"/>
      <c r="BG219" s="582"/>
      <c r="BH219" s="582"/>
      <c r="BI219" s="582"/>
      <c r="BJ219" s="582"/>
      <c r="BK219" s="582"/>
      <c r="BL219" s="582"/>
      <c r="BM219" s="582"/>
      <c r="BN219" s="582"/>
      <c r="BO219" s="582"/>
      <c r="BP219" s="582"/>
      <c r="BQ219" s="710"/>
    </row>
    <row r="220" spans="1:69">
      <c r="A220" s="582"/>
      <c r="B220" s="582"/>
      <c r="C220" s="582"/>
      <c r="D220" s="582"/>
      <c r="E220" s="582"/>
      <c r="F220" s="582"/>
      <c r="G220" s="582"/>
      <c r="H220" s="582"/>
      <c r="I220" s="582"/>
      <c r="J220" s="582"/>
      <c r="K220" s="582"/>
      <c r="L220" s="582"/>
      <c r="M220" s="582"/>
      <c r="N220" s="582"/>
      <c r="O220" s="582"/>
      <c r="P220" s="582"/>
      <c r="Q220" s="582"/>
      <c r="R220" s="582"/>
      <c r="S220" s="582"/>
      <c r="T220" s="582"/>
      <c r="U220" s="582"/>
      <c r="V220" s="582"/>
      <c r="W220" s="582"/>
      <c r="X220" s="582"/>
      <c r="Y220" s="582"/>
      <c r="Z220" s="582"/>
      <c r="AA220" s="582"/>
      <c r="AB220" s="582"/>
      <c r="AC220" s="582"/>
      <c r="AD220" s="582"/>
      <c r="AE220" s="582"/>
      <c r="AF220" s="582"/>
      <c r="AG220" s="582"/>
      <c r="AH220" s="582"/>
      <c r="AI220" s="582"/>
      <c r="AJ220" s="582"/>
      <c r="AK220" s="582"/>
      <c r="AL220" s="582"/>
      <c r="AM220" s="582"/>
      <c r="AN220" s="582"/>
      <c r="AO220" s="582"/>
      <c r="AP220" s="582"/>
      <c r="AQ220" s="582"/>
      <c r="AR220" s="582"/>
      <c r="AS220" s="582"/>
      <c r="AT220" s="582"/>
      <c r="AU220" s="582"/>
      <c r="AV220" s="582"/>
      <c r="AW220" s="582"/>
      <c r="AX220" s="582"/>
      <c r="AY220" s="582"/>
      <c r="AZ220" s="582"/>
      <c r="BA220" s="582"/>
      <c r="BB220" s="582"/>
      <c r="BC220" s="582"/>
      <c r="BD220" s="582"/>
      <c r="BE220" s="582"/>
      <c r="BF220" s="582"/>
      <c r="BG220" s="582"/>
      <c r="BH220" s="582"/>
      <c r="BI220" s="582"/>
      <c r="BJ220" s="582"/>
      <c r="BK220" s="582"/>
      <c r="BL220" s="582"/>
      <c r="BM220" s="582"/>
      <c r="BN220" s="582"/>
      <c r="BO220" s="582"/>
      <c r="BP220" s="582"/>
      <c r="BQ220" s="710"/>
    </row>
    <row r="221" spans="1:69">
      <c r="A221" s="582"/>
      <c r="B221" s="582"/>
      <c r="C221" s="582"/>
      <c r="D221" s="582"/>
      <c r="E221" s="582"/>
      <c r="F221" s="582"/>
      <c r="G221" s="582"/>
      <c r="H221" s="582"/>
      <c r="I221" s="582"/>
      <c r="J221" s="582"/>
      <c r="K221" s="582"/>
      <c r="L221" s="582"/>
      <c r="M221" s="582"/>
      <c r="N221" s="582"/>
      <c r="O221" s="582"/>
      <c r="P221" s="582"/>
      <c r="Q221" s="582"/>
      <c r="R221" s="582"/>
      <c r="S221" s="582"/>
      <c r="T221" s="582"/>
      <c r="U221" s="582"/>
      <c r="V221" s="582"/>
      <c r="W221" s="582"/>
      <c r="X221" s="582"/>
      <c r="Y221" s="582"/>
      <c r="Z221" s="582"/>
      <c r="AA221" s="582"/>
      <c r="AB221" s="582"/>
      <c r="AC221" s="582"/>
      <c r="AD221" s="582"/>
      <c r="AE221" s="582"/>
      <c r="AF221" s="582"/>
      <c r="AG221" s="582"/>
      <c r="AH221" s="582"/>
      <c r="AI221" s="582"/>
      <c r="AJ221" s="582"/>
      <c r="AK221" s="582"/>
      <c r="AL221" s="582"/>
      <c r="AM221" s="582"/>
      <c r="AN221" s="582"/>
      <c r="AO221" s="582"/>
      <c r="AP221" s="582"/>
      <c r="AQ221" s="582"/>
      <c r="AR221" s="582"/>
      <c r="AS221" s="582"/>
      <c r="AT221" s="582"/>
      <c r="AU221" s="582"/>
      <c r="AV221" s="582"/>
      <c r="AW221" s="582"/>
      <c r="AX221" s="582"/>
      <c r="AY221" s="582"/>
      <c r="AZ221" s="582"/>
      <c r="BA221" s="582"/>
      <c r="BB221" s="582"/>
      <c r="BC221" s="582"/>
      <c r="BD221" s="582"/>
      <c r="BE221" s="582"/>
      <c r="BF221" s="582"/>
      <c r="BG221" s="582"/>
      <c r="BH221" s="582"/>
      <c r="BI221" s="582"/>
      <c r="BJ221" s="582"/>
      <c r="BK221" s="582"/>
      <c r="BL221" s="582"/>
      <c r="BM221" s="582"/>
      <c r="BN221" s="582"/>
      <c r="BO221" s="582"/>
      <c r="BP221" s="582"/>
      <c r="BQ221" s="710"/>
    </row>
    <row r="222" spans="1:69">
      <c r="A222" s="582"/>
      <c r="B222" s="582"/>
      <c r="C222" s="582"/>
      <c r="D222" s="582"/>
      <c r="E222" s="582"/>
      <c r="F222" s="582"/>
      <c r="G222" s="582"/>
      <c r="H222" s="582"/>
      <c r="I222" s="582"/>
      <c r="J222" s="582"/>
      <c r="K222" s="582"/>
      <c r="L222" s="582"/>
      <c r="M222" s="582"/>
      <c r="N222" s="582"/>
      <c r="O222" s="582"/>
      <c r="P222" s="582"/>
      <c r="Q222" s="582"/>
      <c r="R222" s="582"/>
      <c r="S222" s="582"/>
      <c r="T222" s="582"/>
      <c r="U222" s="582"/>
      <c r="V222" s="582"/>
      <c r="W222" s="582"/>
      <c r="X222" s="582"/>
      <c r="Y222" s="582"/>
      <c r="Z222" s="582"/>
      <c r="AA222" s="582"/>
      <c r="AB222" s="582"/>
      <c r="AC222" s="582"/>
      <c r="AD222" s="582"/>
      <c r="AE222" s="582"/>
      <c r="AF222" s="582"/>
      <c r="AG222" s="582"/>
      <c r="AH222" s="582"/>
      <c r="AI222" s="582"/>
      <c r="AJ222" s="582"/>
      <c r="AK222" s="582"/>
      <c r="AL222" s="582"/>
      <c r="AM222" s="582"/>
      <c r="AN222" s="582"/>
      <c r="AO222" s="582"/>
      <c r="AP222" s="582"/>
      <c r="AQ222" s="582"/>
      <c r="AR222" s="582"/>
      <c r="AS222" s="582"/>
      <c r="AT222" s="582"/>
      <c r="AU222" s="582"/>
      <c r="AV222" s="582"/>
      <c r="AW222" s="582"/>
      <c r="AX222" s="582"/>
      <c r="AY222" s="582"/>
      <c r="AZ222" s="582"/>
      <c r="BA222" s="582"/>
      <c r="BB222" s="582"/>
      <c r="BC222" s="582"/>
      <c r="BD222" s="582"/>
      <c r="BE222" s="582"/>
      <c r="BF222" s="582"/>
      <c r="BG222" s="582"/>
      <c r="BH222" s="582"/>
      <c r="BI222" s="582"/>
      <c r="BJ222" s="582"/>
      <c r="BK222" s="582"/>
      <c r="BL222" s="582"/>
      <c r="BM222" s="582"/>
      <c r="BN222" s="582"/>
      <c r="BO222" s="582"/>
      <c r="BP222" s="582"/>
      <c r="BQ222" s="710"/>
    </row>
    <row r="223" spans="1:69">
      <c r="A223" s="582"/>
      <c r="B223" s="582"/>
      <c r="C223" s="582"/>
      <c r="D223" s="582"/>
      <c r="E223" s="582"/>
      <c r="F223" s="582"/>
      <c r="G223" s="582"/>
      <c r="H223" s="582"/>
      <c r="I223" s="582"/>
      <c r="J223" s="582"/>
      <c r="K223" s="582"/>
      <c r="L223" s="582"/>
      <c r="M223" s="582"/>
      <c r="N223" s="582"/>
      <c r="O223" s="582"/>
      <c r="P223" s="582"/>
      <c r="Q223" s="582"/>
      <c r="R223" s="582"/>
      <c r="S223" s="582"/>
      <c r="T223" s="582"/>
      <c r="U223" s="582"/>
      <c r="V223" s="582"/>
      <c r="W223" s="582"/>
      <c r="X223" s="582"/>
      <c r="Y223" s="582"/>
      <c r="Z223" s="582"/>
      <c r="AA223" s="582"/>
      <c r="AB223" s="582"/>
      <c r="AC223" s="582"/>
      <c r="AD223" s="582"/>
      <c r="AE223" s="582"/>
      <c r="AF223" s="582"/>
      <c r="AG223" s="582"/>
      <c r="AH223" s="582"/>
      <c r="AI223" s="582"/>
      <c r="AJ223" s="582"/>
      <c r="AK223" s="582"/>
      <c r="AL223" s="582"/>
      <c r="AM223" s="582"/>
      <c r="AN223" s="582"/>
      <c r="AO223" s="582"/>
      <c r="AP223" s="582"/>
      <c r="AQ223" s="582"/>
      <c r="AR223" s="582"/>
      <c r="AS223" s="582"/>
      <c r="AT223" s="582"/>
      <c r="AU223" s="582"/>
      <c r="AV223" s="582"/>
      <c r="AW223" s="582"/>
      <c r="AX223" s="582"/>
      <c r="AY223" s="582"/>
      <c r="AZ223" s="582"/>
      <c r="BA223" s="582"/>
      <c r="BB223" s="582"/>
      <c r="BC223" s="582"/>
      <c r="BD223" s="582"/>
      <c r="BE223" s="582"/>
      <c r="BF223" s="582"/>
      <c r="BG223" s="582"/>
      <c r="BH223" s="582"/>
      <c r="BI223" s="582"/>
      <c r="BJ223" s="582"/>
      <c r="BK223" s="582"/>
      <c r="BL223" s="582"/>
      <c r="BM223" s="582"/>
      <c r="BN223" s="582"/>
      <c r="BO223" s="582"/>
      <c r="BP223" s="582"/>
      <c r="BQ223" s="710"/>
    </row>
    <row r="224" spans="1:69">
      <c r="A224" s="582"/>
      <c r="B224" s="582"/>
      <c r="C224" s="582"/>
      <c r="D224" s="582"/>
      <c r="E224" s="582"/>
      <c r="F224" s="582"/>
      <c r="G224" s="582"/>
      <c r="H224" s="582"/>
      <c r="I224" s="582"/>
      <c r="J224" s="582"/>
      <c r="K224" s="582"/>
      <c r="L224" s="582"/>
      <c r="M224" s="582"/>
      <c r="N224" s="582"/>
      <c r="O224" s="582"/>
      <c r="P224" s="582"/>
      <c r="Q224" s="582"/>
      <c r="R224" s="582"/>
      <c r="S224" s="582"/>
      <c r="T224" s="582"/>
      <c r="U224" s="582"/>
      <c r="V224" s="582"/>
      <c r="W224" s="582"/>
      <c r="X224" s="582"/>
      <c r="Y224" s="582"/>
      <c r="Z224" s="582"/>
      <c r="AA224" s="582"/>
      <c r="AB224" s="582"/>
      <c r="AC224" s="582"/>
      <c r="AD224" s="582"/>
      <c r="AE224" s="582"/>
      <c r="AF224" s="582"/>
      <c r="AG224" s="582"/>
      <c r="AH224" s="582"/>
      <c r="AI224" s="582"/>
      <c r="AJ224" s="582"/>
      <c r="AK224" s="582"/>
      <c r="AL224" s="582"/>
      <c r="AM224" s="582"/>
      <c r="AN224" s="582"/>
      <c r="AO224" s="582"/>
      <c r="AP224" s="582"/>
      <c r="AQ224" s="582"/>
      <c r="AR224" s="582"/>
      <c r="AS224" s="582"/>
      <c r="AT224" s="582"/>
      <c r="AU224" s="582"/>
      <c r="AV224" s="582"/>
      <c r="AW224" s="582"/>
      <c r="AX224" s="582"/>
      <c r="AY224" s="582"/>
      <c r="AZ224" s="582"/>
      <c r="BA224" s="582"/>
      <c r="BB224" s="582"/>
      <c r="BC224" s="582"/>
      <c r="BD224" s="582"/>
      <c r="BE224" s="582"/>
      <c r="BF224" s="582"/>
      <c r="BG224" s="582"/>
      <c r="BH224" s="582"/>
      <c r="BI224" s="582"/>
      <c r="BJ224" s="582"/>
      <c r="BK224" s="582"/>
      <c r="BL224" s="582"/>
      <c r="BM224" s="582"/>
      <c r="BN224" s="582"/>
      <c r="BO224" s="582"/>
      <c r="BP224" s="582"/>
      <c r="BQ224" s="710"/>
    </row>
    <row r="225" spans="1:69">
      <c r="A225" s="582"/>
      <c r="B225" s="582"/>
      <c r="C225" s="582"/>
      <c r="D225" s="582"/>
      <c r="E225" s="582"/>
      <c r="F225" s="582"/>
      <c r="G225" s="582"/>
      <c r="H225" s="582"/>
      <c r="I225" s="582"/>
      <c r="J225" s="582"/>
      <c r="K225" s="582"/>
      <c r="L225" s="582"/>
      <c r="M225" s="582"/>
      <c r="N225" s="582"/>
      <c r="O225" s="582"/>
      <c r="P225" s="582"/>
      <c r="Q225" s="582"/>
      <c r="R225" s="582"/>
      <c r="S225" s="582"/>
      <c r="T225" s="582"/>
      <c r="U225" s="582"/>
      <c r="V225" s="582"/>
      <c r="W225" s="582"/>
      <c r="X225" s="582"/>
      <c r="Y225" s="582"/>
      <c r="Z225" s="582"/>
      <c r="AA225" s="582"/>
      <c r="AB225" s="582"/>
      <c r="AC225" s="582"/>
      <c r="AD225" s="582"/>
      <c r="AE225" s="582"/>
      <c r="AF225" s="582"/>
      <c r="AG225" s="582"/>
      <c r="AH225" s="582"/>
      <c r="AI225" s="582"/>
      <c r="AJ225" s="582"/>
      <c r="AK225" s="582"/>
      <c r="AL225" s="582"/>
      <c r="AM225" s="582"/>
      <c r="AN225" s="582"/>
      <c r="AO225" s="582"/>
      <c r="AP225" s="582"/>
      <c r="AQ225" s="582"/>
      <c r="AR225" s="582"/>
      <c r="AS225" s="582"/>
      <c r="AT225" s="582"/>
      <c r="AU225" s="582"/>
      <c r="AV225" s="582"/>
      <c r="AW225" s="582"/>
      <c r="AX225" s="582"/>
      <c r="AY225" s="582"/>
      <c r="AZ225" s="582"/>
      <c r="BA225" s="582"/>
      <c r="BB225" s="582"/>
      <c r="BC225" s="582"/>
      <c r="BD225" s="582"/>
      <c r="BE225" s="582"/>
      <c r="BF225" s="582"/>
      <c r="BG225" s="582"/>
      <c r="BH225" s="582"/>
      <c r="BI225" s="582"/>
      <c r="BJ225" s="582"/>
      <c r="BK225" s="582"/>
      <c r="BL225" s="582"/>
      <c r="BM225" s="582"/>
      <c r="BN225" s="582"/>
      <c r="BO225" s="582"/>
      <c r="BP225" s="582"/>
      <c r="BQ225" s="710"/>
    </row>
    <row r="226" spans="1:69">
      <c r="A226" s="582"/>
      <c r="B226" s="582"/>
      <c r="C226" s="582"/>
      <c r="D226" s="582"/>
      <c r="E226" s="582"/>
      <c r="F226" s="582"/>
      <c r="G226" s="582"/>
      <c r="H226" s="582"/>
      <c r="I226" s="582"/>
      <c r="J226" s="582"/>
      <c r="K226" s="582"/>
      <c r="L226" s="582"/>
      <c r="M226" s="582"/>
      <c r="N226" s="582"/>
      <c r="O226" s="582"/>
      <c r="P226" s="582"/>
      <c r="Q226" s="582"/>
      <c r="R226" s="582"/>
      <c r="S226" s="582"/>
      <c r="T226" s="582"/>
      <c r="U226" s="582"/>
      <c r="V226" s="582"/>
      <c r="W226" s="582"/>
      <c r="X226" s="582"/>
      <c r="Y226" s="582"/>
      <c r="Z226" s="582"/>
      <c r="AA226" s="582"/>
      <c r="AB226" s="582"/>
      <c r="AC226" s="582"/>
      <c r="AD226" s="582"/>
      <c r="AE226" s="582"/>
      <c r="AF226" s="582"/>
      <c r="AG226" s="582"/>
      <c r="AH226" s="582"/>
      <c r="AI226" s="582"/>
      <c r="AJ226" s="582"/>
      <c r="AK226" s="582"/>
      <c r="AL226" s="582"/>
      <c r="AM226" s="582"/>
      <c r="AN226" s="582"/>
      <c r="AO226" s="582"/>
      <c r="AP226" s="582"/>
      <c r="AQ226" s="582"/>
      <c r="AR226" s="582"/>
      <c r="AS226" s="582"/>
      <c r="AT226" s="582"/>
      <c r="AU226" s="582"/>
      <c r="AV226" s="582"/>
      <c r="AW226" s="582"/>
      <c r="AX226" s="582"/>
      <c r="AY226" s="582"/>
      <c r="AZ226" s="582"/>
      <c r="BA226" s="582"/>
      <c r="BB226" s="582"/>
      <c r="BC226" s="582"/>
      <c r="BD226" s="582"/>
      <c r="BE226" s="582"/>
      <c r="BF226" s="582"/>
      <c r="BG226" s="582"/>
      <c r="BH226" s="582"/>
      <c r="BI226" s="582"/>
      <c r="BJ226" s="582"/>
      <c r="BK226" s="582"/>
      <c r="BL226" s="582"/>
      <c r="BM226" s="582"/>
      <c r="BN226" s="582"/>
      <c r="BO226" s="582"/>
      <c r="BP226" s="582"/>
      <c r="BQ226" s="710"/>
    </row>
    <row r="227" spans="1:69">
      <c r="A227" s="582"/>
      <c r="B227" s="582"/>
      <c r="C227" s="582"/>
      <c r="D227" s="582"/>
      <c r="E227" s="582"/>
      <c r="F227" s="582"/>
      <c r="G227" s="582"/>
      <c r="H227" s="582"/>
      <c r="I227" s="582"/>
      <c r="J227" s="582"/>
      <c r="K227" s="582"/>
      <c r="L227" s="582"/>
      <c r="M227" s="582"/>
      <c r="N227" s="582"/>
      <c r="O227" s="582"/>
      <c r="P227" s="582"/>
      <c r="Q227" s="582"/>
      <c r="R227" s="582"/>
      <c r="S227" s="582"/>
      <c r="T227" s="582"/>
      <c r="U227" s="582"/>
      <c r="V227" s="582"/>
      <c r="W227" s="582"/>
      <c r="X227" s="582"/>
      <c r="Y227" s="582"/>
      <c r="Z227" s="582"/>
      <c r="AA227" s="582"/>
      <c r="AB227" s="582"/>
      <c r="AC227" s="582"/>
      <c r="AD227" s="582"/>
      <c r="AE227" s="582"/>
      <c r="AF227" s="582"/>
      <c r="AG227" s="582"/>
      <c r="AH227" s="582"/>
      <c r="AI227" s="582"/>
      <c r="AJ227" s="582"/>
      <c r="AK227" s="582"/>
      <c r="AL227" s="582"/>
      <c r="AM227" s="582"/>
      <c r="AN227" s="582"/>
      <c r="AO227" s="582"/>
      <c r="AP227" s="582"/>
      <c r="AQ227" s="582"/>
      <c r="AR227" s="582"/>
      <c r="AS227" s="582"/>
      <c r="AT227" s="582"/>
      <c r="AU227" s="582"/>
      <c r="AV227" s="582"/>
      <c r="AW227" s="582"/>
      <c r="AX227" s="582"/>
      <c r="AY227" s="582"/>
      <c r="AZ227" s="582"/>
      <c r="BA227" s="582"/>
      <c r="BB227" s="582"/>
      <c r="BC227" s="582"/>
      <c r="BD227" s="582"/>
      <c r="BE227" s="582"/>
      <c r="BF227" s="582"/>
      <c r="BG227" s="582"/>
      <c r="BH227" s="582"/>
      <c r="BI227" s="582"/>
      <c r="BJ227" s="582"/>
      <c r="BK227" s="582"/>
      <c r="BL227" s="582"/>
      <c r="BM227" s="582"/>
      <c r="BN227" s="582"/>
      <c r="BO227" s="582"/>
      <c r="BP227" s="582"/>
      <c r="BQ227" s="710"/>
    </row>
    <row r="228" spans="1:69">
      <c r="A228" s="582"/>
      <c r="B228" s="582"/>
      <c r="C228" s="582"/>
      <c r="D228" s="582"/>
      <c r="E228" s="582"/>
      <c r="F228" s="582"/>
      <c r="G228" s="582"/>
      <c r="H228" s="582"/>
      <c r="I228" s="582"/>
      <c r="J228" s="582"/>
      <c r="K228" s="582"/>
      <c r="L228" s="582"/>
      <c r="M228" s="582"/>
      <c r="N228" s="582"/>
      <c r="O228" s="582"/>
      <c r="P228" s="582"/>
      <c r="Q228" s="582"/>
      <c r="R228" s="582"/>
      <c r="S228" s="582"/>
      <c r="T228" s="582"/>
      <c r="U228" s="582"/>
      <c r="V228" s="582"/>
      <c r="W228" s="582"/>
      <c r="X228" s="582"/>
      <c r="Y228" s="582"/>
      <c r="Z228" s="582"/>
      <c r="AA228" s="582"/>
      <c r="AB228" s="582"/>
      <c r="AC228" s="582"/>
      <c r="AD228" s="582"/>
      <c r="AE228" s="582"/>
      <c r="AF228" s="582"/>
      <c r="AG228" s="582"/>
      <c r="AH228" s="582"/>
      <c r="AI228" s="582"/>
      <c r="AJ228" s="582"/>
      <c r="AK228" s="582"/>
      <c r="AL228" s="582"/>
      <c r="AM228" s="582"/>
      <c r="AN228" s="582"/>
      <c r="AO228" s="582"/>
      <c r="AP228" s="582"/>
      <c r="AQ228" s="582"/>
      <c r="AR228" s="582"/>
      <c r="AS228" s="582"/>
      <c r="AT228" s="582"/>
      <c r="AU228" s="582"/>
      <c r="AV228" s="582"/>
      <c r="AW228" s="582"/>
      <c r="AX228" s="582"/>
      <c r="AY228" s="582"/>
      <c r="AZ228" s="582"/>
      <c r="BA228" s="582"/>
      <c r="BB228" s="582"/>
      <c r="BC228" s="582"/>
      <c r="BD228" s="582"/>
      <c r="BE228" s="582"/>
      <c r="BF228" s="582"/>
      <c r="BG228" s="582"/>
      <c r="BH228" s="582"/>
      <c r="BI228" s="582"/>
      <c r="BJ228" s="582"/>
      <c r="BK228" s="582"/>
      <c r="BL228" s="582"/>
      <c r="BM228" s="582"/>
      <c r="BN228" s="582"/>
      <c r="BO228" s="582"/>
      <c r="BP228" s="582"/>
      <c r="BQ228" s="710"/>
    </row>
    <row r="229" spans="1:69">
      <c r="A229" s="582"/>
      <c r="B229" s="582"/>
      <c r="C229" s="582"/>
      <c r="D229" s="582"/>
      <c r="E229" s="582"/>
      <c r="F229" s="582"/>
      <c r="G229" s="582"/>
      <c r="H229" s="582"/>
      <c r="I229" s="582"/>
      <c r="J229" s="582"/>
      <c r="K229" s="582"/>
      <c r="L229" s="582"/>
      <c r="M229" s="582"/>
      <c r="N229" s="582"/>
      <c r="O229" s="582"/>
      <c r="P229" s="582"/>
      <c r="Q229" s="582"/>
      <c r="R229" s="582"/>
      <c r="S229" s="582"/>
      <c r="T229" s="582"/>
      <c r="U229" s="582"/>
      <c r="V229" s="582"/>
      <c r="W229" s="582"/>
      <c r="X229" s="582"/>
      <c r="Y229" s="582"/>
      <c r="Z229" s="582"/>
      <c r="AA229" s="582"/>
      <c r="AB229" s="582"/>
      <c r="AC229" s="582"/>
      <c r="AD229" s="582"/>
      <c r="AE229" s="582"/>
      <c r="AF229" s="582"/>
      <c r="AG229" s="582"/>
      <c r="AH229" s="582"/>
      <c r="AI229" s="582"/>
      <c r="AJ229" s="582"/>
      <c r="AK229" s="582"/>
      <c r="AL229" s="582"/>
      <c r="AM229" s="582"/>
      <c r="AN229" s="582"/>
      <c r="AO229" s="582"/>
      <c r="AP229" s="582"/>
      <c r="AQ229" s="582"/>
      <c r="AR229" s="582"/>
      <c r="AS229" s="582"/>
      <c r="AT229" s="582"/>
      <c r="AU229" s="582"/>
      <c r="AV229" s="582"/>
      <c r="AW229" s="582"/>
      <c r="AX229" s="582"/>
      <c r="AY229" s="582"/>
      <c r="AZ229" s="582"/>
      <c r="BA229" s="582"/>
      <c r="BB229" s="582"/>
      <c r="BC229" s="582"/>
      <c r="BD229" s="582"/>
      <c r="BE229" s="582"/>
      <c r="BF229" s="582"/>
      <c r="BG229" s="582"/>
      <c r="BH229" s="582"/>
      <c r="BI229" s="582"/>
      <c r="BJ229" s="582"/>
      <c r="BK229" s="582"/>
      <c r="BL229" s="582"/>
      <c r="BM229" s="582"/>
      <c r="BN229" s="582"/>
      <c r="BO229" s="582"/>
      <c r="BP229" s="582"/>
      <c r="BQ229" s="710"/>
    </row>
    <row r="230" spans="1:69">
      <c r="A230" s="582"/>
      <c r="B230" s="582"/>
      <c r="C230" s="582"/>
      <c r="D230" s="582"/>
      <c r="E230" s="582"/>
      <c r="F230" s="582"/>
      <c r="G230" s="582"/>
      <c r="H230" s="582"/>
      <c r="I230" s="582"/>
      <c r="J230" s="582"/>
      <c r="K230" s="582"/>
      <c r="L230" s="582"/>
      <c r="M230" s="582"/>
      <c r="N230" s="582"/>
      <c r="O230" s="582"/>
      <c r="P230" s="582"/>
      <c r="Q230" s="582"/>
      <c r="R230" s="582"/>
      <c r="S230" s="582"/>
      <c r="T230" s="582"/>
      <c r="U230" s="582"/>
      <c r="V230" s="582"/>
      <c r="W230" s="582"/>
      <c r="X230" s="582"/>
      <c r="Y230" s="582"/>
      <c r="Z230" s="582"/>
      <c r="AA230" s="582"/>
      <c r="AB230" s="582"/>
      <c r="AC230" s="582"/>
      <c r="AD230" s="582"/>
      <c r="AE230" s="582"/>
      <c r="AF230" s="582"/>
      <c r="AG230" s="582"/>
      <c r="AH230" s="582"/>
      <c r="AI230" s="582"/>
      <c r="AJ230" s="582"/>
      <c r="AK230" s="582"/>
      <c r="AL230" s="582"/>
      <c r="AM230" s="582"/>
      <c r="AN230" s="582"/>
      <c r="AO230" s="582"/>
      <c r="AP230" s="582"/>
      <c r="AQ230" s="582"/>
      <c r="AR230" s="582"/>
      <c r="AS230" s="582"/>
      <c r="AT230" s="582"/>
      <c r="AU230" s="582"/>
      <c r="AV230" s="582"/>
      <c r="AW230" s="582"/>
      <c r="AX230" s="582"/>
      <c r="AY230" s="582"/>
      <c r="AZ230" s="582"/>
      <c r="BA230" s="582"/>
      <c r="BB230" s="582"/>
      <c r="BC230" s="582"/>
      <c r="BD230" s="582"/>
      <c r="BE230" s="582"/>
      <c r="BF230" s="582"/>
      <c r="BG230" s="582"/>
      <c r="BH230" s="582"/>
      <c r="BI230" s="582"/>
      <c r="BJ230" s="582"/>
      <c r="BK230" s="582"/>
      <c r="BL230" s="582"/>
      <c r="BM230" s="582"/>
      <c r="BN230" s="582"/>
      <c r="BO230" s="582"/>
      <c r="BP230" s="582"/>
      <c r="BQ230" s="710"/>
    </row>
    <row r="231" spans="1:69">
      <c r="A231" s="582"/>
      <c r="B231" s="582"/>
      <c r="C231" s="582"/>
      <c r="D231" s="582"/>
      <c r="E231" s="582"/>
      <c r="F231" s="582"/>
      <c r="G231" s="582"/>
      <c r="H231" s="582"/>
      <c r="I231" s="582"/>
      <c r="J231" s="582"/>
      <c r="K231" s="582"/>
      <c r="L231" s="582"/>
      <c r="M231" s="582"/>
      <c r="N231" s="582"/>
      <c r="O231" s="582"/>
      <c r="P231" s="582"/>
      <c r="Q231" s="582"/>
      <c r="R231" s="582"/>
      <c r="S231" s="582"/>
      <c r="T231" s="582"/>
      <c r="U231" s="582"/>
      <c r="V231" s="582"/>
      <c r="W231" s="582"/>
      <c r="X231" s="582"/>
      <c r="Y231" s="582"/>
      <c r="Z231" s="582"/>
      <c r="AA231" s="582"/>
      <c r="AB231" s="582"/>
      <c r="AC231" s="582"/>
      <c r="AD231" s="582"/>
      <c r="AE231" s="582"/>
      <c r="AF231" s="582"/>
      <c r="AG231" s="582"/>
      <c r="AH231" s="582"/>
      <c r="AI231" s="582"/>
      <c r="AJ231" s="582"/>
      <c r="AK231" s="582"/>
      <c r="AL231" s="582"/>
      <c r="AM231" s="582"/>
      <c r="AN231" s="582"/>
      <c r="AO231" s="582"/>
      <c r="AP231" s="582"/>
      <c r="AQ231" s="582"/>
      <c r="AR231" s="582"/>
      <c r="AS231" s="582"/>
      <c r="AT231" s="582"/>
      <c r="AU231" s="582"/>
      <c r="AV231" s="582"/>
      <c r="AW231" s="582"/>
      <c r="AX231" s="582"/>
      <c r="AY231" s="582"/>
      <c r="AZ231" s="582"/>
      <c r="BA231" s="582"/>
      <c r="BB231" s="582"/>
      <c r="BC231" s="582"/>
      <c r="BD231" s="582"/>
      <c r="BE231" s="582"/>
      <c r="BF231" s="582"/>
      <c r="BG231" s="582"/>
      <c r="BH231" s="582"/>
      <c r="BI231" s="582"/>
      <c r="BJ231" s="582"/>
      <c r="BK231" s="582"/>
      <c r="BL231" s="582"/>
      <c r="BM231" s="582"/>
      <c r="BN231" s="582"/>
      <c r="BO231" s="582"/>
      <c r="BP231" s="582"/>
      <c r="BQ231" s="710"/>
    </row>
    <row r="232" spans="1:69">
      <c r="A232" s="582"/>
      <c r="B232" s="582"/>
      <c r="C232" s="582"/>
      <c r="D232" s="582"/>
      <c r="E232" s="582"/>
      <c r="F232" s="582"/>
      <c r="G232" s="582"/>
      <c r="H232" s="582"/>
      <c r="I232" s="582"/>
      <c r="J232" s="582"/>
      <c r="K232" s="582"/>
      <c r="L232" s="582"/>
      <c r="M232" s="582"/>
      <c r="N232" s="582"/>
      <c r="O232" s="582"/>
      <c r="P232" s="582"/>
      <c r="Q232" s="582"/>
      <c r="R232" s="582"/>
      <c r="S232" s="582"/>
      <c r="T232" s="582"/>
      <c r="U232" s="582"/>
      <c r="V232" s="582"/>
      <c r="W232" s="582"/>
      <c r="X232" s="582"/>
      <c r="Y232" s="582"/>
      <c r="Z232" s="582"/>
      <c r="AA232" s="582"/>
      <c r="AB232" s="582"/>
      <c r="AC232" s="582"/>
      <c r="AD232" s="582"/>
      <c r="AE232" s="582"/>
      <c r="AF232" s="582"/>
      <c r="AG232" s="582"/>
      <c r="AH232" s="582"/>
      <c r="AI232" s="582"/>
      <c r="AJ232" s="582"/>
      <c r="AK232" s="582"/>
      <c r="AL232" s="582"/>
      <c r="AM232" s="582"/>
      <c r="AN232" s="582"/>
      <c r="AO232" s="582"/>
      <c r="AP232" s="582"/>
      <c r="AQ232" s="582"/>
      <c r="AR232" s="582"/>
      <c r="AS232" s="582"/>
      <c r="AT232" s="582"/>
      <c r="AU232" s="582"/>
      <c r="AV232" s="582"/>
      <c r="AW232" s="582"/>
      <c r="AX232" s="582"/>
      <c r="AY232" s="582"/>
      <c r="AZ232" s="582"/>
      <c r="BA232" s="582"/>
      <c r="BB232" s="582"/>
      <c r="BC232" s="582"/>
      <c r="BD232" s="582"/>
      <c r="BE232" s="582"/>
      <c r="BF232" s="582"/>
      <c r="BG232" s="582"/>
      <c r="BH232" s="582"/>
      <c r="BI232" s="582"/>
      <c r="BJ232" s="582"/>
      <c r="BK232" s="582"/>
      <c r="BL232" s="582"/>
      <c r="BM232" s="582"/>
      <c r="BN232" s="582"/>
      <c r="BO232" s="582"/>
      <c r="BP232" s="582"/>
      <c r="BQ232" s="710"/>
    </row>
    <row r="233" spans="1:69">
      <c r="A233" s="582"/>
      <c r="B233" s="582"/>
      <c r="C233" s="582"/>
      <c r="D233" s="582"/>
      <c r="E233" s="582"/>
      <c r="F233" s="582"/>
      <c r="G233" s="582"/>
      <c r="H233" s="582"/>
      <c r="I233" s="582"/>
      <c r="J233" s="582"/>
      <c r="K233" s="582"/>
      <c r="L233" s="582"/>
      <c r="M233" s="582"/>
      <c r="N233" s="582"/>
      <c r="O233" s="582"/>
      <c r="P233" s="582"/>
      <c r="Q233" s="582"/>
      <c r="R233" s="582"/>
      <c r="S233" s="582"/>
      <c r="T233" s="582"/>
      <c r="U233" s="582"/>
      <c r="V233" s="582"/>
      <c r="W233" s="582"/>
      <c r="X233" s="582"/>
      <c r="Y233" s="582"/>
      <c r="Z233" s="582"/>
      <c r="AA233" s="582"/>
      <c r="AB233" s="582"/>
      <c r="AC233" s="582"/>
      <c r="AD233" s="582"/>
      <c r="AE233" s="582"/>
      <c r="AF233" s="582"/>
      <c r="AG233" s="582"/>
      <c r="AH233" s="582"/>
      <c r="AI233" s="582"/>
      <c r="AJ233" s="582"/>
      <c r="AK233" s="582"/>
      <c r="AL233" s="582"/>
      <c r="AM233" s="582"/>
      <c r="AN233" s="582"/>
      <c r="AO233" s="582"/>
      <c r="AP233" s="582"/>
      <c r="AQ233" s="582"/>
      <c r="AR233" s="582"/>
      <c r="AS233" s="582"/>
      <c r="AT233" s="582"/>
      <c r="AU233" s="582"/>
      <c r="AV233" s="582"/>
      <c r="AW233" s="582"/>
      <c r="AX233" s="582"/>
      <c r="AY233" s="582"/>
      <c r="AZ233" s="582"/>
      <c r="BA233" s="582"/>
      <c r="BB233" s="582"/>
      <c r="BC233" s="582"/>
      <c r="BD233" s="582"/>
      <c r="BE233" s="582"/>
      <c r="BF233" s="582"/>
      <c r="BG233" s="582"/>
      <c r="BH233" s="582"/>
      <c r="BI233" s="582"/>
      <c r="BJ233" s="582"/>
      <c r="BK233" s="582"/>
      <c r="BL233" s="582"/>
      <c r="BM233" s="582"/>
      <c r="BN233" s="582"/>
      <c r="BO233" s="582"/>
      <c r="BP233" s="582"/>
      <c r="BQ233" s="710"/>
    </row>
    <row r="234" spans="1:69">
      <c r="A234" s="582"/>
      <c r="B234" s="582"/>
      <c r="C234" s="582"/>
      <c r="D234" s="582"/>
      <c r="E234" s="582"/>
      <c r="F234" s="582"/>
      <c r="G234" s="582"/>
      <c r="H234" s="582"/>
      <c r="I234" s="582"/>
      <c r="J234" s="582"/>
      <c r="K234" s="582"/>
      <c r="L234" s="582"/>
      <c r="M234" s="582"/>
      <c r="N234" s="582"/>
      <c r="O234" s="582"/>
      <c r="P234" s="582"/>
      <c r="Q234" s="582"/>
      <c r="R234" s="582"/>
      <c r="S234" s="582"/>
      <c r="T234" s="582"/>
      <c r="U234" s="582"/>
      <c r="V234" s="582"/>
      <c r="W234" s="582"/>
      <c r="X234" s="582"/>
      <c r="Y234" s="582"/>
      <c r="Z234" s="582"/>
      <c r="AA234" s="582"/>
      <c r="AB234" s="582"/>
      <c r="AC234" s="582"/>
      <c r="AD234" s="582"/>
      <c r="AE234" s="582"/>
      <c r="AF234" s="582"/>
      <c r="AG234" s="582"/>
      <c r="AH234" s="582"/>
      <c r="AI234" s="582"/>
      <c r="AJ234" s="582"/>
      <c r="AK234" s="582"/>
      <c r="AL234" s="582"/>
      <c r="AM234" s="582"/>
      <c r="AN234" s="582"/>
      <c r="AO234" s="582"/>
      <c r="AP234" s="582"/>
      <c r="AQ234" s="582"/>
      <c r="AR234" s="582"/>
      <c r="AS234" s="582"/>
      <c r="AT234" s="582"/>
      <c r="AU234" s="582"/>
      <c r="AV234" s="582"/>
      <c r="AW234" s="582"/>
      <c r="AX234" s="582"/>
      <c r="AY234" s="582"/>
      <c r="AZ234" s="582"/>
      <c r="BA234" s="582"/>
      <c r="BB234" s="582"/>
      <c r="BC234" s="582"/>
      <c r="BD234" s="582"/>
      <c r="BE234" s="582"/>
      <c r="BF234" s="582"/>
      <c r="BG234" s="582"/>
      <c r="BH234" s="582"/>
      <c r="BI234" s="582"/>
      <c r="BJ234" s="582"/>
      <c r="BK234" s="582"/>
      <c r="BL234" s="582"/>
      <c r="BM234" s="582"/>
      <c r="BN234" s="582"/>
      <c r="BO234" s="582"/>
      <c r="BP234" s="582"/>
      <c r="BQ234" s="710"/>
    </row>
    <row r="235" spans="1:69">
      <c r="A235" s="582"/>
      <c r="B235" s="582"/>
      <c r="C235" s="582"/>
      <c r="D235" s="582"/>
      <c r="E235" s="582"/>
      <c r="F235" s="582"/>
      <c r="G235" s="582"/>
      <c r="H235" s="582"/>
      <c r="I235" s="582"/>
      <c r="J235" s="582"/>
      <c r="K235" s="582"/>
      <c r="L235" s="582"/>
      <c r="M235" s="582"/>
      <c r="N235" s="582"/>
      <c r="O235" s="582"/>
      <c r="P235" s="582"/>
      <c r="Q235" s="582"/>
      <c r="R235" s="582"/>
      <c r="S235" s="582"/>
      <c r="T235" s="582"/>
      <c r="U235" s="582"/>
      <c r="V235" s="582"/>
      <c r="W235" s="582"/>
      <c r="X235" s="582"/>
      <c r="Y235" s="582"/>
      <c r="Z235" s="582"/>
      <c r="AA235" s="582"/>
      <c r="AB235" s="582"/>
      <c r="AC235" s="582"/>
      <c r="AD235" s="582"/>
      <c r="AE235" s="582"/>
      <c r="AF235" s="582"/>
      <c r="AG235" s="582"/>
      <c r="AH235" s="582"/>
      <c r="AI235" s="582"/>
      <c r="AJ235" s="582"/>
      <c r="AK235" s="582"/>
      <c r="AL235" s="582"/>
      <c r="AM235" s="582"/>
      <c r="AN235" s="582"/>
      <c r="AO235" s="582"/>
      <c r="AP235" s="582"/>
      <c r="AQ235" s="582"/>
      <c r="AR235" s="582"/>
      <c r="AS235" s="582"/>
      <c r="AT235" s="582"/>
      <c r="AU235" s="582"/>
      <c r="AV235" s="582"/>
      <c r="AW235" s="582"/>
      <c r="AX235" s="582"/>
      <c r="AY235" s="582"/>
      <c r="AZ235" s="582"/>
      <c r="BA235" s="582"/>
      <c r="BB235" s="582"/>
      <c r="BC235" s="582"/>
      <c r="BD235" s="582"/>
      <c r="BE235" s="582"/>
      <c r="BF235" s="582"/>
      <c r="BG235" s="582"/>
      <c r="BH235" s="582"/>
      <c r="BI235" s="582"/>
      <c r="BJ235" s="582"/>
      <c r="BK235" s="582"/>
      <c r="BL235" s="582"/>
      <c r="BM235" s="582"/>
      <c r="BN235" s="582"/>
      <c r="BO235" s="582"/>
      <c r="BP235" s="582"/>
      <c r="BQ235" s="710"/>
    </row>
    <row r="236" spans="1:69">
      <c r="A236" s="582"/>
      <c r="B236" s="582"/>
      <c r="C236" s="582"/>
      <c r="D236" s="582"/>
      <c r="E236" s="582"/>
      <c r="F236" s="582"/>
      <c r="G236" s="582"/>
      <c r="H236" s="582"/>
      <c r="I236" s="582"/>
      <c r="J236" s="582"/>
      <c r="K236" s="582"/>
      <c r="L236" s="582"/>
      <c r="M236" s="582"/>
      <c r="N236" s="582"/>
      <c r="O236" s="582"/>
      <c r="P236" s="582"/>
      <c r="Q236" s="582"/>
      <c r="R236" s="582"/>
      <c r="S236" s="582"/>
      <c r="T236" s="582"/>
      <c r="U236" s="582"/>
      <c r="V236" s="582"/>
      <c r="W236" s="582"/>
      <c r="X236" s="582"/>
      <c r="Y236" s="582"/>
      <c r="Z236" s="582"/>
      <c r="AA236" s="582"/>
      <c r="AB236" s="582"/>
      <c r="AC236" s="582"/>
      <c r="AD236" s="582"/>
      <c r="AE236" s="582"/>
      <c r="AF236" s="582"/>
      <c r="AG236" s="582"/>
      <c r="AH236" s="582"/>
      <c r="AI236" s="582"/>
      <c r="AJ236" s="582"/>
      <c r="AK236" s="582"/>
      <c r="AL236" s="582"/>
      <c r="AM236" s="582"/>
      <c r="AN236" s="582"/>
      <c r="AO236" s="582"/>
      <c r="AP236" s="582"/>
      <c r="AQ236" s="582"/>
      <c r="AR236" s="582"/>
      <c r="AS236" s="582"/>
      <c r="AT236" s="582"/>
      <c r="AU236" s="582"/>
      <c r="AV236" s="582"/>
      <c r="AW236" s="582"/>
      <c r="AX236" s="582"/>
      <c r="AY236" s="582"/>
      <c r="AZ236" s="582"/>
      <c r="BA236" s="582"/>
      <c r="BB236" s="582"/>
      <c r="BC236" s="582"/>
      <c r="BD236" s="582"/>
      <c r="BE236" s="582"/>
      <c r="BF236" s="582"/>
      <c r="BG236" s="582"/>
      <c r="BH236" s="582"/>
      <c r="BI236" s="582"/>
      <c r="BJ236" s="582"/>
      <c r="BK236" s="582"/>
      <c r="BL236" s="582"/>
      <c r="BM236" s="582"/>
      <c r="BN236" s="582"/>
      <c r="BO236" s="582"/>
      <c r="BP236" s="582"/>
      <c r="BQ236" s="710"/>
    </row>
    <row r="237" spans="1:69">
      <c r="A237" s="582"/>
      <c r="B237" s="582"/>
      <c r="C237" s="582"/>
      <c r="D237" s="582"/>
      <c r="E237" s="582"/>
      <c r="F237" s="582"/>
      <c r="G237" s="582"/>
      <c r="H237" s="582"/>
      <c r="I237" s="582"/>
      <c r="J237" s="582"/>
      <c r="K237" s="582"/>
      <c r="L237" s="582"/>
      <c r="M237" s="582"/>
      <c r="N237" s="582"/>
      <c r="O237" s="582"/>
      <c r="P237" s="582"/>
      <c r="Q237" s="582"/>
      <c r="R237" s="582"/>
      <c r="S237" s="582"/>
      <c r="T237" s="582"/>
      <c r="U237" s="582"/>
      <c r="V237" s="582"/>
      <c r="W237" s="582"/>
      <c r="X237" s="582"/>
      <c r="Y237" s="582"/>
      <c r="Z237" s="582"/>
      <c r="AA237" s="582"/>
      <c r="AB237" s="582"/>
      <c r="AC237" s="582"/>
      <c r="AD237" s="582"/>
      <c r="AE237" s="582"/>
      <c r="AF237" s="582"/>
      <c r="AG237" s="582"/>
      <c r="AH237" s="582"/>
      <c r="AI237" s="582"/>
      <c r="AJ237" s="582"/>
      <c r="AK237" s="582"/>
      <c r="AL237" s="582"/>
      <c r="AM237" s="582"/>
      <c r="AN237" s="582"/>
      <c r="AO237" s="582"/>
      <c r="AP237" s="582"/>
      <c r="AQ237" s="582"/>
      <c r="AR237" s="582"/>
      <c r="AS237" s="582"/>
      <c r="AT237" s="582"/>
      <c r="AU237" s="582"/>
      <c r="AV237" s="582"/>
      <c r="AW237" s="582"/>
      <c r="AX237" s="582"/>
      <c r="AY237" s="582"/>
      <c r="AZ237" s="582"/>
      <c r="BA237" s="582"/>
      <c r="BB237" s="582"/>
      <c r="BC237" s="582"/>
      <c r="BD237" s="582"/>
      <c r="BE237" s="582"/>
      <c r="BF237" s="582"/>
      <c r="BG237" s="582"/>
      <c r="BH237" s="582"/>
      <c r="BI237" s="582"/>
      <c r="BJ237" s="582"/>
      <c r="BK237" s="582"/>
      <c r="BL237" s="582"/>
      <c r="BM237" s="582"/>
      <c r="BN237" s="582"/>
      <c r="BO237" s="582"/>
      <c r="BP237" s="582"/>
      <c r="BQ237" s="710"/>
    </row>
    <row r="238" spans="1:69">
      <c r="A238" s="582"/>
      <c r="B238" s="582"/>
      <c r="C238" s="582"/>
      <c r="D238" s="582"/>
      <c r="E238" s="582"/>
      <c r="F238" s="582"/>
      <c r="G238" s="582"/>
      <c r="H238" s="582"/>
      <c r="I238" s="582"/>
      <c r="J238" s="582"/>
      <c r="K238" s="582"/>
      <c r="L238" s="582"/>
      <c r="M238" s="582"/>
      <c r="N238" s="582"/>
      <c r="O238" s="582"/>
      <c r="P238" s="582"/>
      <c r="Q238" s="582"/>
      <c r="R238" s="582"/>
      <c r="S238" s="582"/>
      <c r="T238" s="582"/>
      <c r="U238" s="582"/>
      <c r="V238" s="582"/>
      <c r="W238" s="582"/>
      <c r="X238" s="582"/>
      <c r="Y238" s="582"/>
      <c r="Z238" s="582"/>
      <c r="AA238" s="582"/>
      <c r="AB238" s="582"/>
      <c r="AC238" s="582"/>
      <c r="AD238" s="582"/>
      <c r="AE238" s="582"/>
      <c r="AF238" s="582"/>
      <c r="AG238" s="582"/>
      <c r="AH238" s="582"/>
      <c r="AI238" s="582"/>
      <c r="AJ238" s="582"/>
      <c r="AK238" s="582"/>
      <c r="AL238" s="582"/>
      <c r="AM238" s="582"/>
      <c r="AN238" s="582"/>
      <c r="AO238" s="582"/>
      <c r="AP238" s="582"/>
      <c r="AQ238" s="582"/>
      <c r="AR238" s="582"/>
      <c r="AS238" s="582"/>
      <c r="AT238" s="582"/>
      <c r="AU238" s="582"/>
      <c r="AV238" s="582"/>
      <c r="AW238" s="582"/>
      <c r="AX238" s="582"/>
      <c r="AY238" s="582"/>
      <c r="AZ238" s="582"/>
      <c r="BA238" s="582"/>
      <c r="BB238" s="582"/>
      <c r="BC238" s="582"/>
      <c r="BD238" s="582"/>
      <c r="BE238" s="582"/>
      <c r="BF238" s="582"/>
      <c r="BG238" s="582"/>
      <c r="BH238" s="582"/>
      <c r="BI238" s="582"/>
      <c r="BJ238" s="582"/>
      <c r="BK238" s="582"/>
      <c r="BL238" s="582"/>
      <c r="BM238" s="582"/>
      <c r="BN238" s="582"/>
      <c r="BO238" s="582"/>
      <c r="BP238" s="582"/>
      <c r="BQ238" s="710"/>
    </row>
    <row r="239" spans="1:69">
      <c r="A239" s="582"/>
      <c r="B239" s="582"/>
      <c r="C239" s="582"/>
      <c r="D239" s="582"/>
      <c r="E239" s="582"/>
      <c r="F239" s="582"/>
      <c r="G239" s="582"/>
      <c r="H239" s="582"/>
      <c r="I239" s="582"/>
      <c r="J239" s="582"/>
      <c r="K239" s="582"/>
      <c r="L239" s="582"/>
      <c r="M239" s="582"/>
      <c r="N239" s="582"/>
      <c r="O239" s="582"/>
      <c r="P239" s="582"/>
      <c r="Q239" s="582"/>
      <c r="R239" s="582"/>
      <c r="S239" s="582"/>
      <c r="T239" s="582"/>
      <c r="U239" s="582"/>
      <c r="V239" s="582"/>
      <c r="W239" s="582"/>
      <c r="X239" s="582"/>
      <c r="Y239" s="582"/>
      <c r="Z239" s="582"/>
      <c r="AA239" s="582"/>
      <c r="AB239" s="582"/>
      <c r="AC239" s="582"/>
      <c r="AD239" s="582"/>
      <c r="AE239" s="582"/>
      <c r="AF239" s="582"/>
      <c r="AG239" s="582"/>
      <c r="AH239" s="582"/>
      <c r="AI239" s="582"/>
      <c r="AJ239" s="582"/>
      <c r="AK239" s="582"/>
      <c r="AL239" s="582"/>
      <c r="AM239" s="582"/>
      <c r="AN239" s="582"/>
      <c r="AO239" s="582"/>
      <c r="AP239" s="582"/>
      <c r="AQ239" s="582"/>
      <c r="AR239" s="582"/>
      <c r="AS239" s="582"/>
      <c r="AT239" s="582"/>
      <c r="AU239" s="582"/>
      <c r="AV239" s="582"/>
      <c r="AW239" s="582"/>
      <c r="AX239" s="582"/>
      <c r="AY239" s="582"/>
      <c r="AZ239" s="582"/>
      <c r="BA239" s="582"/>
      <c r="BB239" s="582"/>
      <c r="BC239" s="582"/>
      <c r="BD239" s="582"/>
      <c r="BE239" s="582"/>
      <c r="BF239" s="582"/>
      <c r="BG239" s="582"/>
      <c r="BH239" s="582"/>
      <c r="BI239" s="582"/>
      <c r="BJ239" s="582"/>
      <c r="BK239" s="582"/>
      <c r="BL239" s="582"/>
      <c r="BM239" s="582"/>
      <c r="BN239" s="582"/>
      <c r="BO239" s="582"/>
      <c r="BP239" s="582"/>
      <c r="BQ239" s="710"/>
    </row>
    <row r="240" spans="1:69">
      <c r="A240" s="582"/>
      <c r="B240" s="582"/>
      <c r="C240" s="582"/>
      <c r="D240" s="582"/>
      <c r="E240" s="582"/>
      <c r="F240" s="582"/>
      <c r="G240" s="582"/>
      <c r="H240" s="582"/>
      <c r="I240" s="582"/>
      <c r="J240" s="582"/>
      <c r="K240" s="582"/>
      <c r="L240" s="582"/>
      <c r="M240" s="582"/>
      <c r="N240" s="582"/>
      <c r="O240" s="582"/>
      <c r="P240" s="582"/>
      <c r="Q240" s="582"/>
      <c r="R240" s="582"/>
      <c r="S240" s="582"/>
      <c r="T240" s="582"/>
      <c r="U240" s="582"/>
      <c r="V240" s="582"/>
      <c r="W240" s="582"/>
      <c r="X240" s="582"/>
      <c r="Y240" s="582"/>
      <c r="Z240" s="582"/>
      <c r="AA240" s="582"/>
      <c r="AB240" s="582"/>
      <c r="AC240" s="582"/>
      <c r="AD240" s="582"/>
      <c r="AE240" s="582"/>
      <c r="AF240" s="582"/>
      <c r="AG240" s="582"/>
      <c r="AH240" s="582"/>
      <c r="AI240" s="582"/>
      <c r="AJ240" s="582"/>
      <c r="AK240" s="582"/>
      <c r="AL240" s="582"/>
      <c r="AM240" s="582"/>
      <c r="AN240" s="582"/>
      <c r="AO240" s="582"/>
      <c r="AP240" s="582"/>
      <c r="AQ240" s="582"/>
      <c r="AR240" s="582"/>
      <c r="AS240" s="582"/>
      <c r="AT240" s="582"/>
      <c r="AU240" s="582"/>
      <c r="AV240" s="582"/>
      <c r="AW240" s="582"/>
      <c r="AX240" s="582"/>
      <c r="AY240" s="582"/>
      <c r="AZ240" s="582"/>
      <c r="BA240" s="582"/>
      <c r="BB240" s="582"/>
      <c r="BC240" s="582"/>
      <c r="BD240" s="582"/>
      <c r="BE240" s="582"/>
      <c r="BF240" s="582"/>
      <c r="BG240" s="582"/>
      <c r="BH240" s="582"/>
      <c r="BI240" s="582"/>
      <c r="BJ240" s="582"/>
      <c r="BK240" s="582"/>
      <c r="BL240" s="582"/>
      <c r="BM240" s="582"/>
      <c r="BN240" s="582"/>
      <c r="BO240" s="582"/>
      <c r="BP240" s="582"/>
      <c r="BQ240" s="710"/>
    </row>
    <row r="241" spans="1:69">
      <c r="A241" s="582"/>
      <c r="B241" s="582"/>
      <c r="C241" s="582"/>
      <c r="D241" s="582"/>
      <c r="E241" s="582"/>
      <c r="F241" s="582"/>
      <c r="G241" s="582"/>
      <c r="H241" s="582"/>
      <c r="I241" s="582"/>
      <c r="J241" s="582"/>
      <c r="K241" s="582"/>
      <c r="L241" s="582"/>
      <c r="M241" s="582"/>
      <c r="N241" s="582"/>
      <c r="O241" s="582"/>
      <c r="P241" s="582"/>
      <c r="Q241" s="582"/>
      <c r="R241" s="582"/>
      <c r="S241" s="582"/>
      <c r="T241" s="582"/>
      <c r="U241" s="582"/>
      <c r="V241" s="582"/>
      <c r="W241" s="582"/>
      <c r="X241" s="582"/>
      <c r="Y241" s="582"/>
      <c r="Z241" s="582"/>
      <c r="AA241" s="582"/>
      <c r="AB241" s="582"/>
      <c r="AC241" s="582"/>
      <c r="AD241" s="582"/>
      <c r="AE241" s="582"/>
      <c r="AF241" s="582"/>
      <c r="AG241" s="582"/>
      <c r="AH241" s="582"/>
      <c r="AI241" s="582"/>
      <c r="AJ241" s="582"/>
      <c r="AK241" s="582"/>
      <c r="AL241" s="582"/>
      <c r="AM241" s="582"/>
      <c r="AN241" s="582"/>
      <c r="AO241" s="582"/>
      <c r="AP241" s="582"/>
      <c r="AQ241" s="582"/>
      <c r="AR241" s="582"/>
      <c r="AS241" s="582"/>
      <c r="AT241" s="582"/>
      <c r="AU241" s="582"/>
      <c r="AV241" s="582"/>
      <c r="AW241" s="582"/>
      <c r="AX241" s="582"/>
      <c r="AY241" s="582"/>
      <c r="AZ241" s="582"/>
      <c r="BA241" s="582"/>
      <c r="BB241" s="582"/>
      <c r="BC241" s="582"/>
      <c r="BD241" s="582"/>
      <c r="BE241" s="582"/>
      <c r="BF241" s="582"/>
      <c r="BG241" s="582"/>
      <c r="BH241" s="582"/>
      <c r="BI241" s="582"/>
      <c r="BJ241" s="582"/>
      <c r="BK241" s="582"/>
      <c r="BL241" s="582"/>
      <c r="BM241" s="582"/>
      <c r="BN241" s="582"/>
      <c r="BO241" s="582"/>
      <c r="BP241" s="582"/>
      <c r="BQ241" s="710"/>
    </row>
    <row r="242" spans="1:69">
      <c r="A242" s="582"/>
      <c r="B242" s="582"/>
      <c r="C242" s="582"/>
      <c r="D242" s="582"/>
      <c r="E242" s="582"/>
      <c r="F242" s="582"/>
      <c r="G242" s="582"/>
      <c r="H242" s="582"/>
      <c r="I242" s="582"/>
      <c r="J242" s="582"/>
      <c r="K242" s="582"/>
      <c r="L242" s="582"/>
      <c r="M242" s="582"/>
      <c r="N242" s="582"/>
      <c r="O242" s="582"/>
      <c r="P242" s="582"/>
      <c r="Q242" s="582"/>
      <c r="R242" s="582"/>
      <c r="S242" s="582"/>
      <c r="T242" s="582"/>
      <c r="U242" s="582"/>
      <c r="V242" s="582"/>
      <c r="W242" s="582"/>
      <c r="X242" s="582"/>
      <c r="Y242" s="582"/>
      <c r="Z242" s="582"/>
      <c r="AA242" s="582"/>
      <c r="AB242" s="582"/>
      <c r="AC242" s="582"/>
      <c r="AD242" s="582"/>
      <c r="AE242" s="582"/>
      <c r="AF242" s="582"/>
      <c r="AG242" s="582"/>
      <c r="AH242" s="582"/>
      <c r="AI242" s="582"/>
      <c r="AJ242" s="582"/>
      <c r="AK242" s="582"/>
      <c r="AL242" s="582"/>
      <c r="AM242" s="582"/>
      <c r="AN242" s="582"/>
      <c r="AO242" s="582"/>
      <c r="AP242" s="582"/>
      <c r="AQ242" s="582"/>
      <c r="AR242" s="582"/>
      <c r="AS242" s="582"/>
      <c r="AT242" s="582"/>
      <c r="AU242" s="582"/>
      <c r="AV242" s="582"/>
      <c r="AW242" s="582"/>
      <c r="AX242" s="582"/>
      <c r="AY242" s="582"/>
      <c r="AZ242" s="582"/>
      <c r="BA242" s="582"/>
      <c r="BB242" s="582"/>
      <c r="BC242" s="582"/>
      <c r="BD242" s="582"/>
      <c r="BE242" s="582"/>
      <c r="BF242" s="582"/>
      <c r="BG242" s="582"/>
      <c r="BH242" s="582"/>
      <c r="BI242" s="582"/>
      <c r="BJ242" s="582"/>
      <c r="BK242" s="582"/>
      <c r="BL242" s="582"/>
      <c r="BM242" s="582"/>
      <c r="BN242" s="582"/>
      <c r="BO242" s="582"/>
      <c r="BP242" s="582"/>
      <c r="BQ242" s="710"/>
    </row>
    <row r="243" spans="1:69">
      <c r="A243" s="582"/>
      <c r="B243" s="582"/>
      <c r="C243" s="582"/>
      <c r="D243" s="582"/>
      <c r="E243" s="582"/>
      <c r="F243" s="582"/>
      <c r="G243" s="582"/>
      <c r="H243" s="582"/>
      <c r="I243" s="582"/>
      <c r="J243" s="582"/>
      <c r="K243" s="582"/>
      <c r="L243" s="582"/>
      <c r="M243" s="582"/>
      <c r="N243" s="582"/>
      <c r="O243" s="582"/>
      <c r="P243" s="582"/>
      <c r="Q243" s="582"/>
      <c r="R243" s="582"/>
      <c r="S243" s="582"/>
      <c r="T243" s="582"/>
      <c r="U243" s="582"/>
      <c r="V243" s="582"/>
      <c r="W243" s="582"/>
      <c r="X243" s="582"/>
      <c r="Y243" s="582"/>
      <c r="Z243" s="582"/>
      <c r="AA243" s="582"/>
      <c r="AB243" s="582"/>
      <c r="AC243" s="582"/>
      <c r="AD243" s="582"/>
      <c r="AE243" s="582"/>
      <c r="AF243" s="582"/>
      <c r="AG243" s="582"/>
      <c r="AH243" s="582"/>
      <c r="AI243" s="582"/>
      <c r="AJ243" s="582"/>
      <c r="AK243" s="582"/>
      <c r="AL243" s="582"/>
      <c r="AM243" s="582"/>
      <c r="AN243" s="582"/>
      <c r="AO243" s="582"/>
      <c r="AP243" s="582"/>
      <c r="AQ243" s="582"/>
      <c r="AR243" s="582"/>
      <c r="AS243" s="582"/>
      <c r="AT243" s="582"/>
      <c r="AU243" s="582"/>
      <c r="AV243" s="582"/>
      <c r="AW243" s="582"/>
      <c r="AX243" s="582"/>
      <c r="AY243" s="582"/>
      <c r="AZ243" s="582"/>
      <c r="BA243" s="582"/>
      <c r="BB243" s="582"/>
      <c r="BC243" s="582"/>
      <c r="BD243" s="582"/>
      <c r="BE243" s="582"/>
      <c r="BF243" s="582"/>
      <c r="BG243" s="582"/>
      <c r="BH243" s="582"/>
      <c r="BI243" s="582"/>
      <c r="BJ243" s="582"/>
      <c r="BK243" s="582"/>
      <c r="BL243" s="582"/>
      <c r="BM243" s="582"/>
      <c r="BN243" s="582"/>
      <c r="BO243" s="582"/>
      <c r="BP243" s="582"/>
      <c r="BQ243" s="710"/>
    </row>
    <row r="244" spans="1:69">
      <c r="A244" s="582"/>
      <c r="B244" s="582"/>
      <c r="C244" s="582"/>
      <c r="D244" s="582"/>
      <c r="E244" s="582"/>
      <c r="F244" s="582"/>
      <c r="G244" s="582"/>
      <c r="H244" s="582"/>
      <c r="I244" s="582"/>
      <c r="J244" s="582"/>
      <c r="K244" s="582"/>
      <c r="L244" s="582"/>
      <c r="M244" s="582"/>
      <c r="N244" s="582"/>
      <c r="O244" s="582"/>
      <c r="P244" s="582"/>
      <c r="Q244" s="582"/>
      <c r="R244" s="582"/>
      <c r="S244" s="582"/>
      <c r="T244" s="582"/>
      <c r="U244" s="582"/>
      <c r="V244" s="582"/>
      <c r="W244" s="582"/>
      <c r="X244" s="582"/>
      <c r="Y244" s="582"/>
      <c r="Z244" s="582"/>
      <c r="AA244" s="582"/>
      <c r="AB244" s="582"/>
      <c r="AC244" s="582"/>
      <c r="AD244" s="582"/>
      <c r="AE244" s="582"/>
      <c r="AF244" s="582"/>
      <c r="AG244" s="582"/>
      <c r="AH244" s="582"/>
      <c r="AI244" s="582"/>
      <c r="AJ244" s="582"/>
      <c r="AK244" s="582"/>
      <c r="AL244" s="582"/>
      <c r="AM244" s="582"/>
      <c r="AN244" s="582"/>
      <c r="AO244" s="582"/>
      <c r="AP244" s="582"/>
      <c r="AQ244" s="582"/>
      <c r="AR244" s="582"/>
      <c r="AS244" s="582"/>
      <c r="AT244" s="582"/>
      <c r="AU244" s="582"/>
      <c r="AV244" s="582"/>
      <c r="AW244" s="582"/>
      <c r="AX244" s="582"/>
      <c r="AY244" s="582"/>
      <c r="AZ244" s="582"/>
      <c r="BA244" s="582"/>
      <c r="BB244" s="582"/>
      <c r="BC244" s="582"/>
      <c r="BD244" s="582"/>
      <c r="BE244" s="582"/>
      <c r="BF244" s="582"/>
      <c r="BG244" s="582"/>
      <c r="BH244" s="582"/>
      <c r="BI244" s="582"/>
      <c r="BJ244" s="582"/>
      <c r="BK244" s="582"/>
      <c r="BL244" s="582"/>
      <c r="BM244" s="582"/>
      <c r="BN244" s="582"/>
      <c r="BO244" s="582"/>
      <c r="BP244" s="582"/>
      <c r="BQ244" s="710"/>
    </row>
    <row r="245" spans="1:69">
      <c r="A245" s="582"/>
      <c r="B245" s="582"/>
      <c r="C245" s="582"/>
      <c r="D245" s="582"/>
      <c r="E245" s="582"/>
      <c r="F245" s="582"/>
      <c r="G245" s="582"/>
      <c r="H245" s="582"/>
      <c r="I245" s="582"/>
      <c r="J245" s="582"/>
      <c r="K245" s="582"/>
      <c r="L245" s="582"/>
      <c r="M245" s="582"/>
      <c r="N245" s="582"/>
      <c r="O245" s="582"/>
      <c r="P245" s="582"/>
      <c r="Q245" s="582"/>
      <c r="R245" s="582"/>
      <c r="S245" s="582"/>
      <c r="T245" s="582"/>
      <c r="U245" s="582"/>
      <c r="V245" s="582"/>
      <c r="W245" s="582"/>
      <c r="X245" s="582"/>
      <c r="Y245" s="582"/>
      <c r="Z245" s="582"/>
      <c r="AA245" s="582"/>
      <c r="AB245" s="582"/>
      <c r="AC245" s="582"/>
      <c r="AD245" s="582"/>
      <c r="AE245" s="582"/>
      <c r="AF245" s="582"/>
      <c r="AG245" s="582"/>
      <c r="AH245" s="582"/>
      <c r="AI245" s="582"/>
      <c r="AJ245" s="582"/>
      <c r="AK245" s="582"/>
      <c r="AL245" s="582"/>
      <c r="AM245" s="582"/>
      <c r="AN245" s="582"/>
      <c r="AO245" s="582"/>
      <c r="AP245" s="582"/>
      <c r="AQ245" s="582"/>
      <c r="AR245" s="582"/>
      <c r="AS245" s="582"/>
      <c r="AT245" s="582"/>
      <c r="AU245" s="582"/>
      <c r="AV245" s="582"/>
      <c r="AW245" s="582"/>
      <c r="AX245" s="582"/>
      <c r="AY245" s="582"/>
      <c r="AZ245" s="582"/>
      <c r="BA245" s="582"/>
      <c r="BB245" s="582"/>
      <c r="BC245" s="582"/>
      <c r="BD245" s="582"/>
      <c r="BE245" s="582"/>
      <c r="BF245" s="582"/>
      <c r="BG245" s="582"/>
      <c r="BH245" s="582"/>
      <c r="BI245" s="582"/>
      <c r="BJ245" s="582"/>
      <c r="BK245" s="582"/>
      <c r="BL245" s="582"/>
      <c r="BM245" s="582"/>
      <c r="BN245" s="582"/>
      <c r="BO245" s="582"/>
      <c r="BP245" s="582"/>
      <c r="BQ245" s="710"/>
    </row>
    <row r="246" spans="1:69">
      <c r="A246" s="582"/>
      <c r="B246" s="582"/>
      <c r="C246" s="582"/>
      <c r="D246" s="582"/>
      <c r="E246" s="582"/>
      <c r="F246" s="582"/>
      <c r="G246" s="582"/>
      <c r="H246" s="582"/>
      <c r="I246" s="582"/>
      <c r="J246" s="582"/>
      <c r="K246" s="582"/>
      <c r="L246" s="582"/>
      <c r="M246" s="582"/>
      <c r="N246" s="582"/>
      <c r="O246" s="582"/>
      <c r="P246" s="582"/>
      <c r="Q246" s="582"/>
      <c r="R246" s="582"/>
      <c r="S246" s="582"/>
      <c r="T246" s="582"/>
      <c r="U246" s="582"/>
      <c r="V246" s="582"/>
      <c r="W246" s="582"/>
      <c r="X246" s="582"/>
      <c r="Y246" s="582"/>
      <c r="Z246" s="582"/>
      <c r="AA246" s="582"/>
      <c r="AB246" s="582"/>
      <c r="AC246" s="582"/>
      <c r="AD246" s="582"/>
      <c r="AE246" s="582"/>
      <c r="AF246" s="582"/>
      <c r="AG246" s="582"/>
      <c r="AH246" s="582"/>
      <c r="AI246" s="582"/>
      <c r="AJ246" s="582"/>
      <c r="AK246" s="582"/>
      <c r="AL246" s="582"/>
      <c r="AM246" s="582"/>
      <c r="AN246" s="582"/>
      <c r="AO246" s="582"/>
      <c r="AP246" s="582"/>
      <c r="AQ246" s="582"/>
      <c r="AR246" s="582"/>
      <c r="AS246" s="582"/>
      <c r="AT246" s="582"/>
      <c r="AU246" s="582"/>
      <c r="AV246" s="582"/>
      <c r="AW246" s="582"/>
      <c r="AX246" s="582"/>
      <c r="AY246" s="582"/>
      <c r="AZ246" s="582"/>
      <c r="BA246" s="582"/>
      <c r="BB246" s="582"/>
      <c r="BC246" s="582"/>
      <c r="BD246" s="582"/>
      <c r="BE246" s="582"/>
      <c r="BF246" s="582"/>
      <c r="BG246" s="582"/>
      <c r="BH246" s="582"/>
      <c r="BI246" s="582"/>
      <c r="BJ246" s="582"/>
      <c r="BK246" s="582"/>
      <c r="BL246" s="582"/>
      <c r="BM246" s="582"/>
      <c r="BN246" s="582"/>
      <c r="BO246" s="582"/>
      <c r="BP246" s="582"/>
      <c r="BQ246" s="710"/>
    </row>
    <row r="247" spans="1:69">
      <c r="A247" s="582"/>
      <c r="B247" s="582"/>
      <c r="C247" s="582"/>
      <c r="D247" s="582"/>
      <c r="E247" s="582"/>
      <c r="F247" s="582"/>
      <c r="G247" s="582"/>
      <c r="H247" s="582"/>
      <c r="I247" s="582"/>
      <c r="J247" s="582"/>
      <c r="K247" s="582"/>
      <c r="L247" s="582"/>
      <c r="M247" s="582"/>
      <c r="N247" s="582"/>
      <c r="O247" s="582"/>
      <c r="P247" s="582"/>
      <c r="Q247" s="582"/>
      <c r="R247" s="582"/>
      <c r="S247" s="582"/>
      <c r="T247" s="582"/>
      <c r="U247" s="582"/>
      <c r="V247" s="582"/>
      <c r="W247" s="582"/>
      <c r="X247" s="582"/>
      <c r="Y247" s="582"/>
      <c r="Z247" s="582"/>
      <c r="AA247" s="582"/>
      <c r="AB247" s="582"/>
      <c r="AC247" s="582"/>
      <c r="AD247" s="582"/>
      <c r="AE247" s="582"/>
      <c r="AF247" s="582"/>
      <c r="AG247" s="582"/>
      <c r="AH247" s="582"/>
      <c r="AI247" s="582"/>
      <c r="AJ247" s="582"/>
      <c r="AK247" s="582"/>
      <c r="AL247" s="582"/>
      <c r="AM247" s="582"/>
      <c r="AN247" s="582"/>
      <c r="AO247" s="582"/>
      <c r="AP247" s="582"/>
      <c r="AQ247" s="582"/>
      <c r="AR247" s="582"/>
      <c r="AS247" s="582"/>
      <c r="AT247" s="582"/>
      <c r="AU247" s="582"/>
      <c r="AV247" s="582"/>
      <c r="AW247" s="582"/>
      <c r="AX247" s="582"/>
      <c r="AY247" s="582"/>
      <c r="AZ247" s="582"/>
      <c r="BA247" s="582"/>
      <c r="BB247" s="582"/>
      <c r="BC247" s="582"/>
      <c r="BD247" s="582"/>
      <c r="BE247" s="582"/>
      <c r="BF247" s="582"/>
      <c r="BG247" s="582"/>
      <c r="BH247" s="582"/>
      <c r="BI247" s="582"/>
      <c r="BJ247" s="582"/>
      <c r="BK247" s="582"/>
      <c r="BL247" s="582"/>
      <c r="BM247" s="582"/>
      <c r="BN247" s="582"/>
      <c r="BO247" s="582"/>
      <c r="BP247" s="582"/>
      <c r="BQ247" s="710"/>
    </row>
    <row r="248" spans="1:69">
      <c r="A248" s="582"/>
      <c r="B248" s="582"/>
      <c r="C248" s="582"/>
      <c r="D248" s="582"/>
      <c r="E248" s="582"/>
      <c r="F248" s="582"/>
      <c r="G248" s="582"/>
      <c r="H248" s="582"/>
      <c r="I248" s="582"/>
      <c r="J248" s="582"/>
      <c r="K248" s="582"/>
      <c r="L248" s="582"/>
      <c r="M248" s="582"/>
      <c r="N248" s="582"/>
      <c r="O248" s="582"/>
      <c r="P248" s="582"/>
      <c r="Q248" s="582"/>
      <c r="R248" s="582"/>
      <c r="S248" s="582"/>
      <c r="T248" s="582"/>
      <c r="U248" s="582"/>
      <c r="V248" s="582"/>
      <c r="W248" s="582"/>
      <c r="X248" s="582"/>
      <c r="Y248" s="582"/>
      <c r="Z248" s="582"/>
      <c r="AA248" s="582"/>
      <c r="AB248" s="582"/>
      <c r="AC248" s="582"/>
      <c r="AD248" s="582"/>
      <c r="AE248" s="582"/>
      <c r="AF248" s="582"/>
      <c r="AG248" s="582"/>
      <c r="AH248" s="582"/>
      <c r="AI248" s="582"/>
      <c r="AJ248" s="582"/>
      <c r="AK248" s="582"/>
      <c r="AL248" s="582"/>
      <c r="AM248" s="582"/>
      <c r="AN248" s="582"/>
      <c r="AO248" s="582"/>
      <c r="AP248" s="582"/>
      <c r="AQ248" s="582"/>
      <c r="AR248" s="582"/>
      <c r="AS248" s="582"/>
      <c r="AT248" s="582"/>
      <c r="AU248" s="582"/>
      <c r="AV248" s="582"/>
      <c r="AW248" s="582"/>
      <c r="AX248" s="582"/>
      <c r="AY248" s="582"/>
      <c r="AZ248" s="582"/>
      <c r="BA248" s="582"/>
      <c r="BB248" s="582"/>
      <c r="BC248" s="582"/>
      <c r="BD248" s="582"/>
      <c r="BE248" s="582"/>
      <c r="BF248" s="582"/>
      <c r="BG248" s="582"/>
      <c r="BH248" s="582"/>
      <c r="BI248" s="582"/>
      <c r="BJ248" s="582"/>
      <c r="BK248" s="582"/>
      <c r="BL248" s="582"/>
      <c r="BM248" s="582"/>
      <c r="BN248" s="582"/>
      <c r="BO248" s="582"/>
      <c r="BP248" s="582"/>
      <c r="BQ248" s="710"/>
    </row>
    <row r="249" spans="1:69">
      <c r="A249" s="582"/>
      <c r="B249" s="582"/>
      <c r="C249" s="582"/>
      <c r="D249" s="582"/>
      <c r="E249" s="582"/>
      <c r="F249" s="582"/>
      <c r="G249" s="582"/>
      <c r="H249" s="582"/>
      <c r="I249" s="582"/>
      <c r="J249" s="582"/>
      <c r="K249" s="582"/>
      <c r="L249" s="582"/>
      <c r="M249" s="582"/>
      <c r="N249" s="582"/>
      <c r="O249" s="582"/>
      <c r="P249" s="582"/>
      <c r="Q249" s="582"/>
      <c r="R249" s="582"/>
      <c r="S249" s="582"/>
      <c r="T249" s="582"/>
      <c r="U249" s="582"/>
      <c r="V249" s="582"/>
      <c r="W249" s="582"/>
      <c r="X249" s="582"/>
      <c r="Y249" s="582"/>
      <c r="Z249" s="582"/>
      <c r="AA249" s="582"/>
      <c r="AB249" s="582"/>
      <c r="AC249" s="582"/>
      <c r="AD249" s="582"/>
      <c r="AE249" s="582"/>
      <c r="AF249" s="582"/>
      <c r="AG249" s="582"/>
      <c r="AH249" s="582"/>
      <c r="AI249" s="582"/>
      <c r="AJ249" s="582"/>
      <c r="AK249" s="582"/>
      <c r="AL249" s="582"/>
      <c r="AM249" s="582"/>
      <c r="AN249" s="582"/>
      <c r="AO249" s="582"/>
      <c r="AP249" s="582"/>
      <c r="AQ249" s="582"/>
      <c r="AR249" s="582"/>
      <c r="AS249" s="582"/>
      <c r="AT249" s="582"/>
      <c r="AU249" s="582"/>
      <c r="AV249" s="582"/>
      <c r="AW249" s="582"/>
      <c r="AX249" s="582"/>
      <c r="AY249" s="582"/>
      <c r="AZ249" s="582"/>
      <c r="BA249" s="582"/>
      <c r="BB249" s="582"/>
      <c r="BC249" s="582"/>
      <c r="BD249" s="582"/>
      <c r="BE249" s="582"/>
      <c r="BF249" s="582"/>
      <c r="BG249" s="582"/>
      <c r="BH249" s="582"/>
      <c r="BI249" s="582"/>
      <c r="BJ249" s="582"/>
      <c r="BK249" s="582"/>
      <c r="BL249" s="582"/>
      <c r="BM249" s="582"/>
      <c r="BN249" s="582"/>
      <c r="BO249" s="582"/>
      <c r="BP249" s="582"/>
      <c r="BQ249" s="710"/>
    </row>
    <row r="250" spans="1:69">
      <c r="A250" s="582"/>
      <c r="B250" s="582"/>
      <c r="C250" s="582"/>
      <c r="D250" s="582"/>
      <c r="E250" s="582"/>
      <c r="F250" s="582"/>
      <c r="G250" s="582"/>
      <c r="H250" s="582"/>
      <c r="I250" s="582"/>
      <c r="J250" s="582"/>
      <c r="K250" s="582"/>
      <c r="L250" s="582"/>
      <c r="M250" s="582"/>
      <c r="N250" s="582"/>
      <c r="O250" s="582"/>
      <c r="P250" s="582"/>
      <c r="Q250" s="582"/>
      <c r="R250" s="582"/>
      <c r="S250" s="582"/>
      <c r="T250" s="582"/>
      <c r="U250" s="582"/>
      <c r="V250" s="582"/>
      <c r="W250" s="582"/>
      <c r="X250" s="582"/>
      <c r="Y250" s="582"/>
      <c r="Z250" s="582"/>
      <c r="AA250" s="582"/>
      <c r="AB250" s="582"/>
      <c r="AC250" s="582"/>
      <c r="AD250" s="582"/>
      <c r="AE250" s="582"/>
      <c r="AF250" s="582"/>
      <c r="AG250" s="582"/>
      <c r="AH250" s="582"/>
      <c r="AI250" s="582"/>
      <c r="AJ250" s="582"/>
      <c r="AK250" s="582"/>
      <c r="AL250" s="582"/>
      <c r="AM250" s="582"/>
      <c r="AN250" s="582"/>
      <c r="AO250" s="582"/>
      <c r="AP250" s="582"/>
      <c r="AQ250" s="582"/>
      <c r="AR250" s="582"/>
      <c r="AS250" s="582"/>
      <c r="AT250" s="582"/>
      <c r="AU250" s="582"/>
      <c r="AV250" s="582"/>
      <c r="AW250" s="582"/>
      <c r="AX250" s="582"/>
      <c r="AY250" s="582"/>
      <c r="AZ250" s="582"/>
      <c r="BA250" s="582"/>
      <c r="BB250" s="582"/>
      <c r="BC250" s="582"/>
      <c r="BD250" s="582"/>
      <c r="BE250" s="582"/>
      <c r="BF250" s="582"/>
      <c r="BG250" s="582"/>
      <c r="BH250" s="582"/>
      <c r="BI250" s="582"/>
      <c r="BJ250" s="582"/>
      <c r="BK250" s="582"/>
      <c r="BL250" s="582"/>
      <c r="BM250" s="582"/>
      <c r="BN250" s="582"/>
      <c r="BO250" s="582"/>
      <c r="BP250" s="582"/>
      <c r="BQ250" s="710"/>
    </row>
    <row r="251" spans="1:69">
      <c r="A251" s="582"/>
      <c r="B251" s="582"/>
      <c r="C251" s="582"/>
      <c r="D251" s="582"/>
      <c r="E251" s="582"/>
      <c r="F251" s="582"/>
      <c r="G251" s="582"/>
      <c r="H251" s="582"/>
      <c r="I251" s="582"/>
      <c r="J251" s="582"/>
      <c r="K251" s="582"/>
      <c r="L251" s="582"/>
      <c r="M251" s="582"/>
      <c r="N251" s="582"/>
      <c r="O251" s="582"/>
      <c r="P251" s="582"/>
      <c r="Q251" s="582"/>
      <c r="R251" s="582"/>
      <c r="S251" s="582"/>
      <c r="T251" s="582"/>
      <c r="U251" s="582"/>
      <c r="V251" s="582"/>
      <c r="W251" s="582"/>
      <c r="X251" s="582"/>
      <c r="Y251" s="582"/>
      <c r="Z251" s="582"/>
      <c r="AA251" s="582"/>
      <c r="AB251" s="582"/>
      <c r="AC251" s="582"/>
      <c r="AD251" s="582"/>
      <c r="AE251" s="582"/>
      <c r="AF251" s="582"/>
      <c r="AG251" s="582"/>
      <c r="AH251" s="582"/>
      <c r="AI251" s="582"/>
      <c r="AJ251" s="582"/>
      <c r="AK251" s="582"/>
      <c r="AL251" s="582"/>
      <c r="AM251" s="582"/>
      <c r="AN251" s="582"/>
      <c r="AO251" s="582"/>
      <c r="AP251" s="582"/>
      <c r="AQ251" s="582"/>
      <c r="AR251" s="582"/>
      <c r="AS251" s="582"/>
      <c r="AT251" s="582"/>
      <c r="AU251" s="582"/>
      <c r="AV251" s="582"/>
      <c r="AW251" s="582"/>
      <c r="AX251" s="582"/>
      <c r="AY251" s="582"/>
      <c r="AZ251" s="582"/>
      <c r="BA251" s="582"/>
      <c r="BB251" s="582"/>
      <c r="BC251" s="582"/>
      <c r="BD251" s="582"/>
      <c r="BE251" s="582"/>
      <c r="BF251" s="582"/>
      <c r="BG251" s="582"/>
      <c r="BH251" s="582"/>
      <c r="BI251" s="582"/>
      <c r="BJ251" s="582"/>
      <c r="BK251" s="582"/>
      <c r="BL251" s="582"/>
      <c r="BM251" s="582"/>
      <c r="BN251" s="582"/>
      <c r="BO251" s="582"/>
      <c r="BP251" s="582"/>
      <c r="BQ251" s="710"/>
    </row>
    <row r="252" spans="1:69">
      <c r="A252" s="582"/>
      <c r="B252" s="582"/>
      <c r="C252" s="582"/>
      <c r="D252" s="582"/>
      <c r="E252" s="582"/>
      <c r="F252" s="582"/>
      <c r="G252" s="582"/>
      <c r="H252" s="582"/>
      <c r="I252" s="582"/>
      <c r="J252" s="582"/>
      <c r="K252" s="582"/>
      <c r="L252" s="582"/>
      <c r="M252" s="582"/>
      <c r="N252" s="582"/>
      <c r="O252" s="582"/>
      <c r="P252" s="582"/>
      <c r="Q252" s="582"/>
      <c r="R252" s="582"/>
      <c r="S252" s="582"/>
      <c r="T252" s="582"/>
      <c r="U252" s="582"/>
      <c r="V252" s="582"/>
      <c r="W252" s="582"/>
      <c r="X252" s="582"/>
      <c r="Y252" s="582"/>
      <c r="Z252" s="582"/>
      <c r="AA252" s="582"/>
      <c r="AB252" s="582"/>
      <c r="AC252" s="582"/>
      <c r="AD252" s="582"/>
      <c r="AE252" s="582"/>
      <c r="AF252" s="582"/>
      <c r="AG252" s="582"/>
      <c r="AH252" s="582"/>
      <c r="AI252" s="582"/>
      <c r="AJ252" s="582"/>
      <c r="AK252" s="582"/>
      <c r="AL252" s="582"/>
      <c r="AM252" s="582"/>
      <c r="AN252" s="582"/>
      <c r="AO252" s="582"/>
      <c r="AP252" s="582"/>
      <c r="AQ252" s="582"/>
      <c r="AR252" s="582"/>
      <c r="AS252" s="582"/>
      <c r="AT252" s="582"/>
      <c r="AU252" s="582"/>
      <c r="AV252" s="582"/>
      <c r="AW252" s="582"/>
      <c r="AX252" s="582"/>
      <c r="AY252" s="582"/>
      <c r="AZ252" s="582"/>
      <c r="BA252" s="582"/>
      <c r="BB252" s="582"/>
      <c r="BC252" s="582"/>
      <c r="BD252" s="582"/>
      <c r="BE252" s="582"/>
      <c r="BF252" s="582"/>
      <c r="BG252" s="582"/>
      <c r="BH252" s="582"/>
      <c r="BI252" s="582"/>
      <c r="BJ252" s="582"/>
      <c r="BK252" s="582"/>
      <c r="BL252" s="582"/>
      <c r="BM252" s="582"/>
      <c r="BN252" s="582"/>
      <c r="BO252" s="582"/>
      <c r="BP252" s="582"/>
      <c r="BQ252" s="710"/>
    </row>
    <row r="253" spans="1:69">
      <c r="A253" s="582"/>
      <c r="B253" s="582"/>
      <c r="C253" s="582"/>
      <c r="D253" s="582"/>
      <c r="E253" s="582"/>
      <c r="F253" s="582"/>
      <c r="G253" s="582"/>
      <c r="H253" s="582"/>
      <c r="I253" s="582"/>
      <c r="J253" s="582"/>
      <c r="K253" s="582"/>
      <c r="L253" s="582"/>
      <c r="M253" s="582"/>
      <c r="N253" s="582"/>
      <c r="O253" s="582"/>
      <c r="P253" s="582"/>
      <c r="Q253" s="582"/>
      <c r="R253" s="582"/>
      <c r="S253" s="582"/>
      <c r="T253" s="582"/>
      <c r="U253" s="582"/>
      <c r="V253" s="582"/>
      <c r="W253" s="582"/>
      <c r="X253" s="582"/>
      <c r="Y253" s="582"/>
      <c r="Z253" s="582"/>
      <c r="AA253" s="582"/>
      <c r="AB253" s="582"/>
      <c r="AC253" s="582"/>
      <c r="AD253" s="582"/>
      <c r="AE253" s="582"/>
      <c r="AF253" s="582"/>
      <c r="AG253" s="582"/>
      <c r="AH253" s="582"/>
      <c r="AI253" s="582"/>
      <c r="AJ253" s="582"/>
      <c r="AK253" s="582"/>
      <c r="AL253" s="582"/>
      <c r="AM253" s="582"/>
      <c r="AN253" s="582"/>
      <c r="AO253" s="582"/>
      <c r="AP253" s="582"/>
      <c r="AQ253" s="582"/>
      <c r="AR253" s="582"/>
      <c r="AS253" s="582"/>
      <c r="AT253" s="582"/>
      <c r="AU253" s="582"/>
      <c r="AV253" s="582"/>
      <c r="AW253" s="582"/>
      <c r="AX253" s="582"/>
      <c r="AY253" s="582"/>
      <c r="AZ253" s="582"/>
      <c r="BA253" s="582"/>
      <c r="BB253" s="582"/>
      <c r="BC253" s="582"/>
      <c r="BD253" s="582"/>
      <c r="BE253" s="582"/>
      <c r="BF253" s="582"/>
      <c r="BG253" s="582"/>
      <c r="BH253" s="582"/>
      <c r="BI253" s="582"/>
      <c r="BJ253" s="582"/>
      <c r="BK253" s="582"/>
      <c r="BL253" s="582"/>
      <c r="BM253" s="582"/>
      <c r="BN253" s="582"/>
      <c r="BO253" s="582"/>
      <c r="BP253" s="582"/>
      <c r="BQ253" s="710"/>
    </row>
    <row r="254" spans="1:69">
      <c r="A254" s="582"/>
      <c r="B254" s="582"/>
      <c r="C254" s="582"/>
      <c r="D254" s="582"/>
      <c r="E254" s="582"/>
      <c r="F254" s="582"/>
      <c r="G254" s="582"/>
      <c r="H254" s="582"/>
      <c r="I254" s="582"/>
      <c r="J254" s="582"/>
      <c r="K254" s="582"/>
      <c r="L254" s="582"/>
      <c r="M254" s="582"/>
      <c r="N254" s="582"/>
      <c r="O254" s="582"/>
      <c r="P254" s="582"/>
      <c r="Q254" s="582"/>
      <c r="R254" s="582"/>
      <c r="S254" s="582"/>
      <c r="T254" s="582"/>
      <c r="U254" s="582"/>
      <c r="V254" s="582"/>
      <c r="W254" s="582"/>
      <c r="X254" s="582"/>
      <c r="Y254" s="582"/>
      <c r="Z254" s="582"/>
      <c r="AA254" s="582"/>
      <c r="AB254" s="582"/>
      <c r="AC254" s="582"/>
      <c r="AD254" s="582"/>
      <c r="AE254" s="582"/>
      <c r="AF254" s="582"/>
      <c r="AG254" s="582"/>
      <c r="AH254" s="582"/>
      <c r="AI254" s="582"/>
      <c r="AJ254" s="582"/>
      <c r="AK254" s="582"/>
      <c r="AL254" s="582"/>
      <c r="AM254" s="582"/>
      <c r="AN254" s="582"/>
      <c r="AO254" s="582"/>
      <c r="AP254" s="582"/>
      <c r="AQ254" s="582"/>
      <c r="AR254" s="582"/>
      <c r="AS254" s="582"/>
      <c r="AT254" s="582"/>
      <c r="AU254" s="582"/>
      <c r="AV254" s="582"/>
      <c r="AW254" s="582"/>
      <c r="AX254" s="582"/>
      <c r="AY254" s="582"/>
      <c r="AZ254" s="582"/>
      <c r="BA254" s="582"/>
      <c r="BB254" s="582"/>
      <c r="BC254" s="582"/>
      <c r="BD254" s="582"/>
      <c r="BE254" s="582"/>
      <c r="BF254" s="582"/>
      <c r="BG254" s="582"/>
      <c r="BH254" s="582"/>
      <c r="BI254" s="582"/>
      <c r="BJ254" s="582"/>
      <c r="BK254" s="582"/>
      <c r="BL254" s="582"/>
      <c r="BM254" s="582"/>
      <c r="BN254" s="582"/>
      <c r="BO254" s="582"/>
      <c r="BP254" s="582"/>
      <c r="BQ254" s="710"/>
    </row>
    <row r="255" spans="1:69">
      <c r="A255" s="582"/>
      <c r="B255" s="582"/>
      <c r="C255" s="582"/>
      <c r="D255" s="582"/>
      <c r="E255" s="582"/>
      <c r="F255" s="582"/>
      <c r="G255" s="582"/>
      <c r="H255" s="582"/>
      <c r="I255" s="582"/>
      <c r="J255" s="582"/>
      <c r="K255" s="582"/>
      <c r="L255" s="582"/>
      <c r="M255" s="582"/>
      <c r="N255" s="582"/>
      <c r="O255" s="582"/>
      <c r="P255" s="582"/>
      <c r="Q255" s="582"/>
      <c r="R255" s="582"/>
      <c r="S255" s="582"/>
      <c r="T255" s="582"/>
      <c r="U255" s="582"/>
      <c r="V255" s="582"/>
      <c r="W255" s="582"/>
      <c r="X255" s="582"/>
      <c r="Y255" s="582"/>
      <c r="Z255" s="582"/>
      <c r="AA255" s="582"/>
      <c r="AB255" s="582"/>
      <c r="AC255" s="582"/>
      <c r="AD255" s="582"/>
      <c r="AE255" s="582"/>
      <c r="AF255" s="582"/>
      <c r="AG255" s="582"/>
      <c r="AH255" s="582"/>
      <c r="AI255" s="582"/>
      <c r="AJ255" s="582"/>
      <c r="AK255" s="582"/>
      <c r="AL255" s="582"/>
      <c r="AM255" s="582"/>
      <c r="AN255" s="582"/>
      <c r="AO255" s="582"/>
      <c r="AP255" s="582"/>
      <c r="AQ255" s="582"/>
      <c r="AR255" s="582"/>
      <c r="AS255" s="582"/>
      <c r="AT255" s="582"/>
      <c r="AU255" s="582"/>
      <c r="AV255" s="582"/>
      <c r="AW255" s="582"/>
      <c r="AX255" s="582"/>
      <c r="AY255" s="582"/>
      <c r="AZ255" s="582"/>
      <c r="BA255" s="582"/>
      <c r="BB255" s="582"/>
      <c r="BC255" s="582"/>
      <c r="BD255" s="582"/>
      <c r="BE255" s="582"/>
      <c r="BF255" s="582"/>
      <c r="BG255" s="582"/>
      <c r="BH255" s="582"/>
      <c r="BI255" s="582"/>
      <c r="BJ255" s="582"/>
      <c r="BK255" s="582"/>
      <c r="BL255" s="582"/>
      <c r="BM255" s="582"/>
      <c r="BN255" s="582"/>
      <c r="BO255" s="582"/>
      <c r="BP255" s="582"/>
      <c r="BQ255" s="710"/>
    </row>
    <row r="256" spans="1:69">
      <c r="A256" s="582"/>
      <c r="B256" s="582"/>
      <c r="C256" s="582"/>
      <c r="D256" s="582"/>
      <c r="E256" s="582"/>
      <c r="F256" s="582"/>
      <c r="G256" s="582"/>
      <c r="H256" s="582"/>
      <c r="I256" s="582"/>
      <c r="J256" s="582"/>
      <c r="K256" s="582"/>
      <c r="L256" s="582"/>
      <c r="M256" s="582"/>
      <c r="N256" s="582"/>
      <c r="O256" s="582"/>
      <c r="P256" s="582"/>
      <c r="Q256" s="582"/>
      <c r="R256" s="582"/>
      <c r="S256" s="582"/>
      <c r="T256" s="582"/>
      <c r="U256" s="582"/>
      <c r="V256" s="582"/>
      <c r="W256" s="582"/>
      <c r="X256" s="582"/>
      <c r="Y256" s="582"/>
      <c r="Z256" s="582"/>
      <c r="AA256" s="582"/>
      <c r="AB256" s="582"/>
      <c r="AC256" s="582"/>
      <c r="AD256" s="582"/>
      <c r="AE256" s="582"/>
      <c r="AF256" s="582"/>
      <c r="AG256" s="582"/>
      <c r="AH256" s="582"/>
      <c r="AI256" s="582"/>
      <c r="AJ256" s="582"/>
      <c r="AK256" s="582"/>
      <c r="AL256" s="582"/>
      <c r="AM256" s="582"/>
      <c r="AN256" s="582"/>
      <c r="AO256" s="582"/>
      <c r="AP256" s="582"/>
      <c r="AQ256" s="582"/>
      <c r="AR256" s="582"/>
      <c r="AS256" s="582"/>
      <c r="AT256" s="582"/>
      <c r="AU256" s="582"/>
      <c r="AV256" s="582"/>
      <c r="AW256" s="582"/>
      <c r="AX256" s="582"/>
      <c r="AY256" s="582"/>
      <c r="AZ256" s="582"/>
      <c r="BA256" s="582"/>
      <c r="BB256" s="582"/>
      <c r="BC256" s="582"/>
      <c r="BD256" s="582"/>
      <c r="BE256" s="582"/>
      <c r="BF256" s="582"/>
      <c r="BG256" s="582"/>
      <c r="BH256" s="582"/>
      <c r="BI256" s="582"/>
      <c r="BJ256" s="582"/>
      <c r="BK256" s="582"/>
      <c r="BL256" s="582"/>
      <c r="BM256" s="582"/>
      <c r="BN256" s="582"/>
      <c r="BO256" s="582"/>
      <c r="BP256" s="582"/>
      <c r="BQ256" s="710"/>
    </row>
    <row r="257" spans="1:69">
      <c r="A257" s="582"/>
      <c r="B257" s="582"/>
      <c r="C257" s="582"/>
      <c r="D257" s="582"/>
      <c r="E257" s="582"/>
      <c r="F257" s="582"/>
      <c r="G257" s="582"/>
      <c r="H257" s="582"/>
      <c r="I257" s="582"/>
      <c r="J257" s="582"/>
      <c r="K257" s="582"/>
      <c r="L257" s="582"/>
      <c r="M257" s="582"/>
      <c r="N257" s="582"/>
      <c r="O257" s="582"/>
      <c r="P257" s="582"/>
      <c r="Q257" s="582"/>
      <c r="R257" s="582"/>
      <c r="S257" s="582"/>
      <c r="T257" s="582"/>
      <c r="U257" s="582"/>
      <c r="V257" s="582"/>
      <c r="W257" s="582"/>
      <c r="X257" s="582"/>
      <c r="Y257" s="582"/>
      <c r="Z257" s="582"/>
      <c r="AA257" s="582"/>
      <c r="AB257" s="582"/>
      <c r="AC257" s="582"/>
      <c r="AD257" s="582"/>
      <c r="AE257" s="582"/>
      <c r="AF257" s="582"/>
      <c r="AG257" s="582"/>
      <c r="AH257" s="582"/>
      <c r="AI257" s="582"/>
      <c r="AJ257" s="582"/>
      <c r="AK257" s="582"/>
      <c r="AL257" s="582"/>
      <c r="AM257" s="582"/>
      <c r="AN257" s="582"/>
      <c r="AO257" s="582"/>
      <c r="AP257" s="582"/>
      <c r="AQ257" s="582"/>
      <c r="AR257" s="582"/>
      <c r="AS257" s="582"/>
      <c r="AT257" s="582"/>
      <c r="AU257" s="582"/>
      <c r="AV257" s="582"/>
      <c r="AW257" s="582"/>
      <c r="AX257" s="582"/>
      <c r="AY257" s="582"/>
      <c r="AZ257" s="582"/>
      <c r="BA257" s="582"/>
      <c r="BB257" s="582"/>
      <c r="BC257" s="582"/>
      <c r="BD257" s="582"/>
      <c r="BE257" s="582"/>
      <c r="BF257" s="582"/>
      <c r="BG257" s="582"/>
      <c r="BH257" s="582"/>
      <c r="BI257" s="582"/>
      <c r="BJ257" s="582"/>
      <c r="BK257" s="582"/>
      <c r="BL257" s="582"/>
      <c r="BM257" s="582"/>
      <c r="BN257" s="582"/>
      <c r="BO257" s="582"/>
      <c r="BP257" s="582"/>
      <c r="BQ257" s="710"/>
    </row>
    <row r="258" spans="1:69">
      <c r="A258" s="582"/>
      <c r="B258" s="582"/>
      <c r="C258" s="582"/>
      <c r="D258" s="582"/>
      <c r="E258" s="582"/>
      <c r="F258" s="582"/>
      <c r="G258" s="582"/>
      <c r="H258" s="582"/>
      <c r="I258" s="582"/>
      <c r="J258" s="582"/>
      <c r="K258" s="582"/>
      <c r="L258" s="582"/>
      <c r="M258" s="582"/>
      <c r="N258" s="582"/>
      <c r="O258" s="582"/>
      <c r="P258" s="582"/>
      <c r="Q258" s="582"/>
      <c r="R258" s="582"/>
      <c r="S258" s="582"/>
      <c r="T258" s="582"/>
      <c r="U258" s="582"/>
      <c r="V258" s="582"/>
      <c r="W258" s="582"/>
      <c r="X258" s="582"/>
      <c r="Y258" s="582"/>
      <c r="Z258" s="582"/>
      <c r="AA258" s="582"/>
      <c r="AB258" s="582"/>
      <c r="AC258" s="582"/>
      <c r="AD258" s="582"/>
      <c r="AE258" s="582"/>
      <c r="AF258" s="582"/>
      <c r="AG258" s="582"/>
      <c r="AH258" s="582"/>
      <c r="AI258" s="582"/>
      <c r="AJ258" s="582"/>
      <c r="AK258" s="582"/>
      <c r="AL258" s="582"/>
      <c r="AM258" s="582"/>
      <c r="AN258" s="582"/>
      <c r="AO258" s="582"/>
      <c r="AP258" s="582"/>
      <c r="AQ258" s="582"/>
      <c r="AR258" s="582"/>
      <c r="AS258" s="582"/>
      <c r="AT258" s="582"/>
      <c r="AU258" s="582"/>
      <c r="AV258" s="582"/>
      <c r="AW258" s="582"/>
      <c r="AX258" s="582"/>
      <c r="AY258" s="582"/>
      <c r="AZ258" s="582"/>
      <c r="BA258" s="582"/>
      <c r="BB258" s="582"/>
      <c r="BC258" s="582"/>
      <c r="BD258" s="582"/>
      <c r="BE258" s="582"/>
      <c r="BF258" s="582"/>
      <c r="BG258" s="582"/>
      <c r="BH258" s="582"/>
      <c r="BI258" s="582"/>
      <c r="BJ258" s="582"/>
      <c r="BK258" s="582"/>
      <c r="BL258" s="582"/>
      <c r="BM258" s="582"/>
      <c r="BN258" s="582"/>
      <c r="BO258" s="582"/>
      <c r="BP258" s="582"/>
      <c r="BQ258" s="710"/>
    </row>
    <row r="259" spans="1:69">
      <c r="A259" s="582"/>
      <c r="B259" s="582"/>
      <c r="C259" s="582"/>
      <c r="D259" s="582"/>
      <c r="E259" s="582"/>
      <c r="F259" s="582"/>
      <c r="G259" s="582"/>
      <c r="H259" s="582"/>
      <c r="I259" s="582"/>
      <c r="J259" s="582"/>
      <c r="K259" s="582"/>
      <c r="L259" s="582"/>
      <c r="M259" s="582"/>
      <c r="N259" s="582"/>
      <c r="O259" s="582"/>
      <c r="P259" s="582"/>
      <c r="Q259" s="582"/>
      <c r="R259" s="582"/>
      <c r="S259" s="582"/>
      <c r="T259" s="582"/>
      <c r="U259" s="582"/>
      <c r="V259" s="582"/>
      <c r="W259" s="582"/>
      <c r="X259" s="582"/>
      <c r="Y259" s="582"/>
      <c r="Z259" s="582"/>
      <c r="AA259" s="582"/>
      <c r="AB259" s="582"/>
      <c r="AC259" s="582"/>
      <c r="AD259" s="582"/>
      <c r="AE259" s="582"/>
      <c r="AF259" s="582"/>
      <c r="AG259" s="582"/>
      <c r="AH259" s="582"/>
      <c r="AI259" s="582"/>
      <c r="AJ259" s="582"/>
      <c r="AK259" s="582"/>
      <c r="AL259" s="582"/>
      <c r="AM259" s="582"/>
      <c r="AN259" s="582"/>
      <c r="AO259" s="582"/>
      <c r="AP259" s="582"/>
      <c r="AQ259" s="582"/>
      <c r="AR259" s="582"/>
      <c r="AS259" s="582"/>
      <c r="AT259" s="582"/>
      <c r="AU259" s="582"/>
      <c r="AV259" s="582"/>
      <c r="AW259" s="582"/>
      <c r="AX259" s="582"/>
      <c r="AY259" s="582"/>
      <c r="AZ259" s="582"/>
      <c r="BA259" s="582"/>
      <c r="BB259" s="582"/>
      <c r="BC259" s="582"/>
      <c r="BD259" s="582"/>
      <c r="BE259" s="582"/>
      <c r="BF259" s="582"/>
      <c r="BG259" s="582"/>
      <c r="BH259" s="582"/>
      <c r="BI259" s="582"/>
      <c r="BJ259" s="582"/>
      <c r="BK259" s="582"/>
      <c r="BL259" s="582"/>
      <c r="BM259" s="582"/>
      <c r="BN259" s="582"/>
      <c r="BO259" s="582"/>
      <c r="BP259" s="582"/>
      <c r="BQ259" s="710"/>
    </row>
    <row r="260" spans="1:69">
      <c r="A260" s="582"/>
      <c r="B260" s="582"/>
      <c r="C260" s="582"/>
      <c r="D260" s="582"/>
      <c r="E260" s="582"/>
      <c r="F260" s="582"/>
      <c r="G260" s="582"/>
      <c r="H260" s="582"/>
      <c r="I260" s="582"/>
      <c r="J260" s="582"/>
      <c r="K260" s="582"/>
      <c r="L260" s="582"/>
      <c r="M260" s="582"/>
      <c r="N260" s="582"/>
      <c r="O260" s="582"/>
      <c r="P260" s="582"/>
      <c r="Q260" s="582"/>
      <c r="R260" s="582"/>
      <c r="S260" s="582"/>
      <c r="T260" s="582"/>
      <c r="U260" s="582"/>
      <c r="V260" s="582"/>
      <c r="W260" s="582"/>
      <c r="X260" s="582"/>
      <c r="Y260" s="582"/>
      <c r="Z260" s="582"/>
      <c r="AA260" s="582"/>
      <c r="AB260" s="582"/>
      <c r="AC260" s="582"/>
      <c r="AD260" s="582"/>
      <c r="AE260" s="582"/>
      <c r="AF260" s="582"/>
      <c r="AG260" s="582"/>
      <c r="AH260" s="582"/>
      <c r="AI260" s="582"/>
      <c r="AJ260" s="582"/>
      <c r="AK260" s="582"/>
      <c r="AL260" s="582"/>
      <c r="AM260" s="582"/>
      <c r="AN260" s="582"/>
      <c r="AO260" s="582"/>
      <c r="AP260" s="582"/>
      <c r="AQ260" s="582"/>
      <c r="AR260" s="582"/>
      <c r="AS260" s="582"/>
      <c r="AT260" s="582"/>
      <c r="AU260" s="582"/>
      <c r="AV260" s="582"/>
      <c r="AW260" s="582"/>
      <c r="AX260" s="582"/>
      <c r="AY260" s="582"/>
      <c r="AZ260" s="582"/>
      <c r="BA260" s="582"/>
      <c r="BB260" s="582"/>
      <c r="BC260" s="582"/>
      <c r="BD260" s="582"/>
      <c r="BE260" s="582"/>
      <c r="BF260" s="582"/>
      <c r="BG260" s="582"/>
      <c r="BH260" s="582"/>
      <c r="BI260" s="582"/>
      <c r="BJ260" s="582"/>
      <c r="BK260" s="582"/>
      <c r="BL260" s="582"/>
      <c r="BM260" s="582"/>
      <c r="BN260" s="582"/>
      <c r="BO260" s="582"/>
      <c r="BP260" s="582"/>
      <c r="BQ260" s="710"/>
    </row>
    <row r="261" spans="1:69">
      <c r="A261" s="582"/>
      <c r="B261" s="582"/>
      <c r="C261" s="582"/>
      <c r="D261" s="582"/>
      <c r="E261" s="582"/>
      <c r="F261" s="582"/>
      <c r="G261" s="582"/>
      <c r="H261" s="582"/>
      <c r="I261" s="582"/>
      <c r="J261" s="582"/>
      <c r="K261" s="582"/>
      <c r="L261" s="582"/>
      <c r="M261" s="582"/>
      <c r="N261" s="582"/>
      <c r="O261" s="582"/>
      <c r="P261" s="582"/>
      <c r="Q261" s="582"/>
      <c r="R261" s="582"/>
      <c r="S261" s="582"/>
      <c r="T261" s="582"/>
      <c r="U261" s="582"/>
      <c r="V261" s="582"/>
      <c r="W261" s="582"/>
      <c r="X261" s="582"/>
      <c r="Y261" s="582"/>
      <c r="Z261" s="582"/>
      <c r="AA261" s="582"/>
      <c r="AB261" s="582"/>
      <c r="AC261" s="582"/>
      <c r="AD261" s="582"/>
      <c r="AE261" s="582"/>
      <c r="AF261" s="582"/>
      <c r="AG261" s="582"/>
      <c r="AH261" s="582"/>
      <c r="AI261" s="582"/>
      <c r="AJ261" s="582"/>
      <c r="AK261" s="582"/>
      <c r="AL261" s="582"/>
      <c r="AM261" s="582"/>
      <c r="AN261" s="582"/>
      <c r="AO261" s="582"/>
      <c r="AP261" s="582"/>
      <c r="AQ261" s="582"/>
      <c r="AR261" s="582"/>
      <c r="AS261" s="582"/>
      <c r="AT261" s="582"/>
      <c r="AU261" s="582"/>
      <c r="AV261" s="582"/>
      <c r="AW261" s="582"/>
      <c r="AX261" s="582"/>
      <c r="AY261" s="582"/>
      <c r="AZ261" s="582"/>
      <c r="BA261" s="582"/>
      <c r="BB261" s="582"/>
      <c r="BC261" s="582"/>
      <c r="BD261" s="582"/>
      <c r="BE261" s="582"/>
      <c r="BF261" s="582"/>
      <c r="BG261" s="582"/>
      <c r="BH261" s="582"/>
      <c r="BI261" s="582"/>
      <c r="BJ261" s="582"/>
      <c r="BK261" s="582"/>
      <c r="BL261" s="582"/>
      <c r="BM261" s="582"/>
      <c r="BN261" s="582"/>
      <c r="BO261" s="582"/>
      <c r="BP261" s="582"/>
      <c r="BQ261" s="710"/>
    </row>
    <row r="262" spans="1:69">
      <c r="A262" s="582"/>
      <c r="B262" s="582"/>
      <c r="C262" s="582"/>
      <c r="D262" s="582"/>
      <c r="E262" s="582"/>
      <c r="F262" s="582"/>
      <c r="G262" s="582"/>
      <c r="H262" s="582"/>
      <c r="I262" s="582"/>
      <c r="J262" s="582"/>
      <c r="K262" s="582"/>
      <c r="L262" s="582"/>
      <c r="M262" s="582"/>
      <c r="N262" s="582"/>
      <c r="O262" s="582"/>
      <c r="P262" s="582"/>
      <c r="Q262" s="582"/>
      <c r="R262" s="582"/>
      <c r="S262" s="582"/>
      <c r="T262" s="582"/>
      <c r="U262" s="582"/>
      <c r="V262" s="582"/>
      <c r="W262" s="582"/>
      <c r="X262" s="582"/>
      <c r="Y262" s="582"/>
      <c r="Z262" s="582"/>
      <c r="AA262" s="582"/>
      <c r="AB262" s="582"/>
      <c r="AC262" s="582"/>
      <c r="AD262" s="582"/>
      <c r="AE262" s="582"/>
      <c r="AF262" s="582"/>
      <c r="AG262" s="582"/>
      <c r="AH262" s="582"/>
      <c r="AI262" s="582"/>
      <c r="AJ262" s="582"/>
      <c r="AK262" s="582"/>
      <c r="AL262" s="582"/>
      <c r="AM262" s="582"/>
      <c r="AN262" s="582"/>
      <c r="AO262" s="582"/>
      <c r="AP262" s="582"/>
      <c r="AQ262" s="582"/>
      <c r="AR262" s="582"/>
      <c r="AS262" s="582"/>
      <c r="AT262" s="582"/>
      <c r="AU262" s="582"/>
      <c r="AV262" s="582"/>
      <c r="AW262" s="582"/>
      <c r="AX262" s="582"/>
      <c r="AY262" s="582"/>
      <c r="AZ262" s="582"/>
      <c r="BA262" s="582"/>
      <c r="BB262" s="582"/>
      <c r="BC262" s="582"/>
      <c r="BD262" s="582"/>
      <c r="BE262" s="582"/>
      <c r="BF262" s="582"/>
      <c r="BG262" s="582"/>
      <c r="BH262" s="582"/>
      <c r="BI262" s="582"/>
      <c r="BJ262" s="582"/>
      <c r="BK262" s="582"/>
      <c r="BL262" s="582"/>
      <c r="BM262" s="582"/>
      <c r="BN262" s="582"/>
      <c r="BO262" s="582"/>
      <c r="BP262" s="582"/>
      <c r="BQ262" s="710"/>
    </row>
    <row r="263" spans="1:69">
      <c r="A263" s="582"/>
      <c r="B263" s="582"/>
      <c r="C263" s="582"/>
      <c r="D263" s="582"/>
      <c r="E263" s="582"/>
      <c r="F263" s="582"/>
      <c r="G263" s="582"/>
      <c r="H263" s="582"/>
      <c r="I263" s="582"/>
      <c r="J263" s="582"/>
      <c r="K263" s="582"/>
      <c r="L263" s="582"/>
      <c r="M263" s="582"/>
      <c r="N263" s="582"/>
      <c r="O263" s="582"/>
      <c r="P263" s="582"/>
      <c r="Q263" s="582"/>
      <c r="R263" s="582"/>
      <c r="S263" s="582"/>
      <c r="T263" s="582"/>
      <c r="U263" s="582"/>
      <c r="V263" s="582"/>
      <c r="W263" s="582"/>
      <c r="X263" s="582"/>
      <c r="Y263" s="582"/>
      <c r="Z263" s="582"/>
      <c r="AA263" s="582"/>
      <c r="AB263" s="582"/>
      <c r="AC263" s="582"/>
      <c r="AD263" s="582"/>
      <c r="AE263" s="582"/>
      <c r="AF263" s="582"/>
      <c r="AG263" s="582"/>
      <c r="AH263" s="582"/>
      <c r="AI263" s="582"/>
      <c r="AJ263" s="582"/>
      <c r="AK263" s="582"/>
      <c r="AL263" s="582"/>
      <c r="AM263" s="582"/>
      <c r="AN263" s="582"/>
      <c r="AO263" s="582"/>
      <c r="AP263" s="582"/>
      <c r="AQ263" s="582"/>
      <c r="AR263" s="582"/>
      <c r="AS263" s="582"/>
      <c r="AT263" s="582"/>
      <c r="AU263" s="582"/>
      <c r="AV263" s="582"/>
      <c r="AW263" s="582"/>
      <c r="AX263" s="582"/>
      <c r="AY263" s="582"/>
      <c r="AZ263" s="582"/>
      <c r="BA263" s="582"/>
      <c r="BB263" s="582"/>
      <c r="BC263" s="582"/>
      <c r="BD263" s="582"/>
      <c r="BE263" s="582"/>
      <c r="BF263" s="582"/>
      <c r="BG263" s="582"/>
      <c r="BH263" s="582"/>
      <c r="BI263" s="582"/>
      <c r="BJ263" s="582"/>
      <c r="BK263" s="582"/>
      <c r="BL263" s="582"/>
      <c r="BM263" s="582"/>
      <c r="BN263" s="582"/>
      <c r="BO263" s="582"/>
      <c r="BP263" s="582"/>
      <c r="BQ263" s="710"/>
    </row>
    <row r="264" spans="1:69">
      <c r="A264" s="582"/>
      <c r="B264" s="582"/>
      <c r="C264" s="582"/>
      <c r="D264" s="582"/>
      <c r="E264" s="582"/>
      <c r="F264" s="582"/>
      <c r="G264" s="582"/>
      <c r="H264" s="582"/>
      <c r="I264" s="582"/>
      <c r="J264" s="582"/>
      <c r="K264" s="582"/>
      <c r="L264" s="582"/>
      <c r="M264" s="582"/>
      <c r="N264" s="582"/>
      <c r="O264" s="582"/>
      <c r="P264" s="582"/>
      <c r="Q264" s="582"/>
      <c r="R264" s="582"/>
      <c r="S264" s="582"/>
      <c r="T264" s="582"/>
      <c r="U264" s="582"/>
      <c r="V264" s="582"/>
      <c r="W264" s="582"/>
      <c r="X264" s="582"/>
      <c r="Y264" s="582"/>
      <c r="Z264" s="582"/>
      <c r="AA264" s="582"/>
      <c r="AB264" s="582"/>
      <c r="AC264" s="582"/>
      <c r="AD264" s="582"/>
      <c r="AE264" s="582"/>
      <c r="AF264" s="582"/>
      <c r="AG264" s="582"/>
      <c r="AH264" s="582"/>
      <c r="AI264" s="582"/>
      <c r="AJ264" s="582"/>
      <c r="AK264" s="582"/>
      <c r="AL264" s="582"/>
      <c r="AM264" s="582"/>
      <c r="AN264" s="582"/>
      <c r="AO264" s="582"/>
      <c r="AP264" s="582"/>
      <c r="AQ264" s="582"/>
      <c r="AR264" s="582"/>
      <c r="AS264" s="582"/>
      <c r="AT264" s="582"/>
      <c r="AU264" s="582"/>
      <c r="AV264" s="582"/>
      <c r="AW264" s="582"/>
      <c r="AX264" s="582"/>
      <c r="AY264" s="582"/>
      <c r="AZ264" s="582"/>
      <c r="BA264" s="582"/>
      <c r="BB264" s="582"/>
      <c r="BC264" s="582"/>
      <c r="BD264" s="582"/>
      <c r="BE264" s="582"/>
      <c r="BF264" s="582"/>
      <c r="BG264" s="582"/>
      <c r="BH264" s="582"/>
      <c r="BI264" s="582"/>
      <c r="BJ264" s="582"/>
      <c r="BK264" s="582"/>
      <c r="BL264" s="582"/>
      <c r="BM264" s="582"/>
      <c r="BN264" s="582"/>
      <c r="BO264" s="582"/>
      <c r="BP264" s="582"/>
      <c r="BQ264" s="710"/>
    </row>
    <row r="265" spans="1:69">
      <c r="A265" s="582"/>
      <c r="B265" s="582"/>
      <c r="C265" s="582"/>
      <c r="D265" s="582"/>
      <c r="E265" s="582"/>
      <c r="F265" s="582"/>
      <c r="G265" s="582"/>
      <c r="H265" s="582"/>
      <c r="I265" s="582"/>
      <c r="J265" s="582"/>
      <c r="K265" s="582"/>
      <c r="L265" s="582"/>
      <c r="M265" s="582"/>
      <c r="N265" s="582"/>
      <c r="O265" s="582"/>
      <c r="P265" s="582"/>
      <c r="Q265" s="582"/>
      <c r="R265" s="582"/>
      <c r="S265" s="582"/>
      <c r="T265" s="582"/>
      <c r="U265" s="582"/>
      <c r="V265" s="582"/>
      <c r="W265" s="582"/>
      <c r="X265" s="582"/>
      <c r="Y265" s="582"/>
      <c r="Z265" s="582"/>
      <c r="AA265" s="582"/>
      <c r="AB265" s="582"/>
      <c r="AC265" s="582"/>
      <c r="AD265" s="582"/>
      <c r="AE265" s="582"/>
      <c r="AF265" s="582"/>
      <c r="AG265" s="582"/>
      <c r="AH265" s="582"/>
      <c r="AI265" s="582"/>
      <c r="AJ265" s="582"/>
      <c r="AK265" s="582"/>
      <c r="AL265" s="582"/>
      <c r="AM265" s="582"/>
      <c r="AN265" s="582"/>
      <c r="AO265" s="582"/>
      <c r="AP265" s="582"/>
      <c r="AQ265" s="582"/>
      <c r="AR265" s="582"/>
      <c r="AS265" s="582"/>
      <c r="AT265" s="582"/>
      <c r="AU265" s="582"/>
      <c r="AV265" s="582"/>
      <c r="AW265" s="582"/>
      <c r="AX265" s="582"/>
      <c r="AY265" s="582"/>
      <c r="AZ265" s="582"/>
      <c r="BA265" s="582"/>
      <c r="BB265" s="582"/>
      <c r="BC265" s="582"/>
      <c r="BD265" s="582"/>
      <c r="BE265" s="582"/>
      <c r="BF265" s="582"/>
      <c r="BG265" s="582"/>
      <c r="BH265" s="582"/>
      <c r="BI265" s="582"/>
      <c r="BJ265" s="582"/>
      <c r="BK265" s="582"/>
      <c r="BL265" s="582"/>
      <c r="BM265" s="582"/>
      <c r="BN265" s="582"/>
      <c r="BO265" s="582"/>
      <c r="BP265" s="582"/>
      <c r="BQ265" s="710"/>
    </row>
    <row r="266" spans="1:69">
      <c r="A266" s="582"/>
      <c r="B266" s="582"/>
      <c r="C266" s="582"/>
      <c r="D266" s="582"/>
      <c r="E266" s="582"/>
      <c r="F266" s="582"/>
      <c r="G266" s="582"/>
      <c r="H266" s="582"/>
      <c r="I266" s="582"/>
      <c r="J266" s="582"/>
      <c r="K266" s="582"/>
      <c r="L266" s="582"/>
      <c r="M266" s="582"/>
      <c r="N266" s="582"/>
      <c r="O266" s="582"/>
      <c r="P266" s="582"/>
      <c r="Q266" s="582"/>
      <c r="R266" s="582"/>
      <c r="S266" s="582"/>
      <c r="T266" s="582"/>
      <c r="U266" s="582"/>
      <c r="V266" s="582"/>
      <c r="W266" s="582"/>
      <c r="X266" s="582"/>
      <c r="Y266" s="582"/>
      <c r="Z266" s="582"/>
      <c r="AA266" s="582"/>
      <c r="AB266" s="582"/>
      <c r="AC266" s="582"/>
      <c r="AD266" s="582"/>
      <c r="AE266" s="582"/>
      <c r="AF266" s="582"/>
      <c r="AG266" s="582"/>
      <c r="AH266" s="582"/>
      <c r="AI266" s="582"/>
      <c r="AJ266" s="582"/>
      <c r="AK266" s="582"/>
      <c r="AL266" s="582"/>
      <c r="AM266" s="582"/>
      <c r="AN266" s="582"/>
      <c r="AO266" s="582"/>
      <c r="AP266" s="582"/>
      <c r="AQ266" s="582"/>
      <c r="AR266" s="582"/>
      <c r="AS266" s="582"/>
      <c r="AT266" s="582"/>
      <c r="AU266" s="582"/>
      <c r="AV266" s="582"/>
      <c r="AW266" s="582"/>
      <c r="AX266" s="582"/>
      <c r="AY266" s="582"/>
      <c r="AZ266" s="582"/>
      <c r="BA266" s="582"/>
      <c r="BB266" s="582"/>
      <c r="BC266" s="582"/>
      <c r="BD266" s="582"/>
      <c r="BE266" s="582"/>
      <c r="BF266" s="582"/>
      <c r="BG266" s="582"/>
      <c r="BH266" s="582"/>
      <c r="BI266" s="582"/>
      <c r="BJ266" s="582"/>
      <c r="BK266" s="582"/>
      <c r="BL266" s="582"/>
      <c r="BM266" s="582"/>
      <c r="BN266" s="582"/>
      <c r="BO266" s="582"/>
      <c r="BP266" s="582"/>
      <c r="BQ266" s="710"/>
    </row>
    <row r="267" spans="1:69">
      <c r="A267" s="582"/>
      <c r="B267" s="582"/>
      <c r="C267" s="582"/>
      <c r="D267" s="582"/>
      <c r="E267" s="582"/>
      <c r="F267" s="582"/>
      <c r="G267" s="582"/>
      <c r="H267" s="582"/>
      <c r="I267" s="582"/>
      <c r="J267" s="582"/>
      <c r="K267" s="582"/>
      <c r="L267" s="582"/>
      <c r="M267" s="582"/>
      <c r="N267" s="582"/>
      <c r="O267" s="582"/>
      <c r="P267" s="582"/>
      <c r="Q267" s="582"/>
      <c r="R267" s="582"/>
      <c r="S267" s="582"/>
      <c r="T267" s="582"/>
      <c r="U267" s="582"/>
      <c r="V267" s="582"/>
      <c r="W267" s="582"/>
      <c r="X267" s="582"/>
      <c r="Y267" s="582"/>
      <c r="Z267" s="582"/>
      <c r="AA267" s="582"/>
      <c r="AB267" s="582"/>
      <c r="AC267" s="582"/>
      <c r="AD267" s="582"/>
      <c r="AE267" s="582"/>
      <c r="AF267" s="582"/>
      <c r="AG267" s="582"/>
      <c r="AH267" s="582"/>
      <c r="AI267" s="582"/>
      <c r="AJ267" s="582"/>
      <c r="AK267" s="582"/>
      <c r="AL267" s="582"/>
      <c r="AM267" s="582"/>
      <c r="AN267" s="582"/>
      <c r="AO267" s="582"/>
      <c r="AP267" s="582"/>
      <c r="AQ267" s="582"/>
      <c r="AR267" s="582"/>
      <c r="AS267" s="582"/>
      <c r="AT267" s="582"/>
      <c r="AU267" s="582"/>
      <c r="AV267" s="582"/>
      <c r="AW267" s="582"/>
      <c r="AX267" s="582"/>
      <c r="AY267" s="582"/>
      <c r="AZ267" s="582"/>
      <c r="BA267" s="582"/>
      <c r="BB267" s="582"/>
      <c r="BC267" s="582"/>
      <c r="BD267" s="582"/>
      <c r="BE267" s="582"/>
      <c r="BF267" s="582"/>
      <c r="BG267" s="582"/>
      <c r="BH267" s="582"/>
      <c r="BI267" s="582"/>
      <c r="BJ267" s="582"/>
      <c r="BK267" s="582"/>
      <c r="BL267" s="582"/>
      <c r="BM267" s="582"/>
      <c r="BN267" s="582"/>
      <c r="BO267" s="582"/>
      <c r="BP267" s="582"/>
      <c r="BQ267" s="710"/>
    </row>
    <row r="268" spans="1:69">
      <c r="A268" s="582"/>
      <c r="B268" s="582"/>
      <c r="C268" s="582"/>
      <c r="D268" s="582"/>
      <c r="E268" s="582"/>
      <c r="F268" s="582"/>
      <c r="G268" s="582"/>
      <c r="H268" s="582"/>
      <c r="I268" s="582"/>
      <c r="J268" s="582"/>
      <c r="K268" s="582"/>
      <c r="L268" s="582"/>
      <c r="M268" s="582"/>
      <c r="N268" s="582"/>
      <c r="O268" s="582"/>
      <c r="P268" s="582"/>
      <c r="Q268" s="582"/>
      <c r="R268" s="582"/>
      <c r="S268" s="582"/>
      <c r="T268" s="582"/>
      <c r="U268" s="582"/>
      <c r="V268" s="582"/>
      <c r="W268" s="582"/>
      <c r="X268" s="582"/>
      <c r="Y268" s="582"/>
      <c r="Z268" s="582"/>
      <c r="AA268" s="582"/>
      <c r="AB268" s="582"/>
      <c r="AC268" s="582"/>
      <c r="AD268" s="582"/>
      <c r="AE268" s="582"/>
      <c r="AF268" s="582"/>
      <c r="AG268" s="582"/>
      <c r="AH268" s="582"/>
      <c r="AI268" s="582"/>
      <c r="AJ268" s="582"/>
      <c r="AK268" s="582"/>
      <c r="AL268" s="582"/>
      <c r="AM268" s="582"/>
      <c r="AN268" s="582"/>
      <c r="AO268" s="582"/>
      <c r="AP268" s="582"/>
      <c r="AQ268" s="582"/>
      <c r="AR268" s="582"/>
      <c r="AS268" s="582"/>
      <c r="AT268" s="582"/>
      <c r="AU268" s="582"/>
      <c r="AV268" s="582"/>
      <c r="AW268" s="582"/>
      <c r="AX268" s="582"/>
      <c r="AY268" s="582"/>
      <c r="AZ268" s="582"/>
      <c r="BA268" s="582"/>
      <c r="BB268" s="582"/>
      <c r="BC268" s="582"/>
      <c r="BD268" s="582"/>
      <c r="BE268" s="582"/>
      <c r="BF268" s="582"/>
      <c r="BG268" s="582"/>
      <c r="BH268" s="582"/>
      <c r="BI268" s="582"/>
      <c r="BJ268" s="582"/>
      <c r="BK268" s="582"/>
      <c r="BL268" s="582"/>
      <c r="BM268" s="582"/>
      <c r="BN268" s="582"/>
      <c r="BO268" s="582"/>
      <c r="BP268" s="582"/>
      <c r="BQ268" s="710"/>
    </row>
    <row r="269" spans="1:69">
      <c r="A269" s="582"/>
      <c r="B269" s="582"/>
      <c r="C269" s="582"/>
      <c r="D269" s="582"/>
      <c r="E269" s="582"/>
      <c r="F269" s="582"/>
      <c r="G269" s="582"/>
      <c r="H269" s="582"/>
      <c r="I269" s="582"/>
      <c r="J269" s="582"/>
      <c r="K269" s="582"/>
      <c r="L269" s="582"/>
      <c r="M269" s="582"/>
      <c r="N269" s="582"/>
      <c r="O269" s="582"/>
      <c r="P269" s="582"/>
      <c r="Q269" s="582"/>
      <c r="R269" s="582"/>
      <c r="S269" s="582"/>
      <c r="T269" s="582"/>
      <c r="U269" s="582"/>
      <c r="V269" s="582"/>
      <c r="W269" s="582"/>
      <c r="X269" s="582"/>
      <c r="Y269" s="582"/>
      <c r="Z269" s="582"/>
      <c r="AA269" s="582"/>
      <c r="AB269" s="582"/>
      <c r="AC269" s="582"/>
      <c r="AD269" s="582"/>
      <c r="AE269" s="582"/>
      <c r="AF269" s="582"/>
      <c r="AG269" s="582"/>
      <c r="AH269" s="582"/>
      <c r="AI269" s="582"/>
      <c r="AJ269" s="582"/>
      <c r="AK269" s="582"/>
      <c r="AL269" s="582"/>
      <c r="AM269" s="582"/>
      <c r="AN269" s="582"/>
      <c r="AO269" s="582"/>
      <c r="AP269" s="582"/>
      <c r="AQ269" s="582"/>
      <c r="AR269" s="582"/>
      <c r="AS269" s="582"/>
      <c r="AT269" s="582"/>
      <c r="AU269" s="582"/>
      <c r="AV269" s="582"/>
      <c r="AW269" s="582"/>
      <c r="AX269" s="582"/>
      <c r="AY269" s="582"/>
      <c r="AZ269" s="582"/>
      <c r="BA269" s="582"/>
      <c r="BB269" s="582"/>
      <c r="BC269" s="582"/>
      <c r="BD269" s="582"/>
      <c r="BE269" s="582"/>
      <c r="BF269" s="582"/>
      <c r="BG269" s="582"/>
      <c r="BH269" s="582"/>
      <c r="BI269" s="582"/>
      <c r="BJ269" s="582"/>
      <c r="BK269" s="582"/>
      <c r="BL269" s="582"/>
      <c r="BM269" s="582"/>
      <c r="BN269" s="582"/>
      <c r="BO269" s="582"/>
      <c r="BP269" s="582"/>
      <c r="BQ269" s="710"/>
    </row>
    <row r="270" spans="1:69">
      <c r="A270" s="582"/>
      <c r="B270" s="582"/>
      <c r="C270" s="582"/>
      <c r="D270" s="582"/>
      <c r="E270" s="582"/>
      <c r="F270" s="582"/>
      <c r="G270" s="582"/>
      <c r="H270" s="582"/>
      <c r="I270" s="582"/>
      <c r="J270" s="582"/>
      <c r="K270" s="582"/>
      <c r="L270" s="582"/>
      <c r="M270" s="582"/>
      <c r="N270" s="582"/>
      <c r="O270" s="582"/>
      <c r="P270" s="582"/>
      <c r="Q270" s="582"/>
      <c r="R270" s="582"/>
      <c r="S270" s="582"/>
      <c r="T270" s="582"/>
      <c r="U270" s="582"/>
      <c r="V270" s="582"/>
      <c r="W270" s="582"/>
      <c r="X270" s="582"/>
      <c r="Y270" s="582"/>
      <c r="Z270" s="582"/>
      <c r="AA270" s="582"/>
      <c r="AB270" s="582"/>
      <c r="AC270" s="582"/>
      <c r="AD270" s="582"/>
      <c r="AE270" s="582"/>
      <c r="AF270" s="582"/>
      <c r="AG270" s="582"/>
      <c r="AH270" s="582"/>
      <c r="AI270" s="582"/>
      <c r="AJ270" s="582"/>
      <c r="AK270" s="582"/>
      <c r="AL270" s="582"/>
      <c r="AM270" s="582"/>
      <c r="AN270" s="582"/>
      <c r="AO270" s="582"/>
      <c r="AP270" s="582"/>
      <c r="AQ270" s="582"/>
      <c r="AR270" s="582"/>
      <c r="AS270" s="582"/>
      <c r="AT270" s="582"/>
      <c r="AU270" s="582"/>
      <c r="AV270" s="582"/>
      <c r="AW270" s="582"/>
      <c r="AX270" s="582"/>
      <c r="AY270" s="582"/>
      <c r="AZ270" s="582"/>
      <c r="BA270" s="582"/>
      <c r="BB270" s="582"/>
      <c r="BC270" s="582"/>
      <c r="BD270" s="582"/>
      <c r="BE270" s="582"/>
      <c r="BF270" s="582"/>
      <c r="BG270" s="582"/>
      <c r="BH270" s="582"/>
      <c r="BI270" s="582"/>
      <c r="BJ270" s="582"/>
      <c r="BK270" s="582"/>
      <c r="BL270" s="582"/>
      <c r="BM270" s="582"/>
      <c r="BN270" s="582"/>
      <c r="BO270" s="582"/>
      <c r="BP270" s="582"/>
      <c r="BQ270" s="710"/>
    </row>
    <row r="271" spans="1:69">
      <c r="A271" s="582"/>
      <c r="B271" s="582"/>
      <c r="C271" s="582"/>
      <c r="D271" s="582"/>
      <c r="E271" s="582"/>
      <c r="F271" s="582"/>
      <c r="G271" s="582"/>
      <c r="H271" s="582"/>
      <c r="I271" s="582"/>
      <c r="J271" s="582"/>
      <c r="K271" s="582"/>
      <c r="L271" s="582"/>
      <c r="M271" s="582"/>
      <c r="N271" s="582"/>
      <c r="O271" s="582"/>
      <c r="P271" s="582"/>
      <c r="Q271" s="582"/>
      <c r="R271" s="582"/>
      <c r="S271" s="582"/>
      <c r="T271" s="582"/>
      <c r="U271" s="582"/>
      <c r="V271" s="582"/>
      <c r="W271" s="582"/>
      <c r="X271" s="582"/>
      <c r="Y271" s="582"/>
      <c r="Z271" s="582"/>
      <c r="AA271" s="582"/>
      <c r="AB271" s="582"/>
      <c r="AC271" s="582"/>
      <c r="AD271" s="582"/>
      <c r="AE271" s="582"/>
      <c r="AF271" s="582"/>
      <c r="AG271" s="582"/>
      <c r="AH271" s="582"/>
      <c r="AI271" s="582"/>
      <c r="AJ271" s="582"/>
      <c r="AK271" s="582"/>
      <c r="AL271" s="582"/>
      <c r="AM271" s="582"/>
      <c r="AN271" s="582"/>
      <c r="AO271" s="582"/>
      <c r="AP271" s="582"/>
      <c r="AQ271" s="582"/>
      <c r="AR271" s="582"/>
      <c r="AS271" s="582"/>
      <c r="AT271" s="582"/>
      <c r="AU271" s="582"/>
      <c r="AV271" s="582"/>
      <c r="AW271" s="582"/>
      <c r="AX271" s="582"/>
      <c r="AY271" s="582"/>
      <c r="AZ271" s="582"/>
      <c r="BA271" s="582"/>
      <c r="BB271" s="582"/>
      <c r="BC271" s="582"/>
      <c r="BD271" s="582"/>
      <c r="BE271" s="582"/>
      <c r="BF271" s="582"/>
      <c r="BG271" s="582"/>
      <c r="BH271" s="582"/>
      <c r="BI271" s="582"/>
      <c r="BJ271" s="582"/>
      <c r="BK271" s="582"/>
      <c r="BL271" s="582"/>
      <c r="BM271" s="582"/>
      <c r="BN271" s="582"/>
      <c r="BO271" s="582"/>
      <c r="BP271" s="582"/>
      <c r="BQ271" s="710"/>
    </row>
    <row r="272" spans="1:69">
      <c r="A272" s="582"/>
      <c r="B272" s="582"/>
      <c r="C272" s="582"/>
      <c r="D272" s="582"/>
      <c r="E272" s="582"/>
      <c r="F272" s="582"/>
      <c r="G272" s="582"/>
      <c r="H272" s="582"/>
      <c r="I272" s="582"/>
      <c r="J272" s="582"/>
      <c r="K272" s="582"/>
      <c r="L272" s="582"/>
      <c r="M272" s="582"/>
      <c r="N272" s="582"/>
      <c r="O272" s="582"/>
      <c r="P272" s="582"/>
      <c r="Q272" s="582"/>
      <c r="R272" s="582"/>
      <c r="S272" s="582"/>
      <c r="T272" s="582"/>
      <c r="U272" s="582"/>
      <c r="V272" s="582"/>
      <c r="W272" s="582"/>
      <c r="X272" s="582"/>
      <c r="Y272" s="582"/>
      <c r="Z272" s="582"/>
      <c r="AA272" s="582"/>
      <c r="AB272" s="582"/>
      <c r="AC272" s="582"/>
      <c r="AD272" s="582"/>
      <c r="AE272" s="582"/>
      <c r="AF272" s="582"/>
      <c r="AG272" s="582"/>
      <c r="AH272" s="582"/>
      <c r="AI272" s="582"/>
      <c r="AJ272" s="582"/>
      <c r="AK272" s="582"/>
      <c r="AL272" s="582"/>
      <c r="AM272" s="582"/>
      <c r="AN272" s="582"/>
      <c r="AO272" s="582"/>
      <c r="AP272" s="582"/>
      <c r="AQ272" s="582"/>
      <c r="AR272" s="582"/>
      <c r="AS272" s="582"/>
      <c r="AT272" s="582"/>
      <c r="AU272" s="582"/>
      <c r="AV272" s="582"/>
      <c r="AW272" s="582"/>
      <c r="AX272" s="582"/>
      <c r="AY272" s="582"/>
      <c r="AZ272" s="582"/>
      <c r="BA272" s="582"/>
      <c r="BB272" s="582"/>
      <c r="BC272" s="582"/>
      <c r="BD272" s="582"/>
      <c r="BE272" s="582"/>
      <c r="BF272" s="582"/>
      <c r="BG272" s="582"/>
      <c r="BH272" s="582"/>
      <c r="BI272" s="582"/>
      <c r="BJ272" s="582"/>
      <c r="BK272" s="582"/>
      <c r="BL272" s="582"/>
      <c r="BM272" s="582"/>
      <c r="BN272" s="582"/>
      <c r="BO272" s="582"/>
      <c r="BP272" s="582"/>
      <c r="BQ272" s="710"/>
    </row>
    <row r="273" spans="1:69">
      <c r="A273" s="582"/>
      <c r="B273" s="582"/>
      <c r="C273" s="582"/>
      <c r="D273" s="582"/>
      <c r="E273" s="582"/>
      <c r="F273" s="582"/>
      <c r="G273" s="582"/>
      <c r="H273" s="582"/>
      <c r="I273" s="582"/>
      <c r="J273" s="582"/>
      <c r="K273" s="582"/>
      <c r="L273" s="582"/>
      <c r="M273" s="582"/>
      <c r="N273" s="582"/>
      <c r="O273" s="582"/>
      <c r="P273" s="582"/>
      <c r="Q273" s="582"/>
      <c r="R273" s="582"/>
      <c r="S273" s="582"/>
      <c r="T273" s="582"/>
      <c r="U273" s="582"/>
      <c r="V273" s="582"/>
      <c r="W273" s="582"/>
      <c r="X273" s="582"/>
      <c r="Y273" s="582"/>
      <c r="Z273" s="582"/>
      <c r="AA273" s="582"/>
      <c r="AB273" s="582"/>
      <c r="AC273" s="582"/>
      <c r="AD273" s="582"/>
      <c r="AE273" s="582"/>
      <c r="AF273" s="582"/>
      <c r="AG273" s="582"/>
      <c r="AH273" s="582"/>
      <c r="AI273" s="582"/>
      <c r="AJ273" s="582"/>
      <c r="AK273" s="582"/>
      <c r="AL273" s="582"/>
      <c r="AM273" s="582"/>
      <c r="AN273" s="582"/>
      <c r="AO273" s="582"/>
      <c r="AP273" s="582"/>
      <c r="AQ273" s="582"/>
      <c r="AR273" s="582"/>
      <c r="AS273" s="582"/>
      <c r="AT273" s="582"/>
      <c r="AU273" s="582"/>
      <c r="AV273" s="582"/>
      <c r="AW273" s="582"/>
      <c r="AX273" s="582"/>
      <c r="AY273" s="582"/>
      <c r="AZ273" s="582"/>
      <c r="BA273" s="582"/>
      <c r="BB273" s="582"/>
      <c r="BC273" s="582"/>
      <c r="BD273" s="582"/>
      <c r="BE273" s="582"/>
      <c r="BF273" s="582"/>
      <c r="BG273" s="582"/>
      <c r="BH273" s="582"/>
      <c r="BI273" s="582"/>
      <c r="BJ273" s="582"/>
      <c r="BK273" s="582"/>
      <c r="BL273" s="582"/>
      <c r="BM273" s="582"/>
      <c r="BN273" s="582"/>
      <c r="BO273" s="582"/>
      <c r="BP273" s="582"/>
      <c r="BQ273" s="710"/>
    </row>
    <row r="274" spans="1:69">
      <c r="A274" s="582"/>
      <c r="B274" s="582"/>
      <c r="C274" s="582"/>
      <c r="D274" s="582"/>
      <c r="E274" s="582"/>
      <c r="F274" s="582"/>
      <c r="G274" s="582"/>
      <c r="H274" s="582"/>
      <c r="I274" s="582"/>
      <c r="J274" s="582"/>
      <c r="K274" s="582"/>
      <c r="L274" s="582"/>
      <c r="M274" s="582"/>
      <c r="N274" s="582"/>
      <c r="O274" s="582"/>
      <c r="P274" s="582"/>
      <c r="Q274" s="582"/>
      <c r="R274" s="582"/>
      <c r="S274" s="582"/>
      <c r="T274" s="582"/>
      <c r="U274" s="582"/>
      <c r="V274" s="582"/>
      <c r="W274" s="582"/>
      <c r="X274" s="582"/>
      <c r="Y274" s="582"/>
      <c r="Z274" s="582"/>
      <c r="AA274" s="582"/>
      <c r="AB274" s="582"/>
      <c r="AC274" s="582"/>
      <c r="AD274" s="582"/>
      <c r="AE274" s="582"/>
      <c r="AF274" s="582"/>
      <c r="AG274" s="582"/>
      <c r="AH274" s="582"/>
      <c r="AI274" s="582"/>
      <c r="AJ274" s="582"/>
      <c r="AK274" s="582"/>
      <c r="AL274" s="582"/>
      <c r="AM274" s="582"/>
      <c r="AN274" s="582"/>
      <c r="AO274" s="582"/>
      <c r="AP274" s="582"/>
      <c r="AQ274" s="582"/>
      <c r="AR274" s="582"/>
      <c r="AS274" s="582"/>
      <c r="AT274" s="582"/>
      <c r="AU274" s="582"/>
      <c r="AV274" s="582"/>
      <c r="AW274" s="582"/>
      <c r="AX274" s="582"/>
      <c r="AY274" s="582"/>
      <c r="AZ274" s="582"/>
      <c r="BA274" s="582"/>
      <c r="BB274" s="582"/>
      <c r="BC274" s="582"/>
      <c r="BD274" s="582"/>
      <c r="BE274" s="582"/>
      <c r="BF274" s="582"/>
      <c r="BG274" s="582"/>
      <c r="BH274" s="582"/>
      <c r="BI274" s="582"/>
      <c r="BJ274" s="582"/>
      <c r="BK274" s="582"/>
      <c r="BL274" s="582"/>
      <c r="BM274" s="582"/>
      <c r="BN274" s="582"/>
      <c r="BO274" s="582"/>
      <c r="BP274" s="582"/>
      <c r="BQ274" s="710"/>
    </row>
    <row r="275" spans="1:69">
      <c r="A275" s="582"/>
      <c r="B275" s="582"/>
      <c r="C275" s="582"/>
      <c r="D275" s="582"/>
      <c r="E275" s="582"/>
      <c r="F275" s="582"/>
      <c r="G275" s="582"/>
      <c r="H275" s="582"/>
      <c r="I275" s="582"/>
      <c r="J275" s="582"/>
      <c r="K275" s="582"/>
      <c r="L275" s="582"/>
      <c r="M275" s="582"/>
      <c r="N275" s="582"/>
      <c r="O275" s="582"/>
      <c r="P275" s="582"/>
      <c r="Q275" s="582"/>
      <c r="R275" s="582"/>
      <c r="S275" s="582"/>
      <c r="T275" s="582"/>
      <c r="U275" s="582"/>
      <c r="V275" s="582"/>
      <c r="W275" s="582"/>
      <c r="X275" s="582"/>
      <c r="Y275" s="582"/>
      <c r="Z275" s="582"/>
      <c r="AA275" s="582"/>
      <c r="AB275" s="582"/>
      <c r="AC275" s="582"/>
      <c r="AD275" s="582"/>
      <c r="AE275" s="582"/>
      <c r="AF275" s="582"/>
      <c r="AG275" s="582"/>
      <c r="AH275" s="582"/>
      <c r="AI275" s="582"/>
      <c r="AJ275" s="582"/>
      <c r="AK275" s="582"/>
      <c r="AL275" s="582"/>
      <c r="AM275" s="582"/>
      <c r="AN275" s="582"/>
      <c r="AO275" s="582"/>
      <c r="AP275" s="582"/>
      <c r="AQ275" s="582"/>
      <c r="AR275" s="582"/>
      <c r="AS275" s="582"/>
      <c r="AT275" s="582"/>
      <c r="AU275" s="582"/>
      <c r="AV275" s="582"/>
      <c r="AW275" s="582"/>
      <c r="AX275" s="582"/>
      <c r="AY275" s="582"/>
      <c r="AZ275" s="582"/>
      <c r="BA275" s="582"/>
      <c r="BB275" s="582"/>
      <c r="BC275" s="582"/>
      <c r="BD275" s="582"/>
      <c r="BE275" s="582"/>
      <c r="BF275" s="582"/>
      <c r="BG275" s="582"/>
      <c r="BH275" s="582"/>
      <c r="BI275" s="582"/>
      <c r="BJ275" s="582"/>
      <c r="BK275" s="582"/>
      <c r="BL275" s="582"/>
      <c r="BM275" s="582"/>
      <c r="BN275" s="582"/>
      <c r="BO275" s="582"/>
      <c r="BP275" s="582"/>
      <c r="BQ275" s="710"/>
    </row>
    <row r="276" spans="1:69">
      <c r="A276" s="582"/>
      <c r="B276" s="582"/>
      <c r="C276" s="582"/>
      <c r="D276" s="582"/>
      <c r="E276" s="582"/>
      <c r="F276" s="582"/>
      <c r="G276" s="582"/>
      <c r="H276" s="582"/>
      <c r="I276" s="582"/>
      <c r="J276" s="582"/>
      <c r="K276" s="582"/>
      <c r="L276" s="582"/>
      <c r="M276" s="582"/>
      <c r="N276" s="582"/>
      <c r="O276" s="582"/>
      <c r="P276" s="582"/>
      <c r="Q276" s="582"/>
      <c r="R276" s="582"/>
      <c r="S276" s="582"/>
      <c r="T276" s="582"/>
      <c r="U276" s="582"/>
      <c r="V276" s="582"/>
      <c r="W276" s="582"/>
      <c r="X276" s="582"/>
      <c r="Y276" s="582"/>
      <c r="Z276" s="582"/>
      <c r="AA276" s="582"/>
      <c r="AB276" s="582"/>
      <c r="AC276" s="582"/>
      <c r="AD276" s="582"/>
      <c r="AE276" s="582"/>
      <c r="AF276" s="582"/>
      <c r="AG276" s="582"/>
      <c r="AH276" s="582"/>
      <c r="AI276" s="582"/>
      <c r="AJ276" s="582"/>
      <c r="AK276" s="582"/>
      <c r="AL276" s="582"/>
      <c r="AM276" s="582"/>
      <c r="AN276" s="582"/>
      <c r="AO276" s="582"/>
      <c r="AP276" s="582"/>
      <c r="AQ276" s="582"/>
      <c r="AR276" s="582"/>
      <c r="AS276" s="582"/>
      <c r="AT276" s="582"/>
      <c r="AU276" s="582"/>
      <c r="AV276" s="582"/>
      <c r="AW276" s="582"/>
      <c r="AX276" s="582"/>
      <c r="AY276" s="582"/>
      <c r="AZ276" s="582"/>
      <c r="BA276" s="582"/>
      <c r="BB276" s="582"/>
      <c r="BC276" s="582"/>
      <c r="BD276" s="582"/>
      <c r="BE276" s="582"/>
      <c r="BF276" s="582"/>
      <c r="BG276" s="582"/>
      <c r="BH276" s="582"/>
      <c r="BI276" s="582"/>
      <c r="BJ276" s="582"/>
      <c r="BK276" s="582"/>
      <c r="BL276" s="582"/>
      <c r="BM276" s="582"/>
      <c r="BN276" s="582"/>
      <c r="BO276" s="582"/>
      <c r="BP276" s="582"/>
      <c r="BQ276" s="710"/>
    </row>
    <row r="277" spans="1:69">
      <c r="A277" s="582"/>
      <c r="B277" s="582"/>
      <c r="C277" s="582"/>
      <c r="D277" s="582"/>
      <c r="E277" s="582"/>
      <c r="F277" s="582"/>
      <c r="G277" s="582"/>
      <c r="H277" s="582"/>
      <c r="I277" s="582"/>
      <c r="J277" s="582"/>
      <c r="K277" s="582"/>
      <c r="L277" s="582"/>
      <c r="M277" s="582"/>
      <c r="N277" s="582"/>
      <c r="O277" s="582"/>
      <c r="P277" s="582"/>
      <c r="Q277" s="582"/>
      <c r="R277" s="582"/>
      <c r="S277" s="582"/>
      <c r="T277" s="582"/>
      <c r="U277" s="582"/>
      <c r="V277" s="582"/>
      <c r="W277" s="582"/>
      <c r="X277" s="582"/>
      <c r="Y277" s="582"/>
      <c r="Z277" s="582"/>
      <c r="AA277" s="582"/>
      <c r="AB277" s="582"/>
      <c r="AC277" s="582"/>
      <c r="AD277" s="582"/>
      <c r="AE277" s="582"/>
      <c r="AF277" s="582"/>
      <c r="AG277" s="582"/>
      <c r="AH277" s="582"/>
      <c r="AI277" s="582"/>
      <c r="AJ277" s="582"/>
      <c r="AK277" s="582"/>
      <c r="AL277" s="582"/>
      <c r="AM277" s="582"/>
      <c r="AN277" s="582"/>
      <c r="AO277" s="582"/>
      <c r="AP277" s="582"/>
      <c r="AQ277" s="582"/>
      <c r="AR277" s="582"/>
      <c r="AS277" s="582"/>
      <c r="AT277" s="582"/>
      <c r="AU277" s="582"/>
      <c r="AV277" s="582"/>
      <c r="AW277" s="582"/>
      <c r="AX277" s="582"/>
      <c r="AY277" s="582"/>
      <c r="AZ277" s="582"/>
      <c r="BA277" s="582"/>
      <c r="BB277" s="582"/>
      <c r="BC277" s="582"/>
      <c r="BD277" s="582"/>
      <c r="BE277" s="582"/>
      <c r="BF277" s="582"/>
      <c r="BG277" s="582"/>
      <c r="BH277" s="582"/>
      <c r="BI277" s="582"/>
      <c r="BJ277" s="582"/>
      <c r="BK277" s="582"/>
      <c r="BL277" s="582"/>
      <c r="BM277" s="582"/>
      <c r="BN277" s="582"/>
      <c r="BO277" s="582"/>
      <c r="BP277" s="582"/>
      <c r="BQ277" s="710"/>
    </row>
    <row r="278" spans="1:69">
      <c r="A278" s="582"/>
      <c r="B278" s="582"/>
      <c r="C278" s="582"/>
      <c r="D278" s="582"/>
      <c r="E278" s="582"/>
      <c r="F278" s="582"/>
      <c r="G278" s="582"/>
      <c r="H278" s="582"/>
      <c r="I278" s="582"/>
      <c r="J278" s="582"/>
      <c r="K278" s="582"/>
      <c r="L278" s="582"/>
      <c r="M278" s="582"/>
      <c r="N278" s="582"/>
      <c r="O278" s="582"/>
      <c r="P278" s="582"/>
      <c r="Q278" s="582"/>
      <c r="R278" s="582"/>
      <c r="S278" s="582"/>
      <c r="T278" s="582"/>
      <c r="U278" s="582"/>
      <c r="V278" s="582"/>
      <c r="W278" s="582"/>
      <c r="X278" s="582"/>
      <c r="Y278" s="582"/>
      <c r="Z278" s="582"/>
      <c r="AA278" s="582"/>
      <c r="AB278" s="582"/>
      <c r="AC278" s="582"/>
      <c r="AD278" s="582"/>
      <c r="AE278" s="582"/>
      <c r="AF278" s="582"/>
      <c r="AG278" s="582"/>
      <c r="AH278" s="582"/>
      <c r="AI278" s="582"/>
      <c r="AJ278" s="582"/>
      <c r="AK278" s="582"/>
      <c r="AL278" s="582"/>
      <c r="AM278" s="582"/>
      <c r="AN278" s="582"/>
      <c r="AO278" s="582"/>
      <c r="AP278" s="582"/>
      <c r="AQ278" s="582"/>
      <c r="AR278" s="582"/>
      <c r="AS278" s="582"/>
      <c r="AT278" s="582"/>
      <c r="AU278" s="582"/>
      <c r="AV278" s="582"/>
      <c r="AW278" s="582"/>
      <c r="AX278" s="582"/>
      <c r="AY278" s="582"/>
      <c r="AZ278" s="582"/>
      <c r="BA278" s="582"/>
      <c r="BB278" s="582"/>
      <c r="BC278" s="582"/>
      <c r="BD278" s="582"/>
      <c r="BE278" s="582"/>
      <c r="BF278" s="582"/>
      <c r="BG278" s="582"/>
      <c r="BH278" s="582"/>
      <c r="BI278" s="582"/>
      <c r="BJ278" s="582"/>
      <c r="BK278" s="582"/>
      <c r="BL278" s="582"/>
      <c r="BM278" s="582"/>
      <c r="BN278" s="582"/>
      <c r="BO278" s="582"/>
      <c r="BP278" s="582"/>
      <c r="BQ278" s="710"/>
    </row>
    <row r="279" spans="1:69">
      <c r="A279" s="582"/>
      <c r="B279" s="582"/>
      <c r="C279" s="582"/>
      <c r="D279" s="582"/>
      <c r="E279" s="582"/>
      <c r="F279" s="582"/>
      <c r="G279" s="582"/>
      <c r="H279" s="582"/>
      <c r="I279" s="582"/>
      <c r="J279" s="582"/>
      <c r="K279" s="582"/>
      <c r="L279" s="582"/>
      <c r="M279" s="582"/>
      <c r="N279" s="582"/>
      <c r="O279" s="582"/>
      <c r="P279" s="582"/>
      <c r="Q279" s="582"/>
      <c r="R279" s="582"/>
      <c r="S279" s="582"/>
      <c r="T279" s="582"/>
      <c r="U279" s="582"/>
      <c r="V279" s="582"/>
      <c r="W279" s="582"/>
      <c r="X279" s="582"/>
      <c r="Y279" s="582"/>
      <c r="Z279" s="582"/>
      <c r="AA279" s="582"/>
      <c r="AB279" s="582"/>
      <c r="AC279" s="582"/>
      <c r="AD279" s="582"/>
      <c r="AE279" s="582"/>
      <c r="AF279" s="582"/>
      <c r="AG279" s="582"/>
      <c r="AH279" s="582"/>
      <c r="AI279" s="582"/>
      <c r="AJ279" s="582"/>
      <c r="AK279" s="582"/>
      <c r="AL279" s="582"/>
      <c r="AM279" s="582"/>
      <c r="AN279" s="582"/>
      <c r="AO279" s="582"/>
      <c r="AP279" s="582"/>
      <c r="AQ279" s="582"/>
      <c r="AR279" s="582"/>
      <c r="AS279" s="582"/>
      <c r="AT279" s="582"/>
      <c r="AU279" s="582"/>
      <c r="AV279" s="582"/>
      <c r="AW279" s="582"/>
      <c r="AX279" s="582"/>
      <c r="AY279" s="582"/>
      <c r="AZ279" s="582"/>
      <c r="BA279" s="582"/>
      <c r="BB279" s="582"/>
      <c r="BC279" s="582"/>
      <c r="BD279" s="582"/>
      <c r="BE279" s="582"/>
      <c r="BF279" s="582"/>
      <c r="BG279" s="582"/>
      <c r="BH279" s="582"/>
      <c r="BI279" s="582"/>
      <c r="BJ279" s="582"/>
      <c r="BK279" s="582"/>
      <c r="BL279" s="582"/>
      <c r="BM279" s="582"/>
      <c r="BN279" s="582"/>
      <c r="BO279" s="582"/>
      <c r="BP279" s="582"/>
      <c r="BQ279" s="710"/>
    </row>
    <row r="280" spans="1:69">
      <c r="A280" s="582"/>
      <c r="B280" s="582"/>
      <c r="C280" s="582"/>
      <c r="D280" s="582"/>
      <c r="E280" s="582"/>
      <c r="F280" s="582"/>
      <c r="G280" s="582"/>
      <c r="H280" s="582"/>
      <c r="I280" s="582"/>
      <c r="J280" s="582"/>
      <c r="K280" s="582"/>
      <c r="L280" s="582"/>
      <c r="M280" s="582"/>
      <c r="N280" s="582"/>
      <c r="O280" s="582"/>
      <c r="P280" s="582"/>
      <c r="Q280" s="582"/>
      <c r="R280" s="582"/>
      <c r="S280" s="582"/>
      <c r="T280" s="582"/>
      <c r="U280" s="582"/>
      <c r="V280" s="582"/>
      <c r="W280" s="582"/>
      <c r="X280" s="582"/>
      <c r="Y280" s="582"/>
      <c r="Z280" s="582"/>
      <c r="AA280" s="582"/>
      <c r="AB280" s="582"/>
      <c r="AC280" s="582"/>
      <c r="AD280" s="582"/>
      <c r="AE280" s="582"/>
      <c r="AF280" s="582"/>
      <c r="AG280" s="582"/>
      <c r="AH280" s="582"/>
      <c r="AI280" s="582"/>
      <c r="AJ280" s="582"/>
      <c r="AK280" s="582"/>
      <c r="AL280" s="582"/>
      <c r="AM280" s="582"/>
      <c r="AN280" s="582"/>
      <c r="AO280" s="582"/>
      <c r="AP280" s="582"/>
      <c r="AQ280" s="582"/>
      <c r="AR280" s="582"/>
      <c r="AS280" s="582"/>
      <c r="AT280" s="582"/>
      <c r="AU280" s="582"/>
      <c r="AV280" s="582"/>
      <c r="AW280" s="582"/>
      <c r="AX280" s="582"/>
      <c r="AY280" s="582"/>
      <c r="AZ280" s="582"/>
      <c r="BA280" s="582"/>
      <c r="BB280" s="582"/>
      <c r="BC280" s="582"/>
      <c r="BD280" s="582"/>
      <c r="BE280" s="582"/>
      <c r="BF280" s="582"/>
      <c r="BG280" s="582"/>
      <c r="BH280" s="582"/>
      <c r="BI280" s="582"/>
      <c r="BJ280" s="582"/>
      <c r="BK280" s="582"/>
      <c r="BL280" s="582"/>
      <c r="BM280" s="582"/>
      <c r="BN280" s="582"/>
      <c r="BO280" s="582"/>
      <c r="BP280" s="582"/>
      <c r="BQ280" s="710"/>
    </row>
    <row r="281" spans="1:69">
      <c r="A281" s="582"/>
      <c r="B281" s="582"/>
      <c r="C281" s="582"/>
      <c r="D281" s="582"/>
      <c r="E281" s="582"/>
      <c r="F281" s="582"/>
      <c r="G281" s="582"/>
      <c r="H281" s="582"/>
      <c r="I281" s="582"/>
      <c r="J281" s="582"/>
      <c r="K281" s="582"/>
      <c r="L281" s="582"/>
      <c r="M281" s="582"/>
      <c r="N281" s="582"/>
      <c r="O281" s="582"/>
      <c r="P281" s="582"/>
      <c r="Q281" s="582"/>
      <c r="R281" s="582"/>
      <c r="S281" s="582"/>
      <c r="T281" s="582"/>
      <c r="U281" s="582"/>
      <c r="V281" s="582"/>
      <c r="W281" s="582"/>
      <c r="X281" s="582"/>
      <c r="Y281" s="582"/>
      <c r="Z281" s="582"/>
      <c r="AA281" s="582"/>
      <c r="AB281" s="582"/>
      <c r="AC281" s="582"/>
      <c r="AD281" s="582"/>
      <c r="AE281" s="582"/>
      <c r="AF281" s="582"/>
      <c r="AG281" s="582"/>
      <c r="AH281" s="582"/>
      <c r="AI281" s="582"/>
      <c r="AJ281" s="582"/>
      <c r="AK281" s="582"/>
      <c r="AL281" s="582"/>
      <c r="AM281" s="582"/>
      <c r="AN281" s="582"/>
      <c r="AO281" s="582"/>
      <c r="AP281" s="582"/>
      <c r="AQ281" s="582"/>
      <c r="AR281" s="582"/>
      <c r="AS281" s="582"/>
      <c r="AT281" s="582"/>
      <c r="AU281" s="582"/>
      <c r="AV281" s="582"/>
      <c r="AW281" s="582"/>
      <c r="AX281" s="582"/>
      <c r="AY281" s="582"/>
      <c r="AZ281" s="582"/>
      <c r="BA281" s="582"/>
      <c r="BB281" s="582"/>
      <c r="BC281" s="582"/>
      <c r="BD281" s="582"/>
      <c r="BE281" s="582"/>
      <c r="BF281" s="582"/>
      <c r="BG281" s="582"/>
      <c r="BH281" s="582"/>
      <c r="BI281" s="582"/>
      <c r="BJ281" s="582"/>
      <c r="BK281" s="582"/>
      <c r="BL281" s="582"/>
      <c r="BM281" s="582"/>
      <c r="BN281" s="582"/>
      <c r="BO281" s="582"/>
      <c r="BP281" s="582"/>
      <c r="BQ281" s="710"/>
    </row>
    <row r="282" spans="1:69">
      <c r="A282" s="582"/>
      <c r="B282" s="582"/>
      <c r="C282" s="582"/>
      <c r="D282" s="582"/>
      <c r="E282" s="582"/>
      <c r="F282" s="582"/>
      <c r="G282" s="582"/>
      <c r="H282" s="582"/>
      <c r="I282" s="582"/>
      <c r="J282" s="582"/>
      <c r="K282" s="582"/>
      <c r="L282" s="582"/>
      <c r="M282" s="582"/>
      <c r="N282" s="582"/>
      <c r="O282" s="582"/>
      <c r="P282" s="582"/>
      <c r="Q282" s="582"/>
      <c r="R282" s="582"/>
      <c r="S282" s="582"/>
      <c r="T282" s="582"/>
      <c r="U282" s="582"/>
      <c r="V282" s="582"/>
      <c r="W282" s="582"/>
      <c r="X282" s="582"/>
      <c r="Y282" s="582"/>
      <c r="Z282" s="582"/>
      <c r="AA282" s="582"/>
      <c r="AB282" s="582"/>
      <c r="AC282" s="582"/>
      <c r="AD282" s="582"/>
      <c r="AE282" s="582"/>
      <c r="AF282" s="582"/>
      <c r="AG282" s="582"/>
      <c r="AH282" s="582"/>
      <c r="AI282" s="582"/>
      <c r="AJ282" s="582"/>
      <c r="AK282" s="582"/>
      <c r="AL282" s="582"/>
      <c r="AM282" s="582"/>
      <c r="AN282" s="582"/>
      <c r="AO282" s="582"/>
      <c r="AP282" s="582"/>
      <c r="AQ282" s="582"/>
      <c r="AR282" s="582"/>
      <c r="AS282" s="582"/>
      <c r="AT282" s="582"/>
      <c r="AU282" s="582"/>
      <c r="AV282" s="582"/>
      <c r="AW282" s="582"/>
      <c r="AX282" s="582"/>
      <c r="AY282" s="582"/>
      <c r="AZ282" s="582"/>
      <c r="BA282" s="582"/>
      <c r="BB282" s="582"/>
      <c r="BC282" s="582"/>
      <c r="BD282" s="582"/>
      <c r="BE282" s="582"/>
      <c r="BF282" s="582"/>
      <c r="BG282" s="582"/>
      <c r="BH282" s="582"/>
      <c r="BI282" s="582"/>
      <c r="BJ282" s="582"/>
      <c r="BK282" s="582"/>
      <c r="BL282" s="582"/>
      <c r="BM282" s="582"/>
      <c r="BN282" s="582"/>
      <c r="BO282" s="582"/>
      <c r="BP282" s="582"/>
      <c r="BQ282" s="710"/>
    </row>
    <row r="283" spans="1:69">
      <c r="A283" s="582"/>
      <c r="B283" s="582"/>
      <c r="C283" s="582"/>
      <c r="D283" s="582"/>
      <c r="E283" s="582"/>
      <c r="F283" s="582"/>
      <c r="G283" s="582"/>
      <c r="H283" s="582"/>
      <c r="I283" s="582"/>
      <c r="J283" s="582"/>
      <c r="K283" s="582"/>
      <c r="L283" s="582"/>
      <c r="M283" s="582"/>
      <c r="N283" s="582"/>
      <c r="O283" s="582"/>
      <c r="P283" s="582"/>
      <c r="Q283" s="582"/>
      <c r="R283" s="582"/>
      <c r="S283" s="582"/>
      <c r="T283" s="582"/>
      <c r="U283" s="582"/>
      <c r="V283" s="582"/>
      <c r="W283" s="582"/>
      <c r="X283" s="582"/>
      <c r="Y283" s="582"/>
      <c r="Z283" s="582"/>
      <c r="AA283" s="582"/>
      <c r="AB283" s="582"/>
      <c r="AC283" s="582"/>
      <c r="AD283" s="582"/>
      <c r="AE283" s="582"/>
      <c r="AF283" s="582"/>
      <c r="AG283" s="582"/>
      <c r="AH283" s="582"/>
      <c r="AI283" s="582"/>
      <c r="AJ283" s="582"/>
      <c r="AK283" s="582"/>
      <c r="AL283" s="582"/>
      <c r="AM283" s="582"/>
      <c r="AN283" s="582"/>
      <c r="AO283" s="582"/>
      <c r="AP283" s="582"/>
      <c r="AQ283" s="582"/>
      <c r="AR283" s="582"/>
      <c r="AS283" s="582"/>
      <c r="AT283" s="582"/>
      <c r="AU283" s="582"/>
      <c r="AV283" s="582"/>
      <c r="AW283" s="582"/>
      <c r="AX283" s="582"/>
      <c r="AY283" s="582"/>
      <c r="AZ283" s="582"/>
      <c r="BA283" s="582"/>
      <c r="BB283" s="582"/>
      <c r="BC283" s="582"/>
      <c r="BD283" s="582"/>
      <c r="BE283" s="582"/>
      <c r="BF283" s="582"/>
      <c r="BG283" s="582"/>
      <c r="BH283" s="582"/>
      <c r="BI283" s="582"/>
      <c r="BJ283" s="582"/>
      <c r="BK283" s="582"/>
      <c r="BL283" s="582"/>
      <c r="BM283" s="582"/>
      <c r="BN283" s="582"/>
      <c r="BO283" s="582"/>
      <c r="BP283" s="582"/>
      <c r="BQ283" s="710"/>
    </row>
    <row r="284" spans="1:69">
      <c r="A284" s="582"/>
      <c r="B284" s="582"/>
      <c r="C284" s="582"/>
      <c r="D284" s="582"/>
      <c r="E284" s="582"/>
      <c r="F284" s="582"/>
      <c r="G284" s="582"/>
      <c r="H284" s="582"/>
      <c r="I284" s="582"/>
      <c r="J284" s="582"/>
      <c r="K284" s="582"/>
      <c r="L284" s="582"/>
      <c r="M284" s="582"/>
      <c r="N284" s="582"/>
      <c r="O284" s="582"/>
      <c r="P284" s="582"/>
      <c r="Q284" s="582"/>
      <c r="R284" s="582"/>
      <c r="S284" s="582"/>
      <c r="T284" s="582"/>
      <c r="U284" s="582"/>
      <c r="V284" s="582"/>
      <c r="W284" s="582"/>
      <c r="X284" s="582"/>
      <c r="Y284" s="582"/>
      <c r="Z284" s="582"/>
      <c r="AA284" s="582"/>
      <c r="AB284" s="582"/>
      <c r="AC284" s="582"/>
      <c r="AD284" s="582"/>
      <c r="AE284" s="582"/>
      <c r="AF284" s="582"/>
      <c r="AG284" s="582"/>
      <c r="AH284" s="582"/>
      <c r="AI284" s="582"/>
      <c r="AJ284" s="582"/>
      <c r="AK284" s="582"/>
      <c r="AL284" s="582"/>
      <c r="AM284" s="582"/>
      <c r="AN284" s="582"/>
      <c r="AO284" s="582"/>
      <c r="AP284" s="582"/>
      <c r="AQ284" s="582"/>
      <c r="AR284" s="582"/>
      <c r="AS284" s="582"/>
      <c r="AT284" s="582"/>
      <c r="AU284" s="582"/>
      <c r="AV284" s="582"/>
      <c r="AW284" s="582"/>
      <c r="AX284" s="582"/>
      <c r="AY284" s="582"/>
      <c r="AZ284" s="582"/>
      <c r="BA284" s="582"/>
      <c r="BB284" s="582"/>
      <c r="BC284" s="582"/>
      <c r="BD284" s="582"/>
      <c r="BE284" s="582"/>
      <c r="BF284" s="582"/>
      <c r="BG284" s="582"/>
      <c r="BH284" s="582"/>
      <c r="BI284" s="582"/>
      <c r="BJ284" s="582"/>
      <c r="BK284" s="582"/>
      <c r="BL284" s="582"/>
      <c r="BM284" s="582"/>
      <c r="BN284" s="582"/>
      <c r="BO284" s="582"/>
      <c r="BP284" s="582"/>
      <c r="BQ284" s="710"/>
    </row>
    <row r="285" spans="1:69">
      <c r="A285" s="582"/>
      <c r="B285" s="582"/>
      <c r="C285" s="582"/>
      <c r="D285" s="582"/>
      <c r="E285" s="582"/>
      <c r="F285" s="582"/>
      <c r="G285" s="582"/>
      <c r="H285" s="582"/>
      <c r="I285" s="582"/>
      <c r="J285" s="582"/>
      <c r="K285" s="582"/>
      <c r="L285" s="582"/>
      <c r="M285" s="582"/>
      <c r="N285" s="582"/>
      <c r="O285" s="582"/>
      <c r="P285" s="582"/>
      <c r="Q285" s="582"/>
      <c r="R285" s="582"/>
      <c r="S285" s="582"/>
      <c r="T285" s="582"/>
      <c r="U285" s="582"/>
      <c r="V285" s="582"/>
      <c r="W285" s="582"/>
      <c r="X285" s="582"/>
      <c r="Y285" s="582"/>
      <c r="Z285" s="582"/>
      <c r="AA285" s="582"/>
      <c r="AB285" s="582"/>
      <c r="AC285" s="582"/>
      <c r="AD285" s="582"/>
      <c r="AE285" s="582"/>
      <c r="AF285" s="582"/>
      <c r="AG285" s="582"/>
      <c r="AH285" s="582"/>
      <c r="AI285" s="582"/>
      <c r="AJ285" s="582"/>
      <c r="AK285" s="582"/>
      <c r="AL285" s="582"/>
      <c r="AM285" s="582"/>
      <c r="AN285" s="582"/>
      <c r="AO285" s="582"/>
      <c r="AP285" s="582"/>
      <c r="AQ285" s="582"/>
      <c r="AR285" s="582"/>
      <c r="AS285" s="582"/>
      <c r="AT285" s="582"/>
      <c r="AU285" s="582"/>
      <c r="AV285" s="582"/>
      <c r="AW285" s="582"/>
      <c r="AX285" s="582"/>
      <c r="AY285" s="582"/>
      <c r="AZ285" s="582"/>
      <c r="BA285" s="582"/>
      <c r="BB285" s="582"/>
      <c r="BC285" s="582"/>
      <c r="BD285" s="582"/>
      <c r="BE285" s="582"/>
      <c r="BF285" s="582"/>
      <c r="BG285" s="582"/>
      <c r="BH285" s="582"/>
      <c r="BI285" s="582"/>
      <c r="BJ285" s="582"/>
      <c r="BK285" s="582"/>
      <c r="BL285" s="582"/>
      <c r="BM285" s="582"/>
      <c r="BN285" s="582"/>
      <c r="BO285" s="582"/>
      <c r="BP285" s="582"/>
      <c r="BQ285" s="710"/>
    </row>
    <row r="286" spans="1:69">
      <c r="A286" s="582"/>
      <c r="B286" s="582"/>
      <c r="C286" s="582"/>
      <c r="D286" s="582"/>
      <c r="E286" s="582"/>
      <c r="F286" s="582"/>
      <c r="G286" s="582"/>
      <c r="H286" s="582"/>
      <c r="I286" s="582"/>
      <c r="J286" s="582"/>
      <c r="K286" s="582"/>
      <c r="L286" s="582"/>
      <c r="M286" s="582"/>
      <c r="N286" s="582"/>
      <c r="O286" s="582"/>
      <c r="P286" s="582"/>
      <c r="Q286" s="582"/>
      <c r="R286" s="582"/>
      <c r="S286" s="582"/>
      <c r="T286" s="582"/>
      <c r="U286" s="582"/>
      <c r="V286" s="582"/>
      <c r="W286" s="582"/>
      <c r="X286" s="582"/>
      <c r="Y286" s="582"/>
      <c r="Z286" s="582"/>
      <c r="AA286" s="582"/>
      <c r="AB286" s="582"/>
      <c r="AC286" s="582"/>
      <c r="AD286" s="582"/>
      <c r="AE286" s="582"/>
      <c r="AF286" s="582"/>
      <c r="AG286" s="582"/>
      <c r="AH286" s="582"/>
      <c r="AI286" s="582"/>
      <c r="AJ286" s="582"/>
      <c r="AK286" s="582"/>
      <c r="AL286" s="582"/>
      <c r="AM286" s="582"/>
      <c r="AN286" s="582"/>
      <c r="AO286" s="582"/>
      <c r="AP286" s="582"/>
      <c r="AQ286" s="582"/>
      <c r="AR286" s="582"/>
      <c r="AS286" s="582"/>
      <c r="AT286" s="582"/>
      <c r="AU286" s="582"/>
      <c r="AV286" s="582"/>
      <c r="AW286" s="582"/>
      <c r="AX286" s="582"/>
      <c r="AY286" s="582"/>
      <c r="AZ286" s="582"/>
      <c r="BA286" s="582"/>
      <c r="BB286" s="582"/>
      <c r="BC286" s="582"/>
      <c r="BD286" s="582"/>
      <c r="BE286" s="582"/>
      <c r="BF286" s="582"/>
      <c r="BG286" s="582"/>
      <c r="BH286" s="582"/>
      <c r="BI286" s="582"/>
      <c r="BJ286" s="582"/>
      <c r="BK286" s="582"/>
      <c r="BL286" s="582"/>
      <c r="BM286" s="582"/>
      <c r="BN286" s="582"/>
      <c r="BO286" s="582"/>
      <c r="BP286" s="582"/>
      <c r="BQ286" s="710"/>
    </row>
    <row r="287" spans="1:69">
      <c r="A287" s="582"/>
      <c r="B287" s="582"/>
      <c r="C287" s="582"/>
      <c r="D287" s="582"/>
      <c r="E287" s="582"/>
      <c r="F287" s="582"/>
      <c r="G287" s="582"/>
      <c r="H287" s="582"/>
      <c r="I287" s="582"/>
      <c r="J287" s="582"/>
      <c r="K287" s="582"/>
      <c r="L287" s="582"/>
      <c r="M287" s="582"/>
      <c r="N287" s="582"/>
      <c r="O287" s="582"/>
      <c r="P287" s="582"/>
      <c r="Q287" s="582"/>
      <c r="R287" s="582"/>
      <c r="S287" s="582"/>
      <c r="T287" s="582"/>
      <c r="U287" s="582"/>
      <c r="V287" s="582"/>
      <c r="W287" s="582"/>
      <c r="X287" s="582"/>
      <c r="Y287" s="582"/>
      <c r="Z287" s="582"/>
      <c r="AA287" s="582"/>
      <c r="AB287" s="582"/>
      <c r="AC287" s="582"/>
      <c r="AD287" s="582"/>
      <c r="AE287" s="582"/>
      <c r="AF287" s="582"/>
      <c r="AG287" s="582"/>
      <c r="AH287" s="582"/>
      <c r="AI287" s="582"/>
      <c r="AJ287" s="582"/>
      <c r="AK287" s="582"/>
      <c r="AL287" s="582"/>
      <c r="AM287" s="582"/>
      <c r="AN287" s="582"/>
      <c r="AO287" s="582"/>
      <c r="AP287" s="582"/>
      <c r="AQ287" s="582"/>
      <c r="AR287" s="582"/>
      <c r="AS287" s="582"/>
      <c r="AT287" s="582"/>
      <c r="AU287" s="582"/>
      <c r="AV287" s="582"/>
      <c r="AW287" s="582"/>
      <c r="AX287" s="582"/>
      <c r="AY287" s="582"/>
      <c r="AZ287" s="582"/>
      <c r="BA287" s="582"/>
      <c r="BB287" s="582"/>
      <c r="BC287" s="582"/>
      <c r="BD287" s="582"/>
      <c r="BE287" s="582"/>
      <c r="BF287" s="582"/>
      <c r="BG287" s="582"/>
      <c r="BH287" s="582"/>
      <c r="BI287" s="582"/>
      <c r="BJ287" s="582"/>
      <c r="BK287" s="582"/>
      <c r="BL287" s="582"/>
      <c r="BM287" s="582"/>
      <c r="BN287" s="582"/>
      <c r="BO287" s="582"/>
      <c r="BP287" s="582"/>
      <c r="BQ287" s="710"/>
    </row>
    <row r="288" spans="1:69">
      <c r="A288" s="582"/>
      <c r="B288" s="582"/>
      <c r="C288" s="582"/>
      <c r="D288" s="582"/>
      <c r="E288" s="582"/>
      <c r="F288" s="582"/>
      <c r="G288" s="582"/>
      <c r="H288" s="582"/>
      <c r="I288" s="582"/>
      <c r="J288" s="582"/>
      <c r="K288" s="582"/>
      <c r="L288" s="582"/>
      <c r="M288" s="582"/>
      <c r="N288" s="582"/>
      <c r="O288" s="582"/>
      <c r="P288" s="582"/>
      <c r="Q288" s="582"/>
      <c r="R288" s="582"/>
      <c r="S288" s="582"/>
      <c r="T288" s="582"/>
      <c r="U288" s="582"/>
      <c r="V288" s="582"/>
      <c r="W288" s="582"/>
      <c r="X288" s="582"/>
      <c r="Y288" s="582"/>
      <c r="Z288" s="582"/>
      <c r="AA288" s="582"/>
      <c r="AB288" s="582"/>
      <c r="AC288" s="582"/>
      <c r="AD288" s="582"/>
      <c r="AE288" s="582"/>
      <c r="AF288" s="582"/>
      <c r="AG288" s="582"/>
      <c r="AH288" s="582"/>
      <c r="AI288" s="582"/>
      <c r="AJ288" s="582"/>
      <c r="AK288" s="582"/>
      <c r="AL288" s="582"/>
      <c r="AM288" s="582"/>
      <c r="AN288" s="582"/>
      <c r="AO288" s="582"/>
      <c r="AP288" s="582"/>
      <c r="AQ288" s="582"/>
      <c r="AR288" s="582"/>
      <c r="AS288" s="582"/>
      <c r="AT288" s="582"/>
      <c r="AU288" s="582"/>
      <c r="AV288" s="582"/>
      <c r="AW288" s="582"/>
      <c r="AX288" s="582"/>
      <c r="AY288" s="582"/>
      <c r="AZ288" s="582"/>
      <c r="BA288" s="582"/>
      <c r="BB288" s="582"/>
      <c r="BC288" s="582"/>
      <c r="BD288" s="582"/>
      <c r="BE288" s="582"/>
      <c r="BF288" s="582"/>
      <c r="BG288" s="582"/>
      <c r="BH288" s="582"/>
      <c r="BI288" s="582"/>
      <c r="BJ288" s="582"/>
      <c r="BK288" s="582"/>
      <c r="BL288" s="582"/>
      <c r="BM288" s="582"/>
      <c r="BN288" s="582"/>
      <c r="BO288" s="582"/>
      <c r="BP288" s="582"/>
      <c r="BQ288" s="710"/>
    </row>
    <row r="289" spans="1:69">
      <c r="A289" s="582"/>
      <c r="B289" s="582"/>
      <c r="C289" s="582"/>
      <c r="D289" s="582"/>
      <c r="E289" s="582"/>
      <c r="F289" s="582"/>
      <c r="G289" s="582"/>
      <c r="H289" s="582"/>
      <c r="I289" s="582"/>
      <c r="J289" s="582"/>
      <c r="K289" s="582"/>
      <c r="L289" s="582"/>
      <c r="M289" s="582"/>
      <c r="N289" s="582"/>
      <c r="O289" s="582"/>
      <c r="P289" s="582"/>
      <c r="Q289" s="582"/>
      <c r="R289" s="582"/>
      <c r="S289" s="582"/>
      <c r="T289" s="582"/>
      <c r="U289" s="582"/>
      <c r="V289" s="582"/>
      <c r="W289" s="582"/>
      <c r="X289" s="582"/>
      <c r="Y289" s="582"/>
      <c r="Z289" s="582"/>
      <c r="AA289" s="582"/>
      <c r="AB289" s="582"/>
      <c r="AC289" s="582"/>
      <c r="AD289" s="582"/>
      <c r="AE289" s="582"/>
      <c r="AF289" s="582"/>
      <c r="AG289" s="582"/>
      <c r="AH289" s="582"/>
      <c r="AI289" s="582"/>
      <c r="AJ289" s="582"/>
      <c r="AK289" s="582"/>
      <c r="AL289" s="582"/>
      <c r="AM289" s="582"/>
      <c r="AN289" s="582"/>
      <c r="AO289" s="582"/>
      <c r="AP289" s="582"/>
      <c r="AQ289" s="582"/>
      <c r="AR289" s="582"/>
      <c r="AS289" s="582"/>
      <c r="AT289" s="582"/>
      <c r="AU289" s="582"/>
      <c r="AV289" s="582"/>
      <c r="AW289" s="582"/>
      <c r="AX289" s="582"/>
      <c r="AY289" s="582"/>
      <c r="AZ289" s="582"/>
      <c r="BA289" s="582"/>
      <c r="BB289" s="582"/>
      <c r="BC289" s="582"/>
      <c r="BD289" s="582"/>
      <c r="BE289" s="582"/>
      <c r="BF289" s="582"/>
      <c r="BG289" s="582"/>
      <c r="BH289" s="582"/>
      <c r="BI289" s="582"/>
      <c r="BJ289" s="582"/>
      <c r="BK289" s="582"/>
      <c r="BL289" s="582"/>
      <c r="BM289" s="582"/>
      <c r="BN289" s="582"/>
      <c r="BO289" s="582"/>
      <c r="BP289" s="582"/>
      <c r="BQ289" s="710"/>
    </row>
    <row r="290" spans="1:69">
      <c r="A290" s="582"/>
      <c r="B290" s="582"/>
      <c r="C290" s="582"/>
      <c r="D290" s="582"/>
      <c r="E290" s="582"/>
      <c r="F290" s="582"/>
      <c r="G290" s="582"/>
      <c r="H290" s="582"/>
      <c r="I290" s="582"/>
      <c r="J290" s="582"/>
      <c r="K290" s="582"/>
      <c r="L290" s="582"/>
      <c r="M290" s="582"/>
      <c r="N290" s="582"/>
      <c r="O290" s="582"/>
      <c r="P290" s="582"/>
      <c r="Q290" s="582"/>
      <c r="R290" s="582"/>
      <c r="S290" s="582"/>
      <c r="T290" s="582"/>
      <c r="U290" s="582"/>
      <c r="V290" s="582"/>
      <c r="W290" s="582"/>
      <c r="X290" s="582"/>
      <c r="Y290" s="582"/>
      <c r="Z290" s="582"/>
      <c r="AA290" s="582"/>
      <c r="AB290" s="582"/>
      <c r="AC290" s="582"/>
      <c r="AD290" s="582"/>
      <c r="AE290" s="582"/>
      <c r="AF290" s="582"/>
      <c r="AG290" s="582"/>
      <c r="AH290" s="582"/>
      <c r="AI290" s="582"/>
      <c r="AJ290" s="582"/>
      <c r="AK290" s="582"/>
      <c r="AL290" s="582"/>
      <c r="AM290" s="582"/>
      <c r="AN290" s="582"/>
      <c r="AO290" s="582"/>
      <c r="AP290" s="582"/>
      <c r="AQ290" s="582"/>
      <c r="AR290" s="582"/>
      <c r="AS290" s="582"/>
      <c r="AT290" s="582"/>
      <c r="AU290" s="582"/>
      <c r="AV290" s="582"/>
      <c r="AW290" s="582"/>
      <c r="AX290" s="582"/>
      <c r="AY290" s="582"/>
      <c r="AZ290" s="582"/>
      <c r="BA290" s="582"/>
      <c r="BB290" s="582"/>
      <c r="BC290" s="582"/>
      <c r="BD290" s="582"/>
      <c r="BE290" s="582"/>
      <c r="BF290" s="582"/>
      <c r="BG290" s="582"/>
      <c r="BH290" s="582"/>
      <c r="BI290" s="582"/>
      <c r="BJ290" s="582"/>
      <c r="BK290" s="582"/>
      <c r="BL290" s="582"/>
      <c r="BM290" s="582"/>
      <c r="BN290" s="582"/>
      <c r="BO290" s="582"/>
      <c r="BP290" s="582"/>
      <c r="BQ290" s="710"/>
    </row>
    <row r="291" spans="1:69">
      <c r="A291" s="582"/>
      <c r="B291" s="582"/>
      <c r="C291" s="582"/>
      <c r="D291" s="582"/>
      <c r="E291" s="582"/>
      <c r="F291" s="582"/>
      <c r="G291" s="582"/>
      <c r="H291" s="582"/>
      <c r="I291" s="582"/>
      <c r="J291" s="582"/>
      <c r="K291" s="582"/>
      <c r="L291" s="582"/>
      <c r="M291" s="582"/>
      <c r="N291" s="582"/>
      <c r="O291" s="582"/>
      <c r="P291" s="582"/>
      <c r="Q291" s="582"/>
      <c r="R291" s="582"/>
      <c r="S291" s="582"/>
      <c r="T291" s="582"/>
      <c r="U291" s="582"/>
      <c r="V291" s="582"/>
      <c r="W291" s="582"/>
      <c r="X291" s="582"/>
      <c r="Y291" s="582"/>
      <c r="Z291" s="582"/>
      <c r="AA291" s="582"/>
      <c r="AB291" s="582"/>
      <c r="AC291" s="582"/>
      <c r="AD291" s="582"/>
      <c r="AE291" s="582"/>
      <c r="AF291" s="582"/>
      <c r="AG291" s="582"/>
      <c r="AH291" s="582"/>
      <c r="AI291" s="582"/>
      <c r="AJ291" s="582"/>
      <c r="AK291" s="582"/>
      <c r="AL291" s="582"/>
      <c r="AM291" s="582"/>
      <c r="AN291" s="582"/>
      <c r="AO291" s="582"/>
      <c r="AP291" s="582"/>
      <c r="AQ291" s="582"/>
      <c r="AR291" s="582"/>
      <c r="AS291" s="582"/>
      <c r="AT291" s="582"/>
      <c r="AU291" s="582"/>
      <c r="AV291" s="582"/>
      <c r="AW291" s="582"/>
      <c r="AX291" s="582"/>
      <c r="AY291" s="582"/>
      <c r="AZ291" s="582"/>
      <c r="BA291" s="582"/>
      <c r="BB291" s="582"/>
      <c r="BC291" s="582"/>
      <c r="BD291" s="582"/>
      <c r="BE291" s="582"/>
      <c r="BF291" s="582"/>
      <c r="BG291" s="582"/>
      <c r="BH291" s="582"/>
      <c r="BI291" s="582"/>
      <c r="BJ291" s="582"/>
      <c r="BK291" s="582"/>
      <c r="BL291" s="582"/>
      <c r="BM291" s="582"/>
      <c r="BN291" s="582"/>
      <c r="BO291" s="582"/>
      <c r="BP291" s="582"/>
      <c r="BQ291" s="710"/>
    </row>
    <row r="292" spans="1:69">
      <c r="A292" s="582"/>
      <c r="B292" s="582"/>
      <c r="C292" s="582"/>
      <c r="D292" s="582"/>
      <c r="E292" s="582"/>
      <c r="F292" s="582"/>
      <c r="G292" s="582"/>
      <c r="H292" s="582"/>
      <c r="I292" s="582"/>
      <c r="J292" s="582"/>
      <c r="K292" s="582"/>
      <c r="L292" s="582"/>
      <c r="M292" s="582"/>
      <c r="N292" s="582"/>
      <c r="O292" s="582"/>
      <c r="P292" s="582"/>
      <c r="Q292" s="582"/>
      <c r="R292" s="582"/>
      <c r="S292" s="582"/>
      <c r="T292" s="582"/>
      <c r="U292" s="582"/>
      <c r="V292" s="582"/>
      <c r="W292" s="582"/>
      <c r="X292" s="582"/>
      <c r="Y292" s="582"/>
      <c r="Z292" s="582"/>
      <c r="AA292" s="582"/>
      <c r="AB292" s="582"/>
      <c r="AC292" s="582"/>
      <c r="AD292" s="582"/>
      <c r="AE292" s="582"/>
      <c r="AF292" s="582"/>
      <c r="AG292" s="582"/>
      <c r="AH292" s="582"/>
      <c r="AI292" s="582"/>
      <c r="AJ292" s="582"/>
      <c r="AK292" s="582"/>
      <c r="AL292" s="582"/>
      <c r="AM292" s="582"/>
      <c r="AN292" s="582"/>
      <c r="AO292" s="582"/>
      <c r="AP292" s="582"/>
      <c r="AQ292" s="582"/>
      <c r="AR292" s="582"/>
      <c r="AS292" s="582"/>
      <c r="AT292" s="582"/>
      <c r="AU292" s="582"/>
      <c r="AV292" s="582"/>
      <c r="AW292" s="582"/>
      <c r="AX292" s="582"/>
      <c r="AY292" s="582"/>
      <c r="AZ292" s="582"/>
      <c r="BA292" s="582"/>
      <c r="BB292" s="582"/>
      <c r="BC292" s="582"/>
      <c r="BD292" s="582"/>
      <c r="BE292" s="582"/>
      <c r="BF292" s="582"/>
      <c r="BG292" s="582"/>
      <c r="BH292" s="582"/>
      <c r="BI292" s="582"/>
      <c r="BJ292" s="582"/>
      <c r="BK292" s="582"/>
      <c r="BL292" s="582"/>
      <c r="BM292" s="582"/>
      <c r="BN292" s="582"/>
      <c r="BO292" s="582"/>
      <c r="BP292" s="582"/>
      <c r="BQ292" s="710"/>
    </row>
    <row r="293" spans="1:69">
      <c r="A293" s="582"/>
      <c r="B293" s="582"/>
      <c r="C293" s="582"/>
      <c r="D293" s="582"/>
      <c r="E293" s="582"/>
      <c r="F293" s="582"/>
      <c r="G293" s="582"/>
      <c r="H293" s="582"/>
      <c r="I293" s="582"/>
      <c r="J293" s="582"/>
      <c r="K293" s="582"/>
      <c r="L293" s="582"/>
      <c r="M293" s="582"/>
      <c r="N293" s="582"/>
      <c r="O293" s="582"/>
      <c r="P293" s="582"/>
      <c r="Q293" s="582"/>
      <c r="R293" s="582"/>
      <c r="S293" s="582"/>
      <c r="T293" s="582"/>
      <c r="U293" s="582"/>
      <c r="V293" s="582"/>
      <c r="W293" s="582"/>
      <c r="X293" s="582"/>
      <c r="Y293" s="582"/>
      <c r="Z293" s="582"/>
      <c r="AA293" s="582"/>
      <c r="AB293" s="582"/>
      <c r="AC293" s="582"/>
      <c r="AD293" s="582"/>
      <c r="AE293" s="582"/>
      <c r="AF293" s="582"/>
      <c r="AG293" s="582"/>
      <c r="AH293" s="582"/>
      <c r="AI293" s="582"/>
      <c r="AJ293" s="582"/>
      <c r="AK293" s="582"/>
      <c r="AL293" s="582"/>
      <c r="AM293" s="582"/>
      <c r="AN293" s="582"/>
      <c r="AO293" s="582"/>
      <c r="AP293" s="582"/>
      <c r="AQ293" s="582"/>
      <c r="AR293" s="582"/>
      <c r="AS293" s="582"/>
      <c r="AT293" s="582"/>
      <c r="AU293" s="582"/>
      <c r="AV293" s="582"/>
      <c r="AW293" s="582"/>
      <c r="AX293" s="582"/>
      <c r="AY293" s="582"/>
      <c r="AZ293" s="582"/>
      <c r="BA293" s="582"/>
      <c r="BB293" s="582"/>
      <c r="BC293" s="582"/>
      <c r="BD293" s="582"/>
      <c r="BE293" s="582"/>
      <c r="BF293" s="582"/>
      <c r="BG293" s="582"/>
      <c r="BH293" s="582"/>
      <c r="BI293" s="582"/>
      <c r="BJ293" s="582"/>
      <c r="BK293" s="582"/>
      <c r="BL293" s="582"/>
      <c r="BM293" s="582"/>
      <c r="BN293" s="582"/>
      <c r="BO293" s="582"/>
      <c r="BP293" s="582"/>
      <c r="BQ293" s="710"/>
    </row>
    <row r="294" spans="1:69">
      <c r="A294" s="582"/>
      <c r="B294" s="582"/>
      <c r="C294" s="582"/>
      <c r="D294" s="582"/>
      <c r="E294" s="582"/>
      <c r="F294" s="582"/>
      <c r="G294" s="582"/>
      <c r="H294" s="582"/>
      <c r="I294" s="582"/>
      <c r="J294" s="582"/>
      <c r="K294" s="582"/>
      <c r="L294" s="582"/>
      <c r="M294" s="582"/>
      <c r="N294" s="582"/>
      <c r="O294" s="582"/>
      <c r="P294" s="582"/>
      <c r="Q294" s="582"/>
      <c r="R294" s="582"/>
      <c r="S294" s="582"/>
      <c r="T294" s="582"/>
      <c r="U294" s="582"/>
      <c r="V294" s="582"/>
      <c r="W294" s="582"/>
      <c r="X294" s="582"/>
      <c r="Y294" s="582"/>
      <c r="Z294" s="582"/>
      <c r="AA294" s="582"/>
      <c r="AB294" s="582"/>
      <c r="AC294" s="582"/>
      <c r="AD294" s="582"/>
      <c r="AE294" s="582"/>
      <c r="AF294" s="582"/>
      <c r="AG294" s="582"/>
      <c r="AH294" s="582"/>
      <c r="AI294" s="582"/>
      <c r="AJ294" s="582"/>
      <c r="AK294" s="582"/>
      <c r="AL294" s="582"/>
      <c r="AM294" s="582"/>
      <c r="AN294" s="582"/>
      <c r="AO294" s="582"/>
      <c r="AP294" s="582"/>
      <c r="AQ294" s="582"/>
      <c r="AR294" s="582"/>
      <c r="AS294" s="582"/>
      <c r="AT294" s="582"/>
      <c r="AU294" s="582"/>
      <c r="AV294" s="582"/>
      <c r="AW294" s="582"/>
      <c r="AX294" s="582"/>
      <c r="AY294" s="582"/>
      <c r="AZ294" s="582"/>
      <c r="BA294" s="582"/>
      <c r="BB294" s="582"/>
      <c r="BC294" s="582"/>
      <c r="BD294" s="582"/>
      <c r="BE294" s="582"/>
      <c r="BF294" s="582"/>
      <c r="BG294" s="582"/>
      <c r="BH294" s="582"/>
      <c r="BI294" s="582"/>
      <c r="BJ294" s="582"/>
      <c r="BK294" s="582"/>
      <c r="BL294" s="582"/>
      <c r="BM294" s="582"/>
      <c r="BN294" s="582"/>
      <c r="BO294" s="582"/>
      <c r="BP294" s="582"/>
      <c r="BQ294" s="710"/>
    </row>
    <row r="295" spans="1:69">
      <c r="A295" s="582"/>
      <c r="B295" s="582"/>
      <c r="C295" s="582"/>
      <c r="D295" s="582"/>
      <c r="E295" s="582"/>
      <c r="F295" s="582"/>
      <c r="G295" s="582"/>
      <c r="H295" s="582"/>
      <c r="I295" s="582"/>
      <c r="J295" s="582"/>
      <c r="K295" s="582"/>
      <c r="L295" s="582"/>
      <c r="M295" s="582"/>
      <c r="N295" s="582"/>
      <c r="O295" s="582"/>
      <c r="P295" s="582"/>
      <c r="Q295" s="582"/>
      <c r="R295" s="582"/>
      <c r="S295" s="582"/>
      <c r="T295" s="582"/>
      <c r="U295" s="582"/>
      <c r="V295" s="582"/>
      <c r="W295" s="582"/>
      <c r="X295" s="582"/>
      <c r="Y295" s="582"/>
      <c r="Z295" s="582"/>
      <c r="AA295" s="582"/>
      <c r="AB295" s="582"/>
      <c r="AC295" s="582"/>
      <c r="AD295" s="582"/>
      <c r="AE295" s="582"/>
      <c r="AF295" s="582"/>
      <c r="AG295" s="582"/>
      <c r="AH295" s="582"/>
      <c r="AI295" s="582"/>
      <c r="AJ295" s="582"/>
      <c r="AK295" s="582"/>
      <c r="AL295" s="582"/>
      <c r="AM295" s="582"/>
      <c r="AN295" s="582"/>
      <c r="AO295" s="582"/>
      <c r="AP295" s="582"/>
      <c r="AQ295" s="582"/>
      <c r="AR295" s="582"/>
      <c r="AS295" s="582"/>
      <c r="AT295" s="582"/>
      <c r="AU295" s="582"/>
      <c r="AV295" s="582"/>
      <c r="AW295" s="582"/>
      <c r="AX295" s="582"/>
      <c r="AY295" s="582"/>
      <c r="AZ295" s="582"/>
      <c r="BA295" s="582"/>
      <c r="BB295" s="582"/>
      <c r="BC295" s="582"/>
      <c r="BD295" s="582"/>
      <c r="BE295" s="582"/>
      <c r="BF295" s="582"/>
      <c r="BG295" s="582"/>
      <c r="BH295" s="582"/>
      <c r="BI295" s="582"/>
      <c r="BJ295" s="582"/>
      <c r="BK295" s="582"/>
      <c r="BL295" s="582"/>
      <c r="BM295" s="582"/>
      <c r="BN295" s="582"/>
      <c r="BO295" s="582"/>
      <c r="BP295" s="582"/>
      <c r="BQ295" s="710"/>
    </row>
    <row r="296" spans="1:69">
      <c r="A296" s="582"/>
      <c r="B296" s="582"/>
      <c r="C296" s="582"/>
      <c r="D296" s="582"/>
      <c r="E296" s="582"/>
      <c r="F296" s="582"/>
      <c r="G296" s="582"/>
      <c r="H296" s="582"/>
      <c r="I296" s="582"/>
      <c r="J296" s="582"/>
      <c r="K296" s="582"/>
      <c r="L296" s="582"/>
      <c r="M296" s="582"/>
      <c r="N296" s="582"/>
      <c r="O296" s="582"/>
      <c r="P296" s="582"/>
      <c r="Q296" s="582"/>
      <c r="R296" s="582"/>
      <c r="S296" s="582"/>
      <c r="T296" s="582"/>
      <c r="U296" s="582"/>
      <c r="V296" s="582"/>
      <c r="W296" s="582"/>
      <c r="X296" s="582"/>
      <c r="Y296" s="582"/>
      <c r="Z296" s="582"/>
      <c r="AA296" s="582"/>
      <c r="AB296" s="582"/>
      <c r="AC296" s="582"/>
      <c r="AD296" s="582"/>
      <c r="AE296" s="582"/>
      <c r="AF296" s="582"/>
      <c r="AG296" s="582"/>
      <c r="AH296" s="582"/>
      <c r="AI296" s="582"/>
      <c r="AJ296" s="582"/>
      <c r="AK296" s="582"/>
      <c r="AL296" s="582"/>
      <c r="AM296" s="582"/>
      <c r="AN296" s="582"/>
      <c r="AO296" s="582"/>
      <c r="AP296" s="582"/>
      <c r="AQ296" s="582"/>
      <c r="AR296" s="582"/>
      <c r="AS296" s="582"/>
      <c r="AT296" s="582"/>
      <c r="AU296" s="582"/>
      <c r="AV296" s="582"/>
      <c r="AW296" s="582"/>
      <c r="AX296" s="582"/>
      <c r="AY296" s="582"/>
      <c r="AZ296" s="582"/>
      <c r="BA296" s="582"/>
      <c r="BB296" s="582"/>
      <c r="BC296" s="582"/>
      <c r="BD296" s="582"/>
      <c r="BE296" s="582"/>
      <c r="BF296" s="582"/>
      <c r="BG296" s="582"/>
      <c r="BH296" s="582"/>
      <c r="BI296" s="582"/>
      <c r="BJ296" s="582"/>
      <c r="BK296" s="582"/>
      <c r="BL296" s="582"/>
      <c r="BM296" s="582"/>
      <c r="BN296" s="582"/>
      <c r="BO296" s="582"/>
      <c r="BP296" s="582"/>
      <c r="BQ296" s="710"/>
    </row>
    <row r="297" spans="1:69">
      <c r="A297" s="582"/>
      <c r="B297" s="582"/>
      <c r="C297" s="582"/>
      <c r="D297" s="582"/>
      <c r="E297" s="582"/>
      <c r="F297" s="582"/>
      <c r="G297" s="582"/>
      <c r="H297" s="582"/>
      <c r="I297" s="582"/>
      <c r="J297" s="582"/>
      <c r="K297" s="582"/>
      <c r="L297" s="582"/>
      <c r="M297" s="582"/>
      <c r="N297" s="582"/>
      <c r="O297" s="582"/>
      <c r="P297" s="582"/>
      <c r="Q297" s="582"/>
      <c r="R297" s="582"/>
      <c r="S297" s="582"/>
      <c r="T297" s="582"/>
      <c r="U297" s="582"/>
      <c r="V297" s="582"/>
      <c r="W297" s="582"/>
      <c r="X297" s="582"/>
      <c r="Y297" s="582"/>
      <c r="Z297" s="582"/>
      <c r="AA297" s="582"/>
      <c r="AB297" s="582"/>
      <c r="AC297" s="582"/>
      <c r="AD297" s="582"/>
      <c r="AE297" s="582"/>
      <c r="AF297" s="582"/>
      <c r="AG297" s="582"/>
      <c r="AH297" s="582"/>
      <c r="AI297" s="582"/>
      <c r="AJ297" s="582"/>
      <c r="AK297" s="582"/>
      <c r="AL297" s="582"/>
      <c r="AM297" s="582"/>
      <c r="AN297" s="582"/>
      <c r="AO297" s="582"/>
      <c r="AP297" s="582"/>
      <c r="AQ297" s="582"/>
      <c r="AR297" s="582"/>
      <c r="AS297" s="582"/>
      <c r="AT297" s="582"/>
      <c r="AU297" s="582"/>
      <c r="AV297" s="582"/>
      <c r="AW297" s="582"/>
      <c r="AX297" s="582"/>
      <c r="AY297" s="582"/>
      <c r="AZ297" s="582"/>
      <c r="BA297" s="582"/>
      <c r="BB297" s="582"/>
      <c r="BC297" s="582"/>
      <c r="BD297" s="582"/>
      <c r="BE297" s="582"/>
      <c r="BF297" s="582"/>
      <c r="BG297" s="582"/>
      <c r="BH297" s="582"/>
      <c r="BI297" s="582"/>
      <c r="BJ297" s="582"/>
      <c r="BK297" s="582"/>
      <c r="BL297" s="582"/>
      <c r="BM297" s="582"/>
      <c r="BN297" s="582"/>
      <c r="BO297" s="582"/>
      <c r="BP297" s="582"/>
      <c r="BQ297" s="710"/>
    </row>
    <row r="298" spans="1:69">
      <c r="A298" s="582"/>
      <c r="B298" s="582"/>
      <c r="C298" s="582"/>
      <c r="D298" s="582"/>
      <c r="E298" s="582"/>
      <c r="F298" s="582"/>
      <c r="G298" s="582"/>
      <c r="H298" s="582"/>
      <c r="I298" s="582"/>
      <c r="J298" s="582"/>
      <c r="K298" s="582"/>
      <c r="L298" s="582"/>
      <c r="M298" s="582"/>
      <c r="N298" s="582"/>
      <c r="O298" s="582"/>
      <c r="P298" s="582"/>
      <c r="Q298" s="582"/>
      <c r="R298" s="582"/>
      <c r="S298" s="582"/>
      <c r="T298" s="582"/>
      <c r="U298" s="582"/>
      <c r="V298" s="582"/>
      <c r="W298" s="582"/>
      <c r="X298" s="582"/>
      <c r="Y298" s="582"/>
      <c r="Z298" s="582"/>
      <c r="AA298" s="582"/>
      <c r="AB298" s="582"/>
      <c r="AC298" s="582"/>
      <c r="AD298" s="582"/>
      <c r="AE298" s="582"/>
      <c r="AF298" s="582"/>
      <c r="AG298" s="582"/>
      <c r="AH298" s="582"/>
      <c r="AI298" s="582"/>
      <c r="AJ298" s="582"/>
      <c r="AK298" s="582"/>
      <c r="AL298" s="582"/>
      <c r="AM298" s="582"/>
      <c r="AN298" s="582"/>
      <c r="AO298" s="582"/>
      <c r="AP298" s="582"/>
      <c r="AQ298" s="582"/>
      <c r="AR298" s="582"/>
      <c r="AS298" s="582"/>
      <c r="AT298" s="582"/>
      <c r="AU298" s="582"/>
      <c r="AV298" s="582"/>
      <c r="AW298" s="582"/>
      <c r="AX298" s="582"/>
      <c r="AY298" s="582"/>
      <c r="AZ298" s="582"/>
      <c r="BA298" s="582"/>
      <c r="BB298" s="582"/>
      <c r="BC298" s="582"/>
      <c r="BD298" s="582"/>
      <c r="BE298" s="582"/>
      <c r="BF298" s="582"/>
      <c r="BG298" s="582"/>
      <c r="BH298" s="582"/>
      <c r="BI298" s="582"/>
      <c r="BJ298" s="582"/>
      <c r="BK298" s="582"/>
      <c r="BL298" s="582"/>
      <c r="BM298" s="582"/>
      <c r="BN298" s="582"/>
      <c r="BO298" s="582"/>
      <c r="BP298" s="582"/>
      <c r="BQ298" s="710"/>
    </row>
    <row r="299" spans="1:69">
      <c r="A299" s="582"/>
      <c r="B299" s="582"/>
      <c r="C299" s="582"/>
      <c r="D299" s="582"/>
      <c r="E299" s="582"/>
      <c r="F299" s="582"/>
      <c r="G299" s="582"/>
      <c r="H299" s="582"/>
      <c r="I299" s="582"/>
      <c r="J299" s="582"/>
      <c r="K299" s="582"/>
      <c r="L299" s="582"/>
      <c r="M299" s="582"/>
      <c r="N299" s="582"/>
      <c r="O299" s="582"/>
      <c r="P299" s="582"/>
      <c r="Q299" s="582"/>
      <c r="R299" s="582"/>
      <c r="S299" s="582"/>
      <c r="T299" s="582"/>
      <c r="U299" s="582"/>
      <c r="V299" s="582"/>
      <c r="W299" s="582"/>
      <c r="X299" s="582"/>
      <c r="Y299" s="582"/>
      <c r="Z299" s="582"/>
      <c r="AA299" s="582"/>
      <c r="AB299" s="582"/>
      <c r="AC299" s="582"/>
      <c r="AD299" s="582"/>
      <c r="AE299" s="582"/>
      <c r="AF299" s="582"/>
      <c r="AG299" s="582"/>
      <c r="AH299" s="582"/>
      <c r="AI299" s="582"/>
      <c r="AJ299" s="582"/>
      <c r="AK299" s="582"/>
      <c r="AL299" s="582"/>
      <c r="AM299" s="582"/>
      <c r="AN299" s="582"/>
      <c r="AO299" s="582"/>
      <c r="AP299" s="582"/>
      <c r="AQ299" s="582"/>
      <c r="AR299" s="582"/>
      <c r="AS299" s="582"/>
      <c r="AT299" s="582"/>
      <c r="AU299" s="582"/>
      <c r="AV299" s="582"/>
      <c r="AW299" s="582"/>
      <c r="AX299" s="582"/>
      <c r="AY299" s="582"/>
      <c r="AZ299" s="582"/>
      <c r="BA299" s="582"/>
      <c r="BB299" s="582"/>
      <c r="BC299" s="582"/>
      <c r="BD299" s="582"/>
      <c r="BE299" s="582"/>
      <c r="BF299" s="582"/>
      <c r="BG299" s="582"/>
      <c r="BH299" s="582"/>
      <c r="BI299" s="582"/>
      <c r="BJ299" s="582"/>
      <c r="BK299" s="582"/>
      <c r="BL299" s="582"/>
      <c r="BM299" s="582"/>
      <c r="BN299" s="582"/>
      <c r="BO299" s="582"/>
      <c r="BP299" s="582"/>
      <c r="BQ299" s="710"/>
    </row>
    <row r="300" spans="1:69">
      <c r="A300" s="582"/>
      <c r="B300" s="582"/>
      <c r="C300" s="582"/>
      <c r="D300" s="582"/>
      <c r="E300" s="582"/>
      <c r="F300" s="582"/>
      <c r="G300" s="582"/>
      <c r="H300" s="582"/>
      <c r="I300" s="582"/>
      <c r="J300" s="582"/>
      <c r="K300" s="582"/>
      <c r="L300" s="582"/>
      <c r="M300" s="582"/>
      <c r="N300" s="582"/>
      <c r="O300" s="582"/>
      <c r="P300" s="582"/>
      <c r="Q300" s="582"/>
      <c r="R300" s="582"/>
      <c r="S300" s="582"/>
      <c r="T300" s="582"/>
      <c r="U300" s="582"/>
      <c r="V300" s="582"/>
      <c r="W300" s="582"/>
      <c r="X300" s="582"/>
      <c r="Y300" s="582"/>
      <c r="Z300" s="582"/>
      <c r="AA300" s="582"/>
      <c r="AB300" s="582"/>
      <c r="AC300" s="582"/>
      <c r="AD300" s="582"/>
      <c r="AE300" s="582"/>
      <c r="AF300" s="582"/>
      <c r="AG300" s="582"/>
      <c r="AH300" s="582"/>
      <c r="AI300" s="582"/>
      <c r="AJ300" s="582"/>
      <c r="AK300" s="582"/>
      <c r="AL300" s="582"/>
      <c r="AM300" s="582"/>
      <c r="AN300" s="582"/>
      <c r="AO300" s="582"/>
      <c r="AP300" s="582"/>
      <c r="AQ300" s="582"/>
      <c r="AR300" s="582"/>
      <c r="AS300" s="582"/>
      <c r="AT300" s="582"/>
      <c r="AU300" s="582"/>
      <c r="AV300" s="582"/>
      <c r="AW300" s="582"/>
      <c r="AX300" s="582"/>
      <c r="AY300" s="582"/>
      <c r="AZ300" s="582"/>
      <c r="BA300" s="582"/>
      <c r="BB300" s="582"/>
      <c r="BC300" s="582"/>
      <c r="BD300" s="582"/>
      <c r="BE300" s="582"/>
      <c r="BF300" s="582"/>
      <c r="BG300" s="582"/>
      <c r="BH300" s="582"/>
      <c r="BI300" s="582"/>
      <c r="BJ300" s="582"/>
      <c r="BK300" s="582"/>
      <c r="BL300" s="582"/>
      <c r="BM300" s="582"/>
      <c r="BN300" s="582"/>
      <c r="BO300" s="582"/>
      <c r="BP300" s="582"/>
      <c r="BQ300" s="710"/>
    </row>
    <row r="301" spans="1:69">
      <c r="A301" s="582"/>
      <c r="B301" s="582"/>
      <c r="C301" s="582"/>
      <c r="D301" s="582"/>
      <c r="E301" s="582"/>
      <c r="F301" s="582"/>
      <c r="G301" s="582"/>
      <c r="H301" s="582"/>
      <c r="I301" s="582"/>
      <c r="J301" s="582"/>
      <c r="K301" s="582"/>
      <c r="L301" s="582"/>
      <c r="M301" s="582"/>
      <c r="N301" s="582"/>
      <c r="O301" s="582"/>
      <c r="P301" s="582"/>
      <c r="Q301" s="582"/>
      <c r="R301" s="582"/>
      <c r="S301" s="582"/>
      <c r="T301" s="582"/>
      <c r="U301" s="582"/>
      <c r="V301" s="582"/>
      <c r="W301" s="582"/>
      <c r="X301" s="582"/>
      <c r="Y301" s="582"/>
      <c r="Z301" s="582"/>
      <c r="AA301" s="582"/>
      <c r="AB301" s="582"/>
      <c r="AC301" s="582"/>
      <c r="AD301" s="582"/>
      <c r="AE301" s="582"/>
      <c r="AF301" s="582"/>
      <c r="AG301" s="582"/>
      <c r="AH301" s="582"/>
      <c r="AI301" s="582"/>
      <c r="AJ301" s="582"/>
      <c r="AK301" s="582"/>
      <c r="AL301" s="582"/>
      <c r="AM301" s="582"/>
      <c r="AN301" s="582"/>
      <c r="AO301" s="582"/>
      <c r="AP301" s="582"/>
      <c r="AQ301" s="582"/>
      <c r="AR301" s="582"/>
      <c r="AS301" s="582"/>
      <c r="AT301" s="582"/>
      <c r="AU301" s="582"/>
      <c r="AV301" s="582"/>
      <c r="AW301" s="582"/>
      <c r="AX301" s="582"/>
      <c r="AY301" s="582"/>
      <c r="AZ301" s="582"/>
      <c r="BA301" s="582"/>
      <c r="BB301" s="582"/>
      <c r="BC301" s="582"/>
      <c r="BD301" s="582"/>
      <c r="BE301" s="582"/>
      <c r="BF301" s="582"/>
      <c r="BG301" s="582"/>
      <c r="BH301" s="582"/>
      <c r="BI301" s="582"/>
      <c r="BJ301" s="582"/>
      <c r="BK301" s="582"/>
      <c r="BL301" s="582"/>
      <c r="BM301" s="582"/>
      <c r="BN301" s="582"/>
      <c r="BO301" s="582"/>
      <c r="BP301" s="582"/>
      <c r="BQ301" s="710"/>
    </row>
    <row r="302" spans="1:69">
      <c r="A302" s="582"/>
      <c r="B302" s="582"/>
      <c r="C302" s="582"/>
      <c r="D302" s="582"/>
      <c r="E302" s="582"/>
      <c r="F302" s="582"/>
      <c r="G302" s="582"/>
      <c r="H302" s="582"/>
      <c r="I302" s="582"/>
      <c r="J302" s="582"/>
      <c r="K302" s="582"/>
      <c r="L302" s="582"/>
      <c r="M302" s="582"/>
      <c r="N302" s="582"/>
      <c r="O302" s="582"/>
      <c r="P302" s="582"/>
      <c r="Q302" s="582"/>
      <c r="R302" s="582"/>
      <c r="S302" s="582"/>
      <c r="T302" s="582"/>
      <c r="U302" s="582"/>
      <c r="V302" s="582"/>
      <c r="W302" s="582"/>
      <c r="X302" s="582"/>
      <c r="Y302" s="582"/>
      <c r="Z302" s="582"/>
      <c r="AA302" s="582"/>
      <c r="AB302" s="582"/>
      <c r="AC302" s="582"/>
      <c r="AD302" s="582"/>
      <c r="AE302" s="582"/>
      <c r="AF302" s="582"/>
      <c r="AG302" s="582"/>
      <c r="AH302" s="582"/>
      <c r="AI302" s="582"/>
      <c r="AJ302" s="582"/>
      <c r="AK302" s="582"/>
      <c r="AL302" s="582"/>
      <c r="AM302" s="582"/>
      <c r="AN302" s="582"/>
      <c r="AO302" s="582"/>
      <c r="AP302" s="582"/>
      <c r="AQ302" s="582"/>
      <c r="AR302" s="582"/>
      <c r="AS302" s="582"/>
      <c r="AT302" s="582"/>
      <c r="AU302" s="582"/>
      <c r="AV302" s="582"/>
      <c r="AW302" s="582"/>
      <c r="AX302" s="582"/>
      <c r="AY302" s="582"/>
      <c r="AZ302" s="582"/>
      <c r="BA302" s="582"/>
      <c r="BB302" s="582"/>
      <c r="BC302" s="582"/>
      <c r="BD302" s="582"/>
      <c r="BE302" s="582"/>
      <c r="BF302" s="582"/>
      <c r="BG302" s="582"/>
      <c r="BH302" s="582"/>
      <c r="BI302" s="582"/>
      <c r="BJ302" s="582"/>
      <c r="BK302" s="582"/>
      <c r="BL302" s="582"/>
      <c r="BM302" s="582"/>
      <c r="BN302" s="582"/>
      <c r="BO302" s="582"/>
      <c r="BP302" s="582"/>
      <c r="BQ302" s="710"/>
    </row>
    <row r="303" spans="1:69">
      <c r="A303" s="582"/>
      <c r="B303" s="582"/>
      <c r="C303" s="582"/>
      <c r="D303" s="582"/>
      <c r="E303" s="582"/>
      <c r="F303" s="582"/>
      <c r="G303" s="582"/>
      <c r="H303" s="582"/>
      <c r="I303" s="582"/>
      <c r="J303" s="582"/>
      <c r="K303" s="582"/>
      <c r="L303" s="582"/>
      <c r="M303" s="582"/>
      <c r="N303" s="582"/>
      <c r="O303" s="582"/>
      <c r="P303" s="582"/>
      <c r="Q303" s="582"/>
      <c r="R303" s="582"/>
      <c r="S303" s="582"/>
      <c r="T303" s="582"/>
      <c r="U303" s="582"/>
      <c r="V303" s="582"/>
      <c r="W303" s="582"/>
      <c r="X303" s="582"/>
      <c r="Y303" s="582"/>
      <c r="Z303" s="582"/>
      <c r="AA303" s="582"/>
      <c r="AB303" s="582"/>
      <c r="AC303" s="582"/>
      <c r="AD303" s="582"/>
      <c r="AE303" s="582"/>
      <c r="AF303" s="582"/>
      <c r="AG303" s="582"/>
      <c r="AH303" s="582"/>
      <c r="AI303" s="582"/>
      <c r="AJ303" s="582"/>
      <c r="AK303" s="582"/>
      <c r="AL303" s="582"/>
      <c r="AM303" s="582"/>
      <c r="AN303" s="582"/>
      <c r="AO303" s="582"/>
      <c r="AP303" s="582"/>
      <c r="AQ303" s="582"/>
      <c r="AR303" s="582"/>
      <c r="AS303" s="582"/>
      <c r="AT303" s="582"/>
      <c r="AU303" s="582"/>
      <c r="AV303" s="582"/>
      <c r="AW303" s="582"/>
      <c r="AX303" s="582"/>
      <c r="AY303" s="582"/>
      <c r="AZ303" s="582"/>
      <c r="BA303" s="582"/>
      <c r="BB303" s="582"/>
      <c r="BC303" s="582"/>
      <c r="BD303" s="582"/>
      <c r="BE303" s="582"/>
      <c r="BF303" s="582"/>
      <c r="BG303" s="582"/>
      <c r="BH303" s="582"/>
      <c r="BI303" s="582"/>
      <c r="BJ303" s="582"/>
      <c r="BK303" s="582"/>
      <c r="BL303" s="582"/>
      <c r="BM303" s="582"/>
      <c r="BN303" s="582"/>
      <c r="BO303" s="582"/>
      <c r="BP303" s="582"/>
      <c r="BQ303" s="710"/>
    </row>
    <row r="304" spans="1:69">
      <c r="A304" s="582"/>
      <c r="B304" s="582"/>
      <c r="C304" s="582"/>
      <c r="D304" s="582"/>
      <c r="E304" s="582"/>
      <c r="F304" s="582"/>
      <c r="G304" s="582"/>
      <c r="H304" s="582"/>
      <c r="I304" s="582"/>
      <c r="J304" s="582"/>
      <c r="K304" s="582"/>
      <c r="L304" s="582"/>
      <c r="M304" s="582"/>
      <c r="N304" s="582"/>
      <c r="O304" s="582"/>
      <c r="P304" s="582"/>
      <c r="Q304" s="582"/>
      <c r="R304" s="582"/>
      <c r="S304" s="582"/>
      <c r="T304" s="582"/>
      <c r="U304" s="582"/>
      <c r="V304" s="582"/>
      <c r="W304" s="582"/>
      <c r="X304" s="582"/>
      <c r="Y304" s="582"/>
      <c r="Z304" s="582"/>
      <c r="AA304" s="582"/>
      <c r="AB304" s="582"/>
      <c r="AC304" s="582"/>
      <c r="AD304" s="582"/>
      <c r="AE304" s="582"/>
      <c r="AF304" s="582"/>
      <c r="AG304" s="582"/>
      <c r="AH304" s="582"/>
      <c r="AI304" s="582"/>
      <c r="AJ304" s="582"/>
      <c r="AK304" s="582"/>
      <c r="AL304" s="582"/>
      <c r="AM304" s="582"/>
      <c r="AN304" s="582"/>
      <c r="AO304" s="582"/>
      <c r="AP304" s="582"/>
      <c r="AQ304" s="582"/>
      <c r="AR304" s="582"/>
      <c r="AS304" s="582"/>
      <c r="AT304" s="582"/>
      <c r="AU304" s="582"/>
      <c r="AV304" s="582"/>
      <c r="AW304" s="582"/>
      <c r="AX304" s="582"/>
      <c r="AY304" s="582"/>
      <c r="AZ304" s="582"/>
      <c r="BA304" s="582"/>
      <c r="BB304" s="582"/>
      <c r="BC304" s="582"/>
      <c r="BD304" s="582"/>
      <c r="BE304" s="582"/>
      <c r="BF304" s="582"/>
      <c r="BG304" s="582"/>
      <c r="BH304" s="582"/>
      <c r="BI304" s="582"/>
      <c r="BJ304" s="582"/>
      <c r="BK304" s="582"/>
      <c r="BL304" s="582"/>
      <c r="BM304" s="582"/>
      <c r="BN304" s="582"/>
      <c r="BO304" s="582"/>
      <c r="BP304" s="582"/>
      <c r="BQ304" s="710"/>
    </row>
    <row r="305" spans="1:69">
      <c r="A305" s="582"/>
      <c r="B305" s="582"/>
      <c r="C305" s="582"/>
      <c r="D305" s="582"/>
      <c r="E305" s="582"/>
      <c r="F305" s="582"/>
      <c r="G305" s="582"/>
      <c r="H305" s="582"/>
      <c r="I305" s="582"/>
      <c r="J305" s="582"/>
      <c r="K305" s="582"/>
      <c r="L305" s="582"/>
      <c r="M305" s="582"/>
      <c r="N305" s="582"/>
      <c r="O305" s="582"/>
      <c r="P305" s="582"/>
      <c r="Q305" s="582"/>
      <c r="R305" s="582"/>
      <c r="S305" s="582"/>
      <c r="T305" s="582"/>
      <c r="U305" s="582"/>
      <c r="V305" s="582"/>
      <c r="W305" s="582"/>
      <c r="X305" s="582"/>
      <c r="Y305" s="582"/>
      <c r="Z305" s="582"/>
      <c r="AA305" s="582"/>
      <c r="AB305" s="582"/>
      <c r="AC305" s="582"/>
      <c r="AD305" s="582"/>
      <c r="AE305" s="582"/>
      <c r="AF305" s="582"/>
      <c r="AG305" s="582"/>
      <c r="AH305" s="582"/>
      <c r="AI305" s="582"/>
      <c r="AJ305" s="582"/>
      <c r="AK305" s="582"/>
      <c r="AL305" s="582"/>
      <c r="AM305" s="582"/>
      <c r="AN305" s="582"/>
      <c r="AO305" s="582"/>
      <c r="AP305" s="582"/>
      <c r="AQ305" s="582"/>
      <c r="AR305" s="582"/>
      <c r="AS305" s="582"/>
      <c r="AT305" s="582"/>
      <c r="AU305" s="582"/>
      <c r="AV305" s="582"/>
      <c r="AW305" s="582"/>
      <c r="AX305" s="582"/>
      <c r="AY305" s="582"/>
      <c r="AZ305" s="582"/>
      <c r="BA305" s="582"/>
      <c r="BB305" s="582"/>
      <c r="BC305" s="582"/>
      <c r="BD305" s="582"/>
      <c r="BE305" s="582"/>
      <c r="BF305" s="582"/>
      <c r="BG305" s="582"/>
      <c r="BH305" s="582"/>
      <c r="BI305" s="582"/>
      <c r="BJ305" s="582"/>
      <c r="BK305" s="582"/>
      <c r="BL305" s="582"/>
      <c r="BM305" s="582"/>
      <c r="BN305" s="582"/>
      <c r="BO305" s="582"/>
      <c r="BP305" s="582"/>
      <c r="BQ305" s="710"/>
    </row>
    <row r="306" spans="1:69">
      <c r="A306" s="582"/>
      <c r="B306" s="582"/>
      <c r="C306" s="582"/>
      <c r="D306" s="582"/>
      <c r="E306" s="582"/>
      <c r="F306" s="582"/>
      <c r="G306" s="582"/>
      <c r="H306" s="582"/>
      <c r="I306" s="582"/>
      <c r="J306" s="582"/>
      <c r="K306" s="582"/>
      <c r="L306" s="582"/>
      <c r="M306" s="582"/>
      <c r="N306" s="582"/>
      <c r="O306" s="582"/>
      <c r="P306" s="582"/>
      <c r="Q306" s="582"/>
      <c r="R306" s="582"/>
      <c r="S306" s="582"/>
      <c r="T306" s="582"/>
      <c r="U306" s="582"/>
      <c r="V306" s="582"/>
      <c r="W306" s="582"/>
      <c r="X306" s="582"/>
      <c r="Y306" s="582"/>
      <c r="Z306" s="582"/>
      <c r="AA306" s="582"/>
      <c r="AB306" s="582"/>
      <c r="AC306" s="582"/>
      <c r="AD306" s="582"/>
      <c r="AE306" s="582"/>
      <c r="AF306" s="582"/>
      <c r="AG306" s="582"/>
      <c r="AH306" s="582"/>
      <c r="AI306" s="582"/>
      <c r="AJ306" s="582"/>
      <c r="AK306" s="582"/>
      <c r="AL306" s="582"/>
      <c r="AM306" s="582"/>
      <c r="AN306" s="582"/>
      <c r="AO306" s="582"/>
      <c r="AP306" s="582"/>
      <c r="AQ306" s="582"/>
      <c r="AR306" s="582"/>
      <c r="AS306" s="582"/>
      <c r="AT306" s="582"/>
      <c r="AU306" s="582"/>
      <c r="AV306" s="582"/>
      <c r="AW306" s="582"/>
      <c r="AX306" s="582"/>
      <c r="AY306" s="582"/>
      <c r="AZ306" s="582"/>
      <c r="BA306" s="582"/>
      <c r="BB306" s="582"/>
      <c r="BC306" s="582"/>
      <c r="BD306" s="582"/>
      <c r="BE306" s="582"/>
      <c r="BF306" s="582"/>
      <c r="BG306" s="582"/>
      <c r="BH306" s="582"/>
      <c r="BI306" s="582"/>
      <c r="BJ306" s="582"/>
      <c r="BK306" s="582"/>
      <c r="BL306" s="582"/>
      <c r="BM306" s="582"/>
      <c r="BN306" s="582"/>
      <c r="BO306" s="582"/>
      <c r="BP306" s="582"/>
      <c r="BQ306" s="710"/>
    </row>
    <row r="307" spans="1:69">
      <c r="A307" s="582"/>
      <c r="B307" s="582"/>
      <c r="C307" s="582"/>
      <c r="D307" s="582"/>
      <c r="E307" s="582"/>
      <c r="F307" s="582"/>
      <c r="G307" s="582"/>
      <c r="H307" s="582"/>
      <c r="I307" s="582"/>
      <c r="J307" s="582"/>
      <c r="K307" s="582"/>
      <c r="L307" s="582"/>
      <c r="M307" s="582"/>
      <c r="N307" s="582"/>
      <c r="O307" s="582"/>
      <c r="P307" s="582"/>
      <c r="Q307" s="582"/>
      <c r="R307" s="582"/>
      <c r="S307" s="582"/>
      <c r="T307" s="582"/>
      <c r="U307" s="582"/>
      <c r="V307" s="582"/>
      <c r="W307" s="582"/>
      <c r="X307" s="582"/>
      <c r="Y307" s="582"/>
      <c r="Z307" s="582"/>
      <c r="AA307" s="582"/>
      <c r="AB307" s="582"/>
      <c r="AC307" s="582"/>
      <c r="AD307" s="582"/>
      <c r="AE307" s="582"/>
      <c r="AF307" s="582"/>
      <c r="AG307" s="582"/>
      <c r="AH307" s="582"/>
      <c r="AI307" s="582"/>
      <c r="AJ307" s="582"/>
      <c r="AK307" s="582"/>
      <c r="AL307" s="582"/>
      <c r="AM307" s="582"/>
      <c r="AN307" s="582"/>
      <c r="AO307" s="582"/>
      <c r="AP307" s="582"/>
      <c r="AQ307" s="582"/>
      <c r="AR307" s="582"/>
      <c r="AS307" s="582"/>
      <c r="AT307" s="582"/>
      <c r="AU307" s="582"/>
      <c r="AV307" s="582"/>
      <c r="AW307" s="582"/>
      <c r="AX307" s="582"/>
      <c r="AY307" s="582"/>
      <c r="AZ307" s="582"/>
      <c r="BA307" s="582"/>
      <c r="BB307" s="582"/>
      <c r="BC307" s="582"/>
      <c r="BD307" s="582"/>
      <c r="BE307" s="582"/>
      <c r="BF307" s="582"/>
      <c r="BG307" s="582"/>
      <c r="BH307" s="582"/>
      <c r="BI307" s="582"/>
      <c r="BJ307" s="582"/>
      <c r="BK307" s="582"/>
      <c r="BL307" s="582"/>
      <c r="BM307" s="582"/>
      <c r="BN307" s="582"/>
      <c r="BO307" s="582"/>
      <c r="BP307" s="582"/>
      <c r="BQ307" s="710"/>
    </row>
    <row r="308" spans="1:69">
      <c r="A308" s="582"/>
      <c r="B308" s="582"/>
      <c r="C308" s="582"/>
      <c r="D308" s="582"/>
      <c r="E308" s="582"/>
      <c r="F308" s="582"/>
      <c r="G308" s="582"/>
      <c r="H308" s="582"/>
      <c r="I308" s="582"/>
      <c r="J308" s="582"/>
      <c r="K308" s="582"/>
      <c r="L308" s="582"/>
      <c r="M308" s="582"/>
      <c r="N308" s="582"/>
      <c r="O308" s="582"/>
      <c r="P308" s="582"/>
      <c r="Q308" s="582"/>
      <c r="R308" s="582"/>
      <c r="S308" s="582"/>
      <c r="T308" s="582"/>
      <c r="U308" s="582"/>
      <c r="V308" s="582"/>
      <c r="W308" s="582"/>
      <c r="X308" s="582"/>
      <c r="Y308" s="582"/>
      <c r="Z308" s="582"/>
      <c r="AA308" s="582"/>
      <c r="AB308" s="582"/>
      <c r="AC308" s="582"/>
      <c r="AD308" s="582"/>
      <c r="AE308" s="582"/>
      <c r="AF308" s="582"/>
      <c r="AG308" s="582"/>
      <c r="AH308" s="582"/>
      <c r="AI308" s="582"/>
      <c r="AJ308" s="582"/>
      <c r="AK308" s="582"/>
      <c r="AL308" s="582"/>
      <c r="AM308" s="582"/>
      <c r="AN308" s="582"/>
      <c r="AO308" s="582"/>
      <c r="AP308" s="582"/>
      <c r="AQ308" s="582"/>
      <c r="AR308" s="582"/>
      <c r="AS308" s="582"/>
      <c r="AT308" s="582"/>
      <c r="AU308" s="582"/>
      <c r="AV308" s="582"/>
      <c r="AW308" s="582"/>
      <c r="AX308" s="582"/>
      <c r="AY308" s="582"/>
      <c r="AZ308" s="582"/>
      <c r="BA308" s="582"/>
      <c r="BB308" s="582"/>
      <c r="BC308" s="582"/>
      <c r="BD308" s="582"/>
      <c r="BE308" s="582"/>
      <c r="BF308" s="582"/>
      <c r="BG308" s="582"/>
      <c r="BH308" s="582"/>
      <c r="BI308" s="582"/>
      <c r="BJ308" s="582"/>
      <c r="BK308" s="582"/>
      <c r="BL308" s="582"/>
      <c r="BM308" s="582"/>
      <c r="BN308" s="582"/>
      <c r="BO308" s="582"/>
      <c r="BP308" s="582"/>
      <c r="BQ308" s="710"/>
    </row>
    <row r="309" spans="1:69">
      <c r="A309" s="582"/>
      <c r="B309" s="582"/>
      <c r="C309" s="582"/>
      <c r="D309" s="582"/>
      <c r="E309" s="582"/>
      <c r="F309" s="582"/>
      <c r="G309" s="582"/>
      <c r="H309" s="582"/>
      <c r="I309" s="582"/>
      <c r="J309" s="582"/>
      <c r="K309" s="582"/>
      <c r="L309" s="582"/>
      <c r="M309" s="582"/>
      <c r="N309" s="582"/>
      <c r="O309" s="582"/>
      <c r="P309" s="582"/>
      <c r="Q309" s="582"/>
      <c r="R309" s="582"/>
      <c r="S309" s="582"/>
      <c r="T309" s="582"/>
      <c r="U309" s="582"/>
      <c r="V309" s="582"/>
      <c r="W309" s="582"/>
      <c r="X309" s="582"/>
      <c r="Y309" s="582"/>
      <c r="Z309" s="582"/>
      <c r="AA309" s="582"/>
      <c r="AB309" s="582"/>
      <c r="AC309" s="582"/>
      <c r="AD309" s="582"/>
      <c r="AE309" s="582"/>
      <c r="AF309" s="582"/>
      <c r="AG309" s="582"/>
      <c r="AH309" s="582"/>
      <c r="AI309" s="582"/>
      <c r="AJ309" s="582"/>
      <c r="AK309" s="582"/>
      <c r="AL309" s="582"/>
      <c r="AM309" s="582"/>
      <c r="AN309" s="582"/>
      <c r="AO309" s="582"/>
      <c r="AP309" s="582"/>
      <c r="AQ309" s="582"/>
      <c r="AR309" s="582"/>
      <c r="AS309" s="582"/>
      <c r="AT309" s="582"/>
      <c r="AU309" s="582"/>
      <c r="AV309" s="582"/>
      <c r="AW309" s="582"/>
      <c r="AX309" s="582"/>
      <c r="AY309" s="582"/>
      <c r="AZ309" s="582"/>
      <c r="BA309" s="582"/>
      <c r="BB309" s="582"/>
      <c r="BC309" s="582"/>
      <c r="BD309" s="582"/>
      <c r="BE309" s="582"/>
      <c r="BF309" s="582"/>
      <c r="BG309" s="582"/>
      <c r="BH309" s="582"/>
      <c r="BI309" s="582"/>
      <c r="BJ309" s="582"/>
      <c r="BK309" s="582"/>
      <c r="BL309" s="582"/>
      <c r="BM309" s="582"/>
      <c r="BN309" s="582"/>
      <c r="BO309" s="582"/>
      <c r="BP309" s="582"/>
      <c r="BQ309" s="710"/>
    </row>
    <row r="310" spans="1:69">
      <c r="A310" s="582"/>
      <c r="B310" s="582"/>
      <c r="C310" s="582"/>
      <c r="D310" s="582"/>
      <c r="E310" s="582"/>
      <c r="F310" s="582"/>
      <c r="G310" s="582"/>
      <c r="H310" s="582"/>
      <c r="I310" s="582"/>
      <c r="J310" s="582"/>
      <c r="K310" s="582"/>
      <c r="L310" s="582"/>
      <c r="M310" s="582"/>
      <c r="N310" s="582"/>
      <c r="O310" s="582"/>
      <c r="P310" s="582"/>
      <c r="Q310" s="582"/>
      <c r="R310" s="582"/>
      <c r="S310" s="582"/>
      <c r="T310" s="582"/>
      <c r="U310" s="582"/>
      <c r="V310" s="582"/>
      <c r="W310" s="582"/>
      <c r="X310" s="582"/>
      <c r="Y310" s="582"/>
      <c r="Z310" s="582"/>
      <c r="AA310" s="582"/>
      <c r="AB310" s="582"/>
      <c r="AC310" s="582"/>
      <c r="AD310" s="582"/>
      <c r="AE310" s="582"/>
      <c r="AF310" s="582"/>
      <c r="AG310" s="582"/>
      <c r="AH310" s="582"/>
      <c r="AI310" s="582"/>
      <c r="AJ310" s="582"/>
      <c r="AK310" s="582"/>
      <c r="AL310" s="582"/>
      <c r="AM310" s="582"/>
      <c r="AN310" s="582"/>
      <c r="AO310" s="582"/>
      <c r="AP310" s="582"/>
      <c r="AQ310" s="582"/>
      <c r="AR310" s="582"/>
      <c r="AS310" s="582"/>
      <c r="AT310" s="582"/>
      <c r="AU310" s="582"/>
      <c r="AV310" s="582"/>
      <c r="AW310" s="582"/>
      <c r="AX310" s="582"/>
      <c r="AY310" s="582"/>
      <c r="AZ310" s="582"/>
      <c r="BA310" s="582"/>
      <c r="BB310" s="582"/>
      <c r="BC310" s="582"/>
      <c r="BD310" s="582"/>
      <c r="BE310" s="582"/>
      <c r="BF310" s="582"/>
      <c r="BG310" s="582"/>
      <c r="BH310" s="582"/>
      <c r="BI310" s="582"/>
      <c r="BJ310" s="582"/>
      <c r="BK310" s="582"/>
      <c r="BL310" s="582"/>
      <c r="BM310" s="582"/>
      <c r="BN310" s="582"/>
      <c r="BO310" s="582"/>
      <c r="BP310" s="582"/>
      <c r="BQ310" s="710"/>
    </row>
    <row r="311" spans="1:69">
      <c r="A311" s="582"/>
      <c r="B311" s="582"/>
      <c r="C311" s="582"/>
      <c r="D311" s="582"/>
      <c r="E311" s="582"/>
      <c r="F311" s="582"/>
      <c r="G311" s="582"/>
      <c r="H311" s="582"/>
      <c r="I311" s="582"/>
      <c r="J311" s="582"/>
      <c r="K311" s="582"/>
      <c r="L311" s="582"/>
      <c r="M311" s="582"/>
      <c r="N311" s="582"/>
      <c r="O311" s="582"/>
      <c r="P311" s="582"/>
      <c r="Q311" s="582"/>
      <c r="R311" s="582"/>
      <c r="S311" s="582"/>
      <c r="T311" s="582"/>
      <c r="U311" s="582"/>
      <c r="V311" s="582"/>
      <c r="W311" s="582"/>
      <c r="X311" s="582"/>
      <c r="Y311" s="582"/>
      <c r="Z311" s="582"/>
      <c r="AA311" s="582"/>
      <c r="AB311" s="582"/>
      <c r="AC311" s="582"/>
      <c r="AD311" s="582"/>
      <c r="AE311" s="582"/>
      <c r="AF311" s="582"/>
      <c r="AG311" s="582"/>
      <c r="AH311" s="582"/>
      <c r="AI311" s="582"/>
      <c r="AJ311" s="582"/>
      <c r="AK311" s="582"/>
      <c r="AL311" s="582"/>
      <c r="AM311" s="582"/>
      <c r="AN311" s="582"/>
      <c r="AO311" s="582"/>
      <c r="AP311" s="582"/>
      <c r="AQ311" s="582"/>
      <c r="AR311" s="582"/>
      <c r="AS311" s="582"/>
      <c r="AT311" s="582"/>
      <c r="AU311" s="582"/>
      <c r="AV311" s="582"/>
      <c r="AW311" s="582"/>
      <c r="AX311" s="582"/>
      <c r="AY311" s="582"/>
      <c r="AZ311" s="582"/>
      <c r="BA311" s="582"/>
      <c r="BB311" s="582"/>
      <c r="BC311" s="582"/>
      <c r="BD311" s="582"/>
      <c r="BE311" s="582"/>
      <c r="BF311" s="582"/>
      <c r="BG311" s="582"/>
      <c r="BH311" s="582"/>
      <c r="BI311" s="582"/>
      <c r="BJ311" s="582"/>
      <c r="BK311" s="582"/>
      <c r="BL311" s="582"/>
      <c r="BM311" s="582"/>
      <c r="BN311" s="582"/>
      <c r="BO311" s="582"/>
      <c r="BP311" s="582"/>
      <c r="BQ311" s="710"/>
    </row>
    <row r="312" spans="1:69">
      <c r="A312" s="582"/>
      <c r="B312" s="582"/>
      <c r="C312" s="582"/>
      <c r="D312" s="582"/>
      <c r="E312" s="582"/>
      <c r="F312" s="582"/>
      <c r="G312" s="582"/>
      <c r="H312" s="582"/>
      <c r="I312" s="582"/>
      <c r="J312" s="582"/>
      <c r="K312" s="582"/>
      <c r="L312" s="582"/>
      <c r="M312" s="582"/>
      <c r="N312" s="582"/>
      <c r="O312" s="582"/>
      <c r="P312" s="582"/>
      <c r="Q312" s="582"/>
      <c r="R312" s="582"/>
      <c r="S312" s="582"/>
      <c r="T312" s="582"/>
      <c r="U312" s="582"/>
      <c r="V312" s="582"/>
      <c r="W312" s="582"/>
      <c r="X312" s="582"/>
      <c r="Y312" s="582"/>
      <c r="Z312" s="582"/>
      <c r="AA312" s="582"/>
      <c r="AB312" s="582"/>
      <c r="AC312" s="582"/>
      <c r="AD312" s="582"/>
      <c r="AE312" s="582"/>
      <c r="AF312" s="582"/>
      <c r="AG312" s="582"/>
      <c r="AH312" s="582"/>
      <c r="AI312" s="582"/>
      <c r="AJ312" s="582"/>
      <c r="AK312" s="582"/>
      <c r="AL312" s="582"/>
      <c r="AM312" s="582"/>
      <c r="AN312" s="582"/>
      <c r="AO312" s="582"/>
      <c r="AP312" s="582"/>
      <c r="AQ312" s="582"/>
      <c r="AR312" s="582"/>
      <c r="AS312" s="582"/>
      <c r="AT312" s="582"/>
      <c r="AU312" s="582"/>
      <c r="AV312" s="582"/>
      <c r="AW312" s="582"/>
      <c r="AX312" s="582"/>
      <c r="AY312" s="582"/>
      <c r="AZ312" s="582"/>
      <c r="BA312" s="582"/>
      <c r="BB312" s="582"/>
      <c r="BC312" s="582"/>
      <c r="BD312" s="582"/>
      <c r="BE312" s="582"/>
      <c r="BF312" s="582"/>
      <c r="BG312" s="582"/>
      <c r="BH312" s="582"/>
      <c r="BI312" s="582"/>
      <c r="BJ312" s="582"/>
      <c r="BK312" s="582"/>
      <c r="BL312" s="582"/>
      <c r="BM312" s="582"/>
      <c r="BN312" s="582"/>
      <c r="BO312" s="582"/>
      <c r="BP312" s="582"/>
      <c r="BQ312" s="710"/>
    </row>
    <row r="313" spans="1:69">
      <c r="A313" s="582"/>
      <c r="B313" s="582"/>
      <c r="C313" s="582"/>
      <c r="D313" s="582"/>
      <c r="E313" s="582"/>
      <c r="F313" s="582"/>
      <c r="G313" s="582"/>
      <c r="H313" s="582"/>
      <c r="I313" s="582"/>
      <c r="J313" s="582"/>
      <c r="K313" s="582"/>
      <c r="L313" s="582"/>
      <c r="M313" s="582"/>
      <c r="N313" s="582"/>
      <c r="O313" s="582"/>
      <c r="P313" s="582"/>
      <c r="Q313" s="582"/>
      <c r="R313" s="582"/>
      <c r="S313" s="582"/>
      <c r="T313" s="582"/>
      <c r="U313" s="582"/>
      <c r="V313" s="582"/>
      <c r="W313" s="582"/>
      <c r="X313" s="582"/>
      <c r="Y313" s="582"/>
      <c r="Z313" s="582"/>
      <c r="AA313" s="582"/>
      <c r="AB313" s="582"/>
      <c r="AC313" s="582"/>
      <c r="AD313" s="582"/>
      <c r="AE313" s="582"/>
      <c r="AF313" s="582"/>
      <c r="AG313" s="582"/>
      <c r="AH313" s="582"/>
      <c r="AI313" s="582"/>
      <c r="AJ313" s="582"/>
      <c r="AK313" s="582"/>
      <c r="AL313" s="582"/>
      <c r="AM313" s="582"/>
      <c r="AN313" s="582"/>
      <c r="AO313" s="582"/>
      <c r="AP313" s="582"/>
      <c r="AQ313" s="582"/>
      <c r="AR313" s="582"/>
      <c r="AS313" s="582"/>
      <c r="AT313" s="582"/>
      <c r="AU313" s="582"/>
      <c r="AV313" s="582"/>
      <c r="AW313" s="582"/>
      <c r="AX313" s="582"/>
      <c r="AY313" s="582"/>
      <c r="AZ313" s="582"/>
      <c r="BA313" s="582"/>
      <c r="BB313" s="582"/>
      <c r="BC313" s="582"/>
      <c r="BD313" s="582"/>
      <c r="BE313" s="582"/>
      <c r="BF313" s="582"/>
      <c r="BG313" s="582"/>
      <c r="BH313" s="582"/>
      <c r="BI313" s="582"/>
      <c r="BJ313" s="582"/>
      <c r="BK313" s="582"/>
      <c r="BL313" s="582"/>
      <c r="BM313" s="582"/>
      <c r="BN313" s="582"/>
      <c r="BO313" s="582"/>
      <c r="BP313" s="582"/>
      <c r="BQ313" s="710"/>
    </row>
    <row r="314" spans="1:69">
      <c r="A314" s="582"/>
      <c r="B314" s="582"/>
      <c r="C314" s="582"/>
      <c r="D314" s="582"/>
      <c r="E314" s="582"/>
      <c r="F314" s="582"/>
      <c r="G314" s="582"/>
      <c r="H314" s="582"/>
      <c r="I314" s="582"/>
      <c r="J314" s="582"/>
      <c r="K314" s="582"/>
      <c r="L314" s="582"/>
      <c r="M314" s="582"/>
      <c r="N314" s="582"/>
      <c r="O314" s="582"/>
      <c r="P314" s="582"/>
      <c r="Q314" s="582"/>
      <c r="R314" s="582"/>
      <c r="S314" s="582"/>
      <c r="T314" s="582"/>
      <c r="U314" s="582"/>
      <c r="V314" s="582"/>
      <c r="W314" s="582"/>
      <c r="X314" s="582"/>
      <c r="Y314" s="582"/>
      <c r="Z314" s="582"/>
      <c r="AA314" s="582"/>
      <c r="AB314" s="582"/>
      <c r="AC314" s="582"/>
      <c r="AD314" s="582"/>
      <c r="AE314" s="582"/>
      <c r="AF314" s="582"/>
      <c r="AG314" s="582"/>
      <c r="AH314" s="582"/>
      <c r="AI314" s="582"/>
      <c r="AJ314" s="582"/>
      <c r="AK314" s="582"/>
      <c r="AL314" s="582"/>
      <c r="AM314" s="582"/>
      <c r="AN314" s="582"/>
      <c r="AO314" s="582"/>
      <c r="AP314" s="582"/>
      <c r="AQ314" s="582"/>
      <c r="AR314" s="582"/>
      <c r="AS314" s="582"/>
      <c r="AT314" s="582"/>
      <c r="AU314" s="582"/>
      <c r="AV314" s="582"/>
      <c r="AW314" s="582"/>
      <c r="AX314" s="582"/>
      <c r="AY314" s="582"/>
      <c r="AZ314" s="582"/>
      <c r="BA314" s="582"/>
      <c r="BB314" s="582"/>
      <c r="BC314" s="582"/>
      <c r="BD314" s="582"/>
      <c r="BE314" s="582"/>
      <c r="BF314" s="582"/>
      <c r="BG314" s="582"/>
      <c r="BH314" s="582"/>
      <c r="BI314" s="582"/>
      <c r="BJ314" s="582"/>
      <c r="BK314" s="582"/>
      <c r="BL314" s="582"/>
      <c r="BM314" s="582"/>
      <c r="BN314" s="582"/>
      <c r="BO314" s="582"/>
      <c r="BP314" s="582"/>
      <c r="BQ314" s="710"/>
    </row>
    <row r="315" spans="1:69">
      <c r="A315" s="582"/>
      <c r="B315" s="582"/>
      <c r="C315" s="582"/>
      <c r="D315" s="582"/>
      <c r="E315" s="582"/>
      <c r="F315" s="582"/>
      <c r="G315" s="582"/>
      <c r="H315" s="582"/>
      <c r="I315" s="582"/>
      <c r="J315" s="582"/>
      <c r="K315" s="582"/>
      <c r="L315" s="582"/>
      <c r="M315" s="582"/>
      <c r="N315" s="582"/>
      <c r="O315" s="582"/>
      <c r="P315" s="582"/>
      <c r="Q315" s="582"/>
      <c r="R315" s="582"/>
      <c r="S315" s="582"/>
      <c r="T315" s="582"/>
      <c r="U315" s="582"/>
      <c r="V315" s="582"/>
      <c r="W315" s="582"/>
      <c r="X315" s="582"/>
      <c r="Y315" s="582"/>
      <c r="Z315" s="582"/>
      <c r="AA315" s="582"/>
      <c r="AB315" s="582"/>
      <c r="AC315" s="582"/>
      <c r="AD315" s="582"/>
      <c r="AE315" s="582"/>
      <c r="AF315" s="582"/>
      <c r="AG315" s="582"/>
      <c r="AH315" s="582"/>
      <c r="AI315" s="582"/>
      <c r="AJ315" s="582"/>
      <c r="AK315" s="582"/>
      <c r="AL315" s="582"/>
      <c r="AM315" s="582"/>
      <c r="AN315" s="582"/>
      <c r="AO315" s="582"/>
      <c r="AP315" s="582"/>
      <c r="AQ315" s="582"/>
      <c r="AR315" s="582"/>
      <c r="AS315" s="582"/>
      <c r="AT315" s="582"/>
      <c r="AU315" s="582"/>
      <c r="AV315" s="582"/>
      <c r="AW315" s="582"/>
      <c r="AX315" s="582"/>
      <c r="AY315" s="582"/>
      <c r="AZ315" s="582"/>
      <c r="BA315" s="582"/>
      <c r="BB315" s="582"/>
      <c r="BC315" s="582"/>
      <c r="BD315" s="582"/>
      <c r="BE315" s="582"/>
      <c r="BF315" s="582"/>
      <c r="BG315" s="582"/>
      <c r="BH315" s="582"/>
      <c r="BI315" s="582"/>
      <c r="BJ315" s="582"/>
      <c r="BK315" s="582"/>
      <c r="BL315" s="582"/>
      <c r="BM315" s="582"/>
      <c r="BN315" s="582"/>
      <c r="BO315" s="582"/>
      <c r="BP315" s="582"/>
      <c r="BQ315" s="710"/>
    </row>
    <row r="316" spans="1:69">
      <c r="A316" s="582"/>
      <c r="B316" s="582"/>
      <c r="C316" s="582"/>
      <c r="D316" s="582"/>
      <c r="E316" s="582"/>
      <c r="F316" s="582"/>
      <c r="G316" s="582"/>
      <c r="H316" s="582"/>
      <c r="I316" s="582"/>
      <c r="J316" s="582"/>
      <c r="K316" s="582"/>
      <c r="L316" s="582"/>
      <c r="M316" s="582"/>
      <c r="N316" s="582"/>
      <c r="O316" s="582"/>
      <c r="P316" s="582"/>
      <c r="Q316" s="582"/>
      <c r="R316" s="582"/>
      <c r="S316" s="582"/>
      <c r="T316" s="582"/>
      <c r="U316" s="582"/>
      <c r="V316" s="582"/>
      <c r="W316" s="582"/>
      <c r="X316" s="582"/>
      <c r="Y316" s="582"/>
      <c r="Z316" s="582"/>
      <c r="AA316" s="582"/>
      <c r="AB316" s="582"/>
      <c r="AC316" s="582"/>
      <c r="AD316" s="582"/>
      <c r="AE316" s="582"/>
      <c r="AF316" s="582"/>
      <c r="AG316" s="582"/>
      <c r="AH316" s="582"/>
      <c r="AI316" s="582"/>
      <c r="AJ316" s="582"/>
      <c r="AK316" s="582"/>
      <c r="AL316" s="582"/>
      <c r="AM316" s="582"/>
      <c r="AN316" s="582"/>
      <c r="AO316" s="582"/>
      <c r="AP316" s="582"/>
      <c r="AQ316" s="582"/>
      <c r="AR316" s="582"/>
      <c r="AS316" s="582"/>
      <c r="AT316" s="582"/>
      <c r="AU316" s="582"/>
      <c r="AV316" s="582"/>
      <c r="AW316" s="582"/>
      <c r="AX316" s="582"/>
      <c r="AY316" s="582"/>
      <c r="AZ316" s="582"/>
      <c r="BA316" s="582"/>
      <c r="BB316" s="582"/>
      <c r="BC316" s="582"/>
      <c r="BD316" s="582"/>
      <c r="BE316" s="582"/>
      <c r="BF316" s="582"/>
      <c r="BG316" s="582"/>
      <c r="BH316" s="582"/>
      <c r="BI316" s="582"/>
      <c r="BJ316" s="582"/>
      <c r="BK316" s="582"/>
      <c r="BL316" s="582"/>
      <c r="BM316" s="582"/>
      <c r="BN316" s="582"/>
      <c r="BO316" s="582"/>
      <c r="BP316" s="582"/>
      <c r="BQ316" s="710"/>
    </row>
    <row r="317" spans="1:69">
      <c r="A317" s="582"/>
      <c r="B317" s="582"/>
      <c r="C317" s="582"/>
      <c r="D317" s="582"/>
      <c r="E317" s="582"/>
      <c r="F317" s="582"/>
      <c r="G317" s="582"/>
      <c r="H317" s="582"/>
      <c r="I317" s="582"/>
      <c r="J317" s="582"/>
      <c r="K317" s="582"/>
      <c r="L317" s="582"/>
      <c r="M317" s="582"/>
      <c r="N317" s="582"/>
      <c r="O317" s="582"/>
      <c r="P317" s="582"/>
      <c r="Q317" s="582"/>
      <c r="R317" s="582"/>
      <c r="S317" s="582"/>
      <c r="T317" s="582"/>
      <c r="U317" s="582"/>
      <c r="V317" s="582"/>
      <c r="W317" s="582"/>
      <c r="X317" s="582"/>
      <c r="Y317" s="582"/>
      <c r="Z317" s="582"/>
      <c r="AA317" s="582"/>
      <c r="AB317" s="582"/>
      <c r="AC317" s="582"/>
      <c r="AD317" s="582"/>
      <c r="AE317" s="582"/>
      <c r="AF317" s="582"/>
      <c r="AG317" s="582"/>
      <c r="AH317" s="582"/>
      <c r="AI317" s="582"/>
      <c r="AJ317" s="582"/>
      <c r="AK317" s="582"/>
      <c r="AL317" s="582"/>
      <c r="AM317" s="582"/>
      <c r="AN317" s="582"/>
      <c r="AO317" s="582"/>
      <c r="AP317" s="582"/>
      <c r="AQ317" s="582"/>
      <c r="AR317" s="582"/>
      <c r="AS317" s="582"/>
      <c r="AT317" s="582"/>
      <c r="AU317" s="582"/>
      <c r="AV317" s="582"/>
      <c r="AW317" s="582"/>
      <c r="AX317" s="582"/>
      <c r="AY317" s="582"/>
      <c r="AZ317" s="582"/>
      <c r="BA317" s="582"/>
      <c r="BB317" s="582"/>
      <c r="BC317" s="582"/>
      <c r="BD317" s="582"/>
      <c r="BE317" s="582"/>
      <c r="BF317" s="582"/>
      <c r="BG317" s="582"/>
      <c r="BH317" s="582"/>
      <c r="BI317" s="582"/>
      <c r="BJ317" s="582"/>
      <c r="BK317" s="582"/>
      <c r="BL317" s="582"/>
      <c r="BM317" s="582"/>
      <c r="BN317" s="582"/>
      <c r="BO317" s="582"/>
      <c r="BP317" s="582"/>
      <c r="BQ317" s="710"/>
    </row>
    <row r="318" spans="1:69">
      <c r="A318" s="582"/>
      <c r="B318" s="582"/>
      <c r="C318" s="582"/>
      <c r="D318" s="582"/>
      <c r="E318" s="582"/>
      <c r="F318" s="582"/>
      <c r="G318" s="582"/>
      <c r="H318" s="582"/>
      <c r="I318" s="582"/>
      <c r="J318" s="582"/>
      <c r="K318" s="582"/>
      <c r="L318" s="582"/>
      <c r="M318" s="582"/>
      <c r="N318" s="582"/>
      <c r="O318" s="582"/>
      <c r="P318" s="582"/>
      <c r="Q318" s="582"/>
      <c r="R318" s="582"/>
      <c r="S318" s="582"/>
      <c r="T318" s="582"/>
      <c r="U318" s="582"/>
      <c r="V318" s="582"/>
      <c r="W318" s="582"/>
      <c r="X318" s="582"/>
      <c r="Y318" s="582"/>
      <c r="Z318" s="582"/>
      <c r="AA318" s="582"/>
      <c r="AB318" s="582"/>
      <c r="AC318" s="582"/>
      <c r="AD318" s="582"/>
      <c r="AE318" s="582"/>
      <c r="AF318" s="582"/>
      <c r="AG318" s="582"/>
      <c r="AH318" s="582"/>
      <c r="AI318" s="582"/>
      <c r="AJ318" s="582"/>
      <c r="AK318" s="582"/>
      <c r="AL318" s="582"/>
      <c r="AM318" s="582"/>
      <c r="AN318" s="582"/>
      <c r="AO318" s="582"/>
      <c r="AP318" s="582"/>
      <c r="AQ318" s="582"/>
      <c r="AR318" s="582"/>
      <c r="AS318" s="582"/>
      <c r="AT318" s="582"/>
      <c r="AU318" s="582"/>
      <c r="AV318" s="582"/>
      <c r="AW318" s="582"/>
      <c r="AX318" s="582"/>
      <c r="AY318" s="582"/>
      <c r="AZ318" s="582"/>
      <c r="BA318" s="582"/>
      <c r="BB318" s="582"/>
      <c r="BC318" s="582"/>
      <c r="BD318" s="582"/>
      <c r="BE318" s="582"/>
      <c r="BF318" s="582"/>
      <c r="BG318" s="582"/>
      <c r="BH318" s="582"/>
      <c r="BI318" s="582"/>
      <c r="BJ318" s="582"/>
      <c r="BK318" s="582"/>
      <c r="BL318" s="582"/>
      <c r="BM318" s="582"/>
      <c r="BN318" s="582"/>
      <c r="BO318" s="582"/>
      <c r="BP318" s="582"/>
      <c r="BQ318" s="710"/>
    </row>
    <row r="319" spans="1:69">
      <c r="A319" s="582"/>
      <c r="B319" s="582"/>
      <c r="C319" s="582"/>
      <c r="D319" s="582"/>
      <c r="E319" s="582"/>
      <c r="F319" s="582"/>
      <c r="G319" s="582"/>
      <c r="H319" s="582"/>
      <c r="I319" s="582"/>
      <c r="J319" s="582"/>
      <c r="K319" s="582"/>
      <c r="L319" s="582"/>
      <c r="M319" s="582"/>
      <c r="N319" s="582"/>
      <c r="O319" s="582"/>
      <c r="P319" s="582"/>
      <c r="Q319" s="582"/>
      <c r="R319" s="582"/>
      <c r="S319" s="582"/>
      <c r="T319" s="582"/>
      <c r="U319" s="582"/>
      <c r="V319" s="582"/>
      <c r="W319" s="582"/>
      <c r="X319" s="582"/>
      <c r="Y319" s="582"/>
      <c r="Z319" s="582"/>
      <c r="AA319" s="582"/>
      <c r="AB319" s="582"/>
      <c r="AC319" s="582"/>
      <c r="AD319" s="582"/>
      <c r="AE319" s="582"/>
      <c r="AF319" s="582"/>
      <c r="AG319" s="582"/>
      <c r="AH319" s="582"/>
      <c r="AI319" s="582"/>
      <c r="AJ319" s="582"/>
      <c r="AK319" s="582"/>
      <c r="AL319" s="582"/>
      <c r="AM319" s="582"/>
      <c r="AN319" s="582"/>
      <c r="AO319" s="582"/>
      <c r="AP319" s="582"/>
      <c r="AQ319" s="582"/>
      <c r="AR319" s="582"/>
      <c r="AS319" s="582"/>
      <c r="AT319" s="582"/>
      <c r="AU319" s="582"/>
      <c r="AV319" s="582"/>
      <c r="AW319" s="582"/>
      <c r="AX319" s="582"/>
      <c r="AY319" s="582"/>
      <c r="AZ319" s="582"/>
      <c r="BA319" s="582"/>
      <c r="BB319" s="582"/>
      <c r="BC319" s="582"/>
      <c r="BD319" s="582"/>
      <c r="BE319" s="582"/>
      <c r="BF319" s="582"/>
      <c r="BG319" s="582"/>
      <c r="BH319" s="582"/>
      <c r="BI319" s="582"/>
      <c r="BJ319" s="582"/>
      <c r="BK319" s="582"/>
      <c r="BL319" s="582"/>
      <c r="BM319" s="582"/>
      <c r="BN319" s="582"/>
      <c r="BO319" s="582"/>
      <c r="BP319" s="582"/>
      <c r="BQ319" s="710"/>
    </row>
    <row r="320" spans="1:69">
      <c r="A320" s="582"/>
      <c r="B320" s="582"/>
      <c r="C320" s="582"/>
      <c r="D320" s="582"/>
      <c r="E320" s="582"/>
      <c r="F320" s="582"/>
      <c r="G320" s="582"/>
      <c r="H320" s="582"/>
      <c r="I320" s="582"/>
      <c r="J320" s="582"/>
      <c r="K320" s="582"/>
      <c r="L320" s="582"/>
      <c r="M320" s="582"/>
      <c r="N320" s="582"/>
      <c r="O320" s="582"/>
      <c r="P320" s="582"/>
      <c r="Q320" s="582"/>
      <c r="R320" s="582"/>
      <c r="S320" s="582"/>
      <c r="T320" s="582"/>
      <c r="U320" s="582"/>
      <c r="V320" s="582"/>
      <c r="W320" s="582"/>
      <c r="X320" s="582"/>
      <c r="Y320" s="582"/>
      <c r="Z320" s="582"/>
      <c r="AA320" s="582"/>
      <c r="AB320" s="582"/>
      <c r="AC320" s="582"/>
      <c r="AD320" s="582"/>
      <c r="AE320" s="582"/>
      <c r="AF320" s="582"/>
      <c r="AG320" s="582"/>
      <c r="AH320" s="582"/>
      <c r="AI320" s="582"/>
      <c r="AJ320" s="582"/>
      <c r="AK320" s="582"/>
      <c r="AL320" s="582"/>
      <c r="AM320" s="582"/>
      <c r="AN320" s="582"/>
      <c r="AO320" s="582"/>
      <c r="AP320" s="582"/>
      <c r="AQ320" s="582"/>
      <c r="AR320" s="582"/>
      <c r="AS320" s="582"/>
      <c r="AT320" s="582"/>
      <c r="AU320" s="582"/>
      <c r="AV320" s="582"/>
      <c r="AW320" s="582"/>
      <c r="AX320" s="582"/>
      <c r="AY320" s="582"/>
      <c r="AZ320" s="582"/>
      <c r="BA320" s="582"/>
      <c r="BB320" s="582"/>
      <c r="BC320" s="582"/>
      <c r="BD320" s="582"/>
      <c r="BE320" s="582"/>
      <c r="BF320" s="582"/>
      <c r="BG320" s="582"/>
      <c r="BH320" s="582"/>
      <c r="BI320" s="582"/>
      <c r="BJ320" s="582"/>
      <c r="BK320" s="582"/>
      <c r="BL320" s="582"/>
      <c r="BM320" s="582"/>
      <c r="BN320" s="582"/>
      <c r="BO320" s="582"/>
      <c r="BP320" s="582"/>
      <c r="BQ320" s="710"/>
    </row>
    <row r="321" spans="1:69">
      <c r="A321" s="582"/>
      <c r="B321" s="582"/>
      <c r="C321" s="582"/>
      <c r="D321" s="582"/>
      <c r="E321" s="582"/>
      <c r="F321" s="582"/>
      <c r="G321" s="582"/>
      <c r="H321" s="582"/>
      <c r="I321" s="582"/>
      <c r="J321" s="582"/>
      <c r="K321" s="582"/>
      <c r="L321" s="582"/>
      <c r="M321" s="582"/>
      <c r="N321" s="582"/>
      <c r="O321" s="582"/>
      <c r="P321" s="582"/>
      <c r="Q321" s="582"/>
      <c r="R321" s="582"/>
      <c r="S321" s="582"/>
      <c r="T321" s="582"/>
      <c r="U321" s="582"/>
      <c r="V321" s="582"/>
      <c r="W321" s="582"/>
      <c r="X321" s="582"/>
      <c r="Y321" s="582"/>
      <c r="Z321" s="582"/>
      <c r="AA321" s="582"/>
      <c r="AB321" s="582"/>
      <c r="AC321" s="582"/>
      <c r="AD321" s="582"/>
      <c r="AE321" s="582"/>
      <c r="AF321" s="582"/>
      <c r="AG321" s="582"/>
      <c r="AH321" s="582"/>
      <c r="AI321" s="582"/>
      <c r="AJ321" s="582"/>
      <c r="AK321" s="582"/>
      <c r="AL321" s="582"/>
      <c r="AM321" s="582"/>
      <c r="AN321" s="582"/>
      <c r="AO321" s="582"/>
      <c r="AP321" s="582"/>
      <c r="AQ321" s="582"/>
      <c r="AR321" s="582"/>
      <c r="AS321" s="582"/>
      <c r="AT321" s="582"/>
      <c r="AU321" s="582"/>
      <c r="AV321" s="582"/>
      <c r="AW321" s="582"/>
      <c r="AX321" s="582"/>
      <c r="AY321" s="582"/>
      <c r="AZ321" s="582"/>
      <c r="BA321" s="582"/>
      <c r="BB321" s="582"/>
      <c r="BC321" s="582"/>
      <c r="BD321" s="582"/>
      <c r="BE321" s="582"/>
      <c r="BF321" s="582"/>
      <c r="BG321" s="582"/>
      <c r="BH321" s="582"/>
      <c r="BI321" s="582"/>
      <c r="BJ321" s="582"/>
      <c r="BK321" s="582"/>
      <c r="BL321" s="582"/>
      <c r="BM321" s="582"/>
      <c r="BN321" s="582"/>
      <c r="BO321" s="582"/>
      <c r="BP321" s="582"/>
      <c r="BQ321" s="710"/>
    </row>
    <row r="322" spans="1:69">
      <c r="A322" s="582"/>
      <c r="B322" s="582"/>
      <c r="C322" s="582"/>
      <c r="D322" s="582"/>
      <c r="E322" s="582"/>
      <c r="F322" s="582"/>
      <c r="G322" s="582"/>
      <c r="H322" s="582"/>
      <c r="I322" s="582"/>
      <c r="J322" s="582"/>
      <c r="K322" s="582"/>
      <c r="L322" s="582"/>
      <c r="M322" s="582"/>
      <c r="N322" s="582"/>
      <c r="O322" s="582"/>
      <c r="P322" s="582"/>
      <c r="Q322" s="582"/>
      <c r="R322" s="582"/>
      <c r="S322" s="582"/>
      <c r="T322" s="582"/>
      <c r="U322" s="582"/>
      <c r="V322" s="582"/>
      <c r="W322" s="582"/>
      <c r="X322" s="582"/>
      <c r="Y322" s="582"/>
      <c r="Z322" s="582"/>
      <c r="AA322" s="582"/>
      <c r="AB322" s="582"/>
      <c r="AC322" s="582"/>
      <c r="AD322" s="582"/>
      <c r="AE322" s="582"/>
      <c r="AF322" s="582"/>
      <c r="AG322" s="582"/>
      <c r="AH322" s="582"/>
      <c r="AI322" s="582"/>
      <c r="AJ322" s="582"/>
      <c r="AK322" s="582"/>
      <c r="AL322" s="582"/>
      <c r="AM322" s="582"/>
      <c r="AN322" s="582"/>
      <c r="AO322" s="582"/>
      <c r="AP322" s="582"/>
      <c r="AQ322" s="582"/>
      <c r="AR322" s="582"/>
      <c r="AS322" s="582"/>
      <c r="AT322" s="582"/>
      <c r="AU322" s="582"/>
      <c r="AV322" s="582"/>
      <c r="AW322" s="582"/>
      <c r="AX322" s="582"/>
      <c r="AY322" s="582"/>
      <c r="AZ322" s="582"/>
      <c r="BA322" s="582"/>
      <c r="BB322" s="582"/>
      <c r="BC322" s="582"/>
      <c r="BD322" s="582"/>
      <c r="BE322" s="582"/>
      <c r="BF322" s="582"/>
      <c r="BG322" s="582"/>
      <c r="BH322" s="582"/>
      <c r="BI322" s="582"/>
      <c r="BJ322" s="582"/>
      <c r="BK322" s="582"/>
      <c r="BL322" s="582"/>
      <c r="BM322" s="582"/>
      <c r="BN322" s="582"/>
      <c r="BO322" s="582"/>
      <c r="BP322" s="582"/>
      <c r="BQ322" s="710"/>
    </row>
    <row r="323" spans="1:69">
      <c r="A323" s="582"/>
      <c r="B323" s="582"/>
      <c r="C323" s="582"/>
      <c r="D323" s="582"/>
      <c r="E323" s="582"/>
      <c r="F323" s="582"/>
      <c r="G323" s="582"/>
      <c r="H323" s="582"/>
      <c r="I323" s="582"/>
      <c r="J323" s="582"/>
      <c r="K323" s="582"/>
      <c r="L323" s="582"/>
      <c r="M323" s="582"/>
      <c r="N323" s="582"/>
      <c r="O323" s="582"/>
      <c r="P323" s="582"/>
      <c r="Q323" s="582"/>
      <c r="R323" s="582"/>
      <c r="S323" s="582"/>
      <c r="T323" s="582"/>
      <c r="U323" s="582"/>
      <c r="V323" s="582"/>
      <c r="W323" s="582"/>
      <c r="X323" s="582"/>
      <c r="Y323" s="582"/>
      <c r="Z323" s="582"/>
      <c r="AA323" s="582"/>
      <c r="AB323" s="582"/>
      <c r="AC323" s="582"/>
      <c r="AD323" s="582"/>
      <c r="AE323" s="582"/>
      <c r="AF323" s="582"/>
      <c r="AG323" s="582"/>
      <c r="AH323" s="582"/>
      <c r="AI323" s="582"/>
      <c r="AJ323" s="582"/>
      <c r="AK323" s="582"/>
      <c r="AL323" s="582"/>
      <c r="AM323" s="582"/>
      <c r="AN323" s="582"/>
      <c r="AO323" s="582"/>
      <c r="AP323" s="582"/>
      <c r="AQ323" s="582"/>
      <c r="AR323" s="582"/>
      <c r="AS323" s="582"/>
      <c r="AT323" s="582"/>
      <c r="AU323" s="582"/>
      <c r="AV323" s="582"/>
      <c r="AW323" s="582"/>
      <c r="AX323" s="582"/>
      <c r="AY323" s="582"/>
      <c r="AZ323" s="582"/>
      <c r="BA323" s="582"/>
      <c r="BB323" s="582"/>
      <c r="BC323" s="582"/>
      <c r="BD323" s="582"/>
      <c r="BE323" s="582"/>
      <c r="BF323" s="582"/>
      <c r="BG323" s="582"/>
      <c r="BH323" s="582"/>
      <c r="BI323" s="582"/>
      <c r="BJ323" s="582"/>
      <c r="BK323" s="582"/>
      <c r="BL323" s="582"/>
      <c r="BM323" s="582"/>
      <c r="BN323" s="582"/>
      <c r="BO323" s="582"/>
      <c r="BP323" s="582"/>
      <c r="BQ323" s="710"/>
    </row>
    <row r="324" spans="1:69">
      <c r="A324" s="582"/>
      <c r="B324" s="582"/>
      <c r="C324" s="582"/>
      <c r="D324" s="582"/>
      <c r="E324" s="582"/>
      <c r="F324" s="582"/>
      <c r="G324" s="582"/>
      <c r="H324" s="582"/>
      <c r="I324" s="582"/>
      <c r="J324" s="582"/>
      <c r="K324" s="582"/>
      <c r="L324" s="582"/>
      <c r="M324" s="582"/>
      <c r="N324" s="582"/>
      <c r="O324" s="582"/>
      <c r="P324" s="582"/>
      <c r="Q324" s="582"/>
      <c r="R324" s="582"/>
      <c r="S324" s="582"/>
      <c r="T324" s="582"/>
      <c r="U324" s="582"/>
      <c r="V324" s="582"/>
      <c r="W324" s="582"/>
      <c r="X324" s="582"/>
      <c r="Y324" s="582"/>
      <c r="Z324" s="582"/>
      <c r="AA324" s="582"/>
      <c r="AB324" s="582"/>
      <c r="AC324" s="582"/>
      <c r="AD324" s="582"/>
      <c r="AE324" s="582"/>
      <c r="AF324" s="582"/>
      <c r="AG324" s="582"/>
      <c r="AH324" s="582"/>
      <c r="AI324" s="582"/>
      <c r="AJ324" s="582"/>
      <c r="AK324" s="582"/>
      <c r="AL324" s="582"/>
      <c r="AM324" s="582"/>
      <c r="AN324" s="582"/>
      <c r="AO324" s="582"/>
      <c r="AP324" s="582"/>
      <c r="AQ324" s="582"/>
      <c r="AR324" s="582"/>
      <c r="AS324" s="582"/>
      <c r="AT324" s="582"/>
      <c r="AU324" s="582"/>
      <c r="AV324" s="582"/>
      <c r="AW324" s="582"/>
      <c r="AX324" s="582"/>
      <c r="AY324" s="582"/>
      <c r="AZ324" s="582"/>
      <c r="BA324" s="582"/>
      <c r="BB324" s="582"/>
      <c r="BC324" s="582"/>
      <c r="BD324" s="582"/>
      <c r="BE324" s="582"/>
      <c r="BF324" s="582"/>
      <c r="BG324" s="582"/>
      <c r="BH324" s="582"/>
      <c r="BI324" s="582"/>
      <c r="BJ324" s="582"/>
      <c r="BK324" s="582"/>
      <c r="BL324" s="582"/>
      <c r="BM324" s="582"/>
      <c r="BN324" s="582"/>
      <c r="BO324" s="582"/>
      <c r="BP324" s="582"/>
      <c r="BQ324" s="710"/>
    </row>
    <row r="325" spans="1:69">
      <c r="A325" s="582"/>
      <c r="B325" s="582"/>
      <c r="C325" s="582"/>
      <c r="D325" s="582"/>
      <c r="E325" s="582"/>
      <c r="F325" s="582"/>
      <c r="G325" s="582"/>
      <c r="H325" s="582"/>
      <c r="I325" s="582"/>
      <c r="J325" s="582"/>
      <c r="K325" s="582"/>
      <c r="L325" s="582"/>
      <c r="M325" s="582"/>
      <c r="N325" s="582"/>
      <c r="O325" s="582"/>
      <c r="P325" s="582"/>
      <c r="Q325" s="582"/>
      <c r="R325" s="582"/>
      <c r="S325" s="582"/>
      <c r="T325" s="582"/>
      <c r="U325" s="582"/>
      <c r="V325" s="582"/>
      <c r="W325" s="582"/>
      <c r="X325" s="582"/>
      <c r="Y325" s="582"/>
      <c r="Z325" s="582"/>
      <c r="AA325" s="582"/>
      <c r="AB325" s="582"/>
      <c r="AC325" s="582"/>
      <c r="AD325" s="582"/>
      <c r="AE325" s="582"/>
      <c r="AF325" s="582"/>
      <c r="AG325" s="582"/>
      <c r="AH325" s="582"/>
      <c r="AI325" s="582"/>
      <c r="AJ325" s="582"/>
      <c r="AK325" s="582"/>
      <c r="AL325" s="582"/>
      <c r="AM325" s="582"/>
      <c r="AN325" s="582"/>
      <c r="AO325" s="582"/>
      <c r="AP325" s="582"/>
      <c r="AQ325" s="582"/>
      <c r="AR325" s="582"/>
      <c r="AS325" s="582"/>
      <c r="AT325" s="582"/>
      <c r="AU325" s="582"/>
      <c r="AV325" s="582"/>
      <c r="AW325" s="582"/>
      <c r="AX325" s="582"/>
      <c r="AY325" s="582"/>
      <c r="AZ325" s="582"/>
      <c r="BA325" s="582"/>
      <c r="BB325" s="582"/>
      <c r="BC325" s="582"/>
      <c r="BD325" s="582"/>
      <c r="BE325" s="582"/>
      <c r="BF325" s="582"/>
      <c r="BG325" s="582"/>
      <c r="BH325" s="582"/>
      <c r="BI325" s="582"/>
      <c r="BJ325" s="582"/>
      <c r="BK325" s="582"/>
      <c r="BL325" s="582"/>
      <c r="BM325" s="582"/>
      <c r="BN325" s="582"/>
      <c r="BO325" s="582"/>
      <c r="BP325" s="582"/>
      <c r="BQ325" s="710"/>
    </row>
    <row r="326" spans="1:69">
      <c r="A326" s="582"/>
      <c r="B326" s="582"/>
      <c r="C326" s="582"/>
      <c r="D326" s="582"/>
      <c r="E326" s="582"/>
      <c r="F326" s="582"/>
      <c r="G326" s="582"/>
      <c r="H326" s="582"/>
      <c r="I326" s="582"/>
      <c r="J326" s="582"/>
      <c r="K326" s="582"/>
      <c r="L326" s="582"/>
      <c r="M326" s="582"/>
      <c r="N326" s="582"/>
      <c r="O326" s="582"/>
      <c r="P326" s="582"/>
      <c r="Q326" s="582"/>
      <c r="R326" s="582"/>
      <c r="S326" s="582"/>
      <c r="T326" s="582"/>
      <c r="U326" s="582"/>
      <c r="V326" s="582"/>
      <c r="W326" s="582"/>
      <c r="X326" s="582"/>
      <c r="Y326" s="582"/>
      <c r="Z326" s="582"/>
      <c r="AA326" s="582"/>
      <c r="AB326" s="582"/>
      <c r="AC326" s="582"/>
      <c r="AD326" s="582"/>
      <c r="AE326" s="582"/>
      <c r="AF326" s="582"/>
      <c r="AG326" s="582"/>
      <c r="AH326" s="582"/>
      <c r="AI326" s="582"/>
      <c r="AJ326" s="582"/>
      <c r="AK326" s="582"/>
      <c r="AL326" s="582"/>
      <c r="AM326" s="582"/>
      <c r="AN326" s="582"/>
      <c r="AO326" s="582"/>
      <c r="AP326" s="582"/>
      <c r="AQ326" s="582"/>
      <c r="AR326" s="582"/>
      <c r="AS326" s="582"/>
      <c r="AT326" s="582"/>
      <c r="AU326" s="582"/>
      <c r="AV326" s="582"/>
      <c r="AW326" s="582"/>
      <c r="AX326" s="582"/>
      <c r="AY326" s="582"/>
      <c r="AZ326" s="582"/>
      <c r="BA326" s="582"/>
      <c r="BB326" s="582"/>
      <c r="BC326" s="582"/>
      <c r="BD326" s="582"/>
      <c r="BE326" s="582"/>
      <c r="BF326" s="582"/>
      <c r="BG326" s="582"/>
      <c r="BH326" s="582"/>
      <c r="BI326" s="582"/>
      <c r="BJ326" s="582"/>
      <c r="BK326" s="582"/>
      <c r="BL326" s="582"/>
      <c r="BM326" s="582"/>
      <c r="BN326" s="582"/>
      <c r="BO326" s="582"/>
      <c r="BP326" s="582"/>
      <c r="BQ326" s="710"/>
    </row>
    <row r="327" spans="1:69">
      <c r="A327" s="582"/>
      <c r="B327" s="582"/>
      <c r="C327" s="582"/>
      <c r="D327" s="582"/>
      <c r="E327" s="582"/>
      <c r="F327" s="582"/>
      <c r="G327" s="582"/>
      <c r="H327" s="582"/>
      <c r="I327" s="582"/>
      <c r="J327" s="582"/>
      <c r="K327" s="582"/>
      <c r="L327" s="582"/>
      <c r="M327" s="582"/>
      <c r="N327" s="582"/>
      <c r="O327" s="582"/>
      <c r="P327" s="582"/>
      <c r="Q327" s="582"/>
      <c r="R327" s="582"/>
      <c r="S327" s="582"/>
      <c r="T327" s="582"/>
      <c r="U327" s="582"/>
      <c r="V327" s="582"/>
      <c r="W327" s="582"/>
      <c r="X327" s="582"/>
      <c r="Y327" s="582"/>
      <c r="Z327" s="582"/>
      <c r="AA327" s="582"/>
      <c r="AB327" s="582"/>
      <c r="AC327" s="582"/>
      <c r="AD327" s="582"/>
      <c r="AE327" s="582"/>
      <c r="AF327" s="582"/>
      <c r="AG327" s="582"/>
      <c r="AH327" s="582"/>
      <c r="AI327" s="582"/>
      <c r="AJ327" s="582"/>
      <c r="AK327" s="582"/>
      <c r="AL327" s="582"/>
      <c r="AM327" s="582"/>
      <c r="AN327" s="582"/>
      <c r="AO327" s="582"/>
      <c r="AP327" s="582"/>
      <c r="AQ327" s="582"/>
      <c r="AR327" s="582"/>
      <c r="AS327" s="582"/>
      <c r="AT327" s="582"/>
      <c r="AU327" s="582"/>
      <c r="AV327" s="582"/>
      <c r="AW327" s="582"/>
      <c r="AX327" s="582"/>
      <c r="AY327" s="582"/>
      <c r="AZ327" s="582"/>
      <c r="BA327" s="582"/>
      <c r="BB327" s="582"/>
      <c r="BC327" s="582"/>
      <c r="BD327" s="582"/>
      <c r="BE327" s="582"/>
      <c r="BF327" s="582"/>
      <c r="BG327" s="582"/>
      <c r="BH327" s="582"/>
      <c r="BI327" s="582"/>
      <c r="BJ327" s="582"/>
      <c r="BK327" s="582"/>
      <c r="BL327" s="582"/>
      <c r="BM327" s="582"/>
      <c r="BN327" s="582"/>
      <c r="BO327" s="582"/>
      <c r="BP327" s="582"/>
      <c r="BQ327" s="710"/>
    </row>
    <row r="328" spans="1:69">
      <c r="A328" s="582"/>
      <c r="B328" s="582"/>
      <c r="C328" s="582"/>
      <c r="D328" s="582"/>
      <c r="E328" s="582"/>
      <c r="F328" s="582"/>
      <c r="G328" s="582"/>
      <c r="H328" s="582"/>
      <c r="I328" s="582"/>
      <c r="J328" s="582"/>
      <c r="K328" s="582"/>
      <c r="L328" s="582"/>
      <c r="M328" s="582"/>
      <c r="N328" s="582"/>
      <c r="O328" s="582"/>
      <c r="P328" s="582"/>
      <c r="Q328" s="582"/>
      <c r="R328" s="582"/>
      <c r="S328" s="582"/>
      <c r="T328" s="582"/>
      <c r="U328" s="582"/>
      <c r="V328" s="582"/>
      <c r="W328" s="582"/>
      <c r="X328" s="582"/>
      <c r="Y328" s="582"/>
      <c r="Z328" s="582"/>
      <c r="AA328" s="582"/>
      <c r="AB328" s="582"/>
      <c r="AC328" s="582"/>
      <c r="AD328" s="582"/>
      <c r="AE328" s="582"/>
      <c r="AF328" s="582"/>
      <c r="AG328" s="582"/>
      <c r="AH328" s="582"/>
      <c r="AI328" s="582"/>
      <c r="AJ328" s="582"/>
      <c r="AK328" s="582"/>
      <c r="AL328" s="582"/>
      <c r="AM328" s="582"/>
      <c r="AN328" s="582"/>
      <c r="AO328" s="582"/>
      <c r="AP328" s="582"/>
      <c r="AQ328" s="582"/>
      <c r="AR328" s="582"/>
      <c r="AS328" s="582"/>
      <c r="AT328" s="582"/>
      <c r="AU328" s="582"/>
      <c r="AV328" s="582"/>
      <c r="AW328" s="582"/>
      <c r="AX328" s="582"/>
      <c r="AY328" s="582"/>
      <c r="AZ328" s="582"/>
      <c r="BA328" s="582"/>
      <c r="BB328" s="582"/>
      <c r="BC328" s="582"/>
      <c r="BD328" s="582"/>
      <c r="BE328" s="582"/>
      <c r="BF328" s="582"/>
      <c r="BG328" s="582"/>
      <c r="BH328" s="582"/>
      <c r="BI328" s="582"/>
      <c r="BJ328" s="582"/>
      <c r="BK328" s="582"/>
      <c r="BL328" s="582"/>
      <c r="BM328" s="582"/>
      <c r="BN328" s="582"/>
      <c r="BO328" s="582"/>
      <c r="BP328" s="582"/>
      <c r="BQ328" s="710"/>
    </row>
    <row r="329" spans="1:69">
      <c r="A329" s="582"/>
      <c r="B329" s="582"/>
      <c r="C329" s="582"/>
      <c r="D329" s="582"/>
      <c r="E329" s="582"/>
      <c r="F329" s="582"/>
      <c r="G329" s="582"/>
      <c r="H329" s="582"/>
      <c r="I329" s="582"/>
      <c r="J329" s="582"/>
      <c r="K329" s="582"/>
      <c r="L329" s="582"/>
      <c r="M329" s="582"/>
      <c r="N329" s="582"/>
      <c r="O329" s="582"/>
      <c r="P329" s="582"/>
      <c r="Q329" s="582"/>
      <c r="R329" s="582"/>
      <c r="S329" s="582"/>
      <c r="T329" s="582"/>
      <c r="U329" s="582"/>
      <c r="V329" s="582"/>
      <c r="W329" s="582"/>
      <c r="X329" s="582"/>
      <c r="Y329" s="582"/>
      <c r="Z329" s="582"/>
      <c r="AA329" s="582"/>
      <c r="AB329" s="582"/>
      <c r="AC329" s="582"/>
      <c r="AD329" s="582"/>
      <c r="AE329" s="582"/>
      <c r="AF329" s="582"/>
      <c r="AG329" s="582"/>
      <c r="AH329" s="582"/>
      <c r="AI329" s="582"/>
      <c r="AJ329" s="582"/>
      <c r="AK329" s="582"/>
      <c r="AL329" s="582"/>
      <c r="AM329" s="582"/>
      <c r="AN329" s="582"/>
      <c r="AO329" s="582"/>
      <c r="AP329" s="582"/>
      <c r="AQ329" s="582"/>
      <c r="AR329" s="582"/>
      <c r="AS329" s="582"/>
      <c r="AT329" s="582"/>
      <c r="AU329" s="582"/>
      <c r="AV329" s="582"/>
      <c r="AW329" s="582"/>
      <c r="AX329" s="582"/>
      <c r="AY329" s="582"/>
      <c r="AZ329" s="582"/>
      <c r="BA329" s="582"/>
      <c r="BB329" s="582"/>
      <c r="BC329" s="582"/>
      <c r="BD329" s="582"/>
      <c r="BE329" s="582"/>
      <c r="BF329" s="582"/>
      <c r="BG329" s="582"/>
      <c r="BH329" s="582"/>
      <c r="BI329" s="582"/>
      <c r="BJ329" s="582"/>
      <c r="BK329" s="582"/>
      <c r="BL329" s="582"/>
      <c r="BM329" s="582"/>
      <c r="BN329" s="582"/>
      <c r="BO329" s="582"/>
      <c r="BP329" s="582"/>
      <c r="BQ329" s="710"/>
    </row>
    <row r="330" spans="1:69">
      <c r="A330" s="582"/>
      <c r="B330" s="582"/>
      <c r="C330" s="582"/>
      <c r="D330" s="582"/>
      <c r="E330" s="582"/>
      <c r="F330" s="582"/>
      <c r="G330" s="582"/>
      <c r="H330" s="582"/>
      <c r="I330" s="582"/>
      <c r="J330" s="582"/>
      <c r="K330" s="582"/>
      <c r="L330" s="582"/>
      <c r="M330" s="582"/>
      <c r="N330" s="582"/>
      <c r="O330" s="582"/>
      <c r="P330" s="582"/>
      <c r="Q330" s="582"/>
      <c r="R330" s="582"/>
      <c r="S330" s="582"/>
      <c r="T330" s="582"/>
      <c r="U330" s="582"/>
      <c r="V330" s="582"/>
      <c r="W330" s="582"/>
      <c r="X330" s="582"/>
      <c r="Y330" s="582"/>
      <c r="Z330" s="582"/>
      <c r="AA330" s="582"/>
      <c r="AB330" s="582"/>
      <c r="AC330" s="582"/>
      <c r="AD330" s="582"/>
      <c r="AE330" s="582"/>
      <c r="AF330" s="582"/>
      <c r="AG330" s="582"/>
      <c r="AH330" s="582"/>
      <c r="AI330" s="582"/>
      <c r="AJ330" s="582"/>
      <c r="AK330" s="582"/>
      <c r="AL330" s="582"/>
      <c r="AM330" s="582"/>
      <c r="AN330" s="582"/>
      <c r="AO330" s="582"/>
      <c r="AP330" s="582"/>
      <c r="AQ330" s="582"/>
      <c r="AR330" s="582"/>
      <c r="AS330" s="582"/>
      <c r="AT330" s="582"/>
      <c r="AU330" s="582"/>
      <c r="AV330" s="582"/>
      <c r="AW330" s="582"/>
      <c r="AX330" s="582"/>
      <c r="AY330" s="582"/>
      <c r="AZ330" s="582"/>
      <c r="BA330" s="582"/>
      <c r="BB330" s="582"/>
      <c r="BC330" s="582"/>
      <c r="BD330" s="582"/>
      <c r="BE330" s="582"/>
      <c r="BF330" s="582"/>
      <c r="BG330" s="582"/>
      <c r="BH330" s="582"/>
      <c r="BI330" s="582"/>
      <c r="BJ330" s="582"/>
      <c r="BK330" s="582"/>
      <c r="BL330" s="582"/>
      <c r="BM330" s="582"/>
      <c r="BN330" s="582"/>
      <c r="BO330" s="582"/>
      <c r="BP330" s="582"/>
      <c r="BQ330" s="710"/>
    </row>
    <row r="331" spans="1:69">
      <c r="A331" s="582"/>
      <c r="B331" s="582"/>
      <c r="C331" s="582"/>
      <c r="D331" s="582"/>
      <c r="E331" s="582"/>
      <c r="F331" s="582"/>
      <c r="G331" s="582"/>
      <c r="H331" s="582"/>
      <c r="I331" s="582"/>
      <c r="J331" s="582"/>
      <c r="K331" s="582"/>
      <c r="L331" s="582"/>
      <c r="M331" s="582"/>
      <c r="N331" s="582"/>
      <c r="O331" s="582"/>
      <c r="P331" s="582"/>
      <c r="Q331" s="582"/>
      <c r="R331" s="582"/>
      <c r="S331" s="582"/>
      <c r="T331" s="582"/>
      <c r="U331" s="582"/>
      <c r="V331" s="582"/>
      <c r="W331" s="582"/>
      <c r="X331" s="582"/>
      <c r="Y331" s="582"/>
      <c r="Z331" s="582"/>
      <c r="AA331" s="582"/>
      <c r="AB331" s="582"/>
      <c r="AC331" s="582"/>
      <c r="AD331" s="582"/>
      <c r="AE331" s="582"/>
      <c r="AF331" s="582"/>
      <c r="AG331" s="582"/>
      <c r="AH331" s="582"/>
      <c r="AI331" s="582"/>
      <c r="AJ331" s="582"/>
      <c r="AK331" s="582"/>
      <c r="AL331" s="582"/>
      <c r="AM331" s="582"/>
      <c r="AN331" s="582"/>
      <c r="AO331" s="582"/>
      <c r="AP331" s="582"/>
      <c r="AQ331" s="582"/>
      <c r="AR331" s="582"/>
      <c r="AS331" s="582"/>
      <c r="AT331" s="582"/>
      <c r="AU331" s="582"/>
      <c r="AV331" s="582"/>
      <c r="AW331" s="582"/>
      <c r="AX331" s="582"/>
      <c r="AY331" s="582"/>
      <c r="AZ331" s="582"/>
      <c r="BA331" s="582"/>
      <c r="BB331" s="582"/>
      <c r="BC331" s="582"/>
      <c r="BD331" s="582"/>
      <c r="BE331" s="582"/>
      <c r="BF331" s="582"/>
      <c r="BG331" s="582"/>
      <c r="BH331" s="582"/>
      <c r="BI331" s="582"/>
      <c r="BJ331" s="582"/>
      <c r="BK331" s="582"/>
      <c r="BL331" s="582"/>
      <c r="BM331" s="582"/>
      <c r="BN331" s="582"/>
      <c r="BO331" s="582"/>
      <c r="BP331" s="582"/>
      <c r="BQ331" s="710"/>
    </row>
    <row r="332" spans="1:69">
      <c r="A332" s="582"/>
      <c r="B332" s="582"/>
      <c r="C332" s="582"/>
      <c r="D332" s="582"/>
      <c r="E332" s="582"/>
      <c r="F332" s="582"/>
      <c r="G332" s="582"/>
      <c r="H332" s="582"/>
      <c r="I332" s="582"/>
      <c r="J332" s="582"/>
      <c r="K332" s="582"/>
      <c r="L332" s="582"/>
      <c r="M332" s="582"/>
      <c r="N332" s="582"/>
      <c r="O332" s="582"/>
      <c r="P332" s="582"/>
      <c r="Q332" s="582"/>
      <c r="R332" s="582"/>
      <c r="S332" s="582"/>
      <c r="T332" s="582"/>
      <c r="U332" s="582"/>
      <c r="V332" s="582"/>
      <c r="W332" s="582"/>
      <c r="X332" s="582"/>
      <c r="Y332" s="582"/>
      <c r="Z332" s="582"/>
      <c r="AA332" s="582"/>
      <c r="AB332" s="582"/>
      <c r="AC332" s="582"/>
      <c r="AD332" s="582"/>
      <c r="AE332" s="582"/>
      <c r="AF332" s="582"/>
      <c r="AG332" s="582"/>
      <c r="AH332" s="582"/>
      <c r="AI332" s="582"/>
      <c r="AJ332" s="582"/>
      <c r="AK332" s="582"/>
      <c r="AL332" s="582"/>
      <c r="AM332" s="582"/>
      <c r="AN332" s="582"/>
      <c r="AO332" s="582"/>
      <c r="AP332" s="582"/>
      <c r="AQ332" s="582"/>
      <c r="AR332" s="582"/>
      <c r="AS332" s="582"/>
      <c r="AT332" s="582"/>
      <c r="AU332" s="582"/>
      <c r="AV332" s="582"/>
      <c r="AW332" s="582"/>
      <c r="AX332" s="582"/>
      <c r="AY332" s="582"/>
      <c r="AZ332" s="582"/>
      <c r="BA332" s="582"/>
      <c r="BB332" s="582"/>
      <c r="BC332" s="582"/>
      <c r="BD332" s="582"/>
      <c r="BE332" s="582"/>
      <c r="BF332" s="582"/>
      <c r="BG332" s="582"/>
      <c r="BH332" s="582"/>
      <c r="BI332" s="582"/>
      <c r="BJ332" s="582"/>
      <c r="BK332" s="582"/>
      <c r="BL332" s="582"/>
      <c r="BM332" s="582"/>
      <c r="BN332" s="582"/>
      <c r="BO332" s="582"/>
      <c r="BP332" s="582"/>
      <c r="BQ332" s="710"/>
    </row>
    <row r="333" spans="1:69">
      <c r="A333" s="582"/>
      <c r="B333" s="582"/>
      <c r="C333" s="582"/>
      <c r="D333" s="582"/>
      <c r="E333" s="582"/>
      <c r="F333" s="582"/>
      <c r="G333" s="582"/>
      <c r="H333" s="582"/>
      <c r="I333" s="582"/>
      <c r="J333" s="582"/>
      <c r="K333" s="582"/>
      <c r="L333" s="582"/>
      <c r="M333" s="582"/>
      <c r="N333" s="582"/>
      <c r="O333" s="582"/>
      <c r="P333" s="582"/>
      <c r="Q333" s="582"/>
      <c r="R333" s="582"/>
      <c r="S333" s="582"/>
      <c r="T333" s="582"/>
      <c r="U333" s="582"/>
      <c r="V333" s="582"/>
      <c r="W333" s="582"/>
      <c r="X333" s="582"/>
      <c r="Y333" s="582"/>
      <c r="Z333" s="582"/>
      <c r="AA333" s="582"/>
      <c r="AB333" s="582"/>
      <c r="AC333" s="582"/>
      <c r="AD333" s="582"/>
      <c r="AE333" s="582"/>
      <c r="AF333" s="582"/>
      <c r="AG333" s="582"/>
      <c r="AH333" s="582"/>
      <c r="AI333" s="582"/>
      <c r="AJ333" s="582"/>
      <c r="AK333" s="582"/>
      <c r="AL333" s="582"/>
      <c r="AM333" s="582"/>
      <c r="AN333" s="582"/>
      <c r="AO333" s="582"/>
      <c r="AP333" s="582"/>
      <c r="AQ333" s="582"/>
      <c r="AR333" s="582"/>
      <c r="AS333" s="582"/>
      <c r="AT333" s="582"/>
      <c r="AU333" s="582"/>
      <c r="AV333" s="582"/>
      <c r="AW333" s="582"/>
      <c r="AX333" s="582"/>
      <c r="AY333" s="582"/>
      <c r="AZ333" s="582"/>
      <c r="BA333" s="582"/>
      <c r="BB333" s="582"/>
      <c r="BC333" s="582"/>
      <c r="BD333" s="582"/>
      <c r="BE333" s="582"/>
      <c r="BF333" s="582"/>
      <c r="BG333" s="582"/>
      <c r="BH333" s="582"/>
      <c r="BI333" s="582"/>
      <c r="BJ333" s="582"/>
      <c r="BK333" s="582"/>
      <c r="BL333" s="582"/>
      <c r="BM333" s="582"/>
      <c r="BN333" s="582"/>
      <c r="BO333" s="582"/>
      <c r="BP333" s="582"/>
      <c r="BQ333" s="710"/>
    </row>
    <row r="334" spans="1:69">
      <c r="A334" s="582"/>
      <c r="B334" s="582"/>
      <c r="C334" s="582"/>
      <c r="D334" s="582"/>
      <c r="E334" s="582"/>
      <c r="F334" s="582"/>
      <c r="G334" s="582"/>
      <c r="H334" s="582"/>
      <c r="I334" s="582"/>
      <c r="J334" s="582"/>
      <c r="K334" s="582"/>
      <c r="L334" s="582"/>
      <c r="M334" s="582"/>
      <c r="N334" s="582"/>
      <c r="O334" s="582"/>
      <c r="P334" s="582"/>
      <c r="Q334" s="582"/>
      <c r="R334" s="582"/>
      <c r="S334" s="582"/>
      <c r="T334" s="582"/>
      <c r="U334" s="582"/>
      <c r="V334" s="582"/>
      <c r="W334" s="582"/>
      <c r="X334" s="582"/>
      <c r="Y334" s="582"/>
      <c r="Z334" s="582"/>
      <c r="AA334" s="582"/>
      <c r="AB334" s="582"/>
      <c r="AC334" s="582"/>
      <c r="AD334" s="582"/>
      <c r="AE334" s="582"/>
      <c r="AF334" s="582"/>
      <c r="AG334" s="582"/>
      <c r="AH334" s="582"/>
      <c r="AI334" s="582"/>
      <c r="AJ334" s="582"/>
      <c r="AK334" s="582"/>
      <c r="AL334" s="582"/>
      <c r="AM334" s="582"/>
      <c r="AN334" s="582"/>
      <c r="AO334" s="582"/>
      <c r="AP334" s="582"/>
      <c r="AQ334" s="582"/>
      <c r="AR334" s="582"/>
      <c r="AS334" s="582"/>
      <c r="AT334" s="582"/>
      <c r="AU334" s="582"/>
      <c r="AV334" s="582"/>
      <c r="AW334" s="582"/>
      <c r="AX334" s="582"/>
      <c r="AY334" s="582"/>
      <c r="AZ334" s="582"/>
      <c r="BA334" s="582"/>
      <c r="BB334" s="582"/>
      <c r="BC334" s="582"/>
      <c r="BD334" s="582"/>
      <c r="BE334" s="582"/>
      <c r="BF334" s="582"/>
      <c r="BG334" s="582"/>
      <c r="BH334" s="582"/>
      <c r="BI334" s="582"/>
      <c r="BJ334" s="582"/>
      <c r="BK334" s="582"/>
      <c r="BL334" s="582"/>
      <c r="BM334" s="582"/>
      <c r="BN334" s="582"/>
      <c r="BO334" s="582"/>
      <c r="BP334" s="582"/>
      <c r="BQ334" s="710"/>
    </row>
    <row r="335" spans="1:69">
      <c r="A335" s="582"/>
      <c r="B335" s="582"/>
      <c r="C335" s="582"/>
      <c r="D335" s="582"/>
      <c r="E335" s="582"/>
      <c r="F335" s="582"/>
      <c r="G335" s="582"/>
      <c r="H335" s="582"/>
      <c r="I335" s="582"/>
      <c r="J335" s="582"/>
      <c r="K335" s="582"/>
      <c r="L335" s="582"/>
      <c r="M335" s="582"/>
      <c r="N335" s="582"/>
      <c r="O335" s="582"/>
      <c r="P335" s="582"/>
      <c r="Q335" s="582"/>
      <c r="R335" s="582"/>
      <c r="S335" s="582"/>
      <c r="T335" s="582"/>
      <c r="U335" s="582"/>
      <c r="V335" s="582"/>
      <c r="W335" s="582"/>
      <c r="X335" s="582"/>
      <c r="Y335" s="582"/>
      <c r="Z335" s="582"/>
      <c r="AA335" s="582"/>
      <c r="AB335" s="582"/>
      <c r="AC335" s="582"/>
      <c r="AD335" s="582"/>
      <c r="AE335" s="582"/>
      <c r="AF335" s="582"/>
      <c r="AG335" s="582"/>
      <c r="AH335" s="582"/>
      <c r="AI335" s="582"/>
      <c r="AJ335" s="582"/>
      <c r="AK335" s="582"/>
      <c r="AL335" s="582"/>
      <c r="AM335" s="582"/>
      <c r="AN335" s="582"/>
      <c r="AO335" s="582"/>
      <c r="AP335" s="582"/>
      <c r="AQ335" s="582"/>
      <c r="AR335" s="582"/>
      <c r="AS335" s="582"/>
      <c r="AT335" s="582"/>
      <c r="AU335" s="582"/>
      <c r="AV335" s="582"/>
      <c r="AW335" s="582"/>
      <c r="AX335" s="582"/>
      <c r="AY335" s="582"/>
      <c r="AZ335" s="582"/>
      <c r="BA335" s="582"/>
      <c r="BB335" s="582"/>
      <c r="BC335" s="582"/>
      <c r="BD335" s="582"/>
      <c r="BE335" s="582"/>
      <c r="BF335" s="582"/>
      <c r="BG335" s="582"/>
      <c r="BH335" s="582"/>
      <c r="BI335" s="582"/>
      <c r="BJ335" s="582"/>
      <c r="BK335" s="582"/>
      <c r="BL335" s="582"/>
      <c r="BM335" s="582"/>
      <c r="BN335" s="582"/>
      <c r="BO335" s="582"/>
      <c r="BP335" s="582"/>
      <c r="BQ335" s="710"/>
    </row>
    <row r="336" spans="1:69">
      <c r="A336" s="582"/>
      <c r="B336" s="582"/>
      <c r="C336" s="582"/>
      <c r="D336" s="582"/>
      <c r="E336" s="582"/>
      <c r="F336" s="582"/>
      <c r="G336" s="582"/>
      <c r="H336" s="582"/>
      <c r="I336" s="582"/>
      <c r="J336" s="582"/>
      <c r="K336" s="582"/>
      <c r="L336" s="582"/>
      <c r="M336" s="582"/>
      <c r="N336" s="582"/>
      <c r="O336" s="582"/>
      <c r="P336" s="582"/>
      <c r="Q336" s="582"/>
      <c r="R336" s="582"/>
      <c r="S336" s="582"/>
      <c r="T336" s="582"/>
      <c r="U336" s="582"/>
      <c r="V336" s="582"/>
      <c r="W336" s="582"/>
      <c r="X336" s="582"/>
      <c r="Y336" s="582"/>
      <c r="Z336" s="582"/>
      <c r="AA336" s="582"/>
      <c r="AB336" s="582"/>
      <c r="AC336" s="582"/>
      <c r="AD336" s="582"/>
      <c r="AE336" s="582"/>
      <c r="AF336" s="582"/>
      <c r="AG336" s="582"/>
      <c r="AH336" s="582"/>
      <c r="AI336" s="582"/>
      <c r="AJ336" s="582"/>
      <c r="AK336" s="582"/>
      <c r="AL336" s="582"/>
      <c r="AM336" s="582"/>
      <c r="AN336" s="582"/>
      <c r="AO336" s="582"/>
      <c r="AP336" s="582"/>
      <c r="AQ336" s="582"/>
      <c r="AR336" s="582"/>
      <c r="AS336" s="582"/>
      <c r="AT336" s="582"/>
      <c r="AU336" s="582"/>
      <c r="AV336" s="582"/>
      <c r="AW336" s="582"/>
      <c r="AX336" s="582"/>
      <c r="AY336" s="582"/>
      <c r="AZ336" s="582"/>
      <c r="BA336" s="582"/>
      <c r="BB336" s="582"/>
      <c r="BC336" s="582"/>
      <c r="BD336" s="582"/>
      <c r="BE336" s="582"/>
      <c r="BF336" s="582"/>
      <c r="BG336" s="582"/>
      <c r="BH336" s="582"/>
      <c r="BI336" s="582"/>
      <c r="BJ336" s="582"/>
      <c r="BK336" s="582"/>
      <c r="BL336" s="582"/>
      <c r="BM336" s="582"/>
      <c r="BN336" s="582"/>
      <c r="BO336" s="582"/>
      <c r="BP336" s="582"/>
      <c r="BQ336" s="710"/>
    </row>
    <row r="337" spans="1:69">
      <c r="A337" s="582"/>
      <c r="B337" s="582"/>
      <c r="C337" s="582"/>
      <c r="D337" s="582"/>
      <c r="E337" s="582"/>
      <c r="F337" s="582"/>
      <c r="G337" s="582"/>
      <c r="H337" s="582"/>
      <c r="I337" s="582"/>
      <c r="J337" s="582"/>
      <c r="K337" s="582"/>
      <c r="L337" s="582"/>
      <c r="M337" s="582"/>
      <c r="N337" s="582"/>
      <c r="O337" s="582"/>
      <c r="P337" s="582"/>
      <c r="Q337" s="582"/>
      <c r="R337" s="582"/>
      <c r="S337" s="582"/>
      <c r="T337" s="582"/>
      <c r="U337" s="582"/>
      <c r="V337" s="582"/>
      <c r="W337" s="582"/>
      <c r="X337" s="582"/>
      <c r="Y337" s="582"/>
      <c r="Z337" s="582"/>
      <c r="AA337" s="582"/>
      <c r="AB337" s="582"/>
      <c r="AC337" s="582"/>
      <c r="AD337" s="582"/>
      <c r="AE337" s="582"/>
      <c r="AF337" s="582"/>
      <c r="AG337" s="582"/>
      <c r="AH337" s="582"/>
      <c r="AI337" s="582"/>
      <c r="AJ337" s="582"/>
      <c r="AK337" s="582"/>
      <c r="AL337" s="582"/>
      <c r="AM337" s="582"/>
      <c r="AN337" s="582"/>
      <c r="AO337" s="582"/>
      <c r="AP337" s="582"/>
      <c r="AQ337" s="582"/>
      <c r="AR337" s="582"/>
      <c r="AS337" s="582"/>
      <c r="AT337" s="582"/>
      <c r="AU337" s="582"/>
      <c r="AV337" s="582"/>
      <c r="AW337" s="582"/>
      <c r="AX337" s="582"/>
      <c r="AY337" s="582"/>
      <c r="AZ337" s="582"/>
      <c r="BA337" s="582"/>
      <c r="BB337" s="582"/>
      <c r="BC337" s="582"/>
      <c r="BD337" s="582"/>
      <c r="BE337" s="582"/>
      <c r="BF337" s="582"/>
      <c r="BG337" s="582"/>
      <c r="BH337" s="582"/>
      <c r="BI337" s="582"/>
      <c r="BJ337" s="582"/>
      <c r="BK337" s="582"/>
      <c r="BL337" s="582"/>
      <c r="BM337" s="582"/>
      <c r="BN337" s="582"/>
      <c r="BO337" s="582"/>
      <c r="BP337" s="582"/>
      <c r="BQ337" s="710"/>
    </row>
    <row r="338" spans="1:69">
      <c r="A338" s="582"/>
      <c r="B338" s="582"/>
      <c r="C338" s="582"/>
      <c r="D338" s="582"/>
      <c r="E338" s="582"/>
      <c r="F338" s="582"/>
      <c r="G338" s="582"/>
      <c r="H338" s="582"/>
      <c r="I338" s="582"/>
      <c r="J338" s="582"/>
      <c r="K338" s="582"/>
      <c r="L338" s="582"/>
      <c r="M338" s="582"/>
      <c r="N338" s="582"/>
      <c r="O338" s="582"/>
      <c r="P338" s="582"/>
      <c r="Q338" s="582"/>
      <c r="R338" s="582"/>
      <c r="S338" s="582"/>
      <c r="T338" s="582"/>
      <c r="U338" s="582"/>
      <c r="V338" s="582"/>
      <c r="W338" s="582"/>
      <c r="X338" s="582"/>
      <c r="Y338" s="582"/>
      <c r="Z338" s="582"/>
      <c r="AA338" s="582"/>
      <c r="AB338" s="582"/>
      <c r="AC338" s="582"/>
      <c r="AD338" s="582"/>
      <c r="AE338" s="582"/>
      <c r="AF338" s="582"/>
      <c r="AG338" s="582"/>
      <c r="AH338" s="582"/>
      <c r="AI338" s="582"/>
      <c r="AJ338" s="582"/>
      <c r="AK338" s="582"/>
      <c r="AL338" s="582"/>
      <c r="AM338" s="582"/>
      <c r="AN338" s="582"/>
      <c r="AO338" s="582"/>
      <c r="AP338" s="582"/>
      <c r="AQ338" s="582"/>
      <c r="AR338" s="582"/>
      <c r="AS338" s="582"/>
      <c r="AT338" s="582"/>
      <c r="AU338" s="582"/>
      <c r="AV338" s="582"/>
      <c r="AW338" s="582"/>
      <c r="AX338" s="582"/>
      <c r="AY338" s="582"/>
      <c r="AZ338" s="582"/>
      <c r="BA338" s="582"/>
      <c r="BB338" s="582"/>
      <c r="BC338" s="582"/>
      <c r="BD338" s="582"/>
      <c r="BE338" s="582"/>
      <c r="BF338" s="582"/>
      <c r="BG338" s="582"/>
      <c r="BH338" s="582"/>
      <c r="BI338" s="582"/>
      <c r="BJ338" s="582"/>
      <c r="BK338" s="582"/>
      <c r="BL338" s="582"/>
      <c r="BM338" s="582"/>
      <c r="BN338" s="582"/>
      <c r="BO338" s="582"/>
      <c r="BP338" s="582"/>
      <c r="BQ338" s="710"/>
    </row>
    <row r="339" spans="1:69">
      <c r="A339" s="582"/>
      <c r="B339" s="582"/>
      <c r="C339" s="582"/>
      <c r="D339" s="582"/>
      <c r="E339" s="582"/>
      <c r="F339" s="582"/>
      <c r="G339" s="582"/>
      <c r="H339" s="582"/>
      <c r="I339" s="582"/>
      <c r="J339" s="582"/>
      <c r="K339" s="582"/>
      <c r="L339" s="582"/>
      <c r="M339" s="582"/>
      <c r="N339" s="582"/>
      <c r="O339" s="582"/>
      <c r="P339" s="582"/>
      <c r="Q339" s="582"/>
      <c r="R339" s="582"/>
      <c r="S339" s="582"/>
      <c r="T339" s="582"/>
      <c r="U339" s="582"/>
      <c r="V339" s="582"/>
      <c r="W339" s="582"/>
      <c r="X339" s="582"/>
      <c r="Y339" s="582"/>
      <c r="Z339" s="582"/>
      <c r="AA339" s="582"/>
      <c r="AB339" s="582"/>
      <c r="AC339" s="582"/>
      <c r="AD339" s="582"/>
      <c r="AE339" s="582"/>
      <c r="AF339" s="582"/>
      <c r="AG339" s="582"/>
      <c r="AH339" s="582"/>
      <c r="AI339" s="582"/>
      <c r="AJ339" s="582"/>
      <c r="AK339" s="582"/>
      <c r="AL339" s="582"/>
      <c r="AM339" s="582"/>
      <c r="AN339" s="582"/>
      <c r="AO339" s="582"/>
      <c r="AP339" s="582"/>
      <c r="AQ339" s="582"/>
      <c r="AR339" s="582"/>
      <c r="AS339" s="582"/>
      <c r="AT339" s="582"/>
      <c r="AU339" s="582"/>
      <c r="AV339" s="582"/>
      <c r="AW339" s="582"/>
      <c r="AX339" s="582"/>
      <c r="AY339" s="582"/>
      <c r="AZ339" s="582"/>
      <c r="BA339" s="582"/>
      <c r="BB339" s="582"/>
      <c r="BC339" s="582"/>
      <c r="BD339" s="582"/>
      <c r="BE339" s="582"/>
      <c r="BF339" s="582"/>
      <c r="BG339" s="582"/>
      <c r="BH339" s="582"/>
      <c r="BI339" s="582"/>
      <c r="BJ339" s="582"/>
      <c r="BK339" s="582"/>
      <c r="BL339" s="582"/>
      <c r="BM339" s="582"/>
      <c r="BN339" s="582"/>
      <c r="BO339" s="582"/>
      <c r="BP339" s="582"/>
      <c r="BQ339" s="710"/>
    </row>
    <row r="340" spans="1:69">
      <c r="A340" s="582"/>
      <c r="B340" s="582"/>
      <c r="C340" s="582"/>
      <c r="D340" s="582"/>
      <c r="E340" s="582"/>
      <c r="F340" s="582"/>
      <c r="G340" s="582"/>
      <c r="H340" s="582"/>
      <c r="I340" s="582"/>
      <c r="J340" s="582"/>
      <c r="K340" s="582"/>
      <c r="L340" s="582"/>
      <c r="M340" s="582"/>
      <c r="N340" s="582"/>
      <c r="O340" s="582"/>
      <c r="P340" s="582"/>
      <c r="Q340" s="582"/>
      <c r="R340" s="582"/>
      <c r="S340" s="582"/>
      <c r="T340" s="582"/>
      <c r="U340" s="582"/>
      <c r="V340" s="582"/>
      <c r="W340" s="582"/>
      <c r="X340" s="582"/>
      <c r="Y340" s="582"/>
      <c r="Z340" s="582"/>
      <c r="AA340" s="582"/>
      <c r="AB340" s="582"/>
      <c r="AC340" s="582"/>
      <c r="AD340" s="582"/>
      <c r="AE340" s="582"/>
      <c r="AF340" s="582"/>
      <c r="AG340" s="582"/>
      <c r="AH340" s="582"/>
      <c r="AI340" s="582"/>
      <c r="AJ340" s="582"/>
      <c r="AK340" s="582"/>
      <c r="AL340" s="582"/>
      <c r="AM340" s="582"/>
      <c r="AN340" s="582"/>
      <c r="AO340" s="582"/>
      <c r="AP340" s="582"/>
      <c r="AQ340" s="582"/>
      <c r="AR340" s="582"/>
      <c r="AS340" s="582"/>
      <c r="AT340" s="582"/>
      <c r="AU340" s="582"/>
      <c r="AV340" s="582"/>
      <c r="AW340" s="582"/>
      <c r="AX340" s="582"/>
      <c r="AY340" s="582"/>
      <c r="AZ340" s="582"/>
      <c r="BA340" s="582"/>
      <c r="BB340" s="582"/>
      <c r="BC340" s="582"/>
      <c r="BD340" s="582"/>
      <c r="BE340" s="582"/>
      <c r="BF340" s="582"/>
      <c r="BG340" s="582"/>
      <c r="BH340" s="582"/>
      <c r="BI340" s="582"/>
      <c r="BJ340" s="582"/>
      <c r="BK340" s="582"/>
      <c r="BL340" s="582"/>
      <c r="BM340" s="582"/>
      <c r="BN340" s="582"/>
      <c r="BO340" s="582"/>
      <c r="BP340" s="582"/>
      <c r="BQ340" s="710"/>
    </row>
    <row r="341" spans="1:69">
      <c r="A341" s="582"/>
      <c r="B341" s="582"/>
      <c r="C341" s="582"/>
      <c r="D341" s="582"/>
      <c r="E341" s="582"/>
      <c r="F341" s="582"/>
      <c r="G341" s="582"/>
      <c r="H341" s="582"/>
      <c r="I341" s="582"/>
      <c r="J341" s="582"/>
      <c r="K341" s="582"/>
      <c r="L341" s="582"/>
      <c r="M341" s="582"/>
      <c r="N341" s="582"/>
      <c r="O341" s="582"/>
      <c r="P341" s="582"/>
      <c r="Q341" s="582"/>
      <c r="R341" s="582"/>
      <c r="S341" s="582"/>
      <c r="T341" s="582"/>
      <c r="U341" s="582"/>
      <c r="V341" s="582"/>
      <c r="W341" s="582"/>
      <c r="X341" s="582"/>
      <c r="Y341" s="582"/>
      <c r="Z341" s="582"/>
      <c r="AA341" s="582"/>
      <c r="AB341" s="582"/>
      <c r="AC341" s="582"/>
      <c r="AD341" s="582"/>
      <c r="AE341" s="582"/>
      <c r="AF341" s="582"/>
      <c r="AG341" s="582"/>
      <c r="AH341" s="582"/>
      <c r="AI341" s="582"/>
      <c r="AJ341" s="582"/>
      <c r="AK341" s="582"/>
      <c r="AL341" s="582"/>
      <c r="AM341" s="582"/>
      <c r="AN341" s="582"/>
      <c r="AO341" s="582"/>
      <c r="AP341" s="582"/>
      <c r="AQ341" s="582"/>
      <c r="AR341" s="582"/>
      <c r="AS341" s="582"/>
      <c r="AT341" s="582"/>
      <c r="AU341" s="582"/>
      <c r="AV341" s="582"/>
      <c r="AW341" s="582"/>
      <c r="AX341" s="582"/>
      <c r="AY341" s="582"/>
      <c r="AZ341" s="582"/>
      <c r="BA341" s="582"/>
      <c r="BB341" s="582"/>
      <c r="BC341" s="582"/>
      <c r="BD341" s="582"/>
      <c r="BE341" s="582"/>
      <c r="BF341" s="582"/>
      <c r="BG341" s="582"/>
      <c r="BH341" s="582"/>
      <c r="BI341" s="582"/>
      <c r="BJ341" s="582"/>
      <c r="BK341" s="582"/>
      <c r="BL341" s="582"/>
      <c r="BM341" s="582"/>
      <c r="BN341" s="582"/>
      <c r="BO341" s="582"/>
      <c r="BP341" s="582"/>
      <c r="BQ341" s="710"/>
    </row>
    <row r="342" spans="1:69">
      <c r="A342" s="582"/>
      <c r="B342" s="582"/>
      <c r="C342" s="582"/>
      <c r="D342" s="582"/>
      <c r="E342" s="582"/>
      <c r="F342" s="582"/>
      <c r="G342" s="582"/>
      <c r="H342" s="582"/>
      <c r="I342" s="582"/>
      <c r="J342" s="582"/>
      <c r="K342" s="582"/>
      <c r="L342" s="582"/>
      <c r="M342" s="582"/>
      <c r="N342" s="582"/>
      <c r="O342" s="582"/>
      <c r="P342" s="582"/>
      <c r="Q342" s="582"/>
      <c r="R342" s="582"/>
      <c r="S342" s="582"/>
      <c r="T342" s="582"/>
      <c r="U342" s="582"/>
      <c r="V342" s="582"/>
      <c r="W342" s="582"/>
      <c r="X342" s="582"/>
      <c r="Y342" s="582"/>
      <c r="Z342" s="582"/>
      <c r="AA342" s="582"/>
      <c r="AB342" s="582"/>
      <c r="AC342" s="582"/>
      <c r="AD342" s="582"/>
      <c r="AE342" s="582"/>
      <c r="AF342" s="582"/>
      <c r="AG342" s="582"/>
      <c r="AH342" s="582"/>
      <c r="AI342" s="582"/>
      <c r="AJ342" s="582"/>
      <c r="AK342" s="582"/>
      <c r="AL342" s="582"/>
      <c r="AM342" s="582"/>
      <c r="AN342" s="582"/>
      <c r="AO342" s="582"/>
      <c r="AP342" s="582"/>
      <c r="AQ342" s="582"/>
      <c r="AR342" s="582"/>
      <c r="AS342" s="582"/>
      <c r="AT342" s="582"/>
      <c r="AU342" s="582"/>
      <c r="AV342" s="582"/>
      <c r="AW342" s="582"/>
      <c r="AX342" s="582"/>
      <c r="AY342" s="582"/>
      <c r="AZ342" s="582"/>
      <c r="BA342" s="582"/>
      <c r="BB342" s="582"/>
      <c r="BC342" s="582"/>
      <c r="BD342" s="582"/>
      <c r="BE342" s="582"/>
      <c r="BF342" s="582"/>
      <c r="BG342" s="582"/>
      <c r="BH342" s="582"/>
      <c r="BI342" s="582"/>
      <c r="BJ342" s="582"/>
      <c r="BK342" s="582"/>
      <c r="BL342" s="582"/>
      <c r="BM342" s="582"/>
      <c r="BN342" s="582"/>
      <c r="BO342" s="582"/>
      <c r="BP342" s="582"/>
      <c r="BQ342" s="710"/>
    </row>
    <row r="343" spans="1:69">
      <c r="A343" s="582"/>
      <c r="B343" s="582"/>
      <c r="C343" s="582"/>
      <c r="D343" s="582"/>
      <c r="E343" s="582"/>
      <c r="F343" s="582"/>
      <c r="G343" s="582"/>
      <c r="H343" s="582"/>
      <c r="I343" s="582"/>
      <c r="J343" s="582"/>
      <c r="K343" s="582"/>
      <c r="L343" s="582"/>
      <c r="M343" s="582"/>
      <c r="N343" s="582"/>
      <c r="O343" s="582"/>
      <c r="P343" s="582"/>
      <c r="Q343" s="582"/>
      <c r="R343" s="582"/>
      <c r="S343" s="582"/>
      <c r="T343" s="582"/>
      <c r="U343" s="582"/>
      <c r="V343" s="582"/>
      <c r="W343" s="582"/>
      <c r="X343" s="582"/>
      <c r="Y343" s="582"/>
      <c r="Z343" s="582"/>
      <c r="AA343" s="582"/>
      <c r="AB343" s="582"/>
      <c r="AC343" s="582"/>
      <c r="AD343" s="582"/>
      <c r="AE343" s="582"/>
      <c r="AF343" s="582"/>
      <c r="AG343" s="582"/>
      <c r="AH343" s="582"/>
      <c r="AI343" s="582"/>
      <c r="AJ343" s="582"/>
      <c r="AK343" s="582"/>
      <c r="AL343" s="582"/>
      <c r="AM343" s="582"/>
      <c r="AN343" s="582"/>
      <c r="AO343" s="582"/>
      <c r="AP343" s="582"/>
      <c r="AQ343" s="582"/>
      <c r="AR343" s="582"/>
      <c r="AS343" s="582"/>
      <c r="AT343" s="582"/>
      <c r="AU343" s="582"/>
      <c r="AV343" s="582"/>
      <c r="AW343" s="582"/>
      <c r="AX343" s="582"/>
      <c r="AY343" s="582"/>
      <c r="AZ343" s="582"/>
      <c r="BA343" s="582"/>
      <c r="BB343" s="582"/>
      <c r="BC343" s="582"/>
      <c r="BD343" s="582"/>
      <c r="BE343" s="582"/>
      <c r="BF343" s="582"/>
      <c r="BG343" s="582"/>
      <c r="BH343" s="582"/>
      <c r="BI343" s="582"/>
      <c r="BJ343" s="582"/>
      <c r="BK343" s="582"/>
      <c r="BL343" s="582"/>
      <c r="BM343" s="582"/>
      <c r="BN343" s="582"/>
      <c r="BO343" s="582"/>
      <c r="BP343" s="582"/>
      <c r="BQ343" s="710"/>
    </row>
    <row r="344" spans="1:69">
      <c r="A344" s="582"/>
      <c r="B344" s="582"/>
      <c r="C344" s="582"/>
      <c r="D344" s="582"/>
      <c r="E344" s="582"/>
      <c r="F344" s="582"/>
      <c r="G344" s="582"/>
      <c r="H344" s="582"/>
      <c r="I344" s="582"/>
      <c r="J344" s="582"/>
      <c r="K344" s="582"/>
      <c r="L344" s="582"/>
      <c r="M344" s="582"/>
      <c r="N344" s="582"/>
      <c r="O344" s="582"/>
      <c r="P344" s="582"/>
      <c r="Q344" s="582"/>
      <c r="R344" s="582"/>
      <c r="S344" s="582"/>
      <c r="T344" s="582"/>
      <c r="U344" s="582"/>
      <c r="V344" s="582"/>
      <c r="W344" s="582"/>
      <c r="X344" s="582"/>
      <c r="Y344" s="582"/>
      <c r="Z344" s="582"/>
      <c r="AA344" s="582"/>
      <c r="AB344" s="582"/>
      <c r="AC344" s="582"/>
      <c r="AD344" s="582"/>
      <c r="AE344" s="582"/>
      <c r="AF344" s="582"/>
      <c r="AG344" s="582"/>
      <c r="AH344" s="582"/>
      <c r="AI344" s="582"/>
      <c r="AJ344" s="582"/>
      <c r="AK344" s="582"/>
      <c r="AL344" s="582"/>
      <c r="AM344" s="582"/>
      <c r="AN344" s="582"/>
      <c r="AO344" s="582"/>
      <c r="AP344" s="582"/>
      <c r="AQ344" s="582"/>
      <c r="AR344" s="582"/>
      <c r="AS344" s="582"/>
      <c r="AT344" s="582"/>
      <c r="AU344" s="582"/>
      <c r="AV344" s="582"/>
      <c r="AW344" s="582"/>
      <c r="AX344" s="582"/>
      <c r="AY344" s="582"/>
      <c r="AZ344" s="582"/>
      <c r="BA344" s="582"/>
      <c r="BB344" s="582"/>
      <c r="BC344" s="582"/>
      <c r="BD344" s="582"/>
      <c r="BE344" s="582"/>
      <c r="BF344" s="582"/>
      <c r="BG344" s="582"/>
      <c r="BH344" s="582"/>
      <c r="BI344" s="582"/>
      <c r="BJ344" s="582"/>
      <c r="BK344" s="582"/>
      <c r="BL344" s="582"/>
      <c r="BM344" s="582"/>
      <c r="BN344" s="582"/>
      <c r="BO344" s="582"/>
      <c r="BP344" s="582"/>
      <c r="BQ344" s="710"/>
    </row>
    <row r="345" spans="1:69">
      <c r="A345" s="582"/>
      <c r="B345" s="582"/>
      <c r="C345" s="582"/>
      <c r="D345" s="582"/>
      <c r="E345" s="582"/>
      <c r="F345" s="582"/>
      <c r="G345" s="582"/>
      <c r="H345" s="582"/>
      <c r="I345" s="582"/>
      <c r="J345" s="582"/>
      <c r="K345" s="582"/>
      <c r="L345" s="582"/>
      <c r="M345" s="582"/>
      <c r="N345" s="582"/>
      <c r="O345" s="582"/>
      <c r="P345" s="582"/>
      <c r="Q345" s="582"/>
      <c r="R345" s="582"/>
      <c r="S345" s="582"/>
      <c r="T345" s="582"/>
      <c r="U345" s="582"/>
      <c r="V345" s="582"/>
      <c r="W345" s="582"/>
      <c r="X345" s="582"/>
      <c r="Y345" s="582"/>
      <c r="Z345" s="582"/>
      <c r="AA345" s="582"/>
      <c r="AB345" s="582"/>
      <c r="AC345" s="582"/>
      <c r="AD345" s="582"/>
      <c r="AE345" s="582"/>
      <c r="AF345" s="582"/>
      <c r="AG345" s="582"/>
      <c r="AH345" s="582"/>
      <c r="AI345" s="582"/>
      <c r="AJ345" s="582"/>
      <c r="AK345" s="582"/>
      <c r="AL345" s="582"/>
      <c r="AM345" s="582"/>
      <c r="AN345" s="582"/>
      <c r="AO345" s="582"/>
      <c r="AP345" s="582"/>
      <c r="AQ345" s="582"/>
      <c r="AR345" s="582"/>
      <c r="AS345" s="582"/>
      <c r="AT345" s="582"/>
      <c r="AU345" s="582"/>
      <c r="AV345" s="582"/>
      <c r="AW345" s="582"/>
      <c r="AX345" s="582"/>
      <c r="AY345" s="582"/>
      <c r="AZ345" s="582"/>
      <c r="BA345" s="582"/>
      <c r="BB345" s="582"/>
      <c r="BC345" s="582"/>
      <c r="BD345" s="582"/>
      <c r="BE345" s="582"/>
      <c r="BF345" s="582"/>
      <c r="BG345" s="582"/>
      <c r="BH345" s="582"/>
      <c r="BI345" s="582"/>
      <c r="BJ345" s="582"/>
      <c r="BK345" s="582"/>
      <c r="BL345" s="582"/>
      <c r="BM345" s="582"/>
      <c r="BN345" s="582"/>
      <c r="BO345" s="582"/>
      <c r="BP345" s="582"/>
      <c r="BQ345" s="710"/>
    </row>
    <row r="346" spans="1:69">
      <c r="A346" s="582"/>
      <c r="B346" s="582"/>
      <c r="C346" s="582"/>
      <c r="D346" s="582"/>
      <c r="E346" s="582"/>
      <c r="F346" s="582"/>
      <c r="G346" s="582"/>
      <c r="H346" s="582"/>
      <c r="I346" s="582"/>
      <c r="J346" s="582"/>
      <c r="K346" s="582"/>
      <c r="L346" s="582"/>
      <c r="M346" s="582"/>
      <c r="N346" s="582"/>
      <c r="O346" s="582"/>
      <c r="P346" s="582"/>
      <c r="Q346" s="582"/>
      <c r="R346" s="582"/>
      <c r="S346" s="582"/>
      <c r="T346" s="582"/>
      <c r="U346" s="582"/>
      <c r="V346" s="582"/>
      <c r="W346" s="582"/>
      <c r="X346" s="582"/>
      <c r="Y346" s="582"/>
      <c r="Z346" s="582"/>
      <c r="AA346" s="582"/>
      <c r="AB346" s="582"/>
      <c r="AC346" s="582"/>
      <c r="AD346" s="582"/>
      <c r="AE346" s="582"/>
      <c r="AF346" s="582"/>
      <c r="AG346" s="582"/>
      <c r="AH346" s="582"/>
      <c r="AI346" s="582"/>
      <c r="AJ346" s="582"/>
      <c r="AK346" s="582"/>
      <c r="AL346" s="582"/>
      <c r="AM346" s="582"/>
      <c r="AN346" s="582"/>
      <c r="AO346" s="582"/>
      <c r="AP346" s="582"/>
      <c r="AQ346" s="582"/>
      <c r="AR346" s="582"/>
      <c r="AS346" s="582"/>
      <c r="AT346" s="582"/>
      <c r="AU346" s="582"/>
      <c r="AV346" s="582"/>
      <c r="AW346" s="582"/>
      <c r="AX346" s="582"/>
      <c r="AY346" s="582"/>
      <c r="AZ346" s="582"/>
      <c r="BA346" s="582"/>
      <c r="BB346" s="582"/>
      <c r="BC346" s="582"/>
      <c r="BD346" s="582"/>
      <c r="BE346" s="582"/>
      <c r="BF346" s="582"/>
      <c r="BG346" s="582"/>
      <c r="BH346" s="582"/>
      <c r="BI346" s="582"/>
      <c r="BJ346" s="582"/>
      <c r="BK346" s="582"/>
      <c r="BL346" s="582"/>
      <c r="BM346" s="582"/>
      <c r="BN346" s="582"/>
      <c r="BO346" s="582"/>
      <c r="BP346" s="582"/>
      <c r="BQ346" s="710"/>
    </row>
    <row r="347" spans="1:69">
      <c r="A347" s="582"/>
      <c r="B347" s="582"/>
      <c r="C347" s="582"/>
      <c r="D347" s="582"/>
      <c r="E347" s="582"/>
      <c r="F347" s="582"/>
      <c r="G347" s="582"/>
      <c r="H347" s="582"/>
      <c r="I347" s="582"/>
      <c r="J347" s="582"/>
      <c r="K347" s="582"/>
      <c r="L347" s="582"/>
      <c r="M347" s="582"/>
      <c r="N347" s="582"/>
      <c r="O347" s="582"/>
      <c r="P347" s="582"/>
      <c r="Q347" s="582"/>
      <c r="R347" s="582"/>
      <c r="S347" s="582"/>
      <c r="T347" s="582"/>
      <c r="U347" s="582"/>
      <c r="V347" s="582"/>
      <c r="W347" s="582"/>
      <c r="X347" s="582"/>
      <c r="Y347" s="582"/>
      <c r="Z347" s="582"/>
      <c r="AA347" s="582"/>
      <c r="AB347" s="582"/>
      <c r="AC347" s="582"/>
      <c r="AD347" s="582"/>
      <c r="AE347" s="582"/>
      <c r="AF347" s="582"/>
      <c r="AG347" s="582"/>
      <c r="AH347" s="582"/>
      <c r="AI347" s="582"/>
      <c r="AJ347" s="582"/>
      <c r="AK347" s="582"/>
      <c r="AL347" s="582"/>
      <c r="AM347" s="582"/>
      <c r="AN347" s="582"/>
      <c r="AO347" s="582"/>
      <c r="AP347" s="582"/>
      <c r="AQ347" s="582"/>
      <c r="AR347" s="582"/>
      <c r="AS347" s="582"/>
      <c r="AT347" s="582"/>
      <c r="AU347" s="582"/>
      <c r="AV347" s="582"/>
      <c r="AW347" s="582"/>
      <c r="AX347" s="582"/>
      <c r="AY347" s="582"/>
      <c r="AZ347" s="582"/>
      <c r="BA347" s="582"/>
      <c r="BB347" s="582"/>
      <c r="BC347" s="582"/>
      <c r="BD347" s="582"/>
      <c r="BE347" s="582"/>
      <c r="BF347" s="582"/>
      <c r="BG347" s="582"/>
      <c r="BH347" s="582"/>
      <c r="BI347" s="582"/>
      <c r="BJ347" s="582"/>
      <c r="BK347" s="582"/>
      <c r="BL347" s="582"/>
      <c r="BM347" s="582"/>
      <c r="BN347" s="582"/>
      <c r="BO347" s="582"/>
      <c r="BP347" s="582"/>
      <c r="BQ347" s="710"/>
    </row>
    <row r="348" spans="1:69">
      <c r="A348" s="582"/>
      <c r="B348" s="582"/>
      <c r="C348" s="582"/>
      <c r="D348" s="582"/>
      <c r="E348" s="582"/>
      <c r="F348" s="582"/>
      <c r="G348" s="582"/>
      <c r="H348" s="582"/>
      <c r="I348" s="582"/>
      <c r="J348" s="582"/>
      <c r="K348" s="582"/>
      <c r="L348" s="582"/>
      <c r="M348" s="582"/>
      <c r="N348" s="582"/>
      <c r="O348" s="582"/>
      <c r="P348" s="582"/>
      <c r="Q348" s="582"/>
      <c r="R348" s="582"/>
      <c r="S348" s="582"/>
      <c r="T348" s="582"/>
      <c r="U348" s="582"/>
      <c r="V348" s="582"/>
      <c r="W348" s="582"/>
      <c r="X348" s="582"/>
      <c r="Y348" s="582"/>
      <c r="Z348" s="582"/>
      <c r="AA348" s="582"/>
      <c r="AB348" s="582"/>
      <c r="AC348" s="582"/>
      <c r="AD348" s="582"/>
      <c r="AE348" s="582"/>
      <c r="AF348" s="582"/>
      <c r="AG348" s="582"/>
      <c r="AH348" s="582"/>
      <c r="AI348" s="582"/>
      <c r="AJ348" s="582"/>
      <c r="AK348" s="582"/>
      <c r="AL348" s="582"/>
      <c r="AM348" s="582"/>
      <c r="AN348" s="582"/>
      <c r="AO348" s="582"/>
      <c r="AP348" s="582"/>
      <c r="AQ348" s="582"/>
      <c r="AR348" s="582"/>
      <c r="AS348" s="582"/>
      <c r="AT348" s="582"/>
      <c r="AU348" s="582"/>
      <c r="AV348" s="582"/>
      <c r="AW348" s="582"/>
      <c r="AX348" s="582"/>
      <c r="AY348" s="582"/>
      <c r="AZ348" s="582"/>
      <c r="BA348" s="582"/>
      <c r="BB348" s="582"/>
      <c r="BC348" s="582"/>
      <c r="BD348" s="582"/>
      <c r="BE348" s="582"/>
      <c r="BF348" s="582"/>
      <c r="BG348" s="582"/>
      <c r="BH348" s="582"/>
      <c r="BI348" s="582"/>
      <c r="BJ348" s="582"/>
      <c r="BK348" s="582"/>
      <c r="BL348" s="582"/>
      <c r="BM348" s="582"/>
      <c r="BN348" s="582"/>
      <c r="BO348" s="582"/>
      <c r="BP348" s="582"/>
      <c r="BQ348" s="710"/>
    </row>
    <row r="349" spans="1:69">
      <c r="A349" s="582"/>
      <c r="B349" s="582"/>
      <c r="C349" s="582"/>
      <c r="D349" s="582"/>
      <c r="E349" s="582"/>
      <c r="F349" s="582"/>
      <c r="G349" s="582"/>
      <c r="H349" s="582"/>
      <c r="I349" s="582"/>
      <c r="J349" s="582"/>
      <c r="K349" s="582"/>
      <c r="L349" s="582"/>
      <c r="M349" s="582"/>
      <c r="N349" s="582"/>
      <c r="O349" s="582"/>
      <c r="P349" s="582"/>
      <c r="Q349" s="582"/>
      <c r="R349" s="582"/>
      <c r="S349" s="582"/>
      <c r="T349" s="582"/>
      <c r="U349" s="582"/>
      <c r="V349" s="582"/>
      <c r="W349" s="582"/>
      <c r="X349" s="582"/>
      <c r="Y349" s="582"/>
      <c r="Z349" s="582"/>
      <c r="AA349" s="582"/>
      <c r="AB349" s="582"/>
      <c r="AC349" s="582"/>
      <c r="AD349" s="582"/>
      <c r="AE349" s="582"/>
      <c r="AF349" s="582"/>
      <c r="AG349" s="582"/>
      <c r="AH349" s="582"/>
      <c r="AI349" s="582"/>
      <c r="AJ349" s="582"/>
      <c r="AK349" s="582"/>
      <c r="AL349" s="582"/>
      <c r="AM349" s="582"/>
      <c r="AN349" s="582"/>
      <c r="AO349" s="582"/>
      <c r="AP349" s="582"/>
      <c r="AQ349" s="582"/>
      <c r="AR349" s="582"/>
      <c r="AS349" s="582"/>
      <c r="AT349" s="582"/>
      <c r="AU349" s="582"/>
      <c r="AV349" s="582"/>
      <c r="AW349" s="582"/>
      <c r="AX349" s="582"/>
      <c r="AY349" s="582"/>
      <c r="AZ349" s="582"/>
      <c r="BA349" s="582"/>
      <c r="BB349" s="582"/>
      <c r="BC349" s="582"/>
      <c r="BD349" s="582"/>
      <c r="BE349" s="582"/>
      <c r="BF349" s="582"/>
      <c r="BG349" s="582"/>
      <c r="BH349" s="582"/>
      <c r="BI349" s="582"/>
      <c r="BJ349" s="582"/>
      <c r="BK349" s="582"/>
      <c r="BL349" s="582"/>
      <c r="BM349" s="582"/>
      <c r="BN349" s="582"/>
      <c r="BO349" s="582"/>
      <c r="BP349" s="582"/>
      <c r="BQ349" s="710"/>
    </row>
    <row r="350" spans="1:69">
      <c r="A350" s="582"/>
      <c r="B350" s="582"/>
      <c r="C350" s="582"/>
      <c r="D350" s="582"/>
      <c r="E350" s="582"/>
      <c r="F350" s="582"/>
      <c r="G350" s="582"/>
      <c r="H350" s="582"/>
      <c r="I350" s="582"/>
      <c r="J350" s="582"/>
      <c r="K350" s="582"/>
      <c r="L350" s="582"/>
      <c r="M350" s="582"/>
      <c r="N350" s="582"/>
      <c r="O350" s="582"/>
      <c r="P350" s="582"/>
      <c r="Q350" s="582"/>
      <c r="R350" s="582"/>
      <c r="S350" s="582"/>
      <c r="T350" s="582"/>
      <c r="U350" s="582"/>
      <c r="V350" s="582"/>
      <c r="W350" s="582"/>
      <c r="X350" s="582"/>
      <c r="Y350" s="582"/>
      <c r="Z350" s="582"/>
      <c r="AA350" s="582"/>
      <c r="AB350" s="582"/>
      <c r="AC350" s="582"/>
      <c r="AD350" s="582"/>
      <c r="AE350" s="582"/>
      <c r="AF350" s="582"/>
      <c r="AG350" s="582"/>
      <c r="AH350" s="582"/>
      <c r="AI350" s="582"/>
      <c r="AJ350" s="582"/>
      <c r="AK350" s="582"/>
      <c r="AL350" s="582"/>
      <c r="AM350" s="582"/>
      <c r="AN350" s="582"/>
      <c r="AO350" s="582"/>
      <c r="AP350" s="582"/>
      <c r="AQ350" s="582"/>
      <c r="AR350" s="582"/>
      <c r="AS350" s="582"/>
      <c r="AT350" s="582"/>
      <c r="AU350" s="582"/>
      <c r="AV350" s="582"/>
      <c r="AW350" s="582"/>
      <c r="AX350" s="582"/>
      <c r="AY350" s="582"/>
      <c r="AZ350" s="582"/>
      <c r="BA350" s="582"/>
      <c r="BB350" s="582"/>
      <c r="BC350" s="582"/>
      <c r="BD350" s="582"/>
      <c r="BE350" s="582"/>
      <c r="BF350" s="582"/>
      <c r="BG350" s="582"/>
      <c r="BH350" s="582"/>
      <c r="BI350" s="582"/>
      <c r="BJ350" s="582"/>
      <c r="BK350" s="582"/>
      <c r="BL350" s="582"/>
      <c r="BM350" s="582"/>
      <c r="BN350" s="582"/>
      <c r="BO350" s="582"/>
      <c r="BP350" s="582"/>
      <c r="BQ350" s="710"/>
    </row>
    <row r="351" spans="1:69">
      <c r="A351" s="582"/>
      <c r="B351" s="582"/>
      <c r="C351" s="582"/>
      <c r="D351" s="582"/>
      <c r="E351" s="582"/>
      <c r="F351" s="582"/>
      <c r="G351" s="582"/>
      <c r="H351" s="582"/>
      <c r="I351" s="582"/>
      <c r="J351" s="582"/>
      <c r="K351" s="582"/>
      <c r="L351" s="582"/>
      <c r="M351" s="582"/>
      <c r="N351" s="582"/>
      <c r="O351" s="582"/>
      <c r="P351" s="582"/>
      <c r="Q351" s="582"/>
      <c r="R351" s="582"/>
      <c r="S351" s="582"/>
      <c r="T351" s="582"/>
      <c r="U351" s="582"/>
      <c r="V351" s="582"/>
      <c r="W351" s="582"/>
      <c r="X351" s="582"/>
      <c r="Y351" s="582"/>
      <c r="Z351" s="582"/>
      <c r="AA351" s="582"/>
      <c r="AB351" s="582"/>
      <c r="AC351" s="582"/>
      <c r="AD351" s="582"/>
      <c r="AE351" s="582"/>
      <c r="AF351" s="582"/>
      <c r="AG351" s="582"/>
      <c r="AH351" s="582"/>
      <c r="AI351" s="582"/>
      <c r="AJ351" s="582"/>
      <c r="AK351" s="582"/>
      <c r="AL351" s="582"/>
      <c r="AM351" s="582"/>
      <c r="AN351" s="582"/>
      <c r="AO351" s="582"/>
      <c r="AP351" s="582"/>
      <c r="AQ351" s="582"/>
      <c r="AR351" s="582"/>
      <c r="AS351" s="582"/>
      <c r="AT351" s="582"/>
      <c r="AU351" s="582"/>
      <c r="AV351" s="582"/>
      <c r="AW351" s="582"/>
      <c r="AX351" s="582"/>
      <c r="AY351" s="582"/>
      <c r="AZ351" s="582"/>
      <c r="BA351" s="582"/>
      <c r="BB351" s="582"/>
      <c r="BC351" s="582"/>
      <c r="BD351" s="582"/>
      <c r="BE351" s="582"/>
      <c r="BF351" s="582"/>
      <c r="BG351" s="582"/>
      <c r="BH351" s="582"/>
      <c r="BI351" s="582"/>
      <c r="BJ351" s="582"/>
      <c r="BK351" s="582"/>
      <c r="BL351" s="582"/>
      <c r="BM351" s="582"/>
      <c r="BN351" s="582"/>
      <c r="BO351" s="582"/>
      <c r="BP351" s="582"/>
      <c r="BQ351" s="710"/>
    </row>
    <row r="352" spans="1:69">
      <c r="A352" s="582"/>
      <c r="B352" s="582"/>
      <c r="C352" s="582"/>
      <c r="D352" s="582"/>
      <c r="E352" s="582"/>
      <c r="F352" s="582"/>
      <c r="G352" s="582"/>
      <c r="H352" s="582"/>
      <c r="I352" s="582"/>
      <c r="J352" s="582"/>
      <c r="K352" s="582"/>
      <c r="L352" s="582"/>
      <c r="M352" s="582"/>
      <c r="N352" s="582"/>
      <c r="O352" s="582"/>
      <c r="P352" s="582"/>
      <c r="Q352" s="582"/>
      <c r="R352" s="582"/>
      <c r="S352" s="582"/>
      <c r="T352" s="582"/>
      <c r="U352" s="582"/>
      <c r="V352" s="582"/>
      <c r="W352" s="582"/>
      <c r="X352" s="582"/>
      <c r="Y352" s="582"/>
      <c r="Z352" s="582"/>
      <c r="AA352" s="582"/>
      <c r="AB352" s="582"/>
      <c r="AC352" s="582"/>
      <c r="AD352" s="582"/>
      <c r="AE352" s="582"/>
      <c r="AF352" s="582"/>
      <c r="AG352" s="582"/>
      <c r="AH352" s="582"/>
      <c r="AI352" s="582"/>
      <c r="AJ352" s="582"/>
      <c r="AK352" s="582"/>
      <c r="AL352" s="582"/>
      <c r="AM352" s="582"/>
      <c r="AN352" s="582"/>
      <c r="AO352" s="582"/>
      <c r="AP352" s="582"/>
      <c r="AQ352" s="582"/>
      <c r="AR352" s="582"/>
      <c r="AS352" s="582"/>
      <c r="AT352" s="582"/>
      <c r="AU352" s="582"/>
      <c r="AV352" s="582"/>
      <c r="AW352" s="582"/>
      <c r="AX352" s="582"/>
      <c r="AY352" s="582"/>
      <c r="AZ352" s="582"/>
      <c r="BA352" s="582"/>
      <c r="BB352" s="582"/>
      <c r="BC352" s="582"/>
      <c r="BD352" s="582"/>
      <c r="BE352" s="582"/>
      <c r="BF352" s="582"/>
      <c r="BG352" s="582"/>
      <c r="BH352" s="582"/>
      <c r="BI352" s="582"/>
      <c r="BJ352" s="582"/>
      <c r="BK352" s="582"/>
      <c r="BL352" s="582"/>
      <c r="BM352" s="582"/>
      <c r="BN352" s="582"/>
      <c r="BO352" s="582"/>
      <c r="BP352" s="582"/>
      <c r="BQ352" s="710"/>
    </row>
    <row r="353" spans="1:69">
      <c r="A353" s="582"/>
      <c r="B353" s="582"/>
      <c r="C353" s="582"/>
      <c r="D353" s="582"/>
      <c r="E353" s="582"/>
      <c r="F353" s="582"/>
      <c r="G353" s="582"/>
      <c r="H353" s="582"/>
      <c r="I353" s="582"/>
      <c r="J353" s="582"/>
      <c r="K353" s="582"/>
      <c r="L353" s="582"/>
      <c r="M353" s="582"/>
      <c r="N353" s="582"/>
      <c r="O353" s="582"/>
      <c r="P353" s="582"/>
      <c r="Q353" s="582"/>
      <c r="R353" s="582"/>
      <c r="S353" s="582"/>
      <c r="T353" s="582"/>
      <c r="U353" s="582"/>
      <c r="V353" s="582"/>
      <c r="W353" s="582"/>
      <c r="X353" s="582"/>
      <c r="Y353" s="582"/>
      <c r="Z353" s="582"/>
      <c r="AA353" s="582"/>
      <c r="AB353" s="582"/>
      <c r="AC353" s="582"/>
      <c r="AD353" s="582"/>
      <c r="AE353" s="582"/>
      <c r="AF353" s="582"/>
      <c r="AG353" s="582"/>
      <c r="AH353" s="582"/>
      <c r="AI353" s="582"/>
      <c r="AJ353" s="582"/>
      <c r="AK353" s="582"/>
      <c r="AL353" s="582"/>
      <c r="AM353" s="582"/>
      <c r="AN353" s="582"/>
      <c r="AO353" s="582"/>
      <c r="AP353" s="582"/>
      <c r="AQ353" s="582"/>
      <c r="AR353" s="582"/>
      <c r="AS353" s="582"/>
      <c r="AT353" s="582"/>
      <c r="AU353" s="582"/>
      <c r="AV353" s="582"/>
      <c r="AW353" s="582"/>
      <c r="AX353" s="582"/>
      <c r="AY353" s="582"/>
      <c r="AZ353" s="582"/>
      <c r="BA353" s="582"/>
      <c r="BB353" s="582"/>
      <c r="BC353" s="582"/>
      <c r="BD353" s="582"/>
      <c r="BE353" s="582"/>
      <c r="BF353" s="582"/>
      <c r="BG353" s="582"/>
      <c r="BH353" s="582"/>
      <c r="BI353" s="582"/>
      <c r="BJ353" s="582"/>
      <c r="BK353" s="582"/>
      <c r="BL353" s="582"/>
      <c r="BM353" s="582"/>
      <c r="BN353" s="582"/>
      <c r="BO353" s="582"/>
      <c r="BP353" s="582"/>
      <c r="BQ353" s="710"/>
    </row>
    <row r="354" spans="1:69">
      <c r="A354" s="582"/>
      <c r="B354" s="582"/>
      <c r="C354" s="582"/>
      <c r="D354" s="582"/>
      <c r="E354" s="582"/>
      <c r="F354" s="582"/>
      <c r="G354" s="582"/>
      <c r="H354" s="582"/>
      <c r="I354" s="582"/>
      <c r="J354" s="582"/>
      <c r="K354" s="582"/>
      <c r="L354" s="582"/>
      <c r="M354" s="582"/>
      <c r="N354" s="582"/>
      <c r="O354" s="582"/>
      <c r="P354" s="582"/>
      <c r="Q354" s="582"/>
      <c r="R354" s="582"/>
      <c r="S354" s="582"/>
      <c r="T354" s="582"/>
      <c r="U354" s="582"/>
      <c r="V354" s="582"/>
      <c r="W354" s="582"/>
      <c r="X354" s="582"/>
      <c r="Y354" s="582"/>
      <c r="Z354" s="582"/>
      <c r="AA354" s="582"/>
      <c r="AB354" s="582"/>
      <c r="AC354" s="582"/>
      <c r="AD354" s="582"/>
      <c r="AE354" s="582"/>
      <c r="AF354" s="582"/>
      <c r="AG354" s="582"/>
      <c r="AH354" s="582"/>
      <c r="AI354" s="582"/>
      <c r="AJ354" s="582"/>
      <c r="AK354" s="582"/>
      <c r="AL354" s="582"/>
      <c r="AM354" s="582"/>
      <c r="AN354" s="582"/>
      <c r="AO354" s="582"/>
      <c r="AP354" s="582"/>
      <c r="AQ354" s="582"/>
      <c r="AR354" s="582"/>
      <c r="AS354" s="582"/>
      <c r="AT354" s="582"/>
      <c r="AU354" s="582"/>
      <c r="AV354" s="582"/>
      <c r="AW354" s="582"/>
      <c r="AX354" s="582"/>
      <c r="AY354" s="582"/>
      <c r="AZ354" s="582"/>
      <c r="BA354" s="582"/>
      <c r="BB354" s="582"/>
      <c r="BC354" s="582"/>
      <c r="BD354" s="582"/>
      <c r="BE354" s="582"/>
      <c r="BF354" s="582"/>
      <c r="BG354" s="582"/>
      <c r="BH354" s="582"/>
      <c r="BI354" s="582"/>
      <c r="BJ354" s="582"/>
      <c r="BK354" s="582"/>
      <c r="BL354" s="582"/>
      <c r="BM354" s="582"/>
      <c r="BN354" s="582"/>
      <c r="BO354" s="582"/>
      <c r="BP354" s="582"/>
      <c r="BQ354" s="710"/>
    </row>
    <row r="355" spans="1:69">
      <c r="A355" s="582"/>
      <c r="B355" s="582"/>
      <c r="C355" s="582"/>
      <c r="D355" s="582"/>
      <c r="E355" s="582"/>
      <c r="F355" s="582"/>
      <c r="G355" s="582"/>
      <c r="H355" s="582"/>
      <c r="I355" s="582"/>
      <c r="J355" s="582"/>
      <c r="K355" s="582"/>
      <c r="L355" s="582"/>
      <c r="M355" s="582"/>
      <c r="N355" s="582"/>
      <c r="O355" s="582"/>
      <c r="P355" s="582"/>
      <c r="Q355" s="582"/>
      <c r="R355" s="582"/>
      <c r="S355" s="582"/>
      <c r="T355" s="582"/>
      <c r="U355" s="582"/>
      <c r="V355" s="582"/>
      <c r="W355" s="582"/>
      <c r="X355" s="582"/>
      <c r="Y355" s="582"/>
      <c r="Z355" s="582"/>
      <c r="AA355" s="582"/>
      <c r="AB355" s="582"/>
      <c r="AC355" s="582"/>
      <c r="AD355" s="582"/>
      <c r="AE355" s="582"/>
      <c r="AF355" s="582"/>
      <c r="AG355" s="582"/>
      <c r="AH355" s="582"/>
      <c r="AI355" s="582"/>
      <c r="AJ355" s="582"/>
      <c r="AK355" s="582"/>
      <c r="AL355" s="582"/>
      <c r="AM355" s="582"/>
      <c r="AN355" s="582"/>
      <c r="AO355" s="582"/>
      <c r="AP355" s="582"/>
      <c r="AQ355" s="582"/>
      <c r="AR355" s="582"/>
      <c r="AS355" s="582"/>
      <c r="AT355" s="582"/>
      <c r="AU355" s="582"/>
      <c r="AV355" s="582"/>
      <c r="AW355" s="582"/>
      <c r="AX355" s="582"/>
      <c r="AY355" s="582"/>
      <c r="AZ355" s="582"/>
      <c r="BA355" s="582"/>
      <c r="BB355" s="582"/>
      <c r="BC355" s="582"/>
      <c r="BD355" s="582"/>
      <c r="BE355" s="582"/>
      <c r="BF355" s="582"/>
      <c r="BG355" s="582"/>
      <c r="BH355" s="582"/>
      <c r="BI355" s="582"/>
      <c r="BJ355" s="582"/>
      <c r="BK355" s="582"/>
      <c r="BL355" s="582"/>
      <c r="BM355" s="582"/>
      <c r="BN355" s="582"/>
      <c r="BO355" s="582"/>
      <c r="BP355" s="582"/>
      <c r="BQ355" s="710"/>
    </row>
    <row r="356" spans="1:69">
      <c r="A356" s="582"/>
      <c r="B356" s="582"/>
      <c r="C356" s="582"/>
      <c r="D356" s="582"/>
      <c r="E356" s="582"/>
      <c r="F356" s="582"/>
      <c r="G356" s="582"/>
      <c r="H356" s="582"/>
      <c r="I356" s="582"/>
      <c r="J356" s="582"/>
      <c r="K356" s="582"/>
      <c r="L356" s="582"/>
      <c r="M356" s="582"/>
      <c r="N356" s="582"/>
      <c r="O356" s="582"/>
      <c r="P356" s="582"/>
      <c r="Q356" s="582"/>
      <c r="R356" s="582"/>
      <c r="S356" s="582"/>
      <c r="T356" s="582"/>
      <c r="U356" s="582"/>
      <c r="V356" s="582"/>
      <c r="W356" s="582"/>
      <c r="X356" s="582"/>
      <c r="Y356" s="582"/>
      <c r="Z356" s="582"/>
      <c r="AA356" s="582"/>
      <c r="AB356" s="582"/>
      <c r="AC356" s="582"/>
      <c r="AD356" s="582"/>
      <c r="AE356" s="582"/>
      <c r="AF356" s="582"/>
      <c r="AG356" s="582"/>
      <c r="AH356" s="582"/>
      <c r="AI356" s="582"/>
      <c r="AJ356" s="582"/>
      <c r="AK356" s="582"/>
      <c r="AL356" s="582"/>
      <c r="AM356" s="582"/>
      <c r="AN356" s="582"/>
      <c r="AO356" s="582"/>
      <c r="AP356" s="582"/>
      <c r="AQ356" s="582"/>
      <c r="AR356" s="582"/>
      <c r="AS356" s="582"/>
      <c r="AT356" s="582"/>
      <c r="AU356" s="582"/>
      <c r="AV356" s="582"/>
      <c r="AW356" s="582"/>
      <c r="AX356" s="582"/>
      <c r="AY356" s="582"/>
      <c r="AZ356" s="582"/>
      <c r="BA356" s="582"/>
      <c r="BB356" s="582"/>
      <c r="BC356" s="582"/>
      <c r="BD356" s="582"/>
      <c r="BE356" s="582"/>
      <c r="BF356" s="582"/>
      <c r="BG356" s="582"/>
      <c r="BH356" s="582"/>
      <c r="BI356" s="582"/>
      <c r="BJ356" s="582"/>
      <c r="BK356" s="582"/>
      <c r="BL356" s="582"/>
      <c r="BM356" s="582"/>
      <c r="BN356" s="582"/>
      <c r="BO356" s="582"/>
      <c r="BP356" s="582"/>
      <c r="BQ356" s="710"/>
    </row>
    <row r="357" spans="1:69">
      <c r="A357" s="582"/>
      <c r="B357" s="582"/>
      <c r="C357" s="582"/>
      <c r="D357" s="582"/>
      <c r="E357" s="582"/>
      <c r="F357" s="582"/>
      <c r="G357" s="582"/>
      <c r="H357" s="582"/>
      <c r="I357" s="582"/>
      <c r="J357" s="582"/>
      <c r="K357" s="582"/>
      <c r="L357" s="582"/>
      <c r="M357" s="582"/>
      <c r="N357" s="582"/>
      <c r="O357" s="582"/>
      <c r="P357" s="582"/>
      <c r="Q357" s="582"/>
      <c r="R357" s="582"/>
      <c r="S357" s="582"/>
      <c r="T357" s="582"/>
      <c r="U357" s="582"/>
      <c r="V357" s="582"/>
      <c r="W357" s="582"/>
      <c r="X357" s="582"/>
      <c r="Y357" s="582"/>
      <c r="Z357" s="582"/>
      <c r="AA357" s="582"/>
      <c r="AB357" s="582"/>
      <c r="AC357" s="582"/>
      <c r="AD357" s="582"/>
      <c r="AE357" s="582"/>
      <c r="AF357" s="582"/>
      <c r="AG357" s="582"/>
      <c r="AH357" s="582"/>
      <c r="AI357" s="582"/>
      <c r="AJ357" s="582"/>
      <c r="AK357" s="582"/>
      <c r="AL357" s="582"/>
      <c r="AM357" s="582"/>
      <c r="AN357" s="582"/>
      <c r="AO357" s="582"/>
      <c r="AP357" s="582"/>
      <c r="AQ357" s="582"/>
      <c r="AR357" s="582"/>
      <c r="AS357" s="582"/>
      <c r="AT357" s="582"/>
      <c r="AU357" s="582"/>
      <c r="AV357" s="582"/>
      <c r="AW357" s="582"/>
      <c r="AX357" s="582"/>
      <c r="AY357" s="582"/>
      <c r="AZ357" s="582"/>
      <c r="BA357" s="582"/>
      <c r="BB357" s="582"/>
      <c r="BC357" s="582"/>
      <c r="BD357" s="582"/>
      <c r="BE357" s="582"/>
      <c r="BF357" s="582"/>
      <c r="BG357" s="582"/>
      <c r="BH357" s="582"/>
      <c r="BI357" s="582"/>
      <c r="BJ357" s="582"/>
      <c r="BK357" s="582"/>
      <c r="BL357" s="582"/>
      <c r="BM357" s="582"/>
      <c r="BN357" s="582"/>
      <c r="BO357" s="582"/>
      <c r="BP357" s="582"/>
      <c r="BQ357" s="710"/>
    </row>
    <row r="358" spans="1:69">
      <c r="A358" s="582"/>
      <c r="B358" s="582"/>
      <c r="C358" s="582"/>
      <c r="D358" s="582"/>
      <c r="E358" s="582"/>
      <c r="F358" s="582"/>
      <c r="G358" s="582"/>
      <c r="H358" s="582"/>
      <c r="I358" s="582"/>
      <c r="J358" s="582"/>
      <c r="K358" s="582"/>
      <c r="L358" s="582"/>
      <c r="M358" s="582"/>
      <c r="N358" s="582"/>
      <c r="O358" s="582"/>
      <c r="P358" s="582"/>
      <c r="Q358" s="582"/>
      <c r="R358" s="582"/>
      <c r="S358" s="582"/>
      <c r="T358" s="582"/>
      <c r="U358" s="582"/>
      <c r="V358" s="582"/>
      <c r="W358" s="582"/>
      <c r="X358" s="582"/>
      <c r="Y358" s="582"/>
      <c r="Z358" s="582"/>
      <c r="AA358" s="582"/>
      <c r="AB358" s="582"/>
      <c r="AC358" s="582"/>
      <c r="AD358" s="582"/>
      <c r="AE358" s="582"/>
      <c r="AF358" s="582"/>
      <c r="AG358" s="582"/>
      <c r="AH358" s="582"/>
      <c r="AI358" s="582"/>
      <c r="AJ358" s="582"/>
      <c r="AK358" s="582"/>
      <c r="AL358" s="582"/>
      <c r="AM358" s="582"/>
      <c r="AN358" s="582"/>
      <c r="AO358" s="582"/>
      <c r="AP358" s="582"/>
      <c r="AQ358" s="582"/>
      <c r="AR358" s="582"/>
      <c r="AS358" s="582"/>
      <c r="AT358" s="582"/>
      <c r="AU358" s="582"/>
      <c r="AV358" s="582"/>
      <c r="AW358" s="582"/>
      <c r="AX358" s="582"/>
      <c r="AY358" s="582"/>
      <c r="AZ358" s="582"/>
      <c r="BA358" s="582"/>
      <c r="BB358" s="582"/>
      <c r="BC358" s="582"/>
      <c r="BD358" s="582"/>
      <c r="BE358" s="582"/>
      <c r="BF358" s="582"/>
      <c r="BG358" s="582"/>
      <c r="BH358" s="582"/>
      <c r="BI358" s="582"/>
      <c r="BJ358" s="582"/>
      <c r="BK358" s="582"/>
      <c r="BL358" s="582"/>
      <c r="BM358" s="582"/>
      <c r="BN358" s="582"/>
      <c r="BO358" s="582"/>
      <c r="BP358" s="582"/>
      <c r="BQ358" s="710"/>
    </row>
    <row r="359" spans="1:69">
      <c r="A359" s="582"/>
      <c r="B359" s="582"/>
      <c r="C359" s="582"/>
      <c r="D359" s="582"/>
      <c r="E359" s="582"/>
      <c r="F359" s="582"/>
      <c r="G359" s="582"/>
      <c r="H359" s="582"/>
      <c r="I359" s="582"/>
      <c r="J359" s="582"/>
      <c r="K359" s="582"/>
      <c r="L359" s="582"/>
      <c r="M359" s="582"/>
      <c r="N359" s="582"/>
      <c r="O359" s="582"/>
      <c r="P359" s="582"/>
      <c r="Q359" s="582"/>
      <c r="R359" s="582"/>
      <c r="S359" s="582"/>
      <c r="T359" s="582"/>
      <c r="U359" s="582"/>
      <c r="V359" s="582"/>
      <c r="W359" s="582"/>
      <c r="X359" s="582"/>
      <c r="Y359" s="582"/>
      <c r="Z359" s="582"/>
      <c r="AA359" s="582"/>
      <c r="AB359" s="582"/>
      <c r="AC359" s="582"/>
      <c r="AD359" s="582"/>
      <c r="AE359" s="582"/>
      <c r="AF359" s="582"/>
      <c r="AG359" s="582"/>
      <c r="AH359" s="582"/>
      <c r="AI359" s="582"/>
      <c r="AJ359" s="582"/>
      <c r="AK359" s="582"/>
      <c r="AL359" s="582"/>
      <c r="AM359" s="582"/>
      <c r="AN359" s="582"/>
      <c r="AO359" s="582"/>
      <c r="AP359" s="582"/>
      <c r="AQ359" s="582"/>
      <c r="AR359" s="582"/>
      <c r="AS359" s="582"/>
      <c r="AT359" s="582"/>
      <c r="AU359" s="582"/>
      <c r="AV359" s="582"/>
      <c r="AW359" s="582"/>
      <c r="AX359" s="582"/>
      <c r="AY359" s="582"/>
      <c r="AZ359" s="582"/>
      <c r="BA359" s="582"/>
      <c r="BB359" s="582"/>
      <c r="BC359" s="582"/>
      <c r="BD359" s="582"/>
      <c r="BE359" s="582"/>
      <c r="BF359" s="582"/>
      <c r="BG359" s="582"/>
      <c r="BH359" s="582"/>
      <c r="BI359" s="582"/>
      <c r="BJ359" s="582"/>
      <c r="BK359" s="582"/>
      <c r="BL359" s="582"/>
      <c r="BM359" s="582"/>
      <c r="BN359" s="582"/>
      <c r="BO359" s="582"/>
      <c r="BP359" s="582"/>
      <c r="BQ359" s="710"/>
    </row>
    <row r="360" spans="1:69">
      <c r="A360" s="582"/>
      <c r="B360" s="582"/>
      <c r="C360" s="582"/>
      <c r="D360" s="582"/>
      <c r="E360" s="582"/>
      <c r="F360" s="582"/>
      <c r="G360" s="582"/>
      <c r="H360" s="582"/>
      <c r="I360" s="582"/>
      <c r="J360" s="582"/>
      <c r="K360" s="582"/>
      <c r="L360" s="582"/>
      <c r="M360" s="582"/>
      <c r="N360" s="582"/>
      <c r="O360" s="582"/>
      <c r="P360" s="582"/>
      <c r="Q360" s="582"/>
      <c r="R360" s="582"/>
      <c r="S360" s="582"/>
      <c r="T360" s="582"/>
      <c r="U360" s="582"/>
      <c r="V360" s="582"/>
      <c r="W360" s="582"/>
      <c r="X360" s="582"/>
      <c r="Y360" s="582"/>
      <c r="Z360" s="582"/>
      <c r="AA360" s="582"/>
      <c r="AB360" s="582"/>
      <c r="AC360" s="582"/>
      <c r="AD360" s="582"/>
      <c r="AE360" s="582"/>
      <c r="AF360" s="582"/>
      <c r="AG360" s="582"/>
      <c r="AH360" s="582"/>
      <c r="AI360" s="582"/>
      <c r="AJ360" s="582"/>
      <c r="AK360" s="582"/>
      <c r="AL360" s="582"/>
      <c r="AM360" s="582"/>
      <c r="AN360" s="582"/>
      <c r="AO360" s="582"/>
      <c r="AP360" s="582"/>
      <c r="AQ360" s="582"/>
      <c r="AR360" s="582"/>
      <c r="AS360" s="582"/>
      <c r="AT360" s="582"/>
      <c r="AU360" s="582"/>
      <c r="AV360" s="582"/>
      <c r="AW360" s="582"/>
      <c r="AX360" s="582"/>
      <c r="AY360" s="582"/>
      <c r="AZ360" s="582"/>
      <c r="BA360" s="582"/>
      <c r="BB360" s="582"/>
      <c r="BC360" s="582"/>
      <c r="BD360" s="582"/>
      <c r="BE360" s="582"/>
      <c r="BF360" s="582"/>
      <c r="BG360" s="582"/>
      <c r="BH360" s="582"/>
      <c r="BI360" s="582"/>
      <c r="BJ360" s="582"/>
      <c r="BK360" s="582"/>
      <c r="BL360" s="582"/>
      <c r="BM360" s="582"/>
      <c r="BN360" s="582"/>
      <c r="BO360" s="582"/>
      <c r="BP360" s="582"/>
      <c r="BQ360" s="710"/>
    </row>
    <row r="361" spans="1:69">
      <c r="A361" s="582"/>
      <c r="B361" s="582"/>
      <c r="C361" s="582"/>
      <c r="D361" s="582"/>
      <c r="E361" s="582"/>
      <c r="F361" s="582"/>
      <c r="G361" s="582"/>
      <c r="H361" s="582"/>
      <c r="I361" s="582"/>
      <c r="J361" s="582"/>
      <c r="K361" s="582"/>
      <c r="L361" s="582"/>
      <c r="M361" s="582"/>
      <c r="N361" s="582"/>
      <c r="O361" s="582"/>
      <c r="P361" s="582"/>
      <c r="Q361" s="582"/>
      <c r="R361" s="582"/>
      <c r="S361" s="582"/>
      <c r="T361" s="582"/>
      <c r="U361" s="582"/>
      <c r="V361" s="582"/>
      <c r="W361" s="582"/>
      <c r="X361" s="582"/>
      <c r="Y361" s="582"/>
      <c r="Z361" s="582"/>
      <c r="AA361" s="582"/>
      <c r="AB361" s="582"/>
      <c r="AC361" s="582"/>
      <c r="AD361" s="582"/>
      <c r="AE361" s="582"/>
      <c r="AF361" s="582"/>
      <c r="AG361" s="582"/>
      <c r="AH361" s="582"/>
      <c r="AI361" s="582"/>
      <c r="AJ361" s="582"/>
      <c r="AK361" s="582"/>
      <c r="AL361" s="582"/>
      <c r="AM361" s="582"/>
      <c r="AN361" s="582"/>
      <c r="AO361" s="582"/>
      <c r="AP361" s="582"/>
      <c r="AQ361" s="582"/>
      <c r="AR361" s="582"/>
      <c r="AS361" s="582"/>
      <c r="AT361" s="582"/>
      <c r="AU361" s="582"/>
      <c r="AV361" s="582"/>
      <c r="AW361" s="582"/>
      <c r="AX361" s="582"/>
      <c r="AY361" s="582"/>
      <c r="AZ361" s="582"/>
      <c r="BA361" s="582"/>
      <c r="BB361" s="582"/>
      <c r="BC361" s="582"/>
      <c r="BD361" s="582"/>
      <c r="BE361" s="582"/>
      <c r="BF361" s="582"/>
      <c r="BG361" s="582"/>
      <c r="BH361" s="582"/>
      <c r="BI361" s="582"/>
      <c r="BJ361" s="582"/>
      <c r="BK361" s="582"/>
      <c r="BL361" s="582"/>
      <c r="BM361" s="582"/>
      <c r="BN361" s="582"/>
      <c r="BO361" s="582"/>
      <c r="BP361" s="582"/>
      <c r="BQ361" s="710"/>
    </row>
    <row r="362" spans="1:69">
      <c r="A362" s="582"/>
      <c r="B362" s="582"/>
      <c r="C362" s="582"/>
      <c r="D362" s="582"/>
      <c r="E362" s="582"/>
      <c r="F362" s="582"/>
      <c r="G362" s="582"/>
      <c r="H362" s="582"/>
      <c r="I362" s="582"/>
      <c r="J362" s="582"/>
      <c r="K362" s="582"/>
      <c r="L362" s="582"/>
      <c r="M362" s="582"/>
      <c r="N362" s="582"/>
      <c r="O362" s="582"/>
      <c r="P362" s="582"/>
      <c r="Q362" s="582"/>
      <c r="R362" s="582"/>
      <c r="S362" s="582"/>
      <c r="T362" s="582"/>
      <c r="U362" s="582"/>
      <c r="V362" s="582"/>
      <c r="W362" s="582"/>
      <c r="X362" s="582"/>
      <c r="Y362" s="582"/>
      <c r="Z362" s="582"/>
      <c r="AA362" s="582"/>
      <c r="AB362" s="582"/>
      <c r="AC362" s="582"/>
      <c r="AD362" s="582"/>
      <c r="AE362" s="582"/>
      <c r="AF362" s="582"/>
      <c r="AG362" s="582"/>
      <c r="AH362" s="582"/>
      <c r="AI362" s="582"/>
      <c r="AJ362" s="582"/>
      <c r="AK362" s="582"/>
      <c r="AL362" s="582"/>
      <c r="AM362" s="582"/>
      <c r="AN362" s="582"/>
      <c r="AO362" s="582"/>
      <c r="AP362" s="582"/>
      <c r="AQ362" s="582"/>
      <c r="AR362" s="582"/>
      <c r="AS362" s="582"/>
      <c r="AT362" s="582"/>
      <c r="AU362" s="582"/>
      <c r="AV362" s="582"/>
      <c r="AW362" s="582"/>
      <c r="AX362" s="582"/>
      <c r="AY362" s="582"/>
      <c r="AZ362" s="582"/>
      <c r="BA362" s="582"/>
      <c r="BB362" s="582"/>
      <c r="BC362" s="582"/>
      <c r="BD362" s="582"/>
      <c r="BE362" s="582"/>
      <c r="BF362" s="582"/>
      <c r="BG362" s="582"/>
      <c r="BH362" s="582"/>
      <c r="BI362" s="582"/>
      <c r="BJ362" s="582"/>
      <c r="BK362" s="582"/>
      <c r="BL362" s="582"/>
      <c r="BM362" s="582"/>
      <c r="BN362" s="582"/>
      <c r="BO362" s="582"/>
      <c r="BP362" s="582"/>
      <c r="BQ362" s="710"/>
    </row>
    <row r="363" spans="1:69">
      <c r="A363" s="582"/>
      <c r="B363" s="582"/>
      <c r="C363" s="582"/>
      <c r="D363" s="582"/>
      <c r="E363" s="582"/>
      <c r="F363" s="582"/>
      <c r="G363" s="582"/>
      <c r="H363" s="582"/>
      <c r="I363" s="582"/>
      <c r="J363" s="582"/>
      <c r="K363" s="582"/>
      <c r="L363" s="582"/>
      <c r="M363" s="582"/>
      <c r="N363" s="582"/>
      <c r="O363" s="582"/>
      <c r="P363" s="582"/>
      <c r="Q363" s="582"/>
      <c r="R363" s="582"/>
      <c r="S363" s="582"/>
      <c r="T363" s="582"/>
      <c r="U363" s="582"/>
      <c r="V363" s="582"/>
      <c r="W363" s="582"/>
      <c r="X363" s="582"/>
      <c r="Y363" s="582"/>
      <c r="Z363" s="582"/>
      <c r="AA363" s="582"/>
      <c r="AB363" s="582"/>
      <c r="AC363" s="582"/>
      <c r="AD363" s="582"/>
      <c r="AE363" s="582"/>
      <c r="AF363" s="582"/>
      <c r="AG363" s="582"/>
      <c r="AH363" s="582"/>
      <c r="AI363" s="582"/>
      <c r="AJ363" s="582"/>
      <c r="AK363" s="582"/>
      <c r="AL363" s="582"/>
      <c r="AM363" s="582"/>
      <c r="AN363" s="582"/>
      <c r="AO363" s="582"/>
      <c r="AP363" s="582"/>
      <c r="AQ363" s="582"/>
      <c r="AR363" s="582"/>
      <c r="AS363" s="582"/>
      <c r="AT363" s="582"/>
      <c r="AU363" s="582"/>
      <c r="AV363" s="582"/>
      <c r="AW363" s="582"/>
      <c r="AX363" s="582"/>
      <c r="AY363" s="582"/>
      <c r="AZ363" s="582"/>
      <c r="BA363" s="582"/>
      <c r="BB363" s="582"/>
      <c r="BC363" s="582"/>
      <c r="BD363" s="582"/>
      <c r="BE363" s="582"/>
      <c r="BF363" s="582"/>
      <c r="BG363" s="582"/>
      <c r="BH363" s="582"/>
      <c r="BI363" s="582"/>
      <c r="BJ363" s="582"/>
      <c r="BK363" s="582"/>
      <c r="BL363" s="582"/>
      <c r="BM363" s="582"/>
      <c r="BN363" s="582"/>
      <c r="BO363" s="582"/>
      <c r="BP363" s="582"/>
      <c r="BQ363" s="710"/>
    </row>
    <row r="364" spans="1:69">
      <c r="A364" s="582"/>
      <c r="B364" s="582"/>
      <c r="C364" s="582"/>
      <c r="D364" s="582"/>
      <c r="E364" s="582"/>
      <c r="F364" s="582"/>
      <c r="G364" s="582"/>
      <c r="H364" s="582"/>
      <c r="I364" s="582"/>
      <c r="J364" s="582"/>
      <c r="K364" s="582"/>
      <c r="L364" s="582"/>
      <c r="M364" s="582"/>
      <c r="N364" s="582"/>
      <c r="O364" s="582"/>
      <c r="P364" s="582"/>
      <c r="Q364" s="582"/>
      <c r="R364" s="582"/>
      <c r="S364" s="582"/>
      <c r="T364" s="582"/>
      <c r="U364" s="582"/>
      <c r="V364" s="582"/>
      <c r="W364" s="582"/>
      <c r="X364" s="582"/>
      <c r="Y364" s="582"/>
      <c r="Z364" s="582"/>
      <c r="AA364" s="582"/>
      <c r="AB364" s="582"/>
      <c r="AC364" s="582"/>
      <c r="AD364" s="582"/>
      <c r="AE364" s="582"/>
      <c r="AF364" s="582"/>
      <c r="AG364" s="582"/>
      <c r="AH364" s="582"/>
      <c r="AI364" s="582"/>
      <c r="AJ364" s="582"/>
      <c r="AK364" s="582"/>
      <c r="AL364" s="582"/>
      <c r="AM364" s="582"/>
      <c r="AN364" s="582"/>
      <c r="AO364" s="582"/>
      <c r="AP364" s="582"/>
      <c r="AQ364" s="582"/>
      <c r="AR364" s="582"/>
      <c r="AS364" s="582"/>
      <c r="AT364" s="582"/>
      <c r="AU364" s="582"/>
      <c r="AV364" s="582"/>
      <c r="AW364" s="582"/>
      <c r="AX364" s="582"/>
      <c r="AY364" s="582"/>
      <c r="AZ364" s="582"/>
      <c r="BA364" s="582"/>
      <c r="BB364" s="582"/>
      <c r="BC364" s="582"/>
      <c r="BD364" s="582"/>
      <c r="BE364" s="582"/>
      <c r="BF364" s="582"/>
      <c r="BG364" s="582"/>
      <c r="BH364" s="582"/>
      <c r="BI364" s="582"/>
      <c r="BJ364" s="582"/>
      <c r="BK364" s="582"/>
      <c r="BL364" s="582"/>
      <c r="BM364" s="582"/>
      <c r="BN364" s="582"/>
      <c r="BO364" s="582"/>
      <c r="BP364" s="582"/>
      <c r="BQ364" s="710"/>
    </row>
    <row r="365" spans="1:69">
      <c r="A365" s="582"/>
      <c r="B365" s="582"/>
      <c r="C365" s="582"/>
      <c r="D365" s="582"/>
      <c r="E365" s="582"/>
      <c r="F365" s="582"/>
      <c r="G365" s="582"/>
      <c r="H365" s="582"/>
      <c r="I365" s="582"/>
      <c r="J365" s="582"/>
      <c r="K365" s="582"/>
      <c r="L365" s="582"/>
      <c r="M365" s="582"/>
      <c r="N365" s="582"/>
      <c r="O365" s="582"/>
      <c r="P365" s="582"/>
      <c r="Q365" s="582"/>
      <c r="R365" s="582"/>
      <c r="S365" s="582"/>
      <c r="T365" s="582"/>
      <c r="U365" s="582"/>
      <c r="V365" s="582"/>
      <c r="W365" s="582"/>
      <c r="X365" s="582"/>
      <c r="Y365" s="582"/>
      <c r="Z365" s="582"/>
      <c r="AA365" s="582"/>
      <c r="AB365" s="582"/>
      <c r="AC365" s="582"/>
      <c r="AD365" s="582"/>
      <c r="AE365" s="582"/>
      <c r="AF365" s="582"/>
      <c r="AG365" s="582"/>
      <c r="AH365" s="582"/>
      <c r="AI365" s="582"/>
      <c r="AJ365" s="582"/>
      <c r="AK365" s="582"/>
      <c r="AL365" s="582"/>
      <c r="AM365" s="582"/>
      <c r="AN365" s="582"/>
      <c r="AO365" s="582"/>
      <c r="AP365" s="582"/>
      <c r="AQ365" s="582"/>
      <c r="AR365" s="582"/>
      <c r="AS365" s="582"/>
      <c r="AT365" s="582"/>
      <c r="AU365" s="582"/>
      <c r="AV365" s="582"/>
      <c r="AW365" s="582"/>
      <c r="AX365" s="582"/>
      <c r="AY365" s="582"/>
      <c r="AZ365" s="582"/>
      <c r="BA365" s="582"/>
      <c r="BB365" s="582"/>
      <c r="BC365" s="582"/>
      <c r="BD365" s="582"/>
      <c r="BE365" s="582"/>
      <c r="BF365" s="582"/>
      <c r="BG365" s="582"/>
      <c r="BH365" s="582"/>
      <c r="BI365" s="582"/>
      <c r="BJ365" s="582"/>
      <c r="BK365" s="582"/>
      <c r="BL365" s="582"/>
      <c r="BM365" s="582"/>
      <c r="BN365" s="582"/>
      <c r="BO365" s="582"/>
      <c r="BP365" s="582"/>
      <c r="BQ365" s="710"/>
    </row>
    <row r="366" spans="1:69">
      <c r="A366" s="582"/>
      <c r="B366" s="582"/>
      <c r="C366" s="582"/>
      <c r="D366" s="582"/>
      <c r="E366" s="582"/>
      <c r="F366" s="582"/>
      <c r="G366" s="582"/>
      <c r="H366" s="582"/>
      <c r="I366" s="582"/>
      <c r="J366" s="582"/>
      <c r="K366" s="582"/>
      <c r="L366" s="582"/>
      <c r="M366" s="582"/>
      <c r="N366" s="582"/>
      <c r="O366" s="582"/>
      <c r="P366" s="582"/>
      <c r="Q366" s="582"/>
      <c r="R366" s="582"/>
      <c r="S366" s="582"/>
      <c r="T366" s="582"/>
      <c r="U366" s="582"/>
      <c r="V366" s="582"/>
      <c r="W366" s="582"/>
      <c r="X366" s="582"/>
      <c r="Y366" s="582"/>
      <c r="Z366" s="582"/>
      <c r="AA366" s="582"/>
      <c r="AB366" s="582"/>
      <c r="AC366" s="582"/>
      <c r="AD366" s="582"/>
      <c r="AE366" s="582"/>
      <c r="AF366" s="582"/>
      <c r="AG366" s="582"/>
      <c r="AH366" s="582"/>
      <c r="AI366" s="582"/>
      <c r="AJ366" s="582"/>
      <c r="AK366" s="582"/>
      <c r="AL366" s="582"/>
      <c r="AM366" s="582"/>
      <c r="AN366" s="582"/>
      <c r="AO366" s="582"/>
      <c r="AP366" s="582"/>
      <c r="AQ366" s="582"/>
      <c r="AR366" s="582"/>
      <c r="AS366" s="582"/>
      <c r="AT366" s="582"/>
      <c r="AU366" s="582"/>
      <c r="AV366" s="582"/>
      <c r="AW366" s="582"/>
      <c r="AX366" s="582"/>
      <c r="AY366" s="582"/>
      <c r="AZ366" s="582"/>
      <c r="BA366" s="582"/>
      <c r="BB366" s="582"/>
      <c r="BC366" s="582"/>
      <c r="BD366" s="582"/>
      <c r="BE366" s="582"/>
      <c r="BF366" s="582"/>
      <c r="BG366" s="582"/>
      <c r="BH366" s="582"/>
      <c r="BI366" s="582"/>
      <c r="BJ366" s="582"/>
      <c r="BK366" s="582"/>
      <c r="BL366" s="582"/>
      <c r="BM366" s="582"/>
      <c r="BN366" s="582"/>
      <c r="BO366" s="582"/>
      <c r="BP366" s="582"/>
      <c r="BQ366" s="710"/>
    </row>
    <row r="367" spans="1:69">
      <c r="A367" s="582"/>
      <c r="B367" s="582"/>
      <c r="C367" s="582"/>
      <c r="D367" s="582"/>
      <c r="E367" s="582"/>
      <c r="F367" s="582"/>
      <c r="G367" s="582"/>
      <c r="H367" s="582"/>
      <c r="I367" s="582"/>
      <c r="J367" s="582"/>
      <c r="K367" s="582"/>
      <c r="L367" s="582"/>
      <c r="M367" s="582"/>
      <c r="N367" s="582"/>
      <c r="O367" s="582"/>
      <c r="P367" s="582"/>
      <c r="Q367" s="582"/>
      <c r="R367" s="582"/>
      <c r="S367" s="582"/>
      <c r="T367" s="582"/>
      <c r="U367" s="582"/>
      <c r="V367" s="582"/>
      <c r="W367" s="582"/>
      <c r="X367" s="582"/>
      <c r="Y367" s="582"/>
      <c r="Z367" s="582"/>
      <c r="AA367" s="582"/>
      <c r="AB367" s="582"/>
      <c r="AC367" s="582"/>
      <c r="AD367" s="582"/>
      <c r="AE367" s="582"/>
      <c r="AF367" s="582"/>
      <c r="AG367" s="582"/>
      <c r="AH367" s="582"/>
      <c r="AI367" s="582"/>
      <c r="AJ367" s="582"/>
      <c r="AK367" s="582"/>
      <c r="AL367" s="582"/>
      <c r="AM367" s="582"/>
      <c r="AN367" s="582"/>
      <c r="AO367" s="582"/>
      <c r="AP367" s="582"/>
      <c r="AQ367" s="582"/>
      <c r="AR367" s="582"/>
      <c r="AS367" s="582"/>
      <c r="AT367" s="582"/>
      <c r="AU367" s="582"/>
      <c r="AV367" s="582"/>
      <c r="AW367" s="582"/>
      <c r="AX367" s="582"/>
      <c r="AY367" s="582"/>
      <c r="AZ367" s="582"/>
      <c r="BA367" s="582"/>
      <c r="BB367" s="582"/>
      <c r="BC367" s="582"/>
      <c r="BD367" s="582"/>
      <c r="BE367" s="582"/>
      <c r="BF367" s="582"/>
      <c r="BG367" s="582"/>
      <c r="BH367" s="582"/>
      <c r="BI367" s="582"/>
      <c r="BJ367" s="582"/>
      <c r="BK367" s="582"/>
      <c r="BL367" s="582"/>
      <c r="BM367" s="582"/>
      <c r="BN367" s="582"/>
      <c r="BO367" s="582"/>
      <c r="BP367" s="582"/>
      <c r="BQ367" s="710"/>
    </row>
    <row r="368" spans="1:69">
      <c r="A368" s="582"/>
      <c r="B368" s="582"/>
      <c r="C368" s="582"/>
      <c r="D368" s="582"/>
      <c r="E368" s="582"/>
      <c r="F368" s="582"/>
      <c r="G368" s="582"/>
      <c r="H368" s="582"/>
      <c r="I368" s="582"/>
      <c r="J368" s="582"/>
      <c r="K368" s="582"/>
      <c r="L368" s="582"/>
      <c r="M368" s="582"/>
      <c r="N368" s="582"/>
      <c r="O368" s="582"/>
      <c r="P368" s="582"/>
      <c r="Q368" s="582"/>
      <c r="R368" s="582"/>
      <c r="S368" s="582"/>
      <c r="T368" s="582"/>
      <c r="U368" s="582"/>
      <c r="V368" s="582"/>
      <c r="W368" s="582"/>
      <c r="X368" s="582"/>
      <c r="Y368" s="582"/>
      <c r="Z368" s="582"/>
      <c r="AA368" s="582"/>
      <c r="AB368" s="582"/>
      <c r="AC368" s="582"/>
      <c r="AD368" s="582"/>
      <c r="AE368" s="582"/>
      <c r="AF368" s="582"/>
      <c r="AG368" s="582"/>
      <c r="AH368" s="582"/>
      <c r="AI368" s="582"/>
      <c r="AJ368" s="582"/>
      <c r="AK368" s="582"/>
      <c r="AL368" s="582"/>
      <c r="AM368" s="582"/>
      <c r="AN368" s="582"/>
      <c r="AO368" s="582"/>
      <c r="AP368" s="582"/>
      <c r="AQ368" s="582"/>
      <c r="AR368" s="582"/>
      <c r="AS368" s="582"/>
      <c r="AT368" s="582"/>
      <c r="AU368" s="582"/>
      <c r="AV368" s="582"/>
      <c r="AW368" s="582"/>
      <c r="AX368" s="582"/>
      <c r="AY368" s="582"/>
      <c r="AZ368" s="582"/>
      <c r="BA368" s="582"/>
      <c r="BB368" s="582"/>
      <c r="BC368" s="582"/>
      <c r="BD368" s="582"/>
      <c r="BE368" s="582"/>
      <c r="BF368" s="582"/>
      <c r="BG368" s="582"/>
      <c r="BH368" s="582"/>
      <c r="BI368" s="582"/>
      <c r="BJ368" s="582"/>
      <c r="BK368" s="582"/>
      <c r="BL368" s="582"/>
      <c r="BM368" s="582"/>
      <c r="BN368" s="582"/>
      <c r="BO368" s="582"/>
      <c r="BP368" s="582"/>
      <c r="BQ368" s="710"/>
    </row>
    <row r="369" spans="1:69">
      <c r="A369" s="582"/>
      <c r="B369" s="582"/>
      <c r="C369" s="582"/>
      <c r="D369" s="582"/>
      <c r="E369" s="582"/>
      <c r="F369" s="582"/>
      <c r="G369" s="582"/>
      <c r="H369" s="582"/>
      <c r="I369" s="582"/>
      <c r="J369" s="582"/>
      <c r="K369" s="582"/>
      <c r="L369" s="582"/>
      <c r="M369" s="582"/>
      <c r="N369" s="582"/>
      <c r="O369" s="582"/>
      <c r="P369" s="582"/>
      <c r="Q369" s="582"/>
      <c r="R369" s="582"/>
      <c r="S369" s="582"/>
      <c r="T369" s="582"/>
      <c r="U369" s="582"/>
      <c r="V369" s="582"/>
      <c r="W369" s="582"/>
      <c r="X369" s="582"/>
      <c r="Y369" s="582"/>
      <c r="Z369" s="582"/>
      <c r="AA369" s="582"/>
      <c r="AB369" s="582"/>
      <c r="AC369" s="582"/>
      <c r="AD369" s="582"/>
      <c r="AE369" s="582"/>
      <c r="AF369" s="582"/>
      <c r="AG369" s="582"/>
      <c r="AH369" s="582"/>
      <c r="AI369" s="582"/>
      <c r="AJ369" s="582"/>
      <c r="AK369" s="582"/>
      <c r="AL369" s="582"/>
      <c r="AM369" s="582"/>
      <c r="AN369" s="582"/>
      <c r="AO369" s="582"/>
      <c r="AP369" s="582"/>
      <c r="AQ369" s="582"/>
      <c r="AR369" s="582"/>
      <c r="AS369" s="582"/>
      <c r="AT369" s="582"/>
      <c r="AU369" s="582"/>
      <c r="AV369" s="582"/>
      <c r="AW369" s="582"/>
      <c r="AX369" s="582"/>
      <c r="AY369" s="582"/>
      <c r="AZ369" s="582"/>
      <c r="BA369" s="582"/>
      <c r="BB369" s="582"/>
      <c r="BC369" s="582"/>
      <c r="BD369" s="582"/>
      <c r="BE369" s="582"/>
      <c r="BF369" s="582"/>
      <c r="BG369" s="582"/>
      <c r="BH369" s="582"/>
      <c r="BI369" s="582"/>
      <c r="BJ369" s="582"/>
      <c r="BK369" s="582"/>
      <c r="BL369" s="582"/>
      <c r="BM369" s="582"/>
      <c r="BN369" s="582"/>
      <c r="BO369" s="582"/>
      <c r="BP369" s="582"/>
      <c r="BQ369" s="710"/>
    </row>
    <row r="370" spans="1:69">
      <c r="A370" s="582"/>
      <c r="B370" s="582"/>
      <c r="C370" s="582"/>
      <c r="D370" s="582"/>
      <c r="E370" s="582"/>
      <c r="F370" s="582"/>
      <c r="G370" s="582"/>
      <c r="H370" s="582"/>
      <c r="I370" s="582"/>
      <c r="J370" s="582"/>
      <c r="K370" s="582"/>
      <c r="L370" s="582"/>
      <c r="M370" s="582"/>
      <c r="N370" s="582"/>
      <c r="O370" s="582"/>
      <c r="P370" s="582"/>
      <c r="Q370" s="582"/>
      <c r="R370" s="582"/>
      <c r="S370" s="582"/>
      <c r="T370" s="582"/>
      <c r="U370" s="582"/>
      <c r="V370" s="582"/>
      <c r="W370" s="582"/>
      <c r="X370" s="582"/>
      <c r="Y370" s="582"/>
      <c r="Z370" s="582"/>
      <c r="AA370" s="582"/>
      <c r="AB370" s="582"/>
      <c r="AC370" s="582"/>
      <c r="AD370" s="582"/>
      <c r="AE370" s="582"/>
      <c r="AF370" s="582"/>
      <c r="AG370" s="582"/>
      <c r="AH370" s="582"/>
      <c r="AI370" s="582"/>
      <c r="AJ370" s="582"/>
      <c r="AK370" s="582"/>
      <c r="AL370" s="582"/>
      <c r="AM370" s="582"/>
      <c r="AN370" s="582"/>
      <c r="AO370" s="582"/>
      <c r="AP370" s="582"/>
      <c r="AQ370" s="582"/>
      <c r="AR370" s="582"/>
      <c r="AS370" s="582"/>
      <c r="AT370" s="582"/>
      <c r="AU370" s="582"/>
      <c r="AV370" s="582"/>
      <c r="AW370" s="582"/>
      <c r="AX370" s="582"/>
      <c r="AY370" s="582"/>
      <c r="AZ370" s="582"/>
      <c r="BA370" s="582"/>
      <c r="BB370" s="582"/>
      <c r="BC370" s="582"/>
      <c r="BD370" s="582"/>
      <c r="BE370" s="582"/>
      <c r="BF370" s="582"/>
      <c r="BG370" s="582"/>
      <c r="BH370" s="582"/>
      <c r="BI370" s="582"/>
      <c r="BJ370" s="582"/>
      <c r="BK370" s="582"/>
      <c r="BL370" s="582"/>
      <c r="BM370" s="582"/>
      <c r="BN370" s="582"/>
      <c r="BO370" s="582"/>
      <c r="BP370" s="582"/>
      <c r="BQ370" s="710"/>
    </row>
    <row r="371" spans="1:69">
      <c r="A371" s="582"/>
      <c r="B371" s="582"/>
      <c r="C371" s="582"/>
      <c r="D371" s="582"/>
      <c r="E371" s="582"/>
      <c r="F371" s="582"/>
      <c r="G371" s="582"/>
      <c r="H371" s="582"/>
      <c r="I371" s="582"/>
      <c r="J371" s="582"/>
      <c r="K371" s="582"/>
      <c r="L371" s="582"/>
      <c r="M371" s="582"/>
      <c r="N371" s="582"/>
      <c r="O371" s="582"/>
      <c r="P371" s="582"/>
      <c r="Q371" s="582"/>
      <c r="R371" s="582"/>
      <c r="S371" s="582"/>
      <c r="T371" s="582"/>
      <c r="U371" s="582"/>
      <c r="V371" s="582"/>
      <c r="W371" s="582"/>
      <c r="X371" s="582"/>
      <c r="Y371" s="582"/>
      <c r="Z371" s="582"/>
      <c r="AA371" s="582"/>
      <c r="AB371" s="582"/>
      <c r="AC371" s="582"/>
      <c r="AD371" s="582"/>
      <c r="AE371" s="582"/>
      <c r="AF371" s="582"/>
      <c r="AG371" s="582"/>
      <c r="AH371" s="582"/>
      <c r="AI371" s="582"/>
      <c r="AJ371" s="582"/>
      <c r="AK371" s="582"/>
      <c r="AL371" s="582"/>
      <c r="AM371" s="582"/>
      <c r="AN371" s="582"/>
      <c r="AO371" s="582"/>
      <c r="AP371" s="582"/>
      <c r="AQ371" s="582"/>
      <c r="AR371" s="582"/>
      <c r="AS371" s="582"/>
      <c r="AT371" s="582"/>
      <c r="AU371" s="582"/>
      <c r="AV371" s="582"/>
      <c r="AW371" s="582"/>
      <c r="AX371" s="582"/>
      <c r="AY371" s="582"/>
      <c r="AZ371" s="582"/>
      <c r="BA371" s="582"/>
      <c r="BB371" s="582"/>
      <c r="BC371" s="582"/>
      <c r="BD371" s="582"/>
      <c r="BE371" s="582"/>
      <c r="BF371" s="582"/>
      <c r="BG371" s="582"/>
      <c r="BH371" s="582"/>
      <c r="BI371" s="582"/>
      <c r="BJ371" s="582"/>
      <c r="BK371" s="582"/>
      <c r="BL371" s="582"/>
      <c r="BM371" s="582"/>
      <c r="BN371" s="582"/>
      <c r="BO371" s="582"/>
      <c r="BP371" s="582"/>
      <c r="BQ371" s="710"/>
    </row>
    <row r="372" spans="1:69">
      <c r="A372" s="582"/>
      <c r="B372" s="582"/>
      <c r="C372" s="582"/>
      <c r="D372" s="582"/>
      <c r="E372" s="582"/>
      <c r="F372" s="582"/>
      <c r="G372" s="582"/>
      <c r="H372" s="582"/>
      <c r="I372" s="582"/>
      <c r="J372" s="582"/>
      <c r="K372" s="582"/>
      <c r="L372" s="582"/>
      <c r="M372" s="582"/>
      <c r="N372" s="582"/>
      <c r="O372" s="582"/>
      <c r="P372" s="582"/>
      <c r="Q372" s="582"/>
      <c r="R372" s="582"/>
      <c r="S372" s="582"/>
      <c r="T372" s="582"/>
      <c r="U372" s="582"/>
      <c r="V372" s="582"/>
      <c r="W372" s="582"/>
      <c r="X372" s="582"/>
      <c r="Y372" s="582"/>
      <c r="Z372" s="582"/>
      <c r="AA372" s="582"/>
      <c r="AB372" s="582"/>
      <c r="AC372" s="582"/>
      <c r="AD372" s="582"/>
      <c r="AE372" s="582"/>
      <c r="AF372" s="582"/>
      <c r="AG372" s="582"/>
      <c r="AH372" s="582"/>
      <c r="AI372" s="582"/>
      <c r="AJ372" s="582"/>
      <c r="AK372" s="582"/>
      <c r="AL372" s="582"/>
      <c r="AM372" s="582"/>
      <c r="AN372" s="582"/>
      <c r="AO372" s="582"/>
      <c r="AP372" s="582"/>
      <c r="AQ372" s="582"/>
      <c r="AR372" s="582"/>
      <c r="AS372" s="582"/>
      <c r="AT372" s="582"/>
      <c r="AU372" s="582"/>
      <c r="AV372" s="582"/>
      <c r="AW372" s="582"/>
      <c r="AX372" s="582"/>
      <c r="AY372" s="582"/>
      <c r="AZ372" s="582"/>
      <c r="BA372" s="582"/>
      <c r="BB372" s="582"/>
      <c r="BC372" s="582"/>
      <c r="BD372" s="582"/>
      <c r="BE372" s="582"/>
      <c r="BF372" s="582"/>
      <c r="BG372" s="582"/>
      <c r="BH372" s="582"/>
      <c r="BI372" s="582"/>
      <c r="BJ372" s="582"/>
      <c r="BK372" s="582"/>
      <c r="BL372" s="582"/>
      <c r="BM372" s="582"/>
      <c r="BN372" s="582"/>
      <c r="BO372" s="582"/>
      <c r="BP372" s="582"/>
      <c r="BQ372" s="710"/>
    </row>
    <row r="373" spans="1:69">
      <c r="A373" s="582"/>
      <c r="B373" s="582"/>
      <c r="C373" s="582"/>
      <c r="D373" s="582"/>
      <c r="E373" s="582"/>
      <c r="F373" s="582"/>
      <c r="G373" s="582"/>
      <c r="H373" s="582"/>
      <c r="I373" s="582"/>
      <c r="J373" s="582"/>
      <c r="K373" s="582"/>
      <c r="L373" s="582"/>
      <c r="M373" s="582"/>
      <c r="N373" s="582"/>
      <c r="O373" s="582"/>
      <c r="P373" s="582"/>
      <c r="Q373" s="582"/>
      <c r="R373" s="582"/>
      <c r="S373" s="582"/>
      <c r="T373" s="582"/>
      <c r="U373" s="582"/>
      <c r="V373" s="582"/>
      <c r="W373" s="582"/>
      <c r="X373" s="582"/>
      <c r="Y373" s="582"/>
      <c r="Z373" s="582"/>
      <c r="AA373" s="582"/>
      <c r="AB373" s="582"/>
      <c r="AC373" s="582"/>
      <c r="AD373" s="582"/>
      <c r="AE373" s="582"/>
      <c r="AF373" s="582"/>
      <c r="AG373" s="582"/>
      <c r="AH373" s="582"/>
      <c r="AI373" s="582"/>
      <c r="AJ373" s="582"/>
      <c r="AK373" s="582"/>
      <c r="AL373" s="582"/>
      <c r="AM373" s="582"/>
      <c r="AN373" s="582"/>
      <c r="AO373" s="582"/>
      <c r="AP373" s="582"/>
      <c r="AQ373" s="582"/>
      <c r="AR373" s="582"/>
      <c r="AS373" s="582"/>
      <c r="AT373" s="582"/>
      <c r="AU373" s="582"/>
      <c r="AV373" s="582"/>
      <c r="AW373" s="582"/>
      <c r="AX373" s="582"/>
      <c r="AY373" s="582"/>
      <c r="AZ373" s="582"/>
      <c r="BA373" s="582"/>
      <c r="BB373" s="582"/>
      <c r="BC373" s="582"/>
      <c r="BD373" s="582"/>
      <c r="BE373" s="582"/>
      <c r="BF373" s="582"/>
      <c r="BG373" s="582"/>
      <c r="BH373" s="582"/>
      <c r="BI373" s="582"/>
      <c r="BJ373" s="582"/>
      <c r="BK373" s="582"/>
      <c r="BL373" s="582"/>
      <c r="BM373" s="582"/>
      <c r="BN373" s="582"/>
      <c r="BO373" s="582"/>
      <c r="BP373" s="582"/>
      <c r="BQ373" s="710"/>
    </row>
    <row r="374" spans="1:69">
      <c r="A374" s="582"/>
      <c r="B374" s="582"/>
      <c r="C374" s="582"/>
      <c r="D374" s="582"/>
      <c r="E374" s="582"/>
      <c r="F374" s="582"/>
      <c r="G374" s="582"/>
      <c r="H374" s="582"/>
      <c r="I374" s="582"/>
      <c r="J374" s="582"/>
      <c r="K374" s="582"/>
      <c r="L374" s="582"/>
      <c r="M374" s="582"/>
      <c r="N374" s="582"/>
      <c r="O374" s="582"/>
      <c r="P374" s="582"/>
      <c r="Q374" s="582"/>
      <c r="R374" s="582"/>
      <c r="S374" s="582"/>
      <c r="T374" s="582"/>
      <c r="U374" s="582"/>
      <c r="V374" s="582"/>
      <c r="W374" s="582"/>
      <c r="X374" s="582"/>
      <c r="Y374" s="582"/>
      <c r="Z374" s="582"/>
      <c r="AA374" s="582"/>
      <c r="AB374" s="582"/>
      <c r="AC374" s="582"/>
      <c r="AD374" s="582"/>
      <c r="AE374" s="582"/>
      <c r="AF374" s="582"/>
      <c r="AG374" s="582"/>
      <c r="AH374" s="582"/>
      <c r="AI374" s="582"/>
      <c r="AJ374" s="582"/>
      <c r="AK374" s="582"/>
      <c r="AL374" s="582"/>
      <c r="AM374" s="582"/>
      <c r="AN374" s="582"/>
      <c r="AO374" s="582"/>
      <c r="AP374" s="582"/>
      <c r="AQ374" s="582"/>
      <c r="AR374" s="582"/>
      <c r="AS374" s="582"/>
      <c r="AT374" s="582"/>
      <c r="AU374" s="582"/>
      <c r="AV374" s="582"/>
      <c r="AW374" s="582"/>
      <c r="AX374" s="582"/>
      <c r="AY374" s="582"/>
      <c r="AZ374" s="582"/>
      <c r="BA374" s="582"/>
      <c r="BB374" s="582"/>
      <c r="BC374" s="582"/>
      <c r="BD374" s="582"/>
      <c r="BE374" s="582"/>
      <c r="BF374" s="582"/>
      <c r="BG374" s="582"/>
      <c r="BH374" s="582"/>
      <c r="BI374" s="582"/>
      <c r="BJ374" s="582"/>
      <c r="BK374" s="582"/>
      <c r="BL374" s="582"/>
      <c r="BM374" s="582"/>
      <c r="BN374" s="582"/>
      <c r="BO374" s="582"/>
      <c r="BP374" s="582"/>
      <c r="BQ374" s="710"/>
    </row>
    <row r="375" spans="1:69">
      <c r="A375" s="582"/>
      <c r="B375" s="582"/>
      <c r="C375" s="582"/>
      <c r="D375" s="582"/>
      <c r="E375" s="582"/>
      <c r="F375" s="582"/>
      <c r="G375" s="582"/>
      <c r="H375" s="582"/>
      <c r="I375" s="582"/>
      <c r="J375" s="582"/>
      <c r="K375" s="582"/>
      <c r="L375" s="582"/>
      <c r="M375" s="582"/>
      <c r="N375" s="582"/>
      <c r="O375" s="582"/>
      <c r="P375" s="582"/>
      <c r="Q375" s="582"/>
      <c r="R375" s="582"/>
      <c r="S375" s="582"/>
      <c r="T375" s="582"/>
      <c r="U375" s="582"/>
      <c r="V375" s="582"/>
      <c r="W375" s="582"/>
      <c r="X375" s="582"/>
      <c r="Y375" s="582"/>
      <c r="Z375" s="582"/>
      <c r="AA375" s="582"/>
      <c r="AB375" s="582"/>
      <c r="AC375" s="582"/>
      <c r="AD375" s="582"/>
      <c r="AE375" s="582"/>
      <c r="AF375" s="582"/>
      <c r="AG375" s="582"/>
      <c r="AH375" s="582"/>
      <c r="AI375" s="582"/>
      <c r="AJ375" s="582"/>
      <c r="AK375" s="582"/>
      <c r="AL375" s="582"/>
      <c r="AM375" s="582"/>
      <c r="AN375" s="582"/>
      <c r="AO375" s="582"/>
      <c r="AP375" s="582"/>
      <c r="AQ375" s="582"/>
      <c r="AR375" s="582"/>
      <c r="AS375" s="582"/>
      <c r="AT375" s="582"/>
      <c r="AU375" s="582"/>
      <c r="AV375" s="582"/>
      <c r="AW375" s="582"/>
      <c r="AX375" s="582"/>
      <c r="AY375" s="582"/>
      <c r="AZ375" s="582"/>
      <c r="BA375" s="582"/>
      <c r="BB375" s="582"/>
      <c r="BC375" s="582"/>
      <c r="BD375" s="582"/>
      <c r="BE375" s="582"/>
      <c r="BF375" s="582"/>
      <c r="BG375" s="582"/>
      <c r="BH375" s="582"/>
      <c r="BI375" s="582"/>
      <c r="BJ375" s="582"/>
      <c r="BK375" s="582"/>
      <c r="BL375" s="582"/>
      <c r="BM375" s="582"/>
      <c r="BN375" s="582"/>
      <c r="BO375" s="582"/>
      <c r="BP375" s="582"/>
      <c r="BQ375" s="710"/>
    </row>
    <row r="376" spans="1:69">
      <c r="A376" s="582"/>
      <c r="B376" s="582"/>
      <c r="C376" s="582"/>
      <c r="D376" s="582"/>
      <c r="E376" s="582"/>
      <c r="F376" s="582"/>
      <c r="G376" s="582"/>
      <c r="H376" s="582"/>
      <c r="I376" s="582"/>
      <c r="J376" s="582"/>
      <c r="K376" s="582"/>
      <c r="L376" s="582"/>
      <c r="M376" s="582"/>
      <c r="N376" s="582"/>
      <c r="O376" s="582"/>
      <c r="P376" s="582"/>
      <c r="Q376" s="582"/>
      <c r="R376" s="582"/>
      <c r="S376" s="582"/>
      <c r="T376" s="582"/>
      <c r="U376" s="582"/>
      <c r="V376" s="582"/>
      <c r="W376" s="582"/>
      <c r="X376" s="582"/>
      <c r="Y376" s="582"/>
      <c r="Z376" s="582"/>
      <c r="AA376" s="582"/>
      <c r="AB376" s="582"/>
      <c r="AC376" s="582"/>
      <c r="AD376" s="582"/>
      <c r="AE376" s="582"/>
      <c r="AF376" s="582"/>
      <c r="AG376" s="582"/>
      <c r="AH376" s="582"/>
      <c r="AI376" s="582"/>
      <c r="AJ376" s="582"/>
      <c r="AK376" s="582"/>
      <c r="AL376" s="582"/>
      <c r="AM376" s="582"/>
      <c r="AN376" s="582"/>
      <c r="AO376" s="582"/>
      <c r="AP376" s="582"/>
      <c r="AQ376" s="582"/>
      <c r="AR376" s="582"/>
      <c r="AS376" s="582"/>
      <c r="AT376" s="582"/>
      <c r="AU376" s="582"/>
      <c r="AV376" s="582"/>
      <c r="AW376" s="582"/>
      <c r="AX376" s="582"/>
      <c r="AY376" s="582"/>
      <c r="AZ376" s="582"/>
      <c r="BA376" s="582"/>
      <c r="BB376" s="582"/>
      <c r="BC376" s="582"/>
      <c r="BD376" s="582"/>
      <c r="BE376" s="582"/>
      <c r="BF376" s="582"/>
      <c r="BG376" s="582"/>
      <c r="BH376" s="582"/>
      <c r="BI376" s="582"/>
      <c r="BJ376" s="582"/>
      <c r="BK376" s="582"/>
      <c r="BL376" s="582"/>
      <c r="BM376" s="582"/>
      <c r="BN376" s="582"/>
      <c r="BO376" s="582"/>
      <c r="BP376" s="582"/>
      <c r="BQ376" s="710"/>
    </row>
    <row r="377" spans="1:69">
      <c r="A377" s="582"/>
      <c r="B377" s="582"/>
      <c r="C377" s="582"/>
      <c r="D377" s="582"/>
      <c r="E377" s="582"/>
      <c r="F377" s="582"/>
      <c r="G377" s="582"/>
      <c r="H377" s="582"/>
      <c r="I377" s="582"/>
      <c r="J377" s="582"/>
      <c r="K377" s="582"/>
      <c r="L377" s="582"/>
      <c r="M377" s="582"/>
      <c r="N377" s="582"/>
      <c r="O377" s="582"/>
      <c r="P377" s="582"/>
      <c r="Q377" s="582"/>
      <c r="R377" s="582"/>
      <c r="S377" s="582"/>
      <c r="T377" s="582"/>
      <c r="U377" s="582"/>
      <c r="V377" s="582"/>
      <c r="W377" s="582"/>
      <c r="X377" s="582"/>
      <c r="Y377" s="582"/>
      <c r="Z377" s="582"/>
      <c r="AA377" s="582"/>
      <c r="AB377" s="582"/>
      <c r="AC377" s="582"/>
      <c r="AD377" s="582"/>
      <c r="AE377" s="582"/>
      <c r="AF377" s="582"/>
      <c r="AG377" s="582"/>
      <c r="AH377" s="582"/>
      <c r="AI377" s="582"/>
      <c r="AJ377" s="582"/>
      <c r="AK377" s="582"/>
      <c r="AL377" s="582"/>
      <c r="AM377" s="582"/>
      <c r="AN377" s="582"/>
      <c r="AO377" s="582"/>
      <c r="AP377" s="582"/>
      <c r="AQ377" s="582"/>
      <c r="AR377" s="582"/>
      <c r="AS377" s="582"/>
      <c r="AT377" s="582"/>
      <c r="AU377" s="582"/>
      <c r="AV377" s="582"/>
      <c r="AW377" s="582"/>
      <c r="AX377" s="582"/>
      <c r="AY377" s="582"/>
      <c r="AZ377" s="582"/>
      <c r="BA377" s="582"/>
      <c r="BB377" s="582"/>
      <c r="BC377" s="582"/>
      <c r="BD377" s="582"/>
      <c r="BE377" s="582"/>
      <c r="BF377" s="582"/>
      <c r="BG377" s="582"/>
      <c r="BH377" s="582"/>
      <c r="BI377" s="582"/>
      <c r="BJ377" s="582"/>
      <c r="BK377" s="582"/>
      <c r="BL377" s="582"/>
      <c r="BM377" s="582"/>
      <c r="BN377" s="582"/>
      <c r="BO377" s="582"/>
      <c r="BP377" s="582"/>
      <c r="BQ377" s="710"/>
    </row>
    <row r="378" spans="1:69">
      <c r="A378" s="582"/>
      <c r="B378" s="582"/>
      <c r="C378" s="582"/>
      <c r="D378" s="582"/>
      <c r="E378" s="582"/>
      <c r="F378" s="582"/>
      <c r="G378" s="582"/>
      <c r="H378" s="582"/>
      <c r="I378" s="582"/>
      <c r="J378" s="582"/>
      <c r="K378" s="582"/>
      <c r="L378" s="582"/>
      <c r="M378" s="582"/>
      <c r="N378" s="582"/>
      <c r="O378" s="582"/>
      <c r="P378" s="582"/>
      <c r="Q378" s="582"/>
      <c r="R378" s="582"/>
      <c r="S378" s="582"/>
      <c r="T378" s="582"/>
      <c r="U378" s="582"/>
      <c r="V378" s="582"/>
      <c r="W378" s="582"/>
      <c r="X378" s="582"/>
      <c r="Y378" s="582"/>
      <c r="Z378" s="582"/>
      <c r="AA378" s="582"/>
      <c r="AB378" s="582"/>
      <c r="AC378" s="582"/>
      <c r="AD378" s="582"/>
      <c r="AE378" s="582"/>
      <c r="AF378" s="582"/>
      <c r="AG378" s="582"/>
      <c r="AH378" s="582"/>
      <c r="AI378" s="582"/>
      <c r="AJ378" s="582"/>
      <c r="AK378" s="582"/>
      <c r="AL378" s="582"/>
      <c r="AM378" s="582"/>
      <c r="AN378" s="582"/>
      <c r="AO378" s="582"/>
      <c r="AP378" s="582"/>
      <c r="AQ378" s="582"/>
      <c r="AR378" s="582"/>
      <c r="AS378" s="582"/>
      <c r="AT378" s="582"/>
      <c r="AU378" s="582"/>
      <c r="AV378" s="582"/>
      <c r="AW378" s="582"/>
      <c r="AX378" s="582"/>
      <c r="AY378" s="582"/>
      <c r="AZ378" s="582"/>
      <c r="BA378" s="582"/>
      <c r="BB378" s="582"/>
      <c r="BC378" s="582"/>
      <c r="BD378" s="582"/>
      <c r="BE378" s="582"/>
      <c r="BF378" s="582"/>
      <c r="BG378" s="582"/>
      <c r="BH378" s="582"/>
      <c r="BI378" s="582"/>
      <c r="BJ378" s="582"/>
      <c r="BK378" s="582"/>
      <c r="BL378" s="582"/>
      <c r="BM378" s="582"/>
      <c r="BN378" s="582"/>
      <c r="BO378" s="582"/>
      <c r="BP378" s="582"/>
      <c r="BQ378" s="710"/>
    </row>
    <row r="379" spans="1:69">
      <c r="A379" s="582"/>
      <c r="B379" s="582"/>
      <c r="C379" s="582"/>
      <c r="D379" s="582"/>
      <c r="E379" s="582"/>
      <c r="F379" s="582"/>
      <c r="G379" s="582"/>
      <c r="H379" s="582"/>
      <c r="I379" s="582"/>
      <c r="J379" s="582"/>
      <c r="K379" s="582"/>
      <c r="L379" s="582"/>
      <c r="M379" s="582"/>
      <c r="N379" s="582"/>
      <c r="O379" s="582"/>
      <c r="P379" s="582"/>
      <c r="Q379" s="582"/>
      <c r="R379" s="582"/>
      <c r="S379" s="582"/>
      <c r="T379" s="582"/>
      <c r="U379" s="582"/>
      <c r="V379" s="582"/>
      <c r="W379" s="582"/>
      <c r="X379" s="582"/>
      <c r="Y379" s="582"/>
      <c r="Z379" s="582"/>
      <c r="AA379" s="582"/>
      <c r="AB379" s="582"/>
      <c r="AC379" s="582"/>
      <c r="AD379" s="582"/>
      <c r="AE379" s="582"/>
      <c r="AF379" s="582"/>
      <c r="AG379" s="582"/>
      <c r="AH379" s="582"/>
      <c r="AI379" s="582"/>
      <c r="AJ379" s="582"/>
      <c r="AK379" s="582"/>
      <c r="AL379" s="582"/>
      <c r="AM379" s="582"/>
      <c r="AN379" s="582"/>
      <c r="AO379" s="582"/>
      <c r="AP379" s="582"/>
      <c r="AQ379" s="582"/>
      <c r="AR379" s="582"/>
      <c r="AS379" s="582"/>
      <c r="AT379" s="582"/>
      <c r="AU379" s="582"/>
      <c r="AV379" s="582"/>
      <c r="AW379" s="582"/>
      <c r="AX379" s="582"/>
      <c r="AY379" s="582"/>
      <c r="AZ379" s="582"/>
      <c r="BA379" s="582"/>
      <c r="BB379" s="582"/>
      <c r="BC379" s="582"/>
      <c r="BD379" s="582"/>
      <c r="BE379" s="582"/>
      <c r="BF379" s="582"/>
      <c r="BG379" s="582"/>
      <c r="BH379" s="582"/>
      <c r="BI379" s="582"/>
      <c r="BJ379" s="582"/>
      <c r="BK379" s="582"/>
      <c r="BL379" s="582"/>
      <c r="BM379" s="582"/>
      <c r="BN379" s="582"/>
      <c r="BO379" s="582"/>
      <c r="BP379" s="582"/>
      <c r="BQ379" s="710"/>
    </row>
    <row r="380" spans="1:69">
      <c r="A380" s="582"/>
      <c r="B380" s="582"/>
      <c r="C380" s="582"/>
      <c r="D380" s="582"/>
      <c r="E380" s="582"/>
      <c r="F380" s="582"/>
      <c r="G380" s="582"/>
      <c r="H380" s="582"/>
      <c r="I380" s="582"/>
      <c r="J380" s="582"/>
      <c r="K380" s="582"/>
      <c r="L380" s="582"/>
      <c r="M380" s="582"/>
      <c r="N380" s="582"/>
      <c r="O380" s="582"/>
      <c r="P380" s="582"/>
      <c r="Q380" s="582"/>
      <c r="R380" s="582"/>
      <c r="S380" s="582"/>
      <c r="T380" s="582"/>
      <c r="U380" s="582"/>
      <c r="V380" s="582"/>
      <c r="W380" s="582"/>
      <c r="X380" s="582"/>
      <c r="Y380" s="582"/>
      <c r="Z380" s="582"/>
      <c r="AA380" s="582"/>
      <c r="AB380" s="582"/>
      <c r="AC380" s="582"/>
      <c r="AD380" s="582"/>
      <c r="AE380" s="582"/>
      <c r="AF380" s="582"/>
      <c r="AG380" s="582"/>
      <c r="AH380" s="582"/>
      <c r="AI380" s="582"/>
      <c r="AJ380" s="582"/>
      <c r="AK380" s="582"/>
      <c r="AL380" s="582"/>
      <c r="AM380" s="582"/>
      <c r="AN380" s="582"/>
      <c r="AO380" s="582"/>
      <c r="AP380" s="582"/>
      <c r="AQ380" s="582"/>
      <c r="AR380" s="582"/>
      <c r="AS380" s="582"/>
      <c r="AT380" s="582"/>
      <c r="AU380" s="582"/>
      <c r="AV380" s="582"/>
      <c r="AW380" s="582"/>
      <c r="AX380" s="582"/>
      <c r="AY380" s="582"/>
      <c r="AZ380" s="582"/>
      <c r="BA380" s="582"/>
      <c r="BB380" s="582"/>
      <c r="BC380" s="582"/>
      <c r="BD380" s="582"/>
      <c r="BE380" s="582"/>
      <c r="BF380" s="582"/>
      <c r="BG380" s="582"/>
      <c r="BH380" s="582"/>
      <c r="BI380" s="582"/>
      <c r="BJ380" s="582"/>
      <c r="BK380" s="582"/>
      <c r="BL380" s="582"/>
      <c r="BM380" s="582"/>
      <c r="BN380" s="582"/>
      <c r="BO380" s="582"/>
      <c r="BP380" s="582"/>
      <c r="BQ380" s="710"/>
    </row>
    <row r="381" spans="1:69">
      <c r="A381" s="582"/>
      <c r="B381" s="582"/>
      <c r="C381" s="582"/>
      <c r="D381" s="582"/>
      <c r="E381" s="582"/>
      <c r="F381" s="582"/>
      <c r="G381" s="582"/>
      <c r="H381" s="582"/>
      <c r="I381" s="582"/>
      <c r="J381" s="582"/>
      <c r="K381" s="582"/>
      <c r="L381" s="582"/>
      <c r="M381" s="582"/>
      <c r="N381" s="582"/>
      <c r="O381" s="582"/>
      <c r="P381" s="582"/>
      <c r="Q381" s="582"/>
      <c r="R381" s="582"/>
      <c r="S381" s="582"/>
      <c r="T381" s="582"/>
      <c r="U381" s="582"/>
      <c r="V381" s="582"/>
      <c r="W381" s="582"/>
      <c r="X381" s="582"/>
      <c r="Y381" s="582"/>
      <c r="Z381" s="582"/>
      <c r="AA381" s="582"/>
      <c r="AB381" s="582"/>
      <c r="AC381" s="582"/>
      <c r="AD381" s="582"/>
      <c r="AE381" s="582"/>
      <c r="AF381" s="582"/>
      <c r="AG381" s="582"/>
      <c r="AH381" s="582"/>
      <c r="AI381" s="582"/>
      <c r="AJ381" s="582"/>
      <c r="AK381" s="582"/>
      <c r="AL381" s="582"/>
      <c r="AM381" s="582"/>
      <c r="AN381" s="582"/>
      <c r="AO381" s="582"/>
      <c r="AP381" s="582"/>
      <c r="AQ381" s="582"/>
      <c r="AR381" s="582"/>
      <c r="AS381" s="582"/>
      <c r="AT381" s="582"/>
      <c r="AU381" s="582"/>
      <c r="AV381" s="582"/>
      <c r="AW381" s="582"/>
      <c r="AX381" s="582"/>
      <c r="AY381" s="582"/>
      <c r="AZ381" s="582"/>
      <c r="BA381" s="582"/>
      <c r="BB381" s="582"/>
      <c r="BC381" s="582"/>
      <c r="BD381" s="582"/>
      <c r="BE381" s="582"/>
      <c r="BF381" s="582"/>
      <c r="BG381" s="582"/>
      <c r="BH381" s="582"/>
      <c r="BI381" s="582"/>
      <c r="BJ381" s="582"/>
      <c r="BK381" s="582"/>
      <c r="BL381" s="582"/>
      <c r="BM381" s="582"/>
      <c r="BN381" s="582"/>
      <c r="BO381" s="582"/>
      <c r="BP381" s="582"/>
      <c r="BQ381" s="710"/>
    </row>
    <row r="382" spans="1:69">
      <c r="A382" s="582"/>
      <c r="B382" s="582"/>
      <c r="C382" s="582"/>
      <c r="D382" s="582"/>
      <c r="E382" s="582"/>
      <c r="F382" s="582"/>
      <c r="G382" s="582"/>
      <c r="H382" s="582"/>
      <c r="I382" s="582"/>
      <c r="J382" s="582"/>
      <c r="K382" s="582"/>
      <c r="L382" s="582"/>
      <c r="M382" s="582"/>
      <c r="N382" s="582"/>
      <c r="O382" s="582"/>
      <c r="P382" s="582"/>
      <c r="Q382" s="582"/>
      <c r="R382" s="582"/>
      <c r="S382" s="582"/>
      <c r="T382" s="582"/>
      <c r="U382" s="582"/>
      <c r="V382" s="582"/>
      <c r="W382" s="582"/>
      <c r="X382" s="582"/>
      <c r="Y382" s="582"/>
      <c r="Z382" s="582"/>
      <c r="AA382" s="582"/>
      <c r="AB382" s="582"/>
      <c r="AC382" s="582"/>
      <c r="AD382" s="582"/>
      <c r="AE382" s="582"/>
      <c r="AF382" s="582"/>
      <c r="AG382" s="582"/>
      <c r="AH382" s="582"/>
      <c r="AI382" s="582"/>
      <c r="AJ382" s="582"/>
      <c r="AK382" s="582"/>
      <c r="AL382" s="582"/>
      <c r="AM382" s="582"/>
      <c r="AN382" s="582"/>
      <c r="AO382" s="582"/>
      <c r="AP382" s="582"/>
      <c r="AQ382" s="582"/>
      <c r="AR382" s="582"/>
      <c r="AS382" s="582"/>
      <c r="AT382" s="582"/>
      <c r="AU382" s="582"/>
      <c r="AV382" s="582"/>
      <c r="AW382" s="582"/>
      <c r="AX382" s="582"/>
      <c r="AY382" s="582"/>
      <c r="AZ382" s="582"/>
      <c r="BA382" s="582"/>
      <c r="BB382" s="582"/>
      <c r="BC382" s="582"/>
      <c r="BD382" s="582"/>
      <c r="BE382" s="582"/>
      <c r="BF382" s="582"/>
      <c r="BG382" s="582"/>
      <c r="BH382" s="582"/>
      <c r="BI382" s="582"/>
      <c r="BJ382" s="582"/>
      <c r="BK382" s="582"/>
      <c r="BL382" s="582"/>
      <c r="BM382" s="582"/>
      <c r="BN382" s="582"/>
      <c r="BO382" s="582"/>
      <c r="BP382" s="582"/>
      <c r="BQ382" s="710"/>
    </row>
    <row r="383" spans="1:69">
      <c r="A383" s="582"/>
      <c r="B383" s="582"/>
      <c r="C383" s="582"/>
      <c r="D383" s="582"/>
      <c r="E383" s="582"/>
      <c r="F383" s="582"/>
      <c r="G383" s="582"/>
      <c r="H383" s="582"/>
      <c r="I383" s="582"/>
      <c r="J383" s="582"/>
      <c r="K383" s="582"/>
      <c r="L383" s="582"/>
      <c r="M383" s="582"/>
      <c r="N383" s="582"/>
      <c r="O383" s="582"/>
      <c r="P383" s="582"/>
      <c r="Q383" s="582"/>
      <c r="R383" s="582"/>
      <c r="S383" s="582"/>
      <c r="T383" s="582"/>
      <c r="U383" s="582"/>
      <c r="V383" s="582"/>
      <c r="W383" s="582"/>
      <c r="X383" s="582"/>
      <c r="Y383" s="582"/>
      <c r="Z383" s="582"/>
      <c r="AA383" s="582"/>
      <c r="AB383" s="582"/>
      <c r="AC383" s="582"/>
      <c r="AD383" s="582"/>
      <c r="AE383" s="582"/>
      <c r="AF383" s="582"/>
      <c r="AG383" s="582"/>
      <c r="AH383" s="582"/>
      <c r="AI383" s="582"/>
      <c r="AJ383" s="582"/>
      <c r="AK383" s="582"/>
      <c r="AL383" s="582"/>
      <c r="AM383" s="582"/>
      <c r="AN383" s="582"/>
      <c r="AO383" s="582"/>
      <c r="AP383" s="582"/>
      <c r="AQ383" s="582"/>
      <c r="AR383" s="582"/>
      <c r="AS383" s="582"/>
      <c r="AT383" s="582"/>
      <c r="AU383" s="582"/>
      <c r="AV383" s="582"/>
      <c r="AW383" s="582"/>
      <c r="AX383" s="582"/>
      <c r="AY383" s="582"/>
      <c r="AZ383" s="582"/>
      <c r="BA383" s="582"/>
      <c r="BB383" s="582"/>
      <c r="BC383" s="582"/>
      <c r="BD383" s="582"/>
      <c r="BE383" s="582"/>
      <c r="BF383" s="582"/>
      <c r="BG383" s="582"/>
      <c r="BH383" s="582"/>
      <c r="BI383" s="582"/>
      <c r="BJ383" s="582"/>
      <c r="BK383" s="582"/>
      <c r="BL383" s="582"/>
      <c r="BM383" s="582"/>
      <c r="BN383" s="582"/>
      <c r="BO383" s="582"/>
      <c r="BP383" s="582"/>
      <c r="BQ383" s="710"/>
    </row>
    <row r="384" spans="1:69">
      <c r="A384" s="582"/>
      <c r="B384" s="582"/>
      <c r="C384" s="582"/>
      <c r="D384" s="582"/>
      <c r="E384" s="582"/>
      <c r="F384" s="582"/>
      <c r="G384" s="582"/>
      <c r="H384" s="582"/>
      <c r="I384" s="582"/>
      <c r="J384" s="582"/>
      <c r="K384" s="582"/>
      <c r="L384" s="582"/>
      <c r="M384" s="582"/>
      <c r="N384" s="582"/>
      <c r="O384" s="582"/>
      <c r="P384" s="582"/>
      <c r="Q384" s="582"/>
      <c r="R384" s="582"/>
      <c r="S384" s="582"/>
      <c r="T384" s="582"/>
      <c r="U384" s="582"/>
      <c r="V384" s="582"/>
      <c r="W384" s="582"/>
      <c r="X384" s="582"/>
      <c r="Y384" s="582"/>
      <c r="Z384" s="582"/>
      <c r="AA384" s="582"/>
      <c r="AB384" s="582"/>
      <c r="AC384" s="582"/>
      <c r="AD384" s="582"/>
      <c r="AE384" s="582"/>
      <c r="AF384" s="582"/>
      <c r="AG384" s="582"/>
      <c r="AH384" s="582"/>
      <c r="AI384" s="582"/>
      <c r="AJ384" s="582"/>
      <c r="AK384" s="582"/>
      <c r="AL384" s="582"/>
      <c r="AM384" s="582"/>
      <c r="AN384" s="582"/>
      <c r="AO384" s="582"/>
      <c r="AP384" s="582"/>
      <c r="AQ384" s="582"/>
      <c r="AR384" s="582"/>
      <c r="AS384" s="582"/>
      <c r="AT384" s="582"/>
      <c r="AU384" s="582"/>
      <c r="AV384" s="582"/>
      <c r="AW384" s="582"/>
      <c r="AX384" s="582"/>
      <c r="AY384" s="582"/>
      <c r="AZ384" s="582"/>
      <c r="BA384" s="582"/>
      <c r="BB384" s="582"/>
      <c r="BC384" s="582"/>
      <c r="BD384" s="582"/>
      <c r="BE384" s="582"/>
      <c r="BF384" s="582"/>
      <c r="BG384" s="582"/>
      <c r="BH384" s="582"/>
      <c r="BI384" s="582"/>
      <c r="BJ384" s="582"/>
      <c r="BK384" s="582"/>
      <c r="BL384" s="582"/>
      <c r="BM384" s="582"/>
      <c r="BN384" s="582"/>
      <c r="BO384" s="582"/>
      <c r="BP384" s="582"/>
      <c r="BQ384" s="710"/>
    </row>
    <row r="385" spans="1:69">
      <c r="A385" s="582"/>
      <c r="B385" s="582"/>
      <c r="C385" s="582"/>
      <c r="D385" s="582"/>
      <c r="E385" s="582"/>
      <c r="F385" s="582"/>
      <c r="G385" s="582"/>
      <c r="H385" s="582"/>
      <c r="I385" s="582"/>
      <c r="J385" s="582"/>
      <c r="K385" s="582"/>
      <c r="L385" s="582"/>
      <c r="M385" s="582"/>
      <c r="N385" s="582"/>
      <c r="O385" s="582"/>
      <c r="P385" s="582"/>
      <c r="Q385" s="582"/>
      <c r="R385" s="582"/>
      <c r="S385" s="582"/>
      <c r="T385" s="582"/>
      <c r="U385" s="582"/>
      <c r="V385" s="582"/>
      <c r="W385" s="582"/>
      <c r="X385" s="582"/>
      <c r="Y385" s="582"/>
      <c r="Z385" s="582"/>
      <c r="AA385" s="582"/>
      <c r="AB385" s="582"/>
      <c r="AC385" s="582"/>
      <c r="AD385" s="582"/>
      <c r="AE385" s="582"/>
      <c r="AF385" s="582"/>
      <c r="AG385" s="582"/>
      <c r="AH385" s="582"/>
      <c r="AI385" s="582"/>
      <c r="AJ385" s="582"/>
      <c r="AK385" s="582"/>
      <c r="AL385" s="582"/>
      <c r="AM385" s="582"/>
      <c r="AN385" s="582"/>
      <c r="AO385" s="582"/>
      <c r="AP385" s="582"/>
      <c r="AQ385" s="582"/>
      <c r="AR385" s="582"/>
      <c r="AS385" s="582"/>
      <c r="AT385" s="582"/>
      <c r="AU385" s="582"/>
      <c r="AV385" s="582"/>
      <c r="AW385" s="582"/>
      <c r="AX385" s="582"/>
      <c r="AY385" s="582"/>
      <c r="AZ385" s="582"/>
      <c r="BA385" s="582"/>
      <c r="BB385" s="582"/>
      <c r="BC385" s="582"/>
      <c r="BD385" s="582"/>
      <c r="BE385" s="582"/>
      <c r="BF385" s="582"/>
      <c r="BG385" s="582"/>
      <c r="BH385" s="582"/>
      <c r="BI385" s="582"/>
      <c r="BJ385" s="582"/>
      <c r="BK385" s="582"/>
      <c r="BL385" s="582"/>
      <c r="BM385" s="582"/>
      <c r="BN385" s="582"/>
      <c r="BO385" s="582"/>
      <c r="BP385" s="582"/>
      <c r="BQ385" s="710"/>
    </row>
    <row r="386" spans="1:69">
      <c r="A386" s="582"/>
      <c r="B386" s="582"/>
      <c r="C386" s="582"/>
      <c r="D386" s="582"/>
      <c r="E386" s="582"/>
      <c r="F386" s="582"/>
      <c r="G386" s="582"/>
      <c r="H386" s="582"/>
      <c r="I386" s="582"/>
      <c r="J386" s="582"/>
      <c r="K386" s="582"/>
      <c r="L386" s="582"/>
      <c r="M386" s="582"/>
      <c r="N386" s="582"/>
      <c r="O386" s="582"/>
      <c r="P386" s="582"/>
      <c r="Q386" s="582"/>
      <c r="R386" s="582"/>
      <c r="S386" s="582"/>
      <c r="T386" s="582"/>
      <c r="U386" s="582"/>
      <c r="V386" s="582"/>
      <c r="W386" s="582"/>
      <c r="X386" s="582"/>
      <c r="Y386" s="582"/>
      <c r="Z386" s="582"/>
      <c r="AA386" s="582"/>
      <c r="AB386" s="582"/>
      <c r="AC386" s="582"/>
      <c r="AD386" s="582"/>
      <c r="AE386" s="582"/>
      <c r="AF386" s="582"/>
      <c r="AG386" s="582"/>
      <c r="AH386" s="582"/>
      <c r="AI386" s="582"/>
      <c r="AJ386" s="582"/>
      <c r="AK386" s="582"/>
      <c r="AL386" s="582"/>
      <c r="AM386" s="582"/>
      <c r="AN386" s="582"/>
      <c r="AO386" s="582"/>
      <c r="AP386" s="582"/>
      <c r="AQ386" s="582"/>
      <c r="AR386" s="582"/>
      <c r="AS386" s="582"/>
      <c r="AT386" s="582"/>
      <c r="AU386" s="582"/>
      <c r="AV386" s="582"/>
      <c r="AW386" s="582"/>
      <c r="AX386" s="582"/>
      <c r="AY386" s="582"/>
      <c r="AZ386" s="582"/>
      <c r="BA386" s="582"/>
      <c r="BB386" s="582"/>
      <c r="BC386" s="582"/>
      <c r="BD386" s="582"/>
      <c r="BE386" s="582"/>
      <c r="BF386" s="582"/>
      <c r="BG386" s="582"/>
      <c r="BH386" s="582"/>
      <c r="BI386" s="582"/>
      <c r="BJ386" s="582"/>
      <c r="BK386" s="582"/>
      <c r="BL386" s="582"/>
      <c r="BM386" s="582"/>
      <c r="BN386" s="582"/>
      <c r="BO386" s="582"/>
      <c r="BP386" s="582"/>
      <c r="BQ386" s="710"/>
    </row>
    <row r="387" spans="1:69">
      <c r="A387" s="582"/>
      <c r="B387" s="582"/>
      <c r="C387" s="582"/>
      <c r="D387" s="582"/>
      <c r="E387" s="582"/>
      <c r="F387" s="582"/>
      <c r="G387" s="582"/>
      <c r="H387" s="582"/>
      <c r="I387" s="582"/>
      <c r="J387" s="582"/>
      <c r="K387" s="582"/>
      <c r="L387" s="582"/>
      <c r="M387" s="582"/>
      <c r="N387" s="582"/>
      <c r="O387" s="582"/>
      <c r="P387" s="582"/>
      <c r="Q387" s="582"/>
      <c r="R387" s="582"/>
      <c r="S387" s="582"/>
      <c r="T387" s="582"/>
      <c r="U387" s="582"/>
      <c r="V387" s="582"/>
      <c r="W387" s="582"/>
      <c r="X387" s="582"/>
      <c r="Y387" s="582"/>
      <c r="Z387" s="582"/>
      <c r="AA387" s="582"/>
      <c r="AB387" s="582"/>
      <c r="AC387" s="582"/>
      <c r="AD387" s="582"/>
      <c r="AE387" s="582"/>
      <c r="AF387" s="582"/>
      <c r="AG387" s="582"/>
      <c r="AH387" s="582"/>
      <c r="AI387" s="582"/>
      <c r="AJ387" s="582"/>
      <c r="AK387" s="582"/>
      <c r="AL387" s="582"/>
      <c r="AM387" s="582"/>
      <c r="AN387" s="582"/>
      <c r="AO387" s="582"/>
      <c r="AP387" s="582"/>
      <c r="AQ387" s="582"/>
      <c r="AR387" s="582"/>
      <c r="AS387" s="582"/>
      <c r="AT387" s="582"/>
      <c r="AU387" s="582"/>
      <c r="AV387" s="582"/>
      <c r="AW387" s="582"/>
      <c r="AX387" s="582"/>
      <c r="AY387" s="582"/>
      <c r="AZ387" s="582"/>
      <c r="BA387" s="582"/>
      <c r="BB387" s="582"/>
      <c r="BC387" s="582"/>
      <c r="BD387" s="582"/>
      <c r="BE387" s="582"/>
      <c r="BF387" s="582"/>
      <c r="BG387" s="582"/>
      <c r="BH387" s="582"/>
      <c r="BI387" s="582"/>
      <c r="BJ387" s="582"/>
      <c r="BK387" s="582"/>
      <c r="BL387" s="582"/>
      <c r="BM387" s="582"/>
      <c r="BN387" s="582"/>
      <c r="BO387" s="582"/>
      <c r="BP387" s="582"/>
      <c r="BQ387" s="710"/>
    </row>
    <row r="388" spans="1:69">
      <c r="A388" s="582"/>
      <c r="B388" s="582"/>
      <c r="C388" s="582"/>
      <c r="D388" s="582"/>
      <c r="E388" s="582"/>
      <c r="F388" s="582"/>
      <c r="G388" s="582"/>
      <c r="H388" s="582"/>
      <c r="I388" s="582"/>
      <c r="J388" s="582"/>
      <c r="K388" s="582"/>
      <c r="L388" s="582"/>
      <c r="M388" s="582"/>
      <c r="N388" s="582"/>
      <c r="O388" s="582"/>
      <c r="P388" s="582"/>
      <c r="Q388" s="582"/>
      <c r="R388" s="582"/>
      <c r="S388" s="582"/>
      <c r="T388" s="582"/>
      <c r="U388" s="582"/>
      <c r="V388" s="582"/>
      <c r="W388" s="582"/>
      <c r="X388" s="582"/>
      <c r="Y388" s="582"/>
      <c r="Z388" s="582"/>
      <c r="AA388" s="582"/>
      <c r="AB388" s="582"/>
      <c r="AC388" s="582"/>
      <c r="AD388" s="582"/>
      <c r="AE388" s="582"/>
      <c r="AF388" s="582"/>
      <c r="AG388" s="582"/>
      <c r="AH388" s="582"/>
      <c r="AI388" s="582"/>
      <c r="AJ388" s="582"/>
      <c r="AK388" s="582"/>
      <c r="AL388" s="582"/>
      <c r="AM388" s="582"/>
      <c r="AN388" s="582"/>
      <c r="AO388" s="582"/>
      <c r="AP388" s="582"/>
      <c r="AQ388" s="582"/>
      <c r="AR388" s="582"/>
      <c r="AS388" s="582"/>
      <c r="AT388" s="582"/>
      <c r="AU388" s="582"/>
      <c r="AV388" s="582"/>
      <c r="AW388" s="582"/>
      <c r="AX388" s="582"/>
      <c r="AY388" s="582"/>
      <c r="AZ388" s="582"/>
      <c r="BA388" s="582"/>
      <c r="BB388" s="582"/>
      <c r="BC388" s="582"/>
      <c r="BD388" s="582"/>
      <c r="BE388" s="582"/>
      <c r="BF388" s="582"/>
      <c r="BG388" s="582"/>
      <c r="BH388" s="582"/>
      <c r="BI388" s="582"/>
      <c r="BJ388" s="582"/>
      <c r="BK388" s="582"/>
      <c r="BL388" s="582"/>
      <c r="BM388" s="582"/>
      <c r="BN388" s="582"/>
      <c r="BO388" s="582"/>
      <c r="BP388" s="582"/>
      <c r="BQ388" s="710"/>
    </row>
    <row r="389" spans="1:69">
      <c r="A389" s="582"/>
      <c r="B389" s="582"/>
      <c r="C389" s="582"/>
      <c r="D389" s="582"/>
      <c r="E389" s="582"/>
      <c r="F389" s="582"/>
      <c r="G389" s="582"/>
      <c r="H389" s="582"/>
      <c r="I389" s="582"/>
      <c r="J389" s="582"/>
      <c r="K389" s="582"/>
      <c r="L389" s="582"/>
      <c r="M389" s="582"/>
      <c r="N389" s="582"/>
      <c r="O389" s="582"/>
      <c r="P389" s="582"/>
      <c r="Q389" s="582"/>
      <c r="R389" s="582"/>
      <c r="S389" s="582"/>
      <c r="T389" s="582"/>
      <c r="U389" s="582"/>
      <c r="V389" s="582"/>
      <c r="W389" s="582"/>
      <c r="X389" s="582"/>
      <c r="Y389" s="582"/>
      <c r="Z389" s="582"/>
      <c r="AA389" s="582"/>
      <c r="AB389" s="582"/>
      <c r="AC389" s="582"/>
      <c r="AD389" s="582"/>
      <c r="AE389" s="582"/>
      <c r="AF389" s="582"/>
      <c r="AG389" s="582"/>
      <c r="AH389" s="582"/>
      <c r="AI389" s="582"/>
      <c r="AJ389" s="582"/>
      <c r="AK389" s="582"/>
      <c r="AL389" s="582"/>
      <c r="AM389" s="582"/>
      <c r="AN389" s="582"/>
      <c r="AO389" s="582"/>
      <c r="AP389" s="582"/>
      <c r="AQ389" s="582"/>
      <c r="AR389" s="582"/>
      <c r="AS389" s="582"/>
      <c r="AT389" s="582"/>
      <c r="AU389" s="582"/>
      <c r="AV389" s="582"/>
      <c r="AW389" s="582"/>
      <c r="AX389" s="582"/>
      <c r="AY389" s="582"/>
      <c r="AZ389" s="582"/>
      <c r="BA389" s="582"/>
      <c r="BB389" s="582"/>
      <c r="BC389" s="582"/>
      <c r="BD389" s="582"/>
      <c r="BE389" s="582"/>
      <c r="BF389" s="582"/>
      <c r="BG389" s="582"/>
      <c r="BH389" s="582"/>
      <c r="BI389" s="582"/>
      <c r="BJ389" s="582"/>
      <c r="BK389" s="582"/>
      <c r="BL389" s="582"/>
      <c r="BM389" s="582"/>
      <c r="BN389" s="582"/>
      <c r="BO389" s="582"/>
      <c r="BP389" s="582"/>
      <c r="BQ389" s="710"/>
    </row>
    <row r="390" spans="1:69">
      <c r="A390" s="582"/>
      <c r="B390" s="582"/>
      <c r="C390" s="582"/>
      <c r="D390" s="582"/>
      <c r="E390" s="582"/>
      <c r="F390" s="582"/>
      <c r="G390" s="582"/>
      <c r="H390" s="582"/>
      <c r="I390" s="582"/>
      <c r="J390" s="582"/>
      <c r="K390" s="582"/>
      <c r="L390" s="582"/>
      <c r="M390" s="582"/>
      <c r="N390" s="582"/>
      <c r="O390" s="582"/>
      <c r="P390" s="582"/>
      <c r="Q390" s="582"/>
      <c r="R390" s="582"/>
      <c r="S390" s="582"/>
      <c r="T390" s="582"/>
      <c r="U390" s="582"/>
      <c r="V390" s="582"/>
      <c r="W390" s="582"/>
      <c r="X390" s="582"/>
      <c r="Y390" s="582"/>
      <c r="Z390" s="582"/>
      <c r="AA390" s="582"/>
      <c r="AB390" s="582"/>
      <c r="AC390" s="582"/>
      <c r="AD390" s="582"/>
      <c r="AE390" s="582"/>
      <c r="AF390" s="582"/>
      <c r="AG390" s="582"/>
      <c r="AH390" s="582"/>
      <c r="AI390" s="582"/>
      <c r="AJ390" s="582"/>
      <c r="AK390" s="582"/>
      <c r="AL390" s="582"/>
      <c r="AM390" s="582"/>
      <c r="AN390" s="582"/>
      <c r="AO390" s="582"/>
      <c r="AP390" s="582"/>
      <c r="AQ390" s="582"/>
      <c r="AR390" s="582"/>
      <c r="AS390" s="582"/>
      <c r="AT390" s="582"/>
      <c r="AU390" s="582"/>
      <c r="AV390" s="582"/>
      <c r="AW390" s="582"/>
      <c r="AX390" s="582"/>
      <c r="AY390" s="582"/>
      <c r="AZ390" s="582"/>
      <c r="BA390" s="582"/>
      <c r="BB390" s="582"/>
      <c r="BC390" s="582"/>
      <c r="BD390" s="582"/>
      <c r="BE390" s="582"/>
      <c r="BF390" s="582"/>
      <c r="BG390" s="582"/>
      <c r="BH390" s="582"/>
      <c r="BI390" s="582"/>
      <c r="BJ390" s="582"/>
      <c r="BK390" s="582"/>
      <c r="BL390" s="582"/>
      <c r="BM390" s="582"/>
      <c r="BN390" s="582"/>
      <c r="BO390" s="582"/>
      <c r="BP390" s="582"/>
      <c r="BQ390" s="710"/>
    </row>
    <row r="391" spans="1:69">
      <c r="A391" s="582"/>
      <c r="B391" s="582"/>
      <c r="C391" s="582"/>
      <c r="D391" s="582"/>
      <c r="E391" s="582"/>
      <c r="F391" s="582"/>
      <c r="G391" s="582"/>
      <c r="H391" s="582"/>
      <c r="I391" s="582"/>
      <c r="J391" s="582"/>
      <c r="K391" s="582"/>
      <c r="L391" s="582"/>
      <c r="M391" s="582"/>
      <c r="N391" s="582"/>
      <c r="O391" s="582"/>
      <c r="P391" s="582"/>
      <c r="Q391" s="582"/>
      <c r="R391" s="582"/>
      <c r="S391" s="582"/>
      <c r="T391" s="582"/>
      <c r="U391" s="582"/>
      <c r="V391" s="582"/>
      <c r="W391" s="582"/>
      <c r="X391" s="582"/>
      <c r="Y391" s="582"/>
      <c r="Z391" s="582"/>
      <c r="AA391" s="582"/>
      <c r="AB391" s="582"/>
      <c r="AC391" s="582"/>
      <c r="AD391" s="582"/>
      <c r="AE391" s="582"/>
      <c r="AF391" s="582"/>
      <c r="AG391" s="582"/>
      <c r="AH391" s="582"/>
      <c r="AI391" s="582"/>
      <c r="AJ391" s="582"/>
      <c r="AK391" s="582"/>
      <c r="AL391" s="582"/>
      <c r="AM391" s="582"/>
      <c r="AN391" s="582"/>
      <c r="AO391" s="582"/>
      <c r="AP391" s="582"/>
      <c r="AQ391" s="582"/>
      <c r="AR391" s="582"/>
      <c r="AS391" s="582"/>
      <c r="AT391" s="582"/>
      <c r="AU391" s="582"/>
      <c r="AV391" s="582"/>
      <c r="AW391" s="582"/>
      <c r="AX391" s="582"/>
      <c r="AY391" s="582"/>
      <c r="AZ391" s="582"/>
      <c r="BA391" s="582"/>
      <c r="BB391" s="582"/>
      <c r="BC391" s="582"/>
      <c r="BD391" s="582"/>
      <c r="BE391" s="582"/>
      <c r="BF391" s="582"/>
      <c r="BG391" s="582"/>
      <c r="BH391" s="582"/>
      <c r="BI391" s="582"/>
      <c r="BJ391" s="582"/>
      <c r="BK391" s="582"/>
      <c r="BL391" s="582"/>
      <c r="BM391" s="582"/>
      <c r="BN391" s="582"/>
      <c r="BO391" s="582"/>
      <c r="BP391" s="582"/>
      <c r="BQ391" s="710"/>
    </row>
    <row r="392" spans="1:69">
      <c r="A392" s="582"/>
      <c r="B392" s="582"/>
      <c r="C392" s="582"/>
      <c r="D392" s="582"/>
      <c r="E392" s="582"/>
      <c r="F392" s="582"/>
      <c r="G392" s="582"/>
      <c r="H392" s="582"/>
      <c r="I392" s="582"/>
      <c r="J392" s="582"/>
      <c r="K392" s="582"/>
      <c r="L392" s="582"/>
      <c r="M392" s="582"/>
      <c r="N392" s="582"/>
      <c r="O392" s="582"/>
      <c r="P392" s="582"/>
      <c r="Q392" s="582"/>
      <c r="R392" s="582"/>
      <c r="S392" s="582"/>
      <c r="T392" s="582"/>
      <c r="U392" s="582"/>
      <c r="V392" s="582"/>
      <c r="W392" s="582"/>
      <c r="X392" s="582"/>
      <c r="Y392" s="582"/>
      <c r="Z392" s="582"/>
      <c r="AA392" s="582"/>
      <c r="AB392" s="582"/>
      <c r="AC392" s="582"/>
      <c r="AD392" s="582"/>
      <c r="AE392" s="582"/>
      <c r="AF392" s="582"/>
      <c r="AG392" s="582"/>
      <c r="AH392" s="582"/>
      <c r="AI392" s="582"/>
      <c r="AJ392" s="582"/>
      <c r="AK392" s="582"/>
      <c r="AL392" s="582"/>
      <c r="AM392" s="582"/>
      <c r="AN392" s="582"/>
      <c r="AO392" s="582"/>
      <c r="AP392" s="582"/>
      <c r="AQ392" s="582"/>
      <c r="AR392" s="582"/>
      <c r="AS392" s="582"/>
      <c r="AT392" s="582"/>
      <c r="AU392" s="582"/>
      <c r="AV392" s="582"/>
      <c r="AW392" s="582"/>
      <c r="AX392" s="582"/>
      <c r="AY392" s="582"/>
      <c r="AZ392" s="582"/>
      <c r="BA392" s="582"/>
      <c r="BB392" s="582"/>
      <c r="BC392" s="582"/>
      <c r="BD392" s="582"/>
      <c r="BE392" s="582"/>
      <c r="BF392" s="582"/>
      <c r="BG392" s="582"/>
      <c r="BH392" s="582"/>
      <c r="BI392" s="582"/>
      <c r="BJ392" s="582"/>
      <c r="BK392" s="582"/>
      <c r="BL392" s="582"/>
      <c r="BM392" s="582"/>
      <c r="BN392" s="582"/>
      <c r="BO392" s="582"/>
      <c r="BP392" s="582"/>
      <c r="BQ392" s="710"/>
    </row>
    <row r="393" spans="1:69">
      <c r="A393" s="582"/>
      <c r="B393" s="582"/>
      <c r="C393" s="582"/>
      <c r="D393" s="582"/>
      <c r="E393" s="582"/>
      <c r="F393" s="582"/>
      <c r="G393" s="582"/>
      <c r="H393" s="582"/>
      <c r="I393" s="582"/>
      <c r="J393" s="582"/>
      <c r="K393" s="582"/>
      <c r="L393" s="582"/>
      <c r="M393" s="582"/>
      <c r="N393" s="582"/>
      <c r="O393" s="582"/>
      <c r="P393" s="582"/>
      <c r="Q393" s="582"/>
      <c r="R393" s="582"/>
      <c r="S393" s="582"/>
      <c r="T393" s="582"/>
      <c r="U393" s="582"/>
      <c r="V393" s="582"/>
      <c r="W393" s="582"/>
      <c r="X393" s="582"/>
      <c r="Y393" s="582"/>
      <c r="Z393" s="582"/>
      <c r="AA393" s="582"/>
      <c r="AB393" s="582"/>
      <c r="AC393" s="582"/>
      <c r="AD393" s="582"/>
      <c r="AE393" s="582"/>
      <c r="AF393" s="582"/>
      <c r="AG393" s="582"/>
      <c r="AH393" s="582"/>
      <c r="AI393" s="582"/>
      <c r="AJ393" s="582"/>
      <c r="AK393" s="582"/>
      <c r="AL393" s="582"/>
      <c r="AM393" s="582"/>
      <c r="AN393" s="582"/>
      <c r="AO393" s="582"/>
      <c r="AP393" s="582"/>
      <c r="AQ393" s="582"/>
      <c r="AR393" s="582"/>
      <c r="AS393" s="582"/>
      <c r="AT393" s="582"/>
      <c r="AU393" s="582"/>
      <c r="AV393" s="582"/>
      <c r="AW393" s="582"/>
      <c r="AX393" s="582"/>
      <c r="AY393" s="582"/>
      <c r="AZ393" s="582"/>
      <c r="BA393" s="582"/>
      <c r="BB393" s="582"/>
      <c r="BC393" s="582"/>
      <c r="BD393" s="582"/>
      <c r="BE393" s="582"/>
      <c r="BF393" s="582"/>
      <c r="BG393" s="582"/>
      <c r="BH393" s="582"/>
      <c r="BI393" s="582"/>
      <c r="BJ393" s="582"/>
      <c r="BK393" s="582"/>
      <c r="BL393" s="582"/>
      <c r="BM393" s="582"/>
      <c r="BN393" s="582"/>
      <c r="BO393" s="582"/>
      <c r="BP393" s="582"/>
      <c r="BQ393" s="710"/>
    </row>
    <row r="394" spans="1:69">
      <c r="A394" s="582"/>
      <c r="B394" s="582"/>
      <c r="C394" s="582"/>
      <c r="D394" s="582"/>
      <c r="E394" s="582"/>
      <c r="F394" s="582"/>
      <c r="G394" s="582"/>
      <c r="H394" s="582"/>
      <c r="I394" s="582"/>
      <c r="J394" s="582"/>
      <c r="K394" s="582"/>
      <c r="L394" s="582"/>
      <c r="M394" s="582"/>
      <c r="N394" s="582"/>
      <c r="O394" s="582"/>
      <c r="P394" s="582"/>
      <c r="Q394" s="582"/>
      <c r="R394" s="582"/>
      <c r="S394" s="582"/>
      <c r="T394" s="582"/>
      <c r="U394" s="582"/>
      <c r="V394" s="582"/>
      <c r="W394" s="582"/>
      <c r="X394" s="582"/>
      <c r="Y394" s="582"/>
      <c r="Z394" s="582"/>
      <c r="AA394" s="582"/>
      <c r="AB394" s="582"/>
      <c r="AC394" s="582"/>
      <c r="AD394" s="582"/>
      <c r="AE394" s="582"/>
      <c r="AF394" s="582"/>
      <c r="AG394" s="582"/>
      <c r="AH394" s="582"/>
      <c r="AI394" s="582"/>
      <c r="AJ394" s="582"/>
      <c r="AK394" s="582"/>
      <c r="AL394" s="582"/>
      <c r="AM394" s="582"/>
      <c r="AN394" s="582"/>
      <c r="AO394" s="582"/>
      <c r="AP394" s="582"/>
      <c r="AQ394" s="582"/>
      <c r="AR394" s="582"/>
      <c r="AS394" s="582"/>
      <c r="AT394" s="582"/>
      <c r="AU394" s="582"/>
      <c r="AV394" s="582"/>
      <c r="AW394" s="582"/>
      <c r="AX394" s="582"/>
      <c r="AY394" s="582"/>
      <c r="AZ394" s="582"/>
      <c r="BA394" s="582"/>
      <c r="BB394" s="582"/>
      <c r="BC394" s="582"/>
      <c r="BD394" s="582"/>
      <c r="BE394" s="582"/>
      <c r="BF394" s="582"/>
      <c r="BG394" s="582"/>
      <c r="BH394" s="582"/>
      <c r="BI394" s="582"/>
      <c r="BJ394" s="582"/>
      <c r="BK394" s="582"/>
      <c r="BL394" s="582"/>
      <c r="BM394" s="582"/>
      <c r="BN394" s="582"/>
      <c r="BO394" s="582"/>
      <c r="BP394" s="582"/>
      <c r="BQ394" s="710"/>
    </row>
    <row r="395" spans="1:69">
      <c r="A395" s="582"/>
      <c r="B395" s="582"/>
      <c r="C395" s="582"/>
      <c r="D395" s="582"/>
      <c r="E395" s="582"/>
      <c r="F395" s="582"/>
      <c r="G395" s="582"/>
      <c r="H395" s="582"/>
      <c r="I395" s="582"/>
      <c r="J395" s="582"/>
      <c r="K395" s="582"/>
      <c r="L395" s="582"/>
      <c r="M395" s="582"/>
      <c r="N395" s="582"/>
      <c r="O395" s="582"/>
      <c r="P395" s="582"/>
      <c r="Q395" s="582"/>
      <c r="R395" s="582"/>
      <c r="S395" s="582"/>
      <c r="T395" s="582"/>
      <c r="U395" s="582"/>
      <c r="V395" s="582"/>
      <c r="W395" s="582"/>
      <c r="X395" s="582"/>
      <c r="Y395" s="582"/>
      <c r="Z395" s="582"/>
      <c r="AA395" s="582"/>
      <c r="AB395" s="582"/>
      <c r="AC395" s="582"/>
      <c r="AD395" s="582"/>
      <c r="AE395" s="582"/>
      <c r="AF395" s="582"/>
      <c r="AG395" s="582"/>
      <c r="AH395" s="582"/>
      <c r="AI395" s="582"/>
      <c r="AJ395" s="582"/>
      <c r="AK395" s="582"/>
      <c r="AL395" s="582"/>
      <c r="AM395" s="582"/>
      <c r="AN395" s="582"/>
      <c r="AO395" s="582"/>
      <c r="AP395" s="582"/>
      <c r="AQ395" s="582"/>
      <c r="AR395" s="582"/>
      <c r="AS395" s="582"/>
      <c r="AT395" s="582"/>
      <c r="AU395" s="582"/>
      <c r="AV395" s="582"/>
      <c r="AW395" s="582"/>
      <c r="AX395" s="582"/>
      <c r="AY395" s="582"/>
      <c r="AZ395" s="582"/>
      <c r="BA395" s="582"/>
      <c r="BB395" s="582"/>
      <c r="BC395" s="582"/>
      <c r="BD395" s="582"/>
      <c r="BE395" s="582"/>
      <c r="BF395" s="582"/>
      <c r="BG395" s="582"/>
      <c r="BH395" s="582"/>
      <c r="BI395" s="582"/>
      <c r="BJ395" s="582"/>
      <c r="BK395" s="582"/>
      <c r="BL395" s="582"/>
      <c r="BM395" s="582"/>
      <c r="BN395" s="582"/>
      <c r="BO395" s="582"/>
      <c r="BP395" s="582"/>
      <c r="BQ395" s="710"/>
    </row>
    <row r="396" spans="1:69">
      <c r="A396" s="582"/>
      <c r="B396" s="582"/>
      <c r="C396" s="582"/>
      <c r="D396" s="582"/>
      <c r="E396" s="582"/>
      <c r="F396" s="582"/>
      <c r="G396" s="582"/>
      <c r="H396" s="582"/>
      <c r="I396" s="582"/>
      <c r="J396" s="582"/>
      <c r="K396" s="582"/>
      <c r="L396" s="582"/>
      <c r="M396" s="582"/>
      <c r="N396" s="582"/>
      <c r="O396" s="582"/>
      <c r="P396" s="582"/>
      <c r="Q396" s="582"/>
      <c r="R396" s="582"/>
      <c r="S396" s="582"/>
      <c r="T396" s="582"/>
      <c r="U396" s="582"/>
      <c r="V396" s="582"/>
      <c r="W396" s="582"/>
      <c r="X396" s="582"/>
      <c r="Y396" s="582"/>
      <c r="Z396" s="582"/>
      <c r="AA396" s="582"/>
      <c r="AB396" s="582"/>
      <c r="AC396" s="582"/>
      <c r="AD396" s="582"/>
      <c r="AE396" s="582"/>
      <c r="AF396" s="582"/>
      <c r="AG396" s="582"/>
      <c r="AH396" s="582"/>
      <c r="AI396" s="582"/>
      <c r="AJ396" s="582"/>
      <c r="AK396" s="582"/>
      <c r="AL396" s="582"/>
      <c r="AM396" s="582"/>
      <c r="AN396" s="582"/>
      <c r="AO396" s="582"/>
      <c r="AP396" s="582"/>
      <c r="AQ396" s="582"/>
      <c r="AR396" s="582"/>
      <c r="AS396" s="582"/>
      <c r="AT396" s="582"/>
      <c r="AU396" s="582"/>
      <c r="AV396" s="582"/>
      <c r="AW396" s="582"/>
      <c r="AX396" s="582"/>
      <c r="AY396" s="582"/>
      <c r="AZ396" s="582"/>
      <c r="BA396" s="582"/>
      <c r="BB396" s="582"/>
      <c r="BC396" s="582"/>
      <c r="BD396" s="582"/>
      <c r="BE396" s="582"/>
      <c r="BF396" s="582"/>
      <c r="BG396" s="582"/>
      <c r="BH396" s="582"/>
      <c r="BI396" s="582"/>
      <c r="BJ396" s="582"/>
      <c r="BK396" s="582"/>
      <c r="BL396" s="582"/>
      <c r="BM396" s="582"/>
      <c r="BN396" s="582"/>
      <c r="BO396" s="582"/>
      <c r="BP396" s="582"/>
      <c r="BQ396" s="710"/>
    </row>
    <row r="397" spans="1:69">
      <c r="A397" s="582"/>
      <c r="B397" s="582"/>
      <c r="C397" s="582"/>
      <c r="D397" s="582"/>
      <c r="E397" s="582"/>
      <c r="F397" s="582"/>
      <c r="G397" s="582"/>
      <c r="H397" s="582"/>
      <c r="I397" s="582"/>
      <c r="J397" s="582"/>
      <c r="K397" s="582"/>
      <c r="L397" s="582"/>
      <c r="M397" s="582"/>
      <c r="N397" s="582"/>
      <c r="O397" s="582"/>
      <c r="P397" s="582"/>
      <c r="Q397" s="582"/>
      <c r="R397" s="582"/>
      <c r="S397" s="582"/>
      <c r="T397" s="582"/>
      <c r="U397" s="582"/>
      <c r="V397" s="582"/>
      <c r="W397" s="582"/>
      <c r="X397" s="582"/>
      <c r="Y397" s="582"/>
      <c r="Z397" s="582"/>
      <c r="AA397" s="582"/>
      <c r="AB397" s="582"/>
      <c r="AC397" s="582"/>
      <c r="AD397" s="582"/>
      <c r="AE397" s="582"/>
      <c r="AF397" s="582"/>
      <c r="AG397" s="582"/>
      <c r="AH397" s="582"/>
      <c r="AI397" s="582"/>
      <c r="AJ397" s="582"/>
      <c r="AK397" s="582"/>
      <c r="AL397" s="582"/>
      <c r="AM397" s="582"/>
      <c r="AN397" s="582"/>
      <c r="AO397" s="582"/>
      <c r="AP397" s="582"/>
      <c r="AQ397" s="582"/>
      <c r="AR397" s="582"/>
      <c r="AS397" s="582"/>
      <c r="AT397" s="582"/>
      <c r="AU397" s="582"/>
      <c r="AV397" s="582"/>
      <c r="AW397" s="582"/>
      <c r="AX397" s="582"/>
      <c r="AY397" s="582"/>
      <c r="AZ397" s="582"/>
      <c r="BA397" s="582"/>
      <c r="BB397" s="582"/>
      <c r="BC397" s="582"/>
      <c r="BD397" s="582"/>
      <c r="BE397" s="582"/>
      <c r="BF397" s="582"/>
      <c r="BG397" s="582"/>
      <c r="BH397" s="582"/>
      <c r="BI397" s="582"/>
      <c r="BJ397" s="582"/>
      <c r="BK397" s="582"/>
      <c r="BL397" s="582"/>
      <c r="BM397" s="582"/>
      <c r="BN397" s="582"/>
      <c r="BO397" s="582"/>
      <c r="BP397" s="582"/>
      <c r="BQ397" s="710"/>
    </row>
    <row r="398" spans="1:69">
      <c r="A398" s="582"/>
      <c r="B398" s="582"/>
      <c r="C398" s="582"/>
      <c r="D398" s="582"/>
      <c r="E398" s="582"/>
      <c r="F398" s="582"/>
      <c r="G398" s="582"/>
      <c r="H398" s="582"/>
      <c r="I398" s="582"/>
      <c r="J398" s="582"/>
      <c r="K398" s="582"/>
      <c r="L398" s="582"/>
      <c r="M398" s="582"/>
      <c r="N398" s="582"/>
      <c r="O398" s="582"/>
      <c r="P398" s="582"/>
      <c r="Q398" s="582"/>
      <c r="R398" s="582"/>
      <c r="S398" s="582"/>
      <c r="T398" s="582"/>
      <c r="U398" s="582"/>
      <c r="V398" s="582"/>
      <c r="W398" s="582"/>
      <c r="X398" s="582"/>
      <c r="Y398" s="582"/>
      <c r="Z398" s="582"/>
      <c r="AA398" s="582"/>
      <c r="AB398" s="582"/>
      <c r="AC398" s="582"/>
      <c r="AD398" s="582"/>
      <c r="AE398" s="582"/>
      <c r="AF398" s="582"/>
      <c r="AG398" s="582"/>
      <c r="AH398" s="582"/>
      <c r="AI398" s="582"/>
      <c r="AJ398" s="582"/>
      <c r="AK398" s="582"/>
      <c r="AL398" s="582"/>
      <c r="AM398" s="582"/>
      <c r="AN398" s="582"/>
      <c r="AO398" s="582"/>
      <c r="AP398" s="582"/>
      <c r="AQ398" s="582"/>
      <c r="AR398" s="582"/>
      <c r="AS398" s="582"/>
      <c r="AT398" s="582"/>
      <c r="AU398" s="582"/>
      <c r="AV398" s="582"/>
      <c r="AW398" s="582"/>
      <c r="AX398" s="582"/>
      <c r="AY398" s="582"/>
      <c r="AZ398" s="582"/>
      <c r="BA398" s="582"/>
      <c r="BB398" s="582"/>
      <c r="BC398" s="582"/>
      <c r="BD398" s="582"/>
      <c r="BE398" s="582"/>
      <c r="BF398" s="582"/>
      <c r="BG398" s="582"/>
      <c r="BH398" s="582"/>
      <c r="BI398" s="582"/>
      <c r="BJ398" s="582"/>
      <c r="BK398" s="582"/>
      <c r="BL398" s="582"/>
      <c r="BM398" s="582"/>
      <c r="BN398" s="582"/>
      <c r="BO398" s="582"/>
      <c r="BP398" s="582"/>
      <c r="BQ398" s="710"/>
    </row>
    <row r="399" spans="1:69">
      <c r="A399" s="582"/>
      <c r="B399" s="582"/>
      <c r="C399" s="582"/>
      <c r="D399" s="582"/>
      <c r="E399" s="582"/>
      <c r="F399" s="582"/>
      <c r="G399" s="582"/>
      <c r="H399" s="582"/>
      <c r="I399" s="582"/>
      <c r="J399" s="582"/>
      <c r="K399" s="582"/>
      <c r="L399" s="582"/>
      <c r="M399" s="582"/>
      <c r="N399" s="582"/>
      <c r="O399" s="582"/>
      <c r="P399" s="582"/>
      <c r="Q399" s="582"/>
      <c r="R399" s="582"/>
      <c r="S399" s="582"/>
      <c r="T399" s="582"/>
      <c r="U399" s="582"/>
      <c r="V399" s="582"/>
      <c r="W399" s="582"/>
      <c r="X399" s="582"/>
      <c r="Y399" s="582"/>
      <c r="Z399" s="582"/>
      <c r="AA399" s="582"/>
      <c r="AB399" s="582"/>
      <c r="AC399" s="582"/>
      <c r="AD399" s="582"/>
      <c r="AE399" s="582"/>
      <c r="AF399" s="582"/>
      <c r="AG399" s="582"/>
      <c r="AH399" s="582"/>
      <c r="AI399" s="582"/>
      <c r="AJ399" s="582"/>
      <c r="AK399" s="582"/>
      <c r="AL399" s="582"/>
      <c r="AM399" s="582"/>
      <c r="AN399" s="582"/>
      <c r="AO399" s="582"/>
      <c r="AP399" s="582"/>
      <c r="AQ399" s="582"/>
      <c r="AR399" s="582"/>
      <c r="AS399" s="582"/>
      <c r="AT399" s="582"/>
      <c r="AU399" s="582"/>
      <c r="AV399" s="582"/>
      <c r="AW399" s="582"/>
      <c r="AX399" s="582"/>
      <c r="AY399" s="582"/>
      <c r="AZ399" s="582"/>
      <c r="BA399" s="582"/>
      <c r="BB399" s="582"/>
      <c r="BC399" s="582"/>
      <c r="BD399" s="582"/>
      <c r="BE399" s="582"/>
      <c r="BF399" s="582"/>
      <c r="BG399" s="582"/>
      <c r="BH399" s="582"/>
      <c r="BI399" s="582"/>
      <c r="BJ399" s="582"/>
      <c r="BK399" s="582"/>
      <c r="BL399" s="582"/>
      <c r="BM399" s="582"/>
      <c r="BN399" s="582"/>
      <c r="BO399" s="582"/>
      <c r="BP399" s="582"/>
      <c r="BQ399" s="710"/>
    </row>
    <row r="400" spans="1:69">
      <c r="A400" s="582"/>
      <c r="B400" s="582"/>
      <c r="C400" s="582"/>
      <c r="D400" s="582"/>
      <c r="E400" s="582"/>
      <c r="F400" s="582"/>
      <c r="G400" s="582"/>
      <c r="H400" s="582"/>
      <c r="I400" s="582"/>
      <c r="J400" s="582"/>
      <c r="K400" s="582"/>
      <c r="L400" s="582"/>
      <c r="M400" s="582"/>
      <c r="N400" s="582"/>
      <c r="O400" s="582"/>
      <c r="P400" s="582"/>
      <c r="Q400" s="582"/>
      <c r="R400" s="582"/>
      <c r="S400" s="582"/>
      <c r="T400" s="582"/>
      <c r="U400" s="582"/>
      <c r="V400" s="582"/>
      <c r="W400" s="582"/>
      <c r="X400" s="582"/>
      <c r="Y400" s="582"/>
      <c r="Z400" s="582"/>
      <c r="AA400" s="582"/>
      <c r="AB400" s="582"/>
      <c r="AC400" s="582"/>
      <c r="AD400" s="582"/>
      <c r="AE400" s="582"/>
      <c r="AF400" s="582"/>
      <c r="AG400" s="582"/>
      <c r="AH400" s="582"/>
      <c r="AI400" s="582"/>
      <c r="AJ400" s="582"/>
      <c r="AK400" s="582"/>
      <c r="AL400" s="582"/>
      <c r="AM400" s="582"/>
      <c r="AN400" s="582"/>
      <c r="AO400" s="582"/>
      <c r="AP400" s="582"/>
      <c r="AQ400" s="582"/>
      <c r="AR400" s="582"/>
      <c r="AS400" s="582"/>
      <c r="AT400" s="582"/>
      <c r="AU400" s="582"/>
      <c r="AV400" s="582"/>
      <c r="AW400" s="582"/>
      <c r="AX400" s="582"/>
      <c r="AY400" s="582"/>
      <c r="AZ400" s="582"/>
      <c r="BA400" s="582"/>
      <c r="BB400" s="582"/>
      <c r="BC400" s="582"/>
      <c r="BD400" s="582"/>
      <c r="BE400" s="582"/>
      <c r="BF400" s="582"/>
      <c r="BG400" s="582"/>
      <c r="BH400" s="582"/>
      <c r="BI400" s="582"/>
      <c r="BJ400" s="582"/>
      <c r="BK400" s="582"/>
      <c r="BL400" s="582"/>
      <c r="BM400" s="582"/>
      <c r="BN400" s="582"/>
      <c r="BO400" s="582"/>
      <c r="BP400" s="582"/>
      <c r="BQ400" s="710"/>
    </row>
    <row r="401" spans="1:69">
      <c r="A401" s="582"/>
      <c r="B401" s="582"/>
      <c r="C401" s="582"/>
      <c r="D401" s="582"/>
      <c r="E401" s="582"/>
      <c r="F401" s="582"/>
      <c r="G401" s="582"/>
      <c r="H401" s="582"/>
      <c r="I401" s="582"/>
      <c r="J401" s="582"/>
      <c r="K401" s="582"/>
      <c r="L401" s="582"/>
      <c r="M401" s="582"/>
      <c r="N401" s="582"/>
      <c r="O401" s="582"/>
      <c r="P401" s="582"/>
      <c r="Q401" s="582"/>
      <c r="R401" s="582"/>
      <c r="S401" s="582"/>
      <c r="T401" s="582"/>
      <c r="U401" s="582"/>
      <c r="V401" s="582"/>
      <c r="W401" s="582"/>
      <c r="X401" s="582"/>
      <c r="Y401" s="582"/>
      <c r="Z401" s="582"/>
      <c r="AA401" s="582"/>
      <c r="AB401" s="582"/>
      <c r="AC401" s="582"/>
      <c r="AD401" s="582"/>
      <c r="AE401" s="582"/>
      <c r="AF401" s="582"/>
      <c r="AG401" s="582"/>
      <c r="AH401" s="582"/>
      <c r="AI401" s="582"/>
      <c r="AJ401" s="582"/>
      <c r="AK401" s="582"/>
      <c r="AL401" s="582"/>
      <c r="AM401" s="582"/>
      <c r="AN401" s="582"/>
      <c r="AO401" s="582"/>
      <c r="AP401" s="582"/>
      <c r="AQ401" s="582"/>
      <c r="AR401" s="582"/>
      <c r="AS401" s="582"/>
      <c r="AT401" s="582"/>
      <c r="AU401" s="582"/>
      <c r="AV401" s="582"/>
      <c r="AW401" s="582"/>
      <c r="AX401" s="582"/>
      <c r="AY401" s="582"/>
      <c r="AZ401" s="582"/>
      <c r="BA401" s="582"/>
      <c r="BB401" s="582"/>
      <c r="BC401" s="582"/>
      <c r="BD401" s="582"/>
      <c r="BE401" s="582"/>
      <c r="BF401" s="582"/>
      <c r="BG401" s="582"/>
      <c r="BH401" s="582"/>
      <c r="BI401" s="582"/>
      <c r="BJ401" s="582"/>
      <c r="BK401" s="582"/>
      <c r="BL401" s="582"/>
      <c r="BM401" s="582"/>
      <c r="BN401" s="582"/>
      <c r="BO401" s="582"/>
      <c r="BP401" s="582"/>
      <c r="BQ401" s="710"/>
    </row>
    <row r="402" spans="1:69">
      <c r="A402" s="582"/>
      <c r="B402" s="582"/>
      <c r="C402" s="582"/>
      <c r="D402" s="582"/>
      <c r="E402" s="582"/>
      <c r="F402" s="582"/>
      <c r="G402" s="582"/>
      <c r="H402" s="582"/>
      <c r="I402" s="582"/>
      <c r="J402" s="582"/>
      <c r="K402" s="582"/>
      <c r="L402" s="582"/>
      <c r="M402" s="582"/>
      <c r="N402" s="582"/>
      <c r="O402" s="582"/>
      <c r="P402" s="582"/>
      <c r="Q402" s="582"/>
      <c r="R402" s="582"/>
      <c r="S402" s="582"/>
      <c r="T402" s="582"/>
      <c r="U402" s="582"/>
      <c r="V402" s="582"/>
      <c r="W402" s="582"/>
      <c r="X402" s="582"/>
      <c r="Y402" s="582"/>
      <c r="Z402" s="582"/>
      <c r="AA402" s="582"/>
      <c r="AB402" s="582"/>
      <c r="AC402" s="582"/>
      <c r="AD402" s="582"/>
      <c r="AE402" s="582"/>
      <c r="AF402" s="582"/>
      <c r="AG402" s="582"/>
      <c r="AH402" s="582"/>
      <c r="AI402" s="582"/>
      <c r="AJ402" s="582"/>
      <c r="AK402" s="582"/>
      <c r="AL402" s="582"/>
      <c r="AM402" s="582"/>
      <c r="AN402" s="582"/>
      <c r="AO402" s="582"/>
      <c r="AP402" s="582"/>
      <c r="AQ402" s="582"/>
      <c r="AR402" s="582"/>
      <c r="AS402" s="582"/>
      <c r="AT402" s="582"/>
      <c r="AU402" s="582"/>
      <c r="AV402" s="582"/>
      <c r="AW402" s="582"/>
      <c r="AX402" s="582"/>
      <c r="AY402" s="582"/>
      <c r="AZ402" s="582"/>
      <c r="BA402" s="582"/>
      <c r="BB402" s="582"/>
      <c r="BC402" s="582"/>
      <c r="BD402" s="582"/>
      <c r="BE402" s="582"/>
      <c r="BF402" s="582"/>
      <c r="BG402" s="582"/>
      <c r="BH402" s="582"/>
      <c r="BI402" s="582"/>
      <c r="BJ402" s="582"/>
      <c r="BK402" s="582"/>
      <c r="BL402" s="582"/>
      <c r="BM402" s="582"/>
      <c r="BN402" s="582"/>
      <c r="BO402" s="582"/>
      <c r="BP402" s="582"/>
      <c r="BQ402" s="710"/>
    </row>
    <row r="403" spans="1:69">
      <c r="A403" s="582"/>
      <c r="B403" s="582"/>
      <c r="C403" s="582"/>
      <c r="D403" s="582"/>
      <c r="E403" s="582"/>
      <c r="F403" s="582"/>
      <c r="G403" s="582"/>
      <c r="H403" s="582"/>
      <c r="I403" s="582"/>
      <c r="J403" s="582"/>
      <c r="K403" s="582"/>
      <c r="L403" s="582"/>
      <c r="M403" s="582"/>
      <c r="N403" s="582"/>
      <c r="O403" s="582"/>
      <c r="P403" s="582"/>
      <c r="Q403" s="582"/>
      <c r="R403" s="582"/>
      <c r="S403" s="582"/>
      <c r="T403" s="582"/>
      <c r="U403" s="582"/>
      <c r="V403" s="582"/>
      <c r="W403" s="582"/>
      <c r="X403" s="582"/>
      <c r="Y403" s="582"/>
      <c r="Z403" s="582"/>
      <c r="AA403" s="582"/>
      <c r="AB403" s="582"/>
      <c r="AC403" s="582"/>
      <c r="AD403" s="582"/>
      <c r="AE403" s="582"/>
      <c r="AF403" s="582"/>
      <c r="AG403" s="582"/>
      <c r="AH403" s="582"/>
      <c r="AI403" s="582"/>
      <c r="AJ403" s="582"/>
      <c r="AK403" s="582"/>
      <c r="AL403" s="582"/>
      <c r="AM403" s="582"/>
      <c r="AN403" s="582"/>
      <c r="AO403" s="582"/>
      <c r="AP403" s="582"/>
      <c r="AQ403" s="582"/>
      <c r="AR403" s="582"/>
      <c r="AS403" s="582"/>
      <c r="AT403" s="582"/>
      <c r="AU403" s="582"/>
      <c r="AV403" s="582"/>
      <c r="AW403" s="582"/>
      <c r="AX403" s="582"/>
      <c r="AY403" s="582"/>
      <c r="AZ403" s="582"/>
      <c r="BA403" s="582"/>
      <c r="BB403" s="582"/>
      <c r="BC403" s="582"/>
      <c r="BD403" s="582"/>
      <c r="BE403" s="582"/>
      <c r="BF403" s="582"/>
      <c r="BG403" s="582"/>
      <c r="BH403" s="582"/>
      <c r="BI403" s="582"/>
      <c r="BJ403" s="582"/>
      <c r="BK403" s="582"/>
      <c r="BL403" s="582"/>
      <c r="BM403" s="582"/>
      <c r="BN403" s="582"/>
      <c r="BO403" s="582"/>
      <c r="BP403" s="582"/>
      <c r="BQ403" s="710"/>
    </row>
    <row r="404" spans="1:69">
      <c r="A404" s="582"/>
      <c r="B404" s="582"/>
      <c r="C404" s="582"/>
      <c r="D404" s="582"/>
      <c r="E404" s="582"/>
      <c r="F404" s="582"/>
      <c r="G404" s="582"/>
      <c r="H404" s="582"/>
      <c r="I404" s="582"/>
      <c r="J404" s="582"/>
      <c r="K404" s="582"/>
      <c r="L404" s="582"/>
      <c r="M404" s="582"/>
      <c r="N404" s="582"/>
      <c r="O404" s="582"/>
      <c r="P404" s="582"/>
      <c r="Q404" s="582"/>
      <c r="R404" s="582"/>
      <c r="S404" s="582"/>
      <c r="T404" s="582"/>
      <c r="U404" s="582"/>
      <c r="V404" s="582"/>
      <c r="W404" s="582"/>
      <c r="X404" s="582"/>
      <c r="Y404" s="582"/>
      <c r="Z404" s="582"/>
      <c r="AA404" s="582"/>
      <c r="AB404" s="582"/>
      <c r="AC404" s="582"/>
      <c r="AD404" s="582"/>
      <c r="AE404" s="582"/>
      <c r="AF404" s="582"/>
      <c r="AG404" s="582"/>
      <c r="AH404" s="582"/>
      <c r="AI404" s="582"/>
      <c r="AJ404" s="582"/>
      <c r="AK404" s="582"/>
      <c r="AL404" s="582"/>
      <c r="AM404" s="582"/>
      <c r="AN404" s="582"/>
      <c r="AO404" s="582"/>
      <c r="AP404" s="582"/>
      <c r="AQ404" s="582"/>
      <c r="AR404" s="582"/>
      <c r="AS404" s="582"/>
      <c r="AT404" s="582"/>
      <c r="AU404" s="582"/>
      <c r="AV404" s="582"/>
      <c r="AW404" s="582"/>
      <c r="AX404" s="582"/>
      <c r="AY404" s="582"/>
      <c r="AZ404" s="582"/>
      <c r="BA404" s="582"/>
      <c r="BB404" s="582"/>
      <c r="BC404" s="582"/>
      <c r="BD404" s="582"/>
      <c r="BE404" s="582"/>
      <c r="BF404" s="582"/>
      <c r="BG404" s="582"/>
      <c r="BH404" s="582"/>
      <c r="BI404" s="582"/>
      <c r="BJ404" s="582"/>
      <c r="BK404" s="582"/>
      <c r="BL404" s="582"/>
      <c r="BM404" s="582"/>
      <c r="BN404" s="582"/>
      <c r="BO404" s="582"/>
      <c r="BP404" s="582"/>
      <c r="BQ404" s="710"/>
    </row>
    <row r="405" spans="1:69">
      <c r="A405" s="582"/>
      <c r="B405" s="582"/>
      <c r="C405" s="582"/>
      <c r="D405" s="582"/>
      <c r="E405" s="582"/>
      <c r="F405" s="582"/>
      <c r="G405" s="582"/>
      <c r="H405" s="582"/>
      <c r="I405" s="582"/>
      <c r="J405" s="582"/>
      <c r="K405" s="582"/>
      <c r="L405" s="582"/>
      <c r="M405" s="582"/>
      <c r="N405" s="582"/>
      <c r="O405" s="582"/>
      <c r="P405" s="582"/>
      <c r="Q405" s="582"/>
      <c r="R405" s="582"/>
      <c r="S405" s="582"/>
      <c r="T405" s="582"/>
      <c r="U405" s="582"/>
      <c r="V405" s="582"/>
      <c r="W405" s="582"/>
      <c r="X405" s="582"/>
      <c r="Y405" s="582"/>
      <c r="Z405" s="582"/>
      <c r="AA405" s="582"/>
      <c r="AB405" s="582"/>
      <c r="AC405" s="582"/>
      <c r="AD405" s="582"/>
      <c r="AE405" s="582"/>
      <c r="AF405" s="582"/>
      <c r="AG405" s="582"/>
      <c r="AH405" s="582"/>
      <c r="AI405" s="582"/>
      <c r="AJ405" s="582"/>
      <c r="AK405" s="582"/>
      <c r="AL405" s="582"/>
      <c r="AM405" s="582"/>
      <c r="AN405" s="582"/>
      <c r="AO405" s="582"/>
      <c r="AP405" s="582"/>
      <c r="AQ405" s="582"/>
      <c r="AR405" s="582"/>
      <c r="AS405" s="582"/>
      <c r="AT405" s="582"/>
      <c r="AU405" s="582"/>
      <c r="AV405" s="582"/>
      <c r="AW405" s="582"/>
      <c r="AX405" s="582"/>
      <c r="AY405" s="582"/>
      <c r="AZ405" s="582"/>
      <c r="BA405" s="582"/>
      <c r="BB405" s="582"/>
      <c r="BC405" s="582"/>
      <c r="BD405" s="582"/>
      <c r="BE405" s="582"/>
      <c r="BF405" s="582"/>
      <c r="BG405" s="582"/>
      <c r="BH405" s="582"/>
      <c r="BI405" s="582"/>
      <c r="BJ405" s="582"/>
      <c r="BK405" s="582"/>
      <c r="BL405" s="582"/>
      <c r="BM405" s="582"/>
      <c r="BN405" s="582"/>
      <c r="BO405" s="582"/>
      <c r="BP405" s="582"/>
      <c r="BQ405" s="710"/>
    </row>
    <row r="406" spans="1:69">
      <c r="A406" s="582"/>
      <c r="B406" s="582"/>
      <c r="C406" s="582"/>
      <c r="D406" s="582"/>
      <c r="E406" s="582"/>
      <c r="F406" s="582"/>
      <c r="G406" s="582"/>
      <c r="H406" s="582"/>
      <c r="I406" s="582"/>
      <c r="J406" s="582"/>
      <c r="K406" s="582"/>
      <c r="L406" s="582"/>
      <c r="M406" s="582"/>
      <c r="N406" s="582"/>
      <c r="O406" s="582"/>
      <c r="P406" s="582"/>
      <c r="Q406" s="582"/>
      <c r="R406" s="582"/>
      <c r="S406" s="582"/>
      <c r="T406" s="582"/>
      <c r="U406" s="582"/>
      <c r="V406" s="582"/>
      <c r="W406" s="582"/>
      <c r="X406" s="582"/>
      <c r="Y406" s="582"/>
      <c r="Z406" s="582"/>
      <c r="AA406" s="582"/>
      <c r="AB406" s="582"/>
      <c r="AC406" s="582"/>
      <c r="AD406" s="582"/>
      <c r="AE406" s="582"/>
      <c r="AF406" s="582"/>
      <c r="AG406" s="582"/>
      <c r="AH406" s="582"/>
      <c r="AI406" s="582"/>
      <c r="AJ406" s="582"/>
      <c r="AK406" s="582"/>
      <c r="AL406" s="582"/>
      <c r="AM406" s="582"/>
      <c r="AN406" s="582"/>
      <c r="AO406" s="582"/>
      <c r="AP406" s="582"/>
      <c r="AQ406" s="582"/>
      <c r="AR406" s="582"/>
      <c r="AS406" s="582"/>
      <c r="AT406" s="582"/>
      <c r="AU406" s="582"/>
      <c r="AV406" s="582"/>
      <c r="AW406" s="582"/>
      <c r="AX406" s="582"/>
      <c r="AY406" s="582"/>
      <c r="AZ406" s="582"/>
      <c r="BA406" s="582"/>
      <c r="BB406" s="582"/>
      <c r="BC406" s="582"/>
      <c r="BD406" s="582"/>
      <c r="BE406" s="582"/>
      <c r="BF406" s="582"/>
      <c r="BG406" s="582"/>
      <c r="BH406" s="582"/>
      <c r="BI406" s="582"/>
      <c r="BJ406" s="582"/>
      <c r="BK406" s="582"/>
      <c r="BL406" s="582"/>
      <c r="BM406" s="582"/>
      <c r="BN406" s="582"/>
      <c r="BO406" s="582"/>
      <c r="BP406" s="582"/>
      <c r="BQ406" s="710"/>
    </row>
    <row r="407" spans="1:69">
      <c r="A407" s="582"/>
      <c r="B407" s="582"/>
      <c r="C407" s="582"/>
      <c r="D407" s="582"/>
      <c r="E407" s="582"/>
      <c r="F407" s="582"/>
      <c r="G407" s="582"/>
      <c r="H407" s="582"/>
      <c r="I407" s="582"/>
      <c r="J407" s="582"/>
      <c r="K407" s="582"/>
      <c r="L407" s="582"/>
      <c r="M407" s="582"/>
      <c r="N407" s="582"/>
      <c r="O407" s="582"/>
      <c r="P407" s="582"/>
      <c r="Q407" s="582"/>
      <c r="R407" s="582"/>
      <c r="S407" s="582"/>
      <c r="T407" s="582"/>
      <c r="U407" s="582"/>
      <c r="V407" s="582"/>
      <c r="W407" s="582"/>
      <c r="X407" s="582"/>
      <c r="Y407" s="582"/>
      <c r="Z407" s="582"/>
      <c r="AA407" s="582"/>
      <c r="AB407" s="582"/>
      <c r="AC407" s="582"/>
      <c r="AD407" s="582"/>
      <c r="AE407" s="582"/>
      <c r="AF407" s="582"/>
      <c r="AG407" s="582"/>
      <c r="AH407" s="582"/>
      <c r="AI407" s="582"/>
      <c r="AJ407" s="582"/>
      <c r="AK407" s="582"/>
      <c r="AL407" s="582"/>
      <c r="AM407" s="582"/>
      <c r="AN407" s="582"/>
      <c r="AO407" s="582"/>
      <c r="AP407" s="582"/>
      <c r="AQ407" s="582"/>
      <c r="AR407" s="582"/>
      <c r="AS407" s="582"/>
      <c r="AT407" s="582"/>
      <c r="AU407" s="582"/>
      <c r="AV407" s="582"/>
      <c r="AW407" s="582"/>
      <c r="AX407" s="582"/>
      <c r="AY407" s="582"/>
      <c r="AZ407" s="582"/>
      <c r="BA407" s="582"/>
      <c r="BB407" s="582"/>
      <c r="BC407" s="582"/>
      <c r="BD407" s="582"/>
      <c r="BE407" s="582"/>
      <c r="BF407" s="582"/>
      <c r="BG407" s="582"/>
      <c r="BH407" s="582"/>
      <c r="BI407" s="582"/>
      <c r="BJ407" s="582"/>
      <c r="BK407" s="582"/>
      <c r="BL407" s="582"/>
      <c r="BM407" s="582"/>
      <c r="BN407" s="582"/>
      <c r="BO407" s="582"/>
      <c r="BP407" s="582"/>
      <c r="BQ407" s="710"/>
    </row>
    <row r="408" spans="1:69">
      <c r="A408" s="582"/>
      <c r="B408" s="582"/>
      <c r="C408" s="582"/>
      <c r="D408" s="582"/>
      <c r="E408" s="582"/>
      <c r="F408" s="582"/>
      <c r="G408" s="582"/>
      <c r="H408" s="582"/>
      <c r="I408" s="582"/>
      <c r="J408" s="582"/>
      <c r="K408" s="582"/>
      <c r="L408" s="582"/>
      <c r="M408" s="582"/>
      <c r="N408" s="582"/>
      <c r="O408" s="582"/>
      <c r="P408" s="582"/>
      <c r="Q408" s="582"/>
      <c r="R408" s="582"/>
      <c r="S408" s="582"/>
      <c r="T408" s="582"/>
      <c r="U408" s="582"/>
      <c r="V408" s="582"/>
      <c r="W408" s="582"/>
      <c r="X408" s="582"/>
      <c r="Y408" s="582"/>
      <c r="Z408" s="582"/>
      <c r="AA408" s="582"/>
      <c r="AB408" s="582"/>
      <c r="AC408" s="582"/>
      <c r="AD408" s="582"/>
      <c r="AE408" s="582"/>
      <c r="AF408" s="582"/>
      <c r="AG408" s="582"/>
      <c r="AH408" s="582"/>
      <c r="AI408" s="582"/>
      <c r="AJ408" s="582"/>
      <c r="AK408" s="582"/>
      <c r="AL408" s="582"/>
      <c r="AM408" s="582"/>
      <c r="AN408" s="582"/>
      <c r="AO408" s="582"/>
      <c r="AP408" s="582"/>
      <c r="AQ408" s="582"/>
      <c r="AR408" s="582"/>
      <c r="AS408" s="582"/>
      <c r="AT408" s="582"/>
      <c r="AU408" s="582"/>
      <c r="AV408" s="582"/>
      <c r="AW408" s="582"/>
      <c r="AX408" s="582"/>
      <c r="AY408" s="582"/>
      <c r="AZ408" s="582"/>
      <c r="BA408" s="582"/>
      <c r="BB408" s="582"/>
      <c r="BC408" s="582"/>
      <c r="BD408" s="582"/>
      <c r="BE408" s="582"/>
      <c r="BF408" s="582"/>
      <c r="BG408" s="582"/>
      <c r="BH408" s="582"/>
      <c r="BI408" s="582"/>
      <c r="BJ408" s="582"/>
      <c r="BK408" s="582"/>
      <c r="BL408" s="582"/>
      <c r="BM408" s="582"/>
      <c r="BN408" s="582"/>
      <c r="BO408" s="582"/>
      <c r="BP408" s="582"/>
      <c r="BQ408" s="710"/>
    </row>
    <row r="409" spans="1:69">
      <c r="A409" s="582"/>
      <c r="B409" s="582"/>
      <c r="C409" s="582"/>
      <c r="D409" s="582"/>
      <c r="E409" s="582"/>
      <c r="F409" s="582"/>
      <c r="G409" s="582"/>
      <c r="H409" s="582"/>
      <c r="I409" s="582"/>
      <c r="J409" s="582"/>
      <c r="K409" s="582"/>
      <c r="L409" s="582"/>
      <c r="M409" s="582"/>
      <c r="N409" s="582"/>
      <c r="O409" s="582"/>
      <c r="P409" s="582"/>
      <c r="Q409" s="582"/>
      <c r="R409" s="582"/>
      <c r="S409" s="582"/>
      <c r="T409" s="582"/>
      <c r="U409" s="582"/>
      <c r="V409" s="582"/>
      <c r="W409" s="582"/>
      <c r="X409" s="582"/>
      <c r="Y409" s="582"/>
      <c r="Z409" s="582"/>
      <c r="AA409" s="582"/>
      <c r="AB409" s="582"/>
      <c r="AC409" s="582"/>
      <c r="AD409" s="582"/>
      <c r="AE409" s="582"/>
      <c r="AF409" s="582"/>
      <c r="AG409" s="582"/>
      <c r="AH409" s="582"/>
      <c r="AI409" s="582"/>
      <c r="AJ409" s="582"/>
      <c r="AK409" s="582"/>
      <c r="AL409" s="582"/>
      <c r="AM409" s="582"/>
      <c r="AN409" s="582"/>
      <c r="AO409" s="582"/>
      <c r="AP409" s="582"/>
      <c r="AQ409" s="582"/>
      <c r="AR409" s="582"/>
      <c r="AS409" s="582"/>
      <c r="AT409" s="582"/>
      <c r="AU409" s="582"/>
      <c r="AV409" s="582"/>
      <c r="AW409" s="582"/>
      <c r="AX409" s="582"/>
      <c r="AY409" s="582"/>
      <c r="AZ409" s="582"/>
      <c r="BA409" s="582"/>
      <c r="BB409" s="582"/>
      <c r="BC409" s="582"/>
      <c r="BD409" s="582"/>
      <c r="BE409" s="582"/>
      <c r="BF409" s="582"/>
      <c r="BG409" s="582"/>
      <c r="BH409" s="582"/>
      <c r="BI409" s="582"/>
      <c r="BJ409" s="582"/>
      <c r="BK409" s="582"/>
      <c r="BL409" s="582"/>
      <c r="BM409" s="582"/>
      <c r="BN409" s="582"/>
      <c r="BO409" s="582"/>
      <c r="BP409" s="582"/>
      <c r="BQ409" s="710"/>
    </row>
    <row r="410" spans="1:69">
      <c r="A410" s="582"/>
      <c r="B410" s="582"/>
      <c r="C410" s="582"/>
      <c r="D410" s="582"/>
      <c r="E410" s="582"/>
      <c r="F410" s="582"/>
      <c r="G410" s="582"/>
      <c r="H410" s="582"/>
      <c r="I410" s="582"/>
      <c r="J410" s="582"/>
      <c r="K410" s="582"/>
      <c r="L410" s="582"/>
      <c r="M410" s="582"/>
      <c r="N410" s="582"/>
      <c r="O410" s="582"/>
      <c r="P410" s="582"/>
      <c r="Q410" s="582"/>
      <c r="R410" s="582"/>
      <c r="S410" s="582"/>
      <c r="T410" s="582"/>
      <c r="U410" s="582"/>
      <c r="V410" s="582"/>
      <c r="W410" s="582"/>
      <c r="X410" s="582"/>
      <c r="Y410" s="582"/>
      <c r="Z410" s="582"/>
      <c r="AA410" s="582"/>
      <c r="AB410" s="582"/>
      <c r="AC410" s="582"/>
      <c r="AD410" s="582"/>
      <c r="AE410" s="582"/>
      <c r="AF410" s="582"/>
      <c r="AG410" s="582"/>
      <c r="AH410" s="582"/>
      <c r="AI410" s="582"/>
      <c r="AJ410" s="582"/>
      <c r="AK410" s="582"/>
      <c r="AL410" s="582"/>
      <c r="AM410" s="582"/>
      <c r="AN410" s="582"/>
      <c r="AO410" s="582"/>
      <c r="AP410" s="582"/>
      <c r="AQ410" s="582"/>
      <c r="AR410" s="582"/>
      <c r="AS410" s="582"/>
      <c r="AT410" s="582"/>
      <c r="AU410" s="582"/>
      <c r="AV410" s="582"/>
      <c r="AW410" s="582"/>
      <c r="AX410" s="582"/>
      <c r="AY410" s="582"/>
      <c r="AZ410" s="582"/>
      <c r="BA410" s="582"/>
      <c r="BB410" s="582"/>
      <c r="BC410" s="582"/>
      <c r="BD410" s="582"/>
      <c r="BE410" s="582"/>
      <c r="BF410" s="582"/>
      <c r="BG410" s="582"/>
      <c r="BH410" s="582"/>
      <c r="BI410" s="582"/>
      <c r="BJ410" s="582"/>
      <c r="BK410" s="582"/>
      <c r="BL410" s="582"/>
      <c r="BM410" s="582"/>
      <c r="BN410" s="582"/>
      <c r="BO410" s="582"/>
      <c r="BP410" s="582"/>
      <c r="BQ410" s="710"/>
    </row>
    <row r="411" spans="1:69">
      <c r="A411" s="582"/>
      <c r="B411" s="582"/>
      <c r="C411" s="582"/>
      <c r="D411" s="582"/>
      <c r="E411" s="582"/>
      <c r="F411" s="582"/>
      <c r="G411" s="582"/>
      <c r="H411" s="582"/>
      <c r="I411" s="582"/>
      <c r="J411" s="582"/>
      <c r="K411" s="582"/>
      <c r="L411" s="582"/>
      <c r="M411" s="582"/>
      <c r="N411" s="582"/>
      <c r="O411" s="582"/>
      <c r="P411" s="582"/>
      <c r="Q411" s="582"/>
      <c r="R411" s="582"/>
      <c r="S411" s="582"/>
      <c r="T411" s="582"/>
      <c r="U411" s="582"/>
      <c r="V411" s="582"/>
      <c r="W411" s="582"/>
      <c r="X411" s="582"/>
      <c r="Y411" s="582"/>
      <c r="Z411" s="582"/>
      <c r="AA411" s="582"/>
      <c r="AB411" s="582"/>
      <c r="AC411" s="582"/>
      <c r="AD411" s="582"/>
      <c r="AE411" s="582"/>
      <c r="AF411" s="582"/>
      <c r="AG411" s="582"/>
      <c r="AH411" s="582"/>
      <c r="AI411" s="582"/>
      <c r="AJ411" s="582"/>
      <c r="AK411" s="582"/>
      <c r="AL411" s="582"/>
      <c r="AM411" s="582"/>
      <c r="AN411" s="582"/>
      <c r="AO411" s="582"/>
      <c r="AP411" s="582"/>
      <c r="AQ411" s="582"/>
      <c r="AR411" s="582"/>
      <c r="AS411" s="582"/>
      <c r="AT411" s="582"/>
      <c r="AU411" s="582"/>
      <c r="AV411" s="582"/>
      <c r="AW411" s="582"/>
      <c r="AX411" s="582"/>
      <c r="AY411" s="582"/>
      <c r="AZ411" s="582"/>
      <c r="BA411" s="582"/>
      <c r="BB411" s="582"/>
      <c r="BC411" s="582"/>
      <c r="BD411" s="582"/>
      <c r="BE411" s="582"/>
      <c r="BF411" s="582"/>
      <c r="BG411" s="582"/>
      <c r="BH411" s="582"/>
      <c r="BI411" s="582"/>
      <c r="BJ411" s="582"/>
      <c r="BK411" s="582"/>
      <c r="BL411" s="582"/>
      <c r="BM411" s="582"/>
      <c r="BN411" s="582"/>
      <c r="BO411" s="582"/>
      <c r="BP411" s="582"/>
      <c r="BQ411" s="710"/>
    </row>
    <row r="412" spans="1:69">
      <c r="A412" s="582"/>
      <c r="B412" s="582"/>
      <c r="C412" s="582"/>
      <c r="D412" s="582"/>
      <c r="E412" s="582"/>
      <c r="F412" s="582"/>
      <c r="G412" s="582"/>
      <c r="H412" s="582"/>
      <c r="I412" s="582"/>
      <c r="J412" s="582"/>
      <c r="K412" s="582"/>
      <c r="L412" s="582"/>
      <c r="M412" s="582"/>
      <c r="N412" s="582"/>
      <c r="O412" s="582"/>
      <c r="P412" s="582"/>
      <c r="Q412" s="582"/>
      <c r="R412" s="582"/>
      <c r="S412" s="582"/>
      <c r="T412" s="582"/>
      <c r="U412" s="582"/>
      <c r="V412" s="582"/>
      <c r="W412" s="582"/>
      <c r="X412" s="582"/>
      <c r="Y412" s="582"/>
      <c r="Z412" s="582"/>
      <c r="AA412" s="582"/>
      <c r="AB412" s="582"/>
      <c r="AC412" s="582"/>
      <c r="AD412" s="582"/>
      <c r="AE412" s="582"/>
      <c r="AF412" s="582"/>
      <c r="AG412" s="582"/>
      <c r="AH412" s="582"/>
      <c r="AI412" s="582"/>
      <c r="AJ412" s="582"/>
      <c r="AK412" s="582"/>
      <c r="AL412" s="582"/>
      <c r="AM412" s="582"/>
      <c r="AN412" s="582"/>
      <c r="AO412" s="582"/>
      <c r="AP412" s="582"/>
      <c r="AQ412" s="582"/>
      <c r="AR412" s="582"/>
      <c r="AS412" s="582"/>
      <c r="AT412" s="582"/>
      <c r="AU412" s="582"/>
      <c r="AV412" s="582"/>
      <c r="AW412" s="582"/>
      <c r="AX412" s="582"/>
      <c r="AY412" s="582"/>
      <c r="AZ412" s="582"/>
      <c r="BA412" s="582"/>
      <c r="BB412" s="582"/>
      <c r="BC412" s="582"/>
      <c r="BD412" s="582"/>
      <c r="BE412" s="582"/>
      <c r="BF412" s="582"/>
      <c r="BG412" s="582"/>
      <c r="BH412" s="582"/>
      <c r="BI412" s="582"/>
      <c r="BJ412" s="582"/>
      <c r="BK412" s="582"/>
      <c r="BL412" s="582"/>
      <c r="BM412" s="582"/>
      <c r="BN412" s="582"/>
      <c r="BO412" s="582"/>
      <c r="BP412" s="582"/>
      <c r="BQ412" s="710"/>
    </row>
    <row r="413" spans="1:69">
      <c r="A413" s="582"/>
      <c r="B413" s="582"/>
      <c r="C413" s="582"/>
      <c r="D413" s="582"/>
      <c r="E413" s="582"/>
      <c r="F413" s="582"/>
      <c r="G413" s="582"/>
      <c r="H413" s="582"/>
      <c r="I413" s="582"/>
      <c r="J413" s="582"/>
      <c r="K413" s="582"/>
      <c r="L413" s="582"/>
      <c r="M413" s="582"/>
      <c r="N413" s="582"/>
      <c r="O413" s="582"/>
      <c r="P413" s="582"/>
      <c r="Q413" s="582"/>
      <c r="R413" s="582"/>
      <c r="S413" s="582"/>
      <c r="T413" s="582"/>
      <c r="U413" s="582"/>
      <c r="V413" s="582"/>
      <c r="W413" s="582"/>
      <c r="X413" s="582"/>
      <c r="Y413" s="582"/>
      <c r="Z413" s="582"/>
      <c r="AA413" s="582"/>
      <c r="AB413" s="582"/>
      <c r="AC413" s="582"/>
      <c r="AD413" s="582"/>
      <c r="AE413" s="582"/>
      <c r="AF413" s="582"/>
      <c r="AG413" s="582"/>
      <c r="AH413" s="582"/>
      <c r="AI413" s="582"/>
      <c r="AJ413" s="582"/>
      <c r="AK413" s="582"/>
      <c r="AL413" s="582"/>
      <c r="AM413" s="582"/>
      <c r="AN413" s="582"/>
      <c r="AO413" s="582"/>
      <c r="AP413" s="582"/>
      <c r="AQ413" s="582"/>
      <c r="AR413" s="582"/>
      <c r="AS413" s="582"/>
      <c r="AT413" s="582"/>
      <c r="AU413" s="582"/>
      <c r="AV413" s="582"/>
      <c r="AW413" s="582"/>
      <c r="AX413" s="582"/>
      <c r="AY413" s="582"/>
      <c r="AZ413" s="582"/>
      <c r="BA413" s="582"/>
      <c r="BB413" s="582"/>
      <c r="BC413" s="582"/>
      <c r="BD413" s="582"/>
      <c r="BE413" s="582"/>
      <c r="BF413" s="582"/>
      <c r="BG413" s="582"/>
      <c r="BH413" s="582"/>
      <c r="BI413" s="582"/>
      <c r="BJ413" s="582"/>
      <c r="BK413" s="582"/>
      <c r="BL413" s="582"/>
      <c r="BM413" s="582"/>
      <c r="BN413" s="582"/>
      <c r="BO413" s="582"/>
      <c r="BP413" s="582"/>
      <c r="BQ413" s="710"/>
    </row>
    <row r="414" spans="1:69">
      <c r="A414" s="582"/>
      <c r="B414" s="582"/>
      <c r="C414" s="582"/>
      <c r="D414" s="582"/>
      <c r="E414" s="582"/>
      <c r="F414" s="582"/>
      <c r="G414" s="582"/>
      <c r="H414" s="582"/>
      <c r="I414" s="582"/>
      <c r="J414" s="582"/>
      <c r="K414" s="582"/>
      <c r="L414" s="582"/>
      <c r="M414" s="582"/>
      <c r="N414" s="582"/>
      <c r="O414" s="582"/>
      <c r="P414" s="582"/>
      <c r="Q414" s="582"/>
      <c r="R414" s="582"/>
      <c r="S414" s="582"/>
      <c r="T414" s="582"/>
      <c r="U414" s="582"/>
      <c r="V414" s="582"/>
      <c r="W414" s="582"/>
      <c r="X414" s="582"/>
      <c r="Y414" s="582"/>
      <c r="Z414" s="582"/>
      <c r="AA414" s="582"/>
      <c r="AB414" s="582"/>
      <c r="AC414" s="582"/>
      <c r="AD414" s="582"/>
      <c r="AE414" s="582"/>
      <c r="AF414" s="582"/>
      <c r="AG414" s="582"/>
      <c r="AH414" s="582"/>
      <c r="AI414" s="582"/>
      <c r="AJ414" s="582"/>
      <c r="AK414" s="582"/>
      <c r="AL414" s="582"/>
      <c r="AM414" s="582"/>
      <c r="AN414" s="582"/>
      <c r="AO414" s="582"/>
      <c r="AP414" s="582"/>
      <c r="AQ414" s="582"/>
      <c r="AR414" s="582"/>
      <c r="AS414" s="582"/>
      <c r="AT414" s="582"/>
      <c r="AU414" s="582"/>
      <c r="AV414" s="582"/>
      <c r="AW414" s="582"/>
      <c r="AX414" s="582"/>
      <c r="AY414" s="582"/>
      <c r="AZ414" s="582"/>
      <c r="BA414" s="582"/>
      <c r="BB414" s="582"/>
      <c r="BC414" s="582"/>
      <c r="BD414" s="582"/>
      <c r="BE414" s="582"/>
      <c r="BF414" s="582"/>
      <c r="BG414" s="582"/>
      <c r="BH414" s="582"/>
      <c r="BI414" s="582"/>
      <c r="BJ414" s="582"/>
      <c r="BK414" s="582"/>
      <c r="BL414" s="582"/>
      <c r="BM414" s="582"/>
      <c r="BN414" s="582"/>
      <c r="BO414" s="582"/>
      <c r="BP414" s="582"/>
      <c r="BQ414" s="710"/>
    </row>
    <row r="415" spans="1:69">
      <c r="A415" s="582"/>
      <c r="B415" s="582"/>
      <c r="C415" s="582"/>
      <c r="D415" s="582"/>
      <c r="E415" s="582"/>
      <c r="F415" s="582"/>
      <c r="G415" s="582"/>
      <c r="H415" s="582"/>
      <c r="I415" s="582"/>
      <c r="J415" s="582"/>
      <c r="K415" s="582"/>
      <c r="L415" s="582"/>
      <c r="M415" s="582"/>
      <c r="N415" s="582"/>
      <c r="O415" s="582"/>
      <c r="P415" s="582"/>
      <c r="Q415" s="582"/>
      <c r="R415" s="582"/>
      <c r="S415" s="582"/>
      <c r="T415" s="582"/>
      <c r="U415" s="582"/>
      <c r="V415" s="582"/>
      <c r="W415" s="582"/>
      <c r="X415" s="582"/>
      <c r="Y415" s="582"/>
      <c r="Z415" s="582"/>
      <c r="AA415" s="582"/>
      <c r="AB415" s="582"/>
      <c r="AC415" s="582"/>
      <c r="AD415" s="582"/>
      <c r="AE415" s="582"/>
      <c r="AF415" s="582"/>
      <c r="AG415" s="582"/>
      <c r="AH415" s="582"/>
      <c r="AI415" s="582"/>
      <c r="AJ415" s="582"/>
      <c r="AK415" s="582"/>
      <c r="AL415" s="582"/>
      <c r="AM415" s="582"/>
      <c r="AN415" s="582"/>
      <c r="AO415" s="582"/>
      <c r="AP415" s="582"/>
      <c r="AQ415" s="582"/>
      <c r="AR415" s="582"/>
      <c r="AS415" s="582"/>
      <c r="AT415" s="582"/>
      <c r="AU415" s="582"/>
      <c r="AV415" s="582"/>
      <c r="AW415" s="582"/>
      <c r="AX415" s="582"/>
      <c r="AY415" s="582"/>
      <c r="AZ415" s="582"/>
      <c r="BA415" s="582"/>
      <c r="BB415" s="582"/>
      <c r="BC415" s="582"/>
      <c r="BD415" s="582"/>
      <c r="BE415" s="582"/>
      <c r="BF415" s="582"/>
      <c r="BG415" s="582"/>
      <c r="BH415" s="582"/>
      <c r="BI415" s="582"/>
      <c r="BJ415" s="582"/>
      <c r="BK415" s="582"/>
      <c r="BL415" s="582"/>
      <c r="BM415" s="582"/>
      <c r="BN415" s="582"/>
      <c r="BO415" s="582"/>
      <c r="BP415" s="582"/>
      <c r="BQ415" s="710"/>
    </row>
    <row r="416" spans="1:69">
      <c r="A416" s="582"/>
      <c r="B416" s="582"/>
      <c r="C416" s="582"/>
      <c r="D416" s="582"/>
      <c r="E416" s="582"/>
      <c r="F416" s="582"/>
      <c r="G416" s="582"/>
      <c r="H416" s="582"/>
      <c r="I416" s="582"/>
      <c r="J416" s="582"/>
      <c r="K416" s="582"/>
      <c r="L416" s="582"/>
      <c r="M416" s="582"/>
      <c r="N416" s="582"/>
      <c r="O416" s="582"/>
      <c r="P416" s="582"/>
      <c r="Q416" s="582"/>
      <c r="R416" s="582"/>
      <c r="S416" s="582"/>
      <c r="T416" s="582"/>
      <c r="U416" s="582"/>
      <c r="V416" s="582"/>
      <c r="W416" s="582"/>
      <c r="X416" s="582"/>
      <c r="Y416" s="582"/>
      <c r="Z416" s="582"/>
      <c r="AA416" s="582"/>
      <c r="AB416" s="582"/>
      <c r="AC416" s="582"/>
      <c r="AD416" s="582"/>
      <c r="AE416" s="582"/>
      <c r="AF416" s="582"/>
      <c r="AG416" s="582"/>
      <c r="AH416" s="582"/>
      <c r="AI416" s="582"/>
      <c r="AJ416" s="582"/>
      <c r="AK416" s="582"/>
      <c r="AL416" s="582"/>
      <c r="AM416" s="582"/>
      <c r="AN416" s="582"/>
      <c r="AO416" s="582"/>
      <c r="AP416" s="582"/>
      <c r="AQ416" s="582"/>
      <c r="AR416" s="582"/>
      <c r="AS416" s="582"/>
      <c r="AT416" s="582"/>
      <c r="AU416" s="582"/>
      <c r="AV416" s="582"/>
      <c r="AW416" s="582"/>
      <c r="AX416" s="582"/>
      <c r="AY416" s="582"/>
      <c r="AZ416" s="582"/>
      <c r="BA416" s="582"/>
      <c r="BB416" s="582"/>
      <c r="BC416" s="582"/>
      <c r="BD416" s="582"/>
      <c r="BE416" s="582"/>
      <c r="BF416" s="582"/>
      <c r="BG416" s="582"/>
      <c r="BH416" s="582"/>
      <c r="BI416" s="582"/>
      <c r="BJ416" s="582"/>
      <c r="BK416" s="582"/>
      <c r="BL416" s="582"/>
      <c r="BM416" s="582"/>
      <c r="BN416" s="582"/>
      <c r="BO416" s="582"/>
      <c r="BP416" s="582"/>
      <c r="BQ416" s="710"/>
    </row>
    <row r="417" spans="1:69">
      <c r="A417" s="582"/>
      <c r="B417" s="582"/>
      <c r="C417" s="582"/>
      <c r="D417" s="582"/>
      <c r="E417" s="582"/>
      <c r="F417" s="582"/>
      <c r="G417" s="582"/>
      <c r="H417" s="582"/>
      <c r="I417" s="582"/>
      <c r="J417" s="582"/>
      <c r="K417" s="582"/>
      <c r="L417" s="582"/>
      <c r="M417" s="582"/>
      <c r="N417" s="582"/>
      <c r="O417" s="582"/>
      <c r="P417" s="582"/>
      <c r="Q417" s="582"/>
      <c r="R417" s="582"/>
      <c r="S417" s="582"/>
      <c r="T417" s="582"/>
      <c r="U417" s="582"/>
      <c r="V417" s="582"/>
      <c r="W417" s="582"/>
      <c r="X417" s="582"/>
      <c r="Y417" s="582"/>
      <c r="Z417" s="582"/>
      <c r="AA417" s="582"/>
      <c r="AB417" s="582"/>
      <c r="AC417" s="582"/>
      <c r="AD417" s="582"/>
      <c r="AE417" s="582"/>
      <c r="AF417" s="582"/>
      <c r="AG417" s="582"/>
      <c r="AH417" s="582"/>
      <c r="AI417" s="582"/>
      <c r="AJ417" s="582"/>
      <c r="AK417" s="582"/>
      <c r="AL417" s="582"/>
      <c r="AM417" s="582"/>
      <c r="AN417" s="582"/>
      <c r="AO417" s="582"/>
      <c r="AP417" s="582"/>
      <c r="AQ417" s="582"/>
      <c r="AR417" s="582"/>
      <c r="AS417" s="582"/>
      <c r="AT417" s="582"/>
      <c r="AU417" s="582"/>
      <c r="AV417" s="582"/>
      <c r="AW417" s="582"/>
      <c r="AX417" s="582"/>
      <c r="AY417" s="582"/>
      <c r="AZ417" s="582"/>
      <c r="BA417" s="582"/>
      <c r="BB417" s="582"/>
      <c r="BC417" s="582"/>
      <c r="BD417" s="582"/>
      <c r="BE417" s="582"/>
      <c r="BF417" s="582"/>
      <c r="BG417" s="582"/>
      <c r="BH417" s="582"/>
      <c r="BI417" s="582"/>
      <c r="BJ417" s="582"/>
      <c r="BK417" s="582"/>
      <c r="BL417" s="582"/>
      <c r="BM417" s="582"/>
      <c r="BN417" s="582"/>
      <c r="BO417" s="582"/>
      <c r="BP417" s="582"/>
      <c r="BQ417" s="710"/>
    </row>
    <row r="418" spans="1:69">
      <c r="A418" s="582"/>
      <c r="B418" s="582"/>
      <c r="C418" s="582"/>
      <c r="D418" s="582"/>
      <c r="E418" s="582"/>
      <c r="F418" s="582"/>
      <c r="G418" s="582"/>
      <c r="H418" s="582"/>
      <c r="I418" s="582"/>
      <c r="J418" s="582"/>
      <c r="K418" s="582"/>
      <c r="L418" s="582"/>
      <c r="M418" s="582"/>
      <c r="N418" s="582"/>
      <c r="O418" s="582"/>
      <c r="P418" s="582"/>
      <c r="Q418" s="582"/>
      <c r="R418" s="582"/>
      <c r="S418" s="582"/>
      <c r="T418" s="582"/>
      <c r="U418" s="582"/>
      <c r="V418" s="582"/>
      <c r="W418" s="582"/>
      <c r="X418" s="582"/>
      <c r="Y418" s="582"/>
      <c r="Z418" s="582"/>
      <c r="AA418" s="582"/>
      <c r="AB418" s="582"/>
      <c r="AC418" s="582"/>
      <c r="AD418" s="582"/>
      <c r="AE418" s="582"/>
      <c r="AF418" s="582"/>
      <c r="AG418" s="582"/>
      <c r="AH418" s="582"/>
      <c r="AI418" s="582"/>
      <c r="AJ418" s="582"/>
      <c r="AK418" s="582"/>
      <c r="AL418" s="582"/>
      <c r="AM418" s="582"/>
      <c r="AN418" s="582"/>
      <c r="AO418" s="582"/>
      <c r="AP418" s="582"/>
      <c r="AQ418" s="582"/>
      <c r="AR418" s="582"/>
      <c r="AS418" s="582"/>
      <c r="AT418" s="582"/>
      <c r="AU418" s="582"/>
      <c r="AV418" s="582"/>
      <c r="AW418" s="582"/>
      <c r="AX418" s="582"/>
      <c r="AY418" s="582"/>
      <c r="AZ418" s="582"/>
      <c r="BA418" s="582"/>
      <c r="BB418" s="582"/>
      <c r="BC418" s="582"/>
      <c r="BD418" s="582"/>
      <c r="BE418" s="582"/>
      <c r="BF418" s="582"/>
      <c r="BG418" s="582"/>
      <c r="BH418" s="582"/>
      <c r="BI418" s="582"/>
      <c r="BJ418" s="582"/>
      <c r="BK418" s="582"/>
      <c r="BL418" s="582"/>
      <c r="BM418" s="582"/>
      <c r="BN418" s="582"/>
      <c r="BO418" s="582"/>
      <c r="BP418" s="582"/>
      <c r="BQ418" s="710"/>
    </row>
    <row r="419" spans="1:69">
      <c r="A419" s="582"/>
      <c r="B419" s="582"/>
      <c r="C419" s="582"/>
      <c r="D419" s="582"/>
      <c r="E419" s="582"/>
      <c r="F419" s="582"/>
      <c r="G419" s="582"/>
      <c r="H419" s="582"/>
      <c r="I419" s="582"/>
      <c r="J419" s="582"/>
      <c r="K419" s="582"/>
      <c r="L419" s="582"/>
      <c r="M419" s="582"/>
      <c r="N419" s="582"/>
      <c r="O419" s="582"/>
      <c r="P419" s="582"/>
      <c r="Q419" s="582"/>
      <c r="R419" s="582"/>
      <c r="S419" s="582"/>
      <c r="T419" s="582"/>
      <c r="U419" s="582"/>
      <c r="V419" s="582"/>
      <c r="W419" s="582"/>
      <c r="X419" s="582"/>
      <c r="Y419" s="582"/>
      <c r="Z419" s="582"/>
      <c r="AA419" s="582"/>
      <c r="AB419" s="582"/>
      <c r="AC419" s="582"/>
      <c r="AD419" s="582"/>
      <c r="AE419" s="582"/>
      <c r="AF419" s="582"/>
      <c r="AG419" s="582"/>
      <c r="AH419" s="582"/>
      <c r="AI419" s="582"/>
      <c r="AJ419" s="582"/>
      <c r="AK419" s="582"/>
      <c r="AL419" s="582"/>
      <c r="AM419" s="582"/>
      <c r="AN419" s="582"/>
      <c r="AO419" s="582"/>
      <c r="AP419" s="582"/>
      <c r="AQ419" s="582"/>
      <c r="AR419" s="582"/>
      <c r="AS419" s="582"/>
      <c r="AT419" s="582"/>
      <c r="AU419" s="582"/>
      <c r="AV419" s="582"/>
      <c r="AW419" s="582"/>
      <c r="AX419" s="582"/>
      <c r="AY419" s="582"/>
      <c r="AZ419" s="582"/>
      <c r="BA419" s="582"/>
      <c r="BB419" s="582"/>
      <c r="BC419" s="582"/>
      <c r="BD419" s="582"/>
      <c r="BE419" s="582"/>
      <c r="BF419" s="582"/>
      <c r="BG419" s="582"/>
      <c r="BH419" s="582"/>
      <c r="BI419" s="582"/>
      <c r="BJ419" s="582"/>
      <c r="BK419" s="582"/>
      <c r="BL419" s="582"/>
      <c r="BM419" s="582"/>
      <c r="BN419" s="582"/>
      <c r="BO419" s="582"/>
      <c r="BP419" s="582"/>
      <c r="BQ419" s="710"/>
    </row>
    <row r="420" spans="1:69">
      <c r="A420" s="582"/>
      <c r="B420" s="582"/>
      <c r="C420" s="582"/>
      <c r="D420" s="582"/>
      <c r="E420" s="582"/>
      <c r="F420" s="582"/>
      <c r="G420" s="582"/>
      <c r="H420" s="582"/>
      <c r="I420" s="582"/>
      <c r="J420" s="582"/>
      <c r="K420" s="582"/>
      <c r="L420" s="582"/>
      <c r="M420" s="582"/>
      <c r="N420" s="582"/>
      <c r="O420" s="582"/>
      <c r="P420" s="582"/>
      <c r="Q420" s="582"/>
      <c r="R420" s="582"/>
      <c r="S420" s="582"/>
      <c r="T420" s="582"/>
      <c r="U420" s="582"/>
      <c r="V420" s="582"/>
      <c r="W420" s="582"/>
      <c r="X420" s="582"/>
      <c r="Y420" s="582"/>
      <c r="Z420" s="582"/>
      <c r="AA420" s="582"/>
      <c r="AB420" s="582"/>
      <c r="AC420" s="582"/>
      <c r="AD420" s="582"/>
      <c r="AE420" s="582"/>
      <c r="AF420" s="582"/>
      <c r="AG420" s="582"/>
      <c r="AH420" s="582"/>
      <c r="AI420" s="582"/>
      <c r="AJ420" s="582"/>
      <c r="AK420" s="582"/>
      <c r="AL420" s="582"/>
      <c r="AM420" s="582"/>
      <c r="AN420" s="582"/>
      <c r="AO420" s="582"/>
      <c r="AP420" s="582"/>
      <c r="AQ420" s="582"/>
      <c r="AR420" s="582"/>
      <c r="AS420" s="582"/>
      <c r="AT420" s="582"/>
      <c r="AU420" s="582"/>
      <c r="AV420" s="582"/>
      <c r="AW420" s="582"/>
      <c r="AX420" s="582"/>
      <c r="AY420" s="582"/>
      <c r="AZ420" s="582"/>
      <c r="BA420" s="582"/>
      <c r="BB420" s="582"/>
      <c r="BC420" s="582"/>
      <c r="BD420" s="582"/>
      <c r="BE420" s="582"/>
      <c r="BF420" s="582"/>
      <c r="BG420" s="582"/>
      <c r="BH420" s="582"/>
      <c r="BI420" s="582"/>
      <c r="BJ420" s="582"/>
      <c r="BK420" s="582"/>
      <c r="BL420" s="582"/>
      <c r="BM420" s="582"/>
      <c r="BN420" s="582"/>
      <c r="BO420" s="582"/>
      <c r="BP420" s="582"/>
      <c r="BQ420" s="710"/>
    </row>
    <row r="421" spans="1:69">
      <c r="A421" s="582"/>
      <c r="B421" s="582"/>
      <c r="C421" s="582"/>
      <c r="D421" s="582"/>
      <c r="E421" s="582"/>
      <c r="F421" s="582"/>
      <c r="G421" s="582"/>
      <c r="H421" s="582"/>
      <c r="I421" s="582"/>
      <c r="J421" s="582"/>
      <c r="K421" s="582"/>
      <c r="L421" s="582"/>
      <c r="M421" s="582"/>
      <c r="N421" s="582"/>
      <c r="O421" s="582"/>
      <c r="P421" s="582"/>
      <c r="Q421" s="582"/>
      <c r="R421" s="582"/>
      <c r="S421" s="582"/>
      <c r="T421" s="582"/>
      <c r="U421" s="582"/>
      <c r="V421" s="582"/>
      <c r="W421" s="582"/>
      <c r="X421" s="582"/>
      <c r="Y421" s="582"/>
      <c r="Z421" s="582"/>
      <c r="AA421" s="582"/>
      <c r="AB421" s="582"/>
      <c r="AC421" s="582"/>
      <c r="AD421" s="582"/>
      <c r="AE421" s="582"/>
      <c r="AF421" s="582"/>
      <c r="AG421" s="582"/>
      <c r="AH421" s="582"/>
      <c r="AI421" s="582"/>
      <c r="AJ421" s="582"/>
      <c r="AK421" s="582"/>
      <c r="AL421" s="582"/>
      <c r="AM421" s="582"/>
      <c r="AN421" s="582"/>
      <c r="AO421" s="582"/>
      <c r="AP421" s="582"/>
      <c r="AQ421" s="582"/>
      <c r="AR421" s="582"/>
      <c r="AS421" s="582"/>
      <c r="AT421" s="582"/>
      <c r="AU421" s="582"/>
      <c r="AV421" s="582"/>
      <c r="AW421" s="582"/>
      <c r="AX421" s="582"/>
      <c r="AY421" s="582"/>
      <c r="AZ421" s="582"/>
      <c r="BA421" s="582"/>
      <c r="BB421" s="582"/>
      <c r="BC421" s="582"/>
      <c r="BD421" s="582"/>
      <c r="BE421" s="582"/>
      <c r="BF421" s="582"/>
      <c r="BG421" s="582"/>
      <c r="BH421" s="582"/>
      <c r="BI421" s="582"/>
      <c r="BJ421" s="582"/>
      <c r="BK421" s="582"/>
      <c r="BL421" s="582"/>
      <c r="BM421" s="582"/>
      <c r="BN421" s="582"/>
      <c r="BO421" s="582"/>
      <c r="BP421" s="582"/>
      <c r="BQ421" s="710"/>
    </row>
    <row r="422" spans="1:69">
      <c r="A422" s="582"/>
      <c r="B422" s="582"/>
      <c r="C422" s="582"/>
      <c r="D422" s="582"/>
      <c r="E422" s="582"/>
      <c r="F422" s="582"/>
      <c r="G422" s="582"/>
      <c r="H422" s="582"/>
      <c r="I422" s="582"/>
      <c r="J422" s="582"/>
      <c r="K422" s="582"/>
      <c r="L422" s="582"/>
      <c r="M422" s="582"/>
      <c r="N422" s="582"/>
      <c r="O422" s="582"/>
      <c r="P422" s="582"/>
      <c r="Q422" s="582"/>
      <c r="R422" s="582"/>
      <c r="S422" s="582"/>
      <c r="T422" s="582"/>
      <c r="U422" s="582"/>
      <c r="V422" s="582"/>
      <c r="W422" s="582"/>
      <c r="X422" s="582"/>
      <c r="Y422" s="582"/>
      <c r="Z422" s="582"/>
      <c r="AA422" s="582"/>
      <c r="AB422" s="582"/>
      <c r="AC422" s="582"/>
      <c r="AD422" s="582"/>
      <c r="AE422" s="582"/>
      <c r="AF422" s="582"/>
      <c r="AG422" s="582"/>
      <c r="AH422" s="582"/>
      <c r="AI422" s="582"/>
      <c r="AJ422" s="582"/>
      <c r="AK422" s="582"/>
      <c r="AL422" s="582"/>
      <c r="AM422" s="582"/>
      <c r="AN422" s="582"/>
      <c r="AO422" s="582"/>
      <c r="AP422" s="582"/>
      <c r="AQ422" s="582"/>
      <c r="AR422" s="582"/>
      <c r="AS422" s="582"/>
      <c r="AT422" s="582"/>
      <c r="AU422" s="582"/>
      <c r="AV422" s="582"/>
      <c r="AW422" s="582"/>
      <c r="AX422" s="582"/>
      <c r="AY422" s="582"/>
      <c r="AZ422" s="582"/>
      <c r="BA422" s="582"/>
      <c r="BB422" s="582"/>
      <c r="BC422" s="582"/>
      <c r="BD422" s="582"/>
      <c r="BE422" s="582"/>
      <c r="BF422" s="582"/>
      <c r="BG422" s="582"/>
      <c r="BH422" s="582"/>
      <c r="BI422" s="582"/>
      <c r="BJ422" s="582"/>
      <c r="BK422" s="582"/>
      <c r="BL422" s="582"/>
      <c r="BM422" s="582"/>
      <c r="BN422" s="582"/>
      <c r="BO422" s="582"/>
      <c r="BP422" s="582"/>
      <c r="BQ422" s="710"/>
    </row>
    <row r="423" spans="1:69">
      <c r="A423" s="582"/>
      <c r="B423" s="582"/>
      <c r="C423" s="582"/>
      <c r="D423" s="582"/>
      <c r="E423" s="582"/>
      <c r="F423" s="582"/>
      <c r="G423" s="582"/>
      <c r="H423" s="582"/>
      <c r="I423" s="582"/>
      <c r="J423" s="582"/>
      <c r="K423" s="582"/>
      <c r="L423" s="582"/>
      <c r="M423" s="582"/>
      <c r="N423" s="582"/>
      <c r="O423" s="582"/>
      <c r="P423" s="582"/>
      <c r="Q423" s="582"/>
      <c r="R423" s="582"/>
      <c r="S423" s="582"/>
      <c r="T423" s="582"/>
      <c r="U423" s="582"/>
      <c r="V423" s="582"/>
      <c r="W423" s="582"/>
      <c r="X423" s="582"/>
      <c r="Y423" s="582"/>
      <c r="Z423" s="582"/>
      <c r="AA423" s="582"/>
      <c r="AB423" s="582"/>
      <c r="AC423" s="582"/>
      <c r="AD423" s="582"/>
      <c r="AE423" s="582"/>
      <c r="AF423" s="582"/>
      <c r="AG423" s="582"/>
      <c r="AH423" s="582"/>
      <c r="AI423" s="582"/>
      <c r="AJ423" s="582"/>
      <c r="AK423" s="582"/>
      <c r="AL423" s="582"/>
      <c r="AM423" s="582"/>
      <c r="AN423" s="582"/>
      <c r="AO423" s="582"/>
      <c r="AP423" s="582"/>
      <c r="AQ423" s="582"/>
      <c r="AR423" s="582"/>
      <c r="AS423" s="582"/>
      <c r="AT423" s="582"/>
      <c r="AU423" s="582"/>
      <c r="AV423" s="582"/>
      <c r="AW423" s="582"/>
      <c r="AX423" s="582"/>
      <c r="AY423" s="582"/>
      <c r="AZ423" s="582"/>
      <c r="BA423" s="582"/>
      <c r="BB423" s="582"/>
      <c r="BC423" s="582"/>
      <c r="BD423" s="582"/>
      <c r="BE423" s="582"/>
      <c r="BF423" s="582"/>
      <c r="BG423" s="582"/>
      <c r="BH423" s="582"/>
      <c r="BI423" s="582"/>
      <c r="BJ423" s="582"/>
      <c r="BK423" s="582"/>
      <c r="BL423" s="582"/>
      <c r="BM423" s="582"/>
      <c r="BN423" s="582"/>
      <c r="BO423" s="582"/>
      <c r="BP423" s="582"/>
      <c r="BQ423" s="710"/>
    </row>
    <row r="424" spans="1:69">
      <c r="A424" s="582"/>
      <c r="B424" s="582"/>
      <c r="C424" s="582"/>
      <c r="D424" s="582"/>
      <c r="E424" s="582"/>
      <c r="F424" s="582"/>
      <c r="G424" s="582"/>
      <c r="H424" s="582"/>
      <c r="I424" s="582"/>
      <c r="J424" s="582"/>
      <c r="K424" s="582"/>
      <c r="L424" s="582"/>
      <c r="M424" s="582"/>
      <c r="N424" s="582"/>
      <c r="O424" s="582"/>
      <c r="P424" s="582"/>
      <c r="Q424" s="582"/>
      <c r="R424" s="582"/>
      <c r="S424" s="582"/>
      <c r="T424" s="582"/>
      <c r="U424" s="582"/>
      <c r="V424" s="582"/>
      <c r="W424" s="582"/>
      <c r="X424" s="582"/>
      <c r="Y424" s="582"/>
      <c r="Z424" s="582"/>
      <c r="AA424" s="582"/>
      <c r="AB424" s="582"/>
      <c r="AC424" s="582"/>
      <c r="AD424" s="582"/>
      <c r="AE424" s="582"/>
      <c r="AF424" s="582"/>
      <c r="AG424" s="582"/>
      <c r="AH424" s="582"/>
      <c r="AI424" s="582"/>
      <c r="AJ424" s="582"/>
      <c r="AK424" s="582"/>
      <c r="AL424" s="582"/>
      <c r="AM424" s="582"/>
      <c r="AN424" s="582"/>
      <c r="AO424" s="582"/>
      <c r="AP424" s="582"/>
      <c r="AQ424" s="582"/>
      <c r="AR424" s="582"/>
      <c r="AS424" s="582"/>
      <c r="AT424" s="582"/>
      <c r="AU424" s="582"/>
      <c r="AV424" s="582"/>
      <c r="AW424" s="582"/>
      <c r="AX424" s="582"/>
      <c r="AY424" s="582"/>
      <c r="AZ424" s="582"/>
      <c r="BA424" s="582"/>
      <c r="BB424" s="582"/>
      <c r="BC424" s="582"/>
      <c r="BD424" s="582"/>
      <c r="BE424" s="582"/>
      <c r="BF424" s="582"/>
      <c r="BG424" s="582"/>
      <c r="BH424" s="582"/>
      <c r="BI424" s="582"/>
      <c r="BJ424" s="582"/>
      <c r="BK424" s="582"/>
      <c r="BL424" s="582"/>
      <c r="BM424" s="582"/>
      <c r="BN424" s="582"/>
      <c r="BO424" s="582"/>
      <c r="BP424" s="582"/>
      <c r="BQ424" s="710"/>
    </row>
    <row r="425" spans="1:69">
      <c r="A425" s="582"/>
      <c r="B425" s="582"/>
      <c r="C425" s="582"/>
      <c r="D425" s="582"/>
      <c r="E425" s="582"/>
      <c r="F425" s="582"/>
      <c r="G425" s="582"/>
      <c r="H425" s="582"/>
      <c r="I425" s="582"/>
      <c r="J425" s="582"/>
      <c r="K425" s="582"/>
      <c r="L425" s="582"/>
      <c r="M425" s="582"/>
      <c r="N425" s="582"/>
      <c r="O425" s="582"/>
      <c r="P425" s="582"/>
      <c r="Q425" s="582"/>
      <c r="R425" s="582"/>
      <c r="S425" s="582"/>
      <c r="T425" s="582"/>
      <c r="U425" s="582"/>
      <c r="V425" s="582"/>
      <c r="W425" s="582"/>
      <c r="X425" s="582"/>
      <c r="Y425" s="582"/>
      <c r="Z425" s="582"/>
      <c r="AA425" s="582"/>
      <c r="AB425" s="582"/>
      <c r="AC425" s="582"/>
      <c r="AD425" s="582"/>
      <c r="AE425" s="582"/>
      <c r="AF425" s="582"/>
      <c r="AG425" s="582"/>
      <c r="AH425" s="582"/>
      <c r="AI425" s="582"/>
      <c r="AJ425" s="582"/>
      <c r="AK425" s="582"/>
      <c r="AL425" s="582"/>
      <c r="AM425" s="582"/>
      <c r="AN425" s="582"/>
      <c r="AO425" s="582"/>
      <c r="AP425" s="582"/>
      <c r="AQ425" s="582"/>
      <c r="AR425" s="582"/>
      <c r="AS425" s="582"/>
      <c r="AT425" s="582"/>
      <c r="AU425" s="582"/>
      <c r="AV425" s="582"/>
      <c r="AW425" s="582"/>
      <c r="AX425" s="582"/>
      <c r="AY425" s="582"/>
      <c r="AZ425" s="582"/>
      <c r="BA425" s="582"/>
      <c r="BB425" s="582"/>
      <c r="BC425" s="582"/>
      <c r="BD425" s="582"/>
      <c r="BE425" s="582"/>
      <c r="BF425" s="582"/>
      <c r="BG425" s="582"/>
      <c r="BH425" s="582"/>
      <c r="BI425" s="582"/>
      <c r="BJ425" s="582"/>
      <c r="BK425" s="582"/>
      <c r="BL425" s="582"/>
      <c r="BM425" s="582"/>
      <c r="BN425" s="582"/>
      <c r="BO425" s="582"/>
      <c r="BP425" s="582"/>
      <c r="BQ425" s="710"/>
    </row>
    <row r="426" spans="1:69">
      <c r="A426" s="582"/>
      <c r="B426" s="582"/>
      <c r="C426" s="582"/>
      <c r="D426" s="582"/>
      <c r="E426" s="582"/>
      <c r="F426" s="582"/>
      <c r="G426" s="582"/>
      <c r="H426" s="582"/>
      <c r="I426" s="582"/>
      <c r="J426" s="582"/>
      <c r="K426" s="582"/>
      <c r="L426" s="582"/>
      <c r="M426" s="582"/>
      <c r="N426" s="582"/>
      <c r="O426" s="582"/>
      <c r="P426" s="582"/>
      <c r="Q426" s="582"/>
      <c r="R426" s="582"/>
      <c r="S426" s="582"/>
      <c r="T426" s="582"/>
      <c r="U426" s="582"/>
      <c r="V426" s="582"/>
      <c r="W426" s="582"/>
      <c r="X426" s="582"/>
      <c r="Y426" s="582"/>
      <c r="Z426" s="582"/>
      <c r="AA426" s="582"/>
      <c r="AB426" s="582"/>
      <c r="AC426" s="582"/>
      <c r="AD426" s="582"/>
      <c r="AE426" s="582"/>
      <c r="AF426" s="582"/>
      <c r="AG426" s="582"/>
      <c r="AH426" s="582"/>
      <c r="AI426" s="582"/>
      <c r="AJ426" s="582"/>
      <c r="AK426" s="582"/>
      <c r="AL426" s="582"/>
      <c r="AM426" s="582"/>
      <c r="AN426" s="582"/>
      <c r="AO426" s="582"/>
      <c r="AP426" s="582"/>
      <c r="AQ426" s="582"/>
      <c r="AR426" s="582"/>
      <c r="AS426" s="582"/>
      <c r="AT426" s="582"/>
      <c r="AU426" s="582"/>
      <c r="AV426" s="582"/>
      <c r="AW426" s="582"/>
      <c r="AX426" s="582"/>
      <c r="AY426" s="582"/>
      <c r="AZ426" s="582"/>
      <c r="BA426" s="582"/>
      <c r="BB426" s="582"/>
      <c r="BC426" s="582"/>
      <c r="BD426" s="582"/>
      <c r="BE426" s="582"/>
      <c r="BF426" s="582"/>
      <c r="BG426" s="582"/>
      <c r="BH426" s="582"/>
      <c r="BI426" s="582"/>
      <c r="BJ426" s="582"/>
      <c r="BK426" s="582"/>
      <c r="BL426" s="582"/>
      <c r="BM426" s="582"/>
      <c r="BN426" s="582"/>
      <c r="BO426" s="582"/>
      <c r="BP426" s="582"/>
      <c r="BQ426" s="710"/>
    </row>
    <row r="427" spans="1:69">
      <c r="A427" s="582"/>
      <c r="B427" s="582"/>
      <c r="C427" s="582"/>
      <c r="D427" s="582"/>
      <c r="E427" s="582"/>
      <c r="F427" s="582"/>
      <c r="G427" s="582"/>
      <c r="H427" s="582"/>
      <c r="I427" s="582"/>
      <c r="J427" s="582"/>
      <c r="K427" s="582"/>
      <c r="L427" s="582"/>
      <c r="M427" s="582"/>
      <c r="N427" s="582"/>
      <c r="O427" s="582"/>
      <c r="P427" s="582"/>
      <c r="Q427" s="582"/>
      <c r="R427" s="582"/>
      <c r="S427" s="582"/>
      <c r="T427" s="582"/>
      <c r="U427" s="582"/>
      <c r="V427" s="582"/>
      <c r="W427" s="582"/>
      <c r="X427" s="582"/>
      <c r="Y427" s="582"/>
      <c r="Z427" s="582"/>
      <c r="AA427" s="582"/>
      <c r="AB427" s="582"/>
      <c r="AC427" s="582"/>
      <c r="AD427" s="582"/>
      <c r="AE427" s="582"/>
      <c r="AF427" s="582"/>
      <c r="AG427" s="582"/>
      <c r="AH427" s="582"/>
      <c r="AI427" s="582"/>
      <c r="AJ427" s="582"/>
      <c r="AK427" s="582"/>
      <c r="AL427" s="582"/>
      <c r="AM427" s="582"/>
      <c r="AN427" s="582"/>
      <c r="AO427" s="582"/>
      <c r="AP427" s="582"/>
      <c r="AQ427" s="582"/>
      <c r="AR427" s="582"/>
      <c r="AS427" s="582"/>
      <c r="AT427" s="582"/>
      <c r="AU427" s="582"/>
      <c r="AV427" s="582"/>
      <c r="AW427" s="582"/>
      <c r="AX427" s="582"/>
      <c r="AY427" s="582"/>
      <c r="AZ427" s="582"/>
      <c r="BA427" s="582"/>
      <c r="BB427" s="582"/>
      <c r="BC427" s="582"/>
      <c r="BD427" s="582"/>
      <c r="BE427" s="582"/>
      <c r="BF427" s="582"/>
      <c r="BG427" s="582"/>
      <c r="BH427" s="582"/>
      <c r="BI427" s="582"/>
      <c r="BJ427" s="582"/>
      <c r="BK427" s="582"/>
      <c r="BL427" s="582"/>
      <c r="BM427" s="582"/>
      <c r="BN427" s="582"/>
      <c r="BO427" s="582"/>
      <c r="BP427" s="582"/>
      <c r="BQ427" s="710"/>
    </row>
    <row r="428" spans="1:69">
      <c r="A428" s="582"/>
      <c r="B428" s="582"/>
      <c r="C428" s="582"/>
      <c r="D428" s="582"/>
      <c r="E428" s="582"/>
      <c r="F428" s="582"/>
      <c r="G428" s="582"/>
      <c r="H428" s="582"/>
      <c r="I428" s="582"/>
      <c r="J428" s="582"/>
      <c r="K428" s="582"/>
      <c r="L428" s="582"/>
      <c r="M428" s="582"/>
      <c r="N428" s="582"/>
      <c r="O428" s="582"/>
      <c r="P428" s="582"/>
      <c r="Q428" s="582"/>
      <c r="R428" s="582"/>
      <c r="S428" s="582"/>
      <c r="T428" s="582"/>
      <c r="U428" s="582"/>
      <c r="V428" s="582"/>
      <c r="W428" s="582"/>
      <c r="X428" s="582"/>
      <c r="Y428" s="582"/>
      <c r="Z428" s="582"/>
      <c r="AA428" s="582"/>
      <c r="AB428" s="582"/>
      <c r="AC428" s="582"/>
      <c r="AD428" s="582"/>
      <c r="AE428" s="582"/>
      <c r="AF428" s="582"/>
      <c r="AG428" s="582"/>
      <c r="AH428" s="582"/>
      <c r="AI428" s="582"/>
      <c r="AJ428" s="582"/>
      <c r="AK428" s="582"/>
      <c r="AL428" s="582"/>
      <c r="AM428" s="582"/>
      <c r="AN428" s="582"/>
      <c r="AO428" s="582"/>
      <c r="AP428" s="582"/>
      <c r="AQ428" s="582"/>
      <c r="AR428" s="582"/>
      <c r="AS428" s="582"/>
      <c r="AT428" s="582"/>
      <c r="AU428" s="582"/>
      <c r="AV428" s="582"/>
      <c r="AW428" s="582"/>
      <c r="AX428" s="582"/>
      <c r="AY428" s="582"/>
      <c r="AZ428" s="582"/>
      <c r="BA428" s="582"/>
      <c r="BB428" s="582"/>
      <c r="BC428" s="582"/>
      <c r="BD428" s="582"/>
      <c r="BE428" s="582"/>
      <c r="BF428" s="582"/>
      <c r="BG428" s="582"/>
      <c r="BH428" s="582"/>
      <c r="BI428" s="582"/>
      <c r="BJ428" s="582"/>
      <c r="BK428" s="582"/>
      <c r="BL428" s="582"/>
      <c r="BM428" s="582"/>
      <c r="BN428" s="582"/>
      <c r="BO428" s="582"/>
      <c r="BP428" s="582"/>
      <c r="BQ428" s="710"/>
    </row>
    <row r="429" spans="1:69">
      <c r="A429" s="582"/>
      <c r="B429" s="582"/>
      <c r="C429" s="582"/>
      <c r="D429" s="582"/>
      <c r="E429" s="582"/>
      <c r="F429" s="582"/>
      <c r="G429" s="582"/>
      <c r="H429" s="582"/>
      <c r="I429" s="582"/>
      <c r="J429" s="582"/>
      <c r="K429" s="582"/>
      <c r="L429" s="582"/>
      <c r="M429" s="582"/>
      <c r="N429" s="582"/>
      <c r="O429" s="582"/>
      <c r="P429" s="582"/>
      <c r="Q429" s="582"/>
      <c r="R429" s="582"/>
      <c r="S429" s="582"/>
      <c r="T429" s="582"/>
      <c r="U429" s="582"/>
      <c r="V429" s="582"/>
      <c r="W429" s="582"/>
      <c r="X429" s="582"/>
      <c r="Y429" s="582"/>
      <c r="Z429" s="582"/>
      <c r="AA429" s="582"/>
      <c r="AB429" s="582"/>
      <c r="AC429" s="582"/>
      <c r="AD429" s="582"/>
      <c r="AE429" s="582"/>
      <c r="AF429" s="582"/>
      <c r="AG429" s="582"/>
      <c r="AH429" s="582"/>
      <c r="AI429" s="582"/>
      <c r="AJ429" s="582"/>
      <c r="AK429" s="582"/>
      <c r="AL429" s="582"/>
      <c r="AM429" s="582"/>
      <c r="AN429" s="582"/>
      <c r="AO429" s="582"/>
      <c r="AP429" s="582"/>
      <c r="AQ429" s="582"/>
      <c r="AR429" s="582"/>
      <c r="AS429" s="582"/>
      <c r="AT429" s="582"/>
      <c r="AU429" s="582"/>
      <c r="AV429" s="582"/>
      <c r="AW429" s="582"/>
      <c r="AX429" s="582"/>
      <c r="AY429" s="582"/>
      <c r="AZ429" s="582"/>
      <c r="BA429" s="582"/>
      <c r="BB429" s="582"/>
      <c r="BC429" s="582"/>
      <c r="BD429" s="582"/>
      <c r="BE429" s="582"/>
      <c r="BF429" s="582"/>
      <c r="BG429" s="582"/>
      <c r="BH429" s="582"/>
      <c r="BI429" s="582"/>
      <c r="BJ429" s="582"/>
      <c r="BK429" s="582"/>
      <c r="BL429" s="582"/>
      <c r="BM429" s="582"/>
      <c r="BN429" s="582"/>
      <c r="BO429" s="582"/>
      <c r="BP429" s="582"/>
      <c r="BQ429" s="710"/>
    </row>
    <row r="430" spans="1:69">
      <c r="A430" s="582"/>
      <c r="B430" s="582"/>
      <c r="C430" s="582"/>
      <c r="D430" s="582"/>
      <c r="E430" s="582"/>
      <c r="F430" s="582"/>
      <c r="G430" s="582"/>
      <c r="H430" s="582"/>
      <c r="I430" s="582"/>
      <c r="J430" s="582"/>
      <c r="K430" s="582"/>
      <c r="L430" s="582"/>
      <c r="M430" s="582"/>
      <c r="N430" s="582"/>
      <c r="O430" s="582"/>
      <c r="P430" s="582"/>
      <c r="Q430" s="582"/>
      <c r="R430" s="582"/>
      <c r="S430" s="582"/>
      <c r="T430" s="582"/>
      <c r="U430" s="582"/>
      <c r="V430" s="582"/>
      <c r="W430" s="582"/>
      <c r="X430" s="582"/>
      <c r="Y430" s="582"/>
      <c r="Z430" s="582"/>
      <c r="AA430" s="582"/>
      <c r="AB430" s="582"/>
      <c r="AC430" s="582"/>
      <c r="AD430" s="582"/>
      <c r="AE430" s="582"/>
      <c r="AF430" s="582"/>
      <c r="AG430" s="582"/>
      <c r="AH430" s="582"/>
      <c r="AI430" s="582"/>
      <c r="AJ430" s="582"/>
      <c r="AK430" s="582"/>
      <c r="AL430" s="582"/>
      <c r="AM430" s="582"/>
      <c r="AN430" s="582"/>
      <c r="AO430" s="582"/>
      <c r="AP430" s="582"/>
      <c r="AQ430" s="582"/>
      <c r="AR430" s="582"/>
      <c r="AS430" s="582"/>
      <c r="AT430" s="582"/>
      <c r="AU430" s="582"/>
      <c r="AV430" s="582"/>
      <c r="AW430" s="582"/>
      <c r="AX430" s="582"/>
      <c r="AY430" s="582"/>
      <c r="AZ430" s="582"/>
      <c r="BA430" s="582"/>
      <c r="BB430" s="582"/>
      <c r="BC430" s="582"/>
      <c r="BD430" s="582"/>
      <c r="BE430" s="582"/>
      <c r="BF430" s="582"/>
      <c r="BG430" s="582"/>
      <c r="BH430" s="582"/>
      <c r="BI430" s="582"/>
      <c r="BJ430" s="582"/>
      <c r="BK430" s="582"/>
      <c r="BL430" s="582"/>
      <c r="BM430" s="582"/>
      <c r="BN430" s="582"/>
      <c r="BO430" s="582"/>
      <c r="BP430" s="582"/>
      <c r="BQ430" s="710"/>
    </row>
    <row r="431" spans="1:69">
      <c r="A431" s="582"/>
      <c r="B431" s="582"/>
      <c r="C431" s="582"/>
      <c r="D431" s="582"/>
      <c r="E431" s="582"/>
      <c r="F431" s="582"/>
      <c r="G431" s="582"/>
      <c r="H431" s="582"/>
      <c r="I431" s="582"/>
      <c r="J431" s="582"/>
      <c r="K431" s="582"/>
      <c r="L431" s="582"/>
      <c r="M431" s="582"/>
      <c r="N431" s="582"/>
      <c r="O431" s="582"/>
      <c r="P431" s="582"/>
      <c r="Q431" s="582"/>
      <c r="R431" s="582"/>
      <c r="S431" s="582"/>
      <c r="T431" s="582"/>
      <c r="U431" s="582"/>
      <c r="V431" s="582"/>
      <c r="W431" s="582"/>
      <c r="X431" s="582"/>
      <c r="Y431" s="582"/>
      <c r="Z431" s="582"/>
      <c r="AA431" s="582"/>
      <c r="AB431" s="582"/>
      <c r="AC431" s="582"/>
      <c r="AD431" s="582"/>
      <c r="AE431" s="582"/>
      <c r="AF431" s="582"/>
      <c r="AG431" s="582"/>
      <c r="AH431" s="582"/>
      <c r="AI431" s="582"/>
      <c r="AJ431" s="582"/>
      <c r="AK431" s="582"/>
      <c r="AL431" s="582"/>
      <c r="AM431" s="582"/>
      <c r="AN431" s="582"/>
      <c r="AO431" s="582"/>
      <c r="AP431" s="582"/>
      <c r="AQ431" s="582"/>
      <c r="AR431" s="582"/>
      <c r="AS431" s="582"/>
      <c r="AT431" s="582"/>
      <c r="AU431" s="582"/>
      <c r="AV431" s="582"/>
      <c r="AW431" s="582"/>
      <c r="AX431" s="582"/>
      <c r="AY431" s="582"/>
      <c r="AZ431" s="582"/>
      <c r="BA431" s="582"/>
      <c r="BB431" s="582"/>
      <c r="BC431" s="582"/>
      <c r="BD431" s="582"/>
      <c r="BE431" s="582"/>
      <c r="BF431" s="582"/>
      <c r="BG431" s="582"/>
      <c r="BH431" s="582"/>
      <c r="BI431" s="582"/>
      <c r="BJ431" s="582"/>
      <c r="BK431" s="582"/>
      <c r="BL431" s="582"/>
      <c r="BM431" s="582"/>
      <c r="BN431" s="582"/>
      <c r="BO431" s="582"/>
      <c r="BP431" s="582"/>
      <c r="BQ431" s="710"/>
    </row>
    <row r="432" spans="1:69">
      <c r="A432" s="582"/>
      <c r="B432" s="582"/>
      <c r="C432" s="582"/>
      <c r="D432" s="582"/>
      <c r="E432" s="582"/>
      <c r="F432" s="582"/>
      <c r="G432" s="582"/>
      <c r="H432" s="582"/>
      <c r="I432" s="582"/>
      <c r="J432" s="582"/>
      <c r="K432" s="582"/>
      <c r="L432" s="582"/>
      <c r="M432" s="582"/>
      <c r="N432" s="582"/>
      <c r="O432" s="582"/>
      <c r="P432" s="582"/>
      <c r="Q432" s="582"/>
      <c r="R432" s="582"/>
      <c r="S432" s="582"/>
      <c r="T432" s="582"/>
      <c r="U432" s="582"/>
      <c r="V432" s="582"/>
      <c r="W432" s="582"/>
      <c r="X432" s="582"/>
      <c r="Y432" s="582"/>
      <c r="Z432" s="582"/>
      <c r="AA432" s="582"/>
      <c r="AB432" s="582"/>
      <c r="AC432" s="582"/>
      <c r="AD432" s="582"/>
      <c r="AE432" s="582"/>
      <c r="AF432" s="582"/>
      <c r="AG432" s="582"/>
      <c r="AH432" s="582"/>
      <c r="AI432" s="582"/>
      <c r="AJ432" s="582"/>
      <c r="AK432" s="582"/>
      <c r="AL432" s="582"/>
      <c r="AM432" s="582"/>
      <c r="AN432" s="582"/>
      <c r="AO432" s="582"/>
      <c r="AP432" s="582"/>
      <c r="AQ432" s="582"/>
      <c r="AR432" s="582"/>
      <c r="AS432" s="582"/>
      <c r="AT432" s="582"/>
      <c r="AU432" s="582"/>
      <c r="AV432" s="582"/>
      <c r="AW432" s="582"/>
      <c r="AX432" s="582"/>
      <c r="AY432" s="582"/>
      <c r="AZ432" s="582"/>
      <c r="BA432" s="582"/>
      <c r="BB432" s="582"/>
      <c r="BC432" s="582"/>
      <c r="BD432" s="582"/>
      <c r="BE432" s="582"/>
      <c r="BF432" s="582"/>
      <c r="BG432" s="582"/>
      <c r="BH432" s="582"/>
      <c r="BI432" s="582"/>
      <c r="BJ432" s="582"/>
      <c r="BK432" s="582"/>
      <c r="BL432" s="582"/>
      <c r="BM432" s="582"/>
      <c r="BN432" s="582"/>
      <c r="BO432" s="582"/>
      <c r="BP432" s="582"/>
      <c r="BQ432" s="710"/>
    </row>
    <row r="433" spans="1:69">
      <c r="A433" s="582"/>
      <c r="B433" s="582"/>
      <c r="C433" s="582"/>
      <c r="D433" s="582"/>
      <c r="E433" s="582"/>
      <c r="F433" s="582"/>
      <c r="G433" s="582"/>
      <c r="H433" s="582"/>
      <c r="I433" s="582"/>
      <c r="J433" s="582"/>
      <c r="K433" s="582"/>
      <c r="L433" s="582"/>
      <c r="M433" s="582"/>
      <c r="N433" s="582"/>
      <c r="O433" s="582"/>
      <c r="P433" s="582"/>
      <c r="Q433" s="582"/>
      <c r="R433" s="582"/>
      <c r="S433" s="582"/>
      <c r="T433" s="582"/>
      <c r="U433" s="582"/>
      <c r="V433" s="582"/>
      <c r="W433" s="582"/>
      <c r="X433" s="582"/>
      <c r="Y433" s="582"/>
      <c r="Z433" s="582"/>
      <c r="AA433" s="582"/>
      <c r="AB433" s="582"/>
      <c r="AC433" s="582"/>
      <c r="AD433" s="582"/>
      <c r="AE433" s="582"/>
      <c r="AF433" s="582"/>
      <c r="AG433" s="582"/>
      <c r="AH433" s="582"/>
      <c r="AI433" s="582"/>
      <c r="AJ433" s="582"/>
      <c r="AK433" s="582"/>
      <c r="AL433" s="582"/>
      <c r="AM433" s="582"/>
      <c r="AN433" s="582"/>
      <c r="AO433" s="582"/>
      <c r="AP433" s="582"/>
      <c r="AQ433" s="582"/>
      <c r="AR433" s="582"/>
      <c r="AS433" s="582"/>
      <c r="AT433" s="582"/>
      <c r="AU433" s="582"/>
      <c r="AV433" s="582"/>
      <c r="AW433" s="582"/>
      <c r="AX433" s="582"/>
      <c r="AY433" s="582"/>
      <c r="AZ433" s="582"/>
      <c r="BA433" s="582"/>
      <c r="BB433" s="582"/>
      <c r="BC433" s="582"/>
      <c r="BD433" s="582"/>
      <c r="BE433" s="582"/>
      <c r="BF433" s="582"/>
      <c r="BG433" s="582"/>
      <c r="BH433" s="582"/>
      <c r="BI433" s="582"/>
      <c r="BJ433" s="582"/>
      <c r="BK433" s="582"/>
      <c r="BL433" s="582"/>
      <c r="BM433" s="582"/>
      <c r="BN433" s="582"/>
      <c r="BO433" s="582"/>
      <c r="BP433" s="582"/>
      <c r="BQ433" s="710"/>
    </row>
    <row r="434" spans="1:69">
      <c r="A434" s="582"/>
      <c r="B434" s="582"/>
      <c r="C434" s="582"/>
      <c r="D434" s="582"/>
      <c r="E434" s="582"/>
      <c r="F434" s="582"/>
      <c r="G434" s="582"/>
      <c r="H434" s="582"/>
      <c r="I434" s="582"/>
      <c r="J434" s="582"/>
      <c r="K434" s="582"/>
      <c r="L434" s="582"/>
      <c r="M434" s="582"/>
      <c r="N434" s="582"/>
      <c r="O434" s="582"/>
      <c r="P434" s="582"/>
      <c r="Q434" s="582"/>
      <c r="R434" s="582"/>
      <c r="S434" s="582"/>
      <c r="T434" s="582"/>
      <c r="U434" s="582"/>
      <c r="V434" s="582"/>
      <c r="W434" s="582"/>
      <c r="X434" s="582"/>
      <c r="Y434" s="582"/>
      <c r="Z434" s="582"/>
      <c r="AA434" s="582"/>
      <c r="AB434" s="582"/>
      <c r="AC434" s="582"/>
      <c r="AD434" s="582"/>
      <c r="AE434" s="582"/>
      <c r="AF434" s="582"/>
      <c r="AG434" s="582"/>
      <c r="AH434" s="582"/>
      <c r="AI434" s="582"/>
      <c r="AJ434" s="582"/>
      <c r="AK434" s="582"/>
      <c r="AL434" s="582"/>
      <c r="AM434" s="582"/>
      <c r="AN434" s="582"/>
      <c r="AO434" s="582"/>
      <c r="AP434" s="582"/>
      <c r="AQ434" s="582"/>
      <c r="AR434" s="582"/>
      <c r="AS434" s="582"/>
      <c r="AT434" s="582"/>
      <c r="AU434" s="582"/>
      <c r="AV434" s="582"/>
      <c r="AW434" s="582"/>
      <c r="AX434" s="582"/>
      <c r="AY434" s="582"/>
      <c r="AZ434" s="582"/>
      <c r="BA434" s="582"/>
      <c r="BB434" s="582"/>
      <c r="BC434" s="582"/>
      <c r="BD434" s="582"/>
      <c r="BE434" s="582"/>
      <c r="BF434" s="582"/>
      <c r="BG434" s="582"/>
      <c r="BH434" s="582"/>
      <c r="BI434" s="582"/>
      <c r="BJ434" s="582"/>
      <c r="BK434" s="582"/>
      <c r="BL434" s="582"/>
      <c r="BM434" s="582"/>
      <c r="BN434" s="582"/>
      <c r="BO434" s="582"/>
      <c r="BP434" s="582"/>
      <c r="BQ434" s="710"/>
    </row>
    <row r="435" spans="1:69">
      <c r="A435" s="582"/>
      <c r="B435" s="582"/>
      <c r="C435" s="582"/>
      <c r="D435" s="582"/>
      <c r="E435" s="582"/>
      <c r="F435" s="582"/>
      <c r="G435" s="582"/>
      <c r="H435" s="582"/>
      <c r="I435" s="582"/>
      <c r="J435" s="582"/>
      <c r="K435" s="582"/>
      <c r="L435" s="582"/>
      <c r="M435" s="582"/>
      <c r="N435" s="582"/>
      <c r="O435" s="582"/>
      <c r="P435" s="582"/>
      <c r="Q435" s="582"/>
      <c r="R435" s="582"/>
      <c r="S435" s="582"/>
      <c r="T435" s="582"/>
      <c r="U435" s="582"/>
      <c r="V435" s="582"/>
      <c r="W435" s="582"/>
      <c r="X435" s="582"/>
      <c r="Y435" s="582"/>
      <c r="Z435" s="582"/>
      <c r="AA435" s="582"/>
      <c r="AB435" s="582"/>
      <c r="AC435" s="582"/>
      <c r="AD435" s="582"/>
      <c r="AE435" s="582"/>
      <c r="AF435" s="582"/>
      <c r="AG435" s="582"/>
      <c r="AH435" s="582"/>
      <c r="AI435" s="582"/>
      <c r="AJ435" s="582"/>
      <c r="AK435" s="582"/>
      <c r="AL435" s="582"/>
      <c r="AM435" s="582"/>
      <c r="AN435" s="582"/>
      <c r="AO435" s="582"/>
      <c r="AP435" s="582"/>
      <c r="AQ435" s="582"/>
      <c r="AR435" s="582"/>
      <c r="AS435" s="582"/>
      <c r="AT435" s="582"/>
      <c r="AU435" s="582"/>
      <c r="AV435" s="582"/>
      <c r="AW435" s="582"/>
      <c r="AX435" s="582"/>
      <c r="AY435" s="582"/>
      <c r="AZ435" s="582"/>
      <c r="BA435" s="582"/>
      <c r="BB435" s="582"/>
      <c r="BC435" s="582"/>
      <c r="BD435" s="582"/>
      <c r="BE435" s="582"/>
      <c r="BF435" s="582"/>
      <c r="BG435" s="582"/>
      <c r="BH435" s="582"/>
      <c r="BI435" s="582"/>
      <c r="BJ435" s="582"/>
      <c r="BK435" s="582"/>
      <c r="BL435" s="582"/>
      <c r="BM435" s="582"/>
      <c r="BN435" s="582"/>
      <c r="BO435" s="582"/>
      <c r="BP435" s="582"/>
      <c r="BQ435" s="710"/>
    </row>
    <row r="436" spans="1:69">
      <c r="A436" s="582"/>
      <c r="B436" s="582"/>
      <c r="C436" s="582"/>
      <c r="D436" s="582"/>
      <c r="E436" s="582"/>
      <c r="F436" s="582"/>
      <c r="G436" s="582"/>
      <c r="H436" s="582"/>
      <c r="I436" s="582"/>
      <c r="J436" s="582"/>
      <c r="K436" s="582"/>
      <c r="L436" s="582"/>
      <c r="M436" s="582"/>
      <c r="N436" s="582"/>
      <c r="O436" s="582"/>
      <c r="P436" s="582"/>
      <c r="Q436" s="582"/>
      <c r="R436" s="582"/>
      <c r="S436" s="582"/>
      <c r="T436" s="582"/>
      <c r="U436" s="582"/>
      <c r="V436" s="582"/>
      <c r="W436" s="582"/>
      <c r="X436" s="582"/>
      <c r="Y436" s="582"/>
      <c r="Z436" s="582"/>
      <c r="AA436" s="582"/>
      <c r="AB436" s="582"/>
      <c r="AC436" s="582"/>
      <c r="AD436" s="582"/>
      <c r="AE436" s="582"/>
      <c r="AF436" s="582"/>
      <c r="AG436" s="582"/>
      <c r="AH436" s="582"/>
      <c r="AI436" s="582"/>
      <c r="AJ436" s="582"/>
      <c r="AK436" s="582"/>
      <c r="AL436" s="582"/>
      <c r="AM436" s="582"/>
      <c r="AN436" s="582"/>
      <c r="AO436" s="582"/>
      <c r="AP436" s="582"/>
      <c r="AQ436" s="582"/>
      <c r="AR436" s="582"/>
      <c r="AS436" s="582"/>
      <c r="AT436" s="582"/>
      <c r="AU436" s="582"/>
      <c r="AV436" s="582"/>
      <c r="AW436" s="582"/>
      <c r="AX436" s="582"/>
      <c r="AY436" s="582"/>
      <c r="AZ436" s="582"/>
      <c r="BA436" s="582"/>
      <c r="BB436" s="582"/>
      <c r="BC436" s="582"/>
      <c r="BD436" s="582"/>
      <c r="BE436" s="582"/>
      <c r="BF436" s="582"/>
      <c r="BG436" s="582"/>
      <c r="BH436" s="582"/>
      <c r="BI436" s="582"/>
      <c r="BJ436" s="582"/>
      <c r="BK436" s="582"/>
      <c r="BL436" s="582"/>
      <c r="BM436" s="582"/>
      <c r="BN436" s="582"/>
      <c r="BO436" s="582"/>
      <c r="BP436" s="582"/>
      <c r="BQ436" s="710"/>
    </row>
    <row r="437" spans="1:69">
      <c r="A437" s="582"/>
      <c r="B437" s="582"/>
      <c r="C437" s="582"/>
      <c r="D437" s="582"/>
      <c r="E437" s="582"/>
      <c r="F437" s="582"/>
      <c r="G437" s="582"/>
      <c r="H437" s="582"/>
      <c r="I437" s="582"/>
      <c r="J437" s="582"/>
      <c r="K437" s="582"/>
      <c r="L437" s="582"/>
      <c r="M437" s="582"/>
      <c r="N437" s="582"/>
      <c r="O437" s="582"/>
      <c r="P437" s="582"/>
      <c r="Q437" s="582"/>
      <c r="R437" s="582"/>
      <c r="S437" s="582"/>
      <c r="T437" s="582"/>
      <c r="U437" s="582"/>
      <c r="V437" s="582"/>
      <c r="W437" s="582"/>
      <c r="X437" s="582"/>
      <c r="Y437" s="582"/>
      <c r="Z437" s="582"/>
      <c r="AA437" s="582"/>
      <c r="AB437" s="582"/>
      <c r="AC437" s="582"/>
      <c r="AD437" s="582"/>
      <c r="AE437" s="582"/>
      <c r="AF437" s="582"/>
      <c r="AG437" s="582"/>
      <c r="AH437" s="582"/>
      <c r="AI437" s="582"/>
      <c r="AJ437" s="582"/>
      <c r="AK437" s="582"/>
      <c r="AL437" s="582"/>
      <c r="AM437" s="582"/>
      <c r="AN437" s="582"/>
      <c r="AO437" s="582"/>
      <c r="AP437" s="582"/>
      <c r="AQ437" s="582"/>
      <c r="AR437" s="582"/>
      <c r="AS437" s="582"/>
      <c r="AT437" s="582"/>
      <c r="AU437" s="582"/>
      <c r="AV437" s="582"/>
      <c r="AW437" s="582"/>
      <c r="AX437" s="582"/>
      <c r="AY437" s="582"/>
      <c r="AZ437" s="582"/>
      <c r="BA437" s="582"/>
      <c r="BB437" s="582"/>
      <c r="BC437" s="582"/>
      <c r="BD437" s="582"/>
      <c r="BE437" s="582"/>
      <c r="BF437" s="582"/>
      <c r="BG437" s="582"/>
      <c r="BH437" s="582"/>
      <c r="BI437" s="582"/>
      <c r="BJ437" s="582"/>
      <c r="BK437" s="582"/>
      <c r="BL437" s="582"/>
      <c r="BM437" s="582"/>
      <c r="BN437" s="582"/>
      <c r="BO437" s="582"/>
      <c r="BP437" s="582"/>
      <c r="BQ437" s="710"/>
    </row>
    <row r="438" spans="1:69">
      <c r="A438" s="582"/>
      <c r="B438" s="582"/>
      <c r="C438" s="582"/>
      <c r="D438" s="582"/>
      <c r="E438" s="582"/>
      <c r="F438" s="582"/>
      <c r="G438" s="582"/>
      <c r="H438" s="582"/>
      <c r="I438" s="582"/>
      <c r="J438" s="582"/>
      <c r="K438" s="582"/>
      <c r="L438" s="582"/>
      <c r="M438" s="582"/>
      <c r="N438" s="582"/>
      <c r="O438" s="582"/>
      <c r="P438" s="582"/>
      <c r="Q438" s="582"/>
      <c r="R438" s="582"/>
      <c r="S438" s="582"/>
      <c r="T438" s="582"/>
      <c r="U438" s="582"/>
      <c r="V438" s="582"/>
      <c r="W438" s="582"/>
      <c r="X438" s="582"/>
      <c r="Y438" s="582"/>
      <c r="Z438" s="582"/>
      <c r="AA438" s="582"/>
      <c r="AB438" s="582"/>
      <c r="AC438" s="582"/>
      <c r="AD438" s="582"/>
      <c r="AE438" s="582"/>
      <c r="AF438" s="582"/>
      <c r="AG438" s="582"/>
      <c r="AH438" s="582"/>
      <c r="AI438" s="582"/>
      <c r="AJ438" s="582"/>
      <c r="AK438" s="582"/>
      <c r="AL438" s="582"/>
      <c r="AM438" s="582"/>
      <c r="AN438" s="582"/>
      <c r="AO438" s="582"/>
      <c r="AP438" s="582"/>
      <c r="AQ438" s="582"/>
      <c r="AR438" s="582"/>
      <c r="AS438" s="582"/>
      <c r="AT438" s="582"/>
      <c r="AU438" s="582"/>
      <c r="AV438" s="582"/>
      <c r="AW438" s="582"/>
      <c r="AX438" s="582"/>
      <c r="AY438" s="582"/>
      <c r="AZ438" s="582"/>
      <c r="BA438" s="582"/>
      <c r="BB438" s="582"/>
      <c r="BC438" s="582"/>
      <c r="BD438" s="582"/>
      <c r="BE438" s="582"/>
      <c r="BF438" s="582"/>
      <c r="BG438" s="582"/>
      <c r="BH438" s="582"/>
      <c r="BI438" s="582"/>
      <c r="BJ438" s="582"/>
      <c r="BK438" s="582"/>
      <c r="BL438" s="582"/>
      <c r="BM438" s="582"/>
      <c r="BN438" s="582"/>
      <c r="BO438" s="582"/>
      <c r="BP438" s="582"/>
      <c r="BQ438" s="710"/>
    </row>
    <row r="439" spans="1:69">
      <c r="A439" s="582"/>
      <c r="B439" s="582"/>
      <c r="C439" s="582"/>
      <c r="D439" s="582"/>
      <c r="E439" s="582"/>
      <c r="F439" s="582"/>
      <c r="G439" s="582"/>
      <c r="H439" s="582"/>
      <c r="I439" s="582"/>
      <c r="J439" s="582"/>
      <c r="K439" s="582"/>
      <c r="L439" s="582"/>
      <c r="M439" s="582"/>
      <c r="N439" s="582"/>
      <c r="O439" s="582"/>
      <c r="P439" s="582"/>
      <c r="Q439" s="582"/>
      <c r="R439" s="582"/>
      <c r="S439" s="582"/>
      <c r="T439" s="582"/>
      <c r="U439" s="582"/>
      <c r="V439" s="582"/>
      <c r="W439" s="582"/>
      <c r="X439" s="582"/>
      <c r="Y439" s="582"/>
      <c r="Z439" s="582"/>
      <c r="AA439" s="582"/>
      <c r="AB439" s="582"/>
      <c r="AC439" s="582"/>
      <c r="AD439" s="582"/>
      <c r="AE439" s="582"/>
      <c r="AF439" s="582"/>
      <c r="AG439" s="582"/>
      <c r="AH439" s="582"/>
      <c r="AI439" s="582"/>
      <c r="AJ439" s="582"/>
      <c r="AK439" s="582"/>
      <c r="AL439" s="582"/>
      <c r="AM439" s="582"/>
      <c r="AN439" s="582"/>
      <c r="AO439" s="582"/>
      <c r="AP439" s="582"/>
      <c r="AQ439" s="582"/>
      <c r="AR439" s="582"/>
      <c r="AS439" s="582"/>
      <c r="AT439" s="582"/>
      <c r="AU439" s="582"/>
      <c r="AV439" s="582"/>
      <c r="AW439" s="582"/>
      <c r="AX439" s="582"/>
      <c r="AY439" s="582"/>
      <c r="AZ439" s="582"/>
      <c r="BA439" s="582"/>
      <c r="BB439" s="582"/>
      <c r="BC439" s="582"/>
      <c r="BD439" s="582"/>
      <c r="BE439" s="582"/>
      <c r="BF439" s="582"/>
      <c r="BG439" s="582"/>
      <c r="BH439" s="582"/>
      <c r="BI439" s="582"/>
      <c r="BJ439" s="582"/>
      <c r="BK439" s="582"/>
      <c r="BL439" s="582"/>
      <c r="BM439" s="582"/>
      <c r="BN439" s="582"/>
      <c r="BO439" s="582"/>
      <c r="BP439" s="582"/>
      <c r="BQ439" s="710"/>
    </row>
    <row r="440" spans="1:69">
      <c r="A440" s="582"/>
      <c r="B440" s="582"/>
      <c r="C440" s="582"/>
      <c r="D440" s="582"/>
      <c r="E440" s="582"/>
      <c r="F440" s="582"/>
      <c r="G440" s="582"/>
      <c r="H440" s="582"/>
      <c r="I440" s="582"/>
      <c r="J440" s="582"/>
      <c r="K440" s="582"/>
      <c r="L440" s="582"/>
      <c r="M440" s="582"/>
      <c r="N440" s="582"/>
      <c r="O440" s="582"/>
      <c r="P440" s="582"/>
      <c r="Q440" s="582"/>
      <c r="R440" s="582"/>
      <c r="S440" s="582"/>
      <c r="T440" s="582"/>
      <c r="U440" s="582"/>
      <c r="V440" s="582"/>
      <c r="W440" s="582"/>
      <c r="X440" s="582"/>
      <c r="Y440" s="582"/>
      <c r="Z440" s="582"/>
      <c r="AA440" s="582"/>
      <c r="AB440" s="582"/>
      <c r="AC440" s="582"/>
      <c r="AD440" s="582"/>
      <c r="AE440" s="582"/>
      <c r="AF440" s="582"/>
      <c r="AG440" s="582"/>
      <c r="AH440" s="582"/>
      <c r="AI440" s="582"/>
      <c r="AJ440" s="582"/>
      <c r="AK440" s="582"/>
      <c r="AL440" s="582"/>
      <c r="AM440" s="582"/>
      <c r="AN440" s="582"/>
      <c r="AO440" s="582"/>
      <c r="AP440" s="582"/>
      <c r="AQ440" s="582"/>
      <c r="AR440" s="582"/>
      <c r="AS440" s="582"/>
      <c r="AT440" s="582"/>
      <c r="AU440" s="582"/>
      <c r="AV440" s="582"/>
      <c r="AW440" s="582"/>
      <c r="AX440" s="582"/>
      <c r="AY440" s="582"/>
      <c r="AZ440" s="582"/>
      <c r="BA440" s="582"/>
      <c r="BB440" s="582"/>
      <c r="BC440" s="582"/>
      <c r="BD440" s="582"/>
      <c r="BE440" s="582"/>
      <c r="BF440" s="582"/>
      <c r="BG440" s="582"/>
      <c r="BH440" s="582"/>
      <c r="BI440" s="582"/>
      <c r="BJ440" s="582"/>
      <c r="BK440" s="582"/>
      <c r="BL440" s="582"/>
      <c r="BM440" s="582"/>
      <c r="BN440" s="582"/>
      <c r="BO440" s="582"/>
      <c r="BP440" s="582"/>
      <c r="BQ440" s="710"/>
    </row>
    <row r="441" spans="1:69">
      <c r="A441" s="582"/>
      <c r="B441" s="582"/>
      <c r="C441" s="582"/>
      <c r="D441" s="582"/>
      <c r="E441" s="582"/>
      <c r="F441" s="582"/>
      <c r="G441" s="582"/>
      <c r="H441" s="582"/>
      <c r="I441" s="582"/>
      <c r="J441" s="582"/>
      <c r="K441" s="582"/>
      <c r="L441" s="582"/>
      <c r="M441" s="582"/>
      <c r="N441" s="582"/>
      <c r="O441" s="582"/>
      <c r="P441" s="582"/>
      <c r="Q441" s="582"/>
      <c r="R441" s="582"/>
      <c r="S441" s="582"/>
      <c r="T441" s="582"/>
      <c r="U441" s="582"/>
      <c r="V441" s="582"/>
      <c r="W441" s="582"/>
      <c r="X441" s="582"/>
      <c r="Y441" s="582"/>
      <c r="Z441" s="582"/>
      <c r="AA441" s="582"/>
      <c r="AB441" s="582"/>
      <c r="AC441" s="582"/>
      <c r="AD441" s="582"/>
      <c r="AE441" s="582"/>
      <c r="AF441" s="582"/>
      <c r="AG441" s="582"/>
      <c r="AH441" s="582"/>
      <c r="AI441" s="582"/>
      <c r="AJ441" s="582"/>
      <c r="AK441" s="582"/>
      <c r="AL441" s="582"/>
      <c r="AM441" s="582"/>
      <c r="AN441" s="582"/>
      <c r="AO441" s="582"/>
      <c r="AP441" s="582"/>
      <c r="AQ441" s="582"/>
      <c r="AR441" s="582"/>
      <c r="AS441" s="582"/>
      <c r="AT441" s="582"/>
      <c r="AU441" s="582"/>
      <c r="AV441" s="582"/>
      <c r="AW441" s="582"/>
      <c r="AX441" s="582"/>
      <c r="AY441" s="582"/>
      <c r="AZ441" s="582"/>
      <c r="BA441" s="582"/>
      <c r="BB441" s="582"/>
      <c r="BC441" s="582"/>
      <c r="BD441" s="582"/>
      <c r="BE441" s="582"/>
      <c r="BF441" s="582"/>
      <c r="BG441" s="582"/>
      <c r="BH441" s="582"/>
      <c r="BI441" s="582"/>
      <c r="BJ441" s="582"/>
      <c r="BK441" s="582"/>
      <c r="BL441" s="582"/>
      <c r="BM441" s="582"/>
      <c r="BN441" s="582"/>
      <c r="BO441" s="582"/>
      <c r="BP441" s="582"/>
      <c r="BQ441" s="710"/>
    </row>
    <row r="442" spans="1:69">
      <c r="A442" s="582"/>
      <c r="B442" s="582"/>
      <c r="C442" s="582"/>
      <c r="D442" s="582"/>
      <c r="E442" s="582"/>
      <c r="F442" s="582"/>
      <c r="G442" s="582"/>
      <c r="H442" s="582"/>
      <c r="I442" s="582"/>
      <c r="J442" s="582"/>
      <c r="K442" s="582"/>
      <c r="L442" s="582"/>
      <c r="M442" s="582"/>
      <c r="N442" s="582"/>
      <c r="O442" s="582"/>
      <c r="P442" s="582"/>
      <c r="Q442" s="582"/>
      <c r="R442" s="582"/>
      <c r="S442" s="582"/>
      <c r="T442" s="582"/>
      <c r="U442" s="582"/>
      <c r="V442" s="582"/>
      <c r="W442" s="582"/>
      <c r="X442" s="582"/>
      <c r="Y442" s="582"/>
      <c r="Z442" s="582"/>
      <c r="AA442" s="582"/>
      <c r="AB442" s="582"/>
      <c r="AC442" s="582"/>
      <c r="AD442" s="582"/>
      <c r="AE442" s="582"/>
      <c r="AF442" s="582"/>
      <c r="AG442" s="582"/>
      <c r="AH442" s="582"/>
      <c r="AI442" s="582"/>
      <c r="AJ442" s="582"/>
      <c r="AK442" s="582"/>
      <c r="AL442" s="582"/>
      <c r="AM442" s="582"/>
      <c r="AN442" s="582"/>
      <c r="AO442" s="582"/>
      <c r="AP442" s="582"/>
      <c r="AQ442" s="582"/>
      <c r="AR442" s="582"/>
      <c r="AS442" s="582"/>
      <c r="AT442" s="582"/>
      <c r="AU442" s="582"/>
      <c r="AV442" s="582"/>
      <c r="AW442" s="582"/>
      <c r="AX442" s="582"/>
      <c r="AY442" s="582"/>
      <c r="AZ442" s="582"/>
      <c r="BA442" s="582"/>
      <c r="BB442" s="582"/>
      <c r="BC442" s="582"/>
      <c r="BD442" s="582"/>
      <c r="BE442" s="582"/>
      <c r="BF442" s="582"/>
      <c r="BG442" s="582"/>
      <c r="BH442" s="582"/>
      <c r="BI442" s="582"/>
      <c r="BJ442" s="582"/>
      <c r="BK442" s="582"/>
      <c r="BL442" s="582"/>
      <c r="BM442" s="582"/>
      <c r="BN442" s="582"/>
      <c r="BO442" s="582"/>
      <c r="BP442" s="582"/>
      <c r="BQ442" s="710"/>
    </row>
    <row r="443" spans="1:69">
      <c r="A443" s="582"/>
      <c r="B443" s="582"/>
      <c r="C443" s="582"/>
      <c r="D443" s="582"/>
      <c r="E443" s="582"/>
      <c r="F443" s="582"/>
      <c r="G443" s="582"/>
      <c r="H443" s="582"/>
      <c r="I443" s="582"/>
      <c r="J443" s="582"/>
      <c r="K443" s="582"/>
      <c r="L443" s="582"/>
      <c r="M443" s="582"/>
      <c r="N443" s="582"/>
      <c r="O443" s="582"/>
      <c r="P443" s="582"/>
      <c r="Q443" s="582"/>
      <c r="R443" s="582"/>
      <c r="S443" s="582"/>
      <c r="T443" s="582"/>
      <c r="U443" s="582"/>
      <c r="V443" s="582"/>
      <c r="W443" s="582"/>
      <c r="X443" s="582"/>
      <c r="Y443" s="582"/>
      <c r="Z443" s="582"/>
      <c r="AA443" s="582"/>
      <c r="AB443" s="582"/>
      <c r="AC443" s="582"/>
      <c r="AD443" s="582"/>
      <c r="AE443" s="582"/>
      <c r="AF443" s="582"/>
      <c r="AG443" s="582"/>
      <c r="AH443" s="582"/>
      <c r="AI443" s="582"/>
      <c r="AJ443" s="582"/>
      <c r="AK443" s="582"/>
      <c r="AL443" s="582"/>
      <c r="AM443" s="582"/>
      <c r="AN443" s="582"/>
      <c r="AO443" s="582"/>
      <c r="AP443" s="582"/>
      <c r="AQ443" s="582"/>
      <c r="AR443" s="582"/>
      <c r="AS443" s="582"/>
      <c r="AT443" s="582"/>
      <c r="AU443" s="582"/>
      <c r="AV443" s="582"/>
      <c r="AW443" s="582"/>
      <c r="AX443" s="582"/>
      <c r="AY443" s="582"/>
      <c r="AZ443" s="582"/>
      <c r="BA443" s="582"/>
      <c r="BB443" s="582"/>
      <c r="BC443" s="582"/>
      <c r="BD443" s="582"/>
      <c r="BE443" s="582"/>
      <c r="BF443" s="582"/>
      <c r="BG443" s="582"/>
      <c r="BH443" s="582"/>
      <c r="BI443" s="582"/>
      <c r="BJ443" s="582"/>
      <c r="BK443" s="582"/>
      <c r="BL443" s="582"/>
      <c r="BM443" s="582"/>
      <c r="BN443" s="582"/>
      <c r="BO443" s="582"/>
      <c r="BP443" s="582"/>
      <c r="BQ443" s="710"/>
    </row>
    <row r="444" spans="1:69">
      <c r="A444" s="582"/>
      <c r="B444" s="582"/>
      <c r="C444" s="582"/>
      <c r="D444" s="582"/>
      <c r="E444" s="582"/>
      <c r="F444" s="582"/>
      <c r="G444" s="582"/>
      <c r="H444" s="582"/>
      <c r="I444" s="582"/>
      <c r="J444" s="582"/>
      <c r="K444" s="582"/>
      <c r="L444" s="582"/>
      <c r="M444" s="582"/>
      <c r="N444" s="582"/>
      <c r="O444" s="582"/>
      <c r="P444" s="582"/>
      <c r="Q444" s="582"/>
      <c r="R444" s="582"/>
      <c r="S444" s="582"/>
      <c r="T444" s="582"/>
      <c r="U444" s="582"/>
      <c r="V444" s="582"/>
      <c r="W444" s="582"/>
      <c r="X444" s="582"/>
      <c r="Y444" s="582"/>
      <c r="Z444" s="582"/>
      <c r="AA444" s="582"/>
      <c r="AB444" s="582"/>
      <c r="AC444" s="582"/>
      <c r="AD444" s="582"/>
      <c r="AE444" s="582"/>
      <c r="AF444" s="582"/>
      <c r="AG444" s="582"/>
      <c r="AH444" s="582"/>
      <c r="AI444" s="582"/>
      <c r="AJ444" s="582"/>
      <c r="AK444" s="582"/>
      <c r="AL444" s="582"/>
      <c r="AM444" s="582"/>
      <c r="AN444" s="582"/>
      <c r="AO444" s="582"/>
      <c r="AP444" s="582"/>
      <c r="AQ444" s="582"/>
      <c r="AR444" s="582"/>
      <c r="AS444" s="582"/>
      <c r="AT444" s="582"/>
      <c r="AU444" s="582"/>
      <c r="AV444" s="582"/>
      <c r="AW444" s="582"/>
      <c r="AX444" s="582"/>
      <c r="AY444" s="582"/>
      <c r="AZ444" s="582"/>
      <c r="BA444" s="582"/>
      <c r="BB444" s="582"/>
      <c r="BC444" s="582"/>
      <c r="BD444" s="582"/>
      <c r="BE444" s="582"/>
      <c r="BF444" s="582"/>
      <c r="BG444" s="582"/>
      <c r="BH444" s="582"/>
      <c r="BI444" s="582"/>
      <c r="BJ444" s="582"/>
      <c r="BK444" s="582"/>
      <c r="BL444" s="582"/>
      <c r="BM444" s="582"/>
      <c r="BN444" s="582"/>
      <c r="BO444" s="582"/>
      <c r="BP444" s="582"/>
      <c r="BQ444" s="710"/>
    </row>
    <row r="445" spans="1:69">
      <c r="A445" s="582"/>
      <c r="B445" s="582"/>
      <c r="C445" s="582"/>
      <c r="D445" s="582"/>
      <c r="E445" s="582"/>
      <c r="F445" s="582"/>
      <c r="G445" s="582"/>
      <c r="H445" s="582"/>
      <c r="I445" s="582"/>
      <c r="J445" s="582"/>
      <c r="K445" s="582"/>
      <c r="L445" s="582"/>
      <c r="M445" s="582"/>
      <c r="N445" s="582"/>
      <c r="O445" s="582"/>
      <c r="P445" s="582"/>
      <c r="Q445" s="582"/>
      <c r="R445" s="582"/>
      <c r="S445" s="582"/>
      <c r="T445" s="582"/>
      <c r="U445" s="582"/>
      <c r="V445" s="582"/>
      <c r="W445" s="582"/>
      <c r="X445" s="582"/>
      <c r="Y445" s="582"/>
      <c r="Z445" s="582"/>
      <c r="AA445" s="582"/>
      <c r="AB445" s="582"/>
      <c r="AC445" s="582"/>
      <c r="AD445" s="582"/>
      <c r="AE445" s="582"/>
      <c r="AF445" s="582"/>
      <c r="AG445" s="582"/>
      <c r="AH445" s="582"/>
      <c r="AI445" s="582"/>
      <c r="AJ445" s="582"/>
      <c r="AK445" s="582"/>
      <c r="AL445" s="582"/>
      <c r="AM445" s="582"/>
      <c r="AN445" s="582"/>
      <c r="AO445" s="582"/>
      <c r="AP445" s="582"/>
      <c r="AQ445" s="582"/>
      <c r="AR445" s="582"/>
      <c r="AS445" s="582"/>
      <c r="AT445" s="582"/>
      <c r="AU445" s="582"/>
      <c r="AV445" s="582"/>
      <c r="AW445" s="582"/>
      <c r="AX445" s="582"/>
      <c r="AY445" s="582"/>
      <c r="AZ445" s="582"/>
      <c r="BA445" s="582"/>
      <c r="BB445" s="582"/>
      <c r="BC445" s="582"/>
      <c r="BD445" s="582"/>
      <c r="BE445" s="582"/>
      <c r="BF445" s="582"/>
      <c r="BG445" s="582"/>
      <c r="BH445" s="582"/>
      <c r="BI445" s="582"/>
      <c r="BJ445" s="582"/>
      <c r="BK445" s="582"/>
      <c r="BL445" s="582"/>
      <c r="BM445" s="582"/>
      <c r="BN445" s="582"/>
      <c r="BO445" s="582"/>
      <c r="BP445" s="582"/>
      <c r="BQ445" s="710"/>
    </row>
    <row r="446" spans="1:69">
      <c r="A446" s="582"/>
      <c r="B446" s="582"/>
      <c r="C446" s="582"/>
      <c r="D446" s="582"/>
      <c r="E446" s="582"/>
      <c r="F446" s="582"/>
      <c r="G446" s="582"/>
      <c r="H446" s="582"/>
      <c r="I446" s="582"/>
      <c r="J446" s="582"/>
      <c r="K446" s="582"/>
      <c r="L446" s="582"/>
      <c r="M446" s="582"/>
      <c r="N446" s="582"/>
      <c r="O446" s="582"/>
      <c r="P446" s="582"/>
      <c r="Q446" s="582"/>
      <c r="R446" s="582"/>
      <c r="S446" s="582"/>
      <c r="T446" s="582"/>
      <c r="U446" s="582"/>
      <c r="V446" s="582"/>
      <c r="W446" s="582"/>
      <c r="X446" s="582"/>
      <c r="Y446" s="582"/>
      <c r="Z446" s="582"/>
      <c r="AA446" s="582"/>
      <c r="AB446" s="582"/>
      <c r="AC446" s="582"/>
      <c r="AD446" s="582"/>
      <c r="AE446" s="582"/>
      <c r="AF446" s="582"/>
      <c r="AG446" s="582"/>
      <c r="AH446" s="582"/>
      <c r="AI446" s="582"/>
      <c r="AJ446" s="582"/>
      <c r="AK446" s="582"/>
      <c r="AL446" s="582"/>
      <c r="AM446" s="582"/>
      <c r="AN446" s="582"/>
      <c r="AO446" s="582"/>
      <c r="AP446" s="582"/>
      <c r="AQ446" s="582"/>
      <c r="AR446" s="582"/>
      <c r="AS446" s="582"/>
      <c r="AT446" s="582"/>
      <c r="AU446" s="582"/>
      <c r="AV446" s="582"/>
      <c r="AW446" s="582"/>
      <c r="AX446" s="582"/>
      <c r="AY446" s="582"/>
      <c r="AZ446" s="582"/>
      <c r="BA446" s="582"/>
      <c r="BB446" s="582"/>
      <c r="BC446" s="582"/>
      <c r="BD446" s="582"/>
      <c r="BE446" s="582"/>
      <c r="BF446" s="582"/>
      <c r="BG446" s="582"/>
      <c r="BH446" s="582"/>
      <c r="BI446" s="582"/>
      <c r="BJ446" s="582"/>
      <c r="BK446" s="582"/>
      <c r="BL446" s="582"/>
      <c r="BM446" s="582"/>
      <c r="BN446" s="582"/>
      <c r="BO446" s="582"/>
      <c r="BP446" s="582"/>
      <c r="BQ446" s="710"/>
    </row>
    <row r="447" spans="1:69">
      <c r="A447" s="582"/>
      <c r="B447" s="582"/>
      <c r="C447" s="582"/>
      <c r="D447" s="582"/>
      <c r="E447" s="582"/>
      <c r="F447" s="582"/>
      <c r="G447" s="582"/>
      <c r="H447" s="582"/>
      <c r="I447" s="582"/>
      <c r="J447" s="582"/>
      <c r="K447" s="582"/>
      <c r="L447" s="582"/>
      <c r="M447" s="582"/>
      <c r="N447" s="582"/>
      <c r="O447" s="582"/>
      <c r="P447" s="582"/>
      <c r="Q447" s="582"/>
      <c r="R447" s="582"/>
      <c r="S447" s="582"/>
      <c r="T447" s="582"/>
      <c r="U447" s="582"/>
      <c r="V447" s="582"/>
      <c r="W447" s="582"/>
      <c r="X447" s="582"/>
      <c r="Y447" s="582"/>
      <c r="Z447" s="582"/>
      <c r="AA447" s="582"/>
      <c r="AB447" s="582"/>
      <c r="AC447" s="582"/>
      <c r="AD447" s="582"/>
      <c r="AE447" s="582"/>
      <c r="AF447" s="582"/>
      <c r="AG447" s="582"/>
      <c r="AH447" s="582"/>
      <c r="AI447" s="582"/>
      <c r="AJ447" s="582"/>
      <c r="AK447" s="582"/>
      <c r="AL447" s="582"/>
      <c r="AM447" s="582"/>
      <c r="AN447" s="582"/>
      <c r="AO447" s="582"/>
      <c r="AP447" s="582"/>
      <c r="AQ447" s="582"/>
      <c r="AR447" s="582"/>
      <c r="AS447" s="582"/>
      <c r="AT447" s="582"/>
      <c r="AU447" s="582"/>
      <c r="AV447" s="582"/>
      <c r="AW447" s="582"/>
      <c r="AX447" s="582"/>
      <c r="AY447" s="582"/>
      <c r="AZ447" s="582"/>
      <c r="BA447" s="582"/>
      <c r="BB447" s="582"/>
      <c r="BC447" s="582"/>
      <c r="BD447" s="582"/>
      <c r="BE447" s="582"/>
      <c r="BF447" s="582"/>
      <c r="BG447" s="582"/>
      <c r="BH447" s="582"/>
      <c r="BI447" s="582"/>
      <c r="BJ447" s="582"/>
      <c r="BK447" s="582"/>
      <c r="BL447" s="582"/>
      <c r="BM447" s="582"/>
      <c r="BN447" s="582"/>
      <c r="BO447" s="582"/>
      <c r="BP447" s="582"/>
      <c r="BQ447" s="710"/>
    </row>
    <row r="448" spans="1:69">
      <c r="A448" s="582"/>
      <c r="B448" s="582"/>
      <c r="C448" s="582"/>
      <c r="D448" s="582"/>
      <c r="E448" s="582"/>
      <c r="F448" s="582"/>
      <c r="G448" s="582"/>
      <c r="H448" s="582"/>
      <c r="I448" s="582"/>
      <c r="J448" s="582"/>
      <c r="K448" s="582"/>
      <c r="L448" s="582"/>
      <c r="M448" s="582"/>
      <c r="N448" s="582"/>
      <c r="O448" s="582"/>
      <c r="P448" s="582"/>
      <c r="Q448" s="582"/>
      <c r="R448" s="582"/>
      <c r="S448" s="582"/>
      <c r="T448" s="582"/>
      <c r="U448" s="582"/>
      <c r="V448" s="582"/>
      <c r="W448" s="582"/>
      <c r="X448" s="582"/>
      <c r="Y448" s="582"/>
      <c r="Z448" s="582"/>
      <c r="AA448" s="582"/>
      <c r="AB448" s="582"/>
      <c r="AC448" s="582"/>
      <c r="AD448" s="582"/>
      <c r="AE448" s="582"/>
      <c r="AF448" s="582"/>
      <c r="AG448" s="582"/>
      <c r="AH448" s="582"/>
      <c r="AI448" s="582"/>
      <c r="AJ448" s="582"/>
      <c r="AK448" s="582"/>
      <c r="AL448" s="582"/>
      <c r="AM448" s="582"/>
      <c r="AN448" s="582"/>
      <c r="AO448" s="582"/>
      <c r="AP448" s="582"/>
      <c r="AQ448" s="582"/>
      <c r="AR448" s="582"/>
      <c r="AS448" s="582"/>
      <c r="AT448" s="582"/>
      <c r="AU448" s="582"/>
      <c r="AV448" s="582"/>
      <c r="AW448" s="582"/>
      <c r="AX448" s="582"/>
      <c r="AY448" s="582"/>
      <c r="AZ448" s="582"/>
      <c r="BA448" s="582"/>
      <c r="BB448" s="582"/>
      <c r="BC448" s="582"/>
      <c r="BD448" s="582"/>
      <c r="BE448" s="582"/>
      <c r="BF448" s="582"/>
      <c r="BG448" s="582"/>
      <c r="BH448" s="582"/>
      <c r="BI448" s="582"/>
      <c r="BJ448" s="582"/>
      <c r="BK448" s="582"/>
      <c r="BL448" s="582"/>
      <c r="BM448" s="582"/>
      <c r="BN448" s="582"/>
      <c r="BO448" s="582"/>
      <c r="BP448" s="582"/>
      <c r="BQ448" s="710"/>
    </row>
    <row r="449" spans="1:69">
      <c r="A449" s="582"/>
      <c r="B449" s="582"/>
      <c r="C449" s="582"/>
      <c r="D449" s="582"/>
      <c r="E449" s="582"/>
      <c r="F449" s="582"/>
      <c r="G449" s="582"/>
      <c r="H449" s="582"/>
      <c r="I449" s="582"/>
      <c r="J449" s="582"/>
      <c r="K449" s="582"/>
      <c r="L449" s="582"/>
      <c r="M449" s="582"/>
      <c r="N449" s="582"/>
      <c r="O449" s="582"/>
      <c r="P449" s="582"/>
      <c r="Q449" s="582"/>
      <c r="R449" s="582"/>
      <c r="S449" s="582"/>
      <c r="T449" s="582"/>
      <c r="U449" s="582"/>
      <c r="V449" s="582"/>
      <c r="W449" s="582"/>
      <c r="X449" s="582"/>
      <c r="Y449" s="582"/>
      <c r="Z449" s="582"/>
      <c r="AA449" s="582"/>
      <c r="AB449" s="582"/>
      <c r="AC449" s="582"/>
      <c r="AD449" s="582"/>
      <c r="AE449" s="582"/>
      <c r="AF449" s="582"/>
      <c r="AG449" s="582"/>
      <c r="AH449" s="582"/>
      <c r="AI449" s="582"/>
      <c r="AJ449" s="582"/>
      <c r="AK449" s="582"/>
      <c r="AL449" s="582"/>
      <c r="AM449" s="582"/>
      <c r="AN449" s="582"/>
      <c r="AO449" s="582"/>
      <c r="AP449" s="582"/>
      <c r="AQ449" s="582"/>
      <c r="AR449" s="582"/>
      <c r="AS449" s="582"/>
      <c r="AT449" s="582"/>
      <c r="AU449" s="582"/>
      <c r="AV449" s="582"/>
      <c r="AW449" s="582"/>
      <c r="AX449" s="582"/>
      <c r="AY449" s="582"/>
      <c r="AZ449" s="582"/>
      <c r="BA449" s="582"/>
      <c r="BB449" s="582"/>
      <c r="BC449" s="582"/>
      <c r="BD449" s="582"/>
      <c r="BE449" s="582"/>
      <c r="BF449" s="582"/>
      <c r="BG449" s="582"/>
      <c r="BH449" s="582"/>
      <c r="BI449" s="582"/>
      <c r="BJ449" s="582"/>
      <c r="BK449" s="582"/>
      <c r="BL449" s="582"/>
      <c r="BM449" s="582"/>
      <c r="BN449" s="582"/>
      <c r="BO449" s="582"/>
      <c r="BP449" s="582"/>
      <c r="BQ449" s="710"/>
    </row>
    <row r="450" spans="1:69">
      <c r="A450" s="582"/>
      <c r="B450" s="582"/>
      <c r="C450" s="582"/>
      <c r="D450" s="582"/>
      <c r="E450" s="582"/>
      <c r="F450" s="582"/>
      <c r="G450" s="582"/>
      <c r="H450" s="582"/>
      <c r="I450" s="582"/>
      <c r="J450" s="582"/>
      <c r="K450" s="582"/>
      <c r="L450" s="582"/>
      <c r="M450" s="582"/>
      <c r="N450" s="582"/>
      <c r="O450" s="582"/>
      <c r="P450" s="582"/>
      <c r="Q450" s="582"/>
      <c r="R450" s="582"/>
      <c r="S450" s="582"/>
      <c r="T450" s="582"/>
      <c r="U450" s="582"/>
      <c r="V450" s="582"/>
      <c r="W450" s="582"/>
      <c r="X450" s="582"/>
      <c r="Y450" s="582"/>
      <c r="Z450" s="582"/>
      <c r="AA450" s="582"/>
      <c r="AB450" s="582"/>
      <c r="AC450" s="582"/>
      <c r="AD450" s="582"/>
      <c r="AE450" s="582"/>
      <c r="AF450" s="582"/>
      <c r="AG450" s="582"/>
      <c r="AH450" s="582"/>
      <c r="AI450" s="582"/>
      <c r="AJ450" s="582"/>
      <c r="AK450" s="582"/>
      <c r="AL450" s="582"/>
      <c r="AM450" s="582"/>
      <c r="AN450" s="582"/>
      <c r="AO450" s="582"/>
      <c r="AP450" s="582"/>
      <c r="AQ450" s="582"/>
      <c r="AR450" s="582"/>
      <c r="AS450" s="582"/>
      <c r="AT450" s="582"/>
      <c r="AU450" s="582"/>
      <c r="AV450" s="582"/>
      <c r="AW450" s="582"/>
      <c r="AX450" s="582"/>
      <c r="AY450" s="582"/>
      <c r="AZ450" s="582"/>
      <c r="BA450" s="582"/>
      <c r="BB450" s="582"/>
      <c r="BC450" s="582"/>
      <c r="BD450" s="582"/>
      <c r="BE450" s="582"/>
      <c r="BF450" s="582"/>
      <c r="BG450" s="582"/>
      <c r="BH450" s="582"/>
      <c r="BI450" s="582"/>
      <c r="BJ450" s="582"/>
      <c r="BK450" s="582"/>
      <c r="BL450" s="582"/>
      <c r="BM450" s="582"/>
      <c r="BN450" s="582"/>
      <c r="BO450" s="582"/>
      <c r="BP450" s="582"/>
      <c r="BQ450" s="710"/>
    </row>
    <row r="451" spans="1:69">
      <c r="A451" s="582"/>
      <c r="B451" s="582"/>
      <c r="C451" s="582"/>
      <c r="D451" s="582"/>
      <c r="E451" s="582"/>
      <c r="F451" s="582"/>
      <c r="G451" s="582"/>
      <c r="H451" s="582"/>
      <c r="I451" s="582"/>
      <c r="J451" s="582"/>
      <c r="K451" s="582"/>
      <c r="L451" s="582"/>
      <c r="M451" s="582"/>
      <c r="N451" s="582"/>
      <c r="O451" s="582"/>
      <c r="P451" s="582"/>
      <c r="Q451" s="582"/>
      <c r="R451" s="582"/>
      <c r="S451" s="582"/>
      <c r="T451" s="582"/>
      <c r="U451" s="582"/>
      <c r="V451" s="582"/>
      <c r="W451" s="582"/>
      <c r="X451" s="582"/>
      <c r="Y451" s="582"/>
      <c r="Z451" s="582"/>
      <c r="AA451" s="582"/>
      <c r="AB451" s="582"/>
      <c r="AC451" s="582"/>
      <c r="AD451" s="582"/>
      <c r="AE451" s="582"/>
      <c r="AF451" s="582"/>
      <c r="AG451" s="582"/>
      <c r="AH451" s="582"/>
      <c r="AI451" s="582"/>
      <c r="AJ451" s="582"/>
      <c r="AK451" s="582"/>
      <c r="AL451" s="582"/>
      <c r="AM451" s="582"/>
      <c r="AN451" s="582"/>
      <c r="AO451" s="582"/>
      <c r="AP451" s="582"/>
      <c r="AQ451" s="582"/>
      <c r="AR451" s="582"/>
      <c r="AS451" s="582"/>
      <c r="AT451" s="582"/>
      <c r="AU451" s="582"/>
      <c r="AV451" s="582"/>
      <c r="AW451" s="582"/>
      <c r="AX451" s="582"/>
      <c r="AY451" s="582"/>
      <c r="AZ451" s="582"/>
      <c r="BA451" s="582"/>
      <c r="BB451" s="582"/>
      <c r="BC451" s="582"/>
      <c r="BD451" s="582"/>
      <c r="BE451" s="582"/>
      <c r="BF451" s="582"/>
      <c r="BG451" s="582"/>
      <c r="BH451" s="582"/>
      <c r="BI451" s="582"/>
      <c r="BJ451" s="582"/>
      <c r="BK451" s="582"/>
      <c r="BL451" s="582"/>
      <c r="BM451" s="582"/>
      <c r="BN451" s="582"/>
      <c r="BO451" s="582"/>
      <c r="BP451" s="582"/>
      <c r="BQ451" s="710"/>
    </row>
    <row r="452" spans="1:69">
      <c r="A452" s="582"/>
      <c r="B452" s="582"/>
      <c r="C452" s="582"/>
      <c r="D452" s="582"/>
      <c r="E452" s="582"/>
      <c r="F452" s="582"/>
      <c r="G452" s="582"/>
      <c r="H452" s="582"/>
      <c r="I452" s="582"/>
      <c r="J452" s="582"/>
      <c r="K452" s="582"/>
      <c r="L452" s="582"/>
      <c r="M452" s="582"/>
      <c r="N452" s="582"/>
      <c r="O452" s="582"/>
      <c r="P452" s="582"/>
      <c r="Q452" s="582"/>
      <c r="R452" s="582"/>
      <c r="S452" s="582"/>
      <c r="T452" s="582"/>
      <c r="U452" s="582"/>
      <c r="V452" s="582"/>
      <c r="W452" s="582"/>
      <c r="X452" s="582"/>
      <c r="Y452" s="582"/>
      <c r="Z452" s="582"/>
      <c r="AA452" s="582"/>
      <c r="AB452" s="582"/>
      <c r="AC452" s="582"/>
      <c r="AD452" s="582"/>
      <c r="AE452" s="582"/>
      <c r="AF452" s="582"/>
      <c r="AG452" s="582"/>
      <c r="AH452" s="582"/>
      <c r="AI452" s="582"/>
      <c r="AJ452" s="582"/>
      <c r="AK452" s="582"/>
      <c r="AL452" s="582"/>
      <c r="AM452" s="582"/>
      <c r="AN452" s="582"/>
      <c r="AO452" s="582"/>
      <c r="AP452" s="582"/>
      <c r="AQ452" s="582"/>
      <c r="AR452" s="582"/>
      <c r="AS452" s="582"/>
      <c r="AT452" s="582"/>
      <c r="AU452" s="582"/>
      <c r="AV452" s="582"/>
      <c r="AW452" s="582"/>
      <c r="AX452" s="582"/>
      <c r="AY452" s="582"/>
      <c r="AZ452" s="582"/>
      <c r="BA452" s="582"/>
      <c r="BB452" s="582"/>
      <c r="BC452" s="582"/>
      <c r="BD452" s="582"/>
      <c r="BE452" s="582"/>
      <c r="BF452" s="582"/>
      <c r="BG452" s="582"/>
      <c r="BH452" s="582"/>
      <c r="BI452" s="582"/>
      <c r="BJ452" s="582"/>
      <c r="BK452" s="582"/>
      <c r="BL452" s="582"/>
      <c r="BM452" s="582"/>
      <c r="BN452" s="582"/>
      <c r="BO452" s="582"/>
      <c r="BP452" s="582"/>
      <c r="BQ452" s="710"/>
    </row>
    <row r="453" spans="1:69">
      <c r="A453" s="582"/>
      <c r="B453" s="582"/>
      <c r="C453" s="582"/>
      <c r="D453" s="582"/>
      <c r="E453" s="582"/>
      <c r="F453" s="582"/>
      <c r="G453" s="582"/>
      <c r="H453" s="582"/>
      <c r="I453" s="582"/>
      <c r="J453" s="582"/>
      <c r="K453" s="582"/>
      <c r="L453" s="582"/>
      <c r="M453" s="582"/>
      <c r="N453" s="582"/>
      <c r="O453" s="582"/>
      <c r="P453" s="582"/>
      <c r="Q453" s="582"/>
      <c r="R453" s="582"/>
      <c r="S453" s="582"/>
      <c r="T453" s="582"/>
      <c r="U453" s="582"/>
      <c r="V453" s="582"/>
      <c r="W453" s="582"/>
      <c r="X453" s="582"/>
      <c r="Y453" s="582"/>
      <c r="Z453" s="582"/>
      <c r="AA453" s="582"/>
      <c r="AB453" s="582"/>
      <c r="AC453" s="582"/>
      <c r="AD453" s="582"/>
      <c r="AE453" s="582"/>
      <c r="AF453" s="582"/>
      <c r="AG453" s="582"/>
      <c r="AH453" s="582"/>
      <c r="AI453" s="582"/>
      <c r="AJ453" s="582"/>
      <c r="AK453" s="582"/>
      <c r="AL453" s="582"/>
      <c r="AM453" s="582"/>
      <c r="AN453" s="582"/>
      <c r="AO453" s="582"/>
      <c r="AP453" s="582"/>
      <c r="AQ453" s="582"/>
      <c r="AR453" s="582"/>
      <c r="AS453" s="582"/>
      <c r="AT453" s="582"/>
      <c r="AU453" s="582"/>
      <c r="AV453" s="582"/>
      <c r="AW453" s="582"/>
      <c r="AX453" s="582"/>
      <c r="AY453" s="582"/>
      <c r="AZ453" s="582"/>
      <c r="BA453" s="582"/>
      <c r="BB453" s="582"/>
      <c r="BC453" s="582"/>
      <c r="BD453" s="582"/>
      <c r="BE453" s="582"/>
      <c r="BF453" s="582"/>
      <c r="BG453" s="582"/>
      <c r="BH453" s="582"/>
      <c r="BI453" s="582"/>
      <c r="BJ453" s="582"/>
      <c r="BK453" s="582"/>
      <c r="BL453" s="582"/>
      <c r="BM453" s="582"/>
      <c r="BN453" s="582"/>
      <c r="BO453" s="582"/>
      <c r="BP453" s="582"/>
      <c r="BQ453" s="710"/>
    </row>
    <row r="454" spans="1:69">
      <c r="A454" s="582"/>
      <c r="B454" s="582"/>
      <c r="C454" s="582"/>
      <c r="D454" s="582"/>
      <c r="E454" s="582"/>
      <c r="F454" s="582"/>
      <c r="G454" s="582"/>
      <c r="H454" s="582"/>
      <c r="I454" s="582"/>
      <c r="J454" s="582"/>
      <c r="K454" s="582"/>
      <c r="L454" s="582"/>
      <c r="M454" s="582"/>
      <c r="N454" s="582"/>
      <c r="O454" s="582"/>
      <c r="P454" s="582"/>
      <c r="Q454" s="582"/>
      <c r="R454" s="582"/>
      <c r="S454" s="582"/>
      <c r="T454" s="582"/>
      <c r="U454" s="582"/>
      <c r="V454" s="582"/>
      <c r="W454" s="582"/>
      <c r="X454" s="582"/>
      <c r="Y454" s="582"/>
      <c r="Z454" s="582"/>
      <c r="AA454" s="582"/>
      <c r="AB454" s="582"/>
      <c r="AC454" s="582"/>
      <c r="AD454" s="582"/>
      <c r="AE454" s="582"/>
      <c r="AF454" s="582"/>
      <c r="AG454" s="582"/>
      <c r="AH454" s="582"/>
      <c r="AI454" s="582"/>
      <c r="AJ454" s="582"/>
      <c r="AK454" s="582"/>
      <c r="AL454" s="582"/>
      <c r="AM454" s="582"/>
      <c r="AN454" s="582"/>
      <c r="AO454" s="582"/>
      <c r="AP454" s="582"/>
      <c r="AQ454" s="582"/>
      <c r="AR454" s="582"/>
      <c r="AS454" s="582"/>
      <c r="AT454" s="582"/>
      <c r="AU454" s="582"/>
      <c r="AV454" s="582"/>
      <c r="AW454" s="582"/>
      <c r="AX454" s="582"/>
      <c r="AY454" s="582"/>
      <c r="AZ454" s="582"/>
      <c r="BA454" s="582"/>
      <c r="BB454" s="582"/>
      <c r="BC454" s="582"/>
      <c r="BD454" s="582"/>
      <c r="BE454" s="582"/>
      <c r="BF454" s="582"/>
      <c r="BG454" s="582"/>
      <c r="BH454" s="582"/>
      <c r="BI454" s="582"/>
      <c r="BJ454" s="582"/>
      <c r="BK454" s="582"/>
      <c r="BL454" s="582"/>
      <c r="BM454" s="582"/>
      <c r="BN454" s="582"/>
      <c r="BO454" s="582"/>
      <c r="BP454" s="582"/>
      <c r="BQ454" s="710"/>
    </row>
    <row r="455" spans="1:69">
      <c r="A455" s="582"/>
      <c r="B455" s="582"/>
      <c r="C455" s="582"/>
      <c r="D455" s="582"/>
      <c r="E455" s="582"/>
      <c r="F455" s="582"/>
      <c r="G455" s="582"/>
      <c r="H455" s="582"/>
      <c r="I455" s="582"/>
      <c r="J455" s="582"/>
      <c r="K455" s="582"/>
      <c r="L455" s="582"/>
      <c r="M455" s="582"/>
      <c r="N455" s="582"/>
      <c r="O455" s="582"/>
      <c r="P455" s="582"/>
      <c r="Q455" s="582"/>
      <c r="R455" s="582"/>
      <c r="S455" s="582"/>
      <c r="T455" s="582"/>
      <c r="U455" s="582"/>
      <c r="V455" s="582"/>
      <c r="W455" s="582"/>
      <c r="X455" s="582"/>
      <c r="Y455" s="582"/>
      <c r="Z455" s="582"/>
      <c r="AA455" s="582"/>
      <c r="AB455" s="582"/>
      <c r="AC455" s="582"/>
      <c r="AD455" s="582"/>
      <c r="AE455" s="582"/>
      <c r="AF455" s="582"/>
      <c r="AG455" s="582"/>
      <c r="AH455" s="582"/>
      <c r="AI455" s="582"/>
      <c r="AJ455" s="582"/>
      <c r="AK455" s="582"/>
      <c r="AL455" s="582"/>
      <c r="AM455" s="582"/>
      <c r="AN455" s="582"/>
      <c r="AO455" s="582"/>
      <c r="AP455" s="582"/>
      <c r="AQ455" s="582"/>
      <c r="AR455" s="582"/>
      <c r="AS455" s="582"/>
      <c r="AT455" s="582"/>
      <c r="AU455" s="582"/>
      <c r="AV455" s="582"/>
      <c r="AW455" s="582"/>
      <c r="AX455" s="582"/>
      <c r="AY455" s="582"/>
      <c r="AZ455" s="582"/>
      <c r="BA455" s="582"/>
      <c r="BB455" s="582"/>
      <c r="BC455" s="582"/>
      <c r="BD455" s="582"/>
      <c r="BE455" s="582"/>
      <c r="BF455" s="582"/>
      <c r="BG455" s="582"/>
      <c r="BH455" s="582"/>
      <c r="BI455" s="582"/>
      <c r="BJ455" s="582"/>
      <c r="BK455" s="582"/>
      <c r="BL455" s="582"/>
      <c r="BM455" s="582"/>
      <c r="BN455" s="582"/>
      <c r="BO455" s="582"/>
      <c r="BP455" s="582"/>
      <c r="BQ455" s="710"/>
    </row>
    <row r="456" spans="1:69">
      <c r="A456" s="582"/>
      <c r="B456" s="582"/>
      <c r="C456" s="582"/>
      <c r="D456" s="582"/>
      <c r="E456" s="582"/>
      <c r="F456" s="582"/>
      <c r="G456" s="582"/>
      <c r="H456" s="582"/>
      <c r="I456" s="582"/>
      <c r="J456" s="582"/>
      <c r="K456" s="582"/>
      <c r="L456" s="582"/>
      <c r="M456" s="582"/>
      <c r="N456" s="582"/>
      <c r="O456" s="582"/>
      <c r="P456" s="582"/>
      <c r="Q456" s="582"/>
      <c r="R456" s="582"/>
      <c r="S456" s="582"/>
      <c r="T456" s="582"/>
      <c r="U456" s="582"/>
      <c r="V456" s="582"/>
      <c r="W456" s="582"/>
      <c r="X456" s="582"/>
      <c r="Y456" s="582"/>
      <c r="Z456" s="582"/>
      <c r="AA456" s="582"/>
      <c r="AB456" s="582"/>
      <c r="AC456" s="582"/>
      <c r="AD456" s="582"/>
      <c r="AE456" s="582"/>
      <c r="AF456" s="582"/>
      <c r="AG456" s="582"/>
      <c r="AH456" s="582"/>
      <c r="AI456" s="582"/>
      <c r="AJ456" s="582"/>
      <c r="AK456" s="582"/>
      <c r="AL456" s="582"/>
      <c r="AM456" s="582"/>
      <c r="AN456" s="582"/>
      <c r="AO456" s="582"/>
      <c r="AP456" s="582"/>
      <c r="AQ456" s="582"/>
      <c r="AR456" s="582"/>
      <c r="AS456" s="582"/>
      <c r="AT456" s="582"/>
      <c r="AU456" s="582"/>
      <c r="AV456" s="582"/>
      <c r="AW456" s="582"/>
      <c r="AX456" s="582"/>
      <c r="AY456" s="582"/>
      <c r="AZ456" s="582"/>
      <c r="BA456" s="582"/>
      <c r="BB456" s="582"/>
      <c r="BC456" s="582"/>
      <c r="BD456" s="582"/>
      <c r="BE456" s="582"/>
      <c r="BF456" s="582"/>
      <c r="BG456" s="582"/>
      <c r="BH456" s="582"/>
      <c r="BI456" s="582"/>
      <c r="BJ456" s="582"/>
      <c r="BK456" s="582"/>
      <c r="BL456" s="582"/>
      <c r="BM456" s="582"/>
      <c r="BN456" s="582"/>
      <c r="BO456" s="582"/>
      <c r="BP456" s="582"/>
      <c r="BQ456" s="710"/>
    </row>
    <row r="457" spans="1:69">
      <c r="A457" s="582"/>
      <c r="B457" s="582"/>
      <c r="C457" s="582"/>
      <c r="D457" s="582"/>
      <c r="E457" s="582"/>
      <c r="F457" s="582"/>
      <c r="G457" s="582"/>
      <c r="H457" s="582"/>
      <c r="I457" s="582"/>
      <c r="J457" s="582"/>
      <c r="K457" s="582"/>
      <c r="L457" s="582"/>
      <c r="M457" s="582"/>
      <c r="N457" s="582"/>
      <c r="O457" s="582"/>
      <c r="P457" s="582"/>
      <c r="Q457" s="582"/>
      <c r="R457" s="582"/>
      <c r="S457" s="582"/>
      <c r="T457" s="582"/>
      <c r="U457" s="582"/>
      <c r="V457" s="582"/>
      <c r="W457" s="582"/>
      <c r="X457" s="582"/>
      <c r="Y457" s="582"/>
      <c r="Z457" s="582"/>
      <c r="AA457" s="582"/>
      <c r="AB457" s="582"/>
      <c r="AC457" s="582"/>
      <c r="AD457" s="582"/>
      <c r="AE457" s="582"/>
      <c r="AF457" s="582"/>
      <c r="AG457" s="582"/>
      <c r="AH457" s="582"/>
      <c r="AI457" s="582"/>
      <c r="AJ457" s="582"/>
      <c r="AK457" s="582"/>
      <c r="AL457" s="582"/>
      <c r="AM457" s="582"/>
      <c r="AN457" s="582"/>
      <c r="AO457" s="582"/>
      <c r="AP457" s="582"/>
      <c r="AQ457" s="582"/>
      <c r="AR457" s="582"/>
      <c r="AS457" s="582"/>
      <c r="AT457" s="582"/>
      <c r="AU457" s="582"/>
      <c r="AV457" s="582"/>
      <c r="AW457" s="582"/>
      <c r="AX457" s="582"/>
      <c r="AY457" s="582"/>
      <c r="AZ457" s="582"/>
      <c r="BA457" s="582"/>
      <c r="BB457" s="582"/>
      <c r="BC457" s="582"/>
      <c r="BD457" s="582"/>
      <c r="BE457" s="582"/>
      <c r="BF457" s="582"/>
      <c r="BG457" s="582"/>
      <c r="BH457" s="582"/>
      <c r="BI457" s="582"/>
      <c r="BJ457" s="582"/>
      <c r="BK457" s="582"/>
      <c r="BL457" s="582"/>
      <c r="BM457" s="582"/>
      <c r="BN457" s="582"/>
      <c r="BO457" s="582"/>
      <c r="BP457" s="582"/>
      <c r="BQ457" s="710"/>
    </row>
    <row r="458" spans="1:69">
      <c r="A458" s="582"/>
      <c r="B458" s="582"/>
      <c r="C458" s="582"/>
      <c r="D458" s="582"/>
      <c r="E458" s="582"/>
      <c r="F458" s="582"/>
      <c r="G458" s="582"/>
      <c r="H458" s="582"/>
      <c r="I458" s="582"/>
      <c r="J458" s="582"/>
      <c r="K458" s="582"/>
      <c r="L458" s="582"/>
      <c r="M458" s="582"/>
      <c r="N458" s="582"/>
      <c r="O458" s="582"/>
      <c r="P458" s="582"/>
      <c r="Q458" s="582"/>
      <c r="R458" s="582"/>
      <c r="S458" s="582"/>
      <c r="T458" s="582"/>
      <c r="U458" s="582"/>
      <c r="V458" s="582"/>
      <c r="W458" s="582"/>
      <c r="X458" s="582"/>
      <c r="Y458" s="582"/>
      <c r="Z458" s="582"/>
      <c r="AA458" s="582"/>
      <c r="AB458" s="582"/>
      <c r="AC458" s="582"/>
      <c r="AD458" s="582"/>
      <c r="AE458" s="582"/>
      <c r="AF458" s="582"/>
      <c r="AG458" s="582"/>
      <c r="AH458" s="582"/>
      <c r="AI458" s="582"/>
      <c r="AJ458" s="582"/>
      <c r="AK458" s="582"/>
      <c r="AL458" s="582"/>
      <c r="AM458" s="582"/>
      <c r="AN458" s="582"/>
      <c r="AO458" s="582"/>
      <c r="AP458" s="582"/>
      <c r="AQ458" s="582"/>
      <c r="AR458" s="582"/>
      <c r="AS458" s="582"/>
      <c r="AT458" s="582"/>
      <c r="AU458" s="582"/>
      <c r="AV458" s="582"/>
      <c r="AW458" s="582"/>
      <c r="AX458" s="582"/>
      <c r="AY458" s="582"/>
      <c r="AZ458" s="582"/>
      <c r="BA458" s="582"/>
      <c r="BB458" s="582"/>
      <c r="BC458" s="582"/>
      <c r="BD458" s="582"/>
      <c r="BE458" s="582"/>
      <c r="BF458" s="582"/>
      <c r="BG458" s="582"/>
      <c r="BH458" s="582"/>
      <c r="BI458" s="582"/>
      <c r="BJ458" s="582"/>
      <c r="BK458" s="582"/>
      <c r="BL458" s="582"/>
      <c r="BM458" s="582"/>
      <c r="BN458" s="582"/>
      <c r="BO458" s="582"/>
      <c r="BP458" s="582"/>
      <c r="BQ458" s="710"/>
    </row>
    <row r="459" spans="1:69">
      <c r="A459" s="582"/>
      <c r="B459" s="582"/>
      <c r="C459" s="582"/>
      <c r="D459" s="582"/>
      <c r="E459" s="582"/>
      <c r="F459" s="582"/>
      <c r="G459" s="582"/>
      <c r="H459" s="582"/>
      <c r="I459" s="582"/>
      <c r="J459" s="582"/>
      <c r="K459" s="582"/>
      <c r="L459" s="582"/>
      <c r="M459" s="582"/>
      <c r="N459" s="582"/>
      <c r="O459" s="582"/>
      <c r="P459" s="582"/>
      <c r="Q459" s="582"/>
      <c r="R459" s="582"/>
      <c r="S459" s="582"/>
      <c r="T459" s="582"/>
      <c r="U459" s="582"/>
      <c r="V459" s="582"/>
      <c r="W459" s="582"/>
      <c r="X459" s="582"/>
      <c r="Y459" s="582"/>
      <c r="Z459" s="582"/>
      <c r="AA459" s="582"/>
      <c r="AB459" s="582"/>
      <c r="AC459" s="582"/>
      <c r="AD459" s="582"/>
      <c r="AE459" s="582"/>
      <c r="AF459" s="582"/>
      <c r="AG459" s="582"/>
      <c r="AH459" s="582"/>
      <c r="AI459" s="582"/>
      <c r="AJ459" s="582"/>
      <c r="AK459" s="582"/>
      <c r="AL459" s="582"/>
      <c r="AM459" s="582"/>
      <c r="AN459" s="582"/>
      <c r="AO459" s="582"/>
      <c r="AP459" s="582"/>
      <c r="AQ459" s="582"/>
      <c r="AR459" s="582"/>
      <c r="AS459" s="582"/>
      <c r="AT459" s="582"/>
      <c r="AU459" s="582"/>
      <c r="AV459" s="582"/>
      <c r="AW459" s="582"/>
      <c r="AX459" s="582"/>
      <c r="AY459" s="582"/>
      <c r="AZ459" s="582"/>
      <c r="BA459" s="582"/>
      <c r="BB459" s="582"/>
      <c r="BC459" s="582"/>
      <c r="BD459" s="582"/>
      <c r="BE459" s="582"/>
      <c r="BF459" s="582"/>
      <c r="BG459" s="582"/>
      <c r="BH459" s="582"/>
      <c r="BI459" s="582"/>
      <c r="BJ459" s="582"/>
      <c r="BK459" s="582"/>
      <c r="BL459" s="582"/>
      <c r="BM459" s="582"/>
      <c r="BN459" s="582"/>
      <c r="BO459" s="582"/>
      <c r="BP459" s="582"/>
      <c r="BQ459" s="710"/>
    </row>
    <row r="460" spans="1:69">
      <c r="A460" s="582"/>
      <c r="B460" s="582"/>
      <c r="C460" s="582"/>
      <c r="D460" s="582"/>
      <c r="E460" s="582"/>
      <c r="F460" s="582"/>
      <c r="G460" s="582"/>
      <c r="H460" s="582"/>
      <c r="I460" s="582"/>
      <c r="J460" s="582"/>
      <c r="K460" s="582"/>
      <c r="L460" s="582"/>
      <c r="M460" s="582"/>
      <c r="N460" s="582"/>
      <c r="O460" s="582"/>
      <c r="P460" s="582"/>
      <c r="Q460" s="582"/>
      <c r="R460" s="582"/>
      <c r="S460" s="582"/>
      <c r="T460" s="582"/>
      <c r="U460" s="582"/>
      <c r="V460" s="582"/>
      <c r="W460" s="582"/>
      <c r="X460" s="582"/>
      <c r="Y460" s="582"/>
      <c r="Z460" s="582"/>
      <c r="AA460" s="582"/>
      <c r="AB460" s="582"/>
      <c r="AC460" s="582"/>
      <c r="AD460" s="582"/>
      <c r="AE460" s="582"/>
      <c r="AF460" s="582"/>
      <c r="AG460" s="582"/>
      <c r="AH460" s="582"/>
      <c r="AI460" s="582"/>
      <c r="AJ460" s="582"/>
      <c r="AK460" s="582"/>
      <c r="AL460" s="582"/>
      <c r="AM460" s="582"/>
      <c r="AN460" s="582"/>
      <c r="AO460" s="582"/>
      <c r="AP460" s="582"/>
      <c r="AQ460" s="582"/>
      <c r="AR460" s="582"/>
      <c r="AS460" s="582"/>
      <c r="AT460" s="582"/>
      <c r="AU460" s="582"/>
      <c r="AV460" s="582"/>
      <c r="AW460" s="582"/>
      <c r="AX460" s="582"/>
      <c r="AY460" s="582"/>
      <c r="AZ460" s="582"/>
      <c r="BA460" s="582"/>
      <c r="BB460" s="582"/>
      <c r="BC460" s="582"/>
      <c r="BD460" s="582"/>
      <c r="BE460" s="582"/>
      <c r="BF460" s="582"/>
      <c r="BG460" s="582"/>
      <c r="BH460" s="582"/>
      <c r="BI460" s="582"/>
      <c r="BJ460" s="582"/>
      <c r="BK460" s="582"/>
      <c r="BL460" s="582"/>
      <c r="BM460" s="582"/>
      <c r="BN460" s="582"/>
      <c r="BO460" s="582"/>
      <c r="BP460" s="582"/>
      <c r="BQ460" s="710"/>
    </row>
    <row r="461" spans="1:69">
      <c r="A461" s="582"/>
      <c r="B461" s="582"/>
      <c r="C461" s="582"/>
      <c r="D461" s="582"/>
      <c r="E461" s="582"/>
      <c r="F461" s="582"/>
      <c r="G461" s="582"/>
      <c r="H461" s="582"/>
      <c r="I461" s="582"/>
      <c r="J461" s="582"/>
      <c r="K461" s="582"/>
      <c r="L461" s="582"/>
      <c r="M461" s="582"/>
      <c r="N461" s="582"/>
      <c r="O461" s="582"/>
      <c r="P461" s="582"/>
      <c r="Q461" s="582"/>
      <c r="R461" s="582"/>
      <c r="S461" s="582"/>
      <c r="T461" s="582"/>
      <c r="U461" s="582"/>
      <c r="V461" s="582"/>
      <c r="W461" s="582"/>
      <c r="X461" s="582"/>
      <c r="Y461" s="582"/>
      <c r="Z461" s="582"/>
      <c r="AA461" s="582"/>
      <c r="AB461" s="582"/>
      <c r="AC461" s="582"/>
      <c r="AD461" s="582"/>
      <c r="AE461" s="582"/>
      <c r="AF461" s="582"/>
      <c r="AG461" s="582"/>
      <c r="AH461" s="582"/>
      <c r="AI461" s="582"/>
      <c r="AJ461" s="582"/>
      <c r="AK461" s="582"/>
      <c r="AL461" s="582"/>
      <c r="AM461" s="582"/>
      <c r="AN461" s="582"/>
      <c r="AO461" s="582"/>
      <c r="AP461" s="582"/>
      <c r="AQ461" s="582"/>
      <c r="AR461" s="582"/>
      <c r="AS461" s="582"/>
      <c r="AT461" s="582"/>
      <c r="AU461" s="582"/>
      <c r="AV461" s="582"/>
      <c r="AW461" s="582"/>
      <c r="AX461" s="582"/>
      <c r="AY461" s="582"/>
      <c r="AZ461" s="582"/>
      <c r="BA461" s="582"/>
      <c r="BB461" s="582"/>
      <c r="BC461" s="582"/>
      <c r="BD461" s="582"/>
      <c r="BE461" s="582"/>
      <c r="BF461" s="582"/>
      <c r="BG461" s="582"/>
      <c r="BH461" s="582"/>
      <c r="BI461" s="582"/>
      <c r="BJ461" s="582"/>
      <c r="BK461" s="582"/>
      <c r="BL461" s="582"/>
      <c r="BM461" s="582"/>
      <c r="BN461" s="582"/>
      <c r="BO461" s="582"/>
      <c r="BP461" s="582"/>
      <c r="BQ461" s="710"/>
    </row>
    <row r="462" spans="1:69">
      <c r="A462" s="582"/>
      <c r="B462" s="582"/>
      <c r="C462" s="582"/>
      <c r="D462" s="582"/>
      <c r="E462" s="582"/>
      <c r="F462" s="582"/>
      <c r="G462" s="582"/>
      <c r="H462" s="582"/>
      <c r="I462" s="582"/>
      <c r="J462" s="582"/>
      <c r="K462" s="582"/>
      <c r="L462" s="582"/>
      <c r="M462" s="582"/>
      <c r="N462" s="582"/>
      <c r="O462" s="582"/>
      <c r="P462" s="582"/>
      <c r="Q462" s="582"/>
      <c r="R462" s="582"/>
      <c r="S462" s="582"/>
      <c r="T462" s="582"/>
      <c r="U462" s="582"/>
      <c r="V462" s="582"/>
      <c r="W462" s="582"/>
      <c r="X462" s="582"/>
      <c r="Y462" s="582"/>
      <c r="Z462" s="582"/>
      <c r="AA462" s="582"/>
      <c r="AB462" s="582"/>
      <c r="AC462" s="582"/>
      <c r="AD462" s="582"/>
      <c r="AE462" s="582"/>
      <c r="AF462" s="582"/>
      <c r="AG462" s="582"/>
      <c r="AH462" s="582"/>
      <c r="AI462" s="582"/>
      <c r="AJ462" s="582"/>
      <c r="AK462" s="582"/>
      <c r="AL462" s="582"/>
      <c r="AM462" s="582"/>
      <c r="AN462" s="582"/>
      <c r="AO462" s="582"/>
      <c r="AP462" s="582"/>
      <c r="AQ462" s="582"/>
      <c r="AR462" s="582"/>
      <c r="AS462" s="582"/>
      <c r="AT462" s="582"/>
      <c r="AU462" s="582"/>
      <c r="AV462" s="582"/>
      <c r="AW462" s="582"/>
      <c r="AX462" s="582"/>
      <c r="AY462" s="582"/>
      <c r="AZ462" s="582"/>
      <c r="BA462" s="582"/>
      <c r="BB462" s="582"/>
      <c r="BC462" s="582"/>
      <c r="BD462" s="582"/>
      <c r="BE462" s="582"/>
      <c r="BF462" s="582"/>
      <c r="BG462" s="582"/>
      <c r="BH462" s="582"/>
      <c r="BI462" s="582"/>
      <c r="BJ462" s="582"/>
      <c r="BK462" s="582"/>
      <c r="BL462" s="582"/>
      <c r="BM462" s="582"/>
      <c r="BN462" s="582"/>
      <c r="BO462" s="582"/>
      <c r="BP462" s="582"/>
      <c r="BQ462" s="710"/>
    </row>
    <row r="463" spans="1:69">
      <c r="A463" s="582"/>
      <c r="B463" s="582"/>
      <c r="C463" s="582"/>
      <c r="D463" s="582"/>
      <c r="E463" s="582"/>
      <c r="F463" s="582"/>
      <c r="G463" s="582"/>
      <c r="H463" s="582"/>
      <c r="I463" s="582"/>
      <c r="J463" s="582"/>
      <c r="K463" s="582"/>
      <c r="L463" s="582"/>
      <c r="M463" s="582"/>
      <c r="N463" s="582"/>
      <c r="O463" s="582"/>
      <c r="P463" s="582"/>
      <c r="Q463" s="582"/>
      <c r="R463" s="582"/>
      <c r="S463" s="582"/>
      <c r="T463" s="582"/>
      <c r="U463" s="582"/>
      <c r="V463" s="582"/>
      <c r="W463" s="582"/>
      <c r="X463" s="582"/>
      <c r="Y463" s="582"/>
      <c r="Z463" s="582"/>
      <c r="AA463" s="582"/>
      <c r="AB463" s="582"/>
      <c r="AC463" s="582"/>
      <c r="AD463" s="582"/>
      <c r="AE463" s="582"/>
      <c r="AF463" s="582"/>
      <c r="AG463" s="582"/>
      <c r="AH463" s="582"/>
      <c r="AI463" s="582"/>
      <c r="AJ463" s="582"/>
      <c r="AK463" s="582"/>
      <c r="AL463" s="582"/>
      <c r="AM463" s="582"/>
      <c r="AN463" s="582"/>
      <c r="AO463" s="582"/>
      <c r="AP463" s="582"/>
      <c r="AQ463" s="582"/>
      <c r="AR463" s="582"/>
      <c r="AS463" s="582"/>
      <c r="AT463" s="582"/>
      <c r="AU463" s="582"/>
      <c r="AV463" s="582"/>
      <c r="AW463" s="582"/>
      <c r="AX463" s="582"/>
      <c r="AY463" s="582"/>
      <c r="AZ463" s="582"/>
      <c r="BA463" s="582"/>
      <c r="BB463" s="582"/>
      <c r="BC463" s="582"/>
      <c r="BD463" s="582"/>
      <c r="BE463" s="582"/>
      <c r="BF463" s="582"/>
      <c r="BG463" s="582"/>
      <c r="BH463" s="582"/>
      <c r="BI463" s="582"/>
      <c r="BJ463" s="582"/>
      <c r="BK463" s="582"/>
      <c r="BL463" s="582"/>
      <c r="BM463" s="582"/>
      <c r="BN463" s="582"/>
      <c r="BO463" s="582"/>
      <c r="BP463" s="582"/>
      <c r="BQ463" s="710"/>
    </row>
    <row r="464" spans="1:69">
      <c r="A464" s="582"/>
      <c r="B464" s="582"/>
      <c r="C464" s="582"/>
      <c r="D464" s="582"/>
      <c r="E464" s="582"/>
      <c r="F464" s="582"/>
      <c r="G464" s="582"/>
      <c r="H464" s="582"/>
      <c r="I464" s="582"/>
      <c r="J464" s="582"/>
      <c r="K464" s="582"/>
      <c r="L464" s="582"/>
      <c r="M464" s="582"/>
      <c r="N464" s="582"/>
      <c r="O464" s="582"/>
      <c r="P464" s="582"/>
      <c r="Q464" s="582"/>
      <c r="R464" s="582"/>
      <c r="S464" s="582"/>
      <c r="T464" s="582"/>
      <c r="U464" s="582"/>
      <c r="V464" s="582"/>
      <c r="W464" s="582"/>
      <c r="X464" s="582"/>
      <c r="Y464" s="582"/>
      <c r="Z464" s="582"/>
      <c r="AA464" s="582"/>
      <c r="AB464" s="582"/>
      <c r="AC464" s="582"/>
      <c r="AD464" s="582"/>
      <c r="AE464" s="582"/>
      <c r="AF464" s="582"/>
      <c r="AG464" s="582"/>
      <c r="AH464" s="582"/>
      <c r="AI464" s="582"/>
      <c r="AJ464" s="582"/>
      <c r="AK464" s="582"/>
      <c r="AL464" s="582"/>
      <c r="AM464" s="582"/>
      <c r="AN464" s="582"/>
      <c r="AO464" s="582"/>
      <c r="AP464" s="582"/>
      <c r="AQ464" s="582"/>
      <c r="AR464" s="582"/>
      <c r="AS464" s="582"/>
      <c r="AT464" s="582"/>
      <c r="AU464" s="582"/>
      <c r="AV464" s="582"/>
      <c r="AW464" s="582"/>
      <c r="AX464" s="582"/>
      <c r="AY464" s="582"/>
      <c r="AZ464" s="582"/>
      <c r="BA464" s="582"/>
      <c r="BB464" s="582"/>
      <c r="BC464" s="582"/>
      <c r="BD464" s="582"/>
      <c r="BE464" s="582"/>
      <c r="BF464" s="582"/>
      <c r="BG464" s="582"/>
      <c r="BH464" s="582"/>
      <c r="BI464" s="582"/>
      <c r="BJ464" s="582"/>
      <c r="BK464" s="582"/>
      <c r="BL464" s="582"/>
      <c r="BM464" s="582"/>
      <c r="BN464" s="582"/>
      <c r="BO464" s="582"/>
      <c r="BP464" s="582"/>
      <c r="BQ464" s="710"/>
    </row>
    <row r="465" spans="1:69">
      <c r="A465" s="582"/>
      <c r="B465" s="582"/>
      <c r="C465" s="582"/>
      <c r="D465" s="582"/>
      <c r="E465" s="582"/>
      <c r="F465" s="582"/>
      <c r="G465" s="582"/>
      <c r="H465" s="582"/>
      <c r="I465" s="582"/>
      <c r="J465" s="582"/>
      <c r="K465" s="582"/>
      <c r="L465" s="582"/>
      <c r="M465" s="582"/>
      <c r="N465" s="582"/>
      <c r="O465" s="582"/>
      <c r="P465" s="582"/>
      <c r="Q465" s="582"/>
      <c r="R465" s="582"/>
      <c r="S465" s="582"/>
      <c r="T465" s="582"/>
      <c r="U465" s="582"/>
      <c r="V465" s="582"/>
      <c r="W465" s="582"/>
      <c r="X465" s="582"/>
      <c r="Y465" s="582"/>
      <c r="Z465" s="582"/>
      <c r="AA465" s="582"/>
      <c r="AB465" s="582"/>
      <c r="AC465" s="582"/>
      <c r="AD465" s="582"/>
      <c r="AE465" s="582"/>
      <c r="AF465" s="582"/>
      <c r="AG465" s="582"/>
      <c r="AH465" s="582"/>
      <c r="AI465" s="582"/>
      <c r="AJ465" s="582"/>
      <c r="AK465" s="582"/>
      <c r="AL465" s="582"/>
      <c r="AM465" s="582"/>
      <c r="AN465" s="582"/>
      <c r="AO465" s="582"/>
      <c r="AP465" s="582"/>
      <c r="AQ465" s="582"/>
      <c r="AR465" s="582"/>
      <c r="AS465" s="582"/>
      <c r="AT465" s="582"/>
      <c r="AU465" s="582"/>
      <c r="AV465" s="582"/>
      <c r="AW465" s="582"/>
      <c r="AX465" s="582"/>
      <c r="AY465" s="582"/>
      <c r="AZ465" s="582"/>
      <c r="BA465" s="582"/>
      <c r="BB465" s="582"/>
      <c r="BC465" s="582"/>
      <c r="BD465" s="582"/>
      <c r="BE465" s="582"/>
      <c r="BF465" s="582"/>
      <c r="BG465" s="582"/>
      <c r="BH465" s="582"/>
      <c r="BI465" s="582"/>
      <c r="BJ465" s="582"/>
      <c r="BK465" s="582"/>
      <c r="BL465" s="582"/>
      <c r="BM465" s="582"/>
      <c r="BN465" s="582"/>
      <c r="BO465" s="582"/>
      <c r="BP465" s="582"/>
      <c r="BQ465" s="710"/>
    </row>
    <row r="466" spans="1:69">
      <c r="A466" s="582"/>
      <c r="B466" s="582"/>
      <c r="C466" s="582"/>
      <c r="D466" s="582"/>
      <c r="E466" s="582"/>
      <c r="F466" s="582"/>
      <c r="G466" s="582"/>
      <c r="H466" s="582"/>
      <c r="I466" s="582"/>
      <c r="J466" s="582"/>
      <c r="K466" s="582"/>
      <c r="L466" s="582"/>
      <c r="M466" s="582"/>
      <c r="N466" s="582"/>
      <c r="O466" s="582"/>
      <c r="P466" s="582"/>
      <c r="Q466" s="582"/>
      <c r="R466" s="582"/>
      <c r="S466" s="582"/>
      <c r="T466" s="582"/>
      <c r="U466" s="582"/>
      <c r="V466" s="582"/>
      <c r="W466" s="582"/>
      <c r="X466" s="582"/>
      <c r="Y466" s="582"/>
      <c r="Z466" s="582"/>
      <c r="AA466" s="582"/>
      <c r="AB466" s="582"/>
      <c r="AC466" s="582"/>
      <c r="AD466" s="582"/>
      <c r="AE466" s="582"/>
      <c r="AF466" s="582"/>
      <c r="AG466" s="582"/>
      <c r="AH466" s="582"/>
      <c r="AI466" s="582"/>
      <c r="AJ466" s="582"/>
      <c r="AK466" s="582"/>
      <c r="AL466" s="582"/>
      <c r="AM466" s="582"/>
      <c r="AN466" s="582"/>
      <c r="AO466" s="582"/>
      <c r="AP466" s="582"/>
      <c r="AQ466" s="582"/>
      <c r="AR466" s="582"/>
      <c r="AS466" s="582"/>
      <c r="AT466" s="582"/>
      <c r="AU466" s="582"/>
      <c r="AV466" s="582"/>
      <c r="AW466" s="582"/>
      <c r="AX466" s="582"/>
      <c r="AY466" s="582"/>
      <c r="AZ466" s="582"/>
      <c r="BA466" s="582"/>
      <c r="BB466" s="582"/>
      <c r="BC466" s="582"/>
      <c r="BD466" s="582"/>
      <c r="BE466" s="582"/>
      <c r="BF466" s="582"/>
      <c r="BG466" s="582"/>
      <c r="BH466" s="582"/>
      <c r="BI466" s="582"/>
      <c r="BJ466" s="582"/>
      <c r="BK466" s="582"/>
      <c r="BL466" s="582"/>
      <c r="BM466" s="582"/>
      <c r="BN466" s="582"/>
      <c r="BO466" s="582"/>
      <c r="BP466" s="582"/>
      <c r="BQ466" s="710"/>
    </row>
    <row r="467" spans="1:69">
      <c r="A467" s="582"/>
      <c r="B467" s="582"/>
      <c r="C467" s="582"/>
      <c r="D467" s="582"/>
      <c r="E467" s="582"/>
      <c r="F467" s="582"/>
      <c r="G467" s="582"/>
      <c r="H467" s="582"/>
      <c r="I467" s="582"/>
      <c r="J467" s="582"/>
      <c r="K467" s="582"/>
      <c r="L467" s="582"/>
      <c r="M467" s="582"/>
      <c r="N467" s="582"/>
      <c r="O467" s="582"/>
      <c r="P467" s="582"/>
      <c r="Q467" s="582"/>
      <c r="R467" s="582"/>
      <c r="S467" s="582"/>
      <c r="T467" s="582"/>
      <c r="U467" s="582"/>
      <c r="V467" s="582"/>
      <c r="W467" s="582"/>
      <c r="X467" s="582"/>
      <c r="Y467" s="582"/>
      <c r="Z467" s="582"/>
      <c r="AA467" s="582"/>
      <c r="AB467" s="582"/>
      <c r="AC467" s="582"/>
      <c r="AD467" s="582"/>
      <c r="AE467" s="582"/>
      <c r="AF467" s="582"/>
      <c r="AG467" s="582"/>
      <c r="AH467" s="582"/>
      <c r="AI467" s="582"/>
      <c r="AJ467" s="582"/>
      <c r="AK467" s="582"/>
      <c r="AL467" s="582"/>
      <c r="AM467" s="582"/>
      <c r="AN467" s="582"/>
      <c r="AO467" s="582"/>
      <c r="AP467" s="582"/>
      <c r="AQ467" s="582"/>
      <c r="AR467" s="582"/>
      <c r="AS467" s="582"/>
      <c r="AT467" s="582"/>
      <c r="AU467" s="582"/>
      <c r="AV467" s="582"/>
      <c r="AW467" s="582"/>
      <c r="AX467" s="582"/>
      <c r="AY467" s="582"/>
      <c r="AZ467" s="582"/>
      <c r="BA467" s="582"/>
      <c r="BB467" s="582"/>
      <c r="BC467" s="582"/>
      <c r="BD467" s="582"/>
      <c r="BE467" s="582"/>
      <c r="BF467" s="582"/>
      <c r="BG467" s="582"/>
      <c r="BH467" s="582"/>
      <c r="BI467" s="582"/>
      <c r="BJ467" s="582"/>
      <c r="BK467" s="582"/>
      <c r="BL467" s="582"/>
      <c r="BM467" s="582"/>
      <c r="BN467" s="582"/>
      <c r="BO467" s="582"/>
      <c r="BP467" s="582"/>
      <c r="BQ467" s="710"/>
    </row>
    <row r="468" spans="1:69">
      <c r="A468" s="582"/>
      <c r="B468" s="582"/>
      <c r="C468" s="582"/>
      <c r="D468" s="582"/>
      <c r="E468" s="582"/>
      <c r="F468" s="582"/>
      <c r="G468" s="582"/>
      <c r="H468" s="582"/>
      <c r="I468" s="582"/>
      <c r="J468" s="582"/>
      <c r="K468" s="582"/>
      <c r="L468" s="582"/>
      <c r="M468" s="582"/>
      <c r="N468" s="582"/>
      <c r="O468" s="582"/>
      <c r="P468" s="582"/>
      <c r="Q468" s="582"/>
      <c r="R468" s="582"/>
      <c r="S468" s="582"/>
      <c r="T468" s="582"/>
      <c r="U468" s="582"/>
      <c r="V468" s="582"/>
      <c r="W468" s="582"/>
      <c r="X468" s="582"/>
      <c r="Y468" s="582"/>
      <c r="Z468" s="582"/>
      <c r="AA468" s="582"/>
      <c r="AB468" s="582"/>
      <c r="AC468" s="582"/>
      <c r="AD468" s="582"/>
      <c r="AE468" s="582"/>
      <c r="AF468" s="582"/>
      <c r="AG468" s="582"/>
      <c r="AH468" s="582"/>
      <c r="AI468" s="582"/>
      <c r="AJ468" s="582"/>
      <c r="AK468" s="582"/>
      <c r="AL468" s="582"/>
      <c r="AM468" s="582"/>
      <c r="AN468" s="582"/>
      <c r="AO468" s="582"/>
      <c r="AP468" s="582"/>
      <c r="AQ468" s="582"/>
      <c r="AR468" s="582"/>
      <c r="AS468" s="582"/>
      <c r="AT468" s="582"/>
      <c r="AU468" s="582"/>
      <c r="AV468" s="582"/>
      <c r="AW468" s="582"/>
      <c r="AX468" s="582"/>
      <c r="AY468" s="582"/>
      <c r="AZ468" s="582"/>
      <c r="BA468" s="582"/>
      <c r="BB468" s="582"/>
      <c r="BC468" s="582"/>
      <c r="BD468" s="582"/>
      <c r="BE468" s="582"/>
      <c r="BF468" s="582"/>
      <c r="BG468" s="582"/>
      <c r="BH468" s="582"/>
      <c r="BI468" s="582"/>
      <c r="BJ468" s="582"/>
      <c r="BK468" s="582"/>
      <c r="BL468" s="582"/>
      <c r="BM468" s="582"/>
      <c r="BN468" s="582"/>
      <c r="BO468" s="582"/>
      <c r="BP468" s="582"/>
      <c r="BQ468" s="710"/>
    </row>
    <row r="469" spans="1:69">
      <c r="A469" s="582"/>
      <c r="B469" s="582"/>
      <c r="C469" s="582"/>
      <c r="D469" s="582"/>
      <c r="E469" s="582"/>
      <c r="F469" s="582"/>
      <c r="G469" s="582"/>
      <c r="H469" s="582"/>
      <c r="I469" s="582"/>
      <c r="J469" s="582"/>
      <c r="K469" s="582"/>
      <c r="L469" s="582"/>
      <c r="M469" s="582"/>
      <c r="N469" s="582"/>
      <c r="O469" s="582"/>
      <c r="P469" s="582"/>
      <c r="Q469" s="582"/>
      <c r="R469" s="582"/>
      <c r="S469" s="582"/>
      <c r="T469" s="582"/>
      <c r="U469" s="582"/>
      <c r="V469" s="582"/>
      <c r="W469" s="582"/>
      <c r="X469" s="582"/>
      <c r="Y469" s="582"/>
      <c r="Z469" s="582"/>
      <c r="AA469" s="582"/>
      <c r="AB469" s="582"/>
      <c r="AC469" s="582"/>
      <c r="AD469" s="582"/>
      <c r="AE469" s="582"/>
      <c r="AF469" s="582"/>
      <c r="AG469" s="582"/>
      <c r="AH469" s="582"/>
      <c r="AI469" s="582"/>
      <c r="AJ469" s="582"/>
      <c r="AK469" s="582"/>
      <c r="AL469" s="582"/>
      <c r="AM469" s="582"/>
      <c r="AN469" s="582"/>
      <c r="AO469" s="582"/>
      <c r="AP469" s="582"/>
      <c r="AQ469" s="582"/>
      <c r="AR469" s="582"/>
      <c r="AS469" s="582"/>
      <c r="AT469" s="582"/>
      <c r="AU469" s="582"/>
      <c r="AV469" s="582"/>
      <c r="AW469" s="582"/>
      <c r="AX469" s="582"/>
      <c r="AY469" s="582"/>
      <c r="AZ469" s="582"/>
      <c r="BA469" s="582"/>
      <c r="BB469" s="582"/>
      <c r="BC469" s="582"/>
      <c r="BD469" s="582"/>
      <c r="BE469" s="582"/>
      <c r="BF469" s="582"/>
      <c r="BG469" s="582"/>
      <c r="BH469" s="582"/>
      <c r="BI469" s="582"/>
      <c r="BJ469" s="582"/>
      <c r="BK469" s="582"/>
      <c r="BL469" s="582"/>
      <c r="BM469" s="582"/>
      <c r="BN469" s="582"/>
      <c r="BO469" s="582"/>
      <c r="BP469" s="582"/>
      <c r="BQ469" s="710"/>
    </row>
    <row r="470" spans="1:69">
      <c r="A470" s="582"/>
      <c r="B470" s="582"/>
      <c r="C470" s="582"/>
      <c r="D470" s="582"/>
      <c r="E470" s="582"/>
      <c r="F470" s="582"/>
      <c r="G470" s="582"/>
      <c r="H470" s="582"/>
      <c r="I470" s="582"/>
      <c r="J470" s="582"/>
      <c r="K470" s="582"/>
      <c r="L470" s="582"/>
      <c r="M470" s="582"/>
      <c r="N470" s="582"/>
      <c r="O470" s="582"/>
      <c r="P470" s="582"/>
      <c r="Q470" s="582"/>
      <c r="R470" s="582"/>
      <c r="S470" s="582"/>
      <c r="T470" s="582"/>
      <c r="U470" s="582"/>
      <c r="V470" s="582"/>
      <c r="W470" s="582"/>
      <c r="X470" s="582"/>
      <c r="Y470" s="582"/>
      <c r="Z470" s="582"/>
      <c r="AA470" s="582"/>
      <c r="AB470" s="582"/>
      <c r="AC470" s="582"/>
      <c r="AD470" s="582"/>
      <c r="AE470" s="582"/>
      <c r="AF470" s="582"/>
      <c r="AG470" s="582"/>
      <c r="AH470" s="582"/>
      <c r="AI470" s="582"/>
      <c r="AJ470" s="582"/>
      <c r="AK470" s="582"/>
      <c r="AL470" s="582"/>
      <c r="AM470" s="582"/>
      <c r="AN470" s="582"/>
      <c r="AO470" s="582"/>
      <c r="AP470" s="582"/>
      <c r="AQ470" s="582"/>
      <c r="AR470" s="582"/>
      <c r="AS470" s="582"/>
      <c r="AT470" s="582"/>
      <c r="AU470" s="582"/>
      <c r="AV470" s="582"/>
      <c r="AW470" s="582"/>
      <c r="AX470" s="582"/>
      <c r="AY470" s="582"/>
      <c r="AZ470" s="582"/>
      <c r="BA470" s="582"/>
      <c r="BB470" s="582"/>
      <c r="BC470" s="582"/>
      <c r="BD470" s="582"/>
      <c r="BE470" s="582"/>
      <c r="BF470" s="582"/>
      <c r="BG470" s="582"/>
      <c r="BH470" s="582"/>
      <c r="BI470" s="582"/>
      <c r="BJ470" s="582"/>
      <c r="BK470" s="582"/>
      <c r="BL470" s="582"/>
      <c r="BM470" s="582"/>
      <c r="BN470" s="582"/>
      <c r="BO470" s="582"/>
      <c r="BP470" s="582"/>
      <c r="BQ470" s="710"/>
    </row>
    <row r="471" spans="1:69">
      <c r="A471" s="582"/>
      <c r="B471" s="582"/>
      <c r="C471" s="582"/>
      <c r="D471" s="582"/>
      <c r="E471" s="582"/>
      <c r="F471" s="582"/>
      <c r="G471" s="582"/>
      <c r="H471" s="582"/>
      <c r="I471" s="582"/>
      <c r="J471" s="582"/>
      <c r="K471" s="582"/>
      <c r="L471" s="582"/>
      <c r="M471" s="582"/>
      <c r="N471" s="582"/>
      <c r="O471" s="582"/>
      <c r="P471" s="582"/>
      <c r="Q471" s="582"/>
      <c r="R471" s="582"/>
      <c r="S471" s="582"/>
      <c r="T471" s="582"/>
      <c r="U471" s="582"/>
      <c r="V471" s="582"/>
      <c r="W471" s="582"/>
      <c r="X471" s="582"/>
      <c r="Y471" s="582"/>
      <c r="Z471" s="582"/>
      <c r="AA471" s="582"/>
      <c r="AB471" s="582"/>
      <c r="AC471" s="582"/>
      <c r="AD471" s="582"/>
      <c r="AE471" s="582"/>
      <c r="AF471" s="582"/>
      <c r="AG471" s="582"/>
      <c r="AH471" s="582"/>
      <c r="AI471" s="582"/>
      <c r="AJ471" s="582"/>
      <c r="AK471" s="582"/>
      <c r="AL471" s="582"/>
      <c r="AM471" s="582"/>
      <c r="AN471" s="582"/>
      <c r="AO471" s="582"/>
      <c r="AP471" s="582"/>
      <c r="AQ471" s="582"/>
      <c r="AR471" s="582"/>
      <c r="AS471" s="582"/>
      <c r="AT471" s="582"/>
      <c r="AU471" s="582"/>
      <c r="AV471" s="582"/>
      <c r="AW471" s="582"/>
      <c r="AX471" s="582"/>
      <c r="AY471" s="582"/>
      <c r="AZ471" s="582"/>
      <c r="BA471" s="582"/>
      <c r="BB471" s="582"/>
      <c r="BC471" s="582"/>
      <c r="BD471" s="582"/>
      <c r="BE471" s="582"/>
      <c r="BF471" s="582"/>
      <c r="BG471" s="582"/>
      <c r="BH471" s="582"/>
      <c r="BI471" s="582"/>
      <c r="BJ471" s="582"/>
      <c r="BK471" s="582"/>
      <c r="BL471" s="582"/>
      <c r="BM471" s="582"/>
      <c r="BN471" s="582"/>
      <c r="BO471" s="582"/>
      <c r="BP471" s="582"/>
      <c r="BQ471" s="710"/>
    </row>
    <row r="472" spans="1:69">
      <c r="A472" s="582"/>
      <c r="B472" s="582"/>
      <c r="C472" s="582"/>
      <c r="D472" s="582"/>
      <c r="E472" s="582"/>
      <c r="F472" s="582"/>
      <c r="G472" s="582"/>
      <c r="H472" s="582"/>
      <c r="I472" s="582"/>
      <c r="J472" s="582"/>
      <c r="K472" s="582"/>
      <c r="L472" s="582"/>
      <c r="M472" s="582"/>
      <c r="N472" s="582"/>
      <c r="O472" s="582"/>
      <c r="P472" s="582"/>
      <c r="Q472" s="582"/>
      <c r="R472" s="582"/>
      <c r="S472" s="582"/>
      <c r="T472" s="582"/>
      <c r="U472" s="582"/>
      <c r="V472" s="582"/>
      <c r="W472" s="582"/>
      <c r="X472" s="582"/>
      <c r="Y472" s="582"/>
      <c r="Z472" s="582"/>
      <c r="AA472" s="582"/>
      <c r="AB472" s="582"/>
      <c r="AC472" s="582"/>
      <c r="AD472" s="582"/>
      <c r="AE472" s="582"/>
      <c r="AF472" s="582"/>
      <c r="AG472" s="582"/>
      <c r="AH472" s="582"/>
      <c r="AI472" s="582"/>
      <c r="AJ472" s="582"/>
      <c r="AK472" s="582"/>
      <c r="AL472" s="582"/>
      <c r="AM472" s="582"/>
      <c r="AN472" s="582"/>
      <c r="AO472" s="582"/>
      <c r="AP472" s="582"/>
      <c r="AQ472" s="582"/>
      <c r="AR472" s="582"/>
      <c r="AS472" s="582"/>
      <c r="AT472" s="582"/>
      <c r="AU472" s="582"/>
      <c r="AV472" s="582"/>
      <c r="AW472" s="582"/>
      <c r="AX472" s="582"/>
      <c r="AY472" s="582"/>
      <c r="AZ472" s="582"/>
      <c r="BA472" s="582"/>
      <c r="BB472" s="582"/>
      <c r="BC472" s="582"/>
      <c r="BD472" s="582"/>
      <c r="BE472" s="582"/>
      <c r="BF472" s="582"/>
      <c r="BG472" s="582"/>
      <c r="BH472" s="582"/>
      <c r="BI472" s="582"/>
      <c r="BJ472" s="582"/>
      <c r="BK472" s="582"/>
      <c r="BL472" s="582"/>
      <c r="BM472" s="582"/>
      <c r="BN472" s="582"/>
      <c r="BO472" s="582"/>
      <c r="BP472" s="582"/>
      <c r="BQ472" s="710"/>
    </row>
    <row r="473" spans="1:69">
      <c r="A473" s="582"/>
      <c r="B473" s="582"/>
      <c r="C473" s="582"/>
      <c r="D473" s="582"/>
      <c r="E473" s="582"/>
      <c r="F473" s="582"/>
      <c r="G473" s="582"/>
      <c r="H473" s="582"/>
      <c r="I473" s="582"/>
      <c r="J473" s="582"/>
      <c r="K473" s="582"/>
      <c r="L473" s="582"/>
      <c r="M473" s="582"/>
      <c r="N473" s="582"/>
      <c r="O473" s="582"/>
      <c r="P473" s="582"/>
      <c r="Q473" s="582"/>
      <c r="R473" s="582"/>
      <c r="S473" s="582"/>
      <c r="T473" s="582"/>
      <c r="U473" s="582"/>
      <c r="V473" s="582"/>
      <c r="W473" s="582"/>
      <c r="X473" s="582"/>
      <c r="Y473" s="582"/>
      <c r="Z473" s="582"/>
      <c r="AA473" s="582"/>
      <c r="AB473" s="582"/>
      <c r="AC473" s="582"/>
      <c r="AD473" s="582"/>
      <c r="AE473" s="582"/>
      <c r="AF473" s="582"/>
      <c r="AG473" s="582"/>
      <c r="AH473" s="582"/>
      <c r="AI473" s="582"/>
      <c r="AJ473" s="582"/>
      <c r="AK473" s="582"/>
      <c r="AL473" s="582"/>
      <c r="AM473" s="582"/>
      <c r="AN473" s="582"/>
      <c r="AO473" s="582"/>
      <c r="AP473" s="582"/>
      <c r="AQ473" s="582"/>
      <c r="AR473" s="582"/>
      <c r="AS473" s="582"/>
      <c r="AT473" s="582"/>
      <c r="AU473" s="582"/>
      <c r="AV473" s="582"/>
      <c r="AW473" s="582"/>
      <c r="AX473" s="582"/>
      <c r="AY473" s="582"/>
      <c r="AZ473" s="582"/>
      <c r="BA473" s="582"/>
      <c r="BB473" s="582"/>
      <c r="BC473" s="582"/>
      <c r="BD473" s="582"/>
      <c r="BE473" s="582"/>
      <c r="BF473" s="582"/>
      <c r="BG473" s="582"/>
      <c r="BH473" s="582"/>
      <c r="BI473" s="582"/>
      <c r="BJ473" s="582"/>
      <c r="BK473" s="582"/>
      <c r="BL473" s="582"/>
      <c r="BM473" s="582"/>
      <c r="BN473" s="582"/>
      <c r="BO473" s="582"/>
      <c r="BP473" s="582"/>
      <c r="BQ473" s="710"/>
    </row>
    <row r="474" spans="1:69">
      <c r="A474" s="582"/>
      <c r="B474" s="582"/>
      <c r="C474" s="582"/>
      <c r="D474" s="582"/>
      <c r="E474" s="582"/>
      <c r="F474" s="582"/>
      <c r="G474" s="582"/>
      <c r="H474" s="582"/>
      <c r="I474" s="582"/>
      <c r="J474" s="582"/>
      <c r="K474" s="582"/>
      <c r="L474" s="582"/>
      <c r="M474" s="582"/>
      <c r="N474" s="582"/>
      <c r="O474" s="582"/>
      <c r="P474" s="582"/>
      <c r="Q474" s="582"/>
      <c r="R474" s="582"/>
      <c r="S474" s="582"/>
      <c r="T474" s="582"/>
      <c r="U474" s="582"/>
      <c r="V474" s="582"/>
      <c r="W474" s="582"/>
      <c r="X474" s="582"/>
      <c r="Y474" s="582"/>
      <c r="Z474" s="582"/>
      <c r="AA474" s="582"/>
      <c r="AB474" s="582"/>
      <c r="AC474" s="582"/>
      <c r="AD474" s="582"/>
      <c r="AE474" s="582"/>
      <c r="AF474" s="582"/>
      <c r="AG474" s="582"/>
      <c r="AH474" s="582"/>
      <c r="AI474" s="582"/>
      <c r="AJ474" s="582"/>
      <c r="AK474" s="582"/>
      <c r="AL474" s="582"/>
      <c r="AM474" s="582"/>
      <c r="AN474" s="582"/>
      <c r="AO474" s="582"/>
      <c r="AP474" s="582"/>
      <c r="AQ474" s="582"/>
      <c r="AR474" s="582"/>
      <c r="AS474" s="582"/>
      <c r="AT474" s="582"/>
      <c r="AU474" s="582"/>
      <c r="AV474" s="582"/>
      <c r="AW474" s="582"/>
      <c r="AX474" s="582"/>
      <c r="AY474" s="582"/>
      <c r="AZ474" s="582"/>
      <c r="BA474" s="582"/>
      <c r="BB474" s="582"/>
      <c r="BC474" s="582"/>
      <c r="BD474" s="582"/>
      <c r="BE474" s="582"/>
      <c r="BF474" s="582"/>
      <c r="BG474" s="582"/>
      <c r="BH474" s="582"/>
      <c r="BI474" s="582"/>
      <c r="BJ474" s="582"/>
      <c r="BK474" s="582"/>
      <c r="BL474" s="582"/>
      <c r="BM474" s="582"/>
      <c r="BN474" s="582"/>
      <c r="BO474" s="582"/>
      <c r="BP474" s="582"/>
      <c r="BQ474" s="710"/>
    </row>
    <row r="475" spans="1:69">
      <c r="A475" s="582"/>
      <c r="B475" s="582"/>
      <c r="C475" s="582"/>
      <c r="D475" s="582"/>
      <c r="E475" s="582"/>
      <c r="F475" s="582"/>
      <c r="G475" s="582"/>
      <c r="H475" s="582"/>
      <c r="I475" s="582"/>
      <c r="J475" s="582"/>
      <c r="K475" s="582"/>
      <c r="L475" s="582"/>
      <c r="M475" s="582"/>
      <c r="N475" s="582"/>
      <c r="O475" s="582"/>
      <c r="P475" s="582"/>
      <c r="Q475" s="582"/>
      <c r="R475" s="582"/>
      <c r="S475" s="582"/>
      <c r="T475" s="582"/>
      <c r="U475" s="582"/>
      <c r="V475" s="582"/>
      <c r="W475" s="582"/>
      <c r="X475" s="582"/>
      <c r="Y475" s="582"/>
      <c r="Z475" s="582"/>
      <c r="AA475" s="582"/>
      <c r="AB475" s="582"/>
      <c r="AC475" s="582"/>
      <c r="AD475" s="582"/>
      <c r="AE475" s="582"/>
      <c r="AF475" s="582"/>
      <c r="AG475" s="582"/>
      <c r="AH475" s="582"/>
      <c r="AI475" s="582"/>
      <c r="AJ475" s="582"/>
      <c r="AK475" s="582"/>
      <c r="AL475" s="582"/>
      <c r="AM475" s="582"/>
      <c r="AN475" s="582"/>
      <c r="AO475" s="582"/>
      <c r="AP475" s="582"/>
      <c r="AQ475" s="582"/>
      <c r="AR475" s="582"/>
      <c r="AS475" s="582"/>
      <c r="AT475" s="582"/>
      <c r="AU475" s="582"/>
      <c r="AV475" s="582"/>
      <c r="AW475" s="582"/>
      <c r="AX475" s="582"/>
      <c r="AY475" s="582"/>
      <c r="AZ475" s="582"/>
      <c r="BA475" s="582"/>
      <c r="BB475" s="582"/>
      <c r="BC475" s="582"/>
      <c r="BD475" s="582"/>
      <c r="BE475" s="582"/>
      <c r="BF475" s="582"/>
      <c r="BG475" s="582"/>
      <c r="BH475" s="582"/>
      <c r="BI475" s="582"/>
      <c r="BJ475" s="582"/>
      <c r="BK475" s="582"/>
      <c r="BL475" s="582"/>
      <c r="BM475" s="582"/>
      <c r="BN475" s="582"/>
      <c r="BO475" s="582"/>
      <c r="BP475" s="582"/>
      <c r="BQ475" s="710"/>
    </row>
    <row r="476" spans="1:69">
      <c r="A476" s="582"/>
      <c r="B476" s="582"/>
      <c r="C476" s="582"/>
      <c r="D476" s="582"/>
      <c r="E476" s="582"/>
      <c r="F476" s="582"/>
      <c r="G476" s="582"/>
      <c r="H476" s="582"/>
      <c r="I476" s="582"/>
      <c r="J476" s="582"/>
      <c r="K476" s="582"/>
      <c r="L476" s="582"/>
      <c r="M476" s="582"/>
      <c r="N476" s="582"/>
      <c r="O476" s="582"/>
      <c r="P476" s="582"/>
      <c r="Q476" s="582"/>
      <c r="R476" s="582"/>
      <c r="S476" s="582"/>
      <c r="T476" s="582"/>
      <c r="U476" s="582"/>
      <c r="V476" s="582"/>
      <c r="W476" s="582"/>
      <c r="X476" s="582"/>
      <c r="Y476" s="582"/>
      <c r="Z476" s="582"/>
      <c r="AA476" s="582"/>
      <c r="AB476" s="582"/>
      <c r="AC476" s="582"/>
      <c r="AD476" s="582"/>
      <c r="AE476" s="582"/>
      <c r="AF476" s="582"/>
      <c r="AG476" s="582"/>
      <c r="AH476" s="582"/>
      <c r="AI476" s="582"/>
      <c r="AJ476" s="582"/>
      <c r="AK476" s="582"/>
      <c r="AL476" s="582"/>
      <c r="AM476" s="582"/>
      <c r="AN476" s="582"/>
      <c r="AO476" s="582"/>
      <c r="AP476" s="582"/>
      <c r="AQ476" s="582"/>
      <c r="AR476" s="582"/>
      <c r="AS476" s="582"/>
      <c r="AT476" s="582"/>
      <c r="AU476" s="582"/>
      <c r="AV476" s="582"/>
      <c r="AW476" s="582"/>
      <c r="AX476" s="582"/>
      <c r="AY476" s="582"/>
      <c r="AZ476" s="582"/>
      <c r="BA476" s="582"/>
      <c r="BB476" s="582"/>
      <c r="BC476" s="582"/>
      <c r="BD476" s="582"/>
      <c r="BE476" s="582"/>
      <c r="BF476" s="582"/>
      <c r="BG476" s="582"/>
      <c r="BH476" s="582"/>
      <c r="BI476" s="582"/>
      <c r="BJ476" s="582"/>
      <c r="BK476" s="582"/>
      <c r="BL476" s="582"/>
      <c r="BM476" s="582"/>
      <c r="BN476" s="582"/>
      <c r="BO476" s="582"/>
      <c r="BP476" s="582"/>
      <c r="BQ476" s="710"/>
    </row>
    <row r="477" spans="1:69">
      <c r="A477" s="582"/>
      <c r="B477" s="582"/>
      <c r="C477" s="582"/>
      <c r="D477" s="582"/>
      <c r="E477" s="582"/>
      <c r="F477" s="582"/>
      <c r="G477" s="582"/>
      <c r="H477" s="582"/>
      <c r="I477" s="582"/>
      <c r="J477" s="582"/>
      <c r="K477" s="582"/>
      <c r="L477" s="582"/>
      <c r="M477" s="582"/>
      <c r="N477" s="582"/>
      <c r="O477" s="582"/>
      <c r="P477" s="582"/>
      <c r="Q477" s="582"/>
      <c r="R477" s="582"/>
      <c r="S477" s="582"/>
      <c r="T477" s="582"/>
      <c r="U477" s="582"/>
      <c r="V477" s="582"/>
      <c r="W477" s="582"/>
      <c r="X477" s="582"/>
      <c r="Y477" s="582"/>
      <c r="Z477" s="582"/>
      <c r="AA477" s="582"/>
      <c r="AB477" s="582"/>
      <c r="AC477" s="582"/>
      <c r="AD477" s="582"/>
      <c r="AE477" s="582"/>
      <c r="AF477" s="582"/>
      <c r="AG477" s="582"/>
      <c r="AH477" s="582"/>
      <c r="AI477" s="582"/>
      <c r="AJ477" s="582"/>
      <c r="AK477" s="582"/>
      <c r="AL477" s="582"/>
      <c r="AM477" s="582"/>
      <c r="AN477" s="582"/>
      <c r="AO477" s="582"/>
      <c r="AP477" s="582"/>
      <c r="AQ477" s="582"/>
      <c r="AR477" s="582"/>
      <c r="AS477" s="582"/>
      <c r="AT477" s="582"/>
      <c r="AU477" s="582"/>
      <c r="AV477" s="582"/>
      <c r="AW477" s="582"/>
      <c r="AX477" s="582"/>
      <c r="AY477" s="582"/>
      <c r="AZ477" s="582"/>
      <c r="BA477" s="582"/>
      <c r="BB477" s="582"/>
      <c r="BC477" s="582"/>
      <c r="BD477" s="582"/>
      <c r="BE477" s="582"/>
      <c r="BF477" s="582"/>
      <c r="BG477" s="582"/>
      <c r="BH477" s="582"/>
      <c r="BI477" s="582"/>
      <c r="BJ477" s="582"/>
      <c r="BK477" s="582"/>
      <c r="BL477" s="582"/>
      <c r="BM477" s="582"/>
      <c r="BN477" s="582"/>
      <c r="BO477" s="582"/>
      <c r="BP477" s="582"/>
      <c r="BQ477" s="710"/>
    </row>
    <row r="478" spans="1:69">
      <c r="A478" s="582"/>
      <c r="B478" s="582"/>
      <c r="C478" s="582"/>
      <c r="D478" s="582"/>
      <c r="E478" s="582"/>
      <c r="F478" s="582"/>
      <c r="G478" s="582"/>
      <c r="H478" s="582"/>
      <c r="I478" s="582"/>
      <c r="J478" s="582"/>
      <c r="K478" s="582"/>
      <c r="L478" s="582"/>
      <c r="M478" s="582"/>
      <c r="N478" s="582"/>
      <c r="O478" s="582"/>
      <c r="P478" s="582"/>
      <c r="Q478" s="582"/>
      <c r="R478" s="582"/>
      <c r="S478" s="582"/>
      <c r="T478" s="582"/>
      <c r="U478" s="582"/>
      <c r="V478" s="582"/>
      <c r="W478" s="582"/>
      <c r="X478" s="582"/>
      <c r="Y478" s="582"/>
      <c r="Z478" s="582"/>
      <c r="AA478" s="582"/>
      <c r="AB478" s="582"/>
      <c r="AC478" s="582"/>
      <c r="AD478" s="582"/>
      <c r="AE478" s="582"/>
      <c r="AF478" s="582"/>
      <c r="AG478" s="582"/>
      <c r="AH478" s="582"/>
      <c r="AI478" s="582"/>
      <c r="AJ478" s="582"/>
      <c r="AK478" s="582"/>
      <c r="AL478" s="582"/>
      <c r="AM478" s="582"/>
      <c r="AN478" s="582"/>
      <c r="AO478" s="582"/>
      <c r="AP478" s="582"/>
      <c r="AQ478" s="582"/>
      <c r="AR478" s="582"/>
      <c r="AS478" s="582"/>
      <c r="AT478" s="582"/>
      <c r="AU478" s="582"/>
      <c r="AV478" s="582"/>
      <c r="AW478" s="582"/>
      <c r="AX478" s="582"/>
      <c r="AY478" s="582"/>
      <c r="AZ478" s="582"/>
      <c r="BA478" s="582"/>
      <c r="BB478" s="582"/>
      <c r="BC478" s="582"/>
      <c r="BD478" s="582"/>
      <c r="BE478" s="582"/>
      <c r="BF478" s="582"/>
      <c r="BG478" s="582"/>
      <c r="BH478" s="582"/>
      <c r="BI478" s="582"/>
      <c r="BJ478" s="582"/>
      <c r="BK478" s="582"/>
      <c r="BL478" s="582"/>
      <c r="BM478" s="582"/>
      <c r="BN478" s="582"/>
      <c r="BO478" s="582"/>
      <c r="BP478" s="582"/>
      <c r="BQ478" s="710"/>
    </row>
    <row r="479" spans="1:69">
      <c r="A479" s="582"/>
      <c r="B479" s="582"/>
      <c r="C479" s="582"/>
      <c r="D479" s="582"/>
      <c r="E479" s="582"/>
      <c r="F479" s="582"/>
      <c r="G479" s="582"/>
      <c r="H479" s="582"/>
      <c r="I479" s="582"/>
      <c r="J479" s="582"/>
      <c r="K479" s="582"/>
      <c r="L479" s="582"/>
      <c r="M479" s="582"/>
      <c r="N479" s="582"/>
      <c r="O479" s="582"/>
      <c r="P479" s="582"/>
      <c r="Q479" s="582"/>
      <c r="R479" s="582"/>
      <c r="S479" s="582"/>
      <c r="T479" s="582"/>
      <c r="U479" s="582"/>
      <c r="V479" s="582"/>
      <c r="W479" s="582"/>
      <c r="X479" s="582"/>
      <c r="Y479" s="582"/>
      <c r="Z479" s="582"/>
      <c r="AA479" s="582"/>
      <c r="AB479" s="582"/>
      <c r="AC479" s="582"/>
      <c r="AD479" s="582"/>
      <c r="AE479" s="582"/>
      <c r="AF479" s="582"/>
      <c r="AG479" s="582"/>
      <c r="AH479" s="582"/>
      <c r="AI479" s="582"/>
      <c r="AJ479" s="582"/>
      <c r="AK479" s="582"/>
      <c r="AL479" s="582"/>
      <c r="AM479" s="582"/>
      <c r="AN479" s="582"/>
      <c r="AO479" s="582"/>
      <c r="AP479" s="582"/>
      <c r="AQ479" s="582"/>
      <c r="AR479" s="582"/>
      <c r="AS479" s="582"/>
      <c r="AT479" s="582"/>
      <c r="AU479" s="582"/>
      <c r="AV479" s="582"/>
      <c r="AW479" s="582"/>
      <c r="AX479" s="582"/>
      <c r="AY479" s="582"/>
      <c r="AZ479" s="582"/>
      <c r="BA479" s="582"/>
      <c r="BB479" s="582"/>
      <c r="BC479" s="582"/>
      <c r="BD479" s="582"/>
      <c r="BE479" s="582"/>
      <c r="BF479" s="582"/>
      <c r="BG479" s="582"/>
      <c r="BH479" s="582"/>
      <c r="BI479" s="582"/>
      <c r="BJ479" s="582"/>
      <c r="BK479" s="582"/>
      <c r="BL479" s="582"/>
      <c r="BM479" s="582"/>
      <c r="BN479" s="582"/>
      <c r="BO479" s="582"/>
      <c r="BP479" s="582"/>
      <c r="BQ479" s="710"/>
    </row>
    <row r="480" spans="1:69">
      <c r="A480" s="582"/>
      <c r="B480" s="582"/>
      <c r="C480" s="582"/>
      <c r="D480" s="582"/>
      <c r="E480" s="582"/>
      <c r="F480" s="582"/>
      <c r="G480" s="582"/>
      <c r="H480" s="582"/>
      <c r="I480" s="582"/>
      <c r="J480" s="582"/>
      <c r="K480" s="582"/>
      <c r="L480" s="582"/>
      <c r="M480" s="582"/>
      <c r="N480" s="582"/>
      <c r="O480" s="582"/>
      <c r="P480" s="582"/>
      <c r="Q480" s="582"/>
      <c r="R480" s="582"/>
      <c r="S480" s="582"/>
      <c r="T480" s="582"/>
      <c r="U480" s="582"/>
      <c r="V480" s="582"/>
      <c r="W480" s="582"/>
      <c r="X480" s="582"/>
      <c r="Y480" s="582"/>
      <c r="Z480" s="582"/>
      <c r="AA480" s="582"/>
      <c r="AB480" s="582"/>
      <c r="AC480" s="582"/>
      <c r="AD480" s="582"/>
      <c r="AE480" s="582"/>
      <c r="AF480" s="582"/>
      <c r="AG480" s="582"/>
      <c r="AH480" s="582"/>
      <c r="AI480" s="582"/>
      <c r="AJ480" s="582"/>
      <c r="AK480" s="582"/>
      <c r="AL480" s="582"/>
      <c r="AM480" s="582"/>
      <c r="AN480" s="582"/>
      <c r="AO480" s="582"/>
      <c r="AP480" s="582"/>
      <c r="AQ480" s="582"/>
      <c r="AR480" s="582"/>
      <c r="AS480" s="582"/>
      <c r="AT480" s="582"/>
      <c r="AU480" s="582"/>
      <c r="AV480" s="582"/>
      <c r="AW480" s="582"/>
      <c r="AX480" s="582"/>
      <c r="AY480" s="582"/>
      <c r="AZ480" s="582"/>
      <c r="BA480" s="582"/>
      <c r="BB480" s="582"/>
      <c r="BC480" s="582"/>
      <c r="BD480" s="582"/>
      <c r="BE480" s="582"/>
      <c r="BF480" s="582"/>
      <c r="BG480" s="582"/>
      <c r="BH480" s="582"/>
      <c r="BI480" s="582"/>
      <c r="BJ480" s="582"/>
      <c r="BK480" s="582"/>
      <c r="BL480" s="582"/>
      <c r="BM480" s="582"/>
      <c r="BN480" s="582"/>
      <c r="BO480" s="582"/>
      <c r="BP480" s="582"/>
      <c r="BQ480" s="710"/>
    </row>
    <row r="481" spans="1:69">
      <c r="A481" s="582"/>
      <c r="B481" s="582"/>
      <c r="C481" s="582"/>
      <c r="D481" s="582"/>
      <c r="E481" s="582"/>
      <c r="F481" s="582"/>
      <c r="G481" s="582"/>
      <c r="H481" s="582"/>
      <c r="I481" s="582"/>
      <c r="J481" s="582"/>
      <c r="K481" s="582"/>
      <c r="L481" s="582"/>
      <c r="M481" s="582"/>
      <c r="N481" s="582"/>
      <c r="O481" s="582"/>
      <c r="P481" s="582"/>
      <c r="Q481" s="582"/>
      <c r="R481" s="582"/>
      <c r="S481" s="582"/>
      <c r="T481" s="582"/>
      <c r="U481" s="582"/>
      <c r="V481" s="582"/>
      <c r="W481" s="582"/>
      <c r="X481" s="582"/>
      <c r="Y481" s="582"/>
      <c r="Z481" s="582"/>
      <c r="AA481" s="582"/>
      <c r="AB481" s="582"/>
      <c r="AC481" s="582"/>
      <c r="AD481" s="582"/>
      <c r="AE481" s="582"/>
      <c r="AF481" s="582"/>
      <c r="AG481" s="582"/>
      <c r="AH481" s="582"/>
      <c r="AI481" s="582"/>
      <c r="AJ481" s="582"/>
      <c r="AK481" s="582"/>
      <c r="AL481" s="582"/>
      <c r="AM481" s="582"/>
      <c r="AN481" s="582"/>
      <c r="AO481" s="582"/>
      <c r="AP481" s="582"/>
      <c r="AQ481" s="582"/>
      <c r="AR481" s="582"/>
      <c r="AS481" s="582"/>
      <c r="AT481" s="582"/>
      <c r="AU481" s="582"/>
      <c r="AV481" s="582"/>
      <c r="AW481" s="582"/>
      <c r="AX481" s="582"/>
      <c r="AY481" s="582"/>
      <c r="AZ481" s="582"/>
      <c r="BA481" s="582"/>
      <c r="BB481" s="582"/>
      <c r="BC481" s="582"/>
      <c r="BD481" s="582"/>
      <c r="BE481" s="582"/>
      <c r="BF481" s="582"/>
      <c r="BG481" s="582"/>
      <c r="BH481" s="582"/>
      <c r="BI481" s="582"/>
      <c r="BJ481" s="582"/>
      <c r="BK481" s="582"/>
      <c r="BL481" s="582"/>
      <c r="BM481" s="582"/>
      <c r="BN481" s="582"/>
      <c r="BO481" s="582"/>
      <c r="BP481" s="582"/>
      <c r="BQ481" s="710"/>
    </row>
    <row r="482" spans="1:69">
      <c r="A482" s="582"/>
      <c r="B482" s="582"/>
      <c r="C482" s="582"/>
      <c r="D482" s="582"/>
      <c r="E482" s="582"/>
      <c r="F482" s="582"/>
      <c r="G482" s="582"/>
      <c r="H482" s="582"/>
      <c r="I482" s="582"/>
      <c r="J482" s="582"/>
      <c r="K482" s="582"/>
      <c r="L482" s="582"/>
      <c r="M482" s="582"/>
      <c r="N482" s="582"/>
      <c r="O482" s="582"/>
      <c r="P482" s="582"/>
      <c r="Q482" s="582"/>
      <c r="R482" s="582"/>
      <c r="S482" s="582"/>
      <c r="T482" s="582"/>
      <c r="U482" s="582"/>
      <c r="V482" s="582"/>
      <c r="W482" s="582"/>
      <c r="X482" s="582"/>
      <c r="Y482" s="582"/>
      <c r="Z482" s="582"/>
      <c r="AA482" s="582"/>
      <c r="AB482" s="582"/>
      <c r="AC482" s="582"/>
      <c r="AD482" s="582"/>
      <c r="AE482" s="582"/>
      <c r="AF482" s="582"/>
      <c r="AG482" s="582"/>
      <c r="AH482" s="582"/>
      <c r="AI482" s="582"/>
      <c r="AJ482" s="582"/>
      <c r="AK482" s="582"/>
      <c r="AL482" s="582"/>
      <c r="AM482" s="582"/>
      <c r="AN482" s="582"/>
      <c r="AO482" s="582"/>
      <c r="AP482" s="582"/>
      <c r="AQ482" s="582"/>
      <c r="AR482" s="582"/>
      <c r="AS482" s="582"/>
      <c r="AT482" s="582"/>
      <c r="AU482" s="582"/>
      <c r="AV482" s="582"/>
      <c r="AW482" s="582"/>
      <c r="AX482" s="582"/>
      <c r="AY482" s="582"/>
      <c r="AZ482" s="582"/>
      <c r="BA482" s="582"/>
      <c r="BB482" s="582"/>
      <c r="BC482" s="582"/>
      <c r="BD482" s="582"/>
      <c r="BE482" s="582"/>
      <c r="BF482" s="582"/>
      <c r="BG482" s="582"/>
      <c r="BH482" s="582"/>
      <c r="BI482" s="582"/>
      <c r="BJ482" s="582"/>
      <c r="BK482" s="582"/>
      <c r="BL482" s="582"/>
      <c r="BM482" s="582"/>
      <c r="BN482" s="582"/>
      <c r="BO482" s="582"/>
      <c r="BP482" s="582"/>
      <c r="BQ482" s="710"/>
    </row>
    <row r="483" spans="1:69">
      <c r="A483" s="582"/>
      <c r="B483" s="582"/>
      <c r="C483" s="582"/>
      <c r="D483" s="582"/>
      <c r="E483" s="582"/>
      <c r="F483" s="582"/>
      <c r="G483" s="582"/>
      <c r="H483" s="582"/>
      <c r="I483" s="582"/>
      <c r="J483" s="582"/>
      <c r="K483" s="582"/>
      <c r="L483" s="582"/>
      <c r="M483" s="582"/>
      <c r="N483" s="582"/>
      <c r="O483" s="582"/>
      <c r="P483" s="582"/>
      <c r="Q483" s="582"/>
      <c r="R483" s="582"/>
      <c r="S483" s="582"/>
      <c r="T483" s="582"/>
      <c r="U483" s="582"/>
      <c r="V483" s="582"/>
      <c r="W483" s="582"/>
      <c r="X483" s="582"/>
      <c r="Y483" s="582"/>
      <c r="Z483" s="582"/>
      <c r="AA483" s="582"/>
      <c r="AB483" s="582"/>
      <c r="AC483" s="582"/>
      <c r="AD483" s="582"/>
      <c r="AE483" s="582"/>
      <c r="AF483" s="582"/>
      <c r="AG483" s="582"/>
      <c r="AH483" s="582"/>
      <c r="AI483" s="582"/>
      <c r="AJ483" s="582"/>
      <c r="AK483" s="582"/>
      <c r="AL483" s="582"/>
      <c r="AM483" s="582"/>
      <c r="AN483" s="582"/>
      <c r="AO483" s="582"/>
      <c r="AP483" s="582"/>
      <c r="AQ483" s="582"/>
      <c r="AR483" s="582"/>
      <c r="AS483" s="582"/>
      <c r="AT483" s="582"/>
      <c r="AU483" s="582"/>
      <c r="AV483" s="582"/>
      <c r="AW483" s="582"/>
      <c r="AX483" s="582"/>
      <c r="AY483" s="582"/>
      <c r="AZ483" s="582"/>
      <c r="BA483" s="582"/>
      <c r="BB483" s="582"/>
      <c r="BC483" s="582"/>
      <c r="BD483" s="582"/>
      <c r="BE483" s="582"/>
      <c r="BF483" s="582"/>
      <c r="BG483" s="582"/>
      <c r="BH483" s="582"/>
      <c r="BI483" s="582"/>
      <c r="BJ483" s="582"/>
      <c r="BK483" s="582"/>
      <c r="BL483" s="582"/>
      <c r="BM483" s="582"/>
      <c r="BN483" s="582"/>
      <c r="BO483" s="582"/>
      <c r="BP483" s="582"/>
      <c r="BQ483" s="710"/>
    </row>
    <row r="484" spans="1:69">
      <c r="A484" s="582"/>
      <c r="B484" s="582"/>
      <c r="C484" s="582"/>
      <c r="D484" s="582"/>
      <c r="E484" s="582"/>
      <c r="F484" s="582"/>
      <c r="G484" s="582"/>
      <c r="H484" s="582"/>
      <c r="I484" s="582"/>
      <c r="J484" s="582"/>
      <c r="K484" s="582"/>
      <c r="L484" s="582"/>
      <c r="M484" s="582"/>
      <c r="N484" s="582"/>
      <c r="O484" s="582"/>
      <c r="P484" s="582"/>
      <c r="Q484" s="582"/>
      <c r="R484" s="582"/>
      <c r="S484" s="582"/>
      <c r="T484" s="582"/>
      <c r="U484" s="582"/>
      <c r="V484" s="582"/>
      <c r="W484" s="582"/>
      <c r="X484" s="582"/>
      <c r="Y484" s="582"/>
      <c r="Z484" s="582"/>
      <c r="AA484" s="582"/>
      <c r="AB484" s="582"/>
      <c r="AC484" s="582"/>
      <c r="AD484" s="582"/>
      <c r="AE484" s="582"/>
      <c r="AF484" s="582"/>
      <c r="AG484" s="582"/>
      <c r="AH484" s="582"/>
      <c r="AI484" s="582"/>
      <c r="AJ484" s="582"/>
      <c r="AK484" s="582"/>
      <c r="AL484" s="582"/>
      <c r="AM484" s="582"/>
      <c r="AN484" s="582"/>
      <c r="AO484" s="582"/>
      <c r="AP484" s="582"/>
      <c r="AQ484" s="582"/>
      <c r="AR484" s="582"/>
      <c r="AS484" s="582"/>
      <c r="AT484" s="582"/>
      <c r="AU484" s="582"/>
      <c r="AV484" s="582"/>
      <c r="AW484" s="582"/>
      <c r="AX484" s="582"/>
      <c r="AY484" s="582"/>
      <c r="AZ484" s="582"/>
      <c r="BA484" s="582"/>
      <c r="BB484" s="582"/>
      <c r="BC484" s="582"/>
      <c r="BD484" s="582"/>
      <c r="BE484" s="582"/>
      <c r="BF484" s="582"/>
      <c r="BG484" s="582"/>
      <c r="BH484" s="582"/>
      <c r="BI484" s="582"/>
      <c r="BJ484" s="582"/>
      <c r="BK484" s="582"/>
      <c r="BL484" s="582"/>
      <c r="BM484" s="582"/>
      <c r="BN484" s="582"/>
      <c r="BO484" s="582"/>
      <c r="BP484" s="582"/>
      <c r="BQ484" s="710"/>
    </row>
    <row r="485" spans="1:69">
      <c r="A485" s="582"/>
      <c r="B485" s="582"/>
      <c r="C485" s="582"/>
      <c r="D485" s="582"/>
      <c r="E485" s="582"/>
      <c r="F485" s="582"/>
      <c r="G485" s="582"/>
      <c r="H485" s="582"/>
      <c r="I485" s="582"/>
      <c r="J485" s="582"/>
      <c r="K485" s="582"/>
      <c r="L485" s="582"/>
      <c r="M485" s="582"/>
      <c r="N485" s="582"/>
      <c r="O485" s="582"/>
      <c r="P485" s="582"/>
      <c r="Q485" s="582"/>
      <c r="R485" s="582"/>
      <c r="S485" s="582"/>
      <c r="T485" s="582"/>
      <c r="U485" s="582"/>
      <c r="V485" s="582"/>
      <c r="W485" s="582"/>
      <c r="X485" s="582"/>
      <c r="Y485" s="582"/>
      <c r="Z485" s="582"/>
      <c r="AA485" s="582"/>
      <c r="AB485" s="582"/>
      <c r="AC485" s="582"/>
      <c r="AD485" s="582"/>
      <c r="AE485" s="582"/>
      <c r="AF485" s="582"/>
      <c r="AG485" s="582"/>
      <c r="AH485" s="582"/>
      <c r="AI485" s="582"/>
      <c r="AJ485" s="582"/>
      <c r="AK485" s="582"/>
      <c r="AL485" s="582"/>
      <c r="AM485" s="582"/>
      <c r="AN485" s="582"/>
      <c r="AO485" s="582"/>
      <c r="AP485" s="582"/>
      <c r="AQ485" s="582"/>
      <c r="AR485" s="582"/>
      <c r="AS485" s="582"/>
      <c r="AT485" s="582"/>
      <c r="AU485" s="582"/>
      <c r="AV485" s="582"/>
      <c r="AW485" s="582"/>
      <c r="AX485" s="582"/>
      <c r="AY485" s="582"/>
      <c r="AZ485" s="582"/>
      <c r="BA485" s="582"/>
      <c r="BB485" s="582"/>
      <c r="BC485" s="582"/>
      <c r="BD485" s="582"/>
      <c r="BE485" s="582"/>
      <c r="BF485" s="582"/>
      <c r="BG485" s="582"/>
      <c r="BH485" s="582"/>
      <c r="BI485" s="582"/>
      <c r="BJ485" s="582"/>
      <c r="BK485" s="582"/>
      <c r="BL485" s="582"/>
      <c r="BM485" s="582"/>
      <c r="BN485" s="582"/>
      <c r="BO485" s="582"/>
      <c r="BP485" s="582"/>
      <c r="BQ485" s="710"/>
    </row>
    <row r="486" spans="1:69">
      <c r="A486" s="582"/>
      <c r="B486" s="582"/>
      <c r="C486" s="582"/>
      <c r="D486" s="582"/>
      <c r="E486" s="582"/>
      <c r="F486" s="582"/>
      <c r="G486" s="582"/>
      <c r="H486" s="582"/>
      <c r="I486" s="582"/>
      <c r="J486" s="582"/>
      <c r="K486" s="582"/>
      <c r="L486" s="582"/>
      <c r="M486" s="582"/>
      <c r="N486" s="582"/>
      <c r="O486" s="582"/>
      <c r="P486" s="582"/>
      <c r="Q486" s="582"/>
      <c r="R486" s="582"/>
      <c r="S486" s="582"/>
      <c r="T486" s="582"/>
      <c r="U486" s="582"/>
      <c r="V486" s="582"/>
      <c r="W486" s="582"/>
      <c r="X486" s="582"/>
      <c r="Y486" s="582"/>
      <c r="Z486" s="582"/>
      <c r="AA486" s="582"/>
      <c r="AB486" s="582"/>
      <c r="AC486" s="582"/>
      <c r="AD486" s="582"/>
      <c r="AE486" s="582"/>
      <c r="AF486" s="582"/>
      <c r="AG486" s="582"/>
      <c r="AH486" s="582"/>
      <c r="AI486" s="582"/>
      <c r="AJ486" s="582"/>
      <c r="AK486" s="582"/>
      <c r="AL486" s="582"/>
      <c r="AM486" s="582"/>
      <c r="AN486" s="582"/>
      <c r="AO486" s="582"/>
      <c r="AP486" s="582"/>
      <c r="AQ486" s="582"/>
      <c r="AR486" s="582"/>
      <c r="AS486" s="582"/>
      <c r="AT486" s="582"/>
      <c r="AU486" s="582"/>
      <c r="AV486" s="582"/>
      <c r="AW486" s="582"/>
      <c r="AX486" s="582"/>
      <c r="AY486" s="582"/>
      <c r="AZ486" s="582"/>
      <c r="BA486" s="582"/>
      <c r="BB486" s="582"/>
      <c r="BC486" s="582"/>
      <c r="BD486" s="582"/>
      <c r="BE486" s="582"/>
      <c r="BF486" s="582"/>
      <c r="BG486" s="582"/>
      <c r="BH486" s="582"/>
      <c r="BI486" s="582"/>
      <c r="BJ486" s="582"/>
      <c r="BK486" s="582"/>
      <c r="BL486" s="582"/>
      <c r="BM486" s="582"/>
      <c r="BN486" s="582"/>
      <c r="BO486" s="582"/>
      <c r="BP486" s="582"/>
      <c r="BQ486" s="710"/>
    </row>
    <row r="487" spans="1:69">
      <c r="A487" s="582"/>
      <c r="B487" s="582"/>
      <c r="C487" s="582"/>
      <c r="D487" s="582"/>
      <c r="E487" s="582"/>
      <c r="F487" s="582"/>
      <c r="G487" s="582"/>
      <c r="H487" s="582"/>
      <c r="I487" s="582"/>
      <c r="J487" s="582"/>
      <c r="K487" s="582"/>
      <c r="L487" s="582"/>
      <c r="M487" s="582"/>
      <c r="N487" s="582"/>
      <c r="O487" s="582"/>
      <c r="P487" s="582"/>
      <c r="Q487" s="582"/>
      <c r="R487" s="582"/>
      <c r="S487" s="582"/>
      <c r="T487" s="582"/>
      <c r="U487" s="582"/>
      <c r="V487" s="582"/>
      <c r="W487" s="582"/>
      <c r="X487" s="582"/>
      <c r="Y487" s="582"/>
      <c r="Z487" s="582"/>
      <c r="AA487" s="582"/>
      <c r="AB487" s="582"/>
      <c r="AC487" s="582"/>
      <c r="AD487" s="582"/>
      <c r="AE487" s="582"/>
      <c r="AF487" s="582"/>
      <c r="AG487" s="582"/>
      <c r="AH487" s="582"/>
      <c r="AI487" s="582"/>
      <c r="AJ487" s="582"/>
      <c r="AK487" s="582"/>
      <c r="AL487" s="582"/>
      <c r="AM487" s="582"/>
      <c r="AN487" s="582"/>
      <c r="AO487" s="582"/>
      <c r="AP487" s="582"/>
      <c r="AQ487" s="582"/>
      <c r="AR487" s="582"/>
      <c r="AS487" s="582"/>
      <c r="AT487" s="582"/>
      <c r="AU487" s="582"/>
      <c r="AV487" s="582"/>
      <c r="AW487" s="582"/>
      <c r="AX487" s="582"/>
      <c r="AY487" s="582"/>
      <c r="AZ487" s="582"/>
      <c r="BA487" s="582"/>
      <c r="BB487" s="582"/>
      <c r="BC487" s="582"/>
      <c r="BD487" s="582"/>
      <c r="BE487" s="582"/>
      <c r="BF487" s="582"/>
      <c r="BG487" s="582"/>
      <c r="BH487" s="582"/>
      <c r="BI487" s="582"/>
      <c r="BJ487" s="582"/>
      <c r="BK487" s="582"/>
      <c r="BL487" s="582"/>
      <c r="BM487" s="582"/>
      <c r="BN487" s="582"/>
      <c r="BO487" s="582"/>
      <c r="BP487" s="582"/>
      <c r="BQ487" s="710"/>
    </row>
    <row r="488" spans="1:69">
      <c r="A488" s="582"/>
      <c r="B488" s="582"/>
      <c r="C488" s="582"/>
      <c r="D488" s="582"/>
      <c r="E488" s="582"/>
      <c r="F488" s="582"/>
      <c r="G488" s="582"/>
      <c r="H488" s="582"/>
      <c r="I488" s="582"/>
      <c r="J488" s="582"/>
      <c r="K488" s="582"/>
      <c r="L488" s="582"/>
      <c r="M488" s="582"/>
      <c r="N488" s="582"/>
      <c r="O488" s="582"/>
      <c r="P488" s="582"/>
      <c r="Q488" s="582"/>
      <c r="R488" s="582"/>
      <c r="S488" s="582"/>
      <c r="T488" s="582"/>
      <c r="U488" s="582"/>
      <c r="V488" s="582"/>
      <c r="W488" s="582"/>
      <c r="X488" s="582"/>
      <c r="Y488" s="582"/>
      <c r="Z488" s="582"/>
      <c r="AA488" s="582"/>
      <c r="AB488" s="582"/>
      <c r="AC488" s="582"/>
      <c r="AD488" s="582"/>
      <c r="AE488" s="582"/>
      <c r="AF488" s="582"/>
      <c r="AG488" s="582"/>
      <c r="AH488" s="582"/>
      <c r="AI488" s="582"/>
      <c r="AJ488" s="582"/>
      <c r="AK488" s="582"/>
      <c r="AL488" s="582"/>
      <c r="AM488" s="582"/>
      <c r="AN488" s="582"/>
      <c r="AO488" s="582"/>
      <c r="AP488" s="582"/>
      <c r="AQ488" s="582"/>
      <c r="AR488" s="582"/>
      <c r="AS488" s="582"/>
      <c r="AT488" s="582"/>
      <c r="AU488" s="582"/>
      <c r="AV488" s="582"/>
      <c r="AW488" s="582"/>
      <c r="AX488" s="582"/>
      <c r="AY488" s="582"/>
      <c r="AZ488" s="582"/>
      <c r="BA488" s="582"/>
      <c r="BB488" s="582"/>
      <c r="BC488" s="582"/>
      <c r="BD488" s="582"/>
      <c r="BE488" s="582"/>
      <c r="BF488" s="582"/>
      <c r="BG488" s="582"/>
      <c r="BH488" s="582"/>
      <c r="BI488" s="582"/>
      <c r="BJ488" s="582"/>
      <c r="BK488" s="582"/>
      <c r="BL488" s="582"/>
      <c r="BM488" s="582"/>
      <c r="BN488" s="582"/>
      <c r="BO488" s="582"/>
      <c r="BP488" s="582"/>
      <c r="BQ488" s="710"/>
    </row>
    <row r="489" spans="1:69">
      <c r="A489" s="582"/>
      <c r="B489" s="582"/>
      <c r="C489" s="582"/>
      <c r="D489" s="582"/>
      <c r="E489" s="582"/>
      <c r="F489" s="582"/>
      <c r="G489" s="582"/>
      <c r="H489" s="582"/>
      <c r="I489" s="582"/>
      <c r="J489" s="582"/>
      <c r="K489" s="582"/>
      <c r="L489" s="582"/>
      <c r="M489" s="582"/>
      <c r="N489" s="582"/>
      <c r="O489" s="582"/>
      <c r="P489" s="582"/>
      <c r="Q489" s="582"/>
      <c r="R489" s="582"/>
      <c r="S489" s="582"/>
      <c r="T489" s="582"/>
      <c r="U489" s="582"/>
      <c r="V489" s="582"/>
      <c r="W489" s="582"/>
      <c r="X489" s="582"/>
      <c r="Y489" s="582"/>
      <c r="Z489" s="582"/>
      <c r="AA489" s="582"/>
      <c r="AB489" s="582"/>
      <c r="AC489" s="582"/>
      <c r="AD489" s="582"/>
      <c r="AE489" s="582"/>
      <c r="AF489" s="582"/>
      <c r="AG489" s="582"/>
      <c r="AH489" s="582"/>
      <c r="AI489" s="582"/>
      <c r="AJ489" s="582"/>
      <c r="AK489" s="582"/>
      <c r="AL489" s="582"/>
      <c r="AM489" s="582"/>
      <c r="AN489" s="582"/>
      <c r="AO489" s="582"/>
      <c r="AP489" s="582"/>
      <c r="AQ489" s="582"/>
      <c r="AR489" s="582"/>
      <c r="AS489" s="582"/>
      <c r="AT489" s="582"/>
      <c r="AU489" s="582"/>
      <c r="AV489" s="582"/>
      <c r="AW489" s="582"/>
      <c r="AX489" s="582"/>
      <c r="AY489" s="582"/>
      <c r="AZ489" s="582"/>
      <c r="BA489" s="582"/>
      <c r="BB489" s="582"/>
      <c r="BC489" s="582"/>
      <c r="BD489" s="582"/>
      <c r="BE489" s="582"/>
      <c r="BF489" s="582"/>
      <c r="BG489" s="582"/>
      <c r="BH489" s="582"/>
      <c r="BI489" s="582"/>
      <c r="BJ489" s="582"/>
      <c r="BK489" s="582"/>
      <c r="BL489" s="582"/>
      <c r="BM489" s="582"/>
      <c r="BN489" s="582"/>
      <c r="BO489" s="582"/>
      <c r="BP489" s="582"/>
      <c r="BQ489" s="710"/>
    </row>
    <row r="490" spans="1:69">
      <c r="A490" s="582"/>
      <c r="B490" s="582"/>
      <c r="C490" s="582"/>
      <c r="D490" s="582"/>
      <c r="E490" s="582"/>
      <c r="F490" s="582"/>
      <c r="G490" s="582"/>
      <c r="H490" s="582"/>
      <c r="I490" s="582"/>
      <c r="J490" s="582"/>
      <c r="K490" s="582"/>
      <c r="L490" s="582"/>
      <c r="M490" s="582"/>
      <c r="N490" s="582"/>
      <c r="O490" s="582"/>
      <c r="P490" s="582"/>
      <c r="Q490" s="582"/>
      <c r="R490" s="582"/>
      <c r="S490" s="582"/>
      <c r="T490" s="582"/>
      <c r="U490" s="582"/>
      <c r="V490" s="582"/>
      <c r="W490" s="582"/>
      <c r="X490" s="582"/>
      <c r="Y490" s="582"/>
      <c r="Z490" s="582"/>
      <c r="AA490" s="582"/>
      <c r="AB490" s="582"/>
      <c r="AC490" s="582"/>
      <c r="AD490" s="582"/>
      <c r="AE490" s="582"/>
      <c r="AF490" s="582"/>
      <c r="AG490" s="582"/>
      <c r="AH490" s="582"/>
      <c r="AI490" s="582"/>
      <c r="AJ490" s="582"/>
      <c r="AK490" s="582"/>
      <c r="AL490" s="582"/>
      <c r="AM490" s="582"/>
      <c r="AN490" s="582"/>
      <c r="AO490" s="582"/>
      <c r="AP490" s="582"/>
      <c r="AQ490" s="582"/>
      <c r="AR490" s="582"/>
      <c r="AS490" s="582"/>
      <c r="AT490" s="582"/>
      <c r="AU490" s="582"/>
      <c r="AV490" s="582"/>
      <c r="AW490" s="582"/>
      <c r="AX490" s="582"/>
      <c r="AY490" s="582"/>
      <c r="AZ490" s="582"/>
      <c r="BA490" s="582"/>
      <c r="BB490" s="582"/>
      <c r="BC490" s="582"/>
      <c r="BD490" s="582"/>
      <c r="BE490" s="582"/>
      <c r="BF490" s="582"/>
      <c r="BG490" s="582"/>
      <c r="BH490" s="582"/>
      <c r="BI490" s="582"/>
      <c r="BJ490" s="582"/>
      <c r="BK490" s="582"/>
      <c r="BL490" s="582"/>
      <c r="BM490" s="582"/>
      <c r="BN490" s="582"/>
      <c r="BO490" s="582"/>
      <c r="BP490" s="582"/>
      <c r="BQ490" s="710"/>
    </row>
    <row r="491" spans="1:69">
      <c r="A491" s="582"/>
      <c r="B491" s="582"/>
      <c r="C491" s="582"/>
      <c r="D491" s="582"/>
      <c r="E491" s="582"/>
      <c r="F491" s="582"/>
      <c r="G491" s="582"/>
      <c r="H491" s="582"/>
      <c r="I491" s="582"/>
      <c r="J491" s="582"/>
      <c r="K491" s="582"/>
      <c r="L491" s="582"/>
      <c r="M491" s="582"/>
      <c r="N491" s="582"/>
      <c r="O491" s="582"/>
      <c r="P491" s="582"/>
      <c r="Q491" s="582"/>
      <c r="R491" s="582"/>
      <c r="S491" s="582"/>
      <c r="T491" s="582"/>
      <c r="U491" s="582"/>
      <c r="V491" s="582"/>
      <c r="W491" s="582"/>
      <c r="X491" s="582"/>
      <c r="Y491" s="582"/>
      <c r="Z491" s="582"/>
      <c r="AA491" s="582"/>
      <c r="AB491" s="582"/>
      <c r="AC491" s="582"/>
      <c r="AD491" s="582"/>
      <c r="AE491" s="582"/>
      <c r="AF491" s="582"/>
      <c r="AG491" s="582"/>
      <c r="AH491" s="582"/>
      <c r="AI491" s="582"/>
      <c r="AJ491" s="582"/>
      <c r="AK491" s="582"/>
      <c r="AL491" s="582"/>
      <c r="AM491" s="582"/>
      <c r="AN491" s="582"/>
      <c r="AO491" s="582"/>
      <c r="AP491" s="582"/>
      <c r="AQ491" s="582"/>
      <c r="AR491" s="582"/>
      <c r="AS491" s="582"/>
      <c r="AT491" s="582"/>
      <c r="AU491" s="582"/>
      <c r="AV491" s="582"/>
      <c r="AW491" s="582"/>
      <c r="AX491" s="582"/>
      <c r="AY491" s="582"/>
      <c r="AZ491" s="582"/>
      <c r="BA491" s="582"/>
      <c r="BB491" s="582"/>
      <c r="BC491" s="582"/>
      <c r="BD491" s="582"/>
      <c r="BE491" s="582"/>
      <c r="BF491" s="582"/>
      <c r="BG491" s="582"/>
      <c r="BH491" s="582"/>
      <c r="BI491" s="582"/>
      <c r="BJ491" s="582"/>
      <c r="BK491" s="582"/>
      <c r="BL491" s="582"/>
      <c r="BM491" s="582"/>
      <c r="BN491" s="582"/>
      <c r="BO491" s="582"/>
      <c r="BP491" s="582"/>
      <c r="BQ491" s="710"/>
    </row>
    <row r="492" spans="1:69">
      <c r="A492" s="582"/>
      <c r="B492" s="582"/>
      <c r="C492" s="582"/>
      <c r="D492" s="582"/>
      <c r="E492" s="582"/>
      <c r="F492" s="582"/>
      <c r="G492" s="582"/>
      <c r="H492" s="582"/>
      <c r="I492" s="582"/>
      <c r="J492" s="582"/>
      <c r="K492" s="582"/>
      <c r="L492" s="582"/>
      <c r="M492" s="582"/>
      <c r="N492" s="582"/>
      <c r="O492" s="582"/>
      <c r="P492" s="582"/>
      <c r="Q492" s="582"/>
      <c r="R492" s="582"/>
      <c r="S492" s="582"/>
      <c r="T492" s="582"/>
      <c r="U492" s="582"/>
      <c r="V492" s="582"/>
      <c r="W492" s="582"/>
      <c r="X492" s="582"/>
      <c r="Y492" s="582"/>
      <c r="Z492" s="582"/>
      <c r="AA492" s="582"/>
      <c r="AB492" s="582"/>
      <c r="AC492" s="582"/>
      <c r="AD492" s="582"/>
      <c r="AE492" s="582"/>
      <c r="AF492" s="582"/>
      <c r="AG492" s="582"/>
      <c r="AH492" s="582"/>
      <c r="AI492" s="582"/>
      <c r="AJ492" s="582"/>
      <c r="AK492" s="582"/>
      <c r="AL492" s="582"/>
      <c r="AM492" s="582"/>
      <c r="AN492" s="582"/>
      <c r="AO492" s="582"/>
      <c r="AP492" s="582"/>
      <c r="AQ492" s="582"/>
      <c r="AR492" s="582"/>
      <c r="AS492" s="582"/>
      <c r="AT492" s="582"/>
      <c r="AU492" s="582"/>
      <c r="AV492" s="582"/>
      <c r="AW492" s="582"/>
      <c r="AX492" s="582"/>
      <c r="AY492" s="582"/>
      <c r="AZ492" s="582"/>
      <c r="BA492" s="582"/>
      <c r="BB492" s="582"/>
      <c r="BC492" s="582"/>
      <c r="BD492" s="582"/>
      <c r="BE492" s="582"/>
      <c r="BF492" s="582"/>
      <c r="BG492" s="582"/>
      <c r="BH492" s="582"/>
      <c r="BI492" s="582"/>
      <c r="BJ492" s="582"/>
      <c r="BK492" s="582"/>
      <c r="BL492" s="582"/>
      <c r="BM492" s="582"/>
      <c r="BN492" s="582"/>
      <c r="BO492" s="582"/>
      <c r="BP492" s="582"/>
      <c r="BQ492" s="710"/>
    </row>
    <row r="493" spans="1:69">
      <c r="A493" s="582"/>
      <c r="B493" s="582"/>
      <c r="C493" s="582"/>
      <c r="D493" s="582"/>
      <c r="E493" s="582"/>
      <c r="F493" s="582"/>
      <c r="G493" s="582"/>
      <c r="H493" s="582"/>
      <c r="I493" s="582"/>
      <c r="J493" s="582"/>
      <c r="K493" s="582"/>
      <c r="L493" s="582"/>
      <c r="M493" s="582"/>
      <c r="N493" s="582"/>
      <c r="O493" s="582"/>
      <c r="P493" s="582"/>
      <c r="Q493" s="582"/>
      <c r="R493" s="582"/>
      <c r="S493" s="582"/>
      <c r="T493" s="582"/>
      <c r="U493" s="582"/>
      <c r="V493" s="582"/>
      <c r="W493" s="582"/>
      <c r="X493" s="582"/>
      <c r="Y493" s="582"/>
      <c r="Z493" s="582"/>
      <c r="AA493" s="582"/>
      <c r="AB493" s="582"/>
      <c r="AC493" s="582"/>
      <c r="AD493" s="582"/>
      <c r="AE493" s="582"/>
      <c r="AF493" s="582"/>
      <c r="AG493" s="582"/>
      <c r="AH493" s="582"/>
      <c r="AI493" s="582"/>
      <c r="AJ493" s="582"/>
      <c r="AK493" s="582"/>
      <c r="AL493" s="582"/>
      <c r="AM493" s="582"/>
      <c r="AN493" s="582"/>
      <c r="AO493" s="582"/>
      <c r="AP493" s="582"/>
      <c r="AQ493" s="582"/>
      <c r="AR493" s="582"/>
      <c r="AS493" s="582"/>
      <c r="AT493" s="582"/>
      <c r="AU493" s="582"/>
      <c r="AV493" s="582"/>
      <c r="AW493" s="582"/>
      <c r="AX493" s="582"/>
      <c r="AY493" s="582"/>
      <c r="AZ493" s="582"/>
      <c r="BA493" s="582"/>
      <c r="BB493" s="582"/>
      <c r="BC493" s="582"/>
      <c r="BD493" s="582"/>
      <c r="BE493" s="582"/>
      <c r="BF493" s="582"/>
      <c r="BG493" s="582"/>
      <c r="BH493" s="582"/>
      <c r="BI493" s="582"/>
      <c r="BJ493" s="582"/>
      <c r="BK493" s="582"/>
      <c r="BL493" s="582"/>
      <c r="BM493" s="582"/>
      <c r="BN493" s="582"/>
      <c r="BO493" s="582"/>
      <c r="BP493" s="582"/>
      <c r="BQ493" s="710"/>
    </row>
    <row r="494" spans="1:69">
      <c r="A494" s="582"/>
      <c r="B494" s="582"/>
      <c r="C494" s="582"/>
      <c r="D494" s="582"/>
      <c r="E494" s="582"/>
      <c r="F494" s="582"/>
      <c r="G494" s="582"/>
      <c r="H494" s="582"/>
      <c r="I494" s="582"/>
      <c r="J494" s="582"/>
      <c r="K494" s="582"/>
      <c r="L494" s="582"/>
      <c r="M494" s="582"/>
      <c r="N494" s="582"/>
      <c r="O494" s="582"/>
      <c r="P494" s="582"/>
      <c r="Q494" s="582"/>
      <c r="R494" s="582"/>
      <c r="S494" s="582"/>
      <c r="T494" s="582"/>
      <c r="U494" s="582"/>
      <c r="V494" s="582"/>
      <c r="W494" s="582"/>
      <c r="X494" s="582"/>
      <c r="Y494" s="582"/>
      <c r="Z494" s="582"/>
      <c r="AA494" s="582"/>
      <c r="AB494" s="582"/>
      <c r="AC494" s="582"/>
      <c r="AD494" s="582"/>
      <c r="AE494" s="582"/>
      <c r="AF494" s="582"/>
      <c r="AG494" s="582"/>
      <c r="AH494" s="582"/>
      <c r="AI494" s="582"/>
      <c r="AJ494" s="582"/>
      <c r="AK494" s="582"/>
      <c r="AL494" s="582"/>
      <c r="AM494" s="582"/>
      <c r="AN494" s="582"/>
      <c r="AO494" s="582"/>
      <c r="AP494" s="582"/>
      <c r="AQ494" s="582"/>
      <c r="AR494" s="582"/>
      <c r="AS494" s="582"/>
      <c r="AT494" s="582"/>
      <c r="AU494" s="582"/>
      <c r="AV494" s="582"/>
      <c r="AW494" s="582"/>
      <c r="AX494" s="582"/>
      <c r="AY494" s="582"/>
      <c r="AZ494" s="582"/>
      <c r="BA494" s="582"/>
      <c r="BB494" s="582"/>
      <c r="BC494" s="582"/>
      <c r="BD494" s="582"/>
      <c r="BE494" s="582"/>
      <c r="BF494" s="582"/>
      <c r="BG494" s="582"/>
      <c r="BH494" s="582"/>
      <c r="BI494" s="582"/>
      <c r="BJ494" s="582"/>
      <c r="BK494" s="582"/>
      <c r="BL494" s="582"/>
      <c r="BM494" s="582"/>
      <c r="BN494" s="582"/>
      <c r="BO494" s="582"/>
      <c r="BP494" s="582"/>
      <c r="BQ494" s="710"/>
    </row>
    <row r="495" spans="1:69">
      <c r="A495" s="582"/>
      <c r="B495" s="582"/>
      <c r="C495" s="582"/>
      <c r="D495" s="582"/>
      <c r="E495" s="582"/>
      <c r="F495" s="582"/>
      <c r="G495" s="582"/>
      <c r="H495" s="582"/>
      <c r="I495" s="582"/>
      <c r="J495" s="582"/>
      <c r="K495" s="582"/>
      <c r="L495" s="582"/>
      <c r="M495" s="582"/>
      <c r="N495" s="582"/>
      <c r="O495" s="582"/>
      <c r="P495" s="582"/>
      <c r="Q495" s="582"/>
      <c r="R495" s="582"/>
      <c r="S495" s="582"/>
      <c r="T495" s="582"/>
      <c r="U495" s="582"/>
      <c r="V495" s="582"/>
      <c r="W495" s="582"/>
      <c r="X495" s="582"/>
      <c r="Y495" s="582"/>
      <c r="Z495" s="582"/>
      <c r="AA495" s="582"/>
      <c r="AB495" s="582"/>
      <c r="AC495" s="582"/>
      <c r="AD495" s="582"/>
      <c r="AE495" s="582"/>
      <c r="AF495" s="582"/>
      <c r="AG495" s="582"/>
      <c r="AH495" s="582"/>
      <c r="AI495" s="582"/>
      <c r="AJ495" s="582"/>
      <c r="AK495" s="582"/>
      <c r="AL495" s="582"/>
      <c r="AM495" s="582"/>
      <c r="AN495" s="582"/>
      <c r="AO495" s="582"/>
      <c r="AP495" s="582"/>
      <c r="AQ495" s="582"/>
      <c r="AR495" s="582"/>
      <c r="AS495" s="582"/>
      <c r="AT495" s="582"/>
      <c r="AU495" s="582"/>
      <c r="AV495" s="582"/>
      <c r="AW495" s="582"/>
      <c r="AX495" s="582"/>
      <c r="AY495" s="582"/>
      <c r="AZ495" s="582"/>
      <c r="BA495" s="582"/>
      <c r="BB495" s="582"/>
      <c r="BC495" s="582"/>
      <c r="BD495" s="582"/>
      <c r="BE495" s="582"/>
      <c r="BF495" s="582"/>
      <c r="BG495" s="582"/>
      <c r="BH495" s="582"/>
      <c r="BI495" s="582"/>
      <c r="BJ495" s="582"/>
      <c r="BK495" s="582"/>
      <c r="BL495" s="582"/>
      <c r="BM495" s="582"/>
      <c r="BN495" s="582"/>
      <c r="BO495" s="582"/>
      <c r="BP495" s="582"/>
      <c r="BQ495" s="710"/>
    </row>
    <row r="496" spans="1:69">
      <c r="A496" s="582"/>
      <c r="B496" s="582"/>
      <c r="C496" s="582"/>
      <c r="D496" s="582"/>
      <c r="E496" s="582"/>
      <c r="F496" s="582"/>
      <c r="G496" s="582"/>
      <c r="H496" s="582"/>
      <c r="I496" s="582"/>
      <c r="J496" s="582"/>
      <c r="K496" s="582"/>
      <c r="L496" s="582"/>
      <c r="M496" s="582"/>
      <c r="N496" s="582"/>
      <c r="O496" s="582"/>
      <c r="P496" s="582"/>
      <c r="Q496" s="582"/>
      <c r="R496" s="582"/>
      <c r="S496" s="582"/>
      <c r="T496" s="582"/>
      <c r="U496" s="582"/>
      <c r="V496" s="582"/>
      <c r="W496" s="582"/>
      <c r="X496" s="582"/>
      <c r="Y496" s="582"/>
      <c r="Z496" s="582"/>
      <c r="AA496" s="582"/>
      <c r="AB496" s="582"/>
      <c r="AC496" s="582"/>
      <c r="AD496" s="582"/>
      <c r="AE496" s="582"/>
      <c r="AF496" s="582"/>
      <c r="AG496" s="582"/>
      <c r="AH496" s="582"/>
      <c r="AI496" s="582"/>
      <c r="AJ496" s="582"/>
      <c r="AK496" s="582"/>
      <c r="AL496" s="582"/>
      <c r="AM496" s="582"/>
      <c r="AN496" s="582"/>
      <c r="AO496" s="582"/>
      <c r="AP496" s="582"/>
      <c r="AQ496" s="582"/>
      <c r="AR496" s="582"/>
      <c r="AS496" s="582"/>
      <c r="AT496" s="582"/>
      <c r="AU496" s="582"/>
      <c r="AV496" s="582"/>
      <c r="AW496" s="582"/>
      <c r="AX496" s="582"/>
      <c r="AY496" s="582"/>
      <c r="AZ496" s="582"/>
      <c r="BA496" s="582"/>
      <c r="BB496" s="582"/>
      <c r="BC496" s="582"/>
      <c r="BD496" s="582"/>
      <c r="BE496" s="582"/>
      <c r="BF496" s="582"/>
      <c r="BG496" s="582"/>
      <c r="BH496" s="582"/>
      <c r="BI496" s="582"/>
      <c r="BJ496" s="582"/>
      <c r="BK496" s="582"/>
      <c r="BL496" s="582"/>
      <c r="BM496" s="582"/>
      <c r="BN496" s="582"/>
      <c r="BO496" s="582"/>
      <c r="BP496" s="582"/>
      <c r="BQ496" s="710"/>
    </row>
    <row r="497" spans="1:69">
      <c r="A497" s="582"/>
      <c r="B497" s="582"/>
      <c r="C497" s="582"/>
      <c r="D497" s="582"/>
      <c r="E497" s="582"/>
      <c r="F497" s="582"/>
      <c r="G497" s="582"/>
      <c r="H497" s="582"/>
      <c r="I497" s="582"/>
      <c r="J497" s="582"/>
      <c r="K497" s="582"/>
      <c r="L497" s="582"/>
      <c r="M497" s="582"/>
      <c r="N497" s="582"/>
      <c r="O497" s="582"/>
      <c r="P497" s="582"/>
      <c r="Q497" s="582"/>
      <c r="R497" s="582"/>
      <c r="S497" s="582"/>
      <c r="T497" s="582"/>
      <c r="U497" s="582"/>
      <c r="V497" s="582"/>
      <c r="W497" s="582"/>
      <c r="X497" s="582"/>
      <c r="Y497" s="582"/>
      <c r="Z497" s="582"/>
      <c r="AA497" s="582"/>
      <c r="AB497" s="582"/>
      <c r="AC497" s="582"/>
      <c r="AD497" s="582"/>
      <c r="AE497" s="582"/>
      <c r="AF497" s="582"/>
      <c r="AG497" s="582"/>
      <c r="AH497" s="582"/>
      <c r="AI497" s="582"/>
      <c r="AJ497" s="582"/>
      <c r="AK497" s="582"/>
      <c r="AL497" s="582"/>
      <c r="AM497" s="582"/>
      <c r="AN497" s="582"/>
      <c r="AO497" s="582"/>
      <c r="AP497" s="582"/>
      <c r="AQ497" s="582"/>
      <c r="AR497" s="582"/>
      <c r="AS497" s="582"/>
      <c r="AT497" s="582"/>
      <c r="AU497" s="582"/>
      <c r="AV497" s="582"/>
      <c r="AW497" s="582"/>
      <c r="AX497" s="582"/>
      <c r="AY497" s="582"/>
      <c r="AZ497" s="582"/>
      <c r="BA497" s="582"/>
      <c r="BB497" s="582"/>
      <c r="BC497" s="582"/>
      <c r="BD497" s="582"/>
      <c r="BE497" s="582"/>
      <c r="BF497" s="582"/>
      <c r="BG497" s="582"/>
      <c r="BH497" s="582"/>
      <c r="BI497" s="582"/>
      <c r="BJ497" s="582"/>
      <c r="BK497" s="582"/>
      <c r="BL497" s="582"/>
      <c r="BM497" s="582"/>
      <c r="BN497" s="582"/>
      <c r="BO497" s="582"/>
      <c r="BP497" s="582"/>
      <c r="BQ497" s="710"/>
    </row>
    <row r="498" spans="1:69">
      <c r="A498" s="582"/>
      <c r="B498" s="582"/>
      <c r="C498" s="582"/>
      <c r="D498" s="582"/>
      <c r="E498" s="582"/>
      <c r="F498" s="582"/>
      <c r="G498" s="582"/>
      <c r="H498" s="582"/>
      <c r="I498" s="582"/>
      <c r="J498" s="582"/>
      <c r="K498" s="582"/>
      <c r="L498" s="582"/>
      <c r="M498" s="582"/>
      <c r="N498" s="582"/>
      <c r="O498" s="582"/>
      <c r="P498" s="582"/>
      <c r="Q498" s="582"/>
      <c r="R498" s="582"/>
      <c r="S498" s="582"/>
      <c r="T498" s="582"/>
      <c r="U498" s="582"/>
      <c r="V498" s="582"/>
      <c r="W498" s="582"/>
      <c r="X498" s="582"/>
      <c r="Y498" s="582"/>
      <c r="Z498" s="582"/>
      <c r="AA498" s="582"/>
      <c r="AB498" s="582"/>
      <c r="AC498" s="582"/>
      <c r="AD498" s="582"/>
      <c r="AE498" s="582"/>
      <c r="AF498" s="582"/>
      <c r="AG498" s="582"/>
      <c r="AH498" s="582"/>
      <c r="AI498" s="582"/>
      <c r="AJ498" s="582"/>
      <c r="AK498" s="582"/>
      <c r="AL498" s="582"/>
      <c r="AM498" s="582"/>
      <c r="AN498" s="582"/>
      <c r="AO498" s="582"/>
      <c r="AP498" s="582"/>
      <c r="AQ498" s="582"/>
      <c r="AR498" s="582"/>
      <c r="AS498" s="582"/>
      <c r="AT498" s="582"/>
      <c r="AU498" s="582"/>
      <c r="AV498" s="582"/>
      <c r="AW498" s="582"/>
      <c r="AX498" s="582"/>
      <c r="AY498" s="582"/>
      <c r="AZ498" s="582"/>
      <c r="BA498" s="582"/>
      <c r="BB498" s="582"/>
      <c r="BC498" s="582"/>
      <c r="BD498" s="582"/>
      <c r="BE498" s="582"/>
      <c r="BF498" s="582"/>
      <c r="BG498" s="582"/>
      <c r="BH498" s="582"/>
      <c r="BI498" s="582"/>
      <c r="BJ498" s="582"/>
      <c r="BK498" s="582"/>
      <c r="BL498" s="582"/>
      <c r="BM498" s="582"/>
      <c r="BN498" s="582"/>
      <c r="BO498" s="582"/>
      <c r="BP498" s="582"/>
      <c r="BQ498" s="710"/>
    </row>
    <row r="499" spans="1:69">
      <c r="A499" s="582"/>
      <c r="B499" s="582"/>
      <c r="C499" s="582"/>
      <c r="D499" s="582"/>
      <c r="E499" s="582"/>
      <c r="F499" s="582"/>
      <c r="G499" s="582"/>
      <c r="H499" s="582"/>
      <c r="I499" s="582"/>
      <c r="J499" s="582"/>
      <c r="K499" s="582"/>
      <c r="L499" s="582"/>
      <c r="M499" s="582"/>
      <c r="N499" s="582"/>
      <c r="O499" s="582"/>
      <c r="P499" s="582"/>
      <c r="Q499" s="582"/>
      <c r="R499" s="582"/>
      <c r="S499" s="582"/>
      <c r="T499" s="582"/>
      <c r="U499" s="582"/>
      <c r="V499" s="582"/>
      <c r="W499" s="582"/>
      <c r="X499" s="582"/>
      <c r="Y499" s="582"/>
      <c r="Z499" s="582"/>
      <c r="AA499" s="582"/>
      <c r="AB499" s="582"/>
      <c r="AC499" s="582"/>
      <c r="AD499" s="582"/>
      <c r="AE499" s="582"/>
      <c r="AF499" s="582"/>
      <c r="AG499" s="582"/>
      <c r="AH499" s="582"/>
      <c r="AI499" s="582"/>
      <c r="AJ499" s="582"/>
      <c r="AK499" s="582"/>
      <c r="AL499" s="582"/>
      <c r="AM499" s="582"/>
      <c r="AN499" s="582"/>
      <c r="AO499" s="582"/>
      <c r="AP499" s="582"/>
      <c r="AQ499" s="582"/>
      <c r="AR499" s="582"/>
      <c r="AS499" s="582"/>
      <c r="AT499" s="582"/>
      <c r="AU499" s="582"/>
      <c r="AV499" s="582"/>
      <c r="AW499" s="582"/>
      <c r="AX499" s="582"/>
      <c r="AY499" s="582"/>
      <c r="AZ499" s="582"/>
      <c r="BA499" s="582"/>
      <c r="BB499" s="582"/>
      <c r="BC499" s="582"/>
      <c r="BD499" s="582"/>
      <c r="BE499" s="582"/>
      <c r="BF499" s="582"/>
      <c r="BG499" s="582"/>
      <c r="BH499" s="582"/>
      <c r="BI499" s="582"/>
      <c r="BJ499" s="582"/>
      <c r="BK499" s="582"/>
      <c r="BL499" s="582"/>
      <c r="BM499" s="582"/>
      <c r="BN499" s="582"/>
      <c r="BO499" s="582"/>
      <c r="BP499" s="582"/>
      <c r="BQ499" s="710"/>
    </row>
    <row r="500" spans="1:69">
      <c r="A500" s="582"/>
      <c r="B500" s="582"/>
      <c r="C500" s="582"/>
      <c r="D500" s="582"/>
      <c r="E500" s="582"/>
      <c r="F500" s="582"/>
      <c r="G500" s="582"/>
      <c r="H500" s="582"/>
      <c r="I500" s="582"/>
      <c r="J500" s="582"/>
      <c r="K500" s="582"/>
      <c r="L500" s="582"/>
      <c r="M500" s="582"/>
      <c r="N500" s="582"/>
      <c r="O500" s="582"/>
      <c r="P500" s="582"/>
      <c r="Q500" s="582"/>
      <c r="R500" s="582"/>
      <c r="S500" s="582"/>
      <c r="T500" s="582"/>
      <c r="U500" s="582"/>
      <c r="V500" s="582"/>
      <c r="W500" s="582"/>
      <c r="X500" s="582"/>
      <c r="Y500" s="582"/>
      <c r="Z500" s="582"/>
      <c r="AA500" s="582"/>
      <c r="AB500" s="582"/>
      <c r="AC500" s="582"/>
      <c r="AD500" s="582"/>
      <c r="AE500" s="582"/>
      <c r="AF500" s="582"/>
      <c r="AG500" s="582"/>
      <c r="AH500" s="582"/>
      <c r="AI500" s="582"/>
      <c r="AJ500" s="582"/>
      <c r="AK500" s="582"/>
      <c r="AL500" s="582"/>
      <c r="AM500" s="582"/>
      <c r="AN500" s="582"/>
      <c r="AO500" s="582"/>
      <c r="AP500" s="582"/>
      <c r="AQ500" s="582"/>
      <c r="AR500" s="582"/>
      <c r="AS500" s="582"/>
      <c r="AT500" s="582"/>
      <c r="AU500" s="582"/>
      <c r="AV500" s="582"/>
      <c r="AW500" s="582"/>
      <c r="AX500" s="582"/>
      <c r="AY500" s="582"/>
      <c r="AZ500" s="582"/>
      <c r="BA500" s="582"/>
      <c r="BB500" s="582"/>
      <c r="BC500" s="582"/>
      <c r="BD500" s="582"/>
      <c r="BE500" s="582"/>
      <c r="BF500" s="582"/>
      <c r="BG500" s="582"/>
      <c r="BH500" s="582"/>
      <c r="BI500" s="582"/>
      <c r="BJ500" s="582"/>
      <c r="BK500" s="582"/>
      <c r="BL500" s="582"/>
      <c r="BM500" s="582"/>
      <c r="BN500" s="582"/>
      <c r="BO500" s="582"/>
      <c r="BP500" s="582"/>
      <c r="BQ500" s="710"/>
    </row>
    <row r="501" spans="1:69">
      <c r="A501" s="582"/>
      <c r="B501" s="582"/>
      <c r="C501" s="582"/>
      <c r="D501" s="582"/>
      <c r="E501" s="582"/>
      <c r="F501" s="582"/>
      <c r="G501" s="582"/>
      <c r="H501" s="582"/>
      <c r="I501" s="582"/>
      <c r="J501" s="582"/>
      <c r="K501" s="582"/>
      <c r="L501" s="582"/>
      <c r="M501" s="582"/>
      <c r="N501" s="582"/>
      <c r="O501" s="582"/>
      <c r="P501" s="582"/>
      <c r="Q501" s="582"/>
      <c r="R501" s="582"/>
      <c r="S501" s="582"/>
      <c r="T501" s="582"/>
      <c r="U501" s="582"/>
      <c r="V501" s="582"/>
      <c r="W501" s="582"/>
      <c r="X501" s="582"/>
      <c r="Y501" s="582"/>
      <c r="Z501" s="582"/>
      <c r="AA501" s="582"/>
      <c r="AB501" s="582"/>
      <c r="AC501" s="582"/>
      <c r="AD501" s="582"/>
      <c r="AE501" s="582"/>
      <c r="AF501" s="582"/>
      <c r="AG501" s="582"/>
      <c r="AH501" s="582"/>
      <c r="AI501" s="582"/>
      <c r="AJ501" s="582"/>
      <c r="AK501" s="582"/>
      <c r="AL501" s="582"/>
      <c r="AM501" s="582"/>
      <c r="AN501" s="582"/>
      <c r="AO501" s="582"/>
      <c r="AP501" s="582"/>
      <c r="AQ501" s="582"/>
      <c r="AR501" s="582"/>
      <c r="AS501" s="582"/>
      <c r="AT501" s="582"/>
      <c r="AU501" s="582"/>
      <c r="AV501" s="582"/>
      <c r="AW501" s="582"/>
      <c r="AX501" s="582"/>
      <c r="AY501" s="582"/>
      <c r="AZ501" s="582"/>
      <c r="BA501" s="582"/>
      <c r="BB501" s="582"/>
      <c r="BC501" s="582"/>
      <c r="BD501" s="582"/>
      <c r="BE501" s="582"/>
      <c r="BF501" s="582"/>
      <c r="BG501" s="582"/>
      <c r="BH501" s="582"/>
      <c r="BI501" s="582"/>
      <c r="BJ501" s="582"/>
      <c r="BK501" s="582"/>
      <c r="BL501" s="582"/>
      <c r="BM501" s="582"/>
      <c r="BN501" s="582"/>
      <c r="BO501" s="582"/>
      <c r="BP501" s="582"/>
      <c r="BQ501" s="710"/>
    </row>
    <row r="502" spans="1:69">
      <c r="A502" s="582"/>
      <c r="B502" s="582"/>
      <c r="C502" s="582"/>
      <c r="D502" s="582"/>
      <c r="E502" s="582"/>
      <c r="F502" s="582"/>
      <c r="G502" s="582"/>
      <c r="H502" s="582"/>
      <c r="I502" s="582"/>
      <c r="J502" s="582"/>
      <c r="K502" s="582"/>
      <c r="L502" s="582"/>
      <c r="M502" s="582"/>
      <c r="N502" s="582"/>
      <c r="O502" s="582"/>
      <c r="P502" s="582"/>
      <c r="Q502" s="582"/>
      <c r="R502" s="582"/>
      <c r="S502" s="582"/>
      <c r="T502" s="582"/>
      <c r="U502" s="582"/>
      <c r="V502" s="582"/>
      <c r="W502" s="582"/>
      <c r="X502" s="582"/>
      <c r="Y502" s="582"/>
      <c r="Z502" s="582"/>
      <c r="AA502" s="582"/>
      <c r="AB502" s="582"/>
      <c r="AC502" s="582"/>
      <c r="AD502" s="582"/>
      <c r="AE502" s="582"/>
      <c r="AF502" s="582"/>
      <c r="AG502" s="582"/>
      <c r="AH502" s="582"/>
      <c r="AI502" s="582"/>
      <c r="AJ502" s="582"/>
      <c r="AK502" s="582"/>
      <c r="AL502" s="582"/>
      <c r="AM502" s="582"/>
      <c r="AN502" s="582"/>
      <c r="AO502" s="582"/>
      <c r="AP502" s="582"/>
      <c r="AQ502" s="582"/>
      <c r="AR502" s="582"/>
      <c r="AS502" s="582"/>
      <c r="AT502" s="582"/>
      <c r="AU502" s="582"/>
      <c r="AV502" s="582"/>
      <c r="AW502" s="582"/>
      <c r="AX502" s="582"/>
      <c r="AY502" s="582"/>
      <c r="AZ502" s="582"/>
      <c r="BA502" s="582"/>
      <c r="BB502" s="582"/>
      <c r="BC502" s="582"/>
      <c r="BD502" s="582"/>
      <c r="BE502" s="582"/>
      <c r="BF502" s="582"/>
      <c r="BG502" s="582"/>
      <c r="BH502" s="582"/>
      <c r="BI502" s="582"/>
      <c r="BJ502" s="582"/>
      <c r="BK502" s="582"/>
      <c r="BL502" s="582"/>
      <c r="BM502" s="582"/>
      <c r="BN502" s="582"/>
      <c r="BO502" s="582"/>
      <c r="BP502" s="582"/>
      <c r="BQ502" s="710"/>
    </row>
    <row r="503" spans="1:69">
      <c r="A503" s="582"/>
      <c r="B503" s="582"/>
      <c r="C503" s="582"/>
      <c r="D503" s="582"/>
      <c r="E503" s="582"/>
      <c r="F503" s="582"/>
      <c r="G503" s="582"/>
      <c r="H503" s="582"/>
      <c r="I503" s="582"/>
      <c r="J503" s="582"/>
      <c r="K503" s="582"/>
      <c r="L503" s="582"/>
      <c r="M503" s="582"/>
      <c r="N503" s="582"/>
      <c r="O503" s="582"/>
      <c r="P503" s="582"/>
      <c r="Q503" s="582"/>
      <c r="R503" s="582"/>
      <c r="S503" s="582"/>
      <c r="T503" s="582"/>
      <c r="U503" s="582"/>
      <c r="V503" s="582"/>
      <c r="W503" s="582"/>
      <c r="X503" s="582"/>
      <c r="Y503" s="582"/>
      <c r="Z503" s="582"/>
      <c r="AA503" s="582"/>
      <c r="AB503" s="582"/>
      <c r="AC503" s="582"/>
      <c r="AD503" s="582"/>
      <c r="AE503" s="582"/>
      <c r="AF503" s="582"/>
      <c r="AG503" s="582"/>
      <c r="AH503" s="582"/>
      <c r="AI503" s="582"/>
      <c r="AJ503" s="582"/>
      <c r="AK503" s="582"/>
      <c r="AL503" s="582"/>
      <c r="AM503" s="582"/>
      <c r="AN503" s="582"/>
      <c r="AO503" s="582"/>
      <c r="AP503" s="582"/>
      <c r="AQ503" s="582"/>
      <c r="AR503" s="582"/>
      <c r="AS503" s="582"/>
      <c r="AT503" s="582"/>
      <c r="AU503" s="582"/>
      <c r="AV503" s="582"/>
      <c r="AW503" s="582"/>
      <c r="AX503" s="582"/>
      <c r="AY503" s="582"/>
      <c r="AZ503" s="582"/>
      <c r="BA503" s="582"/>
      <c r="BB503" s="582"/>
      <c r="BC503" s="582"/>
      <c r="BD503" s="582"/>
      <c r="BE503" s="582"/>
      <c r="BF503" s="582"/>
      <c r="BG503" s="582"/>
      <c r="BH503" s="582"/>
      <c r="BI503" s="582"/>
      <c r="BJ503" s="582"/>
      <c r="BK503" s="582"/>
      <c r="BL503" s="582"/>
      <c r="BM503" s="582"/>
      <c r="BN503" s="582"/>
      <c r="BO503" s="582"/>
      <c r="BP503" s="582"/>
      <c r="BQ503" s="710"/>
    </row>
    <row r="504" spans="1:69">
      <c r="A504" s="582"/>
      <c r="B504" s="582"/>
      <c r="C504" s="582"/>
      <c r="D504" s="582"/>
      <c r="E504" s="582"/>
      <c r="F504" s="582"/>
      <c r="G504" s="582"/>
      <c r="H504" s="582"/>
      <c r="I504" s="582"/>
      <c r="J504" s="582"/>
      <c r="K504" s="582"/>
      <c r="L504" s="582"/>
      <c r="M504" s="582"/>
      <c r="N504" s="582"/>
      <c r="O504" s="582"/>
      <c r="P504" s="582"/>
      <c r="Q504" s="582"/>
      <c r="R504" s="582"/>
      <c r="S504" s="582"/>
      <c r="T504" s="582"/>
      <c r="U504" s="582"/>
      <c r="V504" s="582"/>
      <c r="W504" s="582"/>
      <c r="X504" s="582"/>
      <c r="Y504" s="582"/>
      <c r="Z504" s="582"/>
      <c r="AA504" s="582"/>
      <c r="AB504" s="582"/>
      <c r="AC504" s="582"/>
      <c r="AD504" s="582"/>
      <c r="AE504" s="582"/>
      <c r="AF504" s="582"/>
      <c r="AG504" s="582"/>
      <c r="AH504" s="582"/>
      <c r="AI504" s="582"/>
      <c r="AJ504" s="582"/>
      <c r="AK504" s="582"/>
      <c r="AL504" s="582"/>
      <c r="AM504" s="582"/>
      <c r="AN504" s="582"/>
      <c r="AO504" s="582"/>
      <c r="AP504" s="582"/>
      <c r="AQ504" s="582"/>
      <c r="AR504" s="582"/>
      <c r="AS504" s="582"/>
      <c r="AT504" s="582"/>
      <c r="AU504" s="582"/>
      <c r="AV504" s="582"/>
      <c r="AW504" s="582"/>
      <c r="AX504" s="582"/>
      <c r="AY504" s="582"/>
      <c r="AZ504" s="582"/>
      <c r="BA504" s="582"/>
      <c r="BB504" s="582"/>
      <c r="BC504" s="582"/>
      <c r="BD504" s="582"/>
      <c r="BE504" s="582"/>
      <c r="BF504" s="582"/>
      <c r="BG504" s="582"/>
      <c r="BH504" s="582"/>
      <c r="BI504" s="582"/>
      <c r="BJ504" s="582"/>
      <c r="BK504" s="582"/>
      <c r="BL504" s="582"/>
      <c r="BM504" s="582"/>
      <c r="BN504" s="582"/>
      <c r="BO504" s="582"/>
      <c r="BP504" s="582"/>
      <c r="BQ504" s="710"/>
    </row>
    <row r="505" spans="1:69">
      <c r="A505" s="582"/>
      <c r="B505" s="582"/>
      <c r="C505" s="582"/>
      <c r="D505" s="582"/>
      <c r="E505" s="582"/>
      <c r="F505" s="582"/>
      <c r="G505" s="582"/>
      <c r="H505" s="582"/>
      <c r="I505" s="582"/>
      <c r="J505" s="582"/>
      <c r="K505" s="582"/>
      <c r="L505" s="582"/>
      <c r="M505" s="582"/>
      <c r="N505" s="582"/>
      <c r="O505" s="582"/>
      <c r="P505" s="582"/>
      <c r="Q505" s="582"/>
      <c r="R505" s="582"/>
      <c r="S505" s="582"/>
      <c r="T505" s="582"/>
      <c r="U505" s="582"/>
      <c r="V505" s="582"/>
      <c r="W505" s="582"/>
      <c r="X505" s="582"/>
      <c r="Y505" s="582"/>
      <c r="Z505" s="582"/>
      <c r="AA505" s="582"/>
      <c r="AB505" s="582"/>
      <c r="AC505" s="582"/>
      <c r="AD505" s="582"/>
      <c r="AE505" s="582"/>
      <c r="AF505" s="582"/>
      <c r="AG505" s="582"/>
      <c r="AH505" s="582"/>
      <c r="AI505" s="582"/>
      <c r="AJ505" s="582"/>
      <c r="AK505" s="582"/>
      <c r="AL505" s="582"/>
      <c r="AM505" s="582"/>
      <c r="AN505" s="582"/>
      <c r="AO505" s="582"/>
      <c r="AP505" s="582"/>
      <c r="AQ505" s="582"/>
      <c r="AR505" s="582"/>
      <c r="AS505" s="582"/>
      <c r="AT505" s="582"/>
      <c r="AU505" s="582"/>
      <c r="AV505" s="582"/>
      <c r="AW505" s="582"/>
      <c r="AX505" s="582"/>
      <c r="AY505" s="582"/>
      <c r="AZ505" s="582"/>
      <c r="BA505" s="582"/>
      <c r="BB505" s="582"/>
      <c r="BC505" s="582"/>
      <c r="BD505" s="582"/>
      <c r="BE505" s="582"/>
      <c r="BF505" s="582"/>
      <c r="BG505" s="582"/>
      <c r="BH505" s="582"/>
      <c r="BI505" s="582"/>
      <c r="BJ505" s="582"/>
      <c r="BK505" s="582"/>
      <c r="BL505" s="582"/>
      <c r="BM505" s="582"/>
      <c r="BN505" s="582"/>
      <c r="BO505" s="582"/>
      <c r="BP505" s="582"/>
      <c r="BQ505" s="710"/>
    </row>
    <row r="506" spans="1:69">
      <c r="A506" s="582"/>
      <c r="B506" s="582"/>
      <c r="C506" s="582"/>
      <c r="D506" s="582"/>
      <c r="E506" s="582"/>
      <c r="F506" s="582"/>
      <c r="G506" s="582"/>
      <c r="H506" s="582"/>
      <c r="I506" s="582"/>
      <c r="J506" s="582"/>
      <c r="K506" s="582"/>
      <c r="L506" s="582"/>
      <c r="M506" s="582"/>
      <c r="N506" s="582"/>
      <c r="O506" s="582"/>
      <c r="P506" s="582"/>
      <c r="Q506" s="582"/>
      <c r="R506" s="582"/>
      <c r="S506" s="582"/>
      <c r="T506" s="582"/>
      <c r="U506" s="582"/>
      <c r="V506" s="582"/>
      <c r="W506" s="582"/>
      <c r="X506" s="582"/>
      <c r="Y506" s="582"/>
      <c r="Z506" s="582"/>
      <c r="AA506" s="582"/>
      <c r="AB506" s="582"/>
      <c r="AC506" s="582"/>
      <c r="AD506" s="582"/>
      <c r="AE506" s="582"/>
      <c r="AF506" s="582"/>
      <c r="AG506" s="582"/>
      <c r="AH506" s="582"/>
      <c r="AI506" s="582"/>
      <c r="AJ506" s="582"/>
      <c r="AK506" s="582"/>
      <c r="AL506" s="582"/>
      <c r="AM506" s="582"/>
      <c r="AN506" s="582"/>
      <c r="AO506" s="582"/>
      <c r="AP506" s="582"/>
      <c r="AQ506" s="582"/>
      <c r="AR506" s="582"/>
      <c r="AS506" s="582"/>
      <c r="AT506" s="582"/>
      <c r="AU506" s="582"/>
      <c r="AV506" s="582"/>
      <c r="AW506" s="582"/>
      <c r="AX506" s="582"/>
      <c r="AY506" s="582"/>
      <c r="AZ506" s="582"/>
      <c r="BA506" s="582"/>
      <c r="BB506" s="582"/>
      <c r="BC506" s="582"/>
      <c r="BD506" s="582"/>
      <c r="BE506" s="582"/>
      <c r="BF506" s="582"/>
      <c r="BG506" s="582"/>
      <c r="BH506" s="582"/>
      <c r="BI506" s="582"/>
      <c r="BJ506" s="582"/>
      <c r="BK506" s="582"/>
      <c r="BL506" s="582"/>
      <c r="BM506" s="582"/>
      <c r="BN506" s="582"/>
      <c r="BO506" s="582"/>
      <c r="BP506" s="582"/>
      <c r="BQ506" s="710"/>
    </row>
    <row r="507" spans="1:69">
      <c r="A507" s="582"/>
      <c r="B507" s="582"/>
      <c r="C507" s="582"/>
      <c r="D507" s="582"/>
      <c r="E507" s="582"/>
      <c r="F507" s="582"/>
      <c r="G507" s="582"/>
      <c r="H507" s="582"/>
      <c r="I507" s="582"/>
      <c r="J507" s="582"/>
      <c r="K507" s="582"/>
      <c r="L507" s="582"/>
      <c r="M507" s="582"/>
      <c r="N507" s="582"/>
      <c r="O507" s="582"/>
      <c r="P507" s="582"/>
      <c r="Q507" s="582"/>
      <c r="R507" s="582"/>
      <c r="S507" s="582"/>
      <c r="T507" s="582"/>
      <c r="U507" s="582"/>
      <c r="V507" s="582"/>
      <c r="W507" s="582"/>
      <c r="X507" s="582"/>
      <c r="Y507" s="582"/>
      <c r="Z507" s="582"/>
      <c r="AA507" s="582"/>
      <c r="AB507" s="582"/>
      <c r="AC507" s="582"/>
      <c r="AD507" s="582"/>
      <c r="AE507" s="582"/>
      <c r="AF507" s="582"/>
      <c r="AG507" s="582"/>
      <c r="AH507" s="582"/>
      <c r="AI507" s="582"/>
      <c r="AJ507" s="582"/>
      <c r="AK507" s="582"/>
      <c r="AL507" s="582"/>
      <c r="AM507" s="582"/>
      <c r="AN507" s="582"/>
      <c r="AO507" s="582"/>
      <c r="AP507" s="582"/>
      <c r="AQ507" s="582"/>
      <c r="AR507" s="582"/>
      <c r="AS507" s="582"/>
      <c r="AT507" s="582"/>
      <c r="AU507" s="582"/>
      <c r="AV507" s="582"/>
      <c r="AW507" s="582"/>
      <c r="AX507" s="582"/>
      <c r="AY507" s="582"/>
      <c r="AZ507" s="582"/>
      <c r="BA507" s="582"/>
      <c r="BB507" s="582"/>
      <c r="BC507" s="582"/>
      <c r="BD507" s="582"/>
      <c r="BE507" s="582"/>
      <c r="BF507" s="582"/>
      <c r="BG507" s="582"/>
      <c r="BH507" s="582"/>
      <c r="BI507" s="582"/>
      <c r="BJ507" s="582"/>
      <c r="BK507" s="582"/>
      <c r="BL507" s="582"/>
      <c r="BM507" s="582"/>
      <c r="BN507" s="582"/>
      <c r="BO507" s="582"/>
      <c r="BP507" s="582"/>
      <c r="BQ507" s="710"/>
    </row>
    <row r="508" spans="1:69">
      <c r="A508" s="582"/>
      <c r="B508" s="582"/>
      <c r="C508" s="582"/>
      <c r="D508" s="582"/>
      <c r="E508" s="582"/>
      <c r="F508" s="582"/>
      <c r="G508" s="582"/>
      <c r="H508" s="582"/>
      <c r="I508" s="582"/>
      <c r="J508" s="582"/>
      <c r="K508" s="582"/>
      <c r="L508" s="582"/>
      <c r="M508" s="582"/>
      <c r="N508" s="582"/>
      <c r="O508" s="582"/>
      <c r="P508" s="582"/>
      <c r="Q508" s="582"/>
      <c r="R508" s="582"/>
      <c r="S508" s="582"/>
      <c r="T508" s="582"/>
      <c r="U508" s="582"/>
      <c r="V508" s="582"/>
      <c r="W508" s="582"/>
      <c r="X508" s="582"/>
      <c r="Y508" s="582"/>
      <c r="Z508" s="582"/>
      <c r="AA508" s="582"/>
      <c r="AB508" s="582"/>
      <c r="AC508" s="582"/>
      <c r="AD508" s="582"/>
      <c r="AE508" s="582"/>
      <c r="AF508" s="582"/>
      <c r="AG508" s="582"/>
      <c r="AH508" s="582"/>
      <c r="AI508" s="582"/>
      <c r="AJ508" s="582"/>
      <c r="AK508" s="582"/>
      <c r="AL508" s="582"/>
      <c r="AM508" s="582"/>
      <c r="AN508" s="582"/>
      <c r="AO508" s="582"/>
      <c r="AP508" s="582"/>
      <c r="AQ508" s="582"/>
      <c r="AR508" s="582"/>
      <c r="AS508" s="582"/>
      <c r="AT508" s="582"/>
      <c r="AU508" s="582"/>
      <c r="AV508" s="582"/>
      <c r="AW508" s="582"/>
      <c r="AX508" s="582"/>
      <c r="AY508" s="582"/>
      <c r="AZ508" s="582"/>
      <c r="BA508" s="582"/>
      <c r="BB508" s="582"/>
      <c r="BC508" s="582"/>
      <c r="BD508" s="582"/>
      <c r="BE508" s="582"/>
      <c r="BF508" s="582"/>
      <c r="BG508" s="582"/>
      <c r="BH508" s="582"/>
      <c r="BI508" s="582"/>
      <c r="BJ508" s="582"/>
      <c r="BK508" s="582"/>
      <c r="BL508" s="582"/>
      <c r="BM508" s="582"/>
      <c r="BN508" s="582"/>
      <c r="BO508" s="582"/>
      <c r="BP508" s="582"/>
      <c r="BQ508" s="710"/>
    </row>
    <row r="509" spans="1:69">
      <c r="A509" s="582"/>
      <c r="B509" s="582"/>
      <c r="C509" s="582"/>
      <c r="D509" s="582"/>
      <c r="E509" s="582"/>
      <c r="F509" s="582"/>
      <c r="G509" s="582"/>
      <c r="H509" s="582"/>
      <c r="I509" s="582"/>
      <c r="J509" s="582"/>
      <c r="K509" s="582"/>
      <c r="L509" s="582"/>
      <c r="M509" s="582"/>
      <c r="N509" s="582"/>
      <c r="O509" s="582"/>
      <c r="P509" s="582"/>
      <c r="Q509" s="582"/>
      <c r="R509" s="582"/>
      <c r="S509" s="582"/>
      <c r="T509" s="582"/>
      <c r="U509" s="582"/>
      <c r="V509" s="582"/>
      <c r="W509" s="582"/>
      <c r="X509" s="582"/>
      <c r="Y509" s="582"/>
      <c r="Z509" s="582"/>
      <c r="AA509" s="582"/>
      <c r="AB509" s="582"/>
      <c r="AC509" s="582"/>
      <c r="AD509" s="582"/>
      <c r="AE509" s="582"/>
      <c r="AF509" s="582"/>
      <c r="AG509" s="582"/>
      <c r="AH509" s="582"/>
      <c r="AI509" s="582"/>
      <c r="AJ509" s="582"/>
      <c r="AK509" s="582"/>
      <c r="AL509" s="582"/>
      <c r="AM509" s="582"/>
      <c r="AN509" s="582"/>
      <c r="AO509" s="582"/>
      <c r="AP509" s="582"/>
      <c r="AQ509" s="582"/>
      <c r="AR509" s="582"/>
      <c r="AS509" s="582"/>
      <c r="AT509" s="582"/>
      <c r="AU509" s="582"/>
      <c r="AV509" s="582"/>
      <c r="AW509" s="582"/>
      <c r="AX509" s="582"/>
      <c r="AY509" s="582"/>
      <c r="AZ509" s="582"/>
      <c r="BA509" s="582"/>
      <c r="BB509" s="582"/>
      <c r="BC509" s="582"/>
      <c r="BD509" s="582"/>
      <c r="BE509" s="582"/>
      <c r="BF509" s="582"/>
      <c r="BG509" s="582"/>
      <c r="BH509" s="582"/>
      <c r="BI509" s="582"/>
      <c r="BJ509" s="582"/>
      <c r="BK509" s="582"/>
      <c r="BL509" s="582"/>
      <c r="BM509" s="582"/>
      <c r="BN509" s="582"/>
      <c r="BO509" s="582"/>
      <c r="BP509" s="582"/>
      <c r="BQ509" s="710"/>
    </row>
    <row r="510" spans="1:69">
      <c r="A510" s="582"/>
      <c r="B510" s="582"/>
      <c r="C510" s="582"/>
      <c r="D510" s="582"/>
      <c r="E510" s="582"/>
      <c r="F510" s="582"/>
      <c r="G510" s="582"/>
      <c r="H510" s="582"/>
      <c r="I510" s="582"/>
      <c r="J510" s="582"/>
      <c r="K510" s="582"/>
      <c r="L510" s="582"/>
      <c r="M510" s="582"/>
      <c r="N510" s="582"/>
      <c r="O510" s="582"/>
      <c r="P510" s="582"/>
      <c r="Q510" s="582"/>
      <c r="R510" s="582"/>
      <c r="S510" s="582"/>
      <c r="T510" s="582"/>
      <c r="U510" s="582"/>
      <c r="V510" s="582"/>
      <c r="W510" s="582"/>
      <c r="X510" s="582"/>
      <c r="Y510" s="582"/>
      <c r="Z510" s="582"/>
      <c r="AA510" s="582"/>
      <c r="AB510" s="582"/>
      <c r="AC510" s="582"/>
      <c r="AD510" s="582"/>
      <c r="AE510" s="582"/>
      <c r="AF510" s="582"/>
      <c r="AG510" s="582"/>
      <c r="AH510" s="582"/>
      <c r="AI510" s="582"/>
      <c r="AJ510" s="582"/>
      <c r="AK510" s="582"/>
      <c r="AL510" s="582"/>
      <c r="AM510" s="582"/>
      <c r="AN510" s="582"/>
      <c r="AO510" s="582"/>
      <c r="AP510" s="582"/>
      <c r="AQ510" s="582"/>
      <c r="AR510" s="582"/>
      <c r="AS510" s="582"/>
      <c r="AT510" s="582"/>
      <c r="AU510" s="582"/>
      <c r="AV510" s="582"/>
      <c r="AW510" s="582"/>
      <c r="AX510" s="582"/>
      <c r="AY510" s="582"/>
      <c r="AZ510" s="582"/>
      <c r="BA510" s="582"/>
      <c r="BB510" s="582"/>
      <c r="BC510" s="582"/>
      <c r="BD510" s="582"/>
      <c r="BE510" s="582"/>
      <c r="BF510" s="582"/>
      <c r="BG510" s="582"/>
      <c r="BH510" s="582"/>
      <c r="BI510" s="582"/>
      <c r="BJ510" s="582"/>
      <c r="BK510" s="582"/>
      <c r="BL510" s="582"/>
      <c r="BM510" s="582"/>
      <c r="BN510" s="582"/>
      <c r="BO510" s="582"/>
      <c r="BP510" s="582"/>
      <c r="BQ510" s="710"/>
    </row>
    <row r="511" spans="1:69">
      <c r="A511" s="582"/>
      <c r="B511" s="582"/>
      <c r="C511" s="582"/>
      <c r="D511" s="582"/>
      <c r="E511" s="582"/>
      <c r="F511" s="582"/>
      <c r="G511" s="582"/>
      <c r="H511" s="582"/>
      <c r="I511" s="582"/>
      <c r="J511" s="582"/>
      <c r="K511" s="582"/>
      <c r="L511" s="582"/>
      <c r="M511" s="582"/>
      <c r="N511" s="582"/>
      <c r="O511" s="582"/>
      <c r="P511" s="582"/>
      <c r="Q511" s="582"/>
      <c r="R511" s="582"/>
      <c r="S511" s="582"/>
      <c r="T511" s="582"/>
      <c r="U511" s="582"/>
      <c r="V511" s="582"/>
      <c r="W511" s="582"/>
      <c r="X511" s="582"/>
      <c r="Y511" s="582"/>
      <c r="Z511" s="582"/>
      <c r="AA511" s="582"/>
      <c r="AB511" s="582"/>
      <c r="AC511" s="582"/>
      <c r="AD511" s="582"/>
      <c r="AE511" s="582"/>
      <c r="AF511" s="582"/>
      <c r="AG511" s="582"/>
      <c r="AH511" s="582"/>
      <c r="AI511" s="582"/>
      <c r="AJ511" s="582"/>
      <c r="AK511" s="582"/>
      <c r="AL511" s="582"/>
      <c r="AM511" s="582"/>
      <c r="AN511" s="582"/>
      <c r="AO511" s="582"/>
      <c r="AP511" s="582"/>
      <c r="AQ511" s="582"/>
      <c r="AR511" s="582"/>
      <c r="AS511" s="582"/>
      <c r="AT511" s="582"/>
      <c r="AU511" s="582"/>
      <c r="AV511" s="582"/>
      <c r="AW511" s="582"/>
      <c r="AX511" s="582"/>
      <c r="AY511" s="582"/>
      <c r="AZ511" s="582"/>
      <c r="BA511" s="582"/>
      <c r="BB511" s="582"/>
      <c r="BC511" s="582"/>
      <c r="BD511" s="582"/>
      <c r="BE511" s="582"/>
      <c r="BF511" s="582"/>
      <c r="BG511" s="582"/>
      <c r="BH511" s="582"/>
      <c r="BI511" s="582"/>
      <c r="BJ511" s="582"/>
      <c r="BK511" s="582"/>
      <c r="BL511" s="582"/>
      <c r="BM511" s="582"/>
      <c r="BN511" s="582"/>
      <c r="BO511" s="582"/>
      <c r="BP511" s="582"/>
      <c r="BQ511" s="710"/>
    </row>
    <row r="512" spans="1:69">
      <c r="A512" s="582"/>
      <c r="B512" s="582"/>
      <c r="C512" s="582"/>
      <c r="D512" s="582"/>
      <c r="E512" s="582"/>
      <c r="F512" s="582"/>
      <c r="G512" s="582"/>
      <c r="H512" s="582"/>
      <c r="I512" s="582"/>
      <c r="J512" s="582"/>
      <c r="K512" s="582"/>
      <c r="L512" s="582"/>
      <c r="M512" s="582"/>
      <c r="N512" s="582"/>
      <c r="O512" s="582"/>
      <c r="P512" s="582"/>
      <c r="Q512" s="582"/>
      <c r="R512" s="582"/>
      <c r="S512" s="582"/>
      <c r="T512" s="582"/>
      <c r="U512" s="582"/>
      <c r="V512" s="582"/>
      <c r="W512" s="582"/>
      <c r="X512" s="582"/>
      <c r="Y512" s="582"/>
      <c r="Z512" s="582"/>
      <c r="AA512" s="582"/>
      <c r="AB512" s="582"/>
      <c r="AC512" s="582"/>
      <c r="AD512" s="582"/>
      <c r="AE512" s="582"/>
      <c r="AF512" s="582"/>
      <c r="AG512" s="582"/>
      <c r="AH512" s="582"/>
      <c r="AI512" s="582"/>
      <c r="AJ512" s="582"/>
      <c r="AK512" s="582"/>
      <c r="AL512" s="582"/>
      <c r="AM512" s="582"/>
      <c r="AN512" s="582"/>
      <c r="AO512" s="582"/>
      <c r="AP512" s="582"/>
      <c r="AQ512" s="582"/>
      <c r="AR512" s="582"/>
      <c r="AS512" s="582"/>
      <c r="AT512" s="582"/>
      <c r="AU512" s="582"/>
      <c r="AV512" s="582"/>
      <c r="AW512" s="582"/>
      <c r="AX512" s="582"/>
      <c r="AY512" s="582"/>
      <c r="AZ512" s="582"/>
      <c r="BA512" s="582"/>
      <c r="BB512" s="582"/>
      <c r="BC512" s="582"/>
      <c r="BD512" s="582"/>
      <c r="BE512" s="582"/>
      <c r="BF512" s="582"/>
      <c r="BG512" s="582"/>
      <c r="BH512" s="582"/>
      <c r="BI512" s="582"/>
      <c r="BJ512" s="582"/>
      <c r="BK512" s="582"/>
      <c r="BL512" s="582"/>
      <c r="BM512" s="582"/>
      <c r="BN512" s="582"/>
      <c r="BO512" s="582"/>
      <c r="BP512" s="582"/>
      <c r="BQ512" s="710"/>
    </row>
    <row r="513" spans="1:69">
      <c r="A513" s="582"/>
      <c r="B513" s="582"/>
      <c r="C513" s="582"/>
      <c r="D513" s="582"/>
      <c r="E513" s="582"/>
      <c r="F513" s="582"/>
      <c r="G513" s="582"/>
      <c r="H513" s="582"/>
      <c r="I513" s="582"/>
      <c r="J513" s="582"/>
      <c r="K513" s="582"/>
      <c r="L513" s="582"/>
      <c r="M513" s="582"/>
      <c r="N513" s="582"/>
      <c r="O513" s="582"/>
      <c r="P513" s="582"/>
      <c r="Q513" s="582"/>
      <c r="R513" s="582"/>
      <c r="S513" s="582"/>
      <c r="T513" s="582"/>
      <c r="U513" s="582"/>
      <c r="V513" s="582"/>
      <c r="W513" s="582"/>
      <c r="X513" s="582"/>
      <c r="Y513" s="582"/>
      <c r="Z513" s="582"/>
      <c r="AA513" s="582"/>
      <c r="AB513" s="582"/>
      <c r="AC513" s="582"/>
      <c r="AD513" s="582"/>
      <c r="AE513" s="582"/>
      <c r="AF513" s="582"/>
      <c r="AG513" s="582"/>
      <c r="AH513" s="582"/>
      <c r="AI513" s="582"/>
      <c r="AJ513" s="582"/>
      <c r="AK513" s="582"/>
      <c r="AL513" s="582"/>
      <c r="AM513" s="582"/>
      <c r="AN513" s="582"/>
      <c r="AO513" s="582"/>
      <c r="AP513" s="582"/>
      <c r="AQ513" s="582"/>
      <c r="AR513" s="582"/>
      <c r="AS513" s="582"/>
      <c r="AT513" s="582"/>
      <c r="AU513" s="582"/>
      <c r="AV513" s="582"/>
      <c r="AW513" s="582"/>
      <c r="AX513" s="582"/>
      <c r="AY513" s="582"/>
      <c r="AZ513" s="582"/>
      <c r="BA513" s="582"/>
      <c r="BB513" s="582"/>
      <c r="BC513" s="582"/>
      <c r="BD513" s="582"/>
      <c r="BE513" s="582"/>
      <c r="BF513" s="582"/>
      <c r="BG513" s="582"/>
      <c r="BH513" s="582"/>
      <c r="BI513" s="582"/>
      <c r="BJ513" s="582"/>
      <c r="BK513" s="582"/>
      <c r="BL513" s="582"/>
      <c r="BM513" s="582"/>
      <c r="BN513" s="582"/>
      <c r="BO513" s="582"/>
      <c r="BP513" s="582"/>
      <c r="BQ513" s="710"/>
    </row>
    <row r="514" spans="1:69">
      <c r="A514" s="582"/>
      <c r="B514" s="582"/>
      <c r="C514" s="582"/>
      <c r="D514" s="582"/>
      <c r="E514" s="582"/>
      <c r="F514" s="582"/>
      <c r="G514" s="582"/>
      <c r="H514" s="582"/>
      <c r="I514" s="582"/>
      <c r="J514" s="582"/>
      <c r="K514" s="582"/>
      <c r="L514" s="582"/>
      <c r="M514" s="582"/>
      <c r="N514" s="582"/>
      <c r="O514" s="582"/>
      <c r="P514" s="582"/>
      <c r="Q514" s="582"/>
      <c r="R514" s="582"/>
      <c r="S514" s="582"/>
      <c r="T514" s="582"/>
      <c r="U514" s="582"/>
      <c r="V514" s="582"/>
      <c r="W514" s="582"/>
      <c r="X514" s="582"/>
      <c r="Y514" s="582"/>
      <c r="Z514" s="582"/>
      <c r="AA514" s="582"/>
      <c r="AB514" s="582"/>
      <c r="AC514" s="582"/>
      <c r="AD514" s="582"/>
      <c r="AE514" s="582"/>
      <c r="AF514" s="582"/>
      <c r="AG514" s="582"/>
      <c r="AH514" s="582"/>
      <c r="AI514" s="582"/>
      <c r="AJ514" s="582"/>
      <c r="AK514" s="582"/>
      <c r="AL514" s="582"/>
      <c r="AM514" s="582"/>
      <c r="AN514" s="582"/>
      <c r="AO514" s="582"/>
      <c r="AP514" s="582"/>
      <c r="AQ514" s="582"/>
      <c r="AR514" s="582"/>
      <c r="AS514" s="582"/>
      <c r="AT514" s="582"/>
      <c r="AU514" s="582"/>
      <c r="AV514" s="582"/>
      <c r="AW514" s="582"/>
      <c r="AX514" s="582"/>
      <c r="AY514" s="582"/>
      <c r="AZ514" s="582"/>
      <c r="BA514" s="582"/>
      <c r="BB514" s="582"/>
      <c r="BC514" s="582"/>
      <c r="BD514" s="582"/>
      <c r="BE514" s="582"/>
      <c r="BF514" s="582"/>
      <c r="BG514" s="582"/>
      <c r="BH514" s="582"/>
      <c r="BI514" s="582"/>
      <c r="BJ514" s="582"/>
      <c r="BK514" s="582"/>
      <c r="BL514" s="582"/>
      <c r="BM514" s="582"/>
      <c r="BN514" s="582"/>
      <c r="BO514" s="582"/>
      <c r="BP514" s="582"/>
      <c r="BQ514" s="710"/>
    </row>
    <row r="515" spans="1:69">
      <c r="A515" s="582"/>
      <c r="B515" s="582"/>
      <c r="C515" s="582"/>
      <c r="D515" s="582"/>
      <c r="E515" s="582"/>
      <c r="F515" s="582"/>
      <c r="G515" s="582"/>
      <c r="H515" s="582"/>
      <c r="I515" s="582"/>
      <c r="J515" s="582"/>
      <c r="K515" s="582"/>
      <c r="L515" s="582"/>
      <c r="M515" s="582"/>
      <c r="N515" s="582"/>
      <c r="O515" s="582"/>
      <c r="P515" s="582"/>
      <c r="Q515" s="582"/>
      <c r="R515" s="582"/>
      <c r="S515" s="582"/>
      <c r="T515" s="582"/>
      <c r="U515" s="582"/>
      <c r="V515" s="582"/>
      <c r="W515" s="582"/>
      <c r="X515" s="582"/>
      <c r="Y515" s="582"/>
      <c r="Z515" s="582"/>
      <c r="AA515" s="582"/>
      <c r="AB515" s="582"/>
      <c r="AC515" s="582"/>
      <c r="AD515" s="582"/>
      <c r="AE515" s="582"/>
      <c r="AF515" s="582"/>
      <c r="AG515" s="582"/>
      <c r="AH515" s="582"/>
      <c r="AI515" s="582"/>
      <c r="AJ515" s="582"/>
      <c r="AK515" s="582"/>
      <c r="AL515" s="582"/>
      <c r="AM515" s="582"/>
      <c r="AN515" s="582"/>
      <c r="AO515" s="582"/>
      <c r="AP515" s="582"/>
      <c r="AQ515" s="582"/>
      <c r="AR515" s="582"/>
      <c r="AS515" s="582"/>
      <c r="AT515" s="582"/>
      <c r="AU515" s="582"/>
      <c r="AV515" s="582"/>
      <c r="AW515" s="582"/>
      <c r="AX515" s="582"/>
      <c r="AY515" s="582"/>
      <c r="AZ515" s="582"/>
      <c r="BA515" s="582"/>
      <c r="BB515" s="582"/>
      <c r="BC515" s="582"/>
      <c r="BD515" s="582"/>
      <c r="BE515" s="582"/>
      <c r="BF515" s="582"/>
      <c r="BG515" s="582"/>
      <c r="BH515" s="582"/>
      <c r="BI515" s="582"/>
      <c r="BJ515" s="582"/>
      <c r="BK515" s="582"/>
      <c r="BL515" s="582"/>
      <c r="BM515" s="582"/>
      <c r="BN515" s="582"/>
      <c r="BO515" s="582"/>
      <c r="BP515" s="582"/>
      <c r="BQ515" s="710"/>
    </row>
    <row r="516" spans="1:69">
      <c r="A516" s="582"/>
      <c r="B516" s="582"/>
      <c r="C516" s="582"/>
      <c r="D516" s="582"/>
      <c r="E516" s="582"/>
      <c r="F516" s="582"/>
      <c r="G516" s="582"/>
      <c r="H516" s="582"/>
      <c r="I516" s="582"/>
      <c r="J516" s="582"/>
      <c r="K516" s="582"/>
      <c r="L516" s="582"/>
      <c r="M516" s="582"/>
      <c r="N516" s="582"/>
      <c r="O516" s="582"/>
      <c r="P516" s="582"/>
      <c r="Q516" s="582"/>
      <c r="R516" s="582"/>
      <c r="S516" s="582"/>
      <c r="T516" s="582"/>
      <c r="U516" s="582"/>
      <c r="V516" s="582"/>
      <c r="W516" s="582"/>
      <c r="X516" s="582"/>
      <c r="Y516" s="582"/>
      <c r="Z516" s="582"/>
      <c r="AA516" s="582"/>
      <c r="AB516" s="582"/>
      <c r="AC516" s="582"/>
      <c r="AD516" s="582"/>
      <c r="AE516" s="582"/>
      <c r="AF516" s="582"/>
      <c r="AG516" s="582"/>
      <c r="AH516" s="582"/>
      <c r="AI516" s="582"/>
      <c r="AJ516" s="582"/>
      <c r="AK516" s="582"/>
      <c r="AL516" s="582"/>
      <c r="AM516" s="582"/>
      <c r="AN516" s="582"/>
      <c r="AO516" s="582"/>
      <c r="AP516" s="582"/>
      <c r="AQ516" s="582"/>
      <c r="AR516" s="582"/>
      <c r="AS516" s="582"/>
      <c r="AT516" s="582"/>
      <c r="AU516" s="582"/>
      <c r="AV516" s="582"/>
      <c r="AW516" s="582"/>
      <c r="AX516" s="582"/>
      <c r="AY516" s="582"/>
      <c r="AZ516" s="582"/>
      <c r="BA516" s="582"/>
      <c r="BB516" s="582"/>
      <c r="BC516" s="582"/>
      <c r="BD516" s="582"/>
      <c r="BE516" s="582"/>
      <c r="BF516" s="582"/>
      <c r="BG516" s="582"/>
      <c r="BH516" s="582"/>
      <c r="BI516" s="582"/>
      <c r="BJ516" s="582"/>
      <c r="BK516" s="582"/>
      <c r="BL516" s="582"/>
      <c r="BM516" s="582"/>
      <c r="BN516" s="582"/>
      <c r="BO516" s="582"/>
      <c r="BP516" s="582"/>
      <c r="BQ516" s="710"/>
    </row>
    <row r="517" spans="1:69">
      <c r="A517" s="582"/>
      <c r="B517" s="582"/>
      <c r="C517" s="582"/>
      <c r="D517" s="582"/>
      <c r="E517" s="582"/>
      <c r="F517" s="582"/>
      <c r="G517" s="582"/>
      <c r="H517" s="582"/>
      <c r="I517" s="582"/>
      <c r="J517" s="582"/>
      <c r="K517" s="582"/>
      <c r="L517" s="582"/>
      <c r="M517" s="582"/>
      <c r="N517" s="582"/>
      <c r="O517" s="582"/>
      <c r="P517" s="582"/>
      <c r="Q517" s="582"/>
      <c r="R517" s="582"/>
      <c r="S517" s="582"/>
      <c r="T517" s="582"/>
      <c r="U517" s="582"/>
      <c r="V517" s="582"/>
      <c r="W517" s="582"/>
      <c r="X517" s="582"/>
      <c r="Y517" s="582"/>
      <c r="Z517" s="582"/>
      <c r="AA517" s="582"/>
      <c r="AB517" s="582"/>
      <c r="AC517" s="582"/>
      <c r="AD517" s="582"/>
      <c r="AE517" s="582"/>
      <c r="AF517" s="582"/>
      <c r="AG517" s="582"/>
      <c r="AH517" s="582"/>
      <c r="AI517" s="582"/>
      <c r="AJ517" s="582"/>
      <c r="AK517" s="582"/>
      <c r="AL517" s="582"/>
      <c r="AM517" s="582"/>
      <c r="AN517" s="582"/>
      <c r="AO517" s="582"/>
      <c r="AP517" s="582"/>
      <c r="AQ517" s="582"/>
      <c r="AR517" s="582"/>
      <c r="AS517" s="582"/>
      <c r="AT517" s="582"/>
      <c r="AU517" s="582"/>
      <c r="AV517" s="582"/>
      <c r="AW517" s="582"/>
      <c r="AX517" s="582"/>
      <c r="AY517" s="582"/>
      <c r="AZ517" s="582"/>
      <c r="BA517" s="582"/>
      <c r="BB517" s="582"/>
      <c r="BC517" s="582"/>
      <c r="BD517" s="582"/>
      <c r="BE517" s="582"/>
      <c r="BF517" s="582"/>
      <c r="BG517" s="582"/>
      <c r="BH517" s="582"/>
      <c r="BI517" s="582"/>
      <c r="BJ517" s="582"/>
      <c r="BK517" s="582"/>
      <c r="BL517" s="582"/>
      <c r="BM517" s="582"/>
      <c r="BN517" s="582"/>
      <c r="BO517" s="582"/>
      <c r="BP517" s="582"/>
      <c r="BQ517" s="710"/>
    </row>
    <row r="518" spans="1:69">
      <c r="A518" s="582"/>
      <c r="B518" s="582"/>
      <c r="C518" s="582"/>
      <c r="D518" s="582"/>
      <c r="E518" s="582"/>
      <c r="F518" s="582"/>
      <c r="G518" s="582"/>
      <c r="H518" s="582"/>
      <c r="I518" s="582"/>
      <c r="J518" s="582"/>
      <c r="K518" s="582"/>
      <c r="L518" s="582"/>
      <c r="M518" s="582"/>
      <c r="N518" s="582"/>
      <c r="O518" s="582"/>
      <c r="P518" s="582"/>
      <c r="Q518" s="582"/>
      <c r="R518" s="582"/>
      <c r="S518" s="582"/>
      <c r="T518" s="582"/>
      <c r="U518" s="582"/>
      <c r="V518" s="582"/>
      <c r="W518" s="582"/>
      <c r="X518" s="582"/>
      <c r="Y518" s="582"/>
      <c r="Z518" s="582"/>
      <c r="AA518" s="582"/>
      <c r="AB518" s="582"/>
      <c r="AC518" s="582"/>
      <c r="AD518" s="582"/>
      <c r="AE518" s="582"/>
      <c r="AF518" s="582"/>
      <c r="AG518" s="582"/>
      <c r="AH518" s="582"/>
      <c r="AI518" s="582"/>
      <c r="AJ518" s="582"/>
      <c r="AK518" s="582"/>
      <c r="AL518" s="582"/>
      <c r="AM518" s="582"/>
      <c r="AN518" s="582"/>
      <c r="AO518" s="582"/>
      <c r="AP518" s="582"/>
      <c r="AQ518" s="582"/>
      <c r="AR518" s="582"/>
      <c r="AS518" s="582"/>
      <c r="AT518" s="582"/>
      <c r="AU518" s="582"/>
      <c r="AV518" s="582"/>
      <c r="AW518" s="582"/>
      <c r="AX518" s="582"/>
      <c r="AY518" s="582"/>
      <c r="AZ518" s="582"/>
      <c r="BA518" s="582"/>
      <c r="BB518" s="582"/>
      <c r="BC518" s="582"/>
      <c r="BD518" s="582"/>
      <c r="BE518" s="582"/>
      <c r="BF518" s="582"/>
      <c r="BG518" s="582"/>
      <c r="BH518" s="582"/>
      <c r="BI518" s="582"/>
      <c r="BJ518" s="582"/>
      <c r="BK518" s="582"/>
      <c r="BL518" s="582"/>
      <c r="BM518" s="582"/>
      <c r="BN518" s="582"/>
      <c r="BO518" s="582"/>
      <c r="BP518" s="582"/>
      <c r="BQ518" s="710"/>
    </row>
    <row r="519" spans="1:69">
      <c r="A519" s="582"/>
      <c r="B519" s="582"/>
      <c r="C519" s="582"/>
      <c r="D519" s="582"/>
      <c r="E519" s="582"/>
      <c r="F519" s="582"/>
      <c r="G519" s="582"/>
      <c r="H519" s="582"/>
      <c r="I519" s="582"/>
      <c r="J519" s="582"/>
      <c r="K519" s="582"/>
      <c r="L519" s="582"/>
      <c r="M519" s="582"/>
      <c r="N519" s="582"/>
      <c r="O519" s="582"/>
      <c r="P519" s="582"/>
      <c r="Q519" s="582"/>
      <c r="R519" s="582"/>
      <c r="S519" s="582"/>
      <c r="T519" s="582"/>
      <c r="U519" s="582"/>
      <c r="V519" s="582"/>
      <c r="W519" s="582"/>
      <c r="X519" s="582"/>
      <c r="Y519" s="582"/>
      <c r="Z519" s="582"/>
      <c r="AA519" s="582"/>
      <c r="AB519" s="582"/>
      <c r="AC519" s="582"/>
      <c r="AD519" s="582"/>
      <c r="AE519" s="582"/>
      <c r="AF519" s="582"/>
      <c r="AG519" s="582"/>
      <c r="AH519" s="582"/>
      <c r="AI519" s="582"/>
      <c r="AJ519" s="582"/>
      <c r="AK519" s="582"/>
      <c r="AL519" s="582"/>
      <c r="AM519" s="582"/>
      <c r="AN519" s="582"/>
      <c r="AO519" s="582"/>
      <c r="AP519" s="582"/>
      <c r="AQ519" s="582"/>
      <c r="AR519" s="582"/>
      <c r="AS519" s="582"/>
      <c r="AT519" s="582"/>
      <c r="AU519" s="582"/>
      <c r="AV519" s="582"/>
      <c r="AW519" s="582"/>
      <c r="AX519" s="582"/>
      <c r="AY519" s="582"/>
      <c r="AZ519" s="582"/>
      <c r="BA519" s="582"/>
      <c r="BB519" s="582"/>
      <c r="BC519" s="582"/>
      <c r="BD519" s="582"/>
      <c r="BE519" s="582"/>
      <c r="BF519" s="582"/>
      <c r="BG519" s="582"/>
      <c r="BH519" s="582"/>
      <c r="BI519" s="582"/>
      <c r="BJ519" s="582"/>
      <c r="BK519" s="582"/>
      <c r="BL519" s="582"/>
      <c r="BM519" s="582"/>
      <c r="BN519" s="582"/>
      <c r="BO519" s="582"/>
      <c r="BP519" s="582"/>
      <c r="BQ519" s="710"/>
    </row>
    <row r="520" spans="1:69">
      <c r="A520" s="582"/>
      <c r="B520" s="582"/>
      <c r="C520" s="582"/>
      <c r="D520" s="582"/>
      <c r="E520" s="582"/>
      <c r="F520" s="582"/>
      <c r="G520" s="582"/>
      <c r="H520" s="582"/>
      <c r="I520" s="582"/>
      <c r="J520" s="582"/>
      <c r="K520" s="582"/>
      <c r="L520" s="582"/>
      <c r="M520" s="582"/>
      <c r="N520" s="582"/>
      <c r="O520" s="582"/>
      <c r="P520" s="582"/>
      <c r="Q520" s="582"/>
      <c r="R520" s="582"/>
      <c r="S520" s="582"/>
      <c r="T520" s="582"/>
      <c r="U520" s="582"/>
      <c r="V520" s="582"/>
      <c r="W520" s="582"/>
      <c r="X520" s="582"/>
      <c r="Y520" s="582"/>
      <c r="Z520" s="582"/>
      <c r="AA520" s="582"/>
      <c r="AB520" s="582"/>
      <c r="AC520" s="582"/>
      <c r="AD520" s="582"/>
      <c r="AE520" s="582"/>
      <c r="AF520" s="582"/>
      <c r="AG520" s="582"/>
      <c r="AH520" s="582"/>
      <c r="AI520" s="582"/>
      <c r="AJ520" s="582"/>
      <c r="AK520" s="582"/>
      <c r="AL520" s="582"/>
      <c r="AM520" s="582"/>
      <c r="AN520" s="582"/>
      <c r="AO520" s="582"/>
      <c r="AP520" s="582"/>
      <c r="AQ520" s="582"/>
      <c r="AR520" s="582"/>
      <c r="AS520" s="582"/>
      <c r="AT520" s="582"/>
      <c r="AU520" s="582"/>
      <c r="AV520" s="582"/>
      <c r="AW520" s="582"/>
      <c r="AX520" s="582"/>
      <c r="AY520" s="582"/>
      <c r="AZ520" s="582"/>
      <c r="BA520" s="582"/>
      <c r="BB520" s="582"/>
      <c r="BC520" s="582"/>
      <c r="BD520" s="582"/>
      <c r="BE520" s="582"/>
      <c r="BF520" s="582"/>
      <c r="BG520" s="582"/>
      <c r="BH520" s="582"/>
      <c r="BI520" s="582"/>
      <c r="BJ520" s="582"/>
      <c r="BK520" s="582"/>
      <c r="BL520" s="582"/>
      <c r="BM520" s="582"/>
      <c r="BN520" s="582"/>
      <c r="BO520" s="582"/>
      <c r="BP520" s="582"/>
      <c r="BQ520" s="710"/>
    </row>
    <row r="521" spans="1:69">
      <c r="A521" s="582"/>
      <c r="B521" s="582"/>
      <c r="C521" s="582"/>
      <c r="D521" s="582"/>
      <c r="E521" s="582"/>
      <c r="F521" s="582"/>
      <c r="G521" s="582"/>
      <c r="H521" s="582"/>
      <c r="I521" s="582"/>
      <c r="J521" s="582"/>
      <c r="K521" s="582"/>
      <c r="L521" s="582"/>
      <c r="M521" s="582"/>
      <c r="N521" s="582"/>
      <c r="O521" s="582"/>
      <c r="P521" s="582"/>
      <c r="Q521" s="582"/>
      <c r="R521" s="582"/>
      <c r="S521" s="582"/>
      <c r="T521" s="582"/>
      <c r="U521" s="582"/>
      <c r="V521" s="582"/>
      <c r="W521" s="582"/>
      <c r="X521" s="582"/>
      <c r="Y521" s="582"/>
      <c r="Z521" s="582"/>
      <c r="AA521" s="582"/>
      <c r="AB521" s="582"/>
      <c r="AC521" s="582"/>
      <c r="AD521" s="582"/>
      <c r="AE521" s="582"/>
      <c r="AF521" s="582"/>
      <c r="AG521" s="582"/>
      <c r="AH521" s="582"/>
      <c r="AI521" s="582"/>
      <c r="AJ521" s="582"/>
      <c r="AK521" s="582"/>
      <c r="AL521" s="582"/>
      <c r="AM521" s="582"/>
      <c r="AN521" s="582"/>
      <c r="AO521" s="582"/>
      <c r="AP521" s="582"/>
      <c r="AQ521" s="582"/>
      <c r="AR521" s="582"/>
      <c r="AS521" s="582"/>
      <c r="AT521" s="582"/>
      <c r="AU521" s="582"/>
      <c r="AV521" s="582"/>
      <c r="AW521" s="582"/>
      <c r="AX521" s="582"/>
      <c r="AY521" s="582"/>
      <c r="AZ521" s="582"/>
      <c r="BA521" s="582"/>
      <c r="BB521" s="582"/>
      <c r="BC521" s="582"/>
      <c r="BD521" s="582"/>
      <c r="BE521" s="582"/>
      <c r="BF521" s="582"/>
      <c r="BG521" s="582"/>
      <c r="BH521" s="582"/>
      <c r="BI521" s="582"/>
      <c r="BJ521" s="582"/>
      <c r="BK521" s="582"/>
      <c r="BL521" s="582"/>
      <c r="BM521" s="582"/>
      <c r="BN521" s="582"/>
      <c r="BO521" s="582"/>
      <c r="BP521" s="582"/>
      <c r="BQ521" s="710"/>
    </row>
    <row r="522" spans="1:69">
      <c r="A522" s="582"/>
      <c r="B522" s="582"/>
      <c r="C522" s="582"/>
      <c r="D522" s="582"/>
      <c r="E522" s="582"/>
      <c r="F522" s="582"/>
      <c r="G522" s="582"/>
      <c r="H522" s="582"/>
      <c r="I522" s="582"/>
      <c r="J522" s="582"/>
      <c r="K522" s="582"/>
      <c r="L522" s="582"/>
      <c r="M522" s="582"/>
      <c r="N522" s="582"/>
      <c r="O522" s="582"/>
      <c r="P522" s="582"/>
      <c r="Q522" s="582"/>
      <c r="R522" s="582"/>
      <c r="S522" s="582"/>
      <c r="T522" s="582"/>
      <c r="U522" s="582"/>
      <c r="V522" s="582"/>
      <c r="W522" s="582"/>
      <c r="X522" s="582"/>
      <c r="Y522" s="582"/>
      <c r="Z522" s="582"/>
      <c r="AA522" s="582"/>
      <c r="AB522" s="582"/>
      <c r="AC522" s="582"/>
      <c r="AD522" s="582"/>
      <c r="AE522" s="582"/>
      <c r="AF522" s="582"/>
      <c r="AG522" s="582"/>
      <c r="AH522" s="582"/>
      <c r="AI522" s="582"/>
      <c r="AJ522" s="582"/>
      <c r="AK522" s="582"/>
      <c r="AL522" s="582"/>
      <c r="AM522" s="582"/>
      <c r="AN522" s="582"/>
      <c r="AO522" s="582"/>
      <c r="AP522" s="582"/>
      <c r="AQ522" s="582"/>
      <c r="AR522" s="582"/>
      <c r="AS522" s="582"/>
      <c r="AT522" s="582"/>
      <c r="AU522" s="582"/>
      <c r="AV522" s="582"/>
      <c r="AW522" s="582"/>
      <c r="AX522" s="582"/>
      <c r="AY522" s="582"/>
      <c r="AZ522" s="582"/>
      <c r="BA522" s="582"/>
      <c r="BB522" s="582"/>
      <c r="BC522" s="582"/>
      <c r="BD522" s="582"/>
      <c r="BE522" s="582"/>
      <c r="BF522" s="582"/>
      <c r="BG522" s="582"/>
      <c r="BH522" s="582"/>
      <c r="BI522" s="582"/>
      <c r="BJ522" s="582"/>
      <c r="BK522" s="582"/>
      <c r="BL522" s="582"/>
      <c r="BM522" s="582"/>
      <c r="BN522" s="582"/>
      <c r="BO522" s="582"/>
      <c r="BP522" s="582"/>
      <c r="BQ522" s="710"/>
    </row>
    <row r="523" spans="1:69">
      <c r="A523" s="582"/>
      <c r="B523" s="582"/>
      <c r="C523" s="582"/>
      <c r="D523" s="582"/>
      <c r="E523" s="582"/>
      <c r="F523" s="582"/>
      <c r="G523" s="582"/>
      <c r="H523" s="582"/>
      <c r="I523" s="582"/>
      <c r="J523" s="582"/>
      <c r="K523" s="582"/>
      <c r="L523" s="582"/>
      <c r="M523" s="582"/>
      <c r="N523" s="582"/>
      <c r="O523" s="582"/>
      <c r="P523" s="582"/>
      <c r="Q523" s="582"/>
      <c r="R523" s="582"/>
      <c r="S523" s="582"/>
      <c r="T523" s="582"/>
      <c r="U523" s="582"/>
      <c r="V523" s="582"/>
      <c r="W523" s="582"/>
      <c r="X523" s="582"/>
      <c r="Y523" s="582"/>
      <c r="Z523" s="582"/>
      <c r="AA523" s="582"/>
      <c r="AB523" s="582"/>
      <c r="AC523" s="582"/>
      <c r="AD523" s="582"/>
      <c r="AE523" s="582"/>
      <c r="AF523" s="582"/>
      <c r="AG523" s="582"/>
      <c r="AH523" s="582"/>
      <c r="AI523" s="582"/>
      <c r="AJ523" s="582"/>
      <c r="AK523" s="582"/>
      <c r="AL523" s="582"/>
      <c r="AM523" s="582"/>
      <c r="AN523" s="582"/>
      <c r="AO523" s="582"/>
      <c r="AP523" s="582"/>
      <c r="AQ523" s="582"/>
      <c r="AR523" s="582"/>
      <c r="AS523" s="582"/>
      <c r="AT523" s="582"/>
      <c r="AU523" s="582"/>
      <c r="AV523" s="582"/>
      <c r="AW523" s="582"/>
      <c r="AX523" s="582"/>
      <c r="AY523" s="582"/>
      <c r="AZ523" s="582"/>
      <c r="BA523" s="582"/>
      <c r="BB523" s="582"/>
      <c r="BC523" s="582"/>
      <c r="BD523" s="582"/>
      <c r="BE523" s="582"/>
      <c r="BF523" s="582"/>
      <c r="BG523" s="582"/>
      <c r="BH523" s="582"/>
      <c r="BI523" s="582"/>
      <c r="BJ523" s="582"/>
      <c r="BK523" s="582"/>
      <c r="BL523" s="582"/>
      <c r="BM523" s="582"/>
      <c r="BN523" s="582"/>
      <c r="BO523" s="582"/>
      <c r="BP523" s="582"/>
      <c r="BQ523" s="710"/>
    </row>
    <row r="524" spans="1:69">
      <c r="A524" s="582"/>
      <c r="B524" s="582"/>
      <c r="C524" s="582"/>
      <c r="D524" s="582"/>
      <c r="E524" s="582"/>
      <c r="F524" s="582"/>
      <c r="G524" s="582"/>
      <c r="H524" s="582"/>
      <c r="I524" s="582"/>
      <c r="J524" s="582"/>
      <c r="K524" s="582"/>
      <c r="L524" s="582"/>
      <c r="M524" s="582"/>
      <c r="N524" s="582"/>
      <c r="O524" s="582"/>
      <c r="P524" s="582"/>
      <c r="Q524" s="582"/>
      <c r="R524" s="582"/>
      <c r="S524" s="582"/>
      <c r="T524" s="582"/>
      <c r="U524" s="582"/>
      <c r="V524" s="582"/>
      <c r="W524" s="582"/>
      <c r="X524" s="582"/>
      <c r="Y524" s="582"/>
      <c r="Z524" s="582"/>
      <c r="AA524" s="582"/>
      <c r="AB524" s="582"/>
      <c r="AC524" s="582"/>
      <c r="AD524" s="582"/>
      <c r="AE524" s="582"/>
      <c r="AF524" s="582"/>
      <c r="AG524" s="582"/>
      <c r="AH524" s="582"/>
      <c r="AI524" s="582"/>
      <c r="AJ524" s="582"/>
      <c r="AK524" s="582"/>
      <c r="AL524" s="582"/>
      <c r="AM524" s="582"/>
      <c r="AN524" s="582"/>
      <c r="AO524" s="582"/>
      <c r="AP524" s="582"/>
      <c r="AQ524" s="582"/>
      <c r="AR524" s="582"/>
      <c r="AS524" s="582"/>
      <c r="AT524" s="582"/>
      <c r="AU524" s="582"/>
      <c r="AV524" s="582"/>
      <c r="AW524" s="582"/>
      <c r="AX524" s="582"/>
      <c r="AY524" s="582"/>
      <c r="AZ524" s="582"/>
      <c r="BA524" s="582"/>
      <c r="BB524" s="582"/>
      <c r="BC524" s="582"/>
      <c r="BD524" s="582"/>
      <c r="BE524" s="582"/>
      <c r="BF524" s="582"/>
      <c r="BG524" s="582"/>
      <c r="BH524" s="582"/>
      <c r="BI524" s="582"/>
      <c r="BJ524" s="582"/>
      <c r="BK524" s="582"/>
      <c r="BL524" s="582"/>
      <c r="BM524" s="582"/>
      <c r="BN524" s="582"/>
      <c r="BO524" s="582"/>
      <c r="BP524" s="582"/>
      <c r="BQ524" s="710"/>
    </row>
    <row r="525" spans="1:69">
      <c r="A525" s="582"/>
      <c r="B525" s="582"/>
      <c r="C525" s="582"/>
      <c r="D525" s="582"/>
      <c r="E525" s="582"/>
      <c r="F525" s="582"/>
      <c r="G525" s="582"/>
      <c r="H525" s="582"/>
      <c r="I525" s="582"/>
      <c r="J525" s="582"/>
      <c r="K525" s="582"/>
      <c r="L525" s="582"/>
      <c r="M525" s="582"/>
      <c r="N525" s="582"/>
      <c r="O525" s="582"/>
      <c r="P525" s="582"/>
      <c r="Q525" s="582"/>
      <c r="R525" s="582"/>
      <c r="S525" s="582"/>
      <c r="T525" s="582"/>
      <c r="U525" s="582"/>
      <c r="V525" s="582"/>
      <c r="W525" s="582"/>
      <c r="X525" s="582"/>
      <c r="Y525" s="582"/>
      <c r="Z525" s="582"/>
      <c r="AA525" s="582"/>
      <c r="AB525" s="582"/>
      <c r="AC525" s="582"/>
      <c r="AD525" s="582"/>
      <c r="AE525" s="582"/>
      <c r="AF525" s="582"/>
      <c r="AG525" s="582"/>
      <c r="AH525" s="582"/>
      <c r="AI525" s="582"/>
      <c r="AJ525" s="582"/>
      <c r="AK525" s="582"/>
      <c r="AL525" s="582"/>
      <c r="AM525" s="582"/>
      <c r="AN525" s="582"/>
      <c r="AO525" s="582"/>
      <c r="AP525" s="582"/>
      <c r="AQ525" s="582"/>
      <c r="AR525" s="582"/>
      <c r="AS525" s="582"/>
      <c r="AT525" s="582"/>
      <c r="AU525" s="582"/>
      <c r="AV525" s="582"/>
      <c r="AW525" s="582"/>
      <c r="AX525" s="582"/>
      <c r="AY525" s="582"/>
      <c r="AZ525" s="582"/>
      <c r="BA525" s="582"/>
      <c r="BB525" s="582"/>
      <c r="BC525" s="582"/>
      <c r="BD525" s="582"/>
      <c r="BE525" s="582"/>
      <c r="BF525" s="582"/>
      <c r="BG525" s="582"/>
      <c r="BH525" s="582"/>
      <c r="BI525" s="582"/>
      <c r="BJ525" s="582"/>
      <c r="BK525" s="582"/>
      <c r="BL525" s="582"/>
      <c r="BM525" s="582"/>
      <c r="BN525" s="582"/>
      <c r="BO525" s="582"/>
      <c r="BP525" s="582"/>
      <c r="BQ525" s="710"/>
    </row>
    <row r="526" spans="1:69">
      <c r="A526" s="582"/>
      <c r="B526" s="582"/>
      <c r="C526" s="582"/>
      <c r="D526" s="582"/>
      <c r="E526" s="582"/>
      <c r="F526" s="582"/>
      <c r="G526" s="582"/>
      <c r="H526" s="582"/>
      <c r="I526" s="582"/>
      <c r="J526" s="582"/>
      <c r="K526" s="582"/>
      <c r="L526" s="582"/>
      <c r="M526" s="582"/>
      <c r="N526" s="582"/>
      <c r="O526" s="582"/>
      <c r="P526" s="582"/>
      <c r="Q526" s="582"/>
      <c r="R526" s="582"/>
      <c r="S526" s="582"/>
      <c r="T526" s="582"/>
      <c r="U526" s="582"/>
      <c r="V526" s="582"/>
      <c r="W526" s="582"/>
      <c r="X526" s="582"/>
      <c r="Y526" s="582"/>
      <c r="Z526" s="582"/>
      <c r="AA526" s="582"/>
      <c r="AB526" s="582"/>
      <c r="AC526" s="582"/>
      <c r="AD526" s="582"/>
      <c r="AE526" s="582"/>
      <c r="AF526" s="582"/>
      <c r="AG526" s="582"/>
      <c r="AH526" s="582"/>
      <c r="AI526" s="582"/>
      <c r="AJ526" s="582"/>
      <c r="AK526" s="582"/>
      <c r="AL526" s="582"/>
      <c r="AM526" s="582"/>
      <c r="AN526" s="582"/>
      <c r="AO526" s="582"/>
      <c r="AP526" s="582"/>
      <c r="AQ526" s="582"/>
      <c r="AR526" s="582"/>
      <c r="AS526" s="582"/>
      <c r="AT526" s="582"/>
      <c r="AU526" s="582"/>
      <c r="AV526" s="582"/>
      <c r="AW526" s="582"/>
      <c r="AX526" s="582"/>
      <c r="AY526" s="582"/>
      <c r="AZ526" s="582"/>
      <c r="BA526" s="582"/>
      <c r="BB526" s="582"/>
      <c r="BC526" s="582"/>
      <c r="BD526" s="582"/>
      <c r="BE526" s="582"/>
      <c r="BF526" s="582"/>
      <c r="BG526" s="582"/>
      <c r="BH526" s="582"/>
      <c r="BI526" s="582"/>
      <c r="BJ526" s="582"/>
      <c r="BK526" s="582"/>
      <c r="BL526" s="582"/>
      <c r="BM526" s="582"/>
      <c r="BN526" s="582"/>
      <c r="BO526" s="582"/>
      <c r="BP526" s="582"/>
      <c r="BQ526" s="710"/>
    </row>
    <row r="527" spans="1:69">
      <c r="A527" s="582"/>
      <c r="B527" s="582"/>
      <c r="C527" s="582"/>
      <c r="D527" s="582"/>
      <c r="E527" s="582"/>
      <c r="F527" s="582"/>
      <c r="G527" s="582"/>
      <c r="H527" s="582"/>
      <c r="I527" s="582"/>
      <c r="J527" s="582"/>
      <c r="K527" s="582"/>
      <c r="L527" s="582"/>
      <c r="M527" s="582"/>
      <c r="N527" s="582"/>
      <c r="O527" s="582"/>
      <c r="P527" s="582"/>
      <c r="Q527" s="582"/>
      <c r="R527" s="582"/>
      <c r="S527" s="582"/>
      <c r="T527" s="582"/>
      <c r="U527" s="582"/>
      <c r="V527" s="582"/>
      <c r="W527" s="582"/>
      <c r="X527" s="582"/>
      <c r="Y527" s="582"/>
      <c r="Z527" s="582"/>
      <c r="AA527" s="582"/>
      <c r="AB527" s="582"/>
      <c r="AC527" s="582"/>
      <c r="AD527" s="582"/>
      <c r="AE527" s="582"/>
      <c r="AF527" s="582"/>
      <c r="AG527" s="582"/>
      <c r="AH527" s="582"/>
      <c r="AI527" s="582"/>
      <c r="AJ527" s="582"/>
      <c r="AK527" s="582"/>
      <c r="AL527" s="582"/>
      <c r="AM527" s="582"/>
      <c r="AN527" s="582"/>
      <c r="AO527" s="582"/>
      <c r="AP527" s="582"/>
      <c r="AQ527" s="582"/>
      <c r="AR527" s="582"/>
      <c r="AS527" s="582"/>
      <c r="AT527" s="582"/>
      <c r="AU527" s="582"/>
      <c r="AV527" s="582"/>
      <c r="AW527" s="582"/>
      <c r="AX527" s="582"/>
      <c r="AY527" s="582"/>
      <c r="AZ527" s="582"/>
      <c r="BA527" s="582"/>
      <c r="BB527" s="582"/>
      <c r="BC527" s="582"/>
      <c r="BD527" s="582"/>
      <c r="BE527" s="582"/>
      <c r="BF527" s="582"/>
      <c r="BG527" s="582"/>
      <c r="BH527" s="582"/>
      <c r="BI527" s="582"/>
      <c r="BJ527" s="582"/>
      <c r="BK527" s="582"/>
      <c r="BL527" s="582"/>
      <c r="BM527" s="582"/>
      <c r="BN527" s="582"/>
      <c r="BO527" s="582"/>
      <c r="BP527" s="582"/>
      <c r="BQ527" s="710"/>
    </row>
    <row r="528" spans="1:69">
      <c r="A528" s="582"/>
      <c r="B528" s="582"/>
      <c r="C528" s="582"/>
      <c r="D528" s="582"/>
      <c r="E528" s="582"/>
      <c r="F528" s="582"/>
      <c r="G528" s="582"/>
      <c r="H528" s="582"/>
      <c r="I528" s="582"/>
      <c r="J528" s="582"/>
      <c r="K528" s="582"/>
      <c r="L528" s="582"/>
      <c r="M528" s="582"/>
      <c r="N528" s="582"/>
      <c r="O528" s="582"/>
      <c r="P528" s="582"/>
      <c r="Q528" s="582"/>
      <c r="R528" s="582"/>
      <c r="S528" s="582"/>
      <c r="T528" s="582"/>
      <c r="U528" s="582"/>
      <c r="V528" s="582"/>
      <c r="W528" s="582"/>
      <c r="X528" s="582"/>
      <c r="Y528" s="582"/>
      <c r="Z528" s="582"/>
      <c r="AA528" s="582"/>
      <c r="AB528" s="582"/>
      <c r="AC528" s="582"/>
      <c r="AD528" s="582"/>
      <c r="AE528" s="582"/>
      <c r="AF528" s="582"/>
      <c r="AG528" s="582"/>
      <c r="AH528" s="582"/>
      <c r="AI528" s="582"/>
      <c r="AJ528" s="582"/>
      <c r="AK528" s="582"/>
      <c r="AL528" s="582"/>
      <c r="AM528" s="582"/>
      <c r="AN528" s="582"/>
      <c r="AO528" s="582"/>
      <c r="AP528" s="582"/>
      <c r="AQ528" s="582"/>
      <c r="AR528" s="582"/>
      <c r="AS528" s="582"/>
      <c r="AT528" s="582"/>
      <c r="AU528" s="582"/>
      <c r="AV528" s="582"/>
      <c r="AW528" s="582"/>
      <c r="AX528" s="582"/>
      <c r="AY528" s="582"/>
      <c r="AZ528" s="582"/>
      <c r="BA528" s="582"/>
      <c r="BB528" s="582"/>
      <c r="BC528" s="582"/>
      <c r="BD528" s="582"/>
      <c r="BE528" s="582"/>
      <c r="BF528" s="582"/>
      <c r="BG528" s="582"/>
      <c r="BH528" s="582"/>
      <c r="BI528" s="582"/>
      <c r="BJ528" s="582"/>
      <c r="BK528" s="582"/>
      <c r="BL528" s="582"/>
      <c r="BM528" s="582"/>
      <c r="BN528" s="582"/>
      <c r="BO528" s="582"/>
      <c r="BP528" s="582"/>
      <c r="BQ528" s="710"/>
    </row>
    <row r="529" spans="1:69">
      <c r="A529" s="582"/>
      <c r="B529" s="582"/>
      <c r="C529" s="582"/>
      <c r="D529" s="582"/>
      <c r="E529" s="582"/>
      <c r="F529" s="582"/>
      <c r="G529" s="582"/>
      <c r="H529" s="582"/>
      <c r="I529" s="582"/>
      <c r="J529" s="582"/>
      <c r="K529" s="582"/>
      <c r="L529" s="582"/>
      <c r="M529" s="582"/>
      <c r="N529" s="582"/>
      <c r="O529" s="582"/>
      <c r="P529" s="582"/>
      <c r="Q529" s="582"/>
      <c r="R529" s="582"/>
      <c r="S529" s="582"/>
      <c r="T529" s="582"/>
      <c r="U529" s="582"/>
      <c r="V529" s="582"/>
      <c r="W529" s="582"/>
      <c r="X529" s="582"/>
      <c r="Y529" s="582"/>
      <c r="Z529" s="582"/>
      <c r="AA529" s="582"/>
      <c r="AB529" s="582"/>
      <c r="AC529" s="582"/>
      <c r="AD529" s="582"/>
      <c r="AE529" s="582"/>
      <c r="AF529" s="582"/>
      <c r="AG529" s="582"/>
      <c r="AH529" s="582"/>
      <c r="AI529" s="582"/>
      <c r="AJ529" s="582"/>
      <c r="AK529" s="582"/>
      <c r="AL529" s="582"/>
      <c r="AM529" s="582"/>
      <c r="AN529" s="582"/>
      <c r="AO529" s="582"/>
      <c r="AP529" s="582"/>
      <c r="AQ529" s="582"/>
      <c r="AR529" s="582"/>
      <c r="AS529" s="582"/>
      <c r="AT529" s="582"/>
      <c r="AU529" s="582"/>
      <c r="AV529" s="582"/>
      <c r="AW529" s="582"/>
      <c r="AX529" s="582"/>
      <c r="AY529" s="582"/>
      <c r="AZ529" s="582"/>
      <c r="BA529" s="582"/>
      <c r="BB529" s="582"/>
      <c r="BC529" s="582"/>
      <c r="BD529" s="582"/>
      <c r="BE529" s="582"/>
      <c r="BF529" s="582"/>
      <c r="BG529" s="582"/>
      <c r="BH529" s="582"/>
      <c r="BI529" s="582"/>
      <c r="BJ529" s="582"/>
      <c r="BK529" s="582"/>
      <c r="BL529" s="582"/>
      <c r="BM529" s="582"/>
      <c r="BN529" s="582"/>
      <c r="BO529" s="582"/>
      <c r="BP529" s="582"/>
      <c r="BQ529" s="710"/>
    </row>
    <row r="530" spans="1:69">
      <c r="A530" s="582"/>
      <c r="B530" s="582"/>
      <c r="C530" s="582"/>
      <c r="D530" s="582"/>
      <c r="E530" s="582"/>
      <c r="F530" s="582"/>
      <c r="G530" s="582"/>
      <c r="H530" s="582"/>
      <c r="I530" s="582"/>
      <c r="J530" s="582"/>
      <c r="K530" s="582"/>
      <c r="L530" s="582"/>
      <c r="M530" s="582"/>
      <c r="N530" s="582"/>
      <c r="O530" s="582"/>
      <c r="P530" s="582"/>
      <c r="Q530" s="582"/>
      <c r="R530" s="582"/>
      <c r="S530" s="582"/>
      <c r="T530" s="582"/>
      <c r="U530" s="582"/>
      <c r="V530" s="582"/>
      <c r="W530" s="582"/>
      <c r="X530" s="582"/>
      <c r="Y530" s="582"/>
      <c r="Z530" s="582"/>
      <c r="AA530" s="582"/>
      <c r="AB530" s="582"/>
      <c r="AC530" s="582"/>
      <c r="AD530" s="582"/>
      <c r="AE530" s="582"/>
      <c r="AF530" s="582"/>
      <c r="AG530" s="582"/>
      <c r="AH530" s="582"/>
      <c r="AI530" s="582"/>
      <c r="AJ530" s="582"/>
      <c r="AK530" s="582"/>
      <c r="AL530" s="582"/>
      <c r="AM530" s="582"/>
      <c r="AN530" s="582"/>
      <c r="AO530" s="582"/>
      <c r="AP530" s="582"/>
      <c r="AQ530" s="582"/>
      <c r="AR530" s="582"/>
      <c r="AS530" s="582"/>
      <c r="AT530" s="582"/>
      <c r="AU530" s="582"/>
      <c r="AV530" s="582"/>
      <c r="AW530" s="582"/>
      <c r="AX530" s="582"/>
      <c r="AY530" s="582"/>
      <c r="AZ530" s="582"/>
      <c r="BA530" s="582"/>
      <c r="BB530" s="582"/>
      <c r="BC530" s="582"/>
      <c r="BD530" s="582"/>
      <c r="BE530" s="582"/>
      <c r="BF530" s="582"/>
      <c r="BG530" s="582"/>
      <c r="BH530" s="582"/>
      <c r="BI530" s="582"/>
      <c r="BJ530" s="582"/>
      <c r="BK530" s="582"/>
      <c r="BL530" s="582"/>
      <c r="BM530" s="582"/>
      <c r="BN530" s="582"/>
      <c r="BO530" s="582"/>
      <c r="BP530" s="582"/>
      <c r="BQ530" s="710"/>
    </row>
    <row r="531" spans="1:69">
      <c r="A531" s="582"/>
      <c r="B531" s="582"/>
      <c r="C531" s="582"/>
      <c r="D531" s="582"/>
      <c r="E531" s="582"/>
      <c r="F531" s="582"/>
      <c r="G531" s="582"/>
      <c r="H531" s="582"/>
      <c r="I531" s="582"/>
      <c r="J531" s="582"/>
      <c r="K531" s="582"/>
      <c r="L531" s="582"/>
      <c r="M531" s="582"/>
      <c r="N531" s="582"/>
      <c r="O531" s="582"/>
      <c r="P531" s="582"/>
      <c r="Q531" s="582"/>
      <c r="R531" s="582"/>
      <c r="S531" s="582"/>
      <c r="T531" s="582"/>
      <c r="U531" s="582"/>
      <c r="V531" s="582"/>
      <c r="W531" s="582"/>
      <c r="X531" s="582"/>
      <c r="Y531" s="582"/>
      <c r="Z531" s="582"/>
      <c r="AA531" s="582"/>
      <c r="AB531" s="582"/>
      <c r="AC531" s="582"/>
      <c r="AD531" s="582"/>
      <c r="AE531" s="582"/>
      <c r="AF531" s="582"/>
      <c r="AG531" s="582"/>
      <c r="AH531" s="582"/>
      <c r="AI531" s="582"/>
      <c r="AJ531" s="582"/>
      <c r="AK531" s="582"/>
      <c r="AL531" s="582"/>
      <c r="AM531" s="582"/>
      <c r="AN531" s="582"/>
      <c r="AO531" s="582"/>
      <c r="AP531" s="582"/>
      <c r="AQ531" s="582"/>
      <c r="AR531" s="582"/>
      <c r="AS531" s="582"/>
      <c r="AT531" s="582"/>
      <c r="AU531" s="582"/>
      <c r="AV531" s="582"/>
      <c r="AW531" s="582"/>
      <c r="AX531" s="582"/>
      <c r="AY531" s="582"/>
      <c r="AZ531" s="582"/>
      <c r="BA531" s="582"/>
      <c r="BB531" s="582"/>
      <c r="BC531" s="582"/>
      <c r="BD531" s="582"/>
      <c r="BE531" s="582"/>
      <c r="BF531" s="582"/>
      <c r="BG531" s="582"/>
      <c r="BH531" s="582"/>
      <c r="BI531" s="582"/>
      <c r="BJ531" s="582"/>
      <c r="BK531" s="582"/>
      <c r="BL531" s="582"/>
      <c r="BM531" s="582"/>
      <c r="BN531" s="582"/>
      <c r="BO531" s="582"/>
      <c r="BP531" s="582"/>
      <c r="BQ531" s="710"/>
    </row>
    <row r="532" spans="1:69">
      <c r="A532" s="582"/>
      <c r="B532" s="582"/>
      <c r="C532" s="582"/>
      <c r="D532" s="582"/>
      <c r="E532" s="582"/>
      <c r="F532" s="582"/>
      <c r="G532" s="582"/>
      <c r="H532" s="582"/>
      <c r="I532" s="582"/>
      <c r="J532" s="582"/>
      <c r="K532" s="582"/>
      <c r="L532" s="582"/>
      <c r="M532" s="582"/>
      <c r="N532" s="582"/>
      <c r="O532" s="582"/>
      <c r="P532" s="582"/>
      <c r="Q532" s="582"/>
      <c r="R532" s="582"/>
      <c r="S532" s="582"/>
      <c r="T532" s="582"/>
      <c r="U532" s="582"/>
      <c r="V532" s="582"/>
      <c r="W532" s="582"/>
      <c r="X532" s="582"/>
      <c r="Y532" s="582"/>
      <c r="Z532" s="582"/>
      <c r="AA532" s="582"/>
      <c r="AB532" s="582"/>
      <c r="AC532" s="582"/>
      <c r="AD532" s="582"/>
      <c r="AE532" s="582"/>
      <c r="AF532" s="582"/>
      <c r="AG532" s="582"/>
      <c r="AH532" s="582"/>
      <c r="AI532" s="582"/>
      <c r="AJ532" s="582"/>
      <c r="AK532" s="582"/>
      <c r="AL532" s="582"/>
      <c r="AM532" s="582"/>
      <c r="AN532" s="582"/>
      <c r="AO532" s="582"/>
      <c r="AP532" s="582"/>
      <c r="AQ532" s="582"/>
      <c r="AR532" s="582"/>
      <c r="AS532" s="582"/>
      <c r="AT532" s="582"/>
      <c r="AU532" s="582"/>
      <c r="AV532" s="582"/>
      <c r="AW532" s="582"/>
      <c r="AX532" s="582"/>
      <c r="AY532" s="582"/>
      <c r="AZ532" s="582"/>
      <c r="BA532" s="582"/>
      <c r="BB532" s="582"/>
      <c r="BC532" s="582"/>
      <c r="BD532" s="582"/>
      <c r="BE532" s="582"/>
      <c r="BF532" s="582"/>
      <c r="BG532" s="582"/>
      <c r="BH532" s="582"/>
      <c r="BI532" s="582"/>
      <c r="BJ532" s="582"/>
      <c r="BK532" s="582"/>
      <c r="BL532" s="582"/>
      <c r="BM532" s="582"/>
      <c r="BN532" s="582"/>
      <c r="BO532" s="582"/>
      <c r="BP532" s="582"/>
      <c r="BQ532" s="710"/>
    </row>
    <row r="533" spans="1:69">
      <c r="A533" s="582"/>
      <c r="B533" s="582"/>
      <c r="C533" s="582"/>
      <c r="D533" s="582"/>
      <c r="E533" s="582"/>
      <c r="F533" s="582"/>
      <c r="G533" s="582"/>
      <c r="H533" s="582"/>
      <c r="I533" s="582"/>
      <c r="J533" s="582"/>
      <c r="K533" s="582"/>
      <c r="L533" s="582"/>
      <c r="M533" s="582"/>
      <c r="N533" s="582"/>
      <c r="O533" s="582"/>
      <c r="P533" s="582"/>
      <c r="Q533" s="582"/>
      <c r="R533" s="582"/>
      <c r="S533" s="582"/>
      <c r="T533" s="582"/>
      <c r="U533" s="582"/>
      <c r="V533" s="582"/>
      <c r="W533" s="582"/>
      <c r="X533" s="582"/>
      <c r="Y533" s="582"/>
      <c r="Z533" s="582"/>
      <c r="AA533" s="582"/>
      <c r="AB533" s="582"/>
      <c r="AC533" s="582"/>
      <c r="AD533" s="582"/>
      <c r="AE533" s="582"/>
      <c r="AF533" s="582"/>
      <c r="AG533" s="582"/>
      <c r="AH533" s="582"/>
      <c r="AI533" s="582"/>
      <c r="AJ533" s="582"/>
      <c r="AK533" s="582"/>
      <c r="AL533" s="582"/>
      <c r="AM533" s="582"/>
      <c r="AN533" s="582"/>
      <c r="AO533" s="582"/>
      <c r="AP533" s="582"/>
      <c r="AQ533" s="582"/>
      <c r="AR533" s="582"/>
      <c r="AS533" s="582"/>
      <c r="AT533" s="582"/>
      <c r="AU533" s="582"/>
      <c r="AV533" s="582"/>
      <c r="AW533" s="582"/>
      <c r="AX533" s="582"/>
      <c r="AY533" s="582"/>
      <c r="AZ533" s="582"/>
      <c r="BA533" s="582"/>
      <c r="BB533" s="582"/>
      <c r="BC533" s="582"/>
      <c r="BD533" s="582"/>
      <c r="BE533" s="582"/>
      <c r="BF533" s="582"/>
      <c r="BG533" s="582"/>
      <c r="BH533" s="582"/>
      <c r="BI533" s="582"/>
      <c r="BJ533" s="582"/>
      <c r="BK533" s="582"/>
      <c r="BL533" s="582"/>
      <c r="BM533" s="582"/>
      <c r="BN533" s="582"/>
      <c r="BO533" s="582"/>
      <c r="BP533" s="582"/>
      <c r="BQ533" s="710"/>
    </row>
    <row r="534" spans="1:69">
      <c r="A534" s="582"/>
      <c r="B534" s="582"/>
      <c r="C534" s="582"/>
      <c r="D534" s="582"/>
      <c r="E534" s="582"/>
      <c r="F534" s="582"/>
      <c r="G534" s="582"/>
      <c r="H534" s="582"/>
      <c r="I534" s="582"/>
      <c r="J534" s="582"/>
      <c r="K534" s="582"/>
      <c r="L534" s="582"/>
      <c r="M534" s="582"/>
      <c r="N534" s="582"/>
      <c r="O534" s="582"/>
      <c r="P534" s="582"/>
      <c r="Q534" s="582"/>
      <c r="R534" s="582"/>
      <c r="S534" s="582"/>
      <c r="T534" s="582"/>
      <c r="U534" s="582"/>
      <c r="V534" s="582"/>
      <c r="W534" s="582"/>
      <c r="X534" s="582"/>
      <c r="Y534" s="582"/>
      <c r="Z534" s="582"/>
      <c r="AA534" s="582"/>
      <c r="AB534" s="582"/>
      <c r="AC534" s="582"/>
      <c r="AD534" s="582"/>
      <c r="AE534" s="582"/>
      <c r="AF534" s="582"/>
      <c r="AG534" s="582"/>
      <c r="AH534" s="582"/>
      <c r="AI534" s="582"/>
      <c r="AJ534" s="582"/>
      <c r="AK534" s="582"/>
      <c r="AL534" s="582"/>
      <c r="AM534" s="582"/>
      <c r="AN534" s="582"/>
      <c r="AO534" s="582"/>
      <c r="AP534" s="582"/>
      <c r="AQ534" s="582"/>
      <c r="AR534" s="582"/>
      <c r="AS534" s="582"/>
      <c r="AT534" s="582"/>
      <c r="AU534" s="582"/>
      <c r="AV534" s="582"/>
      <c r="AW534" s="582"/>
      <c r="AX534" s="582"/>
      <c r="AY534" s="582"/>
      <c r="AZ534" s="582"/>
      <c r="BA534" s="582"/>
      <c r="BB534" s="582"/>
      <c r="BC534" s="582"/>
      <c r="BD534" s="582"/>
      <c r="BE534" s="582"/>
      <c r="BF534" s="582"/>
      <c r="BG534" s="582"/>
      <c r="BH534" s="582"/>
      <c r="BI534" s="582"/>
      <c r="BJ534" s="582"/>
      <c r="BK534" s="582"/>
      <c r="BL534" s="582"/>
      <c r="BM534" s="582"/>
      <c r="BN534" s="582"/>
      <c r="BO534" s="582"/>
      <c r="BP534" s="582"/>
      <c r="BQ534" s="710"/>
    </row>
    <row r="535" spans="1:69">
      <c r="A535" s="582"/>
      <c r="B535" s="582"/>
      <c r="C535" s="582"/>
      <c r="D535" s="582"/>
      <c r="E535" s="582"/>
      <c r="F535" s="582"/>
      <c r="G535" s="582"/>
      <c r="H535" s="582"/>
      <c r="I535" s="582"/>
      <c r="J535" s="582"/>
      <c r="K535" s="582"/>
      <c r="L535" s="582"/>
      <c r="M535" s="582"/>
      <c r="N535" s="582"/>
      <c r="O535" s="582"/>
      <c r="P535" s="582"/>
      <c r="Q535" s="582"/>
      <c r="R535" s="582"/>
      <c r="S535" s="582"/>
      <c r="T535" s="582"/>
      <c r="U535" s="582"/>
      <c r="V535" s="582"/>
      <c r="W535" s="582"/>
      <c r="X535" s="582"/>
      <c r="Y535" s="582"/>
      <c r="Z535" s="582"/>
      <c r="AA535" s="582"/>
      <c r="AB535" s="582"/>
      <c r="AC535" s="582"/>
      <c r="AD535" s="582"/>
      <c r="AE535" s="582"/>
      <c r="AF535" s="582"/>
      <c r="AG535" s="582"/>
      <c r="AH535" s="582"/>
      <c r="AI535" s="582"/>
      <c r="AJ535" s="582"/>
      <c r="AK535" s="582"/>
      <c r="AL535" s="582"/>
      <c r="AM535" s="582"/>
      <c r="AN535" s="582"/>
      <c r="AO535" s="582"/>
      <c r="AP535" s="582"/>
      <c r="AQ535" s="582"/>
      <c r="AR535" s="582"/>
      <c r="AS535" s="582"/>
      <c r="AT535" s="582"/>
      <c r="AU535" s="582"/>
      <c r="AV535" s="582"/>
      <c r="AW535" s="582"/>
      <c r="AX535" s="582"/>
      <c r="AY535" s="582"/>
      <c r="AZ535" s="582"/>
      <c r="BA535" s="582"/>
      <c r="BB535" s="582"/>
      <c r="BC535" s="582"/>
      <c r="BD535" s="582"/>
      <c r="BE535" s="582"/>
      <c r="BF535" s="582"/>
      <c r="BG535" s="582"/>
      <c r="BH535" s="582"/>
      <c r="BI535" s="582"/>
      <c r="BJ535" s="582"/>
      <c r="BK535" s="582"/>
      <c r="BL535" s="582"/>
      <c r="BM535" s="582"/>
      <c r="BN535" s="582"/>
      <c r="BO535" s="582"/>
      <c r="BP535" s="582"/>
      <c r="BQ535" s="710"/>
    </row>
    <row r="536" spans="1:69">
      <c r="A536" s="582"/>
      <c r="B536" s="582"/>
      <c r="C536" s="582"/>
      <c r="D536" s="582"/>
      <c r="E536" s="582"/>
      <c r="F536" s="582"/>
      <c r="G536" s="582"/>
      <c r="H536" s="582"/>
      <c r="I536" s="582"/>
      <c r="J536" s="582"/>
      <c r="K536" s="582"/>
      <c r="L536" s="582"/>
      <c r="M536" s="582"/>
      <c r="N536" s="582"/>
      <c r="O536" s="582"/>
      <c r="P536" s="582"/>
      <c r="Q536" s="582"/>
      <c r="R536" s="582"/>
      <c r="S536" s="582"/>
      <c r="T536" s="582"/>
      <c r="U536" s="582"/>
      <c r="V536" s="582"/>
      <c r="W536" s="582"/>
      <c r="X536" s="582"/>
      <c r="Y536" s="582"/>
      <c r="Z536" s="582"/>
      <c r="AA536" s="582"/>
      <c r="AB536" s="582"/>
      <c r="AC536" s="582"/>
      <c r="AD536" s="582"/>
      <c r="AE536" s="582"/>
      <c r="AF536" s="582"/>
      <c r="AG536" s="582"/>
      <c r="AH536" s="582"/>
      <c r="AI536" s="582"/>
      <c r="AJ536" s="582"/>
      <c r="AK536" s="582"/>
      <c r="AL536" s="582"/>
      <c r="AM536" s="582"/>
      <c r="AN536" s="582"/>
      <c r="AO536" s="582"/>
      <c r="AP536" s="582"/>
      <c r="AQ536" s="582"/>
      <c r="AR536" s="582"/>
      <c r="AS536" s="582"/>
      <c r="AT536" s="582"/>
      <c r="AU536" s="582"/>
      <c r="AV536" s="582"/>
      <c r="AW536" s="582"/>
      <c r="AX536" s="582"/>
      <c r="AY536" s="582"/>
      <c r="AZ536" s="582"/>
      <c r="BA536" s="582"/>
      <c r="BB536" s="582"/>
      <c r="BC536" s="582"/>
      <c r="BD536" s="582"/>
      <c r="BE536" s="582"/>
      <c r="BF536" s="582"/>
      <c r="BG536" s="582"/>
      <c r="BH536" s="582"/>
      <c r="BI536" s="582"/>
      <c r="BJ536" s="582"/>
      <c r="BK536" s="582"/>
      <c r="BL536" s="582"/>
      <c r="BM536" s="582"/>
      <c r="BN536" s="582"/>
      <c r="BO536" s="582"/>
      <c r="BP536" s="582"/>
      <c r="BQ536" s="710"/>
    </row>
    <row r="537" spans="1:69">
      <c r="A537" s="582"/>
      <c r="B537" s="582"/>
      <c r="C537" s="582"/>
      <c r="D537" s="582"/>
      <c r="E537" s="582"/>
      <c r="F537" s="582"/>
      <c r="G537" s="582"/>
      <c r="H537" s="582"/>
      <c r="I537" s="582"/>
      <c r="J537" s="582"/>
      <c r="K537" s="582"/>
      <c r="L537" s="582"/>
      <c r="M537" s="582"/>
      <c r="N537" s="582"/>
      <c r="O537" s="582"/>
      <c r="P537" s="582"/>
      <c r="Q537" s="582"/>
      <c r="R537" s="582"/>
      <c r="S537" s="582"/>
      <c r="T537" s="582"/>
      <c r="U537" s="582"/>
      <c r="V537" s="582"/>
      <c r="W537" s="582"/>
      <c r="X537" s="582"/>
      <c r="Y537" s="582"/>
      <c r="Z537" s="582"/>
      <c r="AA537" s="582"/>
      <c r="AB537" s="582"/>
      <c r="AC537" s="582"/>
      <c r="AD537" s="582"/>
      <c r="AE537" s="582"/>
      <c r="AF537" s="582"/>
      <c r="AG537" s="582"/>
      <c r="AH537" s="582"/>
      <c r="AI537" s="582"/>
      <c r="AJ537" s="582"/>
      <c r="AK537" s="582"/>
      <c r="AL537" s="582"/>
      <c r="AM537" s="582"/>
      <c r="AN537" s="582"/>
      <c r="AO537" s="582"/>
      <c r="AP537" s="582"/>
      <c r="AQ537" s="582"/>
      <c r="AR537" s="582"/>
      <c r="AS537" s="582"/>
      <c r="AT537" s="582"/>
      <c r="AU537" s="582"/>
      <c r="AV537" s="582"/>
      <c r="AW537" s="582"/>
      <c r="AX537" s="582"/>
      <c r="AY537" s="582"/>
      <c r="AZ537" s="582"/>
      <c r="BA537" s="582"/>
      <c r="BB537" s="582"/>
      <c r="BC537" s="582"/>
      <c r="BD537" s="582"/>
      <c r="BE537" s="582"/>
      <c r="BF537" s="582"/>
      <c r="BG537" s="582"/>
      <c r="BH537" s="582"/>
      <c r="BI537" s="582"/>
      <c r="BJ537" s="582"/>
      <c r="BK537" s="582"/>
      <c r="BL537" s="582"/>
      <c r="BM537" s="582"/>
      <c r="BN537" s="582"/>
      <c r="BO537" s="582"/>
      <c r="BP537" s="582"/>
      <c r="BQ537" s="710"/>
    </row>
    <row r="538" spans="1:69">
      <c r="A538" s="582"/>
      <c r="B538" s="582"/>
      <c r="C538" s="582"/>
      <c r="D538" s="582"/>
      <c r="E538" s="582"/>
      <c r="F538" s="582"/>
      <c r="G538" s="582"/>
      <c r="H538" s="582"/>
      <c r="I538" s="582"/>
      <c r="J538" s="582"/>
      <c r="K538" s="582"/>
      <c r="L538" s="582"/>
      <c r="M538" s="582"/>
      <c r="N538" s="582"/>
      <c r="O538" s="582"/>
      <c r="P538" s="582"/>
      <c r="Q538" s="582"/>
      <c r="R538" s="582"/>
      <c r="S538" s="582"/>
      <c r="T538" s="582"/>
      <c r="U538" s="582"/>
      <c r="V538" s="582"/>
      <c r="W538" s="582"/>
      <c r="X538" s="582"/>
      <c r="Y538" s="582"/>
      <c r="Z538" s="582"/>
      <c r="AA538" s="582"/>
      <c r="AB538" s="582"/>
      <c r="AC538" s="582"/>
      <c r="AD538" s="582"/>
      <c r="AE538" s="582"/>
      <c r="AF538" s="582"/>
      <c r="AG538" s="582"/>
      <c r="AH538" s="582"/>
      <c r="AI538" s="582"/>
      <c r="AJ538" s="582"/>
      <c r="AK538" s="582"/>
      <c r="AL538" s="582"/>
      <c r="AM538" s="582"/>
      <c r="AN538" s="582"/>
      <c r="AO538" s="582"/>
      <c r="AP538" s="582"/>
      <c r="AQ538" s="582"/>
      <c r="AR538" s="582"/>
      <c r="AS538" s="582"/>
      <c r="AT538" s="582"/>
      <c r="AU538" s="582"/>
      <c r="AV538" s="582"/>
      <c r="AW538" s="582"/>
      <c r="AX538" s="582"/>
      <c r="AY538" s="582"/>
      <c r="AZ538" s="582"/>
      <c r="BA538" s="582"/>
      <c r="BB538" s="582"/>
      <c r="BC538" s="582"/>
      <c r="BD538" s="582"/>
      <c r="BE538" s="582"/>
      <c r="BF538" s="582"/>
      <c r="BG538" s="582"/>
      <c r="BH538" s="582"/>
      <c r="BI538" s="582"/>
      <c r="BJ538" s="582"/>
      <c r="BK538" s="582"/>
      <c r="BL538" s="582"/>
      <c r="BM538" s="582"/>
      <c r="BN538" s="582"/>
      <c r="BO538" s="582"/>
      <c r="BP538" s="582"/>
      <c r="BQ538" s="710"/>
    </row>
    <row r="539" spans="1:69">
      <c r="A539" s="582"/>
      <c r="B539" s="582"/>
      <c r="C539" s="582"/>
      <c r="D539" s="582"/>
      <c r="E539" s="582"/>
      <c r="F539" s="582"/>
      <c r="G539" s="582"/>
      <c r="H539" s="582"/>
      <c r="I539" s="582"/>
      <c r="J539" s="582"/>
      <c r="K539" s="582"/>
      <c r="L539" s="582"/>
      <c r="M539" s="582"/>
      <c r="N539" s="582"/>
      <c r="O539" s="582"/>
      <c r="P539" s="582"/>
      <c r="Q539" s="582"/>
      <c r="R539" s="582"/>
      <c r="S539" s="582"/>
      <c r="T539" s="582"/>
      <c r="U539" s="582"/>
      <c r="V539" s="582"/>
      <c r="W539" s="582"/>
      <c r="X539" s="582"/>
      <c r="Y539" s="582"/>
      <c r="Z539" s="582"/>
      <c r="AA539" s="582"/>
      <c r="AB539" s="582"/>
      <c r="AC539" s="582"/>
      <c r="AD539" s="582"/>
      <c r="AE539" s="582"/>
      <c r="AF539" s="582"/>
      <c r="AG539" s="582"/>
      <c r="AH539" s="582"/>
      <c r="AI539" s="582"/>
      <c r="AJ539" s="582"/>
      <c r="AK539" s="582"/>
      <c r="AL539" s="582"/>
      <c r="AM539" s="582"/>
      <c r="AN539" s="582"/>
      <c r="AO539" s="582"/>
      <c r="AP539" s="582"/>
      <c r="AQ539" s="582"/>
      <c r="AR539" s="582"/>
      <c r="AS539" s="582"/>
      <c r="AT539" s="582"/>
      <c r="AU539" s="582"/>
      <c r="AV539" s="582"/>
      <c r="AW539" s="582"/>
      <c r="AX539" s="582"/>
      <c r="AY539" s="582"/>
      <c r="AZ539" s="582"/>
      <c r="BA539" s="582"/>
      <c r="BB539" s="582"/>
      <c r="BC539" s="582"/>
      <c r="BD539" s="582"/>
      <c r="BE539" s="582"/>
      <c r="BF539" s="582"/>
      <c r="BG539" s="582"/>
      <c r="BH539" s="582"/>
      <c r="BI539" s="582"/>
      <c r="BJ539" s="582"/>
      <c r="BK539" s="582"/>
      <c r="BL539" s="582"/>
      <c r="BM539" s="582"/>
      <c r="BN539" s="582"/>
      <c r="BO539" s="582"/>
      <c r="BP539" s="582"/>
      <c r="BQ539" s="710"/>
    </row>
    <row r="540" spans="1:69">
      <c r="A540" s="582"/>
      <c r="B540" s="582"/>
      <c r="C540" s="582"/>
      <c r="D540" s="582"/>
      <c r="E540" s="582"/>
      <c r="F540" s="582"/>
      <c r="G540" s="582"/>
      <c r="H540" s="582"/>
      <c r="I540" s="582"/>
      <c r="J540" s="582"/>
      <c r="K540" s="582"/>
      <c r="L540" s="582"/>
      <c r="M540" s="582"/>
      <c r="N540" s="582"/>
      <c r="O540" s="582"/>
      <c r="P540" s="582"/>
      <c r="Q540" s="582"/>
      <c r="R540" s="582"/>
      <c r="S540" s="582"/>
      <c r="T540" s="582"/>
      <c r="U540" s="582"/>
      <c r="V540" s="582"/>
      <c r="W540" s="582"/>
      <c r="X540" s="582"/>
      <c r="Y540" s="582"/>
      <c r="Z540" s="582"/>
      <c r="AA540" s="582"/>
      <c r="AB540" s="582"/>
      <c r="AC540" s="582"/>
      <c r="AD540" s="582"/>
      <c r="AE540" s="582"/>
      <c r="AF540" s="582"/>
      <c r="AG540" s="582"/>
      <c r="AH540" s="582"/>
      <c r="AI540" s="582"/>
      <c r="AJ540" s="582"/>
      <c r="AK540" s="582"/>
      <c r="AL540" s="582"/>
      <c r="AM540" s="582"/>
      <c r="AN540" s="582"/>
      <c r="AO540" s="582"/>
      <c r="AP540" s="582"/>
      <c r="AQ540" s="582"/>
      <c r="AR540" s="582"/>
      <c r="AS540" s="582"/>
      <c r="AT540" s="582"/>
      <c r="AU540" s="582"/>
      <c r="AV540" s="582"/>
      <c r="AW540" s="582"/>
      <c r="AX540" s="582"/>
      <c r="AY540" s="582"/>
      <c r="AZ540" s="582"/>
      <c r="BA540" s="582"/>
      <c r="BB540" s="582"/>
      <c r="BC540" s="582"/>
      <c r="BD540" s="582"/>
      <c r="BE540" s="582"/>
      <c r="BF540" s="582"/>
      <c r="BG540" s="582"/>
      <c r="BH540" s="582"/>
      <c r="BI540" s="582"/>
      <c r="BJ540" s="582"/>
      <c r="BK540" s="582"/>
      <c r="BL540" s="582"/>
      <c r="BM540" s="582"/>
      <c r="BN540" s="582"/>
      <c r="BO540" s="582"/>
      <c r="BP540" s="582"/>
      <c r="BQ540" s="710"/>
    </row>
    <row r="541" spans="1:69">
      <c r="A541" s="582"/>
      <c r="B541" s="582"/>
      <c r="C541" s="582"/>
      <c r="D541" s="582"/>
      <c r="E541" s="582"/>
      <c r="F541" s="582"/>
      <c r="G541" s="582"/>
      <c r="H541" s="582"/>
      <c r="I541" s="582"/>
      <c r="J541" s="582"/>
      <c r="K541" s="582"/>
      <c r="L541" s="582"/>
      <c r="M541" s="582"/>
      <c r="N541" s="582"/>
      <c r="O541" s="582"/>
      <c r="P541" s="582"/>
      <c r="Q541" s="582"/>
      <c r="R541" s="582"/>
      <c r="S541" s="582"/>
      <c r="T541" s="582"/>
      <c r="U541" s="582"/>
      <c r="V541" s="582"/>
      <c r="W541" s="582"/>
      <c r="X541" s="582"/>
      <c r="Y541" s="582"/>
      <c r="Z541" s="582"/>
      <c r="AA541" s="582"/>
      <c r="AB541" s="582"/>
      <c r="AC541" s="582"/>
      <c r="AD541" s="582"/>
      <c r="AE541" s="582"/>
      <c r="AF541" s="582"/>
      <c r="AG541" s="582"/>
      <c r="AH541" s="582"/>
      <c r="AI541" s="582"/>
      <c r="AJ541" s="582"/>
      <c r="AK541" s="582"/>
      <c r="AL541" s="582"/>
      <c r="AM541" s="582"/>
      <c r="AN541" s="582"/>
      <c r="AO541" s="582"/>
      <c r="AP541" s="582"/>
      <c r="AQ541" s="582"/>
      <c r="AR541" s="582"/>
      <c r="AS541" s="582"/>
      <c r="AT541" s="582"/>
      <c r="AU541" s="582"/>
      <c r="AV541" s="582"/>
      <c r="AW541" s="582"/>
      <c r="AX541" s="582"/>
      <c r="AY541" s="582"/>
      <c r="AZ541" s="582"/>
      <c r="BA541" s="582"/>
      <c r="BB541" s="582"/>
      <c r="BC541" s="582"/>
      <c r="BD541" s="582"/>
      <c r="BE541" s="582"/>
      <c r="BF541" s="582"/>
      <c r="BG541" s="582"/>
      <c r="BH541" s="582"/>
      <c r="BI541" s="582"/>
      <c r="BJ541" s="582"/>
      <c r="BK541" s="582"/>
      <c r="BL541" s="582"/>
      <c r="BM541" s="582"/>
      <c r="BN541" s="582"/>
      <c r="BO541" s="582"/>
      <c r="BP541" s="582"/>
      <c r="BQ541" s="710"/>
    </row>
    <row r="542" spans="1:69">
      <c r="A542" s="582"/>
      <c r="B542" s="582"/>
      <c r="C542" s="582"/>
      <c r="D542" s="582"/>
      <c r="E542" s="582"/>
      <c r="F542" s="582"/>
      <c r="G542" s="582"/>
      <c r="H542" s="582"/>
      <c r="I542" s="582"/>
      <c r="J542" s="582"/>
      <c r="K542" s="582"/>
      <c r="L542" s="582"/>
      <c r="M542" s="582"/>
      <c r="N542" s="582"/>
      <c r="O542" s="582"/>
      <c r="P542" s="582"/>
      <c r="Q542" s="582"/>
      <c r="R542" s="582"/>
      <c r="S542" s="582"/>
      <c r="T542" s="582"/>
      <c r="U542" s="582"/>
      <c r="V542" s="582"/>
      <c r="W542" s="582"/>
      <c r="X542" s="582"/>
      <c r="Y542" s="582"/>
      <c r="Z542" s="582"/>
      <c r="AA542" s="582"/>
      <c r="AB542" s="582"/>
      <c r="AC542" s="582"/>
      <c r="AD542" s="582"/>
      <c r="AE542" s="582"/>
      <c r="AF542" s="582"/>
      <c r="AG542" s="582"/>
      <c r="AH542" s="582"/>
      <c r="AI542" s="582"/>
      <c r="AJ542" s="582"/>
      <c r="AK542" s="582"/>
      <c r="AL542" s="582"/>
      <c r="AM542" s="582"/>
      <c r="AN542" s="582"/>
      <c r="AO542" s="582"/>
      <c r="AP542" s="582"/>
      <c r="AQ542" s="582"/>
      <c r="AR542" s="582"/>
      <c r="AS542" s="582"/>
      <c r="AT542" s="582"/>
      <c r="AU542" s="582"/>
      <c r="AV542" s="582"/>
      <c r="AW542" s="582"/>
      <c r="AX542" s="582"/>
      <c r="AY542" s="582"/>
      <c r="AZ542" s="582"/>
      <c r="BA542" s="582"/>
      <c r="BB542" s="582"/>
      <c r="BC542" s="582"/>
      <c r="BD542" s="582"/>
      <c r="BE542" s="582"/>
      <c r="BF542" s="582"/>
      <c r="BG542" s="582"/>
      <c r="BH542" s="582"/>
      <c r="BI542" s="582"/>
      <c r="BJ542" s="582"/>
      <c r="BK542" s="582"/>
      <c r="BL542" s="582"/>
      <c r="BM542" s="582"/>
      <c r="BN542" s="582"/>
      <c r="BO542" s="582"/>
      <c r="BP542" s="582"/>
      <c r="BQ542" s="710"/>
    </row>
    <row r="543" spans="1:69">
      <c r="A543" s="582"/>
      <c r="B543" s="582"/>
      <c r="C543" s="582"/>
      <c r="D543" s="582"/>
      <c r="E543" s="582"/>
      <c r="F543" s="582"/>
      <c r="G543" s="582"/>
      <c r="H543" s="582"/>
      <c r="I543" s="582"/>
      <c r="J543" s="582"/>
      <c r="K543" s="582"/>
      <c r="L543" s="582"/>
      <c r="M543" s="582"/>
      <c r="N543" s="582"/>
      <c r="O543" s="582"/>
      <c r="P543" s="582"/>
      <c r="Q543" s="582"/>
      <c r="R543" s="582"/>
      <c r="S543" s="582"/>
      <c r="T543" s="582"/>
      <c r="U543" s="582"/>
      <c r="V543" s="582"/>
      <c r="W543" s="582"/>
      <c r="X543" s="582"/>
      <c r="Y543" s="582"/>
      <c r="Z543" s="582"/>
      <c r="AA543" s="582"/>
      <c r="AB543" s="582"/>
      <c r="AC543" s="582"/>
      <c r="AD543" s="582"/>
      <c r="AE543" s="582"/>
      <c r="AF543" s="582"/>
      <c r="AG543" s="582"/>
      <c r="AH543" s="582"/>
      <c r="AI543" s="582"/>
      <c r="AJ543" s="582"/>
      <c r="AK543" s="582"/>
      <c r="AL543" s="582"/>
      <c r="AM543" s="582"/>
      <c r="AN543" s="582"/>
      <c r="AO543" s="582"/>
      <c r="AP543" s="582"/>
      <c r="AQ543" s="582"/>
      <c r="AR543" s="582"/>
      <c r="AS543" s="582"/>
      <c r="AT543" s="582"/>
      <c r="AU543" s="582"/>
      <c r="AV543" s="582"/>
      <c r="AW543" s="582"/>
      <c r="AX543" s="582"/>
      <c r="AY543" s="582"/>
      <c r="AZ543" s="582"/>
      <c r="BA543" s="582"/>
      <c r="BB543" s="582"/>
      <c r="BC543" s="582"/>
      <c r="BD543" s="582"/>
      <c r="BE543" s="582"/>
      <c r="BF543" s="582"/>
      <c r="BG543" s="582"/>
      <c r="BH543" s="582"/>
      <c r="BI543" s="582"/>
      <c r="BJ543" s="582"/>
      <c r="BK543" s="582"/>
      <c r="BL543" s="582"/>
      <c r="BM543" s="582"/>
      <c r="BN543" s="582"/>
      <c r="BO543" s="582"/>
      <c r="BP543" s="582"/>
      <c r="BQ543" s="710"/>
    </row>
    <row r="544" spans="1:69">
      <c r="A544" s="582"/>
      <c r="B544" s="582"/>
      <c r="C544" s="582"/>
      <c r="D544" s="582"/>
      <c r="E544" s="582"/>
      <c r="F544" s="582"/>
      <c r="G544" s="582"/>
      <c r="H544" s="582"/>
      <c r="I544" s="582"/>
      <c r="J544" s="582"/>
      <c r="K544" s="582"/>
      <c r="L544" s="582"/>
      <c r="M544" s="582"/>
      <c r="N544" s="582"/>
      <c r="O544" s="582"/>
      <c r="P544" s="582"/>
      <c r="Q544" s="582"/>
      <c r="R544" s="582"/>
      <c r="S544" s="582"/>
      <c r="T544" s="582"/>
      <c r="U544" s="582"/>
      <c r="V544" s="582"/>
      <c r="W544" s="582"/>
      <c r="X544" s="582"/>
      <c r="Y544" s="582"/>
      <c r="Z544" s="582"/>
      <c r="AA544" s="582"/>
      <c r="AB544" s="582"/>
      <c r="AC544" s="582"/>
      <c r="AD544" s="582"/>
      <c r="AE544" s="582"/>
      <c r="AF544" s="582"/>
      <c r="AG544" s="582"/>
      <c r="AH544" s="582"/>
      <c r="AI544" s="582"/>
      <c r="AJ544" s="582"/>
      <c r="AK544" s="582"/>
      <c r="AL544" s="582"/>
      <c r="AM544" s="582"/>
      <c r="AN544" s="582"/>
      <c r="AO544" s="582"/>
      <c r="AP544" s="582"/>
      <c r="AQ544" s="582"/>
      <c r="AR544" s="582"/>
      <c r="AS544" s="582"/>
      <c r="AT544" s="582"/>
      <c r="AU544" s="582"/>
      <c r="AV544" s="582"/>
      <c r="AW544" s="582"/>
      <c r="AX544" s="582"/>
      <c r="AY544" s="582"/>
      <c r="AZ544" s="582"/>
      <c r="BA544" s="582"/>
      <c r="BB544" s="582"/>
      <c r="BC544" s="582"/>
      <c r="BD544" s="582"/>
      <c r="BE544" s="582"/>
      <c r="BF544" s="582"/>
      <c r="BG544" s="582"/>
      <c r="BH544" s="582"/>
      <c r="BI544" s="582"/>
      <c r="BJ544" s="582"/>
      <c r="BK544" s="582"/>
      <c r="BL544" s="582"/>
      <c r="BM544" s="582"/>
      <c r="BN544" s="582"/>
      <c r="BO544" s="582"/>
      <c r="BP544" s="582"/>
      <c r="BQ544" s="710"/>
    </row>
    <row r="545" spans="1:69">
      <c r="A545" s="582"/>
      <c r="B545" s="582"/>
      <c r="C545" s="582"/>
      <c r="D545" s="582"/>
      <c r="E545" s="582"/>
      <c r="F545" s="582"/>
      <c r="G545" s="582"/>
      <c r="H545" s="582"/>
      <c r="I545" s="582"/>
      <c r="J545" s="582"/>
      <c r="K545" s="582"/>
      <c r="L545" s="582"/>
      <c r="M545" s="582"/>
      <c r="N545" s="582"/>
      <c r="O545" s="582"/>
      <c r="P545" s="582"/>
      <c r="Q545" s="582"/>
      <c r="R545" s="582"/>
      <c r="S545" s="582"/>
      <c r="T545" s="582"/>
      <c r="U545" s="582"/>
      <c r="V545" s="582"/>
      <c r="W545" s="582"/>
      <c r="X545" s="582"/>
      <c r="Y545" s="582"/>
      <c r="Z545" s="582"/>
      <c r="AA545" s="582"/>
      <c r="AB545" s="582"/>
      <c r="AC545" s="582"/>
      <c r="AD545" s="582"/>
      <c r="AE545" s="582"/>
      <c r="AF545" s="582"/>
      <c r="AG545" s="582"/>
      <c r="AH545" s="582"/>
      <c r="AI545" s="582"/>
      <c r="AJ545" s="582"/>
      <c r="AK545" s="582"/>
      <c r="AL545" s="582"/>
      <c r="AM545" s="582"/>
      <c r="AN545" s="582"/>
      <c r="AO545" s="582"/>
      <c r="AP545" s="582"/>
      <c r="AQ545" s="582"/>
      <c r="AR545" s="582"/>
      <c r="AS545" s="582"/>
      <c r="AT545" s="582"/>
      <c r="AU545" s="582"/>
      <c r="AV545" s="582"/>
      <c r="AW545" s="582"/>
      <c r="AX545" s="582"/>
      <c r="AY545" s="582"/>
      <c r="AZ545" s="582"/>
      <c r="BA545" s="582"/>
      <c r="BB545" s="582"/>
      <c r="BC545" s="582"/>
      <c r="BD545" s="582"/>
      <c r="BE545" s="582"/>
      <c r="BF545" s="582"/>
      <c r="BG545" s="582"/>
      <c r="BH545" s="582"/>
      <c r="BI545" s="582"/>
      <c r="BJ545" s="582"/>
      <c r="BK545" s="582"/>
      <c r="BL545" s="582"/>
      <c r="BM545" s="582"/>
      <c r="BN545" s="582"/>
      <c r="BO545" s="582"/>
      <c r="BP545" s="582"/>
      <c r="BQ545" s="710"/>
    </row>
    <row r="546" spans="1:69">
      <c r="A546" s="582"/>
      <c r="B546" s="582"/>
      <c r="C546" s="582"/>
      <c r="D546" s="582"/>
      <c r="E546" s="582"/>
      <c r="F546" s="582"/>
      <c r="G546" s="582"/>
      <c r="H546" s="582"/>
      <c r="I546" s="582"/>
      <c r="J546" s="582"/>
      <c r="K546" s="582"/>
      <c r="L546" s="582"/>
      <c r="M546" s="582"/>
      <c r="N546" s="582"/>
      <c r="O546" s="582"/>
      <c r="P546" s="582"/>
      <c r="Q546" s="582"/>
      <c r="R546" s="582"/>
      <c r="S546" s="582"/>
      <c r="T546" s="582"/>
      <c r="U546" s="582"/>
      <c r="V546" s="582"/>
      <c r="W546" s="582"/>
      <c r="X546" s="582"/>
      <c r="Y546" s="582"/>
      <c r="Z546" s="582"/>
      <c r="AA546" s="582"/>
      <c r="AB546" s="582"/>
      <c r="AC546" s="582"/>
      <c r="AD546" s="582"/>
      <c r="AE546" s="582"/>
      <c r="AF546" s="582"/>
      <c r="AG546" s="582"/>
      <c r="AH546" s="582"/>
      <c r="AI546" s="582"/>
      <c r="AJ546" s="582"/>
      <c r="AK546" s="582"/>
      <c r="AL546" s="582"/>
      <c r="AM546" s="582"/>
      <c r="AN546" s="582"/>
      <c r="AO546" s="582"/>
      <c r="AP546" s="582"/>
      <c r="AQ546" s="582"/>
      <c r="AR546" s="582"/>
      <c r="AS546" s="582"/>
      <c r="AT546" s="582"/>
      <c r="AU546" s="582"/>
      <c r="AV546" s="582"/>
      <c r="AW546" s="582"/>
      <c r="AX546" s="582"/>
      <c r="AY546" s="582"/>
      <c r="AZ546" s="582"/>
      <c r="BA546" s="582"/>
      <c r="BB546" s="582"/>
      <c r="BC546" s="582"/>
      <c r="BD546" s="582"/>
      <c r="BE546" s="582"/>
      <c r="BF546" s="582"/>
      <c r="BG546" s="582"/>
      <c r="BH546" s="582"/>
      <c r="BI546" s="582"/>
      <c r="BJ546" s="582"/>
      <c r="BK546" s="582"/>
      <c r="BL546" s="582"/>
      <c r="BM546" s="582"/>
      <c r="BN546" s="582"/>
      <c r="BO546" s="582"/>
      <c r="BP546" s="582"/>
      <c r="BQ546" s="710"/>
    </row>
    <row r="547" spans="1:69">
      <c r="A547" s="582"/>
      <c r="B547" s="582"/>
      <c r="C547" s="582"/>
      <c r="D547" s="582"/>
      <c r="E547" s="582"/>
      <c r="F547" s="582"/>
      <c r="G547" s="582"/>
      <c r="H547" s="582"/>
      <c r="I547" s="582"/>
      <c r="J547" s="582"/>
      <c r="K547" s="582"/>
      <c r="L547" s="582"/>
      <c r="M547" s="582"/>
      <c r="N547" s="582"/>
      <c r="O547" s="582"/>
      <c r="P547" s="582"/>
      <c r="Q547" s="582"/>
      <c r="R547" s="582"/>
      <c r="S547" s="582"/>
      <c r="T547" s="582"/>
      <c r="U547" s="582"/>
      <c r="V547" s="582"/>
      <c r="W547" s="582"/>
      <c r="X547" s="582"/>
      <c r="Y547" s="582"/>
      <c r="Z547" s="582"/>
      <c r="AA547" s="582"/>
      <c r="AB547" s="582"/>
      <c r="AC547" s="582"/>
      <c r="AD547" s="582"/>
      <c r="AE547" s="582"/>
      <c r="AF547" s="582"/>
      <c r="AG547" s="582"/>
      <c r="AH547" s="582"/>
      <c r="AI547" s="582"/>
      <c r="AJ547" s="582"/>
      <c r="AK547" s="582"/>
      <c r="AL547" s="582"/>
      <c r="AM547" s="582"/>
      <c r="AN547" s="582"/>
      <c r="AO547" s="582"/>
      <c r="AP547" s="582"/>
      <c r="AQ547" s="582"/>
      <c r="AR547" s="582"/>
      <c r="AS547" s="582"/>
      <c r="AT547" s="582"/>
      <c r="AU547" s="582"/>
      <c r="AV547" s="582"/>
      <c r="AW547" s="582"/>
      <c r="AX547" s="582"/>
      <c r="AY547" s="582"/>
      <c r="AZ547" s="582"/>
      <c r="BA547" s="582"/>
      <c r="BB547" s="582"/>
      <c r="BC547" s="582"/>
      <c r="BD547" s="582"/>
      <c r="BE547" s="582"/>
      <c r="BF547" s="582"/>
      <c r="BG547" s="582"/>
      <c r="BH547" s="582"/>
      <c r="BI547" s="582"/>
      <c r="BJ547" s="582"/>
      <c r="BK547" s="582"/>
      <c r="BL547" s="582"/>
      <c r="BM547" s="582"/>
      <c r="BN547" s="582"/>
      <c r="BO547" s="582"/>
      <c r="BP547" s="582"/>
      <c r="BQ547" s="710"/>
    </row>
    <row r="548" spans="1:69">
      <c r="A548" s="582"/>
      <c r="B548" s="582"/>
      <c r="C548" s="582"/>
      <c r="D548" s="582"/>
      <c r="E548" s="582"/>
      <c r="F548" s="582"/>
      <c r="G548" s="582"/>
      <c r="H548" s="582"/>
      <c r="I548" s="582"/>
      <c r="J548" s="582"/>
      <c r="K548" s="582"/>
      <c r="L548" s="582"/>
      <c r="M548" s="582"/>
      <c r="N548" s="582"/>
      <c r="O548" s="582"/>
      <c r="P548" s="582"/>
      <c r="Q548" s="582"/>
      <c r="R548" s="582"/>
      <c r="S548" s="582"/>
      <c r="T548" s="582"/>
      <c r="U548" s="582"/>
      <c r="V548" s="582"/>
      <c r="W548" s="582"/>
      <c r="X548" s="582"/>
      <c r="Y548" s="582"/>
      <c r="Z548" s="582"/>
      <c r="AA548" s="582"/>
      <c r="AB548" s="582"/>
      <c r="AC548" s="582"/>
      <c r="AD548" s="582"/>
      <c r="AE548" s="582"/>
      <c r="AF548" s="582"/>
      <c r="AG548" s="582"/>
      <c r="AH548" s="582"/>
      <c r="AI548" s="582"/>
      <c r="AJ548" s="582"/>
      <c r="AK548" s="582"/>
      <c r="AL548" s="582"/>
      <c r="AM548" s="582"/>
      <c r="AN548" s="582"/>
      <c r="AO548" s="582"/>
      <c r="AP548" s="582"/>
      <c r="AQ548" s="582"/>
      <c r="AR548" s="582"/>
      <c r="AS548" s="582"/>
      <c r="AT548" s="582"/>
      <c r="AU548" s="582"/>
      <c r="AV548" s="582"/>
      <c r="AW548" s="582"/>
      <c r="AX548" s="582"/>
      <c r="AY548" s="582"/>
      <c r="AZ548" s="582"/>
      <c r="BA548" s="582"/>
      <c r="BB548" s="582"/>
      <c r="BC548" s="582"/>
      <c r="BD548" s="582"/>
      <c r="BE548" s="582"/>
      <c r="BF548" s="582"/>
      <c r="BG548" s="582"/>
      <c r="BH548" s="582"/>
      <c r="BI548" s="582"/>
      <c r="BJ548" s="582"/>
      <c r="BK548" s="582"/>
      <c r="BL548" s="582"/>
      <c r="BM548" s="582"/>
      <c r="BN548" s="582"/>
      <c r="BO548" s="582"/>
      <c r="BP548" s="582"/>
      <c r="BQ548" s="710"/>
    </row>
    <row r="549" spans="1:69">
      <c r="A549" s="582"/>
      <c r="B549" s="582"/>
      <c r="C549" s="582"/>
      <c r="D549" s="582"/>
      <c r="E549" s="582"/>
      <c r="F549" s="582"/>
      <c r="G549" s="582"/>
      <c r="H549" s="582"/>
      <c r="I549" s="582"/>
      <c r="J549" s="582"/>
      <c r="K549" s="582"/>
      <c r="L549" s="582"/>
      <c r="M549" s="582"/>
      <c r="N549" s="582"/>
      <c r="O549" s="582"/>
      <c r="P549" s="582"/>
      <c r="Q549" s="582"/>
      <c r="R549" s="582"/>
      <c r="S549" s="582"/>
      <c r="T549" s="582"/>
      <c r="U549" s="582"/>
      <c r="V549" s="582"/>
      <c r="W549" s="582"/>
      <c r="X549" s="582"/>
      <c r="Y549" s="582"/>
      <c r="Z549" s="582"/>
      <c r="AA549" s="582"/>
      <c r="AB549" s="582"/>
      <c r="AC549" s="582"/>
      <c r="AD549" s="582"/>
      <c r="AE549" s="582"/>
      <c r="AF549" s="582"/>
      <c r="AG549" s="582"/>
      <c r="AH549" s="582"/>
      <c r="AI549" s="582"/>
      <c r="AJ549" s="582"/>
      <c r="AK549" s="582"/>
      <c r="AL549" s="582"/>
      <c r="AM549" s="582"/>
      <c r="AN549" s="582"/>
      <c r="AO549" s="582"/>
      <c r="AP549" s="582"/>
      <c r="AQ549" s="582"/>
      <c r="AR549" s="582"/>
      <c r="AS549" s="582"/>
      <c r="AT549" s="582"/>
      <c r="AU549" s="582"/>
      <c r="AV549" s="582"/>
      <c r="AW549" s="582"/>
      <c r="AX549" s="582"/>
      <c r="AY549" s="582"/>
      <c r="AZ549" s="582"/>
      <c r="BA549" s="582"/>
      <c r="BB549" s="582"/>
      <c r="BC549" s="582"/>
      <c r="BD549" s="582"/>
      <c r="BE549" s="582"/>
      <c r="BF549" s="582"/>
      <c r="BG549" s="582"/>
      <c r="BH549" s="582"/>
      <c r="BI549" s="582"/>
      <c r="BJ549" s="582"/>
      <c r="BK549" s="582"/>
      <c r="BL549" s="582"/>
      <c r="BM549" s="582"/>
      <c r="BN549" s="582"/>
      <c r="BO549" s="582"/>
      <c r="BP549" s="582"/>
      <c r="BQ549" s="710"/>
    </row>
    <row r="550" spans="1:69">
      <c r="A550" s="582"/>
      <c r="B550" s="582"/>
      <c r="C550" s="582"/>
      <c r="D550" s="582"/>
      <c r="E550" s="582"/>
      <c r="F550" s="582"/>
      <c r="G550" s="582"/>
      <c r="H550" s="582"/>
      <c r="I550" s="582"/>
      <c r="J550" s="582"/>
      <c r="K550" s="582"/>
      <c r="L550" s="582"/>
      <c r="M550" s="582"/>
      <c r="N550" s="582"/>
      <c r="O550" s="582"/>
      <c r="P550" s="582"/>
      <c r="Q550" s="582"/>
      <c r="R550" s="582"/>
      <c r="S550" s="582"/>
      <c r="T550" s="582"/>
      <c r="U550" s="582"/>
      <c r="V550" s="582"/>
      <c r="W550" s="582"/>
      <c r="X550" s="582"/>
      <c r="Y550" s="582"/>
      <c r="Z550" s="582"/>
      <c r="AA550" s="582"/>
      <c r="AB550" s="582"/>
      <c r="AC550" s="582"/>
      <c r="AD550" s="582"/>
      <c r="AE550" s="582"/>
      <c r="AF550" s="582"/>
      <c r="AG550" s="582"/>
      <c r="AH550" s="582"/>
      <c r="AI550" s="582"/>
      <c r="AJ550" s="582"/>
      <c r="AK550" s="582"/>
      <c r="AL550" s="582"/>
      <c r="AM550" s="582"/>
      <c r="AN550" s="582"/>
      <c r="AO550" s="582"/>
      <c r="AP550" s="582"/>
      <c r="AQ550" s="582"/>
      <c r="AR550" s="582"/>
      <c r="AS550" s="582"/>
      <c r="AT550" s="582"/>
      <c r="AU550" s="582"/>
      <c r="AV550" s="582"/>
      <c r="AW550" s="582"/>
      <c r="AX550" s="582"/>
      <c r="AY550" s="582"/>
      <c r="AZ550" s="582"/>
      <c r="BA550" s="582"/>
      <c r="BB550" s="582"/>
      <c r="BC550" s="582"/>
      <c r="BD550" s="582"/>
      <c r="BE550" s="582"/>
      <c r="BF550" s="582"/>
      <c r="BG550" s="582"/>
      <c r="BH550" s="582"/>
      <c r="BI550" s="582"/>
      <c r="BJ550" s="582"/>
      <c r="BK550" s="582"/>
      <c r="BL550" s="582"/>
      <c r="BM550" s="582"/>
      <c r="BN550" s="582"/>
      <c r="BO550" s="582"/>
      <c r="BP550" s="582"/>
      <c r="BQ550" s="710"/>
    </row>
    <row r="551" spans="1:69">
      <c r="A551" s="582"/>
      <c r="B551" s="582"/>
      <c r="C551" s="582"/>
      <c r="D551" s="582"/>
      <c r="E551" s="582"/>
      <c r="F551" s="582"/>
      <c r="G551" s="582"/>
      <c r="H551" s="582"/>
      <c r="I551" s="582"/>
      <c r="J551" s="582"/>
      <c r="K551" s="582"/>
      <c r="L551" s="582"/>
      <c r="M551" s="582"/>
      <c r="N551" s="582"/>
      <c r="O551" s="582"/>
      <c r="P551" s="582"/>
      <c r="Q551" s="582"/>
      <c r="R551" s="582"/>
      <c r="S551" s="582"/>
      <c r="T551" s="582"/>
      <c r="U551" s="582"/>
      <c r="V551" s="582"/>
      <c r="W551" s="582"/>
      <c r="X551" s="582"/>
      <c r="Y551" s="582"/>
      <c r="Z551" s="582"/>
      <c r="AA551" s="582"/>
      <c r="AB551" s="582"/>
      <c r="AC551" s="582"/>
      <c r="AD551" s="582"/>
      <c r="AE551" s="582"/>
      <c r="AF551" s="582"/>
      <c r="AG551" s="582"/>
      <c r="AH551" s="582"/>
      <c r="AI551" s="582"/>
      <c r="AJ551" s="582"/>
      <c r="AK551" s="582"/>
      <c r="AL551" s="582"/>
      <c r="AM551" s="582"/>
      <c r="AN551" s="582"/>
      <c r="AO551" s="582"/>
      <c r="AP551" s="582"/>
      <c r="AQ551" s="582"/>
      <c r="AR551" s="582"/>
      <c r="AS551" s="582"/>
      <c r="AT551" s="582"/>
      <c r="AU551" s="582"/>
      <c r="AV551" s="582"/>
      <c r="AW551" s="582"/>
      <c r="AX551" s="582"/>
      <c r="AY551" s="582"/>
      <c r="AZ551" s="582"/>
      <c r="BA551" s="582"/>
      <c r="BB551" s="582"/>
      <c r="BC551" s="582"/>
      <c r="BD551" s="582"/>
      <c r="BE551" s="582"/>
      <c r="BF551" s="582"/>
      <c r="BG551" s="582"/>
      <c r="BH551" s="582"/>
      <c r="BI551" s="582"/>
      <c r="BJ551" s="582"/>
      <c r="BK551" s="582"/>
      <c r="BL551" s="582"/>
      <c r="BM551" s="582"/>
      <c r="BN551" s="582"/>
      <c r="BO551" s="582"/>
      <c r="BP551" s="582"/>
      <c r="BQ551" s="710"/>
    </row>
    <row r="552" spans="1:69">
      <c r="A552" s="582"/>
      <c r="B552" s="582"/>
      <c r="C552" s="582"/>
      <c r="D552" s="582"/>
      <c r="E552" s="582"/>
      <c r="F552" s="582"/>
      <c r="G552" s="582"/>
      <c r="H552" s="582"/>
      <c r="I552" s="582"/>
      <c r="J552" s="582"/>
      <c r="K552" s="582"/>
      <c r="L552" s="582"/>
      <c r="M552" s="582"/>
      <c r="N552" s="582"/>
      <c r="O552" s="582"/>
      <c r="P552" s="582"/>
      <c r="Q552" s="582"/>
      <c r="R552" s="582"/>
      <c r="S552" s="582"/>
      <c r="T552" s="582"/>
      <c r="U552" s="582"/>
      <c r="V552" s="582"/>
      <c r="W552" s="582"/>
      <c r="X552" s="582"/>
      <c r="Y552" s="582"/>
      <c r="Z552" s="582"/>
      <c r="AA552" s="582"/>
      <c r="AB552" s="582"/>
      <c r="AC552" s="582"/>
      <c r="AD552" s="582"/>
      <c r="AE552" s="582"/>
      <c r="AF552" s="582"/>
      <c r="AG552" s="582"/>
      <c r="AH552" s="582"/>
      <c r="AI552" s="582"/>
      <c r="AJ552" s="582"/>
      <c r="AK552" s="582"/>
      <c r="AL552" s="582"/>
      <c r="AM552" s="582"/>
      <c r="AN552" s="582"/>
      <c r="AO552" s="582"/>
      <c r="AP552" s="582"/>
      <c r="AQ552" s="582"/>
      <c r="AR552" s="582"/>
      <c r="AS552" s="582"/>
      <c r="AT552" s="582"/>
      <c r="AU552" s="582"/>
      <c r="AV552" s="582"/>
      <c r="AW552" s="582"/>
      <c r="AX552" s="582"/>
      <c r="AY552" s="582"/>
      <c r="AZ552" s="582"/>
      <c r="BA552" s="582"/>
      <c r="BB552" s="582"/>
      <c r="BC552" s="582"/>
      <c r="BD552" s="582"/>
      <c r="BE552" s="582"/>
      <c r="BF552" s="582"/>
      <c r="BG552" s="582"/>
      <c r="BH552" s="582"/>
      <c r="BI552" s="582"/>
      <c r="BJ552" s="582"/>
      <c r="BK552" s="582"/>
      <c r="BL552" s="582"/>
      <c r="BM552" s="582"/>
      <c r="BN552" s="582"/>
      <c r="BO552" s="582"/>
      <c r="BP552" s="582"/>
      <c r="BQ552" s="710"/>
    </row>
    <row r="553" spans="1:69">
      <c r="A553" s="582"/>
      <c r="B553" s="582"/>
      <c r="C553" s="582"/>
      <c r="D553" s="582"/>
      <c r="E553" s="582"/>
      <c r="F553" s="582"/>
      <c r="G553" s="582"/>
      <c r="H553" s="582"/>
      <c r="I553" s="582"/>
      <c r="J553" s="582"/>
      <c r="K553" s="582"/>
      <c r="L553" s="582"/>
      <c r="M553" s="582"/>
      <c r="N553" s="582"/>
      <c r="O553" s="582"/>
      <c r="P553" s="582"/>
      <c r="Q553" s="582"/>
      <c r="R553" s="582"/>
      <c r="S553" s="582"/>
      <c r="T553" s="582"/>
      <c r="U553" s="582"/>
      <c r="V553" s="582"/>
      <c r="W553" s="582"/>
      <c r="X553" s="582"/>
      <c r="Y553" s="582"/>
      <c r="Z553" s="582"/>
      <c r="AA553" s="582"/>
      <c r="AB553" s="582"/>
      <c r="AC553" s="582"/>
      <c r="AD553" s="582"/>
      <c r="AE553" s="582"/>
      <c r="AF553" s="582"/>
      <c r="AG553" s="582"/>
      <c r="AH553" s="582"/>
      <c r="AI553" s="582"/>
      <c r="AJ553" s="582"/>
      <c r="AK553" s="582"/>
      <c r="AL553" s="582"/>
      <c r="AM553" s="582"/>
      <c r="AN553" s="582"/>
      <c r="AO553" s="582"/>
      <c r="AP553" s="582"/>
      <c r="AQ553" s="582"/>
      <c r="AR553" s="582"/>
      <c r="AS553" s="582"/>
      <c r="AT553" s="582"/>
      <c r="AU553" s="582"/>
      <c r="AV553" s="582"/>
      <c r="AW553" s="582"/>
      <c r="AX553" s="582"/>
      <c r="AY553" s="582"/>
      <c r="AZ553" s="582"/>
      <c r="BA553" s="582"/>
      <c r="BB553" s="582"/>
      <c r="BC553" s="582"/>
      <c r="BD553" s="582"/>
      <c r="BE553" s="582"/>
      <c r="BF553" s="582"/>
      <c r="BG553" s="582"/>
      <c r="BH553" s="582"/>
      <c r="BI553" s="582"/>
      <c r="BJ553" s="582"/>
      <c r="BK553" s="582"/>
      <c r="BL553" s="582"/>
      <c r="BM553" s="582"/>
      <c r="BN553" s="582"/>
      <c r="BO553" s="582"/>
      <c r="BP553" s="582"/>
      <c r="BQ553" s="710"/>
    </row>
    <row r="554" spans="1:69">
      <c r="A554" s="582"/>
      <c r="B554" s="582"/>
      <c r="C554" s="582"/>
      <c r="D554" s="582"/>
      <c r="E554" s="582"/>
      <c r="F554" s="582"/>
      <c r="G554" s="582"/>
      <c r="H554" s="582"/>
      <c r="I554" s="582"/>
      <c r="J554" s="582"/>
      <c r="K554" s="582"/>
      <c r="L554" s="582"/>
      <c r="M554" s="582"/>
      <c r="N554" s="582"/>
      <c r="O554" s="582"/>
      <c r="P554" s="582"/>
      <c r="Q554" s="582"/>
      <c r="R554" s="582"/>
      <c r="S554" s="582"/>
      <c r="T554" s="582"/>
      <c r="U554" s="582"/>
      <c r="V554" s="582"/>
      <c r="W554" s="582"/>
      <c r="X554" s="582"/>
      <c r="Y554" s="582"/>
      <c r="Z554" s="582"/>
      <c r="AA554" s="582"/>
      <c r="AB554" s="582"/>
      <c r="AC554" s="582"/>
      <c r="AD554" s="582"/>
      <c r="AE554" s="582"/>
      <c r="AF554" s="582"/>
      <c r="AG554" s="582"/>
      <c r="AH554" s="582"/>
      <c r="AI554" s="582"/>
      <c r="AJ554" s="582"/>
      <c r="AK554" s="582"/>
      <c r="AL554" s="582"/>
      <c r="AM554" s="582"/>
      <c r="AN554" s="582"/>
      <c r="AO554" s="582"/>
      <c r="AP554" s="582"/>
      <c r="AQ554" s="582"/>
      <c r="AR554" s="582"/>
      <c r="AS554" s="582"/>
      <c r="AT554" s="582"/>
      <c r="AU554" s="582"/>
      <c r="AV554" s="582"/>
      <c r="AW554" s="582"/>
      <c r="AX554" s="582"/>
      <c r="AY554" s="582"/>
      <c r="AZ554" s="582"/>
      <c r="BA554" s="582"/>
      <c r="BB554" s="582"/>
      <c r="BC554" s="582"/>
      <c r="BD554" s="582"/>
      <c r="BE554" s="582"/>
      <c r="BF554" s="582"/>
      <c r="BG554" s="582"/>
      <c r="BH554" s="582"/>
      <c r="BI554" s="582"/>
      <c r="BJ554" s="582"/>
      <c r="BK554" s="582"/>
      <c r="BL554" s="582"/>
      <c r="BM554" s="582"/>
      <c r="BN554" s="582"/>
      <c r="BO554" s="582"/>
      <c r="BP554" s="582"/>
      <c r="BQ554" s="710"/>
    </row>
    <row r="555" spans="1:69">
      <c r="A555" s="582"/>
      <c r="B555" s="582"/>
      <c r="C555" s="582"/>
      <c r="D555" s="582"/>
      <c r="E555" s="582"/>
      <c r="F555" s="582"/>
      <c r="G555" s="582"/>
      <c r="H555" s="582"/>
      <c r="I555" s="582"/>
      <c r="J555" s="582"/>
      <c r="K555" s="582"/>
      <c r="L555" s="582"/>
      <c r="M555" s="582"/>
      <c r="N555" s="582"/>
      <c r="O555" s="582"/>
      <c r="P555" s="582"/>
      <c r="Q555" s="582"/>
      <c r="R555" s="582"/>
      <c r="S555" s="582"/>
      <c r="T555" s="582"/>
      <c r="U555" s="582"/>
      <c r="V555" s="582"/>
      <c r="W555" s="582"/>
      <c r="X555" s="582"/>
      <c r="Y555" s="582"/>
      <c r="Z555" s="582"/>
      <c r="AA555" s="582"/>
      <c r="AB555" s="582"/>
      <c r="AC555" s="582"/>
      <c r="AD555" s="582"/>
      <c r="AE555" s="582"/>
      <c r="AF555" s="582"/>
      <c r="AG555" s="582"/>
      <c r="AH555" s="582"/>
      <c r="AI555" s="582"/>
      <c r="AJ555" s="582"/>
      <c r="AK555" s="582"/>
      <c r="AL555" s="582"/>
      <c r="AM555" s="582"/>
      <c r="AN555" s="582"/>
      <c r="AO555" s="582"/>
      <c r="AP555" s="582"/>
      <c r="AQ555" s="582"/>
      <c r="AR555" s="582"/>
      <c r="AS555" s="582"/>
      <c r="AT555" s="582"/>
      <c r="AU555" s="582"/>
      <c r="AV555" s="582"/>
      <c r="AW555" s="582"/>
      <c r="AX555" s="582"/>
      <c r="AY555" s="582"/>
      <c r="AZ555" s="582"/>
      <c r="BA555" s="582"/>
      <c r="BB555" s="582"/>
      <c r="BC555" s="582"/>
      <c r="BD555" s="582"/>
      <c r="BE555" s="582"/>
      <c r="BF555" s="582"/>
      <c r="BG555" s="582"/>
      <c r="BH555" s="582"/>
      <c r="BI555" s="582"/>
      <c r="BJ555" s="582"/>
      <c r="BK555" s="582"/>
      <c r="BL555" s="582"/>
      <c r="BM555" s="582"/>
      <c r="BN555" s="582"/>
      <c r="BO555" s="582"/>
      <c r="BP555" s="582"/>
      <c r="BQ555" s="710"/>
    </row>
    <row r="556" spans="1:69">
      <c r="A556" s="582"/>
      <c r="B556" s="582"/>
      <c r="C556" s="582"/>
      <c r="D556" s="582"/>
      <c r="E556" s="582"/>
      <c r="F556" s="582"/>
      <c r="G556" s="582"/>
      <c r="H556" s="582"/>
      <c r="I556" s="582"/>
      <c r="J556" s="582"/>
      <c r="K556" s="582"/>
      <c r="L556" s="582"/>
      <c r="M556" s="582"/>
      <c r="N556" s="582"/>
      <c r="O556" s="582"/>
      <c r="P556" s="582"/>
      <c r="Q556" s="582"/>
      <c r="R556" s="582"/>
      <c r="S556" s="582"/>
      <c r="T556" s="582"/>
      <c r="U556" s="582"/>
      <c r="V556" s="582"/>
      <c r="W556" s="582"/>
      <c r="X556" s="582"/>
      <c r="Y556" s="582"/>
      <c r="Z556" s="582"/>
      <c r="AA556" s="582"/>
      <c r="AB556" s="582"/>
      <c r="AC556" s="582"/>
      <c r="AD556" s="582"/>
      <c r="AE556" s="582"/>
      <c r="AF556" s="582"/>
      <c r="AG556" s="582"/>
      <c r="AH556" s="582"/>
      <c r="AI556" s="582"/>
      <c r="AJ556" s="582"/>
      <c r="AK556" s="582"/>
      <c r="AL556" s="582"/>
      <c r="AM556" s="582"/>
      <c r="AN556" s="582"/>
      <c r="AO556" s="582"/>
      <c r="AP556" s="582"/>
      <c r="AQ556" s="582"/>
      <c r="AR556" s="582"/>
      <c r="AS556" s="582"/>
      <c r="AT556" s="582"/>
      <c r="AU556" s="582"/>
      <c r="AV556" s="582"/>
      <c r="AW556" s="582"/>
      <c r="AX556" s="582"/>
      <c r="AY556" s="582"/>
      <c r="AZ556" s="582"/>
      <c r="BA556" s="582"/>
      <c r="BB556" s="582"/>
      <c r="BC556" s="582"/>
      <c r="BD556" s="582"/>
      <c r="BE556" s="582"/>
      <c r="BF556" s="582"/>
      <c r="BG556" s="582"/>
      <c r="BH556" s="582"/>
      <c r="BI556" s="582"/>
      <c r="BJ556" s="582"/>
      <c r="BK556" s="582"/>
      <c r="BL556" s="582"/>
      <c r="BM556" s="582"/>
      <c r="BN556" s="582"/>
      <c r="BO556" s="582"/>
      <c r="BP556" s="582"/>
      <c r="BQ556" s="710"/>
    </row>
    <row r="557" spans="1:69">
      <c r="A557" s="582"/>
      <c r="B557" s="582"/>
      <c r="C557" s="582"/>
      <c r="D557" s="582"/>
      <c r="E557" s="582"/>
      <c r="F557" s="582"/>
      <c r="G557" s="582"/>
      <c r="H557" s="582"/>
      <c r="I557" s="582"/>
      <c r="J557" s="582"/>
      <c r="K557" s="582"/>
      <c r="L557" s="582"/>
      <c r="M557" s="582"/>
      <c r="N557" s="582"/>
      <c r="O557" s="582"/>
      <c r="P557" s="582"/>
      <c r="Q557" s="582"/>
      <c r="R557" s="582"/>
      <c r="S557" s="582"/>
      <c r="T557" s="582"/>
      <c r="U557" s="582"/>
      <c r="V557" s="582"/>
      <c r="W557" s="582"/>
      <c r="X557" s="582"/>
      <c r="Y557" s="582"/>
      <c r="Z557" s="582"/>
      <c r="AA557" s="582"/>
      <c r="AB557" s="582"/>
      <c r="AC557" s="582"/>
      <c r="AD557" s="582"/>
      <c r="AE557" s="582"/>
      <c r="AF557" s="582"/>
      <c r="AG557" s="582"/>
      <c r="AH557" s="582"/>
      <c r="AI557" s="582"/>
      <c r="AJ557" s="582"/>
      <c r="AK557" s="582"/>
      <c r="AL557" s="582"/>
      <c r="AM557" s="582"/>
      <c r="AN557" s="582"/>
      <c r="AO557" s="582"/>
      <c r="AP557" s="582"/>
      <c r="AQ557" s="582"/>
      <c r="AR557" s="582"/>
      <c r="AS557" s="582"/>
      <c r="AT557" s="582"/>
      <c r="AU557" s="582"/>
      <c r="AV557" s="582"/>
      <c r="AW557" s="582"/>
      <c r="AX557" s="582"/>
      <c r="AY557" s="582"/>
      <c r="AZ557" s="582"/>
      <c r="BA557" s="582"/>
      <c r="BB557" s="582"/>
      <c r="BC557" s="582"/>
      <c r="BD557" s="582"/>
      <c r="BE557" s="582"/>
      <c r="BF557" s="582"/>
      <c r="BG557" s="582"/>
      <c r="BH557" s="582"/>
      <c r="BI557" s="582"/>
      <c r="BJ557" s="582"/>
      <c r="BK557" s="582"/>
      <c r="BL557" s="582"/>
      <c r="BM557" s="582"/>
      <c r="BN557" s="582"/>
      <c r="BO557" s="582"/>
      <c r="BP557" s="582"/>
      <c r="BQ557" s="710"/>
    </row>
    <row r="558" spans="1:69">
      <c r="A558" s="582"/>
      <c r="B558" s="582"/>
      <c r="C558" s="582"/>
      <c r="D558" s="582"/>
      <c r="E558" s="582"/>
      <c r="F558" s="582"/>
      <c r="G558" s="582"/>
      <c r="H558" s="582"/>
      <c r="I558" s="582"/>
      <c r="J558" s="582"/>
      <c r="K558" s="582"/>
      <c r="L558" s="582"/>
      <c r="M558" s="582"/>
      <c r="N558" s="582"/>
      <c r="O558" s="582"/>
      <c r="P558" s="582"/>
      <c r="Q558" s="582"/>
      <c r="R558" s="582"/>
      <c r="S558" s="582"/>
      <c r="T558" s="582"/>
      <c r="U558" s="582"/>
      <c r="V558" s="582"/>
      <c r="W558" s="582"/>
      <c r="X558" s="582"/>
      <c r="Y558" s="582"/>
      <c r="Z558" s="582"/>
      <c r="AA558" s="582"/>
      <c r="AB558" s="582"/>
      <c r="AC558" s="582"/>
      <c r="AD558" s="582"/>
      <c r="AE558" s="582"/>
      <c r="AF558" s="582"/>
      <c r="AG558" s="582"/>
      <c r="AH558" s="582"/>
      <c r="AI558" s="582"/>
      <c r="AJ558" s="582"/>
      <c r="AK558" s="582"/>
      <c r="AL558" s="582"/>
      <c r="AM558" s="582"/>
      <c r="AN558" s="582"/>
      <c r="AO558" s="582"/>
      <c r="AP558" s="582"/>
      <c r="AQ558" s="582"/>
      <c r="AR558" s="582"/>
      <c r="AS558" s="582"/>
      <c r="AT558" s="582"/>
      <c r="AU558" s="582"/>
      <c r="AV558" s="582"/>
      <c r="AW558" s="582"/>
      <c r="AX558" s="582"/>
      <c r="AY558" s="582"/>
      <c r="AZ558" s="582"/>
      <c r="BA558" s="582"/>
      <c r="BB558" s="582"/>
      <c r="BC558" s="582"/>
      <c r="BD558" s="582"/>
      <c r="BE558" s="582"/>
      <c r="BF558" s="582"/>
      <c r="BG558" s="582"/>
      <c r="BH558" s="582"/>
      <c r="BI558" s="582"/>
      <c r="BJ558" s="582"/>
      <c r="BK558" s="582"/>
      <c r="BL558" s="582"/>
      <c r="BM558" s="582"/>
      <c r="BN558" s="582"/>
      <c r="BO558" s="582"/>
      <c r="BP558" s="582"/>
      <c r="BQ558" s="710"/>
    </row>
    <row r="559" spans="1:69">
      <c r="A559" s="582"/>
      <c r="B559" s="582"/>
      <c r="C559" s="582"/>
      <c r="D559" s="582"/>
      <c r="E559" s="582"/>
      <c r="F559" s="582"/>
      <c r="G559" s="582"/>
      <c r="H559" s="582"/>
      <c r="I559" s="582"/>
      <c r="J559" s="582"/>
      <c r="K559" s="582"/>
      <c r="L559" s="582"/>
      <c r="M559" s="582"/>
      <c r="N559" s="582"/>
      <c r="O559" s="582"/>
      <c r="P559" s="582"/>
      <c r="Q559" s="582"/>
      <c r="R559" s="582"/>
      <c r="S559" s="582"/>
      <c r="T559" s="582"/>
      <c r="U559" s="582"/>
      <c r="V559" s="582"/>
      <c r="W559" s="582"/>
      <c r="X559" s="582"/>
      <c r="Y559" s="582"/>
      <c r="Z559" s="582"/>
      <c r="AA559" s="582"/>
      <c r="AB559" s="582"/>
      <c r="AC559" s="582"/>
      <c r="AD559" s="582"/>
      <c r="AE559" s="582"/>
      <c r="AF559" s="582"/>
      <c r="AG559" s="582"/>
      <c r="AH559" s="582"/>
      <c r="AI559" s="582"/>
      <c r="AJ559" s="582"/>
      <c r="AK559" s="582"/>
      <c r="AL559" s="582"/>
      <c r="AM559" s="582"/>
      <c r="AN559" s="582"/>
      <c r="AO559" s="582"/>
      <c r="AP559" s="582"/>
      <c r="AQ559" s="582"/>
      <c r="AR559" s="582"/>
      <c r="AS559" s="582"/>
      <c r="AT559" s="582"/>
      <c r="AU559" s="582"/>
      <c r="AV559" s="582"/>
      <c r="AW559" s="582"/>
      <c r="AX559" s="582"/>
      <c r="AY559" s="582"/>
      <c r="AZ559" s="582"/>
      <c r="BA559" s="582"/>
      <c r="BB559" s="582"/>
      <c r="BC559" s="582"/>
      <c r="BD559" s="582"/>
      <c r="BE559" s="582"/>
      <c r="BF559" s="582"/>
      <c r="BG559" s="582"/>
      <c r="BH559" s="582"/>
      <c r="BI559" s="582"/>
      <c r="BJ559" s="582"/>
      <c r="BK559" s="582"/>
      <c r="BL559" s="582"/>
      <c r="BM559" s="582"/>
      <c r="BN559" s="582"/>
      <c r="BO559" s="582"/>
      <c r="BP559" s="582"/>
      <c r="BQ559" s="710"/>
    </row>
    <row r="560" spans="1:69">
      <c r="A560" s="582"/>
      <c r="B560" s="582"/>
      <c r="C560" s="582"/>
      <c r="D560" s="582"/>
      <c r="E560" s="582"/>
      <c r="F560" s="582"/>
      <c r="G560" s="582"/>
      <c r="H560" s="582"/>
      <c r="I560" s="582"/>
      <c r="J560" s="582"/>
      <c r="K560" s="582"/>
      <c r="L560" s="582"/>
      <c r="M560" s="582"/>
      <c r="N560" s="582"/>
      <c r="O560" s="582"/>
      <c r="P560" s="582"/>
      <c r="Q560" s="582"/>
      <c r="R560" s="582"/>
      <c r="S560" s="582"/>
      <c r="T560" s="582"/>
      <c r="U560" s="582"/>
      <c r="V560" s="582"/>
      <c r="W560" s="582"/>
      <c r="X560" s="582"/>
      <c r="Y560" s="582"/>
      <c r="Z560" s="582"/>
      <c r="AA560" s="582"/>
      <c r="AB560" s="582"/>
      <c r="AC560" s="582"/>
      <c r="AD560" s="582"/>
      <c r="AE560" s="582"/>
      <c r="AF560" s="582"/>
      <c r="AG560" s="582"/>
      <c r="AH560" s="582"/>
      <c r="AI560" s="582"/>
      <c r="AJ560" s="582"/>
      <c r="AK560" s="582"/>
      <c r="AL560" s="582"/>
      <c r="AM560" s="582"/>
      <c r="AN560" s="582"/>
      <c r="AO560" s="582"/>
      <c r="AP560" s="582"/>
      <c r="AQ560" s="582"/>
      <c r="AR560" s="582"/>
      <c r="AS560" s="582"/>
      <c r="AT560" s="582"/>
      <c r="AU560" s="582"/>
      <c r="AV560" s="582"/>
      <c r="AW560" s="582"/>
      <c r="AX560" s="582"/>
      <c r="AY560" s="582"/>
      <c r="AZ560" s="582"/>
      <c r="BA560" s="582"/>
      <c r="BB560" s="582"/>
      <c r="BC560" s="582"/>
      <c r="BD560" s="582"/>
      <c r="BE560" s="582"/>
      <c r="BF560" s="582"/>
      <c r="BG560" s="582"/>
      <c r="BH560" s="582"/>
      <c r="BI560" s="582"/>
      <c r="BJ560" s="582"/>
      <c r="BK560" s="582"/>
      <c r="BL560" s="582"/>
      <c r="BM560" s="582"/>
      <c r="BN560" s="582"/>
      <c r="BO560" s="582"/>
      <c r="BP560" s="582"/>
      <c r="BQ560" s="710"/>
    </row>
    <row r="561" spans="1:69">
      <c r="A561" s="582"/>
      <c r="B561" s="582"/>
      <c r="C561" s="582"/>
      <c r="D561" s="582"/>
      <c r="E561" s="582"/>
      <c r="F561" s="582"/>
      <c r="G561" s="582"/>
      <c r="H561" s="582"/>
      <c r="I561" s="582"/>
      <c r="J561" s="582"/>
      <c r="K561" s="582"/>
      <c r="L561" s="582"/>
      <c r="M561" s="582"/>
      <c r="N561" s="582"/>
      <c r="O561" s="582"/>
      <c r="P561" s="582"/>
      <c r="Q561" s="582"/>
      <c r="R561" s="582"/>
      <c r="S561" s="582"/>
      <c r="T561" s="582"/>
      <c r="U561" s="582"/>
      <c r="V561" s="582"/>
      <c r="W561" s="582"/>
      <c r="X561" s="582"/>
      <c r="Y561" s="582"/>
      <c r="Z561" s="582"/>
      <c r="AA561" s="582"/>
      <c r="AB561" s="582"/>
      <c r="AC561" s="582"/>
      <c r="AD561" s="582"/>
      <c r="AE561" s="582"/>
      <c r="AF561" s="582"/>
      <c r="AG561" s="582"/>
      <c r="AH561" s="582"/>
      <c r="AI561" s="582"/>
      <c r="AJ561" s="582"/>
      <c r="AK561" s="582"/>
      <c r="AL561" s="582"/>
      <c r="AM561" s="582"/>
      <c r="AN561" s="582"/>
      <c r="AO561" s="582"/>
      <c r="AP561" s="582"/>
      <c r="AQ561" s="582"/>
      <c r="AR561" s="582"/>
      <c r="AS561" s="582"/>
      <c r="AT561" s="582"/>
      <c r="AU561" s="582"/>
      <c r="AV561" s="582"/>
      <c r="AW561" s="582"/>
      <c r="AX561" s="582"/>
      <c r="AY561" s="582"/>
      <c r="AZ561" s="582"/>
      <c r="BA561" s="582"/>
      <c r="BB561" s="582"/>
      <c r="BC561" s="582"/>
      <c r="BD561" s="582"/>
      <c r="BE561" s="582"/>
      <c r="BF561" s="582"/>
      <c r="BG561" s="582"/>
      <c r="BH561" s="582"/>
      <c r="BI561" s="582"/>
      <c r="BJ561" s="582"/>
      <c r="BK561" s="582"/>
      <c r="BL561" s="582"/>
      <c r="BM561" s="582"/>
      <c r="BN561" s="582"/>
      <c r="BO561" s="582"/>
      <c r="BP561" s="582"/>
      <c r="BQ561" s="710"/>
    </row>
    <row r="562" spans="1:69">
      <c r="A562" s="582"/>
      <c r="B562" s="582"/>
      <c r="C562" s="582"/>
      <c r="D562" s="582"/>
      <c r="E562" s="582"/>
      <c r="F562" s="582"/>
      <c r="G562" s="582"/>
      <c r="H562" s="582"/>
      <c r="I562" s="582"/>
      <c r="J562" s="582"/>
      <c r="K562" s="582"/>
      <c r="L562" s="582"/>
      <c r="M562" s="582"/>
      <c r="N562" s="582"/>
      <c r="O562" s="582"/>
      <c r="P562" s="582"/>
      <c r="Q562" s="582"/>
      <c r="R562" s="582"/>
      <c r="S562" s="582"/>
      <c r="T562" s="582"/>
      <c r="U562" s="582"/>
      <c r="V562" s="582"/>
      <c r="W562" s="582"/>
      <c r="X562" s="582"/>
      <c r="Y562" s="582"/>
      <c r="Z562" s="582"/>
      <c r="AA562" s="582"/>
      <c r="AB562" s="582"/>
      <c r="AC562" s="582"/>
      <c r="AD562" s="582"/>
      <c r="AE562" s="582"/>
      <c r="AF562" s="582"/>
      <c r="AG562" s="582"/>
      <c r="AH562" s="582"/>
      <c r="AI562" s="582"/>
      <c r="AJ562" s="582"/>
      <c r="AK562" s="582"/>
      <c r="AL562" s="582"/>
      <c r="AM562" s="582"/>
      <c r="AN562" s="582"/>
      <c r="AO562" s="582"/>
      <c r="AP562" s="582"/>
      <c r="AQ562" s="582"/>
      <c r="AR562" s="582"/>
      <c r="AS562" s="582"/>
      <c r="AT562" s="582"/>
      <c r="AU562" s="582"/>
      <c r="AV562" s="582"/>
      <c r="AW562" s="582"/>
      <c r="AX562" s="582"/>
      <c r="AY562" s="582"/>
      <c r="AZ562" s="582"/>
      <c r="BA562" s="582"/>
      <c r="BB562" s="582"/>
      <c r="BC562" s="582"/>
      <c r="BD562" s="582"/>
      <c r="BE562" s="582"/>
      <c r="BF562" s="582"/>
      <c r="BG562" s="582"/>
      <c r="BH562" s="582"/>
      <c r="BI562" s="582"/>
      <c r="BJ562" s="582"/>
      <c r="BK562" s="582"/>
      <c r="BL562" s="582"/>
      <c r="BM562" s="582"/>
      <c r="BN562" s="582"/>
      <c r="BO562" s="582"/>
      <c r="BP562" s="582"/>
      <c r="BQ562" s="710"/>
    </row>
    <row r="563" spans="1:69">
      <c r="A563" s="582"/>
      <c r="B563" s="582"/>
      <c r="C563" s="582"/>
      <c r="D563" s="582"/>
      <c r="E563" s="582"/>
      <c r="F563" s="582"/>
      <c r="G563" s="582"/>
      <c r="H563" s="582"/>
      <c r="I563" s="582"/>
      <c r="J563" s="582"/>
      <c r="K563" s="582"/>
      <c r="L563" s="582"/>
      <c r="M563" s="582"/>
      <c r="N563" s="582"/>
      <c r="O563" s="582"/>
      <c r="P563" s="582"/>
      <c r="Q563" s="582"/>
      <c r="R563" s="582"/>
      <c r="S563" s="582"/>
      <c r="T563" s="582"/>
      <c r="U563" s="582"/>
      <c r="V563" s="582"/>
      <c r="W563" s="582"/>
      <c r="X563" s="582"/>
      <c r="Y563" s="582"/>
      <c r="Z563" s="582"/>
      <c r="AA563" s="582"/>
      <c r="AB563" s="582"/>
      <c r="AC563" s="582"/>
      <c r="AD563" s="582"/>
      <c r="AE563" s="582"/>
      <c r="AF563" s="582"/>
      <c r="AG563" s="582"/>
      <c r="AH563" s="582"/>
      <c r="AI563" s="582"/>
      <c r="AJ563" s="582"/>
      <c r="AK563" s="582"/>
      <c r="AL563" s="582"/>
      <c r="AM563" s="582"/>
      <c r="AN563" s="582"/>
      <c r="AO563" s="582"/>
      <c r="AP563" s="582"/>
      <c r="AQ563" s="582"/>
      <c r="AR563" s="582"/>
      <c r="AS563" s="582"/>
      <c r="AT563" s="582"/>
      <c r="AU563" s="582"/>
      <c r="AV563" s="582"/>
      <c r="AW563" s="582"/>
      <c r="AX563" s="582"/>
      <c r="AY563" s="582"/>
      <c r="AZ563" s="582"/>
      <c r="BA563" s="582"/>
      <c r="BB563" s="582"/>
      <c r="BC563" s="582"/>
      <c r="BD563" s="582"/>
      <c r="BE563" s="582"/>
      <c r="BF563" s="582"/>
      <c r="BG563" s="582"/>
      <c r="BH563" s="582"/>
      <c r="BI563" s="582"/>
      <c r="BJ563" s="582"/>
      <c r="BK563" s="582"/>
      <c r="BL563" s="582"/>
      <c r="BM563" s="582"/>
      <c r="BN563" s="582"/>
      <c r="BO563" s="582"/>
      <c r="BP563" s="582"/>
      <c r="BQ563" s="710"/>
    </row>
    <row r="564" spans="1:69">
      <c r="A564" s="582"/>
      <c r="B564" s="582"/>
      <c r="C564" s="582"/>
      <c r="D564" s="582"/>
      <c r="E564" s="582"/>
      <c r="F564" s="582"/>
      <c r="G564" s="582"/>
      <c r="H564" s="582"/>
      <c r="I564" s="582"/>
      <c r="J564" s="582"/>
      <c r="K564" s="582"/>
      <c r="L564" s="582"/>
      <c r="M564" s="582"/>
      <c r="N564" s="582"/>
      <c r="O564" s="582"/>
      <c r="P564" s="582"/>
      <c r="Q564" s="582"/>
      <c r="R564" s="582"/>
      <c r="S564" s="582"/>
      <c r="T564" s="582"/>
      <c r="U564" s="582"/>
      <c r="V564" s="582"/>
      <c r="W564" s="582"/>
      <c r="X564" s="582"/>
      <c r="Y564" s="582"/>
      <c r="Z564" s="582"/>
      <c r="AA564" s="582"/>
      <c r="AB564" s="582"/>
      <c r="AC564" s="582"/>
      <c r="AD564" s="582"/>
      <c r="AE564" s="582"/>
      <c r="AF564" s="582"/>
      <c r="AG564" s="582"/>
      <c r="AH564" s="582"/>
      <c r="AI564" s="582"/>
      <c r="AJ564" s="582"/>
      <c r="AK564" s="582"/>
      <c r="AL564" s="582"/>
      <c r="AM564" s="582"/>
      <c r="AN564" s="582"/>
      <c r="AO564" s="582"/>
      <c r="AP564" s="582"/>
      <c r="AQ564" s="582"/>
      <c r="AR564" s="582"/>
      <c r="AS564" s="582"/>
      <c r="AT564" s="582"/>
      <c r="AU564" s="582"/>
      <c r="AV564" s="582"/>
      <c r="AW564" s="582"/>
      <c r="AX564" s="582"/>
      <c r="AY564" s="582"/>
      <c r="AZ564" s="582"/>
      <c r="BA564" s="582"/>
      <c r="BB564" s="582"/>
      <c r="BC564" s="582"/>
      <c r="BD564" s="582"/>
      <c r="BE564" s="582"/>
      <c r="BF564" s="582"/>
      <c r="BG564" s="582"/>
      <c r="BH564" s="582"/>
      <c r="BI564" s="582"/>
      <c r="BJ564" s="582"/>
      <c r="BK564" s="582"/>
      <c r="BL564" s="582"/>
      <c r="BM564" s="582"/>
      <c r="BN564" s="582"/>
      <c r="BO564" s="582"/>
      <c r="BP564" s="582"/>
      <c r="BQ564" s="710"/>
    </row>
    <row r="565" spans="1:69">
      <c r="A565" s="582"/>
      <c r="B565" s="582"/>
      <c r="C565" s="582"/>
      <c r="D565" s="582"/>
      <c r="E565" s="582"/>
      <c r="F565" s="582"/>
      <c r="G565" s="582"/>
      <c r="H565" s="582"/>
      <c r="I565" s="582"/>
      <c r="J565" s="582"/>
      <c r="K565" s="582"/>
      <c r="L565" s="582"/>
      <c r="M565" s="582"/>
      <c r="N565" s="582"/>
      <c r="O565" s="582"/>
      <c r="P565" s="582"/>
      <c r="Q565" s="582"/>
      <c r="R565" s="582"/>
      <c r="S565" s="582"/>
      <c r="T565" s="582"/>
      <c r="U565" s="582"/>
      <c r="V565" s="582"/>
      <c r="W565" s="582"/>
      <c r="X565" s="582"/>
      <c r="Y565" s="582"/>
      <c r="Z565" s="582"/>
      <c r="AA565" s="582"/>
      <c r="AB565" s="582"/>
      <c r="AC565" s="582"/>
      <c r="AD565" s="582"/>
      <c r="AE565" s="582"/>
      <c r="AF565" s="582"/>
      <c r="AG565" s="582"/>
      <c r="AH565" s="582"/>
      <c r="AI565" s="582"/>
      <c r="AJ565" s="582"/>
      <c r="AK565" s="582"/>
      <c r="AL565" s="582"/>
      <c r="AM565" s="582"/>
      <c r="AN565" s="582"/>
      <c r="AO565" s="582"/>
      <c r="AP565" s="582"/>
      <c r="AQ565" s="582"/>
      <c r="AR565" s="582"/>
      <c r="AS565" s="582"/>
      <c r="AT565" s="582"/>
      <c r="AU565" s="582"/>
      <c r="AV565" s="582"/>
      <c r="AW565" s="582"/>
      <c r="AX565" s="582"/>
      <c r="AY565" s="582"/>
      <c r="AZ565" s="582"/>
      <c r="BA565" s="582"/>
      <c r="BB565" s="582"/>
      <c r="BC565" s="582"/>
      <c r="BD565" s="582"/>
      <c r="BE565" s="582"/>
      <c r="BF565" s="582"/>
      <c r="BG565" s="582"/>
      <c r="BH565" s="582"/>
      <c r="BI565" s="582"/>
      <c r="BJ565" s="582"/>
      <c r="BK565" s="582"/>
      <c r="BL565" s="582"/>
      <c r="BM565" s="582"/>
      <c r="BN565" s="582"/>
      <c r="BO565" s="582"/>
      <c r="BP565" s="582"/>
      <c r="BQ565" s="710"/>
    </row>
    <row r="566" spans="1:69">
      <c r="A566" s="582"/>
      <c r="B566" s="582"/>
      <c r="C566" s="582"/>
      <c r="D566" s="582"/>
      <c r="E566" s="582"/>
      <c r="F566" s="582"/>
      <c r="G566" s="582"/>
      <c r="H566" s="582"/>
      <c r="I566" s="582"/>
      <c r="J566" s="582"/>
      <c r="K566" s="582"/>
      <c r="L566" s="582"/>
      <c r="M566" s="582"/>
      <c r="N566" s="582"/>
      <c r="O566" s="582"/>
      <c r="P566" s="582"/>
      <c r="Q566" s="582"/>
      <c r="R566" s="582"/>
      <c r="S566" s="582"/>
      <c r="T566" s="582"/>
      <c r="U566" s="582"/>
      <c r="V566" s="582"/>
      <c r="W566" s="582"/>
      <c r="X566" s="582"/>
      <c r="Y566" s="582"/>
      <c r="Z566" s="582"/>
      <c r="AA566" s="582"/>
      <c r="AB566" s="582"/>
      <c r="AC566" s="582"/>
      <c r="AD566" s="582"/>
      <c r="AE566" s="582"/>
      <c r="AF566" s="582"/>
      <c r="AG566" s="582"/>
      <c r="AH566" s="582"/>
      <c r="AI566" s="582"/>
      <c r="AJ566" s="582"/>
      <c r="AK566" s="582"/>
      <c r="AL566" s="582"/>
      <c r="AM566" s="582"/>
      <c r="AN566" s="582"/>
      <c r="AO566" s="582"/>
      <c r="AP566" s="582"/>
      <c r="AQ566" s="582"/>
      <c r="AR566" s="582"/>
      <c r="AS566" s="582"/>
      <c r="AT566" s="582"/>
      <c r="AU566" s="582"/>
      <c r="AV566" s="582"/>
      <c r="AW566" s="582"/>
      <c r="AX566" s="582"/>
      <c r="AY566" s="582"/>
      <c r="AZ566" s="582"/>
      <c r="BA566" s="582"/>
      <c r="BB566" s="582"/>
      <c r="BC566" s="582"/>
      <c r="BD566" s="582"/>
      <c r="BE566" s="582"/>
      <c r="BF566" s="582"/>
      <c r="BG566" s="582"/>
      <c r="BH566" s="582"/>
      <c r="BI566" s="582"/>
      <c r="BJ566" s="582"/>
      <c r="BK566" s="582"/>
      <c r="BL566" s="582"/>
      <c r="BM566" s="582"/>
      <c r="BN566" s="582"/>
      <c r="BO566" s="582"/>
      <c r="BP566" s="582"/>
      <c r="BQ566" s="710"/>
    </row>
    <row r="567" spans="1:69">
      <c r="A567" s="582"/>
      <c r="B567" s="582"/>
      <c r="C567" s="582"/>
      <c r="D567" s="582"/>
      <c r="E567" s="582"/>
      <c r="F567" s="582"/>
      <c r="G567" s="582"/>
      <c r="H567" s="582"/>
      <c r="I567" s="582"/>
      <c r="J567" s="582"/>
      <c r="K567" s="582"/>
      <c r="L567" s="582"/>
      <c r="M567" s="582"/>
      <c r="N567" s="582"/>
      <c r="O567" s="582"/>
      <c r="P567" s="582"/>
      <c r="Q567" s="582"/>
      <c r="R567" s="582"/>
      <c r="S567" s="582"/>
      <c r="T567" s="582"/>
      <c r="U567" s="582"/>
      <c r="V567" s="582"/>
      <c r="W567" s="582"/>
      <c r="X567" s="582"/>
      <c r="Y567" s="582"/>
      <c r="Z567" s="582"/>
      <c r="AA567" s="582"/>
      <c r="AB567" s="582"/>
      <c r="AC567" s="582"/>
      <c r="AD567" s="582"/>
      <c r="AE567" s="582"/>
      <c r="AF567" s="582"/>
      <c r="AG567" s="582"/>
      <c r="AH567" s="582"/>
      <c r="AI567" s="582"/>
      <c r="AJ567" s="582"/>
      <c r="AK567" s="582"/>
      <c r="AL567" s="582"/>
      <c r="AM567" s="582"/>
      <c r="AN567" s="582"/>
      <c r="AO567" s="582"/>
      <c r="AP567" s="582"/>
      <c r="AQ567" s="582"/>
      <c r="AR567" s="582"/>
      <c r="AS567" s="582"/>
      <c r="AT567" s="582"/>
      <c r="AU567" s="582"/>
      <c r="AV567" s="582"/>
      <c r="AW567" s="582"/>
      <c r="AX567" s="582"/>
      <c r="AY567" s="582"/>
      <c r="AZ567" s="582"/>
      <c r="BA567" s="582"/>
      <c r="BB567" s="582"/>
      <c r="BC567" s="582"/>
      <c r="BD567" s="582"/>
      <c r="BE567" s="582"/>
      <c r="BF567" s="582"/>
      <c r="BG567" s="582"/>
      <c r="BH567" s="582"/>
      <c r="BI567" s="582"/>
      <c r="BJ567" s="582"/>
      <c r="BK567" s="582"/>
      <c r="BL567" s="582"/>
      <c r="BM567" s="582"/>
      <c r="BN567" s="582"/>
      <c r="BO567" s="582"/>
      <c r="BP567" s="582"/>
      <c r="BQ567" s="710"/>
    </row>
    <row r="568" spans="1:69">
      <c r="A568" s="582"/>
      <c r="B568" s="582"/>
      <c r="C568" s="582"/>
      <c r="D568" s="582"/>
      <c r="E568" s="582"/>
      <c r="F568" s="582"/>
      <c r="G568" s="582"/>
      <c r="H568" s="582"/>
      <c r="I568" s="582"/>
      <c r="J568" s="582"/>
      <c r="K568" s="582"/>
      <c r="L568" s="582"/>
      <c r="M568" s="582"/>
      <c r="N568" s="582"/>
      <c r="O568" s="582"/>
      <c r="P568" s="582"/>
      <c r="Q568" s="582"/>
      <c r="R568" s="582"/>
      <c r="S568" s="582"/>
      <c r="T568" s="582"/>
      <c r="U568" s="582"/>
      <c r="V568" s="582"/>
      <c r="W568" s="582"/>
      <c r="X568" s="582"/>
      <c r="Y568" s="582"/>
      <c r="Z568" s="582"/>
      <c r="AA568" s="582"/>
      <c r="AB568" s="582"/>
      <c r="AC568" s="582"/>
      <c r="AD568" s="582"/>
      <c r="AE568" s="582"/>
      <c r="AF568" s="582"/>
      <c r="AG568" s="582"/>
      <c r="AH568" s="582"/>
      <c r="AI568" s="582"/>
      <c r="AJ568" s="582"/>
      <c r="AK568" s="582"/>
      <c r="AL568" s="582"/>
      <c r="AM568" s="582"/>
      <c r="AN568" s="582"/>
      <c r="AO568" s="582"/>
      <c r="AP568" s="582"/>
      <c r="AQ568" s="582"/>
      <c r="AR568" s="582"/>
      <c r="AS568" s="582"/>
      <c r="AT568" s="582"/>
      <c r="AU568" s="582"/>
      <c r="AV568" s="582"/>
      <c r="AW568" s="582"/>
      <c r="AX568" s="582"/>
      <c r="AY568" s="582"/>
      <c r="AZ568" s="582"/>
      <c r="BA568" s="582"/>
      <c r="BB568" s="582"/>
      <c r="BC568" s="582"/>
      <c r="BD568" s="582"/>
      <c r="BE568" s="582"/>
      <c r="BF568" s="582"/>
      <c r="BG568" s="582"/>
      <c r="BH568" s="582"/>
      <c r="BI568" s="582"/>
      <c r="BJ568" s="582"/>
      <c r="BK568" s="582"/>
      <c r="BL568" s="582"/>
      <c r="BM568" s="582"/>
      <c r="BN568" s="582"/>
      <c r="BO568" s="582"/>
      <c r="BP568" s="582"/>
      <c r="BQ568" s="710"/>
    </row>
    <row r="569" spans="1:69">
      <c r="A569" s="582"/>
      <c r="B569" s="582"/>
      <c r="C569" s="582"/>
      <c r="D569" s="582"/>
      <c r="E569" s="582"/>
      <c r="F569" s="582"/>
      <c r="G569" s="582"/>
      <c r="H569" s="582"/>
      <c r="I569" s="582"/>
      <c r="J569" s="582"/>
      <c r="K569" s="582"/>
      <c r="L569" s="582"/>
      <c r="M569" s="582"/>
      <c r="N569" s="582"/>
      <c r="O569" s="582"/>
      <c r="P569" s="582"/>
      <c r="Q569" s="582"/>
      <c r="R569" s="582"/>
      <c r="S569" s="582"/>
      <c r="T569" s="582"/>
      <c r="U569" s="582"/>
      <c r="V569" s="582"/>
      <c r="W569" s="582"/>
      <c r="X569" s="582"/>
      <c r="Y569" s="582"/>
      <c r="Z569" s="582"/>
      <c r="AA569" s="582"/>
      <c r="AB569" s="582"/>
      <c r="AC569" s="582"/>
      <c r="AD569" s="582"/>
      <c r="AE569" s="582"/>
      <c r="AF569" s="582"/>
      <c r="AG569" s="582"/>
      <c r="AH569" s="582"/>
      <c r="AI569" s="582"/>
      <c r="AJ569" s="582"/>
      <c r="AK569" s="582"/>
      <c r="AL569" s="582"/>
      <c r="AM569" s="582"/>
      <c r="AN569" s="582"/>
      <c r="AO569" s="582"/>
      <c r="AP569" s="582"/>
      <c r="AQ569" s="582"/>
      <c r="AR569" s="582"/>
      <c r="AS569" s="582"/>
      <c r="AT569" s="582"/>
      <c r="AU569" s="582"/>
      <c r="AV569" s="582"/>
      <c r="AW569" s="582"/>
      <c r="AX569" s="582"/>
      <c r="AY569" s="582"/>
      <c r="AZ569" s="582"/>
      <c r="BA569" s="582"/>
      <c r="BB569" s="582"/>
      <c r="BC569" s="582"/>
      <c r="BD569" s="582"/>
      <c r="BE569" s="582"/>
      <c r="BF569" s="582"/>
      <c r="BG569" s="582"/>
      <c r="BH569" s="582"/>
      <c r="BI569" s="582"/>
      <c r="BJ569" s="582"/>
      <c r="BK569" s="582"/>
      <c r="BL569" s="582"/>
      <c r="BM569" s="582"/>
      <c r="BN569" s="582"/>
      <c r="BO569" s="582"/>
      <c r="BP569" s="582"/>
      <c r="BQ569" s="710"/>
    </row>
    <row r="570" spans="1:69">
      <c r="A570" s="582"/>
      <c r="B570" s="582"/>
      <c r="C570" s="582"/>
      <c r="D570" s="582"/>
      <c r="E570" s="582"/>
      <c r="F570" s="582"/>
      <c r="G570" s="582"/>
      <c r="H570" s="582"/>
      <c r="I570" s="582"/>
      <c r="J570" s="582"/>
      <c r="K570" s="582"/>
      <c r="L570" s="582"/>
      <c r="M570" s="582"/>
      <c r="N570" s="582"/>
      <c r="O570" s="582"/>
      <c r="P570" s="582"/>
      <c r="Q570" s="582"/>
      <c r="R570" s="582"/>
      <c r="S570" s="582"/>
      <c r="T570" s="582"/>
      <c r="U570" s="582"/>
      <c r="V570" s="582"/>
      <c r="W570" s="582"/>
      <c r="X570" s="582"/>
      <c r="Y570" s="582"/>
      <c r="Z570" s="582"/>
      <c r="AA570" s="582"/>
      <c r="AB570" s="582"/>
      <c r="AC570" s="582"/>
      <c r="AD570" s="582"/>
      <c r="AE570" s="582"/>
      <c r="AF570" s="582"/>
      <c r="AG570" s="582"/>
      <c r="AH570" s="582"/>
      <c r="AI570" s="582"/>
      <c r="AJ570" s="582"/>
      <c r="AK570" s="582"/>
      <c r="AL570" s="582"/>
      <c r="AM570" s="582"/>
      <c r="AN570" s="582"/>
      <c r="AO570" s="582"/>
      <c r="AP570" s="582"/>
      <c r="AQ570" s="582"/>
      <c r="AR570" s="582"/>
      <c r="AS570" s="582"/>
      <c r="AT570" s="582"/>
      <c r="AU570" s="582"/>
      <c r="AV570" s="582"/>
      <c r="AW570" s="582"/>
      <c r="AX570" s="582"/>
      <c r="AY570" s="582"/>
      <c r="AZ570" s="582"/>
      <c r="BA570" s="582"/>
      <c r="BB570" s="582"/>
      <c r="BC570" s="582"/>
      <c r="BD570" s="582"/>
      <c r="BE570" s="582"/>
      <c r="BF570" s="582"/>
      <c r="BG570" s="582"/>
      <c r="BH570" s="582"/>
      <c r="BI570" s="582"/>
      <c r="BJ570" s="582"/>
      <c r="BK570" s="582"/>
      <c r="BL570" s="582"/>
      <c r="BM570" s="582"/>
      <c r="BN570" s="582"/>
      <c r="BO570" s="582"/>
      <c r="BP570" s="582"/>
      <c r="BQ570" s="710"/>
    </row>
    <row r="571" spans="1:69">
      <c r="A571" s="582"/>
      <c r="B571" s="582"/>
      <c r="C571" s="582"/>
      <c r="D571" s="582"/>
      <c r="E571" s="582"/>
      <c r="F571" s="582"/>
      <c r="G571" s="582"/>
      <c r="H571" s="582"/>
      <c r="I571" s="582"/>
      <c r="J571" s="582"/>
      <c r="K571" s="582"/>
      <c r="L571" s="582"/>
      <c r="M571" s="582"/>
      <c r="N571" s="582"/>
      <c r="O571" s="582"/>
      <c r="P571" s="582"/>
      <c r="Q571" s="582"/>
      <c r="R571" s="582"/>
      <c r="S571" s="582"/>
      <c r="T571" s="582"/>
      <c r="U571" s="582"/>
      <c r="V571" s="582"/>
      <c r="W571" s="582"/>
      <c r="X571" s="582"/>
      <c r="Y571" s="582"/>
      <c r="Z571" s="582"/>
      <c r="AA571" s="582"/>
      <c r="AB571" s="582"/>
      <c r="AC571" s="582"/>
      <c r="AD571" s="582"/>
      <c r="AE571" s="582"/>
      <c r="AF571" s="582"/>
      <c r="AG571" s="582"/>
      <c r="AH571" s="582"/>
      <c r="AI571" s="582"/>
      <c r="AJ571" s="582"/>
      <c r="AK571" s="582"/>
      <c r="AL571" s="582"/>
      <c r="AM571" s="582"/>
      <c r="AN571" s="582"/>
      <c r="AO571" s="582"/>
      <c r="AP571" s="582"/>
      <c r="AQ571" s="582"/>
      <c r="AR571" s="582"/>
      <c r="AS571" s="582"/>
      <c r="AT571" s="582"/>
      <c r="AU571" s="582"/>
      <c r="AV571" s="582"/>
      <c r="AW571" s="582"/>
      <c r="AX571" s="582"/>
      <c r="AY571" s="582"/>
      <c r="AZ571" s="582"/>
      <c r="BA571" s="582"/>
      <c r="BB571" s="582"/>
      <c r="BC571" s="582"/>
      <c r="BD571" s="582"/>
      <c r="BE571" s="582"/>
      <c r="BF571" s="582"/>
      <c r="BG571" s="582"/>
      <c r="BH571" s="582"/>
      <c r="BI571" s="582"/>
      <c r="BJ571" s="582"/>
      <c r="BK571" s="582"/>
      <c r="BL571" s="582"/>
      <c r="BM571" s="582"/>
      <c r="BN571" s="582"/>
      <c r="BO571" s="582"/>
      <c r="BP571" s="582"/>
      <c r="BQ571" s="710"/>
    </row>
    <row r="572" spans="1:69">
      <c r="A572" s="582"/>
      <c r="B572" s="582"/>
      <c r="C572" s="582"/>
      <c r="D572" s="582"/>
      <c r="E572" s="582"/>
      <c r="F572" s="582"/>
      <c r="G572" s="582"/>
      <c r="H572" s="582"/>
      <c r="I572" s="582"/>
      <c r="J572" s="582"/>
      <c r="K572" s="582"/>
      <c r="L572" s="582"/>
      <c r="M572" s="582"/>
      <c r="N572" s="582"/>
      <c r="O572" s="582"/>
      <c r="P572" s="582"/>
      <c r="Q572" s="582"/>
      <c r="R572" s="582"/>
      <c r="S572" s="582"/>
      <c r="T572" s="582"/>
      <c r="U572" s="582"/>
      <c r="V572" s="582"/>
      <c r="W572" s="582"/>
      <c r="X572" s="582"/>
      <c r="Y572" s="582"/>
      <c r="Z572" s="582"/>
      <c r="AA572" s="582"/>
      <c r="AB572" s="582"/>
      <c r="AC572" s="582"/>
      <c r="AD572" s="582"/>
      <c r="AE572" s="582"/>
      <c r="AF572" s="582"/>
      <c r="AG572" s="582"/>
      <c r="AH572" s="582"/>
      <c r="AI572" s="582"/>
      <c r="AJ572" s="582"/>
      <c r="AK572" s="582"/>
      <c r="AL572" s="582"/>
      <c r="AM572" s="582"/>
      <c r="AN572" s="582"/>
      <c r="AO572" s="582"/>
      <c r="AP572" s="582"/>
      <c r="AQ572" s="582"/>
      <c r="AR572" s="582"/>
      <c r="AS572" s="582"/>
      <c r="AT572" s="582"/>
      <c r="AU572" s="582"/>
      <c r="AV572" s="582"/>
      <c r="AW572" s="582"/>
      <c r="AX572" s="582"/>
      <c r="AY572" s="582"/>
      <c r="AZ572" s="582"/>
      <c r="BA572" s="582"/>
      <c r="BB572" s="582"/>
      <c r="BC572" s="582"/>
      <c r="BD572" s="582"/>
      <c r="BE572" s="582"/>
      <c r="BF572" s="582"/>
      <c r="BG572" s="582"/>
      <c r="BH572" s="582"/>
      <c r="BI572" s="582"/>
      <c r="BJ572" s="582"/>
      <c r="BK572" s="582"/>
      <c r="BL572" s="582"/>
      <c r="BM572" s="582"/>
      <c r="BN572" s="582"/>
      <c r="BO572" s="582"/>
      <c r="BP572" s="582"/>
      <c r="BQ572" s="710"/>
    </row>
    <row r="573" spans="1:69">
      <c r="A573" s="582"/>
      <c r="B573" s="582"/>
      <c r="C573" s="582"/>
      <c r="D573" s="582"/>
      <c r="E573" s="582"/>
      <c r="F573" s="582"/>
      <c r="G573" s="582"/>
      <c r="H573" s="582"/>
      <c r="I573" s="582"/>
      <c r="J573" s="582"/>
      <c r="K573" s="582"/>
      <c r="L573" s="582"/>
      <c r="M573" s="582"/>
      <c r="N573" s="582"/>
      <c r="O573" s="582"/>
      <c r="P573" s="582"/>
      <c r="Q573" s="582"/>
      <c r="R573" s="582"/>
      <c r="S573" s="582"/>
      <c r="T573" s="582"/>
      <c r="U573" s="582"/>
      <c r="V573" s="582"/>
      <c r="W573" s="582"/>
      <c r="X573" s="582"/>
      <c r="Y573" s="582"/>
      <c r="Z573" s="582"/>
      <c r="AA573" s="582"/>
      <c r="AB573" s="582"/>
      <c r="AC573" s="582"/>
      <c r="AD573" s="582"/>
      <c r="AE573" s="582"/>
      <c r="AF573" s="582"/>
      <c r="AG573" s="582"/>
      <c r="AH573" s="582"/>
      <c r="AI573" s="582"/>
      <c r="AJ573" s="582"/>
      <c r="AK573" s="582"/>
      <c r="AL573" s="582"/>
      <c r="AM573" s="582"/>
      <c r="AN573" s="582"/>
      <c r="AO573" s="582"/>
      <c r="AP573" s="582"/>
      <c r="AQ573" s="582"/>
      <c r="AR573" s="582"/>
      <c r="AS573" s="582"/>
      <c r="AT573" s="582"/>
      <c r="AU573" s="582"/>
      <c r="AV573" s="582"/>
      <c r="AW573" s="582"/>
      <c r="AX573" s="582"/>
      <c r="AY573" s="582"/>
      <c r="AZ573" s="582"/>
      <c r="BA573" s="582"/>
      <c r="BB573" s="582"/>
      <c r="BC573" s="582"/>
      <c r="BD573" s="582"/>
      <c r="BE573" s="582"/>
      <c r="BF573" s="582"/>
      <c r="BG573" s="582"/>
      <c r="BH573" s="582"/>
      <c r="BI573" s="582"/>
      <c r="BJ573" s="582"/>
      <c r="BK573" s="582"/>
      <c r="BL573" s="582"/>
      <c r="BM573" s="582"/>
      <c r="BN573" s="582"/>
      <c r="BO573" s="582"/>
      <c r="BP573" s="582"/>
      <c r="BQ573" s="710"/>
    </row>
    <row r="574" spans="1:69">
      <c r="A574" s="582"/>
      <c r="B574" s="582"/>
      <c r="C574" s="582"/>
      <c r="D574" s="582"/>
      <c r="E574" s="582"/>
      <c r="F574" s="582"/>
      <c r="G574" s="582"/>
      <c r="H574" s="582"/>
      <c r="I574" s="582"/>
      <c r="J574" s="582"/>
      <c r="K574" s="582"/>
      <c r="L574" s="582"/>
      <c r="M574" s="582"/>
      <c r="N574" s="582"/>
      <c r="O574" s="582"/>
      <c r="P574" s="582"/>
      <c r="Q574" s="582"/>
      <c r="R574" s="582"/>
      <c r="S574" s="582"/>
      <c r="T574" s="582"/>
      <c r="U574" s="582"/>
      <c r="V574" s="582"/>
      <c r="W574" s="582"/>
      <c r="X574" s="582"/>
      <c r="Y574" s="582"/>
      <c r="Z574" s="582"/>
      <c r="AA574" s="582"/>
      <c r="AB574" s="582"/>
      <c r="AC574" s="582"/>
      <c r="AD574" s="582"/>
      <c r="AE574" s="582"/>
      <c r="AF574" s="582"/>
      <c r="AG574" s="582"/>
      <c r="AH574" s="582"/>
      <c r="AI574" s="582"/>
      <c r="AJ574" s="582"/>
      <c r="AK574" s="582"/>
      <c r="AL574" s="582"/>
      <c r="AM574" s="582"/>
      <c r="AN574" s="582"/>
      <c r="AO574" s="582"/>
      <c r="AP574" s="582"/>
      <c r="AQ574" s="582"/>
      <c r="AR574" s="582"/>
      <c r="AS574" s="582"/>
      <c r="AT574" s="582"/>
      <c r="AU574" s="582"/>
      <c r="AV574" s="582"/>
      <c r="AW574" s="582"/>
      <c r="AX574" s="582"/>
      <c r="AY574" s="582"/>
      <c r="AZ574" s="582"/>
      <c r="BA574" s="582"/>
      <c r="BB574" s="582"/>
      <c r="BC574" s="582"/>
      <c r="BD574" s="582"/>
      <c r="BE574" s="582"/>
      <c r="BF574" s="582"/>
      <c r="BG574" s="582"/>
      <c r="BH574" s="582"/>
      <c r="BI574" s="582"/>
      <c r="BJ574" s="582"/>
      <c r="BK574" s="582"/>
      <c r="BL574" s="582"/>
      <c r="BM574" s="582"/>
      <c r="BN574" s="582"/>
      <c r="BO574" s="582"/>
      <c r="BP574" s="582"/>
      <c r="BQ574" s="710"/>
    </row>
    <row r="575" spans="1:69">
      <c r="A575" s="582"/>
      <c r="B575" s="582"/>
      <c r="C575" s="582"/>
      <c r="D575" s="582"/>
      <c r="E575" s="582"/>
      <c r="F575" s="582"/>
      <c r="G575" s="582"/>
      <c r="H575" s="582"/>
      <c r="I575" s="582"/>
      <c r="J575" s="582"/>
      <c r="K575" s="582"/>
      <c r="L575" s="582"/>
      <c r="M575" s="582"/>
      <c r="N575" s="582"/>
      <c r="O575" s="582"/>
      <c r="P575" s="582"/>
      <c r="Q575" s="582"/>
      <c r="R575" s="582"/>
      <c r="S575" s="582"/>
      <c r="T575" s="582"/>
      <c r="U575" s="582"/>
      <c r="V575" s="582"/>
      <c r="W575" s="582"/>
      <c r="X575" s="582"/>
      <c r="Y575" s="582"/>
      <c r="Z575" s="582"/>
      <c r="AA575" s="582"/>
      <c r="AB575" s="582"/>
      <c r="AC575" s="582"/>
      <c r="AD575" s="582"/>
      <c r="AE575" s="582"/>
      <c r="AF575" s="582"/>
      <c r="AG575" s="582"/>
      <c r="AH575" s="582"/>
      <c r="AI575" s="582"/>
      <c r="AJ575" s="582"/>
      <c r="AK575" s="582"/>
      <c r="AL575" s="582"/>
      <c r="AM575" s="582"/>
      <c r="AN575" s="582"/>
      <c r="AO575" s="582"/>
      <c r="AP575" s="582"/>
      <c r="AQ575" s="582"/>
      <c r="AR575" s="582"/>
      <c r="AS575" s="582"/>
      <c r="AT575" s="582"/>
      <c r="AU575" s="582"/>
      <c r="AV575" s="582"/>
      <c r="AW575" s="582"/>
      <c r="AX575" s="582"/>
      <c r="AY575" s="582"/>
      <c r="AZ575" s="582"/>
      <c r="BA575" s="582"/>
      <c r="BB575" s="582"/>
      <c r="BC575" s="582"/>
      <c r="BD575" s="582"/>
      <c r="BE575" s="582"/>
      <c r="BF575" s="582"/>
      <c r="BG575" s="582"/>
      <c r="BH575" s="582"/>
      <c r="BI575" s="582"/>
      <c r="BJ575" s="582"/>
      <c r="BK575" s="582"/>
      <c r="BL575" s="582"/>
      <c r="BM575" s="582"/>
      <c r="BN575" s="582"/>
      <c r="BO575" s="582"/>
      <c r="BP575" s="582"/>
      <c r="BQ575" s="710"/>
    </row>
    <row r="576" spans="1:69">
      <c r="A576" s="582"/>
      <c r="B576" s="582"/>
      <c r="C576" s="582"/>
      <c r="D576" s="582"/>
      <c r="E576" s="582"/>
      <c r="F576" s="582"/>
      <c r="G576" s="582"/>
      <c r="H576" s="582"/>
      <c r="I576" s="582"/>
      <c r="J576" s="582"/>
      <c r="K576" s="582"/>
      <c r="L576" s="582"/>
      <c r="M576" s="582"/>
      <c r="N576" s="582"/>
      <c r="O576" s="582"/>
      <c r="P576" s="582"/>
      <c r="Q576" s="582"/>
      <c r="R576" s="582"/>
      <c r="S576" s="582"/>
      <c r="T576" s="582"/>
      <c r="U576" s="582"/>
      <c r="V576" s="582"/>
      <c r="W576" s="582"/>
      <c r="X576" s="582"/>
      <c r="Y576" s="582"/>
      <c r="Z576" s="582"/>
      <c r="AA576" s="582"/>
      <c r="AB576" s="582"/>
      <c r="AC576" s="582"/>
      <c r="AD576" s="582"/>
      <c r="AE576" s="582"/>
      <c r="AF576" s="582"/>
      <c r="AG576" s="582"/>
      <c r="AH576" s="582"/>
      <c r="AI576" s="582"/>
      <c r="AJ576" s="582"/>
      <c r="AK576" s="582"/>
      <c r="AL576" s="582"/>
      <c r="AM576" s="582"/>
      <c r="AN576" s="582"/>
      <c r="AO576" s="582"/>
      <c r="AP576" s="582"/>
      <c r="AQ576" s="582"/>
      <c r="AR576" s="582"/>
      <c r="AS576" s="582"/>
      <c r="AT576" s="582"/>
      <c r="AU576" s="582"/>
      <c r="AV576" s="582"/>
      <c r="AW576" s="582"/>
      <c r="AX576" s="582"/>
      <c r="AY576" s="582"/>
      <c r="AZ576" s="582"/>
      <c r="BA576" s="582"/>
      <c r="BB576" s="582"/>
      <c r="BC576" s="582"/>
      <c r="BD576" s="582"/>
      <c r="BE576" s="582"/>
      <c r="BF576" s="582"/>
      <c r="BG576" s="582"/>
      <c r="BH576" s="582"/>
      <c r="BI576" s="582"/>
      <c r="BJ576" s="582"/>
      <c r="BK576" s="582"/>
      <c r="BL576" s="582"/>
      <c r="BM576" s="582"/>
      <c r="BN576" s="582"/>
      <c r="BO576" s="582"/>
      <c r="BP576" s="582"/>
      <c r="BQ576" s="710"/>
    </row>
    <row r="577" spans="1:69">
      <c r="A577" s="582"/>
      <c r="B577" s="582"/>
      <c r="C577" s="582"/>
      <c r="D577" s="582"/>
      <c r="E577" s="582"/>
      <c r="F577" s="582"/>
      <c r="G577" s="582"/>
      <c r="H577" s="582"/>
      <c r="I577" s="582"/>
      <c r="J577" s="582"/>
      <c r="K577" s="582"/>
      <c r="L577" s="582"/>
      <c r="M577" s="582"/>
      <c r="N577" s="582"/>
      <c r="O577" s="582"/>
      <c r="P577" s="582"/>
      <c r="Q577" s="582"/>
      <c r="R577" s="582"/>
      <c r="S577" s="582"/>
      <c r="T577" s="582"/>
      <c r="U577" s="582"/>
      <c r="V577" s="582"/>
      <c r="W577" s="582"/>
      <c r="X577" s="582"/>
      <c r="Y577" s="582"/>
      <c r="Z577" s="582"/>
      <c r="AA577" s="582"/>
      <c r="AB577" s="582"/>
      <c r="AC577" s="582"/>
      <c r="AD577" s="582"/>
      <c r="AE577" s="582"/>
      <c r="AF577" s="582"/>
      <c r="AG577" s="582"/>
      <c r="AH577" s="582"/>
      <c r="AI577" s="582"/>
      <c r="AJ577" s="582"/>
      <c r="AK577" s="582"/>
      <c r="AL577" s="582"/>
      <c r="AM577" s="582"/>
      <c r="AN577" s="582"/>
      <c r="AO577" s="582"/>
      <c r="AP577" s="582"/>
      <c r="AQ577" s="582"/>
      <c r="AR577" s="582"/>
      <c r="AS577" s="582"/>
      <c r="AT577" s="582"/>
      <c r="AU577" s="582"/>
      <c r="AV577" s="582"/>
      <c r="AW577" s="582"/>
      <c r="AX577" s="582"/>
      <c r="AY577" s="582"/>
      <c r="AZ577" s="582"/>
      <c r="BA577" s="582"/>
      <c r="BB577" s="582"/>
      <c r="BC577" s="582"/>
      <c r="BD577" s="582"/>
      <c r="BE577" s="582"/>
      <c r="BF577" s="582"/>
      <c r="BG577" s="582"/>
      <c r="BH577" s="582"/>
      <c r="BI577" s="582"/>
      <c r="BJ577" s="582"/>
      <c r="BK577" s="582"/>
      <c r="BL577" s="582"/>
      <c r="BM577" s="582"/>
      <c r="BN577" s="582"/>
      <c r="BO577" s="582"/>
      <c r="BP577" s="582"/>
      <c r="BQ577" s="710"/>
    </row>
    <row r="578" spans="1:69">
      <c r="A578" s="582"/>
      <c r="B578" s="582"/>
      <c r="C578" s="582"/>
      <c r="D578" s="582"/>
      <c r="E578" s="582"/>
      <c r="F578" s="582"/>
      <c r="G578" s="582"/>
      <c r="H578" s="582"/>
      <c r="I578" s="582"/>
      <c r="J578" s="582"/>
      <c r="K578" s="582"/>
      <c r="L578" s="582"/>
      <c r="M578" s="582"/>
      <c r="N578" s="582"/>
      <c r="O578" s="582"/>
      <c r="P578" s="582"/>
      <c r="Q578" s="582"/>
      <c r="R578" s="582"/>
      <c r="S578" s="582"/>
      <c r="T578" s="582"/>
      <c r="U578" s="582"/>
      <c r="V578" s="582"/>
      <c r="W578" s="582"/>
      <c r="X578" s="582"/>
      <c r="Y578" s="582"/>
      <c r="Z578" s="582"/>
      <c r="AA578" s="582"/>
      <c r="AB578" s="582"/>
      <c r="AC578" s="582"/>
      <c r="AD578" s="582"/>
      <c r="AE578" s="582"/>
      <c r="AF578" s="582"/>
      <c r="AG578" s="582"/>
      <c r="AH578" s="582"/>
      <c r="AI578" s="582"/>
      <c r="AJ578" s="582"/>
      <c r="AK578" s="582"/>
      <c r="AL578" s="582"/>
      <c r="AM578" s="582"/>
      <c r="AN578" s="582"/>
      <c r="AO578" s="582"/>
      <c r="AP578" s="582"/>
      <c r="AQ578" s="582"/>
      <c r="AR578" s="582"/>
      <c r="AS578" s="582"/>
      <c r="AT578" s="582"/>
      <c r="AU578" s="582"/>
      <c r="AV578" s="582"/>
      <c r="AW578" s="582"/>
      <c r="AX578" s="582"/>
      <c r="AY578" s="582"/>
      <c r="AZ578" s="582"/>
      <c r="BA578" s="582"/>
      <c r="BB578" s="582"/>
      <c r="BC578" s="582"/>
      <c r="BD578" s="582"/>
      <c r="BE578" s="582"/>
      <c r="BF578" s="582"/>
      <c r="BG578" s="582"/>
      <c r="BH578" s="582"/>
      <c r="BI578" s="582"/>
      <c r="BJ578" s="582"/>
      <c r="BK578" s="582"/>
      <c r="BL578" s="582"/>
      <c r="BM578" s="582"/>
      <c r="BN578" s="582"/>
      <c r="BO578" s="582"/>
      <c r="BP578" s="582"/>
      <c r="BQ578" s="710"/>
    </row>
    <row r="579" spans="1:69">
      <c r="A579" s="582"/>
      <c r="B579" s="582"/>
      <c r="C579" s="582"/>
      <c r="D579" s="582"/>
      <c r="E579" s="582"/>
      <c r="F579" s="582"/>
      <c r="G579" s="582"/>
      <c r="H579" s="582"/>
      <c r="I579" s="582"/>
      <c r="J579" s="582"/>
      <c r="K579" s="582"/>
      <c r="L579" s="582"/>
      <c r="M579" s="582"/>
      <c r="N579" s="582"/>
      <c r="O579" s="582"/>
      <c r="P579" s="582"/>
      <c r="Q579" s="582"/>
      <c r="R579" s="582"/>
      <c r="S579" s="582"/>
      <c r="T579" s="582"/>
      <c r="U579" s="582"/>
      <c r="V579" s="582"/>
      <c r="W579" s="582"/>
      <c r="X579" s="582"/>
      <c r="Y579" s="582"/>
      <c r="Z579" s="582"/>
      <c r="AA579" s="582"/>
      <c r="AB579" s="582"/>
      <c r="AC579" s="582"/>
      <c r="AD579" s="582"/>
      <c r="AE579" s="582"/>
      <c r="AF579" s="582"/>
      <c r="AG579" s="582"/>
      <c r="AH579" s="582"/>
      <c r="AI579" s="582"/>
      <c r="AJ579" s="582"/>
      <c r="AK579" s="582"/>
      <c r="AL579" s="582"/>
      <c r="AM579" s="582"/>
      <c r="AN579" s="582"/>
      <c r="AO579" s="582"/>
      <c r="AP579" s="582"/>
      <c r="AQ579" s="582"/>
      <c r="AR579" s="582"/>
      <c r="AS579" s="582"/>
      <c r="AT579" s="582"/>
      <c r="AU579" s="582"/>
      <c r="AV579" s="582"/>
      <c r="AW579" s="582"/>
      <c r="AX579" s="582"/>
      <c r="AY579" s="582"/>
      <c r="AZ579" s="582"/>
      <c r="BA579" s="582"/>
      <c r="BB579" s="582"/>
      <c r="BC579" s="582"/>
      <c r="BD579" s="582"/>
      <c r="BE579" s="582"/>
      <c r="BF579" s="582"/>
      <c r="BG579" s="582"/>
      <c r="BH579" s="582"/>
      <c r="BI579" s="582"/>
      <c r="BJ579" s="582"/>
      <c r="BK579" s="582"/>
      <c r="BL579" s="582"/>
      <c r="BM579" s="582"/>
      <c r="BN579" s="582"/>
      <c r="BO579" s="582"/>
      <c r="BP579" s="582"/>
      <c r="BQ579" s="710"/>
    </row>
    <row r="580" spans="1:69">
      <c r="A580" s="582"/>
      <c r="B580" s="582"/>
      <c r="C580" s="582"/>
      <c r="D580" s="582"/>
      <c r="E580" s="582"/>
      <c r="F580" s="582"/>
      <c r="G580" s="582"/>
      <c r="H580" s="582"/>
      <c r="I580" s="582"/>
      <c r="J580" s="582"/>
      <c r="K580" s="582"/>
      <c r="L580" s="582"/>
      <c r="M580" s="582"/>
      <c r="N580" s="582"/>
      <c r="O580" s="582"/>
      <c r="P580" s="582"/>
      <c r="Q580" s="582"/>
      <c r="R580" s="582"/>
      <c r="S580" s="582"/>
      <c r="T580" s="582"/>
      <c r="U580" s="582"/>
      <c r="V580" s="582"/>
      <c r="W580" s="582"/>
      <c r="X580" s="582"/>
      <c r="Y580" s="582"/>
      <c r="Z580" s="582"/>
      <c r="AA580" s="582"/>
      <c r="AB580" s="582"/>
      <c r="AC580" s="582"/>
      <c r="AD580" s="582"/>
      <c r="AE580" s="582"/>
      <c r="AF580" s="582"/>
      <c r="AG580" s="582"/>
      <c r="AH580" s="582"/>
      <c r="AI580" s="582"/>
      <c r="AJ580" s="582"/>
      <c r="AK580" s="582"/>
      <c r="AL580" s="582"/>
      <c r="AM580" s="582"/>
      <c r="AN580" s="582"/>
      <c r="AO580" s="582"/>
      <c r="AP580" s="582"/>
      <c r="AQ580" s="582"/>
      <c r="AR580" s="582"/>
      <c r="AS580" s="582"/>
      <c r="AT580" s="582"/>
      <c r="AU580" s="582"/>
      <c r="AV580" s="582"/>
      <c r="AW580" s="582"/>
      <c r="AX580" s="582"/>
      <c r="AY580" s="582"/>
      <c r="AZ580" s="582"/>
      <c r="BA580" s="582"/>
      <c r="BB580" s="582"/>
      <c r="BC580" s="582"/>
      <c r="BD580" s="582"/>
      <c r="BE580" s="582"/>
      <c r="BF580" s="582"/>
      <c r="BG580" s="582"/>
      <c r="BH580" s="582"/>
      <c r="BI580" s="582"/>
      <c r="BJ580" s="582"/>
      <c r="BK580" s="582"/>
      <c r="BL580" s="582"/>
      <c r="BM580" s="582"/>
      <c r="BN580" s="582"/>
      <c r="BO580" s="582"/>
      <c r="BP580" s="582"/>
      <c r="BQ580" s="710"/>
    </row>
    <row r="581" spans="1:69">
      <c r="A581" s="582"/>
      <c r="B581" s="582"/>
      <c r="C581" s="582"/>
      <c r="D581" s="582"/>
      <c r="E581" s="582"/>
      <c r="F581" s="582"/>
      <c r="G581" s="582"/>
      <c r="H581" s="582"/>
      <c r="I581" s="582"/>
      <c r="J581" s="582"/>
      <c r="K581" s="582"/>
      <c r="L581" s="582"/>
      <c r="M581" s="582"/>
      <c r="N581" s="582"/>
      <c r="O581" s="582"/>
      <c r="P581" s="582"/>
      <c r="Q581" s="582"/>
      <c r="R581" s="582"/>
      <c r="S581" s="582"/>
      <c r="T581" s="582"/>
      <c r="U581" s="582"/>
      <c r="V581" s="582"/>
      <c r="W581" s="582"/>
      <c r="X581" s="582"/>
      <c r="Y581" s="582"/>
      <c r="Z581" s="582"/>
      <c r="AA581" s="582"/>
      <c r="AB581" s="582"/>
      <c r="AC581" s="582"/>
      <c r="AD581" s="582"/>
      <c r="AE581" s="582"/>
      <c r="AF581" s="582"/>
      <c r="AG581" s="582"/>
      <c r="AH581" s="582"/>
      <c r="AI581" s="582"/>
      <c r="AJ581" s="582"/>
      <c r="AK581" s="582"/>
      <c r="AL581" s="582"/>
      <c r="AM581" s="582"/>
      <c r="AN581" s="582"/>
      <c r="AO581" s="582"/>
      <c r="AP581" s="582"/>
      <c r="AQ581" s="582"/>
      <c r="AR581" s="582"/>
      <c r="AS581" s="582"/>
      <c r="AT581" s="582"/>
      <c r="AU581" s="582"/>
      <c r="AV581" s="582"/>
      <c r="AW581" s="582"/>
      <c r="AX581" s="582"/>
      <c r="AY581" s="582"/>
      <c r="AZ581" s="582"/>
      <c r="BA581" s="582"/>
      <c r="BB581" s="582"/>
      <c r="BC581" s="582"/>
      <c r="BD581" s="582"/>
      <c r="BE581" s="582"/>
      <c r="BF581" s="582"/>
      <c r="BG581" s="582"/>
      <c r="BH581" s="582"/>
      <c r="BI581" s="582"/>
      <c r="BJ581" s="582"/>
      <c r="BK581" s="582"/>
      <c r="BL581" s="582"/>
      <c r="BM581" s="582"/>
      <c r="BN581" s="582"/>
      <c r="BO581" s="582"/>
      <c r="BP581" s="582"/>
      <c r="BQ581" s="710"/>
    </row>
    <row r="582" spans="1:69">
      <c r="A582" s="582"/>
      <c r="B582" s="582"/>
      <c r="C582" s="582"/>
      <c r="D582" s="582"/>
      <c r="E582" s="582"/>
      <c r="F582" s="582"/>
      <c r="G582" s="582"/>
      <c r="H582" s="582"/>
      <c r="I582" s="582"/>
      <c r="J582" s="582"/>
      <c r="K582" s="582"/>
      <c r="L582" s="582"/>
      <c r="M582" s="582"/>
      <c r="N582" s="582"/>
      <c r="O582" s="582"/>
      <c r="P582" s="582"/>
      <c r="Q582" s="582"/>
      <c r="R582" s="582"/>
      <c r="S582" s="582"/>
      <c r="T582" s="582"/>
      <c r="U582" s="582"/>
      <c r="V582" s="582"/>
      <c r="W582" s="582"/>
      <c r="X582" s="582"/>
      <c r="Y582" s="582"/>
      <c r="Z582" s="582"/>
      <c r="AA582" s="582"/>
      <c r="AB582" s="582"/>
      <c r="AC582" s="582"/>
      <c r="AD582" s="582"/>
      <c r="AE582" s="582"/>
      <c r="AF582" s="582"/>
      <c r="AG582" s="582"/>
      <c r="AH582" s="582"/>
      <c r="AI582" s="582"/>
      <c r="AJ582" s="582"/>
      <c r="AK582" s="582"/>
      <c r="AL582" s="582"/>
      <c r="AM582" s="582"/>
      <c r="AN582" s="582"/>
      <c r="AO582" s="582"/>
      <c r="AP582" s="582"/>
      <c r="AQ582" s="582"/>
      <c r="AR582" s="582"/>
      <c r="AS582" s="582"/>
      <c r="AT582" s="582"/>
      <c r="AU582" s="582"/>
      <c r="AV582" s="582"/>
      <c r="AW582" s="582"/>
      <c r="AX582" s="582"/>
      <c r="AY582" s="582"/>
      <c r="AZ582" s="582"/>
      <c r="BA582" s="582"/>
      <c r="BB582" s="582"/>
      <c r="BC582" s="582"/>
      <c r="BD582" s="582"/>
      <c r="BE582" s="582"/>
      <c r="BF582" s="582"/>
      <c r="BG582" s="582"/>
      <c r="BH582" s="582"/>
      <c r="BI582" s="582"/>
      <c r="BJ582" s="582"/>
      <c r="BK582" s="582"/>
      <c r="BL582" s="582"/>
      <c r="BM582" s="582"/>
      <c r="BN582" s="582"/>
      <c r="BO582" s="582"/>
      <c r="BP582" s="582"/>
      <c r="BQ582" s="710"/>
    </row>
    <row r="583" spans="1:69">
      <c r="A583" s="582"/>
      <c r="B583" s="582"/>
      <c r="C583" s="582"/>
      <c r="D583" s="582"/>
      <c r="E583" s="582"/>
      <c r="F583" s="582"/>
      <c r="G583" s="582"/>
      <c r="H583" s="582"/>
      <c r="I583" s="582"/>
      <c r="J583" s="582"/>
      <c r="K583" s="582"/>
      <c r="L583" s="582"/>
      <c r="M583" s="582"/>
      <c r="N583" s="582"/>
      <c r="O583" s="582"/>
      <c r="P583" s="582"/>
      <c r="Q583" s="582"/>
      <c r="R583" s="582"/>
      <c r="S583" s="582"/>
      <c r="T583" s="582"/>
      <c r="U583" s="582"/>
      <c r="V583" s="582"/>
      <c r="W583" s="582"/>
      <c r="X583" s="582"/>
      <c r="Y583" s="582"/>
      <c r="Z583" s="582"/>
      <c r="AA583" s="582"/>
      <c r="AB583" s="582"/>
      <c r="AC583" s="582"/>
      <c r="AD583" s="582"/>
      <c r="AE583" s="582"/>
      <c r="AF583" s="582"/>
      <c r="AG583" s="582"/>
      <c r="AH583" s="582"/>
      <c r="AI583" s="582"/>
      <c r="AJ583" s="582"/>
      <c r="AK583" s="582"/>
      <c r="AL583" s="582"/>
      <c r="AM583" s="582"/>
      <c r="AN583" s="582"/>
      <c r="AO583" s="582"/>
      <c r="AP583" s="582"/>
      <c r="AQ583" s="582"/>
      <c r="AR583" s="582"/>
      <c r="AS583" s="582"/>
      <c r="AT583" s="582"/>
      <c r="AU583" s="582"/>
      <c r="AV583" s="582"/>
      <c r="AW583" s="582"/>
      <c r="AX583" s="582"/>
      <c r="AY583" s="582"/>
      <c r="AZ583" s="582"/>
      <c r="BA583" s="582"/>
      <c r="BB583" s="582"/>
      <c r="BC583" s="582"/>
      <c r="BD583" s="582"/>
      <c r="BE583" s="582"/>
      <c r="BF583" s="582"/>
      <c r="BG583" s="582"/>
      <c r="BH583" s="582"/>
      <c r="BI583" s="582"/>
      <c r="BJ583" s="582"/>
      <c r="BK583" s="582"/>
      <c r="BL583" s="582"/>
      <c r="BM583" s="582"/>
      <c r="BN583" s="582"/>
      <c r="BO583" s="582"/>
      <c r="BP583" s="582"/>
      <c r="BQ583" s="710"/>
    </row>
    <row r="584" spans="1:69">
      <c r="A584" s="582"/>
      <c r="B584" s="582"/>
      <c r="C584" s="582"/>
      <c r="D584" s="582"/>
      <c r="E584" s="582"/>
      <c r="F584" s="582"/>
      <c r="G584" s="582"/>
      <c r="H584" s="582"/>
      <c r="I584" s="582"/>
      <c r="J584" s="582"/>
      <c r="K584" s="582"/>
      <c r="L584" s="582"/>
      <c r="M584" s="582"/>
      <c r="N584" s="582"/>
      <c r="O584" s="582"/>
      <c r="P584" s="582"/>
      <c r="Q584" s="582"/>
      <c r="R584" s="582"/>
      <c r="S584" s="582"/>
      <c r="T584" s="582"/>
      <c r="U584" s="582"/>
      <c r="V584" s="582"/>
      <c r="W584" s="582"/>
      <c r="X584" s="582"/>
      <c r="Y584" s="582"/>
      <c r="Z584" s="582"/>
      <c r="AA584" s="582"/>
      <c r="AB584" s="582"/>
      <c r="AC584" s="582"/>
      <c r="AD584" s="582"/>
      <c r="AE584" s="582"/>
      <c r="AF584" s="582"/>
      <c r="AG584" s="582"/>
      <c r="AH584" s="582"/>
      <c r="AI584" s="582"/>
      <c r="AJ584" s="582"/>
      <c r="AK584" s="582"/>
      <c r="AL584" s="582"/>
      <c r="AM584" s="582"/>
      <c r="AN584" s="582"/>
      <c r="AO584" s="582"/>
      <c r="AP584" s="582"/>
      <c r="AQ584" s="582"/>
      <c r="AR584" s="582"/>
      <c r="AS584" s="582"/>
      <c r="AT584" s="582"/>
      <c r="AU584" s="582"/>
      <c r="AV584" s="582"/>
      <c r="AW584" s="582"/>
      <c r="AX584" s="582"/>
      <c r="AY584" s="582"/>
      <c r="AZ584" s="582"/>
      <c r="BA584" s="582"/>
      <c r="BB584" s="582"/>
      <c r="BC584" s="582"/>
      <c r="BD584" s="582"/>
      <c r="BE584" s="582"/>
      <c r="BF584" s="582"/>
      <c r="BG584" s="582"/>
      <c r="BH584" s="582"/>
      <c r="BI584" s="582"/>
      <c r="BJ584" s="582"/>
      <c r="BK584" s="582"/>
      <c r="BL584" s="582"/>
      <c r="BM584" s="582"/>
      <c r="BN584" s="582"/>
      <c r="BO584" s="582"/>
      <c r="BP584" s="582"/>
      <c r="BQ584" s="710"/>
    </row>
    <row r="585" spans="1:69">
      <c r="A585" s="582"/>
      <c r="B585" s="582"/>
      <c r="C585" s="582"/>
      <c r="D585" s="582"/>
      <c r="E585" s="582"/>
      <c r="F585" s="582"/>
      <c r="G585" s="582"/>
      <c r="H585" s="582"/>
      <c r="I585" s="582"/>
      <c r="J585" s="582"/>
      <c r="K585" s="582"/>
      <c r="L585" s="582"/>
      <c r="M585" s="582"/>
      <c r="N585" s="582"/>
      <c r="O585" s="582"/>
      <c r="P585" s="582"/>
      <c r="Q585" s="582"/>
      <c r="R585" s="582"/>
      <c r="S585" s="582"/>
      <c r="T585" s="582"/>
      <c r="U585" s="582"/>
      <c r="V585" s="582"/>
      <c r="W585" s="582"/>
      <c r="X585" s="582"/>
      <c r="Y585" s="582"/>
      <c r="Z585" s="582"/>
      <c r="AA585" s="582"/>
      <c r="AB585" s="582"/>
      <c r="AC585" s="582"/>
      <c r="AD585" s="582"/>
      <c r="AE585" s="582"/>
      <c r="AF585" s="582"/>
      <c r="AG585" s="582"/>
      <c r="AH585" s="582"/>
      <c r="AI585" s="582"/>
      <c r="AJ585" s="582"/>
      <c r="AK585" s="582"/>
      <c r="AL585" s="582"/>
      <c r="AM585" s="582"/>
      <c r="AN585" s="582"/>
      <c r="AO585" s="582"/>
      <c r="AP585" s="582"/>
      <c r="AQ585" s="582"/>
      <c r="AR585" s="582"/>
      <c r="AS585" s="582"/>
      <c r="AT585" s="582"/>
      <c r="AU585" s="582"/>
      <c r="AV585" s="582"/>
      <c r="AW585" s="582"/>
      <c r="AX585" s="582"/>
      <c r="AY585" s="582"/>
      <c r="AZ585" s="582"/>
      <c r="BA585" s="582"/>
      <c r="BB585" s="582"/>
      <c r="BC585" s="582"/>
      <c r="BD585" s="582"/>
      <c r="BE585" s="582"/>
      <c r="BF585" s="582"/>
      <c r="BG585" s="582"/>
      <c r="BH585" s="582"/>
      <c r="BI585" s="582"/>
      <c r="BJ585" s="582"/>
      <c r="BK585" s="582"/>
      <c r="BL585" s="582"/>
      <c r="BM585" s="582"/>
      <c r="BN585" s="582"/>
      <c r="BO585" s="582"/>
      <c r="BP585" s="582"/>
      <c r="BQ585" s="710"/>
    </row>
    <row r="586" spans="1:69">
      <c r="A586" s="582"/>
      <c r="B586" s="582"/>
      <c r="C586" s="582"/>
      <c r="D586" s="582"/>
      <c r="E586" s="582"/>
      <c r="F586" s="582"/>
      <c r="G586" s="582"/>
      <c r="H586" s="582"/>
      <c r="I586" s="582"/>
      <c r="J586" s="582"/>
      <c r="K586" s="582"/>
      <c r="L586" s="582"/>
      <c r="M586" s="582"/>
      <c r="N586" s="582"/>
      <c r="O586" s="582"/>
      <c r="P586" s="582"/>
      <c r="Q586" s="582"/>
      <c r="R586" s="582"/>
      <c r="S586" s="582"/>
      <c r="T586" s="582"/>
      <c r="U586" s="582"/>
      <c r="V586" s="582"/>
      <c r="W586" s="582"/>
      <c r="X586" s="582"/>
      <c r="Y586" s="582"/>
      <c r="Z586" s="582"/>
      <c r="AA586" s="582"/>
      <c r="AB586" s="582"/>
      <c r="AC586" s="582"/>
      <c r="AD586" s="582"/>
      <c r="AE586" s="582"/>
      <c r="AF586" s="582"/>
      <c r="AG586" s="582"/>
      <c r="AH586" s="582"/>
      <c r="AI586" s="582"/>
      <c r="AJ586" s="582"/>
      <c r="AK586" s="582"/>
      <c r="AL586" s="582"/>
      <c r="AM586" s="582"/>
      <c r="AN586" s="582"/>
      <c r="AO586" s="582"/>
      <c r="AP586" s="582"/>
      <c r="AQ586" s="582"/>
      <c r="AR586" s="582"/>
      <c r="AS586" s="582"/>
      <c r="AT586" s="582"/>
      <c r="AU586" s="582"/>
      <c r="AV586" s="582"/>
      <c r="AW586" s="582"/>
      <c r="AX586" s="582"/>
      <c r="AY586" s="582"/>
      <c r="AZ586" s="582"/>
      <c r="BA586" s="582"/>
      <c r="BB586" s="582"/>
      <c r="BC586" s="582"/>
      <c r="BD586" s="582"/>
      <c r="BE586" s="582"/>
      <c r="BF586" s="582"/>
      <c r="BG586" s="582"/>
      <c r="BH586" s="582"/>
      <c r="BI586" s="582"/>
      <c r="BJ586" s="582"/>
      <c r="BK586" s="582"/>
      <c r="BL586" s="582"/>
      <c r="BM586" s="582"/>
      <c r="BN586" s="582"/>
      <c r="BO586" s="582"/>
      <c r="BP586" s="582"/>
      <c r="BQ586" s="710"/>
    </row>
    <row r="587" spans="1:69">
      <c r="A587" s="582"/>
      <c r="B587" s="582"/>
      <c r="C587" s="582"/>
      <c r="D587" s="582"/>
      <c r="E587" s="582"/>
      <c r="F587" s="582"/>
      <c r="G587" s="582"/>
      <c r="H587" s="582"/>
      <c r="I587" s="582"/>
      <c r="J587" s="582"/>
      <c r="K587" s="582"/>
      <c r="L587" s="582"/>
      <c r="M587" s="582"/>
      <c r="N587" s="582"/>
      <c r="O587" s="582"/>
      <c r="P587" s="582"/>
      <c r="Q587" s="582"/>
      <c r="R587" s="582"/>
      <c r="S587" s="582"/>
      <c r="T587" s="582"/>
      <c r="U587" s="582"/>
      <c r="V587" s="582"/>
      <c r="W587" s="582"/>
      <c r="X587" s="582"/>
      <c r="Y587" s="582"/>
      <c r="Z587" s="582"/>
      <c r="AA587" s="582"/>
      <c r="AB587" s="582"/>
      <c r="AC587" s="582"/>
      <c r="AD587" s="582"/>
      <c r="AE587" s="582"/>
      <c r="AF587" s="582"/>
      <c r="AG587" s="582"/>
      <c r="AH587" s="582"/>
      <c r="AI587" s="582"/>
      <c r="AJ587" s="582"/>
      <c r="AK587" s="582"/>
      <c r="AL587" s="582"/>
      <c r="AM587" s="582"/>
      <c r="AN587" s="582"/>
      <c r="AO587" s="582"/>
      <c r="AP587" s="582"/>
      <c r="AQ587" s="582"/>
      <c r="AR587" s="582"/>
      <c r="AS587" s="582"/>
      <c r="AT587" s="582"/>
      <c r="AU587" s="582"/>
      <c r="AV587" s="582"/>
      <c r="AW587" s="582"/>
      <c r="AX587" s="582"/>
      <c r="AY587" s="582"/>
      <c r="AZ587" s="582"/>
      <c r="BA587" s="582"/>
      <c r="BB587" s="582"/>
      <c r="BC587" s="582"/>
      <c r="BD587" s="582"/>
      <c r="BE587" s="582"/>
      <c r="BF587" s="582"/>
      <c r="BG587" s="582"/>
      <c r="BH587" s="582"/>
      <c r="BI587" s="582"/>
      <c r="BJ587" s="582"/>
      <c r="BK587" s="582"/>
      <c r="BL587" s="582"/>
      <c r="BM587" s="582"/>
      <c r="BN587" s="582"/>
      <c r="BO587" s="582"/>
      <c r="BP587" s="582"/>
      <c r="BQ587" s="710"/>
    </row>
    <row r="588" spans="1:69">
      <c r="A588" s="582"/>
      <c r="B588" s="582"/>
      <c r="C588" s="582"/>
      <c r="D588" s="582"/>
      <c r="E588" s="582"/>
      <c r="F588" s="582"/>
      <c r="G588" s="582"/>
      <c r="H588" s="582"/>
      <c r="I588" s="582"/>
      <c r="J588" s="582"/>
      <c r="K588" s="582"/>
      <c r="L588" s="582"/>
      <c r="M588" s="582"/>
      <c r="N588" s="582"/>
      <c r="O588" s="582"/>
      <c r="P588" s="582"/>
      <c r="Q588" s="582"/>
      <c r="R588" s="582"/>
      <c r="S588" s="582"/>
      <c r="T588" s="582"/>
      <c r="U588" s="582"/>
      <c r="V588" s="582"/>
      <c r="W588" s="582"/>
      <c r="X588" s="582"/>
      <c r="Y588" s="582"/>
      <c r="Z588" s="582"/>
      <c r="AA588" s="582"/>
      <c r="AB588" s="582"/>
      <c r="AC588" s="582"/>
      <c r="AD588" s="582"/>
      <c r="AE588" s="582"/>
      <c r="AF588" s="582"/>
      <c r="AG588" s="582"/>
      <c r="AH588" s="582"/>
      <c r="AI588" s="582"/>
      <c r="AJ588" s="582"/>
      <c r="AK588" s="582"/>
      <c r="AL588" s="582"/>
      <c r="AM588" s="582"/>
      <c r="AN588" s="582"/>
      <c r="AO588" s="582"/>
      <c r="AP588" s="582"/>
      <c r="AQ588" s="582"/>
      <c r="AR588" s="582"/>
      <c r="AS588" s="582"/>
      <c r="AT588" s="582"/>
      <c r="AU588" s="582"/>
      <c r="AV588" s="582"/>
      <c r="AW588" s="582"/>
      <c r="AX588" s="582"/>
      <c r="AY588" s="582"/>
      <c r="AZ588" s="582"/>
      <c r="BA588" s="582"/>
      <c r="BB588" s="582"/>
      <c r="BC588" s="582"/>
      <c r="BD588" s="582"/>
      <c r="BE588" s="582"/>
      <c r="BF588" s="582"/>
      <c r="BG588" s="582"/>
      <c r="BH588" s="582"/>
      <c r="BI588" s="582"/>
      <c r="BJ588" s="582"/>
      <c r="BK588" s="582"/>
      <c r="BL588" s="582"/>
      <c r="BM588" s="582"/>
      <c r="BN588" s="582"/>
      <c r="BO588" s="582"/>
      <c r="BP588" s="582"/>
      <c r="BQ588" s="710"/>
    </row>
    <row r="589" spans="1:69">
      <c r="A589" s="582"/>
      <c r="B589" s="582"/>
      <c r="C589" s="582"/>
      <c r="D589" s="582"/>
      <c r="E589" s="582"/>
      <c r="F589" s="582"/>
      <c r="G589" s="582"/>
      <c r="H589" s="582"/>
      <c r="I589" s="582"/>
      <c r="J589" s="582"/>
      <c r="K589" s="582"/>
      <c r="L589" s="582"/>
      <c r="M589" s="582"/>
      <c r="N589" s="582"/>
      <c r="O589" s="582"/>
      <c r="P589" s="582"/>
      <c r="Q589" s="582"/>
      <c r="R589" s="582"/>
      <c r="S589" s="582"/>
      <c r="T589" s="582"/>
      <c r="U589" s="582"/>
      <c r="V589" s="582"/>
      <c r="W589" s="582"/>
      <c r="X589" s="582"/>
      <c r="Y589" s="582"/>
      <c r="Z589" s="582"/>
      <c r="AA589" s="582"/>
      <c r="AB589" s="582"/>
      <c r="AC589" s="582"/>
      <c r="AD589" s="582"/>
      <c r="AE589" s="582"/>
      <c r="AF589" s="582"/>
      <c r="AG589" s="582"/>
      <c r="AH589" s="582"/>
      <c r="AI589" s="582"/>
      <c r="AJ589" s="582"/>
      <c r="AK589" s="582"/>
      <c r="AL589" s="582"/>
      <c r="AM589" s="582"/>
      <c r="AN589" s="582"/>
      <c r="AO589" s="582"/>
      <c r="AP589" s="582"/>
      <c r="AQ589" s="582"/>
      <c r="AR589" s="582"/>
      <c r="AS589" s="582"/>
      <c r="AT589" s="582"/>
      <c r="AU589" s="582"/>
      <c r="AV589" s="582"/>
      <c r="AW589" s="582"/>
      <c r="AX589" s="582"/>
      <c r="AY589" s="582"/>
      <c r="AZ589" s="582"/>
      <c r="BA589" s="582"/>
      <c r="BB589" s="582"/>
      <c r="BC589" s="582"/>
      <c r="BD589" s="582"/>
      <c r="BE589" s="582"/>
      <c r="BF589" s="582"/>
      <c r="BG589" s="582"/>
      <c r="BH589" s="582"/>
      <c r="BI589" s="582"/>
      <c r="BJ589" s="582"/>
      <c r="BK589" s="582"/>
      <c r="BL589" s="582"/>
      <c r="BM589" s="582"/>
      <c r="BN589" s="582"/>
      <c r="BO589" s="582"/>
      <c r="BP589" s="582"/>
      <c r="BQ589" s="710"/>
    </row>
    <row r="590" spans="1:69">
      <c r="A590" s="582"/>
      <c r="B590" s="582"/>
      <c r="C590" s="582"/>
      <c r="D590" s="582"/>
      <c r="E590" s="582"/>
      <c r="F590" s="582"/>
      <c r="G590" s="582"/>
      <c r="H590" s="582"/>
      <c r="I590" s="582"/>
      <c r="J590" s="582"/>
      <c r="K590" s="582"/>
      <c r="L590" s="582"/>
      <c r="M590" s="582"/>
      <c r="N590" s="582"/>
      <c r="O590" s="582"/>
      <c r="P590" s="582"/>
      <c r="Q590" s="582"/>
      <c r="R590" s="582"/>
      <c r="S590" s="582"/>
      <c r="T590" s="582"/>
      <c r="U590" s="582"/>
      <c r="V590" s="582"/>
      <c r="W590" s="582"/>
      <c r="X590" s="582"/>
      <c r="Y590" s="582"/>
      <c r="Z590" s="582"/>
      <c r="AA590" s="582"/>
      <c r="AB590" s="582"/>
      <c r="AC590" s="582"/>
      <c r="AD590" s="582"/>
      <c r="AE590" s="582"/>
      <c r="AF590" s="582"/>
      <c r="AG590" s="582"/>
      <c r="AH590" s="582"/>
      <c r="AI590" s="582"/>
      <c r="AJ590" s="582"/>
      <c r="AK590" s="582"/>
      <c r="AL590" s="582"/>
      <c r="AM590" s="582"/>
      <c r="AN590" s="582"/>
      <c r="AO590" s="582"/>
      <c r="AP590" s="582"/>
      <c r="AQ590" s="582"/>
      <c r="AR590" s="582"/>
      <c r="AS590" s="582"/>
      <c r="AT590" s="582"/>
      <c r="AU590" s="582"/>
      <c r="AV590" s="582"/>
      <c r="AW590" s="582"/>
      <c r="AX590" s="582"/>
      <c r="AY590" s="582"/>
      <c r="AZ590" s="582"/>
      <c r="BA590" s="582"/>
      <c r="BB590" s="582"/>
      <c r="BC590" s="582"/>
      <c r="BD590" s="582"/>
      <c r="BE590" s="582"/>
      <c r="BF590" s="582"/>
      <c r="BG590" s="582"/>
      <c r="BH590" s="582"/>
      <c r="BI590" s="582"/>
      <c r="BJ590" s="582"/>
      <c r="BK590" s="582"/>
      <c r="BL590" s="582"/>
      <c r="BM590" s="582"/>
      <c r="BN590" s="582"/>
      <c r="BO590" s="582"/>
      <c r="BP590" s="582"/>
      <c r="BQ590" s="710"/>
    </row>
    <row r="591" spans="1:69">
      <c r="A591" s="582"/>
      <c r="B591" s="582"/>
      <c r="C591" s="582"/>
      <c r="D591" s="582"/>
      <c r="E591" s="582"/>
      <c r="F591" s="582"/>
      <c r="G591" s="582"/>
      <c r="H591" s="582"/>
      <c r="I591" s="582"/>
      <c r="J591" s="582"/>
      <c r="K591" s="582"/>
      <c r="L591" s="582"/>
      <c r="M591" s="582"/>
      <c r="N591" s="582"/>
      <c r="O591" s="582"/>
      <c r="P591" s="582"/>
      <c r="Q591" s="582"/>
      <c r="R591" s="582"/>
      <c r="S591" s="582"/>
      <c r="T591" s="582"/>
      <c r="U591" s="582"/>
      <c r="V591" s="582"/>
      <c r="W591" s="582"/>
      <c r="X591" s="582"/>
      <c r="Y591" s="582"/>
      <c r="Z591" s="582"/>
      <c r="AA591" s="582"/>
      <c r="AB591" s="582"/>
      <c r="AC591" s="582"/>
      <c r="AD591" s="582"/>
      <c r="AE591" s="582"/>
      <c r="AF591" s="582"/>
      <c r="AG591" s="582"/>
      <c r="AH591" s="582"/>
      <c r="AI591" s="582"/>
      <c r="AJ591" s="582"/>
      <c r="AK591" s="582"/>
      <c r="AL591" s="582"/>
      <c r="AM591" s="582"/>
      <c r="AN591" s="582"/>
      <c r="AO591" s="582"/>
      <c r="AP591" s="582"/>
      <c r="AQ591" s="582"/>
      <c r="AR591" s="582"/>
      <c r="AS591" s="582"/>
      <c r="AT591" s="582"/>
      <c r="AU591" s="582"/>
      <c r="AV591" s="582"/>
      <c r="AW591" s="582"/>
      <c r="AX591" s="582"/>
      <c r="AY591" s="582"/>
      <c r="AZ591" s="582"/>
      <c r="BA591" s="582"/>
      <c r="BB591" s="582"/>
      <c r="BC591" s="582"/>
      <c r="BD591" s="582"/>
      <c r="BE591" s="582"/>
      <c r="BF591" s="582"/>
      <c r="BG591" s="582"/>
      <c r="BH591" s="582"/>
      <c r="BI591" s="582"/>
      <c r="BJ591" s="582"/>
      <c r="BK591" s="582"/>
      <c r="BL591" s="582"/>
      <c r="BM591" s="582"/>
      <c r="BN591" s="582"/>
      <c r="BO591" s="582"/>
      <c r="BP591" s="582"/>
      <c r="BQ591" s="710"/>
    </row>
    <row r="592" spans="1:69">
      <c r="A592" s="582"/>
      <c r="B592" s="582"/>
      <c r="C592" s="582"/>
      <c r="D592" s="582"/>
      <c r="E592" s="582"/>
      <c r="F592" s="582"/>
      <c r="G592" s="582"/>
      <c r="H592" s="582"/>
      <c r="I592" s="582"/>
      <c r="J592" s="582"/>
      <c r="K592" s="582"/>
      <c r="L592" s="582"/>
      <c r="M592" s="582"/>
      <c r="N592" s="582"/>
      <c r="O592" s="582"/>
      <c r="P592" s="582"/>
      <c r="Q592" s="582"/>
      <c r="R592" s="582"/>
      <c r="S592" s="582"/>
      <c r="T592" s="582"/>
      <c r="U592" s="582"/>
      <c r="V592" s="582"/>
      <c r="W592" s="582"/>
      <c r="X592" s="582"/>
      <c r="Y592" s="582"/>
      <c r="Z592" s="582"/>
      <c r="AA592" s="582"/>
      <c r="AB592" s="582"/>
      <c r="AC592" s="582"/>
      <c r="AD592" s="582"/>
      <c r="AE592" s="582"/>
      <c r="AF592" s="582"/>
      <c r="AG592" s="582"/>
      <c r="AH592" s="582"/>
      <c r="AI592" s="582"/>
      <c r="AJ592" s="582"/>
      <c r="AK592" s="582"/>
      <c r="AL592" s="582"/>
      <c r="AM592" s="582"/>
      <c r="AN592" s="582"/>
      <c r="AO592" s="582"/>
      <c r="AP592" s="582"/>
      <c r="AQ592" s="582"/>
      <c r="AR592" s="582"/>
      <c r="AS592" s="582"/>
      <c r="AT592" s="582"/>
      <c r="AU592" s="582"/>
      <c r="AV592" s="582"/>
      <c r="AW592" s="582"/>
      <c r="AX592" s="582"/>
      <c r="AY592" s="582"/>
      <c r="AZ592" s="582"/>
      <c r="BA592" s="582"/>
      <c r="BB592" s="582"/>
      <c r="BC592" s="582"/>
      <c r="BD592" s="582"/>
      <c r="BE592" s="582"/>
      <c r="BF592" s="582"/>
      <c r="BG592" s="582"/>
      <c r="BH592" s="582"/>
      <c r="BI592" s="582"/>
      <c r="BJ592" s="582"/>
      <c r="BK592" s="582"/>
      <c r="BL592" s="582"/>
      <c r="BM592" s="582"/>
      <c r="BN592" s="582"/>
      <c r="BO592" s="582"/>
      <c r="BP592" s="582"/>
      <c r="BQ592" s="710"/>
    </row>
    <row r="593" spans="1:69">
      <c r="A593" s="582"/>
      <c r="B593" s="582"/>
      <c r="C593" s="582"/>
      <c r="D593" s="582"/>
      <c r="E593" s="582"/>
      <c r="F593" s="582"/>
      <c r="G593" s="582"/>
      <c r="H593" s="582"/>
      <c r="I593" s="582"/>
      <c r="J593" s="582"/>
      <c r="K593" s="582"/>
      <c r="L593" s="582"/>
      <c r="M593" s="582"/>
      <c r="N593" s="582"/>
      <c r="O593" s="582"/>
      <c r="P593" s="582"/>
      <c r="Q593" s="582"/>
      <c r="R593" s="582"/>
      <c r="S593" s="582"/>
      <c r="T593" s="582"/>
      <c r="U593" s="582"/>
      <c r="V593" s="582"/>
      <c r="W593" s="582"/>
      <c r="X593" s="582"/>
      <c r="Y593" s="582"/>
      <c r="Z593" s="582"/>
      <c r="AA593" s="582"/>
      <c r="AB593" s="582"/>
      <c r="AC593" s="582"/>
      <c r="AD593" s="582"/>
      <c r="AE593" s="582"/>
      <c r="AF593" s="582"/>
      <c r="AG593" s="582"/>
      <c r="AH593" s="582"/>
      <c r="AI593" s="582"/>
      <c r="AJ593" s="582"/>
      <c r="AK593" s="582"/>
      <c r="AL593" s="582"/>
      <c r="AM593" s="582"/>
      <c r="AN593" s="582"/>
      <c r="AO593" s="582"/>
      <c r="AP593" s="582"/>
      <c r="AQ593" s="582"/>
      <c r="AR593" s="582"/>
      <c r="AS593" s="582"/>
      <c r="AT593" s="582"/>
      <c r="AU593" s="582"/>
      <c r="AV593" s="582"/>
      <c r="AW593" s="582"/>
      <c r="AX593" s="582"/>
      <c r="AY593" s="582"/>
      <c r="AZ593" s="582"/>
      <c r="BA593" s="582"/>
      <c r="BB593" s="582"/>
      <c r="BC593" s="582"/>
      <c r="BD593" s="582"/>
      <c r="BE593" s="582"/>
      <c r="BF593" s="582"/>
      <c r="BG593" s="582"/>
      <c r="BH593" s="582"/>
      <c r="BI593" s="582"/>
      <c r="BJ593" s="582"/>
      <c r="BK593" s="582"/>
      <c r="BL593" s="582"/>
      <c r="BM593" s="582"/>
      <c r="BN593" s="582"/>
      <c r="BO593" s="582"/>
      <c r="BP593" s="582"/>
      <c r="BQ593" s="710"/>
    </row>
    <row r="594" spans="1:69">
      <c r="A594" s="582"/>
      <c r="B594" s="582"/>
      <c r="C594" s="582"/>
      <c r="D594" s="582"/>
      <c r="E594" s="582"/>
      <c r="F594" s="582"/>
      <c r="G594" s="582"/>
      <c r="H594" s="582"/>
      <c r="I594" s="582"/>
      <c r="J594" s="582"/>
      <c r="K594" s="582"/>
      <c r="L594" s="582"/>
      <c r="M594" s="582"/>
      <c r="N594" s="582"/>
      <c r="O594" s="582"/>
      <c r="P594" s="582"/>
      <c r="Q594" s="582"/>
      <c r="R594" s="582"/>
      <c r="S594" s="582"/>
      <c r="T594" s="582"/>
      <c r="U594" s="582"/>
      <c r="V594" s="582"/>
      <c r="W594" s="582"/>
      <c r="X594" s="582"/>
      <c r="Y594" s="582"/>
      <c r="Z594" s="582"/>
      <c r="AA594" s="582"/>
      <c r="AB594" s="582"/>
      <c r="AC594" s="582"/>
      <c r="AD594" s="582"/>
      <c r="AE594" s="582"/>
      <c r="AF594" s="582"/>
      <c r="AG594" s="582"/>
      <c r="AH594" s="582"/>
      <c r="AI594" s="582"/>
      <c r="AJ594" s="582"/>
      <c r="AK594" s="582"/>
      <c r="AL594" s="582"/>
      <c r="AM594" s="582"/>
      <c r="AN594" s="582"/>
      <c r="AO594" s="582"/>
      <c r="AP594" s="582"/>
      <c r="AQ594" s="582"/>
      <c r="AR594" s="582"/>
      <c r="AS594" s="582"/>
      <c r="AT594" s="582"/>
      <c r="AU594" s="582"/>
      <c r="AV594" s="582"/>
      <c r="AW594" s="582"/>
      <c r="AX594" s="582"/>
      <c r="AY594" s="582"/>
      <c r="AZ594" s="582"/>
      <c r="BA594" s="582"/>
      <c r="BB594" s="582"/>
      <c r="BC594" s="582"/>
      <c r="BD594" s="582"/>
      <c r="BE594" s="582"/>
      <c r="BF594" s="582"/>
      <c r="BG594" s="582"/>
      <c r="BH594" s="582"/>
      <c r="BI594" s="582"/>
      <c r="BJ594" s="582"/>
      <c r="BK594" s="582"/>
      <c r="BL594" s="582"/>
      <c r="BM594" s="582"/>
      <c r="BN594" s="582"/>
      <c r="BO594" s="582"/>
      <c r="BP594" s="582"/>
      <c r="BQ594" s="710"/>
    </row>
    <row r="595" spans="1:69">
      <c r="A595" s="582"/>
      <c r="B595" s="582"/>
      <c r="C595" s="582"/>
      <c r="D595" s="582"/>
      <c r="E595" s="582"/>
      <c r="F595" s="582"/>
      <c r="G595" s="582"/>
      <c r="H595" s="582"/>
      <c r="I595" s="582"/>
      <c r="J595" s="582"/>
      <c r="K595" s="582"/>
      <c r="L595" s="582"/>
      <c r="M595" s="582"/>
      <c r="N595" s="582"/>
      <c r="O595" s="582"/>
      <c r="P595" s="582"/>
      <c r="Q595" s="582"/>
      <c r="R595" s="582"/>
      <c r="S595" s="582"/>
      <c r="T595" s="582"/>
      <c r="U595" s="582"/>
      <c r="V595" s="582"/>
      <c r="W595" s="582"/>
      <c r="X595" s="582"/>
      <c r="Y595" s="582"/>
      <c r="Z595" s="582"/>
      <c r="AA595" s="582"/>
      <c r="AB595" s="582"/>
      <c r="AC595" s="582"/>
      <c r="AD595" s="582"/>
      <c r="AE595" s="582"/>
      <c r="AF595" s="582"/>
      <c r="AG595" s="582"/>
      <c r="AH595" s="582"/>
      <c r="AI595" s="582"/>
      <c r="AJ595" s="582"/>
      <c r="AK595" s="582"/>
      <c r="AL595" s="582"/>
      <c r="AM595" s="582"/>
      <c r="AN595" s="582"/>
      <c r="AO595" s="582"/>
      <c r="AP595" s="582"/>
      <c r="AQ595" s="582"/>
      <c r="AR595" s="582"/>
      <c r="AS595" s="582"/>
      <c r="AT595" s="582"/>
      <c r="AU595" s="582"/>
      <c r="AV595" s="582"/>
      <c r="AW595" s="582"/>
      <c r="AX595" s="582"/>
      <c r="AY595" s="582"/>
      <c r="AZ595" s="582"/>
      <c r="BA595" s="582"/>
      <c r="BB595" s="582"/>
      <c r="BC595" s="582"/>
      <c r="BD595" s="582"/>
      <c r="BE595" s="582"/>
      <c r="BF595" s="582"/>
      <c r="BG595" s="582"/>
      <c r="BH595" s="582"/>
      <c r="BI595" s="582"/>
      <c r="BJ595" s="582"/>
      <c r="BK595" s="582"/>
      <c r="BL595" s="582"/>
      <c r="BM595" s="582"/>
      <c r="BN595" s="582"/>
      <c r="BO595" s="582"/>
      <c r="BP595" s="582"/>
      <c r="BQ595" s="710"/>
    </row>
    <row r="596" spans="1:69">
      <c r="A596" s="582"/>
      <c r="B596" s="582"/>
      <c r="C596" s="582"/>
      <c r="D596" s="582"/>
      <c r="E596" s="582"/>
      <c r="F596" s="582"/>
      <c r="G596" s="582"/>
      <c r="H596" s="582"/>
      <c r="I596" s="582"/>
      <c r="J596" s="582"/>
      <c r="K596" s="582"/>
      <c r="L596" s="582"/>
      <c r="M596" s="582"/>
      <c r="N596" s="582"/>
      <c r="O596" s="582"/>
      <c r="P596" s="582"/>
      <c r="Q596" s="582"/>
      <c r="R596" s="582"/>
      <c r="S596" s="582"/>
      <c r="T596" s="582"/>
      <c r="U596" s="582"/>
      <c r="V596" s="582"/>
      <c r="W596" s="582"/>
      <c r="X596" s="582"/>
      <c r="Y596" s="582"/>
      <c r="Z596" s="582"/>
      <c r="AA596" s="582"/>
      <c r="AB596" s="582"/>
      <c r="AC596" s="582"/>
      <c r="AD596" s="582"/>
      <c r="AE596" s="582"/>
      <c r="AF596" s="582"/>
      <c r="AG596" s="582"/>
      <c r="AH596" s="582"/>
      <c r="AI596" s="582"/>
      <c r="AJ596" s="582"/>
      <c r="AK596" s="582"/>
      <c r="AL596" s="582"/>
      <c r="AM596" s="582"/>
      <c r="AN596" s="582"/>
      <c r="AO596" s="582"/>
      <c r="AP596" s="582"/>
      <c r="AQ596" s="582"/>
      <c r="AR596" s="582"/>
      <c r="AS596" s="582"/>
      <c r="AT596" s="582"/>
      <c r="AU596" s="582"/>
      <c r="AV596" s="582"/>
      <c r="AW596" s="582"/>
      <c r="AX596" s="582"/>
      <c r="AY596" s="582"/>
      <c r="AZ596" s="582"/>
      <c r="BA596" s="582"/>
      <c r="BB596" s="582"/>
      <c r="BC596" s="582"/>
      <c r="BD596" s="582"/>
      <c r="BE596" s="582"/>
      <c r="BF596" s="582"/>
      <c r="BG596" s="582"/>
      <c r="BH596" s="582"/>
      <c r="BI596" s="582"/>
      <c r="BJ596" s="582"/>
      <c r="BK596" s="582"/>
      <c r="BL596" s="582"/>
      <c r="BM596" s="582"/>
      <c r="BN596" s="582"/>
      <c r="BO596" s="582"/>
      <c r="BP596" s="582"/>
      <c r="BQ596" s="710"/>
    </row>
    <row r="597" spans="1:69">
      <c r="A597" s="582"/>
      <c r="B597" s="582"/>
      <c r="C597" s="582"/>
      <c r="D597" s="582"/>
      <c r="E597" s="582"/>
      <c r="F597" s="582"/>
      <c r="G597" s="582"/>
      <c r="H597" s="582"/>
      <c r="I597" s="582"/>
      <c r="J597" s="582"/>
      <c r="K597" s="582"/>
      <c r="L597" s="582"/>
      <c r="M597" s="582"/>
      <c r="N597" s="582"/>
      <c r="O597" s="582"/>
      <c r="P597" s="582"/>
      <c r="Q597" s="582"/>
      <c r="R597" s="582"/>
      <c r="S597" s="582"/>
      <c r="T597" s="582"/>
      <c r="U597" s="582"/>
      <c r="V597" s="582"/>
      <c r="W597" s="582"/>
      <c r="X597" s="582"/>
      <c r="Y597" s="582"/>
      <c r="Z597" s="582"/>
      <c r="AA597" s="582"/>
      <c r="AB597" s="582"/>
      <c r="AC597" s="582"/>
      <c r="AD597" s="582"/>
      <c r="AE597" s="582"/>
      <c r="AF597" s="582"/>
      <c r="AG597" s="582"/>
      <c r="AH597" s="582"/>
      <c r="AI597" s="582"/>
      <c r="AJ597" s="582"/>
      <c r="AK597" s="582"/>
      <c r="AL597" s="582"/>
      <c r="AM597" s="582"/>
      <c r="AN597" s="582"/>
      <c r="AO597" s="582"/>
      <c r="AP597" s="582"/>
      <c r="AQ597" s="582"/>
      <c r="AR597" s="582"/>
      <c r="AS597" s="582"/>
      <c r="AT597" s="582"/>
      <c r="AU597" s="582"/>
      <c r="AV597" s="582"/>
      <c r="AW597" s="582"/>
      <c r="AX597" s="582"/>
      <c r="AY597" s="582"/>
      <c r="AZ597" s="582"/>
      <c r="BA597" s="582"/>
      <c r="BB597" s="582"/>
      <c r="BC597" s="582"/>
      <c r="BD597" s="582"/>
      <c r="BE597" s="582"/>
      <c r="BF597" s="582"/>
      <c r="BG597" s="582"/>
      <c r="BH597" s="582"/>
      <c r="BI597" s="582"/>
      <c r="BJ597" s="582"/>
      <c r="BK597" s="582"/>
      <c r="BL597" s="582"/>
      <c r="BM597" s="582"/>
      <c r="BN597" s="582"/>
      <c r="BO597" s="582"/>
      <c r="BP597" s="582"/>
      <c r="BQ597" s="710"/>
    </row>
    <row r="598" spans="1:69">
      <c r="A598" s="582"/>
      <c r="B598" s="582"/>
      <c r="C598" s="582"/>
      <c r="D598" s="582"/>
      <c r="E598" s="582"/>
      <c r="F598" s="582"/>
      <c r="G598" s="582"/>
      <c r="H598" s="582"/>
      <c r="I598" s="582"/>
      <c r="J598" s="582"/>
      <c r="K598" s="582"/>
      <c r="L598" s="582"/>
      <c r="M598" s="582"/>
      <c r="N598" s="582"/>
      <c r="O598" s="582"/>
      <c r="P598" s="582"/>
      <c r="Q598" s="582"/>
      <c r="R598" s="582"/>
      <c r="S598" s="582"/>
      <c r="T598" s="582"/>
      <c r="U598" s="582"/>
      <c r="V598" s="582"/>
      <c r="W598" s="582"/>
      <c r="X598" s="582"/>
      <c r="Y598" s="582"/>
      <c r="Z598" s="582"/>
      <c r="AA598" s="582"/>
      <c r="AB598" s="582"/>
      <c r="AC598" s="582"/>
      <c r="AD598" s="582"/>
      <c r="AE598" s="582"/>
      <c r="AF598" s="582"/>
      <c r="AG598" s="582"/>
      <c r="AH598" s="582"/>
      <c r="AI598" s="582"/>
      <c r="AJ598" s="582"/>
      <c r="AK598" s="582"/>
      <c r="AL598" s="582"/>
      <c r="AM598" s="582"/>
      <c r="AN598" s="582"/>
      <c r="AO598" s="582"/>
      <c r="AP598" s="582"/>
      <c r="AQ598" s="582"/>
      <c r="AR598" s="582"/>
      <c r="AS598" s="582"/>
      <c r="AT598" s="582"/>
      <c r="AU598" s="582"/>
      <c r="AV598" s="582"/>
      <c r="AW598" s="582"/>
      <c r="AX598" s="582"/>
      <c r="AY598" s="582"/>
      <c r="AZ598" s="582"/>
      <c r="BA598" s="582"/>
      <c r="BB598" s="582"/>
      <c r="BC598" s="582"/>
      <c r="BD598" s="582"/>
      <c r="BE598" s="582"/>
      <c r="BF598" s="582"/>
      <c r="BG598" s="582"/>
      <c r="BH598" s="582"/>
      <c r="BI598" s="582"/>
      <c r="BJ598" s="582"/>
      <c r="BK598" s="582"/>
      <c r="BL598" s="582"/>
      <c r="BM598" s="582"/>
      <c r="BN598" s="582"/>
      <c r="BO598" s="582"/>
      <c r="BP598" s="582"/>
      <c r="BQ598" s="710"/>
    </row>
    <row r="599" spans="1:69">
      <c r="A599" s="582"/>
      <c r="B599" s="582"/>
      <c r="C599" s="582"/>
      <c r="D599" s="582"/>
      <c r="E599" s="582"/>
      <c r="F599" s="582"/>
      <c r="G599" s="582"/>
      <c r="H599" s="582"/>
      <c r="I599" s="582"/>
      <c r="J599" s="582"/>
      <c r="K599" s="582"/>
      <c r="L599" s="582"/>
      <c r="M599" s="582"/>
      <c r="N599" s="582"/>
      <c r="O599" s="582"/>
      <c r="P599" s="582"/>
      <c r="Q599" s="582"/>
      <c r="R599" s="582"/>
      <c r="S599" s="582"/>
      <c r="T599" s="582"/>
      <c r="U599" s="582"/>
      <c r="V599" s="582"/>
      <c r="W599" s="582"/>
      <c r="X599" s="582"/>
      <c r="Y599" s="582"/>
      <c r="Z599" s="582"/>
      <c r="AA599" s="582"/>
      <c r="AB599" s="582"/>
      <c r="AC599" s="582"/>
      <c r="AD599" s="582"/>
      <c r="AE599" s="582"/>
      <c r="AF599" s="582"/>
      <c r="AG599" s="582"/>
      <c r="AH599" s="582"/>
      <c r="AI599" s="582"/>
      <c r="AJ599" s="582"/>
      <c r="AK599" s="582"/>
      <c r="AL599" s="582"/>
      <c r="AM599" s="582"/>
      <c r="AN599" s="582"/>
      <c r="AO599" s="582"/>
      <c r="AP599" s="582"/>
      <c r="AQ599" s="582"/>
      <c r="AR599" s="582"/>
      <c r="AS599" s="582"/>
      <c r="AT599" s="582"/>
      <c r="AU599" s="582"/>
      <c r="AV599" s="582"/>
      <c r="AW599" s="582"/>
      <c r="AX599" s="582"/>
      <c r="AY599" s="582"/>
      <c r="AZ599" s="582"/>
      <c r="BA599" s="582"/>
      <c r="BB599" s="582"/>
      <c r="BC599" s="582"/>
      <c r="BD599" s="582"/>
      <c r="BE599" s="582"/>
      <c r="BF599" s="582"/>
      <c r="BG599" s="582"/>
      <c r="BH599" s="582"/>
      <c r="BI599" s="582"/>
      <c r="BJ599" s="582"/>
      <c r="BK599" s="582"/>
      <c r="BL599" s="582"/>
      <c r="BM599" s="582"/>
      <c r="BN599" s="582"/>
      <c r="BO599" s="582"/>
      <c r="BP599" s="582"/>
      <c r="BQ599" s="710"/>
    </row>
    <row r="600" spans="1:69">
      <c r="A600" s="582"/>
      <c r="B600" s="582"/>
      <c r="C600" s="582"/>
      <c r="D600" s="582"/>
      <c r="E600" s="582"/>
      <c r="F600" s="582"/>
      <c r="G600" s="582"/>
      <c r="H600" s="582"/>
      <c r="I600" s="582"/>
      <c r="J600" s="582"/>
      <c r="K600" s="582"/>
      <c r="L600" s="582"/>
      <c r="M600" s="582"/>
      <c r="N600" s="582"/>
      <c r="O600" s="582"/>
      <c r="P600" s="582"/>
      <c r="Q600" s="582"/>
      <c r="R600" s="582"/>
      <c r="S600" s="582"/>
      <c r="T600" s="582"/>
      <c r="U600" s="582"/>
      <c r="V600" s="582"/>
      <c r="W600" s="582"/>
      <c r="X600" s="582"/>
      <c r="Y600" s="582"/>
      <c r="Z600" s="582"/>
      <c r="AA600" s="582"/>
      <c r="AB600" s="582"/>
      <c r="AC600" s="582"/>
      <c r="AD600" s="582"/>
      <c r="AE600" s="582"/>
      <c r="AF600" s="582"/>
      <c r="AG600" s="582"/>
      <c r="AH600" s="582"/>
      <c r="AI600" s="582"/>
      <c r="AJ600" s="582"/>
      <c r="AK600" s="582"/>
      <c r="AL600" s="582"/>
      <c r="AM600" s="582"/>
      <c r="AN600" s="582"/>
      <c r="AO600" s="582"/>
      <c r="AP600" s="582"/>
      <c r="AQ600" s="582"/>
      <c r="AR600" s="582"/>
      <c r="AS600" s="582"/>
      <c r="AT600" s="582"/>
      <c r="AU600" s="582"/>
      <c r="AV600" s="582"/>
      <c r="AW600" s="582"/>
      <c r="AX600" s="582"/>
      <c r="AY600" s="582"/>
      <c r="AZ600" s="582"/>
      <c r="BA600" s="582"/>
      <c r="BB600" s="582"/>
      <c r="BC600" s="582"/>
      <c r="BD600" s="582"/>
      <c r="BE600" s="582"/>
      <c r="BF600" s="582"/>
      <c r="BG600" s="582"/>
      <c r="BH600" s="582"/>
      <c r="BI600" s="582"/>
      <c r="BJ600" s="582"/>
      <c r="BK600" s="582"/>
      <c r="BL600" s="582"/>
      <c r="BM600" s="582"/>
      <c r="BN600" s="582"/>
      <c r="BO600" s="582"/>
      <c r="BP600" s="582"/>
      <c r="BQ600" s="710"/>
    </row>
    <row r="601" spans="1:69">
      <c r="A601" s="582"/>
      <c r="B601" s="582"/>
      <c r="C601" s="582"/>
      <c r="D601" s="582"/>
      <c r="E601" s="582"/>
      <c r="F601" s="582"/>
      <c r="G601" s="582"/>
      <c r="H601" s="582"/>
      <c r="I601" s="582"/>
      <c r="J601" s="582"/>
      <c r="K601" s="582"/>
      <c r="L601" s="582"/>
      <c r="M601" s="582"/>
      <c r="N601" s="582"/>
      <c r="O601" s="582"/>
      <c r="P601" s="582"/>
      <c r="Q601" s="582"/>
      <c r="R601" s="582"/>
      <c r="S601" s="582"/>
      <c r="T601" s="582"/>
      <c r="U601" s="582"/>
      <c r="V601" s="582"/>
      <c r="W601" s="582"/>
      <c r="X601" s="582"/>
      <c r="Y601" s="582"/>
      <c r="Z601" s="582"/>
      <c r="AA601" s="582"/>
      <c r="AB601" s="582"/>
      <c r="AC601" s="582"/>
      <c r="AD601" s="582"/>
      <c r="AE601" s="582"/>
      <c r="AF601" s="582"/>
      <c r="AG601" s="582"/>
      <c r="AH601" s="582"/>
      <c r="AI601" s="582"/>
      <c r="AJ601" s="582"/>
      <c r="AK601" s="582"/>
      <c r="AL601" s="582"/>
      <c r="AM601" s="582"/>
      <c r="AN601" s="582"/>
      <c r="AO601" s="582"/>
      <c r="AP601" s="582"/>
      <c r="AQ601" s="582"/>
      <c r="AR601" s="582"/>
      <c r="AS601" s="582"/>
      <c r="AT601" s="582"/>
      <c r="AU601" s="582"/>
      <c r="AV601" s="582"/>
      <c r="AW601" s="582"/>
      <c r="AX601" s="582"/>
      <c r="AY601" s="582"/>
      <c r="AZ601" s="582"/>
      <c r="BA601" s="582"/>
      <c r="BB601" s="582"/>
      <c r="BC601" s="582"/>
      <c r="BD601" s="582"/>
      <c r="BE601" s="582"/>
      <c r="BF601" s="582"/>
      <c r="BG601" s="582"/>
      <c r="BH601" s="582"/>
      <c r="BI601" s="582"/>
      <c r="BJ601" s="582"/>
      <c r="BK601" s="582"/>
      <c r="BL601" s="582"/>
      <c r="BM601" s="582"/>
      <c r="BN601" s="582"/>
      <c r="BO601" s="582"/>
      <c r="BP601" s="582"/>
      <c r="BQ601" s="710"/>
    </row>
    <row r="602" spans="1:69">
      <c r="A602" s="582"/>
      <c r="B602" s="582"/>
      <c r="C602" s="582"/>
      <c r="D602" s="582"/>
      <c r="E602" s="582"/>
      <c r="F602" s="582"/>
      <c r="G602" s="582"/>
      <c r="H602" s="582"/>
      <c r="I602" s="582"/>
      <c r="J602" s="582"/>
      <c r="K602" s="582"/>
      <c r="L602" s="582"/>
      <c r="M602" s="582"/>
      <c r="N602" s="582"/>
      <c r="O602" s="582"/>
      <c r="P602" s="582"/>
      <c r="Q602" s="582"/>
      <c r="R602" s="582"/>
      <c r="S602" s="582"/>
      <c r="T602" s="582"/>
      <c r="U602" s="582"/>
      <c r="V602" s="582"/>
      <c r="W602" s="582"/>
      <c r="X602" s="582"/>
      <c r="Y602" s="582"/>
      <c r="Z602" s="582"/>
      <c r="AA602" s="582"/>
      <c r="AB602" s="582"/>
      <c r="AC602" s="582"/>
      <c r="AD602" s="582"/>
      <c r="AE602" s="582"/>
      <c r="AF602" s="582"/>
      <c r="AG602" s="582"/>
      <c r="AH602" s="582"/>
      <c r="AI602" s="582"/>
      <c r="AJ602" s="582"/>
      <c r="AK602" s="582"/>
      <c r="AL602" s="582"/>
      <c r="AM602" s="582"/>
      <c r="AN602" s="582"/>
      <c r="AO602" s="582"/>
      <c r="AP602" s="582"/>
      <c r="AQ602" s="582"/>
      <c r="AR602" s="582"/>
      <c r="AS602" s="582"/>
      <c r="AT602" s="582"/>
      <c r="AU602" s="582"/>
      <c r="AV602" s="582"/>
      <c r="AW602" s="582"/>
      <c r="AX602" s="582"/>
      <c r="AY602" s="582"/>
      <c r="AZ602" s="582"/>
      <c r="BA602" s="582"/>
      <c r="BB602" s="582"/>
      <c r="BC602" s="582"/>
      <c r="BD602" s="582"/>
      <c r="BE602" s="582"/>
      <c r="BF602" s="582"/>
      <c r="BG602" s="582"/>
      <c r="BH602" s="582"/>
      <c r="BI602" s="582"/>
      <c r="BJ602" s="582"/>
      <c r="BK602" s="582"/>
      <c r="BL602" s="582"/>
      <c r="BM602" s="582"/>
      <c r="BN602" s="582"/>
      <c r="BO602" s="582"/>
      <c r="BP602" s="582"/>
      <c r="BQ602" s="710"/>
    </row>
    <row r="603" spans="1:69">
      <c r="A603" s="582"/>
      <c r="B603" s="582"/>
      <c r="C603" s="582"/>
      <c r="D603" s="582"/>
      <c r="E603" s="582"/>
      <c r="F603" s="582"/>
      <c r="G603" s="582"/>
      <c r="H603" s="582"/>
      <c r="I603" s="582"/>
      <c r="J603" s="582"/>
      <c r="K603" s="582"/>
      <c r="L603" s="582"/>
      <c r="M603" s="582"/>
      <c r="N603" s="582"/>
      <c r="O603" s="582"/>
      <c r="P603" s="582"/>
      <c r="Q603" s="582"/>
      <c r="R603" s="582"/>
      <c r="S603" s="582"/>
      <c r="T603" s="582"/>
      <c r="U603" s="582"/>
      <c r="V603" s="582"/>
      <c r="W603" s="582"/>
      <c r="X603" s="582"/>
      <c r="Y603" s="582"/>
      <c r="Z603" s="582"/>
      <c r="AA603" s="582"/>
      <c r="AB603" s="582"/>
      <c r="AC603" s="582"/>
      <c r="AD603" s="582"/>
      <c r="AE603" s="582"/>
      <c r="AF603" s="582"/>
      <c r="AG603" s="582"/>
      <c r="AH603" s="582"/>
      <c r="AI603" s="582"/>
      <c r="AJ603" s="582"/>
      <c r="AK603" s="582"/>
      <c r="AL603" s="582"/>
      <c r="AM603" s="582"/>
      <c r="AN603" s="582"/>
      <c r="AO603" s="582"/>
      <c r="AP603" s="582"/>
      <c r="AQ603" s="582"/>
      <c r="AR603" s="582"/>
      <c r="AS603" s="582"/>
      <c r="AT603" s="582"/>
      <c r="AU603" s="582"/>
      <c r="AV603" s="582"/>
      <c r="AW603" s="582"/>
      <c r="AX603" s="582"/>
      <c r="AY603" s="582"/>
      <c r="AZ603" s="582"/>
      <c r="BA603" s="582"/>
      <c r="BB603" s="582"/>
      <c r="BC603" s="582"/>
      <c r="BD603" s="582"/>
      <c r="BE603" s="582"/>
      <c r="BF603" s="582"/>
      <c r="BG603" s="582"/>
      <c r="BH603" s="582"/>
      <c r="BI603" s="582"/>
      <c r="BJ603" s="582"/>
      <c r="BK603" s="582"/>
      <c r="BL603" s="582"/>
      <c r="BM603" s="582"/>
      <c r="BN603" s="582"/>
      <c r="BO603" s="582"/>
      <c r="BP603" s="582"/>
      <c r="BQ603" s="710"/>
    </row>
    <row r="604" spans="1:69">
      <c r="A604" s="582"/>
      <c r="B604" s="582"/>
      <c r="C604" s="582"/>
      <c r="D604" s="582"/>
      <c r="E604" s="582"/>
      <c r="F604" s="582"/>
      <c r="G604" s="582"/>
      <c r="H604" s="582"/>
      <c r="I604" s="582"/>
      <c r="J604" s="582"/>
      <c r="K604" s="582"/>
      <c r="L604" s="582"/>
      <c r="M604" s="582"/>
      <c r="N604" s="582"/>
      <c r="O604" s="582"/>
      <c r="P604" s="582"/>
      <c r="Q604" s="582"/>
      <c r="R604" s="582"/>
      <c r="S604" s="582"/>
      <c r="T604" s="582"/>
      <c r="U604" s="582"/>
      <c r="V604" s="582"/>
      <c r="W604" s="582"/>
      <c r="X604" s="582"/>
      <c r="Y604" s="582"/>
      <c r="Z604" s="582"/>
      <c r="AA604" s="582"/>
      <c r="AB604" s="582"/>
      <c r="AC604" s="582"/>
      <c r="AD604" s="582"/>
      <c r="AE604" s="582"/>
      <c r="AF604" s="582"/>
      <c r="AG604" s="582"/>
      <c r="AH604" s="582"/>
      <c r="AI604" s="582"/>
      <c r="AJ604" s="582"/>
      <c r="AK604" s="582"/>
      <c r="AL604" s="582"/>
      <c r="AM604" s="582"/>
      <c r="AN604" s="582"/>
      <c r="AO604" s="582"/>
      <c r="AP604" s="582"/>
      <c r="AQ604" s="582"/>
      <c r="AR604" s="582"/>
      <c r="AS604" s="582"/>
      <c r="AT604" s="582"/>
      <c r="AU604" s="582"/>
      <c r="AV604" s="582"/>
      <c r="AW604" s="582"/>
      <c r="AX604" s="582"/>
      <c r="AY604" s="582"/>
      <c r="AZ604" s="582"/>
      <c r="BA604" s="582"/>
      <c r="BB604" s="582"/>
      <c r="BC604" s="582"/>
      <c r="BD604" s="582"/>
      <c r="BE604" s="582"/>
      <c r="BF604" s="582"/>
      <c r="BG604" s="582"/>
      <c r="BH604" s="582"/>
      <c r="BI604" s="582"/>
      <c r="BJ604" s="582"/>
      <c r="BK604" s="582"/>
      <c r="BL604" s="582"/>
      <c r="BM604" s="582"/>
      <c r="BN604" s="582"/>
      <c r="BO604" s="582"/>
      <c r="BP604" s="582"/>
      <c r="BQ604" s="710"/>
    </row>
    <row r="605" spans="1:69">
      <c r="A605" s="582"/>
      <c r="B605" s="582"/>
      <c r="C605" s="582"/>
      <c r="D605" s="582"/>
      <c r="E605" s="582"/>
      <c r="F605" s="582"/>
      <c r="G605" s="582"/>
      <c r="H605" s="582"/>
      <c r="I605" s="582"/>
      <c r="J605" s="582"/>
      <c r="K605" s="582"/>
      <c r="L605" s="582"/>
      <c r="M605" s="582"/>
      <c r="N605" s="582"/>
      <c r="O605" s="582"/>
      <c r="P605" s="582"/>
      <c r="Q605" s="582"/>
      <c r="R605" s="582"/>
      <c r="S605" s="582"/>
      <c r="T605" s="582"/>
      <c r="U605" s="582"/>
      <c r="V605" s="582"/>
      <c r="W605" s="582"/>
      <c r="X605" s="582"/>
      <c r="Y605" s="582"/>
      <c r="Z605" s="582"/>
      <c r="AA605" s="582"/>
      <c r="AB605" s="582"/>
      <c r="AC605" s="582"/>
      <c r="AD605" s="582"/>
      <c r="AE605" s="582"/>
      <c r="AF605" s="582"/>
      <c r="AG605" s="582"/>
      <c r="AH605" s="582"/>
      <c r="AI605" s="582"/>
      <c r="AJ605" s="582"/>
      <c r="AK605" s="582"/>
      <c r="AL605" s="582"/>
      <c r="AM605" s="582"/>
      <c r="AN605" s="582"/>
      <c r="AO605" s="582"/>
      <c r="AP605" s="582"/>
      <c r="AQ605" s="582"/>
      <c r="AR605" s="582"/>
      <c r="AS605" s="582"/>
      <c r="AT605" s="582"/>
      <c r="AU605" s="582"/>
      <c r="AV605" s="582"/>
      <c r="AW605" s="582"/>
      <c r="AX605" s="582"/>
      <c r="AY605" s="582"/>
      <c r="AZ605" s="582"/>
      <c r="BA605" s="582"/>
      <c r="BB605" s="582"/>
      <c r="BC605" s="582"/>
      <c r="BD605" s="582"/>
      <c r="BE605" s="582"/>
      <c r="BF605" s="582"/>
      <c r="BG605" s="582"/>
      <c r="BH605" s="582"/>
      <c r="BI605" s="582"/>
      <c r="BJ605" s="582"/>
      <c r="BK605" s="582"/>
      <c r="BL605" s="582"/>
      <c r="BM605" s="582"/>
      <c r="BN605" s="582"/>
      <c r="BO605" s="582"/>
      <c r="BP605" s="582"/>
      <c r="BQ605" s="710"/>
    </row>
    <row r="606" spans="1:69">
      <c r="A606" s="582"/>
      <c r="B606" s="582"/>
      <c r="C606" s="582"/>
      <c r="D606" s="582"/>
      <c r="E606" s="582"/>
      <c r="F606" s="582"/>
      <c r="G606" s="582"/>
      <c r="H606" s="582"/>
      <c r="I606" s="582"/>
      <c r="J606" s="582"/>
      <c r="K606" s="582"/>
      <c r="L606" s="582"/>
      <c r="M606" s="582"/>
      <c r="N606" s="582"/>
      <c r="O606" s="582"/>
      <c r="P606" s="582"/>
      <c r="Q606" s="582"/>
      <c r="R606" s="582"/>
      <c r="S606" s="582"/>
      <c r="T606" s="582"/>
      <c r="U606" s="582"/>
      <c r="V606" s="582"/>
      <c r="W606" s="582"/>
      <c r="X606" s="582"/>
      <c r="Y606" s="582"/>
      <c r="Z606" s="582"/>
      <c r="AA606" s="582"/>
      <c r="AB606" s="582"/>
      <c r="AC606" s="582"/>
      <c r="AD606" s="582"/>
      <c r="AE606" s="582"/>
      <c r="AF606" s="582"/>
      <c r="AG606" s="582"/>
      <c r="AH606" s="582"/>
      <c r="AI606" s="582"/>
      <c r="AJ606" s="582"/>
      <c r="AK606" s="582"/>
      <c r="AL606" s="582"/>
      <c r="AM606" s="582"/>
      <c r="AN606" s="582"/>
      <c r="AO606" s="582"/>
      <c r="AP606" s="582"/>
      <c r="AQ606" s="582"/>
      <c r="AR606" s="582"/>
      <c r="AS606" s="582"/>
      <c r="AT606" s="582"/>
      <c r="AU606" s="582"/>
      <c r="AV606" s="582"/>
      <c r="AW606" s="582"/>
      <c r="AX606" s="582"/>
      <c r="AY606" s="582"/>
      <c r="AZ606" s="582"/>
      <c r="BA606" s="582"/>
      <c r="BB606" s="582"/>
      <c r="BC606" s="582"/>
      <c r="BD606" s="582"/>
      <c r="BE606" s="582"/>
      <c r="BF606" s="582"/>
      <c r="BG606" s="582"/>
      <c r="BH606" s="582"/>
      <c r="BI606" s="582"/>
      <c r="BJ606" s="582"/>
      <c r="BK606" s="582"/>
      <c r="BL606" s="582"/>
      <c r="BM606" s="582"/>
      <c r="BN606" s="582"/>
      <c r="BO606" s="582"/>
      <c r="BP606" s="582"/>
      <c r="BQ606" s="710"/>
    </row>
    <row r="607" spans="1:69">
      <c r="A607" s="582"/>
      <c r="B607" s="582"/>
      <c r="C607" s="582"/>
      <c r="D607" s="582"/>
      <c r="E607" s="582"/>
      <c r="F607" s="582"/>
      <c r="G607" s="582"/>
      <c r="H607" s="582"/>
      <c r="I607" s="582"/>
      <c r="J607" s="582"/>
      <c r="K607" s="582"/>
      <c r="L607" s="582"/>
      <c r="M607" s="582"/>
      <c r="N607" s="582"/>
      <c r="O607" s="582"/>
      <c r="P607" s="582"/>
      <c r="Q607" s="582"/>
      <c r="R607" s="582"/>
      <c r="S607" s="582"/>
      <c r="T607" s="582"/>
      <c r="U607" s="582"/>
      <c r="V607" s="582"/>
      <c r="W607" s="582"/>
      <c r="X607" s="582"/>
      <c r="Y607" s="582"/>
      <c r="Z607" s="582"/>
      <c r="AA607" s="582"/>
      <c r="AB607" s="582"/>
      <c r="AC607" s="582"/>
      <c r="AD607" s="582"/>
      <c r="AE607" s="582"/>
      <c r="AF607" s="582"/>
      <c r="AG607" s="582"/>
      <c r="AH607" s="582"/>
      <c r="AI607" s="582"/>
      <c r="AJ607" s="582"/>
      <c r="AK607" s="582"/>
      <c r="AL607" s="582"/>
      <c r="AM607" s="582"/>
      <c r="AN607" s="582"/>
      <c r="AO607" s="582"/>
      <c r="AP607" s="582"/>
      <c r="AQ607" s="582"/>
      <c r="AR607" s="582"/>
      <c r="AS607" s="582"/>
      <c r="AT607" s="582"/>
      <c r="AU607" s="582"/>
      <c r="AV607" s="582"/>
      <c r="AW607" s="582"/>
      <c r="AX607" s="582"/>
      <c r="AY607" s="582"/>
      <c r="AZ607" s="582"/>
      <c r="BA607" s="582"/>
      <c r="BB607" s="582"/>
      <c r="BC607" s="582"/>
      <c r="BD607" s="582"/>
      <c r="BE607" s="582"/>
      <c r="BF607" s="582"/>
      <c r="BG607" s="582"/>
      <c r="BH607" s="582"/>
      <c r="BI607" s="582"/>
      <c r="BJ607" s="582"/>
      <c r="BK607" s="582"/>
      <c r="BL607" s="582"/>
      <c r="BM607" s="582"/>
      <c r="BN607" s="582"/>
      <c r="BO607" s="582"/>
      <c r="BP607" s="582"/>
      <c r="BQ607" s="710"/>
    </row>
    <row r="608" spans="1:69">
      <c r="A608" s="582"/>
      <c r="B608" s="582"/>
      <c r="C608" s="582"/>
      <c r="D608" s="582"/>
      <c r="E608" s="582"/>
      <c r="F608" s="582"/>
      <c r="G608" s="582"/>
      <c r="H608" s="582"/>
      <c r="I608" s="582"/>
      <c r="J608" s="582"/>
      <c r="K608" s="582"/>
      <c r="L608" s="582"/>
      <c r="M608" s="582"/>
      <c r="N608" s="582"/>
      <c r="O608" s="582"/>
      <c r="P608" s="582"/>
      <c r="Q608" s="582"/>
      <c r="R608" s="582"/>
      <c r="S608" s="582"/>
      <c r="T608" s="582"/>
      <c r="U608" s="582"/>
      <c r="V608" s="582"/>
      <c r="W608" s="582"/>
      <c r="X608" s="582"/>
      <c r="Y608" s="582"/>
      <c r="Z608" s="582"/>
      <c r="AA608" s="582"/>
      <c r="AB608" s="582"/>
      <c r="AC608" s="582"/>
      <c r="AD608" s="582"/>
      <c r="AE608" s="582"/>
      <c r="AF608" s="582"/>
      <c r="AG608" s="582"/>
      <c r="AH608" s="582"/>
      <c r="AI608" s="582"/>
      <c r="AJ608" s="582"/>
      <c r="AK608" s="582"/>
      <c r="AL608" s="582"/>
      <c r="AM608" s="582"/>
      <c r="AN608" s="582"/>
      <c r="AO608" s="582"/>
      <c r="AP608" s="582"/>
      <c r="AQ608" s="582"/>
      <c r="AR608" s="582"/>
      <c r="AS608" s="582"/>
      <c r="AT608" s="582"/>
      <c r="AU608" s="582"/>
      <c r="AV608" s="582"/>
      <c r="AW608" s="582"/>
      <c r="AX608" s="582"/>
      <c r="AY608" s="582"/>
      <c r="AZ608" s="582"/>
      <c r="BA608" s="582"/>
      <c r="BB608" s="582"/>
      <c r="BC608" s="582"/>
      <c r="BD608" s="582"/>
      <c r="BE608" s="582"/>
      <c r="BF608" s="582"/>
      <c r="BG608" s="582"/>
      <c r="BH608" s="582"/>
      <c r="BI608" s="582"/>
      <c r="BJ608" s="582"/>
      <c r="BK608" s="582"/>
      <c r="BL608" s="582"/>
      <c r="BM608" s="582"/>
      <c r="BN608" s="582"/>
      <c r="BO608" s="582"/>
      <c r="BP608" s="582"/>
      <c r="BQ608" s="710"/>
    </row>
    <row r="609" spans="1:69">
      <c r="A609" s="582"/>
      <c r="B609" s="582"/>
      <c r="C609" s="582"/>
      <c r="D609" s="582"/>
      <c r="E609" s="582"/>
      <c r="F609" s="582"/>
      <c r="G609" s="582"/>
      <c r="H609" s="582"/>
      <c r="I609" s="582"/>
      <c r="J609" s="582"/>
      <c r="K609" s="582"/>
      <c r="L609" s="582"/>
      <c r="M609" s="582"/>
      <c r="N609" s="582"/>
      <c r="O609" s="582"/>
      <c r="P609" s="582"/>
      <c r="Q609" s="582"/>
      <c r="R609" s="582"/>
      <c r="S609" s="582"/>
      <c r="T609" s="582"/>
      <c r="U609" s="582"/>
      <c r="V609" s="582"/>
      <c r="W609" s="582"/>
      <c r="X609" s="582"/>
      <c r="Y609" s="582"/>
      <c r="Z609" s="582"/>
      <c r="AA609" s="582"/>
      <c r="AB609" s="582"/>
      <c r="AC609" s="582"/>
      <c r="AD609" s="582"/>
      <c r="AE609" s="582"/>
      <c r="AF609" s="582"/>
      <c r="AG609" s="582"/>
      <c r="AH609" s="582"/>
      <c r="AI609" s="582"/>
      <c r="AJ609" s="582"/>
      <c r="AK609" s="582"/>
      <c r="AL609" s="582"/>
      <c r="AM609" s="582"/>
      <c r="AN609" s="582"/>
      <c r="AO609" s="582"/>
      <c r="AP609" s="582"/>
      <c r="AQ609" s="582"/>
      <c r="AR609" s="582"/>
      <c r="AS609" s="582"/>
      <c r="AT609" s="582"/>
      <c r="AU609" s="582"/>
      <c r="AV609" s="582"/>
      <c r="AW609" s="582"/>
      <c r="AX609" s="582"/>
      <c r="AY609" s="582"/>
      <c r="AZ609" s="582"/>
      <c r="BA609" s="582"/>
      <c r="BB609" s="582"/>
      <c r="BC609" s="582"/>
      <c r="BD609" s="582"/>
      <c r="BE609" s="582"/>
      <c r="BF609" s="582"/>
      <c r="BG609" s="582"/>
      <c r="BH609" s="582"/>
      <c r="BI609" s="582"/>
      <c r="BJ609" s="582"/>
      <c r="BK609" s="582"/>
      <c r="BL609" s="582"/>
      <c r="BM609" s="582"/>
      <c r="BN609" s="582"/>
      <c r="BO609" s="582"/>
      <c r="BP609" s="582"/>
      <c r="BQ609" s="710"/>
    </row>
    <row r="610" spans="1:69">
      <c r="A610" s="582"/>
      <c r="B610" s="582"/>
      <c r="C610" s="582"/>
      <c r="D610" s="582"/>
      <c r="E610" s="582"/>
      <c r="F610" s="582"/>
      <c r="G610" s="582"/>
      <c r="H610" s="582"/>
      <c r="I610" s="582"/>
      <c r="J610" s="582"/>
      <c r="K610" s="582"/>
      <c r="L610" s="582"/>
      <c r="M610" s="582"/>
      <c r="N610" s="582"/>
      <c r="O610" s="582"/>
      <c r="P610" s="582"/>
      <c r="Q610" s="582"/>
      <c r="R610" s="582"/>
      <c r="S610" s="582"/>
      <c r="T610" s="582"/>
      <c r="U610" s="582"/>
      <c r="V610" s="582"/>
      <c r="W610" s="582"/>
      <c r="X610" s="582"/>
      <c r="Y610" s="582"/>
      <c r="Z610" s="582"/>
      <c r="AA610" s="582"/>
      <c r="AB610" s="582"/>
      <c r="AC610" s="582"/>
      <c r="AD610" s="582"/>
      <c r="AE610" s="582"/>
      <c r="AF610" s="582"/>
      <c r="AG610" s="582"/>
      <c r="AH610" s="582"/>
      <c r="AI610" s="582"/>
      <c r="AJ610" s="582"/>
      <c r="AK610" s="582"/>
      <c r="AL610" s="582"/>
      <c r="AM610" s="582"/>
      <c r="AN610" s="582"/>
      <c r="AO610" s="582"/>
      <c r="AP610" s="582"/>
      <c r="AQ610" s="582"/>
      <c r="AR610" s="582"/>
      <c r="AS610" s="582"/>
      <c r="AT610" s="582"/>
      <c r="AU610" s="582"/>
      <c r="AV610" s="582"/>
      <c r="AW610" s="582"/>
      <c r="AX610" s="582"/>
      <c r="AY610" s="582"/>
      <c r="AZ610" s="582"/>
      <c r="BA610" s="582"/>
      <c r="BB610" s="582"/>
      <c r="BC610" s="582"/>
      <c r="BD610" s="582"/>
      <c r="BE610" s="582"/>
      <c r="BF610" s="582"/>
      <c r="BG610" s="582"/>
      <c r="BH610" s="582"/>
      <c r="BI610" s="582"/>
      <c r="BJ610" s="582"/>
      <c r="BK610" s="582"/>
      <c r="BL610" s="582"/>
      <c r="BM610" s="582"/>
      <c r="BN610" s="582"/>
      <c r="BO610" s="582"/>
      <c r="BP610" s="582"/>
      <c r="BQ610" s="710"/>
    </row>
    <row r="611" spans="1:69">
      <c r="A611" s="582"/>
      <c r="B611" s="582"/>
      <c r="C611" s="582"/>
      <c r="D611" s="582"/>
      <c r="E611" s="582"/>
      <c r="F611" s="582"/>
      <c r="G611" s="582"/>
      <c r="H611" s="582"/>
      <c r="I611" s="582"/>
      <c r="J611" s="582"/>
      <c r="K611" s="582"/>
      <c r="L611" s="582"/>
      <c r="M611" s="582"/>
      <c r="N611" s="582"/>
      <c r="O611" s="582"/>
      <c r="P611" s="582"/>
      <c r="Q611" s="582"/>
      <c r="R611" s="582"/>
      <c r="S611" s="582"/>
      <c r="T611" s="582"/>
      <c r="U611" s="582"/>
      <c r="V611" s="582"/>
      <c r="W611" s="582"/>
      <c r="X611" s="582"/>
      <c r="Y611" s="582"/>
      <c r="Z611" s="582"/>
      <c r="AA611" s="582"/>
      <c r="AB611" s="582"/>
      <c r="AC611" s="582"/>
      <c r="AD611" s="582"/>
      <c r="AE611" s="582"/>
      <c r="AF611" s="582"/>
      <c r="AG611" s="582"/>
      <c r="AH611" s="582"/>
      <c r="AI611" s="582"/>
      <c r="AJ611" s="582"/>
      <c r="AK611" s="582"/>
      <c r="AL611" s="582"/>
      <c r="AM611" s="582"/>
      <c r="AN611" s="582"/>
      <c r="AO611" s="582"/>
      <c r="AP611" s="582"/>
      <c r="AQ611" s="582"/>
      <c r="AR611" s="582"/>
      <c r="AS611" s="582"/>
      <c r="AT611" s="582"/>
      <c r="AU611" s="582"/>
      <c r="AV611" s="582"/>
      <c r="AW611" s="582"/>
      <c r="AX611" s="582"/>
      <c r="AY611" s="582"/>
      <c r="AZ611" s="582"/>
      <c r="BA611" s="582"/>
      <c r="BB611" s="582"/>
      <c r="BC611" s="582"/>
      <c r="BD611" s="582"/>
      <c r="BE611" s="582"/>
      <c r="BF611" s="582"/>
      <c r="BG611" s="582"/>
      <c r="BH611" s="582"/>
      <c r="BI611" s="582"/>
      <c r="BJ611" s="582"/>
      <c r="BK611" s="582"/>
      <c r="BL611" s="582"/>
      <c r="BM611" s="582"/>
      <c r="BN611" s="582"/>
      <c r="BO611" s="582"/>
      <c r="BP611" s="582"/>
      <c r="BQ611" s="710"/>
    </row>
    <row r="612" spans="1:69">
      <c r="A612" s="582"/>
      <c r="B612" s="582"/>
      <c r="C612" s="582"/>
      <c r="D612" s="582"/>
      <c r="E612" s="582"/>
      <c r="F612" s="582"/>
      <c r="G612" s="582"/>
      <c r="H612" s="582"/>
      <c r="I612" s="582"/>
      <c r="J612" s="582"/>
      <c r="K612" s="582"/>
      <c r="L612" s="582"/>
      <c r="M612" s="582"/>
      <c r="N612" s="582"/>
      <c r="O612" s="582"/>
      <c r="P612" s="582"/>
      <c r="Q612" s="582"/>
      <c r="R612" s="582"/>
      <c r="S612" s="582"/>
      <c r="T612" s="582"/>
      <c r="U612" s="582"/>
      <c r="V612" s="582"/>
      <c r="W612" s="582"/>
      <c r="X612" s="582"/>
      <c r="Y612" s="582"/>
      <c r="Z612" s="582"/>
      <c r="AA612" s="582"/>
      <c r="AB612" s="582"/>
      <c r="AC612" s="582"/>
      <c r="AD612" s="582"/>
      <c r="AE612" s="582"/>
      <c r="AF612" s="582"/>
      <c r="AG612" s="582"/>
      <c r="AH612" s="582"/>
      <c r="AI612" s="582"/>
      <c r="AJ612" s="582"/>
      <c r="AK612" s="582"/>
      <c r="AL612" s="582"/>
      <c r="AM612" s="582"/>
      <c r="AN612" s="582"/>
      <c r="AO612" s="582"/>
      <c r="AP612" s="582"/>
      <c r="AQ612" s="582"/>
      <c r="AR612" s="582"/>
      <c r="AS612" s="582"/>
      <c r="AT612" s="582"/>
      <c r="AU612" s="582"/>
      <c r="AV612" s="582"/>
      <c r="AW612" s="582"/>
      <c r="AX612" s="582"/>
      <c r="AY612" s="582"/>
      <c r="AZ612" s="582"/>
      <c r="BA612" s="582"/>
      <c r="BB612" s="582"/>
      <c r="BC612" s="582"/>
      <c r="BD612" s="582"/>
      <c r="BE612" s="582"/>
      <c r="BF612" s="582"/>
      <c r="BG612" s="582"/>
      <c r="BH612" s="582"/>
      <c r="BI612" s="582"/>
      <c r="BJ612" s="582"/>
      <c r="BK612" s="582"/>
      <c r="BL612" s="582"/>
      <c r="BM612" s="582"/>
      <c r="BN612" s="582"/>
      <c r="BO612" s="582"/>
      <c r="BP612" s="582"/>
      <c r="BQ612" s="710"/>
    </row>
    <row r="613" spans="1:69">
      <c r="A613" s="582"/>
      <c r="B613" s="582"/>
      <c r="C613" s="582"/>
      <c r="D613" s="582"/>
      <c r="E613" s="582"/>
      <c r="F613" s="582"/>
      <c r="G613" s="582"/>
      <c r="H613" s="582"/>
      <c r="I613" s="582"/>
      <c r="J613" s="582"/>
      <c r="K613" s="582"/>
      <c r="L613" s="582"/>
      <c r="M613" s="582"/>
      <c r="N613" s="582"/>
      <c r="O613" s="582"/>
      <c r="P613" s="582"/>
      <c r="Q613" s="582"/>
      <c r="R613" s="582"/>
      <c r="S613" s="582"/>
      <c r="T613" s="582"/>
      <c r="U613" s="582"/>
      <c r="V613" s="582"/>
      <c r="W613" s="582"/>
      <c r="X613" s="582"/>
      <c r="Y613" s="582"/>
      <c r="Z613" s="582"/>
      <c r="AA613" s="582"/>
      <c r="AB613" s="582"/>
      <c r="AC613" s="582"/>
      <c r="AD613" s="582"/>
      <c r="AE613" s="582"/>
      <c r="AF613" s="582"/>
      <c r="AG613" s="582"/>
      <c r="AH613" s="582"/>
      <c r="AI613" s="582"/>
      <c r="AJ613" s="582"/>
      <c r="AK613" s="582"/>
      <c r="AL613" s="582"/>
      <c r="AM613" s="582"/>
      <c r="AN613" s="582"/>
      <c r="AO613" s="582"/>
      <c r="AP613" s="582"/>
      <c r="AQ613" s="582"/>
      <c r="AR613" s="582"/>
      <c r="AS613" s="582"/>
      <c r="AT613" s="582"/>
      <c r="AU613" s="582"/>
      <c r="AV613" s="582"/>
      <c r="AW613" s="582"/>
      <c r="AX613" s="582"/>
      <c r="AY613" s="582"/>
      <c r="AZ613" s="582"/>
      <c r="BA613" s="582"/>
      <c r="BB613" s="582"/>
      <c r="BC613" s="582"/>
      <c r="BD613" s="582"/>
      <c r="BE613" s="582"/>
      <c r="BF613" s="582"/>
      <c r="BG613" s="582"/>
      <c r="BH613" s="582"/>
      <c r="BI613" s="582"/>
      <c r="BJ613" s="582"/>
      <c r="BK613" s="582"/>
      <c r="BL613" s="582"/>
      <c r="BM613" s="582"/>
      <c r="BN613" s="582"/>
      <c r="BO613" s="582"/>
      <c r="BP613" s="582"/>
      <c r="BQ613" s="710"/>
    </row>
    <row r="614" spans="1:69">
      <c r="A614" s="582"/>
      <c r="B614" s="582"/>
      <c r="C614" s="582"/>
      <c r="D614" s="582"/>
      <c r="E614" s="582"/>
      <c r="F614" s="582"/>
      <c r="G614" s="582"/>
      <c r="H614" s="582"/>
      <c r="I614" s="582"/>
      <c r="J614" s="582"/>
      <c r="K614" s="582"/>
      <c r="L614" s="582"/>
      <c r="M614" s="582"/>
      <c r="N614" s="582"/>
      <c r="O614" s="582"/>
      <c r="P614" s="582"/>
      <c r="Q614" s="582"/>
      <c r="R614" s="582"/>
      <c r="S614" s="582"/>
      <c r="T614" s="582"/>
      <c r="U614" s="582"/>
      <c r="V614" s="582"/>
      <c r="W614" s="582"/>
      <c r="X614" s="582"/>
      <c r="Y614" s="582"/>
      <c r="Z614" s="582"/>
      <c r="AA614" s="582"/>
      <c r="AB614" s="582"/>
      <c r="AC614" s="582"/>
      <c r="AD614" s="582"/>
      <c r="AE614" s="582"/>
      <c r="AF614" s="582"/>
      <c r="AG614" s="582"/>
      <c r="AH614" s="582"/>
      <c r="AI614" s="582"/>
      <c r="AJ614" s="582"/>
      <c r="AK614" s="582"/>
      <c r="AL614" s="582"/>
      <c r="AM614" s="582"/>
      <c r="AN614" s="582"/>
      <c r="AO614" s="582"/>
      <c r="AP614" s="582"/>
      <c r="AQ614" s="582"/>
      <c r="AR614" s="582"/>
      <c r="AS614" s="582"/>
      <c r="AT614" s="582"/>
      <c r="AU614" s="582"/>
      <c r="AV614" s="582"/>
      <c r="AW614" s="582"/>
      <c r="AX614" s="582"/>
      <c r="AY614" s="582"/>
      <c r="AZ614" s="582"/>
      <c r="BA614" s="582"/>
      <c r="BB614" s="582"/>
      <c r="BC614" s="582"/>
      <c r="BD614" s="582"/>
      <c r="BE614" s="582"/>
      <c r="BF614" s="582"/>
      <c r="BG614" s="582"/>
      <c r="BH614" s="582"/>
      <c r="BI614" s="582"/>
      <c r="BJ614" s="582"/>
      <c r="BK614" s="582"/>
      <c r="BL614" s="582"/>
      <c r="BM614" s="582"/>
      <c r="BN614" s="582"/>
      <c r="BO614" s="582"/>
      <c r="BP614" s="582"/>
      <c r="BQ614" s="710"/>
    </row>
    <row r="615" spans="1:69">
      <c r="A615" s="582"/>
      <c r="B615" s="582"/>
      <c r="C615" s="582"/>
      <c r="D615" s="582"/>
      <c r="E615" s="582"/>
      <c r="F615" s="582"/>
      <c r="G615" s="582"/>
      <c r="H615" s="582"/>
      <c r="I615" s="582"/>
      <c r="J615" s="582"/>
      <c r="K615" s="582"/>
      <c r="L615" s="582"/>
      <c r="M615" s="582"/>
      <c r="N615" s="582"/>
      <c r="O615" s="582"/>
      <c r="P615" s="582"/>
      <c r="Q615" s="582"/>
      <c r="R615" s="582"/>
      <c r="S615" s="582"/>
      <c r="T615" s="582"/>
      <c r="U615" s="582"/>
      <c r="V615" s="582"/>
      <c r="W615" s="582"/>
      <c r="X615" s="582"/>
      <c r="Y615" s="582"/>
      <c r="Z615" s="582"/>
      <c r="AA615" s="582"/>
      <c r="AB615" s="582"/>
      <c r="AC615" s="582"/>
      <c r="AD615" s="582"/>
      <c r="AE615" s="582"/>
      <c r="AF615" s="582"/>
      <c r="AG615" s="582"/>
      <c r="AH615" s="582"/>
      <c r="AI615" s="582"/>
      <c r="AJ615" s="582"/>
      <c r="AK615" s="582"/>
      <c r="AL615" s="582"/>
      <c r="AM615" s="582"/>
      <c r="AN615" s="582"/>
      <c r="AO615" s="582"/>
      <c r="AP615" s="582"/>
      <c r="AQ615" s="582"/>
      <c r="AR615" s="582"/>
      <c r="AS615" s="582"/>
      <c r="AT615" s="582"/>
      <c r="AU615" s="582"/>
      <c r="AV615" s="582"/>
      <c r="AW615" s="582"/>
      <c r="AX615" s="582"/>
      <c r="AY615" s="582"/>
      <c r="AZ615" s="582"/>
      <c r="BA615" s="582"/>
      <c r="BB615" s="582"/>
      <c r="BC615" s="582"/>
      <c r="BD615" s="582"/>
      <c r="BE615" s="582"/>
      <c r="BF615" s="582"/>
      <c r="BG615" s="582"/>
      <c r="BH615" s="582"/>
      <c r="BI615" s="582"/>
      <c r="BJ615" s="582"/>
      <c r="BK615" s="582"/>
      <c r="BL615" s="582"/>
      <c r="BM615" s="582"/>
      <c r="BN615" s="582"/>
      <c r="BO615" s="582"/>
      <c r="BP615" s="582"/>
      <c r="BQ615" s="710"/>
    </row>
    <row r="616" spans="1:69">
      <c r="A616" s="582"/>
      <c r="B616" s="582"/>
      <c r="C616" s="582"/>
      <c r="D616" s="582"/>
      <c r="E616" s="582"/>
      <c r="F616" s="582"/>
      <c r="G616" s="582"/>
      <c r="H616" s="582"/>
      <c r="I616" s="582"/>
      <c r="J616" s="582"/>
      <c r="K616" s="582"/>
      <c r="L616" s="582"/>
      <c r="M616" s="582"/>
      <c r="N616" s="582"/>
      <c r="O616" s="582"/>
      <c r="P616" s="582"/>
      <c r="Q616" s="582"/>
      <c r="R616" s="582"/>
      <c r="S616" s="582"/>
      <c r="T616" s="582"/>
      <c r="U616" s="582"/>
      <c r="V616" s="582"/>
      <c r="W616" s="582"/>
      <c r="X616" s="582"/>
      <c r="Y616" s="582"/>
      <c r="Z616" s="582"/>
      <c r="AA616" s="582"/>
      <c r="AB616" s="582"/>
      <c r="AC616" s="582"/>
      <c r="AD616" s="582"/>
      <c r="AE616" s="582"/>
      <c r="AF616" s="582"/>
      <c r="AG616" s="582"/>
      <c r="AH616" s="582"/>
      <c r="AI616" s="582"/>
      <c r="AJ616" s="582"/>
      <c r="AK616" s="582"/>
      <c r="AL616" s="582"/>
      <c r="AM616" s="582"/>
      <c r="AN616" s="582"/>
      <c r="AO616" s="582"/>
      <c r="AP616" s="582"/>
      <c r="AQ616" s="582"/>
      <c r="AR616" s="582"/>
      <c r="AS616" s="582"/>
      <c r="AT616" s="582"/>
      <c r="AU616" s="582"/>
      <c r="AV616" s="582"/>
      <c r="AW616" s="582"/>
      <c r="AX616" s="582"/>
      <c r="AY616" s="582"/>
      <c r="AZ616" s="582"/>
      <c r="BA616" s="582"/>
      <c r="BB616" s="582"/>
      <c r="BC616" s="582"/>
      <c r="BD616" s="582"/>
      <c r="BE616" s="582"/>
      <c r="BF616" s="582"/>
      <c r="BG616" s="582"/>
      <c r="BH616" s="582"/>
      <c r="BI616" s="582"/>
      <c r="BJ616" s="582"/>
      <c r="BK616" s="582"/>
      <c r="BL616" s="582"/>
      <c r="BM616" s="582"/>
      <c r="BN616" s="582"/>
      <c r="BO616" s="582"/>
      <c r="BP616" s="582"/>
      <c r="BQ616" s="710"/>
    </row>
    <row r="617" spans="1:69">
      <c r="A617" s="582"/>
      <c r="B617" s="582"/>
      <c r="C617" s="582"/>
      <c r="D617" s="582"/>
      <c r="E617" s="582"/>
      <c r="F617" s="582"/>
      <c r="G617" s="582"/>
      <c r="H617" s="582"/>
      <c r="I617" s="582"/>
      <c r="J617" s="582"/>
      <c r="K617" s="582"/>
      <c r="L617" s="582"/>
      <c r="M617" s="582"/>
      <c r="N617" s="582"/>
      <c r="O617" s="582"/>
      <c r="P617" s="582"/>
      <c r="Q617" s="582"/>
      <c r="R617" s="582"/>
      <c r="S617" s="582"/>
      <c r="T617" s="582"/>
      <c r="U617" s="582"/>
      <c r="V617" s="582"/>
      <c r="W617" s="582"/>
      <c r="X617" s="582"/>
      <c r="Y617" s="582"/>
      <c r="Z617" s="582"/>
      <c r="AA617" s="582"/>
      <c r="AB617" s="582"/>
      <c r="AC617" s="582"/>
      <c r="AD617" s="582"/>
      <c r="AE617" s="582"/>
      <c r="AF617" s="582"/>
      <c r="AG617" s="582"/>
      <c r="AH617" s="582"/>
      <c r="AI617" s="582"/>
      <c r="AJ617" s="582"/>
      <c r="AK617" s="582"/>
      <c r="AL617" s="582"/>
      <c r="AM617" s="582"/>
      <c r="AN617" s="582"/>
      <c r="AO617" s="582"/>
      <c r="AP617" s="582"/>
      <c r="AQ617" s="582"/>
      <c r="AR617" s="582"/>
      <c r="AS617" s="582"/>
      <c r="AT617" s="582"/>
      <c r="AU617" s="582"/>
      <c r="AV617" s="582"/>
      <c r="AW617" s="582"/>
      <c r="AX617" s="582"/>
      <c r="AY617" s="582"/>
      <c r="AZ617" s="582"/>
      <c r="BA617" s="582"/>
      <c r="BB617" s="582"/>
      <c r="BC617" s="582"/>
      <c r="BD617" s="582"/>
      <c r="BE617" s="582"/>
      <c r="BF617" s="582"/>
      <c r="BG617" s="582"/>
      <c r="BH617" s="582"/>
      <c r="BI617" s="582"/>
      <c r="BJ617" s="582"/>
      <c r="BK617" s="582"/>
      <c r="BL617" s="582"/>
      <c r="BM617" s="582"/>
      <c r="BN617" s="582"/>
      <c r="BO617" s="582"/>
      <c r="BP617" s="582"/>
      <c r="BQ617" s="710"/>
    </row>
    <row r="618" spans="1:69">
      <c r="A618" s="582"/>
      <c r="B618" s="582"/>
      <c r="C618" s="582"/>
      <c r="D618" s="582"/>
      <c r="E618" s="582"/>
      <c r="F618" s="582"/>
      <c r="G618" s="582"/>
      <c r="H618" s="582"/>
      <c r="I618" s="582"/>
      <c r="J618" s="582"/>
      <c r="K618" s="582"/>
      <c r="L618" s="582"/>
      <c r="M618" s="582"/>
      <c r="N618" s="582"/>
      <c r="O618" s="582"/>
      <c r="P618" s="582"/>
      <c r="Q618" s="582"/>
      <c r="R618" s="582"/>
      <c r="S618" s="582"/>
      <c r="T618" s="582"/>
      <c r="U618" s="582"/>
      <c r="V618" s="582"/>
      <c r="W618" s="582"/>
      <c r="X618" s="582"/>
      <c r="Y618" s="582"/>
      <c r="Z618" s="582"/>
      <c r="AA618" s="582"/>
      <c r="AB618" s="582"/>
      <c r="AC618" s="582"/>
      <c r="AD618" s="582"/>
      <c r="AE618" s="582"/>
      <c r="AF618" s="582"/>
      <c r="AG618" s="582"/>
      <c r="AH618" s="582"/>
      <c r="AI618" s="582"/>
      <c r="AJ618" s="582"/>
      <c r="AK618" s="582"/>
      <c r="AL618" s="582"/>
      <c r="AM618" s="582"/>
      <c r="AN618" s="582"/>
      <c r="AO618" s="582"/>
      <c r="AP618" s="582"/>
      <c r="AQ618" s="582"/>
      <c r="AR618" s="582"/>
      <c r="AS618" s="582"/>
      <c r="AT618" s="582"/>
      <c r="AU618" s="582"/>
      <c r="AV618" s="582"/>
      <c r="AW618" s="582"/>
      <c r="AX618" s="582"/>
      <c r="AY618" s="582"/>
      <c r="AZ618" s="582"/>
      <c r="BA618" s="582"/>
      <c r="BB618" s="582"/>
      <c r="BC618" s="582"/>
      <c r="BD618" s="582"/>
      <c r="BE618" s="582"/>
      <c r="BF618" s="582"/>
      <c r="BG618" s="582"/>
      <c r="BH618" s="582"/>
      <c r="BI618" s="582"/>
      <c r="BJ618" s="582"/>
      <c r="BK618" s="582"/>
      <c r="BL618" s="582"/>
      <c r="BM618" s="582"/>
      <c r="BN618" s="582"/>
      <c r="BO618" s="582"/>
      <c r="BP618" s="582"/>
      <c r="BQ618" s="710"/>
    </row>
    <row r="619" spans="1:69">
      <c r="A619" s="582"/>
      <c r="B619" s="582"/>
      <c r="C619" s="582"/>
      <c r="D619" s="582"/>
      <c r="E619" s="582"/>
      <c r="F619" s="582"/>
      <c r="G619" s="582"/>
      <c r="H619" s="582"/>
      <c r="I619" s="582"/>
      <c r="J619" s="582"/>
      <c r="K619" s="582"/>
      <c r="L619" s="582"/>
      <c r="M619" s="582"/>
      <c r="N619" s="582"/>
      <c r="O619" s="582"/>
      <c r="P619" s="582"/>
      <c r="Q619" s="582"/>
      <c r="R619" s="582"/>
      <c r="S619" s="582"/>
      <c r="T619" s="582"/>
      <c r="U619" s="582"/>
      <c r="V619" s="582"/>
      <c r="W619" s="582"/>
      <c r="X619" s="582"/>
      <c r="Y619" s="582"/>
      <c r="Z619" s="582"/>
      <c r="AA619" s="582"/>
      <c r="AB619" s="582"/>
      <c r="AC619" s="582"/>
      <c r="AD619" s="582"/>
      <c r="AE619" s="582"/>
      <c r="AF619" s="582"/>
      <c r="AG619" s="582"/>
      <c r="AH619" s="582"/>
      <c r="AI619" s="582"/>
      <c r="AJ619" s="582"/>
      <c r="AK619" s="582"/>
      <c r="AL619" s="582"/>
      <c r="AM619" s="582"/>
      <c r="AN619" s="582"/>
      <c r="AO619" s="582"/>
      <c r="AP619" s="582"/>
      <c r="AQ619" s="582"/>
      <c r="AR619" s="582"/>
      <c r="AS619" s="582"/>
      <c r="AT619" s="582"/>
      <c r="AU619" s="582"/>
      <c r="AV619" s="582"/>
      <c r="AW619" s="582"/>
      <c r="AX619" s="582"/>
      <c r="AY619" s="582"/>
      <c r="AZ619" s="582"/>
      <c r="BA619" s="582"/>
      <c r="BB619" s="582"/>
      <c r="BC619" s="582"/>
      <c r="BD619" s="582"/>
      <c r="BE619" s="582"/>
      <c r="BF619" s="582"/>
      <c r="BG619" s="582"/>
      <c r="BH619" s="582"/>
      <c r="BI619" s="582"/>
      <c r="BJ619" s="582"/>
      <c r="BK619" s="582"/>
      <c r="BL619" s="582"/>
      <c r="BM619" s="582"/>
      <c r="BN619" s="582"/>
      <c r="BO619" s="582"/>
      <c r="BP619" s="582"/>
      <c r="BQ619" s="710"/>
    </row>
    <row r="620" spans="1:69">
      <c r="A620" s="582"/>
      <c r="B620" s="582"/>
      <c r="C620" s="582"/>
      <c r="D620" s="582"/>
      <c r="E620" s="582"/>
      <c r="F620" s="582"/>
      <c r="G620" s="582"/>
      <c r="H620" s="582"/>
      <c r="I620" s="582"/>
      <c r="J620" s="582"/>
      <c r="K620" s="582"/>
      <c r="L620" s="582"/>
      <c r="M620" s="582"/>
      <c r="N620" s="582"/>
      <c r="O620" s="582"/>
      <c r="P620" s="582"/>
      <c r="Q620" s="582"/>
      <c r="R620" s="582"/>
      <c r="S620" s="582"/>
      <c r="T620" s="582"/>
      <c r="U620" s="582"/>
      <c r="V620" s="582"/>
      <c r="W620" s="582"/>
      <c r="X620" s="582"/>
      <c r="Y620" s="582"/>
      <c r="Z620" s="582"/>
      <c r="AA620" s="582"/>
      <c r="AB620" s="582"/>
      <c r="AC620" s="582"/>
      <c r="AD620" s="582"/>
      <c r="AE620" s="582"/>
      <c r="AF620" s="582"/>
      <c r="AG620" s="582"/>
      <c r="AH620" s="582"/>
      <c r="AI620" s="582"/>
      <c r="AJ620" s="582"/>
      <c r="AK620" s="582"/>
      <c r="AL620" s="582"/>
      <c r="AM620" s="582"/>
      <c r="AN620" s="582"/>
      <c r="AO620" s="582"/>
      <c r="AP620" s="582"/>
      <c r="AQ620" s="582"/>
      <c r="AR620" s="582"/>
      <c r="AS620" s="582"/>
      <c r="AT620" s="582"/>
      <c r="AU620" s="582"/>
      <c r="AV620" s="582"/>
      <c r="AW620" s="582"/>
      <c r="AX620" s="582"/>
      <c r="AY620" s="582"/>
      <c r="AZ620" s="582"/>
      <c r="BA620" s="582"/>
      <c r="BB620" s="582"/>
      <c r="BC620" s="582"/>
      <c r="BD620" s="582"/>
      <c r="BE620" s="582"/>
      <c r="BF620" s="582"/>
      <c r="BG620" s="582"/>
      <c r="BH620" s="582"/>
      <c r="BI620" s="582"/>
      <c r="BJ620" s="582"/>
      <c r="BK620" s="582"/>
      <c r="BL620" s="582"/>
      <c r="BM620" s="582"/>
      <c r="BN620" s="582"/>
      <c r="BO620" s="582"/>
      <c r="BP620" s="582"/>
      <c r="BQ620" s="710"/>
    </row>
    <row r="621" spans="1:69">
      <c r="A621" s="582"/>
      <c r="B621" s="582"/>
      <c r="C621" s="582"/>
      <c r="D621" s="582"/>
      <c r="E621" s="582"/>
      <c r="F621" s="582"/>
      <c r="G621" s="582"/>
      <c r="H621" s="582"/>
      <c r="I621" s="582"/>
      <c r="J621" s="582"/>
      <c r="K621" s="582"/>
      <c r="L621" s="582"/>
      <c r="M621" s="582"/>
      <c r="N621" s="582"/>
      <c r="O621" s="582"/>
      <c r="P621" s="582"/>
      <c r="Q621" s="582"/>
      <c r="R621" s="582"/>
      <c r="S621" s="582"/>
      <c r="T621" s="582"/>
      <c r="U621" s="582"/>
      <c r="V621" s="582"/>
      <c r="W621" s="582"/>
      <c r="X621" s="582"/>
      <c r="Y621" s="582"/>
      <c r="Z621" s="582"/>
      <c r="AA621" s="582"/>
      <c r="AB621" s="582"/>
      <c r="AC621" s="582"/>
      <c r="AD621" s="582"/>
      <c r="AE621" s="582"/>
      <c r="AF621" s="582"/>
      <c r="AG621" s="582"/>
      <c r="AH621" s="582"/>
      <c r="AI621" s="582"/>
      <c r="AJ621" s="582"/>
      <c r="AK621" s="582"/>
      <c r="AL621" s="582"/>
      <c r="AM621" s="582"/>
      <c r="AN621" s="582"/>
      <c r="AO621" s="582"/>
      <c r="AP621" s="582"/>
      <c r="AQ621" s="582"/>
      <c r="AR621" s="582"/>
      <c r="AS621" s="582"/>
      <c r="AT621" s="582"/>
      <c r="AU621" s="582"/>
      <c r="AV621" s="582"/>
      <c r="AW621" s="582"/>
      <c r="AX621" s="582"/>
      <c r="AY621" s="582"/>
      <c r="AZ621" s="582"/>
      <c r="BA621" s="582"/>
      <c r="BB621" s="582"/>
      <c r="BC621" s="582"/>
      <c r="BD621" s="582"/>
      <c r="BE621" s="582"/>
      <c r="BF621" s="582"/>
      <c r="BG621" s="582"/>
      <c r="BH621" s="582"/>
      <c r="BI621" s="582"/>
      <c r="BJ621" s="582"/>
      <c r="BK621" s="582"/>
      <c r="BL621" s="582"/>
      <c r="BM621" s="582"/>
      <c r="BN621" s="582"/>
      <c r="BO621" s="582"/>
      <c r="BP621" s="582"/>
      <c r="BQ621" s="710"/>
    </row>
    <row r="622" spans="1:69">
      <c r="A622" s="582"/>
      <c r="B622" s="582"/>
      <c r="C622" s="582"/>
      <c r="D622" s="582"/>
      <c r="E622" s="582"/>
      <c r="F622" s="582"/>
      <c r="G622" s="582"/>
      <c r="H622" s="582"/>
      <c r="I622" s="582"/>
      <c r="J622" s="582"/>
      <c r="K622" s="582"/>
      <c r="L622" s="582"/>
      <c r="M622" s="582"/>
      <c r="N622" s="582"/>
      <c r="O622" s="582"/>
      <c r="P622" s="582"/>
      <c r="Q622" s="582"/>
      <c r="R622" s="582"/>
      <c r="S622" s="582"/>
      <c r="T622" s="582"/>
      <c r="U622" s="582"/>
      <c r="V622" s="582"/>
      <c r="W622" s="582"/>
      <c r="X622" s="582"/>
      <c r="Y622" s="582"/>
      <c r="Z622" s="582"/>
      <c r="AA622" s="582"/>
      <c r="AB622" s="582"/>
      <c r="AC622" s="582"/>
      <c r="AD622" s="582"/>
      <c r="AE622" s="582"/>
      <c r="AF622" s="582"/>
      <c r="AG622" s="582"/>
      <c r="AH622" s="582"/>
      <c r="AI622" s="582"/>
      <c r="AJ622" s="582"/>
      <c r="AK622" s="582"/>
      <c r="AL622" s="582"/>
      <c r="AM622" s="582"/>
      <c r="AN622" s="582"/>
      <c r="AO622" s="582"/>
      <c r="AP622" s="582"/>
      <c r="AQ622" s="582"/>
      <c r="AR622" s="582"/>
      <c r="AS622" s="582"/>
      <c r="AT622" s="582"/>
      <c r="AU622" s="582"/>
      <c r="AV622" s="582"/>
      <c r="AW622" s="582"/>
      <c r="AX622" s="582"/>
      <c r="AY622" s="582"/>
      <c r="AZ622" s="582"/>
      <c r="BA622" s="582"/>
      <c r="BB622" s="582"/>
      <c r="BC622" s="582"/>
      <c r="BD622" s="582"/>
      <c r="BE622" s="582"/>
      <c r="BF622" s="582"/>
      <c r="BG622" s="582"/>
      <c r="BH622" s="582"/>
      <c r="BI622" s="582"/>
      <c r="BJ622" s="582"/>
      <c r="BK622" s="582"/>
      <c r="BL622" s="582"/>
      <c r="BM622" s="582"/>
      <c r="BN622" s="582"/>
      <c r="BO622" s="582"/>
      <c r="BP622" s="582"/>
      <c r="BQ622" s="710"/>
    </row>
    <row r="623" spans="1:69">
      <c r="A623" s="582"/>
      <c r="B623" s="582"/>
      <c r="C623" s="582"/>
      <c r="D623" s="582"/>
      <c r="E623" s="582"/>
      <c r="F623" s="582"/>
      <c r="G623" s="582"/>
      <c r="H623" s="582"/>
      <c r="I623" s="582"/>
      <c r="J623" s="582"/>
      <c r="K623" s="582"/>
      <c r="L623" s="582"/>
      <c r="M623" s="582"/>
      <c r="N623" s="582"/>
      <c r="O623" s="582"/>
      <c r="P623" s="582"/>
      <c r="Q623" s="582"/>
      <c r="R623" s="582"/>
      <c r="S623" s="582"/>
      <c r="T623" s="582"/>
      <c r="U623" s="582"/>
      <c r="V623" s="582"/>
      <c r="W623" s="582"/>
      <c r="X623" s="582"/>
      <c r="Y623" s="582"/>
      <c r="Z623" s="582"/>
      <c r="AA623" s="582"/>
      <c r="AB623" s="582"/>
      <c r="AC623" s="582"/>
      <c r="AD623" s="582"/>
      <c r="AE623" s="582"/>
      <c r="AF623" s="582"/>
      <c r="AG623" s="582"/>
      <c r="AH623" s="582"/>
      <c r="AI623" s="582"/>
      <c r="AJ623" s="582"/>
      <c r="AK623" s="582"/>
      <c r="AL623" s="582"/>
      <c r="AM623" s="582"/>
      <c r="AN623" s="582"/>
      <c r="AO623" s="582"/>
      <c r="AP623" s="582"/>
      <c r="AQ623" s="582"/>
      <c r="AR623" s="582"/>
      <c r="AS623" s="582"/>
      <c r="AT623" s="582"/>
      <c r="AU623" s="582"/>
      <c r="AV623" s="582"/>
      <c r="AW623" s="582"/>
      <c r="AX623" s="582"/>
      <c r="AY623" s="582"/>
      <c r="AZ623" s="582"/>
      <c r="BA623" s="582"/>
      <c r="BB623" s="582"/>
      <c r="BC623" s="582"/>
      <c r="BD623" s="582"/>
      <c r="BE623" s="582"/>
      <c r="BF623" s="582"/>
      <c r="BG623" s="582"/>
      <c r="BH623" s="582"/>
      <c r="BI623" s="582"/>
      <c r="BJ623" s="582"/>
      <c r="BK623" s="582"/>
      <c r="BL623" s="582"/>
      <c r="BM623" s="582"/>
      <c r="BN623" s="582"/>
      <c r="BO623" s="582"/>
      <c r="BP623" s="582"/>
      <c r="BQ623" s="710"/>
    </row>
    <row r="624" spans="1:69">
      <c r="A624" s="582"/>
      <c r="B624" s="582"/>
      <c r="C624" s="582"/>
      <c r="D624" s="582"/>
      <c r="E624" s="582"/>
      <c r="F624" s="582"/>
      <c r="G624" s="582"/>
      <c r="H624" s="582"/>
      <c r="I624" s="582"/>
      <c r="J624" s="582"/>
      <c r="K624" s="582"/>
      <c r="L624" s="582"/>
      <c r="M624" s="582"/>
      <c r="N624" s="582"/>
      <c r="O624" s="582"/>
      <c r="P624" s="582"/>
      <c r="Q624" s="582"/>
      <c r="R624" s="582"/>
      <c r="S624" s="582"/>
      <c r="T624" s="582"/>
      <c r="U624" s="582"/>
      <c r="V624" s="582"/>
      <c r="W624" s="582"/>
      <c r="X624" s="582"/>
      <c r="Y624" s="582"/>
      <c r="Z624" s="582"/>
      <c r="AA624" s="582"/>
      <c r="AB624" s="582"/>
      <c r="AC624" s="582"/>
      <c r="AD624" s="582"/>
      <c r="AE624" s="582"/>
      <c r="AF624" s="582"/>
      <c r="AG624" s="582"/>
      <c r="AH624" s="582"/>
      <c r="AI624" s="582"/>
      <c r="AJ624" s="582"/>
      <c r="AK624" s="582"/>
      <c r="AL624" s="582"/>
      <c r="AM624" s="582"/>
      <c r="AN624" s="582"/>
      <c r="AO624" s="582"/>
      <c r="AP624" s="582"/>
      <c r="AQ624" s="582"/>
      <c r="AR624" s="582"/>
      <c r="AS624" s="582"/>
      <c r="AT624" s="582"/>
      <c r="AU624" s="582"/>
      <c r="AV624" s="582"/>
      <c r="AW624" s="582"/>
      <c r="AX624" s="582"/>
      <c r="AY624" s="582"/>
      <c r="AZ624" s="582"/>
      <c r="BA624" s="582"/>
      <c r="BB624" s="582"/>
      <c r="BC624" s="582"/>
      <c r="BD624" s="582"/>
      <c r="BE624" s="582"/>
      <c r="BF624" s="582"/>
      <c r="BG624" s="582"/>
      <c r="BH624" s="582"/>
      <c r="BI624" s="582"/>
      <c r="BJ624" s="582"/>
      <c r="BK624" s="582"/>
      <c r="BL624" s="582"/>
      <c r="BM624" s="582"/>
      <c r="BN624" s="582"/>
      <c r="BO624" s="582"/>
      <c r="BP624" s="582"/>
      <c r="BQ624" s="710"/>
    </row>
    <row r="625" spans="1:69">
      <c r="A625" s="582"/>
      <c r="B625" s="582"/>
      <c r="C625" s="582"/>
      <c r="D625" s="582"/>
      <c r="E625" s="582"/>
      <c r="F625" s="582"/>
      <c r="G625" s="582"/>
      <c r="H625" s="582"/>
      <c r="I625" s="582"/>
      <c r="J625" s="582"/>
      <c r="K625" s="582"/>
      <c r="L625" s="582"/>
      <c r="M625" s="582"/>
      <c r="N625" s="582"/>
      <c r="O625" s="582"/>
      <c r="P625" s="582"/>
      <c r="Q625" s="582"/>
      <c r="R625" s="582"/>
      <c r="S625" s="582"/>
      <c r="T625" s="582"/>
      <c r="U625" s="582"/>
      <c r="V625" s="582"/>
      <c r="W625" s="582"/>
      <c r="X625" s="582"/>
      <c r="Y625" s="582"/>
      <c r="Z625" s="582"/>
      <c r="AA625" s="582"/>
      <c r="AB625" s="582"/>
      <c r="AC625" s="582"/>
      <c r="AD625" s="582"/>
      <c r="AE625" s="582"/>
      <c r="AF625" s="582"/>
      <c r="AG625" s="582"/>
      <c r="AH625" s="582"/>
      <c r="AI625" s="582"/>
      <c r="AJ625" s="582"/>
      <c r="AK625" s="582"/>
      <c r="AL625" s="582"/>
      <c r="AM625" s="582"/>
      <c r="AN625" s="582"/>
      <c r="AO625" s="582"/>
      <c r="AP625" s="582"/>
      <c r="AQ625" s="582"/>
      <c r="AR625" s="582"/>
      <c r="AS625" s="582"/>
      <c r="AT625" s="582"/>
      <c r="AU625" s="582"/>
      <c r="AV625" s="582"/>
      <c r="AW625" s="582"/>
      <c r="AX625" s="582"/>
      <c r="AY625" s="582"/>
      <c r="AZ625" s="582"/>
      <c r="BA625" s="582"/>
      <c r="BB625" s="582"/>
      <c r="BC625" s="582"/>
      <c r="BD625" s="582"/>
      <c r="BE625" s="582"/>
      <c r="BF625" s="582"/>
      <c r="BG625" s="582"/>
      <c r="BH625" s="582"/>
      <c r="BI625" s="582"/>
      <c r="BJ625" s="582"/>
      <c r="BK625" s="582"/>
      <c r="BL625" s="582"/>
      <c r="BM625" s="582"/>
      <c r="BN625" s="582"/>
      <c r="BO625" s="582"/>
      <c r="BP625" s="582"/>
      <c r="BQ625" s="710"/>
    </row>
    <row r="626" spans="1:69">
      <c r="A626" s="582"/>
      <c r="B626" s="582"/>
      <c r="C626" s="582"/>
      <c r="D626" s="582"/>
      <c r="E626" s="582"/>
      <c r="F626" s="582"/>
      <c r="G626" s="582"/>
      <c r="H626" s="582"/>
      <c r="I626" s="582"/>
      <c r="J626" s="582"/>
      <c r="K626" s="582"/>
      <c r="L626" s="582"/>
      <c r="M626" s="582"/>
      <c r="N626" s="582"/>
      <c r="O626" s="582"/>
      <c r="P626" s="582"/>
      <c r="Q626" s="582"/>
      <c r="R626" s="582"/>
      <c r="S626" s="582"/>
      <c r="T626" s="582"/>
      <c r="U626" s="582"/>
      <c r="V626" s="582"/>
      <c r="W626" s="582"/>
      <c r="X626" s="582"/>
      <c r="Y626" s="582"/>
      <c r="Z626" s="582"/>
      <c r="AA626" s="582"/>
      <c r="AB626" s="582"/>
      <c r="AC626" s="582"/>
      <c r="AD626" s="582"/>
      <c r="AE626" s="582"/>
      <c r="AF626" s="582"/>
      <c r="AG626" s="582"/>
      <c r="AH626" s="582"/>
      <c r="AI626" s="582"/>
      <c r="AJ626" s="582"/>
      <c r="AK626" s="582"/>
      <c r="AL626" s="582"/>
      <c r="AM626" s="582"/>
      <c r="AN626" s="582"/>
      <c r="AO626" s="582"/>
      <c r="AP626" s="582"/>
      <c r="AQ626" s="582"/>
      <c r="AR626" s="582"/>
      <c r="AS626" s="582"/>
      <c r="AT626" s="582"/>
      <c r="AU626" s="582"/>
      <c r="AV626" s="582"/>
      <c r="AW626" s="582"/>
      <c r="AX626" s="582"/>
      <c r="AY626" s="582"/>
      <c r="AZ626" s="582"/>
      <c r="BA626" s="582"/>
      <c r="BB626" s="582"/>
      <c r="BC626" s="582"/>
      <c r="BD626" s="582"/>
      <c r="BE626" s="582"/>
      <c r="BF626" s="582"/>
      <c r="BG626" s="582"/>
      <c r="BH626" s="582"/>
      <c r="BI626" s="582"/>
      <c r="BJ626" s="582"/>
      <c r="BK626" s="582"/>
      <c r="BL626" s="582"/>
      <c r="BM626" s="582"/>
      <c r="BN626" s="582"/>
      <c r="BO626" s="582"/>
      <c r="BP626" s="582"/>
      <c r="BQ626" s="710"/>
    </row>
    <row r="627" spans="1:69">
      <c r="A627" s="582"/>
      <c r="B627" s="582"/>
      <c r="C627" s="582"/>
      <c r="D627" s="582"/>
      <c r="E627" s="582"/>
      <c r="F627" s="582"/>
      <c r="G627" s="582"/>
      <c r="H627" s="582"/>
      <c r="I627" s="582"/>
      <c r="J627" s="582"/>
      <c r="K627" s="582"/>
      <c r="L627" s="582"/>
      <c r="M627" s="582"/>
      <c r="N627" s="582"/>
      <c r="O627" s="582"/>
      <c r="P627" s="582"/>
      <c r="Q627" s="582"/>
      <c r="R627" s="582"/>
      <c r="S627" s="582"/>
      <c r="T627" s="582"/>
      <c r="U627" s="582"/>
      <c r="V627" s="582"/>
      <c r="W627" s="582"/>
      <c r="X627" s="582"/>
      <c r="Y627" s="582"/>
      <c r="Z627" s="582"/>
      <c r="AA627" s="582"/>
      <c r="AB627" s="582"/>
      <c r="AC627" s="582"/>
      <c r="AD627" s="582"/>
      <c r="AE627" s="582"/>
      <c r="AF627" s="582"/>
      <c r="AG627" s="582"/>
      <c r="AH627" s="582"/>
      <c r="AI627" s="582"/>
      <c r="AJ627" s="582"/>
      <c r="AK627" s="582"/>
      <c r="AL627" s="582"/>
      <c r="AM627" s="582"/>
      <c r="AN627" s="582"/>
      <c r="AO627" s="582"/>
      <c r="AP627" s="582"/>
      <c r="AQ627" s="582"/>
      <c r="AR627" s="582"/>
      <c r="AS627" s="582"/>
      <c r="AT627" s="582"/>
      <c r="AU627" s="582"/>
      <c r="AV627" s="582"/>
      <c r="AW627" s="582"/>
      <c r="AX627" s="582"/>
      <c r="AY627" s="582"/>
      <c r="AZ627" s="582"/>
      <c r="BA627" s="582"/>
      <c r="BB627" s="582"/>
      <c r="BC627" s="582"/>
      <c r="BD627" s="582"/>
      <c r="BE627" s="582"/>
      <c r="BF627" s="582"/>
      <c r="BG627" s="582"/>
      <c r="BH627" s="582"/>
      <c r="BI627" s="582"/>
      <c r="BJ627" s="582"/>
      <c r="BK627" s="582"/>
      <c r="BL627" s="582"/>
      <c r="BM627" s="582"/>
      <c r="BN627" s="582"/>
      <c r="BO627" s="582"/>
      <c r="BP627" s="582"/>
      <c r="BQ627" s="710"/>
    </row>
    <row r="628" spans="1:69">
      <c r="A628" s="582"/>
      <c r="B628" s="582"/>
      <c r="C628" s="582"/>
      <c r="D628" s="582"/>
      <c r="E628" s="582"/>
      <c r="F628" s="582"/>
      <c r="G628" s="582"/>
      <c r="H628" s="582"/>
      <c r="I628" s="582"/>
      <c r="J628" s="582"/>
      <c r="K628" s="582"/>
      <c r="L628" s="582"/>
      <c r="M628" s="582"/>
      <c r="N628" s="582"/>
      <c r="O628" s="582"/>
      <c r="P628" s="582"/>
      <c r="Q628" s="582"/>
      <c r="R628" s="582"/>
      <c r="S628" s="582"/>
      <c r="T628" s="582"/>
      <c r="U628" s="582"/>
      <c r="V628" s="582"/>
      <c r="W628" s="582"/>
      <c r="X628" s="582"/>
      <c r="Y628" s="582"/>
      <c r="Z628" s="582"/>
      <c r="AA628" s="582"/>
      <c r="AB628" s="582"/>
      <c r="AC628" s="582"/>
      <c r="AD628" s="582"/>
      <c r="AE628" s="582"/>
      <c r="AF628" s="582"/>
      <c r="AG628" s="582"/>
      <c r="AH628" s="582"/>
      <c r="AI628" s="582"/>
      <c r="AJ628" s="582"/>
      <c r="AK628" s="582"/>
      <c r="AL628" s="582"/>
      <c r="AM628" s="582"/>
      <c r="AN628" s="582"/>
      <c r="AO628" s="582"/>
      <c r="AP628" s="582"/>
      <c r="AQ628" s="582"/>
      <c r="AR628" s="582"/>
      <c r="AS628" s="582"/>
      <c r="AT628" s="582"/>
      <c r="AU628" s="582"/>
      <c r="AV628" s="582"/>
      <c r="AW628" s="582"/>
      <c r="AX628" s="582"/>
      <c r="AY628" s="582"/>
      <c r="AZ628" s="582"/>
      <c r="BA628" s="582"/>
      <c r="BB628" s="582"/>
      <c r="BC628" s="582"/>
      <c r="BD628" s="582"/>
      <c r="BE628" s="582"/>
      <c r="BF628" s="582"/>
      <c r="BG628" s="582"/>
      <c r="BH628" s="582"/>
      <c r="BI628" s="582"/>
      <c r="BJ628" s="582"/>
      <c r="BK628" s="582"/>
      <c r="BL628" s="582"/>
      <c r="BM628" s="582"/>
      <c r="BN628" s="582"/>
      <c r="BO628" s="582"/>
      <c r="BP628" s="582"/>
      <c r="BQ628" s="710"/>
    </row>
    <row r="629" spans="1:69">
      <c r="A629" s="582"/>
      <c r="B629" s="582"/>
      <c r="C629" s="582"/>
      <c r="D629" s="582"/>
      <c r="E629" s="582"/>
      <c r="F629" s="582"/>
      <c r="G629" s="582"/>
      <c r="H629" s="582"/>
      <c r="I629" s="582"/>
      <c r="J629" s="582"/>
      <c r="K629" s="582"/>
      <c r="L629" s="582"/>
      <c r="M629" s="582"/>
      <c r="N629" s="582"/>
      <c r="O629" s="582"/>
      <c r="P629" s="582"/>
      <c r="Q629" s="582"/>
      <c r="R629" s="582"/>
      <c r="S629" s="582"/>
      <c r="T629" s="582"/>
      <c r="U629" s="582"/>
      <c r="V629" s="582"/>
      <c r="W629" s="582"/>
      <c r="X629" s="582"/>
      <c r="Y629" s="582"/>
      <c r="Z629" s="582"/>
      <c r="AA629" s="582"/>
      <c r="AB629" s="582"/>
      <c r="AC629" s="582"/>
      <c r="AD629" s="582"/>
      <c r="AE629" s="582"/>
      <c r="AF629" s="582"/>
      <c r="AG629" s="582"/>
      <c r="AH629" s="582"/>
      <c r="AI629" s="582"/>
      <c r="AJ629" s="582"/>
      <c r="AK629" s="582"/>
      <c r="AL629" s="582"/>
      <c r="AM629" s="582"/>
      <c r="AN629" s="582"/>
      <c r="AO629" s="582"/>
      <c r="AP629" s="582"/>
      <c r="AQ629" s="582"/>
      <c r="AR629" s="582"/>
      <c r="AS629" s="582"/>
      <c r="AT629" s="582"/>
      <c r="AU629" s="582"/>
      <c r="AV629" s="582"/>
      <c r="AW629" s="582"/>
      <c r="AX629" s="582"/>
      <c r="AY629" s="582"/>
      <c r="AZ629" s="582"/>
      <c r="BA629" s="582"/>
      <c r="BB629" s="582"/>
      <c r="BC629" s="582"/>
      <c r="BD629" s="582"/>
      <c r="BE629" s="582"/>
      <c r="BF629" s="582"/>
      <c r="BG629" s="582"/>
      <c r="BH629" s="582"/>
      <c r="BI629" s="582"/>
      <c r="BJ629" s="582"/>
      <c r="BK629" s="582"/>
      <c r="BL629" s="582"/>
      <c r="BM629" s="582"/>
      <c r="BN629" s="582"/>
      <c r="BO629" s="582"/>
      <c r="BP629" s="582"/>
      <c r="BQ629" s="710"/>
    </row>
    <row r="630" spans="1:69">
      <c r="A630" s="582"/>
      <c r="B630" s="582"/>
      <c r="C630" s="582"/>
      <c r="D630" s="582"/>
      <c r="E630" s="582"/>
      <c r="F630" s="582"/>
      <c r="G630" s="582"/>
      <c r="H630" s="582"/>
      <c r="I630" s="582"/>
      <c r="J630" s="582"/>
      <c r="K630" s="582"/>
      <c r="L630" s="582"/>
      <c r="M630" s="582"/>
      <c r="N630" s="582"/>
      <c r="O630" s="582"/>
      <c r="P630" s="582"/>
      <c r="Q630" s="582"/>
      <c r="R630" s="582"/>
      <c r="S630" s="582"/>
      <c r="T630" s="582"/>
      <c r="U630" s="582"/>
      <c r="V630" s="582"/>
      <c r="W630" s="582"/>
      <c r="X630" s="582"/>
      <c r="Y630" s="582"/>
      <c r="Z630" s="582"/>
      <c r="AA630" s="582"/>
      <c r="AB630" s="582"/>
      <c r="AC630" s="582"/>
      <c r="AD630" s="582"/>
      <c r="AE630" s="582"/>
      <c r="AF630" s="582"/>
      <c r="AG630" s="582"/>
      <c r="AH630" s="582"/>
      <c r="AI630" s="582"/>
      <c r="AJ630" s="582"/>
      <c r="AK630" s="582"/>
      <c r="AL630" s="582"/>
      <c r="AM630" s="582"/>
      <c r="AN630" s="582"/>
      <c r="AO630" s="582"/>
      <c r="AP630" s="582"/>
      <c r="AQ630" s="582"/>
      <c r="AR630" s="582"/>
      <c r="AS630" s="582"/>
      <c r="AT630" s="582"/>
      <c r="AU630" s="582"/>
      <c r="AV630" s="582"/>
      <c r="AW630" s="582"/>
      <c r="AX630" s="582"/>
      <c r="AY630" s="582"/>
      <c r="AZ630" s="582"/>
      <c r="BA630" s="582"/>
      <c r="BB630" s="582"/>
      <c r="BC630" s="582"/>
      <c r="BD630" s="582"/>
      <c r="BE630" s="582"/>
      <c r="BF630" s="582"/>
      <c r="BG630" s="582"/>
      <c r="BH630" s="582"/>
      <c r="BI630" s="582"/>
      <c r="BJ630" s="582"/>
      <c r="BK630" s="582"/>
      <c r="BL630" s="582"/>
      <c r="BM630" s="582"/>
      <c r="BN630" s="582"/>
      <c r="BO630" s="582"/>
      <c r="BP630" s="582"/>
      <c r="BQ630" s="710"/>
    </row>
    <row r="631" spans="1:69">
      <c r="A631" s="582"/>
      <c r="B631" s="582"/>
      <c r="C631" s="582"/>
      <c r="D631" s="582"/>
      <c r="E631" s="582"/>
      <c r="F631" s="582"/>
      <c r="G631" s="582"/>
      <c r="H631" s="582"/>
      <c r="I631" s="582"/>
      <c r="J631" s="582"/>
      <c r="K631" s="582"/>
      <c r="L631" s="582"/>
      <c r="M631" s="582"/>
      <c r="N631" s="582"/>
      <c r="O631" s="582"/>
      <c r="P631" s="582"/>
      <c r="Q631" s="582"/>
      <c r="R631" s="582"/>
      <c r="S631" s="582"/>
      <c r="T631" s="582"/>
      <c r="U631" s="582"/>
      <c r="V631" s="582"/>
      <c r="W631" s="582"/>
      <c r="X631" s="582"/>
      <c r="Y631" s="582"/>
      <c r="Z631" s="582"/>
      <c r="AA631" s="582"/>
      <c r="AB631" s="582"/>
      <c r="AC631" s="582"/>
      <c r="AD631" s="582"/>
      <c r="AE631" s="582"/>
      <c r="AF631" s="582"/>
      <c r="AG631" s="582"/>
      <c r="AH631" s="582"/>
      <c r="AI631" s="582"/>
      <c r="AJ631" s="582"/>
      <c r="AK631" s="582"/>
      <c r="AL631" s="582"/>
      <c r="AM631" s="582"/>
      <c r="AN631" s="582"/>
      <c r="AO631" s="582"/>
      <c r="AP631" s="582"/>
      <c r="AQ631" s="582"/>
      <c r="AR631" s="582"/>
      <c r="AS631" s="582"/>
      <c r="AT631" s="582"/>
      <c r="AU631" s="582"/>
      <c r="AV631" s="582"/>
      <c r="AW631" s="582"/>
      <c r="AX631" s="582"/>
      <c r="AY631" s="582"/>
      <c r="AZ631" s="582"/>
      <c r="BA631" s="582"/>
      <c r="BB631" s="582"/>
      <c r="BC631" s="582"/>
      <c r="BD631" s="582"/>
      <c r="BE631" s="582"/>
      <c r="BF631" s="582"/>
      <c r="BG631" s="582"/>
      <c r="BH631" s="582"/>
      <c r="BI631" s="582"/>
      <c r="BJ631" s="582"/>
      <c r="BK631" s="582"/>
      <c r="BL631" s="582"/>
      <c r="BM631" s="582"/>
      <c r="BN631" s="582"/>
      <c r="BO631" s="582"/>
      <c r="BP631" s="582"/>
      <c r="BQ631" s="710"/>
    </row>
    <row r="632" spans="1:69">
      <c r="A632" s="582"/>
      <c r="B632" s="582"/>
      <c r="C632" s="582"/>
      <c r="D632" s="582"/>
      <c r="E632" s="582"/>
      <c r="F632" s="582"/>
      <c r="G632" s="582"/>
      <c r="H632" s="582"/>
      <c r="I632" s="582"/>
      <c r="J632" s="582"/>
      <c r="K632" s="582"/>
      <c r="L632" s="582"/>
      <c r="M632" s="582"/>
      <c r="N632" s="582"/>
      <c r="O632" s="582"/>
      <c r="P632" s="582"/>
      <c r="Q632" s="582"/>
      <c r="R632" s="582"/>
      <c r="S632" s="582"/>
      <c r="T632" s="582"/>
      <c r="U632" s="582"/>
      <c r="V632" s="582"/>
      <c r="W632" s="582"/>
      <c r="X632" s="582"/>
      <c r="Y632" s="582"/>
      <c r="Z632" s="582"/>
      <c r="AA632" s="582"/>
      <c r="AB632" s="582"/>
      <c r="AC632" s="582"/>
      <c r="AD632" s="582"/>
      <c r="AE632" s="582"/>
      <c r="AF632" s="582"/>
      <c r="AG632" s="582"/>
      <c r="AH632" s="582"/>
      <c r="AI632" s="582"/>
      <c r="AJ632" s="582"/>
      <c r="AK632" s="582"/>
      <c r="AL632" s="582"/>
      <c r="AM632" s="582"/>
      <c r="AN632" s="582"/>
      <c r="AO632" s="582"/>
      <c r="AP632" s="582"/>
      <c r="AQ632" s="582"/>
      <c r="AR632" s="582"/>
      <c r="AS632" s="582"/>
      <c r="AT632" s="582"/>
      <c r="AU632" s="582"/>
      <c r="AV632" s="582"/>
      <c r="AW632" s="582"/>
      <c r="AX632" s="582"/>
      <c r="AY632" s="582"/>
      <c r="AZ632" s="582"/>
      <c r="BA632" s="582"/>
      <c r="BB632" s="582"/>
      <c r="BC632" s="582"/>
      <c r="BD632" s="582"/>
      <c r="BE632" s="582"/>
      <c r="BF632" s="582"/>
      <c r="BG632" s="582"/>
      <c r="BH632" s="582"/>
      <c r="BI632" s="582"/>
      <c r="BJ632" s="582"/>
      <c r="BK632" s="582"/>
      <c r="BL632" s="582"/>
      <c r="BM632" s="582"/>
      <c r="BN632" s="582"/>
      <c r="BO632" s="582"/>
      <c r="BP632" s="582"/>
      <c r="BQ632" s="710"/>
    </row>
    <row r="633" spans="1:69">
      <c r="A633" s="582"/>
      <c r="B633" s="582"/>
      <c r="C633" s="582"/>
      <c r="D633" s="582"/>
      <c r="E633" s="582"/>
      <c r="F633" s="582"/>
      <c r="G633" s="582"/>
      <c r="H633" s="582"/>
      <c r="I633" s="582"/>
      <c r="J633" s="582"/>
      <c r="K633" s="582"/>
      <c r="L633" s="582"/>
      <c r="M633" s="582"/>
      <c r="N633" s="582"/>
      <c r="O633" s="582"/>
      <c r="P633" s="582"/>
      <c r="Q633" s="582"/>
      <c r="R633" s="582"/>
      <c r="S633" s="582"/>
      <c r="T633" s="582"/>
      <c r="U633" s="582"/>
      <c r="V633" s="582"/>
      <c r="W633" s="582"/>
      <c r="X633" s="582"/>
      <c r="Y633" s="582"/>
      <c r="Z633" s="582"/>
      <c r="AA633" s="582"/>
      <c r="AB633" s="582"/>
      <c r="AC633" s="582"/>
      <c r="AD633" s="582"/>
      <c r="AE633" s="582"/>
      <c r="AF633" s="582"/>
      <c r="AG633" s="582"/>
      <c r="AH633" s="582"/>
      <c r="AI633" s="582"/>
      <c r="AJ633" s="582"/>
      <c r="AK633" s="582"/>
      <c r="AL633" s="582"/>
      <c r="AM633" s="582"/>
      <c r="AN633" s="582"/>
      <c r="AO633" s="582"/>
      <c r="AP633" s="582"/>
      <c r="AQ633" s="582"/>
      <c r="AR633" s="582"/>
      <c r="AS633" s="582"/>
      <c r="AT633" s="582"/>
      <c r="AU633" s="582"/>
      <c r="AV633" s="582"/>
      <c r="AW633" s="582"/>
      <c r="AX633" s="582"/>
      <c r="AY633" s="582"/>
      <c r="AZ633" s="582"/>
      <c r="BA633" s="582"/>
      <c r="BB633" s="582"/>
      <c r="BC633" s="582"/>
      <c r="BD633" s="582"/>
      <c r="BE633" s="582"/>
      <c r="BF633" s="582"/>
      <c r="BG633" s="582"/>
      <c r="BH633" s="582"/>
      <c r="BI633" s="582"/>
      <c r="BJ633" s="582"/>
      <c r="BK633" s="582"/>
      <c r="BL633" s="582"/>
      <c r="BM633" s="582"/>
      <c r="BN633" s="582"/>
      <c r="BO633" s="582"/>
      <c r="BP633" s="582"/>
      <c r="BQ633" s="710"/>
    </row>
    <row r="634" spans="1:69">
      <c r="A634" s="582"/>
      <c r="B634" s="582"/>
      <c r="C634" s="582"/>
      <c r="D634" s="582"/>
      <c r="E634" s="582"/>
      <c r="F634" s="582"/>
      <c r="G634" s="582"/>
      <c r="H634" s="582"/>
      <c r="I634" s="582"/>
      <c r="J634" s="582"/>
      <c r="K634" s="582"/>
      <c r="L634" s="582"/>
      <c r="M634" s="582"/>
      <c r="N634" s="582"/>
      <c r="O634" s="582"/>
      <c r="P634" s="582"/>
      <c r="Q634" s="582"/>
      <c r="R634" s="582"/>
      <c r="S634" s="582"/>
      <c r="T634" s="582"/>
      <c r="U634" s="582"/>
      <c r="V634" s="582"/>
      <c r="W634" s="582"/>
      <c r="X634" s="582"/>
      <c r="Y634" s="582"/>
      <c r="Z634" s="582"/>
      <c r="AA634" s="582"/>
      <c r="AB634" s="582"/>
      <c r="AC634" s="582"/>
      <c r="AD634" s="582"/>
      <c r="AE634" s="582"/>
      <c r="AF634" s="582"/>
      <c r="AG634" s="582"/>
      <c r="AH634" s="582"/>
      <c r="AI634" s="582"/>
      <c r="AJ634" s="582"/>
      <c r="AK634" s="582"/>
      <c r="AL634" s="582"/>
      <c r="AM634" s="582"/>
      <c r="AN634" s="582"/>
      <c r="AO634" s="582"/>
      <c r="AP634" s="582"/>
      <c r="AQ634" s="582"/>
      <c r="AR634" s="582"/>
      <c r="AS634" s="582"/>
      <c r="AT634" s="582"/>
      <c r="AU634" s="582"/>
      <c r="AV634" s="582"/>
      <c r="AW634" s="582"/>
      <c r="AX634" s="582"/>
      <c r="AY634" s="582"/>
      <c r="AZ634" s="582"/>
      <c r="BA634" s="582"/>
      <c r="BB634" s="582"/>
      <c r="BC634" s="582"/>
      <c r="BD634" s="582"/>
      <c r="BE634" s="582"/>
      <c r="BF634" s="582"/>
      <c r="BG634" s="582"/>
      <c r="BH634" s="582"/>
      <c r="BI634" s="582"/>
      <c r="BJ634" s="582"/>
      <c r="BK634" s="582"/>
      <c r="BL634" s="582"/>
      <c r="BM634" s="582"/>
      <c r="BN634" s="582"/>
      <c r="BO634" s="582"/>
      <c r="BP634" s="582"/>
      <c r="BQ634" s="710"/>
    </row>
    <row r="635" spans="1:69">
      <c r="A635" s="582"/>
      <c r="B635" s="582"/>
      <c r="C635" s="582"/>
      <c r="D635" s="582"/>
      <c r="E635" s="582"/>
      <c r="F635" s="582"/>
      <c r="G635" s="582"/>
      <c r="H635" s="582"/>
      <c r="I635" s="582"/>
      <c r="J635" s="582"/>
      <c r="K635" s="582"/>
      <c r="L635" s="582"/>
      <c r="M635" s="582"/>
      <c r="N635" s="582"/>
      <c r="O635" s="582"/>
      <c r="P635" s="582"/>
      <c r="Q635" s="582"/>
      <c r="R635" s="582"/>
      <c r="S635" s="582"/>
      <c r="T635" s="582"/>
      <c r="U635" s="582"/>
      <c r="V635" s="582"/>
      <c r="W635" s="582"/>
      <c r="X635" s="582"/>
      <c r="Y635" s="582"/>
      <c r="Z635" s="582"/>
      <c r="AA635" s="582"/>
      <c r="AB635" s="582"/>
      <c r="AC635" s="582"/>
      <c r="AD635" s="582"/>
      <c r="AE635" s="582"/>
      <c r="AF635" s="582"/>
      <c r="AG635" s="582"/>
      <c r="AH635" s="582"/>
      <c r="AI635" s="582"/>
      <c r="AJ635" s="582"/>
      <c r="AK635" s="582"/>
      <c r="AL635" s="582"/>
      <c r="AM635" s="582"/>
      <c r="AN635" s="582"/>
      <c r="AO635" s="582"/>
      <c r="AP635" s="582"/>
      <c r="AQ635" s="582"/>
      <c r="AR635" s="582"/>
      <c r="AS635" s="582"/>
      <c r="AT635" s="582"/>
      <c r="AU635" s="582"/>
      <c r="AV635" s="582"/>
      <c r="AW635" s="582"/>
      <c r="AX635" s="582"/>
      <c r="AY635" s="582"/>
      <c r="AZ635" s="582"/>
      <c r="BA635" s="582"/>
      <c r="BB635" s="582"/>
      <c r="BC635" s="582"/>
      <c r="BD635" s="582"/>
      <c r="BE635" s="582"/>
      <c r="BF635" s="582"/>
      <c r="BG635" s="582"/>
      <c r="BH635" s="582"/>
      <c r="BI635" s="582"/>
      <c r="BJ635" s="582"/>
      <c r="BK635" s="582"/>
      <c r="BL635" s="582"/>
      <c r="BM635" s="582"/>
      <c r="BN635" s="582"/>
      <c r="BO635" s="582"/>
      <c r="BP635" s="582"/>
      <c r="BQ635" s="710"/>
    </row>
    <row r="636" spans="1:69">
      <c r="A636" s="582"/>
      <c r="B636" s="582"/>
      <c r="C636" s="582"/>
      <c r="D636" s="582"/>
      <c r="E636" s="582"/>
      <c r="F636" s="582"/>
      <c r="G636" s="582"/>
      <c r="H636" s="582"/>
      <c r="I636" s="582"/>
      <c r="J636" s="582"/>
      <c r="K636" s="582"/>
      <c r="L636" s="582"/>
      <c r="M636" s="582"/>
      <c r="N636" s="582"/>
      <c r="O636" s="582"/>
      <c r="P636" s="582"/>
      <c r="Q636" s="582"/>
      <c r="R636" s="582"/>
      <c r="S636" s="582"/>
      <c r="T636" s="582"/>
      <c r="U636" s="582"/>
      <c r="V636" s="582"/>
      <c r="W636" s="582"/>
      <c r="X636" s="582"/>
      <c r="Y636" s="582"/>
      <c r="Z636" s="582"/>
      <c r="AA636" s="582"/>
      <c r="AB636" s="582"/>
      <c r="AC636" s="582"/>
      <c r="AD636" s="582"/>
      <c r="AE636" s="582"/>
      <c r="AF636" s="582"/>
      <c r="AG636" s="582"/>
      <c r="AH636" s="582"/>
      <c r="AI636" s="582"/>
      <c r="AJ636" s="582"/>
      <c r="AK636" s="582"/>
      <c r="AL636" s="582"/>
      <c r="AM636" s="582"/>
      <c r="AN636" s="582"/>
      <c r="AO636" s="582"/>
      <c r="AP636" s="582"/>
      <c r="AQ636" s="582"/>
      <c r="AR636" s="582"/>
      <c r="AS636" s="582"/>
      <c r="AT636" s="582"/>
      <c r="AU636" s="582"/>
      <c r="AV636" s="582"/>
      <c r="AW636" s="582"/>
      <c r="AX636" s="582"/>
      <c r="AY636" s="582"/>
      <c r="AZ636" s="582"/>
      <c r="BA636" s="582"/>
      <c r="BB636" s="582"/>
      <c r="BC636" s="582"/>
      <c r="BD636" s="582"/>
      <c r="BE636" s="582"/>
      <c r="BF636" s="582"/>
      <c r="BG636" s="582"/>
      <c r="BH636" s="582"/>
      <c r="BI636" s="582"/>
      <c r="BJ636" s="582"/>
      <c r="BK636" s="582"/>
      <c r="BL636" s="582"/>
      <c r="BM636" s="582"/>
      <c r="BN636" s="582"/>
      <c r="BO636" s="582"/>
      <c r="BP636" s="582"/>
      <c r="BQ636" s="710"/>
    </row>
    <row r="637" spans="1:69">
      <c r="A637" s="582"/>
      <c r="B637" s="582"/>
      <c r="C637" s="582"/>
      <c r="D637" s="582"/>
      <c r="E637" s="582"/>
      <c r="F637" s="582"/>
      <c r="G637" s="582"/>
      <c r="H637" s="582"/>
      <c r="I637" s="582"/>
      <c r="J637" s="582"/>
      <c r="K637" s="582"/>
      <c r="L637" s="582"/>
      <c r="M637" s="582"/>
      <c r="N637" s="582"/>
      <c r="O637" s="582"/>
      <c r="P637" s="582"/>
      <c r="Q637" s="582"/>
      <c r="R637" s="582"/>
      <c r="S637" s="582"/>
      <c r="T637" s="582"/>
      <c r="U637" s="582"/>
      <c r="V637" s="582"/>
      <c r="W637" s="582"/>
      <c r="X637" s="582"/>
      <c r="Y637" s="582"/>
      <c r="Z637" s="582"/>
      <c r="AA637" s="582"/>
      <c r="AB637" s="582"/>
      <c r="AC637" s="582"/>
      <c r="AD637" s="582"/>
      <c r="AE637" s="582"/>
      <c r="AF637" s="582"/>
      <c r="AG637" s="582"/>
      <c r="AH637" s="582"/>
      <c r="AI637" s="582"/>
      <c r="AJ637" s="582"/>
      <c r="AK637" s="582"/>
      <c r="AL637" s="582"/>
      <c r="AM637" s="582"/>
      <c r="AN637" s="582"/>
      <c r="AO637" s="582"/>
      <c r="AP637" s="582"/>
      <c r="AQ637" s="582"/>
      <c r="AR637" s="582"/>
      <c r="AS637" s="582"/>
      <c r="AT637" s="582"/>
      <c r="AU637" s="582"/>
      <c r="AV637" s="582"/>
      <c r="AW637" s="582"/>
      <c r="AX637" s="582"/>
      <c r="AY637" s="582"/>
      <c r="AZ637" s="582"/>
      <c r="BA637" s="582"/>
      <c r="BB637" s="582"/>
      <c r="BC637" s="582"/>
      <c r="BD637" s="582"/>
      <c r="BE637" s="582"/>
      <c r="BF637" s="582"/>
      <c r="BG637" s="582"/>
      <c r="BH637" s="582"/>
      <c r="BI637" s="582"/>
      <c r="BJ637" s="582"/>
      <c r="BK637" s="582"/>
      <c r="BL637" s="582"/>
      <c r="BM637" s="582"/>
      <c r="BN637" s="582"/>
      <c r="BO637" s="582"/>
      <c r="BP637" s="582"/>
      <c r="BQ637" s="710"/>
    </row>
    <row r="638" spans="1:69">
      <c r="A638" s="582"/>
      <c r="B638" s="582"/>
      <c r="C638" s="582"/>
      <c r="D638" s="582"/>
      <c r="E638" s="582"/>
      <c r="F638" s="582"/>
      <c r="G638" s="582"/>
      <c r="H638" s="582"/>
      <c r="I638" s="582"/>
      <c r="J638" s="582"/>
      <c r="K638" s="582"/>
      <c r="L638" s="582"/>
      <c r="M638" s="582"/>
      <c r="N638" s="582"/>
      <c r="O638" s="582"/>
      <c r="P638" s="582"/>
      <c r="Q638" s="582"/>
      <c r="R638" s="582"/>
      <c r="S638" s="582"/>
      <c r="T638" s="582"/>
      <c r="U638" s="582"/>
      <c r="V638" s="582"/>
      <c r="W638" s="582"/>
      <c r="X638" s="582"/>
      <c r="Y638" s="582"/>
      <c r="Z638" s="582"/>
      <c r="AA638" s="582"/>
      <c r="AB638" s="582"/>
      <c r="AC638" s="582"/>
      <c r="AD638" s="582"/>
      <c r="AE638" s="582"/>
      <c r="AF638" s="582"/>
      <c r="AG638" s="582"/>
      <c r="AH638" s="582"/>
      <c r="AI638" s="582"/>
      <c r="AJ638" s="582"/>
      <c r="AK638" s="582"/>
      <c r="AL638" s="582"/>
      <c r="AM638" s="582"/>
      <c r="AN638" s="582"/>
      <c r="AO638" s="582"/>
      <c r="AP638" s="582"/>
      <c r="AQ638" s="582"/>
      <c r="AR638" s="582"/>
      <c r="AS638" s="582"/>
      <c r="AT638" s="582"/>
      <c r="AU638" s="582"/>
      <c r="AV638" s="582"/>
      <c r="AW638" s="582"/>
      <c r="AX638" s="582"/>
      <c r="AY638" s="582"/>
      <c r="AZ638" s="582"/>
      <c r="BA638" s="582"/>
      <c r="BB638" s="582"/>
      <c r="BC638" s="582"/>
      <c r="BD638" s="582"/>
      <c r="BE638" s="582"/>
      <c r="BF638" s="582"/>
      <c r="BG638" s="582"/>
      <c r="BH638" s="582"/>
      <c r="BI638" s="582"/>
      <c r="BJ638" s="582"/>
      <c r="BK638" s="582"/>
      <c r="BL638" s="582"/>
      <c r="BM638" s="582"/>
      <c r="BN638" s="582"/>
      <c r="BO638" s="582"/>
      <c r="BP638" s="582"/>
      <c r="BQ638" s="710"/>
    </row>
    <row r="639" spans="1:69">
      <c r="A639" s="582"/>
      <c r="B639" s="582"/>
      <c r="C639" s="582"/>
      <c r="D639" s="582"/>
      <c r="E639" s="582"/>
      <c r="F639" s="582"/>
      <c r="G639" s="582"/>
      <c r="H639" s="582"/>
      <c r="I639" s="582"/>
      <c r="J639" s="582"/>
      <c r="K639" s="582"/>
      <c r="L639" s="582"/>
      <c r="M639" s="582"/>
      <c r="N639" s="582"/>
      <c r="O639" s="582"/>
      <c r="P639" s="582"/>
      <c r="Q639" s="582"/>
      <c r="R639" s="582"/>
      <c r="S639" s="582"/>
      <c r="T639" s="582"/>
      <c r="U639" s="582"/>
      <c r="V639" s="582"/>
      <c r="W639" s="582"/>
      <c r="X639" s="582"/>
      <c r="Y639" s="582"/>
      <c r="Z639" s="582"/>
      <c r="AA639" s="582"/>
      <c r="AB639" s="582"/>
      <c r="AC639" s="582"/>
      <c r="AD639" s="582"/>
      <c r="AE639" s="582"/>
      <c r="AF639" s="582"/>
      <c r="AG639" s="582"/>
      <c r="AH639" s="582"/>
      <c r="AI639" s="582"/>
      <c r="AJ639" s="582"/>
      <c r="AK639" s="582"/>
      <c r="AL639" s="582"/>
      <c r="AM639" s="582"/>
      <c r="AN639" s="582"/>
      <c r="AO639" s="582"/>
      <c r="AP639" s="582"/>
      <c r="AQ639" s="582"/>
      <c r="AR639" s="582"/>
      <c r="AS639" s="582"/>
      <c r="AT639" s="582"/>
      <c r="AU639" s="582"/>
      <c r="AV639" s="582"/>
      <c r="AW639" s="582"/>
      <c r="AX639" s="582"/>
      <c r="AY639" s="582"/>
      <c r="AZ639" s="582"/>
      <c r="BA639" s="582"/>
      <c r="BB639" s="582"/>
      <c r="BC639" s="582"/>
      <c r="BD639" s="582"/>
      <c r="BE639" s="582"/>
      <c r="BF639" s="582"/>
      <c r="BG639" s="582"/>
      <c r="BH639" s="582"/>
      <c r="BI639" s="582"/>
      <c r="BJ639" s="582"/>
      <c r="BK639" s="582"/>
      <c r="BL639" s="582"/>
      <c r="BM639" s="582"/>
      <c r="BN639" s="582"/>
      <c r="BO639" s="582"/>
      <c r="BP639" s="582"/>
      <c r="BQ639" s="710"/>
    </row>
    <row r="640" spans="1:69">
      <c r="A640" s="582"/>
      <c r="B640" s="582"/>
      <c r="C640" s="582"/>
      <c r="D640" s="582"/>
      <c r="E640" s="582"/>
      <c r="F640" s="582"/>
      <c r="G640" s="582"/>
      <c r="H640" s="582"/>
      <c r="I640" s="582"/>
      <c r="J640" s="582"/>
      <c r="K640" s="582"/>
      <c r="L640" s="582"/>
      <c r="M640" s="582"/>
      <c r="N640" s="582"/>
      <c r="O640" s="582"/>
      <c r="P640" s="582"/>
      <c r="Q640" s="582"/>
      <c r="R640" s="582"/>
      <c r="S640" s="582"/>
      <c r="T640" s="582"/>
      <c r="U640" s="582"/>
      <c r="V640" s="582"/>
      <c r="W640" s="582"/>
      <c r="X640" s="582"/>
      <c r="Y640" s="582"/>
      <c r="Z640" s="582"/>
      <c r="AA640" s="582"/>
      <c r="AB640" s="582"/>
      <c r="AC640" s="582"/>
      <c r="AD640" s="582"/>
      <c r="AE640" s="582"/>
      <c r="AF640" s="582"/>
      <c r="AG640" s="582"/>
      <c r="AH640" s="582"/>
      <c r="AI640" s="582"/>
      <c r="AJ640" s="582"/>
      <c r="AK640" s="582"/>
      <c r="AL640" s="582"/>
      <c r="AM640" s="582"/>
      <c r="AN640" s="582"/>
      <c r="AO640" s="582"/>
      <c r="AP640" s="582"/>
      <c r="AQ640" s="582"/>
      <c r="AR640" s="582"/>
      <c r="AS640" s="582"/>
      <c r="AT640" s="582"/>
      <c r="AU640" s="582"/>
      <c r="AV640" s="582"/>
      <c r="AW640" s="582"/>
      <c r="AX640" s="582"/>
      <c r="AY640" s="582"/>
      <c r="AZ640" s="582"/>
      <c r="BA640" s="582"/>
      <c r="BB640" s="582"/>
      <c r="BC640" s="582"/>
      <c r="BD640" s="582"/>
      <c r="BE640" s="582"/>
      <c r="BF640" s="582"/>
      <c r="BG640" s="582"/>
      <c r="BH640" s="582"/>
      <c r="BI640" s="582"/>
      <c r="BJ640" s="582"/>
      <c r="BK640" s="582"/>
      <c r="BL640" s="582"/>
      <c r="BM640" s="582"/>
      <c r="BN640" s="582"/>
      <c r="BO640" s="582"/>
      <c r="BP640" s="582"/>
      <c r="BQ640" s="710"/>
    </row>
    <row r="641" spans="1:69">
      <c r="A641" s="582"/>
      <c r="B641" s="582"/>
      <c r="C641" s="582"/>
      <c r="D641" s="582"/>
      <c r="E641" s="582"/>
      <c r="F641" s="582"/>
      <c r="G641" s="582"/>
      <c r="H641" s="582"/>
      <c r="I641" s="582"/>
      <c r="J641" s="582"/>
      <c r="K641" s="582"/>
      <c r="L641" s="582"/>
      <c r="M641" s="582"/>
      <c r="N641" s="582"/>
      <c r="O641" s="582"/>
      <c r="P641" s="582"/>
      <c r="Q641" s="582"/>
      <c r="R641" s="582"/>
      <c r="S641" s="582"/>
      <c r="T641" s="582"/>
      <c r="U641" s="582"/>
      <c r="V641" s="582"/>
      <c r="W641" s="582"/>
      <c r="X641" s="582"/>
      <c r="Y641" s="582"/>
      <c r="Z641" s="582"/>
      <c r="AA641" s="582"/>
      <c r="AB641" s="582"/>
      <c r="AC641" s="582"/>
      <c r="AD641" s="582"/>
      <c r="AE641" s="582"/>
      <c r="AF641" s="582"/>
      <c r="AG641" s="582"/>
      <c r="AH641" s="582"/>
      <c r="AI641" s="582"/>
      <c r="AJ641" s="582"/>
      <c r="AK641" s="582"/>
      <c r="AL641" s="582"/>
      <c r="AM641" s="582"/>
      <c r="AN641" s="582"/>
      <c r="AO641" s="582"/>
      <c r="AP641" s="582"/>
      <c r="AQ641" s="582"/>
      <c r="AR641" s="582"/>
      <c r="AS641" s="582"/>
      <c r="AT641" s="582"/>
      <c r="AU641" s="582"/>
      <c r="AV641" s="582"/>
      <c r="AW641" s="582"/>
      <c r="AX641" s="582"/>
      <c r="AY641" s="582"/>
      <c r="AZ641" s="582"/>
      <c r="BA641" s="582"/>
      <c r="BB641" s="582"/>
      <c r="BC641" s="582"/>
      <c r="BD641" s="582"/>
      <c r="BE641" s="582"/>
      <c r="BF641" s="582"/>
      <c r="BG641" s="582"/>
      <c r="BH641" s="582"/>
      <c r="BI641" s="582"/>
      <c r="BJ641" s="582"/>
      <c r="BK641" s="582"/>
      <c r="BL641" s="582"/>
      <c r="BM641" s="582"/>
      <c r="BN641" s="582"/>
      <c r="BO641" s="582"/>
      <c r="BP641" s="582"/>
      <c r="BQ641" s="710"/>
    </row>
    <row r="642" spans="1:69">
      <c r="A642" s="582"/>
      <c r="B642" s="582"/>
      <c r="C642" s="582"/>
      <c r="D642" s="582"/>
      <c r="E642" s="582"/>
      <c r="F642" s="582"/>
      <c r="G642" s="582"/>
      <c r="H642" s="582"/>
      <c r="I642" s="582"/>
      <c r="J642" s="582"/>
      <c r="K642" s="582"/>
      <c r="L642" s="582"/>
      <c r="M642" s="582"/>
      <c r="N642" s="582"/>
      <c r="O642" s="582"/>
      <c r="P642" s="582"/>
      <c r="Q642" s="582"/>
      <c r="R642" s="582"/>
      <c r="S642" s="582"/>
      <c r="T642" s="582"/>
      <c r="U642" s="582"/>
      <c r="V642" s="582"/>
      <c r="W642" s="582"/>
      <c r="X642" s="582"/>
      <c r="Y642" s="582"/>
      <c r="Z642" s="582"/>
      <c r="AA642" s="582"/>
      <c r="AB642" s="582"/>
      <c r="AC642" s="582"/>
      <c r="AD642" s="582"/>
      <c r="AE642" s="582"/>
      <c r="AF642" s="582"/>
      <c r="AG642" s="582"/>
      <c r="AH642" s="582"/>
      <c r="AI642" s="582"/>
      <c r="AJ642" s="582"/>
      <c r="AK642" s="582"/>
      <c r="AL642" s="582"/>
      <c r="AM642" s="582"/>
      <c r="AN642" s="582"/>
      <c r="AO642" s="582"/>
      <c r="AP642" s="582"/>
      <c r="AQ642" s="582"/>
      <c r="AR642" s="582"/>
      <c r="AS642" s="582"/>
      <c r="AT642" s="582"/>
      <c r="AU642" s="582"/>
      <c r="AV642" s="582"/>
      <c r="AW642" s="582"/>
      <c r="AX642" s="582"/>
      <c r="AY642" s="582"/>
      <c r="AZ642" s="582"/>
      <c r="BA642" s="582"/>
      <c r="BB642" s="582"/>
      <c r="BC642" s="582"/>
      <c r="BD642" s="582"/>
      <c r="BE642" s="582"/>
      <c r="BF642" s="582"/>
      <c r="BG642" s="582"/>
      <c r="BH642" s="582"/>
      <c r="BI642" s="582"/>
      <c r="BJ642" s="582"/>
      <c r="BK642" s="582"/>
      <c r="BL642" s="582"/>
      <c r="BM642" s="582"/>
      <c r="BN642" s="582"/>
      <c r="BO642" s="582"/>
      <c r="BP642" s="582"/>
      <c r="BQ642" s="710"/>
    </row>
    <row r="643" spans="1:69">
      <c r="A643" s="582"/>
      <c r="B643" s="582"/>
      <c r="C643" s="582"/>
      <c r="D643" s="582"/>
      <c r="E643" s="582"/>
      <c r="F643" s="582"/>
      <c r="G643" s="582"/>
      <c r="H643" s="582"/>
      <c r="I643" s="582"/>
      <c r="J643" s="582"/>
      <c r="K643" s="582"/>
      <c r="L643" s="582"/>
      <c r="M643" s="582"/>
      <c r="N643" s="582"/>
      <c r="O643" s="582"/>
      <c r="P643" s="582"/>
      <c r="Q643" s="582"/>
      <c r="R643" s="582"/>
      <c r="S643" s="582"/>
      <c r="T643" s="582"/>
      <c r="U643" s="582"/>
      <c r="V643" s="582"/>
      <c r="W643" s="582"/>
      <c r="X643" s="582"/>
      <c r="Y643" s="582"/>
      <c r="Z643" s="582"/>
      <c r="AA643" s="582"/>
      <c r="AB643" s="582"/>
      <c r="AC643" s="582"/>
      <c r="AD643" s="582"/>
      <c r="AE643" s="582"/>
      <c r="AF643" s="582"/>
      <c r="AG643" s="582"/>
      <c r="AH643" s="582"/>
      <c r="AI643" s="582"/>
      <c r="AJ643" s="582"/>
      <c r="AK643" s="582"/>
      <c r="AL643" s="582"/>
      <c r="AM643" s="582"/>
      <c r="AN643" s="582"/>
      <c r="AO643" s="582"/>
      <c r="AP643" s="582"/>
      <c r="AQ643" s="582"/>
      <c r="AR643" s="582"/>
      <c r="AS643" s="582"/>
      <c r="AT643" s="582"/>
      <c r="AU643" s="582"/>
      <c r="AV643" s="582"/>
      <c r="AW643" s="582"/>
      <c r="AX643" s="582"/>
      <c r="AY643" s="582"/>
      <c r="AZ643" s="582"/>
      <c r="BA643" s="582"/>
      <c r="BB643" s="582"/>
      <c r="BC643" s="582"/>
      <c r="BD643" s="582"/>
      <c r="BE643" s="582"/>
      <c r="BF643" s="582"/>
      <c r="BG643" s="582"/>
      <c r="BH643" s="582"/>
      <c r="BI643" s="582"/>
      <c r="BJ643" s="582"/>
      <c r="BK643" s="582"/>
      <c r="BL643" s="582"/>
      <c r="BM643" s="582"/>
      <c r="BN643" s="582"/>
      <c r="BO643" s="582"/>
      <c r="BP643" s="582"/>
      <c r="BQ643" s="710"/>
    </row>
    <row r="644" spans="1:69">
      <c r="A644" s="582"/>
      <c r="B644" s="582"/>
      <c r="C644" s="582"/>
      <c r="D644" s="582"/>
      <c r="E644" s="582"/>
      <c r="F644" s="582"/>
      <c r="G644" s="582"/>
      <c r="H644" s="582"/>
      <c r="I644" s="582"/>
      <c r="J644" s="582"/>
      <c r="K644" s="582"/>
      <c r="L644" s="582"/>
      <c r="M644" s="582"/>
      <c r="N644" s="582"/>
      <c r="O644" s="582"/>
      <c r="P644" s="582"/>
      <c r="Q644" s="582"/>
      <c r="R644" s="582"/>
      <c r="S644" s="582"/>
      <c r="T644" s="582"/>
      <c r="U644" s="582"/>
      <c r="V644" s="582"/>
      <c r="W644" s="582"/>
      <c r="X644" s="582"/>
      <c r="Y644" s="582"/>
      <c r="Z644" s="582"/>
      <c r="AA644" s="582"/>
      <c r="AB644" s="582"/>
      <c r="AC644" s="582"/>
      <c r="AD644" s="582"/>
      <c r="AE644" s="582"/>
      <c r="AF644" s="582"/>
      <c r="AG644" s="582"/>
      <c r="AH644" s="582"/>
      <c r="AI644" s="582"/>
      <c r="AJ644" s="582"/>
      <c r="AK644" s="582"/>
      <c r="AL644" s="582"/>
      <c r="AM644" s="582"/>
      <c r="AN644" s="582"/>
      <c r="AO644" s="582"/>
      <c r="AP644" s="582"/>
      <c r="AQ644" s="582"/>
      <c r="AR644" s="582"/>
      <c r="AS644" s="582"/>
      <c r="AT644" s="582"/>
      <c r="AU644" s="582"/>
      <c r="AV644" s="582"/>
      <c r="AW644" s="582"/>
      <c r="AX644" s="582"/>
      <c r="AY644" s="582"/>
      <c r="AZ644" s="582"/>
      <c r="BA644" s="582"/>
      <c r="BB644" s="582"/>
      <c r="BC644" s="582"/>
      <c r="BD644" s="582"/>
      <c r="BE644" s="582"/>
      <c r="BF644" s="582"/>
      <c r="BG644" s="582"/>
      <c r="BH644" s="582"/>
      <c r="BI644" s="582"/>
      <c r="BJ644" s="582"/>
      <c r="BK644" s="582"/>
      <c r="BL644" s="582"/>
      <c r="BM644" s="582"/>
      <c r="BN644" s="582"/>
      <c r="BO644" s="582"/>
      <c r="BP644" s="582"/>
      <c r="BQ644" s="710"/>
    </row>
    <row r="645" spans="1:69">
      <c r="A645" s="582"/>
      <c r="B645" s="582"/>
      <c r="C645" s="582"/>
      <c r="D645" s="582"/>
      <c r="E645" s="582"/>
      <c r="F645" s="582"/>
      <c r="G645" s="582"/>
      <c r="H645" s="582"/>
      <c r="I645" s="582"/>
      <c r="J645" s="582"/>
      <c r="K645" s="582"/>
      <c r="L645" s="582"/>
      <c r="M645" s="582"/>
      <c r="N645" s="582"/>
      <c r="O645" s="582"/>
      <c r="P645" s="582"/>
      <c r="Q645" s="582"/>
      <c r="R645" s="582"/>
      <c r="S645" s="582"/>
      <c r="T645" s="582"/>
      <c r="U645" s="582"/>
      <c r="V645" s="582"/>
      <c r="W645" s="582"/>
      <c r="X645" s="582"/>
      <c r="Y645" s="582"/>
      <c r="Z645" s="582"/>
      <c r="AA645" s="582"/>
      <c r="AB645" s="582"/>
      <c r="AC645" s="582"/>
      <c r="AD645" s="582"/>
      <c r="AE645" s="582"/>
      <c r="AF645" s="582"/>
      <c r="AG645" s="582"/>
      <c r="AH645" s="582"/>
      <c r="AI645" s="582"/>
      <c r="AJ645" s="582"/>
      <c r="AK645" s="582"/>
      <c r="AL645" s="582"/>
      <c r="AM645" s="582"/>
      <c r="AN645" s="582"/>
      <c r="AO645" s="582"/>
      <c r="AP645" s="582"/>
      <c r="AQ645" s="582"/>
      <c r="AR645" s="582"/>
      <c r="AS645" s="582"/>
      <c r="AT645" s="582"/>
      <c r="AU645" s="582"/>
      <c r="AV645" s="582"/>
      <c r="AW645" s="582"/>
      <c r="AX645" s="582"/>
      <c r="AY645" s="582"/>
      <c r="AZ645" s="582"/>
      <c r="BA645" s="582"/>
      <c r="BB645" s="582"/>
      <c r="BC645" s="582"/>
      <c r="BD645" s="582"/>
      <c r="BE645" s="582"/>
      <c r="BF645" s="582"/>
      <c r="BG645" s="582"/>
      <c r="BH645" s="582"/>
      <c r="BI645" s="582"/>
      <c r="BJ645" s="582"/>
      <c r="BK645" s="582"/>
      <c r="BL645" s="582"/>
      <c r="BM645" s="582"/>
      <c r="BN645" s="582"/>
      <c r="BO645" s="582"/>
      <c r="BP645" s="582"/>
      <c r="BQ645" s="710"/>
    </row>
    <row r="646" spans="1:69">
      <c r="A646" s="582"/>
      <c r="B646" s="582"/>
      <c r="C646" s="582"/>
      <c r="D646" s="582"/>
      <c r="E646" s="582"/>
      <c r="F646" s="582"/>
      <c r="G646" s="582"/>
      <c r="H646" s="582"/>
      <c r="I646" s="582"/>
      <c r="J646" s="582"/>
      <c r="K646" s="582"/>
      <c r="L646" s="582"/>
      <c r="M646" s="582"/>
      <c r="N646" s="582"/>
      <c r="O646" s="582"/>
      <c r="P646" s="582"/>
      <c r="Q646" s="582"/>
      <c r="R646" s="582"/>
      <c r="S646" s="582"/>
      <c r="T646" s="582"/>
      <c r="U646" s="582"/>
      <c r="V646" s="582"/>
      <c r="W646" s="582"/>
      <c r="X646" s="582"/>
      <c r="Y646" s="582"/>
      <c r="Z646" s="582"/>
      <c r="AA646" s="582"/>
      <c r="AB646" s="582"/>
      <c r="AC646" s="582"/>
      <c r="AD646" s="582"/>
      <c r="AE646" s="582"/>
      <c r="AF646" s="582"/>
      <c r="AG646" s="582"/>
      <c r="AH646" s="582"/>
      <c r="AI646" s="582"/>
      <c r="AJ646" s="582"/>
      <c r="AK646" s="582"/>
      <c r="AL646" s="582"/>
      <c r="AM646" s="582"/>
      <c r="AN646" s="582"/>
      <c r="AO646" s="582"/>
      <c r="AP646" s="582"/>
      <c r="AQ646" s="582"/>
      <c r="AR646" s="582"/>
      <c r="AS646" s="582"/>
      <c r="AT646" s="582"/>
      <c r="AU646" s="582"/>
      <c r="AV646" s="582"/>
      <c r="AW646" s="582"/>
      <c r="AX646" s="582"/>
      <c r="AY646" s="582"/>
      <c r="AZ646" s="582"/>
      <c r="BA646" s="582"/>
      <c r="BB646" s="582"/>
      <c r="BC646" s="582"/>
      <c r="BD646" s="582"/>
      <c r="BE646" s="582"/>
      <c r="BF646" s="582"/>
      <c r="BG646" s="582"/>
      <c r="BH646" s="582"/>
      <c r="BI646" s="582"/>
      <c r="BJ646" s="582"/>
      <c r="BK646" s="582"/>
      <c r="BL646" s="582"/>
      <c r="BM646" s="582"/>
      <c r="BN646" s="582"/>
      <c r="BO646" s="582"/>
      <c r="BP646" s="582"/>
      <c r="BQ646" s="710"/>
    </row>
    <row r="647" spans="1:69">
      <c r="A647" s="582"/>
      <c r="B647" s="582"/>
      <c r="C647" s="582"/>
      <c r="D647" s="582"/>
      <c r="E647" s="582"/>
      <c r="F647" s="582"/>
      <c r="G647" s="582"/>
      <c r="H647" s="582"/>
      <c r="I647" s="582"/>
      <c r="J647" s="582"/>
      <c r="K647" s="582"/>
      <c r="L647" s="582"/>
      <c r="M647" s="582"/>
      <c r="N647" s="582"/>
      <c r="O647" s="582"/>
      <c r="P647" s="582"/>
      <c r="Q647" s="582"/>
      <c r="R647" s="582"/>
      <c r="S647" s="582"/>
      <c r="T647" s="582"/>
      <c r="U647" s="582"/>
      <c r="V647" s="582"/>
      <c r="W647" s="582"/>
      <c r="X647" s="582"/>
      <c r="Y647" s="582"/>
      <c r="Z647" s="582"/>
      <c r="AA647" s="582"/>
      <c r="AB647" s="582"/>
      <c r="AC647" s="582"/>
      <c r="AD647" s="582"/>
      <c r="AE647" s="582"/>
      <c r="AF647" s="582"/>
      <c r="AG647" s="582"/>
      <c r="AH647" s="582"/>
      <c r="AI647" s="582"/>
      <c r="AJ647" s="582"/>
      <c r="AK647" s="582"/>
      <c r="AL647" s="582"/>
      <c r="AM647" s="582"/>
      <c r="AN647" s="582"/>
      <c r="AO647" s="582"/>
      <c r="AP647" s="582"/>
      <c r="AQ647" s="582"/>
      <c r="AR647" s="582"/>
      <c r="AS647" s="582"/>
      <c r="AT647" s="582"/>
      <c r="AU647" s="582"/>
      <c r="AV647" s="582"/>
      <c r="AW647" s="582"/>
      <c r="AX647" s="582"/>
      <c r="AY647" s="582"/>
      <c r="AZ647" s="582"/>
      <c r="BA647" s="582"/>
      <c r="BB647" s="582"/>
      <c r="BC647" s="582"/>
      <c r="BD647" s="582"/>
      <c r="BE647" s="582"/>
      <c r="BF647" s="582"/>
      <c r="BG647" s="582"/>
      <c r="BH647" s="582"/>
      <c r="BI647" s="582"/>
      <c r="BJ647" s="582"/>
      <c r="BK647" s="582"/>
      <c r="BL647" s="582"/>
      <c r="BM647" s="582"/>
      <c r="BN647" s="582"/>
      <c r="BO647" s="582"/>
      <c r="BP647" s="582"/>
      <c r="BQ647" s="710"/>
    </row>
    <row r="648" spans="1:69">
      <c r="A648" s="582"/>
      <c r="B648" s="582"/>
      <c r="C648" s="582"/>
      <c r="D648" s="582"/>
      <c r="E648" s="582"/>
      <c r="F648" s="582"/>
      <c r="G648" s="582"/>
      <c r="H648" s="582"/>
      <c r="I648" s="582"/>
      <c r="J648" s="582"/>
      <c r="K648" s="582"/>
      <c r="L648" s="582"/>
      <c r="M648" s="582"/>
      <c r="N648" s="582"/>
      <c r="O648" s="582"/>
      <c r="P648" s="582"/>
      <c r="Q648" s="582"/>
      <c r="R648" s="582"/>
      <c r="S648" s="582"/>
      <c r="T648" s="582"/>
      <c r="U648" s="582"/>
      <c r="V648" s="582"/>
      <c r="W648" s="582"/>
      <c r="X648" s="582"/>
      <c r="Y648" s="582"/>
      <c r="Z648" s="582"/>
      <c r="AA648" s="582"/>
      <c r="AB648" s="582"/>
      <c r="AC648" s="582"/>
      <c r="AD648" s="582"/>
      <c r="AE648" s="582"/>
      <c r="AF648" s="582"/>
      <c r="AG648" s="582"/>
      <c r="AH648" s="582"/>
      <c r="AI648" s="582"/>
      <c r="AJ648" s="582"/>
      <c r="AK648" s="582"/>
      <c r="AL648" s="582"/>
      <c r="AM648" s="582"/>
      <c r="AN648" s="582"/>
      <c r="AO648" s="582"/>
      <c r="AP648" s="582"/>
      <c r="AQ648" s="582"/>
      <c r="AR648" s="582"/>
      <c r="AS648" s="582"/>
      <c r="AT648" s="582"/>
      <c r="AU648" s="582"/>
      <c r="AV648" s="582"/>
      <c r="AW648" s="582"/>
      <c r="AX648" s="582"/>
      <c r="AY648" s="582"/>
      <c r="AZ648" s="582"/>
      <c r="BA648" s="582"/>
      <c r="BB648" s="582"/>
      <c r="BC648" s="582"/>
      <c r="BD648" s="582"/>
      <c r="BE648" s="582"/>
      <c r="BF648" s="582"/>
      <c r="BG648" s="582"/>
      <c r="BH648" s="582"/>
      <c r="BI648" s="582"/>
      <c r="BJ648" s="582"/>
      <c r="BK648" s="582"/>
      <c r="BL648" s="582"/>
      <c r="BM648" s="582"/>
      <c r="BN648" s="582"/>
      <c r="BO648" s="582"/>
      <c r="BP648" s="582"/>
      <c r="BQ648" s="710"/>
    </row>
    <row r="649" spans="1:69">
      <c r="A649" s="582"/>
      <c r="B649" s="582"/>
      <c r="C649" s="582"/>
      <c r="D649" s="582"/>
      <c r="E649" s="582"/>
      <c r="F649" s="582"/>
      <c r="G649" s="582"/>
      <c r="H649" s="582"/>
      <c r="I649" s="582"/>
      <c r="J649" s="582"/>
      <c r="K649" s="582"/>
      <c r="L649" s="582"/>
      <c r="M649" s="582"/>
      <c r="N649" s="582"/>
      <c r="O649" s="582"/>
      <c r="P649" s="582"/>
      <c r="Q649" s="582"/>
      <c r="R649" s="582"/>
      <c r="S649" s="582"/>
      <c r="T649" s="582"/>
      <c r="U649" s="582"/>
      <c r="V649" s="582"/>
      <c r="W649" s="582"/>
      <c r="X649" s="582"/>
      <c r="Y649" s="582"/>
      <c r="Z649" s="582"/>
      <c r="AA649" s="582"/>
      <c r="AB649" s="582"/>
      <c r="AC649" s="582"/>
      <c r="AD649" s="582"/>
      <c r="AE649" s="582"/>
      <c r="AF649" s="582"/>
      <c r="AG649" s="582"/>
      <c r="AH649" s="582"/>
      <c r="AI649" s="582"/>
      <c r="AJ649" s="582"/>
      <c r="AK649" s="582"/>
      <c r="AL649" s="582"/>
      <c r="AM649" s="582"/>
      <c r="AN649" s="582"/>
      <c r="AO649" s="582"/>
      <c r="AP649" s="582"/>
      <c r="AQ649" s="582"/>
      <c r="AR649" s="582"/>
      <c r="AS649" s="582"/>
      <c r="AT649" s="582"/>
      <c r="AU649" s="582"/>
      <c r="AV649" s="582"/>
      <c r="AW649" s="582"/>
      <c r="AX649" s="582"/>
      <c r="AY649" s="582"/>
      <c r="AZ649" s="582"/>
      <c r="BA649" s="582"/>
      <c r="BB649" s="582"/>
      <c r="BC649" s="582"/>
      <c r="BD649" s="582"/>
      <c r="BE649" s="582"/>
      <c r="BF649" s="582"/>
      <c r="BG649" s="582"/>
      <c r="BH649" s="582"/>
      <c r="BI649" s="582"/>
      <c r="BJ649" s="582"/>
      <c r="BK649" s="582"/>
      <c r="BL649" s="582"/>
      <c r="BM649" s="582"/>
      <c r="BN649" s="582"/>
      <c r="BO649" s="582"/>
      <c r="BP649" s="582"/>
      <c r="BQ649" s="710"/>
    </row>
    <row r="650" spans="1:69">
      <c r="A650" s="582"/>
      <c r="B650" s="582"/>
      <c r="C650" s="582"/>
      <c r="D650" s="582"/>
      <c r="E650" s="582"/>
      <c r="F650" s="582"/>
      <c r="G650" s="582"/>
      <c r="H650" s="582"/>
      <c r="I650" s="582"/>
      <c r="J650" s="582"/>
      <c r="K650" s="582"/>
      <c r="L650" s="582"/>
      <c r="M650" s="582"/>
      <c r="N650" s="582"/>
      <c r="O650" s="582"/>
      <c r="P650" s="582"/>
      <c r="Q650" s="582"/>
      <c r="R650" s="582"/>
      <c r="S650" s="582"/>
      <c r="T650" s="582"/>
      <c r="U650" s="582"/>
      <c r="V650" s="582"/>
      <c r="W650" s="582"/>
      <c r="X650" s="582"/>
      <c r="Y650" s="582"/>
      <c r="Z650" s="582"/>
      <c r="AA650" s="582"/>
      <c r="AB650" s="582"/>
      <c r="AC650" s="582"/>
      <c r="AD650" s="582"/>
      <c r="AE650" s="582"/>
      <c r="AF650" s="582"/>
      <c r="AG650" s="582"/>
      <c r="AH650" s="582"/>
      <c r="AI650" s="582"/>
      <c r="AJ650" s="582"/>
      <c r="AK650" s="582"/>
      <c r="AL650" s="582"/>
      <c r="AM650" s="582"/>
      <c r="AN650" s="582"/>
      <c r="AO650" s="582"/>
      <c r="AP650" s="582"/>
      <c r="AQ650" s="582"/>
      <c r="AR650" s="582"/>
      <c r="AS650" s="582"/>
      <c r="AT650" s="582"/>
      <c r="AU650" s="582"/>
      <c r="AV650" s="582"/>
      <c r="AW650" s="582"/>
      <c r="AX650" s="582"/>
      <c r="AY650" s="582"/>
      <c r="AZ650" s="582"/>
      <c r="BA650" s="582"/>
      <c r="BB650" s="582"/>
      <c r="BC650" s="582"/>
      <c r="BD650" s="582"/>
      <c r="BE650" s="582"/>
      <c r="BF650" s="582"/>
      <c r="BG650" s="582"/>
      <c r="BH650" s="582"/>
      <c r="BI650" s="582"/>
      <c r="BJ650" s="582"/>
      <c r="BK650" s="582"/>
      <c r="BL650" s="582"/>
      <c r="BM650" s="582"/>
      <c r="BN650" s="582"/>
      <c r="BO650" s="582"/>
      <c r="BP650" s="582"/>
      <c r="BQ650" s="710"/>
    </row>
    <row r="651" spans="1:69">
      <c r="A651" s="582"/>
      <c r="B651" s="582"/>
      <c r="C651" s="582"/>
      <c r="D651" s="582"/>
      <c r="E651" s="582"/>
      <c r="F651" s="582"/>
      <c r="G651" s="582"/>
      <c r="H651" s="582"/>
      <c r="I651" s="582"/>
      <c r="J651" s="582"/>
      <c r="K651" s="582"/>
      <c r="L651" s="582"/>
      <c r="M651" s="582"/>
      <c r="N651" s="582"/>
      <c r="O651" s="582"/>
      <c r="P651" s="582"/>
      <c r="Q651" s="582"/>
      <c r="R651" s="582"/>
      <c r="S651" s="582"/>
      <c r="T651" s="582"/>
      <c r="U651" s="582"/>
      <c r="V651" s="582"/>
      <c r="W651" s="582"/>
      <c r="X651" s="582"/>
      <c r="Y651" s="582"/>
      <c r="Z651" s="582"/>
      <c r="AA651" s="582"/>
      <c r="AB651" s="582"/>
      <c r="AC651" s="582"/>
      <c r="AD651" s="582"/>
      <c r="AE651" s="582"/>
      <c r="AF651" s="582"/>
      <c r="AG651" s="582"/>
      <c r="AH651" s="582"/>
      <c r="AI651" s="582"/>
      <c r="AJ651" s="582"/>
      <c r="AK651" s="582"/>
      <c r="AL651" s="582"/>
      <c r="AM651" s="582"/>
      <c r="AN651" s="582"/>
      <c r="AO651" s="582"/>
      <c r="AP651" s="582"/>
      <c r="AQ651" s="582"/>
      <c r="AR651" s="582"/>
      <c r="AS651" s="582"/>
      <c r="AT651" s="582"/>
      <c r="AU651" s="582"/>
      <c r="AV651" s="582"/>
      <c r="AW651" s="582"/>
      <c r="AX651" s="582"/>
      <c r="AY651" s="582"/>
      <c r="AZ651" s="582"/>
      <c r="BA651" s="582"/>
      <c r="BB651" s="582"/>
      <c r="BC651" s="582"/>
      <c r="BD651" s="582"/>
      <c r="BE651" s="582"/>
      <c r="BF651" s="582"/>
      <c r="BG651" s="582"/>
      <c r="BH651" s="582"/>
      <c r="BI651" s="582"/>
      <c r="BJ651" s="582"/>
      <c r="BK651" s="582"/>
      <c r="BL651" s="582"/>
      <c r="BM651" s="582"/>
      <c r="BN651" s="582"/>
      <c r="BO651" s="582"/>
      <c r="BP651" s="582"/>
      <c r="BQ651" s="710"/>
    </row>
    <row r="652" spans="1:69">
      <c r="A652" s="582"/>
      <c r="B652" s="582"/>
      <c r="C652" s="582"/>
      <c r="D652" s="582"/>
      <c r="E652" s="582"/>
      <c r="F652" s="582"/>
      <c r="G652" s="582"/>
      <c r="H652" s="582"/>
      <c r="I652" s="582"/>
      <c r="J652" s="582"/>
      <c r="K652" s="582"/>
      <c r="L652" s="582"/>
      <c r="M652" s="582"/>
      <c r="N652" s="582"/>
      <c r="O652" s="582"/>
      <c r="P652" s="582"/>
      <c r="Q652" s="582"/>
      <c r="R652" s="582"/>
      <c r="S652" s="582"/>
      <c r="T652" s="582"/>
      <c r="U652" s="582"/>
      <c r="V652" s="582"/>
      <c r="W652" s="582"/>
      <c r="X652" s="582"/>
      <c r="Y652" s="582"/>
      <c r="Z652" s="582"/>
      <c r="AA652" s="582"/>
      <c r="AB652" s="582"/>
      <c r="AC652" s="582"/>
      <c r="AD652" s="582"/>
      <c r="AE652" s="582"/>
      <c r="AF652" s="582"/>
      <c r="AG652" s="582"/>
      <c r="AH652" s="582"/>
      <c r="AI652" s="582"/>
      <c r="AJ652" s="582"/>
      <c r="AK652" s="582"/>
      <c r="AL652" s="582"/>
      <c r="AM652" s="582"/>
      <c r="AN652" s="582"/>
      <c r="AO652" s="582"/>
      <c r="AP652" s="582"/>
      <c r="AQ652" s="582"/>
      <c r="AR652" s="582"/>
      <c r="AS652" s="582"/>
      <c r="AT652" s="582"/>
      <c r="AU652" s="582"/>
      <c r="AV652" s="582"/>
      <c r="AW652" s="582"/>
      <c r="AX652" s="582"/>
      <c r="AY652" s="582"/>
      <c r="AZ652" s="582"/>
      <c r="BA652" s="582"/>
      <c r="BB652" s="582"/>
      <c r="BC652" s="582"/>
      <c r="BD652" s="582"/>
      <c r="BE652" s="582"/>
      <c r="BF652" s="582"/>
      <c r="BG652" s="582"/>
      <c r="BH652" s="582"/>
      <c r="BI652" s="582"/>
      <c r="BJ652" s="582"/>
      <c r="BK652" s="582"/>
      <c r="BL652" s="582"/>
      <c r="BM652" s="582"/>
      <c r="BN652" s="582"/>
      <c r="BO652" s="582"/>
      <c r="BP652" s="582"/>
      <c r="BQ652" s="710"/>
    </row>
    <row r="653" spans="1:69">
      <c r="A653" s="582"/>
      <c r="B653" s="582"/>
      <c r="C653" s="582"/>
      <c r="D653" s="582"/>
      <c r="E653" s="582"/>
      <c r="F653" s="582"/>
      <c r="G653" s="582"/>
      <c r="H653" s="582"/>
      <c r="I653" s="582"/>
      <c r="J653" s="582"/>
      <c r="K653" s="582"/>
      <c r="L653" s="582"/>
      <c r="M653" s="582"/>
      <c r="N653" s="582"/>
      <c r="O653" s="582"/>
      <c r="P653" s="582"/>
      <c r="Q653" s="582"/>
      <c r="R653" s="582"/>
      <c r="S653" s="582"/>
      <c r="T653" s="582"/>
      <c r="U653" s="582"/>
      <c r="V653" s="582"/>
      <c r="W653" s="582"/>
      <c r="X653" s="582"/>
      <c r="Y653" s="582"/>
      <c r="Z653" s="582"/>
      <c r="AA653" s="582"/>
      <c r="AB653" s="582"/>
      <c r="AC653" s="582"/>
      <c r="AD653" s="582"/>
      <c r="AE653" s="582"/>
      <c r="AF653" s="582"/>
      <c r="AG653" s="582"/>
      <c r="AH653" s="582"/>
      <c r="AI653" s="582"/>
      <c r="AJ653" s="582"/>
      <c r="AK653" s="582"/>
      <c r="AL653" s="582"/>
      <c r="AM653" s="582"/>
      <c r="AN653" s="582"/>
      <c r="AO653" s="582"/>
      <c r="AP653" s="582"/>
      <c r="AQ653" s="582"/>
      <c r="AR653" s="582"/>
      <c r="AS653" s="582"/>
      <c r="AT653" s="582"/>
      <c r="AU653" s="582"/>
      <c r="AV653" s="582"/>
      <c r="AW653" s="582"/>
      <c r="AX653" s="582"/>
      <c r="AY653" s="582"/>
      <c r="AZ653" s="582"/>
      <c r="BA653" s="582"/>
      <c r="BB653" s="582"/>
      <c r="BC653" s="582"/>
      <c r="BD653" s="582"/>
      <c r="BE653" s="582"/>
      <c r="BF653" s="582"/>
      <c r="BG653" s="582"/>
      <c r="BH653" s="582"/>
      <c r="BI653" s="582"/>
      <c r="BJ653" s="582"/>
      <c r="BK653" s="582"/>
      <c r="BL653" s="582"/>
      <c r="BM653" s="582"/>
      <c r="BN653" s="582"/>
      <c r="BO653" s="582"/>
      <c r="BP653" s="582"/>
      <c r="BQ653" s="710"/>
    </row>
    <row r="654" spans="1:69">
      <c r="A654" s="582"/>
      <c r="B654" s="582"/>
      <c r="C654" s="582"/>
      <c r="D654" s="582"/>
      <c r="E654" s="582"/>
      <c r="F654" s="582"/>
      <c r="G654" s="582"/>
      <c r="H654" s="582"/>
      <c r="I654" s="582"/>
      <c r="J654" s="582"/>
      <c r="K654" s="582"/>
      <c r="L654" s="582"/>
      <c r="M654" s="582"/>
      <c r="N654" s="582"/>
      <c r="O654" s="582"/>
      <c r="P654" s="582"/>
      <c r="Q654" s="582"/>
      <c r="R654" s="582"/>
      <c r="S654" s="582"/>
      <c r="T654" s="582"/>
      <c r="U654" s="582"/>
      <c r="V654" s="582"/>
      <c r="W654" s="582"/>
      <c r="X654" s="582"/>
      <c r="Y654" s="582"/>
      <c r="Z654" s="582"/>
      <c r="AA654" s="582"/>
      <c r="AB654" s="582"/>
      <c r="AC654" s="582"/>
      <c r="AD654" s="582"/>
      <c r="AE654" s="582"/>
      <c r="AF654" s="582"/>
      <c r="AG654" s="582"/>
      <c r="AH654" s="582"/>
      <c r="AI654" s="582"/>
      <c r="AJ654" s="582"/>
      <c r="AK654" s="582"/>
      <c r="AL654" s="582"/>
      <c r="AM654" s="582"/>
      <c r="AN654" s="582"/>
      <c r="AO654" s="582"/>
      <c r="AP654" s="582"/>
      <c r="AQ654" s="582"/>
      <c r="AR654" s="582"/>
      <c r="AS654" s="582"/>
      <c r="AT654" s="582"/>
      <c r="AU654" s="582"/>
      <c r="AV654" s="582"/>
      <c r="AW654" s="582"/>
      <c r="AX654" s="582"/>
      <c r="AY654" s="582"/>
      <c r="AZ654" s="582"/>
      <c r="BA654" s="582"/>
      <c r="BB654" s="582"/>
      <c r="BC654" s="582"/>
      <c r="BD654" s="582"/>
      <c r="BE654" s="582"/>
      <c r="BF654" s="582"/>
      <c r="BG654" s="582"/>
      <c r="BH654" s="582"/>
      <c r="BI654" s="582"/>
      <c r="BJ654" s="582"/>
      <c r="BK654" s="582"/>
      <c r="BL654" s="582"/>
      <c r="BM654" s="582"/>
      <c r="BN654" s="582"/>
      <c r="BO654" s="582"/>
      <c r="BP654" s="582"/>
      <c r="BQ654" s="710"/>
    </row>
    <row r="655" spans="1:69">
      <c r="A655" s="582"/>
      <c r="B655" s="582"/>
      <c r="C655" s="582"/>
      <c r="D655" s="582"/>
      <c r="E655" s="582"/>
      <c r="F655" s="582"/>
      <c r="G655" s="582"/>
      <c r="H655" s="582"/>
      <c r="I655" s="582"/>
      <c r="J655" s="582"/>
      <c r="K655" s="582"/>
      <c r="L655" s="582"/>
      <c r="M655" s="582"/>
      <c r="N655" s="582"/>
      <c r="O655" s="582"/>
      <c r="P655" s="582"/>
      <c r="Q655" s="582"/>
      <c r="R655" s="582"/>
      <c r="S655" s="582"/>
      <c r="T655" s="582"/>
      <c r="U655" s="582"/>
      <c r="V655" s="582"/>
      <c r="W655" s="582"/>
      <c r="X655" s="582"/>
      <c r="Y655" s="582"/>
      <c r="Z655" s="582"/>
      <c r="AA655" s="582"/>
      <c r="AB655" s="582"/>
      <c r="AC655" s="582"/>
      <c r="AD655" s="582"/>
      <c r="AE655" s="582"/>
      <c r="AF655" s="582"/>
      <c r="AG655" s="582"/>
      <c r="AH655" s="582"/>
      <c r="AI655" s="582"/>
      <c r="AJ655" s="582"/>
      <c r="AK655" s="582"/>
      <c r="AL655" s="582"/>
      <c r="AM655" s="582"/>
      <c r="AN655" s="582"/>
      <c r="AO655" s="582"/>
      <c r="AP655" s="582"/>
      <c r="AQ655" s="582"/>
      <c r="AR655" s="582"/>
      <c r="AS655" s="582"/>
      <c r="AT655" s="582"/>
      <c r="AU655" s="582"/>
      <c r="AV655" s="582"/>
      <c r="AW655" s="582"/>
      <c r="AX655" s="582"/>
      <c r="AY655" s="582"/>
      <c r="AZ655" s="582"/>
      <c r="BA655" s="582"/>
      <c r="BB655" s="582"/>
      <c r="BC655" s="582"/>
      <c r="BD655" s="582"/>
      <c r="BE655" s="582"/>
      <c r="BF655" s="582"/>
      <c r="BG655" s="582"/>
      <c r="BH655" s="582"/>
      <c r="BI655" s="582"/>
      <c r="BJ655" s="582"/>
      <c r="BK655" s="582"/>
      <c r="BL655" s="582"/>
      <c r="BM655" s="582"/>
      <c r="BN655" s="582"/>
      <c r="BO655" s="582"/>
      <c r="BP655" s="582"/>
      <c r="BQ655" s="710"/>
    </row>
    <row r="656" spans="1:69">
      <c r="A656" s="582"/>
      <c r="B656" s="582"/>
      <c r="C656" s="582"/>
      <c r="D656" s="582"/>
      <c r="E656" s="582"/>
      <c r="F656" s="582"/>
      <c r="G656" s="582"/>
      <c r="H656" s="582"/>
      <c r="I656" s="582"/>
      <c r="J656" s="582"/>
      <c r="K656" s="582"/>
      <c r="L656" s="582"/>
      <c r="M656" s="582"/>
      <c r="N656" s="582"/>
      <c r="O656" s="582"/>
      <c r="P656" s="582"/>
      <c r="Q656" s="582"/>
      <c r="R656" s="582"/>
      <c r="S656" s="582"/>
      <c r="T656" s="582"/>
      <c r="U656" s="582"/>
      <c r="V656" s="582"/>
      <c r="W656" s="582"/>
      <c r="X656" s="582"/>
      <c r="Y656" s="582"/>
      <c r="Z656" s="582"/>
      <c r="AA656" s="582"/>
      <c r="AB656" s="582"/>
      <c r="AC656" s="582"/>
      <c r="AD656" s="582"/>
      <c r="AE656" s="582"/>
      <c r="AF656" s="582"/>
      <c r="AG656" s="582"/>
      <c r="AH656" s="582"/>
      <c r="AI656" s="582"/>
      <c r="AJ656" s="582"/>
      <c r="AK656" s="582"/>
      <c r="AL656" s="582"/>
      <c r="AM656" s="582"/>
      <c r="AN656" s="582"/>
      <c r="AO656" s="582"/>
      <c r="AP656" s="582"/>
      <c r="AQ656" s="582"/>
      <c r="AR656" s="582"/>
      <c r="AS656" s="582"/>
      <c r="AT656" s="582"/>
      <c r="AU656" s="582"/>
      <c r="AV656" s="582"/>
      <c r="AW656" s="582"/>
      <c r="AX656" s="582"/>
      <c r="AY656" s="582"/>
      <c r="AZ656" s="582"/>
      <c r="BA656" s="582"/>
      <c r="BB656" s="582"/>
      <c r="BC656" s="582"/>
      <c r="BD656" s="582"/>
      <c r="BE656" s="582"/>
      <c r="BF656" s="582"/>
      <c r="BG656" s="582"/>
      <c r="BH656" s="582"/>
      <c r="BI656" s="582"/>
      <c r="BJ656" s="582"/>
      <c r="BK656" s="582"/>
      <c r="BL656" s="582"/>
      <c r="BM656" s="582"/>
      <c r="BN656" s="582"/>
      <c r="BO656" s="582"/>
      <c r="BP656" s="582"/>
      <c r="BQ656" s="710"/>
    </row>
    <row r="657" spans="1:69">
      <c r="A657" s="582"/>
      <c r="B657" s="582"/>
      <c r="C657" s="582"/>
      <c r="D657" s="582"/>
      <c r="E657" s="582"/>
      <c r="F657" s="582"/>
      <c r="G657" s="582"/>
      <c r="H657" s="582"/>
      <c r="I657" s="582"/>
      <c r="J657" s="582"/>
      <c r="K657" s="582"/>
      <c r="L657" s="582"/>
      <c r="M657" s="582"/>
      <c r="N657" s="582"/>
      <c r="O657" s="582"/>
      <c r="P657" s="582"/>
      <c r="Q657" s="582"/>
      <c r="R657" s="582"/>
      <c r="S657" s="582"/>
      <c r="T657" s="582"/>
      <c r="U657" s="582"/>
      <c r="V657" s="582"/>
      <c r="W657" s="582"/>
      <c r="X657" s="582"/>
      <c r="Y657" s="582"/>
      <c r="Z657" s="582"/>
      <c r="AA657" s="582"/>
      <c r="AB657" s="582"/>
      <c r="AC657" s="582"/>
      <c r="AD657" s="582"/>
      <c r="AE657" s="582"/>
      <c r="AF657" s="582"/>
      <c r="AG657" s="582"/>
      <c r="AH657" s="582"/>
      <c r="AI657" s="582"/>
      <c r="AJ657" s="582"/>
      <c r="AK657" s="582"/>
      <c r="AL657" s="582"/>
      <c r="AM657" s="582"/>
      <c r="AN657" s="582"/>
      <c r="AO657" s="582"/>
      <c r="AP657" s="582"/>
      <c r="AQ657" s="582"/>
      <c r="AR657" s="582"/>
      <c r="AS657" s="582"/>
      <c r="AT657" s="582"/>
      <c r="AU657" s="582"/>
      <c r="AV657" s="582"/>
      <c r="AW657" s="582"/>
      <c r="AX657" s="582"/>
      <c r="AY657" s="582"/>
      <c r="AZ657" s="582"/>
      <c r="BA657" s="582"/>
      <c r="BB657" s="582"/>
      <c r="BC657" s="582"/>
      <c r="BD657" s="582"/>
      <c r="BE657" s="582"/>
      <c r="BF657" s="582"/>
      <c r="BG657" s="582"/>
      <c r="BH657" s="582"/>
      <c r="BI657" s="582"/>
      <c r="BJ657" s="582"/>
      <c r="BK657" s="582"/>
      <c r="BL657" s="582"/>
      <c r="BM657" s="582"/>
      <c r="BN657" s="582"/>
      <c r="BO657" s="582"/>
      <c r="BP657" s="582"/>
      <c r="BQ657" s="710"/>
    </row>
    <row r="658" spans="1:69">
      <c r="A658" s="582"/>
      <c r="B658" s="582"/>
      <c r="C658" s="582"/>
      <c r="D658" s="582"/>
      <c r="E658" s="582"/>
      <c r="F658" s="582"/>
      <c r="G658" s="582"/>
      <c r="H658" s="582"/>
      <c r="I658" s="582"/>
      <c r="J658" s="582"/>
      <c r="K658" s="582"/>
      <c r="L658" s="582"/>
      <c r="M658" s="582"/>
      <c r="N658" s="582"/>
      <c r="O658" s="582"/>
      <c r="P658" s="582"/>
      <c r="Q658" s="582"/>
      <c r="R658" s="582"/>
      <c r="S658" s="582"/>
      <c r="T658" s="582"/>
      <c r="U658" s="582"/>
      <c r="V658" s="582"/>
      <c r="W658" s="582"/>
      <c r="X658" s="582"/>
      <c r="Y658" s="582"/>
      <c r="Z658" s="582"/>
      <c r="AA658" s="582"/>
      <c r="AB658" s="582"/>
      <c r="AC658" s="582"/>
      <c r="AD658" s="582"/>
      <c r="AE658" s="582"/>
      <c r="AF658" s="582"/>
      <c r="AG658" s="582"/>
      <c r="AH658" s="582"/>
      <c r="AI658" s="582"/>
      <c r="AJ658" s="582"/>
      <c r="AK658" s="582"/>
      <c r="AL658" s="582"/>
      <c r="AM658" s="582"/>
      <c r="AN658" s="582"/>
      <c r="AO658" s="582"/>
      <c r="AP658" s="582"/>
      <c r="AQ658" s="582"/>
      <c r="AR658" s="582"/>
      <c r="AS658" s="582"/>
      <c r="AT658" s="582"/>
      <c r="AU658" s="582"/>
      <c r="AV658" s="582"/>
      <c r="AW658" s="582"/>
      <c r="AX658" s="582"/>
      <c r="AY658" s="582"/>
      <c r="AZ658" s="582"/>
      <c r="BA658" s="582"/>
      <c r="BB658" s="582"/>
      <c r="BC658" s="582"/>
      <c r="BD658" s="582"/>
      <c r="BE658" s="582"/>
      <c r="BF658" s="582"/>
      <c r="BG658" s="582"/>
      <c r="BH658" s="582"/>
      <c r="BI658" s="582"/>
      <c r="BJ658" s="582"/>
      <c r="BK658" s="582"/>
      <c r="BL658" s="582"/>
      <c r="BM658" s="582"/>
      <c r="BN658" s="582"/>
      <c r="BO658" s="582"/>
      <c r="BP658" s="582"/>
      <c r="BQ658" s="710"/>
    </row>
    <row r="659" spans="1:69">
      <c r="A659" s="582"/>
      <c r="B659" s="582"/>
      <c r="C659" s="582"/>
      <c r="D659" s="582"/>
      <c r="E659" s="582"/>
      <c r="F659" s="582"/>
      <c r="G659" s="582"/>
      <c r="H659" s="582"/>
      <c r="I659" s="582"/>
      <c r="J659" s="582"/>
      <c r="K659" s="582"/>
      <c r="L659" s="582"/>
      <c r="M659" s="582"/>
      <c r="N659" s="582"/>
      <c r="O659" s="582"/>
      <c r="P659" s="582"/>
      <c r="Q659" s="582"/>
      <c r="R659" s="582"/>
      <c r="S659" s="582"/>
      <c r="T659" s="582"/>
      <c r="U659" s="582"/>
      <c r="V659" s="582"/>
      <c r="W659" s="582"/>
      <c r="X659" s="582"/>
      <c r="Y659" s="582"/>
      <c r="Z659" s="582"/>
      <c r="AA659" s="582"/>
      <c r="AB659" s="582"/>
      <c r="AC659" s="582"/>
      <c r="AD659" s="582"/>
      <c r="AE659" s="582"/>
      <c r="AF659" s="582"/>
      <c r="AG659" s="582"/>
      <c r="AH659" s="582"/>
      <c r="AI659" s="582"/>
      <c r="AJ659" s="582"/>
      <c r="AK659" s="582"/>
      <c r="AL659" s="582"/>
      <c r="AM659" s="582"/>
      <c r="AN659" s="582"/>
      <c r="AO659" s="582"/>
      <c r="AP659" s="582"/>
      <c r="AQ659" s="582"/>
      <c r="AR659" s="582"/>
      <c r="AS659" s="582"/>
      <c r="AT659" s="582"/>
      <c r="AU659" s="582"/>
      <c r="AV659" s="582"/>
      <c r="AW659" s="582"/>
      <c r="AX659" s="582"/>
      <c r="AY659" s="582"/>
      <c r="AZ659" s="582"/>
      <c r="BA659" s="582"/>
      <c r="BB659" s="582"/>
      <c r="BC659" s="582"/>
      <c r="BD659" s="582"/>
      <c r="BE659" s="582"/>
      <c r="BF659" s="582"/>
      <c r="BG659" s="582"/>
      <c r="BH659" s="582"/>
      <c r="BI659" s="582"/>
      <c r="BJ659" s="582"/>
      <c r="BK659" s="582"/>
      <c r="BL659" s="582"/>
      <c r="BM659" s="582"/>
      <c r="BN659" s="582"/>
      <c r="BO659" s="582"/>
      <c r="BP659" s="582"/>
      <c r="BQ659" s="710"/>
    </row>
    <row r="660" spans="1:69">
      <c r="A660" s="582"/>
      <c r="B660" s="582"/>
      <c r="C660" s="582"/>
      <c r="D660" s="582"/>
      <c r="E660" s="582"/>
      <c r="F660" s="582"/>
      <c r="G660" s="582"/>
      <c r="H660" s="582"/>
      <c r="I660" s="582"/>
      <c r="J660" s="582"/>
      <c r="K660" s="582"/>
      <c r="L660" s="582"/>
      <c r="M660" s="582"/>
      <c r="N660" s="582"/>
      <c r="O660" s="582"/>
      <c r="P660" s="582"/>
      <c r="Q660" s="582"/>
      <c r="R660" s="582"/>
      <c r="S660" s="582"/>
      <c r="T660" s="582"/>
      <c r="U660" s="582"/>
      <c r="V660" s="582"/>
      <c r="W660" s="582"/>
      <c r="X660" s="582"/>
      <c r="Y660" s="582"/>
      <c r="Z660" s="582"/>
      <c r="AA660" s="582"/>
      <c r="AB660" s="582"/>
      <c r="AC660" s="582"/>
      <c r="AD660" s="582"/>
      <c r="AE660" s="582"/>
      <c r="AF660" s="582"/>
      <c r="AG660" s="582"/>
      <c r="AH660" s="582"/>
      <c r="AI660" s="582"/>
      <c r="AJ660" s="582"/>
      <c r="AK660" s="582"/>
      <c r="AL660" s="582"/>
      <c r="AM660" s="582"/>
      <c r="AN660" s="582"/>
      <c r="AO660" s="582"/>
      <c r="AP660" s="582"/>
      <c r="AQ660" s="582"/>
      <c r="AR660" s="582"/>
      <c r="AS660" s="582"/>
      <c r="AT660" s="582"/>
      <c r="AU660" s="582"/>
      <c r="AV660" s="582"/>
      <c r="AW660" s="582"/>
      <c r="AX660" s="582"/>
      <c r="AY660" s="582"/>
      <c r="AZ660" s="582"/>
      <c r="BA660" s="582"/>
      <c r="BB660" s="582"/>
      <c r="BC660" s="582"/>
      <c r="BD660" s="582"/>
      <c r="BE660" s="582"/>
      <c r="BF660" s="582"/>
      <c r="BG660" s="582"/>
      <c r="BH660" s="582"/>
      <c r="BI660" s="582"/>
      <c r="BJ660" s="582"/>
      <c r="BK660" s="582"/>
      <c r="BL660" s="582"/>
      <c r="BM660" s="582"/>
      <c r="BN660" s="582"/>
      <c r="BO660" s="582"/>
      <c r="BP660" s="582"/>
      <c r="BQ660" s="710"/>
    </row>
    <row r="661" spans="1:69">
      <c r="A661" s="582"/>
      <c r="B661" s="582"/>
      <c r="C661" s="582"/>
      <c r="D661" s="582"/>
      <c r="E661" s="582"/>
      <c r="F661" s="582"/>
      <c r="G661" s="582"/>
      <c r="H661" s="582"/>
      <c r="I661" s="582"/>
      <c r="J661" s="582"/>
      <c r="K661" s="582"/>
      <c r="L661" s="582"/>
      <c r="M661" s="582"/>
      <c r="N661" s="582"/>
      <c r="O661" s="582"/>
      <c r="P661" s="582"/>
      <c r="Q661" s="582"/>
      <c r="R661" s="582"/>
      <c r="S661" s="582"/>
      <c r="T661" s="582"/>
      <c r="U661" s="582"/>
      <c r="V661" s="582"/>
      <c r="W661" s="582"/>
      <c r="X661" s="582"/>
      <c r="Y661" s="582"/>
      <c r="Z661" s="582"/>
      <c r="AA661" s="582"/>
      <c r="AB661" s="582"/>
      <c r="AC661" s="582"/>
      <c r="AD661" s="582"/>
      <c r="AE661" s="582"/>
      <c r="AF661" s="582"/>
      <c r="AG661" s="582"/>
      <c r="AH661" s="582"/>
      <c r="AI661" s="582"/>
      <c r="AJ661" s="582"/>
      <c r="AK661" s="582"/>
      <c r="AL661" s="582"/>
      <c r="AM661" s="582"/>
      <c r="AN661" s="582"/>
      <c r="AO661" s="582"/>
      <c r="AP661" s="582"/>
      <c r="AQ661" s="582"/>
      <c r="AR661" s="582"/>
      <c r="AS661" s="582"/>
      <c r="AT661" s="582"/>
      <c r="AU661" s="582"/>
      <c r="AV661" s="582"/>
      <c r="AW661" s="582"/>
      <c r="AX661" s="582"/>
      <c r="AY661" s="582"/>
      <c r="AZ661" s="582"/>
      <c r="BA661" s="582"/>
      <c r="BB661" s="582"/>
      <c r="BC661" s="582"/>
      <c r="BD661" s="582"/>
      <c r="BE661" s="582"/>
      <c r="BF661" s="582"/>
      <c r="BG661" s="582"/>
      <c r="BH661" s="582"/>
      <c r="BI661" s="582"/>
      <c r="BJ661" s="582"/>
      <c r="BK661" s="582"/>
      <c r="BL661" s="582"/>
      <c r="BM661" s="582"/>
      <c r="BN661" s="582"/>
      <c r="BO661" s="582"/>
      <c r="BP661" s="582"/>
      <c r="BQ661" s="710"/>
    </row>
    <row r="662" spans="1:69">
      <c r="A662" s="582"/>
      <c r="B662" s="582"/>
      <c r="C662" s="582"/>
      <c r="D662" s="582"/>
      <c r="E662" s="582"/>
      <c r="F662" s="582"/>
      <c r="G662" s="582"/>
      <c r="H662" s="582"/>
      <c r="I662" s="582"/>
      <c r="J662" s="582"/>
      <c r="K662" s="582"/>
      <c r="L662" s="582"/>
      <c r="M662" s="582"/>
      <c r="N662" s="582"/>
      <c r="O662" s="582"/>
      <c r="P662" s="582"/>
      <c r="Q662" s="582"/>
      <c r="R662" s="582"/>
      <c r="S662" s="582"/>
      <c r="T662" s="582"/>
      <c r="U662" s="582"/>
      <c r="V662" s="582"/>
      <c r="W662" s="582"/>
      <c r="X662" s="582"/>
      <c r="Y662" s="582"/>
      <c r="Z662" s="582"/>
      <c r="AA662" s="582"/>
      <c r="AB662" s="582"/>
      <c r="AC662" s="582"/>
      <c r="AD662" s="582"/>
      <c r="AE662" s="582"/>
      <c r="AF662" s="582"/>
      <c r="AG662" s="582"/>
      <c r="AH662" s="582"/>
      <c r="AI662" s="582"/>
      <c r="AJ662" s="582"/>
      <c r="AK662" s="582"/>
      <c r="AL662" s="582"/>
      <c r="AM662" s="582"/>
      <c r="AN662" s="582"/>
      <c r="AO662" s="582"/>
      <c r="AP662" s="582"/>
      <c r="AQ662" s="582"/>
      <c r="AR662" s="582"/>
      <c r="AS662" s="582"/>
      <c r="AT662" s="582"/>
      <c r="AU662" s="582"/>
      <c r="AV662" s="582"/>
      <c r="AW662" s="582"/>
      <c r="AX662" s="582"/>
      <c r="AY662" s="582"/>
      <c r="AZ662" s="582"/>
      <c r="BA662" s="582"/>
      <c r="BB662" s="582"/>
      <c r="BC662" s="582"/>
      <c r="BD662" s="582"/>
      <c r="BE662" s="582"/>
      <c r="BF662" s="582"/>
      <c r="BG662" s="582"/>
      <c r="BH662" s="582"/>
      <c r="BI662" s="582"/>
      <c r="BJ662" s="582"/>
      <c r="BK662" s="582"/>
      <c r="BL662" s="582"/>
      <c r="BM662" s="582"/>
      <c r="BN662" s="582"/>
      <c r="BO662" s="582"/>
      <c r="BP662" s="582"/>
      <c r="BQ662" s="710"/>
    </row>
    <row r="663" spans="1:69">
      <c r="A663" s="582"/>
      <c r="B663" s="582"/>
      <c r="C663" s="582"/>
      <c r="D663" s="582"/>
      <c r="E663" s="582"/>
      <c r="F663" s="582"/>
      <c r="G663" s="582"/>
      <c r="H663" s="582"/>
      <c r="I663" s="582"/>
      <c r="J663" s="582"/>
      <c r="K663" s="582"/>
      <c r="L663" s="582"/>
      <c r="M663" s="582"/>
      <c r="N663" s="582"/>
      <c r="O663" s="582"/>
      <c r="P663" s="582"/>
      <c r="Q663" s="582"/>
      <c r="R663" s="582"/>
      <c r="S663" s="582"/>
      <c r="T663" s="582"/>
      <c r="U663" s="582"/>
      <c r="V663" s="582"/>
      <c r="W663" s="582"/>
      <c r="X663" s="582"/>
      <c r="Y663" s="582"/>
      <c r="Z663" s="582"/>
      <c r="AA663" s="582"/>
      <c r="AB663" s="582"/>
      <c r="AC663" s="582"/>
      <c r="AD663" s="582"/>
      <c r="AE663" s="582"/>
      <c r="AF663" s="582"/>
      <c r="AG663" s="582"/>
      <c r="AH663" s="582"/>
      <c r="AI663" s="582"/>
      <c r="AJ663" s="582"/>
      <c r="AK663" s="582"/>
      <c r="AL663" s="582"/>
      <c r="AM663" s="582"/>
      <c r="AN663" s="582"/>
      <c r="AO663" s="582"/>
      <c r="AP663" s="582"/>
      <c r="AQ663" s="582"/>
      <c r="AR663" s="582"/>
      <c r="AS663" s="582"/>
      <c r="AT663" s="582"/>
      <c r="AU663" s="582"/>
      <c r="AV663" s="582"/>
      <c r="AW663" s="582"/>
      <c r="AX663" s="582"/>
      <c r="AY663" s="582"/>
      <c r="AZ663" s="582"/>
      <c r="BA663" s="582"/>
      <c r="BB663" s="582"/>
      <c r="BC663" s="582"/>
      <c r="BD663" s="582"/>
      <c r="BE663" s="582"/>
      <c r="BF663" s="582"/>
      <c r="BG663" s="582"/>
      <c r="BH663" s="582"/>
      <c r="BI663" s="582"/>
      <c r="BJ663" s="582"/>
      <c r="BK663" s="582"/>
      <c r="BL663" s="582"/>
      <c r="BM663" s="582"/>
      <c r="BN663" s="582"/>
      <c r="BO663" s="582"/>
      <c r="BP663" s="582"/>
      <c r="BQ663" s="710"/>
    </row>
    <row r="664" spans="1:69">
      <c r="A664" s="582"/>
      <c r="B664" s="582"/>
      <c r="C664" s="582"/>
      <c r="D664" s="582"/>
      <c r="E664" s="582"/>
      <c r="F664" s="582"/>
      <c r="G664" s="582"/>
      <c r="H664" s="582"/>
      <c r="I664" s="582"/>
      <c r="J664" s="582"/>
      <c r="K664" s="582"/>
      <c r="L664" s="582"/>
      <c r="M664" s="582"/>
      <c r="N664" s="582"/>
      <c r="O664" s="582"/>
      <c r="P664" s="582"/>
      <c r="Q664" s="582"/>
      <c r="R664" s="582"/>
      <c r="S664" s="582"/>
      <c r="T664" s="582"/>
      <c r="U664" s="582"/>
      <c r="V664" s="582"/>
      <c r="W664" s="582"/>
      <c r="X664" s="582"/>
      <c r="Y664" s="582"/>
      <c r="Z664" s="582"/>
      <c r="AA664" s="582"/>
      <c r="AB664" s="582"/>
      <c r="AC664" s="582"/>
      <c r="AD664" s="582"/>
      <c r="AE664" s="582"/>
      <c r="AF664" s="582"/>
      <c r="AG664" s="582"/>
      <c r="AH664" s="582"/>
      <c r="AI664" s="582"/>
      <c r="AJ664" s="582"/>
      <c r="AK664" s="582"/>
      <c r="AL664" s="582"/>
      <c r="AM664" s="582"/>
      <c r="AN664" s="582"/>
      <c r="AO664" s="582"/>
      <c r="AP664" s="582"/>
      <c r="AQ664" s="582"/>
      <c r="AR664" s="582"/>
      <c r="AS664" s="582"/>
      <c r="AT664" s="582"/>
      <c r="AU664" s="582"/>
      <c r="AV664" s="582"/>
      <c r="AW664" s="582"/>
      <c r="AX664" s="582"/>
      <c r="AY664" s="582"/>
      <c r="AZ664" s="582"/>
      <c r="BA664" s="582"/>
      <c r="BB664" s="582"/>
      <c r="BC664" s="582"/>
      <c r="BD664" s="582"/>
      <c r="BE664" s="582"/>
      <c r="BF664" s="582"/>
      <c r="BG664" s="582"/>
      <c r="BH664" s="582"/>
      <c r="BI664" s="582"/>
      <c r="BJ664" s="582"/>
      <c r="BK664" s="582"/>
      <c r="BL664" s="582"/>
      <c r="BM664" s="582"/>
      <c r="BN664" s="582"/>
      <c r="BO664" s="582"/>
      <c r="BP664" s="582"/>
      <c r="BQ664" s="710"/>
    </row>
    <row r="665" spans="1:69">
      <c r="A665" s="582"/>
      <c r="B665" s="582"/>
      <c r="C665" s="582"/>
      <c r="D665" s="582"/>
      <c r="E665" s="582"/>
      <c r="F665" s="582"/>
      <c r="G665" s="582"/>
      <c r="H665" s="582"/>
      <c r="I665" s="582"/>
      <c r="J665" s="582"/>
      <c r="K665" s="582"/>
      <c r="L665" s="582"/>
      <c r="M665" s="582"/>
      <c r="N665" s="582"/>
      <c r="O665" s="582"/>
      <c r="P665" s="582"/>
      <c r="Q665" s="582"/>
      <c r="R665" s="582"/>
      <c r="S665" s="582"/>
      <c r="T665" s="582"/>
      <c r="U665" s="582"/>
      <c r="V665" s="582"/>
      <c r="W665" s="582"/>
      <c r="X665" s="582"/>
      <c r="Y665" s="582"/>
      <c r="Z665" s="582"/>
      <c r="AA665" s="582"/>
      <c r="AB665" s="582"/>
      <c r="AC665" s="582"/>
      <c r="AD665" s="582"/>
      <c r="AE665" s="582"/>
      <c r="AF665" s="582"/>
      <c r="AG665" s="582"/>
      <c r="AH665" s="582"/>
      <c r="AI665" s="582"/>
      <c r="AJ665" s="582"/>
      <c r="AK665" s="582"/>
      <c r="AL665" s="582"/>
      <c r="AM665" s="582"/>
      <c r="AN665" s="582"/>
      <c r="AO665" s="582"/>
      <c r="AP665" s="582"/>
      <c r="AQ665" s="582"/>
      <c r="AR665" s="582"/>
      <c r="AS665" s="582"/>
      <c r="AT665" s="582"/>
      <c r="AU665" s="582"/>
      <c r="AV665" s="582"/>
      <c r="AW665" s="582"/>
      <c r="AX665" s="582"/>
      <c r="AY665" s="582"/>
      <c r="AZ665" s="582"/>
      <c r="BA665" s="582"/>
      <c r="BB665" s="582"/>
      <c r="BC665" s="582"/>
      <c r="BD665" s="582"/>
      <c r="BE665" s="582"/>
      <c r="BF665" s="582"/>
      <c r="BG665" s="582"/>
      <c r="BH665" s="582"/>
      <c r="BI665" s="582"/>
      <c r="BJ665" s="582"/>
      <c r="BK665" s="582"/>
      <c r="BL665" s="582"/>
      <c r="BM665" s="582"/>
      <c r="BN665" s="582"/>
      <c r="BO665" s="582"/>
      <c r="BP665" s="582"/>
      <c r="BQ665" s="710"/>
    </row>
    <row r="666" spans="1:69">
      <c r="A666" s="582"/>
      <c r="B666" s="582"/>
      <c r="C666" s="582"/>
      <c r="D666" s="582"/>
      <c r="E666" s="582"/>
      <c r="F666" s="582"/>
      <c r="G666" s="582"/>
      <c r="H666" s="582"/>
      <c r="I666" s="582"/>
      <c r="J666" s="582"/>
      <c r="K666" s="582"/>
      <c r="L666" s="582"/>
      <c r="M666" s="582"/>
      <c r="N666" s="582"/>
      <c r="O666" s="582"/>
      <c r="P666" s="582"/>
      <c r="Q666" s="582"/>
      <c r="R666" s="582"/>
      <c r="S666" s="582"/>
      <c r="T666" s="582"/>
      <c r="U666" s="582"/>
      <c r="V666" s="582"/>
      <c r="W666" s="582"/>
      <c r="X666" s="582"/>
      <c r="Y666" s="582"/>
      <c r="Z666" s="582"/>
      <c r="AA666" s="582"/>
      <c r="AB666" s="582"/>
      <c r="AC666" s="582"/>
      <c r="AD666" s="582"/>
      <c r="AE666" s="582"/>
      <c r="AF666" s="582"/>
      <c r="AG666" s="582"/>
      <c r="AH666" s="582"/>
      <c r="AI666" s="582"/>
      <c r="AJ666" s="582"/>
      <c r="AK666" s="582"/>
      <c r="AL666" s="582"/>
      <c r="AM666" s="582"/>
      <c r="AN666" s="582"/>
      <c r="AO666" s="582"/>
      <c r="AP666" s="582"/>
      <c r="AQ666" s="582"/>
      <c r="AR666" s="582"/>
      <c r="AS666" s="582"/>
      <c r="AT666" s="582"/>
      <c r="AU666" s="582"/>
      <c r="AV666" s="582"/>
      <c r="AW666" s="582"/>
      <c r="AX666" s="582"/>
      <c r="AY666" s="582"/>
      <c r="AZ666" s="582"/>
      <c r="BA666" s="582"/>
      <c r="BB666" s="582"/>
      <c r="BC666" s="582"/>
      <c r="BD666" s="582"/>
      <c r="BE666" s="582"/>
      <c r="BF666" s="582"/>
      <c r="BG666" s="582"/>
      <c r="BH666" s="582"/>
      <c r="BI666" s="582"/>
      <c r="BJ666" s="582"/>
      <c r="BK666" s="582"/>
      <c r="BL666" s="582"/>
      <c r="BM666" s="582"/>
      <c r="BN666" s="582"/>
      <c r="BO666" s="582"/>
      <c r="BP666" s="582"/>
      <c r="BQ666" s="710"/>
    </row>
    <row r="667" spans="1:69">
      <c r="A667" s="582"/>
      <c r="B667" s="582"/>
      <c r="C667" s="582"/>
      <c r="D667" s="582"/>
      <c r="E667" s="582"/>
      <c r="F667" s="582"/>
      <c r="G667" s="582"/>
      <c r="H667" s="582"/>
      <c r="I667" s="582"/>
      <c r="J667" s="582"/>
      <c r="K667" s="582"/>
      <c r="L667" s="582"/>
      <c r="M667" s="582"/>
      <c r="N667" s="582"/>
      <c r="O667" s="582"/>
      <c r="P667" s="582"/>
      <c r="Q667" s="582"/>
      <c r="R667" s="582"/>
      <c r="S667" s="582"/>
      <c r="T667" s="582"/>
      <c r="U667" s="582"/>
      <c r="V667" s="582"/>
      <c r="W667" s="582"/>
      <c r="X667" s="582"/>
      <c r="Y667" s="582"/>
      <c r="Z667" s="582"/>
      <c r="AA667" s="582"/>
      <c r="AB667" s="582"/>
      <c r="AC667" s="582"/>
      <c r="AD667" s="582"/>
      <c r="AE667" s="582"/>
      <c r="AF667" s="582"/>
      <c r="AG667" s="582"/>
      <c r="AH667" s="582"/>
      <c r="AI667" s="582"/>
      <c r="AJ667" s="582"/>
      <c r="AK667" s="582"/>
      <c r="AL667" s="582"/>
      <c r="AM667" s="582"/>
      <c r="AN667" s="582"/>
      <c r="AO667" s="582"/>
      <c r="AP667" s="582"/>
      <c r="AQ667" s="582"/>
      <c r="AR667" s="582"/>
      <c r="AS667" s="582"/>
      <c r="AT667" s="582"/>
      <c r="AU667" s="582"/>
      <c r="AV667" s="582"/>
      <c r="AW667" s="582"/>
      <c r="AX667" s="582"/>
      <c r="AY667" s="582"/>
      <c r="AZ667" s="582"/>
      <c r="BA667" s="582"/>
      <c r="BB667" s="582"/>
      <c r="BC667" s="582"/>
      <c r="BD667" s="582"/>
      <c r="BE667" s="582"/>
      <c r="BF667" s="582"/>
      <c r="BG667" s="582"/>
      <c r="BH667" s="582"/>
      <c r="BI667" s="582"/>
      <c r="BJ667" s="582"/>
      <c r="BK667" s="582"/>
      <c r="BL667" s="582"/>
      <c r="BM667" s="582"/>
      <c r="BN667" s="582"/>
      <c r="BO667" s="582"/>
      <c r="BP667" s="582"/>
      <c r="BQ667" s="710"/>
    </row>
    <row r="668" spans="1:69">
      <c r="A668" s="582"/>
      <c r="B668" s="582"/>
      <c r="C668" s="582"/>
      <c r="D668" s="582"/>
      <c r="E668" s="582"/>
      <c r="F668" s="582"/>
      <c r="G668" s="582"/>
      <c r="H668" s="582"/>
      <c r="I668" s="582"/>
      <c r="J668" s="582"/>
      <c r="K668" s="582"/>
      <c r="L668" s="582"/>
      <c r="M668" s="582"/>
      <c r="N668" s="582"/>
      <c r="O668" s="582"/>
      <c r="P668" s="582"/>
      <c r="Q668" s="582"/>
      <c r="R668" s="582"/>
      <c r="S668" s="582"/>
      <c r="T668" s="582"/>
      <c r="U668" s="582"/>
      <c r="V668" s="582"/>
      <c r="W668" s="582"/>
      <c r="X668" s="582"/>
      <c r="Y668" s="582"/>
      <c r="Z668" s="582"/>
      <c r="AA668" s="582"/>
      <c r="AB668" s="582"/>
      <c r="AC668" s="582"/>
      <c r="AD668" s="582"/>
      <c r="AE668" s="582"/>
      <c r="AF668" s="582"/>
      <c r="AG668" s="582"/>
      <c r="AH668" s="582"/>
      <c r="AI668" s="582"/>
      <c r="AJ668" s="582"/>
      <c r="AK668" s="582"/>
      <c r="AL668" s="582"/>
      <c r="AM668" s="582"/>
      <c r="AN668" s="582"/>
      <c r="AO668" s="582"/>
      <c r="AP668" s="582"/>
      <c r="AQ668" s="582"/>
      <c r="AR668" s="582"/>
      <c r="AS668" s="582"/>
      <c r="AT668" s="582"/>
      <c r="AU668" s="582"/>
      <c r="AV668" s="582"/>
      <c r="AW668" s="582"/>
      <c r="AX668" s="582"/>
      <c r="AY668" s="582"/>
      <c r="AZ668" s="582"/>
      <c r="BA668" s="582"/>
      <c r="BB668" s="582"/>
      <c r="BC668" s="582"/>
      <c r="BD668" s="582"/>
      <c r="BE668" s="582"/>
      <c r="BF668" s="582"/>
      <c r="BG668" s="582"/>
      <c r="BH668" s="582"/>
      <c r="BI668" s="582"/>
      <c r="BJ668" s="582"/>
      <c r="BK668" s="582"/>
      <c r="BL668" s="582"/>
      <c r="BM668" s="582"/>
      <c r="BN668" s="582"/>
      <c r="BO668" s="582"/>
      <c r="BP668" s="582"/>
      <c r="BQ668" s="710"/>
    </row>
    <row r="669" spans="1:69">
      <c r="A669" s="582"/>
      <c r="B669" s="582"/>
      <c r="C669" s="582"/>
      <c r="D669" s="582"/>
      <c r="E669" s="582"/>
      <c r="F669" s="582"/>
      <c r="G669" s="582"/>
      <c r="H669" s="582"/>
      <c r="I669" s="582"/>
      <c r="J669" s="582"/>
      <c r="K669" s="582"/>
      <c r="L669" s="582"/>
      <c r="M669" s="582"/>
      <c r="N669" s="582"/>
      <c r="O669" s="582"/>
      <c r="P669" s="582"/>
      <c r="Q669" s="582"/>
      <c r="R669" s="582"/>
      <c r="S669" s="582"/>
      <c r="T669" s="582"/>
      <c r="U669" s="582"/>
      <c r="V669" s="582"/>
      <c r="W669" s="582"/>
      <c r="X669" s="582"/>
      <c r="Y669" s="582"/>
      <c r="Z669" s="582"/>
      <c r="AA669" s="582"/>
      <c r="AB669" s="582"/>
      <c r="AC669" s="582"/>
      <c r="AD669" s="582"/>
      <c r="AE669" s="582"/>
      <c r="AF669" s="582"/>
      <c r="AG669" s="582"/>
      <c r="AH669" s="582"/>
      <c r="AI669" s="582"/>
      <c r="AJ669" s="582"/>
      <c r="AK669" s="582"/>
      <c r="AL669" s="582"/>
      <c r="AM669" s="582"/>
      <c r="AN669" s="582"/>
      <c r="AO669" s="582"/>
      <c r="AP669" s="582"/>
      <c r="AQ669" s="582"/>
      <c r="AR669" s="582"/>
      <c r="AS669" s="582"/>
      <c r="AT669" s="582"/>
      <c r="AU669" s="582"/>
      <c r="AV669" s="582"/>
      <c r="AW669" s="582"/>
      <c r="AX669" s="582"/>
      <c r="AY669" s="582"/>
      <c r="AZ669" s="582"/>
      <c r="BA669" s="582"/>
      <c r="BB669" s="582"/>
      <c r="BC669" s="582"/>
      <c r="BD669" s="582"/>
      <c r="BE669" s="582"/>
      <c r="BF669" s="582"/>
      <c r="BG669" s="582"/>
      <c r="BH669" s="582"/>
      <c r="BI669" s="582"/>
      <c r="BJ669" s="582"/>
      <c r="BK669" s="582"/>
      <c r="BL669" s="582"/>
      <c r="BM669" s="582"/>
      <c r="BN669" s="582"/>
      <c r="BO669" s="582"/>
      <c r="BP669" s="582"/>
      <c r="BQ669" s="710"/>
    </row>
    <row r="670" spans="1:69">
      <c r="A670" s="582"/>
      <c r="B670" s="582"/>
      <c r="C670" s="582"/>
      <c r="D670" s="582"/>
      <c r="E670" s="582"/>
      <c r="F670" s="582"/>
      <c r="G670" s="582"/>
      <c r="H670" s="582"/>
      <c r="I670" s="582"/>
      <c r="J670" s="582"/>
      <c r="K670" s="582"/>
      <c r="L670" s="582"/>
      <c r="M670" s="582"/>
      <c r="N670" s="582"/>
      <c r="O670" s="582"/>
      <c r="P670" s="582"/>
      <c r="Q670" s="582"/>
      <c r="R670" s="582"/>
      <c r="S670" s="582"/>
      <c r="T670" s="582"/>
      <c r="U670" s="582"/>
      <c r="V670" s="582"/>
      <c r="W670" s="582"/>
      <c r="X670" s="582"/>
      <c r="Y670" s="582"/>
      <c r="Z670" s="582"/>
      <c r="AA670" s="582"/>
      <c r="AB670" s="582"/>
      <c r="AC670" s="582"/>
      <c r="AD670" s="582"/>
      <c r="AE670" s="582"/>
      <c r="AF670" s="582"/>
      <c r="AG670" s="582"/>
      <c r="AH670" s="582"/>
      <c r="AI670" s="582"/>
      <c r="AJ670" s="582"/>
      <c r="AK670" s="582"/>
      <c r="AL670" s="582"/>
      <c r="AM670" s="582"/>
      <c r="AN670" s="582"/>
      <c r="AO670" s="582"/>
      <c r="AP670" s="582"/>
      <c r="AQ670" s="582"/>
      <c r="AR670" s="582"/>
      <c r="AS670" s="582"/>
      <c r="AT670" s="582"/>
      <c r="AU670" s="582"/>
      <c r="AV670" s="582"/>
      <c r="AW670" s="582"/>
      <c r="AX670" s="582"/>
      <c r="AY670" s="582"/>
      <c r="AZ670" s="582"/>
      <c r="BA670" s="582"/>
      <c r="BB670" s="582"/>
      <c r="BC670" s="582"/>
      <c r="BD670" s="582"/>
      <c r="BE670" s="582"/>
      <c r="BF670" s="582"/>
      <c r="BG670" s="582"/>
      <c r="BH670" s="582"/>
      <c r="BI670" s="582"/>
      <c r="BJ670" s="582"/>
      <c r="BK670" s="582"/>
      <c r="BL670" s="582"/>
      <c r="BM670" s="582"/>
      <c r="BN670" s="582"/>
      <c r="BO670" s="582"/>
      <c r="BP670" s="582"/>
      <c r="BQ670" s="710"/>
    </row>
    <row r="671" spans="1:69">
      <c r="A671" s="582"/>
      <c r="B671" s="582"/>
      <c r="C671" s="582"/>
      <c r="D671" s="582"/>
      <c r="E671" s="582"/>
      <c r="F671" s="582"/>
      <c r="G671" s="582"/>
      <c r="H671" s="582"/>
      <c r="I671" s="582"/>
      <c r="J671" s="582"/>
      <c r="K671" s="582"/>
      <c r="L671" s="582"/>
      <c r="M671" s="582"/>
      <c r="N671" s="582"/>
      <c r="O671" s="582"/>
      <c r="P671" s="582"/>
      <c r="Q671" s="582"/>
      <c r="R671" s="582"/>
      <c r="S671" s="582"/>
      <c r="T671" s="582"/>
      <c r="U671" s="582"/>
      <c r="V671" s="582"/>
      <c r="W671" s="582"/>
      <c r="X671" s="582"/>
      <c r="Y671" s="582"/>
      <c r="Z671" s="582"/>
      <c r="AA671" s="582"/>
      <c r="AB671" s="582"/>
      <c r="AC671" s="582"/>
      <c r="AD671" s="582"/>
      <c r="AE671" s="582"/>
      <c r="AF671" s="582"/>
      <c r="AG671" s="582"/>
      <c r="AH671" s="582"/>
      <c r="AI671" s="582"/>
      <c r="AJ671" s="582"/>
      <c r="AK671" s="582"/>
      <c r="AL671" s="582"/>
      <c r="AM671" s="582"/>
      <c r="AN671" s="582"/>
      <c r="AO671" s="582"/>
      <c r="AP671" s="582"/>
      <c r="AQ671" s="582"/>
      <c r="AR671" s="582"/>
      <c r="AS671" s="582"/>
      <c r="AT671" s="582"/>
      <c r="AU671" s="582"/>
      <c r="AV671" s="582"/>
      <c r="AW671" s="582"/>
      <c r="AX671" s="582"/>
      <c r="AY671" s="582"/>
      <c r="AZ671" s="582"/>
      <c r="BA671" s="582"/>
      <c r="BB671" s="582"/>
      <c r="BC671" s="582"/>
      <c r="BD671" s="582"/>
      <c r="BE671" s="582"/>
      <c r="BF671" s="582"/>
      <c r="BG671" s="582"/>
      <c r="BH671" s="582"/>
      <c r="BI671" s="582"/>
      <c r="BJ671" s="582"/>
      <c r="BK671" s="582"/>
      <c r="BL671" s="582"/>
      <c r="BM671" s="582"/>
      <c r="BN671" s="582"/>
      <c r="BO671" s="582"/>
      <c r="BP671" s="582"/>
      <c r="BQ671" s="710"/>
    </row>
    <row r="672" spans="1:69">
      <c r="A672" s="582"/>
      <c r="B672" s="582"/>
      <c r="C672" s="582"/>
      <c r="D672" s="582"/>
      <c r="E672" s="582"/>
      <c r="F672" s="582"/>
      <c r="G672" s="582"/>
      <c r="H672" s="582"/>
      <c r="I672" s="582"/>
      <c r="J672" s="582"/>
      <c r="K672" s="582"/>
      <c r="L672" s="582"/>
      <c r="M672" s="582"/>
      <c r="N672" s="582"/>
      <c r="O672" s="582"/>
      <c r="P672" s="582"/>
      <c r="Q672" s="582"/>
      <c r="R672" s="582"/>
      <c r="S672" s="582"/>
      <c r="T672" s="582"/>
      <c r="U672" s="582"/>
      <c r="V672" s="582"/>
      <c r="W672" s="582"/>
      <c r="X672" s="582"/>
      <c r="Y672" s="582"/>
      <c r="Z672" s="582"/>
      <c r="AA672" s="582"/>
      <c r="AB672" s="582"/>
      <c r="AC672" s="582"/>
      <c r="AD672" s="582"/>
      <c r="AE672" s="582"/>
      <c r="AF672" s="582"/>
      <c r="AG672" s="582"/>
      <c r="AH672" s="582"/>
      <c r="AI672" s="582"/>
      <c r="AJ672" s="582"/>
      <c r="AK672" s="582"/>
      <c r="AL672" s="582"/>
      <c r="AM672" s="582"/>
      <c r="AN672" s="582"/>
      <c r="AO672" s="582"/>
      <c r="AP672" s="582"/>
      <c r="AQ672" s="582"/>
      <c r="AR672" s="582"/>
      <c r="AS672" s="582"/>
      <c r="AT672" s="582"/>
      <c r="AU672" s="582"/>
      <c r="AV672" s="582"/>
      <c r="AW672" s="582"/>
      <c r="AX672" s="582"/>
      <c r="AY672" s="582"/>
      <c r="AZ672" s="582"/>
      <c r="BA672" s="582"/>
      <c r="BB672" s="582"/>
      <c r="BC672" s="582"/>
      <c r="BD672" s="582"/>
      <c r="BE672" s="582"/>
      <c r="BF672" s="582"/>
      <c r="BG672" s="582"/>
      <c r="BH672" s="582"/>
      <c r="BI672" s="582"/>
      <c r="BJ672" s="582"/>
      <c r="BK672" s="582"/>
      <c r="BL672" s="582"/>
      <c r="BM672" s="582"/>
      <c r="BN672" s="582"/>
      <c r="BO672" s="582"/>
      <c r="BP672" s="582"/>
      <c r="BQ672" s="710"/>
    </row>
    <row r="673" spans="1:69">
      <c r="A673" s="582"/>
      <c r="B673" s="582"/>
      <c r="C673" s="582"/>
      <c r="D673" s="582"/>
      <c r="E673" s="582"/>
      <c r="F673" s="582"/>
      <c r="G673" s="582"/>
      <c r="H673" s="582"/>
      <c r="I673" s="582"/>
      <c r="J673" s="582"/>
      <c r="K673" s="582"/>
      <c r="L673" s="582"/>
      <c r="M673" s="582"/>
      <c r="N673" s="582"/>
      <c r="O673" s="582"/>
      <c r="P673" s="582"/>
      <c r="Q673" s="582"/>
      <c r="R673" s="582"/>
      <c r="S673" s="582"/>
      <c r="T673" s="582"/>
      <c r="U673" s="582"/>
      <c r="V673" s="582"/>
      <c r="W673" s="582"/>
      <c r="X673" s="582"/>
      <c r="Y673" s="582"/>
      <c r="Z673" s="582"/>
      <c r="AA673" s="582"/>
      <c r="AB673" s="582"/>
      <c r="AC673" s="582"/>
      <c r="AD673" s="582"/>
      <c r="AE673" s="582"/>
      <c r="AF673" s="582"/>
      <c r="AG673" s="582"/>
      <c r="AH673" s="582"/>
      <c r="AI673" s="582"/>
      <c r="AJ673" s="582"/>
      <c r="AK673" s="582"/>
      <c r="AL673" s="582"/>
      <c r="AM673" s="582"/>
      <c r="AN673" s="582"/>
      <c r="AO673" s="582"/>
      <c r="AP673" s="582"/>
      <c r="AQ673" s="582"/>
      <c r="AR673" s="582"/>
      <c r="AS673" s="582"/>
      <c r="AT673" s="582"/>
      <c r="AU673" s="582"/>
      <c r="AV673" s="582"/>
      <c r="AW673" s="582"/>
      <c r="AX673" s="582"/>
      <c r="AY673" s="582"/>
      <c r="AZ673" s="582"/>
      <c r="BA673" s="582"/>
      <c r="BB673" s="582"/>
      <c r="BC673" s="582"/>
      <c r="BD673" s="582"/>
      <c r="BE673" s="582"/>
      <c r="BF673" s="582"/>
      <c r="BG673" s="582"/>
      <c r="BH673" s="582"/>
      <c r="BI673" s="582"/>
      <c r="BJ673" s="582"/>
      <c r="BK673" s="582"/>
      <c r="BL673" s="582"/>
      <c r="BM673" s="582"/>
      <c r="BN673" s="582"/>
      <c r="BO673" s="582"/>
      <c r="BP673" s="582"/>
      <c r="BQ673" s="710"/>
    </row>
    <row r="674" spans="1:69">
      <c r="A674" s="582"/>
      <c r="B674" s="582"/>
      <c r="C674" s="582"/>
      <c r="D674" s="582"/>
      <c r="E674" s="582"/>
      <c r="F674" s="582"/>
      <c r="G674" s="582"/>
      <c r="H674" s="582"/>
      <c r="I674" s="582"/>
      <c r="J674" s="582"/>
      <c r="K674" s="582"/>
      <c r="L674" s="582"/>
      <c r="M674" s="582"/>
      <c r="N674" s="582"/>
      <c r="O674" s="582"/>
      <c r="P674" s="582"/>
      <c r="Q674" s="582"/>
      <c r="R674" s="582"/>
      <c r="S674" s="582"/>
      <c r="T674" s="582"/>
      <c r="U674" s="582"/>
      <c r="V674" s="582"/>
      <c r="W674" s="582"/>
      <c r="X674" s="582"/>
      <c r="Y674" s="582"/>
      <c r="Z674" s="582"/>
      <c r="AA674" s="582"/>
      <c r="AB674" s="582"/>
      <c r="AC674" s="582"/>
      <c r="AD674" s="582"/>
      <c r="AE674" s="582"/>
      <c r="AF674" s="582"/>
      <c r="AG674" s="582"/>
      <c r="AH674" s="582"/>
      <c r="AI674" s="582"/>
      <c r="AJ674" s="582"/>
      <c r="AK674" s="582"/>
      <c r="AL674" s="582"/>
      <c r="AM674" s="582"/>
      <c r="AN674" s="582"/>
      <c r="AO674" s="582"/>
      <c r="AP674" s="582"/>
      <c r="AQ674" s="582"/>
      <c r="AR674" s="582"/>
      <c r="AS674" s="582"/>
      <c r="AT674" s="582"/>
      <c r="AU674" s="582"/>
      <c r="AV674" s="582"/>
      <c r="AW674" s="582"/>
      <c r="AX674" s="582"/>
      <c r="AY674" s="582"/>
      <c r="AZ674" s="582"/>
      <c r="BA674" s="582"/>
      <c r="BB674" s="582"/>
      <c r="BC674" s="582"/>
      <c r="BD674" s="582"/>
      <c r="BE674" s="582"/>
      <c r="BF674" s="582"/>
      <c r="BG674" s="582"/>
      <c r="BH674" s="582"/>
      <c r="BI674" s="582"/>
      <c r="BJ674" s="582"/>
      <c r="BK674" s="582"/>
      <c r="BL674" s="582"/>
      <c r="BM674" s="582"/>
      <c r="BN674" s="582"/>
      <c r="BO674" s="582"/>
      <c r="BP674" s="582"/>
      <c r="BQ674" s="710"/>
    </row>
    <row r="675" spans="1:69">
      <c r="A675" s="582"/>
      <c r="B675" s="582"/>
      <c r="C675" s="582"/>
      <c r="D675" s="582"/>
      <c r="E675" s="582"/>
      <c r="F675" s="582"/>
      <c r="G675" s="582"/>
      <c r="H675" s="582"/>
      <c r="I675" s="582"/>
      <c r="J675" s="582"/>
      <c r="K675" s="582"/>
      <c r="L675" s="582"/>
      <c r="M675" s="582"/>
      <c r="N675" s="582"/>
      <c r="O675" s="582"/>
      <c r="P675" s="582"/>
      <c r="Q675" s="582"/>
      <c r="R675" s="582"/>
      <c r="S675" s="582"/>
      <c r="T675" s="582"/>
      <c r="U675" s="582"/>
      <c r="V675" s="582"/>
      <c r="W675" s="582"/>
      <c r="X675" s="582"/>
      <c r="Y675" s="582"/>
      <c r="Z675" s="582"/>
      <c r="AA675" s="582"/>
      <c r="AB675" s="582"/>
      <c r="AC675" s="582"/>
      <c r="AD675" s="582"/>
      <c r="AE675" s="582"/>
      <c r="AF675" s="582"/>
      <c r="AG675" s="582"/>
      <c r="AH675" s="582"/>
      <c r="AI675" s="582"/>
      <c r="AJ675" s="582"/>
      <c r="AK675" s="582"/>
      <c r="AL675" s="582"/>
      <c r="AM675" s="582"/>
      <c r="AN675" s="582"/>
      <c r="AO675" s="582"/>
      <c r="AP675" s="582"/>
      <c r="AQ675" s="582"/>
      <c r="AR675" s="582"/>
      <c r="AS675" s="582"/>
      <c r="AT675" s="582"/>
      <c r="AU675" s="582"/>
      <c r="AV675" s="582"/>
      <c r="AW675" s="582"/>
      <c r="AX675" s="582"/>
      <c r="AY675" s="582"/>
      <c r="AZ675" s="582"/>
      <c r="BA675" s="582"/>
      <c r="BB675" s="582"/>
      <c r="BC675" s="582"/>
      <c r="BD675" s="582"/>
      <c r="BE675" s="582"/>
      <c r="BF675" s="582"/>
      <c r="BG675" s="582"/>
      <c r="BH675" s="582"/>
      <c r="BI675" s="582"/>
      <c r="BJ675" s="582"/>
      <c r="BK675" s="582"/>
      <c r="BL675" s="582"/>
      <c r="BM675" s="582"/>
      <c r="BN675" s="582"/>
      <c r="BO675" s="582"/>
      <c r="BP675" s="582"/>
      <c r="BQ675" s="710"/>
    </row>
    <row r="676" spans="1:69">
      <c r="A676" s="582"/>
      <c r="B676" s="582"/>
      <c r="C676" s="582"/>
      <c r="D676" s="582"/>
      <c r="E676" s="582"/>
      <c r="F676" s="582"/>
      <c r="G676" s="582"/>
      <c r="H676" s="582"/>
      <c r="I676" s="582"/>
      <c r="J676" s="582"/>
      <c r="K676" s="582"/>
      <c r="L676" s="582"/>
      <c r="M676" s="582"/>
      <c r="N676" s="582"/>
      <c r="O676" s="582"/>
      <c r="P676" s="582"/>
      <c r="Q676" s="582"/>
      <c r="R676" s="582"/>
      <c r="S676" s="582"/>
      <c r="T676" s="582"/>
      <c r="U676" s="582"/>
      <c r="V676" s="582"/>
      <c r="W676" s="582"/>
      <c r="X676" s="582"/>
      <c r="Y676" s="582"/>
      <c r="Z676" s="582"/>
      <c r="AA676" s="582"/>
      <c r="AB676" s="582"/>
      <c r="AC676" s="582"/>
      <c r="AD676" s="582"/>
      <c r="AE676" s="582"/>
      <c r="AF676" s="582"/>
      <c r="AG676" s="582"/>
      <c r="AH676" s="582"/>
      <c r="AI676" s="582"/>
      <c r="AJ676" s="582"/>
      <c r="AK676" s="582"/>
      <c r="AL676" s="582"/>
      <c r="AM676" s="582"/>
      <c r="AN676" s="582"/>
      <c r="AO676" s="582"/>
      <c r="AP676" s="582"/>
      <c r="AQ676" s="582"/>
      <c r="AR676" s="582"/>
      <c r="AS676" s="582"/>
      <c r="AT676" s="582"/>
      <c r="AU676" s="582"/>
      <c r="AV676" s="582"/>
      <c r="AW676" s="582"/>
      <c r="AX676" s="582"/>
      <c r="AY676" s="582"/>
      <c r="AZ676" s="582"/>
      <c r="BA676" s="582"/>
      <c r="BB676" s="582"/>
      <c r="BC676" s="582"/>
      <c r="BD676" s="582"/>
      <c r="BE676" s="582"/>
      <c r="BF676" s="582"/>
      <c r="BG676" s="582"/>
      <c r="BH676" s="582"/>
      <c r="BI676" s="582"/>
      <c r="BJ676" s="582"/>
      <c r="BK676" s="582"/>
      <c r="BL676" s="582"/>
      <c r="BM676" s="582"/>
      <c r="BN676" s="582"/>
      <c r="BO676" s="582"/>
      <c r="BP676" s="582"/>
      <c r="BQ676" s="710"/>
    </row>
    <row r="677" spans="1:69">
      <c r="A677" s="582"/>
      <c r="B677" s="582"/>
      <c r="C677" s="582"/>
      <c r="D677" s="582"/>
      <c r="E677" s="582"/>
      <c r="F677" s="582"/>
      <c r="G677" s="582"/>
      <c r="H677" s="582"/>
      <c r="I677" s="582"/>
      <c r="J677" s="582"/>
      <c r="K677" s="582"/>
      <c r="L677" s="582"/>
      <c r="M677" s="582"/>
      <c r="N677" s="582"/>
      <c r="O677" s="582"/>
      <c r="P677" s="582"/>
      <c r="Q677" s="582"/>
      <c r="R677" s="582"/>
      <c r="S677" s="582"/>
      <c r="T677" s="582"/>
      <c r="U677" s="582"/>
      <c r="V677" s="582"/>
      <c r="W677" s="582"/>
      <c r="X677" s="582"/>
      <c r="Y677" s="582"/>
      <c r="Z677" s="582"/>
      <c r="AA677" s="582"/>
      <c r="AB677" s="582"/>
      <c r="AC677" s="582"/>
      <c r="AD677" s="582"/>
      <c r="AE677" s="582"/>
      <c r="AF677" s="582"/>
      <c r="AG677" s="582"/>
      <c r="AH677" s="582"/>
      <c r="AI677" s="582"/>
      <c r="AJ677" s="582"/>
      <c r="AK677" s="582"/>
      <c r="AL677" s="582"/>
      <c r="AM677" s="582"/>
      <c r="AN677" s="582"/>
      <c r="AO677" s="582"/>
      <c r="AP677" s="582"/>
      <c r="AQ677" s="582"/>
      <c r="AR677" s="582"/>
      <c r="AS677" s="582"/>
      <c r="AT677" s="582"/>
      <c r="AU677" s="582"/>
      <c r="AV677" s="582"/>
      <c r="AW677" s="582"/>
      <c r="AX677" s="582"/>
      <c r="AY677" s="582"/>
      <c r="AZ677" s="582"/>
      <c r="BA677" s="582"/>
      <c r="BB677" s="582"/>
      <c r="BC677" s="582"/>
      <c r="BD677" s="582"/>
      <c r="BE677" s="582"/>
      <c r="BF677" s="582"/>
      <c r="BG677" s="582"/>
      <c r="BH677" s="582"/>
      <c r="BI677" s="582"/>
      <c r="BJ677" s="582"/>
      <c r="BK677" s="582"/>
      <c r="BL677" s="582"/>
      <c r="BM677" s="582"/>
      <c r="BN677" s="582"/>
      <c r="BO677" s="582"/>
      <c r="BP677" s="582"/>
      <c r="BQ677" s="710"/>
    </row>
    <row r="678" spans="1:69">
      <c r="A678" s="582"/>
      <c r="B678" s="582"/>
      <c r="C678" s="582"/>
      <c r="D678" s="582"/>
      <c r="E678" s="582"/>
      <c r="F678" s="582"/>
      <c r="G678" s="582"/>
      <c r="H678" s="582"/>
      <c r="I678" s="582"/>
      <c r="J678" s="582"/>
      <c r="K678" s="582"/>
      <c r="L678" s="582"/>
      <c r="M678" s="582"/>
      <c r="N678" s="582"/>
      <c r="O678" s="582"/>
      <c r="P678" s="582"/>
      <c r="Q678" s="582"/>
      <c r="R678" s="582"/>
      <c r="S678" s="582"/>
      <c r="T678" s="582"/>
      <c r="U678" s="582"/>
      <c r="V678" s="582"/>
      <c r="W678" s="582"/>
      <c r="X678" s="582"/>
      <c r="Y678" s="582"/>
      <c r="Z678" s="582"/>
      <c r="AA678" s="582"/>
      <c r="AB678" s="582"/>
      <c r="AC678" s="582"/>
      <c r="AD678" s="582"/>
      <c r="AE678" s="582"/>
      <c r="AF678" s="582"/>
      <c r="AG678" s="582"/>
      <c r="AH678" s="582"/>
      <c r="AI678" s="582"/>
      <c r="AJ678" s="582"/>
      <c r="AK678" s="582"/>
      <c r="AL678" s="582"/>
      <c r="AM678" s="582"/>
      <c r="AN678" s="582"/>
      <c r="AO678" s="582"/>
      <c r="AP678" s="582"/>
      <c r="AQ678" s="582"/>
      <c r="AR678" s="582"/>
      <c r="AS678" s="582"/>
      <c r="AT678" s="582"/>
      <c r="AU678" s="582"/>
      <c r="AV678" s="582"/>
      <c r="AW678" s="582"/>
      <c r="AX678" s="582"/>
      <c r="AY678" s="582"/>
      <c r="AZ678" s="582"/>
      <c r="BA678" s="582"/>
      <c r="BB678" s="582"/>
      <c r="BC678" s="582"/>
      <c r="BD678" s="582"/>
      <c r="BE678" s="582"/>
      <c r="BF678" s="582"/>
      <c r="BG678" s="582"/>
      <c r="BH678" s="582"/>
      <c r="BI678" s="582"/>
      <c r="BJ678" s="582"/>
      <c r="BK678" s="582"/>
      <c r="BL678" s="582"/>
      <c r="BM678" s="582"/>
      <c r="BN678" s="582"/>
      <c r="BO678" s="582"/>
      <c r="BP678" s="582"/>
      <c r="BQ678" s="710"/>
    </row>
    <row r="679" spans="1:69">
      <c r="A679" s="582"/>
      <c r="B679" s="582"/>
      <c r="C679" s="582"/>
      <c r="D679" s="582"/>
      <c r="E679" s="582"/>
      <c r="F679" s="582"/>
      <c r="G679" s="582"/>
      <c r="H679" s="582"/>
      <c r="I679" s="582"/>
      <c r="J679" s="582"/>
      <c r="K679" s="582"/>
      <c r="L679" s="582"/>
      <c r="M679" s="582"/>
      <c r="N679" s="582"/>
      <c r="O679" s="582"/>
      <c r="P679" s="582"/>
      <c r="Q679" s="582"/>
      <c r="R679" s="582"/>
      <c r="S679" s="582"/>
      <c r="T679" s="582"/>
      <c r="U679" s="582"/>
      <c r="V679" s="582"/>
      <c r="W679" s="582"/>
      <c r="X679" s="582"/>
      <c r="Y679" s="582"/>
      <c r="Z679" s="582"/>
      <c r="AA679" s="582"/>
      <c r="AB679" s="582"/>
      <c r="AC679" s="582"/>
      <c r="AD679" s="582"/>
      <c r="AE679" s="582"/>
      <c r="AF679" s="582"/>
      <c r="AG679" s="582"/>
      <c r="AH679" s="582"/>
      <c r="AI679" s="582"/>
      <c r="AJ679" s="582"/>
      <c r="AK679" s="582"/>
      <c r="AL679" s="582"/>
      <c r="AM679" s="582"/>
      <c r="AN679" s="582"/>
      <c r="AO679" s="582"/>
      <c r="AP679" s="582"/>
      <c r="AQ679" s="582"/>
      <c r="AR679" s="582"/>
      <c r="AS679" s="582"/>
      <c r="AT679" s="582"/>
      <c r="AU679" s="582"/>
      <c r="AV679" s="582"/>
      <c r="AW679" s="582"/>
      <c r="AX679" s="582"/>
      <c r="AY679" s="582"/>
      <c r="AZ679" s="582"/>
      <c r="BA679" s="582"/>
      <c r="BB679" s="582"/>
      <c r="BC679" s="582"/>
      <c r="BD679" s="582"/>
      <c r="BE679" s="582"/>
      <c r="BF679" s="582"/>
      <c r="BG679" s="582"/>
      <c r="BH679" s="582"/>
      <c r="BI679" s="582"/>
      <c r="BJ679" s="582"/>
      <c r="BK679" s="582"/>
      <c r="BL679" s="582"/>
      <c r="BM679" s="582"/>
      <c r="BN679" s="582"/>
      <c r="BO679" s="582"/>
      <c r="BP679" s="582"/>
      <c r="BQ679" s="710"/>
    </row>
    <row r="680" spans="1:69">
      <c r="A680" s="582"/>
      <c r="B680" s="582"/>
      <c r="C680" s="582"/>
      <c r="D680" s="582"/>
      <c r="E680" s="582"/>
      <c r="F680" s="582"/>
      <c r="G680" s="582"/>
      <c r="H680" s="582"/>
      <c r="I680" s="582"/>
      <c r="J680" s="582"/>
      <c r="K680" s="582"/>
      <c r="L680" s="582"/>
      <c r="M680" s="582"/>
      <c r="N680" s="582"/>
      <c r="O680" s="582"/>
      <c r="P680" s="582"/>
      <c r="Q680" s="582"/>
      <c r="R680" s="582"/>
      <c r="S680" s="582"/>
      <c r="T680" s="582"/>
      <c r="U680" s="582"/>
      <c r="V680" s="582"/>
      <c r="W680" s="582"/>
      <c r="X680" s="582"/>
      <c r="Y680" s="582"/>
      <c r="Z680" s="582"/>
      <c r="AA680" s="582"/>
      <c r="AB680" s="582"/>
      <c r="AC680" s="582"/>
      <c r="AD680" s="582"/>
      <c r="AE680" s="582"/>
      <c r="AF680" s="582"/>
      <c r="AG680" s="582"/>
      <c r="AH680" s="582"/>
      <c r="AI680" s="582"/>
      <c r="AJ680" s="582"/>
      <c r="AK680" s="582"/>
      <c r="AL680" s="582"/>
      <c r="AM680" s="582"/>
      <c r="AN680" s="582"/>
      <c r="AO680" s="582"/>
      <c r="AP680" s="582"/>
      <c r="AQ680" s="582"/>
      <c r="AR680" s="582"/>
      <c r="AS680" s="582"/>
      <c r="AT680" s="582"/>
      <c r="AU680" s="582"/>
      <c r="AV680" s="582"/>
      <c r="AW680" s="582"/>
      <c r="AX680" s="582"/>
      <c r="AY680" s="582"/>
      <c r="AZ680" s="582"/>
      <c r="BA680" s="582"/>
      <c r="BB680" s="582"/>
      <c r="BC680" s="582"/>
      <c r="BD680" s="582"/>
      <c r="BE680" s="582"/>
      <c r="BF680" s="582"/>
      <c r="BG680" s="582"/>
      <c r="BH680" s="582"/>
      <c r="BI680" s="582"/>
      <c r="BJ680" s="582"/>
      <c r="BK680" s="582"/>
      <c r="BL680" s="582"/>
      <c r="BM680" s="582"/>
      <c r="BN680" s="582"/>
      <c r="BO680" s="582"/>
      <c r="BP680" s="582"/>
      <c r="BQ680" s="710"/>
    </row>
    <row r="681" spans="1:69">
      <c r="A681" s="582"/>
      <c r="B681" s="582"/>
      <c r="C681" s="582"/>
      <c r="D681" s="582"/>
      <c r="E681" s="582"/>
      <c r="F681" s="582"/>
      <c r="G681" s="582"/>
      <c r="H681" s="582"/>
      <c r="I681" s="582"/>
      <c r="J681" s="582"/>
      <c r="K681" s="582"/>
      <c r="L681" s="582"/>
      <c r="M681" s="582"/>
      <c r="N681" s="582"/>
      <c r="O681" s="582"/>
      <c r="P681" s="582"/>
      <c r="Q681" s="582"/>
      <c r="R681" s="582"/>
      <c r="S681" s="582"/>
      <c r="T681" s="582"/>
      <c r="U681" s="582"/>
      <c r="V681" s="582"/>
      <c r="W681" s="582"/>
      <c r="X681" s="582"/>
      <c r="Y681" s="582"/>
      <c r="Z681" s="582"/>
      <c r="AA681" s="582"/>
      <c r="AB681" s="582"/>
      <c r="AC681" s="582"/>
      <c r="AD681" s="582"/>
      <c r="AE681" s="582"/>
      <c r="AF681" s="582"/>
      <c r="AG681" s="582"/>
      <c r="AH681" s="582"/>
      <c r="AI681" s="582"/>
      <c r="AJ681" s="582"/>
      <c r="AK681" s="582"/>
      <c r="AL681" s="582"/>
      <c r="AM681" s="582"/>
      <c r="AN681" s="582"/>
      <c r="AO681" s="582"/>
      <c r="AP681" s="582"/>
      <c r="AQ681" s="582"/>
      <c r="AR681" s="582"/>
      <c r="AS681" s="582"/>
      <c r="AT681" s="582"/>
      <c r="AU681" s="582"/>
      <c r="AV681" s="582"/>
      <c r="AW681" s="582"/>
      <c r="AX681" s="582"/>
      <c r="AY681" s="582"/>
      <c r="AZ681" s="582"/>
      <c r="BA681" s="582"/>
      <c r="BB681" s="582"/>
      <c r="BC681" s="582"/>
      <c r="BD681" s="582"/>
      <c r="BE681" s="582"/>
      <c r="BF681" s="582"/>
      <c r="BG681" s="582"/>
      <c r="BH681" s="582"/>
      <c r="BI681" s="582"/>
      <c r="BJ681" s="582"/>
      <c r="BK681" s="582"/>
      <c r="BL681" s="582"/>
      <c r="BM681" s="582"/>
      <c r="BN681" s="582"/>
      <c r="BO681" s="582"/>
      <c r="BP681" s="582"/>
      <c r="BQ681" s="710"/>
    </row>
    <row r="682" spans="1:69">
      <c r="A682" s="582"/>
      <c r="B682" s="582"/>
      <c r="C682" s="582"/>
      <c r="D682" s="582"/>
      <c r="E682" s="582"/>
      <c r="F682" s="582"/>
      <c r="G682" s="582"/>
      <c r="H682" s="582"/>
      <c r="I682" s="582"/>
      <c r="J682" s="582"/>
      <c r="K682" s="582"/>
      <c r="L682" s="582"/>
      <c r="M682" s="582"/>
      <c r="N682" s="582"/>
      <c r="O682" s="582"/>
      <c r="P682" s="582"/>
      <c r="Q682" s="582"/>
      <c r="R682" s="582"/>
      <c r="S682" s="582"/>
      <c r="T682" s="582"/>
      <c r="U682" s="582"/>
      <c r="V682" s="582"/>
      <c r="W682" s="582"/>
      <c r="X682" s="582"/>
      <c r="Y682" s="582"/>
      <c r="Z682" s="582"/>
      <c r="AA682" s="582"/>
      <c r="AB682" s="582"/>
      <c r="AC682" s="582"/>
      <c r="AD682" s="582"/>
      <c r="AE682" s="582"/>
      <c r="AF682" s="582"/>
      <c r="AG682" s="582"/>
      <c r="AH682" s="582"/>
      <c r="AI682" s="582"/>
      <c r="AJ682" s="582"/>
      <c r="AK682" s="582"/>
      <c r="AL682" s="582"/>
      <c r="AM682" s="582"/>
      <c r="AN682" s="582"/>
      <c r="AO682" s="582"/>
      <c r="AP682" s="582"/>
      <c r="AQ682" s="582"/>
      <c r="AR682" s="582"/>
      <c r="AS682" s="582"/>
      <c r="AT682" s="582"/>
      <c r="AU682" s="582"/>
      <c r="AV682" s="582"/>
      <c r="AW682" s="582"/>
      <c r="AX682" s="582"/>
      <c r="AY682" s="582"/>
      <c r="AZ682" s="582"/>
      <c r="BA682" s="582"/>
      <c r="BB682" s="582"/>
      <c r="BC682" s="582"/>
      <c r="BD682" s="582"/>
      <c r="BE682" s="582"/>
      <c r="BF682" s="582"/>
      <c r="BG682" s="582"/>
      <c r="BH682" s="582"/>
      <c r="BI682" s="582"/>
      <c r="BJ682" s="582"/>
      <c r="BK682" s="582"/>
      <c r="BL682" s="582"/>
      <c r="BM682" s="582"/>
      <c r="BN682" s="582"/>
      <c r="BO682" s="582"/>
      <c r="BP682" s="582"/>
      <c r="BQ682" s="710"/>
    </row>
    <row r="683" spans="1:69">
      <c r="A683" s="582"/>
      <c r="B683" s="582"/>
      <c r="C683" s="582"/>
      <c r="D683" s="582"/>
      <c r="E683" s="582"/>
      <c r="F683" s="582"/>
      <c r="G683" s="582"/>
      <c r="H683" s="582"/>
      <c r="I683" s="582"/>
      <c r="J683" s="582"/>
      <c r="K683" s="582"/>
      <c r="L683" s="582"/>
      <c r="M683" s="582"/>
      <c r="N683" s="582"/>
      <c r="O683" s="582"/>
      <c r="P683" s="582"/>
      <c r="Q683" s="582"/>
      <c r="R683" s="582"/>
      <c r="S683" s="582"/>
      <c r="T683" s="582"/>
      <c r="U683" s="582"/>
      <c r="V683" s="582"/>
      <c r="W683" s="582"/>
      <c r="X683" s="582"/>
      <c r="Y683" s="582"/>
      <c r="Z683" s="582"/>
      <c r="AA683" s="582"/>
      <c r="AB683" s="582"/>
      <c r="AC683" s="582"/>
      <c r="AD683" s="582"/>
      <c r="AE683" s="582"/>
      <c r="AF683" s="582"/>
      <c r="AG683" s="582"/>
      <c r="AH683" s="582"/>
      <c r="AI683" s="582"/>
      <c r="AJ683" s="582"/>
      <c r="AK683" s="582"/>
      <c r="AL683" s="582"/>
      <c r="AM683" s="582"/>
      <c r="AN683" s="582"/>
      <c r="AO683" s="582"/>
      <c r="AP683" s="582"/>
      <c r="AQ683" s="582"/>
      <c r="AR683" s="582"/>
      <c r="AS683" s="582"/>
      <c r="AT683" s="582"/>
      <c r="AU683" s="582"/>
      <c r="AV683" s="582"/>
      <c r="AW683" s="582"/>
      <c r="AX683" s="582"/>
      <c r="AY683" s="582"/>
      <c r="AZ683" s="582"/>
      <c r="BA683" s="582"/>
      <c r="BB683" s="582"/>
      <c r="BC683" s="582"/>
      <c r="BD683" s="582"/>
      <c r="BE683" s="582"/>
      <c r="BF683" s="582"/>
      <c r="BG683" s="582"/>
      <c r="BH683" s="582"/>
      <c r="BI683" s="582"/>
      <c r="BJ683" s="582"/>
      <c r="BK683" s="582"/>
      <c r="BL683" s="582"/>
      <c r="BM683" s="582"/>
      <c r="BN683" s="582"/>
      <c r="BO683" s="582"/>
      <c r="BP683" s="582"/>
      <c r="BQ683" s="710"/>
    </row>
    <row r="684" spans="1:69">
      <c r="A684" s="582"/>
      <c r="B684" s="582"/>
      <c r="C684" s="582"/>
      <c r="D684" s="582"/>
      <c r="E684" s="582"/>
      <c r="F684" s="582"/>
      <c r="G684" s="582"/>
      <c r="H684" s="582"/>
      <c r="I684" s="582"/>
      <c r="J684" s="582"/>
      <c r="K684" s="582"/>
      <c r="L684" s="582"/>
      <c r="M684" s="582"/>
      <c r="N684" s="582"/>
      <c r="O684" s="582"/>
      <c r="P684" s="582"/>
      <c r="Q684" s="582"/>
      <c r="R684" s="582"/>
      <c r="S684" s="582"/>
      <c r="T684" s="582"/>
      <c r="U684" s="582"/>
      <c r="V684" s="582"/>
      <c r="W684" s="582"/>
      <c r="X684" s="582"/>
      <c r="Y684" s="582"/>
      <c r="Z684" s="582"/>
      <c r="AA684" s="582"/>
      <c r="AB684" s="582"/>
      <c r="AC684" s="582"/>
      <c r="AD684" s="582"/>
      <c r="AE684" s="582"/>
      <c r="AF684" s="582"/>
      <c r="AG684" s="582"/>
      <c r="AH684" s="582"/>
      <c r="AI684" s="582"/>
      <c r="AJ684" s="582"/>
      <c r="AK684" s="582"/>
      <c r="AL684" s="582"/>
      <c r="AM684" s="582"/>
      <c r="AN684" s="582"/>
      <c r="AO684" s="582"/>
      <c r="AP684" s="582"/>
      <c r="AQ684" s="582"/>
      <c r="AR684" s="582"/>
      <c r="AS684" s="582"/>
      <c r="AT684" s="582"/>
      <c r="AU684" s="582"/>
      <c r="AV684" s="582"/>
      <c r="AW684" s="582"/>
      <c r="AX684" s="582"/>
      <c r="AY684" s="582"/>
      <c r="AZ684" s="582"/>
      <c r="BA684" s="582"/>
      <c r="BB684" s="582"/>
      <c r="BC684" s="582"/>
      <c r="BD684" s="582"/>
      <c r="BE684" s="582"/>
      <c r="BF684" s="582"/>
      <c r="BG684" s="582"/>
      <c r="BH684" s="582"/>
      <c r="BI684" s="582"/>
      <c r="BJ684" s="582"/>
      <c r="BK684" s="582"/>
      <c r="BL684" s="582"/>
      <c r="BM684" s="582"/>
      <c r="BN684" s="582"/>
      <c r="BO684" s="582"/>
      <c r="BP684" s="582"/>
      <c r="BQ684" s="710"/>
    </row>
    <row r="685" spans="1:69">
      <c r="A685" s="582"/>
      <c r="B685" s="582"/>
      <c r="C685" s="582"/>
      <c r="D685" s="582"/>
      <c r="E685" s="582"/>
      <c r="F685" s="582"/>
      <c r="G685" s="582"/>
      <c r="H685" s="582"/>
      <c r="I685" s="582"/>
      <c r="J685" s="582"/>
      <c r="K685" s="582"/>
      <c r="L685" s="582"/>
      <c r="M685" s="582"/>
      <c r="N685" s="582"/>
      <c r="O685" s="582"/>
      <c r="P685" s="582"/>
      <c r="Q685" s="582"/>
      <c r="R685" s="582"/>
      <c r="S685" s="582"/>
      <c r="T685" s="582"/>
      <c r="U685" s="582"/>
      <c r="V685" s="582"/>
      <c r="W685" s="582"/>
      <c r="X685" s="582"/>
      <c r="Y685" s="582"/>
      <c r="Z685" s="582"/>
      <c r="AA685" s="582"/>
      <c r="AB685" s="582"/>
      <c r="AC685" s="582"/>
      <c r="AD685" s="582"/>
      <c r="AE685" s="582"/>
      <c r="AF685" s="582"/>
      <c r="AG685" s="582"/>
      <c r="AH685" s="582"/>
      <c r="AI685" s="582"/>
      <c r="AJ685" s="582"/>
      <c r="AK685" s="582"/>
      <c r="AL685" s="582"/>
      <c r="AM685" s="582"/>
      <c r="AN685" s="582"/>
      <c r="AO685" s="582"/>
      <c r="AP685" s="582"/>
      <c r="AQ685" s="582"/>
      <c r="AR685" s="582"/>
      <c r="AS685" s="582"/>
      <c r="AT685" s="582"/>
      <c r="AU685" s="582"/>
      <c r="AV685" s="582"/>
      <c r="AW685" s="582"/>
      <c r="AX685" s="582"/>
      <c r="AY685" s="582"/>
      <c r="AZ685" s="582"/>
      <c r="BA685" s="582"/>
      <c r="BB685" s="582"/>
      <c r="BC685" s="582"/>
      <c r="BD685" s="582"/>
      <c r="BE685" s="582"/>
      <c r="BF685" s="582"/>
      <c r="BG685" s="582"/>
      <c r="BH685" s="582"/>
      <c r="BI685" s="582"/>
      <c r="BJ685" s="582"/>
      <c r="BK685" s="582"/>
      <c r="BL685" s="582"/>
      <c r="BM685" s="582"/>
      <c r="BN685" s="582"/>
      <c r="BO685" s="582"/>
      <c r="BP685" s="582"/>
      <c r="BQ685" s="710"/>
    </row>
    <row r="686" spans="1:69">
      <c r="A686" s="582"/>
      <c r="B686" s="582"/>
      <c r="C686" s="582"/>
      <c r="D686" s="582"/>
      <c r="E686" s="582"/>
      <c r="F686" s="582"/>
      <c r="G686" s="582"/>
      <c r="H686" s="582"/>
      <c r="I686" s="582"/>
      <c r="J686" s="582"/>
      <c r="K686" s="582"/>
      <c r="L686" s="582"/>
      <c r="M686" s="582"/>
      <c r="N686" s="582"/>
      <c r="O686" s="582"/>
      <c r="P686" s="582"/>
      <c r="Q686" s="582"/>
      <c r="R686" s="582"/>
      <c r="S686" s="582"/>
      <c r="T686" s="582"/>
      <c r="U686" s="582"/>
      <c r="V686" s="582"/>
      <c r="W686" s="582"/>
      <c r="X686" s="582"/>
      <c r="Y686" s="582"/>
      <c r="Z686" s="582"/>
      <c r="AA686" s="582"/>
      <c r="AB686" s="582"/>
      <c r="AC686" s="582"/>
      <c r="AD686" s="582"/>
      <c r="AE686" s="582"/>
      <c r="AF686" s="582"/>
      <c r="AG686" s="582"/>
      <c r="AH686" s="582"/>
      <c r="AI686" s="582"/>
      <c r="AJ686" s="582"/>
      <c r="AK686" s="582"/>
      <c r="AL686" s="582"/>
      <c r="AM686" s="582"/>
      <c r="AN686" s="582"/>
      <c r="AO686" s="582"/>
      <c r="AP686" s="582"/>
      <c r="AQ686" s="582"/>
      <c r="AR686" s="582"/>
      <c r="AS686" s="582"/>
      <c r="AT686" s="582"/>
      <c r="AU686" s="582"/>
      <c r="AV686" s="582"/>
      <c r="AW686" s="582"/>
      <c r="AX686" s="582"/>
      <c r="AY686" s="582"/>
      <c r="AZ686" s="582"/>
      <c r="BA686" s="582"/>
      <c r="BB686" s="582"/>
      <c r="BC686" s="582"/>
      <c r="BD686" s="582"/>
      <c r="BE686" s="582"/>
      <c r="BF686" s="582"/>
      <c r="BG686" s="582"/>
      <c r="BH686" s="582"/>
      <c r="BI686" s="582"/>
      <c r="BJ686" s="582"/>
      <c r="BK686" s="582"/>
      <c r="BL686" s="582"/>
      <c r="BM686" s="582"/>
      <c r="BN686" s="582"/>
      <c r="BO686" s="582"/>
      <c r="BP686" s="582"/>
      <c r="BQ686" s="710"/>
    </row>
    <row r="687" spans="1:69">
      <c r="A687" s="582"/>
      <c r="B687" s="582"/>
      <c r="C687" s="582"/>
      <c r="D687" s="582"/>
      <c r="E687" s="582"/>
      <c r="F687" s="582"/>
      <c r="G687" s="582"/>
      <c r="H687" s="582"/>
      <c r="I687" s="582"/>
      <c r="J687" s="582"/>
      <c r="K687" s="582"/>
      <c r="L687" s="582"/>
      <c r="M687" s="582"/>
      <c r="N687" s="582"/>
      <c r="O687" s="582"/>
      <c r="P687" s="582"/>
      <c r="Q687" s="582"/>
      <c r="R687" s="582"/>
      <c r="S687" s="582"/>
      <c r="T687" s="582"/>
      <c r="U687" s="582"/>
      <c r="V687" s="582"/>
      <c r="W687" s="582"/>
      <c r="X687" s="582"/>
      <c r="Y687" s="582"/>
      <c r="Z687" s="582"/>
      <c r="AA687" s="582"/>
      <c r="AB687" s="582"/>
      <c r="AC687" s="582"/>
      <c r="AD687" s="582"/>
      <c r="AE687" s="582"/>
      <c r="AF687" s="582"/>
      <c r="AG687" s="582"/>
      <c r="AH687" s="582"/>
      <c r="AI687" s="582"/>
      <c r="AJ687" s="582"/>
      <c r="AK687" s="582"/>
      <c r="AL687" s="582"/>
      <c r="AM687" s="582"/>
      <c r="AN687" s="582"/>
      <c r="AO687" s="582"/>
      <c r="AP687" s="582"/>
      <c r="AQ687" s="582"/>
      <c r="AR687" s="582"/>
      <c r="AS687" s="582"/>
      <c r="AT687" s="582"/>
      <c r="AU687" s="582"/>
      <c r="AV687" s="582"/>
      <c r="AW687" s="582"/>
      <c r="AX687" s="582"/>
      <c r="AY687" s="582"/>
      <c r="AZ687" s="582"/>
      <c r="BA687" s="582"/>
      <c r="BB687" s="582"/>
      <c r="BC687" s="582"/>
      <c r="BD687" s="582"/>
      <c r="BE687" s="582"/>
      <c r="BF687" s="582"/>
      <c r="BG687" s="582"/>
      <c r="BH687" s="582"/>
      <c r="BI687" s="582"/>
      <c r="BJ687" s="582"/>
      <c r="BK687" s="582"/>
      <c r="BL687" s="582"/>
      <c r="BM687" s="582"/>
      <c r="BN687" s="582"/>
      <c r="BO687" s="582"/>
      <c r="BP687" s="582"/>
      <c r="BQ687" s="710"/>
    </row>
    <row r="688" spans="1:69">
      <c r="A688" s="582"/>
      <c r="B688" s="582"/>
      <c r="C688" s="582"/>
      <c r="D688" s="582"/>
      <c r="E688" s="582"/>
      <c r="F688" s="582"/>
      <c r="G688" s="582"/>
      <c r="H688" s="582"/>
      <c r="I688" s="582"/>
      <c r="J688" s="582"/>
      <c r="K688" s="582"/>
      <c r="L688" s="582"/>
      <c r="M688" s="582"/>
      <c r="N688" s="582"/>
      <c r="O688" s="582"/>
      <c r="P688" s="582"/>
      <c r="Q688" s="582"/>
      <c r="R688" s="582"/>
      <c r="S688" s="582"/>
      <c r="T688" s="582"/>
      <c r="U688" s="582"/>
      <c r="V688" s="582"/>
      <c r="W688" s="582"/>
      <c r="X688" s="582"/>
      <c r="Y688" s="582"/>
      <c r="Z688" s="582"/>
      <c r="AA688" s="582"/>
      <c r="AB688" s="582"/>
      <c r="AC688" s="582"/>
      <c r="AD688" s="582"/>
      <c r="AE688" s="582"/>
      <c r="AF688" s="582"/>
      <c r="AG688" s="582"/>
      <c r="AH688" s="582"/>
      <c r="AI688" s="582"/>
      <c r="AJ688" s="582"/>
      <c r="AK688" s="582"/>
      <c r="AL688" s="582"/>
      <c r="AM688" s="582"/>
      <c r="AN688" s="582"/>
      <c r="AO688" s="582"/>
      <c r="AP688" s="582"/>
      <c r="AQ688" s="582"/>
      <c r="AR688" s="582"/>
      <c r="AS688" s="582"/>
      <c r="AT688" s="582"/>
      <c r="AU688" s="582"/>
      <c r="AV688" s="582"/>
      <c r="AW688" s="582"/>
      <c r="AX688" s="582"/>
      <c r="AY688" s="582"/>
      <c r="AZ688" s="582"/>
      <c r="BA688" s="582"/>
      <c r="BB688" s="582"/>
      <c r="BC688" s="582"/>
      <c r="BD688" s="582"/>
      <c r="BE688" s="582"/>
      <c r="BF688" s="582"/>
      <c r="BG688" s="582"/>
      <c r="BH688" s="582"/>
      <c r="BI688" s="582"/>
      <c r="BJ688" s="582"/>
      <c r="BK688" s="582"/>
      <c r="BL688" s="582"/>
      <c r="BM688" s="582"/>
      <c r="BN688" s="582"/>
      <c r="BO688" s="582"/>
      <c r="BP688" s="582"/>
      <c r="BQ688" s="710"/>
    </row>
    <row r="689" spans="1:69">
      <c r="A689" s="582"/>
      <c r="B689" s="582"/>
      <c r="C689" s="582"/>
      <c r="D689" s="582"/>
      <c r="E689" s="582"/>
      <c r="F689" s="582"/>
      <c r="G689" s="582"/>
      <c r="H689" s="582"/>
      <c r="I689" s="582"/>
      <c r="J689" s="582"/>
      <c r="K689" s="582"/>
      <c r="L689" s="582"/>
      <c r="M689" s="582"/>
      <c r="N689" s="582"/>
      <c r="O689" s="582"/>
      <c r="P689" s="582"/>
      <c r="Q689" s="582"/>
      <c r="R689" s="582"/>
      <c r="S689" s="582"/>
      <c r="T689" s="582"/>
      <c r="U689" s="582"/>
      <c r="V689" s="582"/>
      <c r="W689" s="582"/>
      <c r="X689" s="582"/>
      <c r="Y689" s="582"/>
      <c r="Z689" s="582"/>
      <c r="AA689" s="582"/>
      <c r="AB689" s="582"/>
      <c r="AC689" s="582"/>
      <c r="AD689" s="582"/>
      <c r="AE689" s="582"/>
      <c r="AF689" s="582"/>
      <c r="AG689" s="582"/>
      <c r="AH689" s="582"/>
      <c r="AI689" s="582"/>
      <c r="AJ689" s="582"/>
      <c r="AK689" s="582"/>
      <c r="AL689" s="582"/>
      <c r="AM689" s="582"/>
      <c r="AN689" s="582"/>
      <c r="AO689" s="582"/>
      <c r="AP689" s="582"/>
      <c r="AQ689" s="582"/>
      <c r="AR689" s="582"/>
      <c r="AS689" s="582"/>
      <c r="AT689" s="582"/>
      <c r="AU689" s="582"/>
      <c r="AV689" s="582"/>
      <c r="AW689" s="582"/>
      <c r="AX689" s="582"/>
      <c r="AY689" s="582"/>
      <c r="AZ689" s="582"/>
      <c r="BA689" s="582"/>
      <c r="BB689" s="582"/>
      <c r="BC689" s="582"/>
      <c r="BD689" s="582"/>
      <c r="BE689" s="582"/>
      <c r="BF689" s="582"/>
      <c r="BG689" s="582"/>
      <c r="BH689" s="582"/>
      <c r="BI689" s="582"/>
      <c r="BJ689" s="582"/>
      <c r="BK689" s="582"/>
      <c r="BL689" s="582"/>
      <c r="BM689" s="582"/>
      <c r="BN689" s="582"/>
      <c r="BO689" s="582"/>
      <c r="BP689" s="582"/>
      <c r="BQ689" s="710"/>
    </row>
    <row r="690" spans="1:69">
      <c r="A690" s="582"/>
      <c r="B690" s="582"/>
      <c r="C690" s="582"/>
      <c r="D690" s="582"/>
      <c r="E690" s="582"/>
      <c r="F690" s="582"/>
      <c r="G690" s="582"/>
      <c r="H690" s="582"/>
      <c r="I690" s="582"/>
      <c r="J690" s="582"/>
      <c r="K690" s="582"/>
      <c r="L690" s="582"/>
      <c r="M690" s="582"/>
      <c r="N690" s="582"/>
      <c r="O690" s="582"/>
      <c r="P690" s="582"/>
      <c r="Q690" s="582"/>
      <c r="R690" s="582"/>
      <c r="S690" s="582"/>
      <c r="T690" s="582"/>
      <c r="U690" s="582"/>
      <c r="V690" s="582"/>
      <c r="W690" s="582"/>
      <c r="X690" s="582"/>
      <c r="Y690" s="582"/>
      <c r="Z690" s="582"/>
      <c r="AA690" s="582"/>
      <c r="AB690" s="582"/>
      <c r="AC690" s="582"/>
      <c r="AD690" s="582"/>
      <c r="AE690" s="582"/>
      <c r="AF690" s="582"/>
      <c r="AG690" s="582"/>
      <c r="AH690" s="582"/>
      <c r="AI690" s="582"/>
      <c r="AJ690" s="582"/>
      <c r="AK690" s="582"/>
      <c r="AL690" s="582"/>
      <c r="AM690" s="582"/>
      <c r="AN690" s="582"/>
      <c r="AO690" s="582"/>
      <c r="AP690" s="582"/>
      <c r="AQ690" s="582"/>
      <c r="AR690" s="582"/>
      <c r="AS690" s="582"/>
      <c r="AT690" s="582"/>
      <c r="AU690" s="582"/>
      <c r="AV690" s="582"/>
      <c r="AW690" s="582"/>
      <c r="AX690" s="582"/>
      <c r="AY690" s="582"/>
      <c r="AZ690" s="582"/>
      <c r="BA690" s="582"/>
      <c r="BB690" s="582"/>
      <c r="BC690" s="582"/>
      <c r="BD690" s="582"/>
      <c r="BE690" s="582"/>
      <c r="BF690" s="582"/>
      <c r="BG690" s="582"/>
      <c r="BH690" s="582"/>
      <c r="BI690" s="582"/>
      <c r="BJ690" s="582"/>
      <c r="BK690" s="582"/>
      <c r="BL690" s="582"/>
      <c r="BM690" s="582"/>
      <c r="BN690" s="582"/>
      <c r="BO690" s="582"/>
      <c r="BP690" s="582"/>
      <c r="BQ690" s="710"/>
    </row>
    <row r="691" spans="1:69">
      <c r="A691" s="582"/>
      <c r="B691" s="582"/>
      <c r="C691" s="582"/>
      <c r="D691" s="582"/>
      <c r="E691" s="582"/>
      <c r="F691" s="582"/>
      <c r="G691" s="582"/>
      <c r="H691" s="582"/>
      <c r="I691" s="582"/>
      <c r="J691" s="582"/>
      <c r="K691" s="582"/>
      <c r="L691" s="582"/>
      <c r="M691" s="582"/>
      <c r="N691" s="582"/>
      <c r="O691" s="582"/>
      <c r="P691" s="582"/>
      <c r="Q691" s="582"/>
      <c r="R691" s="582"/>
      <c r="S691" s="582"/>
      <c r="T691" s="582"/>
      <c r="U691" s="582"/>
      <c r="V691" s="582"/>
      <c r="W691" s="582"/>
      <c r="X691" s="582"/>
      <c r="Y691" s="582"/>
      <c r="Z691" s="582"/>
      <c r="AA691" s="582"/>
      <c r="AB691" s="582"/>
      <c r="AC691" s="582"/>
      <c r="AD691" s="582"/>
      <c r="AE691" s="582"/>
      <c r="AF691" s="582"/>
      <c r="AG691" s="582"/>
      <c r="AH691" s="582"/>
      <c r="AI691" s="582"/>
      <c r="AJ691" s="582"/>
      <c r="AK691" s="582"/>
      <c r="AL691" s="582"/>
      <c r="AM691" s="582"/>
      <c r="AN691" s="582"/>
      <c r="AO691" s="582"/>
      <c r="AP691" s="582"/>
      <c r="AQ691" s="582"/>
      <c r="AR691" s="582"/>
      <c r="AS691" s="582"/>
      <c r="AT691" s="582"/>
      <c r="AU691" s="582"/>
      <c r="AV691" s="582"/>
      <c r="AW691" s="582"/>
      <c r="AX691" s="582"/>
      <c r="AY691" s="582"/>
      <c r="AZ691" s="582"/>
      <c r="BA691" s="582"/>
      <c r="BB691" s="582"/>
      <c r="BC691" s="582"/>
      <c r="BD691" s="582"/>
      <c r="BE691" s="582"/>
      <c r="BF691" s="582"/>
      <c r="BG691" s="582"/>
      <c r="BH691" s="582"/>
      <c r="BI691" s="582"/>
      <c r="BJ691" s="582"/>
      <c r="BK691" s="582"/>
      <c r="BL691" s="582"/>
      <c r="BM691" s="582"/>
      <c r="BN691" s="582"/>
      <c r="BO691" s="582"/>
      <c r="BP691" s="582"/>
      <c r="BQ691" s="710"/>
    </row>
    <row r="692" spans="1:69">
      <c r="A692" s="582"/>
      <c r="B692" s="582"/>
      <c r="C692" s="582"/>
      <c r="D692" s="582"/>
      <c r="E692" s="582"/>
      <c r="F692" s="582"/>
      <c r="G692" s="582"/>
      <c r="H692" s="582"/>
      <c r="I692" s="582"/>
      <c r="J692" s="582"/>
      <c r="K692" s="582"/>
      <c r="L692" s="582"/>
      <c r="M692" s="582"/>
      <c r="N692" s="582"/>
      <c r="O692" s="582"/>
      <c r="P692" s="582"/>
      <c r="Q692" s="582"/>
      <c r="R692" s="582"/>
      <c r="S692" s="582"/>
      <c r="T692" s="582"/>
      <c r="U692" s="582"/>
      <c r="V692" s="582"/>
      <c r="W692" s="582"/>
      <c r="X692" s="582"/>
      <c r="Y692" s="582"/>
      <c r="Z692" s="582"/>
      <c r="AA692" s="582"/>
      <c r="AB692" s="582"/>
      <c r="AC692" s="582"/>
      <c r="AD692" s="582"/>
      <c r="AE692" s="582"/>
      <c r="AF692" s="582"/>
      <c r="AG692" s="582"/>
      <c r="AH692" s="582"/>
      <c r="AI692" s="582"/>
      <c r="AJ692" s="582"/>
      <c r="AK692" s="582"/>
      <c r="AL692" s="582"/>
      <c r="AM692" s="582"/>
      <c r="AN692" s="582"/>
      <c r="AO692" s="582"/>
      <c r="AP692" s="582"/>
      <c r="AQ692" s="582"/>
      <c r="AR692" s="582"/>
      <c r="AS692" s="582"/>
      <c r="AT692" s="582"/>
      <c r="AU692" s="582"/>
      <c r="AV692" s="582"/>
      <c r="AW692" s="582"/>
      <c r="AX692" s="582"/>
      <c r="AY692" s="582"/>
      <c r="AZ692" s="582"/>
      <c r="BA692" s="582"/>
      <c r="BB692" s="582"/>
      <c r="BC692" s="582"/>
      <c r="BD692" s="582"/>
      <c r="BE692" s="582"/>
      <c r="BF692" s="582"/>
      <c r="BG692" s="582"/>
      <c r="BH692" s="582"/>
      <c r="BI692" s="582"/>
      <c r="BJ692" s="582"/>
      <c r="BK692" s="582"/>
      <c r="BL692" s="582"/>
      <c r="BM692" s="582"/>
      <c r="BN692" s="582"/>
      <c r="BO692" s="582"/>
      <c r="BP692" s="582"/>
      <c r="BQ692" s="710"/>
    </row>
    <row r="693" spans="1:69">
      <c r="A693" s="582"/>
      <c r="B693" s="582"/>
      <c r="C693" s="582"/>
      <c r="D693" s="582"/>
      <c r="E693" s="582"/>
      <c r="F693" s="582"/>
      <c r="G693" s="582"/>
      <c r="H693" s="582"/>
      <c r="I693" s="582"/>
      <c r="J693" s="582"/>
      <c r="K693" s="582"/>
      <c r="L693" s="582"/>
      <c r="M693" s="582"/>
      <c r="N693" s="582"/>
      <c r="O693" s="582"/>
      <c r="P693" s="582"/>
      <c r="Q693" s="582"/>
      <c r="R693" s="582"/>
      <c r="S693" s="582"/>
      <c r="T693" s="582"/>
      <c r="U693" s="582"/>
      <c r="V693" s="582"/>
      <c r="W693" s="582"/>
      <c r="X693" s="582"/>
      <c r="Y693" s="582"/>
      <c r="Z693" s="582"/>
      <c r="AA693" s="582"/>
      <c r="AB693" s="582"/>
      <c r="AC693" s="582"/>
      <c r="AD693" s="582"/>
      <c r="AE693" s="582"/>
      <c r="AF693" s="582"/>
      <c r="AG693" s="582"/>
      <c r="AH693" s="582"/>
      <c r="AI693" s="582"/>
      <c r="AJ693" s="582"/>
      <c r="AK693" s="582"/>
      <c r="AL693" s="582"/>
      <c r="AM693" s="582"/>
      <c r="AN693" s="582"/>
      <c r="AO693" s="582"/>
      <c r="AP693" s="582"/>
      <c r="AQ693" s="582"/>
      <c r="AR693" s="582"/>
      <c r="AS693" s="582"/>
      <c r="AT693" s="582"/>
      <c r="AU693" s="582"/>
      <c r="AV693" s="582"/>
      <c r="AW693" s="582"/>
      <c r="AX693" s="582"/>
      <c r="AY693" s="582"/>
      <c r="AZ693" s="582"/>
      <c r="BA693" s="582"/>
      <c r="BB693" s="582"/>
      <c r="BC693" s="582"/>
      <c r="BD693" s="582"/>
      <c r="BE693" s="582"/>
      <c r="BF693" s="582"/>
      <c r="BG693" s="582"/>
      <c r="BH693" s="582"/>
      <c r="BI693" s="582"/>
      <c r="BJ693" s="582"/>
      <c r="BK693" s="582"/>
      <c r="BL693" s="582"/>
      <c r="BM693" s="582"/>
      <c r="BN693" s="582"/>
      <c r="BO693" s="582"/>
      <c r="BP693" s="582"/>
      <c r="BQ693" s="710"/>
    </row>
    <row r="694" spans="1:69">
      <c r="A694" s="582"/>
      <c r="B694" s="582"/>
      <c r="C694" s="582"/>
      <c r="D694" s="582"/>
      <c r="E694" s="582"/>
      <c r="F694" s="582"/>
      <c r="G694" s="582"/>
      <c r="H694" s="582"/>
      <c r="I694" s="582"/>
      <c r="J694" s="582"/>
      <c r="K694" s="582"/>
      <c r="L694" s="582"/>
      <c r="M694" s="582"/>
      <c r="N694" s="582"/>
      <c r="O694" s="582"/>
      <c r="P694" s="582"/>
      <c r="Q694" s="582"/>
      <c r="R694" s="582"/>
      <c r="S694" s="582"/>
      <c r="T694" s="582"/>
      <c r="U694" s="582"/>
      <c r="V694" s="582"/>
      <c r="W694" s="582"/>
      <c r="X694" s="582"/>
      <c r="Y694" s="582"/>
      <c r="Z694" s="582"/>
      <c r="AA694" s="582"/>
      <c r="AB694" s="582"/>
      <c r="AC694" s="582"/>
      <c r="AD694" s="582"/>
      <c r="AE694" s="582"/>
      <c r="AF694" s="582"/>
      <c r="AG694" s="582"/>
      <c r="AH694" s="582"/>
      <c r="AI694" s="582"/>
      <c r="AJ694" s="582"/>
      <c r="AK694" s="582"/>
      <c r="AL694" s="582"/>
      <c r="AM694" s="582"/>
      <c r="AN694" s="582"/>
      <c r="AO694" s="582"/>
      <c r="AP694" s="582"/>
      <c r="AQ694" s="582"/>
      <c r="AR694" s="582"/>
      <c r="AS694" s="582"/>
      <c r="AT694" s="582"/>
      <c r="AU694" s="582"/>
      <c r="AV694" s="582"/>
      <c r="AW694" s="582"/>
      <c r="AX694" s="582"/>
      <c r="AY694" s="582"/>
      <c r="AZ694" s="582"/>
      <c r="BA694" s="582"/>
      <c r="BB694" s="582"/>
      <c r="BC694" s="582"/>
      <c r="BD694" s="582"/>
      <c r="BE694" s="582"/>
      <c r="BF694" s="582"/>
      <c r="BG694" s="582"/>
      <c r="BH694" s="582"/>
      <c r="BI694" s="582"/>
      <c r="BJ694" s="582"/>
      <c r="BK694" s="582"/>
      <c r="BL694" s="582"/>
      <c r="BM694" s="582"/>
      <c r="BN694" s="582"/>
      <c r="BO694" s="582"/>
      <c r="BP694" s="582"/>
      <c r="BQ694" s="710"/>
    </row>
    <row r="695" spans="1:69">
      <c r="A695" s="582"/>
      <c r="B695" s="582"/>
      <c r="C695" s="582"/>
      <c r="D695" s="582"/>
      <c r="E695" s="582"/>
      <c r="F695" s="582"/>
      <c r="G695" s="582"/>
      <c r="H695" s="582"/>
      <c r="I695" s="582"/>
      <c r="J695" s="582"/>
      <c r="K695" s="582"/>
      <c r="L695" s="582"/>
      <c r="M695" s="582"/>
      <c r="N695" s="582"/>
      <c r="O695" s="582"/>
      <c r="P695" s="582"/>
      <c r="Q695" s="582"/>
      <c r="R695" s="582"/>
      <c r="S695" s="582"/>
      <c r="T695" s="582"/>
      <c r="U695" s="582"/>
      <c r="V695" s="582"/>
      <c r="W695" s="582"/>
      <c r="X695" s="582"/>
      <c r="Y695" s="582"/>
      <c r="Z695" s="582"/>
      <c r="AA695" s="582"/>
      <c r="AB695" s="582"/>
      <c r="AC695" s="582"/>
      <c r="AD695" s="582"/>
      <c r="AE695" s="582"/>
      <c r="AF695" s="582"/>
      <c r="AG695" s="582"/>
      <c r="AH695" s="582"/>
      <c r="AI695" s="582"/>
      <c r="AJ695" s="582"/>
      <c r="AK695" s="582"/>
      <c r="AL695" s="582"/>
      <c r="AM695" s="582"/>
      <c r="AN695" s="582"/>
      <c r="AO695" s="582"/>
      <c r="AP695" s="582"/>
      <c r="AQ695" s="582"/>
      <c r="AR695" s="582"/>
      <c r="AS695" s="582"/>
      <c r="AT695" s="582"/>
      <c r="AU695" s="582"/>
      <c r="AV695" s="582"/>
      <c r="AW695" s="582"/>
      <c r="AX695" s="582"/>
      <c r="AY695" s="582"/>
      <c r="AZ695" s="582"/>
      <c r="BA695" s="582"/>
      <c r="BB695" s="582"/>
      <c r="BC695" s="582"/>
      <c r="BD695" s="582"/>
      <c r="BE695" s="582"/>
      <c r="BF695" s="582"/>
      <c r="BG695" s="582"/>
      <c r="BH695" s="582"/>
      <c r="BI695" s="582"/>
      <c r="BJ695" s="582"/>
      <c r="BK695" s="582"/>
      <c r="BL695" s="582"/>
      <c r="BM695" s="582"/>
      <c r="BN695" s="582"/>
      <c r="BO695" s="582"/>
      <c r="BP695" s="582"/>
      <c r="BQ695" s="710"/>
    </row>
    <row r="696" spans="1:69">
      <c r="A696" s="582"/>
      <c r="B696" s="582"/>
      <c r="C696" s="582"/>
      <c r="D696" s="582"/>
      <c r="E696" s="582"/>
      <c r="F696" s="582"/>
      <c r="G696" s="582"/>
      <c r="H696" s="582"/>
      <c r="I696" s="582"/>
      <c r="J696" s="582"/>
      <c r="K696" s="582"/>
      <c r="L696" s="582"/>
      <c r="M696" s="582"/>
      <c r="N696" s="582"/>
      <c r="O696" s="582"/>
      <c r="P696" s="582"/>
      <c r="Q696" s="582"/>
      <c r="R696" s="582"/>
      <c r="S696" s="582"/>
      <c r="T696" s="582"/>
      <c r="U696" s="582"/>
      <c r="V696" s="582"/>
      <c r="W696" s="582"/>
      <c r="X696" s="582"/>
      <c r="Y696" s="582"/>
      <c r="Z696" s="582"/>
      <c r="AA696" s="582"/>
      <c r="AB696" s="582"/>
      <c r="AC696" s="582"/>
      <c r="AD696" s="582"/>
      <c r="AE696" s="582"/>
      <c r="AF696" s="582"/>
      <c r="AG696" s="582"/>
      <c r="AH696" s="582"/>
      <c r="AI696" s="582"/>
      <c r="AJ696" s="582"/>
      <c r="AK696" s="582"/>
      <c r="AL696" s="582"/>
      <c r="AM696" s="582"/>
      <c r="AN696" s="582"/>
      <c r="AO696" s="582"/>
      <c r="AP696" s="582"/>
      <c r="AQ696" s="582"/>
      <c r="AR696" s="582"/>
      <c r="AS696" s="582"/>
      <c r="AT696" s="582"/>
      <c r="AU696" s="582"/>
      <c r="AV696" s="582"/>
      <c r="AW696" s="582"/>
      <c r="AX696" s="582"/>
      <c r="AY696" s="582"/>
      <c r="AZ696" s="582"/>
      <c r="BA696" s="582"/>
      <c r="BB696" s="582"/>
      <c r="BC696" s="582"/>
      <c r="BD696" s="582"/>
      <c r="BE696" s="582"/>
      <c r="BF696" s="582"/>
      <c r="BG696" s="582"/>
      <c r="BH696" s="582"/>
      <c r="BI696" s="582"/>
      <c r="BJ696" s="582"/>
      <c r="BK696" s="582"/>
      <c r="BL696" s="582"/>
      <c r="BM696" s="582"/>
      <c r="BN696" s="582"/>
      <c r="BO696" s="582"/>
      <c r="BP696" s="582"/>
      <c r="BQ696" s="710"/>
    </row>
    <row r="697" spans="1:69">
      <c r="A697" s="582"/>
      <c r="B697" s="582"/>
      <c r="C697" s="582"/>
      <c r="D697" s="582"/>
      <c r="E697" s="582"/>
      <c r="F697" s="582"/>
      <c r="G697" s="582"/>
      <c r="H697" s="582"/>
      <c r="I697" s="582"/>
      <c r="J697" s="582"/>
      <c r="K697" s="582"/>
      <c r="L697" s="582"/>
      <c r="M697" s="582"/>
      <c r="N697" s="582"/>
      <c r="O697" s="582"/>
      <c r="P697" s="582"/>
      <c r="Q697" s="582"/>
      <c r="R697" s="582"/>
      <c r="S697" s="582"/>
      <c r="T697" s="582"/>
      <c r="U697" s="582"/>
      <c r="V697" s="582"/>
      <c r="W697" s="582"/>
      <c r="X697" s="582"/>
      <c r="Y697" s="582"/>
      <c r="Z697" s="582"/>
      <c r="AA697" s="582"/>
      <c r="AB697" s="582"/>
      <c r="AC697" s="582"/>
      <c r="AD697" s="582"/>
      <c r="AE697" s="582"/>
      <c r="AF697" s="582"/>
      <c r="AG697" s="582"/>
      <c r="AH697" s="582"/>
      <c r="AI697" s="582"/>
      <c r="AJ697" s="582"/>
      <c r="AK697" s="582"/>
      <c r="AL697" s="582"/>
      <c r="AM697" s="582"/>
      <c r="AN697" s="582"/>
      <c r="AO697" s="582"/>
      <c r="AP697" s="582"/>
      <c r="AQ697" s="582"/>
      <c r="AR697" s="582"/>
      <c r="AS697" s="582"/>
      <c r="AT697" s="582"/>
      <c r="AU697" s="582"/>
      <c r="AV697" s="582"/>
      <c r="AW697" s="582"/>
      <c r="AX697" s="582"/>
      <c r="AY697" s="582"/>
      <c r="AZ697" s="582"/>
      <c r="BA697" s="582"/>
      <c r="BB697" s="582"/>
      <c r="BC697" s="582"/>
      <c r="BD697" s="582"/>
      <c r="BE697" s="582"/>
      <c r="BF697" s="582"/>
      <c r="BG697" s="582"/>
      <c r="BH697" s="582"/>
      <c r="BI697" s="582"/>
      <c r="BJ697" s="582"/>
      <c r="BK697" s="582"/>
      <c r="BL697" s="582"/>
      <c r="BM697" s="582"/>
      <c r="BN697" s="582"/>
      <c r="BO697" s="582"/>
      <c r="BP697" s="582"/>
      <c r="BQ697" s="710"/>
    </row>
    <row r="698" spans="1:69">
      <c r="A698" s="582"/>
      <c r="B698" s="582"/>
      <c r="C698" s="582"/>
      <c r="D698" s="582"/>
      <c r="E698" s="582"/>
      <c r="F698" s="582"/>
      <c r="G698" s="582"/>
      <c r="H698" s="582"/>
      <c r="I698" s="582"/>
      <c r="J698" s="582"/>
      <c r="K698" s="582"/>
      <c r="L698" s="582"/>
      <c r="M698" s="582"/>
      <c r="N698" s="582"/>
      <c r="O698" s="582"/>
      <c r="P698" s="582"/>
      <c r="Q698" s="582"/>
      <c r="R698" s="582"/>
      <c r="S698" s="582"/>
      <c r="T698" s="582"/>
      <c r="U698" s="582"/>
      <c r="V698" s="582"/>
      <c r="W698" s="582"/>
      <c r="X698" s="582"/>
      <c r="Y698" s="582"/>
      <c r="Z698" s="582"/>
      <c r="AA698" s="582"/>
      <c r="AB698" s="582"/>
      <c r="AC698" s="582"/>
      <c r="AD698" s="582"/>
      <c r="AE698" s="582"/>
      <c r="AF698" s="582"/>
      <c r="AG698" s="582"/>
      <c r="AH698" s="582"/>
      <c r="AI698" s="582"/>
      <c r="AJ698" s="582"/>
      <c r="AK698" s="582"/>
      <c r="AL698" s="582"/>
      <c r="AM698" s="582"/>
      <c r="AN698" s="582"/>
      <c r="AO698" s="582"/>
      <c r="AP698" s="582"/>
      <c r="AQ698" s="582"/>
      <c r="AR698" s="582"/>
      <c r="AS698" s="582"/>
      <c r="AT698" s="582"/>
      <c r="AU698" s="582"/>
      <c r="AV698" s="582"/>
      <c r="AW698" s="582"/>
      <c r="AX698" s="582"/>
      <c r="AY698" s="582"/>
      <c r="AZ698" s="582"/>
      <c r="BA698" s="582"/>
      <c r="BB698" s="582"/>
      <c r="BC698" s="582"/>
      <c r="BD698" s="582"/>
      <c r="BE698" s="582"/>
      <c r="BF698" s="582"/>
      <c r="BG698" s="582"/>
      <c r="BH698" s="582"/>
      <c r="BI698" s="582"/>
      <c r="BJ698" s="582"/>
      <c r="BK698" s="582"/>
      <c r="BL698" s="582"/>
      <c r="BM698" s="582"/>
      <c r="BN698" s="582"/>
      <c r="BO698" s="582"/>
      <c r="BP698" s="582"/>
      <c r="BQ698" s="710"/>
    </row>
    <row r="699" spans="1:69">
      <c r="A699" s="582"/>
      <c r="B699" s="582"/>
      <c r="C699" s="582"/>
      <c r="D699" s="582"/>
      <c r="E699" s="582"/>
      <c r="F699" s="582"/>
      <c r="G699" s="582"/>
      <c r="H699" s="582"/>
      <c r="I699" s="582"/>
      <c r="J699" s="582"/>
      <c r="K699" s="582"/>
      <c r="L699" s="582"/>
      <c r="M699" s="582"/>
      <c r="N699" s="582"/>
      <c r="O699" s="582"/>
      <c r="P699" s="582"/>
      <c r="Q699" s="582"/>
      <c r="R699" s="582"/>
      <c r="S699" s="582"/>
      <c r="T699" s="582"/>
      <c r="U699" s="582"/>
      <c r="V699" s="582"/>
      <c r="W699" s="582"/>
      <c r="X699" s="582"/>
      <c r="Y699" s="582"/>
      <c r="Z699" s="582"/>
      <c r="AA699" s="582"/>
      <c r="AB699" s="582"/>
      <c r="AC699" s="582"/>
      <c r="AD699" s="582"/>
      <c r="AE699" s="582"/>
      <c r="AF699" s="582"/>
      <c r="AG699" s="582"/>
      <c r="AH699" s="582"/>
      <c r="AI699" s="582"/>
      <c r="AJ699" s="582"/>
      <c r="AK699" s="582"/>
      <c r="AL699" s="582"/>
      <c r="AM699" s="582"/>
      <c r="AN699" s="582"/>
      <c r="AO699" s="582"/>
      <c r="AP699" s="582"/>
      <c r="AQ699" s="582"/>
      <c r="AR699" s="582"/>
      <c r="AS699" s="582"/>
      <c r="AT699" s="582"/>
      <c r="AU699" s="582"/>
      <c r="AV699" s="582"/>
      <c r="AW699" s="582"/>
      <c r="AX699" s="582"/>
      <c r="AY699" s="582"/>
      <c r="AZ699" s="582"/>
      <c r="BA699" s="582"/>
      <c r="BB699" s="582"/>
      <c r="BC699" s="582"/>
      <c r="BD699" s="582"/>
      <c r="BE699" s="582"/>
      <c r="BF699" s="582"/>
      <c r="BG699" s="582"/>
      <c r="BH699" s="582"/>
      <c r="BI699" s="582"/>
      <c r="BJ699" s="582"/>
      <c r="BK699" s="582"/>
      <c r="BL699" s="582"/>
      <c r="BM699" s="582"/>
      <c r="BN699" s="582"/>
      <c r="BO699" s="582"/>
      <c r="BP699" s="582"/>
      <c r="BQ699" s="710"/>
    </row>
    <row r="700" spans="1:69">
      <c r="A700" s="582"/>
      <c r="B700" s="582"/>
      <c r="C700" s="582"/>
      <c r="D700" s="582"/>
      <c r="E700" s="582"/>
      <c r="F700" s="582"/>
      <c r="G700" s="582"/>
      <c r="H700" s="582"/>
      <c r="I700" s="582"/>
      <c r="J700" s="582"/>
      <c r="K700" s="582"/>
      <c r="L700" s="582"/>
      <c r="M700" s="582"/>
      <c r="N700" s="582"/>
      <c r="O700" s="582"/>
      <c r="P700" s="582"/>
      <c r="Q700" s="582"/>
      <c r="R700" s="582"/>
      <c r="S700" s="582"/>
      <c r="T700" s="582"/>
      <c r="U700" s="582"/>
      <c r="V700" s="582"/>
      <c r="W700" s="582"/>
      <c r="X700" s="582"/>
      <c r="Y700" s="582"/>
      <c r="Z700" s="582"/>
      <c r="AA700" s="582"/>
      <c r="AB700" s="582"/>
      <c r="AC700" s="582"/>
      <c r="AD700" s="582"/>
      <c r="AE700" s="582"/>
      <c r="AF700" s="582"/>
      <c r="AG700" s="582"/>
      <c r="AH700" s="582"/>
      <c r="AI700" s="582"/>
      <c r="AJ700" s="582"/>
      <c r="AK700" s="582"/>
      <c r="AL700" s="582"/>
      <c r="AM700" s="582"/>
      <c r="AN700" s="582"/>
      <c r="AO700" s="582"/>
      <c r="AP700" s="582"/>
      <c r="AQ700" s="582"/>
      <c r="AR700" s="582"/>
      <c r="AS700" s="582"/>
      <c r="AT700" s="582"/>
      <c r="AU700" s="582"/>
      <c r="AV700" s="582"/>
      <c r="AW700" s="582"/>
      <c r="AX700" s="582"/>
      <c r="AY700" s="582"/>
      <c r="AZ700" s="582"/>
      <c r="BA700" s="582"/>
      <c r="BB700" s="582"/>
      <c r="BC700" s="582"/>
      <c r="BD700" s="582"/>
      <c r="BE700" s="582"/>
      <c r="BF700" s="582"/>
      <c r="BG700" s="582"/>
      <c r="BH700" s="582"/>
      <c r="BI700" s="582"/>
      <c r="BJ700" s="582"/>
      <c r="BK700" s="582"/>
      <c r="BL700" s="582"/>
      <c r="BM700" s="582"/>
      <c r="BN700" s="582"/>
      <c r="BO700" s="582"/>
      <c r="BP700" s="582"/>
      <c r="BQ700" s="710"/>
    </row>
    <row r="701" spans="1:69">
      <c r="A701" s="582"/>
      <c r="B701" s="582"/>
      <c r="C701" s="582"/>
      <c r="D701" s="582"/>
      <c r="E701" s="582"/>
      <c r="F701" s="582"/>
      <c r="G701" s="582"/>
      <c r="H701" s="582"/>
      <c r="I701" s="582"/>
      <c r="J701" s="582"/>
      <c r="K701" s="582"/>
      <c r="L701" s="582"/>
      <c r="M701" s="582"/>
      <c r="N701" s="582"/>
      <c r="O701" s="582"/>
      <c r="P701" s="582"/>
      <c r="Q701" s="582"/>
      <c r="R701" s="582"/>
      <c r="S701" s="582"/>
      <c r="T701" s="582"/>
      <c r="U701" s="582"/>
      <c r="V701" s="582"/>
      <c r="W701" s="582"/>
      <c r="X701" s="582"/>
      <c r="Y701" s="582"/>
      <c r="Z701" s="582"/>
      <c r="AA701" s="582"/>
      <c r="AB701" s="582"/>
      <c r="AC701" s="582"/>
      <c r="AD701" s="582"/>
      <c r="AE701" s="582"/>
      <c r="AF701" s="582"/>
      <c r="AG701" s="582"/>
      <c r="AH701" s="582"/>
      <c r="AI701" s="582"/>
      <c r="AJ701" s="582"/>
      <c r="AK701" s="582"/>
      <c r="AL701" s="582"/>
      <c r="AM701" s="582"/>
      <c r="AN701" s="582"/>
      <c r="AO701" s="582"/>
      <c r="AP701" s="582"/>
      <c r="AQ701" s="582"/>
      <c r="AR701" s="582"/>
      <c r="AS701" s="582"/>
      <c r="AT701" s="582"/>
      <c r="AU701" s="582"/>
      <c r="AV701" s="582"/>
      <c r="AW701" s="582"/>
      <c r="AX701" s="582"/>
      <c r="AY701" s="582"/>
      <c r="AZ701" s="582"/>
      <c r="BA701" s="582"/>
      <c r="BB701" s="582"/>
      <c r="BC701" s="582"/>
      <c r="BD701" s="582"/>
      <c r="BE701" s="582"/>
      <c r="BF701" s="582"/>
      <c r="BG701" s="582"/>
      <c r="BH701" s="582"/>
      <c r="BI701" s="582"/>
      <c r="BJ701" s="582"/>
      <c r="BK701" s="582"/>
      <c r="BL701" s="582"/>
      <c r="BM701" s="582"/>
      <c r="BN701" s="582"/>
      <c r="BO701" s="582"/>
      <c r="BP701" s="582"/>
      <c r="BQ701" s="710"/>
    </row>
    <row r="702" spans="1:69">
      <c r="A702" s="582"/>
      <c r="B702" s="582"/>
      <c r="C702" s="582"/>
      <c r="D702" s="582"/>
      <c r="E702" s="582"/>
      <c r="F702" s="582"/>
      <c r="G702" s="582"/>
      <c r="H702" s="582"/>
      <c r="I702" s="582"/>
      <c r="J702" s="582"/>
      <c r="K702" s="582"/>
      <c r="L702" s="582"/>
      <c r="M702" s="582"/>
      <c r="N702" s="582"/>
      <c r="O702" s="582"/>
      <c r="P702" s="582"/>
      <c r="Q702" s="582"/>
      <c r="R702" s="582"/>
      <c r="S702" s="582"/>
      <c r="T702" s="582"/>
      <c r="U702" s="582"/>
      <c r="V702" s="582"/>
      <c r="W702" s="582"/>
      <c r="X702" s="582"/>
      <c r="Y702" s="582"/>
      <c r="Z702" s="582"/>
      <c r="AA702" s="582"/>
      <c r="AB702" s="582"/>
      <c r="AC702" s="582"/>
      <c r="AD702" s="582"/>
      <c r="AE702" s="582"/>
      <c r="AF702" s="582"/>
      <c r="AG702" s="582"/>
      <c r="AH702" s="582"/>
      <c r="AI702" s="582"/>
      <c r="AJ702" s="582"/>
      <c r="AK702" s="582"/>
      <c r="AL702" s="582"/>
      <c r="AM702" s="582"/>
      <c r="AN702" s="582"/>
      <c r="AO702" s="582"/>
      <c r="AP702" s="582"/>
      <c r="AQ702" s="582"/>
      <c r="AR702" s="582"/>
      <c r="AS702" s="582"/>
      <c r="AT702" s="582"/>
      <c r="AU702" s="582"/>
      <c r="AV702" s="582"/>
      <c r="AW702" s="582"/>
      <c r="AX702" s="582"/>
      <c r="AY702" s="582"/>
      <c r="AZ702" s="582"/>
      <c r="BA702" s="582"/>
      <c r="BB702" s="582"/>
      <c r="BC702" s="582"/>
      <c r="BD702" s="582"/>
      <c r="BE702" s="582"/>
      <c r="BF702" s="582"/>
      <c r="BG702" s="582"/>
      <c r="BH702" s="582"/>
      <c r="BI702" s="582"/>
      <c r="BJ702" s="582"/>
      <c r="BK702" s="582"/>
      <c r="BL702" s="582"/>
      <c r="BM702" s="582"/>
      <c r="BN702" s="582"/>
      <c r="BO702" s="582"/>
      <c r="BP702" s="582"/>
      <c r="BQ702" s="710"/>
    </row>
    <row r="703" spans="1:69">
      <c r="A703" s="582"/>
      <c r="B703" s="582"/>
      <c r="C703" s="582"/>
      <c r="D703" s="582"/>
      <c r="E703" s="582"/>
      <c r="F703" s="582"/>
      <c r="G703" s="582"/>
      <c r="H703" s="582"/>
      <c r="I703" s="582"/>
      <c r="J703" s="582"/>
      <c r="K703" s="582"/>
      <c r="L703" s="582"/>
      <c r="M703" s="582"/>
      <c r="N703" s="582"/>
      <c r="O703" s="582"/>
      <c r="P703" s="582"/>
      <c r="Q703" s="582"/>
      <c r="R703" s="582"/>
      <c r="S703" s="582"/>
      <c r="T703" s="582"/>
      <c r="U703" s="582"/>
      <c r="V703" s="582"/>
      <c r="W703" s="582"/>
      <c r="X703" s="582"/>
      <c r="Y703" s="582"/>
      <c r="Z703" s="582"/>
      <c r="AA703" s="582"/>
      <c r="AB703" s="582"/>
      <c r="AC703" s="582"/>
      <c r="AD703" s="582"/>
      <c r="AE703" s="582"/>
      <c r="AF703" s="582"/>
      <c r="AG703" s="582"/>
      <c r="AH703" s="582"/>
      <c r="AI703" s="582"/>
      <c r="AJ703" s="582"/>
      <c r="AK703" s="582"/>
      <c r="AL703" s="582"/>
      <c r="AM703" s="582"/>
      <c r="AN703" s="582"/>
      <c r="AO703" s="582"/>
      <c r="AP703" s="582"/>
      <c r="AQ703" s="582"/>
      <c r="AR703" s="582"/>
      <c r="AS703" s="582"/>
      <c r="AT703" s="582"/>
      <c r="AU703" s="582"/>
      <c r="AV703" s="582"/>
      <c r="AW703" s="582"/>
      <c r="AX703" s="582"/>
      <c r="AY703" s="582"/>
      <c r="AZ703" s="582"/>
      <c r="BA703" s="582"/>
      <c r="BB703" s="582"/>
      <c r="BC703" s="582"/>
      <c r="BD703" s="582"/>
      <c r="BE703" s="582"/>
      <c r="BF703" s="582"/>
      <c r="BG703" s="582"/>
      <c r="BH703" s="582"/>
      <c r="BI703" s="582"/>
      <c r="BJ703" s="582"/>
      <c r="BK703" s="582"/>
      <c r="BL703" s="582"/>
      <c r="BM703" s="582"/>
      <c r="BN703" s="582"/>
      <c r="BO703" s="582"/>
      <c r="BP703" s="582"/>
      <c r="BQ703" s="710"/>
    </row>
    <row r="704" spans="1:69">
      <c r="A704" s="582"/>
      <c r="B704" s="582"/>
      <c r="C704" s="582"/>
      <c r="D704" s="582"/>
      <c r="E704" s="582"/>
      <c r="F704" s="582"/>
      <c r="G704" s="582"/>
      <c r="H704" s="582"/>
      <c r="I704" s="582"/>
      <c r="J704" s="582"/>
      <c r="K704" s="582"/>
      <c r="L704" s="582"/>
      <c r="M704" s="582"/>
      <c r="N704" s="582"/>
      <c r="O704" s="582"/>
      <c r="P704" s="582"/>
      <c r="Q704" s="582"/>
      <c r="R704" s="582"/>
      <c r="S704" s="582"/>
      <c r="T704" s="582"/>
      <c r="U704" s="582"/>
      <c r="V704" s="582"/>
      <c r="W704" s="582"/>
      <c r="X704" s="582"/>
      <c r="Y704" s="582"/>
      <c r="Z704" s="582"/>
      <c r="AA704" s="582"/>
      <c r="AB704" s="582"/>
      <c r="AC704" s="582"/>
      <c r="AD704" s="582"/>
      <c r="AE704" s="582"/>
      <c r="AF704" s="582"/>
      <c r="AG704" s="582"/>
      <c r="AH704" s="582"/>
      <c r="AI704" s="582"/>
      <c r="AJ704" s="582"/>
      <c r="AK704" s="582"/>
      <c r="AL704" s="582"/>
      <c r="AM704" s="582"/>
      <c r="AN704" s="582"/>
      <c r="AO704" s="582"/>
      <c r="AP704" s="582"/>
      <c r="AQ704" s="582"/>
      <c r="AR704" s="582"/>
      <c r="AS704" s="582"/>
      <c r="AT704" s="582"/>
      <c r="AU704" s="582"/>
      <c r="AV704" s="582"/>
      <c r="AW704" s="582"/>
      <c r="AX704" s="582"/>
      <c r="AY704" s="582"/>
      <c r="AZ704" s="582"/>
      <c r="BA704" s="582"/>
      <c r="BB704" s="582"/>
      <c r="BC704" s="582"/>
      <c r="BD704" s="582"/>
      <c r="BE704" s="582"/>
      <c r="BF704" s="582"/>
      <c r="BG704" s="582"/>
      <c r="BH704" s="582"/>
      <c r="BI704" s="582"/>
      <c r="BJ704" s="582"/>
      <c r="BK704" s="582"/>
      <c r="BL704" s="582"/>
      <c r="BM704" s="582"/>
      <c r="BN704" s="582"/>
      <c r="BO704" s="582"/>
      <c r="BP704" s="582"/>
      <c r="BQ704" s="710"/>
    </row>
    <row r="705" spans="1:69">
      <c r="A705" s="582"/>
      <c r="B705" s="582"/>
      <c r="C705" s="582"/>
      <c r="D705" s="582"/>
      <c r="E705" s="582"/>
      <c r="F705" s="582"/>
      <c r="G705" s="582"/>
      <c r="H705" s="582"/>
      <c r="I705" s="582"/>
      <c r="J705" s="582"/>
      <c r="K705" s="582"/>
      <c r="L705" s="582"/>
      <c r="M705" s="582"/>
      <c r="N705" s="582"/>
      <c r="O705" s="582"/>
      <c r="P705" s="582"/>
      <c r="Q705" s="582"/>
      <c r="R705" s="582"/>
      <c r="S705" s="582"/>
      <c r="T705" s="582"/>
      <c r="U705" s="582"/>
      <c r="V705" s="582"/>
      <c r="W705" s="582"/>
      <c r="X705" s="582"/>
      <c r="Y705" s="582"/>
      <c r="Z705" s="582"/>
      <c r="AA705" s="582"/>
      <c r="AB705" s="582"/>
      <c r="AC705" s="582"/>
      <c r="AD705" s="582"/>
      <c r="AE705" s="582"/>
      <c r="AF705" s="582"/>
      <c r="AG705" s="582"/>
      <c r="AH705" s="582"/>
      <c r="AI705" s="582"/>
      <c r="AJ705" s="582"/>
      <c r="AK705" s="582"/>
      <c r="AL705" s="582"/>
      <c r="AM705" s="582"/>
      <c r="AN705" s="582"/>
      <c r="AO705" s="582"/>
      <c r="AP705" s="582"/>
      <c r="AQ705" s="582"/>
      <c r="AR705" s="582"/>
      <c r="AS705" s="582"/>
      <c r="AT705" s="582"/>
      <c r="AU705" s="582"/>
      <c r="AV705" s="582"/>
      <c r="AW705" s="582"/>
      <c r="AX705" s="582"/>
      <c r="AY705" s="582"/>
      <c r="AZ705" s="582"/>
      <c r="BA705" s="582"/>
      <c r="BB705" s="582"/>
      <c r="BC705" s="582"/>
      <c r="BD705" s="582"/>
      <c r="BE705" s="582"/>
      <c r="BF705" s="582"/>
      <c r="BG705" s="582"/>
      <c r="BH705" s="582"/>
      <c r="BI705" s="582"/>
      <c r="BJ705" s="582"/>
      <c r="BK705" s="582"/>
      <c r="BL705" s="582"/>
      <c r="BM705" s="582"/>
      <c r="BN705" s="582"/>
      <c r="BO705" s="582"/>
      <c r="BP705" s="582"/>
      <c r="BQ705" s="710"/>
    </row>
    <row r="706" spans="1:69">
      <c r="A706" s="582"/>
      <c r="B706" s="582"/>
      <c r="C706" s="582"/>
      <c r="D706" s="582"/>
      <c r="E706" s="582"/>
      <c r="F706" s="582"/>
      <c r="G706" s="582"/>
      <c r="H706" s="582"/>
      <c r="I706" s="582"/>
      <c r="J706" s="582"/>
      <c r="K706" s="582"/>
      <c r="L706" s="582"/>
      <c r="M706" s="582"/>
      <c r="N706" s="582"/>
      <c r="O706" s="582"/>
      <c r="P706" s="582"/>
      <c r="Q706" s="582"/>
      <c r="R706" s="582"/>
      <c r="S706" s="582"/>
      <c r="T706" s="582"/>
      <c r="U706" s="582"/>
      <c r="V706" s="582"/>
      <c r="W706" s="582"/>
      <c r="X706" s="582"/>
      <c r="Y706" s="582"/>
      <c r="Z706" s="582"/>
      <c r="AA706" s="582"/>
      <c r="AB706" s="582"/>
      <c r="AC706" s="582"/>
      <c r="AD706" s="582"/>
      <c r="AE706" s="582"/>
      <c r="AF706" s="582"/>
      <c r="AG706" s="582"/>
      <c r="AH706" s="582"/>
      <c r="AI706" s="582"/>
      <c r="AJ706" s="582"/>
      <c r="AK706" s="582"/>
      <c r="AL706" s="582"/>
      <c r="AM706" s="582"/>
      <c r="AN706" s="582"/>
      <c r="AO706" s="582"/>
      <c r="AP706" s="582"/>
      <c r="AQ706" s="582"/>
      <c r="AR706" s="582"/>
      <c r="AS706" s="582"/>
      <c r="AT706" s="582"/>
      <c r="AU706" s="582"/>
      <c r="AV706" s="582"/>
      <c r="AW706" s="582"/>
      <c r="AX706" s="582"/>
      <c r="AY706" s="582"/>
      <c r="AZ706" s="582"/>
      <c r="BA706" s="582"/>
      <c r="BB706" s="582"/>
      <c r="BC706" s="582"/>
      <c r="BD706" s="582"/>
      <c r="BE706" s="582"/>
      <c r="BF706" s="582"/>
      <c r="BG706" s="582"/>
      <c r="BH706" s="582"/>
      <c r="BI706" s="582"/>
      <c r="BJ706" s="582"/>
      <c r="BK706" s="582"/>
      <c r="BL706" s="582"/>
      <c r="BM706" s="582"/>
      <c r="BN706" s="582"/>
      <c r="BO706" s="582"/>
      <c r="BP706" s="582"/>
      <c r="BQ706" s="710"/>
    </row>
    <row r="707" spans="1:69">
      <c r="A707" s="582"/>
      <c r="B707" s="582"/>
      <c r="C707" s="582"/>
      <c r="D707" s="582"/>
      <c r="E707" s="582"/>
      <c r="F707" s="582"/>
      <c r="G707" s="582"/>
      <c r="H707" s="582"/>
      <c r="I707" s="582"/>
      <c r="J707" s="582"/>
      <c r="K707" s="582"/>
      <c r="L707" s="582"/>
      <c r="M707" s="582"/>
      <c r="N707" s="582"/>
      <c r="O707" s="582"/>
      <c r="P707" s="582"/>
      <c r="Q707" s="582"/>
      <c r="R707" s="582"/>
      <c r="S707" s="582"/>
      <c r="T707" s="582"/>
      <c r="U707" s="582"/>
      <c r="V707" s="582"/>
      <c r="W707" s="582"/>
      <c r="X707" s="582"/>
      <c r="Y707" s="582"/>
      <c r="Z707" s="582"/>
      <c r="AA707" s="582"/>
      <c r="AB707" s="582"/>
      <c r="AC707" s="582"/>
      <c r="AD707" s="582"/>
      <c r="AE707" s="582"/>
      <c r="AF707" s="582"/>
      <c r="AG707" s="582"/>
      <c r="AH707" s="582"/>
      <c r="AI707" s="582"/>
      <c r="AJ707" s="582"/>
      <c r="AK707" s="582"/>
      <c r="AL707" s="582"/>
      <c r="AM707" s="582"/>
      <c r="AN707" s="582"/>
      <c r="AO707" s="582"/>
      <c r="AP707" s="582"/>
      <c r="AQ707" s="582"/>
      <c r="AR707" s="582"/>
      <c r="AS707" s="582"/>
      <c r="AT707" s="582"/>
      <c r="AU707" s="582"/>
      <c r="AV707" s="582"/>
      <c r="AW707" s="582"/>
      <c r="AX707" s="582"/>
      <c r="AY707" s="582"/>
      <c r="AZ707" s="582"/>
      <c r="BA707" s="582"/>
      <c r="BB707" s="582"/>
      <c r="BC707" s="582"/>
      <c r="BD707" s="582"/>
      <c r="BE707" s="582"/>
      <c r="BF707" s="582"/>
      <c r="BG707" s="582"/>
      <c r="BH707" s="582"/>
      <c r="BI707" s="582"/>
      <c r="BJ707" s="582"/>
      <c r="BK707" s="582"/>
      <c r="BL707" s="582"/>
      <c r="BM707" s="582"/>
      <c r="BN707" s="582"/>
      <c r="BO707" s="582"/>
      <c r="BP707" s="582"/>
      <c r="BQ707" s="710"/>
    </row>
    <row r="708" spans="1:69">
      <c r="A708" s="582"/>
      <c r="B708" s="582"/>
      <c r="C708" s="582"/>
      <c r="D708" s="582"/>
      <c r="E708" s="582"/>
      <c r="F708" s="582"/>
      <c r="G708" s="582"/>
      <c r="H708" s="582"/>
      <c r="I708" s="582"/>
      <c r="J708" s="582"/>
      <c r="K708" s="582"/>
      <c r="L708" s="582"/>
      <c r="M708" s="582"/>
      <c r="N708" s="582"/>
      <c r="O708" s="582"/>
      <c r="P708" s="582"/>
      <c r="Q708" s="582"/>
      <c r="R708" s="582"/>
      <c r="S708" s="582"/>
      <c r="T708" s="582"/>
      <c r="U708" s="582"/>
      <c r="V708" s="582"/>
      <c r="W708" s="582"/>
      <c r="X708" s="582"/>
      <c r="Y708" s="582"/>
      <c r="Z708" s="582"/>
      <c r="AA708" s="582"/>
      <c r="AB708" s="582"/>
      <c r="AC708" s="582"/>
      <c r="AD708" s="582"/>
      <c r="AE708" s="582"/>
      <c r="AF708" s="582"/>
      <c r="AG708" s="582"/>
      <c r="AH708" s="582"/>
      <c r="AI708" s="582"/>
      <c r="AJ708" s="582"/>
      <c r="AK708" s="582"/>
      <c r="AL708" s="582"/>
      <c r="AM708" s="582"/>
      <c r="AN708" s="582"/>
      <c r="AO708" s="582"/>
      <c r="AP708" s="582"/>
      <c r="AQ708" s="582"/>
      <c r="AR708" s="582"/>
      <c r="AS708" s="582"/>
      <c r="AT708" s="582"/>
      <c r="AU708" s="582"/>
      <c r="AV708" s="582"/>
      <c r="AW708" s="582"/>
      <c r="AX708" s="582"/>
      <c r="AY708" s="582"/>
      <c r="AZ708" s="582"/>
      <c r="BA708" s="582"/>
      <c r="BB708" s="582"/>
      <c r="BC708" s="582"/>
      <c r="BD708" s="582"/>
      <c r="BE708" s="582"/>
      <c r="BF708" s="582"/>
      <c r="BG708" s="582"/>
      <c r="BH708" s="582"/>
      <c r="BI708" s="582"/>
      <c r="BJ708" s="582"/>
      <c r="BK708" s="582"/>
      <c r="BL708" s="582"/>
      <c r="BM708" s="582"/>
      <c r="BN708" s="582"/>
      <c r="BO708" s="582"/>
      <c r="BP708" s="582"/>
      <c r="BQ708" s="710"/>
    </row>
    <row r="709" spans="1:69">
      <c r="A709" s="582"/>
      <c r="B709" s="582"/>
      <c r="C709" s="582"/>
      <c r="D709" s="582"/>
      <c r="E709" s="582"/>
      <c r="F709" s="582"/>
      <c r="G709" s="582"/>
      <c r="H709" s="582"/>
      <c r="I709" s="582"/>
      <c r="J709" s="582"/>
      <c r="K709" s="582"/>
      <c r="L709" s="582"/>
      <c r="M709" s="582"/>
      <c r="N709" s="582"/>
      <c r="O709" s="582"/>
      <c r="P709" s="582"/>
      <c r="Q709" s="582"/>
      <c r="R709" s="582"/>
      <c r="S709" s="582"/>
      <c r="T709" s="582"/>
      <c r="U709" s="582"/>
      <c r="V709" s="582"/>
      <c r="W709" s="582"/>
      <c r="X709" s="582"/>
      <c r="Y709" s="582"/>
      <c r="Z709" s="582"/>
      <c r="AA709" s="582"/>
      <c r="AB709" s="582"/>
      <c r="AC709" s="582"/>
      <c r="AD709" s="582"/>
      <c r="AE709" s="582"/>
      <c r="AF709" s="582"/>
      <c r="AG709" s="582"/>
      <c r="AH709" s="582"/>
      <c r="AI709" s="582"/>
      <c r="AJ709" s="582"/>
      <c r="AK709" s="582"/>
      <c r="AL709" s="582"/>
      <c r="AM709" s="582"/>
      <c r="AN709" s="582"/>
      <c r="AO709" s="582"/>
      <c r="AP709" s="582"/>
      <c r="AQ709" s="582"/>
      <c r="AR709" s="582"/>
      <c r="AS709" s="582"/>
      <c r="AT709" s="582"/>
      <c r="AU709" s="582"/>
      <c r="AV709" s="582"/>
      <c r="AW709" s="582"/>
      <c r="AX709" s="582"/>
      <c r="AY709" s="582"/>
      <c r="AZ709" s="582"/>
      <c r="BA709" s="582"/>
      <c r="BB709" s="582"/>
      <c r="BC709" s="582"/>
      <c r="BD709" s="582"/>
      <c r="BE709" s="582"/>
      <c r="BF709" s="582"/>
      <c r="BG709" s="582"/>
      <c r="BH709" s="582"/>
      <c r="BI709" s="582"/>
      <c r="BJ709" s="582"/>
      <c r="BK709" s="582"/>
      <c r="BL709" s="582"/>
      <c r="BM709" s="582"/>
      <c r="BN709" s="582"/>
      <c r="BO709" s="582"/>
      <c r="BP709" s="582"/>
      <c r="BQ709" s="710"/>
    </row>
    <row r="710" spans="1:69">
      <c r="A710" s="582"/>
      <c r="B710" s="582"/>
      <c r="C710" s="582"/>
      <c r="D710" s="582"/>
      <c r="E710" s="582"/>
      <c r="F710" s="582"/>
      <c r="G710" s="582"/>
      <c r="H710" s="582"/>
      <c r="I710" s="582"/>
      <c r="J710" s="582"/>
      <c r="K710" s="582"/>
      <c r="L710" s="582"/>
      <c r="M710" s="582"/>
      <c r="N710" s="582"/>
      <c r="O710" s="582"/>
      <c r="P710" s="582"/>
      <c r="Q710" s="582"/>
      <c r="R710" s="582"/>
      <c r="S710" s="582"/>
      <c r="T710" s="582"/>
      <c r="U710" s="582"/>
      <c r="V710" s="582"/>
      <c r="W710" s="582"/>
      <c r="X710" s="582"/>
      <c r="Y710" s="582"/>
      <c r="Z710" s="582"/>
      <c r="AA710" s="582"/>
      <c r="AB710" s="582"/>
      <c r="AC710" s="582"/>
      <c r="AD710" s="582"/>
      <c r="AE710" s="582"/>
      <c r="AF710" s="582"/>
      <c r="AG710" s="582"/>
      <c r="AH710" s="582"/>
      <c r="AI710" s="582"/>
      <c r="AJ710" s="582"/>
      <c r="AK710" s="582"/>
      <c r="AL710" s="582"/>
      <c r="AM710" s="582"/>
      <c r="AN710" s="582"/>
      <c r="AO710" s="582"/>
      <c r="AP710" s="582"/>
      <c r="AQ710" s="582"/>
      <c r="AR710" s="582"/>
      <c r="AS710" s="582"/>
      <c r="AT710" s="582"/>
      <c r="AU710" s="582"/>
      <c r="AV710" s="582"/>
      <c r="AW710" s="582"/>
      <c r="AX710" s="582"/>
      <c r="AY710" s="582"/>
      <c r="AZ710" s="582"/>
      <c r="BA710" s="582"/>
      <c r="BB710" s="582"/>
      <c r="BC710" s="582"/>
      <c r="BD710" s="582"/>
      <c r="BE710" s="582"/>
      <c r="BF710" s="582"/>
      <c r="BG710" s="582"/>
      <c r="BH710" s="582"/>
      <c r="BI710" s="582"/>
      <c r="BJ710" s="582"/>
      <c r="BK710" s="582"/>
      <c r="BL710" s="582"/>
      <c r="BM710" s="582"/>
      <c r="BN710" s="582"/>
      <c r="BO710" s="582"/>
      <c r="BP710" s="582"/>
      <c r="BQ710" s="710"/>
    </row>
    <row r="711" spans="1:69">
      <c r="A711" s="582"/>
      <c r="B711" s="582"/>
      <c r="C711" s="582"/>
      <c r="D711" s="582"/>
      <c r="E711" s="582"/>
      <c r="F711" s="582"/>
      <c r="G711" s="582"/>
      <c r="H711" s="582"/>
      <c r="I711" s="582"/>
      <c r="J711" s="582"/>
      <c r="K711" s="582"/>
      <c r="L711" s="582"/>
      <c r="M711" s="582"/>
      <c r="N711" s="582"/>
      <c r="O711" s="582"/>
      <c r="P711" s="582"/>
      <c r="Q711" s="582"/>
      <c r="R711" s="582"/>
      <c r="S711" s="582"/>
      <c r="T711" s="582"/>
      <c r="U711" s="582"/>
      <c r="V711" s="582"/>
      <c r="W711" s="582"/>
      <c r="X711" s="582"/>
      <c r="Y711" s="582"/>
      <c r="Z711" s="582"/>
      <c r="AA711" s="582"/>
      <c r="AB711" s="582"/>
      <c r="AC711" s="582"/>
      <c r="AD711" s="582"/>
      <c r="AE711" s="582"/>
      <c r="AF711" s="582"/>
      <c r="AG711" s="582"/>
      <c r="AH711" s="582"/>
      <c r="AI711" s="582"/>
      <c r="AJ711" s="582"/>
      <c r="AK711" s="582"/>
      <c r="AL711" s="582"/>
      <c r="AM711" s="582"/>
      <c r="AN711" s="582"/>
      <c r="AO711" s="582"/>
      <c r="AP711" s="582"/>
      <c r="AQ711" s="582"/>
      <c r="AR711" s="582"/>
      <c r="AS711" s="582"/>
      <c r="AT711" s="582"/>
      <c r="AU711" s="582"/>
      <c r="AV711" s="582"/>
      <c r="AW711" s="582"/>
      <c r="AX711" s="582"/>
      <c r="AY711" s="582"/>
      <c r="AZ711" s="582"/>
      <c r="BA711" s="582"/>
      <c r="BB711" s="582"/>
      <c r="BC711" s="582"/>
      <c r="BD711" s="582"/>
      <c r="BE711" s="582"/>
      <c r="BF711" s="582"/>
      <c r="BG711" s="582"/>
      <c r="BH711" s="582"/>
      <c r="BI711" s="582"/>
      <c r="BJ711" s="582"/>
      <c r="BK711" s="582"/>
      <c r="BL711" s="582"/>
      <c r="BM711" s="582"/>
      <c r="BN711" s="582"/>
      <c r="BO711" s="582"/>
      <c r="BP711" s="582"/>
      <c r="BQ711" s="710"/>
    </row>
    <row r="712" spans="1:69">
      <c r="A712" s="582"/>
      <c r="B712" s="582"/>
      <c r="C712" s="582"/>
      <c r="D712" s="582"/>
      <c r="E712" s="582"/>
      <c r="F712" s="582"/>
      <c r="G712" s="582"/>
      <c r="H712" s="582"/>
      <c r="I712" s="582"/>
      <c r="J712" s="582"/>
      <c r="K712" s="582"/>
      <c r="L712" s="582"/>
      <c r="M712" s="582"/>
      <c r="N712" s="582"/>
      <c r="O712" s="582"/>
      <c r="P712" s="582"/>
      <c r="Q712" s="582"/>
      <c r="R712" s="582"/>
      <c r="S712" s="582"/>
      <c r="T712" s="582"/>
      <c r="U712" s="582"/>
      <c r="V712" s="582"/>
      <c r="W712" s="582"/>
      <c r="X712" s="582"/>
      <c r="Y712" s="582"/>
      <c r="Z712" s="582"/>
      <c r="AA712" s="582"/>
      <c r="AB712" s="582"/>
      <c r="AC712" s="582"/>
      <c r="AD712" s="582"/>
      <c r="AE712" s="582"/>
      <c r="AF712" s="582"/>
      <c r="AG712" s="582"/>
      <c r="AH712" s="582"/>
      <c r="AI712" s="582"/>
      <c r="AJ712" s="582"/>
      <c r="AK712" s="582"/>
      <c r="AL712" s="582"/>
      <c r="AM712" s="582"/>
      <c r="AN712" s="582"/>
      <c r="AO712" s="582"/>
      <c r="AP712" s="582"/>
      <c r="AQ712" s="582"/>
      <c r="AR712" s="582"/>
      <c r="AS712" s="582"/>
      <c r="AT712" s="582"/>
      <c r="AU712" s="582"/>
      <c r="AV712" s="582"/>
      <c r="AW712" s="582"/>
      <c r="AX712" s="582"/>
      <c r="AY712" s="582"/>
      <c r="AZ712" s="582"/>
      <c r="BA712" s="582"/>
      <c r="BB712" s="582"/>
      <c r="BC712" s="582"/>
      <c r="BD712" s="582"/>
      <c r="BE712" s="582"/>
      <c r="BF712" s="582"/>
      <c r="BG712" s="582"/>
      <c r="BH712" s="582"/>
      <c r="BI712" s="582"/>
      <c r="BJ712" s="582"/>
      <c r="BK712" s="582"/>
      <c r="BL712" s="582"/>
      <c r="BM712" s="582"/>
      <c r="BN712" s="582"/>
      <c r="BO712" s="582"/>
      <c r="BP712" s="582"/>
      <c r="BQ712" s="710"/>
    </row>
    <row r="713" spans="1:69">
      <c r="A713" s="582"/>
      <c r="B713" s="582"/>
      <c r="C713" s="582"/>
      <c r="D713" s="582"/>
      <c r="E713" s="582"/>
      <c r="F713" s="582"/>
      <c r="G713" s="582"/>
      <c r="H713" s="582"/>
      <c r="I713" s="582"/>
      <c r="J713" s="582"/>
      <c r="K713" s="582"/>
      <c r="L713" s="582"/>
      <c r="M713" s="582"/>
      <c r="N713" s="582"/>
      <c r="O713" s="582"/>
      <c r="P713" s="582"/>
      <c r="Q713" s="582"/>
      <c r="R713" s="582"/>
      <c r="S713" s="582"/>
      <c r="T713" s="582"/>
      <c r="U713" s="582"/>
      <c r="V713" s="582"/>
      <c r="W713" s="582"/>
      <c r="X713" s="582"/>
      <c r="Y713" s="582"/>
      <c r="Z713" s="582"/>
      <c r="AA713" s="582"/>
      <c r="AB713" s="582"/>
      <c r="AC713" s="582"/>
      <c r="AD713" s="582"/>
      <c r="AE713" s="582"/>
      <c r="AF713" s="582"/>
      <c r="AG713" s="582"/>
      <c r="AH713" s="582"/>
      <c r="AI713" s="582"/>
      <c r="AJ713" s="582"/>
      <c r="AK713" s="582"/>
      <c r="AL713" s="582"/>
      <c r="AM713" s="582"/>
      <c r="AN713" s="582"/>
      <c r="AO713" s="582"/>
      <c r="AP713" s="582"/>
      <c r="AQ713" s="582"/>
      <c r="AR713" s="582"/>
      <c r="AS713" s="582"/>
      <c r="AT713" s="582"/>
      <c r="AU713" s="582"/>
      <c r="AV713" s="582"/>
      <c r="AW713" s="582"/>
      <c r="AX713" s="582"/>
      <c r="AY713" s="582"/>
      <c r="AZ713" s="582"/>
      <c r="BA713" s="582"/>
      <c r="BB713" s="582"/>
      <c r="BC713" s="582"/>
      <c r="BD713" s="582"/>
      <c r="BE713" s="582"/>
      <c r="BF713" s="582"/>
      <c r="BG713" s="582"/>
      <c r="BH713" s="582"/>
      <c r="BI713" s="582"/>
      <c r="BJ713" s="582"/>
      <c r="BK713" s="582"/>
      <c r="BL713" s="582"/>
      <c r="BM713" s="582"/>
      <c r="BN713" s="582"/>
      <c r="BO713" s="582"/>
      <c r="BP713" s="582"/>
      <c r="BQ713" s="710"/>
    </row>
    <row r="714" spans="1:69">
      <c r="A714" s="582"/>
      <c r="B714" s="582"/>
      <c r="C714" s="582"/>
      <c r="D714" s="582"/>
      <c r="E714" s="582"/>
      <c r="F714" s="582"/>
      <c r="G714" s="582"/>
      <c r="H714" s="582"/>
      <c r="I714" s="582"/>
      <c r="J714" s="582"/>
      <c r="K714" s="582"/>
      <c r="L714" s="582"/>
      <c r="M714" s="582"/>
      <c r="N714" s="582"/>
      <c r="O714" s="582"/>
      <c r="P714" s="582"/>
      <c r="Q714" s="582"/>
      <c r="R714" s="582"/>
      <c r="S714" s="582"/>
      <c r="T714" s="582"/>
      <c r="U714" s="582"/>
      <c r="V714" s="582"/>
      <c r="W714" s="582"/>
      <c r="X714" s="582"/>
      <c r="Y714" s="582"/>
      <c r="Z714" s="582"/>
      <c r="AA714" s="582"/>
      <c r="AB714" s="582"/>
      <c r="AC714" s="582"/>
      <c r="AD714" s="582"/>
      <c r="AE714" s="582"/>
      <c r="AF714" s="582"/>
      <c r="AG714" s="582"/>
      <c r="AH714" s="582"/>
      <c r="AI714" s="582"/>
      <c r="AJ714" s="582"/>
      <c r="AK714" s="582"/>
      <c r="AL714" s="582"/>
      <c r="AM714" s="582"/>
      <c r="AN714" s="582"/>
      <c r="AO714" s="582"/>
      <c r="AP714" s="582"/>
      <c r="AQ714" s="582"/>
      <c r="AR714" s="582"/>
      <c r="AS714" s="582"/>
      <c r="AT714" s="582"/>
      <c r="AU714" s="582"/>
      <c r="AV714" s="582"/>
      <c r="AW714" s="582"/>
      <c r="AX714" s="582"/>
      <c r="AY714" s="582"/>
      <c r="AZ714" s="582"/>
      <c r="BA714" s="582"/>
      <c r="BB714" s="582"/>
      <c r="BC714" s="582"/>
      <c r="BD714" s="582"/>
      <c r="BE714" s="582"/>
      <c r="BF714" s="582"/>
      <c r="BG714" s="582"/>
      <c r="BH714" s="582"/>
      <c r="BI714" s="582"/>
      <c r="BJ714" s="582"/>
      <c r="BK714" s="582"/>
      <c r="BL714" s="582"/>
      <c r="BM714" s="582"/>
      <c r="BN714" s="582"/>
      <c r="BO714" s="582"/>
      <c r="BP714" s="582"/>
      <c r="BQ714" s="710"/>
    </row>
    <row r="715" spans="1:69">
      <c r="A715" s="582"/>
      <c r="B715" s="582"/>
      <c r="C715" s="582"/>
      <c r="D715" s="582"/>
      <c r="E715" s="582"/>
      <c r="F715" s="582"/>
      <c r="G715" s="582"/>
      <c r="H715" s="582"/>
      <c r="I715" s="582"/>
      <c r="J715" s="582"/>
      <c r="K715" s="582"/>
      <c r="L715" s="582"/>
      <c r="M715" s="582"/>
      <c r="N715" s="582"/>
      <c r="O715" s="582"/>
      <c r="P715" s="582"/>
      <c r="Q715" s="582"/>
      <c r="R715" s="582"/>
      <c r="S715" s="582"/>
      <c r="T715" s="582"/>
      <c r="U715" s="582"/>
      <c r="V715" s="582"/>
      <c r="W715" s="582"/>
      <c r="X715" s="582"/>
      <c r="Y715" s="582"/>
      <c r="Z715" s="582"/>
      <c r="AA715" s="582"/>
      <c r="AB715" s="582"/>
      <c r="AC715" s="582"/>
      <c r="AD715" s="582"/>
      <c r="AE715" s="582"/>
      <c r="AF715" s="582"/>
      <c r="AG715" s="582"/>
      <c r="AH715" s="582"/>
      <c r="AI715" s="582"/>
      <c r="AJ715" s="582"/>
      <c r="AK715" s="582"/>
      <c r="AL715" s="582"/>
      <c r="AM715" s="582"/>
      <c r="AN715" s="582"/>
      <c r="AO715" s="582"/>
      <c r="AP715" s="582"/>
      <c r="AQ715" s="582"/>
      <c r="AR715" s="582"/>
      <c r="AS715" s="582"/>
      <c r="AT715" s="582"/>
      <c r="AU715" s="582"/>
      <c r="AV715" s="582"/>
      <c r="AW715" s="582"/>
      <c r="AX715" s="582"/>
      <c r="AY715" s="582"/>
      <c r="AZ715" s="582"/>
      <c r="BA715" s="582"/>
      <c r="BB715" s="582"/>
      <c r="BC715" s="582"/>
      <c r="BD715" s="582"/>
      <c r="BE715" s="582"/>
      <c r="BF715" s="582"/>
      <c r="BG715" s="582"/>
      <c r="BH715" s="582"/>
      <c r="BI715" s="582"/>
      <c r="BJ715" s="582"/>
      <c r="BK715" s="582"/>
      <c r="BL715" s="582"/>
      <c r="BM715" s="582"/>
      <c r="BN715" s="582"/>
      <c r="BO715" s="582"/>
      <c r="BP715" s="582"/>
      <c r="BQ715" s="710"/>
    </row>
    <row r="716" spans="1:69">
      <c r="A716" s="582"/>
      <c r="B716" s="582"/>
      <c r="C716" s="582"/>
      <c r="D716" s="582"/>
      <c r="E716" s="582"/>
      <c r="F716" s="582"/>
      <c r="G716" s="582"/>
      <c r="H716" s="582"/>
      <c r="I716" s="582"/>
      <c r="J716" s="582"/>
      <c r="K716" s="582"/>
      <c r="L716" s="582"/>
      <c r="M716" s="582"/>
      <c r="N716" s="582"/>
      <c r="O716" s="582"/>
      <c r="P716" s="582"/>
      <c r="Q716" s="582"/>
      <c r="R716" s="582"/>
      <c r="S716" s="582"/>
      <c r="T716" s="582"/>
      <c r="U716" s="582"/>
      <c r="V716" s="582"/>
      <c r="W716" s="582"/>
      <c r="X716" s="582"/>
      <c r="Y716" s="582"/>
      <c r="Z716" s="582"/>
      <c r="AA716" s="582"/>
      <c r="AB716" s="582"/>
      <c r="AC716" s="582"/>
      <c r="AD716" s="582"/>
      <c r="AE716" s="582"/>
      <c r="AF716" s="582"/>
      <c r="AG716" s="582"/>
      <c r="AH716" s="582"/>
      <c r="AI716" s="582"/>
      <c r="AJ716" s="582"/>
      <c r="AK716" s="582"/>
      <c r="AL716" s="582"/>
      <c r="AM716" s="582"/>
      <c r="AN716" s="582"/>
      <c r="AO716" s="582"/>
      <c r="AP716" s="582"/>
      <c r="AQ716" s="582"/>
      <c r="AR716" s="582"/>
      <c r="AS716" s="582"/>
      <c r="AT716" s="582"/>
      <c r="AU716" s="582"/>
      <c r="AV716" s="582"/>
      <c r="AW716" s="582"/>
      <c r="AX716" s="582"/>
      <c r="AY716" s="582"/>
      <c r="AZ716" s="582"/>
      <c r="BA716" s="582"/>
      <c r="BB716" s="582"/>
      <c r="BC716" s="582"/>
      <c r="BD716" s="582"/>
      <c r="BE716" s="582"/>
      <c r="BF716" s="582"/>
      <c r="BG716" s="582"/>
      <c r="BH716" s="582"/>
      <c r="BI716" s="582"/>
      <c r="BJ716" s="582"/>
      <c r="BK716" s="582"/>
      <c r="BL716" s="582"/>
      <c r="BM716" s="582"/>
      <c r="BN716" s="582"/>
      <c r="BO716" s="582"/>
      <c r="BP716" s="582"/>
      <c r="BQ716" s="710"/>
    </row>
    <row r="717" spans="1:69">
      <c r="A717" s="582"/>
      <c r="B717" s="582"/>
      <c r="C717" s="582"/>
      <c r="D717" s="582"/>
      <c r="E717" s="582"/>
      <c r="F717" s="582"/>
      <c r="G717" s="582"/>
      <c r="H717" s="582"/>
      <c r="I717" s="582"/>
      <c r="J717" s="582"/>
      <c r="K717" s="582"/>
      <c r="L717" s="582"/>
      <c r="M717" s="582"/>
      <c r="N717" s="582"/>
      <c r="O717" s="582"/>
      <c r="P717" s="582"/>
      <c r="Q717" s="582"/>
      <c r="R717" s="582"/>
      <c r="S717" s="582"/>
      <c r="T717" s="582"/>
      <c r="U717" s="582"/>
      <c r="V717" s="582"/>
      <c r="W717" s="582"/>
      <c r="X717" s="582"/>
      <c r="Y717" s="582"/>
      <c r="Z717" s="582"/>
      <c r="AA717" s="582"/>
      <c r="AB717" s="582"/>
      <c r="AC717" s="582"/>
      <c r="AD717" s="582"/>
      <c r="AE717" s="582"/>
      <c r="AF717" s="582"/>
      <c r="AG717" s="582"/>
      <c r="AH717" s="582"/>
      <c r="AI717" s="582"/>
      <c r="AJ717" s="582"/>
      <c r="AK717" s="582"/>
      <c r="AL717" s="582"/>
      <c r="AM717" s="582"/>
      <c r="AN717" s="582"/>
      <c r="AO717" s="582"/>
      <c r="AP717" s="582"/>
      <c r="AQ717" s="582"/>
      <c r="AR717" s="582"/>
      <c r="AS717" s="582"/>
      <c r="AT717" s="582"/>
      <c r="AU717" s="582"/>
      <c r="AV717" s="582"/>
      <c r="AW717" s="582"/>
      <c r="AX717" s="582"/>
      <c r="AY717" s="582"/>
      <c r="AZ717" s="582"/>
      <c r="BA717" s="582"/>
      <c r="BB717" s="582"/>
      <c r="BC717" s="582"/>
      <c r="BD717" s="582"/>
      <c r="BE717" s="582"/>
      <c r="BF717" s="582"/>
      <c r="BG717" s="582"/>
      <c r="BH717" s="582"/>
      <c r="BI717" s="582"/>
      <c r="BJ717" s="582"/>
      <c r="BK717" s="582"/>
      <c r="BL717" s="582"/>
      <c r="BM717" s="582"/>
      <c r="BN717" s="582"/>
      <c r="BO717" s="582"/>
      <c r="BP717" s="582"/>
      <c r="BQ717" s="710"/>
    </row>
    <row r="718" spans="1:69">
      <c r="A718" s="582"/>
      <c r="B718" s="582"/>
      <c r="C718" s="582"/>
      <c r="D718" s="582"/>
      <c r="E718" s="582"/>
      <c r="F718" s="582"/>
      <c r="G718" s="582"/>
      <c r="H718" s="582"/>
      <c r="I718" s="582"/>
      <c r="J718" s="582"/>
      <c r="K718" s="582"/>
      <c r="L718" s="582"/>
      <c r="M718" s="582"/>
      <c r="N718" s="582"/>
      <c r="O718" s="582"/>
      <c r="P718" s="582"/>
      <c r="Q718" s="582"/>
      <c r="R718" s="582"/>
      <c r="S718" s="582"/>
      <c r="T718" s="582"/>
      <c r="U718" s="582"/>
      <c r="V718" s="582"/>
      <c r="W718" s="582"/>
      <c r="X718" s="582"/>
      <c r="Y718" s="582"/>
      <c r="Z718" s="582"/>
      <c r="AA718" s="582"/>
      <c r="AB718" s="582"/>
      <c r="AC718" s="582"/>
      <c r="AD718" s="582"/>
      <c r="AE718" s="582"/>
      <c r="AF718" s="582"/>
      <c r="AG718" s="582"/>
      <c r="AH718" s="582"/>
      <c r="AI718" s="582"/>
      <c r="AJ718" s="582"/>
      <c r="AK718" s="582"/>
      <c r="AL718" s="582"/>
      <c r="AM718" s="582"/>
      <c r="AN718" s="582"/>
      <c r="AO718" s="582"/>
      <c r="AP718" s="582"/>
      <c r="AQ718" s="582"/>
      <c r="AR718" s="582"/>
      <c r="AS718" s="582"/>
      <c r="AT718" s="582"/>
      <c r="AU718" s="582"/>
      <c r="AV718" s="582"/>
      <c r="AW718" s="582"/>
      <c r="AX718" s="582"/>
      <c r="AY718" s="582"/>
      <c r="AZ718" s="582"/>
      <c r="BA718" s="582"/>
      <c r="BB718" s="582"/>
      <c r="BC718" s="582"/>
      <c r="BD718" s="582"/>
      <c r="BE718" s="582"/>
      <c r="BF718" s="582"/>
      <c r="BG718" s="582"/>
      <c r="BH718" s="582"/>
      <c r="BI718" s="582"/>
      <c r="BJ718" s="582"/>
      <c r="BK718" s="582"/>
      <c r="BL718" s="582"/>
      <c r="BM718" s="582"/>
      <c r="BN718" s="582"/>
      <c r="BO718" s="582"/>
      <c r="BP718" s="582"/>
      <c r="BQ718" s="710"/>
    </row>
    <row r="719" spans="1:69">
      <c r="A719" s="582"/>
      <c r="B719" s="582"/>
      <c r="C719" s="582"/>
      <c r="D719" s="582"/>
      <c r="E719" s="582"/>
      <c r="F719" s="582"/>
      <c r="G719" s="582"/>
      <c r="H719" s="582"/>
      <c r="I719" s="582"/>
      <c r="J719" s="582"/>
      <c r="K719" s="582"/>
      <c r="L719" s="582"/>
      <c r="M719" s="582"/>
      <c r="N719" s="582"/>
      <c r="O719" s="582"/>
      <c r="P719" s="582"/>
      <c r="Q719" s="582"/>
      <c r="R719" s="582"/>
      <c r="S719" s="582"/>
      <c r="T719" s="582"/>
      <c r="U719" s="582"/>
      <c r="V719" s="582"/>
      <c r="W719" s="582"/>
      <c r="X719" s="582"/>
      <c r="Y719" s="582"/>
      <c r="Z719" s="582"/>
      <c r="AA719" s="582"/>
      <c r="AB719" s="582"/>
      <c r="AC719" s="582"/>
      <c r="AD719" s="582"/>
      <c r="AE719" s="582"/>
      <c r="AF719" s="582"/>
      <c r="AG719" s="582"/>
      <c r="AH719" s="582"/>
      <c r="AI719" s="582"/>
      <c r="AJ719" s="582"/>
      <c r="AK719" s="582"/>
      <c r="AL719" s="582"/>
      <c r="AM719" s="582"/>
      <c r="AN719" s="582"/>
      <c r="AO719" s="582"/>
      <c r="AP719" s="582"/>
      <c r="AQ719" s="582"/>
      <c r="AR719" s="582"/>
      <c r="AS719" s="582"/>
      <c r="AT719" s="582"/>
      <c r="AU719" s="582"/>
      <c r="AV719" s="582"/>
      <c r="AW719" s="582"/>
      <c r="AX719" s="582"/>
      <c r="AY719" s="582"/>
      <c r="AZ719" s="582"/>
      <c r="BA719" s="582"/>
      <c r="BB719" s="582"/>
      <c r="BC719" s="582"/>
      <c r="BD719" s="582"/>
      <c r="BE719" s="582"/>
      <c r="BF719" s="582"/>
      <c r="BG719" s="582"/>
      <c r="BH719" s="582"/>
      <c r="BI719" s="582"/>
      <c r="BJ719" s="582"/>
      <c r="BK719" s="582"/>
      <c r="BL719" s="582"/>
      <c r="BM719" s="582"/>
      <c r="BN719" s="582"/>
      <c r="BO719" s="582"/>
      <c r="BP719" s="582"/>
      <c r="BQ719" s="710"/>
    </row>
    <row r="720" spans="1:69">
      <c r="A720" s="582"/>
      <c r="B720" s="582"/>
      <c r="C720" s="582"/>
      <c r="D720" s="582"/>
      <c r="E720" s="582"/>
      <c r="F720" s="582"/>
      <c r="G720" s="582"/>
      <c r="H720" s="582"/>
      <c r="I720" s="582"/>
      <c r="J720" s="582"/>
      <c r="K720" s="582"/>
      <c r="L720" s="582"/>
      <c r="M720" s="582"/>
      <c r="N720" s="582"/>
      <c r="O720" s="582"/>
      <c r="P720" s="582"/>
      <c r="Q720" s="582"/>
      <c r="R720" s="582"/>
      <c r="S720" s="582"/>
      <c r="T720" s="582"/>
      <c r="U720" s="582"/>
      <c r="V720" s="582"/>
      <c r="W720" s="582"/>
      <c r="X720" s="582"/>
      <c r="Y720" s="582"/>
      <c r="Z720" s="582"/>
      <c r="AA720" s="582"/>
      <c r="AB720" s="582"/>
      <c r="AC720" s="582"/>
      <c r="AD720" s="582"/>
      <c r="AE720" s="582"/>
      <c r="AF720" s="582"/>
      <c r="AG720" s="582"/>
      <c r="AH720" s="582"/>
      <c r="AI720" s="582"/>
      <c r="AJ720" s="582"/>
      <c r="AK720" s="582"/>
      <c r="AL720" s="582"/>
      <c r="AM720" s="582"/>
      <c r="AN720" s="582"/>
      <c r="AO720" s="582"/>
      <c r="AP720" s="582"/>
      <c r="AQ720" s="582"/>
      <c r="AR720" s="582"/>
      <c r="AS720" s="582"/>
      <c r="AT720" s="582"/>
      <c r="AU720" s="582"/>
      <c r="AV720" s="582"/>
      <c r="AW720" s="582"/>
      <c r="AX720" s="582"/>
      <c r="AY720" s="582"/>
      <c r="AZ720" s="582"/>
      <c r="BA720" s="582"/>
      <c r="BB720" s="582"/>
      <c r="BC720" s="582"/>
      <c r="BD720" s="582"/>
      <c r="BE720" s="582"/>
      <c r="BF720" s="582"/>
      <c r="BG720" s="582"/>
      <c r="BH720" s="582"/>
      <c r="BI720" s="582"/>
      <c r="BJ720" s="582"/>
      <c r="BK720" s="582"/>
      <c r="BL720" s="582"/>
      <c r="BM720" s="582"/>
      <c r="BN720" s="582"/>
      <c r="BO720" s="582"/>
      <c r="BP720" s="582"/>
      <c r="BQ720" s="710"/>
    </row>
    <row r="721" spans="1:69">
      <c r="A721" s="582"/>
      <c r="B721" s="582"/>
      <c r="C721" s="582"/>
      <c r="D721" s="582"/>
      <c r="E721" s="582"/>
      <c r="F721" s="582"/>
      <c r="G721" s="582"/>
      <c r="H721" s="582"/>
      <c r="I721" s="582"/>
      <c r="J721" s="582"/>
      <c r="K721" s="582"/>
      <c r="L721" s="582"/>
      <c r="M721" s="582"/>
      <c r="N721" s="582"/>
      <c r="O721" s="582"/>
      <c r="P721" s="582"/>
      <c r="Q721" s="582"/>
      <c r="R721" s="582"/>
      <c r="S721" s="582"/>
      <c r="T721" s="582"/>
      <c r="U721" s="582"/>
      <c r="V721" s="582"/>
      <c r="W721" s="582"/>
      <c r="X721" s="582"/>
      <c r="Y721" s="582"/>
      <c r="Z721" s="582"/>
      <c r="AA721" s="582"/>
      <c r="AB721" s="582"/>
      <c r="AC721" s="582"/>
      <c r="AD721" s="582"/>
      <c r="AE721" s="582"/>
      <c r="AF721" s="582"/>
      <c r="AG721" s="582"/>
      <c r="AH721" s="582"/>
      <c r="AI721" s="582"/>
      <c r="AJ721" s="582"/>
      <c r="AK721" s="582"/>
      <c r="AL721" s="582"/>
      <c r="AM721" s="582"/>
      <c r="AN721" s="582"/>
      <c r="AO721" s="582"/>
      <c r="AP721" s="582"/>
      <c r="AQ721" s="582"/>
      <c r="AR721" s="582"/>
      <c r="AS721" s="582"/>
      <c r="AT721" s="582"/>
      <c r="AU721" s="582"/>
      <c r="AV721" s="582"/>
      <c r="AW721" s="582"/>
      <c r="AX721" s="582"/>
      <c r="AY721" s="582"/>
      <c r="AZ721" s="582"/>
      <c r="BA721" s="582"/>
      <c r="BB721" s="582"/>
      <c r="BC721" s="582"/>
      <c r="BD721" s="582"/>
      <c r="BE721" s="582"/>
      <c r="BF721" s="582"/>
      <c r="BG721" s="582"/>
      <c r="BH721" s="582"/>
      <c r="BI721" s="582"/>
      <c r="BJ721" s="582"/>
      <c r="BK721" s="582"/>
      <c r="BL721" s="582"/>
      <c r="BM721" s="582"/>
      <c r="BN721" s="582"/>
      <c r="BO721" s="582"/>
      <c r="BP721" s="582"/>
      <c r="BQ721" s="710"/>
    </row>
    <row r="722" spans="1:69">
      <c r="A722" s="582"/>
      <c r="B722" s="582"/>
      <c r="C722" s="582"/>
      <c r="D722" s="582"/>
      <c r="E722" s="582"/>
      <c r="F722" s="582"/>
      <c r="G722" s="582"/>
      <c r="H722" s="582"/>
      <c r="I722" s="582"/>
      <c r="J722" s="582"/>
      <c r="K722" s="582"/>
      <c r="L722" s="582"/>
      <c r="M722" s="582"/>
      <c r="N722" s="582"/>
      <c r="O722" s="582"/>
      <c r="P722" s="582"/>
      <c r="Q722" s="582"/>
      <c r="R722" s="582"/>
      <c r="S722" s="582"/>
      <c r="T722" s="582"/>
      <c r="U722" s="582"/>
      <c r="V722" s="582"/>
      <c r="W722" s="582"/>
      <c r="X722" s="582"/>
      <c r="Y722" s="582"/>
      <c r="Z722" s="582"/>
      <c r="AA722" s="582"/>
      <c r="AB722" s="582"/>
      <c r="AC722" s="582"/>
      <c r="AD722" s="582"/>
      <c r="AE722" s="582"/>
      <c r="AF722" s="582"/>
      <c r="AG722" s="582"/>
      <c r="AH722" s="582"/>
      <c r="AI722" s="582"/>
      <c r="AJ722" s="582"/>
      <c r="AK722" s="582"/>
      <c r="AL722" s="582"/>
      <c r="AM722" s="582"/>
      <c r="AN722" s="582"/>
      <c r="AO722" s="582"/>
      <c r="AP722" s="582"/>
      <c r="AQ722" s="582"/>
      <c r="AR722" s="582"/>
      <c r="AS722" s="582"/>
      <c r="AT722" s="582"/>
      <c r="AU722" s="582"/>
      <c r="AV722" s="582"/>
      <c r="AW722" s="582"/>
      <c r="AX722" s="582"/>
      <c r="AY722" s="582"/>
      <c r="AZ722" s="582"/>
      <c r="BA722" s="582"/>
      <c r="BB722" s="582"/>
      <c r="BC722" s="582"/>
      <c r="BD722" s="582"/>
      <c r="BE722" s="582"/>
      <c r="BF722" s="582"/>
      <c r="BG722" s="582"/>
      <c r="BH722" s="582"/>
      <c r="BI722" s="582"/>
      <c r="BJ722" s="582"/>
      <c r="BK722" s="582"/>
      <c r="BL722" s="582"/>
      <c r="BM722" s="582"/>
      <c r="BN722" s="582"/>
      <c r="BO722" s="582"/>
      <c r="BP722" s="582"/>
      <c r="BQ722" s="710"/>
    </row>
    <row r="723" spans="1:69">
      <c r="A723" s="582"/>
      <c r="B723" s="582"/>
      <c r="C723" s="582"/>
      <c r="D723" s="582"/>
      <c r="E723" s="582"/>
      <c r="F723" s="582"/>
      <c r="G723" s="582"/>
      <c r="H723" s="582"/>
      <c r="I723" s="582"/>
      <c r="J723" s="582"/>
      <c r="K723" s="582"/>
      <c r="L723" s="582"/>
      <c r="M723" s="582"/>
      <c r="N723" s="582"/>
      <c r="O723" s="582"/>
      <c r="P723" s="582"/>
      <c r="Q723" s="582"/>
      <c r="R723" s="582"/>
      <c r="S723" s="582"/>
      <c r="T723" s="582"/>
      <c r="U723" s="582"/>
      <c r="V723" s="582"/>
      <c r="W723" s="582"/>
      <c r="X723" s="582"/>
      <c r="Y723" s="582"/>
      <c r="Z723" s="582"/>
      <c r="AA723" s="582"/>
      <c r="AB723" s="582"/>
      <c r="AC723" s="582"/>
      <c r="AD723" s="582"/>
      <c r="AE723" s="582"/>
      <c r="AF723" s="582"/>
      <c r="AG723" s="582"/>
      <c r="AH723" s="582"/>
      <c r="AI723" s="582"/>
      <c r="AJ723" s="582"/>
      <c r="AK723" s="582"/>
      <c r="AL723" s="582"/>
      <c r="AM723" s="582"/>
      <c r="AN723" s="582"/>
      <c r="AO723" s="582"/>
      <c r="AP723" s="582"/>
      <c r="AQ723" s="582"/>
      <c r="AR723" s="582"/>
      <c r="AS723" s="582"/>
      <c r="AT723" s="582"/>
      <c r="AU723" s="582"/>
      <c r="AV723" s="582"/>
      <c r="AW723" s="582"/>
      <c r="AX723" s="582"/>
      <c r="AY723" s="582"/>
      <c r="AZ723" s="582"/>
      <c r="BA723" s="582"/>
      <c r="BB723" s="582"/>
      <c r="BC723" s="582"/>
      <c r="BD723" s="582"/>
      <c r="BE723" s="582"/>
      <c r="BF723" s="582"/>
      <c r="BG723" s="582"/>
      <c r="BH723" s="582"/>
      <c r="BI723" s="582"/>
      <c r="BJ723" s="582"/>
      <c r="BK723" s="582"/>
      <c r="BL723" s="582"/>
      <c r="BM723" s="582"/>
      <c r="BN723" s="582"/>
      <c r="BO723" s="582"/>
      <c r="BP723" s="582"/>
      <c r="BQ723" s="710"/>
    </row>
    <row r="724" spans="1:69">
      <c r="A724" s="582"/>
      <c r="B724" s="582"/>
      <c r="C724" s="582"/>
      <c r="D724" s="582"/>
      <c r="E724" s="582"/>
      <c r="F724" s="582"/>
      <c r="G724" s="582"/>
      <c r="H724" s="582"/>
      <c r="I724" s="582"/>
      <c r="J724" s="582"/>
      <c r="K724" s="582"/>
      <c r="L724" s="582"/>
      <c r="M724" s="582"/>
      <c r="N724" s="582"/>
      <c r="O724" s="582"/>
      <c r="P724" s="582"/>
      <c r="Q724" s="582"/>
      <c r="R724" s="582"/>
      <c r="S724" s="582"/>
      <c r="T724" s="582"/>
      <c r="U724" s="582"/>
      <c r="V724" s="582"/>
      <c r="W724" s="582"/>
      <c r="X724" s="582"/>
      <c r="Y724" s="582"/>
      <c r="Z724" s="582"/>
      <c r="AA724" s="582"/>
      <c r="AB724" s="582"/>
      <c r="AC724" s="582"/>
      <c r="AD724" s="582"/>
      <c r="AE724" s="582"/>
      <c r="AF724" s="582"/>
      <c r="AG724" s="582"/>
      <c r="AH724" s="582"/>
      <c r="AI724" s="582"/>
      <c r="AJ724" s="582"/>
      <c r="AK724" s="582"/>
      <c r="AL724" s="582"/>
      <c r="AM724" s="582"/>
      <c r="AN724" s="582"/>
      <c r="AO724" s="582"/>
      <c r="AP724" s="582"/>
      <c r="AQ724" s="582"/>
      <c r="AR724" s="582"/>
      <c r="AS724" s="582"/>
      <c r="AT724" s="582"/>
      <c r="AU724" s="582"/>
      <c r="AV724" s="582"/>
      <c r="AW724" s="582"/>
      <c r="AX724" s="582"/>
      <c r="AY724" s="582"/>
      <c r="AZ724" s="582"/>
      <c r="BA724" s="582"/>
      <c r="BB724" s="582"/>
      <c r="BC724" s="582"/>
      <c r="BD724" s="582"/>
      <c r="BE724" s="582"/>
      <c r="BF724" s="582"/>
      <c r="BG724" s="582"/>
      <c r="BH724" s="582"/>
      <c r="BI724" s="582"/>
      <c r="BJ724" s="582"/>
      <c r="BK724" s="582"/>
      <c r="BL724" s="582"/>
      <c r="BM724" s="582"/>
      <c r="BN724" s="582"/>
      <c r="BO724" s="582"/>
      <c r="BP724" s="582"/>
      <c r="BQ724" s="710"/>
    </row>
    <row r="725" spans="1:69">
      <c r="A725" s="582"/>
      <c r="B725" s="582"/>
      <c r="C725" s="582"/>
      <c r="D725" s="582"/>
      <c r="E725" s="582"/>
      <c r="F725" s="582"/>
      <c r="G725" s="582"/>
      <c r="H725" s="582"/>
      <c r="I725" s="582"/>
      <c r="J725" s="582"/>
      <c r="K725" s="582"/>
      <c r="L725" s="582"/>
      <c r="M725" s="582"/>
      <c r="N725" s="582"/>
      <c r="O725" s="582"/>
      <c r="P725" s="582"/>
      <c r="Q725" s="582"/>
      <c r="R725" s="582"/>
      <c r="S725" s="582"/>
      <c r="T725" s="582"/>
      <c r="U725" s="582"/>
      <c r="V725" s="582"/>
      <c r="W725" s="582"/>
      <c r="X725" s="582"/>
      <c r="Y725" s="582"/>
      <c r="Z725" s="582"/>
      <c r="AA725" s="582"/>
      <c r="AB725" s="582"/>
      <c r="AC725" s="582"/>
      <c r="AD725" s="582"/>
      <c r="AE725" s="582"/>
      <c r="AF725" s="582"/>
      <c r="AG725" s="582"/>
      <c r="AH725" s="582"/>
      <c r="AI725" s="582"/>
      <c r="AJ725" s="582"/>
      <c r="AK725" s="582"/>
      <c r="AL725" s="582"/>
      <c r="AM725" s="582"/>
      <c r="AN725" s="582"/>
      <c r="AO725" s="582"/>
      <c r="AP725" s="582"/>
      <c r="AQ725" s="582"/>
      <c r="AR725" s="582"/>
      <c r="AS725" s="582"/>
      <c r="AT725" s="582"/>
      <c r="AU725" s="582"/>
      <c r="AV725" s="582"/>
      <c r="AW725" s="582"/>
      <c r="AX725" s="582"/>
      <c r="AY725" s="582"/>
      <c r="AZ725" s="582"/>
      <c r="BA725" s="582"/>
      <c r="BB725" s="582"/>
      <c r="BC725" s="582"/>
      <c r="BD725" s="582"/>
      <c r="BE725" s="582"/>
      <c r="BF725" s="582"/>
      <c r="BG725" s="582"/>
      <c r="BH725" s="582"/>
      <c r="BI725" s="582"/>
      <c r="BJ725" s="582"/>
      <c r="BK725" s="582"/>
      <c r="BL725" s="582"/>
      <c r="BM725" s="582"/>
      <c r="BN725" s="582"/>
      <c r="BO725" s="582"/>
      <c r="BP725" s="582"/>
      <c r="BQ725" s="710"/>
    </row>
    <row r="726" spans="1:69">
      <c r="A726" s="582"/>
      <c r="B726" s="582"/>
      <c r="C726" s="582"/>
      <c r="D726" s="582"/>
      <c r="E726" s="582"/>
      <c r="F726" s="582"/>
      <c r="G726" s="582"/>
      <c r="H726" s="582"/>
      <c r="I726" s="582"/>
      <c r="J726" s="582"/>
      <c r="K726" s="582"/>
      <c r="L726" s="582"/>
      <c r="M726" s="582"/>
      <c r="N726" s="582"/>
      <c r="O726" s="582"/>
      <c r="P726" s="582"/>
      <c r="Q726" s="582"/>
      <c r="R726" s="582"/>
      <c r="S726" s="582"/>
      <c r="T726" s="582"/>
      <c r="U726" s="582"/>
      <c r="V726" s="582"/>
      <c r="W726" s="582"/>
      <c r="X726" s="582"/>
      <c r="Y726" s="582"/>
      <c r="Z726" s="582"/>
      <c r="AA726" s="582"/>
      <c r="AB726" s="582"/>
      <c r="AC726" s="582"/>
      <c r="AD726" s="582"/>
      <c r="AE726" s="582"/>
      <c r="AF726" s="582"/>
      <c r="AG726" s="582"/>
      <c r="AH726" s="582"/>
      <c r="AI726" s="582"/>
      <c r="AJ726" s="582"/>
      <c r="AK726" s="582"/>
      <c r="AL726" s="582"/>
      <c r="AM726" s="582"/>
      <c r="AN726" s="582"/>
      <c r="AO726" s="582"/>
      <c r="AP726" s="582"/>
      <c r="AQ726" s="582"/>
      <c r="AR726" s="582"/>
      <c r="AS726" s="582"/>
      <c r="AT726" s="582"/>
      <c r="AU726" s="582"/>
      <c r="AV726" s="582"/>
      <c r="AW726" s="582"/>
      <c r="AX726" s="582"/>
      <c r="AY726" s="582"/>
      <c r="AZ726" s="582"/>
      <c r="BA726" s="582"/>
      <c r="BB726" s="582"/>
      <c r="BC726" s="582"/>
      <c r="BD726" s="582"/>
      <c r="BE726" s="582"/>
      <c r="BF726" s="582"/>
      <c r="BG726" s="582"/>
      <c r="BH726" s="582"/>
      <c r="BI726" s="582"/>
      <c r="BJ726" s="582"/>
      <c r="BK726" s="582"/>
      <c r="BL726" s="582"/>
      <c r="BM726" s="582"/>
      <c r="BN726" s="582"/>
      <c r="BO726" s="582"/>
      <c r="BP726" s="582"/>
      <c r="BQ726" s="710"/>
    </row>
    <row r="727" spans="1:69">
      <c r="A727" s="582"/>
      <c r="B727" s="582"/>
      <c r="C727" s="582"/>
      <c r="D727" s="582"/>
      <c r="E727" s="582"/>
      <c r="F727" s="582"/>
      <c r="G727" s="582"/>
      <c r="H727" s="582"/>
      <c r="I727" s="582"/>
      <c r="J727" s="582"/>
      <c r="K727" s="582"/>
      <c r="L727" s="582"/>
      <c r="M727" s="582"/>
      <c r="N727" s="582"/>
      <c r="O727" s="582"/>
      <c r="P727" s="582"/>
      <c r="Q727" s="582"/>
      <c r="R727" s="582"/>
      <c r="S727" s="582"/>
      <c r="T727" s="582"/>
      <c r="U727" s="582"/>
      <c r="V727" s="582"/>
      <c r="W727" s="582"/>
      <c r="X727" s="582"/>
      <c r="Y727" s="582"/>
      <c r="Z727" s="582"/>
      <c r="AA727" s="582"/>
      <c r="AB727" s="582"/>
      <c r="AC727" s="582"/>
      <c r="AD727" s="582"/>
      <c r="AE727" s="582"/>
      <c r="AF727" s="582"/>
      <c r="AG727" s="582"/>
      <c r="AH727" s="582"/>
      <c r="AI727" s="582"/>
      <c r="AJ727" s="582"/>
      <c r="AK727" s="582"/>
      <c r="AL727" s="582"/>
      <c r="AM727" s="582"/>
      <c r="AN727" s="582"/>
      <c r="AO727" s="582"/>
      <c r="AP727" s="582"/>
      <c r="AQ727" s="582"/>
      <c r="AR727" s="582"/>
      <c r="AS727" s="582"/>
      <c r="AT727" s="582"/>
      <c r="AU727" s="582"/>
      <c r="AV727" s="582"/>
      <c r="AW727" s="582"/>
      <c r="AX727" s="582"/>
      <c r="AY727" s="582"/>
      <c r="AZ727" s="582"/>
      <c r="BA727" s="582"/>
      <c r="BB727" s="582"/>
      <c r="BC727" s="582"/>
      <c r="BD727" s="582"/>
      <c r="BE727" s="582"/>
      <c r="BF727" s="582"/>
      <c r="BG727" s="582"/>
      <c r="BH727" s="582"/>
      <c r="BI727" s="582"/>
      <c r="BJ727" s="582"/>
      <c r="BK727" s="582"/>
      <c r="BL727" s="582"/>
      <c r="BM727" s="582"/>
      <c r="BN727" s="582"/>
      <c r="BO727" s="582"/>
      <c r="BP727" s="582"/>
      <c r="BQ727" s="710"/>
    </row>
    <row r="728" spans="1:69">
      <c r="A728" s="582"/>
      <c r="B728" s="582"/>
      <c r="C728" s="582"/>
      <c r="D728" s="582"/>
      <c r="E728" s="582"/>
      <c r="F728" s="582"/>
      <c r="G728" s="582"/>
      <c r="H728" s="582"/>
      <c r="I728" s="582"/>
      <c r="J728" s="582"/>
      <c r="K728" s="582"/>
      <c r="L728" s="582"/>
      <c r="M728" s="582"/>
      <c r="N728" s="582"/>
      <c r="O728" s="582"/>
      <c r="P728" s="582"/>
      <c r="Q728" s="582"/>
      <c r="R728" s="582"/>
      <c r="S728" s="582"/>
      <c r="T728" s="582"/>
      <c r="U728" s="582"/>
      <c r="V728" s="582"/>
      <c r="W728" s="582"/>
      <c r="X728" s="582"/>
      <c r="Y728" s="582"/>
      <c r="Z728" s="582"/>
      <c r="AA728" s="582"/>
      <c r="AB728" s="582"/>
      <c r="AC728" s="582"/>
      <c r="AD728" s="582"/>
      <c r="AE728" s="582"/>
      <c r="AF728" s="582"/>
      <c r="AG728" s="582"/>
      <c r="AH728" s="582"/>
      <c r="AI728" s="582"/>
      <c r="AJ728" s="582"/>
      <c r="AK728" s="582"/>
      <c r="AL728" s="582"/>
      <c r="AM728" s="582"/>
      <c r="AN728" s="582"/>
      <c r="AO728" s="582"/>
      <c r="AP728" s="582"/>
      <c r="AQ728" s="582"/>
      <c r="AR728" s="582"/>
      <c r="AS728" s="582"/>
      <c r="AT728" s="582"/>
      <c r="AU728" s="582"/>
      <c r="AV728" s="582"/>
      <c r="AW728" s="582"/>
      <c r="AX728" s="582"/>
      <c r="AY728" s="582"/>
      <c r="AZ728" s="582"/>
      <c r="BA728" s="582"/>
      <c r="BB728" s="582"/>
      <c r="BC728" s="582"/>
      <c r="BD728" s="582"/>
      <c r="BE728" s="582"/>
      <c r="BF728" s="582"/>
      <c r="BG728" s="582"/>
      <c r="BH728" s="582"/>
      <c r="BI728" s="582"/>
      <c r="BJ728" s="582"/>
      <c r="BK728" s="582"/>
      <c r="BL728" s="582"/>
      <c r="BM728" s="582"/>
      <c r="BN728" s="582"/>
      <c r="BO728" s="582"/>
      <c r="BP728" s="582"/>
      <c r="BQ728" s="710"/>
    </row>
    <row r="729" spans="1:69">
      <c r="A729" s="582"/>
      <c r="B729" s="582"/>
      <c r="C729" s="582"/>
      <c r="D729" s="582"/>
      <c r="E729" s="582"/>
      <c r="F729" s="582"/>
      <c r="G729" s="582"/>
      <c r="H729" s="582"/>
      <c r="I729" s="582"/>
      <c r="J729" s="582"/>
      <c r="K729" s="582"/>
      <c r="L729" s="582"/>
      <c r="M729" s="582"/>
      <c r="N729" s="582"/>
      <c r="O729" s="582"/>
      <c r="P729" s="582"/>
      <c r="Q729" s="582"/>
      <c r="R729" s="582"/>
      <c r="S729" s="582"/>
      <c r="T729" s="582"/>
      <c r="U729" s="582"/>
      <c r="V729" s="582"/>
      <c r="W729" s="582"/>
      <c r="X729" s="582"/>
      <c r="Y729" s="582"/>
      <c r="Z729" s="582"/>
      <c r="AA729" s="582"/>
      <c r="AB729" s="582"/>
      <c r="AC729" s="582"/>
      <c r="AD729" s="582"/>
      <c r="AE729" s="582"/>
      <c r="AF729" s="582"/>
      <c r="AG729" s="582"/>
      <c r="AH729" s="582"/>
      <c r="AI729" s="582"/>
      <c r="AJ729" s="582"/>
      <c r="AK729" s="582"/>
      <c r="AL729" s="582"/>
      <c r="AM729" s="582"/>
      <c r="AN729" s="582"/>
      <c r="AO729" s="582"/>
      <c r="AP729" s="582"/>
      <c r="AQ729" s="582"/>
      <c r="AR729" s="582"/>
      <c r="AS729" s="582"/>
      <c r="AT729" s="582"/>
      <c r="AU729" s="582"/>
      <c r="AV729" s="582"/>
      <c r="AW729" s="582"/>
      <c r="AX729" s="582"/>
      <c r="AY729" s="582"/>
      <c r="AZ729" s="582"/>
      <c r="BA729" s="582"/>
      <c r="BB729" s="582"/>
      <c r="BC729" s="582"/>
      <c r="BD729" s="582"/>
      <c r="BE729" s="582"/>
      <c r="BF729" s="582"/>
      <c r="BG729" s="582"/>
      <c r="BH729" s="582"/>
      <c r="BI729" s="582"/>
      <c r="BJ729" s="582"/>
      <c r="BK729" s="582"/>
      <c r="BL729" s="582"/>
      <c r="BM729" s="582"/>
      <c r="BN729" s="582"/>
      <c r="BO729" s="582"/>
      <c r="BP729" s="582"/>
      <c r="BQ729" s="710"/>
    </row>
    <row r="730" spans="1:69">
      <c r="A730" s="582"/>
      <c r="B730" s="582"/>
      <c r="C730" s="582"/>
      <c r="D730" s="582"/>
      <c r="E730" s="582"/>
      <c r="F730" s="582"/>
      <c r="G730" s="582"/>
      <c r="H730" s="582"/>
      <c r="I730" s="582"/>
      <c r="J730" s="582"/>
      <c r="K730" s="582"/>
      <c r="L730" s="582"/>
      <c r="M730" s="582"/>
      <c r="N730" s="582"/>
      <c r="O730" s="582"/>
      <c r="P730" s="582"/>
      <c r="Q730" s="582"/>
      <c r="R730" s="582"/>
      <c r="S730" s="582"/>
      <c r="T730" s="582"/>
      <c r="U730" s="582"/>
      <c r="V730" s="582"/>
      <c r="W730" s="582"/>
      <c r="X730" s="582"/>
      <c r="Y730" s="582"/>
      <c r="Z730" s="582"/>
      <c r="AA730" s="582"/>
      <c r="AB730" s="582"/>
      <c r="AC730" s="582"/>
      <c r="AD730" s="582"/>
      <c r="AE730" s="582"/>
      <c r="AF730" s="582"/>
      <c r="AG730" s="582"/>
      <c r="AH730" s="582"/>
      <c r="AI730" s="582"/>
      <c r="AJ730" s="582"/>
      <c r="AK730" s="582"/>
      <c r="AL730" s="582"/>
      <c r="AM730" s="582"/>
      <c r="AN730" s="582"/>
      <c r="AO730" s="582"/>
      <c r="AP730" s="582"/>
      <c r="AQ730" s="582"/>
      <c r="AR730" s="582"/>
      <c r="AS730" s="582"/>
      <c r="AT730" s="582"/>
      <c r="AU730" s="582"/>
      <c r="AV730" s="582"/>
      <c r="AW730" s="582"/>
      <c r="AX730" s="582"/>
      <c r="AY730" s="582"/>
      <c r="AZ730" s="582"/>
      <c r="BA730" s="582"/>
      <c r="BB730" s="582"/>
      <c r="BC730" s="582"/>
      <c r="BD730" s="582"/>
      <c r="BE730" s="582"/>
      <c r="BF730" s="582"/>
      <c r="BG730" s="582"/>
      <c r="BH730" s="582"/>
      <c r="BI730" s="582"/>
      <c r="BJ730" s="582"/>
      <c r="BK730" s="582"/>
      <c r="BL730" s="582"/>
      <c r="BM730" s="582"/>
      <c r="BN730" s="582"/>
      <c r="BO730" s="582"/>
      <c r="BP730" s="582"/>
      <c r="BQ730" s="710"/>
    </row>
    <row r="731" spans="1:69">
      <c r="A731" s="582"/>
      <c r="B731" s="582"/>
      <c r="C731" s="582"/>
      <c r="D731" s="582"/>
      <c r="E731" s="582"/>
      <c r="F731" s="582"/>
      <c r="G731" s="582"/>
      <c r="H731" s="582"/>
      <c r="I731" s="582"/>
      <c r="J731" s="582"/>
      <c r="K731" s="582"/>
      <c r="L731" s="582"/>
      <c r="M731" s="582"/>
      <c r="N731" s="582"/>
      <c r="O731" s="582"/>
      <c r="P731" s="582"/>
      <c r="Q731" s="582"/>
      <c r="R731" s="582"/>
      <c r="S731" s="582"/>
      <c r="T731" s="582"/>
      <c r="U731" s="582"/>
      <c r="V731" s="582"/>
      <c r="W731" s="582"/>
      <c r="X731" s="582"/>
      <c r="Y731" s="582"/>
      <c r="Z731" s="582"/>
      <c r="AA731" s="582"/>
      <c r="AB731" s="582"/>
      <c r="AC731" s="582"/>
      <c r="AD731" s="582"/>
      <c r="AE731" s="582"/>
      <c r="AF731" s="582"/>
      <c r="AG731" s="582"/>
      <c r="AH731" s="582"/>
      <c r="AI731" s="582"/>
      <c r="AJ731" s="582"/>
      <c r="AK731" s="582"/>
      <c r="AL731" s="582"/>
      <c r="AM731" s="582"/>
      <c r="AN731" s="582"/>
      <c r="AO731" s="582"/>
      <c r="AP731" s="582"/>
      <c r="AQ731" s="582"/>
      <c r="AR731" s="582"/>
      <c r="AS731" s="582"/>
      <c r="AT731" s="582"/>
      <c r="AU731" s="582"/>
      <c r="AV731" s="582"/>
      <c r="AW731" s="582"/>
      <c r="AX731" s="582"/>
      <c r="AY731" s="582"/>
      <c r="AZ731" s="582"/>
      <c r="BA731" s="582"/>
      <c r="BB731" s="582"/>
      <c r="BC731" s="582"/>
      <c r="BD731" s="582"/>
      <c r="BE731" s="582"/>
      <c r="BF731" s="582"/>
      <c r="BG731" s="582"/>
      <c r="BH731" s="582"/>
      <c r="BI731" s="582"/>
      <c r="BJ731" s="582"/>
      <c r="BK731" s="582"/>
      <c r="BL731" s="582"/>
      <c r="BM731" s="582"/>
      <c r="BN731" s="582"/>
      <c r="BO731" s="582"/>
      <c r="BP731" s="582"/>
      <c r="BQ731" s="710"/>
    </row>
    <row r="732" spans="1:69">
      <c r="A732" s="582"/>
      <c r="B732" s="582"/>
      <c r="C732" s="582"/>
      <c r="D732" s="582"/>
      <c r="E732" s="582"/>
      <c r="F732" s="582"/>
      <c r="G732" s="582"/>
      <c r="H732" s="582"/>
      <c r="I732" s="582"/>
      <c r="J732" s="582"/>
      <c r="K732" s="582"/>
      <c r="L732" s="582"/>
      <c r="M732" s="582"/>
      <c r="N732" s="582"/>
      <c r="O732" s="582"/>
      <c r="P732" s="582"/>
      <c r="Q732" s="582"/>
      <c r="R732" s="582"/>
      <c r="S732" s="582"/>
      <c r="T732" s="582"/>
      <c r="U732" s="582"/>
      <c r="V732" s="582"/>
      <c r="W732" s="582"/>
      <c r="X732" s="582"/>
      <c r="Y732" s="582"/>
      <c r="Z732" s="582"/>
      <c r="AA732" s="582"/>
      <c r="AB732" s="582"/>
      <c r="AC732" s="582"/>
      <c r="AD732" s="582"/>
      <c r="AE732" s="582"/>
      <c r="AF732" s="582"/>
      <c r="AG732" s="582"/>
      <c r="AH732" s="582"/>
      <c r="AI732" s="582"/>
      <c r="AJ732" s="582"/>
      <c r="AK732" s="582"/>
      <c r="AL732" s="582"/>
      <c r="AM732" s="582"/>
      <c r="AN732" s="582"/>
      <c r="AO732" s="582"/>
      <c r="AP732" s="582"/>
      <c r="AQ732" s="582"/>
      <c r="AR732" s="582"/>
      <c r="AS732" s="582"/>
      <c r="AT732" s="582"/>
      <c r="AU732" s="582"/>
      <c r="AV732" s="582"/>
      <c r="AW732" s="582"/>
      <c r="AX732" s="582"/>
      <c r="AY732" s="582"/>
      <c r="AZ732" s="582"/>
      <c r="BA732" s="582"/>
      <c r="BB732" s="582"/>
      <c r="BC732" s="582"/>
      <c r="BD732" s="582"/>
      <c r="BE732" s="582"/>
      <c r="BF732" s="582"/>
      <c r="BG732" s="582"/>
      <c r="BH732" s="582"/>
      <c r="BI732" s="582"/>
      <c r="BJ732" s="582"/>
      <c r="BK732" s="582"/>
      <c r="BL732" s="582"/>
      <c r="BM732" s="582"/>
      <c r="BN732" s="582"/>
      <c r="BO732" s="582"/>
      <c r="BP732" s="582"/>
      <c r="BQ732" s="710"/>
    </row>
    <row r="733" spans="1:69">
      <c r="A733" s="582"/>
      <c r="B733" s="582"/>
      <c r="C733" s="582"/>
      <c r="D733" s="582"/>
      <c r="E733" s="582"/>
      <c r="F733" s="582"/>
      <c r="G733" s="582"/>
      <c r="H733" s="582"/>
      <c r="I733" s="582"/>
      <c r="J733" s="582"/>
      <c r="K733" s="582"/>
      <c r="L733" s="582"/>
      <c r="M733" s="582"/>
      <c r="N733" s="582"/>
      <c r="O733" s="582"/>
      <c r="P733" s="582"/>
      <c r="Q733" s="582"/>
      <c r="R733" s="582"/>
      <c r="S733" s="582"/>
      <c r="T733" s="582"/>
      <c r="U733" s="582"/>
      <c r="V733" s="582"/>
      <c r="W733" s="582"/>
      <c r="X733" s="582"/>
      <c r="Y733" s="582"/>
      <c r="Z733" s="582"/>
      <c r="AA733" s="582"/>
      <c r="AB733" s="582"/>
      <c r="AC733" s="582"/>
      <c r="AD733" s="582"/>
      <c r="AE733" s="582"/>
      <c r="AF733" s="582"/>
      <c r="AG733" s="582"/>
      <c r="AH733" s="582"/>
      <c r="AI733" s="582"/>
      <c r="AJ733" s="582"/>
      <c r="AK733" s="582"/>
      <c r="AL733" s="582"/>
      <c r="AM733" s="582"/>
      <c r="AN733" s="582"/>
      <c r="AO733" s="582"/>
      <c r="AP733" s="582"/>
      <c r="AQ733" s="582"/>
      <c r="AR733" s="582"/>
      <c r="AS733" s="582"/>
      <c r="AT733" s="582"/>
      <c r="AU733" s="582"/>
      <c r="AV733" s="582"/>
      <c r="AW733" s="582"/>
      <c r="AX733" s="582"/>
      <c r="AY733" s="582"/>
      <c r="AZ733" s="582"/>
      <c r="BA733" s="582"/>
      <c r="BB733" s="582"/>
      <c r="BC733" s="582"/>
      <c r="BD733" s="582"/>
      <c r="BE733" s="582"/>
      <c r="BF733" s="582"/>
      <c r="BG733" s="582"/>
      <c r="BH733" s="582"/>
      <c r="BI733" s="582"/>
      <c r="BJ733" s="582"/>
      <c r="BK733" s="582"/>
      <c r="BL733" s="582"/>
      <c r="BM733" s="582"/>
      <c r="BN733" s="582"/>
      <c r="BO733" s="582"/>
      <c r="BP733" s="582"/>
      <c r="BQ733" s="710"/>
    </row>
    <row r="734" spans="1:69">
      <c r="A734" s="582"/>
      <c r="B734" s="582"/>
      <c r="C734" s="582"/>
      <c r="D734" s="582"/>
      <c r="E734" s="582"/>
      <c r="F734" s="582"/>
      <c r="G734" s="582"/>
      <c r="H734" s="582"/>
      <c r="I734" s="582"/>
      <c r="J734" s="582"/>
      <c r="K734" s="582"/>
      <c r="L734" s="582"/>
      <c r="M734" s="582"/>
      <c r="N734" s="582"/>
      <c r="O734" s="582"/>
      <c r="P734" s="582"/>
      <c r="Q734" s="582"/>
      <c r="R734" s="582"/>
      <c r="S734" s="582"/>
      <c r="T734" s="582"/>
      <c r="U734" s="582"/>
      <c r="V734" s="582"/>
      <c r="W734" s="582"/>
      <c r="X734" s="582"/>
      <c r="Y734" s="582"/>
      <c r="Z734" s="582"/>
      <c r="AA734" s="582"/>
      <c r="AB734" s="582"/>
      <c r="AC734" s="582"/>
      <c r="AD734" s="582"/>
      <c r="AE734" s="582"/>
      <c r="AF734" s="582"/>
      <c r="AG734" s="582"/>
      <c r="AH734" s="582"/>
      <c r="AI734" s="582"/>
      <c r="AJ734" s="582"/>
      <c r="AK734" s="582"/>
      <c r="AL734" s="582"/>
      <c r="AM734" s="582"/>
      <c r="AN734" s="582"/>
      <c r="AO734" s="582"/>
      <c r="AP734" s="582"/>
      <c r="AQ734" s="582"/>
      <c r="AR734" s="582"/>
      <c r="AS734" s="582"/>
      <c r="AT734" s="582"/>
      <c r="AU734" s="582"/>
      <c r="AV734" s="582"/>
      <c r="AW734" s="582"/>
      <c r="AX734" s="582"/>
      <c r="AY734" s="582"/>
      <c r="AZ734" s="582"/>
      <c r="BA734" s="582"/>
      <c r="BB734" s="582"/>
      <c r="BC734" s="582"/>
      <c r="BD734" s="582"/>
      <c r="BE734" s="582"/>
      <c r="BF734" s="582"/>
      <c r="BG734" s="582"/>
      <c r="BH734" s="582"/>
      <c r="BI734" s="582"/>
      <c r="BJ734" s="582"/>
      <c r="BK734" s="582"/>
      <c r="BL734" s="582"/>
      <c r="BM734" s="582"/>
      <c r="BN734" s="582"/>
      <c r="BO734" s="582"/>
      <c r="BP734" s="582"/>
      <c r="BQ734" s="710"/>
    </row>
    <row r="735" spans="1:69">
      <c r="A735" s="582"/>
      <c r="B735" s="582"/>
      <c r="C735" s="582"/>
      <c r="D735" s="582"/>
      <c r="E735" s="582"/>
      <c r="F735" s="582"/>
      <c r="G735" s="582"/>
      <c r="H735" s="582"/>
      <c r="I735" s="582"/>
      <c r="J735" s="582"/>
      <c r="K735" s="582"/>
      <c r="L735" s="582"/>
      <c r="M735" s="582"/>
      <c r="N735" s="582"/>
      <c r="O735" s="582"/>
      <c r="P735" s="582"/>
      <c r="Q735" s="582"/>
      <c r="R735" s="582"/>
      <c r="S735" s="582"/>
      <c r="T735" s="582"/>
      <c r="U735" s="582"/>
      <c r="V735" s="582"/>
      <c r="W735" s="582"/>
      <c r="X735" s="582"/>
      <c r="Y735" s="582"/>
      <c r="Z735" s="582"/>
      <c r="AA735" s="582"/>
      <c r="AB735" s="582"/>
      <c r="AC735" s="582"/>
      <c r="AD735" s="582"/>
      <c r="AE735" s="582"/>
      <c r="AF735" s="582"/>
      <c r="AG735" s="582"/>
      <c r="AH735" s="582"/>
      <c r="AI735" s="582"/>
      <c r="AJ735" s="582"/>
      <c r="AK735" s="582"/>
      <c r="AL735" s="582"/>
      <c r="AM735" s="582"/>
      <c r="AN735" s="582"/>
      <c r="AO735" s="582"/>
      <c r="AP735" s="582"/>
      <c r="AQ735" s="582"/>
      <c r="AR735" s="582"/>
      <c r="AS735" s="582"/>
      <c r="AT735" s="582"/>
      <c r="AU735" s="582"/>
      <c r="AV735" s="582"/>
      <c r="AW735" s="582"/>
      <c r="AX735" s="582"/>
      <c r="AY735" s="582"/>
      <c r="AZ735" s="582"/>
      <c r="BA735" s="582"/>
      <c r="BB735" s="582"/>
      <c r="BC735" s="582"/>
      <c r="BD735" s="582"/>
      <c r="BE735" s="582"/>
      <c r="BF735" s="582"/>
      <c r="BG735" s="582"/>
      <c r="BH735" s="582"/>
      <c r="BI735" s="582"/>
      <c r="BJ735" s="582"/>
      <c r="BK735" s="582"/>
      <c r="BL735" s="582"/>
      <c r="BM735" s="582"/>
      <c r="BN735" s="582"/>
      <c r="BO735" s="582"/>
      <c r="BP735" s="582"/>
      <c r="BQ735" s="710"/>
    </row>
    <row r="736" spans="1:69">
      <c r="A736" s="582"/>
      <c r="B736" s="582"/>
      <c r="C736" s="582"/>
      <c r="D736" s="582"/>
      <c r="E736" s="582"/>
      <c r="F736" s="582"/>
      <c r="G736" s="582"/>
      <c r="H736" s="582"/>
      <c r="I736" s="582"/>
      <c r="J736" s="582"/>
      <c r="K736" s="582"/>
      <c r="L736" s="582"/>
      <c r="M736" s="582"/>
      <c r="N736" s="582"/>
      <c r="O736" s="582"/>
      <c r="P736" s="582"/>
      <c r="Q736" s="582"/>
      <c r="R736" s="582"/>
      <c r="S736" s="582"/>
      <c r="T736" s="582"/>
      <c r="U736" s="582"/>
      <c r="V736" s="582"/>
      <c r="W736" s="582"/>
      <c r="X736" s="582"/>
      <c r="Y736" s="582"/>
      <c r="Z736" s="582"/>
      <c r="AA736" s="582"/>
      <c r="AB736" s="582"/>
      <c r="AC736" s="582"/>
      <c r="AD736" s="582"/>
      <c r="AE736" s="582"/>
      <c r="AF736" s="582"/>
      <c r="AG736" s="582"/>
      <c r="AH736" s="582"/>
      <c r="AI736" s="582"/>
      <c r="AJ736" s="582"/>
      <c r="AK736" s="582"/>
      <c r="AL736" s="582"/>
      <c r="AM736" s="582"/>
      <c r="AN736" s="582"/>
      <c r="AO736" s="582"/>
      <c r="AP736" s="582"/>
      <c r="AQ736" s="582"/>
      <c r="AR736" s="582"/>
      <c r="AS736" s="582"/>
      <c r="AT736" s="582"/>
      <c r="AU736" s="582"/>
      <c r="AV736" s="582"/>
      <c r="AW736" s="582"/>
      <c r="AX736" s="582"/>
      <c r="AY736" s="582"/>
      <c r="AZ736" s="582"/>
      <c r="BA736" s="582"/>
      <c r="BB736" s="582"/>
      <c r="BC736" s="582"/>
      <c r="BD736" s="582"/>
      <c r="BE736" s="582"/>
      <c r="BF736" s="582"/>
      <c r="BG736" s="582"/>
      <c r="BH736" s="582"/>
      <c r="BI736" s="582"/>
      <c r="BJ736" s="582"/>
      <c r="BK736" s="582"/>
      <c r="BL736" s="582"/>
      <c r="BM736" s="582"/>
      <c r="BN736" s="582"/>
      <c r="BO736" s="582"/>
      <c r="BP736" s="582"/>
      <c r="BQ736" s="710"/>
    </row>
    <row r="737" spans="1:69">
      <c r="A737" s="582"/>
      <c r="B737" s="582"/>
      <c r="C737" s="582"/>
      <c r="D737" s="582"/>
      <c r="E737" s="582"/>
      <c r="F737" s="582"/>
      <c r="G737" s="582"/>
      <c r="H737" s="582"/>
      <c r="I737" s="582"/>
      <c r="J737" s="582"/>
      <c r="K737" s="582"/>
      <c r="L737" s="582"/>
      <c r="M737" s="582"/>
      <c r="N737" s="582"/>
      <c r="O737" s="582"/>
      <c r="P737" s="582"/>
      <c r="Q737" s="582"/>
      <c r="R737" s="582"/>
      <c r="S737" s="582"/>
      <c r="T737" s="582"/>
      <c r="U737" s="582"/>
      <c r="V737" s="582"/>
      <c r="W737" s="582"/>
      <c r="X737" s="582"/>
      <c r="Y737" s="582"/>
      <c r="Z737" s="582"/>
      <c r="AA737" s="582"/>
      <c r="AB737" s="582"/>
      <c r="AC737" s="582"/>
      <c r="AD737" s="582"/>
      <c r="AE737" s="582"/>
      <c r="AF737" s="582"/>
      <c r="AG737" s="582"/>
      <c r="AH737" s="582"/>
      <c r="AI737" s="582"/>
      <c r="AJ737" s="582"/>
      <c r="AK737" s="582"/>
      <c r="AL737" s="582"/>
      <c r="AM737" s="582"/>
      <c r="AN737" s="582"/>
      <c r="AO737" s="582"/>
      <c r="AP737" s="582"/>
      <c r="AQ737" s="582"/>
      <c r="AR737" s="582"/>
      <c r="AS737" s="582"/>
      <c r="AT737" s="582"/>
      <c r="AU737" s="582"/>
      <c r="AV737" s="582"/>
      <c r="AW737" s="582"/>
      <c r="AX737" s="582"/>
      <c r="AY737" s="582"/>
      <c r="AZ737" s="582"/>
      <c r="BA737" s="582"/>
      <c r="BB737" s="582"/>
      <c r="BC737" s="582"/>
      <c r="BD737" s="582"/>
      <c r="BE737" s="582"/>
      <c r="BF737" s="582"/>
      <c r="BG737" s="582"/>
      <c r="BH737" s="582"/>
      <c r="BI737" s="582"/>
      <c r="BJ737" s="582"/>
      <c r="BK737" s="582"/>
      <c r="BL737" s="582"/>
      <c r="BM737" s="582"/>
      <c r="BN737" s="582"/>
      <c r="BO737" s="582"/>
      <c r="BP737" s="582"/>
      <c r="BQ737" s="710"/>
    </row>
    <row r="738" spans="1:69">
      <c r="A738" s="582"/>
      <c r="B738" s="582"/>
      <c r="C738" s="582"/>
      <c r="D738" s="582"/>
      <c r="E738" s="582"/>
      <c r="F738" s="582"/>
      <c r="G738" s="582"/>
      <c r="H738" s="582"/>
      <c r="I738" s="582"/>
      <c r="J738" s="582"/>
      <c r="K738" s="582"/>
      <c r="L738" s="582"/>
      <c r="M738" s="582"/>
      <c r="N738" s="582"/>
      <c r="O738" s="582"/>
      <c r="P738" s="582"/>
      <c r="Q738" s="582"/>
      <c r="R738" s="582"/>
      <c r="S738" s="582"/>
      <c r="T738" s="582"/>
      <c r="U738" s="582"/>
      <c r="V738" s="582"/>
      <c r="W738" s="582"/>
      <c r="X738" s="582"/>
      <c r="Y738" s="582"/>
      <c r="Z738" s="582"/>
      <c r="AA738" s="582"/>
      <c r="AB738" s="582"/>
      <c r="AC738" s="582"/>
      <c r="AD738" s="582"/>
      <c r="AE738" s="582"/>
      <c r="AF738" s="582"/>
      <c r="AG738" s="582"/>
      <c r="AH738" s="582"/>
      <c r="AI738" s="582"/>
      <c r="AJ738" s="582"/>
      <c r="AK738" s="582"/>
      <c r="AL738" s="582"/>
      <c r="AM738" s="582"/>
      <c r="AN738" s="582"/>
      <c r="AO738" s="582"/>
      <c r="AP738" s="582"/>
      <c r="AQ738" s="582"/>
      <c r="AR738" s="582"/>
      <c r="AS738" s="582"/>
      <c r="AT738" s="582"/>
      <c r="AU738" s="582"/>
      <c r="AV738" s="582"/>
      <c r="AW738" s="582"/>
      <c r="AX738" s="582"/>
      <c r="AY738" s="582"/>
      <c r="AZ738" s="582"/>
      <c r="BA738" s="582"/>
      <c r="BB738" s="582"/>
      <c r="BC738" s="582"/>
      <c r="BD738" s="582"/>
      <c r="BE738" s="582"/>
      <c r="BF738" s="582"/>
      <c r="BG738" s="582"/>
      <c r="BH738" s="582"/>
      <c r="BI738" s="582"/>
      <c r="BJ738" s="582"/>
      <c r="BK738" s="582"/>
      <c r="BL738" s="582"/>
      <c r="BM738" s="582"/>
      <c r="BN738" s="582"/>
      <c r="BO738" s="582"/>
      <c r="BP738" s="582"/>
      <c r="BQ738" s="710"/>
    </row>
    <row r="739" spans="1:69">
      <c r="A739" s="582"/>
      <c r="B739" s="582"/>
      <c r="C739" s="582"/>
      <c r="D739" s="582"/>
      <c r="E739" s="582"/>
      <c r="F739" s="582"/>
      <c r="G739" s="582"/>
      <c r="H739" s="582"/>
      <c r="I739" s="582"/>
      <c r="J739" s="582"/>
      <c r="K739" s="582"/>
      <c r="L739" s="582"/>
      <c r="M739" s="582"/>
      <c r="N739" s="582"/>
      <c r="O739" s="582"/>
      <c r="P739" s="582"/>
      <c r="Q739" s="582"/>
      <c r="R739" s="582"/>
      <c r="S739" s="582"/>
      <c r="T739" s="582"/>
      <c r="U739" s="582"/>
      <c r="V739" s="582"/>
      <c r="W739" s="582"/>
      <c r="X739" s="582"/>
      <c r="Y739" s="582"/>
      <c r="Z739" s="582"/>
      <c r="AA739" s="582"/>
      <c r="AB739" s="582"/>
      <c r="AC739" s="582"/>
      <c r="AD739" s="582"/>
      <c r="AE739" s="582"/>
      <c r="AF739" s="582"/>
      <c r="AG739" s="582"/>
      <c r="AH739" s="582"/>
      <c r="AI739" s="582"/>
      <c r="AJ739" s="582"/>
      <c r="AK739" s="582"/>
      <c r="AL739" s="582"/>
      <c r="AM739" s="582"/>
      <c r="AN739" s="582"/>
      <c r="AO739" s="582"/>
      <c r="AP739" s="582"/>
      <c r="AQ739" s="582"/>
      <c r="AR739" s="582"/>
      <c r="AS739" s="582"/>
      <c r="AT739" s="582"/>
      <c r="AU739" s="582"/>
      <c r="AV739" s="582"/>
      <c r="AW739" s="582"/>
      <c r="AX739" s="582"/>
      <c r="AY739" s="582"/>
      <c r="AZ739" s="582"/>
      <c r="BA739" s="582"/>
      <c r="BB739" s="582"/>
      <c r="BC739" s="582"/>
      <c r="BD739" s="582"/>
      <c r="BE739" s="582"/>
      <c r="BF739" s="582"/>
      <c r="BG739" s="582"/>
      <c r="BH739" s="582"/>
      <c r="BI739" s="582"/>
      <c r="BJ739" s="582"/>
      <c r="BK739" s="582"/>
      <c r="BL739" s="582"/>
      <c r="BM739" s="582"/>
      <c r="BN739" s="582"/>
      <c r="BO739" s="582"/>
      <c r="BP739" s="582"/>
      <c r="BQ739" s="710"/>
    </row>
    <row r="740" spans="1:69">
      <c r="A740" s="582"/>
      <c r="B740" s="582"/>
      <c r="C740" s="582"/>
      <c r="D740" s="582"/>
      <c r="E740" s="582"/>
      <c r="F740" s="582"/>
      <c r="G740" s="582"/>
      <c r="H740" s="582"/>
      <c r="I740" s="582"/>
      <c r="J740" s="582"/>
      <c r="K740" s="582"/>
      <c r="L740" s="582"/>
      <c r="M740" s="582"/>
      <c r="N740" s="582"/>
      <c r="O740" s="582"/>
      <c r="P740" s="582"/>
      <c r="Q740" s="582"/>
      <c r="R740" s="582"/>
      <c r="S740" s="582"/>
      <c r="T740" s="582"/>
      <c r="U740" s="582"/>
      <c r="V740" s="582"/>
      <c r="W740" s="582"/>
      <c r="X740" s="582"/>
      <c r="Y740" s="582"/>
      <c r="Z740" s="582"/>
      <c r="AA740" s="582"/>
      <c r="AB740" s="582"/>
      <c r="AC740" s="582"/>
      <c r="AD740" s="582"/>
      <c r="AE740" s="582"/>
      <c r="AF740" s="582"/>
      <c r="AG740" s="582"/>
      <c r="AH740" s="582"/>
      <c r="AI740" s="582"/>
      <c r="AJ740" s="582"/>
      <c r="AK740" s="582"/>
      <c r="AL740" s="582"/>
      <c r="AM740" s="582"/>
      <c r="AN740" s="582"/>
      <c r="AO740" s="582"/>
      <c r="AP740" s="582"/>
      <c r="AQ740" s="582"/>
      <c r="AR740" s="582"/>
      <c r="AS740" s="582"/>
      <c r="AT740" s="582"/>
      <c r="AU740" s="582"/>
      <c r="AV740" s="582"/>
      <c r="AW740" s="582"/>
      <c r="AX740" s="582"/>
      <c r="AY740" s="582"/>
      <c r="AZ740" s="582"/>
      <c r="BA740" s="582"/>
      <c r="BB740" s="582"/>
      <c r="BC740" s="582"/>
      <c r="BD740" s="582"/>
      <c r="BE740" s="582"/>
      <c r="BF740" s="582"/>
      <c r="BG740" s="582"/>
      <c r="BH740" s="582"/>
      <c r="BI740" s="582"/>
      <c r="BJ740" s="582"/>
      <c r="BK740" s="582"/>
      <c r="BL740" s="582"/>
      <c r="BM740" s="582"/>
      <c r="BN740" s="582"/>
      <c r="BO740" s="582"/>
      <c r="BP740" s="582"/>
      <c r="BQ740" s="710"/>
    </row>
    <row r="741" spans="1:69">
      <c r="A741" s="582"/>
      <c r="B741" s="582"/>
      <c r="C741" s="582"/>
      <c r="D741" s="582"/>
      <c r="E741" s="582"/>
      <c r="F741" s="582"/>
      <c r="G741" s="582"/>
      <c r="H741" s="582"/>
      <c r="I741" s="582"/>
      <c r="J741" s="582"/>
      <c r="K741" s="582"/>
      <c r="L741" s="582"/>
      <c r="M741" s="582"/>
      <c r="N741" s="582"/>
      <c r="O741" s="582"/>
      <c r="P741" s="582"/>
      <c r="Q741" s="582"/>
      <c r="R741" s="582"/>
      <c r="S741" s="582"/>
      <c r="T741" s="582"/>
      <c r="U741" s="582"/>
      <c r="V741" s="582"/>
      <c r="W741" s="582"/>
      <c r="X741" s="582"/>
      <c r="Y741" s="582"/>
      <c r="Z741" s="582"/>
      <c r="AA741" s="582"/>
      <c r="AB741" s="582"/>
      <c r="AC741" s="582"/>
      <c r="AD741" s="582"/>
      <c r="AE741" s="582"/>
      <c r="AF741" s="582"/>
      <c r="AG741" s="582"/>
      <c r="AH741" s="582"/>
      <c r="AI741" s="582"/>
      <c r="AJ741" s="582"/>
      <c r="AK741" s="582"/>
      <c r="AL741" s="582"/>
      <c r="AM741" s="582"/>
      <c r="AN741" s="582"/>
      <c r="AO741" s="582"/>
      <c r="AP741" s="582"/>
      <c r="AQ741" s="582"/>
      <c r="AR741" s="582"/>
      <c r="AS741" s="582"/>
      <c r="AT741" s="582"/>
      <c r="AU741" s="582"/>
      <c r="AV741" s="582"/>
      <c r="AW741" s="582"/>
      <c r="AX741" s="582"/>
      <c r="AY741" s="582"/>
      <c r="AZ741" s="582"/>
      <c r="BA741" s="582"/>
      <c r="BB741" s="582"/>
      <c r="BC741" s="582"/>
      <c r="BD741" s="582"/>
      <c r="BE741" s="582"/>
      <c r="BF741" s="582"/>
      <c r="BG741" s="582"/>
      <c r="BH741" s="582"/>
      <c r="BI741" s="582"/>
      <c r="BJ741" s="582"/>
      <c r="BK741" s="582"/>
      <c r="BL741" s="582"/>
      <c r="BM741" s="582"/>
      <c r="BN741" s="582"/>
      <c r="BO741" s="582"/>
      <c r="BP741" s="582"/>
      <c r="BQ741" s="710"/>
    </row>
    <row r="742" spans="1:69">
      <c r="A742" s="582"/>
      <c r="B742" s="582"/>
      <c r="C742" s="582"/>
      <c r="D742" s="582"/>
      <c r="E742" s="582"/>
      <c r="F742" s="582"/>
      <c r="G742" s="582"/>
      <c r="H742" s="582"/>
      <c r="I742" s="582"/>
      <c r="J742" s="582"/>
      <c r="K742" s="582"/>
      <c r="L742" s="582"/>
      <c r="M742" s="582"/>
      <c r="N742" s="582"/>
      <c r="O742" s="582"/>
      <c r="P742" s="582"/>
      <c r="Q742" s="582"/>
      <c r="R742" s="582"/>
      <c r="S742" s="582"/>
      <c r="T742" s="582"/>
      <c r="U742" s="582"/>
      <c r="V742" s="582"/>
      <c r="W742" s="582"/>
      <c r="X742" s="582"/>
      <c r="Y742" s="582"/>
      <c r="Z742" s="582"/>
      <c r="AA742" s="582"/>
      <c r="AB742" s="582"/>
      <c r="AC742" s="582"/>
      <c r="AD742" s="582"/>
      <c r="AE742" s="582"/>
      <c r="AF742" s="582"/>
      <c r="AG742" s="582"/>
      <c r="AH742" s="582"/>
      <c r="AI742" s="582"/>
      <c r="AJ742" s="582"/>
      <c r="AK742" s="582"/>
      <c r="AL742" s="582"/>
      <c r="AM742" s="582"/>
      <c r="AN742" s="582"/>
      <c r="AO742" s="582"/>
      <c r="AP742" s="582"/>
      <c r="AQ742" s="582"/>
      <c r="AR742" s="582"/>
      <c r="AS742" s="582"/>
      <c r="AT742" s="582"/>
      <c r="AU742" s="582"/>
      <c r="AV742" s="582"/>
      <c r="AW742" s="582"/>
      <c r="AX742" s="582"/>
      <c r="AY742" s="582"/>
      <c r="AZ742" s="582"/>
      <c r="BA742" s="582"/>
      <c r="BB742" s="582"/>
      <c r="BC742" s="582"/>
      <c r="BD742" s="582"/>
      <c r="BE742" s="582"/>
      <c r="BF742" s="582"/>
      <c r="BG742" s="582"/>
      <c r="BH742" s="582"/>
      <c r="BI742" s="582"/>
      <c r="BJ742" s="582"/>
      <c r="BK742" s="582"/>
      <c r="BL742" s="582"/>
      <c r="BM742" s="582"/>
      <c r="BN742" s="582"/>
      <c r="BO742" s="582"/>
      <c r="BP742" s="582"/>
      <c r="BQ742" s="710"/>
    </row>
    <row r="743" spans="1:69">
      <c r="A743" s="582"/>
      <c r="B743" s="582"/>
      <c r="C743" s="582"/>
      <c r="D743" s="582"/>
      <c r="E743" s="582"/>
      <c r="F743" s="582"/>
      <c r="G743" s="582"/>
      <c r="H743" s="582"/>
      <c r="I743" s="582"/>
      <c r="J743" s="582"/>
      <c r="K743" s="582"/>
      <c r="L743" s="582"/>
      <c r="M743" s="582"/>
      <c r="N743" s="582"/>
      <c r="O743" s="582"/>
      <c r="P743" s="582"/>
      <c r="Q743" s="582"/>
      <c r="R743" s="582"/>
      <c r="S743" s="582"/>
      <c r="T743" s="582"/>
      <c r="U743" s="582"/>
      <c r="V743" s="582"/>
      <c r="W743" s="582"/>
      <c r="X743" s="582"/>
      <c r="Y743" s="582"/>
      <c r="Z743" s="582"/>
      <c r="AA743" s="582"/>
      <c r="AB743" s="582"/>
      <c r="AC743" s="582"/>
      <c r="AD743" s="582"/>
      <c r="AE743" s="582"/>
      <c r="AF743" s="582"/>
      <c r="AG743" s="582"/>
      <c r="AH743" s="582"/>
      <c r="AI743" s="582"/>
      <c r="AJ743" s="582"/>
      <c r="AK743" s="582"/>
      <c r="AL743" s="582"/>
      <c r="AM743" s="582"/>
      <c r="AN743" s="582"/>
      <c r="AO743" s="582"/>
      <c r="AP743" s="582"/>
      <c r="AQ743" s="582"/>
      <c r="AR743" s="582"/>
      <c r="AS743" s="582"/>
      <c r="AT743" s="582"/>
      <c r="AU743" s="582"/>
      <c r="AV743" s="582"/>
      <c r="AW743" s="582"/>
      <c r="AX743" s="582"/>
      <c r="AY743" s="582"/>
      <c r="AZ743" s="582"/>
      <c r="BA743" s="582"/>
      <c r="BB743" s="582"/>
      <c r="BC743" s="582"/>
      <c r="BD743" s="582"/>
      <c r="BE743" s="582"/>
      <c r="BF743" s="582"/>
      <c r="BG743" s="582"/>
      <c r="BH743" s="582"/>
      <c r="BI743" s="582"/>
      <c r="BJ743" s="582"/>
      <c r="BK743" s="582"/>
      <c r="BL743" s="582"/>
      <c r="BM743" s="582"/>
      <c r="BN743" s="582"/>
      <c r="BO743" s="582"/>
      <c r="BP743" s="582"/>
      <c r="BQ743" s="710"/>
    </row>
    <row r="744" spans="1:69">
      <c r="A744" s="582"/>
      <c r="B744" s="582"/>
      <c r="C744" s="582"/>
      <c r="D744" s="582"/>
      <c r="E744" s="582"/>
      <c r="F744" s="582"/>
      <c r="G744" s="582"/>
      <c r="H744" s="582"/>
      <c r="I744" s="582"/>
      <c r="J744" s="582"/>
      <c r="K744" s="582"/>
      <c r="L744" s="582"/>
      <c r="M744" s="582"/>
      <c r="N744" s="582"/>
      <c r="O744" s="582"/>
      <c r="P744" s="582"/>
      <c r="Q744" s="582"/>
      <c r="R744" s="582"/>
      <c r="S744" s="582"/>
      <c r="T744" s="582"/>
      <c r="U744" s="582"/>
      <c r="V744" s="582"/>
      <c r="W744" s="582"/>
      <c r="X744" s="582"/>
      <c r="Y744" s="582"/>
      <c r="Z744" s="582"/>
      <c r="AA744" s="582"/>
      <c r="AB744" s="582"/>
      <c r="AC744" s="582"/>
      <c r="AD744" s="582"/>
      <c r="AE744" s="582"/>
      <c r="AF744" s="582"/>
      <c r="AG744" s="582"/>
      <c r="AH744" s="582"/>
      <c r="AI744" s="582"/>
      <c r="AJ744" s="582"/>
      <c r="AK744" s="582"/>
      <c r="AL744" s="582"/>
      <c r="AM744" s="582"/>
      <c r="AN744" s="582"/>
      <c r="AO744" s="582"/>
      <c r="AP744" s="582"/>
      <c r="AQ744" s="582"/>
      <c r="AR744" s="582"/>
      <c r="AS744" s="582"/>
      <c r="AT744" s="582"/>
      <c r="AU744" s="582"/>
      <c r="AV744" s="582"/>
      <c r="AW744" s="582"/>
      <c r="AX744" s="582"/>
      <c r="AY744" s="582"/>
      <c r="AZ744" s="582"/>
      <c r="BA744" s="582"/>
      <c r="BB744" s="582"/>
      <c r="BC744" s="582"/>
      <c r="BD744" s="582"/>
      <c r="BE744" s="582"/>
      <c r="BF744" s="582"/>
      <c r="BG744" s="582"/>
      <c r="BH744" s="582"/>
      <c r="BI744" s="582"/>
      <c r="BJ744" s="582"/>
      <c r="BK744" s="582"/>
      <c r="BL744" s="582"/>
      <c r="BM744" s="582"/>
      <c r="BN744" s="582"/>
      <c r="BO744" s="582"/>
      <c r="BP744" s="582"/>
      <c r="BQ744" s="710"/>
    </row>
    <row r="745" spans="1:69">
      <c r="A745" s="582"/>
      <c r="B745" s="582"/>
      <c r="C745" s="582"/>
      <c r="D745" s="582"/>
      <c r="E745" s="582"/>
      <c r="F745" s="582"/>
      <c r="G745" s="582"/>
      <c r="H745" s="582"/>
      <c r="I745" s="582"/>
      <c r="J745" s="582"/>
      <c r="K745" s="582"/>
      <c r="L745" s="582"/>
      <c r="M745" s="582"/>
      <c r="N745" s="582"/>
      <c r="O745" s="582"/>
      <c r="P745" s="582"/>
      <c r="Q745" s="582"/>
      <c r="R745" s="582"/>
      <c r="S745" s="582"/>
      <c r="T745" s="582"/>
      <c r="U745" s="582"/>
      <c r="V745" s="582"/>
      <c r="W745" s="582"/>
      <c r="X745" s="582"/>
      <c r="Y745" s="582"/>
      <c r="Z745" s="582"/>
      <c r="AA745" s="582"/>
      <c r="AB745" s="582"/>
      <c r="AC745" s="582"/>
      <c r="AD745" s="582"/>
      <c r="AE745" s="582"/>
      <c r="AF745" s="582"/>
      <c r="AG745" s="582"/>
      <c r="AH745" s="582"/>
      <c r="AI745" s="582"/>
      <c r="AJ745" s="582"/>
      <c r="AK745" s="582"/>
      <c r="AL745" s="582"/>
      <c r="AM745" s="582"/>
      <c r="AN745" s="582"/>
      <c r="AO745" s="582"/>
      <c r="AP745" s="582"/>
      <c r="AQ745" s="582"/>
      <c r="AR745" s="582"/>
      <c r="AS745" s="582"/>
      <c r="AT745" s="582"/>
      <c r="AU745" s="582"/>
      <c r="AV745" s="582"/>
      <c r="AW745" s="582"/>
      <c r="AX745" s="582"/>
      <c r="AY745" s="582"/>
      <c r="AZ745" s="582"/>
      <c r="BA745" s="582"/>
      <c r="BB745" s="582"/>
      <c r="BC745" s="582"/>
      <c r="BD745" s="582"/>
      <c r="BE745" s="582"/>
      <c r="BF745" s="582"/>
      <c r="BG745" s="582"/>
      <c r="BH745" s="582"/>
      <c r="BI745" s="582"/>
      <c r="BJ745" s="582"/>
      <c r="BK745" s="582"/>
      <c r="BL745" s="582"/>
      <c r="BM745" s="582"/>
      <c r="BN745" s="582"/>
      <c r="BO745" s="582"/>
      <c r="BP745" s="582"/>
      <c r="BQ745" s="710"/>
    </row>
    <row r="746" spans="1:69">
      <c r="A746" s="582"/>
      <c r="B746" s="582"/>
      <c r="C746" s="582"/>
      <c r="D746" s="582"/>
      <c r="E746" s="582"/>
      <c r="F746" s="582"/>
      <c r="G746" s="582"/>
      <c r="H746" s="582"/>
      <c r="I746" s="582"/>
      <c r="J746" s="582"/>
      <c r="K746" s="582"/>
      <c r="L746" s="582"/>
      <c r="M746" s="582"/>
      <c r="N746" s="582"/>
      <c r="O746" s="582"/>
      <c r="P746" s="582"/>
      <c r="Q746" s="582"/>
      <c r="R746" s="582"/>
      <c r="S746" s="582"/>
      <c r="T746" s="582"/>
      <c r="U746" s="582"/>
      <c r="V746" s="582"/>
      <c r="W746" s="582"/>
      <c r="X746" s="582"/>
      <c r="Y746" s="582"/>
      <c r="Z746" s="582"/>
      <c r="AA746" s="582"/>
      <c r="AB746" s="582"/>
      <c r="AC746" s="582"/>
      <c r="AD746" s="582"/>
      <c r="AE746" s="582"/>
      <c r="AF746" s="582"/>
      <c r="AG746" s="582"/>
      <c r="AH746" s="582"/>
      <c r="AI746" s="582"/>
      <c r="AJ746" s="582"/>
      <c r="AK746" s="582"/>
      <c r="AL746" s="582"/>
      <c r="AM746" s="582"/>
      <c r="AN746" s="582"/>
      <c r="AO746" s="582"/>
      <c r="AP746" s="582"/>
      <c r="AQ746" s="582"/>
      <c r="AR746" s="582"/>
      <c r="AS746" s="582"/>
      <c r="AT746" s="582"/>
      <c r="AU746" s="582"/>
      <c r="AV746" s="582"/>
      <c r="AW746" s="582"/>
      <c r="AX746" s="582"/>
      <c r="AY746" s="582"/>
      <c r="AZ746" s="582"/>
      <c r="BA746" s="582"/>
      <c r="BB746" s="582"/>
      <c r="BC746" s="582"/>
      <c r="BD746" s="582"/>
      <c r="BE746" s="582"/>
      <c r="BF746" s="582"/>
      <c r="BG746" s="582"/>
      <c r="BH746" s="582"/>
      <c r="BI746" s="582"/>
      <c r="BJ746" s="582"/>
      <c r="BK746" s="582"/>
      <c r="BL746" s="582"/>
      <c r="BM746" s="582"/>
      <c r="BN746" s="582"/>
      <c r="BO746" s="582"/>
      <c r="BP746" s="582"/>
      <c r="BQ746" s="710"/>
    </row>
    <row r="747" spans="1:69">
      <c r="A747" s="582"/>
      <c r="B747" s="582"/>
      <c r="C747" s="582"/>
      <c r="D747" s="582"/>
      <c r="E747" s="582"/>
      <c r="F747" s="582"/>
      <c r="G747" s="582"/>
      <c r="H747" s="582"/>
      <c r="I747" s="582"/>
      <c r="J747" s="582"/>
      <c r="K747" s="582"/>
      <c r="L747" s="582"/>
      <c r="M747" s="582"/>
      <c r="N747" s="582"/>
      <c r="O747" s="582"/>
      <c r="P747" s="582"/>
      <c r="Q747" s="582"/>
      <c r="R747" s="582"/>
      <c r="S747" s="582"/>
      <c r="T747" s="582"/>
      <c r="U747" s="582"/>
      <c r="V747" s="582"/>
      <c r="W747" s="582"/>
      <c r="X747" s="582"/>
      <c r="Y747" s="582"/>
      <c r="Z747" s="582"/>
      <c r="AA747" s="582"/>
      <c r="AB747" s="582"/>
      <c r="AC747" s="582"/>
      <c r="AD747" s="582"/>
      <c r="AE747" s="582"/>
      <c r="AF747" s="582"/>
      <c r="AG747" s="582"/>
      <c r="AH747" s="582"/>
      <c r="AI747" s="582"/>
      <c r="AJ747" s="582"/>
      <c r="AK747" s="582"/>
      <c r="AL747" s="582"/>
      <c r="AM747" s="582"/>
      <c r="AN747" s="582"/>
      <c r="AO747" s="582"/>
      <c r="AP747" s="582"/>
      <c r="AQ747" s="582"/>
      <c r="AR747" s="582"/>
      <c r="AS747" s="582"/>
      <c r="AT747" s="582"/>
      <c r="AU747" s="582"/>
      <c r="AV747" s="582"/>
      <c r="AW747" s="582"/>
      <c r="AX747" s="582"/>
      <c r="AY747" s="582"/>
      <c r="AZ747" s="582"/>
      <c r="BA747" s="582"/>
      <c r="BB747" s="582"/>
      <c r="BC747" s="582"/>
      <c r="BD747" s="582"/>
      <c r="BE747" s="582"/>
      <c r="BF747" s="582"/>
      <c r="BG747" s="582"/>
      <c r="BH747" s="582"/>
      <c r="BI747" s="582"/>
      <c r="BJ747" s="582"/>
      <c r="BK747" s="582"/>
      <c r="BL747" s="582"/>
      <c r="BM747" s="582"/>
      <c r="BN747" s="582"/>
      <c r="BO747" s="582"/>
      <c r="BP747" s="582"/>
      <c r="BQ747" s="710"/>
    </row>
    <row r="748" spans="1:69">
      <c r="A748" s="582"/>
      <c r="B748" s="582"/>
      <c r="C748" s="582"/>
      <c r="D748" s="582"/>
      <c r="E748" s="582"/>
      <c r="F748" s="582"/>
      <c r="G748" s="582"/>
      <c r="H748" s="582"/>
      <c r="I748" s="582"/>
      <c r="J748" s="582"/>
      <c r="K748" s="582"/>
      <c r="L748" s="582"/>
      <c r="M748" s="582"/>
      <c r="N748" s="582"/>
      <c r="O748" s="582"/>
      <c r="P748" s="582"/>
      <c r="Q748" s="582"/>
      <c r="R748" s="582"/>
      <c r="S748" s="582"/>
      <c r="T748" s="582"/>
      <c r="U748" s="582"/>
      <c r="V748" s="582"/>
      <c r="W748" s="582"/>
      <c r="X748" s="582"/>
      <c r="Y748" s="582"/>
      <c r="Z748" s="582"/>
      <c r="AA748" s="582"/>
      <c r="AB748" s="582"/>
      <c r="AC748" s="582"/>
      <c r="AD748" s="582"/>
      <c r="AE748" s="582"/>
      <c r="AF748" s="582"/>
      <c r="AG748" s="582"/>
      <c r="AH748" s="582"/>
      <c r="AI748" s="582"/>
      <c r="AJ748" s="582"/>
      <c r="AK748" s="582"/>
      <c r="AL748" s="582"/>
      <c r="AM748" s="582"/>
      <c r="AN748" s="582"/>
      <c r="AO748" s="582"/>
      <c r="AP748" s="582"/>
      <c r="AQ748" s="582"/>
      <c r="AR748" s="582"/>
      <c r="AS748" s="582"/>
      <c r="AT748" s="582"/>
      <c r="AU748" s="582"/>
      <c r="AV748" s="582"/>
      <c r="AW748" s="582"/>
      <c r="AX748" s="582"/>
      <c r="AY748" s="582"/>
      <c r="AZ748" s="582"/>
      <c r="BA748" s="582"/>
      <c r="BB748" s="582"/>
      <c r="BC748" s="582"/>
      <c r="BD748" s="582"/>
      <c r="BE748" s="582"/>
      <c r="BF748" s="582"/>
      <c r="BG748" s="582"/>
      <c r="BH748" s="582"/>
      <c r="BI748" s="582"/>
      <c r="BJ748" s="582"/>
      <c r="BK748" s="582"/>
      <c r="BL748" s="582"/>
      <c r="BM748" s="582"/>
      <c r="BN748" s="582"/>
      <c r="BO748" s="582"/>
      <c r="BP748" s="582"/>
      <c r="BQ748" s="710"/>
    </row>
    <row r="749" spans="1:69">
      <c r="A749" s="582"/>
      <c r="B749" s="582"/>
      <c r="C749" s="582"/>
      <c r="D749" s="582"/>
      <c r="E749" s="582"/>
      <c r="F749" s="582"/>
      <c r="G749" s="582"/>
      <c r="H749" s="582"/>
      <c r="I749" s="582"/>
      <c r="J749" s="582"/>
      <c r="K749" s="582"/>
      <c r="L749" s="582"/>
      <c r="M749" s="582"/>
      <c r="N749" s="582"/>
      <c r="O749" s="582"/>
      <c r="P749" s="582"/>
      <c r="Q749" s="582"/>
      <c r="R749" s="582"/>
      <c r="S749" s="582"/>
      <c r="T749" s="582"/>
      <c r="U749" s="582"/>
      <c r="V749" s="582"/>
      <c r="W749" s="582"/>
      <c r="X749" s="582"/>
      <c r="Y749" s="582"/>
      <c r="Z749" s="582"/>
      <c r="AA749" s="582"/>
      <c r="AB749" s="582"/>
      <c r="AC749" s="582"/>
      <c r="AD749" s="582"/>
      <c r="AE749" s="582"/>
      <c r="AF749" s="582"/>
      <c r="AG749" s="582"/>
      <c r="AH749" s="582"/>
      <c r="AI749" s="582"/>
      <c r="AJ749" s="582"/>
      <c r="AK749" s="582"/>
      <c r="AL749" s="582"/>
      <c r="AM749" s="582"/>
      <c r="AN749" s="582"/>
      <c r="AO749" s="582"/>
      <c r="AP749" s="582"/>
      <c r="AQ749" s="582"/>
      <c r="AR749" s="582"/>
      <c r="AS749" s="582"/>
      <c r="AT749" s="582"/>
      <c r="AU749" s="582"/>
      <c r="AV749" s="582"/>
      <c r="AW749" s="582"/>
      <c r="AX749" s="582"/>
      <c r="AY749" s="582"/>
      <c r="AZ749" s="582"/>
      <c r="BA749" s="582"/>
      <c r="BB749" s="582"/>
      <c r="BC749" s="582"/>
      <c r="BD749" s="582"/>
      <c r="BE749" s="582"/>
      <c r="BF749" s="582"/>
      <c r="BG749" s="582"/>
      <c r="BH749" s="582"/>
      <c r="BI749" s="582"/>
      <c r="BJ749" s="582"/>
      <c r="BK749" s="582"/>
      <c r="BL749" s="582"/>
      <c r="BM749" s="582"/>
      <c r="BN749" s="582"/>
      <c r="BO749" s="582"/>
      <c r="BP749" s="582"/>
      <c r="BQ749" s="710"/>
    </row>
    <row r="750" spans="1:69">
      <c r="A750" s="582"/>
      <c r="B750" s="582"/>
      <c r="C750" s="582"/>
      <c r="D750" s="582"/>
      <c r="E750" s="582"/>
      <c r="F750" s="582"/>
      <c r="G750" s="582"/>
      <c r="H750" s="582"/>
      <c r="I750" s="582"/>
      <c r="J750" s="582"/>
      <c r="K750" s="582"/>
      <c r="L750" s="582"/>
      <c r="M750" s="582"/>
      <c r="N750" s="582"/>
      <c r="O750" s="582"/>
      <c r="P750" s="582"/>
      <c r="Q750" s="582"/>
      <c r="R750" s="582"/>
      <c r="S750" s="582"/>
      <c r="T750" s="582"/>
      <c r="U750" s="582"/>
      <c r="V750" s="582"/>
      <c r="W750" s="582"/>
      <c r="X750" s="582"/>
      <c r="Y750" s="582"/>
      <c r="Z750" s="582"/>
      <c r="AA750" s="582"/>
      <c r="AB750" s="582"/>
      <c r="AC750" s="582"/>
      <c r="AD750" s="582"/>
      <c r="AE750" s="582"/>
      <c r="AF750" s="582"/>
      <c r="AG750" s="582"/>
      <c r="AH750" s="582"/>
      <c r="AI750" s="582"/>
      <c r="AJ750" s="582"/>
      <c r="AK750" s="582"/>
      <c r="AL750" s="582"/>
      <c r="AM750" s="582"/>
      <c r="AN750" s="582"/>
      <c r="AO750" s="582"/>
      <c r="AP750" s="582"/>
      <c r="AQ750" s="582"/>
      <c r="AR750" s="582"/>
      <c r="AS750" s="582"/>
      <c r="AT750" s="582"/>
      <c r="AU750" s="582"/>
      <c r="AV750" s="582"/>
      <c r="AW750" s="582"/>
      <c r="AX750" s="582"/>
      <c r="AY750" s="582"/>
      <c r="AZ750" s="582"/>
      <c r="BA750" s="582"/>
      <c r="BB750" s="582"/>
      <c r="BC750" s="582"/>
      <c r="BD750" s="582"/>
      <c r="BE750" s="582"/>
      <c r="BF750" s="582"/>
      <c r="BG750" s="582"/>
      <c r="BH750" s="582"/>
      <c r="BI750" s="582"/>
      <c r="BJ750" s="582"/>
      <c r="BK750" s="582"/>
      <c r="BL750" s="582"/>
      <c r="BM750" s="582"/>
      <c r="BN750" s="582"/>
      <c r="BO750" s="582"/>
      <c r="BP750" s="582"/>
      <c r="BQ750" s="710"/>
    </row>
    <row r="751" spans="1:69">
      <c r="A751" s="582"/>
      <c r="B751" s="582"/>
      <c r="C751" s="582"/>
      <c r="D751" s="582"/>
      <c r="E751" s="582"/>
      <c r="F751" s="582"/>
      <c r="G751" s="582"/>
      <c r="H751" s="582"/>
      <c r="I751" s="582"/>
      <c r="J751" s="582"/>
      <c r="K751" s="582"/>
      <c r="L751" s="582"/>
      <c r="M751" s="582"/>
      <c r="N751" s="582"/>
      <c r="O751" s="582"/>
      <c r="P751" s="582"/>
      <c r="Q751" s="582"/>
      <c r="R751" s="582"/>
      <c r="S751" s="582"/>
      <c r="T751" s="582"/>
      <c r="U751" s="582"/>
      <c r="V751" s="582"/>
      <c r="W751" s="582"/>
      <c r="X751" s="582"/>
      <c r="Y751" s="582"/>
      <c r="Z751" s="582"/>
      <c r="AA751" s="582"/>
      <c r="AB751" s="582"/>
      <c r="AC751" s="582"/>
      <c r="AD751" s="582"/>
      <c r="AE751" s="582"/>
      <c r="AF751" s="582"/>
      <c r="AG751" s="582"/>
      <c r="AH751" s="582"/>
      <c r="AI751" s="582"/>
      <c r="AJ751" s="582"/>
      <c r="AK751" s="582"/>
      <c r="AL751" s="582"/>
      <c r="AM751" s="582"/>
      <c r="AN751" s="582"/>
      <c r="AO751" s="582"/>
      <c r="AP751" s="582"/>
      <c r="AQ751" s="582"/>
      <c r="AR751" s="582"/>
      <c r="AS751" s="582"/>
      <c r="AT751" s="582"/>
      <c r="AU751" s="582"/>
      <c r="AV751" s="582"/>
      <c r="AW751" s="582"/>
      <c r="AX751" s="582"/>
      <c r="AY751" s="582"/>
      <c r="AZ751" s="582"/>
      <c r="BA751" s="582"/>
      <c r="BB751" s="582"/>
      <c r="BC751" s="582"/>
      <c r="BD751" s="582"/>
      <c r="BE751" s="582"/>
      <c r="BF751" s="582"/>
      <c r="BG751" s="582"/>
      <c r="BH751" s="582"/>
      <c r="BI751" s="582"/>
      <c r="BJ751" s="582"/>
      <c r="BK751" s="582"/>
      <c r="BL751" s="582"/>
      <c r="BM751" s="582"/>
      <c r="BN751" s="582"/>
      <c r="BO751" s="582"/>
      <c r="BP751" s="582"/>
      <c r="BQ751" s="710"/>
    </row>
    <row r="752" spans="1:69">
      <c r="A752" s="582"/>
      <c r="B752" s="582"/>
      <c r="C752" s="582"/>
      <c r="D752" s="582"/>
      <c r="E752" s="582"/>
      <c r="F752" s="582"/>
      <c r="G752" s="582"/>
      <c r="H752" s="582"/>
      <c r="I752" s="582"/>
      <c r="J752" s="582"/>
      <c r="K752" s="582"/>
      <c r="L752" s="582"/>
      <c r="M752" s="582"/>
      <c r="N752" s="582"/>
      <c r="O752" s="582"/>
      <c r="P752" s="582"/>
      <c r="Q752" s="582"/>
      <c r="R752" s="582"/>
      <c r="S752" s="582"/>
      <c r="T752" s="582"/>
      <c r="U752" s="582"/>
      <c r="V752" s="582"/>
      <c r="W752" s="582"/>
      <c r="X752" s="582"/>
      <c r="Y752" s="582"/>
      <c r="Z752" s="582"/>
      <c r="AA752" s="582"/>
      <c r="AB752" s="582"/>
      <c r="AC752" s="582"/>
      <c r="AD752" s="582"/>
      <c r="AE752" s="582"/>
      <c r="AF752" s="582"/>
      <c r="AG752" s="582"/>
      <c r="AH752" s="582"/>
      <c r="AI752" s="582"/>
      <c r="AJ752" s="582"/>
      <c r="AK752" s="582"/>
      <c r="AL752" s="582"/>
      <c r="AM752" s="582"/>
      <c r="AN752" s="582"/>
      <c r="AO752" s="582"/>
      <c r="AP752" s="582"/>
      <c r="AQ752" s="582"/>
      <c r="AR752" s="582"/>
      <c r="AS752" s="582"/>
      <c r="AT752" s="582"/>
      <c r="AU752" s="582"/>
      <c r="AV752" s="582"/>
      <c r="AW752" s="582"/>
      <c r="AX752" s="582"/>
      <c r="AY752" s="582"/>
      <c r="AZ752" s="582"/>
      <c r="BA752" s="582"/>
      <c r="BB752" s="582"/>
      <c r="BC752" s="582"/>
      <c r="BD752" s="582"/>
      <c r="BE752" s="582"/>
      <c r="BF752" s="582"/>
      <c r="BG752" s="582"/>
      <c r="BH752" s="582"/>
      <c r="BI752" s="582"/>
      <c r="BJ752" s="582"/>
      <c r="BK752" s="582"/>
      <c r="BL752" s="582"/>
      <c r="BM752" s="582"/>
      <c r="BN752" s="582"/>
      <c r="BO752" s="582"/>
      <c r="BP752" s="582"/>
      <c r="BQ752" s="710"/>
    </row>
    <row r="753" spans="1:69">
      <c r="A753" s="582"/>
      <c r="B753" s="582"/>
      <c r="C753" s="582"/>
      <c r="D753" s="582"/>
      <c r="E753" s="582"/>
      <c r="F753" s="582"/>
      <c r="G753" s="582"/>
      <c r="H753" s="582"/>
      <c r="I753" s="582"/>
      <c r="J753" s="582"/>
      <c r="K753" s="582"/>
      <c r="L753" s="582"/>
      <c r="M753" s="582"/>
      <c r="N753" s="582"/>
      <c r="O753" s="582"/>
      <c r="P753" s="582"/>
      <c r="Q753" s="582"/>
      <c r="R753" s="582"/>
      <c r="S753" s="582"/>
      <c r="T753" s="582"/>
      <c r="U753" s="582"/>
      <c r="V753" s="582"/>
      <c r="W753" s="582"/>
      <c r="X753" s="582"/>
      <c r="Y753" s="582"/>
      <c r="Z753" s="582"/>
      <c r="AA753" s="582"/>
      <c r="AB753" s="582"/>
      <c r="AC753" s="582"/>
      <c r="AD753" s="582"/>
      <c r="AE753" s="582"/>
      <c r="AF753" s="582"/>
      <c r="AG753" s="582"/>
      <c r="AH753" s="582"/>
      <c r="AI753" s="582"/>
      <c r="AJ753" s="582"/>
      <c r="AK753" s="582"/>
      <c r="AL753" s="582"/>
      <c r="AM753" s="582"/>
      <c r="AN753" s="582"/>
      <c r="AO753" s="582"/>
      <c r="AP753" s="582"/>
      <c r="AQ753" s="582"/>
      <c r="AR753" s="582"/>
      <c r="AS753" s="582"/>
      <c r="AT753" s="582"/>
      <c r="AU753" s="582"/>
      <c r="AV753" s="582"/>
      <c r="AW753" s="582"/>
      <c r="AX753" s="582"/>
      <c r="AY753" s="582"/>
      <c r="AZ753" s="582"/>
      <c r="BA753" s="582"/>
      <c r="BB753" s="582"/>
      <c r="BC753" s="582"/>
      <c r="BD753" s="582"/>
      <c r="BE753" s="582"/>
      <c r="BF753" s="582"/>
      <c r="BG753" s="582"/>
      <c r="BH753" s="582"/>
      <c r="BI753" s="582"/>
      <c r="BJ753" s="582"/>
      <c r="BK753" s="582"/>
      <c r="BL753" s="582"/>
      <c r="BM753" s="582"/>
      <c r="BN753" s="582"/>
      <c r="BO753" s="582"/>
      <c r="BP753" s="582"/>
      <c r="BQ753" s="710"/>
    </row>
    <row r="754" spans="1:69">
      <c r="A754" s="582"/>
      <c r="B754" s="582"/>
      <c r="C754" s="582"/>
      <c r="D754" s="582"/>
      <c r="E754" s="582"/>
      <c r="F754" s="582"/>
      <c r="G754" s="582"/>
      <c r="H754" s="582"/>
      <c r="I754" s="582"/>
      <c r="J754" s="582"/>
      <c r="K754" s="582"/>
      <c r="L754" s="582"/>
      <c r="M754" s="582"/>
      <c r="N754" s="582"/>
      <c r="O754" s="582"/>
      <c r="P754" s="582"/>
      <c r="Q754" s="582"/>
      <c r="R754" s="582"/>
      <c r="S754" s="582"/>
      <c r="T754" s="582"/>
      <c r="U754" s="582"/>
      <c r="V754" s="582"/>
      <c r="W754" s="582"/>
      <c r="X754" s="582"/>
      <c r="Y754" s="582"/>
      <c r="Z754" s="582"/>
      <c r="AA754" s="582"/>
      <c r="AB754" s="582"/>
      <c r="AC754" s="582"/>
      <c r="AD754" s="582"/>
      <c r="AE754" s="582"/>
      <c r="AF754" s="582"/>
      <c r="AG754" s="582"/>
      <c r="AH754" s="582"/>
      <c r="AI754" s="582"/>
      <c r="AJ754" s="582"/>
      <c r="AK754" s="582"/>
      <c r="AL754" s="582"/>
      <c r="AM754" s="582"/>
      <c r="AN754" s="582"/>
      <c r="AO754" s="582"/>
      <c r="AP754" s="582"/>
      <c r="AQ754" s="582"/>
      <c r="AR754" s="582"/>
      <c r="AS754" s="582"/>
      <c r="AT754" s="582"/>
      <c r="AU754" s="582"/>
      <c r="AV754" s="582"/>
      <c r="AW754" s="582"/>
      <c r="AX754" s="582"/>
      <c r="AY754" s="582"/>
      <c r="AZ754" s="582"/>
      <c r="BA754" s="582"/>
      <c r="BB754" s="582"/>
      <c r="BC754" s="582"/>
      <c r="BD754" s="582"/>
      <c r="BE754" s="582"/>
      <c r="BF754" s="582"/>
      <c r="BG754" s="582"/>
      <c r="BH754" s="582"/>
      <c r="BI754" s="582"/>
      <c r="BJ754" s="582"/>
      <c r="BK754" s="582"/>
      <c r="BL754" s="582"/>
      <c r="BM754" s="582"/>
      <c r="BN754" s="582"/>
      <c r="BO754" s="582"/>
      <c r="BP754" s="582"/>
      <c r="BQ754" s="710"/>
    </row>
    <row r="755" spans="1:69">
      <c r="A755" s="582"/>
      <c r="B755" s="582"/>
      <c r="C755" s="582"/>
      <c r="D755" s="582"/>
      <c r="E755" s="582"/>
      <c r="F755" s="582"/>
      <c r="G755" s="582"/>
      <c r="H755" s="582"/>
      <c r="I755" s="582"/>
      <c r="J755" s="582"/>
      <c r="K755" s="582"/>
      <c r="L755" s="582"/>
      <c r="M755" s="582"/>
      <c r="N755" s="582"/>
      <c r="O755" s="582"/>
      <c r="P755" s="582"/>
      <c r="Q755" s="582"/>
      <c r="R755" s="582"/>
      <c r="S755" s="582"/>
      <c r="T755" s="582"/>
      <c r="U755" s="582"/>
      <c r="V755" s="582"/>
      <c r="W755" s="582"/>
      <c r="X755" s="582"/>
      <c r="Y755" s="582"/>
      <c r="Z755" s="582"/>
      <c r="AA755" s="582"/>
      <c r="AB755" s="582"/>
      <c r="AC755" s="582"/>
      <c r="AD755" s="582"/>
      <c r="AE755" s="582"/>
      <c r="AF755" s="582"/>
      <c r="AG755" s="582"/>
      <c r="AH755" s="582"/>
      <c r="AI755" s="582"/>
      <c r="AJ755" s="582"/>
      <c r="AK755" s="582"/>
      <c r="AL755" s="582"/>
      <c r="AM755" s="582"/>
      <c r="AN755" s="582"/>
      <c r="AO755" s="582"/>
      <c r="AP755" s="582"/>
      <c r="AQ755" s="582"/>
      <c r="AR755" s="582"/>
      <c r="AS755" s="582"/>
      <c r="AT755" s="582"/>
      <c r="AU755" s="582"/>
      <c r="AV755" s="582"/>
      <c r="AW755" s="582"/>
      <c r="AX755" s="582"/>
      <c r="AY755" s="582"/>
      <c r="AZ755" s="582"/>
      <c r="BA755" s="582"/>
      <c r="BB755" s="582"/>
      <c r="BC755" s="582"/>
      <c r="BD755" s="582"/>
      <c r="BE755" s="582"/>
      <c r="BF755" s="582"/>
      <c r="BG755" s="582"/>
      <c r="BH755" s="582"/>
      <c r="BI755" s="582"/>
      <c r="BJ755" s="582"/>
      <c r="BK755" s="582"/>
      <c r="BL755" s="582"/>
      <c r="BM755" s="582"/>
      <c r="BN755" s="582"/>
      <c r="BO755" s="582"/>
      <c r="BP755" s="582"/>
      <c r="BQ755" s="710"/>
    </row>
    <row r="756" spans="1:69">
      <c r="A756" s="582"/>
      <c r="B756" s="582"/>
      <c r="C756" s="582"/>
      <c r="D756" s="582"/>
      <c r="E756" s="582"/>
      <c r="F756" s="582"/>
      <c r="G756" s="582"/>
      <c r="H756" s="582"/>
      <c r="I756" s="582"/>
      <c r="J756" s="582"/>
      <c r="K756" s="582"/>
      <c r="L756" s="582"/>
      <c r="M756" s="582"/>
      <c r="N756" s="582"/>
      <c r="O756" s="582"/>
      <c r="P756" s="582"/>
      <c r="Q756" s="582"/>
      <c r="R756" s="582"/>
      <c r="S756" s="582"/>
      <c r="T756" s="582"/>
      <c r="U756" s="582"/>
      <c r="V756" s="582"/>
      <c r="W756" s="582"/>
      <c r="X756" s="582"/>
      <c r="Y756" s="582"/>
      <c r="Z756" s="582"/>
      <c r="AA756" s="582"/>
      <c r="AB756" s="582"/>
      <c r="AC756" s="582"/>
      <c r="AD756" s="582"/>
      <c r="AE756" s="582"/>
      <c r="AF756" s="582"/>
      <c r="AG756" s="582"/>
      <c r="AH756" s="582"/>
      <c r="AI756" s="582"/>
      <c r="AJ756" s="582"/>
      <c r="AK756" s="582"/>
      <c r="AL756" s="582"/>
      <c r="AM756" s="582"/>
      <c r="AN756" s="582"/>
      <c r="AO756" s="582"/>
      <c r="AP756" s="582"/>
      <c r="AQ756" s="582"/>
      <c r="AR756" s="582"/>
      <c r="AS756" s="582"/>
      <c r="AT756" s="582"/>
      <c r="AU756" s="582"/>
      <c r="AV756" s="582"/>
      <c r="AW756" s="582"/>
      <c r="AX756" s="582"/>
      <c r="AY756" s="582"/>
      <c r="AZ756" s="582"/>
      <c r="BA756" s="582"/>
      <c r="BB756" s="582"/>
      <c r="BC756" s="582"/>
      <c r="BD756" s="582"/>
      <c r="BE756" s="582"/>
      <c r="BF756" s="582"/>
      <c r="BG756" s="582"/>
      <c r="BH756" s="582"/>
      <c r="BI756" s="582"/>
      <c r="BJ756" s="582"/>
      <c r="BK756" s="582"/>
      <c r="BL756" s="582"/>
      <c r="BM756" s="582"/>
      <c r="BN756" s="582"/>
      <c r="BO756" s="582"/>
      <c r="BP756" s="582"/>
      <c r="BQ756" s="710"/>
    </row>
    <row r="757" spans="1:69">
      <c r="A757" s="582"/>
      <c r="B757" s="582"/>
      <c r="C757" s="582"/>
      <c r="D757" s="582"/>
      <c r="E757" s="582"/>
      <c r="F757" s="582"/>
      <c r="G757" s="582"/>
      <c r="H757" s="582"/>
      <c r="I757" s="582"/>
      <c r="J757" s="582"/>
      <c r="K757" s="582"/>
      <c r="L757" s="582"/>
      <c r="M757" s="582"/>
      <c r="N757" s="582"/>
      <c r="O757" s="582"/>
      <c r="P757" s="582"/>
      <c r="Q757" s="582"/>
      <c r="R757" s="582"/>
      <c r="S757" s="582"/>
      <c r="T757" s="582"/>
      <c r="U757" s="582"/>
      <c r="V757" s="582"/>
      <c r="W757" s="582"/>
      <c r="X757" s="582"/>
      <c r="Y757" s="582"/>
      <c r="Z757" s="582"/>
      <c r="AA757" s="582"/>
      <c r="AB757" s="582"/>
      <c r="AC757" s="582"/>
      <c r="AD757" s="582"/>
      <c r="AE757" s="582"/>
      <c r="AF757" s="582"/>
      <c r="AG757" s="582"/>
      <c r="AH757" s="582"/>
      <c r="AI757" s="582"/>
      <c r="AJ757" s="582"/>
      <c r="AK757" s="582"/>
      <c r="AL757" s="582"/>
      <c r="AM757" s="582"/>
      <c r="AN757" s="582"/>
      <c r="AO757" s="582"/>
      <c r="AP757" s="582"/>
      <c r="AQ757" s="582"/>
      <c r="AR757" s="582"/>
      <c r="AS757" s="582"/>
      <c r="AT757" s="582"/>
      <c r="AU757" s="582"/>
      <c r="AV757" s="582"/>
      <c r="AW757" s="582"/>
      <c r="AX757" s="582"/>
      <c r="AY757" s="582"/>
      <c r="AZ757" s="582"/>
      <c r="BA757" s="582"/>
      <c r="BB757" s="582"/>
      <c r="BC757" s="582"/>
      <c r="BD757" s="582"/>
      <c r="BE757" s="582"/>
      <c r="BF757" s="582"/>
      <c r="BG757" s="582"/>
      <c r="BH757" s="582"/>
      <c r="BI757" s="582"/>
      <c r="BJ757" s="582"/>
      <c r="BK757" s="582"/>
      <c r="BL757" s="582"/>
      <c r="BM757" s="582"/>
      <c r="BN757" s="582"/>
      <c r="BO757" s="582"/>
      <c r="BP757" s="582"/>
      <c r="BQ757" s="710"/>
    </row>
    <row r="758" spans="1:69">
      <c r="A758" s="582"/>
      <c r="B758" s="582"/>
      <c r="C758" s="582"/>
      <c r="D758" s="582"/>
      <c r="E758" s="582"/>
      <c r="F758" s="582"/>
      <c r="G758" s="582"/>
      <c r="H758" s="582"/>
      <c r="I758" s="582"/>
      <c r="J758" s="582"/>
      <c r="K758" s="582"/>
      <c r="L758" s="582"/>
      <c r="M758" s="582"/>
      <c r="N758" s="582"/>
      <c r="O758" s="582"/>
      <c r="P758" s="582"/>
      <c r="Q758" s="582"/>
      <c r="R758" s="582"/>
      <c r="S758" s="582"/>
      <c r="T758" s="582"/>
      <c r="U758" s="582"/>
      <c r="V758" s="582"/>
      <c r="W758" s="582"/>
      <c r="X758" s="582"/>
      <c r="Y758" s="582"/>
      <c r="Z758" s="582"/>
      <c r="AA758" s="582"/>
      <c r="AB758" s="582"/>
      <c r="AC758" s="582"/>
      <c r="AD758" s="582"/>
      <c r="AE758" s="582"/>
      <c r="AF758" s="582"/>
      <c r="AG758" s="582"/>
      <c r="AH758" s="582"/>
      <c r="AI758" s="582"/>
      <c r="AJ758" s="582"/>
      <c r="AK758" s="582"/>
      <c r="AL758" s="582"/>
      <c r="AM758" s="582"/>
      <c r="AN758" s="582"/>
      <c r="AO758" s="582"/>
      <c r="AP758" s="582"/>
      <c r="AQ758" s="582"/>
      <c r="AR758" s="582"/>
      <c r="AS758" s="582"/>
      <c r="AT758" s="582"/>
      <c r="AU758" s="582"/>
      <c r="AV758" s="582"/>
      <c r="AW758" s="582"/>
      <c r="AX758" s="582"/>
      <c r="AY758" s="582"/>
      <c r="AZ758" s="582"/>
      <c r="BA758" s="582"/>
      <c r="BB758" s="582"/>
      <c r="BC758" s="582"/>
      <c r="BD758" s="582"/>
      <c r="BE758" s="582"/>
      <c r="BF758" s="582"/>
      <c r="BG758" s="582"/>
      <c r="BH758" s="582"/>
      <c r="BI758" s="582"/>
      <c r="BJ758" s="582"/>
      <c r="BK758" s="582"/>
      <c r="BL758" s="582"/>
      <c r="BM758" s="582"/>
      <c r="BN758" s="582"/>
      <c r="BO758" s="582"/>
      <c r="BP758" s="582"/>
      <c r="BQ758" s="710"/>
    </row>
    <row r="759" spans="1:69">
      <c r="A759" s="582"/>
      <c r="B759" s="582"/>
      <c r="C759" s="582"/>
      <c r="D759" s="582"/>
      <c r="E759" s="582"/>
      <c r="F759" s="582"/>
      <c r="G759" s="582"/>
      <c r="H759" s="582"/>
      <c r="I759" s="582"/>
      <c r="J759" s="582"/>
      <c r="K759" s="582"/>
      <c r="L759" s="582"/>
      <c r="M759" s="582"/>
      <c r="N759" s="582"/>
      <c r="O759" s="582"/>
      <c r="P759" s="582"/>
      <c r="Q759" s="582"/>
      <c r="R759" s="582"/>
      <c r="S759" s="582"/>
      <c r="T759" s="582"/>
      <c r="U759" s="582"/>
      <c r="V759" s="582"/>
      <c r="W759" s="582"/>
      <c r="X759" s="582"/>
      <c r="Y759" s="582"/>
      <c r="Z759" s="582"/>
      <c r="AA759" s="582"/>
      <c r="AB759" s="582"/>
      <c r="AC759" s="582"/>
      <c r="AD759" s="582"/>
      <c r="AE759" s="582"/>
      <c r="AF759" s="582"/>
      <c r="AG759" s="582"/>
      <c r="AH759" s="582"/>
      <c r="AI759" s="582"/>
      <c r="AJ759" s="582"/>
      <c r="AK759" s="582"/>
      <c r="AL759" s="582"/>
      <c r="AM759" s="582"/>
      <c r="AN759" s="582"/>
      <c r="AO759" s="582"/>
      <c r="AP759" s="582"/>
      <c r="AQ759" s="582"/>
      <c r="AR759" s="582"/>
      <c r="AS759" s="582"/>
      <c r="AT759" s="582"/>
      <c r="AU759" s="582"/>
      <c r="AV759" s="582"/>
      <c r="AW759" s="582"/>
      <c r="AX759" s="582"/>
      <c r="AY759" s="582"/>
      <c r="AZ759" s="582"/>
      <c r="BA759" s="582"/>
      <c r="BB759" s="582"/>
      <c r="BC759" s="582"/>
      <c r="BD759" s="582"/>
      <c r="BE759" s="582"/>
      <c r="BF759" s="582"/>
      <c r="BG759" s="582"/>
      <c r="BH759" s="582"/>
      <c r="BI759" s="582"/>
      <c r="BJ759" s="582"/>
      <c r="BK759" s="582"/>
      <c r="BL759" s="582"/>
      <c r="BM759" s="582"/>
      <c r="BN759" s="582"/>
      <c r="BO759" s="582"/>
      <c r="BP759" s="582"/>
      <c r="BQ759" s="710"/>
    </row>
    <row r="760" spans="1:69">
      <c r="A760" s="582"/>
      <c r="B760" s="582"/>
      <c r="C760" s="582"/>
      <c r="D760" s="582"/>
      <c r="E760" s="582"/>
      <c r="F760" s="582"/>
      <c r="G760" s="582"/>
      <c r="H760" s="582"/>
      <c r="I760" s="582"/>
      <c r="J760" s="582"/>
      <c r="K760" s="582"/>
      <c r="L760" s="582"/>
      <c r="M760" s="582"/>
      <c r="N760" s="582"/>
      <c r="O760" s="582"/>
      <c r="P760" s="582"/>
      <c r="Q760" s="582"/>
      <c r="R760" s="582"/>
      <c r="S760" s="582"/>
      <c r="T760" s="582"/>
      <c r="U760" s="582"/>
      <c r="V760" s="582"/>
      <c r="W760" s="582"/>
      <c r="X760" s="582"/>
      <c r="Y760" s="582"/>
      <c r="Z760" s="582"/>
      <c r="AA760" s="582"/>
      <c r="AB760" s="582"/>
      <c r="AC760" s="582"/>
      <c r="AD760" s="582"/>
      <c r="AE760" s="582"/>
      <c r="AF760" s="582"/>
      <c r="AG760" s="582"/>
      <c r="AH760" s="582"/>
      <c r="AI760" s="582"/>
      <c r="AJ760" s="582"/>
      <c r="AK760" s="582"/>
      <c r="AL760" s="582"/>
      <c r="AM760" s="582"/>
      <c r="AN760" s="582"/>
      <c r="AO760" s="582"/>
      <c r="AP760" s="582"/>
      <c r="AQ760" s="582"/>
      <c r="AR760" s="582"/>
      <c r="AS760" s="582"/>
      <c r="AT760" s="582"/>
      <c r="AU760" s="582"/>
      <c r="AV760" s="582"/>
      <c r="AW760" s="582"/>
      <c r="AX760" s="582"/>
      <c r="AY760" s="582"/>
      <c r="AZ760" s="582"/>
      <c r="BA760" s="582"/>
      <c r="BB760" s="582"/>
      <c r="BC760" s="582"/>
      <c r="BD760" s="582"/>
      <c r="BE760" s="582"/>
      <c r="BF760" s="582"/>
      <c r="BG760" s="582"/>
      <c r="BH760" s="582"/>
      <c r="BI760" s="582"/>
      <c r="BJ760" s="582"/>
      <c r="BK760" s="582"/>
      <c r="BL760" s="582"/>
      <c r="BM760" s="582"/>
      <c r="BN760" s="582"/>
      <c r="BO760" s="582"/>
      <c r="BP760" s="582"/>
      <c r="BQ760" s="710"/>
    </row>
    <row r="761" spans="1:69">
      <c r="A761" s="582"/>
      <c r="B761" s="582"/>
      <c r="C761" s="582"/>
      <c r="D761" s="582"/>
      <c r="E761" s="582"/>
      <c r="F761" s="582"/>
      <c r="G761" s="582"/>
      <c r="H761" s="582"/>
      <c r="I761" s="582"/>
      <c r="J761" s="582"/>
      <c r="K761" s="582"/>
      <c r="L761" s="582"/>
      <c r="M761" s="582"/>
      <c r="N761" s="582"/>
      <c r="O761" s="582"/>
      <c r="P761" s="582"/>
      <c r="Q761" s="582"/>
      <c r="R761" s="582"/>
      <c r="S761" s="582"/>
      <c r="T761" s="582"/>
      <c r="U761" s="582"/>
      <c r="V761" s="582"/>
      <c r="W761" s="582"/>
      <c r="X761" s="582"/>
      <c r="Y761" s="582"/>
      <c r="Z761" s="582"/>
      <c r="AA761" s="582"/>
      <c r="AB761" s="582"/>
      <c r="AC761" s="582"/>
      <c r="AD761" s="582"/>
      <c r="AE761" s="582"/>
      <c r="AF761" s="582"/>
      <c r="AG761" s="582"/>
      <c r="AH761" s="582"/>
      <c r="AI761" s="582"/>
      <c r="AJ761" s="582"/>
      <c r="AK761" s="582"/>
      <c r="AL761" s="582"/>
      <c r="AM761" s="582"/>
      <c r="AN761" s="582"/>
      <c r="AO761" s="582"/>
      <c r="AP761" s="582"/>
      <c r="AQ761" s="582"/>
      <c r="AR761" s="582"/>
      <c r="AS761" s="582"/>
      <c r="AT761" s="582"/>
      <c r="AU761" s="582"/>
      <c r="AV761" s="582"/>
      <c r="AW761" s="582"/>
      <c r="AX761" s="582"/>
      <c r="AY761" s="582"/>
      <c r="AZ761" s="582"/>
      <c r="BA761" s="582"/>
      <c r="BB761" s="582"/>
      <c r="BC761" s="582"/>
      <c r="BD761" s="582"/>
      <c r="BE761" s="582"/>
      <c r="BF761" s="582"/>
      <c r="BG761" s="582"/>
      <c r="BH761" s="582"/>
      <c r="BI761" s="582"/>
      <c r="BJ761" s="582"/>
      <c r="BK761" s="582"/>
      <c r="BL761" s="582"/>
      <c r="BM761" s="582"/>
      <c r="BN761" s="582"/>
      <c r="BO761" s="582"/>
      <c r="BP761" s="582"/>
      <c r="BQ761" s="710"/>
    </row>
    <row r="762" spans="1:69">
      <c r="A762" s="582"/>
      <c r="B762" s="582"/>
      <c r="C762" s="582"/>
      <c r="D762" s="582"/>
      <c r="E762" s="582"/>
      <c r="F762" s="582"/>
      <c r="G762" s="582"/>
      <c r="H762" s="582"/>
      <c r="I762" s="582"/>
      <c r="J762" s="582"/>
      <c r="K762" s="582"/>
      <c r="L762" s="582"/>
      <c r="M762" s="582"/>
      <c r="N762" s="582"/>
      <c r="O762" s="582"/>
      <c r="P762" s="582"/>
      <c r="Q762" s="582"/>
      <c r="R762" s="582"/>
      <c r="S762" s="582"/>
      <c r="T762" s="582"/>
      <c r="U762" s="582"/>
      <c r="V762" s="582"/>
      <c r="W762" s="582"/>
      <c r="X762" s="582"/>
      <c r="Y762" s="582"/>
      <c r="Z762" s="582"/>
      <c r="AA762" s="582"/>
      <c r="AB762" s="582"/>
      <c r="AC762" s="582"/>
      <c r="AD762" s="582"/>
      <c r="AE762" s="582"/>
      <c r="AF762" s="582"/>
      <c r="AG762" s="582"/>
      <c r="AH762" s="582"/>
      <c r="AI762" s="582"/>
      <c r="AJ762" s="582"/>
      <c r="AK762" s="582"/>
      <c r="AL762" s="582"/>
      <c r="AM762" s="582"/>
      <c r="AN762" s="582"/>
      <c r="AO762" s="582"/>
      <c r="AP762" s="582"/>
      <c r="AQ762" s="582"/>
      <c r="AR762" s="582"/>
      <c r="AS762" s="582"/>
      <c r="AT762" s="582"/>
      <c r="AU762" s="582"/>
      <c r="AV762" s="582"/>
      <c r="AW762" s="582"/>
      <c r="AX762" s="582"/>
      <c r="AY762" s="582"/>
      <c r="AZ762" s="582"/>
      <c r="BA762" s="582"/>
      <c r="BB762" s="582"/>
      <c r="BC762" s="582"/>
      <c r="BD762" s="582"/>
      <c r="BE762" s="582"/>
      <c r="BF762" s="582"/>
      <c r="BG762" s="582"/>
      <c r="BH762" s="582"/>
      <c r="BI762" s="582"/>
      <c r="BJ762" s="582"/>
      <c r="BK762" s="582"/>
      <c r="BL762" s="582"/>
      <c r="BM762" s="582"/>
      <c r="BN762" s="582"/>
      <c r="BO762" s="582"/>
      <c r="BP762" s="582"/>
      <c r="BQ762" s="710"/>
    </row>
    <row r="763" spans="1:69">
      <c r="A763" s="582"/>
      <c r="B763" s="582"/>
      <c r="C763" s="582"/>
      <c r="D763" s="582"/>
      <c r="E763" s="582"/>
      <c r="F763" s="582"/>
      <c r="G763" s="582"/>
      <c r="H763" s="582"/>
      <c r="I763" s="582"/>
      <c r="J763" s="582"/>
      <c r="K763" s="582"/>
      <c r="L763" s="582"/>
      <c r="M763" s="582"/>
      <c r="N763" s="582"/>
      <c r="O763" s="582"/>
      <c r="P763" s="582"/>
      <c r="Q763" s="582"/>
      <c r="R763" s="582"/>
      <c r="S763" s="582"/>
      <c r="T763" s="582"/>
      <c r="U763" s="582"/>
      <c r="V763" s="582"/>
      <c r="W763" s="582"/>
      <c r="X763" s="582"/>
      <c r="Y763" s="582"/>
      <c r="Z763" s="582"/>
      <c r="AA763" s="582"/>
      <c r="AB763" s="582"/>
      <c r="AC763" s="582"/>
      <c r="AD763" s="582"/>
      <c r="AE763" s="582"/>
      <c r="AF763" s="582"/>
      <c r="AG763" s="582"/>
      <c r="AH763" s="582"/>
      <c r="AI763" s="582"/>
      <c r="AJ763" s="582"/>
      <c r="AK763" s="582"/>
      <c r="AL763" s="582"/>
      <c r="AM763" s="582"/>
      <c r="AN763" s="582"/>
      <c r="AO763" s="582"/>
      <c r="AP763" s="582"/>
      <c r="AQ763" s="582"/>
      <c r="AR763" s="582"/>
      <c r="AS763" s="582"/>
      <c r="AT763" s="582"/>
      <c r="AU763" s="582"/>
      <c r="AV763" s="582"/>
      <c r="AW763" s="582"/>
      <c r="AX763" s="582"/>
      <c r="AY763" s="582"/>
      <c r="AZ763" s="582"/>
      <c r="BA763" s="582"/>
      <c r="BB763" s="582"/>
      <c r="BC763" s="582"/>
      <c r="BD763" s="582"/>
      <c r="BE763" s="582"/>
      <c r="BF763" s="582"/>
      <c r="BG763" s="582"/>
      <c r="BH763" s="582"/>
      <c r="BI763" s="582"/>
      <c r="BJ763" s="582"/>
      <c r="BK763" s="582"/>
      <c r="BL763" s="582"/>
      <c r="BM763" s="582"/>
      <c r="BN763" s="582"/>
      <c r="BO763" s="582"/>
      <c r="BP763" s="582"/>
      <c r="BQ763" s="710"/>
    </row>
    <row r="764" spans="1:69">
      <c r="A764" s="582"/>
      <c r="B764" s="582"/>
      <c r="C764" s="582"/>
      <c r="D764" s="582"/>
      <c r="E764" s="582"/>
      <c r="F764" s="582"/>
      <c r="G764" s="582"/>
      <c r="H764" s="582"/>
      <c r="I764" s="582"/>
      <c r="J764" s="582"/>
      <c r="K764" s="582"/>
      <c r="L764" s="582"/>
      <c r="M764" s="582"/>
      <c r="N764" s="582"/>
      <c r="O764" s="582"/>
      <c r="P764" s="582"/>
      <c r="Q764" s="582"/>
      <c r="R764" s="582"/>
      <c r="S764" s="582"/>
      <c r="T764" s="582"/>
      <c r="U764" s="582"/>
      <c r="V764" s="582"/>
      <c r="W764" s="582"/>
      <c r="X764" s="582"/>
      <c r="Y764" s="582"/>
      <c r="Z764" s="582"/>
      <c r="AA764" s="582"/>
      <c r="AB764" s="582"/>
      <c r="AC764" s="582"/>
      <c r="AD764" s="582"/>
      <c r="AE764" s="582"/>
      <c r="AF764" s="582"/>
      <c r="AG764" s="582"/>
      <c r="AH764" s="582"/>
      <c r="AI764" s="582"/>
      <c r="AJ764" s="582"/>
      <c r="AK764" s="582"/>
      <c r="AL764" s="582"/>
      <c r="AM764" s="582"/>
      <c r="AN764" s="582"/>
      <c r="AO764" s="582"/>
      <c r="AP764" s="582"/>
      <c r="AQ764" s="582"/>
      <c r="AR764" s="582"/>
      <c r="AS764" s="582"/>
      <c r="AT764" s="582"/>
      <c r="AU764" s="582"/>
      <c r="AV764" s="582"/>
      <c r="AW764" s="582"/>
      <c r="AX764" s="582"/>
      <c r="AY764" s="582"/>
      <c r="AZ764" s="582"/>
      <c r="BA764" s="582"/>
      <c r="BB764" s="582"/>
      <c r="BC764" s="582"/>
      <c r="BD764" s="582"/>
      <c r="BE764" s="582"/>
      <c r="BF764" s="582"/>
      <c r="BG764" s="582"/>
      <c r="BH764" s="582"/>
      <c r="BI764" s="582"/>
      <c r="BJ764" s="582"/>
      <c r="BK764" s="582"/>
      <c r="BL764" s="582"/>
      <c r="BM764" s="582"/>
      <c r="BN764" s="582"/>
      <c r="BO764" s="582"/>
      <c r="BP764" s="582"/>
      <c r="BQ764" s="710"/>
    </row>
    <row r="765" spans="1:69">
      <c r="A765" s="582"/>
      <c r="B765" s="582"/>
      <c r="C765" s="582"/>
      <c r="D765" s="582"/>
      <c r="E765" s="582"/>
      <c r="F765" s="582"/>
      <c r="G765" s="582"/>
      <c r="H765" s="582"/>
      <c r="I765" s="582"/>
      <c r="J765" s="582"/>
      <c r="K765" s="582"/>
      <c r="L765" s="582"/>
      <c r="M765" s="582"/>
      <c r="N765" s="582"/>
      <c r="O765" s="582"/>
      <c r="P765" s="582"/>
      <c r="Q765" s="582"/>
      <c r="R765" s="582"/>
      <c r="S765" s="582"/>
      <c r="T765" s="582"/>
      <c r="U765" s="582"/>
      <c r="V765" s="582"/>
      <c r="W765" s="582"/>
      <c r="X765" s="582"/>
      <c r="Y765" s="582"/>
      <c r="Z765" s="582"/>
      <c r="AA765" s="582"/>
      <c r="AB765" s="582"/>
      <c r="AC765" s="582"/>
      <c r="AD765" s="582"/>
      <c r="AE765" s="582"/>
      <c r="AF765" s="582"/>
      <c r="AG765" s="582"/>
      <c r="AH765" s="582"/>
      <c r="AI765" s="582"/>
      <c r="AJ765" s="582"/>
      <c r="AK765" s="582"/>
      <c r="AL765" s="582"/>
      <c r="AM765" s="582"/>
      <c r="AN765" s="582"/>
      <c r="AO765" s="582"/>
      <c r="AP765" s="582"/>
      <c r="AQ765" s="582"/>
      <c r="AR765" s="582"/>
      <c r="AS765" s="582"/>
      <c r="AT765" s="582"/>
      <c r="AU765" s="582"/>
      <c r="AV765" s="582"/>
      <c r="AW765" s="582"/>
      <c r="AX765" s="582"/>
      <c r="AY765" s="582"/>
      <c r="AZ765" s="582"/>
      <c r="BA765" s="582"/>
      <c r="BB765" s="582"/>
      <c r="BC765" s="582"/>
      <c r="BD765" s="582"/>
      <c r="BE765" s="582"/>
      <c r="BF765" s="582"/>
      <c r="BG765" s="582"/>
      <c r="BH765" s="582"/>
      <c r="BI765" s="582"/>
      <c r="BJ765" s="582"/>
      <c r="BK765" s="582"/>
      <c r="BL765" s="582"/>
      <c r="BM765" s="582"/>
      <c r="BN765" s="582"/>
      <c r="BO765" s="582"/>
      <c r="BP765" s="582"/>
      <c r="BQ765" s="710"/>
    </row>
    <row r="766" spans="1:69">
      <c r="A766" s="582"/>
      <c r="B766" s="582"/>
      <c r="C766" s="582"/>
      <c r="D766" s="582"/>
      <c r="E766" s="582"/>
      <c r="F766" s="582"/>
      <c r="G766" s="582"/>
      <c r="H766" s="582"/>
      <c r="I766" s="582"/>
      <c r="J766" s="582"/>
      <c r="K766" s="582"/>
      <c r="L766" s="582"/>
      <c r="M766" s="582"/>
      <c r="N766" s="582"/>
      <c r="O766" s="582"/>
      <c r="P766" s="582"/>
      <c r="Q766" s="582"/>
      <c r="R766" s="582"/>
      <c r="S766" s="582"/>
      <c r="T766" s="582"/>
      <c r="U766" s="582"/>
      <c r="V766" s="582"/>
      <c r="W766" s="582"/>
      <c r="X766" s="582"/>
      <c r="Y766" s="582"/>
      <c r="Z766" s="582"/>
      <c r="AA766" s="582"/>
      <c r="AB766" s="582"/>
      <c r="AC766" s="582"/>
      <c r="AD766" s="582"/>
      <c r="AE766" s="582"/>
      <c r="AF766" s="582"/>
      <c r="AG766" s="582"/>
      <c r="AH766" s="582"/>
      <c r="AI766" s="582"/>
      <c r="AJ766" s="582"/>
      <c r="AK766" s="582"/>
      <c r="AL766" s="582"/>
      <c r="AM766" s="582"/>
      <c r="AN766" s="582"/>
      <c r="AO766" s="582"/>
      <c r="AP766" s="582"/>
      <c r="AQ766" s="582"/>
      <c r="AR766" s="582"/>
      <c r="AS766" s="582"/>
      <c r="AT766" s="582"/>
      <c r="AU766" s="582"/>
      <c r="AV766" s="582"/>
      <c r="AW766" s="582"/>
      <c r="AX766" s="582"/>
      <c r="AY766" s="582"/>
      <c r="AZ766" s="582"/>
      <c r="BA766" s="582"/>
      <c r="BB766" s="582"/>
      <c r="BC766" s="582"/>
      <c r="BD766" s="582"/>
      <c r="BE766" s="582"/>
      <c r="BF766" s="582"/>
      <c r="BG766" s="582"/>
      <c r="BH766" s="582"/>
      <c r="BI766" s="582"/>
      <c r="BJ766" s="582"/>
      <c r="BK766" s="582"/>
      <c r="BL766" s="582"/>
      <c r="BM766" s="582"/>
      <c r="BN766" s="582"/>
      <c r="BO766" s="582"/>
      <c r="BP766" s="582"/>
      <c r="BQ766" s="710"/>
    </row>
    <row r="767" spans="1:69">
      <c r="A767" s="582"/>
      <c r="B767" s="582"/>
      <c r="C767" s="582"/>
      <c r="D767" s="582"/>
      <c r="E767" s="582"/>
      <c r="F767" s="582"/>
      <c r="G767" s="582"/>
      <c r="H767" s="582"/>
      <c r="I767" s="582"/>
      <c r="J767" s="582"/>
      <c r="K767" s="582"/>
      <c r="L767" s="582"/>
      <c r="M767" s="582"/>
      <c r="N767" s="582"/>
      <c r="O767" s="582"/>
      <c r="P767" s="582"/>
      <c r="Q767" s="582"/>
      <c r="R767" s="582"/>
      <c r="S767" s="582"/>
      <c r="T767" s="582"/>
      <c r="U767" s="582"/>
      <c r="V767" s="582"/>
      <c r="W767" s="582"/>
      <c r="X767" s="582"/>
      <c r="Y767" s="582"/>
      <c r="Z767" s="582"/>
      <c r="AA767" s="582"/>
      <c r="AB767" s="582"/>
      <c r="AC767" s="582"/>
      <c r="AD767" s="582"/>
      <c r="AE767" s="582"/>
      <c r="AF767" s="582"/>
      <c r="AG767" s="582"/>
      <c r="AH767" s="582"/>
      <c r="AI767" s="582"/>
      <c r="AJ767" s="582"/>
      <c r="AK767" s="582"/>
      <c r="AL767" s="582"/>
      <c r="AM767" s="582"/>
      <c r="AN767" s="582"/>
      <c r="AO767" s="582"/>
      <c r="AP767" s="582"/>
      <c r="AQ767" s="582"/>
      <c r="AR767" s="582"/>
      <c r="AS767" s="582"/>
      <c r="AT767" s="582"/>
      <c r="AU767" s="582"/>
      <c r="AV767" s="582"/>
      <c r="AW767" s="582"/>
      <c r="AX767" s="582"/>
      <c r="AY767" s="582"/>
      <c r="AZ767" s="582"/>
      <c r="BA767" s="582"/>
      <c r="BB767" s="582"/>
      <c r="BC767" s="582"/>
      <c r="BD767" s="582"/>
      <c r="BE767" s="582"/>
      <c r="BF767" s="582"/>
      <c r="BG767" s="582"/>
      <c r="BH767" s="582"/>
      <c r="BI767" s="582"/>
      <c r="BJ767" s="582"/>
      <c r="BK767" s="582"/>
      <c r="BL767" s="582"/>
      <c r="BM767" s="582"/>
      <c r="BN767" s="582"/>
      <c r="BO767" s="582"/>
      <c r="BP767" s="582"/>
      <c r="BQ767" s="710"/>
    </row>
    <row r="768" spans="1:69">
      <c r="A768" s="582"/>
      <c r="B768" s="582"/>
      <c r="C768" s="582"/>
      <c r="D768" s="582"/>
      <c r="E768" s="582"/>
      <c r="F768" s="582"/>
      <c r="G768" s="582"/>
      <c r="H768" s="582"/>
      <c r="I768" s="582"/>
      <c r="J768" s="582"/>
      <c r="K768" s="582"/>
      <c r="L768" s="582"/>
      <c r="M768" s="582"/>
      <c r="N768" s="582"/>
      <c r="O768" s="582"/>
      <c r="P768" s="582"/>
      <c r="Q768" s="582"/>
      <c r="R768" s="582"/>
      <c r="S768" s="582"/>
      <c r="T768" s="582"/>
      <c r="U768" s="582"/>
      <c r="V768" s="582"/>
      <c r="W768" s="582"/>
      <c r="X768" s="582"/>
      <c r="Y768" s="582"/>
      <c r="Z768" s="582"/>
      <c r="AA768" s="582"/>
      <c r="AB768" s="582"/>
      <c r="AC768" s="582"/>
      <c r="AD768" s="582"/>
      <c r="AE768" s="582"/>
      <c r="AF768" s="582"/>
      <c r="AG768" s="582"/>
      <c r="AH768" s="582"/>
      <c r="AI768" s="582"/>
      <c r="AJ768" s="582"/>
      <c r="AK768" s="582"/>
      <c r="AL768" s="582"/>
      <c r="AM768" s="582"/>
      <c r="AN768" s="582"/>
      <c r="AO768" s="582"/>
      <c r="AP768" s="582"/>
      <c r="AQ768" s="582"/>
      <c r="AR768" s="582"/>
      <c r="AS768" s="582"/>
      <c r="AT768" s="582"/>
      <c r="AU768" s="582"/>
      <c r="AV768" s="582"/>
      <c r="AW768" s="582"/>
      <c r="AX768" s="582"/>
      <c r="AY768" s="582"/>
      <c r="AZ768" s="582"/>
      <c r="BA768" s="582"/>
      <c r="BB768" s="582"/>
      <c r="BC768" s="582"/>
      <c r="BD768" s="582"/>
      <c r="BE768" s="582"/>
      <c r="BF768" s="582"/>
      <c r="BG768" s="582"/>
      <c r="BH768" s="582"/>
      <c r="BI768" s="582"/>
      <c r="BJ768" s="582"/>
      <c r="BK768" s="582"/>
      <c r="BL768" s="582"/>
      <c r="BM768" s="582"/>
      <c r="BN768" s="582"/>
      <c r="BO768" s="582"/>
      <c r="BP768" s="582"/>
      <c r="BQ768" s="710"/>
    </row>
    <row r="769" spans="1:69">
      <c r="A769" s="582"/>
      <c r="B769" s="582"/>
      <c r="C769" s="582"/>
      <c r="D769" s="582"/>
      <c r="E769" s="582"/>
      <c r="F769" s="582"/>
      <c r="G769" s="582"/>
      <c r="H769" s="582"/>
      <c r="I769" s="582"/>
      <c r="J769" s="582"/>
      <c r="K769" s="582"/>
      <c r="L769" s="582"/>
      <c r="M769" s="582"/>
      <c r="N769" s="582"/>
      <c r="O769" s="582"/>
      <c r="P769" s="582"/>
      <c r="Q769" s="582"/>
      <c r="R769" s="582"/>
      <c r="S769" s="582"/>
      <c r="T769" s="582"/>
      <c r="U769" s="582"/>
      <c r="V769" s="582"/>
      <c r="W769" s="582"/>
      <c r="X769" s="582"/>
      <c r="Y769" s="582"/>
      <c r="Z769" s="582"/>
      <c r="AA769" s="582"/>
      <c r="AB769" s="582"/>
      <c r="AC769" s="582"/>
      <c r="AD769" s="582"/>
      <c r="AE769" s="582"/>
      <c r="AF769" s="582"/>
      <c r="AG769" s="582"/>
      <c r="AH769" s="582"/>
      <c r="AI769" s="582"/>
      <c r="AJ769" s="582"/>
      <c r="AK769" s="582"/>
      <c r="AL769" s="582"/>
      <c r="AM769" s="582"/>
      <c r="AN769" s="582"/>
      <c r="AO769" s="582"/>
      <c r="AP769" s="582"/>
      <c r="AQ769" s="582"/>
      <c r="AR769" s="582"/>
      <c r="AS769" s="582"/>
      <c r="AT769" s="582"/>
      <c r="AU769" s="582"/>
      <c r="AV769" s="582"/>
      <c r="AW769" s="582"/>
      <c r="AX769" s="582"/>
      <c r="AY769" s="582"/>
      <c r="AZ769" s="582"/>
      <c r="BA769" s="582"/>
      <c r="BB769" s="582"/>
      <c r="BC769" s="582"/>
      <c r="BD769" s="582"/>
      <c r="BE769" s="582"/>
      <c r="BF769" s="582"/>
      <c r="BG769" s="582"/>
      <c r="BH769" s="582"/>
      <c r="BI769" s="582"/>
      <c r="BJ769" s="582"/>
      <c r="BK769" s="582"/>
      <c r="BL769" s="582"/>
      <c r="BM769" s="582"/>
      <c r="BN769" s="582"/>
      <c r="BO769" s="582"/>
      <c r="BP769" s="582"/>
      <c r="BQ769" s="710"/>
    </row>
    <row r="770" spans="1:69">
      <c r="A770" s="582"/>
      <c r="B770" s="582"/>
      <c r="C770" s="582"/>
      <c r="D770" s="582"/>
      <c r="E770" s="582"/>
      <c r="F770" s="582"/>
      <c r="G770" s="582"/>
      <c r="H770" s="582"/>
      <c r="I770" s="582"/>
      <c r="J770" s="582"/>
      <c r="K770" s="582"/>
      <c r="L770" s="582"/>
      <c r="M770" s="582"/>
      <c r="N770" s="582"/>
      <c r="O770" s="582"/>
      <c r="P770" s="582"/>
      <c r="Q770" s="582"/>
      <c r="R770" s="582"/>
      <c r="S770" s="582"/>
      <c r="T770" s="582"/>
      <c r="U770" s="582"/>
      <c r="V770" s="582"/>
      <c r="W770" s="582"/>
      <c r="X770" s="582"/>
      <c r="Y770" s="582"/>
      <c r="Z770" s="582"/>
      <c r="AA770" s="582"/>
      <c r="AB770" s="582"/>
      <c r="AC770" s="582"/>
      <c r="AD770" s="582"/>
      <c r="AE770" s="582"/>
      <c r="AF770" s="582"/>
      <c r="AG770" s="582"/>
      <c r="AH770" s="582"/>
      <c r="AI770" s="582"/>
      <c r="AJ770" s="582"/>
      <c r="AK770" s="582"/>
      <c r="AL770" s="582"/>
      <c r="AM770" s="582"/>
      <c r="AN770" s="582"/>
      <c r="AO770" s="582"/>
      <c r="AP770" s="582"/>
      <c r="AQ770" s="582"/>
      <c r="AR770" s="582"/>
      <c r="AS770" s="582"/>
      <c r="AT770" s="582"/>
      <c r="AU770" s="582"/>
      <c r="AV770" s="582"/>
      <c r="AW770" s="582"/>
      <c r="AX770" s="582"/>
      <c r="AY770" s="582"/>
      <c r="AZ770" s="582"/>
      <c r="BA770" s="582"/>
      <c r="BB770" s="582"/>
      <c r="BC770" s="582"/>
      <c r="BD770" s="582"/>
      <c r="BE770" s="582"/>
      <c r="BF770" s="582"/>
      <c r="BG770" s="582"/>
      <c r="BH770" s="582"/>
      <c r="BI770" s="582"/>
      <c r="BJ770" s="582"/>
      <c r="BK770" s="582"/>
      <c r="BL770" s="582"/>
      <c r="BM770" s="582"/>
      <c r="BN770" s="582"/>
      <c r="BO770" s="582"/>
      <c r="BP770" s="582"/>
      <c r="BQ770" s="710"/>
    </row>
    <row r="771" spans="1:69">
      <c r="A771" s="582"/>
      <c r="B771" s="582"/>
      <c r="C771" s="582"/>
      <c r="D771" s="582"/>
      <c r="E771" s="582"/>
      <c r="F771" s="582"/>
      <c r="G771" s="582"/>
      <c r="H771" s="582"/>
      <c r="I771" s="582"/>
      <c r="J771" s="582"/>
      <c r="K771" s="582"/>
      <c r="L771" s="582"/>
      <c r="M771" s="582"/>
      <c r="N771" s="582"/>
      <c r="O771" s="582"/>
      <c r="P771" s="582"/>
      <c r="Q771" s="582"/>
      <c r="R771" s="582"/>
      <c r="S771" s="582"/>
      <c r="T771" s="582"/>
      <c r="U771" s="582"/>
      <c r="V771" s="582"/>
      <c r="W771" s="582"/>
      <c r="X771" s="582"/>
      <c r="Y771" s="582"/>
      <c r="Z771" s="582"/>
      <c r="AA771" s="582"/>
      <c r="AB771" s="582"/>
      <c r="AC771" s="582"/>
      <c r="AD771" s="582"/>
      <c r="AE771" s="582"/>
      <c r="AF771" s="582"/>
      <c r="AG771" s="582"/>
      <c r="AH771" s="582"/>
      <c r="AI771" s="582"/>
      <c r="AJ771" s="582"/>
      <c r="AK771" s="582"/>
      <c r="AL771" s="582"/>
      <c r="AM771" s="582"/>
      <c r="AN771" s="582"/>
      <c r="AO771" s="582"/>
      <c r="AP771" s="582"/>
      <c r="AQ771" s="582"/>
      <c r="AR771" s="582"/>
      <c r="AS771" s="582"/>
      <c r="AT771" s="582"/>
      <c r="AU771" s="582"/>
      <c r="AV771" s="582"/>
      <c r="AW771" s="582"/>
      <c r="AX771" s="582"/>
      <c r="AY771" s="582"/>
      <c r="AZ771" s="582"/>
      <c r="BA771" s="582"/>
      <c r="BB771" s="582"/>
      <c r="BC771" s="582"/>
      <c r="BD771" s="582"/>
      <c r="BE771" s="582"/>
      <c r="BF771" s="582"/>
      <c r="BG771" s="582"/>
      <c r="BH771" s="582"/>
      <c r="BI771" s="582"/>
      <c r="BJ771" s="582"/>
      <c r="BK771" s="582"/>
      <c r="BL771" s="582"/>
      <c r="BM771" s="582"/>
      <c r="BN771" s="582"/>
      <c r="BO771" s="582"/>
      <c r="BP771" s="582"/>
      <c r="BQ771" s="710"/>
    </row>
    <row r="772" spans="1:69">
      <c r="A772" s="582"/>
      <c r="B772" s="582"/>
      <c r="C772" s="582"/>
      <c r="D772" s="582"/>
      <c r="E772" s="582"/>
      <c r="F772" s="582"/>
      <c r="G772" s="582"/>
      <c r="H772" s="582"/>
      <c r="I772" s="582"/>
      <c r="J772" s="582"/>
      <c r="K772" s="582"/>
      <c r="L772" s="582"/>
      <c r="M772" s="582"/>
      <c r="N772" s="582"/>
      <c r="O772" s="582"/>
      <c r="P772" s="582"/>
      <c r="Q772" s="582"/>
      <c r="R772" s="582"/>
      <c r="S772" s="582"/>
      <c r="T772" s="582"/>
      <c r="U772" s="582"/>
      <c r="V772" s="582"/>
      <c r="W772" s="582"/>
      <c r="X772" s="582"/>
      <c r="Y772" s="582"/>
      <c r="Z772" s="582"/>
      <c r="AA772" s="582"/>
      <c r="AB772" s="582"/>
      <c r="AC772" s="582"/>
      <c r="AD772" s="582"/>
      <c r="AE772" s="582"/>
      <c r="AF772" s="582"/>
      <c r="AG772" s="582"/>
      <c r="AH772" s="582"/>
      <c r="AI772" s="582"/>
      <c r="AJ772" s="582"/>
      <c r="AK772" s="582"/>
      <c r="AL772" s="582"/>
      <c r="AM772" s="582"/>
      <c r="AN772" s="582"/>
      <c r="AO772" s="582"/>
      <c r="AP772" s="582"/>
      <c r="AQ772" s="582"/>
      <c r="AR772" s="582"/>
      <c r="AS772" s="582"/>
      <c r="AT772" s="582"/>
      <c r="AU772" s="582"/>
      <c r="AV772" s="582"/>
      <c r="AW772" s="582"/>
      <c r="AX772" s="582"/>
      <c r="AY772" s="582"/>
      <c r="AZ772" s="582"/>
      <c r="BA772" s="582"/>
      <c r="BB772" s="582"/>
      <c r="BC772" s="582"/>
      <c r="BD772" s="582"/>
      <c r="BE772" s="582"/>
      <c r="BF772" s="582"/>
      <c r="BG772" s="582"/>
      <c r="BH772" s="582"/>
      <c r="BI772" s="582"/>
      <c r="BJ772" s="582"/>
      <c r="BK772" s="582"/>
      <c r="BL772" s="582"/>
      <c r="BM772" s="582"/>
      <c r="BN772" s="582"/>
      <c r="BO772" s="582"/>
      <c r="BP772" s="582"/>
      <c r="BQ772" s="710"/>
    </row>
    <row r="773" spans="1:69">
      <c r="A773" s="582"/>
      <c r="B773" s="582"/>
      <c r="C773" s="582"/>
      <c r="D773" s="582"/>
      <c r="E773" s="582"/>
      <c r="F773" s="582"/>
      <c r="G773" s="582"/>
      <c r="H773" s="582"/>
      <c r="I773" s="582"/>
      <c r="J773" s="582"/>
      <c r="K773" s="582"/>
      <c r="L773" s="582"/>
      <c r="M773" s="582"/>
      <c r="N773" s="582"/>
      <c r="O773" s="582"/>
      <c r="P773" s="582"/>
      <c r="Q773" s="582"/>
      <c r="R773" s="582"/>
      <c r="S773" s="582"/>
      <c r="T773" s="582"/>
      <c r="U773" s="582"/>
      <c r="V773" s="582"/>
      <c r="W773" s="582"/>
      <c r="X773" s="582"/>
      <c r="Y773" s="582"/>
      <c r="Z773" s="582"/>
      <c r="AA773" s="582"/>
      <c r="AB773" s="582"/>
      <c r="AC773" s="582"/>
      <c r="AD773" s="582"/>
      <c r="AE773" s="582"/>
      <c r="AF773" s="582"/>
      <c r="AG773" s="582"/>
      <c r="AH773" s="582"/>
      <c r="AI773" s="582"/>
      <c r="AJ773" s="582"/>
      <c r="AK773" s="582"/>
      <c r="AL773" s="582"/>
      <c r="AM773" s="582"/>
      <c r="AN773" s="582"/>
      <c r="AO773" s="582"/>
      <c r="AP773" s="582"/>
      <c r="AQ773" s="582"/>
      <c r="AR773" s="582"/>
      <c r="AS773" s="582"/>
      <c r="AT773" s="582"/>
      <c r="AU773" s="582"/>
      <c r="AV773" s="582"/>
      <c r="AW773" s="582"/>
      <c r="AX773" s="582"/>
      <c r="AY773" s="582"/>
      <c r="AZ773" s="582"/>
      <c r="BA773" s="582"/>
      <c r="BB773" s="582"/>
      <c r="BC773" s="582"/>
      <c r="BD773" s="582"/>
      <c r="BE773" s="582"/>
      <c r="BF773" s="582"/>
      <c r="BG773" s="582"/>
      <c r="BH773" s="582"/>
      <c r="BI773" s="582"/>
      <c r="BJ773" s="582"/>
      <c r="BK773" s="582"/>
      <c r="BL773" s="582"/>
      <c r="BM773" s="582"/>
      <c r="BN773" s="582"/>
      <c r="BO773" s="582"/>
      <c r="BP773" s="582"/>
      <c r="BQ773" s="710"/>
    </row>
    <row r="774" spans="1:69">
      <c r="A774" s="582"/>
      <c r="B774" s="582"/>
      <c r="C774" s="582"/>
      <c r="D774" s="582"/>
      <c r="E774" s="582"/>
      <c r="F774" s="582"/>
      <c r="G774" s="582"/>
      <c r="H774" s="582"/>
      <c r="I774" s="582"/>
      <c r="J774" s="582"/>
      <c r="K774" s="582"/>
      <c r="L774" s="582"/>
      <c r="M774" s="582"/>
      <c r="N774" s="582"/>
      <c r="O774" s="582"/>
      <c r="P774" s="582"/>
      <c r="Q774" s="582"/>
      <c r="R774" s="582"/>
      <c r="S774" s="582"/>
      <c r="T774" s="582"/>
      <c r="U774" s="582"/>
      <c r="V774" s="582"/>
      <c r="W774" s="582"/>
      <c r="X774" s="582"/>
      <c r="Y774" s="582"/>
      <c r="Z774" s="582"/>
      <c r="AA774" s="582"/>
      <c r="AB774" s="582"/>
      <c r="AC774" s="582"/>
      <c r="AD774" s="582"/>
      <c r="AE774" s="582"/>
      <c r="AF774" s="582"/>
      <c r="AG774" s="582"/>
      <c r="AH774" s="582"/>
      <c r="AI774" s="582"/>
      <c r="AJ774" s="582"/>
      <c r="AK774" s="582"/>
      <c r="AL774" s="582"/>
      <c r="AM774" s="582"/>
      <c r="AN774" s="582"/>
      <c r="AO774" s="582"/>
      <c r="AP774" s="582"/>
      <c r="AQ774" s="582"/>
      <c r="AR774" s="582"/>
      <c r="AS774" s="582"/>
      <c r="AT774" s="582"/>
      <c r="AU774" s="582"/>
      <c r="AV774" s="582"/>
      <c r="AW774" s="582"/>
      <c r="AX774" s="582"/>
      <c r="AY774" s="582"/>
      <c r="AZ774" s="582"/>
      <c r="BA774" s="582"/>
      <c r="BB774" s="582"/>
      <c r="BC774" s="582"/>
      <c r="BD774" s="582"/>
      <c r="BE774" s="582"/>
      <c r="BF774" s="582"/>
      <c r="BG774" s="582"/>
      <c r="BH774" s="582"/>
      <c r="BI774" s="582"/>
      <c r="BJ774" s="582"/>
      <c r="BK774" s="582"/>
      <c r="BL774" s="582"/>
      <c r="BM774" s="582"/>
      <c r="BN774" s="582"/>
      <c r="BO774" s="582"/>
      <c r="BP774" s="582"/>
      <c r="BQ774" s="710"/>
    </row>
    <row r="775" spans="1:69">
      <c r="A775" s="582"/>
      <c r="B775" s="582"/>
      <c r="C775" s="582"/>
      <c r="D775" s="582"/>
      <c r="E775" s="582"/>
      <c r="F775" s="582"/>
      <c r="G775" s="582"/>
      <c r="H775" s="582"/>
      <c r="I775" s="582"/>
      <c r="J775" s="582"/>
      <c r="K775" s="582"/>
      <c r="L775" s="582"/>
      <c r="M775" s="582"/>
      <c r="N775" s="582"/>
      <c r="O775" s="582"/>
      <c r="P775" s="582"/>
      <c r="Q775" s="582"/>
      <c r="R775" s="582"/>
      <c r="S775" s="582"/>
      <c r="T775" s="582"/>
      <c r="U775" s="582"/>
      <c r="V775" s="582"/>
      <c r="W775" s="582"/>
      <c r="X775" s="582"/>
      <c r="Y775" s="582"/>
      <c r="Z775" s="582"/>
      <c r="AA775" s="582"/>
      <c r="AB775" s="582"/>
      <c r="AC775" s="582"/>
      <c r="AD775" s="582"/>
      <c r="AE775" s="582"/>
      <c r="AF775" s="582"/>
      <c r="AG775" s="582"/>
      <c r="AH775" s="582"/>
      <c r="AI775" s="582"/>
      <c r="AJ775" s="582"/>
      <c r="AK775" s="582"/>
      <c r="AL775" s="582"/>
      <c r="AM775" s="582"/>
      <c r="AN775" s="582"/>
      <c r="AO775" s="582"/>
      <c r="AP775" s="582"/>
      <c r="AQ775" s="582"/>
      <c r="AR775" s="582"/>
      <c r="AS775" s="582"/>
      <c r="AT775" s="582"/>
      <c r="AU775" s="582"/>
      <c r="AV775" s="582"/>
      <c r="AW775" s="582"/>
      <c r="AX775" s="582"/>
      <c r="AY775" s="582"/>
      <c r="AZ775" s="582"/>
      <c r="BA775" s="582"/>
      <c r="BB775" s="582"/>
      <c r="BC775" s="582"/>
      <c r="BD775" s="582"/>
      <c r="BE775" s="582"/>
      <c r="BF775" s="582"/>
      <c r="BG775" s="582"/>
      <c r="BH775" s="582"/>
      <c r="BI775" s="582"/>
      <c r="BJ775" s="582"/>
      <c r="BK775" s="582"/>
      <c r="BL775" s="582"/>
      <c r="BM775" s="582"/>
      <c r="BN775" s="582"/>
      <c r="BO775" s="582"/>
      <c r="BP775" s="582"/>
      <c r="BQ775" s="710"/>
    </row>
    <row r="776" spans="1:69">
      <c r="A776" s="582"/>
      <c r="B776" s="582"/>
      <c r="C776" s="582"/>
      <c r="D776" s="582"/>
      <c r="E776" s="582"/>
      <c r="F776" s="582"/>
      <c r="G776" s="582"/>
      <c r="H776" s="582"/>
      <c r="I776" s="582"/>
      <c r="J776" s="582"/>
      <c r="K776" s="582"/>
      <c r="L776" s="582"/>
      <c r="M776" s="582"/>
      <c r="N776" s="582"/>
      <c r="O776" s="582"/>
      <c r="P776" s="582"/>
      <c r="Q776" s="582"/>
      <c r="R776" s="582"/>
      <c r="S776" s="582"/>
      <c r="T776" s="582"/>
      <c r="U776" s="582"/>
      <c r="V776" s="582"/>
      <c r="W776" s="582"/>
      <c r="X776" s="582"/>
      <c r="Y776" s="582"/>
      <c r="Z776" s="582"/>
      <c r="AA776" s="582"/>
      <c r="AB776" s="582"/>
      <c r="AC776" s="582"/>
      <c r="AD776" s="582"/>
      <c r="AE776" s="582"/>
      <c r="AF776" s="582"/>
      <c r="AG776" s="582"/>
      <c r="AH776" s="582"/>
      <c r="AI776" s="582"/>
      <c r="AJ776" s="582"/>
      <c r="AK776" s="582"/>
      <c r="AL776" s="582"/>
      <c r="AM776" s="582"/>
      <c r="AN776" s="582"/>
      <c r="AO776" s="582"/>
      <c r="AP776" s="582"/>
      <c r="AQ776" s="582"/>
      <c r="AR776" s="582"/>
      <c r="AS776" s="582"/>
      <c r="AT776" s="582"/>
      <c r="AU776" s="582"/>
      <c r="AV776" s="582"/>
      <c r="AW776" s="582"/>
      <c r="AX776" s="582"/>
      <c r="AY776" s="582"/>
      <c r="AZ776" s="582"/>
      <c r="BA776" s="582"/>
      <c r="BB776" s="582"/>
      <c r="BC776" s="582"/>
      <c r="BD776" s="582"/>
      <c r="BE776" s="582"/>
      <c r="BF776" s="582"/>
      <c r="BG776" s="582"/>
      <c r="BH776" s="582"/>
      <c r="BI776" s="582"/>
      <c r="BJ776" s="582"/>
      <c r="BK776" s="582"/>
      <c r="BL776" s="582"/>
      <c r="BM776" s="582"/>
      <c r="BN776" s="582"/>
      <c r="BO776" s="582"/>
      <c r="BP776" s="582"/>
      <c r="BQ776" s="710"/>
    </row>
    <row r="777" spans="1:69">
      <c r="A777" s="582"/>
      <c r="B777" s="582"/>
      <c r="C777" s="582"/>
      <c r="D777" s="582"/>
      <c r="E777" s="582"/>
      <c r="F777" s="582"/>
      <c r="G777" s="582"/>
      <c r="H777" s="582"/>
      <c r="I777" s="582"/>
      <c r="J777" s="582"/>
      <c r="K777" s="582"/>
      <c r="L777" s="582"/>
      <c r="M777" s="582"/>
      <c r="N777" s="582"/>
      <c r="O777" s="582"/>
      <c r="P777" s="582"/>
      <c r="Q777" s="582"/>
      <c r="R777" s="582"/>
      <c r="S777" s="582"/>
      <c r="T777" s="582"/>
      <c r="U777" s="582"/>
      <c r="V777" s="582"/>
      <c r="W777" s="582"/>
      <c r="X777" s="582"/>
      <c r="Y777" s="582"/>
      <c r="Z777" s="582"/>
      <c r="AA777" s="582"/>
      <c r="AB777" s="582"/>
      <c r="AC777" s="582"/>
      <c r="AD777" s="582"/>
      <c r="AE777" s="582"/>
      <c r="AF777" s="582"/>
      <c r="AG777" s="582"/>
      <c r="AH777" s="582"/>
      <c r="AI777" s="582"/>
      <c r="AJ777" s="582"/>
      <c r="AK777" s="582"/>
      <c r="AL777" s="582"/>
      <c r="AM777" s="582"/>
      <c r="AN777" s="582"/>
      <c r="AO777" s="582"/>
      <c r="AP777" s="582"/>
      <c r="AQ777" s="582"/>
      <c r="AR777" s="582"/>
      <c r="AS777" s="582"/>
      <c r="AT777" s="582"/>
      <c r="AU777" s="582"/>
      <c r="AV777" s="582"/>
      <c r="AW777" s="582"/>
      <c r="AX777" s="582"/>
      <c r="AY777" s="582"/>
      <c r="AZ777" s="582"/>
      <c r="BA777" s="582"/>
      <c r="BB777" s="582"/>
      <c r="BC777" s="582"/>
      <c r="BD777" s="582"/>
      <c r="BE777" s="582"/>
      <c r="BF777" s="582"/>
      <c r="BG777" s="582"/>
      <c r="BH777" s="582"/>
      <c r="BI777" s="582"/>
      <c r="BJ777" s="582"/>
      <c r="BK777" s="582"/>
      <c r="BL777" s="582"/>
      <c r="BM777" s="582"/>
      <c r="BN777" s="582"/>
      <c r="BO777" s="582"/>
      <c r="BP777" s="582"/>
      <c r="BQ777" s="710"/>
    </row>
    <row r="778" spans="1:69">
      <c r="A778" s="582"/>
      <c r="B778" s="582"/>
      <c r="C778" s="582"/>
      <c r="D778" s="582"/>
      <c r="E778" s="582"/>
      <c r="F778" s="582"/>
      <c r="G778" s="582"/>
      <c r="H778" s="582"/>
      <c r="I778" s="582"/>
      <c r="J778" s="582"/>
      <c r="K778" s="582"/>
      <c r="L778" s="582"/>
      <c r="M778" s="582"/>
      <c r="N778" s="582"/>
      <c r="O778" s="582"/>
      <c r="P778" s="582"/>
      <c r="Q778" s="582"/>
      <c r="R778" s="582"/>
      <c r="S778" s="582"/>
      <c r="T778" s="582"/>
      <c r="U778" s="582"/>
      <c r="V778" s="582"/>
      <c r="W778" s="582"/>
      <c r="X778" s="582"/>
      <c r="Y778" s="582"/>
      <c r="Z778" s="582"/>
      <c r="AA778" s="582"/>
      <c r="AB778" s="582"/>
      <c r="AC778" s="582"/>
      <c r="AD778" s="582"/>
      <c r="AE778" s="582"/>
      <c r="AF778" s="582"/>
      <c r="AG778" s="582"/>
      <c r="AH778" s="582"/>
      <c r="AI778" s="582"/>
      <c r="AJ778" s="582"/>
      <c r="AK778" s="582"/>
      <c r="AL778" s="582"/>
      <c r="AM778" s="582"/>
      <c r="AN778" s="582"/>
      <c r="AO778" s="582"/>
      <c r="AP778" s="582"/>
      <c r="AQ778" s="582"/>
      <c r="AR778" s="582"/>
      <c r="AS778" s="582"/>
      <c r="AT778" s="582"/>
      <c r="AU778" s="582"/>
      <c r="AV778" s="582"/>
      <c r="AW778" s="582"/>
      <c r="AX778" s="582"/>
      <c r="AY778" s="582"/>
      <c r="AZ778" s="582"/>
      <c r="BA778" s="582"/>
      <c r="BB778" s="582"/>
      <c r="BC778" s="582"/>
      <c r="BD778" s="582"/>
      <c r="BE778" s="582"/>
      <c r="BF778" s="582"/>
      <c r="BG778" s="582"/>
      <c r="BH778" s="582"/>
      <c r="BI778" s="582"/>
      <c r="BJ778" s="582"/>
      <c r="BK778" s="582"/>
      <c r="BL778" s="582"/>
      <c r="BM778" s="582"/>
      <c r="BN778" s="582"/>
      <c r="BO778" s="582"/>
      <c r="BP778" s="582"/>
      <c r="BQ778" s="710"/>
    </row>
    <row r="779" spans="1:69">
      <c r="A779" s="582"/>
      <c r="B779" s="582"/>
      <c r="C779" s="582"/>
      <c r="D779" s="582"/>
      <c r="E779" s="582"/>
      <c r="F779" s="582"/>
      <c r="G779" s="582"/>
      <c r="H779" s="582"/>
      <c r="I779" s="582"/>
      <c r="J779" s="582"/>
      <c r="K779" s="582"/>
      <c r="L779" s="582"/>
      <c r="M779" s="582"/>
      <c r="N779" s="582"/>
      <c r="O779" s="582"/>
      <c r="P779" s="582"/>
      <c r="Q779" s="582"/>
      <c r="R779" s="582"/>
      <c r="S779" s="582"/>
      <c r="T779" s="582"/>
      <c r="U779" s="582"/>
      <c r="V779" s="582"/>
      <c r="W779" s="582"/>
      <c r="X779" s="582"/>
      <c r="Y779" s="582"/>
      <c r="Z779" s="582"/>
      <c r="AA779" s="582"/>
      <c r="AB779" s="582"/>
      <c r="AC779" s="582"/>
      <c r="AD779" s="582"/>
      <c r="AE779" s="582"/>
      <c r="AF779" s="582"/>
      <c r="AG779" s="582"/>
      <c r="AH779" s="582"/>
      <c r="AI779" s="582"/>
      <c r="AJ779" s="582"/>
      <c r="AK779" s="582"/>
      <c r="AL779" s="582"/>
      <c r="AM779" s="582"/>
      <c r="AN779" s="582"/>
      <c r="AO779" s="582"/>
      <c r="AP779" s="582"/>
      <c r="AQ779" s="582"/>
      <c r="AR779" s="582"/>
      <c r="AS779" s="582"/>
      <c r="AT779" s="582"/>
      <c r="AU779" s="582"/>
      <c r="AV779" s="582"/>
      <c r="AW779" s="582"/>
      <c r="AX779" s="582"/>
      <c r="AY779" s="582"/>
      <c r="AZ779" s="582"/>
      <c r="BA779" s="582"/>
      <c r="BB779" s="582"/>
      <c r="BC779" s="582"/>
      <c r="BD779" s="582"/>
      <c r="BE779" s="582"/>
      <c r="BF779" s="582"/>
      <c r="BG779" s="582"/>
      <c r="BH779" s="582"/>
      <c r="BI779" s="582"/>
      <c r="BJ779" s="582"/>
      <c r="BK779" s="582"/>
      <c r="BL779" s="582"/>
      <c r="BM779" s="582"/>
      <c r="BN779" s="582"/>
      <c r="BO779" s="582"/>
      <c r="BP779" s="582"/>
      <c r="BQ779" s="710"/>
    </row>
    <row r="780" spans="1:69">
      <c r="A780" s="582"/>
      <c r="B780" s="582"/>
      <c r="C780" s="582"/>
      <c r="D780" s="582"/>
      <c r="E780" s="582"/>
      <c r="F780" s="582"/>
      <c r="G780" s="582"/>
      <c r="H780" s="582"/>
      <c r="I780" s="582"/>
      <c r="J780" s="582"/>
      <c r="K780" s="582"/>
      <c r="L780" s="582"/>
      <c r="M780" s="582"/>
      <c r="N780" s="582"/>
      <c r="O780" s="582"/>
      <c r="P780" s="582"/>
      <c r="Q780" s="582"/>
      <c r="R780" s="582"/>
      <c r="S780" s="582"/>
      <c r="T780" s="582"/>
      <c r="U780" s="582"/>
      <c r="V780" s="582"/>
      <c r="W780" s="582"/>
      <c r="X780" s="582"/>
      <c r="Y780" s="582"/>
      <c r="Z780" s="582"/>
      <c r="AA780" s="582"/>
      <c r="AB780" s="582"/>
      <c r="AC780" s="582"/>
      <c r="AD780" s="582"/>
      <c r="AE780" s="582"/>
      <c r="AF780" s="582"/>
      <c r="AG780" s="582"/>
      <c r="AH780" s="582"/>
      <c r="AI780" s="582"/>
      <c r="AJ780" s="582"/>
      <c r="AK780" s="582"/>
      <c r="AL780" s="582"/>
      <c r="AM780" s="582"/>
      <c r="AN780" s="582"/>
      <c r="AO780" s="582"/>
      <c r="AP780" s="582"/>
      <c r="AQ780" s="582"/>
      <c r="AR780" s="582"/>
      <c r="AS780" s="582"/>
      <c r="AT780" s="582"/>
      <c r="AU780" s="582"/>
      <c r="AV780" s="582"/>
      <c r="AW780" s="582"/>
      <c r="AX780" s="582"/>
      <c r="AY780" s="582"/>
      <c r="AZ780" s="582"/>
      <c r="BA780" s="582"/>
      <c r="BB780" s="582"/>
      <c r="BC780" s="582"/>
      <c r="BD780" s="582"/>
      <c r="BE780" s="582"/>
      <c r="BF780" s="582"/>
      <c r="BG780" s="582"/>
      <c r="BH780" s="582"/>
      <c r="BI780" s="582"/>
      <c r="BJ780" s="582"/>
      <c r="BK780" s="582"/>
      <c r="BL780" s="582"/>
      <c r="BM780" s="582"/>
      <c r="BN780" s="582"/>
      <c r="BO780" s="582"/>
      <c r="BP780" s="582"/>
      <c r="BQ780" s="710"/>
    </row>
    <row r="781" spans="1:69">
      <c r="A781" s="582"/>
      <c r="B781" s="582"/>
      <c r="C781" s="582"/>
      <c r="D781" s="582"/>
      <c r="E781" s="582"/>
      <c r="F781" s="582"/>
      <c r="G781" s="582"/>
      <c r="H781" s="582"/>
      <c r="I781" s="582"/>
      <c r="J781" s="582"/>
      <c r="K781" s="582"/>
      <c r="L781" s="582"/>
      <c r="M781" s="582"/>
      <c r="N781" s="582"/>
      <c r="O781" s="582"/>
      <c r="P781" s="582"/>
      <c r="Q781" s="582"/>
      <c r="R781" s="582"/>
      <c r="S781" s="582"/>
      <c r="T781" s="582"/>
      <c r="U781" s="582"/>
      <c r="V781" s="582"/>
      <c r="W781" s="582"/>
      <c r="X781" s="582"/>
      <c r="Y781" s="582"/>
      <c r="Z781" s="582"/>
      <c r="AA781" s="582"/>
      <c r="AB781" s="582"/>
      <c r="AC781" s="582"/>
      <c r="AD781" s="582"/>
      <c r="AE781" s="582"/>
      <c r="AF781" s="582"/>
      <c r="AG781" s="582"/>
      <c r="AH781" s="582"/>
      <c r="AI781" s="582"/>
      <c r="AJ781" s="582"/>
      <c r="AK781" s="582"/>
      <c r="AL781" s="582"/>
      <c r="AM781" s="582"/>
      <c r="AN781" s="582"/>
      <c r="AO781" s="582"/>
      <c r="AP781" s="582"/>
      <c r="AQ781" s="582"/>
      <c r="AR781" s="582"/>
      <c r="AS781" s="582"/>
      <c r="AT781" s="582"/>
      <c r="AU781" s="582"/>
      <c r="AV781" s="582"/>
      <c r="AW781" s="582"/>
      <c r="AX781" s="582"/>
      <c r="AY781" s="582"/>
      <c r="AZ781" s="582"/>
      <c r="BA781" s="582"/>
      <c r="BB781" s="582"/>
      <c r="BC781" s="582"/>
      <c r="BD781" s="582"/>
      <c r="BE781" s="582"/>
      <c r="BF781" s="582"/>
      <c r="BG781" s="582"/>
      <c r="BH781" s="582"/>
      <c r="BI781" s="582"/>
      <c r="BJ781" s="582"/>
      <c r="BK781" s="582"/>
      <c r="BL781" s="582"/>
      <c r="BM781" s="582"/>
      <c r="BN781" s="582"/>
      <c r="BO781" s="582"/>
      <c r="BP781" s="582"/>
      <c r="BQ781" s="710"/>
    </row>
    <row r="782" spans="1:69">
      <c r="A782" s="582"/>
      <c r="B782" s="582"/>
      <c r="C782" s="582"/>
      <c r="D782" s="582"/>
      <c r="E782" s="582"/>
      <c r="F782" s="582"/>
      <c r="G782" s="582"/>
      <c r="H782" s="582"/>
      <c r="I782" s="582"/>
      <c r="J782" s="582"/>
      <c r="K782" s="582"/>
      <c r="L782" s="582"/>
      <c r="M782" s="582"/>
      <c r="N782" s="582"/>
      <c r="O782" s="582"/>
      <c r="P782" s="582"/>
      <c r="Q782" s="582"/>
      <c r="R782" s="582"/>
      <c r="S782" s="582"/>
      <c r="T782" s="582"/>
      <c r="U782" s="582"/>
      <c r="V782" s="582"/>
      <c r="W782" s="582"/>
      <c r="X782" s="582"/>
      <c r="Y782" s="582"/>
      <c r="Z782" s="582"/>
      <c r="AA782" s="582"/>
      <c r="AB782" s="582"/>
      <c r="AC782" s="582"/>
      <c r="AD782" s="582"/>
      <c r="AE782" s="582"/>
      <c r="AF782" s="582"/>
      <c r="AG782" s="582"/>
      <c r="AH782" s="582"/>
      <c r="AI782" s="582"/>
      <c r="AJ782" s="582"/>
      <c r="AK782" s="582"/>
      <c r="AL782" s="582"/>
      <c r="AM782" s="582"/>
      <c r="AN782" s="582"/>
      <c r="AO782" s="582"/>
      <c r="AP782" s="582"/>
      <c r="AQ782" s="582"/>
      <c r="AR782" s="582"/>
      <c r="AS782" s="582"/>
      <c r="AT782" s="582"/>
      <c r="AU782" s="582"/>
      <c r="AV782" s="582"/>
      <c r="AW782" s="582"/>
      <c r="AX782" s="582"/>
      <c r="AY782" s="582"/>
      <c r="AZ782" s="582"/>
      <c r="BA782" s="582"/>
      <c r="BB782" s="582"/>
      <c r="BC782" s="582"/>
      <c r="BD782" s="582"/>
      <c r="BE782" s="582"/>
      <c r="BF782" s="582"/>
      <c r="BG782" s="582"/>
      <c r="BH782" s="582"/>
      <c r="BI782" s="582"/>
      <c r="BJ782" s="582"/>
      <c r="BK782" s="582"/>
      <c r="BL782" s="582"/>
      <c r="BM782" s="582"/>
      <c r="BN782" s="582"/>
      <c r="BO782" s="582"/>
      <c r="BP782" s="582"/>
      <c r="BQ782" s="710"/>
    </row>
    <row r="783" spans="1:69">
      <c r="A783" s="582"/>
      <c r="B783" s="582"/>
      <c r="C783" s="582"/>
      <c r="D783" s="582"/>
      <c r="E783" s="582"/>
      <c r="F783" s="582"/>
      <c r="G783" s="582"/>
      <c r="H783" s="582"/>
      <c r="I783" s="582"/>
      <c r="J783" s="582"/>
      <c r="K783" s="582"/>
      <c r="L783" s="582"/>
      <c r="M783" s="582"/>
      <c r="N783" s="582"/>
      <c r="O783" s="582"/>
      <c r="P783" s="582"/>
      <c r="Q783" s="582"/>
      <c r="R783" s="582"/>
      <c r="S783" s="582"/>
      <c r="T783" s="582"/>
      <c r="U783" s="582"/>
      <c r="V783" s="582"/>
      <c r="W783" s="582"/>
      <c r="X783" s="582"/>
      <c r="Y783" s="582"/>
      <c r="Z783" s="582"/>
      <c r="AA783" s="582"/>
      <c r="AB783" s="582"/>
      <c r="AC783" s="582"/>
      <c r="AD783" s="582"/>
      <c r="AE783" s="582"/>
      <c r="AF783" s="582"/>
      <c r="AG783" s="582"/>
      <c r="AH783" s="582"/>
      <c r="AI783" s="582"/>
      <c r="AJ783" s="582"/>
      <c r="AK783" s="582"/>
      <c r="AL783" s="582"/>
      <c r="AM783" s="582"/>
      <c r="AN783" s="582"/>
      <c r="AO783" s="582"/>
      <c r="AP783" s="582"/>
      <c r="AQ783" s="582"/>
      <c r="AR783" s="582"/>
      <c r="AS783" s="582"/>
      <c r="AT783" s="582"/>
      <c r="AU783" s="582"/>
      <c r="AV783" s="582"/>
      <c r="AW783" s="582"/>
      <c r="AX783" s="582"/>
      <c r="AY783" s="582"/>
      <c r="AZ783" s="582"/>
      <c r="BA783" s="582"/>
      <c r="BB783" s="582"/>
      <c r="BC783" s="582"/>
      <c r="BD783" s="582"/>
      <c r="BE783" s="582"/>
      <c r="BF783" s="582"/>
      <c r="BG783" s="582"/>
      <c r="BH783" s="582"/>
      <c r="BI783" s="582"/>
      <c r="BJ783" s="582"/>
      <c r="BK783" s="582"/>
      <c r="BL783" s="582"/>
      <c r="BM783" s="582"/>
      <c r="BN783" s="582"/>
      <c r="BO783" s="582"/>
      <c r="BP783" s="582"/>
      <c r="BQ783" s="710"/>
    </row>
    <row r="784" spans="1:69">
      <c r="A784" s="582"/>
      <c r="B784" s="582"/>
      <c r="C784" s="582"/>
      <c r="D784" s="582"/>
      <c r="E784" s="582"/>
      <c r="F784" s="582"/>
      <c r="G784" s="582"/>
      <c r="H784" s="582"/>
      <c r="I784" s="582"/>
      <c r="J784" s="582"/>
      <c r="K784" s="582"/>
      <c r="L784" s="582"/>
      <c r="M784" s="582"/>
      <c r="N784" s="582"/>
      <c r="O784" s="582"/>
      <c r="P784" s="582"/>
      <c r="Q784" s="582"/>
      <c r="R784" s="582"/>
      <c r="S784" s="582"/>
      <c r="T784" s="582"/>
      <c r="U784" s="582"/>
      <c r="V784" s="582"/>
      <c r="W784" s="582"/>
      <c r="X784" s="582"/>
      <c r="Y784" s="582"/>
      <c r="Z784" s="582"/>
      <c r="AA784" s="582"/>
      <c r="AB784" s="582"/>
      <c r="AC784" s="582"/>
      <c r="AD784" s="582"/>
      <c r="AE784" s="582"/>
      <c r="AF784" s="582"/>
      <c r="AG784" s="582"/>
      <c r="AH784" s="582"/>
      <c r="AI784" s="582"/>
      <c r="AJ784" s="582"/>
      <c r="AK784" s="582"/>
      <c r="AL784" s="582"/>
      <c r="AM784" s="582"/>
      <c r="AN784" s="582"/>
      <c r="AO784" s="582"/>
      <c r="AP784" s="582"/>
      <c r="AQ784" s="582"/>
      <c r="AR784" s="582"/>
      <c r="AS784" s="582"/>
      <c r="AT784" s="582"/>
      <c r="AU784" s="582"/>
      <c r="AV784" s="582"/>
      <c r="AW784" s="582"/>
      <c r="AX784" s="582"/>
      <c r="AY784" s="582"/>
      <c r="AZ784" s="582"/>
      <c r="BA784" s="582"/>
      <c r="BB784" s="582"/>
      <c r="BC784" s="582"/>
      <c r="BD784" s="582"/>
      <c r="BE784" s="582"/>
      <c r="BF784" s="582"/>
      <c r="BG784" s="582"/>
      <c r="BH784" s="582"/>
      <c r="BI784" s="582"/>
      <c r="BJ784" s="582"/>
      <c r="BK784" s="582"/>
      <c r="BL784" s="582"/>
      <c r="BM784" s="582"/>
      <c r="BN784" s="582"/>
      <c r="BO784" s="582"/>
      <c r="BP784" s="582"/>
      <c r="BQ784" s="710"/>
    </row>
    <row r="785" spans="1:69">
      <c r="A785" s="582"/>
      <c r="B785" s="582"/>
      <c r="C785" s="582"/>
      <c r="D785" s="582"/>
      <c r="E785" s="582"/>
      <c r="F785" s="582"/>
      <c r="G785" s="582"/>
      <c r="H785" s="582"/>
      <c r="I785" s="582"/>
      <c r="J785" s="582"/>
      <c r="K785" s="582"/>
      <c r="L785" s="582"/>
      <c r="M785" s="582"/>
      <c r="N785" s="582"/>
      <c r="O785" s="582"/>
      <c r="P785" s="582"/>
      <c r="Q785" s="582"/>
      <c r="R785" s="582"/>
      <c r="S785" s="582"/>
      <c r="T785" s="582"/>
      <c r="U785" s="582"/>
      <c r="V785" s="582"/>
      <c r="W785" s="582"/>
      <c r="X785" s="582"/>
      <c r="Y785" s="582"/>
      <c r="Z785" s="582"/>
      <c r="AA785" s="582"/>
      <c r="AB785" s="582"/>
      <c r="AC785" s="582"/>
      <c r="AD785" s="582"/>
      <c r="AE785" s="582"/>
      <c r="AF785" s="582"/>
      <c r="AG785" s="582"/>
      <c r="AH785" s="582"/>
      <c r="AI785" s="582"/>
      <c r="AJ785" s="582"/>
      <c r="AK785" s="582"/>
      <c r="AL785" s="582"/>
      <c r="AM785" s="582"/>
      <c r="AN785" s="582"/>
      <c r="AO785" s="582"/>
      <c r="AP785" s="582"/>
      <c r="AQ785" s="582"/>
      <c r="AR785" s="582"/>
      <c r="AS785" s="582"/>
      <c r="AT785" s="582"/>
      <c r="AU785" s="582"/>
      <c r="AV785" s="582"/>
      <c r="AW785" s="582"/>
      <c r="AX785" s="582"/>
      <c r="AY785" s="582"/>
      <c r="AZ785" s="582"/>
      <c r="BA785" s="582"/>
      <c r="BB785" s="582"/>
      <c r="BC785" s="582"/>
      <c r="BD785" s="582"/>
      <c r="BE785" s="582"/>
      <c r="BF785" s="582"/>
      <c r="BG785" s="582"/>
      <c r="BH785" s="582"/>
      <c r="BI785" s="582"/>
      <c r="BJ785" s="582"/>
      <c r="BK785" s="582"/>
      <c r="BL785" s="582"/>
      <c r="BM785" s="582"/>
      <c r="BN785" s="582"/>
      <c r="BO785" s="582"/>
      <c r="BP785" s="582"/>
      <c r="BQ785" s="710"/>
    </row>
    <row r="786" spans="1:69">
      <c r="A786" s="582"/>
      <c r="B786" s="582"/>
      <c r="C786" s="582"/>
      <c r="D786" s="582"/>
      <c r="E786" s="582"/>
      <c r="F786" s="582"/>
      <c r="G786" s="582"/>
      <c r="H786" s="582"/>
      <c r="I786" s="582"/>
      <c r="J786" s="582"/>
      <c r="K786" s="582"/>
      <c r="L786" s="582"/>
      <c r="M786" s="582"/>
      <c r="N786" s="582"/>
      <c r="O786" s="582"/>
      <c r="P786" s="582"/>
      <c r="Q786" s="582"/>
      <c r="R786" s="582"/>
      <c r="S786" s="582"/>
      <c r="T786" s="582"/>
      <c r="U786" s="582"/>
      <c r="V786" s="582"/>
      <c r="W786" s="582"/>
      <c r="X786" s="582"/>
      <c r="Y786" s="582"/>
      <c r="Z786" s="582"/>
      <c r="AA786" s="582"/>
      <c r="AB786" s="582"/>
      <c r="AC786" s="582"/>
      <c r="AD786" s="582"/>
      <c r="AE786" s="582"/>
      <c r="AF786" s="582"/>
      <c r="AG786" s="582"/>
      <c r="AH786" s="582"/>
      <c r="AI786" s="582"/>
      <c r="AJ786" s="582"/>
      <c r="AK786" s="582"/>
      <c r="AL786" s="582"/>
      <c r="AM786" s="582"/>
      <c r="AN786" s="582"/>
      <c r="AO786" s="582"/>
      <c r="AP786" s="582"/>
      <c r="AQ786" s="582"/>
      <c r="AR786" s="582"/>
      <c r="AS786" s="582"/>
      <c r="AT786" s="582"/>
      <c r="AU786" s="582"/>
      <c r="AV786" s="582"/>
      <c r="AW786" s="582"/>
      <c r="AX786" s="582"/>
      <c r="AY786" s="582"/>
      <c r="AZ786" s="582"/>
      <c r="BA786" s="582"/>
      <c r="BB786" s="582"/>
      <c r="BC786" s="582"/>
      <c r="BD786" s="582"/>
      <c r="BE786" s="582"/>
      <c r="BF786" s="582"/>
      <c r="BG786" s="582"/>
      <c r="BH786" s="582"/>
      <c r="BI786" s="582"/>
      <c r="BJ786" s="582"/>
      <c r="BK786" s="582"/>
      <c r="BL786" s="582"/>
      <c r="BM786" s="582"/>
      <c r="BN786" s="582"/>
      <c r="BO786" s="582"/>
      <c r="BP786" s="582"/>
      <c r="BQ786" s="710"/>
    </row>
    <row r="787" spans="1:69">
      <c r="A787" s="582"/>
      <c r="B787" s="582"/>
      <c r="C787" s="582"/>
      <c r="D787" s="582"/>
      <c r="E787" s="582"/>
      <c r="F787" s="582"/>
      <c r="G787" s="582"/>
      <c r="H787" s="582"/>
      <c r="I787" s="582"/>
      <c r="J787" s="582"/>
      <c r="K787" s="582"/>
      <c r="L787" s="582"/>
      <c r="M787" s="582"/>
      <c r="N787" s="582"/>
      <c r="O787" s="582"/>
      <c r="P787" s="582"/>
      <c r="Q787" s="582"/>
      <c r="R787" s="582"/>
      <c r="S787" s="582"/>
      <c r="T787" s="582"/>
      <c r="U787" s="582"/>
      <c r="V787" s="582"/>
      <c r="W787" s="582"/>
      <c r="X787" s="582"/>
      <c r="Y787" s="582"/>
      <c r="Z787" s="582"/>
      <c r="AA787" s="582"/>
      <c r="AB787" s="582"/>
      <c r="AC787" s="582"/>
      <c r="AD787" s="582"/>
      <c r="AE787" s="582"/>
      <c r="AF787" s="582"/>
      <c r="AG787" s="582"/>
      <c r="AH787" s="582"/>
      <c r="AI787" s="582"/>
      <c r="AJ787" s="582"/>
      <c r="AK787" s="582"/>
      <c r="AL787" s="582"/>
      <c r="AM787" s="582"/>
      <c r="AN787" s="582"/>
      <c r="AO787" s="582"/>
      <c r="AP787" s="582"/>
      <c r="AQ787" s="582"/>
      <c r="AR787" s="582"/>
      <c r="AS787" s="582"/>
      <c r="AT787" s="582"/>
      <c r="AU787" s="582"/>
      <c r="AV787" s="582"/>
      <c r="AW787" s="582"/>
      <c r="AX787" s="582"/>
      <c r="AY787" s="582"/>
      <c r="AZ787" s="582"/>
      <c r="BA787" s="582"/>
      <c r="BB787" s="582"/>
      <c r="BC787" s="582"/>
      <c r="BD787" s="582"/>
      <c r="BE787" s="582"/>
      <c r="BF787" s="582"/>
      <c r="BG787" s="582"/>
      <c r="BH787" s="582"/>
      <c r="BI787" s="582"/>
      <c r="BJ787" s="582"/>
      <c r="BK787" s="582"/>
      <c r="BL787" s="582"/>
      <c r="BM787" s="582"/>
      <c r="BN787" s="582"/>
      <c r="BO787" s="582"/>
      <c r="BP787" s="582"/>
      <c r="BQ787" s="710"/>
    </row>
    <row r="788" spans="1:69">
      <c r="A788" s="582"/>
      <c r="B788" s="582"/>
      <c r="C788" s="582"/>
      <c r="D788" s="582"/>
      <c r="E788" s="582"/>
      <c r="F788" s="582"/>
      <c r="G788" s="582"/>
      <c r="H788" s="582"/>
      <c r="I788" s="582"/>
      <c r="J788" s="582"/>
      <c r="K788" s="582"/>
      <c r="L788" s="582"/>
      <c r="M788" s="582"/>
      <c r="N788" s="582"/>
      <c r="O788" s="582"/>
      <c r="P788" s="582"/>
      <c r="Q788" s="582"/>
      <c r="R788" s="582"/>
      <c r="S788" s="582"/>
      <c r="T788" s="582"/>
      <c r="U788" s="582"/>
      <c r="V788" s="582"/>
      <c r="W788" s="582"/>
      <c r="X788" s="582"/>
      <c r="Y788" s="582"/>
      <c r="Z788" s="582"/>
      <c r="AA788" s="582"/>
      <c r="AB788" s="582"/>
      <c r="AC788" s="582"/>
      <c r="AD788" s="582"/>
      <c r="AE788" s="582"/>
      <c r="AF788" s="582"/>
      <c r="AG788" s="582"/>
      <c r="AH788" s="582"/>
      <c r="AI788" s="582"/>
      <c r="AJ788" s="582"/>
      <c r="AK788" s="582"/>
      <c r="AL788" s="582"/>
      <c r="AM788" s="582"/>
      <c r="AN788" s="582"/>
      <c r="AO788" s="582"/>
      <c r="AP788" s="582"/>
      <c r="AQ788" s="582"/>
      <c r="AR788" s="582"/>
      <c r="AS788" s="582"/>
      <c r="AT788" s="582"/>
      <c r="AU788" s="582"/>
      <c r="AV788" s="582"/>
      <c r="AW788" s="582"/>
      <c r="AX788" s="582"/>
      <c r="AY788" s="582"/>
      <c r="AZ788" s="582"/>
      <c r="BA788" s="582"/>
      <c r="BB788" s="582"/>
      <c r="BC788" s="582"/>
      <c r="BD788" s="582"/>
      <c r="BE788" s="582"/>
      <c r="BF788" s="582"/>
      <c r="BG788" s="582"/>
      <c r="BH788" s="582"/>
      <c r="BI788" s="582"/>
      <c r="BJ788" s="582"/>
      <c r="BK788" s="582"/>
      <c r="BL788" s="582"/>
      <c r="BM788" s="582"/>
      <c r="BN788" s="582"/>
      <c r="BO788" s="582"/>
      <c r="BP788" s="582"/>
      <c r="BQ788" s="710"/>
    </row>
    <row r="789" spans="1:69">
      <c r="A789" s="582"/>
      <c r="B789" s="582"/>
      <c r="C789" s="582"/>
      <c r="D789" s="582"/>
      <c r="E789" s="582"/>
      <c r="F789" s="582"/>
      <c r="G789" s="582"/>
      <c r="H789" s="582"/>
      <c r="I789" s="582"/>
      <c r="J789" s="582"/>
      <c r="K789" s="582"/>
      <c r="L789" s="582"/>
      <c r="M789" s="582"/>
      <c r="N789" s="582"/>
      <c r="O789" s="582"/>
      <c r="P789" s="582"/>
      <c r="Q789" s="582"/>
      <c r="R789" s="582"/>
      <c r="S789" s="582"/>
      <c r="T789" s="582"/>
      <c r="U789" s="582"/>
      <c r="V789" s="582"/>
      <c r="W789" s="582"/>
      <c r="X789" s="582"/>
      <c r="Y789" s="582"/>
      <c r="Z789" s="582"/>
      <c r="AA789" s="582"/>
      <c r="AB789" s="582"/>
      <c r="AC789" s="582"/>
      <c r="AD789" s="582"/>
      <c r="AE789" s="582"/>
      <c r="AF789" s="582"/>
      <c r="AG789" s="582"/>
      <c r="AH789" s="582"/>
      <c r="AI789" s="582"/>
      <c r="AJ789" s="582"/>
      <c r="AK789" s="582"/>
      <c r="AL789" s="582"/>
      <c r="AM789" s="582"/>
      <c r="AN789" s="582"/>
      <c r="AO789" s="582"/>
      <c r="AP789" s="582"/>
      <c r="AQ789" s="582"/>
      <c r="AR789" s="582"/>
      <c r="AS789" s="582"/>
      <c r="AT789" s="582"/>
      <c r="AU789" s="582"/>
      <c r="AV789" s="582"/>
      <c r="AW789" s="582"/>
      <c r="AX789" s="582"/>
      <c r="AY789" s="582"/>
      <c r="AZ789" s="582"/>
      <c r="BA789" s="582"/>
      <c r="BB789" s="582"/>
      <c r="BC789" s="582"/>
      <c r="BD789" s="582"/>
      <c r="BE789" s="582"/>
      <c r="BF789" s="582"/>
      <c r="BG789" s="582"/>
      <c r="BH789" s="582"/>
      <c r="BI789" s="582"/>
      <c r="BJ789" s="582"/>
      <c r="BK789" s="582"/>
      <c r="BL789" s="582"/>
      <c r="BM789" s="582"/>
      <c r="BN789" s="582"/>
      <c r="BO789" s="582"/>
      <c r="BP789" s="582"/>
      <c r="BQ789" s="710"/>
    </row>
    <row r="790" spans="1:69">
      <c r="A790" s="582"/>
      <c r="B790" s="582"/>
      <c r="C790" s="582"/>
      <c r="D790" s="582"/>
      <c r="E790" s="582"/>
      <c r="F790" s="582"/>
      <c r="G790" s="582"/>
      <c r="H790" s="582"/>
      <c r="I790" s="582"/>
      <c r="J790" s="582"/>
      <c r="K790" s="582"/>
      <c r="L790" s="582"/>
      <c r="M790" s="582"/>
      <c r="N790" s="582"/>
      <c r="O790" s="582"/>
      <c r="P790" s="582"/>
      <c r="Q790" s="582"/>
      <c r="R790" s="582"/>
      <c r="S790" s="582"/>
      <c r="T790" s="582"/>
      <c r="U790" s="582"/>
      <c r="V790" s="582"/>
      <c r="W790" s="582"/>
      <c r="X790" s="582"/>
      <c r="Y790" s="582"/>
      <c r="Z790" s="582"/>
      <c r="AA790" s="582"/>
      <c r="AB790" s="582"/>
      <c r="AC790" s="582"/>
      <c r="AD790" s="582"/>
      <c r="AE790" s="582"/>
      <c r="AF790" s="582"/>
      <c r="AG790" s="582"/>
      <c r="AH790" s="582"/>
      <c r="AI790" s="582"/>
      <c r="AJ790" s="582"/>
      <c r="AK790" s="582"/>
      <c r="AL790" s="582"/>
      <c r="AM790" s="582"/>
      <c r="AN790" s="582"/>
      <c r="AO790" s="582"/>
      <c r="AP790" s="582"/>
      <c r="AQ790" s="582"/>
      <c r="AR790" s="582"/>
      <c r="AS790" s="582"/>
      <c r="AT790" s="582"/>
      <c r="AU790" s="582"/>
      <c r="AV790" s="582"/>
      <c r="AW790" s="582"/>
      <c r="AX790" s="582"/>
      <c r="AY790" s="582"/>
      <c r="AZ790" s="582"/>
      <c r="BA790" s="582"/>
      <c r="BB790" s="582"/>
      <c r="BC790" s="582"/>
      <c r="BD790" s="582"/>
      <c r="BE790" s="582"/>
      <c r="BF790" s="582"/>
      <c r="BG790" s="582"/>
      <c r="BH790" s="582"/>
      <c r="BI790" s="582"/>
      <c r="BJ790" s="582"/>
      <c r="BK790" s="582"/>
      <c r="BL790" s="582"/>
      <c r="BM790" s="582"/>
      <c r="BN790" s="582"/>
      <c r="BO790" s="582"/>
      <c r="BP790" s="582"/>
      <c r="BQ790" s="710"/>
    </row>
    <row r="791" spans="1:69">
      <c r="A791" s="582"/>
      <c r="B791" s="582"/>
      <c r="C791" s="582"/>
      <c r="D791" s="582"/>
      <c r="E791" s="582"/>
      <c r="F791" s="582"/>
      <c r="G791" s="582"/>
      <c r="H791" s="582"/>
      <c r="I791" s="582"/>
      <c r="J791" s="582"/>
      <c r="K791" s="582"/>
      <c r="L791" s="582"/>
      <c r="M791" s="582"/>
      <c r="N791" s="582"/>
      <c r="O791" s="582"/>
      <c r="P791" s="582"/>
      <c r="Q791" s="582"/>
      <c r="R791" s="582"/>
      <c r="S791" s="582"/>
      <c r="T791" s="582"/>
      <c r="U791" s="582"/>
      <c r="V791" s="582"/>
      <c r="W791" s="582"/>
      <c r="X791" s="582"/>
      <c r="Y791" s="582"/>
      <c r="Z791" s="582"/>
      <c r="AA791" s="582"/>
      <c r="AB791" s="582"/>
      <c r="AC791" s="582"/>
      <c r="AD791" s="582"/>
      <c r="AE791" s="582"/>
      <c r="AF791" s="582"/>
      <c r="AG791" s="582"/>
      <c r="AH791" s="582"/>
      <c r="AI791" s="582"/>
      <c r="AJ791" s="582"/>
      <c r="AK791" s="582"/>
      <c r="AL791" s="582"/>
      <c r="AM791" s="582"/>
      <c r="AN791" s="582"/>
      <c r="AO791" s="582"/>
      <c r="AP791" s="582"/>
      <c r="AQ791" s="582"/>
      <c r="AR791" s="582"/>
      <c r="AS791" s="582"/>
      <c r="AT791" s="582"/>
      <c r="AU791" s="582"/>
      <c r="AV791" s="582"/>
      <c r="AW791" s="582"/>
      <c r="AX791" s="582"/>
      <c r="AY791" s="582"/>
      <c r="AZ791" s="582"/>
      <c r="BA791" s="582"/>
      <c r="BB791" s="582"/>
      <c r="BC791" s="582"/>
      <c r="BD791" s="582"/>
      <c r="BE791" s="582"/>
      <c r="BF791" s="582"/>
      <c r="BG791" s="582"/>
      <c r="BH791" s="582"/>
      <c r="BI791" s="582"/>
      <c r="BJ791" s="582"/>
      <c r="BK791" s="582"/>
      <c r="BL791" s="582"/>
      <c r="BM791" s="582"/>
      <c r="BN791" s="582"/>
      <c r="BO791" s="582"/>
      <c r="BP791" s="582"/>
      <c r="BQ791" s="710"/>
    </row>
    <row r="792" spans="1:69">
      <c r="A792" s="582"/>
      <c r="B792" s="582"/>
      <c r="C792" s="582"/>
      <c r="D792" s="582"/>
      <c r="E792" s="582"/>
      <c r="F792" s="582"/>
      <c r="G792" s="582"/>
      <c r="H792" s="582"/>
      <c r="I792" s="582"/>
      <c r="J792" s="582"/>
      <c r="K792" s="582"/>
      <c r="L792" s="582"/>
      <c r="M792" s="582"/>
      <c r="N792" s="582"/>
      <c r="O792" s="582"/>
      <c r="P792" s="582"/>
      <c r="Q792" s="582"/>
      <c r="R792" s="582"/>
      <c r="S792" s="582"/>
      <c r="T792" s="582"/>
      <c r="U792" s="582"/>
      <c r="V792" s="582"/>
      <c r="W792" s="582"/>
      <c r="X792" s="582"/>
      <c r="Y792" s="582"/>
      <c r="Z792" s="582"/>
      <c r="AA792" s="582"/>
      <c r="AB792" s="582"/>
      <c r="AC792" s="582"/>
      <c r="AD792" s="582"/>
      <c r="AE792" s="582"/>
      <c r="AF792" s="582"/>
      <c r="AG792" s="582"/>
      <c r="AH792" s="582"/>
      <c r="AI792" s="582"/>
      <c r="AJ792" s="582"/>
      <c r="AK792" s="582"/>
      <c r="AL792" s="582"/>
      <c r="AM792" s="582"/>
      <c r="AN792" s="582"/>
      <c r="AO792" s="582"/>
      <c r="AP792" s="582"/>
      <c r="AQ792" s="582"/>
      <c r="AR792" s="582"/>
      <c r="AS792" s="582"/>
      <c r="AT792" s="582"/>
      <c r="AU792" s="582"/>
      <c r="AV792" s="582"/>
      <c r="AW792" s="582"/>
      <c r="AX792" s="582"/>
      <c r="AY792" s="582"/>
      <c r="AZ792" s="582"/>
      <c r="BA792" s="582"/>
      <c r="BB792" s="582"/>
      <c r="BC792" s="582"/>
      <c r="BD792" s="582"/>
      <c r="BE792" s="582"/>
      <c r="BF792" s="582"/>
      <c r="BG792" s="582"/>
      <c r="BH792" s="582"/>
      <c r="BI792" s="582"/>
      <c r="BJ792" s="582"/>
      <c r="BK792" s="582"/>
      <c r="BL792" s="582"/>
      <c r="BM792" s="582"/>
      <c r="BN792" s="582"/>
      <c r="BO792" s="582"/>
      <c r="BP792" s="582"/>
      <c r="BQ792" s="710"/>
    </row>
    <row r="793" spans="1:69">
      <c r="A793" s="582"/>
      <c r="B793" s="582"/>
      <c r="C793" s="582"/>
      <c r="D793" s="582"/>
      <c r="E793" s="582"/>
      <c r="F793" s="582"/>
      <c r="G793" s="582"/>
      <c r="H793" s="582"/>
      <c r="I793" s="582"/>
      <c r="J793" s="582"/>
      <c r="K793" s="582"/>
      <c r="L793" s="582"/>
      <c r="M793" s="582"/>
      <c r="N793" s="582"/>
      <c r="O793" s="582"/>
      <c r="P793" s="582"/>
      <c r="Q793" s="582"/>
      <c r="R793" s="582"/>
      <c r="S793" s="582"/>
      <c r="T793" s="582"/>
      <c r="U793" s="582"/>
      <c r="V793" s="582"/>
      <c r="W793" s="582"/>
      <c r="X793" s="582"/>
      <c r="Y793" s="582"/>
      <c r="Z793" s="582"/>
      <c r="AA793" s="582"/>
      <c r="AB793" s="582"/>
      <c r="AC793" s="582"/>
      <c r="AD793" s="582"/>
      <c r="AE793" s="582"/>
      <c r="AF793" s="582"/>
      <c r="AG793" s="582"/>
      <c r="AH793" s="582"/>
      <c r="AI793" s="582"/>
      <c r="AJ793" s="582"/>
      <c r="AK793" s="582"/>
      <c r="AL793" s="582"/>
      <c r="AM793" s="582"/>
      <c r="AN793" s="582"/>
      <c r="AO793" s="582"/>
      <c r="AP793" s="582"/>
      <c r="AQ793" s="582"/>
      <c r="AR793" s="582"/>
      <c r="AS793" s="582"/>
      <c r="AT793" s="582"/>
      <c r="AU793" s="582"/>
      <c r="AV793" s="582"/>
      <c r="AW793" s="582"/>
      <c r="AX793" s="582"/>
      <c r="AY793" s="582"/>
      <c r="AZ793" s="582"/>
      <c r="BA793" s="582"/>
      <c r="BB793" s="582"/>
      <c r="BC793" s="582"/>
      <c r="BD793" s="582"/>
      <c r="BE793" s="582"/>
      <c r="BF793" s="582"/>
      <c r="BG793" s="582"/>
      <c r="BH793" s="582"/>
      <c r="BI793" s="582"/>
      <c r="BJ793" s="582"/>
      <c r="BK793" s="582"/>
      <c r="BL793" s="582"/>
      <c r="BM793" s="582"/>
      <c r="BN793" s="582"/>
      <c r="BO793" s="582"/>
      <c r="BP793" s="582"/>
      <c r="BQ793" s="710"/>
    </row>
    <row r="794" spans="1:69">
      <c r="A794" s="582"/>
      <c r="B794" s="582"/>
      <c r="C794" s="582"/>
      <c r="D794" s="582"/>
      <c r="E794" s="582"/>
      <c r="F794" s="582"/>
      <c r="G794" s="582"/>
      <c r="H794" s="582"/>
      <c r="I794" s="582"/>
      <c r="J794" s="582"/>
      <c r="K794" s="582"/>
      <c r="L794" s="582"/>
      <c r="M794" s="582"/>
      <c r="N794" s="582"/>
      <c r="O794" s="582"/>
      <c r="P794" s="582"/>
      <c r="Q794" s="582"/>
      <c r="R794" s="582"/>
      <c r="S794" s="582"/>
      <c r="T794" s="582"/>
      <c r="U794" s="582"/>
      <c r="V794" s="582"/>
      <c r="W794" s="582"/>
      <c r="X794" s="582"/>
      <c r="Y794" s="582"/>
      <c r="Z794" s="582"/>
      <c r="AA794" s="582"/>
      <c r="AB794" s="582"/>
      <c r="AC794" s="582"/>
      <c r="AD794" s="582"/>
      <c r="AE794" s="582"/>
      <c r="AF794" s="582"/>
      <c r="AG794" s="582"/>
      <c r="AH794" s="582"/>
      <c r="AI794" s="582"/>
      <c r="AJ794" s="582"/>
      <c r="AK794" s="582"/>
      <c r="AL794" s="582"/>
      <c r="AM794" s="582"/>
      <c r="AN794" s="582"/>
      <c r="AO794" s="582"/>
      <c r="AP794" s="582"/>
      <c r="AQ794" s="582"/>
      <c r="AR794" s="582"/>
      <c r="AS794" s="582"/>
      <c r="AT794" s="582"/>
      <c r="AU794" s="582"/>
      <c r="AV794" s="582"/>
      <c r="AW794" s="582"/>
      <c r="AX794" s="582"/>
      <c r="AY794" s="582"/>
      <c r="AZ794" s="582"/>
      <c r="BA794" s="582"/>
      <c r="BB794" s="582"/>
      <c r="BC794" s="582"/>
      <c r="BD794" s="582"/>
      <c r="BE794" s="582"/>
      <c r="BF794" s="582"/>
      <c r="BG794" s="582"/>
      <c r="BH794" s="582"/>
      <c r="BI794" s="582"/>
      <c r="BJ794" s="582"/>
      <c r="BK794" s="582"/>
      <c r="BL794" s="582"/>
      <c r="BM794" s="582"/>
      <c r="BN794" s="582"/>
      <c r="BO794" s="582"/>
      <c r="BP794" s="582"/>
      <c r="BQ794" s="710"/>
    </row>
    <row r="795" spans="1:69">
      <c r="A795" s="582"/>
      <c r="B795" s="582"/>
      <c r="C795" s="582"/>
      <c r="D795" s="582"/>
      <c r="E795" s="582"/>
      <c r="F795" s="582"/>
      <c r="G795" s="582"/>
      <c r="H795" s="582"/>
      <c r="I795" s="582"/>
      <c r="J795" s="582"/>
      <c r="K795" s="582"/>
      <c r="L795" s="582"/>
      <c r="M795" s="582"/>
      <c r="N795" s="582"/>
      <c r="O795" s="582"/>
      <c r="P795" s="582"/>
      <c r="Q795" s="582"/>
      <c r="R795" s="582"/>
      <c r="S795" s="582"/>
      <c r="T795" s="582"/>
      <c r="U795" s="582"/>
      <c r="V795" s="582"/>
      <c r="W795" s="582"/>
      <c r="X795" s="582"/>
      <c r="Y795" s="582"/>
      <c r="Z795" s="582"/>
      <c r="AA795" s="582"/>
      <c r="AB795" s="582"/>
      <c r="AC795" s="582"/>
      <c r="AD795" s="582"/>
      <c r="AE795" s="582"/>
      <c r="AF795" s="582"/>
      <c r="AG795" s="582"/>
      <c r="AH795" s="582"/>
      <c r="AI795" s="582"/>
      <c r="AJ795" s="582"/>
      <c r="AK795" s="582"/>
      <c r="AL795" s="582"/>
      <c r="AM795" s="582"/>
      <c r="AN795" s="582"/>
      <c r="AO795" s="582"/>
      <c r="AP795" s="582"/>
      <c r="AQ795" s="582"/>
      <c r="AR795" s="582"/>
      <c r="AS795" s="582"/>
      <c r="AT795" s="582"/>
      <c r="AU795" s="582"/>
      <c r="AV795" s="582"/>
      <c r="AW795" s="582"/>
      <c r="AX795" s="582"/>
      <c r="AY795" s="582"/>
      <c r="AZ795" s="582"/>
      <c r="BA795" s="582"/>
      <c r="BB795" s="582"/>
      <c r="BC795" s="582"/>
      <c r="BD795" s="582"/>
      <c r="BE795" s="582"/>
      <c r="BF795" s="582"/>
      <c r="BG795" s="582"/>
      <c r="BH795" s="582"/>
      <c r="BI795" s="582"/>
      <c r="BJ795" s="582"/>
      <c r="BK795" s="582"/>
      <c r="BL795" s="582"/>
      <c r="BM795" s="582"/>
      <c r="BN795" s="582"/>
      <c r="BO795" s="582"/>
      <c r="BP795" s="582"/>
      <c r="BQ795" s="710"/>
    </row>
    <row r="796" spans="1:69">
      <c r="A796" s="582"/>
      <c r="B796" s="582"/>
      <c r="C796" s="582"/>
      <c r="D796" s="582"/>
      <c r="E796" s="582"/>
      <c r="F796" s="582"/>
      <c r="G796" s="582"/>
      <c r="H796" s="582"/>
      <c r="I796" s="582"/>
      <c r="J796" s="582"/>
      <c r="K796" s="582"/>
      <c r="L796" s="582"/>
      <c r="M796" s="582"/>
      <c r="N796" s="582"/>
      <c r="O796" s="582"/>
      <c r="P796" s="582"/>
      <c r="Q796" s="582"/>
      <c r="R796" s="582"/>
      <c r="S796" s="582"/>
      <c r="T796" s="582"/>
      <c r="U796" s="582"/>
      <c r="V796" s="582"/>
      <c r="W796" s="582"/>
      <c r="X796" s="582"/>
      <c r="Y796" s="582"/>
      <c r="Z796" s="582"/>
      <c r="AA796" s="582"/>
      <c r="AB796" s="582"/>
      <c r="AC796" s="582"/>
      <c r="AD796" s="582"/>
      <c r="AE796" s="582"/>
      <c r="AF796" s="582"/>
      <c r="AG796" s="582"/>
      <c r="AH796" s="582"/>
      <c r="AI796" s="582"/>
      <c r="AJ796" s="582"/>
      <c r="AK796" s="582"/>
      <c r="AL796" s="582"/>
      <c r="AM796" s="582"/>
      <c r="AN796" s="582"/>
      <c r="AO796" s="582"/>
      <c r="AP796" s="582"/>
      <c r="AQ796" s="582"/>
      <c r="AR796" s="582"/>
      <c r="AS796" s="582"/>
      <c r="AT796" s="582"/>
      <c r="AU796" s="582"/>
      <c r="AV796" s="582"/>
      <c r="AW796" s="582"/>
      <c r="AX796" s="582"/>
      <c r="AY796" s="582"/>
      <c r="AZ796" s="582"/>
      <c r="BA796" s="582"/>
      <c r="BB796" s="582"/>
      <c r="BC796" s="582"/>
      <c r="BD796" s="582"/>
      <c r="BE796" s="582"/>
      <c r="BF796" s="582"/>
      <c r="BG796" s="582"/>
      <c r="BH796" s="582"/>
      <c r="BI796" s="582"/>
      <c r="BJ796" s="582"/>
      <c r="BK796" s="582"/>
      <c r="BL796" s="582"/>
      <c r="BM796" s="582"/>
      <c r="BN796" s="582"/>
      <c r="BO796" s="582"/>
      <c r="BP796" s="582"/>
      <c r="BQ796" s="710"/>
    </row>
    <row r="797" spans="1:69">
      <c r="A797" s="582"/>
      <c r="B797" s="582"/>
      <c r="C797" s="582"/>
      <c r="D797" s="582"/>
      <c r="E797" s="582"/>
      <c r="F797" s="582"/>
      <c r="G797" s="582"/>
      <c r="H797" s="582"/>
      <c r="I797" s="582"/>
      <c r="J797" s="582"/>
      <c r="K797" s="582"/>
      <c r="L797" s="582"/>
      <c r="M797" s="582"/>
      <c r="N797" s="582"/>
      <c r="O797" s="582"/>
      <c r="P797" s="582"/>
      <c r="Q797" s="582"/>
      <c r="R797" s="582"/>
      <c r="S797" s="582"/>
      <c r="T797" s="582"/>
      <c r="U797" s="582"/>
      <c r="V797" s="582"/>
      <c r="W797" s="582"/>
      <c r="X797" s="582"/>
      <c r="Y797" s="582"/>
      <c r="Z797" s="582"/>
      <c r="AA797" s="582"/>
      <c r="AB797" s="582"/>
      <c r="AC797" s="582"/>
      <c r="AD797" s="582"/>
      <c r="AE797" s="582"/>
      <c r="AF797" s="582"/>
      <c r="AG797" s="582"/>
      <c r="AH797" s="582"/>
      <c r="AI797" s="582"/>
      <c r="AJ797" s="582"/>
      <c r="AK797" s="582"/>
      <c r="AL797" s="582"/>
      <c r="AM797" s="582"/>
      <c r="AN797" s="582"/>
      <c r="AO797" s="582"/>
      <c r="AP797" s="582"/>
      <c r="AQ797" s="582"/>
      <c r="AR797" s="582"/>
      <c r="AS797" s="582"/>
      <c r="AT797" s="582"/>
      <c r="AU797" s="582"/>
      <c r="AV797" s="582"/>
      <c r="AW797" s="582"/>
      <c r="AX797" s="582"/>
      <c r="AY797" s="582"/>
      <c r="AZ797" s="582"/>
      <c r="BA797" s="582"/>
      <c r="BB797" s="582"/>
      <c r="BC797" s="582"/>
      <c r="BD797" s="582"/>
      <c r="BE797" s="582"/>
      <c r="BF797" s="582"/>
      <c r="BG797" s="582"/>
      <c r="BH797" s="582"/>
      <c r="BI797" s="582"/>
      <c r="BJ797" s="582"/>
      <c r="BK797" s="582"/>
      <c r="BL797" s="582"/>
      <c r="BM797" s="582"/>
      <c r="BN797" s="582"/>
      <c r="BO797" s="582"/>
      <c r="BP797" s="582"/>
      <c r="BQ797" s="710"/>
    </row>
    <row r="798" spans="1:69">
      <c r="A798" s="582"/>
      <c r="B798" s="582"/>
      <c r="C798" s="582"/>
      <c r="D798" s="582"/>
      <c r="E798" s="582"/>
      <c r="F798" s="582"/>
      <c r="G798" s="582"/>
      <c r="H798" s="582"/>
      <c r="I798" s="582"/>
      <c r="J798" s="582"/>
      <c r="K798" s="582"/>
      <c r="L798" s="582"/>
      <c r="M798" s="582"/>
      <c r="N798" s="582"/>
      <c r="O798" s="582"/>
      <c r="P798" s="582"/>
      <c r="Q798" s="582"/>
      <c r="R798" s="582"/>
      <c r="S798" s="582"/>
      <c r="T798" s="582"/>
      <c r="U798" s="582"/>
      <c r="V798" s="582"/>
      <c r="W798" s="582"/>
      <c r="X798" s="582"/>
      <c r="Y798" s="582"/>
      <c r="Z798" s="582"/>
      <c r="AA798" s="582"/>
      <c r="AB798" s="582"/>
      <c r="AC798" s="582"/>
      <c r="AD798" s="582"/>
      <c r="AE798" s="582"/>
      <c r="AF798" s="582"/>
      <c r="AG798" s="582"/>
      <c r="AH798" s="582"/>
      <c r="AI798" s="582"/>
      <c r="AJ798" s="582"/>
      <c r="AK798" s="582"/>
      <c r="AL798" s="582"/>
      <c r="AM798" s="582"/>
      <c r="AN798" s="582"/>
      <c r="AO798" s="582"/>
      <c r="AP798" s="582"/>
      <c r="AQ798" s="582"/>
      <c r="AR798" s="582"/>
      <c r="AS798" s="582"/>
      <c r="AT798" s="582"/>
      <c r="AU798" s="582"/>
      <c r="AV798" s="582"/>
      <c r="AW798" s="582"/>
      <c r="AX798" s="582"/>
      <c r="AY798" s="582"/>
      <c r="AZ798" s="582"/>
      <c r="BA798" s="582"/>
      <c r="BB798" s="582"/>
      <c r="BC798" s="582"/>
      <c r="BD798" s="582"/>
      <c r="BE798" s="582"/>
      <c r="BF798" s="582"/>
      <c r="BG798" s="582"/>
      <c r="BH798" s="582"/>
      <c r="BI798" s="582"/>
      <c r="BJ798" s="582"/>
      <c r="BK798" s="582"/>
      <c r="BL798" s="582"/>
      <c r="BM798" s="582"/>
      <c r="BN798" s="582"/>
      <c r="BO798" s="582"/>
      <c r="BP798" s="582"/>
      <c r="BQ798" s="710"/>
    </row>
    <row r="799" spans="1:69">
      <c r="A799" s="582"/>
      <c r="B799" s="582"/>
      <c r="C799" s="582"/>
      <c r="D799" s="582"/>
      <c r="E799" s="582"/>
      <c r="F799" s="582"/>
      <c r="G799" s="582"/>
      <c r="H799" s="582"/>
      <c r="I799" s="582"/>
      <c r="J799" s="582"/>
      <c r="K799" s="582"/>
      <c r="L799" s="582"/>
      <c r="M799" s="582"/>
      <c r="N799" s="582"/>
      <c r="O799" s="582"/>
      <c r="P799" s="582"/>
      <c r="Q799" s="582"/>
      <c r="R799" s="582"/>
      <c r="S799" s="582"/>
      <c r="T799" s="582"/>
      <c r="U799" s="582"/>
      <c r="V799" s="582"/>
      <c r="W799" s="582"/>
      <c r="X799" s="582"/>
      <c r="Y799" s="582"/>
      <c r="Z799" s="582"/>
      <c r="AA799" s="582"/>
      <c r="AB799" s="582"/>
      <c r="AC799" s="582"/>
      <c r="AD799" s="582"/>
      <c r="AE799" s="582"/>
      <c r="AF799" s="582"/>
      <c r="AG799" s="582"/>
      <c r="AH799" s="582"/>
      <c r="AI799" s="582"/>
      <c r="AJ799" s="582"/>
      <c r="AK799" s="582"/>
      <c r="AL799" s="582"/>
      <c r="AM799" s="582"/>
      <c r="AN799" s="582"/>
      <c r="AO799" s="582"/>
      <c r="AP799" s="582"/>
      <c r="AQ799" s="582"/>
      <c r="AR799" s="582"/>
      <c r="AS799" s="582"/>
      <c r="AT799" s="582"/>
      <c r="AU799" s="582"/>
      <c r="AV799" s="582"/>
      <c r="AW799" s="582"/>
      <c r="AX799" s="582"/>
      <c r="AY799" s="582"/>
      <c r="AZ799" s="582"/>
      <c r="BA799" s="582"/>
      <c r="BB799" s="582"/>
      <c r="BC799" s="582"/>
      <c r="BD799" s="582"/>
      <c r="BE799" s="582"/>
      <c r="BF799" s="582"/>
      <c r="BG799" s="582"/>
      <c r="BH799" s="582"/>
      <c r="BI799" s="582"/>
      <c r="BJ799" s="582"/>
      <c r="BK799" s="582"/>
      <c r="BL799" s="582"/>
      <c r="BM799" s="582"/>
      <c r="BN799" s="582"/>
      <c r="BO799" s="582"/>
      <c r="BP799" s="582"/>
      <c r="BQ799" s="710"/>
    </row>
    <row r="800" spans="1:69">
      <c r="A800" s="582"/>
      <c r="B800" s="582"/>
      <c r="C800" s="582"/>
      <c r="D800" s="582"/>
      <c r="E800" s="582"/>
      <c r="F800" s="582"/>
      <c r="G800" s="582"/>
      <c r="H800" s="582"/>
      <c r="I800" s="582"/>
      <c r="J800" s="582"/>
      <c r="K800" s="582"/>
      <c r="L800" s="582"/>
      <c r="M800" s="582"/>
      <c r="N800" s="582"/>
      <c r="O800" s="582"/>
      <c r="P800" s="582"/>
      <c r="Q800" s="582"/>
      <c r="R800" s="582"/>
      <c r="S800" s="582"/>
      <c r="T800" s="582"/>
      <c r="U800" s="582"/>
      <c r="V800" s="582"/>
      <c r="W800" s="582"/>
      <c r="X800" s="582"/>
      <c r="Y800" s="582"/>
      <c r="Z800" s="582"/>
      <c r="AA800" s="582"/>
      <c r="AB800" s="582"/>
      <c r="AC800" s="582"/>
      <c r="AD800" s="582"/>
      <c r="AE800" s="582"/>
      <c r="AF800" s="582"/>
      <c r="AG800" s="582"/>
      <c r="AH800" s="582"/>
      <c r="AI800" s="582"/>
      <c r="AJ800" s="582"/>
      <c r="AK800" s="582"/>
      <c r="AL800" s="582"/>
      <c r="AM800" s="582"/>
      <c r="AN800" s="582"/>
      <c r="AO800" s="582"/>
      <c r="AP800" s="582"/>
      <c r="AQ800" s="582"/>
      <c r="AR800" s="582"/>
      <c r="AS800" s="582"/>
      <c r="AT800" s="582"/>
      <c r="AU800" s="582"/>
      <c r="AV800" s="582"/>
      <c r="AW800" s="582"/>
      <c r="AX800" s="582"/>
      <c r="AY800" s="582"/>
      <c r="AZ800" s="582"/>
      <c r="BA800" s="582"/>
      <c r="BB800" s="582"/>
      <c r="BC800" s="582"/>
      <c r="BD800" s="582"/>
      <c r="BE800" s="582"/>
      <c r="BF800" s="582"/>
      <c r="BG800" s="582"/>
      <c r="BH800" s="582"/>
      <c r="BI800" s="582"/>
      <c r="BJ800" s="582"/>
      <c r="BK800" s="582"/>
      <c r="BL800" s="582"/>
      <c r="BM800" s="582"/>
      <c r="BN800" s="582"/>
      <c r="BO800" s="582"/>
      <c r="BP800" s="582"/>
      <c r="BQ800" s="710"/>
    </row>
    <row r="801" spans="1:69">
      <c r="A801" s="582"/>
      <c r="B801" s="582"/>
      <c r="C801" s="582"/>
      <c r="D801" s="582"/>
      <c r="E801" s="582"/>
      <c r="F801" s="582"/>
      <c r="G801" s="582"/>
      <c r="H801" s="582"/>
      <c r="I801" s="582"/>
      <c r="J801" s="582"/>
      <c r="K801" s="582"/>
      <c r="L801" s="582"/>
      <c r="M801" s="582"/>
      <c r="N801" s="582"/>
      <c r="O801" s="582"/>
      <c r="P801" s="582"/>
      <c r="Q801" s="582"/>
      <c r="R801" s="582"/>
      <c r="S801" s="582"/>
      <c r="T801" s="582"/>
      <c r="U801" s="582"/>
      <c r="V801" s="582"/>
      <c r="W801" s="582"/>
      <c r="X801" s="582"/>
      <c r="Y801" s="582"/>
      <c r="Z801" s="582"/>
      <c r="AA801" s="582"/>
      <c r="AB801" s="582"/>
      <c r="AC801" s="582"/>
      <c r="AD801" s="582"/>
      <c r="AE801" s="582"/>
      <c r="AF801" s="582"/>
      <c r="AG801" s="582"/>
      <c r="AH801" s="582"/>
      <c r="AI801" s="582"/>
      <c r="AJ801" s="582"/>
      <c r="AK801" s="582"/>
      <c r="AL801" s="582"/>
      <c r="AM801" s="582"/>
      <c r="AN801" s="582"/>
      <c r="AO801" s="582"/>
      <c r="AP801" s="582"/>
      <c r="AQ801" s="582"/>
      <c r="AR801" s="582"/>
      <c r="AS801" s="582"/>
      <c r="AT801" s="582"/>
      <c r="AU801" s="582"/>
      <c r="AV801" s="582"/>
      <c r="AW801" s="582"/>
      <c r="AX801" s="582"/>
      <c r="AY801" s="582"/>
      <c r="AZ801" s="582"/>
      <c r="BA801" s="582"/>
      <c r="BB801" s="582"/>
      <c r="BC801" s="582"/>
      <c r="BD801" s="582"/>
      <c r="BE801" s="582"/>
      <c r="BF801" s="582"/>
      <c r="BG801" s="582"/>
      <c r="BH801" s="582"/>
      <c r="BI801" s="582"/>
      <c r="BJ801" s="582"/>
      <c r="BK801" s="582"/>
      <c r="BL801" s="582"/>
      <c r="BM801" s="582"/>
      <c r="BN801" s="582"/>
      <c r="BO801" s="582"/>
      <c r="BP801" s="582"/>
      <c r="BQ801" s="710"/>
    </row>
    <row r="802" spans="1:69">
      <c r="A802" s="582"/>
      <c r="B802" s="582"/>
      <c r="C802" s="582"/>
      <c r="D802" s="582"/>
      <c r="E802" s="582"/>
      <c r="F802" s="582"/>
      <c r="G802" s="582"/>
      <c r="H802" s="582"/>
      <c r="I802" s="582"/>
      <c r="J802" s="582"/>
      <c r="K802" s="582"/>
      <c r="L802" s="582"/>
      <c r="M802" s="582"/>
      <c r="N802" s="582"/>
      <c r="O802" s="582"/>
      <c r="P802" s="582"/>
      <c r="Q802" s="582"/>
      <c r="R802" s="582"/>
      <c r="S802" s="582"/>
      <c r="T802" s="582"/>
      <c r="U802" s="582"/>
      <c r="V802" s="582"/>
      <c r="W802" s="582"/>
      <c r="X802" s="582"/>
      <c r="Y802" s="582"/>
      <c r="Z802" s="582"/>
      <c r="AA802" s="582"/>
      <c r="AB802" s="582"/>
      <c r="AC802" s="582"/>
      <c r="AD802" s="582"/>
      <c r="AE802" s="582"/>
      <c r="AF802" s="582"/>
      <c r="AG802" s="582"/>
      <c r="AH802" s="582"/>
      <c r="AI802" s="582"/>
      <c r="AJ802" s="582"/>
      <c r="AK802" s="582"/>
      <c r="AL802" s="582"/>
      <c r="AM802" s="582"/>
      <c r="AN802" s="582"/>
      <c r="AO802" s="582"/>
      <c r="AP802" s="582"/>
      <c r="AQ802" s="582"/>
      <c r="AR802" s="582"/>
      <c r="AS802" s="582"/>
      <c r="AT802" s="582"/>
      <c r="AU802" s="582"/>
      <c r="AV802" s="582"/>
      <c r="AW802" s="582"/>
      <c r="AX802" s="582"/>
      <c r="AY802" s="582"/>
      <c r="AZ802" s="582"/>
      <c r="BA802" s="582"/>
      <c r="BB802" s="582"/>
      <c r="BC802" s="582"/>
      <c r="BD802" s="582"/>
      <c r="BE802" s="582"/>
      <c r="BF802" s="582"/>
      <c r="BG802" s="582"/>
      <c r="BH802" s="582"/>
      <c r="BI802" s="582"/>
      <c r="BJ802" s="582"/>
      <c r="BK802" s="582"/>
      <c r="BL802" s="582"/>
      <c r="BM802" s="582"/>
      <c r="BN802" s="582"/>
      <c r="BO802" s="582"/>
      <c r="BP802" s="582"/>
      <c r="BQ802" s="710"/>
    </row>
    <row r="803" spans="1:69">
      <c r="A803" s="582"/>
      <c r="B803" s="582"/>
      <c r="C803" s="582"/>
      <c r="D803" s="582"/>
      <c r="E803" s="582"/>
      <c r="F803" s="582"/>
      <c r="G803" s="582"/>
      <c r="H803" s="582"/>
      <c r="I803" s="582"/>
      <c r="J803" s="582"/>
      <c r="K803" s="582"/>
      <c r="L803" s="582"/>
      <c r="M803" s="582"/>
      <c r="N803" s="582"/>
      <c r="O803" s="582"/>
      <c r="P803" s="582"/>
      <c r="Q803" s="582"/>
      <c r="R803" s="582"/>
      <c r="S803" s="582"/>
      <c r="T803" s="582"/>
      <c r="U803" s="582"/>
      <c r="V803" s="582"/>
      <c r="W803" s="582"/>
      <c r="X803" s="582"/>
      <c r="Y803" s="582"/>
      <c r="Z803" s="582"/>
      <c r="AA803" s="582"/>
      <c r="AB803" s="582"/>
      <c r="AC803" s="582"/>
      <c r="AD803" s="582"/>
      <c r="AE803" s="582"/>
      <c r="AF803" s="582"/>
      <c r="AG803" s="582"/>
      <c r="AH803" s="582"/>
      <c r="AI803" s="582"/>
      <c r="AJ803" s="582"/>
      <c r="AK803" s="582"/>
      <c r="AL803" s="582"/>
      <c r="AM803" s="582"/>
      <c r="AN803" s="582"/>
      <c r="AO803" s="582"/>
      <c r="AP803" s="582"/>
      <c r="AQ803" s="582"/>
      <c r="AR803" s="582"/>
      <c r="AS803" s="582"/>
      <c r="AT803" s="582"/>
      <c r="AU803" s="582"/>
      <c r="AV803" s="582"/>
      <c r="AW803" s="582"/>
      <c r="AX803" s="582"/>
      <c r="AY803" s="582"/>
      <c r="AZ803" s="582"/>
      <c r="BA803" s="582"/>
      <c r="BB803" s="582"/>
      <c r="BC803" s="582"/>
      <c r="BD803" s="582"/>
      <c r="BE803" s="582"/>
      <c r="BF803" s="582"/>
      <c r="BG803" s="582"/>
      <c r="BH803" s="582"/>
      <c r="BI803" s="582"/>
      <c r="BJ803" s="582"/>
      <c r="BK803" s="582"/>
      <c r="BL803" s="582"/>
      <c r="BM803" s="582"/>
      <c r="BN803" s="582"/>
      <c r="BO803" s="582"/>
      <c r="BP803" s="582"/>
      <c r="BQ803" s="710"/>
    </row>
    <row r="804" spans="1:69">
      <c r="A804" s="582"/>
      <c r="B804" s="582"/>
      <c r="C804" s="582"/>
      <c r="D804" s="582"/>
      <c r="E804" s="582"/>
      <c r="F804" s="582"/>
      <c r="G804" s="582"/>
      <c r="H804" s="582"/>
      <c r="I804" s="582"/>
      <c r="J804" s="582"/>
      <c r="K804" s="582"/>
      <c r="L804" s="582"/>
      <c r="M804" s="582"/>
      <c r="N804" s="582"/>
      <c r="O804" s="582"/>
      <c r="P804" s="582"/>
      <c r="Q804" s="582"/>
      <c r="R804" s="582"/>
      <c r="S804" s="582"/>
      <c r="T804" s="582"/>
      <c r="U804" s="582"/>
      <c r="V804" s="582"/>
      <c r="W804" s="582"/>
      <c r="X804" s="582"/>
      <c r="Y804" s="582"/>
      <c r="Z804" s="582"/>
      <c r="AA804" s="582"/>
      <c r="AB804" s="582"/>
      <c r="AC804" s="582"/>
      <c r="AD804" s="582"/>
      <c r="AE804" s="582"/>
      <c r="AF804" s="582"/>
      <c r="AG804" s="582"/>
      <c r="AH804" s="582"/>
      <c r="AI804" s="582"/>
      <c r="AJ804" s="582"/>
      <c r="AK804" s="582"/>
      <c r="AL804" s="582"/>
      <c r="AM804" s="582"/>
      <c r="AN804" s="582"/>
      <c r="AO804" s="582"/>
      <c r="AP804" s="582"/>
      <c r="AQ804" s="582"/>
      <c r="AR804" s="582"/>
      <c r="AS804" s="582"/>
      <c r="AT804" s="582"/>
      <c r="AU804" s="582"/>
      <c r="AV804" s="582"/>
      <c r="AW804" s="582"/>
      <c r="AX804" s="582"/>
      <c r="AY804" s="582"/>
      <c r="AZ804" s="582"/>
      <c r="BA804" s="582"/>
      <c r="BB804" s="582"/>
      <c r="BC804" s="582"/>
      <c r="BD804" s="582"/>
      <c r="BE804" s="582"/>
      <c r="BF804" s="582"/>
      <c r="BG804" s="582"/>
      <c r="BH804" s="582"/>
      <c r="BI804" s="582"/>
      <c r="BJ804" s="582"/>
      <c r="BK804" s="582"/>
      <c r="BL804" s="582"/>
      <c r="BM804" s="582"/>
      <c r="BN804" s="582"/>
      <c r="BO804" s="582"/>
      <c r="BP804" s="582"/>
      <c r="BQ804" s="710"/>
    </row>
    <row r="805" spans="1:69">
      <c r="A805" s="582"/>
      <c r="B805" s="582"/>
      <c r="C805" s="582"/>
      <c r="D805" s="582"/>
      <c r="E805" s="582"/>
      <c r="F805" s="582"/>
      <c r="G805" s="582"/>
      <c r="H805" s="582"/>
      <c r="I805" s="582"/>
      <c r="J805" s="582"/>
      <c r="K805" s="582"/>
      <c r="L805" s="582"/>
      <c r="M805" s="582"/>
      <c r="N805" s="582"/>
      <c r="O805" s="582"/>
      <c r="P805" s="582"/>
      <c r="Q805" s="582"/>
      <c r="R805" s="582"/>
      <c r="S805" s="582"/>
      <c r="T805" s="582"/>
      <c r="U805" s="582"/>
      <c r="V805" s="582"/>
      <c r="W805" s="582"/>
      <c r="X805" s="582"/>
      <c r="Y805" s="582"/>
      <c r="Z805" s="582"/>
      <c r="AA805" s="582"/>
      <c r="AB805" s="582"/>
      <c r="AC805" s="582"/>
      <c r="AD805" s="582"/>
      <c r="AE805" s="582"/>
      <c r="AF805" s="582"/>
      <c r="AG805" s="582"/>
      <c r="AH805" s="582"/>
      <c r="AI805" s="582"/>
      <c r="AJ805" s="582"/>
      <c r="AK805" s="582"/>
      <c r="AL805" s="582"/>
      <c r="AM805" s="582"/>
      <c r="AN805" s="582"/>
      <c r="AO805" s="582"/>
      <c r="AP805" s="582"/>
      <c r="AQ805" s="582"/>
      <c r="AR805" s="582"/>
      <c r="AS805" s="582"/>
      <c r="AT805" s="582"/>
      <c r="AU805" s="582"/>
      <c r="AV805" s="582"/>
      <c r="AW805" s="582"/>
      <c r="AX805" s="582"/>
      <c r="AY805" s="582"/>
      <c r="AZ805" s="582"/>
      <c r="BA805" s="582"/>
      <c r="BB805" s="582"/>
      <c r="BC805" s="582"/>
      <c r="BD805" s="582"/>
      <c r="BE805" s="582"/>
      <c r="BF805" s="582"/>
      <c r="BG805" s="582"/>
      <c r="BH805" s="582"/>
      <c r="BI805" s="582"/>
      <c r="BJ805" s="582"/>
      <c r="BK805" s="582"/>
      <c r="BL805" s="582"/>
      <c r="BM805" s="582"/>
      <c r="BN805" s="582"/>
      <c r="BO805" s="582"/>
      <c r="BP805" s="582"/>
      <c r="BQ805" s="710"/>
    </row>
    <row r="806" spans="1:69">
      <c r="A806" s="582"/>
      <c r="B806" s="582"/>
      <c r="C806" s="582"/>
      <c r="D806" s="582"/>
      <c r="E806" s="582"/>
      <c r="F806" s="582"/>
      <c r="G806" s="582"/>
      <c r="H806" s="582"/>
      <c r="I806" s="582"/>
      <c r="J806" s="582"/>
      <c r="K806" s="582"/>
      <c r="L806" s="582"/>
      <c r="M806" s="582"/>
      <c r="N806" s="582"/>
      <c r="O806" s="582"/>
      <c r="P806" s="582"/>
      <c r="Q806" s="582"/>
      <c r="R806" s="582"/>
      <c r="S806" s="582"/>
      <c r="T806" s="582"/>
      <c r="U806" s="582"/>
      <c r="V806" s="582"/>
      <c r="W806" s="582"/>
      <c r="X806" s="582"/>
      <c r="Y806" s="582"/>
      <c r="Z806" s="582"/>
      <c r="AA806" s="582"/>
      <c r="AB806" s="582"/>
      <c r="AC806" s="582"/>
      <c r="AD806" s="582"/>
      <c r="AE806" s="582"/>
      <c r="AF806" s="582"/>
      <c r="AG806" s="582"/>
      <c r="AH806" s="582"/>
      <c r="AI806" s="582"/>
      <c r="AJ806" s="582"/>
      <c r="AK806" s="582"/>
      <c r="AL806" s="582"/>
      <c r="AM806" s="582"/>
      <c r="AN806" s="582"/>
      <c r="AO806" s="582"/>
      <c r="AP806" s="582"/>
      <c r="AQ806" s="582"/>
      <c r="AR806" s="582"/>
      <c r="AS806" s="582"/>
      <c r="AT806" s="582"/>
      <c r="AU806" s="582"/>
      <c r="AV806" s="582"/>
      <c r="AW806" s="582"/>
      <c r="AX806" s="582"/>
      <c r="AY806" s="582"/>
      <c r="AZ806" s="582"/>
      <c r="BA806" s="582"/>
      <c r="BB806" s="582"/>
      <c r="BC806" s="582"/>
      <c r="BD806" s="582"/>
      <c r="BE806" s="582"/>
      <c r="BF806" s="582"/>
      <c r="BG806" s="582"/>
      <c r="BH806" s="582"/>
      <c r="BI806" s="582"/>
      <c r="BJ806" s="582"/>
      <c r="BK806" s="582"/>
      <c r="BL806" s="582"/>
      <c r="BM806" s="582"/>
      <c r="BN806" s="582"/>
      <c r="BO806" s="582"/>
      <c r="BP806" s="582"/>
      <c r="BQ806" s="710"/>
    </row>
    <row r="807" spans="1:69">
      <c r="A807" s="582"/>
      <c r="B807" s="582"/>
      <c r="C807" s="582"/>
      <c r="D807" s="582"/>
      <c r="E807" s="582"/>
      <c r="F807" s="582"/>
      <c r="G807" s="582"/>
      <c r="H807" s="582"/>
      <c r="I807" s="582"/>
      <c r="J807" s="582"/>
      <c r="K807" s="582"/>
      <c r="L807" s="582"/>
      <c r="M807" s="582"/>
      <c r="N807" s="582"/>
      <c r="O807" s="582"/>
      <c r="P807" s="582"/>
      <c r="Q807" s="582"/>
      <c r="R807" s="582"/>
      <c r="S807" s="582"/>
      <c r="T807" s="582"/>
      <c r="U807" s="582"/>
      <c r="V807" s="582"/>
      <c r="W807" s="582"/>
      <c r="X807" s="582"/>
      <c r="Y807" s="582"/>
      <c r="Z807" s="582"/>
      <c r="AA807" s="582"/>
      <c r="AB807" s="582"/>
      <c r="AC807" s="582"/>
      <c r="AD807" s="582"/>
      <c r="AE807" s="582"/>
      <c r="AF807" s="582"/>
      <c r="AG807" s="582"/>
      <c r="AH807" s="582"/>
      <c r="AI807" s="582"/>
      <c r="AJ807" s="582"/>
      <c r="AK807" s="582"/>
      <c r="AL807" s="582"/>
      <c r="AM807" s="582"/>
      <c r="AN807" s="582"/>
      <c r="AO807" s="582"/>
      <c r="AP807" s="582"/>
      <c r="AQ807" s="582"/>
      <c r="AR807" s="582"/>
      <c r="AS807" s="582"/>
      <c r="AT807" s="582"/>
      <c r="AU807" s="582"/>
      <c r="AV807" s="582"/>
      <c r="AW807" s="582"/>
      <c r="AX807" s="582"/>
      <c r="AY807" s="582"/>
      <c r="AZ807" s="582"/>
      <c r="BA807" s="582"/>
      <c r="BB807" s="582"/>
      <c r="BC807" s="582"/>
      <c r="BD807" s="582"/>
      <c r="BE807" s="582"/>
      <c r="BF807" s="582"/>
      <c r="BG807" s="582"/>
      <c r="BH807" s="582"/>
      <c r="BI807" s="582"/>
      <c r="BJ807" s="582"/>
      <c r="BK807" s="582"/>
      <c r="BL807" s="582"/>
      <c r="BM807" s="582"/>
      <c r="BN807" s="582"/>
      <c r="BO807" s="582"/>
      <c r="BP807" s="582"/>
      <c r="BQ807" s="710"/>
    </row>
    <row r="808" spans="1:69">
      <c r="A808" s="582"/>
      <c r="B808" s="582"/>
      <c r="C808" s="582"/>
      <c r="D808" s="582"/>
      <c r="E808" s="582"/>
      <c r="F808" s="582"/>
      <c r="G808" s="582"/>
      <c r="H808" s="582"/>
      <c r="I808" s="582"/>
      <c r="J808" s="582"/>
      <c r="K808" s="582"/>
      <c r="L808" s="582"/>
      <c r="M808" s="582"/>
      <c r="N808" s="582"/>
      <c r="O808" s="582"/>
      <c r="P808" s="582"/>
      <c r="Q808" s="582"/>
      <c r="R808" s="582"/>
      <c r="S808" s="582"/>
      <c r="T808" s="582"/>
      <c r="U808" s="582"/>
      <c r="V808" s="582"/>
      <c r="W808" s="582"/>
      <c r="X808" s="582"/>
      <c r="Y808" s="582"/>
      <c r="Z808" s="582"/>
      <c r="AA808" s="582"/>
      <c r="AB808" s="582"/>
      <c r="AC808" s="582"/>
      <c r="AD808" s="582"/>
      <c r="AE808" s="582"/>
      <c r="AF808" s="582"/>
      <c r="AG808" s="582"/>
      <c r="AH808" s="582"/>
      <c r="AI808" s="582"/>
      <c r="AJ808" s="582"/>
      <c r="AK808" s="582"/>
      <c r="AL808" s="582"/>
      <c r="AM808" s="582"/>
      <c r="AN808" s="582"/>
      <c r="AO808" s="582"/>
      <c r="AP808" s="582"/>
      <c r="AQ808" s="582"/>
      <c r="AR808" s="582"/>
      <c r="AS808" s="582"/>
      <c r="AT808" s="582"/>
      <c r="AU808" s="582"/>
      <c r="AV808" s="582"/>
      <c r="AW808" s="582"/>
      <c r="AX808" s="582"/>
      <c r="AY808" s="582"/>
      <c r="AZ808" s="582"/>
      <c r="BA808" s="582"/>
      <c r="BB808" s="582"/>
      <c r="BC808" s="582"/>
      <c r="BD808" s="582"/>
      <c r="BE808" s="582"/>
      <c r="BF808" s="582"/>
      <c r="BG808" s="582"/>
      <c r="BH808" s="582"/>
      <c r="BI808" s="582"/>
      <c r="BJ808" s="582"/>
      <c r="BK808" s="582"/>
      <c r="BL808" s="582"/>
      <c r="BM808" s="582"/>
      <c r="BN808" s="582"/>
      <c r="BO808" s="582"/>
      <c r="BP808" s="582"/>
      <c r="BQ808" s="710"/>
    </row>
    <row r="809" spans="1:69">
      <c r="A809" s="582"/>
      <c r="B809" s="582"/>
      <c r="C809" s="582"/>
      <c r="D809" s="582"/>
      <c r="E809" s="582"/>
      <c r="F809" s="582"/>
      <c r="G809" s="582"/>
      <c r="H809" s="582"/>
      <c r="I809" s="582"/>
      <c r="J809" s="582"/>
      <c r="K809" s="582"/>
      <c r="L809" s="582"/>
      <c r="M809" s="582"/>
      <c r="N809" s="582"/>
      <c r="O809" s="582"/>
      <c r="P809" s="582"/>
      <c r="Q809" s="582"/>
      <c r="R809" s="582"/>
      <c r="S809" s="582"/>
      <c r="T809" s="582"/>
      <c r="U809" s="582"/>
      <c r="V809" s="582"/>
      <c r="W809" s="582"/>
      <c r="X809" s="582"/>
      <c r="Y809" s="582"/>
      <c r="Z809" s="582"/>
      <c r="AA809" s="582"/>
      <c r="AB809" s="582"/>
      <c r="AC809" s="582"/>
      <c r="AD809" s="582"/>
      <c r="AE809" s="582"/>
      <c r="AF809" s="582"/>
      <c r="AG809" s="582"/>
      <c r="AH809" s="582"/>
      <c r="AI809" s="582"/>
      <c r="AJ809" s="582"/>
      <c r="AK809" s="582"/>
      <c r="AL809" s="582"/>
      <c r="AM809" s="582"/>
      <c r="AN809" s="582"/>
      <c r="AO809" s="582"/>
      <c r="AP809" s="582"/>
      <c r="AQ809" s="582"/>
      <c r="AR809" s="582"/>
      <c r="AS809" s="582"/>
      <c r="AT809" s="582"/>
      <c r="AU809" s="582"/>
      <c r="AV809" s="582"/>
      <c r="AW809" s="582"/>
      <c r="AX809" s="582"/>
      <c r="AY809" s="582"/>
      <c r="AZ809" s="582"/>
      <c r="BA809" s="582"/>
      <c r="BB809" s="582"/>
      <c r="BC809" s="582"/>
      <c r="BD809" s="582"/>
      <c r="BE809" s="582"/>
      <c r="BF809" s="582"/>
      <c r="BG809" s="582"/>
      <c r="BH809" s="582"/>
      <c r="BI809" s="582"/>
      <c r="BJ809" s="582"/>
      <c r="BK809" s="582"/>
      <c r="BL809" s="582"/>
      <c r="BM809" s="582"/>
      <c r="BN809" s="582"/>
      <c r="BO809" s="582"/>
      <c r="BP809" s="582"/>
      <c r="BQ809" s="710"/>
    </row>
    <row r="810" spans="1:69">
      <c r="A810" s="582"/>
      <c r="B810" s="582"/>
      <c r="C810" s="582"/>
      <c r="D810" s="582"/>
      <c r="E810" s="582"/>
      <c r="F810" s="582"/>
      <c r="G810" s="582"/>
      <c r="H810" s="582"/>
      <c r="I810" s="582"/>
      <c r="J810" s="582"/>
      <c r="K810" s="582"/>
      <c r="L810" s="582"/>
      <c r="M810" s="582"/>
      <c r="N810" s="582"/>
      <c r="O810" s="582"/>
      <c r="P810" s="582"/>
      <c r="Q810" s="582"/>
      <c r="R810" s="582"/>
      <c r="S810" s="582"/>
      <c r="T810" s="582"/>
      <c r="U810" s="582"/>
      <c r="V810" s="582"/>
      <c r="W810" s="582"/>
      <c r="X810" s="582"/>
      <c r="Y810" s="582"/>
      <c r="Z810" s="582"/>
      <c r="AA810" s="582"/>
      <c r="AB810" s="582"/>
      <c r="AC810" s="582"/>
      <c r="AD810" s="582"/>
      <c r="AE810" s="582"/>
      <c r="AF810" s="582"/>
      <c r="AG810" s="582"/>
      <c r="AH810" s="582"/>
      <c r="AI810" s="582"/>
      <c r="AJ810" s="582"/>
      <c r="AK810" s="582"/>
      <c r="AL810" s="582"/>
      <c r="AM810" s="582"/>
      <c r="AN810" s="582"/>
      <c r="AO810" s="582"/>
      <c r="AP810" s="582"/>
      <c r="AQ810" s="582"/>
      <c r="AR810" s="582"/>
      <c r="AS810" s="582"/>
      <c r="AT810" s="582"/>
      <c r="AU810" s="582"/>
      <c r="AV810" s="582"/>
      <c r="AW810" s="582"/>
      <c r="AX810" s="582"/>
      <c r="AY810" s="582"/>
      <c r="AZ810" s="582"/>
      <c r="BA810" s="582"/>
      <c r="BB810" s="582"/>
      <c r="BC810" s="582"/>
      <c r="BD810" s="582"/>
      <c r="BE810" s="582"/>
      <c r="BF810" s="582"/>
      <c r="BG810" s="582"/>
      <c r="BH810" s="582"/>
      <c r="BI810" s="582"/>
      <c r="BJ810" s="582"/>
      <c r="BK810" s="582"/>
      <c r="BL810" s="582"/>
      <c r="BM810" s="582"/>
      <c r="BN810" s="582"/>
      <c r="BO810" s="582"/>
      <c r="BP810" s="582"/>
      <c r="BQ810" s="710"/>
    </row>
    <row r="811" spans="1:69">
      <c r="A811" s="582"/>
      <c r="B811" s="582"/>
      <c r="C811" s="582"/>
      <c r="D811" s="582"/>
      <c r="E811" s="582"/>
      <c r="F811" s="582"/>
      <c r="G811" s="582"/>
      <c r="H811" s="582"/>
      <c r="I811" s="582"/>
      <c r="J811" s="582"/>
      <c r="K811" s="582"/>
      <c r="L811" s="582"/>
      <c r="M811" s="582"/>
      <c r="N811" s="582"/>
      <c r="O811" s="582"/>
      <c r="P811" s="582"/>
      <c r="Q811" s="582"/>
      <c r="R811" s="582"/>
      <c r="S811" s="582"/>
      <c r="T811" s="582"/>
      <c r="U811" s="582"/>
      <c r="V811" s="582"/>
      <c r="W811" s="582"/>
      <c r="X811" s="582"/>
      <c r="Y811" s="582"/>
      <c r="Z811" s="582"/>
      <c r="AA811" s="582"/>
      <c r="AB811" s="582"/>
      <c r="AC811" s="582"/>
      <c r="AD811" s="582"/>
      <c r="AE811" s="582"/>
      <c r="AF811" s="582"/>
      <c r="AG811" s="582"/>
      <c r="AH811" s="582"/>
      <c r="AI811" s="582"/>
      <c r="AJ811" s="582"/>
      <c r="AK811" s="582"/>
      <c r="AL811" s="582"/>
      <c r="AM811" s="582"/>
      <c r="AN811" s="582"/>
      <c r="AO811" s="582"/>
      <c r="AP811" s="582"/>
      <c r="AQ811" s="582"/>
      <c r="AR811" s="582"/>
      <c r="AS811" s="582"/>
      <c r="AT811" s="582"/>
      <c r="AU811" s="582"/>
      <c r="AV811" s="582"/>
      <c r="AW811" s="582"/>
      <c r="AX811" s="582"/>
      <c r="AY811" s="582"/>
      <c r="AZ811" s="582"/>
      <c r="BA811" s="582"/>
      <c r="BB811" s="582"/>
      <c r="BC811" s="582"/>
      <c r="BD811" s="582"/>
      <c r="BE811" s="582"/>
      <c r="BF811" s="582"/>
      <c r="BG811" s="582"/>
      <c r="BH811" s="582"/>
      <c r="BI811" s="582"/>
      <c r="BJ811" s="582"/>
      <c r="BK811" s="582"/>
      <c r="BL811" s="582"/>
      <c r="BM811" s="582"/>
      <c r="BN811" s="582"/>
      <c r="BO811" s="582"/>
      <c r="BP811" s="582"/>
      <c r="BQ811" s="710"/>
    </row>
    <row r="812" spans="1:69">
      <c r="A812" s="582"/>
      <c r="B812" s="582"/>
      <c r="C812" s="582"/>
      <c r="D812" s="582"/>
      <c r="E812" s="582"/>
      <c r="F812" s="582"/>
      <c r="G812" s="582"/>
      <c r="H812" s="582"/>
      <c r="I812" s="582"/>
      <c r="J812" s="582"/>
      <c r="K812" s="582"/>
      <c r="L812" s="582"/>
      <c r="M812" s="582"/>
      <c r="N812" s="582"/>
      <c r="O812" s="582"/>
      <c r="P812" s="582"/>
      <c r="Q812" s="582"/>
      <c r="R812" s="582"/>
      <c r="S812" s="582"/>
      <c r="T812" s="582"/>
      <c r="U812" s="582"/>
      <c r="V812" s="582"/>
      <c r="W812" s="582"/>
      <c r="X812" s="582"/>
      <c r="Y812" s="582"/>
      <c r="Z812" s="582"/>
      <c r="AA812" s="582"/>
      <c r="AB812" s="582"/>
      <c r="AC812" s="582"/>
      <c r="AD812" s="582"/>
      <c r="AE812" s="582"/>
      <c r="AF812" s="582"/>
      <c r="AG812" s="582"/>
      <c r="AH812" s="582"/>
      <c r="AI812" s="582"/>
      <c r="AJ812" s="582"/>
      <c r="AK812" s="582"/>
      <c r="AL812" s="582"/>
      <c r="AM812" s="582"/>
      <c r="AN812" s="582"/>
      <c r="AO812" s="582"/>
      <c r="AP812" s="582"/>
      <c r="AQ812" s="582"/>
      <c r="AR812" s="582"/>
      <c r="AS812" s="582"/>
      <c r="AT812" s="582"/>
      <c r="AU812" s="582"/>
      <c r="AV812" s="582"/>
      <c r="AW812" s="582"/>
      <c r="AX812" s="582"/>
      <c r="AY812" s="582"/>
      <c r="AZ812" s="582"/>
      <c r="BA812" s="582"/>
      <c r="BB812" s="582"/>
      <c r="BC812" s="582"/>
      <c r="BD812" s="582"/>
      <c r="BE812" s="582"/>
      <c r="BF812" s="582"/>
      <c r="BG812" s="582"/>
      <c r="BH812" s="582"/>
      <c r="BI812" s="582"/>
      <c r="BJ812" s="582"/>
      <c r="BK812" s="582"/>
      <c r="BL812" s="582"/>
      <c r="BM812" s="582"/>
      <c r="BN812" s="582"/>
      <c r="BO812" s="582"/>
      <c r="BP812" s="582"/>
      <c r="BQ812" s="710"/>
    </row>
    <row r="813" spans="1:69">
      <c r="A813" s="582"/>
      <c r="B813" s="582"/>
      <c r="C813" s="582"/>
      <c r="D813" s="582"/>
      <c r="E813" s="582"/>
      <c r="F813" s="582"/>
      <c r="G813" s="582"/>
      <c r="H813" s="582"/>
      <c r="I813" s="582"/>
      <c r="J813" s="582"/>
      <c r="K813" s="582"/>
      <c r="L813" s="582"/>
      <c r="M813" s="582"/>
      <c r="N813" s="582"/>
      <c r="O813" s="582"/>
      <c r="P813" s="582"/>
      <c r="Q813" s="582"/>
      <c r="R813" s="582"/>
      <c r="S813" s="582"/>
      <c r="T813" s="582"/>
      <c r="U813" s="582"/>
      <c r="V813" s="582"/>
      <c r="W813" s="582"/>
      <c r="X813" s="582"/>
      <c r="Y813" s="582"/>
      <c r="Z813" s="582"/>
      <c r="AA813" s="582"/>
      <c r="AB813" s="582"/>
      <c r="AC813" s="582"/>
      <c r="AD813" s="582"/>
      <c r="AE813" s="582"/>
      <c r="AF813" s="582"/>
      <c r="AG813" s="582"/>
      <c r="AH813" s="582"/>
      <c r="AI813" s="582"/>
      <c r="AJ813" s="582"/>
      <c r="AK813" s="582"/>
      <c r="AL813" s="582"/>
      <c r="AM813" s="582"/>
      <c r="AN813" s="582"/>
      <c r="AO813" s="582"/>
      <c r="AP813" s="582"/>
      <c r="AQ813" s="582"/>
      <c r="AR813" s="582"/>
      <c r="AS813" s="582"/>
      <c r="AT813" s="582"/>
      <c r="AU813" s="582"/>
      <c r="AV813" s="582"/>
      <c r="AW813" s="582"/>
      <c r="AX813" s="582"/>
      <c r="AY813" s="582"/>
      <c r="AZ813" s="582"/>
      <c r="BA813" s="582"/>
      <c r="BB813" s="582"/>
      <c r="BC813" s="582"/>
      <c r="BD813" s="582"/>
      <c r="BE813" s="582"/>
      <c r="BF813" s="582"/>
      <c r="BG813" s="582"/>
      <c r="BH813" s="582"/>
      <c r="BI813" s="582"/>
      <c r="BJ813" s="582"/>
      <c r="BK813" s="582"/>
      <c r="BL813" s="582"/>
      <c r="BM813" s="582"/>
      <c r="BN813" s="582"/>
      <c r="BO813" s="582"/>
      <c r="BP813" s="582"/>
      <c r="BQ813" s="710"/>
    </row>
    <row r="814" spans="1:69">
      <c r="A814" s="582"/>
      <c r="B814" s="582"/>
      <c r="C814" s="582"/>
      <c r="D814" s="582"/>
      <c r="E814" s="582"/>
      <c r="F814" s="582"/>
      <c r="G814" s="582"/>
      <c r="H814" s="582"/>
      <c r="I814" s="582"/>
      <c r="J814" s="582"/>
      <c r="K814" s="582"/>
      <c r="L814" s="582"/>
      <c r="M814" s="582"/>
      <c r="N814" s="582"/>
      <c r="O814" s="582"/>
      <c r="P814" s="582"/>
      <c r="Q814" s="582"/>
      <c r="R814" s="582"/>
      <c r="S814" s="582"/>
      <c r="T814" s="582"/>
      <c r="U814" s="582"/>
      <c r="V814" s="582"/>
      <c r="W814" s="582"/>
      <c r="X814" s="582"/>
      <c r="Y814" s="582"/>
      <c r="Z814" s="582"/>
      <c r="AA814" s="582"/>
      <c r="AB814" s="582"/>
      <c r="AC814" s="582"/>
      <c r="AD814" s="582"/>
      <c r="AE814" s="582"/>
      <c r="AF814" s="582"/>
      <c r="AG814" s="582"/>
      <c r="AH814" s="582"/>
      <c r="AI814" s="582"/>
      <c r="AJ814" s="582"/>
      <c r="AK814" s="582"/>
      <c r="AL814" s="582"/>
      <c r="AM814" s="582"/>
      <c r="AN814" s="582"/>
      <c r="AO814" s="582"/>
      <c r="AP814" s="582"/>
      <c r="AQ814" s="582"/>
      <c r="AR814" s="582"/>
      <c r="AS814" s="582"/>
      <c r="AT814" s="582"/>
      <c r="AU814" s="582"/>
      <c r="AV814" s="582"/>
      <c r="AW814" s="582"/>
      <c r="AX814" s="582"/>
      <c r="AY814" s="582"/>
      <c r="AZ814" s="582"/>
      <c r="BA814" s="582"/>
      <c r="BB814" s="582"/>
      <c r="BC814" s="582"/>
      <c r="BD814" s="582"/>
      <c r="BE814" s="582"/>
      <c r="BF814" s="582"/>
      <c r="BG814" s="582"/>
      <c r="BH814" s="582"/>
      <c r="BI814" s="582"/>
      <c r="BJ814" s="582"/>
      <c r="BK814" s="582"/>
      <c r="BL814" s="582"/>
      <c r="BM814" s="582"/>
      <c r="BN814" s="582"/>
      <c r="BO814" s="582"/>
      <c r="BP814" s="582"/>
      <c r="BQ814" s="710"/>
    </row>
    <row r="815" spans="1:69">
      <c r="A815" s="582"/>
      <c r="B815" s="582"/>
      <c r="C815" s="582"/>
      <c r="D815" s="582"/>
      <c r="E815" s="582"/>
      <c r="F815" s="582"/>
      <c r="G815" s="582"/>
      <c r="H815" s="582"/>
      <c r="I815" s="582"/>
      <c r="J815" s="582"/>
      <c r="K815" s="582"/>
      <c r="L815" s="582"/>
      <c r="M815" s="582"/>
      <c r="N815" s="582"/>
      <c r="O815" s="582"/>
      <c r="P815" s="582"/>
      <c r="Q815" s="582"/>
      <c r="R815" s="582"/>
      <c r="S815" s="582"/>
      <c r="T815" s="582"/>
      <c r="U815" s="582"/>
      <c r="V815" s="582"/>
      <c r="W815" s="582"/>
      <c r="X815" s="582"/>
      <c r="Y815" s="582"/>
      <c r="Z815" s="582"/>
      <c r="AA815" s="582"/>
      <c r="AB815" s="582"/>
      <c r="AC815" s="582"/>
      <c r="AD815" s="582"/>
      <c r="AE815" s="582"/>
      <c r="AF815" s="582"/>
      <c r="AG815" s="582"/>
      <c r="AH815" s="582"/>
      <c r="AI815" s="582"/>
      <c r="AJ815" s="582"/>
      <c r="AK815" s="582"/>
      <c r="AL815" s="582"/>
      <c r="AM815" s="582"/>
      <c r="AN815" s="582"/>
      <c r="AO815" s="582"/>
      <c r="AP815" s="582"/>
      <c r="AQ815" s="582"/>
      <c r="AR815" s="582"/>
      <c r="AS815" s="582"/>
      <c r="AT815" s="582"/>
      <c r="AU815" s="582"/>
      <c r="AV815" s="582"/>
      <c r="AW815" s="582"/>
      <c r="AX815" s="582"/>
      <c r="AY815" s="582"/>
      <c r="AZ815" s="582"/>
      <c r="BA815" s="582"/>
      <c r="BB815" s="582"/>
      <c r="BC815" s="582"/>
      <c r="BD815" s="582"/>
      <c r="BE815" s="582"/>
      <c r="BF815" s="582"/>
      <c r="BG815" s="582"/>
      <c r="BH815" s="582"/>
      <c r="BI815" s="582"/>
      <c r="BJ815" s="582"/>
      <c r="BK815" s="582"/>
      <c r="BL815" s="582"/>
      <c r="BM815" s="582"/>
      <c r="BN815" s="582"/>
      <c r="BO815" s="582"/>
      <c r="BP815" s="582"/>
      <c r="BQ815" s="710"/>
    </row>
    <row r="816" spans="1:69">
      <c r="A816" s="582"/>
      <c r="B816" s="582"/>
      <c r="C816" s="582"/>
      <c r="D816" s="582"/>
      <c r="E816" s="582"/>
      <c r="F816" s="582"/>
      <c r="G816" s="582"/>
      <c r="H816" s="582"/>
      <c r="I816" s="582"/>
      <c r="J816" s="582"/>
      <c r="K816" s="582"/>
      <c r="L816" s="582"/>
      <c r="M816" s="582"/>
      <c r="N816" s="582"/>
      <c r="O816" s="582"/>
      <c r="P816" s="582"/>
      <c r="Q816" s="582"/>
      <c r="R816" s="582"/>
      <c r="S816" s="582"/>
      <c r="T816" s="582"/>
      <c r="U816" s="582"/>
      <c r="V816" s="582"/>
      <c r="W816" s="582"/>
      <c r="X816" s="582"/>
      <c r="Y816" s="582"/>
      <c r="Z816" s="582"/>
      <c r="AA816" s="582"/>
      <c r="AB816" s="582"/>
      <c r="AC816" s="582"/>
      <c r="AD816" s="582"/>
      <c r="AE816" s="582"/>
      <c r="AF816" s="582"/>
      <c r="AG816" s="582"/>
      <c r="AH816" s="582"/>
      <c r="AI816" s="582"/>
      <c r="AJ816" s="582"/>
      <c r="AK816" s="582"/>
      <c r="AL816" s="582"/>
      <c r="AM816" s="582"/>
      <c r="AN816" s="582"/>
      <c r="AO816" s="582"/>
      <c r="AP816" s="582"/>
      <c r="AQ816" s="582"/>
      <c r="AR816" s="582"/>
      <c r="AS816" s="582"/>
      <c r="AT816" s="582"/>
      <c r="AU816" s="582"/>
      <c r="AV816" s="582"/>
      <c r="AW816" s="582"/>
      <c r="AX816" s="582"/>
      <c r="AY816" s="582"/>
      <c r="AZ816" s="582"/>
      <c r="BA816" s="582"/>
      <c r="BB816" s="582"/>
      <c r="BC816" s="582"/>
      <c r="BD816" s="582"/>
      <c r="BE816" s="582"/>
      <c r="BF816" s="582"/>
      <c r="BG816" s="582"/>
      <c r="BH816" s="582"/>
      <c r="BI816" s="582"/>
      <c r="BJ816" s="582"/>
      <c r="BK816" s="582"/>
      <c r="BL816" s="582"/>
      <c r="BM816" s="582"/>
      <c r="BN816" s="582"/>
      <c r="BO816" s="582"/>
      <c r="BP816" s="582"/>
      <c r="BQ816" s="710"/>
    </row>
    <row r="817" spans="1:69">
      <c r="A817" s="582"/>
      <c r="B817" s="582"/>
      <c r="C817" s="582"/>
      <c r="D817" s="582"/>
      <c r="E817" s="582"/>
      <c r="F817" s="582"/>
      <c r="G817" s="582"/>
      <c r="H817" s="582"/>
      <c r="I817" s="582"/>
      <c r="J817" s="582"/>
      <c r="K817" s="582"/>
      <c r="L817" s="582"/>
      <c r="M817" s="582"/>
      <c r="N817" s="582"/>
      <c r="O817" s="582"/>
      <c r="P817" s="582"/>
      <c r="Q817" s="582"/>
      <c r="R817" s="582"/>
      <c r="S817" s="582"/>
      <c r="T817" s="582"/>
      <c r="U817" s="582"/>
      <c r="V817" s="582"/>
      <c r="W817" s="582"/>
      <c r="X817" s="582"/>
      <c r="Y817" s="582"/>
      <c r="Z817" s="582"/>
      <c r="AA817" s="582"/>
      <c r="AB817" s="582"/>
      <c r="AC817" s="582"/>
      <c r="AD817" s="582"/>
      <c r="AE817" s="582"/>
      <c r="AF817" s="582"/>
      <c r="AG817" s="582"/>
      <c r="AH817" s="582"/>
      <c r="AI817" s="582"/>
      <c r="AJ817" s="582"/>
      <c r="AK817" s="582"/>
      <c r="AL817" s="582"/>
      <c r="AM817" s="582"/>
      <c r="AN817" s="582"/>
      <c r="AO817" s="582"/>
      <c r="AP817" s="582"/>
      <c r="AQ817" s="582"/>
      <c r="AR817" s="582"/>
      <c r="AS817" s="582"/>
      <c r="AT817" s="582"/>
      <c r="AU817" s="582"/>
      <c r="AV817" s="582"/>
      <c r="AW817" s="582"/>
      <c r="AX817" s="582"/>
      <c r="AY817" s="582"/>
      <c r="AZ817" s="582"/>
      <c r="BA817" s="582"/>
      <c r="BB817" s="582"/>
      <c r="BC817" s="582"/>
      <c r="BD817" s="582"/>
      <c r="BE817" s="582"/>
      <c r="BF817" s="582"/>
      <c r="BG817" s="582"/>
      <c r="BH817" s="582"/>
      <c r="BI817" s="582"/>
      <c r="BJ817" s="582"/>
      <c r="BK817" s="582"/>
      <c r="BL817" s="582"/>
      <c r="BM817" s="582"/>
      <c r="BN817" s="582"/>
      <c r="BO817" s="582"/>
      <c r="BP817" s="582"/>
      <c r="BQ817" s="710"/>
    </row>
    <row r="818" spans="1:69">
      <c r="A818" s="582"/>
      <c r="B818" s="582"/>
      <c r="C818" s="582"/>
      <c r="D818" s="582"/>
      <c r="E818" s="582"/>
      <c r="F818" s="582"/>
      <c r="G818" s="582"/>
      <c r="H818" s="582"/>
      <c r="I818" s="582"/>
      <c r="J818" s="582"/>
      <c r="K818" s="582"/>
      <c r="L818" s="582"/>
      <c r="M818" s="582"/>
      <c r="N818" s="582"/>
      <c r="O818" s="582"/>
      <c r="P818" s="582"/>
      <c r="Q818" s="582"/>
      <c r="R818" s="582"/>
      <c r="S818" s="582"/>
      <c r="T818" s="582"/>
      <c r="U818" s="582"/>
      <c r="V818" s="582"/>
      <c r="W818" s="582"/>
      <c r="X818" s="582"/>
      <c r="Y818" s="582"/>
      <c r="Z818" s="582"/>
      <c r="AA818" s="582"/>
      <c r="AB818" s="582"/>
      <c r="AC818" s="582"/>
      <c r="AD818" s="582"/>
      <c r="AE818" s="582"/>
      <c r="AF818" s="582"/>
      <c r="AG818" s="582"/>
      <c r="AH818" s="582"/>
      <c r="AI818" s="582"/>
      <c r="AJ818" s="582"/>
      <c r="AK818" s="582"/>
      <c r="AL818" s="582"/>
      <c r="AM818" s="582"/>
      <c r="AN818" s="582"/>
      <c r="AO818" s="582"/>
      <c r="AP818" s="582"/>
      <c r="AQ818" s="582"/>
      <c r="AR818" s="582"/>
      <c r="AS818" s="582"/>
      <c r="AT818" s="582"/>
      <c r="AU818" s="582"/>
      <c r="AV818" s="582"/>
      <c r="AW818" s="582"/>
      <c r="AX818" s="582"/>
      <c r="AY818" s="582"/>
      <c r="AZ818" s="582"/>
      <c r="BA818" s="582"/>
      <c r="BB818" s="582"/>
      <c r="BC818" s="582"/>
      <c r="BD818" s="582"/>
      <c r="BE818" s="582"/>
      <c r="BF818" s="582"/>
      <c r="BG818" s="582"/>
      <c r="BH818" s="582"/>
      <c r="BI818" s="582"/>
      <c r="BJ818" s="582"/>
      <c r="BK818" s="582"/>
      <c r="BL818" s="582"/>
      <c r="BM818" s="582"/>
      <c r="BN818" s="582"/>
      <c r="BO818" s="582"/>
      <c r="BP818" s="582"/>
      <c r="BQ818" s="710"/>
    </row>
    <row r="819" spans="1:69">
      <c r="A819" s="582"/>
      <c r="B819" s="582"/>
      <c r="C819" s="582"/>
      <c r="D819" s="582"/>
      <c r="E819" s="582"/>
      <c r="F819" s="582"/>
      <c r="G819" s="582"/>
      <c r="H819" s="582"/>
      <c r="I819" s="582"/>
      <c r="J819" s="582"/>
      <c r="K819" s="582"/>
      <c r="L819" s="582"/>
      <c r="M819" s="582"/>
      <c r="N819" s="582"/>
      <c r="O819" s="582"/>
      <c r="P819" s="582"/>
      <c r="Q819" s="582"/>
      <c r="R819" s="582"/>
      <c r="S819" s="582"/>
      <c r="T819" s="582"/>
      <c r="U819" s="582"/>
      <c r="V819" s="582"/>
      <c r="W819" s="582"/>
      <c r="X819" s="582"/>
      <c r="Y819" s="582"/>
      <c r="Z819" s="582"/>
      <c r="AA819" s="582"/>
      <c r="AB819" s="582"/>
      <c r="AC819" s="582"/>
      <c r="AD819" s="582"/>
      <c r="AE819" s="582"/>
      <c r="AF819" s="582"/>
      <c r="AG819" s="582"/>
      <c r="AH819" s="582"/>
      <c r="AI819" s="582"/>
      <c r="AJ819" s="582"/>
      <c r="AK819" s="582"/>
      <c r="AL819" s="582"/>
      <c r="AM819" s="582"/>
      <c r="AN819" s="582"/>
      <c r="AO819" s="582"/>
      <c r="AP819" s="582"/>
      <c r="AQ819" s="582"/>
      <c r="AR819" s="582"/>
      <c r="AS819" s="582"/>
      <c r="AT819" s="582"/>
      <c r="AU819" s="582"/>
      <c r="AV819" s="582"/>
      <c r="AW819" s="582"/>
      <c r="AX819" s="582"/>
      <c r="AY819" s="582"/>
      <c r="AZ819" s="582"/>
      <c r="BA819" s="582"/>
      <c r="BB819" s="582"/>
      <c r="BC819" s="582"/>
      <c r="BD819" s="582"/>
      <c r="BE819" s="582"/>
      <c r="BF819" s="582"/>
      <c r="BG819" s="582"/>
      <c r="BH819" s="582"/>
      <c r="BI819" s="582"/>
      <c r="BJ819" s="582"/>
      <c r="BK819" s="582"/>
      <c r="BL819" s="582"/>
      <c r="BM819" s="582"/>
      <c r="BN819" s="582"/>
      <c r="BO819" s="582"/>
      <c r="BP819" s="582"/>
      <c r="BQ819" s="710"/>
    </row>
    <row r="820" spans="1:69">
      <c r="A820" s="582"/>
      <c r="B820" s="582"/>
      <c r="C820" s="582"/>
      <c r="D820" s="582"/>
      <c r="E820" s="582"/>
      <c r="F820" s="582"/>
      <c r="G820" s="582"/>
      <c r="H820" s="582"/>
      <c r="I820" s="582"/>
      <c r="J820" s="582"/>
      <c r="K820" s="582"/>
      <c r="L820" s="582"/>
      <c r="M820" s="582"/>
      <c r="N820" s="582"/>
      <c r="O820" s="582"/>
      <c r="P820" s="582"/>
      <c r="Q820" s="582"/>
      <c r="R820" s="582"/>
      <c r="S820" s="582"/>
      <c r="T820" s="582"/>
      <c r="U820" s="582"/>
      <c r="V820" s="582"/>
      <c r="W820" s="582"/>
      <c r="X820" s="582"/>
      <c r="Y820" s="582"/>
      <c r="Z820" s="582"/>
      <c r="AA820" s="582"/>
      <c r="AB820" s="582"/>
      <c r="AC820" s="582"/>
      <c r="AD820" s="582"/>
      <c r="AE820" s="582"/>
      <c r="AF820" s="582"/>
      <c r="AG820" s="582"/>
      <c r="AH820" s="582"/>
      <c r="AI820" s="582"/>
      <c r="AJ820" s="582"/>
      <c r="AK820" s="582"/>
      <c r="AL820" s="582"/>
      <c r="AM820" s="582"/>
      <c r="AN820" s="582"/>
      <c r="AO820" s="582"/>
      <c r="AP820" s="582"/>
      <c r="AQ820" s="582"/>
      <c r="AR820" s="582"/>
      <c r="AS820" s="582"/>
      <c r="AT820" s="582"/>
      <c r="AU820" s="582"/>
      <c r="AV820" s="582"/>
      <c r="AW820" s="582"/>
      <c r="AX820" s="582"/>
      <c r="AY820" s="582"/>
      <c r="AZ820" s="582"/>
      <c r="BA820" s="582"/>
      <c r="BB820" s="582"/>
      <c r="BC820" s="582"/>
      <c r="BD820" s="582"/>
      <c r="BE820" s="582"/>
      <c r="BF820" s="582"/>
      <c r="BG820" s="582"/>
      <c r="BH820" s="582"/>
      <c r="BI820" s="582"/>
      <c r="BJ820" s="582"/>
      <c r="BK820" s="582"/>
      <c r="BL820" s="582"/>
      <c r="BM820" s="582"/>
      <c r="BN820" s="582"/>
      <c r="BO820" s="582"/>
      <c r="BP820" s="582"/>
      <c r="BQ820" s="710"/>
    </row>
    <row r="821" spans="1:69">
      <c r="A821" s="582"/>
      <c r="B821" s="582"/>
      <c r="C821" s="582"/>
      <c r="D821" s="582"/>
      <c r="E821" s="582"/>
      <c r="F821" s="582"/>
      <c r="G821" s="582"/>
      <c r="H821" s="582"/>
      <c r="I821" s="582"/>
      <c r="J821" s="582"/>
      <c r="K821" s="582"/>
      <c r="L821" s="582"/>
      <c r="M821" s="582"/>
      <c r="N821" s="582"/>
      <c r="O821" s="582"/>
      <c r="P821" s="582"/>
      <c r="Q821" s="582"/>
      <c r="R821" s="582"/>
      <c r="S821" s="582"/>
      <c r="T821" s="582"/>
      <c r="U821" s="582"/>
      <c r="V821" s="582"/>
      <c r="W821" s="582"/>
      <c r="X821" s="582"/>
      <c r="Y821" s="582"/>
      <c r="Z821" s="582"/>
      <c r="AA821" s="582"/>
      <c r="AB821" s="582"/>
      <c r="AC821" s="582"/>
      <c r="AD821" s="582"/>
      <c r="AE821" s="582"/>
      <c r="AF821" s="582"/>
      <c r="AG821" s="582"/>
      <c r="AH821" s="582"/>
      <c r="AI821" s="582"/>
      <c r="AJ821" s="582"/>
      <c r="AK821" s="582"/>
      <c r="AL821" s="582"/>
      <c r="AM821" s="582"/>
      <c r="AN821" s="582"/>
      <c r="AO821" s="582"/>
      <c r="AP821" s="582"/>
      <c r="AQ821" s="582"/>
      <c r="AR821" s="582"/>
      <c r="AS821" s="582"/>
      <c r="AT821" s="582"/>
      <c r="AU821" s="582"/>
      <c r="AV821" s="582"/>
      <c r="AW821" s="582"/>
      <c r="AX821" s="582"/>
      <c r="AY821" s="582"/>
      <c r="AZ821" s="582"/>
      <c r="BA821" s="582"/>
      <c r="BB821" s="582"/>
      <c r="BC821" s="582"/>
      <c r="BD821" s="582"/>
      <c r="BE821" s="582"/>
      <c r="BF821" s="582"/>
      <c r="BG821" s="582"/>
      <c r="BH821" s="582"/>
      <c r="BI821" s="582"/>
      <c r="BJ821" s="582"/>
      <c r="BK821" s="582"/>
      <c r="BL821" s="582"/>
      <c r="BM821" s="582"/>
      <c r="BN821" s="582"/>
      <c r="BO821" s="582"/>
      <c r="BP821" s="582"/>
      <c r="BQ821" s="710"/>
    </row>
    <row r="822" spans="1:69">
      <c r="A822" s="582"/>
      <c r="B822" s="582"/>
      <c r="C822" s="582"/>
      <c r="D822" s="582"/>
      <c r="E822" s="582"/>
      <c r="F822" s="582"/>
      <c r="G822" s="582"/>
      <c r="H822" s="582"/>
      <c r="I822" s="582"/>
      <c r="J822" s="582"/>
      <c r="K822" s="582"/>
      <c r="L822" s="582"/>
      <c r="M822" s="582"/>
      <c r="N822" s="582"/>
      <c r="O822" s="582"/>
      <c r="P822" s="582"/>
      <c r="Q822" s="582"/>
      <c r="R822" s="582"/>
      <c r="S822" s="582"/>
      <c r="T822" s="582"/>
      <c r="U822" s="582"/>
      <c r="V822" s="582"/>
      <c r="W822" s="582"/>
      <c r="X822" s="582"/>
      <c r="Y822" s="582"/>
      <c r="Z822" s="582"/>
      <c r="AA822" s="582"/>
      <c r="AB822" s="582"/>
      <c r="AC822" s="582"/>
      <c r="AD822" s="582"/>
      <c r="AE822" s="582"/>
      <c r="AF822" s="582"/>
      <c r="AG822" s="582"/>
      <c r="AH822" s="582"/>
      <c r="AI822" s="582"/>
      <c r="AJ822" s="582"/>
      <c r="AK822" s="582"/>
      <c r="AL822" s="582"/>
      <c r="AM822" s="582"/>
      <c r="AN822" s="582"/>
      <c r="AO822" s="582"/>
      <c r="AP822" s="582"/>
      <c r="AQ822" s="582"/>
      <c r="AR822" s="582"/>
      <c r="AS822" s="582"/>
      <c r="AT822" s="582"/>
      <c r="AU822" s="582"/>
      <c r="AV822" s="582"/>
      <c r="AW822" s="582"/>
      <c r="AX822" s="582"/>
      <c r="AY822" s="582"/>
      <c r="AZ822" s="582"/>
      <c r="BA822" s="582"/>
      <c r="BB822" s="582"/>
      <c r="BC822" s="582"/>
      <c r="BD822" s="582"/>
      <c r="BE822" s="582"/>
      <c r="BF822" s="582"/>
      <c r="BG822" s="582"/>
      <c r="BH822" s="582"/>
      <c r="BI822" s="582"/>
      <c r="BJ822" s="582"/>
      <c r="BK822" s="582"/>
      <c r="BL822" s="582"/>
      <c r="BM822" s="582"/>
      <c r="BN822" s="582"/>
      <c r="BO822" s="582"/>
      <c r="BP822" s="582"/>
      <c r="BQ822" s="710"/>
    </row>
    <row r="823" spans="1:69">
      <c r="A823" s="582"/>
      <c r="B823" s="582"/>
      <c r="C823" s="582"/>
      <c r="D823" s="582"/>
      <c r="E823" s="582"/>
      <c r="F823" s="582"/>
      <c r="G823" s="582"/>
      <c r="H823" s="582"/>
      <c r="I823" s="582"/>
      <c r="J823" s="582"/>
      <c r="K823" s="582"/>
      <c r="L823" s="582"/>
      <c r="M823" s="582"/>
      <c r="N823" s="582"/>
      <c r="O823" s="582"/>
      <c r="P823" s="582"/>
      <c r="Q823" s="582"/>
      <c r="R823" s="582"/>
      <c r="S823" s="582"/>
      <c r="T823" s="582"/>
      <c r="U823" s="582"/>
      <c r="V823" s="582"/>
      <c r="W823" s="582"/>
      <c r="X823" s="582"/>
      <c r="Y823" s="582"/>
      <c r="Z823" s="582"/>
      <c r="AA823" s="582"/>
      <c r="AB823" s="582"/>
      <c r="AC823" s="582"/>
      <c r="AD823" s="582"/>
      <c r="AE823" s="582"/>
      <c r="AF823" s="582"/>
      <c r="AG823" s="582"/>
      <c r="AH823" s="582"/>
      <c r="AI823" s="582"/>
      <c r="AJ823" s="582"/>
      <c r="AK823" s="582"/>
      <c r="AL823" s="582"/>
      <c r="AM823" s="582"/>
      <c r="AN823" s="582"/>
      <c r="AO823" s="582"/>
      <c r="AP823" s="582"/>
      <c r="AQ823" s="582"/>
      <c r="AR823" s="582"/>
      <c r="AS823" s="582"/>
      <c r="AT823" s="582"/>
      <c r="AU823" s="582"/>
      <c r="AV823" s="582"/>
      <c r="AW823" s="582"/>
      <c r="AX823" s="582"/>
      <c r="AY823" s="582"/>
      <c r="AZ823" s="582"/>
      <c r="BA823" s="582"/>
      <c r="BB823" s="582"/>
      <c r="BC823" s="582"/>
      <c r="BD823" s="582"/>
      <c r="BE823" s="582"/>
      <c r="BF823" s="582"/>
      <c r="BG823" s="582"/>
      <c r="BH823" s="582"/>
      <c r="BI823" s="582"/>
      <c r="BJ823" s="582"/>
      <c r="BK823" s="582"/>
      <c r="BL823" s="582"/>
      <c r="BM823" s="582"/>
      <c r="BN823" s="582"/>
      <c r="BO823" s="582"/>
      <c r="BP823" s="582"/>
      <c r="BQ823" s="710"/>
    </row>
    <row r="824" spans="1:69">
      <c r="A824" s="582"/>
      <c r="B824" s="582"/>
      <c r="C824" s="582"/>
      <c r="D824" s="582"/>
      <c r="E824" s="582"/>
      <c r="F824" s="582"/>
      <c r="G824" s="582"/>
      <c r="H824" s="582"/>
      <c r="I824" s="582"/>
      <c r="J824" s="582"/>
      <c r="K824" s="582"/>
      <c r="L824" s="582"/>
      <c r="M824" s="582"/>
      <c r="N824" s="582"/>
      <c r="O824" s="582"/>
      <c r="P824" s="582"/>
      <c r="Q824" s="582"/>
      <c r="R824" s="582"/>
      <c r="S824" s="582"/>
      <c r="T824" s="582"/>
      <c r="U824" s="582"/>
      <c r="V824" s="582"/>
      <c r="W824" s="582"/>
      <c r="X824" s="582"/>
      <c r="Y824" s="582"/>
      <c r="Z824" s="582"/>
      <c r="AA824" s="582"/>
      <c r="AB824" s="582"/>
      <c r="AC824" s="582"/>
      <c r="AD824" s="582"/>
      <c r="AE824" s="582"/>
      <c r="AF824" s="582"/>
      <c r="AG824" s="582"/>
      <c r="AH824" s="582"/>
      <c r="AI824" s="582"/>
      <c r="AJ824" s="582"/>
      <c r="AK824" s="582"/>
      <c r="AL824" s="582"/>
      <c r="AM824" s="582"/>
      <c r="AN824" s="582"/>
      <c r="AO824" s="582"/>
      <c r="AP824" s="582"/>
      <c r="AQ824" s="582"/>
      <c r="AR824" s="582"/>
      <c r="AS824" s="582"/>
      <c r="AT824" s="582"/>
      <c r="AU824" s="582"/>
      <c r="AV824" s="582"/>
      <c r="AW824" s="582"/>
      <c r="AX824" s="582"/>
      <c r="AY824" s="582"/>
      <c r="AZ824" s="582"/>
      <c r="BA824" s="582"/>
      <c r="BB824" s="582"/>
      <c r="BC824" s="582"/>
      <c r="BD824" s="582"/>
      <c r="BE824" s="582"/>
      <c r="BF824" s="582"/>
      <c r="BG824" s="582"/>
      <c r="BH824" s="582"/>
      <c r="BI824" s="582"/>
      <c r="BJ824" s="582"/>
      <c r="BK824" s="582"/>
      <c r="BL824" s="582"/>
      <c r="BM824" s="582"/>
      <c r="BN824" s="582"/>
      <c r="BO824" s="582"/>
      <c r="BP824" s="582"/>
      <c r="BQ824" s="710"/>
    </row>
    <row r="825" spans="1:69">
      <c r="A825" s="582"/>
      <c r="B825" s="582"/>
      <c r="C825" s="582"/>
      <c r="D825" s="582"/>
      <c r="E825" s="582"/>
      <c r="F825" s="582"/>
      <c r="G825" s="582"/>
      <c r="H825" s="582"/>
      <c r="I825" s="582"/>
      <c r="J825" s="582"/>
      <c r="K825" s="582"/>
      <c r="L825" s="582"/>
      <c r="M825" s="582"/>
      <c r="N825" s="582"/>
      <c r="O825" s="582"/>
      <c r="P825" s="582"/>
      <c r="Q825" s="582"/>
      <c r="R825" s="582"/>
      <c r="S825" s="582"/>
      <c r="T825" s="582"/>
      <c r="U825" s="582"/>
      <c r="V825" s="582"/>
      <c r="W825" s="582"/>
      <c r="X825" s="582"/>
      <c r="Y825" s="582"/>
      <c r="Z825" s="582"/>
      <c r="AA825" s="582"/>
      <c r="AB825" s="582"/>
      <c r="AC825" s="582"/>
      <c r="AD825" s="582"/>
      <c r="AE825" s="582"/>
      <c r="AF825" s="582"/>
      <c r="AG825" s="582"/>
      <c r="AH825" s="582"/>
      <c r="AI825" s="582"/>
      <c r="AJ825" s="582"/>
      <c r="AK825" s="582"/>
      <c r="AL825" s="582"/>
      <c r="AM825" s="582"/>
      <c r="AN825" s="582"/>
      <c r="AO825" s="582"/>
      <c r="AP825" s="582"/>
      <c r="AQ825" s="582"/>
      <c r="AR825" s="582"/>
      <c r="AS825" s="582"/>
      <c r="AT825" s="582"/>
      <c r="AU825" s="582"/>
      <c r="AV825" s="582"/>
      <c r="AW825" s="582"/>
      <c r="AX825" s="582"/>
      <c r="AY825" s="582"/>
      <c r="AZ825" s="582"/>
      <c r="BA825" s="582"/>
      <c r="BB825" s="582"/>
      <c r="BC825" s="582"/>
      <c r="BD825" s="582"/>
      <c r="BE825" s="582"/>
      <c r="BF825" s="582"/>
      <c r="BG825" s="582"/>
      <c r="BH825" s="582"/>
      <c r="BI825" s="582"/>
      <c r="BJ825" s="582"/>
      <c r="BK825" s="582"/>
      <c r="BL825" s="582"/>
      <c r="BM825" s="582"/>
      <c r="BN825" s="582"/>
      <c r="BO825" s="582"/>
      <c r="BP825" s="582"/>
      <c r="BQ825" s="710"/>
    </row>
    <row r="826" spans="1:69">
      <c r="A826" s="582"/>
      <c r="B826" s="582"/>
      <c r="C826" s="582"/>
      <c r="D826" s="582"/>
      <c r="E826" s="582"/>
      <c r="F826" s="582"/>
      <c r="G826" s="582"/>
      <c r="H826" s="582"/>
      <c r="I826" s="582"/>
      <c r="J826" s="582"/>
      <c r="K826" s="582"/>
      <c r="L826" s="582"/>
      <c r="M826" s="582"/>
      <c r="N826" s="582"/>
      <c r="O826" s="582"/>
      <c r="P826" s="582"/>
      <c r="Q826" s="582"/>
      <c r="R826" s="582"/>
      <c r="S826" s="582"/>
      <c r="T826" s="582"/>
      <c r="U826" s="582"/>
      <c r="V826" s="582"/>
      <c r="W826" s="582"/>
      <c r="X826" s="582"/>
      <c r="Y826" s="582"/>
      <c r="Z826" s="582"/>
      <c r="AA826" s="582"/>
      <c r="AB826" s="582"/>
      <c r="AC826" s="582"/>
      <c r="AD826" s="582"/>
      <c r="AE826" s="582"/>
      <c r="AF826" s="582"/>
      <c r="AG826" s="582"/>
      <c r="AH826" s="582"/>
      <c r="AI826" s="582"/>
      <c r="AJ826" s="582"/>
      <c r="AK826" s="582"/>
      <c r="AL826" s="582"/>
      <c r="AM826" s="582"/>
      <c r="AN826" s="582"/>
      <c r="AO826" s="582"/>
      <c r="AP826" s="582"/>
      <c r="AQ826" s="582"/>
      <c r="AR826" s="582"/>
      <c r="AS826" s="582"/>
      <c r="AT826" s="582"/>
      <c r="AU826" s="582"/>
      <c r="AV826" s="582"/>
      <c r="AW826" s="582"/>
      <c r="AX826" s="582"/>
      <c r="AY826" s="582"/>
      <c r="AZ826" s="582"/>
      <c r="BA826" s="582"/>
      <c r="BB826" s="582"/>
      <c r="BC826" s="582"/>
      <c r="BD826" s="582"/>
      <c r="BE826" s="582"/>
      <c r="BF826" s="582"/>
      <c r="BG826" s="582"/>
      <c r="BH826" s="582"/>
      <c r="BI826" s="582"/>
      <c r="BJ826" s="582"/>
      <c r="BK826" s="582"/>
      <c r="BL826" s="582"/>
      <c r="BM826" s="582"/>
      <c r="BN826" s="582"/>
      <c r="BO826" s="582"/>
      <c r="BP826" s="582"/>
      <c r="BQ826" s="710"/>
    </row>
    <row r="827" spans="1:69">
      <c r="A827" s="582"/>
      <c r="B827" s="582"/>
      <c r="C827" s="582"/>
      <c r="D827" s="582"/>
      <c r="E827" s="582"/>
      <c r="F827" s="582"/>
      <c r="G827" s="582"/>
      <c r="H827" s="582"/>
      <c r="I827" s="582"/>
      <c r="J827" s="582"/>
      <c r="K827" s="582"/>
      <c r="L827" s="582"/>
      <c r="M827" s="582"/>
      <c r="N827" s="582"/>
      <c r="O827" s="582"/>
      <c r="P827" s="582"/>
      <c r="Q827" s="582"/>
      <c r="R827" s="582"/>
      <c r="S827" s="582"/>
      <c r="T827" s="582"/>
      <c r="U827" s="582"/>
      <c r="V827" s="582"/>
      <c r="W827" s="582"/>
      <c r="X827" s="582"/>
      <c r="Y827" s="582"/>
      <c r="Z827" s="582"/>
      <c r="AA827" s="582"/>
      <c r="AB827" s="582"/>
      <c r="AC827" s="582"/>
      <c r="AD827" s="582"/>
      <c r="AE827" s="582"/>
      <c r="AF827" s="582"/>
      <c r="AG827" s="582"/>
      <c r="AH827" s="582"/>
      <c r="AI827" s="582"/>
      <c r="AJ827" s="582"/>
      <c r="AK827" s="582"/>
      <c r="AL827" s="582"/>
      <c r="AM827" s="582"/>
      <c r="AN827" s="582"/>
      <c r="AO827" s="582"/>
      <c r="AP827" s="582"/>
      <c r="AQ827" s="582"/>
      <c r="AR827" s="582"/>
      <c r="AS827" s="582"/>
      <c r="AT827" s="582"/>
      <c r="AU827" s="582"/>
      <c r="AV827" s="582"/>
      <c r="AW827" s="582"/>
      <c r="AX827" s="582"/>
      <c r="AY827" s="582"/>
      <c r="AZ827" s="582"/>
      <c r="BA827" s="582"/>
      <c r="BB827" s="582"/>
      <c r="BC827" s="582"/>
      <c r="BD827" s="582"/>
      <c r="BE827" s="582"/>
      <c r="BF827" s="582"/>
      <c r="BG827" s="582"/>
      <c r="BH827" s="582"/>
      <c r="BI827" s="582"/>
      <c r="BJ827" s="582"/>
      <c r="BK827" s="582"/>
      <c r="BL827" s="582"/>
      <c r="BM827" s="582"/>
      <c r="BN827" s="582"/>
      <c r="BO827" s="582"/>
      <c r="BP827" s="582"/>
      <c r="BQ827" s="710"/>
    </row>
    <row r="828" spans="1:69">
      <c r="A828" s="582"/>
      <c r="B828" s="582"/>
      <c r="C828" s="582"/>
      <c r="D828" s="582"/>
      <c r="E828" s="582"/>
      <c r="F828" s="582"/>
      <c r="G828" s="582"/>
      <c r="H828" s="582"/>
      <c r="I828" s="582"/>
      <c r="J828" s="582"/>
      <c r="K828" s="582"/>
      <c r="L828" s="582"/>
      <c r="M828" s="582"/>
      <c r="N828" s="582"/>
      <c r="O828" s="582"/>
      <c r="P828" s="582"/>
      <c r="Q828" s="582"/>
      <c r="R828" s="582"/>
      <c r="S828" s="582"/>
      <c r="T828" s="582"/>
      <c r="U828" s="582"/>
      <c r="V828" s="582"/>
      <c r="W828" s="582"/>
      <c r="X828" s="582"/>
      <c r="Y828" s="582"/>
      <c r="Z828" s="582"/>
      <c r="AA828" s="582"/>
      <c r="AB828" s="582"/>
      <c r="AC828" s="582"/>
      <c r="AD828" s="582"/>
      <c r="AE828" s="582"/>
      <c r="AF828" s="582"/>
      <c r="AG828" s="582"/>
      <c r="AH828" s="582"/>
      <c r="AI828" s="582"/>
      <c r="AJ828" s="582"/>
      <c r="AK828" s="582"/>
      <c r="AL828" s="582"/>
      <c r="AM828" s="582"/>
      <c r="AN828" s="582"/>
      <c r="AO828" s="582"/>
      <c r="AP828" s="582"/>
      <c r="AQ828" s="582"/>
      <c r="AR828" s="582"/>
      <c r="AS828" s="582"/>
      <c r="AT828" s="582"/>
      <c r="AU828" s="582"/>
      <c r="AV828" s="582"/>
      <c r="AW828" s="582"/>
      <c r="AX828" s="582"/>
      <c r="AY828" s="582"/>
      <c r="AZ828" s="582"/>
      <c r="BA828" s="582"/>
      <c r="BB828" s="582"/>
      <c r="BC828" s="582"/>
      <c r="BD828" s="582"/>
      <c r="BE828" s="582"/>
      <c r="BF828" s="582"/>
      <c r="BG828" s="582"/>
      <c r="BH828" s="582"/>
      <c r="BI828" s="582"/>
      <c r="BJ828" s="582"/>
      <c r="BK828" s="582"/>
      <c r="BL828" s="582"/>
      <c r="BM828" s="582"/>
      <c r="BN828" s="582"/>
      <c r="BO828" s="582"/>
      <c r="BP828" s="582"/>
      <c r="BQ828" s="710"/>
    </row>
    <row r="829" spans="1:69">
      <c r="A829" s="582"/>
      <c r="B829" s="582"/>
      <c r="C829" s="582"/>
      <c r="D829" s="582"/>
      <c r="E829" s="582"/>
      <c r="F829" s="582"/>
      <c r="G829" s="582"/>
      <c r="H829" s="582"/>
      <c r="I829" s="582"/>
      <c r="J829" s="582"/>
      <c r="K829" s="582"/>
      <c r="L829" s="582"/>
      <c r="M829" s="582"/>
      <c r="N829" s="582"/>
      <c r="O829" s="582"/>
      <c r="P829" s="582"/>
      <c r="Q829" s="582"/>
      <c r="R829" s="582"/>
      <c r="S829" s="582"/>
      <c r="T829" s="582"/>
      <c r="U829" s="582"/>
      <c r="V829" s="582"/>
      <c r="W829" s="582"/>
      <c r="X829" s="582"/>
      <c r="Y829" s="582"/>
      <c r="Z829" s="582"/>
      <c r="AA829" s="582"/>
      <c r="AB829" s="582"/>
      <c r="AC829" s="582"/>
      <c r="AD829" s="582"/>
      <c r="AE829" s="582"/>
      <c r="AF829" s="582"/>
      <c r="AG829" s="582"/>
      <c r="AH829" s="582"/>
      <c r="AI829" s="582"/>
      <c r="AJ829" s="582"/>
      <c r="AK829" s="582"/>
      <c r="AL829" s="582"/>
      <c r="AM829" s="582"/>
      <c r="AN829" s="582"/>
      <c r="AO829" s="582"/>
      <c r="AP829" s="582"/>
      <c r="AQ829" s="582"/>
      <c r="AR829" s="582"/>
      <c r="AS829" s="582"/>
      <c r="AT829" s="582"/>
      <c r="AU829" s="582"/>
      <c r="AV829" s="582"/>
      <c r="AW829" s="582"/>
      <c r="AX829" s="582"/>
      <c r="AY829" s="582"/>
      <c r="AZ829" s="582"/>
      <c r="BA829" s="582"/>
      <c r="BB829" s="582"/>
      <c r="BC829" s="582"/>
      <c r="BD829" s="582"/>
      <c r="BE829" s="582"/>
      <c r="BF829" s="582"/>
      <c r="BG829" s="582"/>
      <c r="BH829" s="582"/>
      <c r="BI829" s="582"/>
      <c r="BJ829" s="582"/>
      <c r="BK829" s="582"/>
      <c r="BL829" s="582"/>
      <c r="BM829" s="582"/>
      <c r="BN829" s="582"/>
      <c r="BO829" s="582"/>
      <c r="BP829" s="582"/>
      <c r="BQ829" s="710"/>
    </row>
    <row r="830" spans="1:69">
      <c r="A830" s="582"/>
      <c r="B830" s="582"/>
      <c r="C830" s="582"/>
      <c r="D830" s="582"/>
      <c r="E830" s="582"/>
      <c r="F830" s="582"/>
      <c r="G830" s="582"/>
      <c r="H830" s="582"/>
      <c r="I830" s="582"/>
      <c r="J830" s="582"/>
      <c r="K830" s="582"/>
      <c r="L830" s="582"/>
      <c r="M830" s="582"/>
      <c r="N830" s="582"/>
      <c r="O830" s="582"/>
      <c r="P830" s="582"/>
      <c r="Q830" s="582"/>
      <c r="R830" s="582"/>
      <c r="S830" s="582"/>
      <c r="T830" s="582"/>
      <c r="U830" s="582"/>
      <c r="V830" s="582"/>
      <c r="W830" s="582"/>
      <c r="X830" s="582"/>
      <c r="Y830" s="582"/>
      <c r="Z830" s="582"/>
      <c r="AA830" s="582"/>
      <c r="AB830" s="582"/>
      <c r="AC830" s="582"/>
      <c r="AD830" s="582"/>
      <c r="AE830" s="582"/>
      <c r="AF830" s="582"/>
      <c r="AG830" s="582"/>
      <c r="AH830" s="582"/>
      <c r="AI830" s="582"/>
      <c r="AJ830" s="582"/>
      <c r="AK830" s="582"/>
      <c r="AL830" s="582"/>
      <c r="AM830" s="582"/>
      <c r="AN830" s="582"/>
      <c r="AO830" s="582"/>
      <c r="AP830" s="582"/>
      <c r="AQ830" s="582"/>
      <c r="AR830" s="582"/>
      <c r="AS830" s="582"/>
      <c r="AT830" s="582"/>
      <c r="AU830" s="582"/>
      <c r="AV830" s="582"/>
      <c r="AW830" s="582"/>
      <c r="AX830" s="582"/>
      <c r="AY830" s="582"/>
      <c r="AZ830" s="582"/>
      <c r="BA830" s="582"/>
      <c r="BB830" s="582"/>
      <c r="BC830" s="582"/>
      <c r="BD830" s="582"/>
      <c r="BE830" s="582"/>
      <c r="BF830" s="582"/>
      <c r="BG830" s="582"/>
      <c r="BH830" s="582"/>
      <c r="BI830" s="582"/>
      <c r="BJ830" s="582"/>
      <c r="BK830" s="582"/>
      <c r="BL830" s="582"/>
      <c r="BM830" s="582"/>
      <c r="BN830" s="582"/>
      <c r="BO830" s="582"/>
      <c r="BP830" s="582"/>
      <c r="BQ830" s="710"/>
    </row>
    <row r="831" spans="1:69">
      <c r="A831" s="582"/>
      <c r="B831" s="582"/>
      <c r="C831" s="582"/>
      <c r="D831" s="582"/>
      <c r="E831" s="582"/>
      <c r="F831" s="582"/>
      <c r="G831" s="582"/>
      <c r="H831" s="582"/>
      <c r="I831" s="582"/>
      <c r="J831" s="582"/>
      <c r="K831" s="582"/>
      <c r="L831" s="582"/>
      <c r="M831" s="582"/>
      <c r="N831" s="582"/>
      <c r="O831" s="582"/>
      <c r="P831" s="582"/>
      <c r="Q831" s="582"/>
      <c r="R831" s="582"/>
      <c r="S831" s="582"/>
      <c r="T831" s="582"/>
      <c r="U831" s="582"/>
      <c r="V831" s="582"/>
      <c r="W831" s="582"/>
      <c r="X831" s="582"/>
      <c r="Y831" s="582"/>
      <c r="Z831" s="582"/>
      <c r="AA831" s="582"/>
      <c r="AB831" s="582"/>
      <c r="AC831" s="582"/>
      <c r="AD831" s="582"/>
      <c r="AE831" s="582"/>
      <c r="AF831" s="582"/>
      <c r="AG831" s="582"/>
      <c r="AH831" s="582"/>
      <c r="AI831" s="582"/>
      <c r="AJ831" s="582"/>
      <c r="AK831" s="582"/>
      <c r="AL831" s="582"/>
      <c r="AM831" s="582"/>
      <c r="AN831" s="582"/>
      <c r="AO831" s="582"/>
      <c r="AP831" s="582"/>
      <c r="AQ831" s="582"/>
      <c r="AR831" s="582"/>
      <c r="AS831" s="582"/>
      <c r="AT831" s="582"/>
      <c r="AU831" s="582"/>
      <c r="AV831" s="582"/>
      <c r="AW831" s="582"/>
      <c r="AX831" s="582"/>
      <c r="AY831" s="582"/>
      <c r="AZ831" s="582"/>
      <c r="BA831" s="582"/>
      <c r="BB831" s="582"/>
      <c r="BC831" s="582"/>
      <c r="BD831" s="582"/>
      <c r="BE831" s="582"/>
      <c r="BF831" s="582"/>
      <c r="BG831" s="582"/>
      <c r="BH831" s="582"/>
      <c r="BI831" s="582"/>
      <c r="BJ831" s="582"/>
      <c r="BK831" s="582"/>
      <c r="BL831" s="582"/>
      <c r="BM831" s="582"/>
      <c r="BN831" s="582"/>
      <c r="BO831" s="582"/>
      <c r="BP831" s="582"/>
      <c r="BQ831" s="710"/>
    </row>
    <row r="832" spans="1:69">
      <c r="A832" s="582"/>
      <c r="B832" s="582"/>
      <c r="C832" s="582"/>
      <c r="D832" s="582"/>
      <c r="E832" s="582"/>
      <c r="F832" s="582"/>
      <c r="G832" s="582"/>
      <c r="H832" s="582"/>
      <c r="I832" s="582"/>
      <c r="J832" s="582"/>
      <c r="K832" s="582"/>
      <c r="L832" s="582"/>
      <c r="M832" s="582"/>
      <c r="N832" s="582"/>
      <c r="O832" s="582"/>
      <c r="P832" s="582"/>
      <c r="Q832" s="582"/>
      <c r="R832" s="582"/>
      <c r="S832" s="582"/>
      <c r="T832" s="582"/>
      <c r="U832" s="582"/>
      <c r="V832" s="582"/>
      <c r="W832" s="582"/>
      <c r="X832" s="582"/>
      <c r="Y832" s="582"/>
      <c r="Z832" s="582"/>
      <c r="AA832" s="582"/>
      <c r="AB832" s="582"/>
      <c r="AC832" s="582"/>
      <c r="AD832" s="582"/>
      <c r="AE832" s="582"/>
      <c r="AF832" s="582"/>
      <c r="AG832" s="582"/>
      <c r="AH832" s="582"/>
      <c r="AI832" s="582"/>
      <c r="AJ832" s="582"/>
      <c r="AK832" s="582"/>
      <c r="AL832" s="582"/>
      <c r="AM832" s="582"/>
      <c r="AN832" s="582"/>
      <c r="AO832" s="582"/>
      <c r="AP832" s="582"/>
      <c r="AQ832" s="582"/>
      <c r="AR832" s="582"/>
      <c r="AS832" s="582"/>
      <c r="AT832" s="582"/>
      <c r="AU832" s="582"/>
      <c r="AV832" s="582"/>
      <c r="AW832" s="582"/>
      <c r="AX832" s="582"/>
      <c r="AY832" s="582"/>
      <c r="AZ832" s="582"/>
      <c r="BA832" s="582"/>
      <c r="BB832" s="582"/>
      <c r="BC832" s="582"/>
      <c r="BD832" s="582"/>
      <c r="BE832" s="582"/>
      <c r="BF832" s="582"/>
      <c r="BG832" s="582"/>
      <c r="BH832" s="582"/>
      <c r="BI832" s="582"/>
      <c r="BJ832" s="582"/>
      <c r="BK832" s="582"/>
      <c r="BL832" s="582"/>
      <c r="BM832" s="582"/>
      <c r="BN832" s="582"/>
      <c r="BO832" s="582"/>
      <c r="BP832" s="582"/>
      <c r="BQ832" s="710"/>
    </row>
    <row r="833" spans="1:69">
      <c r="A833" s="582"/>
      <c r="B833" s="582"/>
      <c r="C833" s="582"/>
      <c r="D833" s="582"/>
      <c r="E833" s="582"/>
      <c r="F833" s="582"/>
      <c r="G833" s="582"/>
      <c r="H833" s="582"/>
      <c r="I833" s="582"/>
      <c r="J833" s="582"/>
      <c r="K833" s="582"/>
      <c r="L833" s="582"/>
      <c r="M833" s="582"/>
      <c r="N833" s="582"/>
      <c r="O833" s="582"/>
      <c r="P833" s="582"/>
      <c r="Q833" s="582"/>
      <c r="R833" s="582"/>
      <c r="S833" s="582"/>
      <c r="T833" s="582"/>
      <c r="U833" s="582"/>
      <c r="V833" s="582"/>
      <c r="W833" s="582"/>
      <c r="X833" s="582"/>
      <c r="Y833" s="582"/>
      <c r="Z833" s="582"/>
      <c r="AA833" s="582"/>
      <c r="AB833" s="582"/>
      <c r="AC833" s="582"/>
      <c r="AD833" s="582"/>
      <c r="AE833" s="582"/>
      <c r="AF833" s="582"/>
      <c r="AG833" s="582"/>
      <c r="AH833" s="582"/>
      <c r="AI833" s="582"/>
      <c r="AJ833" s="582"/>
      <c r="AK833" s="582"/>
      <c r="AL833" s="582"/>
      <c r="AM833" s="582"/>
      <c r="AN833" s="582"/>
      <c r="AO833" s="582"/>
      <c r="AP833" s="582"/>
      <c r="AQ833" s="582"/>
      <c r="AR833" s="582"/>
      <c r="AS833" s="582"/>
      <c r="AT833" s="582"/>
      <c r="AU833" s="582"/>
      <c r="AV833" s="582"/>
      <c r="AW833" s="582"/>
      <c r="AX833" s="582"/>
      <c r="AY833" s="582"/>
      <c r="AZ833" s="582"/>
      <c r="BA833" s="582"/>
      <c r="BB833" s="582"/>
      <c r="BC833" s="582"/>
      <c r="BD833" s="582"/>
      <c r="BE833" s="582"/>
      <c r="BF833" s="582"/>
      <c r="BG833" s="582"/>
      <c r="BH833" s="582"/>
      <c r="BI833" s="582"/>
      <c r="BJ833" s="582"/>
      <c r="BK833" s="582"/>
      <c r="BL833" s="582"/>
      <c r="BM833" s="582"/>
      <c r="BN833" s="582"/>
      <c r="BO833" s="582"/>
      <c r="BP833" s="582"/>
      <c r="BQ833" s="710"/>
    </row>
    <row r="834" spans="1:69">
      <c r="A834" s="582"/>
      <c r="B834" s="582"/>
      <c r="C834" s="582"/>
      <c r="D834" s="582"/>
      <c r="E834" s="582"/>
      <c r="F834" s="582"/>
      <c r="G834" s="582"/>
      <c r="H834" s="582"/>
      <c r="I834" s="582"/>
      <c r="J834" s="582"/>
      <c r="K834" s="582"/>
      <c r="L834" s="582"/>
      <c r="M834" s="582"/>
      <c r="N834" s="582"/>
      <c r="O834" s="582"/>
      <c r="P834" s="582"/>
      <c r="Q834" s="582"/>
      <c r="R834" s="582"/>
      <c r="S834" s="582"/>
      <c r="T834" s="582"/>
      <c r="U834" s="582"/>
      <c r="V834" s="582"/>
      <c r="W834" s="582"/>
      <c r="X834" s="582"/>
      <c r="Y834" s="582"/>
      <c r="Z834" s="582"/>
      <c r="AA834" s="582"/>
      <c r="AB834" s="582"/>
      <c r="AC834" s="582"/>
      <c r="AD834" s="582"/>
      <c r="AE834" s="582"/>
      <c r="AF834" s="582"/>
      <c r="AG834" s="582"/>
      <c r="AH834" s="582"/>
      <c r="AI834" s="582"/>
      <c r="AJ834" s="582"/>
      <c r="AK834" s="582"/>
      <c r="AL834" s="582"/>
      <c r="AM834" s="582"/>
      <c r="AN834" s="582"/>
      <c r="AO834" s="582"/>
      <c r="AP834" s="582"/>
      <c r="AQ834" s="582"/>
      <c r="AR834" s="582"/>
      <c r="AS834" s="582"/>
      <c r="AT834" s="582"/>
      <c r="AU834" s="582"/>
      <c r="AV834" s="582"/>
      <c r="AW834" s="582"/>
      <c r="AX834" s="582"/>
      <c r="AY834" s="582"/>
      <c r="AZ834" s="582"/>
      <c r="BA834" s="582"/>
      <c r="BB834" s="582"/>
      <c r="BC834" s="582"/>
      <c r="BD834" s="582"/>
      <c r="BE834" s="582"/>
      <c r="BF834" s="582"/>
      <c r="BG834" s="582"/>
      <c r="BH834" s="582"/>
      <c r="BI834" s="582"/>
      <c r="BJ834" s="582"/>
      <c r="BK834" s="582"/>
      <c r="BL834" s="582"/>
      <c r="BM834" s="582"/>
      <c r="BN834" s="582"/>
      <c r="BO834" s="582"/>
      <c r="BP834" s="582"/>
      <c r="BQ834" s="710"/>
    </row>
    <row r="835" spans="1:69">
      <c r="A835" s="582"/>
      <c r="B835" s="582"/>
      <c r="C835" s="582"/>
      <c r="D835" s="582"/>
      <c r="E835" s="582"/>
      <c r="F835" s="582"/>
      <c r="G835" s="582"/>
      <c r="H835" s="582"/>
      <c r="I835" s="582"/>
      <c r="J835" s="582"/>
      <c r="K835" s="582"/>
      <c r="L835" s="582"/>
      <c r="M835" s="582"/>
      <c r="N835" s="582"/>
      <c r="O835" s="582"/>
      <c r="P835" s="582"/>
      <c r="Q835" s="582"/>
      <c r="R835" s="582"/>
      <c r="S835" s="582"/>
      <c r="T835" s="582"/>
      <c r="U835" s="582"/>
      <c r="V835" s="582"/>
      <c r="W835" s="582"/>
      <c r="X835" s="582"/>
      <c r="Y835" s="582"/>
      <c r="Z835" s="582"/>
      <c r="AA835" s="582"/>
      <c r="AB835" s="582"/>
      <c r="AC835" s="582"/>
      <c r="AD835" s="582"/>
      <c r="AE835" s="582"/>
      <c r="AF835" s="582"/>
      <c r="AG835" s="582"/>
      <c r="AH835" s="582"/>
      <c r="AI835" s="582"/>
      <c r="AJ835" s="582"/>
      <c r="AK835" s="582"/>
      <c r="AL835" s="582"/>
      <c r="AM835" s="582"/>
      <c r="AN835" s="582"/>
      <c r="AO835" s="582"/>
      <c r="AP835" s="582"/>
      <c r="AQ835" s="582"/>
      <c r="AR835" s="582"/>
      <c r="AS835" s="582"/>
      <c r="AT835" s="582"/>
      <c r="AU835" s="582"/>
      <c r="AV835" s="582"/>
      <c r="AW835" s="582"/>
      <c r="AX835" s="582"/>
      <c r="AY835" s="582"/>
      <c r="AZ835" s="582"/>
      <c r="BA835" s="582"/>
      <c r="BB835" s="582"/>
      <c r="BC835" s="582"/>
      <c r="BD835" s="582"/>
      <c r="BE835" s="582"/>
      <c r="BF835" s="582"/>
      <c r="BG835" s="582"/>
      <c r="BH835" s="582"/>
      <c r="BI835" s="582"/>
      <c r="BJ835" s="582"/>
      <c r="BK835" s="582"/>
      <c r="BL835" s="582"/>
      <c r="BM835" s="582"/>
      <c r="BN835" s="582"/>
      <c r="BO835" s="582"/>
      <c r="BP835" s="582"/>
      <c r="BQ835" s="710"/>
    </row>
    <row r="836" spans="1:69">
      <c r="A836" s="582"/>
      <c r="B836" s="582"/>
      <c r="C836" s="582"/>
      <c r="D836" s="582"/>
      <c r="E836" s="582"/>
      <c r="F836" s="582"/>
      <c r="G836" s="582"/>
      <c r="H836" s="582"/>
      <c r="I836" s="582"/>
      <c r="J836" s="582"/>
      <c r="K836" s="582"/>
      <c r="L836" s="582"/>
      <c r="M836" s="582"/>
      <c r="N836" s="582"/>
      <c r="O836" s="582"/>
      <c r="P836" s="582"/>
      <c r="Q836" s="582"/>
      <c r="R836" s="582"/>
      <c r="S836" s="582"/>
      <c r="T836" s="582"/>
      <c r="U836" s="582"/>
      <c r="V836" s="582"/>
      <c r="W836" s="582"/>
      <c r="X836" s="582"/>
      <c r="Y836" s="582"/>
      <c r="Z836" s="582"/>
      <c r="AA836" s="582"/>
      <c r="AB836" s="582"/>
      <c r="AC836" s="582"/>
      <c r="AD836" s="582"/>
      <c r="AE836" s="582"/>
      <c r="AF836" s="582"/>
      <c r="AG836" s="582"/>
      <c r="AH836" s="582"/>
      <c r="AI836" s="582"/>
      <c r="AJ836" s="582"/>
      <c r="AK836" s="582"/>
      <c r="AL836" s="582"/>
      <c r="AM836" s="582"/>
      <c r="AN836" s="582"/>
      <c r="AO836" s="582"/>
      <c r="AP836" s="582"/>
      <c r="AQ836" s="582"/>
      <c r="AR836" s="582"/>
      <c r="AS836" s="582"/>
      <c r="AT836" s="582"/>
      <c r="AU836" s="582"/>
      <c r="AV836" s="582"/>
      <c r="AW836" s="582"/>
      <c r="AX836" s="582"/>
      <c r="AY836" s="582"/>
      <c r="AZ836" s="582"/>
      <c r="BA836" s="582"/>
      <c r="BB836" s="582"/>
      <c r="BC836" s="582"/>
      <c r="BD836" s="582"/>
      <c r="BE836" s="582"/>
      <c r="BF836" s="582"/>
      <c r="BG836" s="582"/>
      <c r="BH836" s="582"/>
      <c r="BI836" s="582"/>
      <c r="BJ836" s="582"/>
      <c r="BK836" s="582"/>
      <c r="BL836" s="582"/>
      <c r="BM836" s="582"/>
      <c r="BN836" s="582"/>
      <c r="BO836" s="582"/>
      <c r="BP836" s="582"/>
      <c r="BQ836" s="710"/>
    </row>
    <row r="837" spans="1:69">
      <c r="A837" s="582"/>
      <c r="B837" s="582"/>
      <c r="C837" s="582"/>
      <c r="D837" s="582"/>
      <c r="E837" s="582"/>
      <c r="F837" s="582"/>
      <c r="G837" s="582"/>
      <c r="H837" s="582"/>
      <c r="I837" s="582"/>
      <c r="J837" s="582"/>
      <c r="K837" s="582"/>
      <c r="L837" s="582"/>
      <c r="M837" s="582"/>
      <c r="N837" s="582"/>
      <c r="O837" s="582"/>
      <c r="P837" s="582"/>
      <c r="Q837" s="582"/>
      <c r="R837" s="582"/>
      <c r="S837" s="582"/>
      <c r="T837" s="582"/>
      <c r="U837" s="582"/>
      <c r="V837" s="582"/>
      <c r="W837" s="582"/>
      <c r="X837" s="582"/>
      <c r="Y837" s="582"/>
      <c r="Z837" s="582"/>
      <c r="AA837" s="582"/>
      <c r="AB837" s="582"/>
      <c r="AC837" s="582"/>
      <c r="AD837" s="582"/>
      <c r="AE837" s="582"/>
      <c r="AF837" s="582"/>
      <c r="AG837" s="582"/>
      <c r="AH837" s="582"/>
      <c r="AI837" s="582"/>
      <c r="AJ837" s="582"/>
      <c r="AK837" s="582"/>
      <c r="AL837" s="582"/>
      <c r="AM837" s="582"/>
      <c r="AN837" s="582"/>
      <c r="AO837" s="582"/>
      <c r="AP837" s="582"/>
      <c r="AQ837" s="582"/>
      <c r="AR837" s="582"/>
      <c r="AS837" s="582"/>
      <c r="AT837" s="582"/>
      <c r="AU837" s="582"/>
      <c r="AV837" s="582"/>
      <c r="AW837" s="582"/>
      <c r="AX837" s="582"/>
      <c r="AY837" s="582"/>
      <c r="AZ837" s="582"/>
      <c r="BA837" s="582"/>
      <c r="BB837" s="582"/>
      <c r="BC837" s="582"/>
      <c r="BD837" s="582"/>
      <c r="BE837" s="582"/>
      <c r="BF837" s="582"/>
      <c r="BG837" s="582"/>
      <c r="BH837" s="582"/>
      <c r="BI837" s="582"/>
      <c r="BJ837" s="582"/>
      <c r="BK837" s="582"/>
      <c r="BL837" s="582"/>
      <c r="BM837" s="582"/>
      <c r="BN837" s="582"/>
      <c r="BO837" s="582"/>
      <c r="BP837" s="582"/>
      <c r="BQ837" s="710"/>
    </row>
    <row r="838" spans="1:69">
      <c r="A838" s="582"/>
      <c r="B838" s="582"/>
      <c r="C838" s="582"/>
      <c r="D838" s="582"/>
      <c r="E838" s="582"/>
      <c r="F838" s="582"/>
      <c r="G838" s="582"/>
      <c r="H838" s="582"/>
      <c r="I838" s="582"/>
      <c r="J838" s="582"/>
      <c r="K838" s="582"/>
      <c r="L838" s="582"/>
      <c r="M838" s="582"/>
      <c r="N838" s="582"/>
      <c r="O838" s="582"/>
      <c r="P838" s="582"/>
      <c r="Q838" s="582"/>
      <c r="R838" s="582"/>
      <c r="S838" s="582"/>
      <c r="T838" s="582"/>
      <c r="U838" s="582"/>
      <c r="V838" s="582"/>
      <c r="W838" s="582"/>
      <c r="X838" s="582"/>
      <c r="Y838" s="582"/>
      <c r="Z838" s="582"/>
      <c r="AA838" s="582"/>
      <c r="AB838" s="582"/>
      <c r="AC838" s="582"/>
      <c r="AD838" s="582"/>
      <c r="AE838" s="582"/>
      <c r="AF838" s="582"/>
      <c r="AG838" s="582"/>
      <c r="AH838" s="582"/>
      <c r="AI838" s="582"/>
      <c r="AJ838" s="582"/>
      <c r="AK838" s="582"/>
      <c r="AL838" s="582"/>
      <c r="AM838" s="582"/>
      <c r="AN838" s="582"/>
      <c r="AO838" s="582"/>
      <c r="AP838" s="582"/>
      <c r="AQ838" s="582"/>
      <c r="AR838" s="582"/>
      <c r="AS838" s="582"/>
      <c r="AT838" s="582"/>
      <c r="AU838" s="582"/>
      <c r="AV838" s="582"/>
      <c r="AW838" s="582"/>
      <c r="AX838" s="582"/>
      <c r="AY838" s="582"/>
      <c r="AZ838" s="582"/>
      <c r="BA838" s="582"/>
      <c r="BB838" s="582"/>
      <c r="BC838" s="582"/>
      <c r="BD838" s="582"/>
      <c r="BE838" s="582"/>
      <c r="BF838" s="582"/>
      <c r="BG838" s="582"/>
      <c r="BH838" s="582"/>
      <c r="BI838" s="582"/>
      <c r="BJ838" s="582"/>
      <c r="BK838" s="582"/>
      <c r="BL838" s="582"/>
      <c r="BM838" s="582"/>
      <c r="BN838" s="582"/>
      <c r="BO838" s="582"/>
      <c r="BP838" s="582"/>
      <c r="BQ838" s="710"/>
    </row>
    <row r="839" spans="1:69">
      <c r="A839" s="582"/>
      <c r="B839" s="582"/>
      <c r="C839" s="582"/>
      <c r="D839" s="582"/>
      <c r="E839" s="582"/>
      <c r="F839" s="582"/>
      <c r="G839" s="582"/>
      <c r="H839" s="582"/>
      <c r="I839" s="582"/>
      <c r="J839" s="582"/>
      <c r="K839" s="582"/>
      <c r="L839" s="582"/>
      <c r="M839" s="582"/>
      <c r="N839" s="582"/>
      <c r="O839" s="582"/>
      <c r="P839" s="582"/>
      <c r="Q839" s="582"/>
      <c r="R839" s="582"/>
      <c r="S839" s="582"/>
      <c r="T839" s="582"/>
      <c r="U839" s="582"/>
      <c r="V839" s="582"/>
      <c r="W839" s="582"/>
      <c r="X839" s="582"/>
      <c r="Y839" s="582"/>
      <c r="Z839" s="582"/>
      <c r="AA839" s="582"/>
      <c r="AB839" s="582"/>
      <c r="AC839" s="582"/>
      <c r="AD839" s="582"/>
      <c r="AE839" s="582"/>
      <c r="AF839" s="582"/>
      <c r="AG839" s="582"/>
      <c r="AH839" s="582"/>
      <c r="AI839" s="582"/>
      <c r="AJ839" s="582"/>
      <c r="AK839" s="582"/>
      <c r="AL839" s="582"/>
      <c r="AM839" s="582"/>
      <c r="AN839" s="582"/>
      <c r="AO839" s="582"/>
      <c r="AP839" s="582"/>
      <c r="AQ839" s="582"/>
      <c r="AR839" s="582"/>
      <c r="AS839" s="582"/>
      <c r="AT839" s="582"/>
      <c r="AU839" s="582"/>
      <c r="AV839" s="582"/>
      <c r="AW839" s="582"/>
      <c r="AX839" s="582"/>
      <c r="AY839" s="582"/>
      <c r="AZ839" s="582"/>
      <c r="BA839" s="582"/>
      <c r="BB839" s="582"/>
      <c r="BC839" s="582"/>
      <c r="BD839" s="582"/>
      <c r="BE839" s="582"/>
      <c r="BF839" s="582"/>
      <c r="BG839" s="582"/>
      <c r="BH839" s="582"/>
      <c r="BI839" s="582"/>
      <c r="BJ839" s="582"/>
      <c r="BK839" s="582"/>
      <c r="BL839" s="582"/>
      <c r="BM839" s="582"/>
      <c r="BN839" s="582"/>
      <c r="BO839" s="582"/>
      <c r="BP839" s="582"/>
      <c r="BQ839" s="710"/>
    </row>
    <row r="840" spans="1:69">
      <c r="A840" s="582"/>
      <c r="B840" s="582"/>
      <c r="C840" s="582"/>
      <c r="D840" s="582"/>
      <c r="E840" s="582"/>
      <c r="F840" s="582"/>
      <c r="G840" s="582"/>
      <c r="H840" s="582"/>
      <c r="I840" s="582"/>
      <c r="J840" s="582"/>
      <c r="K840" s="582"/>
      <c r="L840" s="582"/>
      <c r="M840" s="582"/>
      <c r="N840" s="582"/>
      <c r="O840" s="582"/>
      <c r="P840" s="582"/>
      <c r="Q840" s="582"/>
      <c r="R840" s="582"/>
      <c r="S840" s="582"/>
      <c r="T840" s="582"/>
      <c r="U840" s="582"/>
      <c r="V840" s="582"/>
      <c r="W840" s="582"/>
      <c r="X840" s="582"/>
      <c r="Y840" s="582"/>
      <c r="Z840" s="582"/>
      <c r="AA840" s="582"/>
      <c r="AB840" s="582"/>
      <c r="AC840" s="582"/>
      <c r="AD840" s="582"/>
      <c r="AE840" s="582"/>
      <c r="AF840" s="582"/>
      <c r="AG840" s="582"/>
      <c r="AH840" s="582"/>
      <c r="AI840" s="582"/>
      <c r="AJ840" s="582"/>
      <c r="AK840" s="582"/>
      <c r="AL840" s="582"/>
      <c r="AM840" s="582"/>
      <c r="AN840" s="582"/>
      <c r="AO840" s="582"/>
      <c r="AP840" s="582"/>
      <c r="AQ840" s="582"/>
      <c r="AR840" s="582"/>
      <c r="AS840" s="582"/>
      <c r="AT840" s="582"/>
      <c r="AU840" s="582"/>
      <c r="AV840" s="582"/>
      <c r="AW840" s="582"/>
      <c r="AX840" s="582"/>
      <c r="AY840" s="582"/>
      <c r="AZ840" s="582"/>
      <c r="BA840" s="582"/>
      <c r="BB840" s="582"/>
      <c r="BC840" s="582"/>
      <c r="BD840" s="582"/>
      <c r="BE840" s="582"/>
      <c r="BF840" s="582"/>
      <c r="BG840" s="582"/>
      <c r="BH840" s="582"/>
      <c r="BI840" s="582"/>
      <c r="BJ840" s="582"/>
      <c r="BK840" s="582"/>
      <c r="BL840" s="582"/>
      <c r="BM840" s="582"/>
      <c r="BN840" s="582"/>
      <c r="BO840" s="582"/>
      <c r="BP840" s="582"/>
      <c r="BQ840" s="710"/>
    </row>
    <row r="841" spans="1:69">
      <c r="A841" s="582"/>
      <c r="B841" s="582"/>
      <c r="C841" s="582"/>
      <c r="D841" s="582"/>
      <c r="E841" s="582"/>
      <c r="F841" s="582"/>
      <c r="G841" s="582"/>
      <c r="H841" s="582"/>
      <c r="I841" s="582"/>
      <c r="J841" s="582"/>
      <c r="K841" s="582"/>
      <c r="L841" s="582"/>
      <c r="M841" s="582"/>
      <c r="N841" s="582"/>
      <c r="O841" s="582"/>
      <c r="P841" s="582"/>
      <c r="Q841" s="582"/>
      <c r="R841" s="582"/>
      <c r="S841" s="582"/>
      <c r="T841" s="582"/>
      <c r="U841" s="582"/>
      <c r="V841" s="582"/>
      <c r="W841" s="582"/>
      <c r="X841" s="582"/>
      <c r="Y841" s="582"/>
      <c r="Z841" s="582"/>
      <c r="AA841" s="582"/>
      <c r="AB841" s="582"/>
      <c r="AC841" s="582"/>
      <c r="AD841" s="582"/>
      <c r="AE841" s="582"/>
      <c r="AF841" s="582"/>
      <c r="AG841" s="582"/>
      <c r="AH841" s="582"/>
      <c r="AI841" s="582"/>
      <c r="AJ841" s="582"/>
      <c r="AK841" s="582"/>
      <c r="AL841" s="582"/>
      <c r="AM841" s="582"/>
      <c r="AN841" s="582"/>
      <c r="AO841" s="582"/>
      <c r="AP841" s="582"/>
      <c r="AQ841" s="582"/>
      <c r="AR841" s="582"/>
      <c r="AS841" s="582"/>
      <c r="AT841" s="582"/>
      <c r="AU841" s="582"/>
      <c r="AV841" s="582"/>
      <c r="AW841" s="582"/>
      <c r="AX841" s="582"/>
      <c r="AY841" s="582"/>
      <c r="AZ841" s="582"/>
      <c r="BA841" s="582"/>
      <c r="BB841" s="582"/>
      <c r="BC841" s="582"/>
      <c r="BD841" s="582"/>
      <c r="BE841" s="582"/>
      <c r="BF841" s="582"/>
      <c r="BG841" s="582"/>
      <c r="BH841" s="582"/>
      <c r="BI841" s="582"/>
      <c r="BJ841" s="582"/>
      <c r="BK841" s="582"/>
      <c r="BL841" s="582"/>
      <c r="BM841" s="582"/>
      <c r="BN841" s="582"/>
      <c r="BO841" s="582"/>
      <c r="BP841" s="582"/>
      <c r="BQ841" s="710"/>
    </row>
    <row r="842" spans="1:69">
      <c r="A842" s="582"/>
      <c r="B842" s="582"/>
      <c r="C842" s="582"/>
      <c r="D842" s="582"/>
      <c r="E842" s="582"/>
      <c r="F842" s="582"/>
      <c r="G842" s="582"/>
      <c r="H842" s="582"/>
      <c r="I842" s="582"/>
      <c r="J842" s="582"/>
      <c r="K842" s="582"/>
      <c r="L842" s="582"/>
      <c r="M842" s="582"/>
      <c r="N842" s="582"/>
      <c r="O842" s="582"/>
      <c r="P842" s="582"/>
      <c r="Q842" s="582"/>
      <c r="R842" s="582"/>
      <c r="S842" s="582"/>
      <c r="T842" s="582"/>
      <c r="U842" s="582"/>
      <c r="V842" s="582"/>
      <c r="W842" s="582"/>
      <c r="X842" s="582"/>
      <c r="Y842" s="582"/>
      <c r="Z842" s="582"/>
      <c r="AA842" s="582"/>
      <c r="AB842" s="582"/>
      <c r="AC842" s="582"/>
      <c r="AD842" s="582"/>
      <c r="AE842" s="582"/>
      <c r="AF842" s="582"/>
      <c r="AG842" s="582"/>
      <c r="AH842" s="582"/>
      <c r="AI842" s="582"/>
      <c r="AJ842" s="582"/>
      <c r="AK842" s="582"/>
      <c r="AL842" s="582"/>
      <c r="AM842" s="582"/>
      <c r="AN842" s="582"/>
      <c r="AO842" s="582"/>
      <c r="AP842" s="582"/>
      <c r="AQ842" s="582"/>
      <c r="AR842" s="582"/>
      <c r="AS842" s="582"/>
      <c r="AT842" s="582"/>
      <c r="AU842" s="582"/>
      <c r="AV842" s="582"/>
      <c r="AW842" s="582"/>
      <c r="AX842" s="582"/>
      <c r="AY842" s="582"/>
      <c r="AZ842" s="582"/>
      <c r="BA842" s="582"/>
      <c r="BB842" s="582"/>
      <c r="BC842" s="582"/>
      <c r="BD842" s="582"/>
      <c r="BE842" s="582"/>
      <c r="BF842" s="582"/>
      <c r="BG842" s="582"/>
      <c r="BH842" s="582"/>
      <c r="BI842" s="582"/>
      <c r="BJ842" s="582"/>
      <c r="BK842" s="582"/>
      <c r="BL842" s="582"/>
      <c r="BM842" s="582"/>
      <c r="BN842" s="582"/>
      <c r="BO842" s="582"/>
      <c r="BP842" s="582"/>
      <c r="BQ842" s="710"/>
    </row>
    <row r="843" spans="1:69">
      <c r="A843" s="582"/>
      <c r="B843" s="582"/>
      <c r="C843" s="582"/>
      <c r="D843" s="582"/>
      <c r="E843" s="582"/>
      <c r="F843" s="582"/>
      <c r="G843" s="582"/>
      <c r="H843" s="582"/>
      <c r="I843" s="582"/>
      <c r="J843" s="582"/>
      <c r="K843" s="582"/>
      <c r="L843" s="582"/>
      <c r="M843" s="582"/>
      <c r="N843" s="582"/>
      <c r="O843" s="582"/>
      <c r="P843" s="582"/>
      <c r="Q843" s="582"/>
      <c r="R843" s="582"/>
      <c r="S843" s="582"/>
      <c r="T843" s="582"/>
      <c r="U843" s="582"/>
      <c r="V843" s="582"/>
      <c r="W843" s="582"/>
      <c r="X843" s="582"/>
      <c r="Y843" s="582"/>
      <c r="Z843" s="582"/>
      <c r="AA843" s="582"/>
      <c r="AB843" s="582"/>
      <c r="AC843" s="582"/>
      <c r="AD843" s="582"/>
      <c r="AE843" s="582"/>
      <c r="AF843" s="582"/>
      <c r="AG843" s="582"/>
      <c r="AH843" s="582"/>
      <c r="AI843" s="582"/>
      <c r="AJ843" s="582"/>
      <c r="AK843" s="582"/>
      <c r="AL843" s="582"/>
      <c r="AM843" s="582"/>
      <c r="AN843" s="582"/>
      <c r="AO843" s="582"/>
      <c r="AP843" s="582"/>
      <c r="AQ843" s="582"/>
      <c r="AR843" s="582"/>
      <c r="AS843" s="582"/>
      <c r="AT843" s="582"/>
      <c r="AU843" s="582"/>
      <c r="AV843" s="582"/>
      <c r="AW843" s="582"/>
      <c r="AX843" s="582"/>
      <c r="AY843" s="582"/>
      <c r="AZ843" s="582"/>
      <c r="BA843" s="582"/>
      <c r="BB843" s="582"/>
      <c r="BC843" s="582"/>
      <c r="BD843" s="582"/>
      <c r="BE843" s="582"/>
      <c r="BF843" s="582"/>
      <c r="BG843" s="582"/>
      <c r="BH843" s="582"/>
      <c r="BI843" s="582"/>
      <c r="BJ843" s="582"/>
      <c r="BK843" s="582"/>
      <c r="BL843" s="582"/>
      <c r="BM843" s="582"/>
      <c r="BN843" s="582"/>
      <c r="BO843" s="582"/>
      <c r="BP843" s="582"/>
      <c r="BQ843" s="710"/>
    </row>
    <row r="844" spans="1:69">
      <c r="A844" s="582"/>
      <c r="B844" s="582"/>
      <c r="C844" s="582"/>
      <c r="D844" s="582"/>
      <c r="E844" s="582"/>
      <c r="F844" s="582"/>
      <c r="G844" s="582"/>
      <c r="H844" s="582"/>
      <c r="I844" s="582"/>
      <c r="J844" s="582"/>
      <c r="K844" s="582"/>
      <c r="L844" s="582"/>
      <c r="M844" s="582"/>
      <c r="N844" s="582"/>
      <c r="O844" s="582"/>
      <c r="P844" s="582"/>
      <c r="Q844" s="582"/>
      <c r="R844" s="582"/>
      <c r="S844" s="582"/>
      <c r="T844" s="582"/>
      <c r="U844" s="582"/>
      <c r="V844" s="582"/>
      <c r="W844" s="582"/>
      <c r="X844" s="582"/>
      <c r="Y844" s="582"/>
      <c r="Z844" s="582"/>
      <c r="AA844" s="582"/>
      <c r="AB844" s="582"/>
      <c r="AC844" s="582"/>
      <c r="AD844" s="582"/>
      <c r="AE844" s="582"/>
      <c r="AF844" s="582"/>
      <c r="AG844" s="582"/>
      <c r="AH844" s="582"/>
      <c r="AI844" s="582"/>
      <c r="AJ844" s="582"/>
      <c r="AK844" s="582"/>
      <c r="AL844" s="582"/>
      <c r="AM844" s="582"/>
      <c r="AN844" s="582"/>
      <c r="AO844" s="582"/>
      <c r="AP844" s="582"/>
      <c r="AQ844" s="582"/>
      <c r="AR844" s="582"/>
      <c r="AS844" s="582"/>
      <c r="AT844" s="582"/>
      <c r="AU844" s="582"/>
      <c r="AV844" s="582"/>
      <c r="AW844" s="582"/>
      <c r="AX844" s="582"/>
      <c r="AY844" s="582"/>
      <c r="AZ844" s="582"/>
      <c r="BA844" s="582"/>
      <c r="BB844" s="582"/>
      <c r="BC844" s="582"/>
      <c r="BD844" s="582"/>
      <c r="BE844" s="582"/>
      <c r="BF844" s="582"/>
      <c r="BG844" s="582"/>
      <c r="BH844" s="582"/>
      <c r="BI844" s="582"/>
      <c r="BJ844" s="582"/>
      <c r="BK844" s="582"/>
      <c r="BL844" s="582"/>
      <c r="BM844" s="582"/>
      <c r="BN844" s="582"/>
      <c r="BO844" s="582"/>
      <c r="BP844" s="582"/>
      <c r="BQ844" s="710"/>
    </row>
    <row r="845" spans="1:69">
      <c r="A845" s="582"/>
      <c r="B845" s="582"/>
      <c r="C845" s="582"/>
      <c r="D845" s="582"/>
      <c r="E845" s="582"/>
      <c r="F845" s="582"/>
      <c r="G845" s="582"/>
      <c r="H845" s="582"/>
      <c r="I845" s="582"/>
      <c r="J845" s="582"/>
      <c r="K845" s="582"/>
      <c r="L845" s="582"/>
      <c r="M845" s="582"/>
      <c r="N845" s="582"/>
      <c r="O845" s="582"/>
      <c r="P845" s="582"/>
      <c r="Q845" s="582"/>
      <c r="R845" s="582"/>
      <c r="S845" s="582"/>
      <c r="T845" s="582"/>
      <c r="U845" s="582"/>
      <c r="V845" s="582"/>
      <c r="W845" s="582"/>
      <c r="X845" s="582"/>
      <c r="Y845" s="582"/>
      <c r="Z845" s="582"/>
      <c r="AA845" s="582"/>
      <c r="AB845" s="582"/>
      <c r="AC845" s="582"/>
      <c r="AD845" s="582"/>
      <c r="AE845" s="582"/>
      <c r="AF845" s="582"/>
      <c r="AG845" s="582"/>
      <c r="AH845" s="582"/>
      <c r="AI845" s="582"/>
      <c r="AJ845" s="582"/>
      <c r="AK845" s="582"/>
      <c r="AL845" s="582"/>
      <c r="AM845" s="582"/>
      <c r="AN845" s="582"/>
      <c r="AO845" s="582"/>
      <c r="AP845" s="582"/>
      <c r="AQ845" s="582"/>
      <c r="AR845" s="582"/>
      <c r="AS845" s="582"/>
      <c r="AT845" s="582"/>
      <c r="AU845" s="582"/>
      <c r="AV845" s="582"/>
      <c r="AW845" s="582"/>
      <c r="AX845" s="582"/>
      <c r="AY845" s="582"/>
      <c r="AZ845" s="582"/>
      <c r="BA845" s="582"/>
      <c r="BB845" s="582"/>
      <c r="BC845" s="582"/>
      <c r="BD845" s="582"/>
      <c r="BE845" s="582"/>
      <c r="BF845" s="582"/>
      <c r="BG845" s="582"/>
      <c r="BH845" s="582"/>
      <c r="BI845" s="582"/>
      <c r="BJ845" s="582"/>
      <c r="BK845" s="582"/>
      <c r="BL845" s="582"/>
      <c r="BM845" s="582"/>
      <c r="BN845" s="582"/>
      <c r="BO845" s="582"/>
      <c r="BP845" s="582"/>
      <c r="BQ845" s="710"/>
    </row>
    <row r="846" spans="1:69">
      <c r="A846" s="582"/>
      <c r="B846" s="582"/>
      <c r="C846" s="582"/>
      <c r="D846" s="582"/>
      <c r="E846" s="582"/>
      <c r="F846" s="582"/>
      <c r="G846" s="582"/>
      <c r="H846" s="582"/>
      <c r="I846" s="582"/>
      <c r="J846" s="582"/>
      <c r="K846" s="582"/>
      <c r="L846" s="582"/>
      <c r="M846" s="582"/>
      <c r="N846" s="582"/>
      <c r="O846" s="582"/>
      <c r="P846" s="582"/>
      <c r="Q846" s="582"/>
      <c r="R846" s="582"/>
      <c r="S846" s="582"/>
      <c r="T846" s="582"/>
      <c r="U846" s="582"/>
      <c r="V846" s="582"/>
      <c r="W846" s="582"/>
      <c r="X846" s="582"/>
      <c r="Y846" s="582"/>
      <c r="Z846" s="582"/>
      <c r="AA846" s="582"/>
      <c r="AB846" s="582"/>
      <c r="AC846" s="582"/>
      <c r="AD846" s="582"/>
      <c r="AE846" s="582"/>
      <c r="AF846" s="582"/>
      <c r="AG846" s="582"/>
      <c r="AH846" s="582"/>
      <c r="AI846" s="582"/>
      <c r="AJ846" s="582"/>
      <c r="AK846" s="582"/>
      <c r="AL846" s="582"/>
      <c r="AM846" s="582"/>
      <c r="AN846" s="582"/>
      <c r="AO846" s="582"/>
      <c r="AP846" s="582"/>
      <c r="AQ846" s="582"/>
      <c r="AR846" s="582"/>
      <c r="AS846" s="582"/>
      <c r="AT846" s="582"/>
      <c r="AU846" s="582"/>
      <c r="AV846" s="582"/>
      <c r="AW846" s="582"/>
      <c r="AX846" s="582"/>
      <c r="AY846" s="582"/>
      <c r="AZ846" s="582"/>
      <c r="BA846" s="582"/>
      <c r="BB846" s="582"/>
      <c r="BC846" s="582"/>
      <c r="BD846" s="582"/>
      <c r="BE846" s="582"/>
      <c r="BF846" s="582"/>
      <c r="BG846" s="582"/>
      <c r="BH846" s="582"/>
      <c r="BI846" s="582"/>
      <c r="BJ846" s="582"/>
      <c r="BK846" s="582"/>
      <c r="BL846" s="582"/>
      <c r="BM846" s="582"/>
      <c r="BN846" s="582"/>
      <c r="BO846" s="582"/>
      <c r="BP846" s="582"/>
      <c r="BQ846" s="710"/>
    </row>
    <row r="847" spans="1:69">
      <c r="A847" s="582"/>
      <c r="B847" s="582"/>
      <c r="C847" s="582"/>
      <c r="D847" s="582"/>
      <c r="E847" s="582"/>
      <c r="F847" s="582"/>
      <c r="G847" s="582"/>
      <c r="H847" s="582"/>
      <c r="I847" s="582"/>
      <c r="J847" s="582"/>
      <c r="K847" s="582"/>
      <c r="L847" s="582"/>
      <c r="M847" s="582"/>
      <c r="N847" s="582"/>
      <c r="O847" s="582"/>
      <c r="P847" s="582"/>
      <c r="Q847" s="582"/>
      <c r="R847" s="582"/>
      <c r="S847" s="582"/>
      <c r="T847" s="582"/>
      <c r="U847" s="582"/>
      <c r="V847" s="582"/>
      <c r="W847" s="582"/>
      <c r="X847" s="582"/>
      <c r="Y847" s="582"/>
      <c r="Z847" s="582"/>
      <c r="AA847" s="582"/>
      <c r="AB847" s="582"/>
      <c r="AC847" s="582"/>
      <c r="AD847" s="582"/>
      <c r="AE847" s="582"/>
      <c r="AF847" s="582"/>
      <c r="AG847" s="582"/>
      <c r="AH847" s="582"/>
      <c r="AI847" s="582"/>
      <c r="AJ847" s="582"/>
      <c r="AK847" s="582"/>
      <c r="AL847" s="582"/>
      <c r="AM847" s="582"/>
      <c r="AN847" s="582"/>
      <c r="AO847" s="582"/>
      <c r="AP847" s="582"/>
      <c r="AQ847" s="582"/>
      <c r="AR847" s="582"/>
      <c r="AS847" s="582"/>
      <c r="AT847" s="582"/>
      <c r="AU847" s="582"/>
      <c r="AV847" s="582"/>
      <c r="AW847" s="582"/>
      <c r="AX847" s="582"/>
      <c r="AY847" s="582"/>
      <c r="AZ847" s="582"/>
      <c r="BA847" s="582"/>
      <c r="BB847" s="582"/>
      <c r="BC847" s="582"/>
      <c r="BD847" s="582"/>
      <c r="BE847" s="582"/>
      <c r="BF847" s="582"/>
      <c r="BG847" s="582"/>
      <c r="BH847" s="582"/>
      <c r="BI847" s="582"/>
      <c r="BJ847" s="582"/>
      <c r="BK847" s="582"/>
      <c r="BL847" s="582"/>
      <c r="BM847" s="582"/>
      <c r="BN847" s="582"/>
      <c r="BO847" s="582"/>
      <c r="BP847" s="582"/>
      <c r="BQ847" s="710"/>
    </row>
    <row r="848" spans="1:69">
      <c r="A848" s="582"/>
      <c r="B848" s="582"/>
      <c r="C848" s="582"/>
      <c r="D848" s="582"/>
      <c r="E848" s="582"/>
      <c r="F848" s="582"/>
      <c r="G848" s="582"/>
      <c r="H848" s="582"/>
      <c r="I848" s="582"/>
      <c r="J848" s="582"/>
      <c r="K848" s="582"/>
      <c r="L848" s="582"/>
      <c r="M848" s="582"/>
      <c r="N848" s="582"/>
      <c r="O848" s="582"/>
      <c r="P848" s="582"/>
      <c r="Q848" s="582"/>
      <c r="R848" s="582"/>
      <c r="S848" s="582"/>
      <c r="T848" s="582"/>
      <c r="U848" s="582"/>
      <c r="V848" s="582"/>
      <c r="W848" s="582"/>
      <c r="X848" s="582"/>
      <c r="Y848" s="582"/>
      <c r="Z848" s="582"/>
      <c r="AA848" s="582"/>
      <c r="AB848" s="582"/>
      <c r="AC848" s="582"/>
      <c r="AD848" s="582"/>
      <c r="AE848" s="582"/>
      <c r="AF848" s="582"/>
      <c r="AG848" s="582"/>
      <c r="AH848" s="582"/>
      <c r="AI848" s="582"/>
      <c r="AJ848" s="582"/>
      <c r="AK848" s="582"/>
      <c r="AL848" s="582"/>
      <c r="AM848" s="582"/>
      <c r="AN848" s="582"/>
      <c r="AO848" s="582"/>
      <c r="AP848" s="582"/>
      <c r="AQ848" s="582"/>
      <c r="AR848" s="582"/>
      <c r="AS848" s="582"/>
      <c r="AT848" s="582"/>
      <c r="AU848" s="582"/>
      <c r="AV848" s="582"/>
      <c r="AW848" s="582"/>
      <c r="AX848" s="582"/>
      <c r="AY848" s="582"/>
      <c r="AZ848" s="582"/>
      <c r="BA848" s="582"/>
      <c r="BB848" s="582"/>
      <c r="BC848" s="582"/>
      <c r="BD848" s="582"/>
      <c r="BE848" s="582"/>
      <c r="BF848" s="582"/>
      <c r="BG848" s="582"/>
      <c r="BH848" s="582"/>
      <c r="BI848" s="582"/>
      <c r="BJ848" s="582"/>
      <c r="BK848" s="582"/>
      <c r="BL848" s="582"/>
      <c r="BM848" s="582"/>
      <c r="BN848" s="582"/>
      <c r="BO848" s="582"/>
      <c r="BP848" s="582"/>
      <c r="BQ848" s="710"/>
    </row>
    <row r="849" spans="1:69">
      <c r="A849" s="582"/>
      <c r="B849" s="582"/>
      <c r="C849" s="582"/>
      <c r="D849" s="582"/>
      <c r="E849" s="582"/>
      <c r="F849" s="582"/>
      <c r="G849" s="582"/>
      <c r="H849" s="582"/>
      <c r="I849" s="582"/>
      <c r="J849" s="582"/>
      <c r="K849" s="582"/>
      <c r="L849" s="582"/>
      <c r="M849" s="582"/>
      <c r="N849" s="582"/>
      <c r="O849" s="582"/>
      <c r="P849" s="582"/>
      <c r="Q849" s="582"/>
      <c r="R849" s="582"/>
      <c r="S849" s="582"/>
      <c r="T849" s="582"/>
      <c r="U849" s="582"/>
      <c r="V849" s="582"/>
      <c r="W849" s="582"/>
      <c r="X849" s="582"/>
      <c r="Y849" s="582"/>
      <c r="Z849" s="582"/>
      <c r="AA849" s="582"/>
      <c r="AB849" s="582"/>
      <c r="AC849" s="582"/>
      <c r="AD849" s="582"/>
      <c r="AE849" s="582"/>
      <c r="AF849" s="582"/>
      <c r="AG849" s="582"/>
      <c r="AH849" s="582"/>
      <c r="AI849" s="582"/>
      <c r="AJ849" s="582"/>
      <c r="AK849" s="582"/>
      <c r="AL849" s="582"/>
      <c r="AM849" s="582"/>
      <c r="AN849" s="582"/>
      <c r="AO849" s="582"/>
      <c r="AP849" s="582"/>
      <c r="AQ849" s="582"/>
      <c r="AR849" s="582"/>
      <c r="AS849" s="582"/>
      <c r="AT849" s="582"/>
      <c r="AU849" s="582"/>
      <c r="AV849" s="582"/>
      <c r="AW849" s="582"/>
      <c r="AX849" s="582"/>
      <c r="AY849" s="582"/>
      <c r="AZ849" s="582"/>
      <c r="BA849" s="582"/>
      <c r="BB849" s="582"/>
      <c r="BC849" s="582"/>
      <c r="BD849" s="582"/>
      <c r="BE849" s="582"/>
      <c r="BF849" s="582"/>
      <c r="BG849" s="582"/>
      <c r="BH849" s="582"/>
      <c r="BI849" s="582"/>
      <c r="BJ849" s="582"/>
      <c r="BK849" s="582"/>
      <c r="BL849" s="582"/>
      <c r="BM849" s="582"/>
      <c r="BN849" s="582"/>
      <c r="BO849" s="582"/>
      <c r="BP849" s="582"/>
      <c r="BQ849" s="710"/>
    </row>
    <row r="850" spans="1:69">
      <c r="A850" s="582"/>
      <c r="B850" s="582"/>
      <c r="C850" s="582"/>
      <c r="D850" s="582"/>
      <c r="E850" s="582"/>
      <c r="F850" s="582"/>
      <c r="G850" s="582"/>
      <c r="H850" s="582"/>
      <c r="I850" s="582"/>
      <c r="J850" s="582"/>
      <c r="K850" s="582"/>
      <c r="L850" s="582"/>
      <c r="M850" s="582"/>
      <c r="N850" s="582"/>
      <c r="O850" s="582"/>
      <c r="P850" s="582"/>
      <c r="Q850" s="582"/>
      <c r="R850" s="582"/>
      <c r="S850" s="582"/>
      <c r="T850" s="582"/>
      <c r="U850" s="582"/>
      <c r="V850" s="582"/>
      <c r="W850" s="582"/>
      <c r="X850" s="582"/>
      <c r="Y850" s="582"/>
      <c r="Z850" s="582"/>
      <c r="AA850" s="582"/>
      <c r="AB850" s="582"/>
      <c r="AC850" s="582"/>
      <c r="AD850" s="582"/>
      <c r="AE850" s="582"/>
      <c r="AF850" s="582"/>
      <c r="AG850" s="582"/>
      <c r="AH850" s="582"/>
      <c r="AI850" s="582"/>
      <c r="AJ850" s="582"/>
      <c r="AK850" s="582"/>
      <c r="AL850" s="582"/>
      <c r="AM850" s="582"/>
      <c r="AN850" s="582"/>
      <c r="AO850" s="582"/>
      <c r="AP850" s="582"/>
      <c r="AQ850" s="582"/>
      <c r="AR850" s="582"/>
      <c r="AS850" s="582"/>
      <c r="AT850" s="582"/>
      <c r="AU850" s="582"/>
      <c r="AV850" s="582"/>
      <c r="AW850" s="582"/>
      <c r="AX850" s="582"/>
      <c r="AY850" s="582"/>
      <c r="AZ850" s="582"/>
      <c r="BA850" s="582"/>
      <c r="BB850" s="582"/>
      <c r="BC850" s="582"/>
      <c r="BD850" s="582"/>
      <c r="BE850" s="582"/>
      <c r="BF850" s="582"/>
      <c r="BG850" s="582"/>
      <c r="BH850" s="582"/>
      <c r="BI850" s="582"/>
      <c r="BJ850" s="582"/>
      <c r="BK850" s="582"/>
      <c r="BL850" s="582"/>
      <c r="BM850" s="582"/>
      <c r="BN850" s="582"/>
      <c r="BO850" s="582"/>
      <c r="BP850" s="582"/>
      <c r="BQ850" s="710"/>
    </row>
    <row r="851" spans="1:69">
      <c r="A851" s="582"/>
      <c r="B851" s="582"/>
      <c r="C851" s="582"/>
      <c r="D851" s="582"/>
      <c r="E851" s="582"/>
      <c r="F851" s="582"/>
      <c r="G851" s="582"/>
      <c r="H851" s="582"/>
      <c r="I851" s="582"/>
      <c r="J851" s="582"/>
      <c r="K851" s="582"/>
      <c r="L851" s="582"/>
      <c r="M851" s="582"/>
      <c r="N851" s="582"/>
      <c r="O851" s="582"/>
      <c r="P851" s="582"/>
      <c r="Q851" s="582"/>
      <c r="R851" s="582"/>
      <c r="S851" s="582"/>
      <c r="T851" s="582"/>
      <c r="U851" s="582"/>
      <c r="V851" s="582"/>
      <c r="W851" s="582"/>
      <c r="X851" s="582"/>
      <c r="Y851" s="582"/>
      <c r="Z851" s="582"/>
      <c r="AA851" s="582"/>
      <c r="AB851" s="582"/>
      <c r="AC851" s="582"/>
      <c r="AD851" s="582"/>
      <c r="AE851" s="582"/>
      <c r="AF851" s="582"/>
      <c r="AG851" s="582"/>
      <c r="AH851" s="582"/>
      <c r="AI851" s="582"/>
      <c r="AJ851" s="582"/>
      <c r="AK851" s="582"/>
      <c r="AL851" s="582"/>
      <c r="AM851" s="582"/>
      <c r="AN851" s="582"/>
      <c r="AO851" s="582"/>
      <c r="AP851" s="582"/>
      <c r="AQ851" s="582"/>
      <c r="AR851" s="582"/>
      <c r="AS851" s="582"/>
      <c r="AT851" s="582"/>
      <c r="AU851" s="582"/>
      <c r="AV851" s="582"/>
      <c r="AW851" s="582"/>
      <c r="AX851" s="582"/>
      <c r="AY851" s="582"/>
      <c r="AZ851" s="582"/>
      <c r="BA851" s="582"/>
      <c r="BB851" s="582"/>
      <c r="BC851" s="582"/>
      <c r="BD851" s="582"/>
      <c r="BE851" s="582"/>
      <c r="BF851" s="582"/>
      <c r="BG851" s="582"/>
      <c r="BH851" s="582"/>
      <c r="BI851" s="582"/>
      <c r="BJ851" s="582"/>
      <c r="BK851" s="582"/>
      <c r="BL851" s="582"/>
      <c r="BM851" s="582"/>
      <c r="BN851" s="582"/>
      <c r="BO851" s="582"/>
      <c r="BP851" s="582"/>
      <c r="BQ851" s="710"/>
    </row>
    <row r="852" spans="1:69">
      <c r="A852" s="582"/>
      <c r="B852" s="582"/>
      <c r="C852" s="582"/>
      <c r="D852" s="582"/>
      <c r="E852" s="582"/>
      <c r="F852" s="582"/>
      <c r="G852" s="582"/>
      <c r="H852" s="582"/>
      <c r="I852" s="582"/>
      <c r="J852" s="582"/>
      <c r="K852" s="582"/>
      <c r="L852" s="582"/>
      <c r="M852" s="582"/>
      <c r="N852" s="582"/>
      <c r="O852" s="582"/>
      <c r="P852" s="582"/>
      <c r="Q852" s="582"/>
      <c r="R852" s="582"/>
      <c r="S852" s="582"/>
      <c r="T852" s="582"/>
      <c r="U852" s="582"/>
      <c r="V852" s="582"/>
      <c r="W852" s="582"/>
      <c r="X852" s="582"/>
      <c r="Y852" s="582"/>
      <c r="Z852" s="582"/>
      <c r="AA852" s="582"/>
      <c r="AB852" s="582"/>
      <c r="AC852" s="582"/>
      <c r="AD852" s="582"/>
      <c r="AE852" s="582"/>
      <c r="AF852" s="582"/>
      <c r="AG852" s="582"/>
      <c r="AH852" s="582"/>
      <c r="AI852" s="582"/>
      <c r="AJ852" s="582"/>
      <c r="AK852" s="582"/>
      <c r="AL852" s="582"/>
      <c r="AM852" s="582"/>
      <c r="AN852" s="582"/>
      <c r="AO852" s="582"/>
      <c r="AP852" s="582"/>
      <c r="AQ852" s="582"/>
      <c r="AR852" s="582"/>
      <c r="AS852" s="582"/>
      <c r="AT852" s="582"/>
      <c r="AU852" s="582"/>
      <c r="AV852" s="582"/>
      <c r="AW852" s="582"/>
      <c r="AX852" s="582"/>
      <c r="AY852" s="582"/>
      <c r="AZ852" s="582"/>
      <c r="BA852" s="582"/>
      <c r="BB852" s="582"/>
      <c r="BC852" s="582"/>
      <c r="BD852" s="582"/>
      <c r="BE852" s="582"/>
      <c r="BF852" s="582"/>
      <c r="BG852" s="582"/>
      <c r="BH852" s="582"/>
      <c r="BI852" s="582"/>
      <c r="BJ852" s="582"/>
      <c r="BK852" s="582"/>
      <c r="BL852" s="582"/>
      <c r="BM852" s="582"/>
      <c r="BN852" s="582"/>
      <c r="BO852" s="582"/>
      <c r="BP852" s="582"/>
      <c r="BQ852" s="710"/>
    </row>
    <row r="853" spans="1:69">
      <c r="A853" s="582"/>
      <c r="B853" s="582"/>
      <c r="C853" s="582"/>
      <c r="D853" s="582"/>
      <c r="E853" s="582"/>
      <c r="F853" s="582"/>
      <c r="G853" s="582"/>
      <c r="H853" s="582"/>
      <c r="I853" s="582"/>
      <c r="J853" s="582"/>
      <c r="K853" s="582"/>
      <c r="L853" s="582"/>
      <c r="M853" s="582"/>
      <c r="N853" s="582"/>
      <c r="O853" s="582"/>
      <c r="P853" s="582"/>
      <c r="Q853" s="582"/>
      <c r="R853" s="582"/>
      <c r="S853" s="582"/>
      <c r="T853" s="582"/>
      <c r="U853" s="582"/>
      <c r="V853" s="582"/>
      <c r="W853" s="582"/>
      <c r="X853" s="582"/>
      <c r="Y853" s="582"/>
      <c r="Z853" s="582"/>
      <c r="AA853" s="582"/>
      <c r="AB853" s="582"/>
      <c r="AC853" s="582"/>
      <c r="AD853" s="582"/>
      <c r="AE853" s="582"/>
      <c r="AF853" s="582"/>
      <c r="AG853" s="582"/>
      <c r="AH853" s="582"/>
      <c r="AI853" s="582"/>
      <c r="AJ853" s="582"/>
      <c r="AK853" s="582"/>
      <c r="AL853" s="582"/>
      <c r="AM853" s="582"/>
      <c r="AN853" s="582"/>
      <c r="AO853" s="582"/>
      <c r="AP853" s="582"/>
      <c r="AQ853" s="582"/>
      <c r="AR853" s="582"/>
      <c r="AS853" s="582"/>
      <c r="AT853" s="582"/>
      <c r="AU853" s="582"/>
      <c r="AV853" s="582"/>
      <c r="AW853" s="582"/>
      <c r="AX853" s="582"/>
      <c r="AY853" s="582"/>
      <c r="AZ853" s="582"/>
      <c r="BA853" s="582"/>
      <c r="BB853" s="582"/>
      <c r="BC853" s="582"/>
      <c r="BD853" s="582"/>
      <c r="BE853" s="582"/>
      <c r="BF853" s="582"/>
      <c r="BG853" s="582"/>
      <c r="BH853" s="582"/>
      <c r="BI853" s="582"/>
      <c r="BJ853" s="582"/>
      <c r="BK853" s="582"/>
      <c r="BL853" s="582"/>
      <c r="BM853" s="582"/>
      <c r="BN853" s="582"/>
      <c r="BO853" s="582"/>
      <c r="BP853" s="582"/>
      <c r="BQ853" s="710"/>
    </row>
    <row r="854" spans="1:69">
      <c r="A854" s="582"/>
      <c r="B854" s="582"/>
      <c r="C854" s="582"/>
      <c r="D854" s="582"/>
      <c r="E854" s="582"/>
      <c r="F854" s="582"/>
      <c r="G854" s="582"/>
      <c r="H854" s="582"/>
      <c r="I854" s="582"/>
      <c r="J854" s="582"/>
      <c r="K854" s="582"/>
      <c r="L854" s="582"/>
      <c r="M854" s="582"/>
      <c r="N854" s="582"/>
      <c r="O854" s="582"/>
      <c r="P854" s="582"/>
      <c r="Q854" s="582"/>
      <c r="R854" s="582"/>
      <c r="S854" s="582"/>
      <c r="T854" s="582"/>
      <c r="U854" s="582"/>
      <c r="V854" s="582"/>
      <c r="W854" s="582"/>
      <c r="X854" s="582"/>
      <c r="Y854" s="582"/>
      <c r="Z854" s="582"/>
      <c r="AA854" s="582"/>
      <c r="AB854" s="582"/>
      <c r="AC854" s="582"/>
      <c r="AD854" s="582"/>
      <c r="AE854" s="582"/>
      <c r="AF854" s="582"/>
      <c r="AG854" s="582"/>
      <c r="AH854" s="582"/>
      <c r="AI854" s="582"/>
      <c r="AJ854" s="582"/>
      <c r="AK854" s="582"/>
      <c r="AL854" s="582"/>
      <c r="AM854" s="582"/>
      <c r="AN854" s="582"/>
      <c r="AO854" s="582"/>
      <c r="AP854" s="582"/>
      <c r="AQ854" s="582"/>
      <c r="AR854" s="582"/>
      <c r="AS854" s="582"/>
      <c r="AT854" s="582"/>
      <c r="AU854" s="582"/>
      <c r="AV854" s="582"/>
      <c r="AW854" s="582"/>
      <c r="AX854" s="582"/>
      <c r="AY854" s="582"/>
      <c r="AZ854" s="582"/>
      <c r="BA854" s="582"/>
      <c r="BB854" s="582"/>
      <c r="BC854" s="582"/>
      <c r="BD854" s="582"/>
      <c r="BE854" s="582"/>
      <c r="BF854" s="582"/>
      <c r="BG854" s="582"/>
      <c r="BH854" s="582"/>
      <c r="BI854" s="582"/>
      <c r="BJ854" s="582"/>
      <c r="BK854" s="582"/>
      <c r="BL854" s="582"/>
      <c r="BM854" s="582"/>
      <c r="BN854" s="582"/>
      <c r="BO854" s="582"/>
      <c r="BP854" s="582"/>
      <c r="BQ854" s="710"/>
    </row>
    <row r="855" spans="1:69">
      <c r="A855" s="582"/>
      <c r="B855" s="582"/>
      <c r="C855" s="582"/>
      <c r="D855" s="582"/>
      <c r="E855" s="582"/>
      <c r="F855" s="582"/>
      <c r="G855" s="582"/>
      <c r="H855" s="582"/>
      <c r="I855" s="582"/>
      <c r="J855" s="582"/>
      <c r="K855" s="582"/>
      <c r="L855" s="582"/>
      <c r="M855" s="582"/>
      <c r="N855" s="582"/>
      <c r="O855" s="582"/>
      <c r="P855" s="582"/>
      <c r="Q855" s="582"/>
      <c r="R855" s="582"/>
      <c r="S855" s="582"/>
      <c r="T855" s="582"/>
      <c r="U855" s="582"/>
      <c r="V855" s="582"/>
      <c r="W855" s="582"/>
      <c r="X855" s="582"/>
      <c r="Y855" s="582"/>
      <c r="Z855" s="582"/>
      <c r="AA855" s="582"/>
      <c r="AB855" s="582"/>
      <c r="AC855" s="582"/>
      <c r="AD855" s="582"/>
      <c r="AE855" s="582"/>
      <c r="AF855" s="582"/>
      <c r="AG855" s="582"/>
      <c r="AH855" s="582"/>
      <c r="AI855" s="582"/>
      <c r="AJ855" s="582"/>
      <c r="AK855" s="582"/>
      <c r="AL855" s="582"/>
      <c r="AM855" s="582"/>
      <c r="AN855" s="582"/>
      <c r="AO855" s="582"/>
      <c r="AP855" s="582"/>
      <c r="AQ855" s="582"/>
      <c r="AR855" s="582"/>
      <c r="AS855" s="582"/>
      <c r="AT855" s="582"/>
      <c r="AU855" s="582"/>
      <c r="AV855" s="582"/>
      <c r="AW855" s="582"/>
      <c r="AX855" s="582"/>
      <c r="AY855" s="582"/>
      <c r="AZ855" s="582"/>
      <c r="BA855" s="582"/>
      <c r="BB855" s="582"/>
      <c r="BC855" s="582"/>
      <c r="BD855" s="582"/>
      <c r="BE855" s="582"/>
      <c r="BF855" s="582"/>
      <c r="BG855" s="582"/>
      <c r="BH855" s="582"/>
      <c r="BI855" s="582"/>
      <c r="BJ855" s="582"/>
      <c r="BK855" s="582"/>
      <c r="BL855" s="582"/>
      <c r="BM855" s="582"/>
      <c r="BN855" s="582"/>
      <c r="BO855" s="582"/>
      <c r="BP855" s="582"/>
      <c r="BQ855" s="710"/>
    </row>
    <row r="856" spans="1:69">
      <c r="A856" s="582"/>
      <c r="B856" s="582"/>
      <c r="C856" s="582"/>
      <c r="D856" s="582"/>
      <c r="E856" s="582"/>
      <c r="F856" s="582"/>
      <c r="G856" s="582"/>
      <c r="H856" s="582"/>
      <c r="I856" s="582"/>
      <c r="J856" s="582"/>
      <c r="K856" s="582"/>
      <c r="L856" s="582"/>
      <c r="M856" s="582"/>
      <c r="N856" s="582"/>
      <c r="O856" s="582"/>
      <c r="P856" s="582"/>
      <c r="Q856" s="582"/>
      <c r="R856" s="582"/>
      <c r="S856" s="582"/>
      <c r="T856" s="582"/>
      <c r="U856" s="582"/>
      <c r="V856" s="582"/>
      <c r="W856" s="582"/>
      <c r="X856" s="582"/>
      <c r="Y856" s="582"/>
      <c r="Z856" s="582"/>
      <c r="AA856" s="582"/>
      <c r="AB856" s="582"/>
      <c r="AC856" s="582"/>
      <c r="AD856" s="582"/>
      <c r="AE856" s="582"/>
      <c r="AF856" s="582"/>
      <c r="AG856" s="582"/>
      <c r="AH856" s="582"/>
      <c r="AI856" s="582"/>
      <c r="AJ856" s="582"/>
      <c r="AK856" s="582"/>
      <c r="AL856" s="582"/>
      <c r="AM856" s="582"/>
      <c r="AN856" s="582"/>
      <c r="AO856" s="582"/>
      <c r="AP856" s="582"/>
      <c r="AQ856" s="582"/>
      <c r="AR856" s="582"/>
      <c r="AS856" s="582"/>
      <c r="AT856" s="582"/>
      <c r="AU856" s="582"/>
      <c r="AV856" s="582"/>
      <c r="AW856" s="582"/>
      <c r="AX856" s="582"/>
      <c r="AY856" s="582"/>
      <c r="AZ856" s="582"/>
      <c r="BA856" s="582"/>
      <c r="BB856" s="582"/>
      <c r="BC856" s="582"/>
      <c r="BD856" s="582"/>
      <c r="BE856" s="582"/>
      <c r="BF856" s="582"/>
      <c r="BG856" s="582"/>
      <c r="BH856" s="582"/>
      <c r="BI856" s="582"/>
      <c r="BJ856" s="582"/>
      <c r="BK856" s="582"/>
      <c r="BL856" s="582"/>
      <c r="BM856" s="582"/>
      <c r="BN856" s="582"/>
      <c r="BO856" s="582"/>
      <c r="BP856" s="582"/>
      <c r="BQ856" s="710"/>
    </row>
    <row r="857" spans="1:69">
      <c r="A857" s="582"/>
      <c r="B857" s="582"/>
      <c r="C857" s="582"/>
      <c r="D857" s="582"/>
      <c r="E857" s="582"/>
      <c r="F857" s="582"/>
      <c r="G857" s="582"/>
      <c r="H857" s="582"/>
      <c r="I857" s="582"/>
      <c r="J857" s="582"/>
      <c r="K857" s="582"/>
      <c r="L857" s="582"/>
      <c r="M857" s="582"/>
      <c r="N857" s="582"/>
      <c r="O857" s="582"/>
      <c r="P857" s="582"/>
      <c r="Q857" s="582"/>
      <c r="R857" s="582"/>
      <c r="S857" s="582"/>
      <c r="T857" s="582"/>
      <c r="U857" s="582"/>
      <c r="V857" s="582"/>
      <c r="W857" s="582"/>
      <c r="X857" s="582"/>
      <c r="Y857" s="582"/>
      <c r="Z857" s="582"/>
      <c r="AA857" s="582"/>
      <c r="AB857" s="582"/>
      <c r="AC857" s="582"/>
      <c r="AD857" s="582"/>
      <c r="AE857" s="582"/>
      <c r="AF857" s="582"/>
      <c r="AG857" s="582"/>
      <c r="AH857" s="582"/>
      <c r="AI857" s="582"/>
      <c r="AJ857" s="582"/>
      <c r="AK857" s="582"/>
      <c r="AL857" s="582"/>
      <c r="AM857" s="582"/>
      <c r="AN857" s="582"/>
      <c r="AO857" s="582"/>
      <c r="AP857" s="582"/>
      <c r="AQ857" s="582"/>
      <c r="AR857" s="582"/>
      <c r="AS857" s="582"/>
      <c r="AT857" s="582"/>
      <c r="AU857" s="582"/>
      <c r="AV857" s="582"/>
      <c r="AW857" s="582"/>
      <c r="AX857" s="582"/>
      <c r="AY857" s="582"/>
      <c r="AZ857" s="582"/>
      <c r="BA857" s="582"/>
      <c r="BB857" s="582"/>
      <c r="BC857" s="582"/>
      <c r="BD857" s="582"/>
      <c r="BE857" s="582"/>
      <c r="BF857" s="582"/>
      <c r="BG857" s="582"/>
      <c r="BH857" s="582"/>
      <c r="BI857" s="582"/>
      <c r="BJ857" s="582"/>
      <c r="BK857" s="582"/>
      <c r="BL857" s="582"/>
      <c r="BM857" s="582"/>
      <c r="BN857" s="582"/>
      <c r="BO857" s="582"/>
      <c r="BP857" s="582"/>
      <c r="BQ857" s="710"/>
    </row>
    <row r="858" spans="1:69">
      <c r="A858" s="582"/>
      <c r="B858" s="582"/>
      <c r="C858" s="582"/>
      <c r="D858" s="582"/>
      <c r="E858" s="582"/>
      <c r="F858" s="582"/>
      <c r="G858" s="582"/>
      <c r="H858" s="582"/>
      <c r="I858" s="582"/>
      <c r="J858" s="582"/>
      <c r="K858" s="582"/>
      <c r="L858" s="582"/>
      <c r="M858" s="582"/>
      <c r="N858" s="582"/>
      <c r="O858" s="582"/>
      <c r="P858" s="582"/>
      <c r="Q858" s="582"/>
      <c r="R858" s="582"/>
      <c r="S858" s="582"/>
      <c r="T858" s="582"/>
      <c r="U858" s="582"/>
      <c r="V858" s="582"/>
      <c r="W858" s="582"/>
      <c r="X858" s="582"/>
      <c r="Y858" s="582"/>
      <c r="Z858" s="582"/>
      <c r="AA858" s="582"/>
      <c r="AB858" s="582"/>
      <c r="AC858" s="582"/>
      <c r="AD858" s="582"/>
      <c r="AE858" s="582"/>
      <c r="AF858" s="582"/>
      <c r="AG858" s="582"/>
      <c r="AH858" s="582"/>
      <c r="AI858" s="582"/>
      <c r="AJ858" s="582"/>
      <c r="AK858" s="582"/>
      <c r="AL858" s="582"/>
      <c r="AM858" s="582"/>
      <c r="AN858" s="582"/>
      <c r="AO858" s="582"/>
      <c r="AP858" s="582"/>
      <c r="AQ858" s="582"/>
      <c r="AR858" s="582"/>
      <c r="AS858" s="582"/>
      <c r="AT858" s="582"/>
      <c r="AU858" s="582"/>
      <c r="AV858" s="582"/>
      <c r="AW858" s="582"/>
      <c r="AX858" s="582"/>
      <c r="AY858" s="582"/>
      <c r="AZ858" s="582"/>
      <c r="BA858" s="582"/>
      <c r="BB858" s="582"/>
      <c r="BC858" s="582"/>
      <c r="BD858" s="582"/>
      <c r="BE858" s="582"/>
      <c r="BF858" s="582"/>
      <c r="BG858" s="582"/>
      <c r="BH858" s="582"/>
      <c r="BI858" s="582"/>
      <c r="BJ858" s="582"/>
      <c r="BK858" s="582"/>
      <c r="BL858" s="582"/>
      <c r="BM858" s="582"/>
      <c r="BN858" s="582"/>
      <c r="BO858" s="582"/>
      <c r="BP858" s="582"/>
      <c r="BQ858" s="710"/>
    </row>
    <row r="859" spans="1:69">
      <c r="A859" s="582"/>
      <c r="B859" s="582"/>
      <c r="C859" s="582"/>
      <c r="D859" s="582"/>
      <c r="E859" s="582"/>
      <c r="F859" s="582"/>
      <c r="G859" s="582"/>
      <c r="H859" s="582"/>
      <c r="I859" s="582"/>
      <c r="J859" s="582"/>
      <c r="K859" s="582"/>
      <c r="L859" s="582"/>
      <c r="M859" s="582"/>
      <c r="N859" s="582"/>
      <c r="O859" s="582"/>
      <c r="P859" s="582"/>
      <c r="Q859" s="582"/>
      <c r="R859" s="582"/>
      <c r="S859" s="582"/>
      <c r="T859" s="582"/>
      <c r="U859" s="582"/>
      <c r="V859" s="582"/>
      <c r="W859" s="582"/>
      <c r="X859" s="582"/>
      <c r="Y859" s="582"/>
      <c r="Z859" s="582"/>
      <c r="AA859" s="582"/>
      <c r="AB859" s="582"/>
      <c r="AC859" s="582"/>
      <c r="AD859" s="582"/>
      <c r="AE859" s="582"/>
      <c r="AF859" s="582"/>
      <c r="AG859" s="582"/>
      <c r="AH859" s="582"/>
      <c r="AI859" s="582"/>
      <c r="AJ859" s="582"/>
      <c r="AK859" s="582"/>
      <c r="AL859" s="582"/>
      <c r="AM859" s="582"/>
      <c r="AN859" s="582"/>
      <c r="AO859" s="582"/>
      <c r="AP859" s="582"/>
      <c r="AQ859" s="582"/>
      <c r="AR859" s="582"/>
      <c r="AS859" s="582"/>
      <c r="AT859" s="582"/>
      <c r="AU859" s="582"/>
      <c r="AV859" s="582"/>
      <c r="AW859" s="582"/>
      <c r="AX859" s="582"/>
      <c r="AY859" s="582"/>
      <c r="AZ859" s="582"/>
      <c r="BA859" s="582"/>
      <c r="BB859" s="582"/>
      <c r="BC859" s="582"/>
      <c r="BD859" s="582"/>
      <c r="BE859" s="582"/>
      <c r="BF859" s="582"/>
      <c r="BG859" s="582"/>
      <c r="BH859" s="582"/>
      <c r="BI859" s="582"/>
      <c r="BJ859" s="582"/>
      <c r="BK859" s="582"/>
      <c r="BL859" s="582"/>
      <c r="BM859" s="582"/>
      <c r="BN859" s="582"/>
      <c r="BO859" s="582"/>
      <c r="BP859" s="582"/>
      <c r="BQ859" s="710"/>
    </row>
    <row r="860" spans="1:69">
      <c r="A860" s="582"/>
      <c r="B860" s="582"/>
      <c r="C860" s="582"/>
      <c r="D860" s="582"/>
      <c r="E860" s="582"/>
      <c r="F860" s="582"/>
      <c r="G860" s="582"/>
      <c r="H860" s="582"/>
      <c r="I860" s="582"/>
      <c r="J860" s="582"/>
      <c r="K860" s="582"/>
      <c r="L860" s="582"/>
      <c r="M860" s="582"/>
      <c r="N860" s="582"/>
      <c r="O860" s="582"/>
      <c r="P860" s="582"/>
      <c r="Q860" s="582"/>
      <c r="R860" s="582"/>
      <c r="S860" s="582"/>
      <c r="T860" s="582"/>
      <c r="U860" s="582"/>
      <c r="V860" s="582"/>
      <c r="W860" s="582"/>
      <c r="X860" s="582"/>
      <c r="Y860" s="582"/>
      <c r="Z860" s="582"/>
      <c r="AA860" s="582"/>
      <c r="AB860" s="582"/>
      <c r="AC860" s="582"/>
      <c r="AD860" s="582"/>
      <c r="AE860" s="582"/>
      <c r="AF860" s="582"/>
      <c r="AG860" s="582"/>
      <c r="AH860" s="582"/>
      <c r="AI860" s="582"/>
      <c r="AJ860" s="582"/>
      <c r="AK860" s="582"/>
      <c r="AL860" s="582"/>
      <c r="AM860" s="582"/>
      <c r="AN860" s="582"/>
      <c r="AO860" s="582"/>
      <c r="AP860" s="582"/>
      <c r="AQ860" s="582"/>
      <c r="AR860" s="582"/>
      <c r="AS860" s="582"/>
      <c r="AT860" s="582"/>
      <c r="AU860" s="582"/>
      <c r="AV860" s="582"/>
      <c r="AW860" s="582"/>
      <c r="AX860" s="582"/>
      <c r="AY860" s="582"/>
      <c r="AZ860" s="582"/>
      <c r="BA860" s="582"/>
      <c r="BB860" s="582"/>
      <c r="BC860" s="582"/>
      <c r="BD860" s="582"/>
      <c r="BE860" s="582"/>
      <c r="BF860" s="582"/>
      <c r="BG860" s="582"/>
      <c r="BH860" s="582"/>
      <c r="BI860" s="582"/>
      <c r="BJ860" s="582"/>
      <c r="BK860" s="582"/>
      <c r="BL860" s="582"/>
      <c r="BM860" s="582"/>
      <c r="BN860" s="582"/>
      <c r="BO860" s="582"/>
      <c r="BP860" s="582"/>
      <c r="BQ860" s="710"/>
    </row>
    <row r="861" spans="1:69">
      <c r="A861" s="582"/>
      <c r="B861" s="582"/>
      <c r="C861" s="582"/>
      <c r="D861" s="582"/>
      <c r="E861" s="582"/>
      <c r="F861" s="582"/>
      <c r="G861" s="582"/>
      <c r="H861" s="582"/>
      <c r="I861" s="582"/>
      <c r="J861" s="582"/>
      <c r="K861" s="582"/>
      <c r="L861" s="582"/>
      <c r="M861" s="582"/>
      <c r="N861" s="582"/>
      <c r="O861" s="582"/>
      <c r="P861" s="582"/>
      <c r="Q861" s="582"/>
      <c r="R861" s="582"/>
      <c r="S861" s="582"/>
      <c r="T861" s="582"/>
      <c r="U861" s="582"/>
      <c r="V861" s="582"/>
      <c r="W861" s="582"/>
      <c r="X861" s="582"/>
      <c r="Y861" s="582"/>
      <c r="Z861" s="582"/>
      <c r="AA861" s="582"/>
      <c r="AB861" s="582"/>
      <c r="AC861" s="582"/>
      <c r="AD861" s="582"/>
      <c r="AE861" s="582"/>
      <c r="AF861" s="582"/>
      <c r="AG861" s="582"/>
      <c r="AH861" s="582"/>
      <c r="AI861" s="582"/>
      <c r="AJ861" s="582"/>
      <c r="AK861" s="582"/>
      <c r="AL861" s="582"/>
      <c r="AM861" s="582"/>
      <c r="AN861" s="582"/>
      <c r="AO861" s="582"/>
      <c r="AP861" s="582"/>
      <c r="AQ861" s="582"/>
      <c r="AR861" s="582"/>
      <c r="AS861" s="582"/>
      <c r="AT861" s="582"/>
      <c r="AU861" s="582"/>
      <c r="AV861" s="582"/>
      <c r="AW861" s="582"/>
      <c r="AX861" s="582"/>
      <c r="AY861" s="582"/>
      <c r="AZ861" s="582"/>
      <c r="BA861" s="582"/>
      <c r="BB861" s="582"/>
      <c r="BC861" s="582"/>
      <c r="BD861" s="582"/>
      <c r="BE861" s="582"/>
      <c r="BF861" s="582"/>
      <c r="BG861" s="582"/>
      <c r="BH861" s="582"/>
      <c r="BI861" s="582"/>
      <c r="BJ861" s="582"/>
      <c r="BK861" s="582"/>
      <c r="BL861" s="582"/>
      <c r="BM861" s="582"/>
      <c r="BN861" s="582"/>
      <c r="BO861" s="582"/>
      <c r="BP861" s="582"/>
      <c r="BQ861" s="710"/>
    </row>
    <row r="862" spans="1:69">
      <c r="A862" s="582"/>
      <c r="B862" s="582"/>
      <c r="C862" s="582"/>
      <c r="D862" s="582"/>
      <c r="E862" s="582"/>
      <c r="F862" s="582"/>
      <c r="G862" s="582"/>
      <c r="H862" s="582"/>
      <c r="I862" s="582"/>
      <c r="J862" s="582"/>
      <c r="K862" s="582"/>
      <c r="L862" s="582"/>
      <c r="M862" s="582"/>
      <c r="N862" s="582"/>
      <c r="O862" s="582"/>
      <c r="P862" s="582"/>
      <c r="Q862" s="582"/>
      <c r="R862" s="582"/>
      <c r="S862" s="582"/>
      <c r="T862" s="582"/>
      <c r="U862" s="582"/>
      <c r="V862" s="582"/>
      <c r="W862" s="582"/>
      <c r="X862" s="582"/>
      <c r="Y862" s="582"/>
      <c r="Z862" s="582"/>
      <c r="AA862" s="582"/>
      <c r="AB862" s="582"/>
      <c r="AC862" s="582"/>
      <c r="AD862" s="582"/>
      <c r="AE862" s="582"/>
      <c r="AF862" s="582"/>
      <c r="AG862" s="582"/>
      <c r="AH862" s="582"/>
      <c r="AI862" s="582"/>
      <c r="AJ862" s="582"/>
      <c r="AK862" s="582"/>
      <c r="AL862" s="582"/>
      <c r="AM862" s="582"/>
      <c r="AN862" s="582"/>
      <c r="AO862" s="582"/>
      <c r="AP862" s="582"/>
      <c r="AQ862" s="582"/>
      <c r="AR862" s="582"/>
      <c r="AS862" s="582"/>
      <c r="AT862" s="582"/>
      <c r="AU862" s="582"/>
      <c r="AV862" s="582"/>
      <c r="AW862" s="582"/>
      <c r="AX862" s="582"/>
      <c r="AY862" s="582"/>
      <c r="AZ862" s="582"/>
      <c r="BA862" s="582"/>
      <c r="BB862" s="582"/>
      <c r="BC862" s="582"/>
      <c r="BD862" s="582"/>
      <c r="BE862" s="582"/>
      <c r="BF862" s="582"/>
      <c r="BG862" s="582"/>
      <c r="BH862" s="582"/>
      <c r="BI862" s="582"/>
      <c r="BJ862" s="582"/>
      <c r="BK862" s="582"/>
      <c r="BL862" s="582"/>
      <c r="BM862" s="582"/>
      <c r="BN862" s="582"/>
      <c r="BO862" s="582"/>
      <c r="BP862" s="582"/>
      <c r="BQ862" s="710"/>
    </row>
    <row r="863" spans="1:69">
      <c r="A863" s="582"/>
      <c r="B863" s="582"/>
      <c r="C863" s="582"/>
      <c r="D863" s="582"/>
      <c r="E863" s="582"/>
      <c r="F863" s="582"/>
      <c r="G863" s="582"/>
      <c r="H863" s="582"/>
      <c r="I863" s="582"/>
      <c r="J863" s="582"/>
      <c r="K863" s="582"/>
      <c r="L863" s="582"/>
      <c r="M863" s="582"/>
      <c r="N863" s="582"/>
      <c r="O863" s="582"/>
      <c r="P863" s="582"/>
      <c r="Q863" s="582"/>
      <c r="R863" s="582"/>
      <c r="S863" s="582"/>
      <c r="T863" s="582"/>
      <c r="U863" s="582"/>
      <c r="V863" s="582"/>
      <c r="W863" s="582"/>
      <c r="X863" s="582"/>
      <c r="Y863" s="582"/>
      <c r="Z863" s="582"/>
      <c r="AA863" s="582"/>
      <c r="AB863" s="582"/>
      <c r="AC863" s="582"/>
      <c r="AD863" s="582"/>
      <c r="AE863" s="582"/>
      <c r="AF863" s="582"/>
      <c r="AG863" s="582"/>
      <c r="AH863" s="582"/>
      <c r="AI863" s="582"/>
      <c r="AJ863" s="582"/>
      <c r="AK863" s="582"/>
      <c r="AL863" s="582"/>
      <c r="AM863" s="582"/>
      <c r="AN863" s="582"/>
      <c r="AO863" s="582"/>
      <c r="AP863" s="582"/>
      <c r="AQ863" s="582"/>
      <c r="AR863" s="582"/>
      <c r="AS863" s="582"/>
      <c r="AT863" s="582"/>
      <c r="AU863" s="582"/>
      <c r="AV863" s="582"/>
      <c r="AW863" s="582"/>
      <c r="AX863" s="582"/>
      <c r="AY863" s="582"/>
      <c r="AZ863" s="582"/>
      <c r="BA863" s="582"/>
      <c r="BB863" s="582"/>
      <c r="BC863" s="582"/>
      <c r="BD863" s="582"/>
      <c r="BE863" s="582"/>
      <c r="BF863" s="582"/>
      <c r="BG863" s="582"/>
      <c r="BH863" s="582"/>
      <c r="BI863" s="582"/>
      <c r="BJ863" s="582"/>
      <c r="BK863" s="582"/>
      <c r="BL863" s="582"/>
      <c r="BM863" s="582"/>
      <c r="BN863" s="582"/>
      <c r="BO863" s="582"/>
      <c r="BP863" s="582"/>
      <c r="BQ863" s="710"/>
    </row>
    <row r="864" spans="1:69">
      <c r="A864" s="582"/>
      <c r="B864" s="582"/>
      <c r="C864" s="582"/>
      <c r="D864" s="582"/>
      <c r="E864" s="582"/>
      <c r="F864" s="582"/>
      <c r="G864" s="582"/>
      <c r="H864" s="582"/>
      <c r="I864" s="582"/>
      <c r="J864" s="582"/>
      <c r="K864" s="582"/>
      <c r="L864" s="582"/>
      <c r="M864" s="582"/>
      <c r="N864" s="582"/>
      <c r="O864" s="582"/>
      <c r="P864" s="582"/>
      <c r="Q864" s="582"/>
      <c r="R864" s="582"/>
      <c r="S864" s="582"/>
      <c r="T864" s="582"/>
      <c r="U864" s="582"/>
      <c r="V864" s="582"/>
      <c r="W864" s="582"/>
      <c r="X864" s="582"/>
      <c r="Y864" s="582"/>
      <c r="Z864" s="582"/>
      <c r="AA864" s="582"/>
      <c r="AB864" s="582"/>
      <c r="AC864" s="582"/>
      <c r="AD864" s="582"/>
      <c r="AE864" s="582"/>
      <c r="AF864" s="582"/>
      <c r="AG864" s="582"/>
      <c r="AH864" s="582"/>
      <c r="AI864" s="582"/>
      <c r="AJ864" s="582"/>
      <c r="AK864" s="582"/>
      <c r="AL864" s="582"/>
      <c r="AM864" s="582"/>
      <c r="AN864" s="582"/>
      <c r="AO864" s="582"/>
      <c r="AP864" s="582"/>
      <c r="AQ864" s="582"/>
      <c r="AR864" s="582"/>
      <c r="AS864" s="582"/>
      <c r="AT864" s="582"/>
      <c r="AU864" s="582"/>
      <c r="AV864" s="582"/>
      <c r="AW864" s="582"/>
      <c r="AX864" s="582"/>
      <c r="AY864" s="582"/>
      <c r="AZ864" s="582"/>
      <c r="BA864" s="582"/>
      <c r="BB864" s="582"/>
      <c r="BC864" s="582"/>
      <c r="BD864" s="582"/>
      <c r="BE864" s="582"/>
      <c r="BF864" s="582"/>
      <c r="BG864" s="582"/>
      <c r="BH864" s="582"/>
      <c r="BI864" s="582"/>
      <c r="BJ864" s="582"/>
      <c r="BK864" s="582"/>
      <c r="BL864" s="582"/>
      <c r="BM864" s="582"/>
      <c r="BN864" s="582"/>
      <c r="BO864" s="582"/>
      <c r="BP864" s="582"/>
      <c r="BQ864" s="710"/>
    </row>
    <row r="865" spans="1:69">
      <c r="A865" s="582"/>
      <c r="B865" s="582"/>
      <c r="C865" s="582"/>
      <c r="D865" s="582"/>
      <c r="E865" s="582"/>
      <c r="F865" s="582"/>
      <c r="G865" s="582"/>
      <c r="H865" s="582"/>
      <c r="I865" s="582"/>
      <c r="J865" s="582"/>
      <c r="K865" s="582"/>
      <c r="L865" s="582"/>
      <c r="M865" s="582"/>
      <c r="N865" s="582"/>
      <c r="O865" s="582"/>
      <c r="P865" s="582"/>
      <c r="Q865" s="582"/>
      <c r="R865" s="582"/>
      <c r="S865" s="582"/>
      <c r="T865" s="582"/>
      <c r="U865" s="582"/>
      <c r="V865" s="582"/>
      <c r="W865" s="582"/>
      <c r="X865" s="582"/>
      <c r="Y865" s="582"/>
      <c r="Z865" s="582"/>
      <c r="AA865" s="582"/>
      <c r="AB865" s="582"/>
      <c r="AC865" s="582"/>
      <c r="AD865" s="582"/>
      <c r="AE865" s="582"/>
      <c r="AF865" s="582"/>
      <c r="AG865" s="582"/>
      <c r="AH865" s="582"/>
      <c r="AI865" s="582"/>
      <c r="AJ865" s="582"/>
      <c r="AK865" s="582"/>
      <c r="AL865" s="582"/>
      <c r="AM865" s="582"/>
      <c r="AN865" s="582"/>
      <c r="AO865" s="582"/>
      <c r="AP865" s="582"/>
      <c r="AQ865" s="582"/>
      <c r="AR865" s="582"/>
      <c r="AS865" s="582"/>
      <c r="AT865" s="582"/>
      <c r="AU865" s="582"/>
      <c r="AV865" s="582"/>
      <c r="AW865" s="582"/>
      <c r="AX865" s="582"/>
      <c r="AY865" s="582"/>
      <c r="AZ865" s="582"/>
      <c r="BA865" s="582"/>
      <c r="BB865" s="582"/>
      <c r="BC865" s="582"/>
      <c r="BD865" s="582"/>
      <c r="BE865" s="582"/>
      <c r="BF865" s="582"/>
      <c r="BG865" s="582"/>
      <c r="BH865" s="582"/>
      <c r="BI865" s="582"/>
      <c r="BJ865" s="582"/>
      <c r="BK865" s="582"/>
      <c r="BL865" s="582"/>
      <c r="BM865" s="582"/>
      <c r="BN865" s="582"/>
      <c r="BO865" s="582"/>
      <c r="BP865" s="582"/>
      <c r="BQ865" s="710"/>
    </row>
    <row r="866" spans="1:69">
      <c r="A866" s="582"/>
      <c r="B866" s="582"/>
      <c r="C866" s="582"/>
      <c r="D866" s="582"/>
      <c r="E866" s="582"/>
      <c r="F866" s="582"/>
      <c r="G866" s="582"/>
      <c r="H866" s="582"/>
      <c r="I866" s="582"/>
      <c r="J866" s="582"/>
      <c r="K866" s="582"/>
      <c r="L866" s="582"/>
      <c r="M866" s="582"/>
      <c r="N866" s="582"/>
      <c r="O866" s="582"/>
      <c r="P866" s="582"/>
      <c r="Q866" s="582"/>
      <c r="R866" s="582"/>
      <c r="S866" s="582"/>
      <c r="T866" s="582"/>
      <c r="U866" s="582"/>
      <c r="V866" s="582"/>
      <c r="W866" s="582"/>
      <c r="X866" s="582"/>
      <c r="Y866" s="582"/>
      <c r="Z866" s="582"/>
      <c r="AA866" s="582"/>
      <c r="AB866" s="582"/>
      <c r="AC866" s="582"/>
      <c r="AD866" s="582"/>
      <c r="AE866" s="582"/>
      <c r="AF866" s="582"/>
      <c r="AG866" s="582"/>
      <c r="AH866" s="582"/>
      <c r="AI866" s="582"/>
      <c r="AJ866" s="582"/>
      <c r="AK866" s="582"/>
      <c r="AL866" s="582"/>
      <c r="AM866" s="582"/>
      <c r="AN866" s="582"/>
      <c r="AO866" s="582"/>
      <c r="AP866" s="582"/>
      <c r="AQ866" s="582"/>
      <c r="AR866" s="582"/>
      <c r="AS866" s="582"/>
      <c r="AT866" s="582"/>
      <c r="AU866" s="582"/>
      <c r="AV866" s="582"/>
      <c r="AW866" s="582"/>
      <c r="AX866" s="582"/>
      <c r="AY866" s="582"/>
      <c r="AZ866" s="582"/>
      <c r="BA866" s="582"/>
      <c r="BB866" s="582"/>
      <c r="BC866" s="582"/>
      <c r="BD866" s="582"/>
      <c r="BE866" s="582"/>
      <c r="BF866" s="582"/>
      <c r="BG866" s="582"/>
      <c r="BH866" s="582"/>
      <c r="BI866" s="582"/>
      <c r="BJ866" s="582"/>
      <c r="BK866" s="582"/>
      <c r="BL866" s="582"/>
      <c r="BM866" s="582"/>
      <c r="BN866" s="582"/>
      <c r="BO866" s="582"/>
      <c r="BP866" s="582"/>
      <c r="BQ866" s="710"/>
    </row>
    <row r="867" spans="1:69">
      <c r="A867" s="582"/>
      <c r="B867" s="582"/>
      <c r="C867" s="582"/>
      <c r="D867" s="582"/>
      <c r="E867" s="582"/>
      <c r="F867" s="582"/>
      <c r="G867" s="582"/>
      <c r="H867" s="582"/>
      <c r="I867" s="582"/>
      <c r="J867" s="582"/>
      <c r="K867" s="582"/>
      <c r="L867" s="582"/>
      <c r="M867" s="582"/>
      <c r="N867" s="582"/>
      <c r="O867" s="582"/>
      <c r="P867" s="582"/>
      <c r="Q867" s="582"/>
      <c r="R867" s="582"/>
      <c r="S867" s="582"/>
      <c r="T867" s="582"/>
      <c r="U867" s="582"/>
      <c r="V867" s="582"/>
      <c r="W867" s="582"/>
      <c r="X867" s="582"/>
      <c r="Y867" s="582"/>
      <c r="Z867" s="582"/>
      <c r="AA867" s="582"/>
      <c r="AB867" s="582"/>
      <c r="AC867" s="582"/>
      <c r="AD867" s="582"/>
      <c r="AE867" s="582"/>
      <c r="AF867" s="582"/>
      <c r="AG867" s="582"/>
      <c r="AH867" s="582"/>
      <c r="AI867" s="582"/>
      <c r="AJ867" s="582"/>
      <c r="AK867" s="582"/>
      <c r="AL867" s="582"/>
      <c r="AM867" s="582"/>
      <c r="AN867" s="582"/>
      <c r="AO867" s="582"/>
      <c r="AP867" s="582"/>
      <c r="AQ867" s="582"/>
      <c r="AR867" s="582"/>
      <c r="AS867" s="582"/>
      <c r="AT867" s="582"/>
      <c r="AU867" s="582"/>
      <c r="AV867" s="582"/>
      <c r="AW867" s="582"/>
      <c r="AX867" s="582"/>
      <c r="AY867" s="582"/>
      <c r="AZ867" s="582"/>
      <c r="BA867" s="582"/>
      <c r="BB867" s="582"/>
      <c r="BC867" s="582"/>
      <c r="BD867" s="582"/>
      <c r="BE867" s="582"/>
      <c r="BF867" s="582"/>
      <c r="BG867" s="582"/>
      <c r="BH867" s="582"/>
      <c r="BI867" s="582"/>
      <c r="BJ867" s="582"/>
      <c r="BK867" s="582"/>
      <c r="BL867" s="582"/>
      <c r="BM867" s="582"/>
      <c r="BN867" s="582"/>
      <c r="BO867" s="582"/>
      <c r="BP867" s="582"/>
      <c r="BQ867" s="710"/>
    </row>
    <row r="868" spans="1:69">
      <c r="A868" s="582"/>
      <c r="B868" s="582"/>
      <c r="C868" s="582"/>
      <c r="D868" s="582"/>
      <c r="E868" s="582"/>
      <c r="F868" s="582"/>
      <c r="G868" s="582"/>
      <c r="H868" s="582"/>
      <c r="I868" s="582"/>
      <c r="J868" s="582"/>
      <c r="K868" s="582"/>
      <c r="L868" s="582"/>
      <c r="M868" s="582"/>
      <c r="N868" s="582"/>
      <c r="O868" s="582"/>
      <c r="P868" s="582"/>
      <c r="Q868" s="582"/>
      <c r="R868" s="582"/>
      <c r="S868" s="582"/>
      <c r="T868" s="582"/>
      <c r="U868" s="582"/>
      <c r="V868" s="582"/>
      <c r="W868" s="582"/>
      <c r="X868" s="582"/>
      <c r="Y868" s="582"/>
      <c r="Z868" s="582"/>
      <c r="AA868" s="582"/>
      <c r="AB868" s="582"/>
      <c r="AC868" s="582"/>
      <c r="AD868" s="582"/>
      <c r="AE868" s="582"/>
      <c r="AF868" s="582"/>
      <c r="AG868" s="582"/>
      <c r="AH868" s="582"/>
      <c r="AI868" s="582"/>
      <c r="AJ868" s="582"/>
      <c r="AK868" s="582"/>
      <c r="AL868" s="582"/>
      <c r="AM868" s="582"/>
      <c r="AN868" s="582"/>
      <c r="AO868" s="582"/>
      <c r="AP868" s="582"/>
      <c r="AQ868" s="582"/>
      <c r="AR868" s="582"/>
      <c r="AS868" s="582"/>
      <c r="AT868" s="582"/>
      <c r="AU868" s="582"/>
      <c r="AV868" s="582"/>
      <c r="AW868" s="582"/>
      <c r="AX868" s="582"/>
      <c r="AY868" s="582"/>
      <c r="AZ868" s="582"/>
      <c r="BA868" s="582"/>
      <c r="BB868" s="582"/>
      <c r="BC868" s="582"/>
      <c r="BD868" s="582"/>
      <c r="BE868" s="582"/>
      <c r="BF868" s="582"/>
      <c r="BG868" s="582"/>
      <c r="BH868" s="582"/>
      <c r="BI868" s="582"/>
      <c r="BJ868" s="582"/>
      <c r="BK868" s="582"/>
      <c r="BL868" s="582"/>
      <c r="BM868" s="582"/>
      <c r="BN868" s="582"/>
      <c r="BO868" s="582"/>
      <c r="BP868" s="582"/>
      <c r="BQ868" s="710"/>
    </row>
    <row r="869" spans="1:69">
      <c r="A869" s="582"/>
      <c r="B869" s="582"/>
      <c r="C869" s="582"/>
      <c r="D869" s="582"/>
      <c r="E869" s="582"/>
      <c r="F869" s="582"/>
      <c r="G869" s="582"/>
      <c r="H869" s="582"/>
      <c r="I869" s="582"/>
      <c r="J869" s="582"/>
      <c r="K869" s="582"/>
      <c r="L869" s="582"/>
      <c r="M869" s="582"/>
      <c r="N869" s="582"/>
      <c r="O869" s="582"/>
      <c r="P869" s="582"/>
      <c r="Q869" s="582"/>
      <c r="R869" s="582"/>
      <c r="S869" s="582"/>
      <c r="T869" s="582"/>
      <c r="U869" s="582"/>
      <c r="V869" s="582"/>
      <c r="W869" s="582"/>
      <c r="X869" s="582"/>
      <c r="Y869" s="582"/>
      <c r="Z869" s="582"/>
      <c r="AA869" s="582"/>
      <c r="AB869" s="582"/>
      <c r="AC869" s="582"/>
      <c r="AD869" s="582"/>
      <c r="AE869" s="582"/>
      <c r="AF869" s="582"/>
      <c r="AG869" s="582"/>
      <c r="AH869" s="582"/>
      <c r="AI869" s="582"/>
      <c r="AJ869" s="582"/>
      <c r="AK869" s="582"/>
      <c r="AL869" s="582"/>
      <c r="AM869" s="582"/>
      <c r="AN869" s="582"/>
      <c r="AO869" s="582"/>
      <c r="AP869" s="582"/>
      <c r="AQ869" s="582"/>
      <c r="AR869" s="582"/>
      <c r="AS869" s="582"/>
      <c r="AT869" s="582"/>
      <c r="AU869" s="582"/>
      <c r="AV869" s="582"/>
      <c r="AW869" s="582"/>
      <c r="AX869" s="582"/>
      <c r="AY869" s="582"/>
      <c r="AZ869" s="582"/>
      <c r="BA869" s="582"/>
      <c r="BB869" s="582"/>
      <c r="BC869" s="582"/>
      <c r="BD869" s="582"/>
      <c r="BE869" s="582"/>
      <c r="BF869" s="582"/>
      <c r="BG869" s="582"/>
      <c r="BH869" s="582"/>
      <c r="BI869" s="582"/>
      <c r="BJ869" s="582"/>
      <c r="BK869" s="582"/>
      <c r="BL869" s="582"/>
      <c r="BM869" s="582"/>
      <c r="BN869" s="582"/>
      <c r="BO869" s="582"/>
      <c r="BP869" s="582"/>
      <c r="BQ869" s="710"/>
    </row>
    <row r="870" spans="1:69">
      <c r="A870" s="582"/>
      <c r="B870" s="582"/>
      <c r="C870" s="582"/>
      <c r="D870" s="582"/>
      <c r="E870" s="582"/>
      <c r="F870" s="582"/>
      <c r="G870" s="582"/>
      <c r="H870" s="582"/>
      <c r="I870" s="582"/>
      <c r="J870" s="582"/>
      <c r="K870" s="582"/>
      <c r="L870" s="582"/>
      <c r="M870" s="582"/>
      <c r="N870" s="582"/>
      <c r="O870" s="582"/>
      <c r="P870" s="582"/>
      <c r="Q870" s="582"/>
      <c r="R870" s="582"/>
      <c r="S870" s="582"/>
      <c r="T870" s="582"/>
      <c r="U870" s="582"/>
      <c r="V870" s="582"/>
      <c r="W870" s="582"/>
      <c r="X870" s="582"/>
      <c r="Y870" s="582"/>
      <c r="Z870" s="582"/>
      <c r="AA870" s="582"/>
      <c r="AB870" s="582"/>
      <c r="AC870" s="582"/>
      <c r="AD870" s="582"/>
      <c r="AE870" s="582"/>
      <c r="AF870" s="582"/>
      <c r="AG870" s="582"/>
      <c r="AH870" s="582"/>
      <c r="AI870" s="582"/>
      <c r="AJ870" s="582"/>
      <c r="AK870" s="582"/>
      <c r="AL870" s="582"/>
      <c r="AM870" s="582"/>
      <c r="AN870" s="582"/>
      <c r="AO870" s="582"/>
      <c r="AP870" s="582"/>
      <c r="AQ870" s="582"/>
      <c r="AR870" s="582"/>
      <c r="AS870" s="582"/>
      <c r="AT870" s="582"/>
      <c r="AU870" s="582"/>
      <c r="AV870" s="582"/>
      <c r="AW870" s="582"/>
      <c r="AX870" s="582"/>
      <c r="AY870" s="582"/>
      <c r="AZ870" s="582"/>
      <c r="BA870" s="582"/>
      <c r="BB870" s="582"/>
      <c r="BC870" s="582"/>
      <c r="BD870" s="582"/>
      <c r="BE870" s="582"/>
      <c r="BF870" s="582"/>
      <c r="BG870" s="582"/>
      <c r="BH870" s="582"/>
      <c r="BI870" s="582"/>
      <c r="BJ870" s="582"/>
      <c r="BK870" s="582"/>
      <c r="BL870" s="582"/>
      <c r="BM870" s="582"/>
      <c r="BN870" s="582"/>
      <c r="BO870" s="582"/>
      <c r="BP870" s="582"/>
      <c r="BQ870" s="710"/>
    </row>
    <row r="871" spans="1:69">
      <c r="A871" s="582"/>
      <c r="B871" s="582"/>
      <c r="C871" s="582"/>
      <c r="D871" s="582"/>
      <c r="E871" s="582"/>
      <c r="F871" s="582"/>
      <c r="G871" s="582"/>
      <c r="H871" s="582"/>
      <c r="I871" s="582"/>
      <c r="J871" s="582"/>
      <c r="K871" s="582"/>
      <c r="L871" s="582"/>
      <c r="M871" s="582"/>
      <c r="N871" s="582"/>
      <c r="O871" s="582"/>
      <c r="P871" s="582"/>
      <c r="Q871" s="582"/>
      <c r="R871" s="582"/>
      <c r="S871" s="582"/>
      <c r="T871" s="582"/>
      <c r="U871" s="582"/>
      <c r="V871" s="582"/>
      <c r="W871" s="582"/>
      <c r="X871" s="582"/>
      <c r="Y871" s="582"/>
      <c r="Z871" s="582"/>
      <c r="AA871" s="582"/>
      <c r="AB871" s="582"/>
      <c r="AC871" s="582"/>
      <c r="AD871" s="582"/>
      <c r="AE871" s="582"/>
      <c r="AF871" s="582"/>
      <c r="AG871" s="582"/>
      <c r="AH871" s="582"/>
      <c r="AI871" s="582"/>
      <c r="AJ871" s="582"/>
      <c r="AK871" s="582"/>
      <c r="AL871" s="582"/>
      <c r="AM871" s="582"/>
      <c r="AN871" s="582"/>
      <c r="AO871" s="582"/>
      <c r="AP871" s="582"/>
      <c r="AQ871" s="582"/>
      <c r="AR871" s="582"/>
      <c r="AS871" s="582"/>
      <c r="AT871" s="582"/>
      <c r="AU871" s="582"/>
      <c r="AV871" s="582"/>
      <c r="AW871" s="582"/>
      <c r="AX871" s="582"/>
      <c r="AY871" s="582"/>
      <c r="AZ871" s="582"/>
      <c r="BA871" s="582"/>
      <c r="BB871" s="582"/>
      <c r="BC871" s="582"/>
      <c r="BD871" s="582"/>
      <c r="BE871" s="582"/>
      <c r="BF871" s="582"/>
      <c r="BG871" s="582"/>
      <c r="BH871" s="582"/>
      <c r="BI871" s="582"/>
      <c r="BJ871" s="582"/>
      <c r="BK871" s="582"/>
      <c r="BL871" s="582"/>
      <c r="BM871" s="582"/>
      <c r="BN871" s="582"/>
      <c r="BO871" s="582"/>
      <c r="BP871" s="582"/>
      <c r="BQ871" s="710"/>
    </row>
    <row r="872" spans="1:69">
      <c r="A872" s="582"/>
      <c r="B872" s="582"/>
      <c r="C872" s="582"/>
      <c r="D872" s="582"/>
      <c r="E872" s="582"/>
      <c r="F872" s="582"/>
      <c r="G872" s="582"/>
      <c r="H872" s="582"/>
      <c r="I872" s="582"/>
      <c r="J872" s="582"/>
      <c r="K872" s="582"/>
      <c r="L872" s="582"/>
      <c r="M872" s="582"/>
      <c r="N872" s="582"/>
      <c r="O872" s="582"/>
      <c r="P872" s="582"/>
      <c r="Q872" s="582"/>
      <c r="R872" s="582"/>
      <c r="S872" s="582"/>
      <c r="T872" s="582"/>
      <c r="U872" s="582"/>
      <c r="V872" s="582"/>
      <c r="W872" s="582"/>
      <c r="X872" s="582"/>
      <c r="Y872" s="582"/>
      <c r="Z872" s="582"/>
      <c r="AA872" s="582"/>
      <c r="AB872" s="582"/>
      <c r="AC872" s="582"/>
      <c r="AD872" s="582"/>
      <c r="AE872" s="582"/>
      <c r="AF872" s="582"/>
      <c r="AG872" s="582"/>
      <c r="AH872" s="582"/>
      <c r="AI872" s="582"/>
      <c r="AJ872" s="582"/>
      <c r="AK872" s="582"/>
      <c r="AL872" s="582"/>
      <c r="AM872" s="582"/>
      <c r="AN872" s="582"/>
      <c r="AO872" s="582"/>
      <c r="AP872" s="582"/>
      <c r="AQ872" s="582"/>
      <c r="AR872" s="582"/>
      <c r="AS872" s="582"/>
      <c r="AT872" s="582"/>
      <c r="AU872" s="582"/>
      <c r="AV872" s="582"/>
      <c r="AW872" s="582"/>
      <c r="AX872" s="582"/>
      <c r="AY872" s="582"/>
      <c r="AZ872" s="582"/>
      <c r="BA872" s="582"/>
      <c r="BB872" s="582"/>
      <c r="BC872" s="582"/>
      <c r="BD872" s="582"/>
      <c r="BE872" s="582"/>
      <c r="BF872" s="582"/>
      <c r="BG872" s="582"/>
      <c r="BH872" s="582"/>
      <c r="BI872" s="582"/>
      <c r="BJ872" s="582"/>
      <c r="BK872" s="582"/>
      <c r="BL872" s="582"/>
      <c r="BM872" s="582"/>
      <c r="BN872" s="582"/>
      <c r="BO872" s="582"/>
      <c r="BP872" s="582"/>
      <c r="BQ872" s="710"/>
    </row>
    <row r="873" spans="1:69">
      <c r="A873" s="582"/>
      <c r="B873" s="582"/>
      <c r="C873" s="582"/>
      <c r="D873" s="582"/>
      <c r="E873" s="582"/>
      <c r="F873" s="582"/>
      <c r="G873" s="582"/>
      <c r="H873" s="582"/>
      <c r="I873" s="582"/>
      <c r="J873" s="582"/>
      <c r="K873" s="582"/>
      <c r="L873" s="582"/>
      <c r="M873" s="582"/>
      <c r="N873" s="582"/>
      <c r="O873" s="582"/>
      <c r="P873" s="582"/>
      <c r="Q873" s="582"/>
      <c r="R873" s="582"/>
      <c r="S873" s="582"/>
      <c r="T873" s="582"/>
      <c r="U873" s="582"/>
      <c r="V873" s="582"/>
      <c r="W873" s="582"/>
      <c r="X873" s="582"/>
      <c r="Y873" s="582"/>
      <c r="Z873" s="582"/>
      <c r="AA873" s="582"/>
      <c r="AB873" s="582"/>
      <c r="AC873" s="582"/>
      <c r="AD873" s="582"/>
      <c r="AE873" s="582"/>
      <c r="AF873" s="582"/>
      <c r="AG873" s="582"/>
      <c r="AH873" s="582"/>
      <c r="AI873" s="582"/>
      <c r="AJ873" s="582"/>
      <c r="AK873" s="582"/>
      <c r="AL873" s="582"/>
      <c r="AM873" s="582"/>
      <c r="AN873" s="582"/>
      <c r="AO873" s="582"/>
      <c r="AP873" s="582"/>
      <c r="AQ873" s="582"/>
      <c r="AR873" s="582"/>
      <c r="AS873" s="582"/>
      <c r="AT873" s="582"/>
      <c r="AU873" s="582"/>
      <c r="AV873" s="582"/>
      <c r="AW873" s="582"/>
      <c r="AX873" s="582"/>
      <c r="AY873" s="582"/>
      <c r="AZ873" s="582"/>
      <c r="BA873" s="582"/>
      <c r="BB873" s="582"/>
      <c r="BC873" s="582"/>
      <c r="BD873" s="582"/>
      <c r="BE873" s="582"/>
      <c r="BF873" s="582"/>
      <c r="BG873" s="582"/>
      <c r="BH873" s="582"/>
      <c r="BI873" s="582"/>
      <c r="BJ873" s="582"/>
      <c r="BK873" s="582"/>
      <c r="BL873" s="582"/>
      <c r="BM873" s="582"/>
      <c r="BN873" s="582"/>
      <c r="BO873" s="582"/>
      <c r="BP873" s="582"/>
      <c r="BQ873" s="710"/>
    </row>
    <row r="874" spans="1:69">
      <c r="A874" s="582"/>
      <c r="B874" s="582"/>
      <c r="C874" s="582"/>
      <c r="D874" s="582"/>
      <c r="E874" s="582"/>
      <c r="F874" s="582"/>
      <c r="G874" s="582"/>
      <c r="H874" s="582"/>
      <c r="I874" s="582"/>
      <c r="J874" s="582"/>
      <c r="K874" s="582"/>
      <c r="L874" s="582"/>
      <c r="M874" s="582"/>
      <c r="N874" s="582"/>
      <c r="O874" s="582"/>
      <c r="P874" s="582"/>
      <c r="Q874" s="582"/>
      <c r="R874" s="582"/>
      <c r="S874" s="582"/>
      <c r="T874" s="582"/>
      <c r="U874" s="582"/>
      <c r="V874" s="582"/>
      <c r="W874" s="582"/>
      <c r="X874" s="582"/>
      <c r="Y874" s="582"/>
      <c r="Z874" s="582"/>
      <c r="AA874" s="582"/>
      <c r="AB874" s="582"/>
      <c r="AC874" s="582"/>
      <c r="AD874" s="582"/>
      <c r="AE874" s="582"/>
      <c r="AF874" s="582"/>
      <c r="AG874" s="582"/>
      <c r="AH874" s="582"/>
      <c r="AI874" s="582"/>
      <c r="AJ874" s="582"/>
      <c r="AK874" s="582"/>
      <c r="AL874" s="582"/>
      <c r="AM874" s="582"/>
      <c r="AN874" s="582"/>
      <c r="AO874" s="582"/>
      <c r="AP874" s="582"/>
      <c r="AQ874" s="582"/>
      <c r="AR874" s="582"/>
      <c r="AS874" s="582"/>
      <c r="AT874" s="582"/>
      <c r="AU874" s="582"/>
      <c r="AV874" s="582"/>
      <c r="AW874" s="582"/>
      <c r="AX874" s="582"/>
      <c r="AY874" s="582"/>
      <c r="AZ874" s="582"/>
      <c r="BA874" s="582"/>
      <c r="BB874" s="582"/>
      <c r="BC874" s="582"/>
      <c r="BD874" s="582"/>
      <c r="BE874" s="582"/>
      <c r="BF874" s="582"/>
      <c r="BG874" s="582"/>
      <c r="BH874" s="582"/>
      <c r="BI874" s="582"/>
      <c r="BJ874" s="582"/>
      <c r="BK874" s="582"/>
      <c r="BL874" s="582"/>
      <c r="BM874" s="582"/>
      <c r="BN874" s="582"/>
      <c r="BO874" s="582"/>
      <c r="BP874" s="582"/>
      <c r="BQ874" s="710"/>
    </row>
    <row r="875" spans="1:69">
      <c r="A875" s="582"/>
      <c r="B875" s="582"/>
      <c r="C875" s="582"/>
      <c r="D875" s="582"/>
      <c r="E875" s="582"/>
      <c r="F875" s="582"/>
      <c r="G875" s="582"/>
      <c r="H875" s="582"/>
      <c r="I875" s="582"/>
      <c r="J875" s="582"/>
      <c r="K875" s="582"/>
      <c r="L875" s="582"/>
      <c r="M875" s="582"/>
      <c r="N875" s="582"/>
      <c r="O875" s="582"/>
      <c r="P875" s="582"/>
      <c r="Q875" s="582"/>
      <c r="R875" s="582"/>
      <c r="S875" s="582"/>
      <c r="T875" s="582"/>
      <c r="U875" s="582"/>
      <c r="V875" s="582"/>
      <c r="W875" s="582"/>
      <c r="X875" s="582"/>
      <c r="Y875" s="582"/>
      <c r="Z875" s="582"/>
      <c r="AA875" s="582"/>
      <c r="AB875" s="582"/>
      <c r="AC875" s="582"/>
      <c r="AD875" s="582"/>
      <c r="AE875" s="582"/>
      <c r="AF875" s="582"/>
      <c r="AG875" s="582"/>
      <c r="AH875" s="582"/>
      <c r="AI875" s="582"/>
      <c r="AJ875" s="582"/>
      <c r="AK875" s="582"/>
      <c r="AL875" s="582"/>
      <c r="AM875" s="582"/>
      <c r="AN875" s="582"/>
      <c r="AO875" s="582"/>
      <c r="AP875" s="582"/>
      <c r="AQ875" s="582"/>
      <c r="AR875" s="582"/>
      <c r="AS875" s="582"/>
      <c r="AT875" s="582"/>
      <c r="AU875" s="582"/>
      <c r="AV875" s="582"/>
      <c r="AW875" s="582"/>
      <c r="AX875" s="582"/>
      <c r="AY875" s="582"/>
      <c r="AZ875" s="582"/>
      <c r="BA875" s="582"/>
      <c r="BB875" s="582"/>
      <c r="BC875" s="582"/>
      <c r="BD875" s="582"/>
      <c r="BE875" s="582"/>
      <c r="BF875" s="582"/>
      <c r="BG875" s="582"/>
      <c r="BH875" s="582"/>
      <c r="BI875" s="582"/>
      <c r="BJ875" s="582"/>
      <c r="BK875" s="582"/>
      <c r="BL875" s="582"/>
      <c r="BM875" s="582"/>
      <c r="BN875" s="582"/>
      <c r="BO875" s="582"/>
      <c r="BP875" s="582"/>
      <c r="BQ875" s="710"/>
    </row>
    <row r="876" spans="1:69">
      <c r="A876" s="582"/>
      <c r="B876" s="582"/>
      <c r="C876" s="582"/>
      <c r="D876" s="582"/>
      <c r="E876" s="582"/>
      <c r="F876" s="582"/>
      <c r="G876" s="582"/>
      <c r="H876" s="582"/>
      <c r="I876" s="582"/>
      <c r="J876" s="582"/>
      <c r="K876" s="582"/>
      <c r="L876" s="582"/>
      <c r="M876" s="582"/>
      <c r="N876" s="582"/>
      <c r="O876" s="582"/>
      <c r="P876" s="582"/>
      <c r="Q876" s="582"/>
      <c r="R876" s="582"/>
      <c r="S876" s="582"/>
      <c r="T876" s="582"/>
      <c r="U876" s="582"/>
      <c r="V876" s="582"/>
      <c r="W876" s="582"/>
      <c r="X876" s="582"/>
      <c r="Y876" s="582"/>
      <c r="Z876" s="582"/>
      <c r="AA876" s="582"/>
      <c r="AB876" s="582"/>
      <c r="AC876" s="582"/>
      <c r="AD876" s="582"/>
      <c r="AE876" s="582"/>
      <c r="AF876" s="582"/>
      <c r="AG876" s="582"/>
      <c r="AH876" s="582"/>
      <c r="AI876" s="582"/>
      <c r="AJ876" s="582"/>
      <c r="AK876" s="582"/>
      <c r="AL876" s="582"/>
      <c r="AM876" s="582"/>
      <c r="AN876" s="582"/>
      <c r="AO876" s="582"/>
      <c r="AP876" s="582"/>
      <c r="AQ876" s="582"/>
      <c r="AR876" s="582"/>
      <c r="AS876" s="582"/>
      <c r="AT876" s="582"/>
      <c r="AU876" s="582"/>
      <c r="AV876" s="582"/>
      <c r="AW876" s="582"/>
      <c r="AX876" s="582"/>
      <c r="AY876" s="582"/>
      <c r="AZ876" s="582"/>
      <c r="BA876" s="582"/>
      <c r="BB876" s="582"/>
      <c r="BC876" s="582"/>
      <c r="BD876" s="582"/>
      <c r="BE876" s="582"/>
      <c r="BF876" s="582"/>
      <c r="BG876" s="582"/>
      <c r="BH876" s="582"/>
      <c r="BI876" s="582"/>
      <c r="BJ876" s="582"/>
      <c r="BK876" s="582"/>
      <c r="BL876" s="582"/>
      <c r="BM876" s="582"/>
      <c r="BN876" s="582"/>
      <c r="BO876" s="582"/>
      <c r="BP876" s="582"/>
      <c r="BQ876" s="710"/>
    </row>
    <row r="877" spans="1:69">
      <c r="A877" s="582"/>
      <c r="B877" s="582"/>
      <c r="C877" s="582"/>
      <c r="D877" s="582"/>
      <c r="E877" s="582"/>
      <c r="F877" s="582"/>
      <c r="G877" s="582"/>
      <c r="H877" s="582"/>
      <c r="I877" s="582"/>
      <c r="J877" s="582"/>
      <c r="K877" s="582"/>
      <c r="L877" s="582"/>
      <c r="M877" s="582"/>
      <c r="N877" s="582"/>
      <c r="O877" s="582"/>
      <c r="P877" s="582"/>
      <c r="Q877" s="582"/>
      <c r="R877" s="582"/>
      <c r="S877" s="582"/>
      <c r="T877" s="582"/>
      <c r="U877" s="582"/>
      <c r="V877" s="582"/>
      <c r="W877" s="582"/>
      <c r="X877" s="582"/>
      <c r="Y877" s="582"/>
      <c r="Z877" s="582"/>
      <c r="AA877" s="582"/>
      <c r="AB877" s="582"/>
      <c r="AC877" s="582"/>
      <c r="AD877" s="582"/>
      <c r="AE877" s="582"/>
      <c r="AF877" s="582"/>
      <c r="AG877" s="582"/>
      <c r="AH877" s="582"/>
      <c r="AI877" s="582"/>
      <c r="AJ877" s="582"/>
      <c r="AK877" s="582"/>
      <c r="AL877" s="582"/>
      <c r="AM877" s="582"/>
      <c r="AN877" s="582"/>
      <c r="AO877" s="582"/>
      <c r="AP877" s="582"/>
      <c r="AQ877" s="582"/>
      <c r="AR877" s="582"/>
      <c r="AS877" s="582"/>
      <c r="AT877" s="582"/>
      <c r="AU877" s="582"/>
      <c r="AV877" s="582"/>
      <c r="AW877" s="582"/>
      <c r="AX877" s="582"/>
      <c r="AY877" s="582"/>
      <c r="AZ877" s="582"/>
      <c r="BA877" s="582"/>
      <c r="BB877" s="582"/>
      <c r="BC877" s="582"/>
      <c r="BD877" s="582"/>
      <c r="BE877" s="582"/>
      <c r="BF877" s="582"/>
      <c r="BG877" s="582"/>
      <c r="BH877" s="582"/>
      <c r="BI877" s="582"/>
      <c r="BJ877" s="582"/>
      <c r="BK877" s="582"/>
      <c r="BL877" s="582"/>
      <c r="BM877" s="582"/>
      <c r="BN877" s="582"/>
      <c r="BO877" s="582"/>
      <c r="BP877" s="582"/>
      <c r="BQ877" s="710"/>
    </row>
    <row r="878" spans="1:69">
      <c r="A878" s="582"/>
      <c r="B878" s="582"/>
      <c r="C878" s="582"/>
      <c r="D878" s="582"/>
      <c r="E878" s="582"/>
      <c r="F878" s="582"/>
      <c r="G878" s="582"/>
      <c r="H878" s="582"/>
      <c r="I878" s="582"/>
      <c r="J878" s="582"/>
      <c r="K878" s="582"/>
      <c r="L878" s="582"/>
      <c r="M878" s="582"/>
      <c r="N878" s="582"/>
      <c r="O878" s="582"/>
      <c r="P878" s="582"/>
      <c r="Q878" s="582"/>
      <c r="R878" s="582"/>
      <c r="S878" s="582"/>
      <c r="T878" s="582"/>
      <c r="U878" s="582"/>
      <c r="V878" s="582"/>
      <c r="W878" s="582"/>
      <c r="X878" s="582"/>
      <c r="Y878" s="582"/>
      <c r="Z878" s="582"/>
      <c r="AA878" s="582"/>
      <c r="AB878" s="582"/>
      <c r="AC878" s="582"/>
      <c r="AD878" s="582"/>
      <c r="AE878" s="582"/>
      <c r="AF878" s="582"/>
      <c r="AG878" s="582"/>
      <c r="AH878" s="582"/>
      <c r="AI878" s="582"/>
      <c r="AJ878" s="582"/>
      <c r="AK878" s="582"/>
      <c r="AL878" s="582"/>
      <c r="AM878" s="582"/>
      <c r="AN878" s="582"/>
      <c r="AO878" s="582"/>
      <c r="AP878" s="582"/>
      <c r="AQ878" s="582"/>
      <c r="AR878" s="582"/>
      <c r="AS878" s="582"/>
      <c r="AT878" s="582"/>
      <c r="AU878" s="582"/>
      <c r="AV878" s="582"/>
      <c r="AW878" s="582"/>
      <c r="AX878" s="582"/>
      <c r="AY878" s="582"/>
      <c r="AZ878" s="582"/>
      <c r="BA878" s="582"/>
      <c r="BB878" s="582"/>
      <c r="BC878" s="582"/>
      <c r="BD878" s="582"/>
      <c r="BE878" s="582"/>
      <c r="BF878" s="582"/>
      <c r="BG878" s="582"/>
      <c r="BH878" s="582"/>
      <c r="BI878" s="582"/>
      <c r="BJ878" s="582"/>
      <c r="BK878" s="582"/>
      <c r="BL878" s="582"/>
      <c r="BM878" s="582"/>
      <c r="BN878" s="582"/>
      <c r="BO878" s="582"/>
      <c r="BP878" s="582"/>
      <c r="BQ878" s="710"/>
    </row>
    <row r="879" spans="1:69">
      <c r="A879" s="582"/>
      <c r="B879" s="582"/>
      <c r="C879" s="582"/>
      <c r="D879" s="582"/>
      <c r="E879" s="582"/>
      <c r="F879" s="582"/>
      <c r="G879" s="582"/>
      <c r="H879" s="582"/>
      <c r="I879" s="582"/>
      <c r="J879" s="582"/>
      <c r="K879" s="582"/>
      <c r="L879" s="582"/>
      <c r="M879" s="582"/>
      <c r="N879" s="582"/>
      <c r="O879" s="582"/>
      <c r="P879" s="582"/>
      <c r="Q879" s="582"/>
      <c r="R879" s="582"/>
      <c r="S879" s="582"/>
      <c r="T879" s="582"/>
      <c r="U879" s="582"/>
      <c r="V879" s="582"/>
      <c r="W879" s="582"/>
      <c r="X879" s="582"/>
      <c r="Y879" s="582"/>
      <c r="Z879" s="582"/>
      <c r="AA879" s="582"/>
      <c r="AB879" s="582"/>
      <c r="AC879" s="582"/>
      <c r="AD879" s="582"/>
      <c r="AE879" s="582"/>
      <c r="AF879" s="582"/>
      <c r="AG879" s="582"/>
      <c r="AH879" s="582"/>
      <c r="AI879" s="582"/>
      <c r="AJ879" s="582"/>
      <c r="AK879" s="582"/>
      <c r="AL879" s="582"/>
      <c r="AM879" s="582"/>
      <c r="AN879" s="582"/>
      <c r="AO879" s="582"/>
      <c r="AP879" s="582"/>
      <c r="AQ879" s="582"/>
      <c r="AR879" s="582"/>
      <c r="AS879" s="582"/>
      <c r="AT879" s="582"/>
      <c r="AU879" s="582"/>
      <c r="AV879" s="582"/>
      <c r="AW879" s="582"/>
      <c r="AX879" s="582"/>
      <c r="AY879" s="582"/>
      <c r="AZ879" s="582"/>
      <c r="BA879" s="582"/>
      <c r="BB879" s="582"/>
      <c r="BC879" s="582"/>
      <c r="BD879" s="582"/>
      <c r="BE879" s="582"/>
      <c r="BF879" s="582"/>
      <c r="BG879" s="582"/>
      <c r="BH879" s="582"/>
      <c r="BI879" s="582"/>
      <c r="BJ879" s="582"/>
      <c r="BK879" s="582"/>
      <c r="BL879" s="582"/>
      <c r="BM879" s="582"/>
      <c r="BN879" s="582"/>
      <c r="BO879" s="582"/>
      <c r="BP879" s="582"/>
      <c r="BQ879" s="710"/>
    </row>
    <row r="880" spans="1:69">
      <c r="A880" s="582"/>
      <c r="B880" s="582"/>
      <c r="C880" s="582"/>
      <c r="D880" s="582"/>
      <c r="E880" s="582"/>
      <c r="F880" s="582"/>
      <c r="G880" s="582"/>
      <c r="H880" s="582"/>
      <c r="I880" s="582"/>
      <c r="J880" s="582"/>
      <c r="K880" s="582"/>
      <c r="L880" s="582"/>
      <c r="M880" s="582"/>
      <c r="N880" s="582"/>
      <c r="O880" s="582"/>
      <c r="P880" s="582"/>
      <c r="Q880" s="582"/>
      <c r="R880" s="582"/>
      <c r="S880" s="582"/>
      <c r="T880" s="582"/>
      <c r="U880" s="582"/>
      <c r="V880" s="582"/>
      <c r="W880" s="582"/>
      <c r="X880" s="582"/>
      <c r="Y880" s="582"/>
      <c r="Z880" s="582"/>
      <c r="AA880" s="582"/>
      <c r="AB880" s="582"/>
      <c r="AC880" s="582"/>
      <c r="AD880" s="582"/>
      <c r="AE880" s="582"/>
      <c r="AF880" s="582"/>
      <c r="AG880" s="582"/>
      <c r="AH880" s="582"/>
      <c r="AI880" s="582"/>
      <c r="AJ880" s="582"/>
      <c r="AK880" s="582"/>
      <c r="AL880" s="582"/>
      <c r="AM880" s="582"/>
      <c r="AN880" s="582"/>
      <c r="AO880" s="582"/>
      <c r="AP880" s="582"/>
      <c r="AQ880" s="582"/>
      <c r="AR880" s="582"/>
      <c r="AS880" s="582"/>
      <c r="AT880" s="582"/>
      <c r="AU880" s="582"/>
      <c r="AV880" s="582"/>
      <c r="AW880" s="582"/>
      <c r="AX880" s="582"/>
      <c r="AY880" s="582"/>
      <c r="AZ880" s="582"/>
      <c r="BA880" s="582"/>
      <c r="BB880" s="582"/>
      <c r="BC880" s="582"/>
      <c r="BD880" s="582"/>
      <c r="BE880" s="582"/>
      <c r="BF880" s="582"/>
      <c r="BG880" s="582"/>
      <c r="BH880" s="582"/>
      <c r="BI880" s="582"/>
      <c r="BJ880" s="582"/>
      <c r="BK880" s="582"/>
      <c r="BL880" s="582"/>
      <c r="BM880" s="582"/>
      <c r="BN880" s="582"/>
      <c r="BO880" s="582"/>
      <c r="BP880" s="582"/>
      <c r="BQ880" s="710"/>
    </row>
    <row r="881" spans="1:69">
      <c r="A881" s="582"/>
      <c r="B881" s="582"/>
      <c r="C881" s="582"/>
      <c r="D881" s="582"/>
      <c r="E881" s="582"/>
      <c r="F881" s="582"/>
      <c r="G881" s="582"/>
      <c r="H881" s="582"/>
      <c r="I881" s="582"/>
      <c r="J881" s="582"/>
      <c r="K881" s="582"/>
      <c r="L881" s="582"/>
      <c r="M881" s="582"/>
      <c r="N881" s="582"/>
      <c r="O881" s="582"/>
      <c r="P881" s="582"/>
      <c r="Q881" s="582"/>
      <c r="R881" s="582"/>
      <c r="S881" s="582"/>
      <c r="T881" s="582"/>
      <c r="U881" s="582"/>
      <c r="V881" s="582"/>
      <c r="W881" s="582"/>
      <c r="X881" s="582"/>
      <c r="Y881" s="582"/>
      <c r="Z881" s="582"/>
      <c r="AA881" s="582"/>
      <c r="AB881" s="582"/>
      <c r="AC881" s="582"/>
      <c r="AD881" s="582"/>
      <c r="AE881" s="582"/>
      <c r="AF881" s="582"/>
      <c r="AG881" s="582"/>
      <c r="AH881" s="582"/>
      <c r="AI881" s="582"/>
      <c r="AJ881" s="582"/>
      <c r="AK881" s="582"/>
      <c r="AL881" s="582"/>
      <c r="AM881" s="582"/>
      <c r="AN881" s="582"/>
      <c r="AO881" s="582"/>
      <c r="AP881" s="582"/>
      <c r="AQ881" s="582"/>
      <c r="AR881" s="582"/>
      <c r="AS881" s="582"/>
      <c r="AT881" s="582"/>
      <c r="AU881" s="582"/>
      <c r="AV881" s="582"/>
      <c r="AW881" s="582"/>
      <c r="AX881" s="582"/>
      <c r="AY881" s="582"/>
      <c r="AZ881" s="582"/>
      <c r="BA881" s="582"/>
      <c r="BB881" s="582"/>
      <c r="BC881" s="582"/>
      <c r="BD881" s="582"/>
      <c r="BE881" s="582"/>
      <c r="BF881" s="582"/>
      <c r="BG881" s="582"/>
      <c r="BH881" s="582"/>
      <c r="BI881" s="582"/>
      <c r="BJ881" s="582"/>
      <c r="BK881" s="582"/>
      <c r="BL881" s="582"/>
      <c r="BM881" s="582"/>
      <c r="BN881" s="582"/>
      <c r="BO881" s="582"/>
      <c r="BP881" s="582"/>
      <c r="BQ881" s="710"/>
    </row>
    <row r="882" spans="1:69">
      <c r="A882" s="582"/>
      <c r="B882" s="582"/>
      <c r="C882" s="582"/>
      <c r="D882" s="582"/>
      <c r="E882" s="582"/>
      <c r="F882" s="582"/>
      <c r="G882" s="582"/>
      <c r="H882" s="582"/>
      <c r="I882" s="582"/>
      <c r="J882" s="582"/>
      <c r="K882" s="582"/>
      <c r="L882" s="582"/>
      <c r="M882" s="582"/>
      <c r="N882" s="582"/>
      <c r="O882" s="582"/>
      <c r="P882" s="582"/>
      <c r="Q882" s="582"/>
      <c r="R882" s="582"/>
      <c r="S882" s="582"/>
      <c r="T882" s="582"/>
      <c r="U882" s="582"/>
      <c r="V882" s="582"/>
      <c r="W882" s="582"/>
      <c r="X882" s="582"/>
      <c r="Y882" s="582"/>
      <c r="Z882" s="582"/>
      <c r="AA882" s="582"/>
      <c r="AB882" s="582"/>
      <c r="AC882" s="582"/>
      <c r="AD882" s="582"/>
      <c r="AE882" s="582"/>
      <c r="AF882" s="582"/>
      <c r="AG882" s="582"/>
      <c r="AH882" s="582"/>
      <c r="AI882" s="582"/>
      <c r="AJ882" s="582"/>
      <c r="AK882" s="582"/>
      <c r="AL882" s="582"/>
      <c r="AM882" s="582"/>
      <c r="AN882" s="582"/>
      <c r="AO882" s="582"/>
      <c r="AP882" s="582"/>
      <c r="AQ882" s="582"/>
      <c r="AR882" s="582"/>
      <c r="AS882" s="582"/>
      <c r="AT882" s="582"/>
      <c r="AU882" s="582"/>
      <c r="AV882" s="582"/>
      <c r="AW882" s="582"/>
      <c r="AX882" s="582"/>
      <c r="AY882" s="582"/>
      <c r="AZ882" s="582"/>
      <c r="BA882" s="582"/>
      <c r="BB882" s="582"/>
      <c r="BC882" s="582"/>
      <c r="BD882" s="582"/>
      <c r="BE882" s="582"/>
      <c r="BF882" s="582"/>
      <c r="BG882" s="582"/>
      <c r="BH882" s="582"/>
      <c r="BI882" s="582"/>
      <c r="BJ882" s="582"/>
      <c r="BK882" s="582"/>
      <c r="BL882" s="582"/>
      <c r="BM882" s="582"/>
      <c r="BN882" s="582"/>
      <c r="BO882" s="582"/>
      <c r="BP882" s="582"/>
      <c r="BQ882" s="710"/>
    </row>
    <row r="883" spans="1:69">
      <c r="A883" s="582"/>
      <c r="B883" s="582"/>
      <c r="C883" s="582"/>
      <c r="D883" s="582"/>
      <c r="E883" s="582"/>
      <c r="F883" s="582"/>
      <c r="G883" s="582"/>
      <c r="H883" s="582"/>
      <c r="I883" s="582"/>
      <c r="J883" s="582"/>
      <c r="K883" s="582"/>
      <c r="L883" s="582"/>
      <c r="M883" s="582"/>
      <c r="N883" s="582"/>
      <c r="O883" s="582"/>
      <c r="P883" s="582"/>
      <c r="Q883" s="582"/>
      <c r="R883" s="582"/>
      <c r="S883" s="582"/>
      <c r="T883" s="582"/>
      <c r="U883" s="582"/>
      <c r="V883" s="582"/>
      <c r="W883" s="582"/>
      <c r="X883" s="582"/>
      <c r="Y883" s="582"/>
      <c r="Z883" s="582"/>
      <c r="AA883" s="582"/>
      <c r="AB883" s="582"/>
      <c r="AC883" s="582"/>
      <c r="AD883" s="582"/>
      <c r="AE883" s="582"/>
      <c r="AF883" s="582"/>
      <c r="AG883" s="582"/>
      <c r="AH883" s="582"/>
      <c r="AI883" s="582"/>
      <c r="AJ883" s="582"/>
      <c r="AK883" s="582"/>
      <c r="AL883" s="582"/>
      <c r="AM883" s="582"/>
      <c r="AN883" s="582"/>
      <c r="AO883" s="582"/>
      <c r="AP883" s="582"/>
      <c r="AQ883" s="582"/>
      <c r="AR883" s="582"/>
      <c r="AS883" s="582"/>
      <c r="AT883" s="582"/>
      <c r="AU883" s="582"/>
      <c r="AV883" s="582"/>
      <c r="AW883" s="582"/>
      <c r="AX883" s="582"/>
      <c r="AY883" s="582"/>
      <c r="AZ883" s="582"/>
      <c r="BA883" s="582"/>
      <c r="BB883" s="582"/>
      <c r="BC883" s="582"/>
      <c r="BD883" s="582"/>
      <c r="BE883" s="582"/>
      <c r="BF883" s="582"/>
      <c r="BG883" s="582"/>
      <c r="BH883" s="582"/>
      <c r="BI883" s="582"/>
      <c r="BJ883" s="582"/>
      <c r="BK883" s="582"/>
      <c r="BL883" s="582"/>
      <c r="BM883" s="582"/>
      <c r="BN883" s="582"/>
      <c r="BO883" s="582"/>
      <c r="BP883" s="582"/>
      <c r="BQ883" s="710"/>
    </row>
    <row r="884" spans="1:69">
      <c r="A884" s="582"/>
      <c r="B884" s="582"/>
      <c r="C884" s="582"/>
      <c r="D884" s="582"/>
      <c r="E884" s="582"/>
      <c r="F884" s="582"/>
      <c r="G884" s="582"/>
      <c r="H884" s="582"/>
      <c r="I884" s="582"/>
      <c r="J884" s="582"/>
      <c r="K884" s="582"/>
      <c r="L884" s="582"/>
      <c r="M884" s="582"/>
      <c r="N884" s="582"/>
      <c r="O884" s="582"/>
      <c r="P884" s="582"/>
      <c r="Q884" s="582"/>
      <c r="R884" s="582"/>
      <c r="S884" s="582"/>
      <c r="T884" s="582"/>
      <c r="U884" s="582"/>
      <c r="V884" s="582"/>
      <c r="W884" s="582"/>
      <c r="X884" s="582"/>
      <c r="Y884" s="582"/>
      <c r="Z884" s="582"/>
      <c r="AA884" s="582"/>
      <c r="AB884" s="582"/>
      <c r="AC884" s="582"/>
      <c r="AD884" s="582"/>
      <c r="AE884" s="582"/>
      <c r="AF884" s="582"/>
      <c r="AG884" s="582"/>
      <c r="AH884" s="582"/>
      <c r="AI884" s="582"/>
      <c r="AJ884" s="582"/>
      <c r="AK884" s="582"/>
      <c r="AL884" s="582"/>
      <c r="AM884" s="582"/>
      <c r="AN884" s="582"/>
      <c r="AO884" s="582"/>
      <c r="AP884" s="582"/>
      <c r="AQ884" s="582"/>
      <c r="AR884" s="582"/>
      <c r="AS884" s="582"/>
      <c r="AT884" s="582"/>
      <c r="AU884" s="582"/>
      <c r="AV884" s="582"/>
      <c r="AW884" s="582"/>
      <c r="AX884" s="582"/>
      <c r="AY884" s="582"/>
      <c r="AZ884" s="582"/>
      <c r="BA884" s="582"/>
      <c r="BB884" s="582"/>
      <c r="BC884" s="582"/>
      <c r="BD884" s="582"/>
      <c r="BE884" s="582"/>
      <c r="BF884" s="582"/>
      <c r="BG884" s="582"/>
      <c r="BH884" s="582"/>
      <c r="BI884" s="582"/>
      <c r="BJ884" s="582"/>
      <c r="BK884" s="582"/>
      <c r="BL884" s="582"/>
      <c r="BM884" s="582"/>
      <c r="BN884" s="582"/>
      <c r="BO884" s="582"/>
      <c r="BP884" s="582"/>
      <c r="BQ884" s="710"/>
    </row>
    <row r="885" spans="1:69">
      <c r="A885" s="582"/>
      <c r="B885" s="582"/>
      <c r="C885" s="582"/>
      <c r="D885" s="582"/>
      <c r="E885" s="582"/>
      <c r="F885" s="582"/>
      <c r="G885" s="582"/>
      <c r="H885" s="582"/>
      <c r="I885" s="582"/>
      <c r="J885" s="582"/>
      <c r="K885" s="582"/>
      <c r="L885" s="582"/>
      <c r="M885" s="582"/>
      <c r="N885" s="582"/>
      <c r="O885" s="582"/>
      <c r="P885" s="582"/>
      <c r="Q885" s="582"/>
      <c r="R885" s="582"/>
      <c r="S885" s="582"/>
      <c r="T885" s="582"/>
      <c r="U885" s="582"/>
      <c r="V885" s="582"/>
      <c r="W885" s="582"/>
      <c r="X885" s="582"/>
      <c r="Y885" s="582"/>
      <c r="Z885" s="582"/>
      <c r="AA885" s="582"/>
      <c r="AB885" s="582"/>
      <c r="AC885" s="582"/>
      <c r="AD885" s="582"/>
      <c r="AE885" s="582"/>
      <c r="AF885" s="582"/>
      <c r="AG885" s="582"/>
      <c r="AH885" s="582"/>
      <c r="AI885" s="582"/>
      <c r="AJ885" s="582"/>
      <c r="AK885" s="582"/>
      <c r="AL885" s="582"/>
      <c r="AM885" s="582"/>
      <c r="AN885" s="582"/>
      <c r="AO885" s="582"/>
      <c r="AP885" s="582"/>
      <c r="AQ885" s="582"/>
      <c r="AR885" s="582"/>
      <c r="AS885" s="582"/>
      <c r="AT885" s="582"/>
      <c r="AU885" s="582"/>
      <c r="AV885" s="582"/>
      <c r="AW885" s="582"/>
      <c r="AX885" s="582"/>
      <c r="AY885" s="582"/>
      <c r="AZ885" s="582"/>
      <c r="BA885" s="582"/>
      <c r="BB885" s="582"/>
      <c r="BC885" s="582"/>
      <c r="BD885" s="582"/>
      <c r="BE885" s="582"/>
      <c r="BF885" s="582"/>
      <c r="BG885" s="582"/>
      <c r="BH885" s="582"/>
      <c r="BI885" s="582"/>
      <c r="BJ885" s="582"/>
      <c r="BK885" s="582"/>
      <c r="BL885" s="582"/>
      <c r="BM885" s="582"/>
      <c r="BN885" s="582"/>
      <c r="BO885" s="582"/>
      <c r="BP885" s="582"/>
      <c r="BQ885" s="710"/>
    </row>
    <row r="886" spans="1:69">
      <c r="A886" s="582"/>
      <c r="B886" s="582"/>
      <c r="C886" s="582"/>
      <c r="D886" s="582"/>
      <c r="E886" s="582"/>
      <c r="F886" s="582"/>
      <c r="G886" s="582"/>
      <c r="H886" s="582"/>
      <c r="I886" s="582"/>
      <c r="J886" s="582"/>
      <c r="K886" s="582"/>
      <c r="L886" s="582"/>
      <c r="M886" s="582"/>
      <c r="N886" s="582"/>
      <c r="O886" s="582"/>
      <c r="P886" s="582"/>
      <c r="Q886" s="582"/>
      <c r="R886" s="582"/>
      <c r="S886" s="582"/>
      <c r="T886" s="582"/>
      <c r="U886" s="582"/>
      <c r="V886" s="582"/>
      <c r="W886" s="582"/>
      <c r="X886" s="582"/>
      <c r="Y886" s="582"/>
      <c r="Z886" s="582"/>
      <c r="AA886" s="582"/>
      <c r="AB886" s="582"/>
      <c r="AC886" s="582"/>
      <c r="AD886" s="582"/>
      <c r="AE886" s="582"/>
      <c r="AF886" s="582"/>
      <c r="AG886" s="582"/>
      <c r="AH886" s="582"/>
      <c r="AI886" s="582"/>
      <c r="AJ886" s="582"/>
      <c r="AK886" s="582"/>
      <c r="AL886" s="582"/>
      <c r="AM886" s="582"/>
      <c r="AN886" s="582"/>
      <c r="AO886" s="582"/>
      <c r="AP886" s="582"/>
      <c r="AQ886" s="582"/>
      <c r="AR886" s="582"/>
      <c r="AS886" s="582"/>
      <c r="AT886" s="582"/>
      <c r="AU886" s="582"/>
      <c r="AV886" s="582"/>
      <c r="AW886" s="582"/>
      <c r="AX886" s="582"/>
      <c r="AY886" s="582"/>
      <c r="AZ886" s="582"/>
      <c r="BA886" s="582"/>
      <c r="BB886" s="582"/>
      <c r="BC886" s="582"/>
      <c r="BD886" s="582"/>
      <c r="BE886" s="582"/>
      <c r="BF886" s="582"/>
      <c r="BG886" s="582"/>
      <c r="BH886" s="582"/>
      <c r="BI886" s="582"/>
      <c r="BJ886" s="582"/>
      <c r="BK886" s="582"/>
      <c r="BL886" s="582"/>
      <c r="BM886" s="582"/>
      <c r="BN886" s="582"/>
      <c r="BO886" s="582"/>
      <c r="BP886" s="582"/>
      <c r="BQ886" s="710"/>
    </row>
    <row r="887" spans="1:69">
      <c r="A887" s="582"/>
      <c r="B887" s="582"/>
      <c r="C887" s="582"/>
      <c r="D887" s="582"/>
      <c r="E887" s="582"/>
      <c r="F887" s="582"/>
      <c r="G887" s="582"/>
      <c r="H887" s="582"/>
      <c r="I887" s="582"/>
      <c r="J887" s="582"/>
      <c r="K887" s="582"/>
      <c r="L887" s="582"/>
      <c r="M887" s="582"/>
      <c r="N887" s="582"/>
      <c r="O887" s="582"/>
      <c r="P887" s="582"/>
      <c r="Q887" s="582"/>
      <c r="R887" s="582"/>
      <c r="S887" s="582"/>
      <c r="T887" s="582"/>
      <c r="U887" s="582"/>
      <c r="V887" s="582"/>
      <c r="W887" s="582"/>
      <c r="X887" s="582"/>
      <c r="Y887" s="582"/>
      <c r="Z887" s="582"/>
      <c r="AA887" s="582"/>
      <c r="AB887" s="582"/>
      <c r="AC887" s="582"/>
      <c r="AD887" s="582"/>
      <c r="AE887" s="582"/>
      <c r="AF887" s="582"/>
      <c r="AG887" s="582"/>
      <c r="AH887" s="582"/>
      <c r="AI887" s="582"/>
      <c r="AJ887" s="582"/>
      <c r="AK887" s="582"/>
      <c r="AL887" s="582"/>
      <c r="AM887" s="582"/>
      <c r="AN887" s="582"/>
      <c r="AO887" s="582"/>
      <c r="AP887" s="582"/>
      <c r="AQ887" s="582"/>
      <c r="AR887" s="582"/>
      <c r="AS887" s="582"/>
      <c r="AT887" s="582"/>
      <c r="AU887" s="582"/>
      <c r="AV887" s="582"/>
      <c r="AW887" s="582"/>
      <c r="AX887" s="582"/>
      <c r="AY887" s="582"/>
      <c r="AZ887" s="582"/>
      <c r="BA887" s="582"/>
      <c r="BB887" s="582"/>
      <c r="BC887" s="582"/>
      <c r="BD887" s="582"/>
      <c r="BE887" s="582"/>
      <c r="BF887" s="582"/>
      <c r="BG887" s="582"/>
      <c r="BH887" s="582"/>
      <c r="BI887" s="582"/>
      <c r="BJ887" s="582"/>
      <c r="BK887" s="582"/>
      <c r="BL887" s="582"/>
      <c r="BM887" s="582"/>
      <c r="BN887" s="582"/>
      <c r="BO887" s="582"/>
      <c r="BP887" s="582"/>
      <c r="BQ887" s="710"/>
    </row>
    <row r="888" spans="1:69">
      <c r="A888" s="582"/>
      <c r="B888" s="582"/>
      <c r="C888" s="582"/>
      <c r="D888" s="582"/>
      <c r="E888" s="582"/>
      <c r="F888" s="582"/>
      <c r="G888" s="582"/>
      <c r="H888" s="582"/>
      <c r="I888" s="582"/>
      <c r="J888" s="582"/>
      <c r="K888" s="582"/>
      <c r="L888" s="582"/>
      <c r="M888" s="582"/>
      <c r="N888" s="582"/>
      <c r="O888" s="582"/>
      <c r="P888" s="582"/>
      <c r="Q888" s="582"/>
      <c r="R888" s="582"/>
      <c r="S888" s="582"/>
      <c r="T888" s="582"/>
      <c r="U888" s="582"/>
      <c r="V888" s="582"/>
      <c r="W888" s="582"/>
      <c r="X888" s="582"/>
      <c r="Y888" s="582"/>
      <c r="Z888" s="582"/>
      <c r="AA888" s="582"/>
      <c r="AB888" s="582"/>
      <c r="AC888" s="582"/>
      <c r="AD888" s="582"/>
      <c r="AE888" s="582"/>
      <c r="AF888" s="582"/>
      <c r="AG888" s="582"/>
      <c r="AH888" s="582"/>
      <c r="AI888" s="582"/>
      <c r="AJ888" s="582"/>
      <c r="AK888" s="582"/>
      <c r="AL888" s="582"/>
      <c r="AM888" s="582"/>
      <c r="AN888" s="582"/>
      <c r="AO888" s="582"/>
      <c r="AP888" s="582"/>
      <c r="AQ888" s="582"/>
      <c r="AR888" s="582"/>
      <c r="AS888" s="582"/>
      <c r="AT888" s="582"/>
      <c r="AU888" s="582"/>
      <c r="AV888" s="582"/>
      <c r="AW888" s="582"/>
      <c r="AX888" s="582"/>
      <c r="AY888" s="582"/>
      <c r="AZ888" s="582"/>
      <c r="BA888" s="582"/>
      <c r="BB888" s="582"/>
      <c r="BC888" s="582"/>
      <c r="BD888" s="582"/>
      <c r="BE888" s="582"/>
      <c r="BF888" s="582"/>
      <c r="BG888" s="582"/>
      <c r="BH888" s="582"/>
      <c r="BI888" s="582"/>
      <c r="BJ888" s="582"/>
      <c r="BK888" s="582"/>
      <c r="BL888" s="582"/>
      <c r="BM888" s="582"/>
      <c r="BN888" s="582"/>
      <c r="BO888" s="582"/>
      <c r="BP888" s="582"/>
      <c r="BQ888" s="710"/>
    </row>
    <row r="889" spans="1:69">
      <c r="A889" s="582"/>
      <c r="B889" s="582"/>
      <c r="C889" s="582"/>
      <c r="D889" s="582"/>
      <c r="E889" s="582"/>
      <c r="F889" s="582"/>
      <c r="G889" s="582"/>
      <c r="H889" s="582"/>
      <c r="I889" s="582"/>
      <c r="J889" s="582"/>
      <c r="K889" s="582"/>
      <c r="L889" s="582"/>
      <c r="M889" s="582"/>
      <c r="N889" s="582"/>
      <c r="O889" s="582"/>
      <c r="P889" s="582"/>
      <c r="Q889" s="582"/>
      <c r="R889" s="582"/>
      <c r="S889" s="582"/>
      <c r="T889" s="582"/>
      <c r="U889" s="582"/>
      <c r="V889" s="582"/>
      <c r="W889" s="582"/>
      <c r="X889" s="582"/>
      <c r="Y889" s="582"/>
      <c r="Z889" s="582"/>
      <c r="AA889" s="582"/>
      <c r="AB889" s="582"/>
      <c r="AC889" s="582"/>
      <c r="AD889" s="582"/>
      <c r="AE889" s="582"/>
      <c r="AF889" s="582"/>
      <c r="AG889" s="582"/>
      <c r="AH889" s="582"/>
      <c r="AI889" s="582"/>
      <c r="AJ889" s="582"/>
      <c r="AK889" s="582"/>
      <c r="AL889" s="582"/>
      <c r="AM889" s="582"/>
      <c r="AN889" s="582"/>
      <c r="AO889" s="582"/>
      <c r="AP889" s="582"/>
      <c r="AQ889" s="582"/>
      <c r="AR889" s="582"/>
      <c r="AS889" s="582"/>
      <c r="AT889" s="582"/>
      <c r="AU889" s="582"/>
      <c r="AV889" s="582"/>
      <c r="AW889" s="582"/>
      <c r="AX889" s="582"/>
      <c r="AY889" s="582"/>
      <c r="AZ889" s="582"/>
      <c r="BA889" s="582"/>
      <c r="BB889" s="582"/>
      <c r="BC889" s="582"/>
      <c r="BD889" s="582"/>
      <c r="BE889" s="582"/>
      <c r="BF889" s="582"/>
      <c r="BG889" s="582"/>
      <c r="BH889" s="582"/>
      <c r="BI889" s="582"/>
      <c r="BJ889" s="582"/>
      <c r="BK889" s="582"/>
      <c r="BL889" s="582"/>
      <c r="BM889" s="582"/>
      <c r="BN889" s="582"/>
      <c r="BO889" s="582"/>
      <c r="BP889" s="582"/>
      <c r="BQ889" s="710"/>
    </row>
    <row r="890" spans="1:69">
      <c r="A890" s="582"/>
      <c r="B890" s="582"/>
      <c r="C890" s="582"/>
      <c r="D890" s="582"/>
      <c r="E890" s="582"/>
      <c r="F890" s="582"/>
      <c r="G890" s="582"/>
      <c r="H890" s="582"/>
      <c r="I890" s="582"/>
      <c r="J890" s="582"/>
      <c r="K890" s="582"/>
      <c r="L890" s="582"/>
      <c r="M890" s="582"/>
      <c r="N890" s="582"/>
      <c r="O890" s="582"/>
      <c r="P890" s="582"/>
      <c r="Q890" s="582"/>
      <c r="R890" s="582"/>
      <c r="S890" s="582"/>
      <c r="T890" s="582"/>
      <c r="U890" s="582"/>
      <c r="V890" s="582"/>
      <c r="W890" s="582"/>
      <c r="X890" s="582"/>
      <c r="Y890" s="582"/>
      <c r="Z890" s="582"/>
      <c r="AA890" s="582"/>
      <c r="AB890" s="582"/>
      <c r="AC890" s="582"/>
      <c r="AD890" s="582"/>
      <c r="AE890" s="582"/>
      <c r="AF890" s="582"/>
      <c r="AG890" s="582"/>
      <c r="AH890" s="582"/>
      <c r="AI890" s="582"/>
      <c r="AJ890" s="582"/>
      <c r="AK890" s="582"/>
      <c r="AL890" s="582"/>
      <c r="AM890" s="582"/>
      <c r="AN890" s="582"/>
      <c r="AO890" s="582"/>
      <c r="AP890" s="582"/>
      <c r="AQ890" s="582"/>
      <c r="AR890" s="582"/>
      <c r="AS890" s="582"/>
      <c r="AT890" s="582"/>
      <c r="AU890" s="582"/>
      <c r="AV890" s="582"/>
      <c r="AW890" s="582"/>
      <c r="AX890" s="582"/>
      <c r="AY890" s="582"/>
      <c r="AZ890" s="582"/>
      <c r="BA890" s="582"/>
      <c r="BB890" s="582"/>
      <c r="BC890" s="582"/>
      <c r="BD890" s="582"/>
      <c r="BE890" s="582"/>
      <c r="BF890" s="582"/>
      <c r="BG890" s="582"/>
      <c r="BH890" s="582"/>
      <c r="BI890" s="582"/>
      <c r="BJ890" s="582"/>
      <c r="BK890" s="582"/>
      <c r="BL890" s="582"/>
      <c r="BM890" s="582"/>
      <c r="BN890" s="582"/>
      <c r="BO890" s="582"/>
      <c r="BP890" s="582"/>
      <c r="BQ890" s="710"/>
    </row>
    <row r="891" spans="1:69">
      <c r="A891" s="582"/>
      <c r="B891" s="582"/>
      <c r="C891" s="582"/>
      <c r="D891" s="582"/>
      <c r="E891" s="582"/>
      <c r="F891" s="582"/>
      <c r="G891" s="582"/>
      <c r="H891" s="582"/>
      <c r="I891" s="582"/>
      <c r="J891" s="582"/>
      <c r="K891" s="582"/>
      <c r="L891" s="582"/>
      <c r="M891" s="582"/>
      <c r="N891" s="582"/>
      <c r="O891" s="582"/>
      <c r="P891" s="582"/>
      <c r="Q891" s="582"/>
      <c r="R891" s="582"/>
      <c r="S891" s="582"/>
      <c r="T891" s="582"/>
      <c r="U891" s="582"/>
      <c r="V891" s="582"/>
      <c r="W891" s="582"/>
      <c r="X891" s="582"/>
      <c r="Y891" s="582"/>
      <c r="Z891" s="582"/>
      <c r="AA891" s="582"/>
      <c r="AB891" s="582"/>
      <c r="AC891" s="582"/>
      <c r="AD891" s="582"/>
      <c r="AE891" s="582"/>
      <c r="AF891" s="582"/>
      <c r="AG891" s="582"/>
      <c r="AH891" s="582"/>
      <c r="AI891" s="582"/>
      <c r="AJ891" s="582"/>
      <c r="AK891" s="582"/>
      <c r="AL891" s="582"/>
      <c r="AM891" s="582"/>
      <c r="AN891" s="582"/>
      <c r="AO891" s="582"/>
      <c r="AP891" s="582"/>
      <c r="AQ891" s="582"/>
      <c r="AR891" s="582"/>
      <c r="AS891" s="582"/>
      <c r="AT891" s="582"/>
      <c r="AU891" s="582"/>
      <c r="AV891" s="582"/>
      <c r="AW891" s="582"/>
      <c r="AX891" s="582"/>
      <c r="AY891" s="582"/>
      <c r="AZ891" s="582"/>
      <c r="BA891" s="582"/>
      <c r="BB891" s="582"/>
      <c r="BC891" s="582"/>
      <c r="BD891" s="582"/>
      <c r="BE891" s="582"/>
      <c r="BF891" s="582"/>
      <c r="BG891" s="582"/>
      <c r="BH891" s="582"/>
      <c r="BI891" s="582"/>
      <c r="BJ891" s="582"/>
      <c r="BK891" s="582"/>
      <c r="BL891" s="582"/>
      <c r="BM891" s="582"/>
      <c r="BN891" s="582"/>
      <c r="BO891" s="582"/>
      <c r="BP891" s="582"/>
      <c r="BQ891" s="710"/>
    </row>
    <row r="892" spans="1:69">
      <c r="A892" s="582"/>
      <c r="B892" s="582"/>
      <c r="C892" s="582"/>
      <c r="D892" s="582"/>
      <c r="E892" s="582"/>
      <c r="F892" s="582"/>
      <c r="G892" s="582"/>
      <c r="H892" s="582"/>
      <c r="I892" s="582"/>
      <c r="J892" s="582"/>
      <c r="K892" s="582"/>
      <c r="L892" s="582"/>
      <c r="M892" s="582"/>
      <c r="N892" s="582"/>
      <c r="O892" s="582"/>
      <c r="P892" s="582"/>
      <c r="Q892" s="582"/>
      <c r="R892" s="582"/>
      <c r="S892" s="582"/>
      <c r="T892" s="582"/>
      <c r="U892" s="582"/>
      <c r="V892" s="582"/>
      <c r="W892" s="582"/>
      <c r="X892" s="582"/>
      <c r="Y892" s="582"/>
      <c r="Z892" s="582"/>
      <c r="AA892" s="582"/>
      <c r="AB892" s="582"/>
      <c r="AC892" s="582"/>
      <c r="AD892" s="582"/>
      <c r="AE892" s="582"/>
      <c r="AF892" s="582"/>
      <c r="AG892" s="582"/>
      <c r="AH892" s="582"/>
      <c r="AI892" s="582"/>
      <c r="AJ892" s="582"/>
      <c r="AK892" s="582"/>
      <c r="AL892" s="582"/>
      <c r="AM892" s="582"/>
      <c r="AN892" s="582"/>
      <c r="AO892" s="582"/>
      <c r="AP892" s="582"/>
      <c r="AQ892" s="582"/>
      <c r="AR892" s="582"/>
      <c r="AS892" s="582"/>
      <c r="AT892" s="582"/>
      <c r="AU892" s="582"/>
      <c r="AV892" s="582"/>
      <c r="AW892" s="582"/>
      <c r="AX892" s="582"/>
      <c r="AY892" s="582"/>
      <c r="AZ892" s="582"/>
      <c r="BA892" s="582"/>
      <c r="BB892" s="582"/>
      <c r="BC892" s="582"/>
      <c r="BD892" s="582"/>
      <c r="BE892" s="582"/>
      <c r="BF892" s="582"/>
      <c r="BG892" s="582"/>
      <c r="BH892" s="582"/>
      <c r="BI892" s="582"/>
      <c r="BJ892" s="582"/>
      <c r="BK892" s="582"/>
      <c r="BL892" s="582"/>
      <c r="BM892" s="582"/>
      <c r="BN892" s="582"/>
      <c r="BO892" s="582"/>
      <c r="BP892" s="582"/>
      <c r="BQ892" s="710"/>
    </row>
    <row r="893" spans="1:69">
      <c r="A893" s="582"/>
      <c r="B893" s="582"/>
      <c r="C893" s="582"/>
      <c r="D893" s="582"/>
      <c r="E893" s="582"/>
      <c r="F893" s="582"/>
      <c r="G893" s="582"/>
      <c r="H893" s="582"/>
      <c r="I893" s="582"/>
      <c r="J893" s="582"/>
      <c r="K893" s="582"/>
      <c r="L893" s="582"/>
      <c r="M893" s="582"/>
      <c r="N893" s="582"/>
      <c r="O893" s="582"/>
      <c r="P893" s="582"/>
      <c r="Q893" s="582"/>
      <c r="R893" s="582"/>
      <c r="S893" s="582"/>
      <c r="T893" s="582"/>
      <c r="U893" s="582"/>
      <c r="V893" s="582"/>
      <c r="W893" s="582"/>
      <c r="X893" s="582"/>
      <c r="Y893" s="582"/>
      <c r="Z893" s="582"/>
      <c r="AA893" s="582"/>
      <c r="AB893" s="582"/>
      <c r="AC893" s="582"/>
      <c r="AD893" s="582"/>
      <c r="AE893" s="582"/>
      <c r="AF893" s="582"/>
      <c r="AG893" s="582"/>
      <c r="AH893" s="582"/>
      <c r="AI893" s="582"/>
      <c r="AJ893" s="582"/>
      <c r="AK893" s="582"/>
      <c r="AL893" s="582"/>
      <c r="AM893" s="582"/>
      <c r="AN893" s="582"/>
      <c r="AO893" s="582"/>
      <c r="AP893" s="582"/>
      <c r="AQ893" s="582"/>
      <c r="AR893" s="582"/>
      <c r="AS893" s="582"/>
      <c r="AT893" s="582"/>
      <c r="AU893" s="582"/>
      <c r="AV893" s="582"/>
      <c r="AW893" s="582"/>
      <c r="AX893" s="582"/>
      <c r="AY893" s="582"/>
      <c r="AZ893" s="582"/>
      <c r="BA893" s="582"/>
      <c r="BB893" s="582"/>
      <c r="BC893" s="582"/>
      <c r="BD893" s="582"/>
      <c r="BE893" s="582"/>
      <c r="BF893" s="582"/>
      <c r="BG893" s="582"/>
      <c r="BH893" s="582"/>
      <c r="BI893" s="582"/>
      <c r="BJ893" s="582"/>
      <c r="BK893" s="582"/>
      <c r="BL893" s="582"/>
      <c r="BM893" s="582"/>
      <c r="BN893" s="582"/>
      <c r="BO893" s="582"/>
      <c r="BP893" s="582"/>
      <c r="BQ893" s="710"/>
    </row>
    <row r="894" spans="1:69">
      <c r="A894" s="582"/>
      <c r="B894" s="582"/>
      <c r="C894" s="582"/>
      <c r="D894" s="582"/>
      <c r="E894" s="582"/>
      <c r="F894" s="582"/>
      <c r="G894" s="582"/>
      <c r="H894" s="582"/>
      <c r="I894" s="582"/>
      <c r="J894" s="582"/>
      <c r="K894" s="582"/>
      <c r="L894" s="582"/>
      <c r="M894" s="582"/>
      <c r="N894" s="582"/>
      <c r="O894" s="582"/>
      <c r="P894" s="582"/>
      <c r="Q894" s="582"/>
      <c r="R894" s="582"/>
      <c r="S894" s="582"/>
      <c r="T894" s="582"/>
      <c r="U894" s="582"/>
      <c r="V894" s="582"/>
      <c r="W894" s="582"/>
      <c r="X894" s="582"/>
      <c r="Y894" s="582"/>
      <c r="Z894" s="582"/>
      <c r="AA894" s="582"/>
      <c r="AB894" s="582"/>
      <c r="AC894" s="582"/>
      <c r="AD894" s="582"/>
      <c r="AE894" s="582"/>
      <c r="AF894" s="582"/>
      <c r="AG894" s="582"/>
      <c r="AH894" s="582"/>
      <c r="AI894" s="582"/>
      <c r="AJ894" s="582"/>
      <c r="AK894" s="582"/>
      <c r="AL894" s="582"/>
      <c r="AM894" s="582"/>
      <c r="AN894" s="582"/>
      <c r="AO894" s="582"/>
      <c r="AP894" s="582"/>
      <c r="AQ894" s="582"/>
      <c r="AR894" s="582"/>
      <c r="AS894" s="582"/>
      <c r="AT894" s="582"/>
      <c r="AU894" s="582"/>
      <c r="AV894" s="582"/>
      <c r="AW894" s="582"/>
      <c r="AX894" s="582"/>
      <c r="AY894" s="582"/>
      <c r="AZ894" s="582"/>
      <c r="BA894" s="582"/>
      <c r="BB894" s="582"/>
      <c r="BC894" s="582"/>
      <c r="BD894" s="582"/>
      <c r="BE894" s="582"/>
      <c r="BF894" s="582"/>
      <c r="BG894" s="582"/>
      <c r="BH894" s="582"/>
      <c r="BI894" s="582"/>
      <c r="BJ894" s="582"/>
      <c r="BK894" s="582"/>
      <c r="BL894" s="582"/>
      <c r="BM894" s="582"/>
      <c r="BN894" s="582"/>
      <c r="BO894" s="582"/>
      <c r="BP894" s="582"/>
      <c r="BQ894" s="710"/>
    </row>
    <row r="895" spans="1:69">
      <c r="A895" s="582"/>
      <c r="B895" s="582"/>
      <c r="C895" s="582"/>
      <c r="D895" s="582"/>
      <c r="E895" s="582"/>
      <c r="F895" s="582"/>
      <c r="G895" s="582"/>
      <c r="H895" s="582"/>
      <c r="I895" s="582"/>
      <c r="J895" s="582"/>
      <c r="K895" s="582"/>
      <c r="L895" s="582"/>
      <c r="M895" s="582"/>
      <c r="N895" s="582"/>
      <c r="O895" s="582"/>
      <c r="P895" s="582"/>
      <c r="Q895" s="582"/>
      <c r="R895" s="582"/>
      <c r="S895" s="582"/>
      <c r="T895" s="582"/>
      <c r="U895" s="582"/>
      <c r="V895" s="582"/>
      <c r="W895" s="582"/>
      <c r="X895" s="582"/>
      <c r="Y895" s="582"/>
      <c r="Z895" s="582"/>
      <c r="AA895" s="582"/>
      <c r="AB895" s="582"/>
      <c r="AC895" s="582"/>
      <c r="AD895" s="582"/>
      <c r="AE895" s="582"/>
      <c r="AF895" s="582"/>
      <c r="AG895" s="582"/>
      <c r="AH895" s="582"/>
      <c r="AI895" s="582"/>
      <c r="AJ895" s="582"/>
      <c r="AK895" s="582"/>
      <c r="AL895" s="582"/>
      <c r="AM895" s="582"/>
      <c r="AN895" s="582"/>
      <c r="AO895" s="582"/>
      <c r="AP895" s="582"/>
      <c r="AQ895" s="582"/>
      <c r="AR895" s="582"/>
      <c r="AS895" s="582"/>
      <c r="AT895" s="582"/>
      <c r="AU895" s="582"/>
      <c r="AV895" s="582"/>
      <c r="AW895" s="582"/>
      <c r="AX895" s="582"/>
      <c r="AY895" s="582"/>
      <c r="AZ895" s="582"/>
      <c r="BA895" s="582"/>
      <c r="BB895" s="582"/>
      <c r="BC895" s="582"/>
      <c r="BD895" s="582"/>
      <c r="BE895" s="582"/>
      <c r="BF895" s="582"/>
      <c r="BG895" s="582"/>
      <c r="BH895" s="582"/>
      <c r="BI895" s="582"/>
      <c r="BJ895" s="582"/>
      <c r="BK895" s="582"/>
      <c r="BL895" s="582"/>
      <c r="BM895" s="582"/>
      <c r="BN895" s="582"/>
      <c r="BO895" s="582"/>
      <c r="BP895" s="582"/>
      <c r="BQ895" s="710"/>
    </row>
    <row r="896" spans="1:69">
      <c r="A896" s="582"/>
      <c r="B896" s="582"/>
      <c r="C896" s="582"/>
      <c r="D896" s="582"/>
      <c r="E896" s="582"/>
      <c r="F896" s="582"/>
      <c r="G896" s="582"/>
      <c r="H896" s="582"/>
      <c r="I896" s="582"/>
      <c r="J896" s="582"/>
      <c r="K896" s="582"/>
      <c r="L896" s="582"/>
      <c r="M896" s="582"/>
      <c r="N896" s="582"/>
      <c r="O896" s="582"/>
      <c r="P896" s="582"/>
      <c r="Q896" s="582"/>
      <c r="R896" s="582"/>
      <c r="S896" s="582"/>
      <c r="T896" s="582"/>
      <c r="U896" s="582"/>
      <c r="V896" s="582"/>
      <c r="W896" s="582"/>
      <c r="X896" s="582"/>
      <c r="Y896" s="582"/>
      <c r="Z896" s="582"/>
      <c r="AA896" s="582"/>
      <c r="AB896" s="582"/>
      <c r="AC896" s="582"/>
      <c r="AD896" s="582"/>
      <c r="AE896" s="582"/>
      <c r="AF896" s="582"/>
      <c r="AG896" s="582"/>
      <c r="AH896" s="582"/>
      <c r="AI896" s="582"/>
      <c r="AJ896" s="582"/>
      <c r="AK896" s="582"/>
      <c r="AL896" s="582"/>
      <c r="AM896" s="582"/>
      <c r="AN896" s="582"/>
      <c r="AO896" s="582"/>
      <c r="AP896" s="582"/>
      <c r="AQ896" s="582"/>
      <c r="AR896" s="582"/>
      <c r="AS896" s="582"/>
      <c r="AT896" s="582"/>
      <c r="AU896" s="582"/>
      <c r="AV896" s="582"/>
      <c r="AW896" s="582"/>
      <c r="AX896" s="582"/>
      <c r="AY896" s="582"/>
      <c r="AZ896" s="582"/>
      <c r="BA896" s="582"/>
      <c r="BB896" s="582"/>
      <c r="BC896" s="582"/>
      <c r="BD896" s="582"/>
      <c r="BE896" s="582"/>
      <c r="BF896" s="582"/>
      <c r="BG896" s="582"/>
      <c r="BH896" s="582"/>
      <c r="BI896" s="582"/>
      <c r="BJ896" s="582"/>
      <c r="BK896" s="582"/>
      <c r="BL896" s="582"/>
      <c r="BM896" s="582"/>
      <c r="BN896" s="582"/>
      <c r="BO896" s="582"/>
      <c r="BP896" s="582"/>
      <c r="BQ896" s="710"/>
    </row>
    <row r="897" spans="1:69">
      <c r="A897" s="582"/>
      <c r="B897" s="582"/>
      <c r="C897" s="582"/>
      <c r="D897" s="582"/>
      <c r="E897" s="582"/>
      <c r="F897" s="582"/>
      <c r="G897" s="582"/>
      <c r="H897" s="582"/>
      <c r="I897" s="582"/>
      <c r="J897" s="582"/>
      <c r="K897" s="582"/>
      <c r="L897" s="582"/>
      <c r="M897" s="582"/>
      <c r="N897" s="582"/>
      <c r="O897" s="582"/>
      <c r="P897" s="582"/>
      <c r="Q897" s="582"/>
      <c r="R897" s="582"/>
      <c r="S897" s="582"/>
      <c r="T897" s="582"/>
      <c r="U897" s="582"/>
      <c r="V897" s="582"/>
      <c r="W897" s="582"/>
      <c r="X897" s="582"/>
      <c r="Y897" s="582"/>
      <c r="Z897" s="582"/>
      <c r="AA897" s="582"/>
      <c r="AB897" s="582"/>
      <c r="AC897" s="582"/>
      <c r="AD897" s="582"/>
      <c r="AE897" s="582"/>
      <c r="AF897" s="582"/>
      <c r="AG897" s="582"/>
      <c r="AH897" s="582"/>
      <c r="AI897" s="582"/>
      <c r="AJ897" s="582"/>
      <c r="AK897" s="582"/>
      <c r="AL897" s="582"/>
      <c r="AM897" s="582"/>
      <c r="AN897" s="582"/>
      <c r="AO897" s="582"/>
      <c r="AP897" s="582"/>
      <c r="AQ897" s="582"/>
      <c r="AR897" s="582"/>
      <c r="AS897" s="582"/>
      <c r="AT897" s="582"/>
      <c r="AU897" s="582"/>
      <c r="AV897" s="582"/>
      <c r="AW897" s="582"/>
      <c r="AX897" s="582"/>
      <c r="AY897" s="582"/>
      <c r="AZ897" s="582"/>
      <c r="BA897" s="582"/>
      <c r="BB897" s="582"/>
      <c r="BC897" s="582"/>
      <c r="BD897" s="582"/>
      <c r="BE897" s="582"/>
      <c r="BF897" s="582"/>
      <c r="BG897" s="582"/>
      <c r="BH897" s="582"/>
      <c r="BI897" s="582"/>
      <c r="BJ897" s="582"/>
      <c r="BK897" s="582"/>
      <c r="BL897" s="582"/>
      <c r="BM897" s="582"/>
      <c r="BN897" s="582"/>
      <c r="BO897" s="582"/>
      <c r="BP897" s="582"/>
      <c r="BQ897" s="710"/>
    </row>
    <row r="898" spans="1:69">
      <c r="A898" s="582"/>
      <c r="B898" s="582"/>
      <c r="C898" s="582"/>
      <c r="D898" s="582"/>
      <c r="E898" s="582"/>
      <c r="F898" s="582"/>
      <c r="G898" s="582"/>
      <c r="H898" s="582"/>
      <c r="I898" s="582"/>
      <c r="J898" s="582"/>
      <c r="K898" s="582"/>
      <c r="L898" s="582"/>
      <c r="M898" s="582"/>
      <c r="N898" s="582"/>
      <c r="O898" s="582"/>
      <c r="P898" s="582"/>
      <c r="Q898" s="582"/>
      <c r="R898" s="582"/>
      <c r="S898" s="582"/>
      <c r="T898" s="582"/>
      <c r="U898" s="582"/>
      <c r="V898" s="582"/>
      <c r="W898" s="582"/>
      <c r="X898" s="582"/>
      <c r="Y898" s="582"/>
      <c r="Z898" s="582"/>
      <c r="AA898" s="582"/>
      <c r="AB898" s="582"/>
      <c r="AC898" s="582"/>
      <c r="AD898" s="582"/>
      <c r="AE898" s="582"/>
      <c r="AF898" s="582"/>
      <c r="AG898" s="582"/>
      <c r="AH898" s="582"/>
      <c r="AI898" s="582"/>
      <c r="AJ898" s="582"/>
      <c r="AK898" s="582"/>
      <c r="AL898" s="582"/>
      <c r="AM898" s="582"/>
      <c r="AN898" s="582"/>
      <c r="AO898" s="582"/>
      <c r="AP898" s="582"/>
      <c r="AQ898" s="582"/>
      <c r="AR898" s="582"/>
      <c r="AS898" s="582"/>
      <c r="AT898" s="582"/>
      <c r="AU898" s="582"/>
      <c r="AV898" s="582"/>
      <c r="AW898" s="582"/>
      <c r="AX898" s="582"/>
      <c r="AY898" s="582"/>
      <c r="AZ898" s="582"/>
      <c r="BA898" s="582"/>
      <c r="BB898" s="582"/>
      <c r="BC898" s="582"/>
      <c r="BD898" s="582"/>
      <c r="BE898" s="582"/>
      <c r="BF898" s="582"/>
      <c r="BG898" s="582"/>
      <c r="BH898" s="582"/>
      <c r="BI898" s="582"/>
      <c r="BJ898" s="582"/>
      <c r="BK898" s="582"/>
      <c r="BL898" s="582"/>
      <c r="BM898" s="582"/>
      <c r="BN898" s="582"/>
      <c r="BO898" s="582"/>
      <c r="BP898" s="582"/>
      <c r="BQ898" s="710"/>
    </row>
    <row r="899" spans="1:69">
      <c r="A899" s="582"/>
      <c r="B899" s="582"/>
      <c r="C899" s="582"/>
      <c r="D899" s="582"/>
      <c r="E899" s="582"/>
      <c r="F899" s="582"/>
      <c r="G899" s="582"/>
      <c r="H899" s="582"/>
      <c r="I899" s="582"/>
      <c r="J899" s="582"/>
      <c r="K899" s="582"/>
      <c r="L899" s="582"/>
      <c r="M899" s="582"/>
      <c r="N899" s="582"/>
      <c r="O899" s="582"/>
      <c r="P899" s="582"/>
      <c r="Q899" s="582"/>
      <c r="R899" s="582"/>
      <c r="S899" s="582"/>
      <c r="T899" s="582"/>
      <c r="U899" s="582"/>
      <c r="V899" s="582"/>
      <c r="W899" s="582"/>
      <c r="X899" s="582"/>
      <c r="Y899" s="582"/>
      <c r="Z899" s="582"/>
      <c r="AA899" s="582"/>
      <c r="AB899" s="582"/>
      <c r="AC899" s="582"/>
      <c r="AD899" s="582"/>
      <c r="AE899" s="582"/>
      <c r="AF899" s="582"/>
      <c r="AG899" s="582"/>
      <c r="AH899" s="582"/>
      <c r="AI899" s="582"/>
      <c r="AJ899" s="582"/>
      <c r="AK899" s="582"/>
      <c r="AL899" s="582"/>
      <c r="AM899" s="582"/>
      <c r="AN899" s="582"/>
      <c r="AO899" s="582"/>
      <c r="AP899" s="582"/>
      <c r="AQ899" s="582"/>
      <c r="AR899" s="582"/>
      <c r="AS899" s="582"/>
      <c r="AT899" s="582"/>
      <c r="AU899" s="582"/>
      <c r="AV899" s="582"/>
      <c r="AW899" s="582"/>
      <c r="AX899" s="582"/>
      <c r="AY899" s="582"/>
      <c r="AZ899" s="582"/>
      <c r="BA899" s="582"/>
      <c r="BB899" s="582"/>
      <c r="BC899" s="582"/>
      <c r="BD899" s="582"/>
      <c r="BE899" s="582"/>
      <c r="BF899" s="582"/>
      <c r="BG899" s="582"/>
      <c r="BH899" s="582"/>
      <c r="BI899" s="582"/>
      <c r="BJ899" s="582"/>
      <c r="BK899" s="582"/>
      <c r="BL899" s="582"/>
      <c r="BM899" s="582"/>
      <c r="BN899" s="582"/>
      <c r="BO899" s="582"/>
      <c r="BP899" s="582"/>
      <c r="BQ899" s="710"/>
    </row>
    <row r="900" spans="1:69">
      <c r="A900" s="582"/>
      <c r="B900" s="582"/>
      <c r="C900" s="582"/>
      <c r="D900" s="582"/>
      <c r="E900" s="582"/>
      <c r="F900" s="582"/>
      <c r="G900" s="582"/>
      <c r="H900" s="582"/>
      <c r="I900" s="582"/>
      <c r="J900" s="582"/>
      <c r="K900" s="582"/>
      <c r="L900" s="582"/>
      <c r="M900" s="582"/>
      <c r="N900" s="582"/>
      <c r="O900" s="582"/>
      <c r="P900" s="582"/>
      <c r="Q900" s="582"/>
      <c r="R900" s="582"/>
      <c r="S900" s="582"/>
      <c r="T900" s="582"/>
      <c r="U900" s="582"/>
      <c r="V900" s="582"/>
      <c r="W900" s="582"/>
      <c r="X900" s="582"/>
      <c r="Y900" s="582"/>
      <c r="Z900" s="582"/>
      <c r="AA900" s="582"/>
      <c r="AB900" s="582"/>
      <c r="AC900" s="582"/>
      <c r="AD900" s="582"/>
      <c r="AE900" s="582"/>
      <c r="AF900" s="582"/>
      <c r="AG900" s="582"/>
      <c r="AH900" s="582"/>
      <c r="AI900" s="582"/>
      <c r="AJ900" s="582"/>
      <c r="AK900" s="582"/>
      <c r="AL900" s="582"/>
      <c r="AM900" s="582"/>
      <c r="AN900" s="582"/>
      <c r="AO900" s="582"/>
      <c r="AP900" s="582"/>
      <c r="AQ900" s="582"/>
      <c r="AR900" s="582"/>
      <c r="AS900" s="582"/>
      <c r="AT900" s="582"/>
      <c r="AU900" s="582"/>
      <c r="AV900" s="582"/>
      <c r="AW900" s="582"/>
      <c r="AX900" s="582"/>
      <c r="AY900" s="582"/>
      <c r="AZ900" s="582"/>
      <c r="BA900" s="582"/>
      <c r="BB900" s="582"/>
      <c r="BC900" s="582"/>
      <c r="BD900" s="582"/>
      <c r="BE900" s="582"/>
      <c r="BF900" s="582"/>
      <c r="BG900" s="582"/>
      <c r="BH900" s="582"/>
      <c r="BI900" s="582"/>
      <c r="BJ900" s="582"/>
      <c r="BK900" s="582"/>
      <c r="BL900" s="582"/>
      <c r="BM900" s="582"/>
      <c r="BN900" s="582"/>
      <c r="BO900" s="582"/>
      <c r="BP900" s="582"/>
      <c r="BQ900" s="710"/>
    </row>
    <row r="901" spans="1:69">
      <c r="A901" s="582"/>
      <c r="B901" s="582"/>
      <c r="C901" s="582"/>
      <c r="D901" s="582"/>
      <c r="E901" s="582"/>
      <c r="F901" s="582"/>
      <c r="G901" s="582"/>
      <c r="H901" s="582"/>
      <c r="I901" s="582"/>
      <c r="J901" s="582"/>
      <c r="K901" s="582"/>
      <c r="L901" s="582"/>
      <c r="M901" s="582"/>
      <c r="N901" s="582"/>
      <c r="O901" s="582"/>
      <c r="P901" s="582"/>
      <c r="Q901" s="582"/>
      <c r="R901" s="582"/>
      <c r="S901" s="582"/>
      <c r="T901" s="582"/>
      <c r="U901" s="582"/>
      <c r="V901" s="582"/>
      <c r="W901" s="582"/>
      <c r="X901" s="582"/>
      <c r="Y901" s="582"/>
      <c r="Z901" s="582"/>
      <c r="AA901" s="582"/>
      <c r="AB901" s="582"/>
      <c r="AC901" s="582"/>
      <c r="AD901" s="582"/>
      <c r="AE901" s="582"/>
      <c r="AF901" s="582"/>
      <c r="AG901" s="582"/>
      <c r="AH901" s="582"/>
      <c r="AI901" s="582"/>
      <c r="AJ901" s="582"/>
      <c r="AK901" s="582"/>
      <c r="AL901" s="582"/>
      <c r="AM901" s="582"/>
      <c r="AN901" s="582"/>
      <c r="AO901" s="582"/>
      <c r="AP901" s="582"/>
      <c r="AQ901" s="582"/>
      <c r="AR901" s="582"/>
      <c r="AS901" s="582"/>
      <c r="AT901" s="582"/>
      <c r="AU901" s="582"/>
      <c r="AV901" s="582"/>
      <c r="AW901" s="582"/>
      <c r="AX901" s="582"/>
      <c r="AY901" s="582"/>
      <c r="AZ901" s="582"/>
      <c r="BA901" s="582"/>
      <c r="BB901" s="582"/>
      <c r="BC901" s="582"/>
      <c r="BD901" s="582"/>
      <c r="BE901" s="582"/>
      <c r="BF901" s="582"/>
      <c r="BG901" s="582"/>
      <c r="BH901" s="582"/>
      <c r="BI901" s="582"/>
      <c r="BJ901" s="582"/>
      <c r="BK901" s="582"/>
      <c r="BL901" s="582"/>
      <c r="BM901" s="582"/>
      <c r="BN901" s="582"/>
      <c r="BO901" s="582"/>
      <c r="BP901" s="582"/>
      <c r="BQ901" s="710"/>
    </row>
    <row r="902" spans="1:69">
      <c r="A902" s="582"/>
      <c r="B902" s="582"/>
      <c r="C902" s="582"/>
      <c r="D902" s="582"/>
      <c r="E902" s="582"/>
      <c r="F902" s="582"/>
      <c r="G902" s="582"/>
      <c r="H902" s="582"/>
      <c r="I902" s="582"/>
      <c r="J902" s="582"/>
      <c r="K902" s="582"/>
      <c r="L902" s="582"/>
      <c r="M902" s="582"/>
      <c r="N902" s="582"/>
      <c r="O902" s="582"/>
      <c r="P902" s="582"/>
      <c r="Q902" s="582"/>
      <c r="R902" s="582"/>
      <c r="S902" s="582"/>
      <c r="T902" s="582"/>
      <c r="U902" s="582"/>
      <c r="V902" s="582"/>
      <c r="W902" s="582"/>
      <c r="X902" s="582"/>
      <c r="Y902" s="582"/>
      <c r="Z902" s="582"/>
      <c r="AA902" s="582"/>
      <c r="AB902" s="582"/>
      <c r="AC902" s="582"/>
      <c r="AD902" s="582"/>
      <c r="AE902" s="582"/>
      <c r="AF902" s="582"/>
      <c r="AG902" s="582"/>
      <c r="AH902" s="582"/>
      <c r="AI902" s="582"/>
      <c r="AJ902" s="582"/>
      <c r="AK902" s="582"/>
      <c r="AL902" s="582"/>
      <c r="AM902" s="582"/>
      <c r="AN902" s="582"/>
      <c r="AO902" s="582"/>
      <c r="AP902" s="582"/>
      <c r="AQ902" s="582"/>
      <c r="AR902" s="582"/>
      <c r="AS902" s="582"/>
      <c r="AT902" s="582"/>
      <c r="AU902" s="582"/>
      <c r="AV902" s="582"/>
      <c r="AW902" s="582"/>
      <c r="AX902" s="582"/>
      <c r="AY902" s="582"/>
      <c r="AZ902" s="582"/>
      <c r="BA902" s="582"/>
      <c r="BB902" s="582"/>
      <c r="BC902" s="582"/>
      <c r="BD902" s="582"/>
      <c r="BE902" s="582"/>
      <c r="BF902" s="582"/>
      <c r="BG902" s="582"/>
      <c r="BH902" s="582"/>
      <c r="BI902" s="582"/>
      <c r="BJ902" s="582"/>
      <c r="BK902" s="582"/>
      <c r="BL902" s="582"/>
      <c r="BM902" s="582"/>
      <c r="BN902" s="582"/>
      <c r="BO902" s="582"/>
      <c r="BP902" s="582"/>
      <c r="BQ902" s="710"/>
    </row>
    <row r="903" spans="1:69">
      <c r="A903" s="582"/>
      <c r="B903" s="582"/>
      <c r="C903" s="582"/>
      <c r="D903" s="582"/>
      <c r="E903" s="582"/>
      <c r="F903" s="582"/>
      <c r="G903" s="582"/>
      <c r="H903" s="582"/>
      <c r="I903" s="582"/>
      <c r="J903" s="582"/>
      <c r="K903" s="582"/>
      <c r="L903" s="582"/>
      <c r="M903" s="582"/>
      <c r="N903" s="582"/>
      <c r="O903" s="582"/>
      <c r="P903" s="582"/>
      <c r="Q903" s="582"/>
      <c r="R903" s="582"/>
      <c r="S903" s="582"/>
      <c r="T903" s="582"/>
      <c r="U903" s="582"/>
      <c r="V903" s="582"/>
      <c r="W903" s="582"/>
      <c r="X903" s="582"/>
      <c r="Y903" s="582"/>
      <c r="Z903" s="582"/>
      <c r="AA903" s="582"/>
      <c r="AB903" s="582"/>
      <c r="AC903" s="582"/>
      <c r="AD903" s="582"/>
      <c r="AE903" s="582"/>
      <c r="AF903" s="582"/>
      <c r="AG903" s="582"/>
      <c r="AH903" s="582"/>
      <c r="AI903" s="582"/>
      <c r="AJ903" s="582"/>
      <c r="AK903" s="582"/>
      <c r="AL903" s="582"/>
      <c r="AM903" s="582"/>
      <c r="AN903" s="582"/>
      <c r="AO903" s="582"/>
      <c r="AP903" s="582"/>
      <c r="AQ903" s="582"/>
      <c r="AR903" s="582"/>
      <c r="AS903" s="582"/>
      <c r="AT903" s="582"/>
      <c r="AU903" s="582"/>
      <c r="AV903" s="582"/>
      <c r="AW903" s="582"/>
      <c r="AX903" s="582"/>
      <c r="AY903" s="582"/>
      <c r="AZ903" s="582"/>
      <c r="BA903" s="582"/>
      <c r="BB903" s="582"/>
      <c r="BC903" s="582"/>
      <c r="BD903" s="582"/>
      <c r="BE903" s="582"/>
      <c r="BF903" s="582"/>
      <c r="BG903" s="582"/>
      <c r="BH903" s="582"/>
      <c r="BI903" s="582"/>
      <c r="BJ903" s="582"/>
      <c r="BK903" s="582"/>
      <c r="BL903" s="582"/>
      <c r="BM903" s="582"/>
      <c r="BN903" s="582"/>
      <c r="BO903" s="582"/>
      <c r="BP903" s="582"/>
      <c r="BQ903" s="710"/>
    </row>
    <row r="904" spans="1:69">
      <c r="A904" s="582"/>
      <c r="B904" s="582"/>
      <c r="C904" s="582"/>
      <c r="D904" s="582"/>
      <c r="E904" s="582"/>
      <c r="F904" s="582"/>
      <c r="G904" s="582"/>
      <c r="H904" s="582"/>
      <c r="I904" s="582"/>
      <c r="J904" s="582"/>
      <c r="K904" s="582"/>
      <c r="L904" s="582"/>
      <c r="M904" s="582"/>
      <c r="N904" s="582"/>
      <c r="O904" s="582"/>
      <c r="P904" s="582"/>
      <c r="Q904" s="582"/>
      <c r="R904" s="582"/>
      <c r="S904" s="582"/>
      <c r="T904" s="582"/>
      <c r="U904" s="582"/>
      <c r="V904" s="582"/>
      <c r="W904" s="582"/>
      <c r="X904" s="582"/>
      <c r="Y904" s="582"/>
      <c r="Z904" s="582"/>
      <c r="AA904" s="582"/>
      <c r="AB904" s="582"/>
      <c r="AC904" s="582"/>
      <c r="AD904" s="582"/>
      <c r="AE904" s="582"/>
      <c r="AF904" s="582"/>
      <c r="AG904" s="582"/>
      <c r="AH904" s="582"/>
      <c r="AI904" s="582"/>
      <c r="AJ904" s="582"/>
      <c r="AK904" s="582"/>
      <c r="AL904" s="582"/>
      <c r="AM904" s="582"/>
      <c r="AN904" s="582"/>
      <c r="AO904" s="582"/>
      <c r="AP904" s="582"/>
      <c r="AQ904" s="582"/>
      <c r="AR904" s="582"/>
      <c r="AS904" s="582"/>
      <c r="AT904" s="582"/>
      <c r="AU904" s="582"/>
      <c r="AV904" s="582"/>
      <c r="AW904" s="582"/>
      <c r="AX904" s="582"/>
      <c r="AY904" s="582"/>
      <c r="AZ904" s="582"/>
      <c r="BA904" s="582"/>
      <c r="BB904" s="582"/>
      <c r="BC904" s="582"/>
      <c r="BD904" s="582"/>
      <c r="BE904" s="582"/>
      <c r="BF904" s="582"/>
      <c r="BG904" s="582"/>
      <c r="BH904" s="582"/>
      <c r="BI904" s="582"/>
      <c r="BJ904" s="582"/>
      <c r="BK904" s="582"/>
      <c r="BL904" s="582"/>
      <c r="BM904" s="582"/>
      <c r="BN904" s="582"/>
      <c r="BO904" s="582"/>
      <c r="BP904" s="582"/>
      <c r="BQ904" s="710"/>
    </row>
    <row r="905" spans="1:69">
      <c r="A905" s="582"/>
      <c r="B905" s="582"/>
      <c r="C905" s="582"/>
      <c r="D905" s="582"/>
      <c r="E905" s="582"/>
      <c r="F905" s="582"/>
      <c r="G905" s="582"/>
      <c r="H905" s="582"/>
      <c r="I905" s="582"/>
      <c r="J905" s="582"/>
      <c r="K905" s="582"/>
      <c r="L905" s="582"/>
      <c r="M905" s="582"/>
      <c r="N905" s="582"/>
      <c r="O905" s="582"/>
      <c r="P905" s="582"/>
      <c r="Q905" s="582"/>
      <c r="R905" s="582"/>
      <c r="S905" s="582"/>
      <c r="T905" s="582"/>
      <c r="U905" s="582"/>
      <c r="V905" s="582"/>
      <c r="W905" s="582"/>
      <c r="X905" s="582"/>
      <c r="Y905" s="582"/>
      <c r="Z905" s="582"/>
      <c r="AA905" s="582"/>
      <c r="AB905" s="582"/>
      <c r="AC905" s="582"/>
      <c r="AD905" s="582"/>
      <c r="AE905" s="582"/>
      <c r="AF905" s="582"/>
      <c r="AG905" s="582"/>
      <c r="AH905" s="582"/>
      <c r="AI905" s="582"/>
      <c r="AJ905" s="582"/>
      <c r="AK905" s="582"/>
      <c r="AL905" s="582"/>
      <c r="AM905" s="582"/>
      <c r="AN905" s="582"/>
      <c r="AO905" s="582"/>
      <c r="AP905" s="582"/>
      <c r="AQ905" s="582"/>
      <c r="AR905" s="582"/>
      <c r="AS905" s="582"/>
      <c r="AT905" s="582"/>
      <c r="AU905" s="582"/>
      <c r="AV905" s="582"/>
      <c r="AW905" s="582"/>
      <c r="AX905" s="582"/>
      <c r="AY905" s="582"/>
      <c r="AZ905" s="582"/>
      <c r="BA905" s="582"/>
      <c r="BB905" s="582"/>
      <c r="BC905" s="582"/>
      <c r="BD905" s="582"/>
      <c r="BE905" s="582"/>
      <c r="BF905" s="582"/>
      <c r="BG905" s="582"/>
      <c r="BH905" s="582"/>
      <c r="BI905" s="582"/>
      <c r="BJ905" s="582"/>
      <c r="BK905" s="582"/>
      <c r="BL905" s="582"/>
      <c r="BM905" s="582"/>
      <c r="BN905" s="582"/>
      <c r="BO905" s="582"/>
      <c r="BP905" s="582"/>
      <c r="BQ905" s="710"/>
    </row>
    <row r="906" spans="1:69">
      <c r="A906" s="582"/>
      <c r="B906" s="582"/>
      <c r="C906" s="582"/>
      <c r="D906" s="582"/>
      <c r="E906" s="582"/>
      <c r="F906" s="582"/>
      <c r="G906" s="582"/>
      <c r="H906" s="582"/>
      <c r="I906" s="582"/>
      <c r="J906" s="582"/>
      <c r="K906" s="582"/>
      <c r="L906" s="582"/>
      <c r="M906" s="582"/>
      <c r="N906" s="582"/>
      <c r="O906" s="582"/>
      <c r="P906" s="582"/>
      <c r="Q906" s="582"/>
      <c r="R906" s="582"/>
      <c r="S906" s="582"/>
      <c r="T906" s="582"/>
      <c r="U906" s="582"/>
      <c r="V906" s="582"/>
      <c r="W906" s="582"/>
      <c r="X906" s="582"/>
      <c r="Y906" s="582"/>
      <c r="Z906" s="582"/>
      <c r="AA906" s="582"/>
      <c r="AB906" s="582"/>
      <c r="AC906" s="582"/>
      <c r="AD906" s="582"/>
      <c r="AE906" s="582"/>
      <c r="AF906" s="582"/>
      <c r="AG906" s="582"/>
      <c r="AH906" s="582"/>
      <c r="AI906" s="582"/>
      <c r="AJ906" s="582"/>
      <c r="AK906" s="582"/>
      <c r="AL906" s="582"/>
      <c r="AM906" s="582"/>
      <c r="AN906" s="582"/>
      <c r="AO906" s="582"/>
      <c r="AP906" s="582"/>
      <c r="AQ906" s="582"/>
      <c r="AR906" s="582"/>
      <c r="AS906" s="582"/>
      <c r="AT906" s="582"/>
      <c r="AU906" s="582"/>
      <c r="AV906" s="582"/>
      <c r="AW906" s="582"/>
      <c r="AX906" s="582"/>
      <c r="AY906" s="582"/>
      <c r="AZ906" s="582"/>
      <c r="BA906" s="582"/>
      <c r="BB906" s="582"/>
      <c r="BC906" s="582"/>
      <c r="BD906" s="582"/>
      <c r="BE906" s="582"/>
      <c r="BF906" s="582"/>
      <c r="BG906" s="582"/>
      <c r="BH906" s="582"/>
      <c r="BI906" s="582"/>
      <c r="BJ906" s="582"/>
      <c r="BK906" s="582"/>
      <c r="BL906" s="582"/>
      <c r="BM906" s="582"/>
      <c r="BN906" s="582"/>
      <c r="BO906" s="582"/>
      <c r="BP906" s="582"/>
      <c r="BQ906" s="710"/>
    </row>
    <row r="907" spans="1:69">
      <c r="A907" s="582"/>
      <c r="B907" s="582"/>
      <c r="C907" s="582"/>
      <c r="D907" s="582"/>
      <c r="E907" s="582"/>
      <c r="F907" s="582"/>
      <c r="G907" s="582"/>
      <c r="H907" s="582"/>
      <c r="I907" s="582"/>
      <c r="J907" s="582"/>
      <c r="K907" s="582"/>
      <c r="L907" s="582"/>
      <c r="M907" s="582"/>
      <c r="N907" s="582"/>
      <c r="O907" s="582"/>
      <c r="P907" s="582"/>
      <c r="Q907" s="582"/>
      <c r="R907" s="582"/>
      <c r="S907" s="582"/>
      <c r="T907" s="582"/>
      <c r="U907" s="582"/>
      <c r="V907" s="582"/>
      <c r="W907" s="582"/>
      <c r="X907" s="582"/>
      <c r="Y907" s="582"/>
      <c r="Z907" s="582"/>
      <c r="AA907" s="582"/>
      <c r="AB907" s="582"/>
      <c r="AC907" s="582"/>
      <c r="AD907" s="582"/>
      <c r="AE907" s="582"/>
      <c r="AF907" s="582"/>
      <c r="AG907" s="582"/>
      <c r="AH907" s="582"/>
      <c r="AI907" s="582"/>
      <c r="AJ907" s="582"/>
      <c r="AK907" s="582"/>
      <c r="AL907" s="582"/>
      <c r="AM907" s="582"/>
      <c r="AN907" s="582"/>
      <c r="AO907" s="582"/>
      <c r="AP907" s="582"/>
      <c r="AQ907" s="582"/>
      <c r="AR907" s="582"/>
      <c r="AS907" s="582"/>
      <c r="AT907" s="582"/>
      <c r="AU907" s="582"/>
      <c r="AV907" s="582"/>
      <c r="AW907" s="582"/>
      <c r="AX907" s="582"/>
      <c r="AY907" s="582"/>
      <c r="AZ907" s="582"/>
      <c r="BA907" s="582"/>
      <c r="BB907" s="582"/>
      <c r="BC907" s="582"/>
      <c r="BD907" s="582"/>
      <c r="BE907" s="582"/>
      <c r="BF907" s="582"/>
      <c r="BG907" s="582"/>
      <c r="BH907" s="582"/>
      <c r="BI907" s="582"/>
      <c r="BJ907" s="582"/>
      <c r="BK907" s="582"/>
      <c r="BL907" s="582"/>
      <c r="BM907" s="582"/>
      <c r="BN907" s="582"/>
      <c r="BO907" s="582"/>
      <c r="BP907" s="582"/>
      <c r="BQ907" s="710"/>
    </row>
    <row r="908" spans="1:69">
      <c r="A908" s="582"/>
      <c r="B908" s="582"/>
      <c r="C908" s="582"/>
      <c r="D908" s="582"/>
      <c r="E908" s="582"/>
      <c r="F908" s="582"/>
      <c r="G908" s="582"/>
      <c r="H908" s="582"/>
      <c r="I908" s="582"/>
      <c r="J908" s="582"/>
      <c r="K908" s="582"/>
      <c r="L908" s="582"/>
      <c r="M908" s="582"/>
      <c r="N908" s="582"/>
      <c r="O908" s="582"/>
      <c r="P908" s="582"/>
      <c r="Q908" s="582"/>
      <c r="R908" s="582"/>
      <c r="S908" s="582"/>
      <c r="T908" s="582"/>
      <c r="U908" s="582"/>
      <c r="V908" s="582"/>
      <c r="W908" s="582"/>
      <c r="X908" s="582"/>
      <c r="Y908" s="582"/>
      <c r="Z908" s="582"/>
      <c r="AA908" s="582"/>
      <c r="AB908" s="582"/>
      <c r="AC908" s="582"/>
      <c r="AD908" s="582"/>
      <c r="AE908" s="582"/>
      <c r="AF908" s="582"/>
      <c r="AG908" s="582"/>
      <c r="AH908" s="582"/>
      <c r="AI908" s="582"/>
      <c r="AJ908" s="582"/>
      <c r="AK908" s="582"/>
      <c r="AL908" s="582"/>
      <c r="AM908" s="582"/>
      <c r="AN908" s="582"/>
      <c r="AO908" s="582"/>
      <c r="AP908" s="582"/>
      <c r="AQ908" s="582"/>
      <c r="AR908" s="582"/>
      <c r="AS908" s="582"/>
      <c r="AT908" s="582"/>
      <c r="AU908" s="582"/>
      <c r="AV908" s="582"/>
      <c r="AW908" s="582"/>
      <c r="AX908" s="582"/>
      <c r="AY908" s="582"/>
      <c r="AZ908" s="582"/>
      <c r="BA908" s="582"/>
      <c r="BB908" s="582"/>
      <c r="BC908" s="582"/>
      <c r="BD908" s="582"/>
      <c r="BE908" s="582"/>
      <c r="BF908" s="582"/>
      <c r="BG908" s="582"/>
      <c r="BH908" s="582"/>
      <c r="BI908" s="582"/>
      <c r="BJ908" s="582"/>
      <c r="BK908" s="582"/>
      <c r="BL908" s="582"/>
      <c r="BM908" s="582"/>
      <c r="BN908" s="582"/>
      <c r="BO908" s="582"/>
      <c r="BP908" s="582"/>
      <c r="BQ908" s="710"/>
    </row>
    <row r="909" spans="1:69">
      <c r="A909" s="582"/>
      <c r="B909" s="582"/>
      <c r="C909" s="582"/>
      <c r="D909" s="582"/>
      <c r="E909" s="582"/>
      <c r="F909" s="582"/>
      <c r="G909" s="582"/>
      <c r="H909" s="582"/>
      <c r="I909" s="582"/>
      <c r="J909" s="582"/>
      <c r="K909" s="582"/>
      <c r="L909" s="582"/>
      <c r="M909" s="582"/>
      <c r="N909" s="582"/>
      <c r="O909" s="582"/>
      <c r="P909" s="582"/>
      <c r="Q909" s="582"/>
      <c r="R909" s="582"/>
      <c r="S909" s="582"/>
      <c r="T909" s="582"/>
      <c r="U909" s="582"/>
      <c r="V909" s="582"/>
      <c r="W909" s="582"/>
      <c r="X909" s="582"/>
      <c r="Y909" s="582"/>
      <c r="Z909" s="582"/>
      <c r="AA909" s="582"/>
      <c r="AB909" s="582"/>
      <c r="AC909" s="582"/>
      <c r="AD909" s="582"/>
      <c r="AE909" s="582"/>
      <c r="AF909" s="582"/>
      <c r="AG909" s="582"/>
      <c r="AH909" s="582"/>
      <c r="AI909" s="582"/>
      <c r="AJ909" s="582"/>
      <c r="AK909" s="582"/>
      <c r="AL909" s="582"/>
      <c r="AM909" s="582"/>
      <c r="AN909" s="582"/>
      <c r="AO909" s="582"/>
      <c r="AP909" s="582"/>
      <c r="AQ909" s="582"/>
      <c r="AR909" s="582"/>
      <c r="AS909" s="582"/>
      <c r="AT909" s="582"/>
      <c r="AU909" s="582"/>
      <c r="AV909" s="582"/>
      <c r="AW909" s="582"/>
      <c r="AX909" s="582"/>
      <c r="AY909" s="582"/>
      <c r="AZ909" s="582"/>
      <c r="BA909" s="582"/>
      <c r="BB909" s="582"/>
      <c r="BC909" s="582"/>
      <c r="BD909" s="582"/>
      <c r="BE909" s="582"/>
      <c r="BF909" s="582"/>
      <c r="BG909" s="582"/>
      <c r="BH909" s="582"/>
      <c r="BI909" s="582"/>
      <c r="BJ909" s="582"/>
      <c r="BK909" s="582"/>
      <c r="BL909" s="582"/>
      <c r="BM909" s="582"/>
      <c r="BN909" s="582"/>
      <c r="BO909" s="582"/>
      <c r="BP909" s="582"/>
      <c r="BQ909" s="710"/>
    </row>
    <row r="910" spans="1:69">
      <c r="A910" s="582"/>
      <c r="B910" s="582"/>
      <c r="C910" s="582"/>
      <c r="D910" s="582"/>
      <c r="E910" s="582"/>
      <c r="F910" s="582"/>
      <c r="G910" s="582"/>
      <c r="H910" s="582"/>
      <c r="I910" s="582"/>
      <c r="J910" s="582"/>
      <c r="K910" s="582"/>
      <c r="L910" s="582"/>
      <c r="M910" s="582"/>
      <c r="N910" s="582"/>
      <c r="O910" s="582"/>
      <c r="P910" s="582"/>
      <c r="Q910" s="582"/>
      <c r="R910" s="582"/>
      <c r="S910" s="582"/>
      <c r="T910" s="582"/>
      <c r="U910" s="582"/>
      <c r="V910" s="582"/>
      <c r="W910" s="582"/>
      <c r="X910" s="582"/>
      <c r="Y910" s="582"/>
      <c r="Z910" s="582"/>
      <c r="AA910" s="582"/>
      <c r="AB910" s="582"/>
      <c r="AC910" s="582"/>
      <c r="AD910" s="582"/>
      <c r="AE910" s="582"/>
      <c r="AF910" s="582"/>
      <c r="AG910" s="582"/>
      <c r="AH910" s="582"/>
      <c r="AI910" s="582"/>
      <c r="AJ910" s="582"/>
      <c r="AK910" s="582"/>
      <c r="AL910" s="582"/>
      <c r="AM910" s="582"/>
      <c r="AN910" s="582"/>
      <c r="AO910" s="582"/>
      <c r="AP910" s="582"/>
      <c r="AQ910" s="582"/>
      <c r="AR910" s="582"/>
      <c r="AS910" s="582"/>
      <c r="AT910" s="582"/>
      <c r="AU910" s="582"/>
      <c r="AV910" s="582"/>
      <c r="AW910" s="582"/>
      <c r="AX910" s="582"/>
      <c r="AY910" s="582"/>
      <c r="AZ910" s="582"/>
      <c r="BA910" s="582"/>
      <c r="BB910" s="582"/>
      <c r="BC910" s="582"/>
      <c r="BD910" s="582"/>
      <c r="BE910" s="582"/>
      <c r="BF910" s="582"/>
      <c r="BG910" s="582"/>
      <c r="BH910" s="582"/>
      <c r="BI910" s="582"/>
      <c r="BJ910" s="582"/>
      <c r="BK910" s="582"/>
      <c r="BL910" s="582"/>
      <c r="BM910" s="582"/>
      <c r="BN910" s="582"/>
      <c r="BO910" s="582"/>
      <c r="BP910" s="582"/>
      <c r="BQ910" s="710"/>
    </row>
    <row r="911" spans="1:69">
      <c r="A911" s="582"/>
      <c r="B911" s="582"/>
      <c r="C911" s="582"/>
      <c r="D911" s="582"/>
      <c r="E911" s="582"/>
      <c r="F911" s="582"/>
      <c r="G911" s="582"/>
      <c r="H911" s="582"/>
      <c r="I911" s="582"/>
      <c r="J911" s="582"/>
      <c r="K911" s="582"/>
      <c r="L911" s="582"/>
      <c r="M911" s="582"/>
      <c r="N911" s="582"/>
      <c r="O911" s="582"/>
      <c r="P911" s="582"/>
      <c r="Q911" s="582"/>
      <c r="R911" s="582"/>
      <c r="S911" s="582"/>
      <c r="T911" s="582"/>
      <c r="U911" s="582"/>
      <c r="V911" s="582"/>
      <c r="W911" s="582"/>
      <c r="X911" s="582"/>
      <c r="Y911" s="582"/>
      <c r="Z911" s="582"/>
      <c r="AA911" s="582"/>
      <c r="AB911" s="582"/>
      <c r="AC911" s="582"/>
      <c r="AD911" s="582"/>
      <c r="AE911" s="582"/>
      <c r="AF911" s="582"/>
      <c r="AG911" s="582"/>
      <c r="AH911" s="582"/>
      <c r="AI911" s="582"/>
      <c r="AJ911" s="582"/>
      <c r="AK911" s="582"/>
      <c r="AL911" s="582"/>
      <c r="AM911" s="582"/>
      <c r="AN911" s="582"/>
      <c r="AO911" s="582"/>
      <c r="AP911" s="582"/>
      <c r="AQ911" s="582"/>
      <c r="AR911" s="582"/>
      <c r="AS911" s="582"/>
      <c r="AT911" s="582"/>
      <c r="AU911" s="582"/>
      <c r="AV911" s="582"/>
      <c r="AW911" s="582"/>
      <c r="AX911" s="582"/>
      <c r="AY911" s="582"/>
      <c r="AZ911" s="582"/>
      <c r="BA911" s="582"/>
      <c r="BB911" s="582"/>
      <c r="BC911" s="582"/>
      <c r="BD911" s="582"/>
      <c r="BE911" s="582"/>
      <c r="BF911" s="582"/>
      <c r="BG911" s="582"/>
      <c r="BH911" s="582"/>
      <c r="BI911" s="582"/>
      <c r="BJ911" s="582"/>
      <c r="BK911" s="582"/>
      <c r="BL911" s="582"/>
      <c r="BM911" s="582"/>
      <c r="BN911" s="582"/>
      <c r="BO911" s="582"/>
      <c r="BP911" s="582"/>
      <c r="BQ911" s="710"/>
    </row>
    <row r="912" spans="1:69">
      <c r="A912" s="582"/>
      <c r="B912" s="582"/>
      <c r="C912" s="582"/>
      <c r="D912" s="582"/>
      <c r="E912" s="582"/>
      <c r="F912" s="582"/>
      <c r="G912" s="582"/>
      <c r="H912" s="582"/>
      <c r="I912" s="582"/>
      <c r="J912" s="582"/>
      <c r="K912" s="582"/>
      <c r="L912" s="582"/>
      <c r="M912" s="582"/>
      <c r="N912" s="582"/>
      <c r="O912" s="582"/>
      <c r="P912" s="582"/>
      <c r="Q912" s="582"/>
      <c r="R912" s="582"/>
      <c r="S912" s="582"/>
      <c r="T912" s="582"/>
      <c r="U912" s="582"/>
      <c r="V912" s="582"/>
      <c r="W912" s="582"/>
      <c r="X912" s="582"/>
      <c r="Y912" s="582"/>
      <c r="Z912" s="582"/>
      <c r="AA912" s="582"/>
      <c r="AB912" s="582"/>
      <c r="AC912" s="582"/>
      <c r="AD912" s="582"/>
      <c r="AE912" s="582"/>
      <c r="AF912" s="582"/>
      <c r="AG912" s="582"/>
      <c r="AH912" s="582"/>
      <c r="AI912" s="582"/>
      <c r="AJ912" s="582"/>
      <c r="AK912" s="582"/>
      <c r="AL912" s="582"/>
      <c r="AM912" s="582"/>
      <c r="AN912" s="582"/>
      <c r="AO912" s="582"/>
      <c r="AP912" s="582"/>
      <c r="AQ912" s="582"/>
      <c r="AR912" s="582"/>
      <c r="AS912" s="582"/>
      <c r="AT912" s="582"/>
      <c r="AU912" s="582"/>
      <c r="AV912" s="582"/>
      <c r="AW912" s="582"/>
      <c r="AX912" s="582"/>
      <c r="AY912" s="582"/>
      <c r="AZ912" s="582"/>
      <c r="BA912" s="582"/>
      <c r="BB912" s="582"/>
      <c r="BC912" s="582"/>
      <c r="BD912" s="582"/>
      <c r="BE912" s="582"/>
      <c r="BF912" s="582"/>
      <c r="BG912" s="582"/>
      <c r="BH912" s="582"/>
      <c r="BI912" s="582"/>
      <c r="BJ912" s="582"/>
      <c r="BK912" s="582"/>
      <c r="BL912" s="582"/>
      <c r="BM912" s="582"/>
      <c r="BN912" s="582"/>
      <c r="BO912" s="582"/>
      <c r="BP912" s="582"/>
      <c r="BQ912" s="710"/>
    </row>
    <row r="913" spans="1:69">
      <c r="A913" s="582"/>
      <c r="B913" s="582"/>
      <c r="C913" s="582"/>
      <c r="D913" s="582"/>
      <c r="E913" s="582"/>
      <c r="F913" s="582"/>
      <c r="G913" s="582"/>
      <c r="H913" s="582"/>
      <c r="I913" s="582"/>
      <c r="J913" s="582"/>
      <c r="K913" s="582"/>
      <c r="L913" s="582"/>
      <c r="M913" s="582"/>
      <c r="N913" s="582"/>
      <c r="O913" s="582"/>
      <c r="P913" s="582"/>
      <c r="Q913" s="582"/>
      <c r="R913" s="582"/>
      <c r="S913" s="582"/>
      <c r="T913" s="582"/>
      <c r="U913" s="582"/>
      <c r="V913" s="582"/>
      <c r="W913" s="582"/>
      <c r="X913" s="582"/>
      <c r="Y913" s="582"/>
      <c r="Z913" s="582"/>
      <c r="AA913" s="582"/>
      <c r="AB913" s="582"/>
      <c r="AC913" s="582"/>
      <c r="AD913" s="582"/>
      <c r="AE913" s="582"/>
      <c r="AF913" s="582"/>
      <c r="AG913" s="582"/>
      <c r="AH913" s="582"/>
      <c r="AI913" s="582"/>
      <c r="AJ913" s="582"/>
      <c r="AK913" s="582"/>
      <c r="AL913" s="582"/>
      <c r="AM913" s="582"/>
      <c r="AN913" s="582"/>
      <c r="AO913" s="582"/>
      <c r="AP913" s="582"/>
      <c r="AQ913" s="582"/>
      <c r="AR913" s="582"/>
      <c r="AS913" s="582"/>
      <c r="AT913" s="582"/>
      <c r="AU913" s="582"/>
      <c r="AV913" s="582"/>
      <c r="AW913" s="582"/>
      <c r="AX913" s="582"/>
      <c r="AY913" s="582"/>
      <c r="AZ913" s="582"/>
      <c r="BA913" s="582"/>
      <c r="BB913" s="582"/>
      <c r="BC913" s="582"/>
      <c r="BD913" s="582"/>
      <c r="BE913" s="582"/>
      <c r="BF913" s="582"/>
      <c r="BG913" s="582"/>
      <c r="BH913" s="582"/>
      <c r="BI913" s="582"/>
      <c r="BJ913" s="582"/>
      <c r="BK913" s="582"/>
      <c r="BL913" s="582"/>
      <c r="BM913" s="582"/>
      <c r="BN913" s="582"/>
      <c r="BO913" s="582"/>
      <c r="BP913" s="582"/>
      <c r="BQ913" s="710"/>
    </row>
    <row r="914" spans="1:69">
      <c r="A914" s="582"/>
      <c r="B914" s="582"/>
      <c r="C914" s="582"/>
      <c r="D914" s="582"/>
      <c r="E914" s="582"/>
      <c r="F914" s="582"/>
      <c r="G914" s="582"/>
      <c r="H914" s="582"/>
      <c r="I914" s="582"/>
      <c r="J914" s="582"/>
      <c r="K914" s="582"/>
      <c r="L914" s="582"/>
      <c r="M914" s="582"/>
      <c r="N914" s="582"/>
      <c r="O914" s="582"/>
      <c r="P914" s="582"/>
      <c r="Q914" s="582"/>
      <c r="R914" s="582"/>
      <c r="S914" s="582"/>
      <c r="T914" s="582"/>
      <c r="U914" s="582"/>
      <c r="V914" s="582"/>
      <c r="W914" s="582"/>
      <c r="X914" s="582"/>
      <c r="Y914" s="582"/>
      <c r="Z914" s="582"/>
      <c r="AA914" s="582"/>
      <c r="AB914" s="582"/>
      <c r="AC914" s="582"/>
      <c r="AD914" s="582"/>
      <c r="AE914" s="582"/>
      <c r="AF914" s="582"/>
      <c r="AG914" s="582"/>
      <c r="AH914" s="582"/>
      <c r="AI914" s="582"/>
      <c r="AJ914" s="582"/>
      <c r="AK914" s="582"/>
      <c r="AL914" s="582"/>
      <c r="AM914" s="582"/>
      <c r="AN914" s="582"/>
      <c r="AO914" s="582"/>
      <c r="AP914" s="582"/>
      <c r="AQ914" s="582"/>
      <c r="AR914" s="582"/>
      <c r="AS914" s="582"/>
      <c r="AT914" s="582"/>
      <c r="AU914" s="582"/>
      <c r="AV914" s="582"/>
      <c r="AW914" s="582"/>
      <c r="AX914" s="582"/>
      <c r="AY914" s="582"/>
      <c r="AZ914" s="582"/>
      <c r="BA914" s="582"/>
      <c r="BB914" s="582"/>
      <c r="BC914" s="582"/>
      <c r="BD914" s="582"/>
      <c r="BE914" s="582"/>
      <c r="BF914" s="582"/>
      <c r="BG914" s="582"/>
      <c r="BH914" s="582"/>
      <c r="BI914" s="582"/>
      <c r="BJ914" s="582"/>
      <c r="BK914" s="582"/>
      <c r="BL914" s="582"/>
      <c r="BM914" s="582"/>
      <c r="BN914" s="582"/>
      <c r="BO914" s="582"/>
      <c r="BP914" s="582"/>
      <c r="BQ914" s="710"/>
    </row>
    <row r="915" spans="1:69">
      <c r="A915" s="582"/>
      <c r="B915" s="582"/>
      <c r="C915" s="582"/>
      <c r="D915" s="582"/>
      <c r="E915" s="582"/>
      <c r="F915" s="582"/>
      <c r="G915" s="582"/>
      <c r="H915" s="582"/>
      <c r="I915" s="582"/>
      <c r="J915" s="582"/>
      <c r="K915" s="582"/>
      <c r="L915" s="582"/>
      <c r="M915" s="582"/>
      <c r="N915" s="582"/>
      <c r="O915" s="582"/>
      <c r="P915" s="582"/>
      <c r="Q915" s="582"/>
      <c r="R915" s="582"/>
      <c r="S915" s="582"/>
      <c r="T915" s="582"/>
      <c r="U915" s="582"/>
      <c r="V915" s="582"/>
      <c r="W915" s="582"/>
      <c r="X915" s="582"/>
      <c r="Y915" s="582"/>
      <c r="Z915" s="582"/>
      <c r="AA915" s="582"/>
      <c r="AB915" s="582"/>
      <c r="AC915" s="582"/>
      <c r="AD915" s="582"/>
      <c r="AE915" s="582"/>
      <c r="AF915" s="582"/>
      <c r="AG915" s="582"/>
      <c r="AH915" s="582"/>
      <c r="AI915" s="582"/>
      <c r="AJ915" s="582"/>
      <c r="AK915" s="582"/>
      <c r="AL915" s="582"/>
      <c r="AM915" s="582"/>
      <c r="AN915" s="582"/>
      <c r="AO915" s="582"/>
      <c r="AP915" s="582"/>
      <c r="AQ915" s="582"/>
      <c r="AR915" s="582"/>
      <c r="AS915" s="582"/>
      <c r="AT915" s="582"/>
      <c r="AU915" s="582"/>
      <c r="AV915" s="582"/>
      <c r="AW915" s="582"/>
      <c r="AX915" s="582"/>
      <c r="AY915" s="582"/>
      <c r="AZ915" s="582"/>
      <c r="BA915" s="582"/>
      <c r="BB915" s="582"/>
      <c r="BC915" s="582"/>
      <c r="BD915" s="582"/>
      <c r="BE915" s="582"/>
      <c r="BF915" s="582"/>
      <c r="BG915" s="582"/>
      <c r="BH915" s="582"/>
      <c r="BI915" s="582"/>
      <c r="BJ915" s="582"/>
      <c r="BK915" s="582"/>
      <c r="BL915" s="582"/>
      <c r="BM915" s="582"/>
      <c r="BN915" s="582"/>
      <c r="BO915" s="582"/>
      <c r="BP915" s="582"/>
      <c r="BQ915" s="710"/>
    </row>
    <row r="916" spans="1:69">
      <c r="A916" s="582"/>
      <c r="B916" s="582"/>
      <c r="C916" s="582"/>
      <c r="D916" s="582"/>
      <c r="E916" s="582"/>
      <c r="F916" s="582"/>
      <c r="G916" s="582"/>
      <c r="H916" s="582"/>
      <c r="I916" s="582"/>
      <c r="J916" s="582"/>
      <c r="K916" s="582"/>
      <c r="L916" s="582"/>
      <c r="M916" s="582"/>
      <c r="N916" s="582"/>
      <c r="O916" s="582"/>
      <c r="P916" s="582"/>
      <c r="Q916" s="582"/>
      <c r="R916" s="582"/>
      <c r="S916" s="582"/>
      <c r="T916" s="582"/>
      <c r="U916" s="582"/>
      <c r="V916" s="582"/>
      <c r="W916" s="582"/>
      <c r="X916" s="582"/>
      <c r="Y916" s="582"/>
      <c r="Z916" s="582"/>
      <c r="AA916" s="582"/>
      <c r="AB916" s="582"/>
      <c r="AC916" s="582"/>
      <c r="AD916" s="582"/>
      <c r="AE916" s="582"/>
      <c r="AF916" s="582"/>
      <c r="AG916" s="582"/>
      <c r="AH916" s="582"/>
      <c r="AI916" s="582"/>
      <c r="AJ916" s="582"/>
      <c r="AK916" s="582"/>
      <c r="AL916" s="582"/>
      <c r="AM916" s="582"/>
      <c r="AN916" s="582"/>
      <c r="AO916" s="582"/>
      <c r="AP916" s="582"/>
      <c r="AQ916" s="582"/>
      <c r="AR916" s="582"/>
      <c r="AS916" s="582"/>
      <c r="AT916" s="582"/>
      <c r="AU916" s="582"/>
      <c r="AV916" s="582"/>
      <c r="AW916" s="582"/>
      <c r="AX916" s="582"/>
      <c r="AY916" s="582"/>
      <c r="AZ916" s="582"/>
      <c r="BA916" s="582"/>
      <c r="BB916" s="582"/>
      <c r="BC916" s="582"/>
      <c r="BD916" s="582"/>
      <c r="BE916" s="582"/>
      <c r="BF916" s="582"/>
      <c r="BG916" s="582"/>
      <c r="BH916" s="582"/>
      <c r="BI916" s="582"/>
      <c r="BJ916" s="582"/>
      <c r="BK916" s="582"/>
      <c r="BL916" s="582"/>
      <c r="BM916" s="582"/>
      <c r="BN916" s="582"/>
      <c r="BO916" s="582"/>
      <c r="BP916" s="582"/>
      <c r="BQ916" s="710"/>
    </row>
    <row r="917" spans="1:69">
      <c r="A917" s="582"/>
      <c r="B917" s="582"/>
      <c r="C917" s="582"/>
      <c r="D917" s="582"/>
      <c r="E917" s="582"/>
      <c r="F917" s="582"/>
      <c r="G917" s="582"/>
      <c r="H917" s="582"/>
      <c r="I917" s="582"/>
      <c r="J917" s="582"/>
      <c r="K917" s="582"/>
      <c r="L917" s="582"/>
      <c r="M917" s="582"/>
      <c r="N917" s="582"/>
      <c r="O917" s="582"/>
      <c r="P917" s="582"/>
      <c r="Q917" s="582"/>
      <c r="R917" s="582"/>
      <c r="S917" s="582"/>
      <c r="T917" s="582"/>
      <c r="U917" s="582"/>
      <c r="V917" s="582"/>
      <c r="W917" s="582"/>
      <c r="X917" s="582"/>
      <c r="Y917" s="582"/>
      <c r="Z917" s="582"/>
      <c r="AA917" s="582"/>
      <c r="AB917" s="582"/>
      <c r="AC917" s="582"/>
      <c r="AD917" s="582"/>
      <c r="AE917" s="582"/>
      <c r="AF917" s="582"/>
      <c r="AG917" s="582"/>
      <c r="AH917" s="582"/>
      <c r="AI917" s="582"/>
      <c r="AJ917" s="582"/>
      <c r="AK917" s="582"/>
      <c r="AL917" s="582"/>
      <c r="AM917" s="582"/>
      <c r="AN917" s="582"/>
      <c r="AO917" s="582"/>
      <c r="AP917" s="582"/>
      <c r="AQ917" s="582"/>
      <c r="AR917" s="582"/>
      <c r="AS917" s="582"/>
      <c r="AT917" s="582"/>
      <c r="AU917" s="582"/>
      <c r="AV917" s="582"/>
      <c r="AW917" s="582"/>
      <c r="AX917" s="582"/>
      <c r="AY917" s="582"/>
      <c r="AZ917" s="582"/>
      <c r="BA917" s="582"/>
      <c r="BB917" s="582"/>
      <c r="BC917" s="582"/>
      <c r="BD917" s="582"/>
      <c r="BE917" s="582"/>
      <c r="BF917" s="582"/>
      <c r="BG917" s="582"/>
      <c r="BH917" s="582"/>
      <c r="BI917" s="582"/>
      <c r="BJ917" s="582"/>
      <c r="BK917" s="582"/>
      <c r="BL917" s="582"/>
      <c r="BM917" s="582"/>
      <c r="BN917" s="582"/>
      <c r="BO917" s="582"/>
      <c r="BP917" s="582"/>
      <c r="BQ917" s="710"/>
    </row>
    <row r="918" spans="1:69">
      <c r="A918" s="582"/>
      <c r="B918" s="582"/>
      <c r="C918" s="582"/>
      <c r="D918" s="582"/>
      <c r="E918" s="582"/>
      <c r="F918" s="582"/>
      <c r="G918" s="582"/>
      <c r="H918" s="582"/>
      <c r="I918" s="582"/>
      <c r="J918" s="582"/>
      <c r="K918" s="582"/>
      <c r="L918" s="582"/>
      <c r="M918" s="582"/>
      <c r="N918" s="582"/>
      <c r="O918" s="582"/>
      <c r="P918" s="582"/>
      <c r="Q918" s="582"/>
      <c r="R918" s="582"/>
      <c r="S918" s="582"/>
      <c r="T918" s="582"/>
      <c r="U918" s="582"/>
      <c r="V918" s="582"/>
      <c r="W918" s="582"/>
      <c r="X918" s="582"/>
      <c r="Y918" s="582"/>
      <c r="Z918" s="582"/>
      <c r="AA918" s="582"/>
      <c r="AB918" s="582"/>
      <c r="AC918" s="582"/>
      <c r="AD918" s="582"/>
      <c r="AE918" s="582"/>
      <c r="AF918" s="582"/>
      <c r="AG918" s="582"/>
      <c r="AH918" s="582"/>
      <c r="AI918" s="582"/>
      <c r="AJ918" s="582"/>
      <c r="AK918" s="582"/>
      <c r="AL918" s="582"/>
      <c r="AM918" s="582"/>
      <c r="AN918" s="582"/>
      <c r="AO918" s="582"/>
      <c r="AP918" s="582"/>
      <c r="AQ918" s="582"/>
      <c r="AR918" s="582"/>
      <c r="AS918" s="582"/>
      <c r="AT918" s="582"/>
      <c r="AU918" s="582"/>
      <c r="AV918" s="582"/>
      <c r="AW918" s="582"/>
      <c r="AX918" s="582"/>
      <c r="AY918" s="582"/>
      <c r="AZ918" s="582"/>
      <c r="BA918" s="582"/>
      <c r="BB918" s="582"/>
      <c r="BC918" s="582"/>
      <c r="BD918" s="582"/>
      <c r="BE918" s="582"/>
      <c r="BF918" s="582"/>
      <c r="BG918" s="582"/>
      <c r="BH918" s="582"/>
      <c r="BI918" s="582"/>
      <c r="BJ918" s="582"/>
      <c r="BK918" s="582"/>
      <c r="BL918" s="582"/>
      <c r="BM918" s="582"/>
      <c r="BN918" s="582"/>
      <c r="BO918" s="582"/>
      <c r="BP918" s="582"/>
      <c r="BQ918" s="710"/>
    </row>
    <row r="919" spans="1:69">
      <c r="A919" s="582"/>
      <c r="B919" s="582"/>
      <c r="C919" s="582"/>
      <c r="D919" s="582"/>
      <c r="E919" s="582"/>
      <c r="F919" s="582"/>
      <c r="G919" s="582"/>
      <c r="H919" s="582"/>
      <c r="I919" s="582"/>
      <c r="J919" s="582"/>
      <c r="K919" s="582"/>
      <c r="L919" s="582"/>
      <c r="M919" s="582"/>
      <c r="N919" s="582"/>
      <c r="O919" s="582"/>
      <c r="P919" s="582"/>
      <c r="Q919" s="582"/>
      <c r="R919" s="582"/>
      <c r="S919" s="582"/>
      <c r="T919" s="582"/>
      <c r="U919" s="582"/>
      <c r="V919" s="582"/>
      <c r="W919" s="582"/>
      <c r="X919" s="582"/>
      <c r="Y919" s="582"/>
      <c r="Z919" s="582"/>
      <c r="AA919" s="582"/>
      <c r="AB919" s="582"/>
      <c r="AC919" s="582"/>
      <c r="AD919" s="582"/>
      <c r="AE919" s="582"/>
      <c r="AF919" s="582"/>
      <c r="AG919" s="582"/>
      <c r="AH919" s="582"/>
      <c r="AI919" s="582"/>
      <c r="AJ919" s="582"/>
      <c r="AK919" s="582"/>
      <c r="AL919" s="582"/>
      <c r="AM919" s="582"/>
      <c r="AN919" s="582"/>
      <c r="AO919" s="582"/>
      <c r="AP919" s="582"/>
      <c r="AQ919" s="582"/>
      <c r="AR919" s="582"/>
      <c r="AS919" s="582"/>
      <c r="AT919" s="582"/>
      <c r="AU919" s="582"/>
      <c r="AV919" s="582"/>
      <c r="AW919" s="582"/>
      <c r="AX919" s="582"/>
      <c r="AY919" s="582"/>
      <c r="AZ919" s="582"/>
      <c r="BA919" s="582"/>
      <c r="BB919" s="582"/>
      <c r="BC919" s="582"/>
      <c r="BD919" s="582"/>
      <c r="BE919" s="582"/>
      <c r="BF919" s="582"/>
      <c r="BG919" s="582"/>
      <c r="BH919" s="582"/>
      <c r="BI919" s="582"/>
      <c r="BJ919" s="582"/>
      <c r="BK919" s="582"/>
      <c r="BL919" s="582"/>
      <c r="BM919" s="582"/>
      <c r="BN919" s="582"/>
      <c r="BO919" s="582"/>
      <c r="BP919" s="582"/>
      <c r="BQ919" s="710"/>
    </row>
    <row r="920" spans="1:69">
      <c r="A920" s="582"/>
      <c r="B920" s="582"/>
      <c r="C920" s="582"/>
      <c r="D920" s="582"/>
      <c r="E920" s="582"/>
      <c r="F920" s="582"/>
      <c r="G920" s="582"/>
      <c r="H920" s="582"/>
      <c r="I920" s="582"/>
      <c r="J920" s="582"/>
      <c r="K920" s="582"/>
      <c r="L920" s="582"/>
      <c r="M920" s="582"/>
      <c r="N920" s="582"/>
      <c r="O920" s="582"/>
      <c r="P920" s="582"/>
      <c r="Q920" s="582"/>
      <c r="R920" s="582"/>
      <c r="S920" s="582"/>
      <c r="T920" s="582"/>
      <c r="U920" s="582"/>
      <c r="V920" s="582"/>
      <c r="W920" s="582"/>
      <c r="X920" s="582"/>
      <c r="Y920" s="582"/>
      <c r="Z920" s="582"/>
      <c r="AA920" s="582"/>
      <c r="AB920" s="582"/>
      <c r="AC920" s="582"/>
      <c r="AD920" s="582"/>
      <c r="AE920" s="582"/>
      <c r="AF920" s="582"/>
      <c r="AG920" s="582"/>
      <c r="AH920" s="582"/>
      <c r="AI920" s="582"/>
      <c r="AJ920" s="582"/>
      <c r="AK920" s="582"/>
      <c r="AL920" s="582"/>
      <c r="AM920" s="582"/>
      <c r="AN920" s="582"/>
      <c r="AO920" s="582"/>
      <c r="AP920" s="582"/>
      <c r="AQ920" s="582"/>
      <c r="AR920" s="582"/>
      <c r="AS920" s="582"/>
      <c r="AT920" s="582"/>
      <c r="AU920" s="582"/>
      <c r="AV920" s="582"/>
      <c r="AW920" s="582"/>
      <c r="AX920" s="582"/>
      <c r="AY920" s="582"/>
      <c r="AZ920" s="582"/>
      <c r="BA920" s="582"/>
      <c r="BB920" s="582"/>
      <c r="BC920" s="582"/>
      <c r="BD920" s="582"/>
      <c r="BE920" s="582"/>
      <c r="BF920" s="582"/>
      <c r="BG920" s="582"/>
      <c r="BH920" s="582"/>
      <c r="BI920" s="582"/>
      <c r="BJ920" s="582"/>
      <c r="BK920" s="582"/>
      <c r="BL920" s="582"/>
      <c r="BM920" s="582"/>
      <c r="BN920" s="582"/>
      <c r="BO920" s="582"/>
      <c r="BP920" s="582"/>
      <c r="BQ920" s="710"/>
    </row>
    <row r="921" spans="1:69">
      <c r="A921" s="582"/>
      <c r="B921" s="582"/>
      <c r="C921" s="582"/>
      <c r="D921" s="582"/>
      <c r="E921" s="582"/>
      <c r="F921" s="582"/>
      <c r="G921" s="582"/>
      <c r="H921" s="582"/>
      <c r="I921" s="582"/>
      <c r="J921" s="582"/>
      <c r="K921" s="582"/>
      <c r="L921" s="582"/>
      <c r="M921" s="582"/>
      <c r="N921" s="582"/>
      <c r="O921" s="582"/>
      <c r="P921" s="582"/>
      <c r="Q921" s="582"/>
      <c r="R921" s="582"/>
      <c r="S921" s="582"/>
      <c r="T921" s="582"/>
      <c r="U921" s="582"/>
      <c r="V921" s="582"/>
      <c r="W921" s="582"/>
      <c r="X921" s="582"/>
      <c r="Y921" s="582"/>
      <c r="Z921" s="582"/>
      <c r="AA921" s="582"/>
      <c r="AB921" s="582"/>
      <c r="AC921" s="582"/>
      <c r="AD921" s="582"/>
      <c r="AE921" s="582"/>
      <c r="AF921" s="582"/>
      <c r="AG921" s="582"/>
      <c r="AH921" s="582"/>
      <c r="AI921" s="582"/>
      <c r="AJ921" s="582"/>
      <c r="AK921" s="582"/>
      <c r="AL921" s="582"/>
      <c r="AM921" s="582"/>
      <c r="AN921" s="582"/>
      <c r="AO921" s="582"/>
      <c r="AP921" s="582"/>
      <c r="AQ921" s="582"/>
      <c r="AR921" s="582"/>
      <c r="AS921" s="582"/>
      <c r="AT921" s="582"/>
      <c r="AU921" s="582"/>
      <c r="AV921" s="582"/>
      <c r="AW921" s="582"/>
      <c r="AX921" s="582"/>
      <c r="AY921" s="582"/>
      <c r="AZ921" s="582"/>
      <c r="BA921" s="582"/>
      <c r="BB921" s="582"/>
      <c r="BC921" s="582"/>
      <c r="BD921" s="582"/>
      <c r="BE921" s="582"/>
      <c r="BF921" s="582"/>
      <c r="BG921" s="582"/>
      <c r="BH921" s="582"/>
      <c r="BI921" s="582"/>
      <c r="BJ921" s="582"/>
      <c r="BK921" s="582"/>
      <c r="BL921" s="582"/>
      <c r="BM921" s="582"/>
      <c r="BN921" s="582"/>
      <c r="BO921" s="582"/>
      <c r="BP921" s="582"/>
      <c r="BQ921" s="710"/>
    </row>
    <row r="922" spans="1:69">
      <c r="A922" s="582"/>
      <c r="B922" s="582"/>
      <c r="C922" s="582"/>
      <c r="D922" s="582"/>
      <c r="E922" s="582"/>
      <c r="F922" s="582"/>
      <c r="G922" s="582"/>
      <c r="H922" s="582"/>
      <c r="I922" s="582"/>
      <c r="J922" s="582"/>
      <c r="K922" s="582"/>
      <c r="L922" s="582"/>
      <c r="M922" s="582"/>
      <c r="N922" s="582"/>
      <c r="O922" s="582"/>
      <c r="P922" s="582"/>
      <c r="Q922" s="582"/>
      <c r="R922" s="582"/>
      <c r="S922" s="582"/>
      <c r="T922" s="582"/>
      <c r="U922" s="582"/>
      <c r="V922" s="582"/>
      <c r="W922" s="582"/>
      <c r="X922" s="582"/>
      <c r="Y922" s="582"/>
      <c r="Z922" s="582"/>
      <c r="AA922" s="582"/>
      <c r="AB922" s="582"/>
      <c r="AC922" s="582"/>
      <c r="AD922" s="582"/>
      <c r="AE922" s="582"/>
      <c r="AF922" s="582"/>
      <c r="AG922" s="582"/>
      <c r="AH922" s="582"/>
      <c r="AI922" s="582"/>
      <c r="AJ922" s="582"/>
      <c r="AK922" s="582"/>
      <c r="AL922" s="582"/>
      <c r="AM922" s="582"/>
      <c r="AN922" s="582"/>
      <c r="AO922" s="582"/>
      <c r="AP922" s="582"/>
      <c r="AQ922" s="582"/>
      <c r="AR922" s="582"/>
      <c r="AS922" s="582"/>
      <c r="AT922" s="582"/>
      <c r="AU922" s="582"/>
      <c r="AV922" s="582"/>
      <c r="AW922" s="582"/>
      <c r="AX922" s="582"/>
      <c r="AY922" s="582"/>
      <c r="AZ922" s="582"/>
      <c r="BA922" s="582"/>
      <c r="BB922" s="582"/>
      <c r="BC922" s="582"/>
      <c r="BD922" s="582"/>
      <c r="BE922" s="582"/>
      <c r="BF922" s="582"/>
      <c r="BG922" s="582"/>
      <c r="BH922" s="582"/>
      <c r="BI922" s="582"/>
      <c r="BJ922" s="582"/>
      <c r="BK922" s="582"/>
      <c r="BL922" s="582"/>
      <c r="BM922" s="582"/>
      <c r="BN922" s="582"/>
      <c r="BO922" s="582"/>
      <c r="BP922" s="582"/>
      <c r="BQ922" s="710"/>
    </row>
    <row r="923" spans="1:69">
      <c r="A923" s="582"/>
      <c r="B923" s="582"/>
      <c r="C923" s="582"/>
      <c r="D923" s="582"/>
      <c r="E923" s="582"/>
      <c r="F923" s="582"/>
      <c r="G923" s="582"/>
      <c r="H923" s="582"/>
      <c r="I923" s="582"/>
      <c r="J923" s="582"/>
      <c r="K923" s="582"/>
      <c r="L923" s="582"/>
      <c r="M923" s="582"/>
      <c r="N923" s="582"/>
      <c r="O923" s="582"/>
      <c r="P923" s="582"/>
      <c r="Q923" s="582"/>
      <c r="R923" s="582"/>
      <c r="S923" s="582"/>
      <c r="T923" s="582"/>
      <c r="U923" s="582"/>
      <c r="V923" s="582"/>
      <c r="W923" s="582"/>
      <c r="X923" s="582"/>
      <c r="Y923" s="582"/>
      <c r="Z923" s="582"/>
      <c r="AA923" s="582"/>
      <c r="AB923" s="582"/>
      <c r="AC923" s="582"/>
      <c r="AD923" s="582"/>
      <c r="AE923" s="582"/>
      <c r="AF923" s="582"/>
      <c r="AG923" s="582"/>
      <c r="AH923" s="582"/>
      <c r="AI923" s="582"/>
      <c r="AJ923" s="582"/>
      <c r="AK923" s="582"/>
      <c r="AL923" s="582"/>
      <c r="AM923" s="582"/>
      <c r="AN923" s="582"/>
      <c r="AO923" s="582"/>
      <c r="AP923" s="582"/>
      <c r="AQ923" s="582"/>
      <c r="AR923" s="582"/>
      <c r="AS923" s="582"/>
      <c r="AT923" s="582"/>
      <c r="AU923" s="582"/>
      <c r="AV923" s="582"/>
      <c r="AW923" s="582"/>
      <c r="AX923" s="582"/>
      <c r="AY923" s="582"/>
      <c r="AZ923" s="582"/>
      <c r="BA923" s="582"/>
      <c r="BB923" s="582"/>
      <c r="BC923" s="582"/>
      <c r="BD923" s="582"/>
      <c r="BE923" s="582"/>
      <c r="BF923" s="582"/>
      <c r="BG923" s="582"/>
      <c r="BH923" s="582"/>
      <c r="BI923" s="582"/>
      <c r="BJ923" s="582"/>
      <c r="BK923" s="582"/>
      <c r="BL923" s="582"/>
      <c r="BM923" s="582"/>
      <c r="BN923" s="582"/>
      <c r="BO923" s="582"/>
      <c r="BP923" s="582"/>
      <c r="BQ923" s="710"/>
    </row>
    <row r="924" spans="1:69">
      <c r="A924" s="582"/>
      <c r="B924" s="582"/>
      <c r="C924" s="582"/>
      <c r="D924" s="582"/>
      <c r="E924" s="582"/>
      <c r="F924" s="582"/>
      <c r="G924" s="582"/>
      <c r="H924" s="582"/>
      <c r="I924" s="582"/>
      <c r="J924" s="582"/>
      <c r="K924" s="582"/>
      <c r="L924" s="582"/>
      <c r="M924" s="582"/>
      <c r="N924" s="582"/>
      <c r="O924" s="582"/>
      <c r="P924" s="582"/>
      <c r="Q924" s="582"/>
      <c r="R924" s="582"/>
      <c r="S924" s="582"/>
      <c r="T924" s="582"/>
      <c r="U924" s="582"/>
      <c r="V924" s="582"/>
      <c r="W924" s="582"/>
      <c r="X924" s="582"/>
      <c r="Y924" s="582"/>
      <c r="Z924" s="582"/>
      <c r="AA924" s="582"/>
      <c r="AB924" s="582"/>
      <c r="AC924" s="582"/>
      <c r="AD924" s="582"/>
      <c r="AE924" s="582"/>
      <c r="AF924" s="582"/>
      <c r="AG924" s="582"/>
      <c r="AH924" s="582"/>
      <c r="AI924" s="582"/>
      <c r="AJ924" s="582"/>
      <c r="AK924" s="582"/>
      <c r="AL924" s="582"/>
      <c r="AM924" s="582"/>
      <c r="AN924" s="582"/>
      <c r="AO924" s="582"/>
      <c r="AP924" s="582"/>
      <c r="AQ924" s="582"/>
      <c r="AR924" s="582"/>
      <c r="AS924" s="582"/>
      <c r="AT924" s="582"/>
      <c r="AU924" s="582"/>
      <c r="AV924" s="582"/>
      <c r="AW924" s="582"/>
      <c r="AX924" s="582"/>
      <c r="AY924" s="582"/>
      <c r="AZ924" s="582"/>
      <c r="BA924" s="582"/>
      <c r="BB924" s="582"/>
      <c r="BC924" s="582"/>
      <c r="BD924" s="582"/>
      <c r="BE924" s="582"/>
      <c r="BF924" s="582"/>
      <c r="BG924" s="582"/>
      <c r="BH924" s="582"/>
      <c r="BI924" s="582"/>
      <c r="BJ924" s="582"/>
      <c r="BK924" s="582"/>
      <c r="BL924" s="582"/>
      <c r="BM924" s="582"/>
      <c r="BN924" s="582"/>
      <c r="BO924" s="582"/>
      <c r="BP924" s="582"/>
      <c r="BQ924" s="710"/>
    </row>
    <row r="925" spans="1:69">
      <c r="A925" s="582"/>
      <c r="B925" s="582"/>
      <c r="C925" s="582"/>
      <c r="D925" s="582"/>
      <c r="E925" s="582"/>
      <c r="F925" s="582"/>
      <c r="G925" s="582"/>
      <c r="H925" s="582"/>
      <c r="I925" s="582"/>
      <c r="J925" s="582"/>
      <c r="K925" s="582"/>
      <c r="L925" s="582"/>
      <c r="M925" s="582"/>
      <c r="N925" s="582"/>
      <c r="O925" s="582"/>
      <c r="P925" s="582"/>
      <c r="Q925" s="582"/>
      <c r="R925" s="582"/>
      <c r="S925" s="582"/>
      <c r="T925" s="582"/>
      <c r="U925" s="582"/>
      <c r="V925" s="582"/>
      <c r="W925" s="582"/>
      <c r="X925" s="582"/>
      <c r="Y925" s="582"/>
      <c r="Z925" s="582"/>
      <c r="AA925" s="582"/>
      <c r="AB925" s="582"/>
      <c r="AC925" s="582"/>
      <c r="AD925" s="582"/>
      <c r="AE925" s="582"/>
      <c r="AF925" s="582"/>
      <c r="AG925" s="582"/>
      <c r="AH925" s="582"/>
      <c r="AI925" s="582"/>
      <c r="AJ925" s="582"/>
      <c r="AK925" s="582"/>
      <c r="AL925" s="582"/>
      <c r="AM925" s="582"/>
      <c r="AN925" s="582"/>
      <c r="AO925" s="582"/>
      <c r="AP925" s="582"/>
      <c r="AQ925" s="582"/>
      <c r="AR925" s="582"/>
      <c r="AS925" s="582"/>
      <c r="AT925" s="582"/>
      <c r="AU925" s="582"/>
      <c r="AV925" s="582"/>
      <c r="AW925" s="582"/>
      <c r="AX925" s="582"/>
      <c r="AY925" s="582"/>
      <c r="AZ925" s="582"/>
      <c r="BA925" s="582"/>
      <c r="BB925" s="582"/>
      <c r="BC925" s="582"/>
      <c r="BD925" s="582"/>
      <c r="BE925" s="582"/>
      <c r="BF925" s="582"/>
      <c r="BG925" s="582"/>
      <c r="BH925" s="582"/>
      <c r="BI925" s="582"/>
      <c r="BJ925" s="582"/>
      <c r="BK925" s="582"/>
      <c r="BL925" s="582"/>
      <c r="BM925" s="582"/>
      <c r="BN925" s="582"/>
      <c r="BO925" s="582"/>
      <c r="BP925" s="582"/>
      <c r="BQ925" s="710"/>
    </row>
    <row r="926" spans="1:69">
      <c r="A926" s="582"/>
      <c r="B926" s="582"/>
      <c r="C926" s="582"/>
      <c r="D926" s="582"/>
      <c r="E926" s="582"/>
      <c r="F926" s="582"/>
      <c r="G926" s="582"/>
      <c r="H926" s="582"/>
      <c r="I926" s="582"/>
      <c r="J926" s="582"/>
      <c r="K926" s="582"/>
      <c r="L926" s="582"/>
      <c r="M926" s="582"/>
      <c r="N926" s="582"/>
      <c r="O926" s="582"/>
      <c r="P926" s="582"/>
      <c r="Q926" s="582"/>
      <c r="R926" s="582"/>
      <c r="S926" s="582"/>
      <c r="T926" s="582"/>
      <c r="U926" s="582"/>
      <c r="V926" s="582"/>
      <c r="W926" s="582"/>
      <c r="X926" s="582"/>
      <c r="Y926" s="582"/>
      <c r="Z926" s="582"/>
      <c r="AA926" s="582"/>
      <c r="AB926" s="582"/>
      <c r="AC926" s="582"/>
      <c r="AD926" s="582"/>
      <c r="AE926" s="582"/>
      <c r="AF926" s="582"/>
      <c r="AG926" s="582"/>
      <c r="AH926" s="582"/>
      <c r="AI926" s="582"/>
      <c r="AJ926" s="582"/>
      <c r="AK926" s="582"/>
      <c r="AL926" s="582"/>
      <c r="AM926" s="582"/>
      <c r="AN926" s="582"/>
      <c r="AO926" s="582"/>
      <c r="AP926" s="582"/>
      <c r="AQ926" s="582"/>
      <c r="AR926" s="582"/>
      <c r="AS926" s="582"/>
      <c r="AT926" s="582"/>
      <c r="AU926" s="582"/>
      <c r="AV926" s="582"/>
      <c r="AW926" s="582"/>
      <c r="AX926" s="582"/>
      <c r="AY926" s="582"/>
      <c r="AZ926" s="582"/>
      <c r="BA926" s="582"/>
      <c r="BB926" s="582"/>
      <c r="BC926" s="582"/>
      <c r="BD926" s="582"/>
      <c r="BE926" s="582"/>
      <c r="BF926" s="582"/>
      <c r="BG926" s="582"/>
      <c r="BH926" s="582"/>
      <c r="BI926" s="582"/>
      <c r="BJ926" s="582"/>
      <c r="BK926" s="582"/>
      <c r="BL926" s="582"/>
      <c r="BM926" s="582"/>
      <c r="BN926" s="582"/>
      <c r="BO926" s="582"/>
      <c r="BP926" s="582"/>
      <c r="BQ926" s="710"/>
    </row>
    <row r="927" spans="1:69">
      <c r="A927" s="582"/>
      <c r="B927" s="582"/>
      <c r="C927" s="582"/>
      <c r="D927" s="582"/>
      <c r="E927" s="582"/>
      <c r="F927" s="582"/>
      <c r="G927" s="582"/>
      <c r="H927" s="582"/>
      <c r="I927" s="582"/>
      <c r="J927" s="582"/>
      <c r="K927" s="582"/>
      <c r="L927" s="582"/>
      <c r="M927" s="582"/>
      <c r="N927" s="582"/>
      <c r="O927" s="582"/>
      <c r="P927" s="582"/>
      <c r="Q927" s="582"/>
      <c r="R927" s="582"/>
      <c r="S927" s="582"/>
      <c r="T927" s="582"/>
      <c r="U927" s="582"/>
      <c r="V927" s="582"/>
      <c r="W927" s="582"/>
      <c r="X927" s="582"/>
      <c r="Y927" s="582"/>
      <c r="Z927" s="582"/>
      <c r="AA927" s="582"/>
      <c r="AB927" s="582"/>
      <c r="AC927" s="582"/>
      <c r="AD927" s="582"/>
      <c r="AE927" s="582"/>
      <c r="AF927" s="582"/>
      <c r="AG927" s="582"/>
      <c r="AH927" s="582"/>
      <c r="AI927" s="582"/>
      <c r="AJ927" s="582"/>
      <c r="AK927" s="582"/>
      <c r="AL927" s="582"/>
      <c r="AM927" s="582"/>
      <c r="AN927" s="582"/>
      <c r="AO927" s="582"/>
      <c r="AP927" s="582"/>
      <c r="AQ927" s="582"/>
      <c r="AR927" s="582"/>
      <c r="AS927" s="582"/>
      <c r="AT927" s="582"/>
      <c r="AU927" s="582"/>
      <c r="AV927" s="582"/>
      <c r="AW927" s="582"/>
      <c r="AX927" s="582"/>
      <c r="AY927" s="582"/>
      <c r="AZ927" s="582"/>
      <c r="BA927" s="582"/>
      <c r="BB927" s="582"/>
      <c r="BC927" s="582"/>
      <c r="BD927" s="582"/>
      <c r="BE927" s="582"/>
      <c r="BF927" s="582"/>
      <c r="BG927" s="582"/>
      <c r="BH927" s="582"/>
      <c r="BI927" s="582"/>
      <c r="BJ927" s="582"/>
      <c r="BK927" s="582"/>
      <c r="BL927" s="582"/>
      <c r="BM927" s="582"/>
      <c r="BN927" s="582"/>
      <c r="BO927" s="582"/>
      <c r="BP927" s="582"/>
      <c r="BQ927" s="710"/>
    </row>
    <row r="928" spans="1:69">
      <c r="A928" s="582"/>
      <c r="B928" s="582"/>
      <c r="C928" s="582"/>
      <c r="D928" s="582"/>
      <c r="E928" s="582"/>
      <c r="F928" s="582"/>
      <c r="G928" s="582"/>
      <c r="H928" s="582"/>
      <c r="I928" s="582"/>
      <c r="J928" s="582"/>
      <c r="K928" s="582"/>
      <c r="L928" s="582"/>
      <c r="M928" s="582"/>
      <c r="N928" s="582"/>
      <c r="O928" s="582"/>
      <c r="P928" s="582"/>
      <c r="Q928" s="582"/>
      <c r="R928" s="582"/>
      <c r="S928" s="582"/>
      <c r="T928" s="582"/>
      <c r="U928" s="582"/>
      <c r="V928" s="582"/>
      <c r="W928" s="582"/>
      <c r="X928" s="582"/>
      <c r="Y928" s="582"/>
      <c r="Z928" s="582"/>
      <c r="AA928" s="582"/>
      <c r="AB928" s="582"/>
      <c r="AC928" s="582"/>
      <c r="AD928" s="582"/>
      <c r="AE928" s="582"/>
      <c r="AF928" s="582"/>
      <c r="AG928" s="582"/>
      <c r="AH928" s="582"/>
      <c r="AI928" s="582"/>
      <c r="AJ928" s="582"/>
      <c r="AK928" s="582"/>
      <c r="AL928" s="582"/>
      <c r="AM928" s="582"/>
      <c r="AN928" s="582"/>
      <c r="AO928" s="582"/>
      <c r="AP928" s="582"/>
      <c r="AQ928" s="582"/>
      <c r="AR928" s="582"/>
      <c r="AS928" s="582"/>
      <c r="AT928" s="582"/>
      <c r="AU928" s="582"/>
      <c r="AV928" s="582"/>
      <c r="AW928" s="582"/>
      <c r="AX928" s="582"/>
      <c r="AY928" s="582"/>
      <c r="AZ928" s="582"/>
      <c r="BA928" s="582"/>
      <c r="BB928" s="582"/>
      <c r="BC928" s="582"/>
      <c r="BD928" s="582"/>
      <c r="BE928" s="582"/>
      <c r="BF928" s="582"/>
      <c r="BG928" s="582"/>
      <c r="BH928" s="582"/>
      <c r="BI928" s="582"/>
      <c r="BJ928" s="582"/>
      <c r="BK928" s="582"/>
      <c r="BL928" s="582"/>
      <c r="BM928" s="582"/>
      <c r="BN928" s="582"/>
      <c r="BO928" s="582"/>
      <c r="BP928" s="582"/>
      <c r="BQ928" s="710"/>
    </row>
    <row r="929" spans="1:69">
      <c r="A929" s="582"/>
      <c r="B929" s="582"/>
      <c r="C929" s="582"/>
      <c r="D929" s="582"/>
      <c r="E929" s="582"/>
      <c r="F929" s="582"/>
      <c r="G929" s="582"/>
      <c r="H929" s="582"/>
      <c r="I929" s="582"/>
      <c r="J929" s="582"/>
      <c r="K929" s="582"/>
      <c r="L929" s="582"/>
      <c r="M929" s="582"/>
      <c r="N929" s="582"/>
      <c r="O929" s="582"/>
      <c r="P929" s="582"/>
      <c r="Q929" s="582"/>
      <c r="R929" s="582"/>
      <c r="S929" s="582"/>
      <c r="T929" s="582"/>
      <c r="U929" s="582"/>
      <c r="V929" s="582"/>
      <c r="W929" s="582"/>
      <c r="X929" s="582"/>
      <c r="Y929" s="582"/>
      <c r="Z929" s="582"/>
      <c r="AA929" s="582"/>
      <c r="AB929" s="582"/>
      <c r="AC929" s="582"/>
      <c r="AD929" s="582"/>
      <c r="AE929" s="582"/>
      <c r="AF929" s="582"/>
      <c r="AG929" s="582"/>
      <c r="AH929" s="582"/>
      <c r="AI929" s="582"/>
      <c r="AJ929" s="582"/>
      <c r="AK929" s="582"/>
      <c r="AL929" s="582"/>
      <c r="AM929" s="582"/>
      <c r="AN929" s="582"/>
      <c r="AO929" s="582"/>
      <c r="AP929" s="582"/>
      <c r="AQ929" s="582"/>
      <c r="AR929" s="582"/>
      <c r="AS929" s="582"/>
      <c r="AT929" s="582"/>
      <c r="AU929" s="582"/>
      <c r="AV929" s="582"/>
      <c r="AW929" s="582"/>
      <c r="AX929" s="582"/>
      <c r="AY929" s="582"/>
      <c r="AZ929" s="582"/>
      <c r="BA929" s="582"/>
      <c r="BB929" s="582"/>
      <c r="BC929" s="582"/>
      <c r="BD929" s="582"/>
      <c r="BE929" s="582"/>
      <c r="BF929" s="582"/>
      <c r="BG929" s="582"/>
      <c r="BH929" s="582"/>
      <c r="BI929" s="582"/>
      <c r="BJ929" s="582"/>
      <c r="BK929" s="582"/>
      <c r="BL929" s="582"/>
      <c r="BM929" s="582"/>
      <c r="BN929" s="582"/>
      <c r="BO929" s="582"/>
      <c r="BP929" s="582"/>
      <c r="BQ929" s="710"/>
    </row>
    <row r="930" spans="1:69">
      <c r="A930" s="582"/>
      <c r="B930" s="582"/>
      <c r="C930" s="582"/>
      <c r="D930" s="582"/>
      <c r="E930" s="582"/>
      <c r="F930" s="582"/>
      <c r="G930" s="582"/>
      <c r="H930" s="582"/>
      <c r="I930" s="582"/>
      <c r="J930" s="582"/>
      <c r="K930" s="582"/>
      <c r="L930" s="582"/>
      <c r="M930" s="582"/>
      <c r="N930" s="582"/>
      <c r="O930" s="582"/>
      <c r="P930" s="582"/>
      <c r="Q930" s="582"/>
      <c r="R930" s="582"/>
      <c r="S930" s="582"/>
      <c r="T930" s="582"/>
      <c r="U930" s="582"/>
      <c r="V930" s="582"/>
      <c r="W930" s="582"/>
      <c r="X930" s="582"/>
      <c r="Y930" s="582"/>
      <c r="Z930" s="582"/>
      <c r="AA930" s="582"/>
      <c r="AB930" s="582"/>
      <c r="AC930" s="582"/>
      <c r="AD930" s="582"/>
      <c r="AE930" s="582"/>
      <c r="AF930" s="582"/>
      <c r="AG930" s="582"/>
      <c r="AH930" s="582"/>
      <c r="AI930" s="582"/>
      <c r="AJ930" s="582"/>
      <c r="AK930" s="582"/>
      <c r="AL930" s="582"/>
      <c r="AM930" s="582"/>
      <c r="AN930" s="582"/>
      <c r="AO930" s="582"/>
      <c r="AP930" s="582"/>
      <c r="AQ930" s="582"/>
      <c r="AR930" s="582"/>
      <c r="AS930" s="582"/>
      <c r="AT930" s="582"/>
      <c r="AU930" s="582"/>
      <c r="AV930" s="582"/>
      <c r="AW930" s="582"/>
      <c r="AX930" s="582"/>
      <c r="AY930" s="582"/>
      <c r="AZ930" s="582"/>
      <c r="BA930" s="582"/>
      <c r="BB930" s="582"/>
      <c r="BC930" s="582"/>
      <c r="BD930" s="582"/>
      <c r="BE930" s="582"/>
      <c r="BF930" s="582"/>
      <c r="BG930" s="582"/>
      <c r="BH930" s="582"/>
      <c r="BI930" s="582"/>
      <c r="BJ930" s="582"/>
      <c r="BK930" s="582"/>
      <c r="BL930" s="582"/>
      <c r="BM930" s="582"/>
      <c r="BN930" s="582"/>
      <c r="BO930" s="582"/>
      <c r="BP930" s="582"/>
      <c r="BQ930" s="710"/>
    </row>
    <row r="931" spans="1:69">
      <c r="A931" s="582"/>
      <c r="B931" s="582"/>
      <c r="C931" s="582"/>
      <c r="D931" s="582"/>
      <c r="E931" s="582"/>
      <c r="F931" s="582"/>
      <c r="G931" s="582"/>
      <c r="H931" s="582"/>
      <c r="I931" s="582"/>
      <c r="J931" s="582"/>
      <c r="K931" s="582"/>
      <c r="L931" s="582"/>
      <c r="M931" s="582"/>
      <c r="N931" s="582"/>
      <c r="O931" s="582"/>
      <c r="P931" s="582"/>
      <c r="Q931" s="582"/>
      <c r="R931" s="582"/>
      <c r="S931" s="582"/>
      <c r="T931" s="582"/>
      <c r="U931" s="582"/>
      <c r="V931" s="582"/>
      <c r="W931" s="582"/>
      <c r="X931" s="582"/>
      <c r="Y931" s="582"/>
      <c r="Z931" s="582"/>
      <c r="AA931" s="582"/>
      <c r="AB931" s="582"/>
      <c r="AC931" s="582"/>
      <c r="AD931" s="582"/>
      <c r="AE931" s="582"/>
      <c r="AF931" s="582"/>
      <c r="AG931" s="582"/>
      <c r="AH931" s="582"/>
      <c r="AI931" s="582"/>
      <c r="AJ931" s="582"/>
      <c r="AK931" s="582"/>
      <c r="AL931" s="582"/>
      <c r="AM931" s="582"/>
      <c r="AN931" s="582"/>
      <c r="AO931" s="582"/>
      <c r="AP931" s="582"/>
      <c r="AQ931" s="582"/>
      <c r="AR931" s="582"/>
      <c r="AS931" s="582"/>
      <c r="AT931" s="582"/>
      <c r="AU931" s="582"/>
      <c r="AV931" s="582"/>
      <c r="AW931" s="582"/>
      <c r="AX931" s="582"/>
      <c r="AY931" s="582"/>
      <c r="AZ931" s="582"/>
      <c r="BA931" s="582"/>
      <c r="BB931" s="582"/>
      <c r="BC931" s="582"/>
      <c r="BD931" s="582"/>
      <c r="BE931" s="582"/>
      <c r="BF931" s="582"/>
      <c r="BG931" s="582"/>
      <c r="BH931" s="582"/>
      <c r="BI931" s="582"/>
      <c r="BJ931" s="582"/>
      <c r="BK931" s="582"/>
      <c r="BL931" s="582"/>
      <c r="BM931" s="582"/>
      <c r="BN931" s="582"/>
      <c r="BO931" s="582"/>
      <c r="BP931" s="582"/>
      <c r="BQ931" s="710"/>
    </row>
    <row r="932" spans="1:69">
      <c r="A932" s="582"/>
      <c r="B932" s="582"/>
      <c r="C932" s="582"/>
      <c r="D932" s="582"/>
      <c r="E932" s="582"/>
      <c r="F932" s="582"/>
      <c r="G932" s="582"/>
      <c r="H932" s="582"/>
      <c r="I932" s="582"/>
      <c r="J932" s="582"/>
      <c r="K932" s="582"/>
      <c r="L932" s="582"/>
      <c r="M932" s="582"/>
      <c r="N932" s="582"/>
      <c r="O932" s="582"/>
      <c r="P932" s="582"/>
      <c r="Q932" s="582"/>
      <c r="R932" s="582"/>
      <c r="S932" s="582"/>
      <c r="T932" s="582"/>
      <c r="U932" s="582"/>
      <c r="V932" s="582"/>
      <c r="W932" s="582"/>
      <c r="X932" s="582"/>
      <c r="Y932" s="582"/>
      <c r="Z932" s="582"/>
      <c r="AA932" s="582"/>
      <c r="AB932" s="582"/>
      <c r="AC932" s="582"/>
      <c r="AD932" s="582"/>
      <c r="AE932" s="582"/>
      <c r="AF932" s="582"/>
      <c r="AG932" s="582"/>
      <c r="AH932" s="582"/>
      <c r="AI932" s="582"/>
      <c r="AJ932" s="582"/>
      <c r="AK932" s="582"/>
      <c r="AL932" s="582"/>
      <c r="AM932" s="582"/>
      <c r="AN932" s="582"/>
      <c r="AO932" s="582"/>
      <c r="AP932" s="582"/>
      <c r="AQ932" s="582"/>
      <c r="AR932" s="582"/>
      <c r="AS932" s="582"/>
      <c r="AT932" s="582"/>
      <c r="AU932" s="582"/>
      <c r="AV932" s="582"/>
      <c r="AW932" s="582"/>
      <c r="AX932" s="582"/>
      <c r="AY932" s="582"/>
      <c r="AZ932" s="582"/>
      <c r="BA932" s="582"/>
      <c r="BB932" s="582"/>
      <c r="BC932" s="582"/>
      <c r="BD932" s="582"/>
      <c r="BE932" s="582"/>
      <c r="BF932" s="582"/>
      <c r="BG932" s="582"/>
      <c r="BH932" s="582"/>
      <c r="BI932" s="582"/>
      <c r="BJ932" s="582"/>
      <c r="BK932" s="582"/>
      <c r="BL932" s="582"/>
      <c r="BM932" s="582"/>
      <c r="BN932" s="582"/>
      <c r="BO932" s="582"/>
      <c r="BP932" s="582"/>
      <c r="BQ932" s="710"/>
    </row>
    <row r="933" spans="1:69">
      <c r="A933" s="582"/>
      <c r="B933" s="582"/>
      <c r="C933" s="582"/>
      <c r="D933" s="582"/>
      <c r="E933" s="582"/>
      <c r="F933" s="582"/>
      <c r="G933" s="582"/>
      <c r="H933" s="582"/>
      <c r="I933" s="582"/>
      <c r="J933" s="582"/>
      <c r="K933" s="582"/>
      <c r="L933" s="582"/>
      <c r="M933" s="582"/>
      <c r="N933" s="582"/>
      <c r="O933" s="582"/>
      <c r="P933" s="582"/>
      <c r="Q933" s="582"/>
      <c r="R933" s="582"/>
      <c r="S933" s="582"/>
      <c r="T933" s="582"/>
      <c r="U933" s="582"/>
      <c r="V933" s="582"/>
      <c r="W933" s="582"/>
      <c r="X933" s="582"/>
      <c r="Y933" s="582"/>
      <c r="Z933" s="582"/>
      <c r="AA933" s="582"/>
      <c r="AB933" s="582"/>
      <c r="AC933" s="582"/>
      <c r="AD933" s="582"/>
      <c r="AE933" s="582"/>
      <c r="AF933" s="582"/>
      <c r="AG933" s="582"/>
      <c r="AH933" s="582"/>
      <c r="AI933" s="582"/>
      <c r="AJ933" s="582"/>
      <c r="AK933" s="582"/>
      <c r="AL933" s="582"/>
      <c r="AM933" s="582"/>
      <c r="AN933" s="582"/>
      <c r="AO933" s="582"/>
      <c r="AP933" s="582"/>
      <c r="AQ933" s="582"/>
      <c r="AR933" s="582"/>
      <c r="AS933" s="582"/>
      <c r="AT933" s="582"/>
      <c r="AU933" s="582"/>
      <c r="AV933" s="582"/>
      <c r="AW933" s="582"/>
      <c r="AX933" s="582"/>
      <c r="AY933" s="582"/>
      <c r="AZ933" s="582"/>
      <c r="BA933" s="582"/>
      <c r="BB933" s="582"/>
      <c r="BC933" s="582"/>
      <c r="BD933" s="582"/>
      <c r="BE933" s="582"/>
      <c r="BF933" s="582"/>
      <c r="BG933" s="582"/>
      <c r="BH933" s="582"/>
      <c r="BI933" s="582"/>
      <c r="BJ933" s="582"/>
      <c r="BK933" s="582"/>
      <c r="BL933" s="582"/>
      <c r="BM933" s="582"/>
      <c r="BN933" s="582"/>
      <c r="BO933" s="582"/>
      <c r="BP933" s="582"/>
      <c r="BQ933" s="710"/>
    </row>
    <row r="934" spans="1:69">
      <c r="A934" s="582"/>
      <c r="B934" s="582"/>
      <c r="C934" s="582"/>
      <c r="D934" s="582"/>
      <c r="E934" s="582"/>
      <c r="F934" s="582"/>
      <c r="G934" s="582"/>
      <c r="H934" s="582"/>
      <c r="I934" s="582"/>
      <c r="J934" s="582"/>
      <c r="K934" s="582"/>
      <c r="L934" s="582"/>
      <c r="M934" s="582"/>
      <c r="N934" s="582"/>
      <c r="O934" s="582"/>
      <c r="P934" s="582"/>
      <c r="Q934" s="582"/>
      <c r="R934" s="582"/>
      <c r="S934" s="582"/>
      <c r="T934" s="582"/>
      <c r="U934" s="582"/>
      <c r="V934" s="582"/>
      <c r="W934" s="582"/>
      <c r="X934" s="582"/>
      <c r="Y934" s="582"/>
      <c r="Z934" s="582"/>
      <c r="AA934" s="582"/>
      <c r="AB934" s="582"/>
      <c r="AC934" s="582"/>
      <c r="AD934" s="582"/>
      <c r="AE934" s="582"/>
      <c r="AF934" s="582"/>
      <c r="AG934" s="582"/>
      <c r="AH934" s="582"/>
      <c r="AI934" s="582"/>
      <c r="AJ934" s="582"/>
      <c r="AK934" s="582"/>
      <c r="AL934" s="582"/>
      <c r="AM934" s="582"/>
      <c r="AN934" s="582"/>
      <c r="AO934" s="582"/>
      <c r="AP934" s="582"/>
      <c r="AQ934" s="582"/>
      <c r="AR934" s="582"/>
      <c r="AS934" s="582"/>
      <c r="AT934" s="582"/>
      <c r="AU934" s="582"/>
      <c r="AV934" s="582"/>
      <c r="AW934" s="582"/>
      <c r="AX934" s="582"/>
      <c r="AY934" s="582"/>
      <c r="AZ934" s="582"/>
      <c r="BA934" s="582"/>
      <c r="BB934" s="582"/>
      <c r="BC934" s="582"/>
      <c r="BD934" s="582"/>
      <c r="BE934" s="582"/>
      <c r="BF934" s="582"/>
      <c r="BG934" s="582"/>
      <c r="BH934" s="582"/>
      <c r="BI934" s="582"/>
      <c r="BJ934" s="582"/>
      <c r="BK934" s="582"/>
      <c r="BL934" s="582"/>
      <c r="BM934" s="582"/>
      <c r="BN934" s="582"/>
      <c r="BO934" s="582"/>
      <c r="BP934" s="582"/>
      <c r="BQ934" s="710"/>
    </row>
    <row r="935" spans="1:69">
      <c r="A935" s="582"/>
      <c r="B935" s="582"/>
      <c r="C935" s="582"/>
      <c r="D935" s="582"/>
      <c r="E935" s="582"/>
      <c r="F935" s="582"/>
      <c r="G935" s="582"/>
      <c r="H935" s="582"/>
      <c r="I935" s="582"/>
      <c r="J935" s="582"/>
      <c r="K935" s="582"/>
      <c r="L935" s="582"/>
      <c r="M935" s="582"/>
      <c r="N935" s="582"/>
      <c r="O935" s="582"/>
      <c r="P935" s="582"/>
      <c r="Q935" s="582"/>
      <c r="R935" s="582"/>
      <c r="S935" s="582"/>
      <c r="T935" s="582"/>
      <c r="U935" s="582"/>
      <c r="V935" s="582"/>
      <c r="W935" s="582"/>
      <c r="X935" s="582"/>
      <c r="Y935" s="582"/>
      <c r="Z935" s="582"/>
      <c r="AA935" s="582"/>
      <c r="AB935" s="582"/>
      <c r="AC935" s="582"/>
      <c r="AD935" s="582"/>
      <c r="AE935" s="582"/>
      <c r="AF935" s="582"/>
      <c r="AG935" s="582"/>
      <c r="AH935" s="582"/>
      <c r="AI935" s="582"/>
      <c r="AJ935" s="582"/>
      <c r="AK935" s="582"/>
      <c r="AL935" s="582"/>
      <c r="AM935" s="582"/>
      <c r="AN935" s="582"/>
      <c r="AO935" s="582"/>
      <c r="AP935" s="582"/>
      <c r="AQ935" s="582"/>
      <c r="AR935" s="582"/>
      <c r="AS935" s="582"/>
      <c r="AT935" s="582"/>
      <c r="AU935" s="582"/>
      <c r="AV935" s="582"/>
      <c r="AW935" s="582"/>
      <c r="AX935" s="582"/>
      <c r="AY935" s="582"/>
      <c r="AZ935" s="582"/>
      <c r="BA935" s="582"/>
      <c r="BB935" s="582"/>
      <c r="BC935" s="582"/>
      <c r="BD935" s="582"/>
      <c r="BE935" s="582"/>
      <c r="BF935" s="582"/>
      <c r="BG935" s="582"/>
      <c r="BH935" s="582"/>
      <c r="BI935" s="582"/>
      <c r="BJ935" s="582"/>
      <c r="BK935" s="582"/>
      <c r="BL935" s="582"/>
      <c r="BM935" s="582"/>
      <c r="BN935" s="582"/>
      <c r="BO935" s="582"/>
      <c r="BP935" s="582"/>
      <c r="BQ935" s="710"/>
    </row>
    <row r="936" spans="1:69">
      <c r="A936" s="582"/>
      <c r="B936" s="582"/>
      <c r="C936" s="582"/>
      <c r="D936" s="582"/>
      <c r="E936" s="582"/>
      <c r="F936" s="582"/>
      <c r="G936" s="582"/>
      <c r="H936" s="582"/>
      <c r="I936" s="582"/>
      <c r="J936" s="582"/>
      <c r="K936" s="582"/>
      <c r="L936" s="582"/>
      <c r="M936" s="582"/>
      <c r="N936" s="582"/>
      <c r="O936" s="582"/>
      <c r="P936" s="582"/>
      <c r="Q936" s="582"/>
      <c r="R936" s="582"/>
      <c r="S936" s="582"/>
      <c r="T936" s="582"/>
      <c r="U936" s="582"/>
      <c r="V936" s="582"/>
      <c r="W936" s="582"/>
      <c r="X936" s="582"/>
      <c r="Y936" s="582"/>
      <c r="Z936" s="582"/>
      <c r="AA936" s="582"/>
      <c r="AB936" s="582"/>
      <c r="AC936" s="582"/>
      <c r="AD936" s="582"/>
      <c r="AE936" s="582"/>
      <c r="AF936" s="582"/>
      <c r="AG936" s="582"/>
      <c r="AH936" s="582"/>
      <c r="AI936" s="582"/>
      <c r="AJ936" s="582"/>
      <c r="AK936" s="582"/>
      <c r="AL936" s="582"/>
      <c r="AM936" s="582"/>
      <c r="AN936" s="582"/>
      <c r="AO936" s="582"/>
      <c r="AP936" s="582"/>
      <c r="AQ936" s="582"/>
      <c r="AR936" s="582"/>
      <c r="AS936" s="582"/>
      <c r="AT936" s="582"/>
      <c r="AU936" s="582"/>
      <c r="AV936" s="582"/>
      <c r="AW936" s="582"/>
      <c r="AX936" s="582"/>
      <c r="AY936" s="582"/>
      <c r="AZ936" s="582"/>
      <c r="BA936" s="582"/>
      <c r="BB936" s="582"/>
      <c r="BC936" s="582"/>
      <c r="BD936" s="582"/>
      <c r="BE936" s="582"/>
      <c r="BF936" s="582"/>
      <c r="BG936" s="582"/>
      <c r="BH936" s="582"/>
      <c r="BI936" s="582"/>
      <c r="BJ936" s="582"/>
      <c r="BK936" s="582"/>
      <c r="BL936" s="582"/>
      <c r="BM936" s="582"/>
      <c r="BN936" s="582"/>
      <c r="BO936" s="582"/>
      <c r="BP936" s="582"/>
      <c r="BQ936" s="710"/>
    </row>
    <row r="937" spans="1:69">
      <c r="A937" s="582"/>
      <c r="B937" s="582"/>
      <c r="C937" s="582"/>
      <c r="D937" s="582"/>
      <c r="E937" s="582"/>
      <c r="F937" s="582"/>
      <c r="G937" s="582"/>
      <c r="H937" s="582"/>
      <c r="I937" s="582"/>
      <c r="J937" s="582"/>
      <c r="K937" s="582"/>
      <c r="L937" s="582"/>
      <c r="M937" s="582"/>
      <c r="N937" s="582"/>
      <c r="O937" s="582"/>
      <c r="P937" s="582"/>
      <c r="Q937" s="582"/>
      <c r="R937" s="582"/>
      <c r="S937" s="582"/>
      <c r="T937" s="582"/>
      <c r="U937" s="582"/>
      <c r="V937" s="582"/>
      <c r="W937" s="582"/>
      <c r="X937" s="582"/>
      <c r="Y937" s="582"/>
      <c r="Z937" s="582"/>
      <c r="AA937" s="582"/>
      <c r="AB937" s="582"/>
      <c r="AC937" s="582"/>
      <c r="AD937" s="582"/>
      <c r="AE937" s="582"/>
      <c r="AF937" s="582"/>
      <c r="AG937" s="582"/>
      <c r="AH937" s="582"/>
      <c r="AI937" s="582"/>
      <c r="AJ937" s="582"/>
      <c r="AK937" s="582"/>
      <c r="AL937" s="582"/>
      <c r="AM937" s="582"/>
      <c r="AN937" s="582"/>
      <c r="AO937" s="582"/>
      <c r="AP937" s="582"/>
      <c r="AQ937" s="582"/>
      <c r="AR937" s="582"/>
      <c r="AS937" s="582"/>
      <c r="AT937" s="582"/>
      <c r="AU937" s="582"/>
      <c r="AV937" s="582"/>
      <c r="AW937" s="582"/>
      <c r="AX937" s="582"/>
      <c r="AY937" s="582"/>
      <c r="AZ937" s="582"/>
      <c r="BA937" s="582"/>
      <c r="BB937" s="582"/>
      <c r="BC937" s="582"/>
      <c r="BD937" s="582"/>
      <c r="BE937" s="582"/>
      <c r="BF937" s="582"/>
      <c r="BG937" s="582"/>
      <c r="BH937" s="582"/>
      <c r="BI937" s="582"/>
      <c r="BJ937" s="582"/>
      <c r="BK937" s="582"/>
      <c r="BL937" s="582"/>
      <c r="BM937" s="582"/>
      <c r="BN937" s="582"/>
      <c r="BO937" s="582"/>
      <c r="BP937" s="582"/>
      <c r="BQ937" s="710"/>
    </row>
    <row r="938" spans="1:69">
      <c r="A938" s="582"/>
      <c r="B938" s="582"/>
      <c r="C938" s="582"/>
      <c r="D938" s="582"/>
      <c r="E938" s="582"/>
      <c r="F938" s="582"/>
      <c r="G938" s="582"/>
      <c r="H938" s="582"/>
      <c r="I938" s="582"/>
      <c r="J938" s="582"/>
      <c r="K938" s="582"/>
      <c r="L938" s="582"/>
      <c r="M938" s="582"/>
      <c r="N938" s="582"/>
      <c r="O938" s="582"/>
      <c r="P938" s="582"/>
      <c r="Q938" s="582"/>
      <c r="R938" s="582"/>
      <c r="S938" s="582"/>
      <c r="T938" s="582"/>
      <c r="U938" s="582"/>
      <c r="V938" s="582"/>
      <c r="W938" s="582"/>
      <c r="X938" s="582"/>
      <c r="Y938" s="582"/>
      <c r="Z938" s="582"/>
      <c r="AA938" s="582"/>
      <c r="AB938" s="582"/>
      <c r="AC938" s="582"/>
      <c r="AD938" s="582"/>
      <c r="AE938" s="582"/>
      <c r="AF938" s="582"/>
      <c r="AG938" s="582"/>
      <c r="AH938" s="582"/>
      <c r="AI938" s="582"/>
      <c r="AJ938" s="582"/>
      <c r="AK938" s="582"/>
      <c r="AL938" s="582"/>
      <c r="AM938" s="582"/>
      <c r="AN938" s="582"/>
      <c r="AO938" s="582"/>
      <c r="AP938" s="582"/>
      <c r="AQ938" s="582"/>
      <c r="AR938" s="582"/>
      <c r="AS938" s="582"/>
      <c r="AT938" s="582"/>
      <c r="AU938" s="582"/>
      <c r="AV938" s="582"/>
      <c r="AW938" s="582"/>
      <c r="AX938" s="582"/>
      <c r="AY938" s="582"/>
      <c r="AZ938" s="582"/>
      <c r="BA938" s="582"/>
      <c r="BB938" s="582"/>
      <c r="BC938" s="582"/>
      <c r="BD938" s="582"/>
      <c r="BE938" s="582"/>
      <c r="BF938" s="582"/>
      <c r="BG938" s="582"/>
      <c r="BH938" s="582"/>
      <c r="BI938" s="582"/>
      <c r="BJ938" s="582"/>
      <c r="BK938" s="582"/>
      <c r="BL938" s="582"/>
      <c r="BM938" s="582"/>
      <c r="BN938" s="582"/>
      <c r="BO938" s="582"/>
      <c r="BP938" s="582"/>
      <c r="BQ938" s="710"/>
    </row>
    <row r="939" spans="1:69">
      <c r="A939" s="582"/>
      <c r="B939" s="582"/>
      <c r="C939" s="582"/>
      <c r="D939" s="582"/>
      <c r="E939" s="582"/>
      <c r="F939" s="582"/>
      <c r="G939" s="582"/>
      <c r="H939" s="582"/>
      <c r="I939" s="582"/>
      <c r="J939" s="582"/>
      <c r="K939" s="582"/>
      <c r="L939" s="582"/>
      <c r="M939" s="582"/>
      <c r="N939" s="582"/>
      <c r="O939" s="582"/>
      <c r="P939" s="582"/>
      <c r="Q939" s="582"/>
      <c r="R939" s="582"/>
      <c r="S939" s="582"/>
      <c r="T939" s="582"/>
      <c r="U939" s="582"/>
      <c r="V939" s="582"/>
      <c r="W939" s="582"/>
      <c r="X939" s="582"/>
      <c r="Y939" s="582"/>
      <c r="Z939" s="582"/>
      <c r="AA939" s="582"/>
      <c r="AB939" s="582"/>
      <c r="AC939" s="582"/>
      <c r="AD939" s="582"/>
      <c r="AE939" s="582"/>
      <c r="AF939" s="582"/>
      <c r="AG939" s="582"/>
      <c r="AH939" s="582"/>
      <c r="AI939" s="582"/>
      <c r="AJ939" s="582"/>
      <c r="AK939" s="582"/>
      <c r="AL939" s="582"/>
      <c r="AM939" s="582"/>
      <c r="AN939" s="582"/>
      <c r="AO939" s="582"/>
      <c r="AP939" s="582"/>
      <c r="AQ939" s="582"/>
      <c r="AR939" s="582"/>
      <c r="AS939" s="582"/>
      <c r="AT939" s="582"/>
      <c r="AU939" s="582"/>
      <c r="AV939" s="582"/>
      <c r="AW939" s="582"/>
      <c r="AX939" s="582"/>
      <c r="AY939" s="582"/>
      <c r="AZ939" s="582"/>
      <c r="BA939" s="582"/>
      <c r="BB939" s="582"/>
      <c r="BC939" s="582"/>
      <c r="BD939" s="582"/>
      <c r="BE939" s="582"/>
      <c r="BF939" s="582"/>
      <c r="BG939" s="582"/>
      <c r="BH939" s="582"/>
      <c r="BI939" s="582"/>
      <c r="BJ939" s="582"/>
      <c r="BK939" s="582"/>
      <c r="BL939" s="582"/>
      <c r="BM939" s="582"/>
      <c r="BN939" s="582"/>
      <c r="BO939" s="582"/>
      <c r="BP939" s="582"/>
      <c r="BQ939" s="710"/>
    </row>
    <row r="940" spans="1:69">
      <c r="A940" s="582"/>
      <c r="B940" s="582"/>
      <c r="C940" s="582"/>
      <c r="D940" s="582"/>
      <c r="E940" s="582"/>
      <c r="F940" s="582"/>
      <c r="G940" s="582"/>
      <c r="H940" s="582"/>
      <c r="I940" s="582"/>
      <c r="J940" s="582"/>
      <c r="K940" s="582"/>
      <c r="L940" s="582"/>
      <c r="M940" s="582"/>
      <c r="N940" s="582"/>
      <c r="O940" s="582"/>
      <c r="P940" s="582"/>
      <c r="Q940" s="582"/>
      <c r="R940" s="582"/>
      <c r="S940" s="582"/>
      <c r="T940" s="582"/>
      <c r="U940" s="582"/>
      <c r="V940" s="582"/>
      <c r="W940" s="582"/>
      <c r="X940" s="582"/>
      <c r="Y940" s="582"/>
      <c r="Z940" s="582"/>
      <c r="AA940" s="582"/>
      <c r="AB940" s="582"/>
      <c r="AC940" s="582"/>
      <c r="AD940" s="582"/>
      <c r="AE940" s="582"/>
      <c r="AF940" s="582"/>
      <c r="AG940" s="582"/>
      <c r="AH940" s="582"/>
      <c r="AI940" s="582"/>
      <c r="AJ940" s="582"/>
      <c r="AK940" s="582"/>
      <c r="AL940" s="582"/>
      <c r="AM940" s="582"/>
      <c r="AN940" s="582"/>
      <c r="AO940" s="582"/>
      <c r="AP940" s="582"/>
      <c r="AQ940" s="582"/>
      <c r="AR940" s="582"/>
      <c r="AS940" s="582"/>
      <c r="AT940" s="582"/>
      <c r="AU940" s="582"/>
      <c r="AV940" s="582"/>
      <c r="AW940" s="582"/>
      <c r="AX940" s="582"/>
      <c r="AY940" s="582"/>
      <c r="AZ940" s="582"/>
      <c r="BA940" s="582"/>
      <c r="BB940" s="582"/>
      <c r="BC940" s="582"/>
      <c r="BD940" s="582"/>
      <c r="BE940" s="582"/>
      <c r="BF940" s="582"/>
      <c r="BG940" s="582"/>
      <c r="BH940" s="582"/>
      <c r="BI940" s="582"/>
      <c r="BJ940" s="582"/>
      <c r="BK940" s="582"/>
      <c r="BL940" s="582"/>
      <c r="BM940" s="582"/>
      <c r="BN940" s="582"/>
      <c r="BO940" s="582"/>
      <c r="BP940" s="582"/>
      <c r="BQ940" s="710"/>
    </row>
    <row r="941" spans="1:69">
      <c r="A941" s="582"/>
      <c r="B941" s="582"/>
      <c r="C941" s="582"/>
      <c r="D941" s="582"/>
      <c r="E941" s="582"/>
      <c r="F941" s="582"/>
      <c r="G941" s="582"/>
      <c r="H941" s="582"/>
      <c r="I941" s="582"/>
      <c r="J941" s="582"/>
      <c r="K941" s="582"/>
      <c r="L941" s="582"/>
      <c r="M941" s="582"/>
      <c r="N941" s="582"/>
      <c r="O941" s="582"/>
      <c r="P941" s="582"/>
      <c r="Q941" s="582"/>
      <c r="R941" s="582"/>
      <c r="S941" s="582"/>
      <c r="T941" s="582"/>
      <c r="U941" s="582"/>
      <c r="V941" s="582"/>
      <c r="W941" s="582"/>
      <c r="X941" s="582"/>
      <c r="Y941" s="582"/>
      <c r="Z941" s="582"/>
      <c r="AA941" s="582"/>
      <c r="AB941" s="582"/>
      <c r="AC941" s="582"/>
      <c r="AD941" s="582"/>
      <c r="AE941" s="582"/>
      <c r="AF941" s="582"/>
      <c r="AG941" s="582"/>
      <c r="AH941" s="582"/>
      <c r="AI941" s="582"/>
      <c r="AJ941" s="582"/>
      <c r="AK941" s="582"/>
      <c r="AL941" s="582"/>
      <c r="AM941" s="582"/>
      <c r="AN941" s="582"/>
      <c r="AO941" s="582"/>
      <c r="AP941" s="582"/>
      <c r="AQ941" s="582"/>
      <c r="AR941" s="582"/>
      <c r="AS941" s="582"/>
      <c r="AT941" s="582"/>
      <c r="AU941" s="582"/>
      <c r="AV941" s="582"/>
      <c r="AW941" s="582"/>
      <c r="AX941" s="582"/>
      <c r="AY941" s="582"/>
      <c r="AZ941" s="582"/>
      <c r="BA941" s="582"/>
      <c r="BB941" s="582"/>
      <c r="BC941" s="582"/>
      <c r="BD941" s="582"/>
      <c r="BE941" s="582"/>
      <c r="BF941" s="582"/>
      <c r="BG941" s="582"/>
      <c r="BH941" s="582"/>
      <c r="BI941" s="582"/>
      <c r="BJ941" s="582"/>
      <c r="BK941" s="582"/>
      <c r="BL941" s="582"/>
      <c r="BM941" s="582"/>
      <c r="BN941" s="582"/>
      <c r="BO941" s="582"/>
      <c r="BP941" s="582"/>
      <c r="BQ941" s="710"/>
    </row>
    <row r="942" spans="1:69">
      <c r="A942" s="582"/>
      <c r="B942" s="582"/>
      <c r="C942" s="582"/>
      <c r="D942" s="582"/>
      <c r="E942" s="582"/>
      <c r="F942" s="582"/>
      <c r="G942" s="582"/>
      <c r="H942" s="582"/>
      <c r="I942" s="582"/>
      <c r="J942" s="582"/>
      <c r="K942" s="582"/>
      <c r="L942" s="582"/>
      <c r="M942" s="582"/>
      <c r="N942" s="582"/>
      <c r="O942" s="582"/>
      <c r="P942" s="582"/>
      <c r="Q942" s="582"/>
      <c r="R942" s="582"/>
      <c r="S942" s="582"/>
      <c r="T942" s="582"/>
      <c r="U942" s="582"/>
      <c r="V942" s="582"/>
      <c r="W942" s="582"/>
      <c r="X942" s="582"/>
      <c r="Y942" s="582"/>
      <c r="Z942" s="582"/>
      <c r="AA942" s="582"/>
      <c r="AB942" s="582"/>
      <c r="AC942" s="582"/>
      <c r="AD942" s="582"/>
      <c r="AE942" s="582"/>
      <c r="AF942" s="582"/>
      <c r="AG942" s="582"/>
      <c r="AH942" s="582"/>
      <c r="AI942" s="582"/>
      <c r="AJ942" s="582"/>
      <c r="AK942" s="582"/>
      <c r="AL942" s="582"/>
      <c r="AM942" s="582"/>
      <c r="AN942" s="582"/>
      <c r="AO942" s="582"/>
      <c r="AP942" s="582"/>
      <c r="AQ942" s="582"/>
      <c r="AR942" s="582"/>
      <c r="AS942" s="582"/>
      <c r="AT942" s="582"/>
      <c r="AU942" s="582"/>
      <c r="AV942" s="582"/>
      <c r="AW942" s="582"/>
      <c r="AX942" s="582"/>
      <c r="AY942" s="582"/>
      <c r="AZ942" s="582"/>
      <c r="BA942" s="582"/>
      <c r="BB942" s="582"/>
      <c r="BC942" s="582"/>
      <c r="BD942" s="582"/>
      <c r="BE942" s="582"/>
      <c r="BF942" s="582"/>
      <c r="BG942" s="582"/>
      <c r="BH942" s="582"/>
      <c r="BI942" s="582"/>
      <c r="BJ942" s="582"/>
      <c r="BK942" s="582"/>
      <c r="BL942" s="582"/>
      <c r="BM942" s="582"/>
      <c r="BN942" s="582"/>
      <c r="BO942" s="582"/>
      <c r="BP942" s="582"/>
      <c r="BQ942" s="710"/>
    </row>
    <row r="943" spans="1:69">
      <c r="A943" s="582"/>
      <c r="B943" s="582"/>
      <c r="C943" s="582"/>
      <c r="D943" s="582"/>
      <c r="E943" s="582"/>
      <c r="F943" s="582"/>
      <c r="G943" s="582"/>
      <c r="H943" s="582"/>
      <c r="I943" s="582"/>
      <c r="J943" s="582"/>
      <c r="K943" s="582"/>
      <c r="L943" s="582"/>
      <c r="M943" s="582"/>
      <c r="N943" s="582"/>
      <c r="O943" s="582"/>
      <c r="P943" s="582"/>
      <c r="Q943" s="582"/>
      <c r="R943" s="582"/>
      <c r="S943" s="582"/>
      <c r="T943" s="582"/>
      <c r="U943" s="582"/>
      <c r="V943" s="582"/>
      <c r="W943" s="582"/>
      <c r="X943" s="582"/>
      <c r="Y943" s="582"/>
      <c r="Z943" s="582"/>
      <c r="AA943" s="582"/>
      <c r="AB943" s="582"/>
      <c r="AC943" s="582"/>
      <c r="AD943" s="582"/>
      <c r="AE943" s="582"/>
      <c r="AF943" s="582"/>
      <c r="AG943" s="582"/>
      <c r="AH943" s="582"/>
      <c r="AI943" s="582"/>
      <c r="AJ943" s="582"/>
      <c r="AK943" s="582"/>
      <c r="AL943" s="582"/>
      <c r="AM943" s="582"/>
      <c r="AN943" s="582"/>
      <c r="AO943" s="582"/>
      <c r="AP943" s="582"/>
      <c r="AQ943" s="582"/>
      <c r="AR943" s="582"/>
      <c r="AS943" s="582"/>
      <c r="AT943" s="582"/>
      <c r="AU943" s="582"/>
      <c r="AV943" s="582"/>
      <c r="AW943" s="582"/>
      <c r="AX943" s="582"/>
      <c r="AY943" s="582"/>
      <c r="AZ943" s="582"/>
      <c r="BA943" s="582"/>
      <c r="BB943" s="582"/>
      <c r="BC943" s="582"/>
      <c r="BD943" s="582"/>
      <c r="BE943" s="582"/>
      <c r="BF943" s="582"/>
      <c r="BG943" s="582"/>
      <c r="BH943" s="582"/>
      <c r="BI943" s="582"/>
      <c r="BJ943" s="582"/>
      <c r="BK943" s="582"/>
      <c r="BL943" s="582"/>
      <c r="BM943" s="582"/>
      <c r="BN943" s="582"/>
      <c r="BO943" s="582"/>
      <c r="BP943" s="582"/>
      <c r="BQ943" s="710"/>
    </row>
    <row r="944" spans="1:69">
      <c r="A944" s="582"/>
      <c r="B944" s="582"/>
      <c r="C944" s="582"/>
      <c r="D944" s="582"/>
      <c r="E944" s="582"/>
      <c r="F944" s="582"/>
      <c r="G944" s="582"/>
      <c r="H944" s="582"/>
      <c r="I944" s="582"/>
      <c r="J944" s="582"/>
      <c r="K944" s="582"/>
      <c r="L944" s="582"/>
      <c r="M944" s="582"/>
      <c r="N944" s="582"/>
      <c r="O944" s="582"/>
      <c r="P944" s="582"/>
      <c r="Q944" s="582"/>
      <c r="R944" s="582"/>
      <c r="S944" s="582"/>
      <c r="T944" s="582"/>
      <c r="U944" s="582"/>
      <c r="V944" s="582"/>
      <c r="W944" s="582"/>
      <c r="X944" s="582"/>
      <c r="Y944" s="582"/>
      <c r="Z944" s="582"/>
      <c r="AA944" s="582"/>
      <c r="AB944" s="582"/>
      <c r="AC944" s="582"/>
      <c r="AD944" s="582"/>
      <c r="AE944" s="582"/>
      <c r="AF944" s="582"/>
      <c r="AG944" s="582"/>
      <c r="AH944" s="582"/>
      <c r="AI944" s="582"/>
      <c r="AJ944" s="582"/>
      <c r="AK944" s="582"/>
      <c r="AL944" s="582"/>
      <c r="AM944" s="582"/>
      <c r="AN944" s="582"/>
      <c r="AO944" s="582"/>
      <c r="AP944" s="582"/>
      <c r="AQ944" s="582"/>
      <c r="AR944" s="582"/>
      <c r="AS944" s="582"/>
      <c r="AT944" s="582"/>
      <c r="AU944" s="582"/>
      <c r="AV944" s="582"/>
      <c r="AW944" s="582"/>
      <c r="AX944" s="582"/>
      <c r="AY944" s="582"/>
      <c r="AZ944" s="582"/>
      <c r="BA944" s="582"/>
      <c r="BB944" s="582"/>
      <c r="BC944" s="582"/>
      <c r="BD944" s="582"/>
      <c r="BE944" s="582"/>
      <c r="BF944" s="582"/>
      <c r="BG944" s="582"/>
      <c r="BH944" s="582"/>
      <c r="BI944" s="582"/>
      <c r="BJ944" s="582"/>
      <c r="BK944" s="582"/>
      <c r="BL944" s="582"/>
      <c r="BM944" s="582"/>
      <c r="BN944" s="582"/>
      <c r="BO944" s="582"/>
      <c r="BP944" s="582"/>
      <c r="BQ944" s="710"/>
    </row>
    <row r="945" spans="1:69">
      <c r="A945" s="582"/>
      <c r="B945" s="582"/>
      <c r="C945" s="582"/>
      <c r="D945" s="582"/>
      <c r="E945" s="582"/>
      <c r="F945" s="582"/>
      <c r="G945" s="582"/>
      <c r="H945" s="582"/>
      <c r="I945" s="582"/>
      <c r="J945" s="582"/>
      <c r="K945" s="582"/>
      <c r="L945" s="582"/>
      <c r="M945" s="582"/>
      <c r="N945" s="582"/>
      <c r="O945" s="582"/>
      <c r="P945" s="582"/>
      <c r="Q945" s="582"/>
      <c r="R945" s="582"/>
      <c r="S945" s="582"/>
      <c r="T945" s="582"/>
      <c r="U945" s="582"/>
      <c r="V945" s="582"/>
      <c r="W945" s="582"/>
      <c r="X945" s="582"/>
      <c r="Y945" s="582"/>
      <c r="Z945" s="582"/>
      <c r="AA945" s="582"/>
      <c r="AB945" s="582"/>
      <c r="AC945" s="582"/>
      <c r="AD945" s="582"/>
      <c r="AE945" s="582"/>
      <c r="AF945" s="582"/>
      <c r="AG945" s="582"/>
      <c r="AH945" s="582"/>
      <c r="AI945" s="582"/>
      <c r="AJ945" s="582"/>
      <c r="AK945" s="582"/>
      <c r="AL945" s="582"/>
      <c r="AM945" s="582"/>
      <c r="AN945" s="582"/>
      <c r="AO945" s="582"/>
      <c r="AP945" s="582"/>
      <c r="AQ945" s="582"/>
      <c r="AR945" s="582"/>
      <c r="AS945" s="582"/>
      <c r="AT945" s="582"/>
      <c r="AU945" s="582"/>
      <c r="AV945" s="582"/>
      <c r="AW945" s="582"/>
      <c r="AX945" s="582"/>
      <c r="AY945" s="582"/>
      <c r="AZ945" s="582"/>
      <c r="BA945" s="582"/>
      <c r="BB945" s="582"/>
      <c r="BC945" s="582"/>
      <c r="BD945" s="582"/>
      <c r="BE945" s="582"/>
      <c r="BF945" s="582"/>
      <c r="BG945" s="582"/>
      <c r="BH945" s="582"/>
      <c r="BI945" s="582"/>
      <c r="BJ945" s="582"/>
      <c r="BK945" s="582"/>
      <c r="BL945" s="582"/>
      <c r="BM945" s="582"/>
      <c r="BN945" s="582"/>
      <c r="BO945" s="582"/>
      <c r="BP945" s="582"/>
      <c r="BQ945" s="710"/>
    </row>
    <row r="946" spans="1:69">
      <c r="A946" s="582"/>
      <c r="B946" s="582"/>
      <c r="C946" s="582"/>
      <c r="D946" s="582"/>
      <c r="E946" s="582"/>
      <c r="F946" s="582"/>
      <c r="G946" s="582"/>
      <c r="H946" s="582"/>
      <c r="I946" s="582"/>
      <c r="J946" s="582"/>
      <c r="K946" s="582"/>
      <c r="L946" s="582"/>
      <c r="M946" s="582"/>
      <c r="N946" s="582"/>
      <c r="O946" s="582"/>
      <c r="P946" s="582"/>
      <c r="Q946" s="582"/>
      <c r="R946" s="582"/>
      <c r="S946" s="582"/>
      <c r="T946" s="582"/>
      <c r="U946" s="582"/>
      <c r="V946" s="582"/>
      <c r="W946" s="582"/>
      <c r="X946" s="582"/>
      <c r="Y946" s="582"/>
      <c r="Z946" s="582"/>
      <c r="AA946" s="582"/>
      <c r="AB946" s="582"/>
      <c r="AC946" s="582"/>
      <c r="AD946" s="582"/>
      <c r="AE946" s="582"/>
      <c r="AF946" s="582"/>
      <c r="AG946" s="582"/>
      <c r="AH946" s="582"/>
      <c r="AI946" s="582"/>
      <c r="AJ946" s="582"/>
      <c r="AK946" s="582"/>
      <c r="AL946" s="582"/>
      <c r="AM946" s="582"/>
      <c r="AN946" s="582"/>
      <c r="AO946" s="582"/>
      <c r="AP946" s="582"/>
      <c r="AQ946" s="582"/>
      <c r="AR946" s="582"/>
      <c r="AS946" s="582"/>
      <c r="AT946" s="582"/>
      <c r="AU946" s="582"/>
      <c r="AV946" s="582"/>
      <c r="AW946" s="582"/>
      <c r="AX946" s="582"/>
      <c r="AY946" s="582"/>
      <c r="AZ946" s="582"/>
      <c r="BA946" s="582"/>
      <c r="BB946" s="582"/>
      <c r="BC946" s="582"/>
      <c r="BD946" s="582"/>
      <c r="BE946" s="582"/>
      <c r="BF946" s="582"/>
      <c r="BG946" s="582"/>
      <c r="BH946" s="582"/>
      <c r="BI946" s="582"/>
      <c r="BJ946" s="582"/>
      <c r="BK946" s="582"/>
      <c r="BL946" s="582"/>
      <c r="BM946" s="582"/>
      <c r="BN946" s="582"/>
      <c r="BO946" s="582"/>
      <c r="BP946" s="582"/>
      <c r="BQ946" s="710"/>
    </row>
    <row r="947" spans="1:69">
      <c r="A947" s="582"/>
      <c r="B947" s="582"/>
      <c r="C947" s="582"/>
      <c r="D947" s="582"/>
      <c r="E947" s="582"/>
      <c r="F947" s="582"/>
      <c r="G947" s="582"/>
      <c r="H947" s="582"/>
      <c r="I947" s="582"/>
      <c r="J947" s="582"/>
      <c r="K947" s="582"/>
      <c r="L947" s="582"/>
      <c r="M947" s="582"/>
      <c r="N947" s="582"/>
      <c r="O947" s="582"/>
      <c r="P947" s="582"/>
      <c r="Q947" s="582"/>
      <c r="R947" s="582"/>
      <c r="S947" s="582"/>
      <c r="T947" s="582"/>
      <c r="U947" s="582"/>
      <c r="V947" s="582"/>
      <c r="W947" s="582"/>
      <c r="X947" s="582"/>
      <c r="Y947" s="582"/>
      <c r="Z947" s="582"/>
      <c r="AA947" s="582"/>
      <c r="AB947" s="582"/>
      <c r="AC947" s="582"/>
      <c r="AD947" s="582"/>
      <c r="AE947" s="582"/>
      <c r="AF947" s="582"/>
      <c r="AG947" s="582"/>
      <c r="AH947" s="582"/>
      <c r="AI947" s="582"/>
      <c r="AJ947" s="582"/>
      <c r="AK947" s="582"/>
      <c r="AL947" s="582"/>
      <c r="AM947" s="582"/>
      <c r="AN947" s="582"/>
      <c r="AO947" s="582"/>
      <c r="AP947" s="582"/>
      <c r="AQ947" s="582"/>
      <c r="AR947" s="582"/>
      <c r="AS947" s="582"/>
      <c r="AT947" s="582"/>
      <c r="AU947" s="582"/>
      <c r="AV947" s="582"/>
      <c r="AW947" s="582"/>
      <c r="AX947" s="582"/>
      <c r="AY947" s="582"/>
      <c r="AZ947" s="582"/>
      <c r="BA947" s="582"/>
      <c r="BB947" s="582"/>
      <c r="BC947" s="582"/>
      <c r="BD947" s="582"/>
      <c r="BE947" s="582"/>
      <c r="BF947" s="582"/>
      <c r="BG947" s="582"/>
      <c r="BH947" s="582"/>
      <c r="BI947" s="582"/>
      <c r="BJ947" s="582"/>
      <c r="BK947" s="582"/>
      <c r="BL947" s="582"/>
      <c r="BM947" s="582"/>
      <c r="BN947" s="582"/>
      <c r="BO947" s="582"/>
      <c r="BP947" s="582"/>
      <c r="BQ947" s="710"/>
    </row>
    <row r="948" spans="1:69">
      <c r="A948" s="582"/>
      <c r="B948" s="582"/>
      <c r="C948" s="582"/>
      <c r="D948" s="582"/>
      <c r="E948" s="582"/>
      <c r="F948" s="582"/>
      <c r="G948" s="582"/>
      <c r="H948" s="582"/>
      <c r="I948" s="582"/>
      <c r="J948" s="582"/>
      <c r="K948" s="582"/>
      <c r="L948" s="582"/>
      <c r="M948" s="582"/>
      <c r="N948" s="582"/>
      <c r="O948" s="582"/>
      <c r="P948" s="582"/>
      <c r="Q948" s="582"/>
      <c r="R948" s="582"/>
      <c r="S948" s="582"/>
      <c r="T948" s="582"/>
      <c r="U948" s="582"/>
      <c r="V948" s="582"/>
      <c r="W948" s="582"/>
      <c r="X948" s="582"/>
      <c r="Y948" s="582"/>
      <c r="Z948" s="582"/>
      <c r="AA948" s="582"/>
      <c r="AB948" s="582"/>
      <c r="AC948" s="582"/>
      <c r="AD948" s="582"/>
      <c r="AE948" s="582"/>
      <c r="AF948" s="582"/>
      <c r="AG948" s="582"/>
      <c r="AH948" s="582"/>
      <c r="AI948" s="582"/>
      <c r="AJ948" s="582"/>
      <c r="AK948" s="582"/>
      <c r="AL948" s="582"/>
      <c r="AM948" s="582"/>
      <c r="AN948" s="582"/>
      <c r="AO948" s="582"/>
      <c r="AP948" s="582"/>
      <c r="AQ948" s="582"/>
      <c r="AR948" s="582"/>
      <c r="AS948" s="582"/>
      <c r="AT948" s="582"/>
      <c r="AU948" s="582"/>
      <c r="AV948" s="582"/>
      <c r="AW948" s="582"/>
      <c r="AX948" s="582"/>
      <c r="AY948" s="582"/>
      <c r="AZ948" s="582"/>
      <c r="BA948" s="582"/>
      <c r="BB948" s="582"/>
      <c r="BC948" s="582"/>
      <c r="BD948" s="582"/>
      <c r="BE948" s="582"/>
      <c r="BF948" s="582"/>
      <c r="BG948" s="582"/>
      <c r="BH948" s="582"/>
      <c r="BI948" s="582"/>
      <c r="BJ948" s="582"/>
      <c r="BK948" s="582"/>
      <c r="BL948" s="582"/>
      <c r="BM948" s="582"/>
      <c r="BN948" s="582"/>
      <c r="BO948" s="582"/>
      <c r="BP948" s="582"/>
      <c r="BQ948" s="710"/>
    </row>
    <row r="949" spans="1:69">
      <c r="A949" s="582"/>
      <c r="B949" s="582"/>
      <c r="C949" s="582"/>
      <c r="D949" s="582"/>
      <c r="E949" s="582"/>
      <c r="F949" s="582"/>
      <c r="G949" s="582"/>
      <c r="H949" s="582"/>
      <c r="I949" s="582"/>
      <c r="J949" s="582"/>
      <c r="K949" s="582"/>
      <c r="L949" s="582"/>
      <c r="M949" s="582"/>
      <c r="N949" s="582"/>
      <c r="O949" s="582"/>
      <c r="P949" s="582"/>
      <c r="Q949" s="582"/>
      <c r="R949" s="582"/>
      <c r="S949" s="582"/>
      <c r="T949" s="582"/>
      <c r="U949" s="582"/>
      <c r="V949" s="582"/>
      <c r="W949" s="582"/>
      <c r="X949" s="582"/>
      <c r="Y949" s="582"/>
      <c r="Z949" s="582"/>
      <c r="AA949" s="582"/>
      <c r="AB949" s="582"/>
      <c r="AC949" s="582"/>
      <c r="AD949" s="582"/>
      <c r="AE949" s="582"/>
      <c r="AF949" s="582"/>
      <c r="AG949" s="582"/>
      <c r="AH949" s="582"/>
      <c r="AI949" s="582"/>
      <c r="AJ949" s="582"/>
      <c r="AK949" s="582"/>
      <c r="AL949" s="582"/>
      <c r="AM949" s="582"/>
      <c r="AN949" s="582"/>
      <c r="AO949" s="582"/>
      <c r="AP949" s="582"/>
      <c r="AQ949" s="582"/>
      <c r="AR949" s="582"/>
      <c r="AS949" s="582"/>
      <c r="AT949" s="582"/>
      <c r="AU949" s="582"/>
      <c r="AV949" s="582"/>
      <c r="AW949" s="582"/>
      <c r="AX949" s="582"/>
      <c r="AY949" s="582"/>
      <c r="AZ949" s="582"/>
      <c r="BA949" s="582"/>
      <c r="BB949" s="582"/>
      <c r="BC949" s="582"/>
      <c r="BD949" s="582"/>
      <c r="BE949" s="582"/>
      <c r="BF949" s="582"/>
      <c r="BG949" s="582"/>
      <c r="BH949" s="582"/>
      <c r="BI949" s="582"/>
      <c r="BJ949" s="582"/>
      <c r="BK949" s="582"/>
      <c r="BL949" s="582"/>
      <c r="BM949" s="582"/>
      <c r="BN949" s="582"/>
      <c r="BO949" s="582"/>
      <c r="BP949" s="582"/>
      <c r="BQ949" s="710"/>
    </row>
    <row r="950" spans="1:69">
      <c r="A950" s="582"/>
      <c r="B950" s="582"/>
      <c r="C950" s="582"/>
      <c r="D950" s="582"/>
      <c r="E950" s="582"/>
      <c r="F950" s="582"/>
      <c r="G950" s="582"/>
      <c r="H950" s="582"/>
      <c r="I950" s="582"/>
      <c r="J950" s="582"/>
      <c r="K950" s="582"/>
      <c r="L950" s="582"/>
      <c r="M950" s="582"/>
      <c r="N950" s="582"/>
      <c r="O950" s="582"/>
      <c r="P950" s="582"/>
      <c r="Q950" s="582"/>
      <c r="R950" s="582"/>
      <c r="S950" s="582"/>
      <c r="T950" s="582"/>
      <c r="U950" s="582"/>
      <c r="V950" s="582"/>
      <c r="W950" s="582"/>
      <c r="X950" s="582"/>
      <c r="Y950" s="582"/>
      <c r="Z950" s="582"/>
      <c r="AA950" s="582"/>
      <c r="AB950" s="582"/>
      <c r="AC950" s="582"/>
      <c r="AD950" s="582"/>
      <c r="AE950" s="582"/>
      <c r="AF950" s="582"/>
      <c r="AG950" s="582"/>
      <c r="AH950" s="582"/>
      <c r="AI950" s="582"/>
      <c r="AJ950" s="582"/>
      <c r="AK950" s="582"/>
      <c r="AL950" s="582"/>
      <c r="AM950" s="582"/>
      <c r="AN950" s="582"/>
      <c r="AO950" s="582"/>
      <c r="AP950" s="582"/>
      <c r="AQ950" s="582"/>
      <c r="AR950" s="582"/>
      <c r="AS950" s="582"/>
      <c r="AT950" s="582"/>
      <c r="AU950" s="582"/>
      <c r="AV950" s="582"/>
      <c r="AW950" s="582"/>
      <c r="AX950" s="582"/>
      <c r="AY950" s="582"/>
      <c r="AZ950" s="582"/>
      <c r="BA950" s="582"/>
      <c r="BB950" s="582"/>
      <c r="BC950" s="582"/>
      <c r="BD950" s="582"/>
      <c r="BE950" s="582"/>
      <c r="BF950" s="582"/>
      <c r="BG950" s="582"/>
      <c r="BH950" s="582"/>
      <c r="BI950" s="582"/>
      <c r="BJ950" s="582"/>
      <c r="BK950" s="582"/>
      <c r="BL950" s="582"/>
      <c r="BM950" s="582"/>
      <c r="BN950" s="582"/>
      <c r="BO950" s="582"/>
      <c r="BP950" s="582"/>
      <c r="BQ950" s="710"/>
    </row>
    <row r="951" spans="1:69">
      <c r="A951" s="582"/>
      <c r="B951" s="582"/>
      <c r="C951" s="582"/>
      <c r="D951" s="582"/>
      <c r="E951" s="582"/>
      <c r="F951" s="582"/>
      <c r="G951" s="582"/>
      <c r="H951" s="582"/>
      <c r="I951" s="582"/>
      <c r="J951" s="582"/>
      <c r="K951" s="582"/>
      <c r="L951" s="582"/>
      <c r="M951" s="582"/>
      <c r="N951" s="582"/>
      <c r="O951" s="582"/>
      <c r="P951" s="582"/>
      <c r="Q951" s="582"/>
      <c r="R951" s="582"/>
      <c r="S951" s="582"/>
      <c r="T951" s="582"/>
      <c r="U951" s="582"/>
      <c r="V951" s="582"/>
      <c r="W951" s="582"/>
      <c r="X951" s="582"/>
      <c r="Y951" s="582"/>
      <c r="Z951" s="582"/>
      <c r="AA951" s="582"/>
      <c r="AB951" s="582"/>
      <c r="AC951" s="582"/>
      <c r="AD951" s="582"/>
      <c r="AE951" s="582"/>
      <c r="AF951" s="582"/>
      <c r="AG951" s="582"/>
      <c r="AH951" s="582"/>
      <c r="AI951" s="582"/>
      <c r="AJ951" s="582"/>
      <c r="AK951" s="582"/>
      <c r="AL951" s="582"/>
      <c r="AM951" s="582"/>
      <c r="AN951" s="582"/>
      <c r="AO951" s="582"/>
      <c r="AP951" s="582"/>
      <c r="AQ951" s="582"/>
      <c r="AR951" s="582"/>
      <c r="AS951" s="582"/>
      <c r="AT951" s="582"/>
      <c r="AU951" s="582"/>
      <c r="AV951" s="582"/>
      <c r="AW951" s="582"/>
      <c r="AX951" s="582"/>
      <c r="AY951" s="582"/>
      <c r="AZ951" s="582"/>
      <c r="BA951" s="582"/>
      <c r="BB951" s="582"/>
      <c r="BC951" s="582"/>
      <c r="BD951" s="582"/>
      <c r="BE951" s="582"/>
      <c r="BF951" s="582"/>
      <c r="BG951" s="582"/>
      <c r="BH951" s="582"/>
      <c r="BI951" s="582"/>
      <c r="BJ951" s="582"/>
      <c r="BK951" s="582"/>
      <c r="BL951" s="582"/>
      <c r="BM951" s="582"/>
      <c r="BN951" s="582"/>
      <c r="BO951" s="582"/>
      <c r="BP951" s="582"/>
      <c r="BQ951" s="710"/>
    </row>
    <row r="952" spans="1:69">
      <c r="A952" s="582"/>
      <c r="B952" s="582"/>
      <c r="C952" s="582"/>
      <c r="D952" s="582"/>
      <c r="E952" s="582"/>
      <c r="F952" s="582"/>
      <c r="G952" s="582"/>
      <c r="H952" s="582"/>
      <c r="I952" s="582"/>
      <c r="J952" s="582"/>
      <c r="K952" s="582"/>
      <c r="L952" s="582"/>
      <c r="M952" s="582"/>
      <c r="N952" s="582"/>
      <c r="O952" s="582"/>
      <c r="P952" s="582"/>
      <c r="Q952" s="582"/>
      <c r="R952" s="582"/>
      <c r="S952" s="582"/>
      <c r="T952" s="582"/>
      <c r="U952" s="582"/>
      <c r="V952" s="582"/>
      <c r="W952" s="582"/>
      <c r="X952" s="582"/>
      <c r="Y952" s="582"/>
      <c r="Z952" s="582"/>
      <c r="AA952" s="582"/>
      <c r="AB952" s="582"/>
      <c r="AC952" s="582"/>
      <c r="AD952" s="582"/>
      <c r="AE952" s="582"/>
      <c r="AF952" s="582"/>
      <c r="AG952" s="582"/>
      <c r="AH952" s="582"/>
      <c r="AI952" s="582"/>
      <c r="AJ952" s="582"/>
      <c r="AK952" s="582"/>
      <c r="AL952" s="582"/>
      <c r="AM952" s="582"/>
      <c r="AN952" s="582"/>
      <c r="AO952" s="582"/>
      <c r="AP952" s="582"/>
      <c r="AQ952" s="582"/>
      <c r="AR952" s="582"/>
      <c r="AS952" s="582"/>
      <c r="AT952" s="582"/>
      <c r="AU952" s="582"/>
      <c r="AV952" s="582"/>
      <c r="AW952" s="582"/>
      <c r="AX952" s="582"/>
      <c r="AY952" s="582"/>
      <c r="AZ952" s="582"/>
      <c r="BA952" s="582"/>
      <c r="BB952" s="582"/>
      <c r="BC952" s="582"/>
      <c r="BD952" s="582"/>
      <c r="BE952" s="582"/>
      <c r="BF952" s="582"/>
      <c r="BG952" s="582"/>
      <c r="BH952" s="582"/>
      <c r="BI952" s="582"/>
      <c r="BJ952" s="582"/>
      <c r="BK952" s="582"/>
      <c r="BL952" s="582"/>
      <c r="BM952" s="582"/>
      <c r="BN952" s="582"/>
      <c r="BO952" s="582"/>
      <c r="BP952" s="582"/>
      <c r="BQ952" s="710"/>
    </row>
    <row r="953" spans="1:69">
      <c r="A953" s="582"/>
      <c r="B953" s="582"/>
      <c r="C953" s="582"/>
      <c r="D953" s="582"/>
      <c r="E953" s="582"/>
      <c r="F953" s="582"/>
      <c r="G953" s="582"/>
      <c r="H953" s="582"/>
      <c r="I953" s="582"/>
      <c r="J953" s="582"/>
      <c r="K953" s="582"/>
      <c r="L953" s="582"/>
      <c r="M953" s="582"/>
      <c r="N953" s="582"/>
      <c r="O953" s="582"/>
      <c r="P953" s="582"/>
      <c r="Q953" s="582"/>
      <c r="R953" s="582"/>
      <c r="S953" s="582"/>
      <c r="T953" s="582"/>
      <c r="U953" s="582"/>
      <c r="V953" s="582"/>
      <c r="W953" s="582"/>
      <c r="X953" s="582"/>
      <c r="Y953" s="582"/>
      <c r="Z953" s="582"/>
      <c r="AA953" s="582"/>
      <c r="AB953" s="582"/>
      <c r="AC953" s="582"/>
      <c r="AD953" s="582"/>
      <c r="AE953" s="582"/>
      <c r="AF953" s="582"/>
      <c r="AG953" s="582"/>
      <c r="AH953" s="582"/>
      <c r="AI953" s="582"/>
      <c r="AJ953" s="582"/>
      <c r="AK953" s="582"/>
      <c r="AL953" s="582"/>
      <c r="AM953" s="582"/>
      <c r="AN953" s="582"/>
      <c r="AO953" s="582"/>
      <c r="AP953" s="582"/>
      <c r="AQ953" s="582"/>
      <c r="AR953" s="582"/>
      <c r="AS953" s="582"/>
      <c r="AT953" s="582"/>
      <c r="AU953" s="582"/>
      <c r="AV953" s="582"/>
      <c r="AW953" s="582"/>
      <c r="AX953" s="582"/>
      <c r="AY953" s="582"/>
      <c r="AZ953" s="582"/>
      <c r="BA953" s="582"/>
      <c r="BB953" s="582"/>
      <c r="BC953" s="582"/>
      <c r="BD953" s="582"/>
      <c r="BE953" s="582"/>
      <c r="BF953" s="582"/>
      <c r="BG953" s="582"/>
      <c r="BH953" s="582"/>
      <c r="BI953" s="582"/>
      <c r="BJ953" s="582"/>
      <c r="BK953" s="582"/>
      <c r="BL953" s="582"/>
      <c r="BM953" s="582"/>
      <c r="BN953" s="582"/>
      <c r="BO953" s="582"/>
      <c r="BP953" s="582"/>
      <c r="BQ953" s="710"/>
    </row>
    <row r="954" spans="1:69">
      <c r="A954" s="582"/>
      <c r="B954" s="582"/>
      <c r="C954" s="582"/>
      <c r="D954" s="582"/>
      <c r="E954" s="582"/>
      <c r="F954" s="582"/>
      <c r="G954" s="582"/>
      <c r="H954" s="582"/>
      <c r="I954" s="582"/>
      <c r="J954" s="582"/>
      <c r="K954" s="582"/>
      <c r="L954" s="582"/>
      <c r="M954" s="582"/>
      <c r="N954" s="582"/>
      <c r="O954" s="582"/>
      <c r="P954" s="582"/>
      <c r="Q954" s="582"/>
      <c r="R954" s="582"/>
      <c r="S954" s="582"/>
      <c r="T954" s="582"/>
      <c r="U954" s="582"/>
      <c r="V954" s="582"/>
      <c r="W954" s="582"/>
      <c r="X954" s="582"/>
      <c r="Y954" s="582"/>
      <c r="Z954" s="582"/>
      <c r="AA954" s="582"/>
      <c r="AB954" s="582"/>
      <c r="AC954" s="582"/>
      <c r="AD954" s="582"/>
      <c r="AE954" s="582"/>
      <c r="AF954" s="582"/>
      <c r="AG954" s="582"/>
      <c r="AH954" s="582"/>
      <c r="AI954" s="582"/>
      <c r="AJ954" s="582"/>
      <c r="AK954" s="582"/>
      <c r="AL954" s="582"/>
      <c r="AM954" s="582"/>
      <c r="AN954" s="582"/>
      <c r="AO954" s="582"/>
      <c r="AP954" s="582"/>
      <c r="AQ954" s="582"/>
      <c r="AR954" s="582"/>
      <c r="AS954" s="582"/>
      <c r="AT954" s="582"/>
      <c r="AU954" s="582"/>
      <c r="AV954" s="582"/>
      <c r="AW954" s="582"/>
      <c r="AX954" s="582"/>
      <c r="AY954" s="582"/>
      <c r="AZ954" s="582"/>
      <c r="BA954" s="582"/>
      <c r="BB954" s="582"/>
      <c r="BC954" s="582"/>
      <c r="BD954" s="582"/>
      <c r="BE954" s="582"/>
      <c r="BF954" s="582"/>
      <c r="BG954" s="582"/>
      <c r="BH954" s="582"/>
      <c r="BI954" s="582"/>
      <c r="BJ954" s="582"/>
      <c r="BK954" s="582"/>
      <c r="BL954" s="582"/>
      <c r="BM954" s="582"/>
      <c r="BN954" s="582"/>
      <c r="BO954" s="582"/>
      <c r="BP954" s="582"/>
      <c r="BQ954" s="710"/>
    </row>
    <row r="955" spans="1:69">
      <c r="A955" s="582"/>
      <c r="B955" s="582"/>
      <c r="C955" s="582"/>
      <c r="D955" s="582"/>
      <c r="E955" s="582"/>
      <c r="F955" s="582"/>
      <c r="G955" s="582"/>
      <c r="H955" s="582"/>
      <c r="I955" s="582"/>
      <c r="J955" s="582"/>
      <c r="K955" s="582"/>
      <c r="L955" s="582"/>
      <c r="M955" s="582"/>
      <c r="N955" s="582"/>
      <c r="O955" s="582"/>
      <c r="P955" s="582"/>
      <c r="Q955" s="582"/>
      <c r="R955" s="582"/>
      <c r="S955" s="582"/>
      <c r="T955" s="582"/>
      <c r="U955" s="582"/>
      <c r="V955" s="582"/>
      <c r="W955" s="582"/>
      <c r="X955" s="582"/>
      <c r="Y955" s="582"/>
      <c r="Z955" s="582"/>
      <c r="AA955" s="582"/>
      <c r="AB955" s="582"/>
      <c r="AC955" s="582"/>
      <c r="AD955" s="582"/>
      <c r="AE955" s="582"/>
      <c r="AF955" s="582"/>
      <c r="AG955" s="582"/>
      <c r="AH955" s="582"/>
      <c r="AI955" s="582"/>
      <c r="AJ955" s="582"/>
      <c r="AK955" s="582"/>
      <c r="AL955" s="582"/>
      <c r="AM955" s="582"/>
      <c r="AN955" s="582"/>
      <c r="AO955" s="582"/>
      <c r="AP955" s="582"/>
      <c r="AQ955" s="582"/>
      <c r="AR955" s="582"/>
      <c r="AS955" s="582"/>
      <c r="AT955" s="582"/>
      <c r="AU955" s="582"/>
      <c r="AV955" s="582"/>
      <c r="AW955" s="582"/>
      <c r="AX955" s="582"/>
      <c r="AY955" s="582"/>
      <c r="AZ955" s="582"/>
      <c r="BA955" s="582"/>
      <c r="BB955" s="582"/>
      <c r="BC955" s="582"/>
      <c r="BD955" s="582"/>
      <c r="BE955" s="582"/>
      <c r="BF955" s="582"/>
      <c r="BG955" s="582"/>
      <c r="BH955" s="582"/>
      <c r="BI955" s="582"/>
      <c r="BJ955" s="582"/>
      <c r="BK955" s="582"/>
      <c r="BL955" s="582"/>
      <c r="BM955" s="582"/>
      <c r="BN955" s="582"/>
      <c r="BO955" s="582"/>
      <c r="BP955" s="582"/>
      <c r="BQ955" s="710"/>
    </row>
    <row r="956" spans="1:69">
      <c r="A956" s="582"/>
      <c r="B956" s="582"/>
      <c r="C956" s="582"/>
      <c r="D956" s="582"/>
      <c r="E956" s="582"/>
      <c r="F956" s="582"/>
      <c r="G956" s="582"/>
      <c r="H956" s="582"/>
      <c r="I956" s="582"/>
      <c r="J956" s="582"/>
      <c r="K956" s="582"/>
      <c r="L956" s="582"/>
      <c r="M956" s="582"/>
      <c r="N956" s="582"/>
      <c r="O956" s="582"/>
      <c r="P956" s="582"/>
      <c r="Q956" s="582"/>
      <c r="R956" s="582"/>
      <c r="S956" s="582"/>
      <c r="T956" s="582"/>
      <c r="U956" s="582"/>
      <c r="V956" s="582"/>
      <c r="W956" s="582"/>
      <c r="X956" s="582"/>
      <c r="Y956" s="582"/>
      <c r="Z956" s="582"/>
      <c r="AA956" s="582"/>
      <c r="AB956" s="582"/>
      <c r="AC956" s="582"/>
      <c r="AD956" s="582"/>
      <c r="AE956" s="582"/>
      <c r="AF956" s="582"/>
      <c r="AG956" s="582"/>
      <c r="AH956" s="582"/>
      <c r="AI956" s="582"/>
      <c r="AJ956" s="582"/>
      <c r="AK956" s="582"/>
      <c r="AL956" s="582"/>
      <c r="AM956" s="582"/>
      <c r="AN956" s="582"/>
      <c r="AO956" s="582"/>
      <c r="AP956" s="582"/>
      <c r="AQ956" s="582"/>
      <c r="AR956" s="582"/>
      <c r="AS956" s="582"/>
      <c r="AT956" s="582"/>
      <c r="AU956" s="582"/>
      <c r="AV956" s="582"/>
      <c r="AW956" s="582"/>
      <c r="AX956" s="582"/>
      <c r="AY956" s="582"/>
      <c r="AZ956" s="582"/>
      <c r="BA956" s="582"/>
      <c r="BB956" s="582"/>
      <c r="BC956" s="582"/>
      <c r="BD956" s="582"/>
      <c r="BE956" s="582"/>
      <c r="BF956" s="582"/>
      <c r="BG956" s="582"/>
      <c r="BH956" s="582"/>
      <c r="BI956" s="582"/>
      <c r="BJ956" s="582"/>
      <c r="BK956" s="582"/>
      <c r="BL956" s="582"/>
      <c r="BM956" s="582"/>
      <c r="BN956" s="582"/>
      <c r="BO956" s="582"/>
      <c r="BP956" s="582"/>
      <c r="BQ956" s="710"/>
    </row>
    <row r="957" spans="1:69">
      <c r="A957" s="582"/>
      <c r="B957" s="582"/>
      <c r="C957" s="582"/>
      <c r="D957" s="582"/>
      <c r="E957" s="582"/>
      <c r="F957" s="582"/>
      <c r="G957" s="582"/>
      <c r="H957" s="582"/>
      <c r="I957" s="582"/>
      <c r="J957" s="582"/>
      <c r="K957" s="582"/>
      <c r="L957" s="582"/>
      <c r="M957" s="582"/>
      <c r="N957" s="582"/>
      <c r="O957" s="582"/>
      <c r="P957" s="582"/>
      <c r="Q957" s="582"/>
      <c r="R957" s="582"/>
      <c r="S957" s="582"/>
      <c r="T957" s="582"/>
      <c r="U957" s="582"/>
      <c r="V957" s="582"/>
      <c r="W957" s="582"/>
      <c r="X957" s="582"/>
      <c r="Y957" s="582"/>
      <c r="Z957" s="582"/>
      <c r="AA957" s="582"/>
      <c r="AB957" s="582"/>
      <c r="AC957" s="582"/>
      <c r="AD957" s="582"/>
      <c r="AE957" s="582"/>
      <c r="AF957" s="582"/>
      <c r="AG957" s="582"/>
      <c r="AH957" s="582"/>
      <c r="AI957" s="582"/>
      <c r="AJ957" s="582"/>
      <c r="AK957" s="582"/>
      <c r="AL957" s="582"/>
      <c r="AM957" s="582"/>
      <c r="AN957" s="582"/>
      <c r="AO957" s="582"/>
      <c r="AP957" s="582"/>
      <c r="AQ957" s="582"/>
      <c r="AR957" s="582"/>
      <c r="AS957" s="582"/>
      <c r="AT957" s="582"/>
      <c r="AU957" s="582"/>
      <c r="AV957" s="582"/>
      <c r="AW957" s="582"/>
      <c r="AX957" s="582"/>
      <c r="AY957" s="582"/>
      <c r="AZ957" s="582"/>
      <c r="BA957" s="582"/>
      <c r="BB957" s="582"/>
      <c r="BC957" s="582"/>
      <c r="BD957" s="582"/>
      <c r="BE957" s="582"/>
      <c r="BF957" s="582"/>
      <c r="BG957" s="582"/>
      <c r="BH957" s="582"/>
      <c r="BI957" s="582"/>
      <c r="BJ957" s="582"/>
      <c r="BK957" s="582"/>
      <c r="BL957" s="582"/>
      <c r="BM957" s="582"/>
      <c r="BN957" s="582"/>
      <c r="BO957" s="582"/>
      <c r="BP957" s="582"/>
      <c r="BQ957" s="710"/>
    </row>
    <row r="958" spans="1:69">
      <c r="A958" s="582"/>
      <c r="B958" s="582"/>
      <c r="C958" s="582"/>
      <c r="D958" s="582"/>
      <c r="E958" s="582"/>
      <c r="F958" s="582"/>
      <c r="G958" s="582"/>
      <c r="H958" s="582"/>
      <c r="I958" s="582"/>
      <c r="J958" s="582"/>
      <c r="K958" s="582"/>
      <c r="L958" s="582"/>
      <c r="M958" s="582"/>
      <c r="N958" s="582"/>
      <c r="O958" s="582"/>
      <c r="P958" s="582"/>
      <c r="Q958" s="582"/>
      <c r="R958" s="582"/>
      <c r="S958" s="582"/>
      <c r="T958" s="582"/>
      <c r="U958" s="582"/>
      <c r="V958" s="582"/>
      <c r="W958" s="582"/>
      <c r="X958" s="582"/>
      <c r="Y958" s="582"/>
      <c r="Z958" s="582"/>
      <c r="AA958" s="582"/>
      <c r="AB958" s="582"/>
      <c r="AC958" s="582"/>
      <c r="AD958" s="582"/>
      <c r="AE958" s="582"/>
      <c r="AF958" s="582"/>
      <c r="AG958" s="582"/>
      <c r="AH958" s="582"/>
      <c r="AI958" s="582"/>
      <c r="AJ958" s="582"/>
      <c r="AK958" s="582"/>
      <c r="AL958" s="582"/>
      <c r="AM958" s="582"/>
      <c r="AN958" s="582"/>
      <c r="AO958" s="582"/>
      <c r="AP958" s="582"/>
      <c r="AQ958" s="582"/>
      <c r="AR958" s="582"/>
      <c r="AS958" s="582"/>
      <c r="AT958" s="582"/>
      <c r="AU958" s="582"/>
      <c r="AV958" s="582"/>
      <c r="AW958" s="582"/>
      <c r="AX958" s="582"/>
      <c r="AY958" s="582"/>
      <c r="AZ958" s="582"/>
      <c r="BA958" s="582"/>
      <c r="BB958" s="582"/>
      <c r="BC958" s="582"/>
      <c r="BD958" s="582"/>
      <c r="BE958" s="582"/>
      <c r="BF958" s="582"/>
      <c r="BG958" s="582"/>
      <c r="BH958" s="582"/>
      <c r="BI958" s="582"/>
      <c r="BJ958" s="582"/>
      <c r="BK958" s="582"/>
      <c r="BL958" s="582"/>
      <c r="BM958" s="582"/>
      <c r="BN958" s="582"/>
      <c r="BO958" s="582"/>
      <c r="BP958" s="582"/>
      <c r="BQ958" s="710"/>
    </row>
    <row r="959" spans="1:69">
      <c r="A959" s="582"/>
      <c r="B959" s="582"/>
      <c r="C959" s="582"/>
      <c r="D959" s="582"/>
      <c r="E959" s="582"/>
      <c r="F959" s="582"/>
      <c r="G959" s="582"/>
      <c r="H959" s="582"/>
      <c r="I959" s="582"/>
      <c r="J959" s="582"/>
      <c r="K959" s="582"/>
      <c r="L959" s="582"/>
      <c r="M959" s="582"/>
      <c r="N959" s="582"/>
      <c r="O959" s="582"/>
      <c r="P959" s="582"/>
      <c r="Q959" s="582"/>
      <c r="R959" s="582"/>
      <c r="S959" s="582"/>
      <c r="T959" s="582"/>
      <c r="U959" s="582"/>
      <c r="V959" s="582"/>
      <c r="W959" s="582"/>
      <c r="X959" s="582"/>
      <c r="Y959" s="582"/>
      <c r="Z959" s="582"/>
      <c r="AA959" s="582"/>
      <c r="AB959" s="582"/>
      <c r="AC959" s="582"/>
      <c r="AD959" s="582"/>
      <c r="AE959" s="582"/>
      <c r="AF959" s="582"/>
      <c r="AG959" s="582"/>
      <c r="AH959" s="582"/>
      <c r="AI959" s="582"/>
      <c r="AJ959" s="582"/>
      <c r="AK959" s="582"/>
      <c r="AL959" s="582"/>
      <c r="AM959" s="582"/>
      <c r="AN959" s="582"/>
      <c r="AO959" s="582"/>
      <c r="AP959" s="582"/>
      <c r="AQ959" s="582"/>
      <c r="AR959" s="582"/>
      <c r="AS959" s="582"/>
      <c r="AT959" s="582"/>
      <c r="AU959" s="582"/>
      <c r="AV959" s="582"/>
      <c r="AW959" s="582"/>
      <c r="AX959" s="582"/>
      <c r="AY959" s="582"/>
      <c r="AZ959" s="582"/>
      <c r="BA959" s="582"/>
      <c r="BB959" s="582"/>
      <c r="BC959" s="582"/>
      <c r="BD959" s="582"/>
      <c r="BE959" s="582"/>
      <c r="BF959" s="582"/>
      <c r="BG959" s="582"/>
      <c r="BH959" s="582"/>
      <c r="BI959" s="582"/>
      <c r="BJ959" s="582"/>
      <c r="BK959" s="582"/>
      <c r="BL959" s="582"/>
      <c r="BM959" s="582"/>
      <c r="BN959" s="582"/>
      <c r="BO959" s="582"/>
      <c r="BP959" s="582"/>
      <c r="BQ959" s="710"/>
    </row>
    <row r="960" spans="1:69">
      <c r="A960" s="582"/>
      <c r="B960" s="582"/>
      <c r="C960" s="582"/>
      <c r="D960" s="582"/>
      <c r="E960" s="582"/>
      <c r="F960" s="582"/>
      <c r="G960" s="582"/>
      <c r="H960" s="582"/>
      <c r="I960" s="582"/>
      <c r="J960" s="582"/>
      <c r="K960" s="582"/>
      <c r="L960" s="582"/>
      <c r="M960" s="582"/>
      <c r="N960" s="582"/>
      <c r="O960" s="582"/>
      <c r="P960" s="582"/>
      <c r="Q960" s="582"/>
      <c r="R960" s="582"/>
      <c r="S960" s="582"/>
      <c r="T960" s="582"/>
      <c r="U960" s="582"/>
      <c r="V960" s="582"/>
      <c r="W960" s="582"/>
      <c r="X960" s="582"/>
      <c r="Y960" s="582"/>
      <c r="Z960" s="582"/>
      <c r="AA960" s="582"/>
      <c r="AB960" s="582"/>
      <c r="AC960" s="582"/>
      <c r="AD960" s="582"/>
      <c r="AE960" s="582"/>
      <c r="AF960" s="582"/>
      <c r="AG960" s="582"/>
      <c r="AH960" s="582"/>
      <c r="AI960" s="582"/>
      <c r="AJ960" s="582"/>
      <c r="AK960" s="582"/>
      <c r="AL960" s="582"/>
      <c r="AM960" s="582"/>
      <c r="AN960" s="582"/>
      <c r="AO960" s="582"/>
      <c r="AP960" s="582"/>
      <c r="AQ960" s="582"/>
      <c r="AR960" s="582"/>
      <c r="AS960" s="582"/>
      <c r="AT960" s="582"/>
      <c r="AU960" s="582"/>
      <c r="AV960" s="582"/>
      <c r="AW960" s="582"/>
      <c r="AX960" s="582"/>
      <c r="AY960" s="582"/>
      <c r="AZ960" s="582"/>
      <c r="BA960" s="582"/>
      <c r="BB960" s="582"/>
      <c r="BC960" s="582"/>
      <c r="BD960" s="582"/>
      <c r="BE960" s="582"/>
      <c r="BF960" s="582"/>
      <c r="BG960" s="582"/>
      <c r="BH960" s="582"/>
      <c r="BI960" s="582"/>
      <c r="BJ960" s="582"/>
      <c r="BK960" s="582"/>
      <c r="BL960" s="582"/>
      <c r="BM960" s="582"/>
      <c r="BN960" s="582"/>
      <c r="BO960" s="582"/>
      <c r="BP960" s="582"/>
      <c r="BQ960" s="710"/>
    </row>
    <row r="961" spans="1:69">
      <c r="A961" s="582"/>
      <c r="B961" s="582"/>
      <c r="C961" s="582"/>
      <c r="D961" s="582"/>
      <c r="E961" s="582"/>
      <c r="F961" s="582"/>
      <c r="G961" s="582"/>
      <c r="H961" s="582"/>
      <c r="I961" s="582"/>
      <c r="J961" s="582"/>
      <c r="K961" s="582"/>
      <c r="L961" s="582"/>
      <c r="M961" s="582"/>
      <c r="N961" s="582"/>
      <c r="O961" s="582"/>
      <c r="P961" s="582"/>
      <c r="Q961" s="582"/>
      <c r="R961" s="582"/>
      <c r="S961" s="582"/>
      <c r="T961" s="582"/>
      <c r="U961" s="582"/>
      <c r="V961" s="582"/>
      <c r="W961" s="582"/>
      <c r="X961" s="582"/>
      <c r="Y961" s="582"/>
      <c r="Z961" s="582"/>
      <c r="AA961" s="582"/>
      <c r="AB961" s="582"/>
      <c r="AC961" s="582"/>
      <c r="AD961" s="582"/>
      <c r="AE961" s="582"/>
      <c r="AF961" s="582"/>
      <c r="AG961" s="582"/>
      <c r="AH961" s="582"/>
      <c r="AI961" s="582"/>
      <c r="AJ961" s="582"/>
      <c r="AK961" s="582"/>
      <c r="AL961" s="582"/>
      <c r="AM961" s="582"/>
      <c r="AN961" s="582"/>
      <c r="AO961" s="582"/>
      <c r="AP961" s="582"/>
      <c r="AQ961" s="582"/>
      <c r="AR961" s="582"/>
      <c r="AS961" s="582"/>
      <c r="AT961" s="582"/>
      <c r="AU961" s="582"/>
      <c r="AV961" s="582"/>
      <c r="AW961" s="582"/>
      <c r="AX961" s="582"/>
      <c r="AY961" s="582"/>
      <c r="AZ961" s="582"/>
      <c r="BA961" s="582"/>
      <c r="BB961" s="582"/>
      <c r="BC961" s="582"/>
      <c r="BD961" s="582"/>
      <c r="BE961" s="582"/>
      <c r="BF961" s="582"/>
      <c r="BG961" s="582"/>
      <c r="BH961" s="582"/>
      <c r="BI961" s="582"/>
      <c r="BJ961" s="582"/>
      <c r="BK961" s="582"/>
      <c r="BL961" s="582"/>
      <c r="BM961" s="582"/>
      <c r="BN961" s="582"/>
      <c r="BO961" s="582"/>
      <c r="BP961" s="582"/>
      <c r="BQ961" s="710"/>
    </row>
    <row r="962" spans="1:69">
      <c r="A962" s="582"/>
      <c r="B962" s="582"/>
      <c r="C962" s="582"/>
      <c r="D962" s="582"/>
      <c r="E962" s="582"/>
      <c r="F962" s="582"/>
      <c r="G962" s="582"/>
      <c r="H962" s="582"/>
      <c r="I962" s="582"/>
      <c r="J962" s="582"/>
      <c r="K962" s="582"/>
      <c r="L962" s="582"/>
      <c r="M962" s="582"/>
      <c r="N962" s="582"/>
      <c r="O962" s="582"/>
      <c r="P962" s="582"/>
      <c r="Q962" s="582"/>
      <c r="R962" s="582"/>
      <c r="S962" s="582"/>
      <c r="T962" s="582"/>
      <c r="U962" s="582"/>
      <c r="V962" s="582"/>
      <c r="W962" s="582"/>
      <c r="X962" s="582"/>
      <c r="Y962" s="582"/>
      <c r="Z962" s="582"/>
      <c r="AA962" s="582"/>
      <c r="AB962" s="582"/>
      <c r="AC962" s="582"/>
      <c r="AD962" s="582"/>
      <c r="AE962" s="582"/>
      <c r="AF962" s="582"/>
      <c r="AG962" s="582"/>
      <c r="AH962" s="582"/>
      <c r="AI962" s="582"/>
      <c r="AJ962" s="582"/>
      <c r="AK962" s="582"/>
      <c r="AL962" s="582"/>
      <c r="AM962" s="582"/>
      <c r="AN962" s="582"/>
      <c r="AO962" s="582"/>
      <c r="AP962" s="582"/>
      <c r="AQ962" s="582"/>
      <c r="AR962" s="582"/>
      <c r="AS962" s="582"/>
      <c r="AT962" s="582"/>
      <c r="AU962" s="582"/>
      <c r="AV962" s="582"/>
      <c r="AW962" s="582"/>
      <c r="AX962" s="582"/>
      <c r="AY962" s="582"/>
      <c r="AZ962" s="582"/>
      <c r="BA962" s="582"/>
      <c r="BB962" s="582"/>
      <c r="BC962" s="582"/>
      <c r="BD962" s="582"/>
      <c r="BE962" s="582"/>
      <c r="BF962" s="582"/>
      <c r="BG962" s="582"/>
      <c r="BH962" s="582"/>
      <c r="BI962" s="582"/>
      <c r="BJ962" s="582"/>
      <c r="BK962" s="582"/>
      <c r="BL962" s="582"/>
      <c r="BM962" s="582"/>
      <c r="BN962" s="582"/>
      <c r="BO962" s="582"/>
      <c r="BP962" s="582"/>
      <c r="BQ962" s="710"/>
    </row>
    <row r="963" spans="1:69">
      <c r="A963" s="582"/>
      <c r="B963" s="582"/>
      <c r="C963" s="582"/>
      <c r="D963" s="582"/>
      <c r="E963" s="582"/>
      <c r="F963" s="582"/>
      <c r="G963" s="582"/>
      <c r="H963" s="582"/>
      <c r="I963" s="582"/>
      <c r="J963" s="582"/>
      <c r="K963" s="582"/>
      <c r="L963" s="582"/>
      <c r="M963" s="582"/>
      <c r="N963" s="582"/>
      <c r="O963" s="582"/>
      <c r="P963" s="582"/>
      <c r="Q963" s="582"/>
      <c r="R963" s="582"/>
      <c r="S963" s="582"/>
      <c r="T963" s="582"/>
      <c r="U963" s="582"/>
      <c r="V963" s="582"/>
      <c r="W963" s="582"/>
      <c r="X963" s="582"/>
      <c r="Y963" s="582"/>
      <c r="Z963" s="582"/>
      <c r="AA963" s="582"/>
      <c r="AB963" s="582"/>
      <c r="AC963" s="582"/>
      <c r="AD963" s="582"/>
      <c r="AE963" s="582"/>
      <c r="AF963" s="582"/>
      <c r="AG963" s="582"/>
      <c r="AH963" s="582"/>
      <c r="AI963" s="582"/>
      <c r="AJ963" s="582"/>
      <c r="AK963" s="582"/>
      <c r="AL963" s="582"/>
      <c r="AM963" s="582"/>
      <c r="AN963" s="582"/>
      <c r="AO963" s="582"/>
      <c r="AP963" s="582"/>
      <c r="AQ963" s="582"/>
      <c r="AR963" s="582"/>
      <c r="AS963" s="582"/>
      <c r="AT963" s="582"/>
      <c r="AU963" s="582"/>
      <c r="AV963" s="582"/>
      <c r="AW963" s="582"/>
      <c r="AX963" s="582"/>
      <c r="AY963" s="582"/>
      <c r="AZ963" s="582"/>
      <c r="BA963" s="582"/>
      <c r="BB963" s="582"/>
      <c r="BC963" s="582"/>
      <c r="BD963" s="582"/>
      <c r="BE963" s="582"/>
      <c r="BF963" s="582"/>
      <c r="BG963" s="582"/>
      <c r="BH963" s="582"/>
      <c r="BI963" s="582"/>
      <c r="BJ963" s="582"/>
      <c r="BK963" s="582"/>
      <c r="BL963" s="582"/>
      <c r="BM963" s="582"/>
      <c r="BN963" s="582"/>
      <c r="BO963" s="582"/>
      <c r="BP963" s="582"/>
      <c r="BQ963" s="710"/>
    </row>
    <row r="964" spans="1:69">
      <c r="A964" s="582"/>
      <c r="B964" s="582"/>
      <c r="C964" s="582"/>
      <c r="D964" s="582"/>
      <c r="E964" s="582"/>
      <c r="F964" s="582"/>
      <c r="G964" s="582"/>
      <c r="H964" s="582"/>
      <c r="I964" s="582"/>
      <c r="J964" s="582"/>
      <c r="K964" s="582"/>
      <c r="L964" s="582"/>
      <c r="M964" s="582"/>
      <c r="N964" s="582"/>
      <c r="O964" s="582"/>
      <c r="P964" s="582"/>
      <c r="Q964" s="582"/>
      <c r="R964" s="582"/>
      <c r="S964" s="582"/>
      <c r="T964" s="582"/>
      <c r="U964" s="582"/>
      <c r="V964" s="582"/>
      <c r="W964" s="582"/>
      <c r="X964" s="582"/>
      <c r="Y964" s="582"/>
      <c r="Z964" s="582"/>
      <c r="AA964" s="582"/>
      <c r="AB964" s="582"/>
      <c r="AC964" s="582"/>
      <c r="AD964" s="582"/>
      <c r="AE964" s="582"/>
      <c r="AF964" s="582"/>
      <c r="AG964" s="582"/>
      <c r="AH964" s="582"/>
      <c r="AI964" s="582"/>
      <c r="AJ964" s="582"/>
      <c r="AK964" s="582"/>
      <c r="AL964" s="582"/>
      <c r="AM964" s="582"/>
      <c r="AN964" s="582"/>
      <c r="AO964" s="582"/>
      <c r="AP964" s="582"/>
      <c r="AQ964" s="582"/>
      <c r="AR964" s="582"/>
      <c r="AS964" s="582"/>
      <c r="AT964" s="582"/>
      <c r="AU964" s="582"/>
      <c r="AV964" s="582"/>
      <c r="AW964" s="582"/>
      <c r="AX964" s="582"/>
      <c r="AY964" s="582"/>
      <c r="AZ964" s="582"/>
      <c r="BA964" s="582"/>
      <c r="BB964" s="582"/>
      <c r="BC964" s="582"/>
      <c r="BD964" s="582"/>
      <c r="BE964" s="582"/>
      <c r="BF964" s="582"/>
      <c r="BG964" s="582"/>
      <c r="BH964" s="582"/>
      <c r="BI964" s="582"/>
      <c r="BJ964" s="582"/>
      <c r="BK964" s="582"/>
      <c r="BL964" s="582"/>
      <c r="BM964" s="582"/>
      <c r="BN964" s="582"/>
      <c r="BO964" s="582"/>
      <c r="BP964" s="582"/>
      <c r="BQ964" s="710"/>
    </row>
    <row r="965" spans="1:69">
      <c r="A965" s="582"/>
      <c r="B965" s="582"/>
      <c r="C965" s="582"/>
      <c r="D965" s="582"/>
      <c r="E965" s="582"/>
      <c r="F965" s="582"/>
      <c r="G965" s="582"/>
      <c r="H965" s="582"/>
      <c r="I965" s="582"/>
      <c r="J965" s="582"/>
      <c r="K965" s="582"/>
      <c r="L965" s="582"/>
      <c r="M965" s="582"/>
      <c r="N965" s="582"/>
      <c r="O965" s="582"/>
      <c r="P965" s="582"/>
      <c r="Q965" s="582"/>
      <c r="R965" s="582"/>
      <c r="S965" s="582"/>
      <c r="T965" s="582"/>
      <c r="U965" s="582"/>
      <c r="V965" s="582"/>
      <c r="W965" s="582"/>
      <c r="X965" s="582"/>
      <c r="Y965" s="582"/>
      <c r="Z965" s="582"/>
      <c r="AA965" s="582"/>
      <c r="AB965" s="582"/>
      <c r="AC965" s="582"/>
      <c r="AD965" s="582"/>
      <c r="AE965" s="582"/>
      <c r="AF965" s="582"/>
      <c r="AG965" s="582"/>
      <c r="AH965" s="582"/>
      <c r="AI965" s="582"/>
      <c r="AJ965" s="582"/>
      <c r="AK965" s="582"/>
      <c r="AL965" s="582"/>
      <c r="AM965" s="582"/>
      <c r="AN965" s="582"/>
      <c r="AO965" s="582"/>
      <c r="AP965" s="582"/>
      <c r="AQ965" s="582"/>
      <c r="AR965" s="582"/>
      <c r="AS965" s="582"/>
      <c r="AT965" s="582"/>
      <c r="AU965" s="582"/>
      <c r="AV965" s="582"/>
      <c r="AW965" s="582"/>
      <c r="AX965" s="582"/>
      <c r="AY965" s="582"/>
      <c r="AZ965" s="582"/>
      <c r="BA965" s="582"/>
      <c r="BB965" s="582"/>
      <c r="BC965" s="582"/>
      <c r="BD965" s="582"/>
      <c r="BE965" s="582"/>
      <c r="BF965" s="582"/>
      <c r="BG965" s="582"/>
      <c r="BH965" s="582"/>
      <c r="BI965" s="582"/>
      <c r="BJ965" s="582"/>
      <c r="BK965" s="582"/>
      <c r="BL965" s="582"/>
      <c r="BM965" s="582"/>
      <c r="BN965" s="582"/>
      <c r="BO965" s="582"/>
      <c r="BP965" s="582"/>
      <c r="BQ965" s="710"/>
    </row>
    <row r="966" spans="1:69">
      <c r="A966" s="582"/>
      <c r="B966" s="582"/>
      <c r="C966" s="582"/>
      <c r="D966" s="582"/>
      <c r="E966" s="582"/>
      <c r="F966" s="582"/>
      <c r="G966" s="582"/>
      <c r="H966" s="582"/>
      <c r="I966" s="582"/>
      <c r="J966" s="582"/>
      <c r="K966" s="582"/>
      <c r="L966" s="582"/>
      <c r="M966" s="582"/>
      <c r="N966" s="582"/>
      <c r="O966" s="582"/>
      <c r="P966" s="582"/>
      <c r="Q966" s="582"/>
      <c r="R966" s="582"/>
      <c r="S966" s="582"/>
      <c r="T966" s="582"/>
      <c r="U966" s="582"/>
      <c r="V966" s="582"/>
      <c r="W966" s="582"/>
      <c r="X966" s="582"/>
      <c r="Y966" s="582"/>
      <c r="Z966" s="582"/>
      <c r="AA966" s="582"/>
      <c r="AB966" s="582"/>
      <c r="AC966" s="582"/>
      <c r="AD966" s="582"/>
      <c r="AE966" s="582"/>
      <c r="AF966" s="582"/>
      <c r="AG966" s="582"/>
      <c r="AH966" s="582"/>
      <c r="AI966" s="582"/>
      <c r="AJ966" s="582"/>
      <c r="AK966" s="582"/>
      <c r="AL966" s="582"/>
      <c r="AM966" s="582"/>
      <c r="AN966" s="582"/>
      <c r="AO966" s="582"/>
      <c r="AP966" s="582"/>
      <c r="AQ966" s="582"/>
      <c r="AR966" s="582"/>
      <c r="AS966" s="582"/>
      <c r="AT966" s="582"/>
      <c r="AU966" s="582"/>
      <c r="AV966" s="582"/>
      <c r="AW966" s="582"/>
      <c r="AX966" s="582"/>
      <c r="AY966" s="582"/>
      <c r="AZ966" s="582"/>
      <c r="BA966" s="582"/>
      <c r="BB966" s="582"/>
      <c r="BC966" s="582"/>
      <c r="BD966" s="582"/>
      <c r="BE966" s="582"/>
      <c r="BF966" s="582"/>
      <c r="BG966" s="582"/>
      <c r="BH966" s="582"/>
      <c r="BI966" s="582"/>
      <c r="BJ966" s="582"/>
      <c r="BK966" s="582"/>
      <c r="BL966" s="582"/>
      <c r="BM966" s="582"/>
      <c r="BN966" s="582"/>
      <c r="BO966" s="582"/>
      <c r="BP966" s="582"/>
      <c r="BQ966" s="710"/>
    </row>
    <row r="967" spans="1:69">
      <c r="A967" s="582"/>
      <c r="B967" s="582"/>
      <c r="C967" s="582"/>
      <c r="D967" s="582"/>
      <c r="E967" s="582"/>
      <c r="F967" s="582"/>
      <c r="G967" s="582"/>
      <c r="H967" s="582"/>
      <c r="I967" s="582"/>
      <c r="J967" s="582"/>
      <c r="K967" s="582"/>
      <c r="L967" s="582"/>
      <c r="M967" s="582"/>
      <c r="N967" s="582"/>
      <c r="O967" s="582"/>
      <c r="P967" s="582"/>
      <c r="Q967" s="582"/>
      <c r="R967" s="582"/>
      <c r="S967" s="582"/>
      <c r="T967" s="582"/>
      <c r="U967" s="582"/>
      <c r="V967" s="582"/>
      <c r="W967" s="582"/>
      <c r="X967" s="582"/>
      <c r="Y967" s="582"/>
      <c r="Z967" s="582"/>
      <c r="AA967" s="582"/>
      <c r="AB967" s="582"/>
      <c r="AC967" s="582"/>
      <c r="AD967" s="582"/>
      <c r="AE967" s="582"/>
      <c r="AF967" s="582"/>
      <c r="AG967" s="582"/>
      <c r="AH967" s="582"/>
      <c r="AI967" s="582"/>
      <c r="AJ967" s="582"/>
      <c r="AK967" s="582"/>
      <c r="AL967" s="582"/>
      <c r="AM967" s="582"/>
      <c r="AN967" s="582"/>
      <c r="AO967" s="582"/>
      <c r="AP967" s="582"/>
      <c r="AQ967" s="582"/>
      <c r="AR967" s="582"/>
      <c r="AS967" s="582"/>
      <c r="AT967" s="582"/>
      <c r="AU967" s="582"/>
      <c r="AV967" s="582"/>
      <c r="AW967" s="582"/>
      <c r="AX967" s="582"/>
      <c r="AY967" s="582"/>
      <c r="AZ967" s="582"/>
      <c r="BA967" s="582"/>
      <c r="BB967" s="582"/>
      <c r="BC967" s="582"/>
      <c r="BD967" s="582"/>
      <c r="BE967" s="582"/>
      <c r="BF967" s="582"/>
      <c r="BG967" s="582"/>
      <c r="BH967" s="582"/>
      <c r="BI967" s="582"/>
      <c r="BJ967" s="582"/>
      <c r="BK967" s="582"/>
      <c r="BL967" s="582"/>
      <c r="BM967" s="582"/>
      <c r="BN967" s="582"/>
      <c r="BO967" s="582"/>
      <c r="BP967" s="582"/>
      <c r="BQ967" s="710"/>
    </row>
    <row r="968" spans="1:69">
      <c r="A968" s="582"/>
      <c r="B968" s="582"/>
      <c r="C968" s="582"/>
      <c r="D968" s="582"/>
      <c r="E968" s="582"/>
      <c r="F968" s="582"/>
      <c r="G968" s="582"/>
      <c r="H968" s="582"/>
      <c r="I968" s="582"/>
      <c r="J968" s="582"/>
      <c r="K968" s="582"/>
      <c r="L968" s="582"/>
      <c r="M968" s="582"/>
      <c r="N968" s="582"/>
      <c r="O968" s="582"/>
      <c r="P968" s="582"/>
      <c r="Q968" s="582"/>
      <c r="R968" s="582"/>
      <c r="S968" s="582"/>
      <c r="T968" s="582"/>
      <c r="U968" s="582"/>
      <c r="V968" s="582"/>
      <c r="W968" s="582"/>
      <c r="X968" s="582"/>
      <c r="Y968" s="582"/>
      <c r="Z968" s="582"/>
      <c r="AA968" s="582"/>
      <c r="AB968" s="582"/>
      <c r="AC968" s="582"/>
      <c r="AD968" s="582"/>
      <c r="AE968" s="582"/>
      <c r="AF968" s="582"/>
      <c r="AG968" s="582"/>
      <c r="AH968" s="582"/>
      <c r="AI968" s="582"/>
      <c r="AJ968" s="582"/>
      <c r="AK968" s="582"/>
      <c r="AL968" s="582"/>
      <c r="AM968" s="582"/>
      <c r="AN968" s="582"/>
      <c r="AO968" s="582"/>
      <c r="AP968" s="582"/>
      <c r="AQ968" s="582"/>
      <c r="AR968" s="582"/>
      <c r="AS968" s="582"/>
      <c r="AT968" s="582"/>
      <c r="AU968" s="582"/>
      <c r="AV968" s="582"/>
      <c r="AW968" s="582"/>
      <c r="AX968" s="582"/>
      <c r="AY968" s="582"/>
      <c r="AZ968" s="582"/>
      <c r="BA968" s="582"/>
      <c r="BB968" s="582"/>
      <c r="BC968" s="582"/>
      <c r="BD968" s="582"/>
      <c r="BE968" s="582"/>
      <c r="BF968" s="582"/>
      <c r="BG968" s="582"/>
      <c r="BH968" s="582"/>
      <c r="BI968" s="582"/>
      <c r="BJ968" s="582"/>
      <c r="BK968" s="582"/>
      <c r="BL968" s="582"/>
      <c r="BM968" s="582"/>
      <c r="BN968" s="582"/>
      <c r="BO968" s="582"/>
      <c r="BP968" s="582"/>
      <c r="BQ968" s="710"/>
    </row>
    <row r="969" spans="1:69">
      <c r="A969" s="582"/>
      <c r="B969" s="582"/>
      <c r="C969" s="582"/>
      <c r="D969" s="582"/>
      <c r="E969" s="582"/>
      <c r="F969" s="582"/>
      <c r="G969" s="582"/>
      <c r="H969" s="582"/>
      <c r="I969" s="582"/>
      <c r="J969" s="582"/>
      <c r="K969" s="582"/>
      <c r="L969" s="582"/>
      <c r="M969" s="582"/>
      <c r="N969" s="582"/>
      <c r="O969" s="582"/>
      <c r="P969" s="582"/>
      <c r="Q969" s="582"/>
      <c r="R969" s="582"/>
      <c r="S969" s="582"/>
      <c r="T969" s="582"/>
      <c r="U969" s="582"/>
      <c r="V969" s="582"/>
      <c r="W969" s="582"/>
      <c r="X969" s="582"/>
      <c r="Y969" s="582"/>
      <c r="Z969" s="582"/>
      <c r="AA969" s="582"/>
      <c r="AB969" s="582"/>
      <c r="AC969" s="582"/>
      <c r="AD969" s="582"/>
      <c r="AE969" s="582"/>
      <c r="AF969" s="582"/>
      <c r="AG969" s="582"/>
      <c r="AH969" s="582"/>
      <c r="AI969" s="582"/>
      <c r="AJ969" s="582"/>
      <c r="AK969" s="582"/>
      <c r="AL969" s="582"/>
      <c r="AM969" s="582"/>
      <c r="AN969" s="582"/>
      <c r="AO969" s="582"/>
      <c r="AP969" s="582"/>
      <c r="AQ969" s="582"/>
      <c r="AR969" s="582"/>
      <c r="AS969" s="582"/>
      <c r="AT969" s="582"/>
      <c r="AU969" s="582"/>
      <c r="AV969" s="582"/>
      <c r="AW969" s="582"/>
      <c r="AX969" s="582"/>
      <c r="AY969" s="582"/>
      <c r="AZ969" s="582"/>
      <c r="BA969" s="582"/>
      <c r="BB969" s="582"/>
      <c r="BC969" s="582"/>
      <c r="BD969" s="582"/>
      <c r="BE969" s="582"/>
      <c r="BF969" s="582"/>
      <c r="BG969" s="582"/>
      <c r="BH969" s="582"/>
      <c r="BI969" s="582"/>
      <c r="BJ969" s="582"/>
      <c r="BK969" s="582"/>
      <c r="BL969" s="582"/>
      <c r="BM969" s="582"/>
      <c r="BN969" s="582"/>
      <c r="BO969" s="582"/>
      <c r="BP969" s="582"/>
      <c r="BQ969" s="710"/>
    </row>
    <row r="970" spans="1:69">
      <c r="A970" s="582"/>
      <c r="B970" s="582"/>
      <c r="C970" s="582"/>
      <c r="D970" s="582"/>
      <c r="E970" s="582"/>
      <c r="F970" s="582"/>
      <c r="G970" s="582"/>
      <c r="H970" s="582"/>
      <c r="I970" s="582"/>
      <c r="J970" s="582"/>
      <c r="K970" s="582"/>
      <c r="L970" s="582"/>
      <c r="M970" s="582"/>
      <c r="N970" s="582"/>
      <c r="O970" s="582"/>
      <c r="P970" s="582"/>
      <c r="Q970" s="582"/>
      <c r="R970" s="582"/>
      <c r="S970" s="582"/>
      <c r="T970" s="582"/>
      <c r="U970" s="582"/>
      <c r="V970" s="582"/>
      <c r="W970" s="582"/>
      <c r="X970" s="582"/>
      <c r="Y970" s="582"/>
      <c r="Z970" s="582"/>
      <c r="AA970" s="582"/>
      <c r="AB970" s="582"/>
      <c r="AC970" s="582"/>
      <c r="AD970" s="582"/>
      <c r="AE970" s="582"/>
      <c r="AF970" s="582"/>
      <c r="AG970" s="582"/>
      <c r="AH970" s="582"/>
      <c r="AI970" s="582"/>
      <c r="AJ970" s="582"/>
      <c r="AK970" s="582"/>
      <c r="AL970" s="582"/>
      <c r="AM970" s="582"/>
      <c r="AN970" s="582"/>
      <c r="AO970" s="582"/>
      <c r="AP970" s="582"/>
      <c r="AQ970" s="582"/>
      <c r="AR970" s="582"/>
      <c r="AS970" s="582"/>
      <c r="AT970" s="582"/>
      <c r="AU970" s="582"/>
      <c r="AV970" s="582"/>
      <c r="AW970" s="582"/>
      <c r="AX970" s="582"/>
      <c r="AY970" s="582"/>
      <c r="AZ970" s="582"/>
      <c r="BA970" s="582"/>
      <c r="BB970" s="582"/>
      <c r="BC970" s="582"/>
      <c r="BD970" s="582"/>
      <c r="BE970" s="582"/>
      <c r="BF970" s="582"/>
      <c r="BG970" s="582"/>
      <c r="BH970" s="582"/>
      <c r="BI970" s="582"/>
      <c r="BJ970" s="582"/>
      <c r="BK970" s="582"/>
      <c r="BL970" s="582"/>
      <c r="BM970" s="582"/>
      <c r="BN970" s="582"/>
      <c r="BO970" s="582"/>
      <c r="BP970" s="582"/>
      <c r="BQ970" s="710"/>
    </row>
    <row r="971" spans="1:69">
      <c r="A971" s="582"/>
      <c r="B971" s="582"/>
      <c r="C971" s="582"/>
      <c r="D971" s="582"/>
      <c r="E971" s="582"/>
      <c r="F971" s="582"/>
      <c r="G971" s="582"/>
      <c r="H971" s="582"/>
      <c r="I971" s="582"/>
      <c r="J971" s="582"/>
      <c r="K971" s="582"/>
      <c r="L971" s="582"/>
      <c r="M971" s="582"/>
      <c r="N971" s="582"/>
      <c r="O971" s="582"/>
      <c r="P971" s="582"/>
      <c r="Q971" s="582"/>
      <c r="R971" s="582"/>
      <c r="S971" s="582"/>
      <c r="T971" s="582"/>
      <c r="U971" s="582"/>
      <c r="V971" s="582"/>
      <c r="W971" s="582"/>
      <c r="X971" s="582"/>
      <c r="Y971" s="582"/>
      <c r="Z971" s="582"/>
      <c r="AA971" s="582"/>
      <c r="AB971" s="582"/>
      <c r="AC971" s="582"/>
      <c r="AD971" s="582"/>
      <c r="AE971" s="582"/>
      <c r="AF971" s="582"/>
      <c r="AG971" s="582"/>
      <c r="AH971" s="582"/>
      <c r="AI971" s="582"/>
      <c r="AJ971" s="582"/>
      <c r="AK971" s="582"/>
      <c r="AL971" s="582"/>
      <c r="AM971" s="582"/>
      <c r="AN971" s="582"/>
      <c r="AO971" s="582"/>
      <c r="AP971" s="582"/>
      <c r="AQ971" s="582"/>
      <c r="AR971" s="582"/>
      <c r="AS971" s="582"/>
      <c r="AT971" s="582"/>
      <c r="AU971" s="582"/>
      <c r="AV971" s="582"/>
      <c r="AW971" s="582"/>
      <c r="AX971" s="582"/>
      <c r="AY971" s="582"/>
      <c r="AZ971" s="582"/>
      <c r="BA971" s="582"/>
      <c r="BB971" s="582"/>
      <c r="BC971" s="582"/>
      <c r="BD971" s="582"/>
      <c r="BE971" s="582"/>
      <c r="BF971" s="582"/>
      <c r="BG971" s="582"/>
      <c r="BH971" s="582"/>
      <c r="BI971" s="582"/>
      <c r="BJ971" s="582"/>
      <c r="BK971" s="582"/>
      <c r="BL971" s="582"/>
      <c r="BM971" s="582"/>
      <c r="BN971" s="582"/>
      <c r="BO971" s="582"/>
      <c r="BP971" s="582"/>
      <c r="BQ971" s="710"/>
    </row>
    <row r="972" spans="1:69">
      <c r="A972" s="582"/>
      <c r="B972" s="582"/>
      <c r="C972" s="582"/>
      <c r="D972" s="582"/>
      <c r="E972" s="582"/>
      <c r="F972" s="582"/>
      <c r="G972" s="582"/>
      <c r="H972" s="582"/>
      <c r="I972" s="582"/>
      <c r="J972" s="582"/>
      <c r="K972" s="582"/>
      <c r="L972" s="582"/>
      <c r="M972" s="582"/>
      <c r="N972" s="582"/>
      <c r="O972" s="582"/>
      <c r="P972" s="582"/>
      <c r="Q972" s="582"/>
      <c r="R972" s="582"/>
      <c r="S972" s="582"/>
      <c r="T972" s="582"/>
      <c r="U972" s="582"/>
      <c r="V972" s="582"/>
      <c r="W972" s="582"/>
      <c r="X972" s="582"/>
      <c r="Y972" s="582"/>
      <c r="Z972" s="582"/>
      <c r="AA972" s="582"/>
      <c r="AB972" s="582"/>
      <c r="AC972" s="582"/>
      <c r="AD972" s="582"/>
      <c r="AE972" s="582"/>
      <c r="AF972" s="582"/>
      <c r="AG972" s="582"/>
      <c r="AH972" s="582"/>
      <c r="AI972" s="582"/>
      <c r="AJ972" s="582"/>
      <c r="AK972" s="582"/>
      <c r="AL972" s="582"/>
      <c r="AM972" s="582"/>
      <c r="AN972" s="582"/>
      <c r="AO972" s="582"/>
      <c r="AP972" s="582"/>
      <c r="AQ972" s="582"/>
      <c r="AR972" s="582"/>
      <c r="AS972" s="582"/>
      <c r="AT972" s="582"/>
      <c r="AU972" s="582"/>
      <c r="AV972" s="582"/>
      <c r="AW972" s="582"/>
      <c r="AX972" s="582"/>
      <c r="AY972" s="582"/>
      <c r="AZ972" s="582"/>
      <c r="BA972" s="582"/>
      <c r="BB972" s="582"/>
      <c r="BC972" s="582"/>
      <c r="BD972" s="582"/>
      <c r="BE972" s="582"/>
      <c r="BF972" s="582"/>
      <c r="BG972" s="582"/>
      <c r="BH972" s="582"/>
      <c r="BI972" s="582"/>
      <c r="BJ972" s="582"/>
      <c r="BK972" s="582"/>
      <c r="BL972" s="582"/>
      <c r="BM972" s="582"/>
      <c r="BN972" s="582"/>
      <c r="BO972" s="582"/>
      <c r="BP972" s="582"/>
      <c r="BQ972" s="710"/>
    </row>
    <row r="973" spans="1:69">
      <c r="A973" s="582"/>
      <c r="B973" s="582"/>
      <c r="C973" s="582"/>
      <c r="D973" s="582"/>
      <c r="E973" s="582"/>
      <c r="F973" s="582"/>
      <c r="G973" s="582"/>
      <c r="H973" s="582"/>
      <c r="I973" s="582"/>
      <c r="J973" s="582"/>
      <c r="K973" s="582"/>
      <c r="L973" s="582"/>
      <c r="M973" s="582"/>
      <c r="N973" s="582"/>
      <c r="O973" s="582"/>
      <c r="P973" s="582"/>
      <c r="Q973" s="582"/>
      <c r="R973" s="582"/>
      <c r="S973" s="582"/>
      <c r="T973" s="582"/>
      <c r="U973" s="582"/>
      <c r="V973" s="582"/>
      <c r="W973" s="582"/>
      <c r="X973" s="582"/>
      <c r="Y973" s="582"/>
      <c r="Z973" s="582"/>
      <c r="AA973" s="582"/>
      <c r="AB973" s="582"/>
      <c r="AC973" s="582"/>
      <c r="AD973" s="582"/>
      <c r="AE973" s="582"/>
      <c r="AF973" s="582"/>
      <c r="AG973" s="582"/>
      <c r="AH973" s="582"/>
      <c r="AI973" s="582"/>
      <c r="AJ973" s="582"/>
      <c r="AK973" s="582"/>
      <c r="AL973" s="582"/>
      <c r="AM973" s="582"/>
      <c r="AN973" s="582"/>
      <c r="AO973" s="582"/>
      <c r="AP973" s="582"/>
      <c r="AQ973" s="582"/>
      <c r="AR973" s="582"/>
      <c r="AS973" s="582"/>
      <c r="AT973" s="582"/>
      <c r="AU973" s="582"/>
      <c r="AV973" s="582"/>
      <c r="AW973" s="582"/>
      <c r="AX973" s="582"/>
      <c r="AY973" s="582"/>
      <c r="AZ973" s="582"/>
      <c r="BA973" s="582"/>
      <c r="BB973" s="582"/>
      <c r="BC973" s="582"/>
      <c r="BD973" s="582"/>
      <c r="BE973" s="582"/>
      <c r="BF973" s="582"/>
      <c r="BG973" s="582"/>
      <c r="BH973" s="582"/>
      <c r="BI973" s="582"/>
      <c r="BJ973" s="582"/>
      <c r="BK973" s="582"/>
      <c r="BL973" s="582"/>
      <c r="BM973" s="582"/>
      <c r="BN973" s="582"/>
      <c r="BO973" s="582"/>
      <c r="BP973" s="582"/>
      <c r="BQ973" s="710"/>
    </row>
    <row r="974" spans="1:69">
      <c r="A974" s="582"/>
      <c r="B974" s="582"/>
      <c r="C974" s="582"/>
      <c r="D974" s="582"/>
      <c r="E974" s="582"/>
      <c r="F974" s="582"/>
      <c r="G974" s="582"/>
      <c r="H974" s="582"/>
      <c r="I974" s="582"/>
      <c r="J974" s="582"/>
      <c r="K974" s="582"/>
      <c r="L974" s="582"/>
      <c r="M974" s="582"/>
      <c r="N974" s="582"/>
      <c r="O974" s="582"/>
      <c r="P974" s="582"/>
      <c r="Q974" s="582"/>
      <c r="R974" s="582"/>
      <c r="S974" s="582"/>
      <c r="T974" s="582"/>
      <c r="U974" s="582"/>
      <c r="V974" s="582"/>
      <c r="W974" s="582"/>
      <c r="X974" s="582"/>
      <c r="Y974" s="582"/>
      <c r="Z974" s="582"/>
      <c r="AA974" s="582"/>
      <c r="AB974" s="582"/>
      <c r="AC974" s="582"/>
      <c r="AD974" s="582"/>
      <c r="AE974" s="582"/>
      <c r="AF974" s="582"/>
      <c r="AG974" s="582"/>
      <c r="AH974" s="582"/>
      <c r="AI974" s="582"/>
      <c r="AJ974" s="582"/>
      <c r="AK974" s="582"/>
      <c r="AL974" s="582"/>
      <c r="AM974" s="582"/>
      <c r="AN974" s="582"/>
      <c r="AO974" s="582"/>
      <c r="AP974" s="582"/>
      <c r="AQ974" s="582"/>
      <c r="AR974" s="582"/>
      <c r="AS974" s="582"/>
      <c r="AT974" s="582"/>
      <c r="AU974" s="582"/>
      <c r="AV974" s="582"/>
      <c r="AW974" s="582"/>
      <c r="AX974" s="582"/>
      <c r="AY974" s="582"/>
      <c r="AZ974" s="582"/>
      <c r="BA974" s="582"/>
      <c r="BB974" s="582"/>
      <c r="BC974" s="582"/>
      <c r="BD974" s="582"/>
      <c r="BE974" s="582"/>
      <c r="BF974" s="582"/>
      <c r="BG974" s="582"/>
      <c r="BH974" s="582"/>
      <c r="BI974" s="582"/>
      <c r="BJ974" s="582"/>
      <c r="BK974" s="582"/>
      <c r="BL974" s="582"/>
      <c r="BM974" s="582"/>
      <c r="BN974" s="582"/>
      <c r="BO974" s="582"/>
      <c r="BP974" s="582"/>
      <c r="BQ974" s="710"/>
    </row>
    <row r="975" spans="1:69">
      <c r="A975" s="582"/>
      <c r="B975" s="582"/>
      <c r="C975" s="582"/>
      <c r="D975" s="582"/>
      <c r="E975" s="582"/>
      <c r="F975" s="582"/>
      <c r="G975" s="582"/>
      <c r="H975" s="582"/>
      <c r="I975" s="582"/>
      <c r="J975" s="582"/>
      <c r="K975" s="582"/>
      <c r="L975" s="582"/>
      <c r="M975" s="582"/>
      <c r="N975" s="582"/>
      <c r="O975" s="582"/>
      <c r="P975" s="582"/>
      <c r="Q975" s="582"/>
      <c r="R975" s="582"/>
      <c r="S975" s="582"/>
      <c r="T975" s="582"/>
      <c r="U975" s="582"/>
      <c r="V975" s="582"/>
      <c r="W975" s="582"/>
      <c r="X975" s="582"/>
      <c r="Y975" s="582"/>
      <c r="Z975" s="582"/>
      <c r="AA975" s="582"/>
      <c r="AB975" s="582"/>
      <c r="AC975" s="582"/>
      <c r="AD975" s="582"/>
      <c r="AE975" s="582"/>
      <c r="AF975" s="582"/>
      <c r="AG975" s="582"/>
      <c r="AH975" s="582"/>
      <c r="AI975" s="582"/>
      <c r="AJ975" s="582"/>
      <c r="AK975" s="582"/>
      <c r="AL975" s="582"/>
      <c r="AM975" s="582"/>
      <c r="AN975" s="582"/>
      <c r="AO975" s="582"/>
      <c r="AP975" s="582"/>
      <c r="AQ975" s="582"/>
      <c r="AR975" s="582"/>
      <c r="AS975" s="582"/>
      <c r="AT975" s="582"/>
      <c r="AU975" s="582"/>
      <c r="AV975" s="582"/>
      <c r="AW975" s="582"/>
      <c r="AX975" s="582"/>
      <c r="AY975" s="582"/>
      <c r="AZ975" s="582"/>
      <c r="BA975" s="582"/>
      <c r="BB975" s="582"/>
      <c r="BC975" s="582"/>
      <c r="BD975" s="582"/>
      <c r="BE975" s="582"/>
      <c r="BF975" s="582"/>
      <c r="BG975" s="582"/>
      <c r="BH975" s="582"/>
      <c r="BI975" s="582"/>
      <c r="BJ975" s="582"/>
      <c r="BK975" s="582"/>
      <c r="BL975" s="582"/>
      <c r="BM975" s="582"/>
      <c r="BN975" s="582"/>
      <c r="BO975" s="582"/>
      <c r="BP975" s="582"/>
      <c r="BQ975" s="710"/>
    </row>
    <row r="976" spans="1:69">
      <c r="A976" s="582"/>
      <c r="B976" s="582"/>
      <c r="C976" s="582"/>
      <c r="D976" s="582"/>
      <c r="E976" s="582"/>
      <c r="F976" s="582"/>
      <c r="G976" s="582"/>
      <c r="H976" s="582"/>
      <c r="I976" s="582"/>
      <c r="J976" s="582"/>
      <c r="K976" s="582"/>
      <c r="L976" s="582"/>
      <c r="M976" s="582"/>
      <c r="N976" s="582"/>
      <c r="O976" s="582"/>
      <c r="P976" s="582"/>
      <c r="Q976" s="582"/>
      <c r="R976" s="582"/>
      <c r="S976" s="582"/>
      <c r="T976" s="582"/>
      <c r="U976" s="582"/>
      <c r="V976" s="582"/>
      <c r="W976" s="582"/>
      <c r="X976" s="582"/>
      <c r="Y976" s="582"/>
      <c r="Z976" s="582"/>
      <c r="AA976" s="582"/>
      <c r="AB976" s="582"/>
      <c r="AC976" s="582"/>
      <c r="AD976" s="582"/>
      <c r="AE976" s="582"/>
      <c r="AF976" s="582"/>
      <c r="AG976" s="582"/>
      <c r="AH976" s="582"/>
      <c r="AI976" s="582"/>
      <c r="AJ976" s="582"/>
      <c r="AK976" s="582"/>
      <c r="AL976" s="582"/>
      <c r="AM976" s="582"/>
      <c r="AN976" s="582"/>
      <c r="AO976" s="582"/>
      <c r="AP976" s="582"/>
      <c r="AQ976" s="582"/>
      <c r="AR976" s="582"/>
      <c r="AS976" s="582"/>
      <c r="AT976" s="582"/>
      <c r="AU976" s="582"/>
      <c r="AV976" s="582"/>
      <c r="AW976" s="582"/>
      <c r="AX976" s="582"/>
      <c r="AY976" s="582"/>
      <c r="AZ976" s="582"/>
      <c r="BA976" s="582"/>
      <c r="BB976" s="582"/>
      <c r="BC976" s="582"/>
      <c r="BD976" s="582"/>
      <c r="BE976" s="582"/>
      <c r="BF976" s="582"/>
      <c r="BG976" s="582"/>
      <c r="BH976" s="582"/>
      <c r="BI976" s="582"/>
      <c r="BJ976" s="582"/>
      <c r="BK976" s="582"/>
      <c r="BL976" s="582"/>
      <c r="BM976" s="582"/>
      <c r="BN976" s="582"/>
      <c r="BO976" s="582"/>
      <c r="BP976" s="582"/>
      <c r="BQ976" s="710"/>
    </row>
    <row r="977" spans="1:69">
      <c r="A977" s="582"/>
      <c r="B977" s="582"/>
      <c r="C977" s="582"/>
      <c r="D977" s="582"/>
      <c r="E977" s="582"/>
      <c r="F977" s="582"/>
      <c r="G977" s="582"/>
      <c r="H977" s="582"/>
      <c r="I977" s="582"/>
      <c r="J977" s="582"/>
      <c r="K977" s="582"/>
      <c r="L977" s="582"/>
      <c r="M977" s="582"/>
      <c r="N977" s="582"/>
      <c r="O977" s="582"/>
      <c r="P977" s="582"/>
      <c r="Q977" s="582"/>
      <c r="R977" s="582"/>
      <c r="S977" s="582"/>
      <c r="T977" s="582"/>
      <c r="U977" s="582"/>
      <c r="V977" s="582"/>
      <c r="W977" s="582"/>
      <c r="X977" s="582"/>
      <c r="Y977" s="582"/>
      <c r="Z977" s="582"/>
      <c r="AA977" s="582"/>
      <c r="AB977" s="582"/>
      <c r="AC977" s="582"/>
      <c r="AD977" s="582"/>
      <c r="AE977" s="582"/>
      <c r="AF977" s="582"/>
      <c r="AG977" s="582"/>
      <c r="AH977" s="582"/>
      <c r="AI977" s="582"/>
      <c r="AJ977" s="582"/>
      <c r="AK977" s="582"/>
      <c r="AL977" s="582"/>
      <c r="AM977" s="582"/>
      <c r="AN977" s="582"/>
      <c r="AO977" s="582"/>
      <c r="AP977" s="582"/>
      <c r="AQ977" s="582"/>
      <c r="AR977" s="582"/>
      <c r="AS977" s="582"/>
      <c r="AT977" s="582"/>
      <c r="AU977" s="582"/>
      <c r="AV977" s="582"/>
      <c r="AW977" s="582"/>
      <c r="AX977" s="582"/>
      <c r="AY977" s="582"/>
      <c r="AZ977" s="582"/>
      <c r="BA977" s="582"/>
      <c r="BB977" s="582"/>
      <c r="BC977" s="582"/>
      <c r="BD977" s="582"/>
      <c r="BE977" s="582"/>
      <c r="BF977" s="582"/>
      <c r="BG977" s="582"/>
      <c r="BH977" s="582"/>
      <c r="BI977" s="582"/>
      <c r="BJ977" s="582"/>
      <c r="BK977" s="582"/>
      <c r="BL977" s="582"/>
      <c r="BM977" s="582"/>
      <c r="BN977" s="582"/>
      <c r="BO977" s="582"/>
      <c r="BP977" s="582"/>
      <c r="BQ977" s="710"/>
    </row>
    <row r="978" spans="1:69">
      <c r="A978" s="582"/>
      <c r="B978" s="582"/>
      <c r="C978" s="582"/>
      <c r="D978" s="582"/>
      <c r="E978" s="582"/>
      <c r="F978" s="582"/>
      <c r="G978" s="582"/>
      <c r="H978" s="582"/>
      <c r="I978" s="582"/>
      <c r="J978" s="582"/>
      <c r="K978" s="582"/>
      <c r="L978" s="582"/>
      <c r="M978" s="582"/>
      <c r="N978" s="582"/>
      <c r="O978" s="582"/>
      <c r="P978" s="582"/>
      <c r="Q978" s="582"/>
      <c r="R978" s="582"/>
      <c r="S978" s="582"/>
      <c r="T978" s="582"/>
      <c r="U978" s="582"/>
      <c r="V978" s="582"/>
      <c r="W978" s="582"/>
      <c r="X978" s="582"/>
      <c r="Y978" s="582"/>
      <c r="Z978" s="582"/>
      <c r="AA978" s="582"/>
      <c r="AB978" s="582"/>
      <c r="AC978" s="582"/>
      <c r="AD978" s="582"/>
      <c r="AE978" s="582"/>
      <c r="AF978" s="582"/>
      <c r="AG978" s="582"/>
      <c r="AH978" s="582"/>
      <c r="AI978" s="582"/>
      <c r="AJ978" s="582"/>
      <c r="AK978" s="582"/>
      <c r="AL978" s="582"/>
      <c r="AM978" s="582"/>
      <c r="AN978" s="582"/>
      <c r="AO978" s="582"/>
      <c r="AP978" s="582"/>
      <c r="AQ978" s="582"/>
      <c r="AR978" s="582"/>
      <c r="AS978" s="582"/>
      <c r="AT978" s="582"/>
      <c r="AU978" s="582"/>
      <c r="AV978" s="582"/>
      <c r="AW978" s="582"/>
      <c r="AX978" s="582"/>
      <c r="AY978" s="582"/>
      <c r="AZ978" s="582"/>
      <c r="BA978" s="582"/>
      <c r="BB978" s="582"/>
      <c r="BC978" s="582"/>
      <c r="BD978" s="582"/>
      <c r="BE978" s="582"/>
      <c r="BF978" s="582"/>
      <c r="BG978" s="582"/>
      <c r="BH978" s="582"/>
      <c r="BI978" s="582"/>
      <c r="BJ978" s="582"/>
      <c r="BK978" s="582"/>
      <c r="BL978" s="582"/>
      <c r="BM978" s="582"/>
      <c r="BN978" s="582"/>
      <c r="BO978" s="582"/>
      <c r="BP978" s="582"/>
      <c r="BQ978" s="710"/>
    </row>
    <row r="979" spans="1:69">
      <c r="A979" s="582"/>
      <c r="B979" s="582"/>
      <c r="C979" s="582"/>
      <c r="D979" s="582"/>
      <c r="E979" s="582"/>
      <c r="F979" s="582"/>
      <c r="G979" s="582"/>
      <c r="H979" s="582"/>
      <c r="I979" s="582"/>
      <c r="J979" s="582"/>
      <c r="K979" s="582"/>
      <c r="L979" s="582"/>
      <c r="M979" s="582"/>
      <c r="N979" s="582"/>
      <c r="O979" s="582"/>
      <c r="P979" s="582"/>
      <c r="Q979" s="582"/>
      <c r="R979" s="582"/>
      <c r="S979" s="582"/>
      <c r="T979" s="582"/>
      <c r="U979" s="582"/>
      <c r="V979" s="582"/>
      <c r="W979" s="582"/>
      <c r="X979" s="582"/>
      <c r="Y979" s="582"/>
      <c r="Z979" s="582"/>
      <c r="AA979" s="582"/>
      <c r="AB979" s="582"/>
      <c r="AC979" s="582"/>
      <c r="AD979" s="582"/>
      <c r="AE979" s="582"/>
      <c r="AF979" s="582"/>
      <c r="AG979" s="582"/>
      <c r="AH979" s="582"/>
      <c r="AI979" s="582"/>
      <c r="AJ979" s="582"/>
      <c r="AK979" s="582"/>
      <c r="AL979" s="582"/>
      <c r="AM979" s="582"/>
      <c r="AN979" s="582"/>
      <c r="AO979" s="582"/>
      <c r="AP979" s="582"/>
      <c r="AQ979" s="582"/>
      <c r="AR979" s="582"/>
      <c r="AS979" s="582"/>
      <c r="AT979" s="582"/>
      <c r="AU979" s="582"/>
      <c r="AV979" s="582"/>
      <c r="AW979" s="582"/>
      <c r="AX979" s="582"/>
      <c r="AY979" s="582"/>
      <c r="AZ979" s="582"/>
      <c r="BA979" s="582"/>
      <c r="BB979" s="582"/>
      <c r="BC979" s="582"/>
      <c r="BD979" s="582"/>
      <c r="BE979" s="582"/>
      <c r="BF979" s="582"/>
      <c r="BG979" s="582"/>
      <c r="BH979" s="582"/>
      <c r="BI979" s="582"/>
      <c r="BJ979" s="582"/>
      <c r="BK979" s="582"/>
      <c r="BL979" s="582"/>
      <c r="BM979" s="582"/>
      <c r="BN979" s="582"/>
      <c r="BO979" s="582"/>
      <c r="BP979" s="582"/>
      <c r="BQ979" s="710"/>
    </row>
    <row r="980" spans="1:69">
      <c r="A980" s="582"/>
      <c r="B980" s="582"/>
      <c r="C980" s="582"/>
      <c r="D980" s="582"/>
      <c r="E980" s="582"/>
      <c r="F980" s="582"/>
      <c r="G980" s="582"/>
      <c r="H980" s="582"/>
      <c r="I980" s="582"/>
      <c r="J980" s="582"/>
      <c r="K980" s="582"/>
      <c r="L980" s="582"/>
      <c r="M980" s="582"/>
      <c r="N980" s="582"/>
      <c r="O980" s="582"/>
      <c r="P980" s="582"/>
      <c r="Q980" s="582"/>
      <c r="R980" s="582"/>
      <c r="S980" s="582"/>
      <c r="T980" s="582"/>
      <c r="U980" s="582"/>
      <c r="V980" s="582"/>
      <c r="W980" s="582"/>
      <c r="X980" s="582"/>
      <c r="Y980" s="582"/>
      <c r="Z980" s="582"/>
      <c r="AA980" s="582"/>
      <c r="AB980" s="582"/>
      <c r="AC980" s="582"/>
      <c r="AD980" s="582"/>
      <c r="AE980" s="582"/>
      <c r="AF980" s="582"/>
      <c r="AG980" s="582"/>
      <c r="AH980" s="582"/>
      <c r="AI980" s="582"/>
      <c r="AJ980" s="582"/>
      <c r="AK980" s="582"/>
      <c r="AL980" s="582"/>
      <c r="AM980" s="582"/>
      <c r="AN980" s="582"/>
      <c r="AO980" s="582"/>
      <c r="AP980" s="582"/>
      <c r="AQ980" s="582"/>
      <c r="AR980" s="582"/>
      <c r="AS980" s="582"/>
      <c r="AT980" s="582"/>
      <c r="AU980" s="582"/>
      <c r="AV980" s="582"/>
      <c r="AW980" s="582"/>
      <c r="AX980" s="582"/>
      <c r="AY980" s="582"/>
      <c r="AZ980" s="582"/>
      <c r="BA980" s="582"/>
      <c r="BB980" s="582"/>
      <c r="BC980" s="582"/>
      <c r="BD980" s="582"/>
      <c r="BE980" s="582"/>
      <c r="BF980" s="582"/>
      <c r="BG980" s="582"/>
      <c r="BH980" s="582"/>
      <c r="BI980" s="582"/>
      <c r="BJ980" s="582"/>
      <c r="BK980" s="582"/>
      <c r="BL980" s="582"/>
      <c r="BM980" s="582"/>
      <c r="BN980" s="582"/>
      <c r="BO980" s="582"/>
      <c r="BP980" s="582"/>
      <c r="BQ980" s="710"/>
    </row>
    <row r="981" spans="1:69">
      <c r="A981" s="582"/>
      <c r="B981" s="582"/>
      <c r="C981" s="582"/>
      <c r="D981" s="582"/>
      <c r="E981" s="582"/>
      <c r="F981" s="582"/>
      <c r="G981" s="582"/>
      <c r="H981" s="582"/>
      <c r="I981" s="582"/>
      <c r="J981" s="582"/>
      <c r="K981" s="582"/>
      <c r="L981" s="582"/>
      <c r="M981" s="582"/>
      <c r="N981" s="582"/>
      <c r="O981" s="582"/>
      <c r="P981" s="582"/>
      <c r="Q981" s="582"/>
      <c r="R981" s="582"/>
      <c r="S981" s="582"/>
      <c r="T981" s="582"/>
      <c r="U981" s="582"/>
      <c r="V981" s="582"/>
      <c r="W981" s="582"/>
      <c r="X981" s="582"/>
      <c r="Y981" s="582"/>
      <c r="Z981" s="582"/>
      <c r="AA981" s="582"/>
      <c r="AB981" s="582"/>
      <c r="AC981" s="582"/>
      <c r="AD981" s="582"/>
      <c r="AE981" s="582"/>
      <c r="AF981" s="582"/>
      <c r="AG981" s="582"/>
      <c r="AH981" s="582"/>
      <c r="AI981" s="582"/>
      <c r="AJ981" s="582"/>
      <c r="AK981" s="582"/>
      <c r="AL981" s="582"/>
      <c r="AM981" s="582"/>
      <c r="AN981" s="582"/>
      <c r="AO981" s="582"/>
      <c r="AP981" s="582"/>
      <c r="AQ981" s="582"/>
      <c r="AR981" s="582"/>
      <c r="AS981" s="582"/>
      <c r="AT981" s="582"/>
      <c r="AU981" s="582"/>
      <c r="AV981" s="582"/>
      <c r="AW981" s="582"/>
      <c r="AX981" s="582"/>
      <c r="AY981" s="582"/>
      <c r="AZ981" s="582"/>
      <c r="BA981" s="582"/>
      <c r="BB981" s="582"/>
      <c r="BC981" s="582"/>
      <c r="BD981" s="582"/>
      <c r="BE981" s="582"/>
      <c r="BF981" s="582"/>
      <c r="BG981" s="582"/>
      <c r="BH981" s="582"/>
      <c r="BI981" s="582"/>
      <c r="BJ981" s="582"/>
      <c r="BK981" s="582"/>
      <c r="BL981" s="582"/>
      <c r="BM981" s="582"/>
      <c r="BN981" s="582"/>
      <c r="BO981" s="582"/>
      <c r="BP981" s="582"/>
      <c r="BQ981" s="710"/>
    </row>
    <row r="982" spans="1:69">
      <c r="A982" s="582"/>
      <c r="B982" s="582"/>
      <c r="C982" s="582"/>
      <c r="D982" s="582"/>
      <c r="E982" s="582"/>
      <c r="F982" s="582"/>
      <c r="G982" s="582"/>
      <c r="H982" s="582"/>
      <c r="I982" s="582"/>
      <c r="J982" s="582"/>
      <c r="K982" s="582"/>
      <c r="L982" s="582"/>
      <c r="M982" s="582"/>
      <c r="N982" s="582"/>
      <c r="O982" s="582"/>
      <c r="P982" s="582"/>
      <c r="Q982" s="582"/>
      <c r="R982" s="582"/>
      <c r="S982" s="582"/>
      <c r="T982" s="582"/>
      <c r="U982" s="582"/>
      <c r="V982" s="582"/>
      <c r="W982" s="582"/>
      <c r="X982" s="582"/>
      <c r="Y982" s="582"/>
      <c r="Z982" s="582"/>
      <c r="AA982" s="582"/>
      <c r="AB982" s="582"/>
      <c r="AC982" s="582"/>
      <c r="AD982" s="582"/>
      <c r="AE982" s="582"/>
      <c r="AF982" s="582"/>
      <c r="AG982" s="582"/>
      <c r="AH982" s="582"/>
      <c r="AI982" s="582"/>
      <c r="AJ982" s="582"/>
      <c r="AK982" s="582"/>
      <c r="AL982" s="582"/>
      <c r="AM982" s="582"/>
      <c r="AN982" s="582"/>
      <c r="AO982" s="582"/>
      <c r="AP982" s="582"/>
      <c r="AQ982" s="582"/>
      <c r="AR982" s="582"/>
      <c r="AS982" s="582"/>
      <c r="AT982" s="582"/>
      <c r="AU982" s="582"/>
      <c r="AV982" s="582"/>
      <c r="AW982" s="582"/>
      <c r="AX982" s="582"/>
      <c r="AY982" s="582"/>
      <c r="AZ982" s="582"/>
      <c r="BA982" s="582"/>
      <c r="BB982" s="582"/>
      <c r="BC982" s="582"/>
      <c r="BD982" s="582"/>
      <c r="BE982" s="582"/>
      <c r="BF982" s="582"/>
      <c r="BG982" s="582"/>
      <c r="BH982" s="582"/>
      <c r="BI982" s="582"/>
      <c r="BJ982" s="582"/>
      <c r="BK982" s="582"/>
      <c r="BL982" s="582"/>
      <c r="BM982" s="582"/>
      <c r="BN982" s="582"/>
      <c r="BO982" s="582"/>
      <c r="BP982" s="582"/>
      <c r="BQ982" s="710"/>
    </row>
    <row r="983" spans="1:69">
      <c r="A983" s="582"/>
      <c r="B983" s="582"/>
      <c r="C983" s="582"/>
      <c r="D983" s="582"/>
      <c r="E983" s="582"/>
      <c r="F983" s="582"/>
      <c r="G983" s="582"/>
      <c r="H983" s="582"/>
      <c r="I983" s="582"/>
      <c r="J983" s="582"/>
      <c r="K983" s="582"/>
      <c r="L983" s="582"/>
      <c r="M983" s="582"/>
      <c r="N983" s="582"/>
      <c r="O983" s="582"/>
      <c r="P983" s="582"/>
      <c r="Q983" s="582"/>
      <c r="R983" s="582"/>
      <c r="S983" s="582"/>
      <c r="T983" s="582"/>
      <c r="U983" s="582"/>
      <c r="V983" s="582"/>
      <c r="W983" s="582"/>
      <c r="X983" s="582"/>
      <c r="Y983" s="582"/>
      <c r="Z983" s="582"/>
      <c r="AA983" s="582"/>
      <c r="AB983" s="582"/>
      <c r="AC983" s="582"/>
      <c r="AD983" s="582"/>
      <c r="AE983" s="582"/>
      <c r="AF983" s="582"/>
      <c r="AG983" s="582"/>
      <c r="AH983" s="582"/>
      <c r="AI983" s="582"/>
      <c r="AJ983" s="582"/>
      <c r="AK983" s="582"/>
      <c r="AL983" s="582"/>
      <c r="AM983" s="582"/>
      <c r="AN983" s="582"/>
      <c r="AO983" s="582"/>
      <c r="AP983" s="582"/>
      <c r="AQ983" s="582"/>
      <c r="AR983" s="582"/>
      <c r="AS983" s="582"/>
      <c r="AT983" s="582"/>
      <c r="AU983" s="582"/>
      <c r="AV983" s="582"/>
      <c r="AW983" s="582"/>
      <c r="AX983" s="582"/>
      <c r="AY983" s="582"/>
      <c r="AZ983" s="582"/>
      <c r="BA983" s="582"/>
      <c r="BB983" s="582"/>
      <c r="BC983" s="582"/>
      <c r="BD983" s="582"/>
      <c r="BE983" s="582"/>
      <c r="BF983" s="582"/>
      <c r="BG983" s="582"/>
      <c r="BH983" s="582"/>
      <c r="BI983" s="582"/>
      <c r="BJ983" s="582"/>
      <c r="BK983" s="582"/>
      <c r="BL983" s="582"/>
      <c r="BM983" s="582"/>
      <c r="BN983" s="582"/>
      <c r="BO983" s="582"/>
      <c r="BP983" s="582"/>
      <c r="BQ983" s="710"/>
    </row>
    <row r="984" spans="1:69">
      <c r="A984" s="582"/>
      <c r="B984" s="582"/>
      <c r="C984" s="582"/>
      <c r="D984" s="582"/>
      <c r="E984" s="582"/>
      <c r="F984" s="582"/>
      <c r="G984" s="582"/>
      <c r="H984" s="582"/>
      <c r="I984" s="582"/>
      <c r="J984" s="582"/>
      <c r="K984" s="582"/>
      <c r="L984" s="582"/>
      <c r="M984" s="582"/>
      <c r="N984" s="582"/>
      <c r="O984" s="582"/>
      <c r="P984" s="582"/>
      <c r="Q984" s="582"/>
      <c r="R984" s="582"/>
      <c r="S984" s="582"/>
      <c r="T984" s="582"/>
      <c r="U984" s="582"/>
      <c r="V984" s="582"/>
      <c r="W984" s="582"/>
      <c r="X984" s="582"/>
      <c r="Y984" s="582"/>
      <c r="Z984" s="582"/>
      <c r="AA984" s="582"/>
      <c r="AB984" s="582"/>
      <c r="AC984" s="582"/>
      <c r="AD984" s="582"/>
      <c r="AE984" s="582"/>
      <c r="AF984" s="582"/>
      <c r="AG984" s="582"/>
      <c r="AH984" s="582"/>
      <c r="AI984" s="582"/>
      <c r="AJ984" s="582"/>
      <c r="AK984" s="582"/>
      <c r="AL984" s="582"/>
      <c r="AM984" s="582"/>
      <c r="AN984" s="582"/>
      <c r="AO984" s="582"/>
      <c r="AP984" s="582"/>
      <c r="AQ984" s="582"/>
      <c r="AR984" s="582"/>
      <c r="AS984" s="582"/>
      <c r="AT984" s="582"/>
      <c r="AU984" s="582"/>
      <c r="AV984" s="582"/>
      <c r="AW984" s="582"/>
      <c r="AX984" s="582"/>
      <c r="AY984" s="582"/>
      <c r="AZ984" s="582"/>
      <c r="BA984" s="582"/>
      <c r="BB984" s="582"/>
      <c r="BC984" s="582"/>
      <c r="BD984" s="582"/>
      <c r="BE984" s="582"/>
      <c r="BF984" s="582"/>
      <c r="BG984" s="582"/>
      <c r="BH984" s="582"/>
      <c r="BI984" s="582"/>
      <c r="BJ984" s="582"/>
      <c r="BK984" s="582"/>
      <c r="BL984" s="582"/>
      <c r="BM984" s="582"/>
      <c r="BN984" s="582"/>
      <c r="BO984" s="582"/>
      <c r="BP984" s="582"/>
      <c r="BQ984" s="710"/>
    </row>
    <row r="985" spans="1:69">
      <c r="A985" s="582"/>
      <c r="B985" s="582"/>
      <c r="C985" s="582"/>
      <c r="D985" s="582"/>
      <c r="E985" s="582"/>
      <c r="F985" s="582"/>
      <c r="G985" s="582"/>
      <c r="H985" s="582"/>
      <c r="I985" s="582"/>
      <c r="J985" s="582"/>
      <c r="K985" s="582"/>
      <c r="L985" s="582"/>
      <c r="M985" s="582"/>
      <c r="N985" s="582"/>
      <c r="O985" s="582"/>
      <c r="P985" s="582"/>
      <c r="Q985" s="582"/>
      <c r="R985" s="582"/>
      <c r="S985" s="582"/>
      <c r="T985" s="582"/>
      <c r="U985" s="582"/>
      <c r="V985" s="582"/>
      <c r="W985" s="582"/>
      <c r="X985" s="582"/>
      <c r="Y985" s="582"/>
      <c r="Z985" s="582"/>
      <c r="AA985" s="582"/>
      <c r="AB985" s="582"/>
      <c r="AC985" s="582"/>
      <c r="AD985" s="582"/>
      <c r="AE985" s="582"/>
      <c r="AF985" s="582"/>
      <c r="AG985" s="582"/>
      <c r="AH985" s="582"/>
      <c r="AI985" s="582"/>
      <c r="AJ985" s="582"/>
      <c r="AK985" s="582"/>
      <c r="AL985" s="582"/>
      <c r="AM985" s="582"/>
      <c r="AN985" s="582"/>
      <c r="AO985" s="582"/>
      <c r="AP985" s="582"/>
      <c r="AQ985" s="582"/>
      <c r="AR985" s="582"/>
      <c r="AS985" s="582"/>
      <c r="AT985" s="582"/>
      <c r="AU985" s="582"/>
      <c r="AV985" s="582"/>
      <c r="AW985" s="582"/>
      <c r="AX985" s="582"/>
      <c r="AY985" s="582"/>
      <c r="AZ985" s="582"/>
      <c r="BA985" s="582"/>
      <c r="BB985" s="582"/>
      <c r="BC985" s="582"/>
      <c r="BD985" s="582"/>
      <c r="BE985" s="582"/>
      <c r="BF985" s="582"/>
      <c r="BG985" s="582"/>
      <c r="BH985" s="582"/>
      <c r="BI985" s="582"/>
      <c r="BJ985" s="582"/>
      <c r="BK985" s="582"/>
      <c r="BL985" s="582"/>
      <c r="BM985" s="582"/>
      <c r="BN985" s="582"/>
      <c r="BO985" s="582"/>
      <c r="BP985" s="582"/>
      <c r="BQ985" s="710"/>
    </row>
    <row r="986" spans="1:69">
      <c r="A986" s="582"/>
      <c r="B986" s="582"/>
      <c r="C986" s="582"/>
      <c r="D986" s="582"/>
      <c r="E986" s="582"/>
      <c r="F986" s="582"/>
      <c r="G986" s="582"/>
      <c r="H986" s="582"/>
      <c r="I986" s="582"/>
      <c r="J986" s="582"/>
      <c r="K986" s="582"/>
      <c r="L986" s="582"/>
      <c r="M986" s="582"/>
      <c r="N986" s="582"/>
      <c r="O986" s="582"/>
      <c r="P986" s="582"/>
      <c r="Q986" s="582"/>
      <c r="R986" s="582"/>
      <c r="S986" s="582"/>
      <c r="T986" s="582"/>
      <c r="U986" s="582"/>
      <c r="V986" s="582"/>
      <c r="W986" s="582"/>
      <c r="X986" s="582"/>
      <c r="Y986" s="582"/>
      <c r="Z986" s="582"/>
      <c r="AA986" s="582"/>
      <c r="AB986" s="582"/>
      <c r="AC986" s="582"/>
      <c r="AD986" s="582"/>
      <c r="AE986" s="582"/>
      <c r="AF986" s="582"/>
      <c r="AG986" s="582"/>
      <c r="AH986" s="582"/>
      <c r="AI986" s="582"/>
      <c r="AJ986" s="582"/>
      <c r="AK986" s="582"/>
      <c r="AL986" s="582"/>
      <c r="AM986" s="582"/>
      <c r="AN986" s="582"/>
      <c r="AO986" s="582"/>
      <c r="AP986" s="582"/>
      <c r="AQ986" s="582"/>
      <c r="AR986" s="582"/>
      <c r="AS986" s="582"/>
      <c r="AT986" s="582"/>
      <c r="AU986" s="582"/>
      <c r="AV986" s="582"/>
      <c r="AW986" s="582"/>
      <c r="AX986" s="582"/>
      <c r="AY986" s="582"/>
      <c r="AZ986" s="582"/>
      <c r="BA986" s="582"/>
      <c r="BB986" s="582"/>
      <c r="BC986" s="582"/>
      <c r="BD986" s="582"/>
      <c r="BE986" s="582"/>
      <c r="BF986" s="582"/>
      <c r="BG986" s="582"/>
      <c r="BH986" s="582"/>
      <c r="BI986" s="582"/>
      <c r="BJ986" s="582"/>
      <c r="BK986" s="582"/>
      <c r="BL986" s="582"/>
      <c r="BM986" s="582"/>
      <c r="BN986" s="582"/>
      <c r="BO986" s="582"/>
      <c r="BP986" s="582"/>
      <c r="BQ986" s="710"/>
    </row>
    <row r="987" spans="1:69">
      <c r="A987" s="582"/>
      <c r="B987" s="582"/>
      <c r="C987" s="582"/>
      <c r="D987" s="582"/>
      <c r="E987" s="582"/>
      <c r="F987" s="582"/>
      <c r="G987" s="582"/>
      <c r="H987" s="582"/>
      <c r="I987" s="582"/>
      <c r="J987" s="582"/>
      <c r="K987" s="582"/>
      <c r="L987" s="582"/>
      <c r="M987" s="582"/>
      <c r="N987" s="582"/>
      <c r="O987" s="582"/>
      <c r="P987" s="582"/>
      <c r="Q987" s="582"/>
      <c r="R987" s="582"/>
      <c r="S987" s="582"/>
      <c r="T987" s="582"/>
      <c r="U987" s="582"/>
      <c r="V987" s="582"/>
      <c r="W987" s="582"/>
      <c r="X987" s="582"/>
      <c r="Y987" s="582"/>
      <c r="Z987" s="582"/>
      <c r="AA987" s="582"/>
      <c r="AB987" s="582"/>
      <c r="AC987" s="582"/>
      <c r="AD987" s="582"/>
      <c r="AE987" s="582"/>
      <c r="AF987" s="582"/>
      <c r="AG987" s="582"/>
      <c r="AH987" s="582"/>
      <c r="AI987" s="582"/>
      <c r="AJ987" s="582"/>
      <c r="AK987" s="582"/>
      <c r="AL987" s="582"/>
      <c r="AM987" s="582"/>
      <c r="AN987" s="582"/>
      <c r="AO987" s="582"/>
      <c r="AP987" s="582"/>
      <c r="AQ987" s="582"/>
      <c r="AR987" s="582"/>
      <c r="AS987" s="582"/>
      <c r="AT987" s="582"/>
      <c r="AU987" s="582"/>
      <c r="AV987" s="582"/>
      <c r="AW987" s="582"/>
      <c r="AX987" s="582"/>
      <c r="AY987" s="582"/>
      <c r="AZ987" s="582"/>
      <c r="BA987" s="582"/>
      <c r="BB987" s="582"/>
      <c r="BC987" s="582"/>
      <c r="BD987" s="582"/>
      <c r="BE987" s="582"/>
      <c r="BF987" s="582"/>
      <c r="BG987" s="582"/>
      <c r="BH987" s="582"/>
      <c r="BI987" s="582"/>
      <c r="BJ987" s="582"/>
      <c r="BK987" s="582"/>
      <c r="BL987" s="582"/>
      <c r="BM987" s="582"/>
      <c r="BN987" s="582"/>
      <c r="BO987" s="582"/>
      <c r="BP987" s="582"/>
      <c r="BQ987" s="710"/>
    </row>
    <row r="988" spans="1:69">
      <c r="A988" s="582"/>
      <c r="B988" s="582"/>
      <c r="C988" s="582"/>
      <c r="D988" s="582"/>
      <c r="E988" s="582"/>
      <c r="F988" s="582"/>
      <c r="G988" s="582"/>
      <c r="H988" s="582"/>
      <c r="I988" s="582"/>
      <c r="J988" s="582"/>
      <c r="K988" s="582"/>
      <c r="L988" s="582"/>
      <c r="M988" s="582"/>
      <c r="N988" s="582"/>
      <c r="O988" s="582"/>
      <c r="P988" s="582"/>
      <c r="Q988" s="582"/>
      <c r="R988" s="582"/>
      <c r="S988" s="582"/>
      <c r="T988" s="582"/>
      <c r="U988" s="582"/>
      <c r="V988" s="582"/>
      <c r="W988" s="582"/>
      <c r="X988" s="582"/>
      <c r="Y988" s="582"/>
      <c r="Z988" s="582"/>
      <c r="AA988" s="582"/>
      <c r="AB988" s="582"/>
      <c r="AC988" s="582"/>
      <c r="AD988" s="582"/>
      <c r="AE988" s="582"/>
      <c r="AF988" s="582"/>
      <c r="AG988" s="582"/>
      <c r="AH988" s="582"/>
      <c r="AI988" s="582"/>
      <c r="AJ988" s="582"/>
      <c r="AK988" s="582"/>
      <c r="AL988" s="582"/>
      <c r="AM988" s="582"/>
      <c r="AN988" s="582"/>
      <c r="AO988" s="582"/>
      <c r="AP988" s="582"/>
      <c r="AQ988" s="582"/>
      <c r="AR988" s="582"/>
      <c r="AS988" s="582"/>
      <c r="AT988" s="582"/>
      <c r="AU988" s="582"/>
      <c r="AV988" s="582"/>
      <c r="AW988" s="582"/>
      <c r="AX988" s="582"/>
      <c r="AY988" s="582"/>
      <c r="AZ988" s="582"/>
      <c r="BA988" s="582"/>
      <c r="BB988" s="582"/>
      <c r="BC988" s="582"/>
      <c r="BD988" s="582"/>
      <c r="BE988" s="582"/>
      <c r="BF988" s="582"/>
      <c r="BG988" s="582"/>
      <c r="BH988" s="582"/>
      <c r="BI988" s="582"/>
      <c r="BJ988" s="582"/>
      <c r="BK988" s="582"/>
      <c r="BL988" s="582"/>
      <c r="BM988" s="582"/>
      <c r="BN988" s="582"/>
      <c r="BO988" s="582"/>
      <c r="BP988" s="582"/>
      <c r="BQ988" s="710"/>
    </row>
    <row r="989" spans="1:69">
      <c r="A989" s="582"/>
      <c r="B989" s="582"/>
      <c r="C989" s="582"/>
      <c r="D989" s="582"/>
      <c r="E989" s="582"/>
      <c r="F989" s="582"/>
      <c r="G989" s="582"/>
      <c r="H989" s="582"/>
      <c r="I989" s="582"/>
      <c r="J989" s="582"/>
      <c r="K989" s="582"/>
      <c r="L989" s="582"/>
      <c r="M989" s="582"/>
      <c r="N989" s="582"/>
      <c r="O989" s="582"/>
      <c r="P989" s="582"/>
      <c r="Q989" s="582"/>
      <c r="R989" s="582"/>
      <c r="S989" s="582"/>
      <c r="T989" s="582"/>
      <c r="U989" s="582"/>
      <c r="V989" s="582"/>
      <c r="W989" s="582"/>
      <c r="X989" s="582"/>
      <c r="Y989" s="582"/>
      <c r="Z989" s="582"/>
      <c r="AA989" s="582"/>
      <c r="AB989" s="582"/>
      <c r="AC989" s="582"/>
      <c r="AD989" s="582"/>
      <c r="AE989" s="582"/>
      <c r="AF989" s="582"/>
      <c r="AG989" s="582"/>
      <c r="AH989" s="582"/>
      <c r="AI989" s="582"/>
      <c r="AJ989" s="582"/>
      <c r="AK989" s="582"/>
      <c r="AL989" s="582"/>
      <c r="AM989" s="582"/>
      <c r="AN989" s="582"/>
      <c r="AO989" s="582"/>
      <c r="AP989" s="582"/>
      <c r="AQ989" s="582"/>
      <c r="AR989" s="582"/>
      <c r="AS989" s="582"/>
      <c r="AT989" s="582"/>
      <c r="AU989" s="582"/>
      <c r="AV989" s="582"/>
      <c r="AW989" s="582"/>
      <c r="AX989" s="582"/>
      <c r="AY989" s="582"/>
      <c r="AZ989" s="582"/>
      <c r="BA989" s="582"/>
      <c r="BB989" s="582"/>
      <c r="BC989" s="582"/>
      <c r="BD989" s="582"/>
      <c r="BE989" s="582"/>
      <c r="BF989" s="582"/>
      <c r="BG989" s="582"/>
      <c r="BH989" s="582"/>
      <c r="BI989" s="582"/>
      <c r="BJ989" s="582"/>
      <c r="BK989" s="582"/>
      <c r="BL989" s="582"/>
      <c r="BM989" s="582"/>
      <c r="BN989" s="582"/>
      <c r="BO989" s="582"/>
      <c r="BP989" s="582"/>
      <c r="BQ989" s="710"/>
    </row>
    <row r="990" spans="1:69">
      <c r="A990" s="582"/>
      <c r="B990" s="582"/>
      <c r="C990" s="582"/>
      <c r="D990" s="582"/>
      <c r="E990" s="582"/>
      <c r="F990" s="582"/>
      <c r="G990" s="582"/>
      <c r="H990" s="582"/>
      <c r="I990" s="582"/>
      <c r="J990" s="582"/>
      <c r="K990" s="582"/>
      <c r="L990" s="582"/>
      <c r="M990" s="582"/>
      <c r="N990" s="582"/>
      <c r="O990" s="582"/>
      <c r="P990" s="582"/>
      <c r="Q990" s="582"/>
      <c r="R990" s="582"/>
      <c r="S990" s="582"/>
      <c r="T990" s="582"/>
      <c r="U990" s="582"/>
      <c r="V990" s="582"/>
      <c r="W990" s="582"/>
      <c r="X990" s="582"/>
      <c r="Y990" s="582"/>
      <c r="Z990" s="582"/>
      <c r="AA990" s="582"/>
      <c r="AB990" s="582"/>
      <c r="AC990" s="582"/>
      <c r="AD990" s="582"/>
      <c r="AE990" s="582"/>
      <c r="AF990" s="582"/>
      <c r="AG990" s="582"/>
      <c r="AH990" s="582"/>
      <c r="AI990" s="582"/>
      <c r="AJ990" s="582"/>
      <c r="AK990" s="582"/>
      <c r="AL990" s="582"/>
      <c r="AM990" s="582"/>
      <c r="AN990" s="582"/>
      <c r="AO990" s="582"/>
      <c r="AP990" s="582"/>
      <c r="AQ990" s="582"/>
      <c r="AR990" s="582"/>
      <c r="AS990" s="582"/>
      <c r="AT990" s="582"/>
      <c r="AU990" s="582"/>
      <c r="AV990" s="582"/>
      <c r="AW990" s="582"/>
      <c r="AX990" s="582"/>
      <c r="AY990" s="582"/>
      <c r="AZ990" s="582"/>
      <c r="BA990" s="582"/>
      <c r="BB990" s="582"/>
      <c r="BC990" s="582"/>
      <c r="BD990" s="582"/>
      <c r="BE990" s="582"/>
      <c r="BF990" s="582"/>
      <c r="BG990" s="582"/>
      <c r="BH990" s="582"/>
      <c r="BI990" s="582"/>
      <c r="BJ990" s="582"/>
      <c r="BK990" s="582"/>
      <c r="BL990" s="582"/>
      <c r="BM990" s="582"/>
      <c r="BN990" s="582"/>
      <c r="BO990" s="582"/>
      <c r="BP990" s="582"/>
      <c r="BQ990" s="710"/>
    </row>
    <row r="991" spans="1:69">
      <c r="A991" s="582"/>
      <c r="B991" s="582"/>
      <c r="C991" s="582"/>
      <c r="D991" s="582"/>
      <c r="E991" s="582"/>
      <c r="F991" s="582"/>
      <c r="G991" s="582"/>
      <c r="H991" s="582"/>
      <c r="I991" s="582"/>
      <c r="J991" s="582"/>
      <c r="K991" s="582"/>
      <c r="L991" s="582"/>
      <c r="M991" s="582"/>
      <c r="N991" s="582"/>
      <c r="O991" s="582"/>
      <c r="P991" s="582"/>
      <c r="Q991" s="582"/>
      <c r="R991" s="582"/>
      <c r="S991" s="582"/>
      <c r="T991" s="582"/>
      <c r="U991" s="582"/>
      <c r="V991" s="582"/>
      <c r="W991" s="582"/>
      <c r="X991" s="582"/>
      <c r="Y991" s="582"/>
      <c r="Z991" s="582"/>
      <c r="AA991" s="582"/>
      <c r="AB991" s="582"/>
      <c r="AC991" s="582"/>
      <c r="AD991" s="582"/>
      <c r="AE991" s="582"/>
      <c r="AF991" s="582"/>
      <c r="AG991" s="582"/>
      <c r="AH991" s="582"/>
      <c r="AI991" s="582"/>
      <c r="AJ991" s="582"/>
      <c r="AK991" s="582"/>
      <c r="AL991" s="582"/>
      <c r="AM991" s="582"/>
      <c r="AN991" s="582"/>
      <c r="AO991" s="582"/>
      <c r="AP991" s="582"/>
      <c r="AQ991" s="582"/>
      <c r="AR991" s="582"/>
      <c r="AS991" s="582"/>
      <c r="AT991" s="582"/>
      <c r="AU991" s="582"/>
      <c r="AV991" s="582"/>
      <c r="AW991" s="582"/>
      <c r="AX991" s="582"/>
      <c r="AY991" s="582"/>
      <c r="AZ991" s="582"/>
      <c r="BA991" s="582"/>
      <c r="BB991" s="582"/>
      <c r="BC991" s="582"/>
      <c r="BD991" s="582"/>
      <c r="BE991" s="582"/>
      <c r="BF991" s="582"/>
      <c r="BG991" s="582"/>
      <c r="BH991" s="582"/>
      <c r="BI991" s="582"/>
      <c r="BJ991" s="582"/>
      <c r="BK991" s="582"/>
      <c r="BL991" s="582"/>
      <c r="BM991" s="582"/>
      <c r="BN991" s="582"/>
      <c r="BO991" s="582"/>
      <c r="BP991" s="582"/>
      <c r="BQ991" s="710"/>
    </row>
    <row r="992" spans="1:69">
      <c r="A992" s="582"/>
      <c r="B992" s="582"/>
      <c r="C992" s="582"/>
      <c r="D992" s="582"/>
      <c r="E992" s="582"/>
      <c r="F992" s="582"/>
      <c r="G992" s="582"/>
      <c r="H992" s="582"/>
      <c r="I992" s="582"/>
      <c r="J992" s="582"/>
      <c r="K992" s="582"/>
      <c r="L992" s="582"/>
      <c r="M992" s="582"/>
      <c r="N992" s="582"/>
      <c r="O992" s="582"/>
      <c r="P992" s="582"/>
      <c r="Q992" s="582"/>
      <c r="R992" s="582"/>
      <c r="S992" s="582"/>
      <c r="T992" s="582"/>
      <c r="U992" s="582"/>
      <c r="V992" s="582"/>
      <c r="W992" s="582"/>
      <c r="X992" s="582"/>
      <c r="Y992" s="582"/>
      <c r="Z992" s="582"/>
      <c r="AA992" s="582"/>
      <c r="AB992" s="582"/>
      <c r="AC992" s="582"/>
      <c r="AD992" s="582"/>
      <c r="AE992" s="582"/>
      <c r="AF992" s="582"/>
      <c r="AG992" s="582"/>
      <c r="AH992" s="582"/>
      <c r="AI992" s="582"/>
      <c r="AJ992" s="582"/>
      <c r="AK992" s="582"/>
      <c r="AL992" s="582"/>
      <c r="AM992" s="582"/>
      <c r="AN992" s="582"/>
      <c r="AO992" s="582"/>
      <c r="AP992" s="582"/>
      <c r="AQ992" s="582"/>
      <c r="AR992" s="582"/>
      <c r="AS992" s="582"/>
      <c r="AT992" s="582"/>
      <c r="AU992" s="582"/>
      <c r="AV992" s="582"/>
      <c r="AW992" s="582"/>
      <c r="AX992" s="582"/>
      <c r="AY992" s="582"/>
      <c r="AZ992" s="582"/>
      <c r="BA992" s="582"/>
      <c r="BB992" s="582"/>
      <c r="BC992" s="582"/>
      <c r="BD992" s="582"/>
      <c r="BE992" s="582"/>
      <c r="BF992" s="582"/>
      <c r="BG992" s="582"/>
      <c r="BH992" s="582"/>
      <c r="BI992" s="582"/>
      <c r="BJ992" s="582"/>
      <c r="BK992" s="582"/>
      <c r="BL992" s="582"/>
      <c r="BM992" s="582"/>
      <c r="BN992" s="582"/>
      <c r="BO992" s="582"/>
      <c r="BP992" s="582"/>
      <c r="BQ992" s="710"/>
    </row>
    <row r="993" spans="1:69">
      <c r="A993" s="582"/>
      <c r="B993" s="582"/>
      <c r="C993" s="582"/>
      <c r="D993" s="582"/>
      <c r="E993" s="582"/>
      <c r="F993" s="582"/>
      <c r="G993" s="582"/>
      <c r="H993" s="582"/>
      <c r="I993" s="582"/>
      <c r="J993" s="582"/>
      <c r="K993" s="582"/>
      <c r="L993" s="582"/>
      <c r="M993" s="582"/>
      <c r="N993" s="582"/>
      <c r="O993" s="582"/>
      <c r="P993" s="582"/>
      <c r="Q993" s="582"/>
      <c r="R993" s="582"/>
      <c r="S993" s="582"/>
      <c r="T993" s="582"/>
      <c r="U993" s="582"/>
      <c r="V993" s="582"/>
      <c r="W993" s="582"/>
      <c r="X993" s="582"/>
      <c r="Y993" s="582"/>
      <c r="Z993" s="582"/>
      <c r="AA993" s="582"/>
      <c r="AB993" s="582"/>
      <c r="AC993" s="582"/>
      <c r="AD993" s="582"/>
      <c r="AE993" s="582"/>
      <c r="AF993" s="582"/>
      <c r="AG993" s="582"/>
      <c r="AH993" s="582"/>
      <c r="AI993" s="582"/>
      <c r="AJ993" s="582"/>
      <c r="AK993" s="582"/>
      <c r="AL993" s="582"/>
      <c r="AM993" s="582"/>
      <c r="AN993" s="582"/>
      <c r="AO993" s="582"/>
      <c r="AP993" s="582"/>
      <c r="AQ993" s="582"/>
      <c r="AR993" s="582"/>
      <c r="AS993" s="582"/>
      <c r="AT993" s="582"/>
      <c r="AU993" s="582"/>
      <c r="AV993" s="582"/>
      <c r="AW993" s="582"/>
      <c r="AX993" s="582"/>
      <c r="AY993" s="582"/>
      <c r="AZ993" s="582"/>
      <c r="BA993" s="582"/>
      <c r="BB993" s="582"/>
      <c r="BC993" s="582"/>
      <c r="BD993" s="582"/>
      <c r="BE993" s="582"/>
      <c r="BF993" s="582"/>
      <c r="BG993" s="582"/>
      <c r="BH993" s="582"/>
      <c r="BI993" s="582"/>
      <c r="BJ993" s="582"/>
      <c r="BK993" s="582"/>
      <c r="BL993" s="582"/>
      <c r="BM993" s="582"/>
      <c r="BN993" s="582"/>
      <c r="BO993" s="582"/>
      <c r="BP993" s="582"/>
      <c r="BQ993" s="710"/>
    </row>
    <row r="994" spans="1:69">
      <c r="A994" s="582"/>
      <c r="B994" s="582"/>
      <c r="C994" s="582"/>
      <c r="D994" s="582"/>
      <c r="E994" s="582"/>
      <c r="F994" s="582"/>
      <c r="G994" s="582"/>
      <c r="H994" s="582"/>
      <c r="I994" s="582"/>
      <c r="J994" s="582"/>
      <c r="K994" s="582"/>
      <c r="L994" s="582"/>
      <c r="M994" s="582"/>
      <c r="N994" s="582"/>
      <c r="O994" s="582"/>
      <c r="P994" s="582"/>
      <c r="Q994" s="582"/>
      <c r="R994" s="582"/>
      <c r="S994" s="582"/>
      <c r="T994" s="582"/>
      <c r="U994" s="582"/>
      <c r="V994" s="582"/>
      <c r="W994" s="582"/>
      <c r="X994" s="582"/>
      <c r="Y994" s="582"/>
      <c r="Z994" s="582"/>
      <c r="AA994" s="582"/>
      <c r="AB994" s="582"/>
      <c r="AC994" s="582"/>
      <c r="AD994" s="582"/>
      <c r="AE994" s="582"/>
      <c r="AF994" s="582"/>
      <c r="AG994" s="582"/>
      <c r="AH994" s="582"/>
      <c r="AI994" s="582"/>
      <c r="AJ994" s="582"/>
      <c r="AK994" s="582"/>
      <c r="AL994" s="582"/>
      <c r="AM994" s="582"/>
      <c r="AN994" s="582"/>
      <c r="AO994" s="582"/>
      <c r="AP994" s="582"/>
      <c r="AQ994" s="582"/>
      <c r="AR994" s="582"/>
      <c r="AS994" s="582"/>
      <c r="AT994" s="582"/>
      <c r="AU994" s="582"/>
      <c r="AV994" s="582"/>
      <c r="AW994" s="582"/>
      <c r="AX994" s="582"/>
      <c r="AY994" s="582"/>
      <c r="AZ994" s="582"/>
      <c r="BA994" s="582"/>
      <c r="BB994" s="582"/>
      <c r="BC994" s="582"/>
      <c r="BD994" s="582"/>
      <c r="BE994" s="582"/>
      <c r="BF994" s="582"/>
      <c r="BG994" s="582"/>
      <c r="BH994" s="582"/>
      <c r="BI994" s="582"/>
      <c r="BJ994" s="582"/>
      <c r="BK994" s="582"/>
      <c r="BL994" s="582"/>
      <c r="BM994" s="582"/>
      <c r="BN994" s="582"/>
      <c r="BO994" s="582"/>
      <c r="BP994" s="582"/>
      <c r="BQ994" s="710"/>
    </row>
    <row r="995" spans="1:69">
      <c r="A995" s="582"/>
      <c r="B995" s="582"/>
      <c r="C995" s="582"/>
      <c r="D995" s="582"/>
      <c r="E995" s="582"/>
      <c r="F995" s="582"/>
      <c r="G995" s="582"/>
      <c r="H995" s="582"/>
      <c r="I995" s="582"/>
      <c r="J995" s="582"/>
      <c r="K995" s="582"/>
      <c r="L995" s="582"/>
      <c r="M995" s="582"/>
      <c r="N995" s="582"/>
      <c r="O995" s="582"/>
      <c r="P995" s="582"/>
      <c r="Q995" s="582"/>
      <c r="R995" s="582"/>
      <c r="S995" s="582"/>
      <c r="T995" s="582"/>
      <c r="U995" s="582"/>
      <c r="V995" s="582"/>
      <c r="W995" s="582"/>
      <c r="X995" s="582"/>
      <c r="Y995" s="582"/>
      <c r="Z995" s="582"/>
      <c r="AA995" s="582"/>
      <c r="AB995" s="582"/>
      <c r="AC995" s="582"/>
      <c r="AD995" s="582"/>
      <c r="AE995" s="582"/>
      <c r="AF995" s="582"/>
      <c r="AG995" s="582"/>
      <c r="AH995" s="582"/>
      <c r="AI995" s="582"/>
      <c r="AJ995" s="582"/>
      <c r="AK995" s="582"/>
      <c r="AL995" s="582"/>
      <c r="AM995" s="582"/>
      <c r="AN995" s="582"/>
      <c r="AO995" s="582"/>
      <c r="AP995" s="582"/>
      <c r="AQ995" s="582"/>
      <c r="AR995" s="582"/>
      <c r="AS995" s="582"/>
      <c r="AT995" s="582"/>
      <c r="AU995" s="582"/>
      <c r="AV995" s="582"/>
      <c r="AW995" s="582"/>
      <c r="AX995" s="582"/>
      <c r="AY995" s="582"/>
      <c r="AZ995" s="582"/>
      <c r="BA995" s="582"/>
      <c r="BB995" s="582"/>
      <c r="BC995" s="582"/>
      <c r="BD995" s="582"/>
      <c r="BE995" s="582"/>
      <c r="BF995" s="582"/>
      <c r="BG995" s="582"/>
      <c r="BH995" s="582"/>
      <c r="BI995" s="582"/>
      <c r="BJ995" s="582"/>
      <c r="BK995" s="582"/>
      <c r="BL995" s="582"/>
      <c r="BM995" s="582"/>
      <c r="BN995" s="582"/>
      <c r="BO995" s="582"/>
      <c r="BP995" s="582"/>
      <c r="BQ995" s="710"/>
    </row>
    <row r="996" spans="1:69">
      <c r="A996" s="582"/>
      <c r="B996" s="582"/>
      <c r="C996" s="582"/>
      <c r="D996" s="582"/>
      <c r="E996" s="582"/>
      <c r="F996" s="582"/>
      <c r="G996" s="582"/>
      <c r="H996" s="582"/>
      <c r="I996" s="582"/>
      <c r="J996" s="582"/>
      <c r="K996" s="582"/>
      <c r="L996" s="582"/>
      <c r="M996" s="582"/>
      <c r="N996" s="582"/>
      <c r="O996" s="582"/>
      <c r="P996" s="582"/>
      <c r="Q996" s="582"/>
      <c r="R996" s="582"/>
      <c r="S996" s="582"/>
      <c r="T996" s="582"/>
      <c r="U996" s="582"/>
      <c r="V996" s="582"/>
      <c r="W996" s="582"/>
      <c r="X996" s="582"/>
      <c r="Y996" s="582"/>
      <c r="Z996" s="582"/>
      <c r="AA996" s="582"/>
      <c r="AB996" s="582"/>
      <c r="AC996" s="582"/>
      <c r="AD996" s="582"/>
      <c r="AE996" s="582"/>
      <c r="AF996" s="582"/>
      <c r="AG996" s="582"/>
      <c r="AH996" s="582"/>
      <c r="AI996" s="582"/>
      <c r="AJ996" s="582"/>
      <c r="AK996" s="582"/>
      <c r="AL996" s="582"/>
      <c r="AM996" s="582"/>
      <c r="AN996" s="582"/>
      <c r="AO996" s="582"/>
      <c r="AP996" s="582"/>
      <c r="AQ996" s="582"/>
      <c r="AR996" s="582"/>
      <c r="AS996" s="582"/>
      <c r="AT996" s="582"/>
      <c r="AU996" s="582"/>
      <c r="AV996" s="582"/>
      <c r="AW996" s="582"/>
      <c r="AX996" s="582"/>
      <c r="AY996" s="582"/>
      <c r="AZ996" s="582"/>
      <c r="BA996" s="582"/>
      <c r="BB996" s="582"/>
      <c r="BC996" s="582"/>
      <c r="BD996" s="582"/>
      <c r="BE996" s="582"/>
      <c r="BF996" s="582"/>
      <c r="BG996" s="582"/>
      <c r="BH996" s="582"/>
      <c r="BI996" s="582"/>
      <c r="BJ996" s="582"/>
      <c r="BK996" s="582"/>
      <c r="BL996" s="582"/>
      <c r="BM996" s="582"/>
      <c r="BN996" s="582"/>
      <c r="BO996" s="582"/>
      <c r="BP996" s="582"/>
      <c r="BQ996" s="710"/>
    </row>
    <row r="997" spans="1:69">
      <c r="A997" s="582"/>
      <c r="B997" s="582"/>
      <c r="C997" s="582"/>
      <c r="D997" s="582"/>
      <c r="E997" s="582"/>
      <c r="F997" s="582"/>
      <c r="G997" s="582"/>
      <c r="H997" s="582"/>
      <c r="I997" s="582"/>
      <c r="J997" s="582"/>
      <c r="K997" s="582"/>
      <c r="L997" s="582"/>
      <c r="M997" s="582"/>
      <c r="N997" s="582"/>
      <c r="O997" s="582"/>
      <c r="P997" s="582"/>
      <c r="Q997" s="582"/>
      <c r="R997" s="582"/>
      <c r="S997" s="582"/>
      <c r="T997" s="582"/>
      <c r="U997" s="582"/>
      <c r="V997" s="582"/>
      <c r="W997" s="582"/>
      <c r="X997" s="582"/>
      <c r="Y997" s="582"/>
      <c r="Z997" s="582"/>
      <c r="AA997" s="582"/>
      <c r="AB997" s="582"/>
      <c r="AC997" s="582"/>
      <c r="AD997" s="582"/>
      <c r="AE997" s="582"/>
      <c r="AF997" s="582"/>
      <c r="AG997" s="582"/>
      <c r="AH997" s="582"/>
      <c r="AI997" s="582"/>
      <c r="AJ997" s="582"/>
      <c r="AK997" s="582"/>
      <c r="AL997" s="582"/>
      <c r="AM997" s="582"/>
      <c r="AN997" s="582"/>
      <c r="AO997" s="582"/>
      <c r="AP997" s="582"/>
      <c r="AQ997" s="582"/>
      <c r="AR997" s="582"/>
      <c r="AS997" s="582"/>
      <c r="AT997" s="582"/>
      <c r="AU997" s="582"/>
      <c r="AV997" s="582"/>
      <c r="AW997" s="582"/>
      <c r="AX997" s="582"/>
      <c r="AY997" s="582"/>
      <c r="AZ997" s="582"/>
      <c r="BA997" s="582"/>
      <c r="BB997" s="582"/>
      <c r="BC997" s="582"/>
      <c r="BD997" s="582"/>
      <c r="BE997" s="582"/>
      <c r="BF997" s="582"/>
      <c r="BG997" s="582"/>
      <c r="BH997" s="582"/>
      <c r="BI997" s="582"/>
      <c r="BJ997" s="582"/>
      <c r="BK997" s="582"/>
      <c r="BL997" s="582"/>
      <c r="BM997" s="582"/>
      <c r="BN997" s="582"/>
      <c r="BO997" s="582"/>
      <c r="BP997" s="582"/>
      <c r="BQ997" s="710"/>
    </row>
    <row r="998" spans="1:69">
      <c r="A998" s="582"/>
      <c r="B998" s="582"/>
      <c r="C998" s="582"/>
      <c r="D998" s="582"/>
      <c r="E998" s="582"/>
      <c r="F998" s="582"/>
      <c r="G998" s="582"/>
      <c r="H998" s="582"/>
      <c r="I998" s="582"/>
      <c r="J998" s="582"/>
      <c r="K998" s="582"/>
      <c r="L998" s="582"/>
      <c r="M998" s="582"/>
      <c r="N998" s="582"/>
      <c r="O998" s="582"/>
      <c r="P998" s="582"/>
      <c r="Q998" s="582"/>
      <c r="R998" s="582"/>
      <c r="S998" s="582"/>
      <c r="T998" s="582"/>
      <c r="U998" s="582"/>
      <c r="V998" s="582"/>
      <c r="W998" s="582"/>
      <c r="X998" s="582"/>
      <c r="Y998" s="582"/>
      <c r="Z998" s="582"/>
      <c r="AA998" s="582"/>
      <c r="AB998" s="582"/>
      <c r="AC998" s="582"/>
      <c r="AD998" s="582"/>
      <c r="AE998" s="582"/>
      <c r="AF998" s="582"/>
      <c r="AG998" s="582"/>
      <c r="AH998" s="582"/>
      <c r="AI998" s="582"/>
      <c r="AJ998" s="582"/>
      <c r="AK998" s="582"/>
      <c r="AL998" s="582"/>
      <c r="AM998" s="582"/>
      <c r="AN998" s="582"/>
      <c r="AO998" s="582"/>
      <c r="AP998" s="582"/>
      <c r="AQ998" s="582"/>
      <c r="AR998" s="582"/>
      <c r="AS998" s="582"/>
      <c r="AT998" s="582"/>
      <c r="AU998" s="582"/>
      <c r="AV998" s="582"/>
      <c r="AW998" s="582"/>
      <c r="AX998" s="582"/>
      <c r="AY998" s="582"/>
      <c r="AZ998" s="582"/>
      <c r="BA998" s="582"/>
      <c r="BB998" s="582"/>
      <c r="BC998" s="582"/>
      <c r="BD998" s="582"/>
      <c r="BE998" s="582"/>
      <c r="BF998" s="582"/>
      <c r="BG998" s="582"/>
      <c r="BH998" s="582"/>
      <c r="BI998" s="582"/>
      <c r="BJ998" s="582"/>
      <c r="BK998" s="582"/>
      <c r="BL998" s="582"/>
      <c r="BM998" s="582"/>
      <c r="BN998" s="582"/>
      <c r="BO998" s="582"/>
      <c r="BP998" s="582"/>
      <c r="BQ998" s="710"/>
    </row>
    <row r="999" spans="1:69">
      <c r="A999" s="582"/>
      <c r="B999" s="582"/>
      <c r="C999" s="582"/>
      <c r="D999" s="582"/>
      <c r="E999" s="582"/>
      <c r="F999" s="582"/>
      <c r="G999" s="582"/>
      <c r="H999" s="582"/>
      <c r="I999" s="582"/>
      <c r="J999" s="582"/>
      <c r="K999" s="582"/>
      <c r="L999" s="582"/>
      <c r="M999" s="582"/>
      <c r="N999" s="582"/>
      <c r="O999" s="582"/>
      <c r="P999" s="582"/>
      <c r="Q999" s="582"/>
      <c r="R999" s="582"/>
      <c r="S999" s="582"/>
      <c r="T999" s="582"/>
      <c r="U999" s="582"/>
      <c r="V999" s="582"/>
      <c r="W999" s="582"/>
      <c r="X999" s="582"/>
      <c r="Y999" s="582"/>
      <c r="Z999" s="582"/>
      <c r="AA999" s="582"/>
      <c r="AB999" s="582"/>
      <c r="AC999" s="582"/>
      <c r="AD999" s="582"/>
      <c r="AE999" s="582"/>
      <c r="AF999" s="582"/>
      <c r="AG999" s="582"/>
      <c r="AH999" s="582"/>
      <c r="AI999" s="582"/>
      <c r="AJ999" s="582"/>
      <c r="AK999" s="582"/>
      <c r="AL999" s="582"/>
      <c r="AM999" s="582"/>
      <c r="AN999" s="582"/>
      <c r="AO999" s="582"/>
      <c r="AP999" s="582"/>
      <c r="AQ999" s="582"/>
      <c r="AR999" s="582"/>
      <c r="AS999" s="582"/>
      <c r="AT999" s="582"/>
      <c r="AU999" s="582"/>
      <c r="AV999" s="582"/>
      <c r="AW999" s="582"/>
      <c r="AX999" s="582"/>
      <c r="AY999" s="582"/>
      <c r="AZ999" s="582"/>
      <c r="BA999" s="582"/>
      <c r="BB999" s="582"/>
      <c r="BC999" s="582"/>
      <c r="BD999" s="582"/>
      <c r="BE999" s="582"/>
      <c r="BF999" s="582"/>
      <c r="BG999" s="582"/>
      <c r="BH999" s="582"/>
      <c r="BI999" s="582"/>
      <c r="BJ999" s="582"/>
      <c r="BK999" s="582"/>
      <c r="BL999" s="582"/>
      <c r="BM999" s="582"/>
      <c r="BN999" s="582"/>
      <c r="BO999" s="582"/>
      <c r="BP999" s="582"/>
      <c r="BQ999" s="710"/>
    </row>
    <row r="1000" spans="1:69">
      <c r="A1000" s="582"/>
      <c r="B1000" s="582"/>
      <c r="C1000" s="582"/>
      <c r="D1000" s="582"/>
      <c r="E1000" s="582"/>
      <c r="F1000" s="582"/>
      <c r="G1000" s="582"/>
      <c r="H1000" s="582"/>
      <c r="I1000" s="582"/>
      <c r="J1000" s="582"/>
      <c r="K1000" s="582"/>
      <c r="L1000" s="582"/>
      <c r="M1000" s="582"/>
      <c r="N1000" s="582"/>
      <c r="O1000" s="582"/>
      <c r="P1000" s="582"/>
      <c r="Q1000" s="582"/>
      <c r="R1000" s="582"/>
      <c r="S1000" s="582"/>
      <c r="T1000" s="582"/>
      <c r="U1000" s="582"/>
      <c r="V1000" s="582"/>
      <c r="W1000" s="582"/>
      <c r="X1000" s="582"/>
      <c r="Y1000" s="582"/>
      <c r="Z1000" s="582"/>
      <c r="AA1000" s="582"/>
      <c r="AB1000" s="582"/>
      <c r="AC1000" s="582"/>
      <c r="AD1000" s="582"/>
      <c r="AE1000" s="582"/>
      <c r="AF1000" s="582"/>
      <c r="AG1000" s="582"/>
      <c r="AH1000" s="582"/>
      <c r="AI1000" s="582"/>
      <c r="AJ1000" s="582"/>
      <c r="AK1000" s="582"/>
      <c r="AL1000" s="582"/>
      <c r="AM1000" s="582"/>
      <c r="AN1000" s="582"/>
      <c r="AO1000" s="582"/>
      <c r="AP1000" s="582"/>
      <c r="AQ1000" s="582"/>
      <c r="AR1000" s="582"/>
      <c r="AS1000" s="582"/>
      <c r="AT1000" s="582"/>
      <c r="AU1000" s="582"/>
      <c r="AV1000" s="582"/>
      <c r="AW1000" s="582"/>
      <c r="AX1000" s="582"/>
      <c r="AY1000" s="582"/>
      <c r="AZ1000" s="582"/>
      <c r="BA1000" s="582"/>
      <c r="BB1000" s="582"/>
      <c r="BC1000" s="582"/>
      <c r="BD1000" s="582"/>
      <c r="BE1000" s="582"/>
      <c r="BF1000" s="582"/>
      <c r="BG1000" s="582"/>
      <c r="BH1000" s="582"/>
      <c r="BI1000" s="582"/>
      <c r="BJ1000" s="582"/>
      <c r="BK1000" s="582"/>
      <c r="BL1000" s="582"/>
      <c r="BM1000" s="582"/>
      <c r="BN1000" s="582"/>
      <c r="BO1000" s="582"/>
      <c r="BP1000" s="582"/>
      <c r="BQ1000" s="710"/>
    </row>
    <row r="1001" spans="1:69">
      <c r="A1001" s="582"/>
      <c r="B1001" s="582"/>
      <c r="C1001" s="582"/>
      <c r="D1001" s="582"/>
      <c r="E1001" s="582"/>
      <c r="F1001" s="582"/>
      <c r="G1001" s="582"/>
      <c r="H1001" s="582"/>
      <c r="I1001" s="582"/>
      <c r="J1001" s="582"/>
      <c r="K1001" s="582"/>
      <c r="L1001" s="582"/>
      <c r="M1001" s="582"/>
      <c r="N1001" s="582"/>
      <c r="O1001" s="582"/>
      <c r="P1001" s="582"/>
      <c r="Q1001" s="582"/>
      <c r="R1001" s="582"/>
      <c r="S1001" s="582"/>
      <c r="T1001" s="582"/>
      <c r="U1001" s="582"/>
      <c r="V1001" s="582"/>
      <c r="W1001" s="582"/>
      <c r="X1001" s="582"/>
      <c r="Y1001" s="582"/>
      <c r="Z1001" s="582"/>
      <c r="AA1001" s="582"/>
      <c r="AB1001" s="582"/>
      <c r="AC1001" s="582"/>
      <c r="AD1001" s="582"/>
      <c r="AE1001" s="582"/>
      <c r="AF1001" s="582"/>
      <c r="AG1001" s="582"/>
      <c r="AH1001" s="582"/>
      <c r="AI1001" s="582"/>
      <c r="AJ1001" s="582"/>
      <c r="AK1001" s="582"/>
      <c r="AL1001" s="582"/>
      <c r="AM1001" s="582"/>
      <c r="AN1001" s="582"/>
      <c r="AO1001" s="582"/>
      <c r="AP1001" s="582"/>
      <c r="AQ1001" s="582"/>
      <c r="AR1001" s="582"/>
      <c r="AS1001" s="582"/>
      <c r="AT1001" s="582"/>
      <c r="AU1001" s="582"/>
      <c r="AV1001" s="582"/>
      <c r="AW1001" s="582"/>
      <c r="AX1001" s="582"/>
      <c r="AY1001" s="582"/>
      <c r="AZ1001" s="582"/>
      <c r="BA1001" s="582"/>
      <c r="BB1001" s="582"/>
      <c r="BC1001" s="582"/>
      <c r="BD1001" s="582"/>
      <c r="BE1001" s="582"/>
      <c r="BF1001" s="582"/>
      <c r="BG1001" s="582"/>
      <c r="BH1001" s="582"/>
      <c r="BI1001" s="582"/>
      <c r="BJ1001" s="582"/>
      <c r="BK1001" s="582"/>
      <c r="BL1001" s="582"/>
      <c r="BM1001" s="582"/>
      <c r="BN1001" s="582"/>
      <c r="BO1001" s="582"/>
      <c r="BP1001" s="582"/>
      <c r="BQ1001" s="710"/>
    </row>
    <row r="1002" spans="1:69">
      <c r="A1002" s="582"/>
      <c r="B1002" s="582"/>
      <c r="C1002" s="582"/>
      <c r="D1002" s="582"/>
      <c r="E1002" s="582"/>
      <c r="F1002" s="582"/>
      <c r="G1002" s="582"/>
      <c r="H1002" s="582"/>
      <c r="I1002" s="582"/>
      <c r="J1002" s="582"/>
      <c r="K1002" s="582"/>
      <c r="L1002" s="582"/>
      <c r="M1002" s="582"/>
      <c r="N1002" s="582"/>
      <c r="O1002" s="582"/>
      <c r="P1002" s="582"/>
      <c r="Q1002" s="582"/>
      <c r="R1002" s="582"/>
      <c r="S1002" s="582"/>
      <c r="T1002" s="582"/>
      <c r="U1002" s="582"/>
      <c r="V1002" s="582"/>
      <c r="W1002" s="582"/>
      <c r="X1002" s="582"/>
      <c r="Y1002" s="582"/>
      <c r="Z1002" s="582"/>
      <c r="AA1002" s="582"/>
      <c r="AB1002" s="582"/>
      <c r="AC1002" s="582"/>
      <c r="AD1002" s="582"/>
      <c r="AE1002" s="582"/>
      <c r="AF1002" s="582"/>
      <c r="AG1002" s="582"/>
      <c r="AH1002" s="582"/>
      <c r="AI1002" s="582"/>
      <c r="AJ1002" s="582"/>
      <c r="AK1002" s="582"/>
      <c r="AL1002" s="582"/>
      <c r="AM1002" s="582"/>
      <c r="AN1002" s="582"/>
      <c r="AO1002" s="582"/>
      <c r="AP1002" s="582"/>
      <c r="AQ1002" s="582"/>
      <c r="AR1002" s="582"/>
      <c r="AS1002" s="582"/>
      <c r="AT1002" s="582"/>
      <c r="AU1002" s="582"/>
      <c r="AV1002" s="582"/>
      <c r="AW1002" s="582"/>
      <c r="AX1002" s="582"/>
      <c r="AY1002" s="582"/>
      <c r="AZ1002" s="582"/>
      <c r="BA1002" s="582"/>
      <c r="BB1002" s="582"/>
      <c r="BC1002" s="582"/>
      <c r="BD1002" s="582"/>
      <c r="BE1002" s="582"/>
      <c r="BF1002" s="582"/>
      <c r="BG1002" s="582"/>
      <c r="BH1002" s="582"/>
      <c r="BI1002" s="582"/>
      <c r="BJ1002" s="582"/>
      <c r="BK1002" s="582"/>
      <c r="BL1002" s="582"/>
      <c r="BM1002" s="582"/>
      <c r="BN1002" s="582"/>
      <c r="BO1002" s="582"/>
      <c r="BP1002" s="582"/>
      <c r="BQ1002" s="710"/>
    </row>
    <row r="1003" spans="1:69">
      <c r="A1003" s="582"/>
      <c r="B1003" s="582"/>
      <c r="C1003" s="582"/>
      <c r="D1003" s="582"/>
      <c r="E1003" s="582"/>
      <c r="F1003" s="582"/>
      <c r="G1003" s="582"/>
      <c r="H1003" s="582"/>
      <c r="I1003" s="582"/>
      <c r="J1003" s="582"/>
      <c r="K1003" s="582"/>
      <c r="L1003" s="582"/>
      <c r="M1003" s="582"/>
      <c r="N1003" s="582"/>
      <c r="O1003" s="582"/>
      <c r="P1003" s="582"/>
      <c r="Q1003" s="582"/>
      <c r="R1003" s="582"/>
      <c r="S1003" s="582"/>
      <c r="T1003" s="582"/>
      <c r="U1003" s="582"/>
      <c r="V1003" s="582"/>
      <c r="W1003" s="582"/>
      <c r="X1003" s="582"/>
      <c r="Y1003" s="582"/>
      <c r="Z1003" s="582"/>
      <c r="AA1003" s="582"/>
      <c r="AB1003" s="582"/>
      <c r="AC1003" s="582"/>
      <c r="AD1003" s="582"/>
      <c r="AE1003" s="582"/>
      <c r="AF1003" s="582"/>
      <c r="AG1003" s="582"/>
      <c r="AH1003" s="582"/>
      <c r="AI1003" s="582"/>
      <c r="AJ1003" s="582"/>
      <c r="AK1003" s="582"/>
      <c r="AL1003" s="582"/>
      <c r="AM1003" s="582"/>
      <c r="AN1003" s="582"/>
      <c r="AO1003" s="582"/>
      <c r="AP1003" s="582"/>
      <c r="AQ1003" s="582"/>
      <c r="AR1003" s="582"/>
      <c r="AS1003" s="582"/>
      <c r="AT1003" s="582"/>
      <c r="AU1003" s="582"/>
      <c r="AV1003" s="582"/>
      <c r="AW1003" s="582"/>
      <c r="AX1003" s="582"/>
      <c r="AY1003" s="582"/>
      <c r="AZ1003" s="582"/>
      <c r="BA1003" s="582"/>
      <c r="BB1003" s="582"/>
      <c r="BC1003" s="582"/>
      <c r="BD1003" s="582"/>
      <c r="BE1003" s="582"/>
      <c r="BF1003" s="582"/>
      <c r="BG1003" s="582"/>
      <c r="BH1003" s="582"/>
      <c r="BI1003" s="582"/>
      <c r="BJ1003" s="582"/>
      <c r="BK1003" s="582"/>
      <c r="BL1003" s="582"/>
      <c r="BM1003" s="582"/>
      <c r="BN1003" s="582"/>
      <c r="BO1003" s="582"/>
      <c r="BP1003" s="582"/>
      <c r="BQ1003" s="710"/>
    </row>
    <row r="1004" spans="1:69">
      <c r="A1004" s="582"/>
      <c r="B1004" s="582"/>
      <c r="C1004" s="582"/>
      <c r="D1004" s="582"/>
      <c r="E1004" s="582"/>
      <c r="F1004" s="582"/>
      <c r="G1004" s="582"/>
      <c r="H1004" s="582"/>
      <c r="I1004" s="582"/>
      <c r="J1004" s="582"/>
      <c r="K1004" s="582"/>
      <c r="L1004" s="582"/>
      <c r="M1004" s="582"/>
      <c r="N1004" s="582"/>
      <c r="O1004" s="582"/>
      <c r="P1004" s="582"/>
      <c r="Q1004" s="582"/>
      <c r="R1004" s="582"/>
      <c r="S1004" s="582"/>
      <c r="T1004" s="582"/>
      <c r="U1004" s="582"/>
      <c r="V1004" s="582"/>
      <c r="W1004" s="582"/>
      <c r="X1004" s="582"/>
      <c r="Y1004" s="582"/>
      <c r="Z1004" s="582"/>
      <c r="AA1004" s="582"/>
      <c r="AB1004" s="582"/>
      <c r="AC1004" s="582"/>
      <c r="AD1004" s="582"/>
      <c r="AE1004" s="582"/>
      <c r="AF1004" s="582"/>
      <c r="AG1004" s="582"/>
      <c r="AH1004" s="582"/>
      <c r="AI1004" s="582"/>
      <c r="AJ1004" s="582"/>
      <c r="AK1004" s="582"/>
      <c r="AL1004" s="582"/>
      <c r="AM1004" s="582"/>
      <c r="AN1004" s="582"/>
      <c r="AO1004" s="582"/>
      <c r="AP1004" s="582"/>
      <c r="AQ1004" s="582"/>
      <c r="AR1004" s="582"/>
      <c r="AS1004" s="582"/>
      <c r="AT1004" s="582"/>
      <c r="AU1004" s="582"/>
      <c r="AV1004" s="582"/>
      <c r="AW1004" s="582"/>
      <c r="AX1004" s="582"/>
      <c r="AY1004" s="582"/>
      <c r="AZ1004" s="582"/>
      <c r="BA1004" s="582"/>
      <c r="BB1004" s="582"/>
      <c r="BC1004" s="582"/>
      <c r="BD1004" s="582"/>
      <c r="BE1004" s="582"/>
      <c r="BF1004" s="582"/>
      <c r="BG1004" s="582"/>
      <c r="BH1004" s="582"/>
      <c r="BI1004" s="582"/>
      <c r="BJ1004" s="582"/>
      <c r="BK1004" s="582"/>
      <c r="BL1004" s="582"/>
      <c r="BM1004" s="582"/>
      <c r="BN1004" s="582"/>
      <c r="BO1004" s="582"/>
      <c r="BP1004" s="582"/>
      <c r="BQ1004" s="710"/>
    </row>
    <row r="1005" spans="1:69">
      <c r="A1005" s="759"/>
      <c r="B1005" s="759"/>
      <c r="C1005" s="759"/>
      <c r="D1005" s="759"/>
      <c r="E1005" s="759"/>
      <c r="F1005" s="759"/>
      <c r="G1005" s="759"/>
      <c r="H1005" s="759"/>
      <c r="I1005" s="759"/>
      <c r="J1005" s="759"/>
      <c r="K1005" s="759"/>
      <c r="L1005" s="759"/>
      <c r="M1005" s="759"/>
      <c r="N1005" s="759"/>
      <c r="O1005" s="759"/>
      <c r="P1005" s="759"/>
      <c r="Q1005" s="759"/>
      <c r="R1005" s="759"/>
      <c r="S1005" s="759"/>
      <c r="T1005" s="759"/>
      <c r="U1005" s="759"/>
      <c r="V1005" s="759"/>
      <c r="W1005" s="759"/>
      <c r="X1005" s="759"/>
      <c r="Y1005" s="759"/>
      <c r="Z1005" s="759"/>
      <c r="AA1005" s="759"/>
      <c r="AB1005" s="759"/>
      <c r="AC1005" s="759"/>
      <c r="AD1005" s="759"/>
      <c r="AE1005" s="759"/>
      <c r="AF1005" s="759"/>
      <c r="AG1005" s="759"/>
      <c r="AH1005" s="759"/>
      <c r="AI1005" s="759"/>
      <c r="AJ1005" s="759"/>
      <c r="AK1005" s="759"/>
      <c r="AL1005" s="759"/>
      <c r="AM1005" s="759"/>
      <c r="AN1005" s="759"/>
      <c r="AO1005" s="759"/>
      <c r="AP1005" s="759"/>
      <c r="AQ1005" s="759"/>
      <c r="AR1005" s="759"/>
      <c r="AS1005" s="759"/>
      <c r="AT1005" s="759"/>
      <c r="AU1005" s="759"/>
      <c r="AV1005" s="759"/>
      <c r="AW1005" s="759"/>
      <c r="AX1005" s="759"/>
      <c r="AY1005" s="759"/>
      <c r="AZ1005" s="759"/>
      <c r="BA1005" s="759"/>
      <c r="BB1005" s="759"/>
      <c r="BC1005" s="759"/>
      <c r="BD1005" s="759"/>
      <c r="BE1005" s="759"/>
      <c r="BF1005" s="759"/>
      <c r="BG1005" s="759"/>
      <c r="BH1005" s="759"/>
      <c r="BI1005" s="759"/>
      <c r="BJ1005" s="759"/>
      <c r="BK1005" s="759"/>
      <c r="BL1005" s="759"/>
      <c r="BM1005" s="759"/>
      <c r="BN1005" s="759"/>
      <c r="BO1005" s="759"/>
      <c r="BP1005" s="759"/>
      <c r="BQ1005" s="709"/>
    </row>
  </sheetData>
  <mergeCells count="14">
    <mergeCell ref="AQ3:AT3"/>
    <mergeCell ref="AU3:AY3"/>
    <mergeCell ref="F7:S7"/>
    <mergeCell ref="F3:G3"/>
    <mergeCell ref="H3:K3"/>
    <mergeCell ref="L3:P3"/>
    <mergeCell ref="Q3:T3"/>
    <mergeCell ref="U3:X3"/>
    <mergeCell ref="Y3:AC3"/>
    <mergeCell ref="A15:E15"/>
    <mergeCell ref="L55:Q55"/>
    <mergeCell ref="AD3:AG3"/>
    <mergeCell ref="AH3:AL3"/>
    <mergeCell ref="AM3:AP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376C2-517A-4AA7-B2F4-0D775F28FAF2}">
  <sheetPr>
    <tabColor theme="3" tint="0.249977111117893"/>
  </sheetPr>
  <dimension ref="A1:AS612"/>
  <sheetViews>
    <sheetView workbookViewId="0"/>
  </sheetViews>
  <sheetFormatPr defaultColWidth="8.42578125" defaultRowHeight="14.45" outlineLevelCol="2"/>
  <cols>
    <col min="1" max="1" width="3.42578125" customWidth="1"/>
    <col min="2" max="2" width="23.42578125" style="1" customWidth="1"/>
    <col min="3" max="3" width="29" style="1" customWidth="1"/>
    <col min="4" max="5" width="29" style="1" hidden="1" customWidth="1" outlineLevel="2"/>
    <col min="6" max="6" width="36.42578125" style="1" customWidth="1" outlineLevel="1" collapsed="1"/>
    <col min="7" max="7" width="34.42578125" style="1" customWidth="1"/>
    <col min="8" max="8" width="34.42578125" style="1" hidden="1" customWidth="1" outlineLevel="1"/>
    <col min="9" max="9" width="45.42578125" style="1" customWidth="1" collapsed="1"/>
    <col min="10" max="10" width="99" style="1" customWidth="1" outlineLevel="1"/>
    <col min="11" max="12" width="19" style="1" customWidth="1" outlineLevel="1"/>
    <col min="13" max="13" width="14.42578125" style="1" customWidth="1"/>
    <col min="14" max="15" width="18.42578125" style="1" hidden="1" customWidth="1" outlineLevel="1"/>
    <col min="16" max="16" width="18.140625" style="1" customWidth="1" collapsed="1"/>
    <col min="17" max="18" width="18.42578125" style="1" customWidth="1" outlineLevel="1"/>
    <col min="19" max="19" width="9.42578125" style="1" customWidth="1"/>
    <col min="20" max="20" width="13.42578125" style="1" hidden="1" customWidth="1" outlineLevel="1"/>
    <col min="21" max="21" width="12.42578125" style="1" hidden="1" customWidth="1" outlineLevel="1"/>
    <col min="22" max="22" width="13" style="1" hidden="1" customWidth="1" collapsed="1"/>
    <col min="23" max="23" width="13" style="1" customWidth="1"/>
    <col min="24" max="24" width="35.42578125" style="353" customWidth="1"/>
    <col min="25" max="25" width="13" style="1" hidden="1" customWidth="1"/>
    <col min="26" max="26" width="6" style="1" hidden="1" customWidth="1"/>
    <col min="27" max="27" width="30.42578125" style="1" customWidth="1"/>
    <col min="28" max="28" width="78.42578125" style="1" customWidth="1"/>
    <col min="29" max="31" width="8.42578125" style="1" bestFit="1" customWidth="1"/>
    <col min="32" max="32" width="8.42578125" style="1" customWidth="1"/>
    <col min="33" max="33" width="8.42578125" style="1" bestFit="1" customWidth="1"/>
    <col min="34" max="34" width="8.42578125" style="1" customWidth="1"/>
    <col min="35" max="40" width="8.42578125" style="1" bestFit="1"/>
    <col min="41" max="42" width="8.42578125" style="1" hidden="1" customWidth="1" outlineLevel="1"/>
    <col min="43" max="43" width="10.42578125" style="1" hidden="1" customWidth="1" outlineLevel="1"/>
    <col min="44" max="44" width="8.42578125" style="1" hidden="1" customWidth="1" outlineLevel="1"/>
    <col min="45" max="45" width="8.42578125" style="1" collapsed="1"/>
    <col min="46" max="16384" width="8.42578125" style="1"/>
  </cols>
  <sheetData>
    <row r="1" spans="1:43" customFormat="1" ht="15" customHeight="1">
      <c r="V1" s="258"/>
      <c r="W1" s="258"/>
      <c r="X1" s="336"/>
      <c r="Y1" s="258"/>
      <c r="Z1" s="258"/>
    </row>
    <row r="2" spans="1:43" customFormat="1" ht="15" customHeight="1">
      <c r="D2" s="1699" t="s">
        <v>280</v>
      </c>
      <c r="E2" s="1699"/>
      <c r="F2" s="1699"/>
      <c r="G2" s="1699"/>
      <c r="V2" s="258"/>
      <c r="W2" s="258"/>
      <c r="X2" s="336"/>
      <c r="Y2" s="258"/>
      <c r="Z2" s="258"/>
    </row>
    <row r="3" spans="1:43" customFormat="1" ht="15" customHeight="1">
      <c r="D3" s="1699"/>
      <c r="E3" s="1699"/>
      <c r="F3" s="1699"/>
      <c r="G3" s="1699"/>
      <c r="K3" s="1701" t="s">
        <v>281</v>
      </c>
      <c r="L3" s="1701"/>
      <c r="M3" s="1701"/>
      <c r="N3" s="1702" t="s">
        <v>282</v>
      </c>
      <c r="O3" s="1702"/>
      <c r="P3" s="1702"/>
      <c r="Q3" s="1704" t="s">
        <v>283</v>
      </c>
      <c r="R3" s="1704"/>
      <c r="S3" s="1704"/>
      <c r="T3" s="1703" t="s">
        <v>284</v>
      </c>
      <c r="U3" s="1703"/>
      <c r="V3" s="1698" t="s">
        <v>285</v>
      </c>
      <c r="W3" s="1698"/>
      <c r="X3" s="1698"/>
      <c r="Y3" s="1698"/>
      <c r="Z3" s="1698"/>
      <c r="AA3" s="1700" t="s">
        <v>286</v>
      </c>
      <c r="AB3" s="1700"/>
      <c r="AC3" s="1695" t="s">
        <v>287</v>
      </c>
      <c r="AD3" s="1695"/>
      <c r="AE3" s="1695"/>
      <c r="AF3" s="1695"/>
      <c r="AG3" s="1695"/>
      <c r="AH3" s="1695"/>
      <c r="AI3" s="1696" t="s">
        <v>288</v>
      </c>
      <c r="AJ3" s="1696"/>
      <c r="AK3" s="1696"/>
      <c r="AL3" s="1696"/>
      <c r="AM3" s="1696"/>
      <c r="AN3" s="1696"/>
      <c r="AO3" s="1697" t="s">
        <v>289</v>
      </c>
      <c r="AP3" s="1697"/>
      <c r="AQ3" s="1697"/>
    </row>
    <row r="4" spans="1:43" s="342" customFormat="1" ht="57" customHeight="1">
      <c r="B4" s="403" t="s">
        <v>38</v>
      </c>
      <c r="C4" s="403" t="s">
        <v>41</v>
      </c>
      <c r="D4" s="404" t="s">
        <v>290</v>
      </c>
      <c r="E4" s="404" t="s">
        <v>291</v>
      </c>
      <c r="F4" s="404" t="s">
        <v>292</v>
      </c>
      <c r="G4" s="404" t="s">
        <v>293</v>
      </c>
      <c r="H4" s="404" t="s">
        <v>294</v>
      </c>
      <c r="I4" s="404" t="s">
        <v>295</v>
      </c>
      <c r="J4" s="404" t="s">
        <v>296</v>
      </c>
      <c r="K4" s="397" t="s">
        <v>297</v>
      </c>
      <c r="L4" s="397" t="s">
        <v>298</v>
      </c>
      <c r="M4" s="397" t="s">
        <v>299</v>
      </c>
      <c r="N4" s="398" t="s">
        <v>300</v>
      </c>
      <c r="O4" s="398" t="s">
        <v>301</v>
      </c>
      <c r="P4" s="399" t="s">
        <v>302</v>
      </c>
      <c r="Q4" s="446" t="s">
        <v>303</v>
      </c>
      <c r="R4" s="400" t="s">
        <v>304</v>
      </c>
      <c r="S4" s="400" t="s">
        <v>305</v>
      </c>
      <c r="T4" s="401" t="s">
        <v>47</v>
      </c>
      <c r="U4" s="402" t="s">
        <v>50</v>
      </c>
      <c r="V4" s="343" t="s">
        <v>306</v>
      </c>
      <c r="W4" s="395" t="s">
        <v>307</v>
      </c>
      <c r="X4" s="396" t="s">
        <v>308</v>
      </c>
      <c r="Y4" s="344" t="s">
        <v>309</v>
      </c>
      <c r="Z4" s="345" t="s">
        <v>310</v>
      </c>
      <c r="AA4" s="426" t="s">
        <v>311</v>
      </c>
      <c r="AB4" s="427" t="s">
        <v>312</v>
      </c>
      <c r="AC4" s="390" t="s">
        <v>313</v>
      </c>
      <c r="AD4" s="390" t="s">
        <v>314</v>
      </c>
      <c r="AE4" s="390" t="s">
        <v>315</v>
      </c>
      <c r="AF4" s="390" t="s">
        <v>316</v>
      </c>
      <c r="AG4" s="390" t="s">
        <v>317</v>
      </c>
      <c r="AH4" s="390" t="s">
        <v>318</v>
      </c>
      <c r="AI4" s="391" t="s">
        <v>319</v>
      </c>
      <c r="AJ4" s="391" t="s">
        <v>320</v>
      </c>
      <c r="AK4" s="391" t="s">
        <v>321</v>
      </c>
      <c r="AL4" s="391" t="s">
        <v>322</v>
      </c>
      <c r="AM4" s="391" t="s">
        <v>323</v>
      </c>
      <c r="AN4" s="391" t="s">
        <v>324</v>
      </c>
      <c r="AO4" s="428" t="s">
        <v>325</v>
      </c>
      <c r="AP4" s="428" t="s">
        <v>326</v>
      </c>
      <c r="AQ4" s="428" t="s">
        <v>327</v>
      </c>
    </row>
    <row r="5" spans="1:43">
      <c r="A5" s="27"/>
      <c r="B5" s="392" t="s">
        <v>59</v>
      </c>
      <c r="C5" s="504" t="s">
        <v>81</v>
      </c>
      <c r="D5" s="1" t="s">
        <v>328</v>
      </c>
      <c r="E5" s="1" t="s">
        <v>329</v>
      </c>
      <c r="F5" s="1" t="s">
        <v>330</v>
      </c>
      <c r="G5" s="1" t="s">
        <v>331</v>
      </c>
      <c r="I5" s="1" t="s">
        <v>332</v>
      </c>
      <c r="J5" s="1" t="s">
        <v>333</v>
      </c>
      <c r="K5" s="488" t="s">
        <v>334</v>
      </c>
      <c r="L5" s="488" t="s">
        <v>335</v>
      </c>
      <c r="M5" s="488" t="s">
        <v>335</v>
      </c>
      <c r="N5" s="488" t="s">
        <v>335</v>
      </c>
      <c r="O5" s="488" t="s">
        <v>335</v>
      </c>
      <c r="P5" s="488" t="s">
        <v>335</v>
      </c>
      <c r="Q5" s="524" t="s">
        <v>335</v>
      </c>
      <c r="R5" s="488"/>
      <c r="S5" s="488" t="s">
        <v>334</v>
      </c>
      <c r="T5" s="1" t="s">
        <v>62</v>
      </c>
      <c r="U5" s="1" t="s">
        <v>62</v>
      </c>
      <c r="V5" s="526" t="s">
        <v>336</v>
      </c>
      <c r="W5" s="488">
        <v>0</v>
      </c>
      <c r="X5" s="353" t="s">
        <v>337</v>
      </c>
      <c r="Y5" s="528" t="s">
        <v>338</v>
      </c>
      <c r="Z5" s="529" t="s">
        <v>339</v>
      </c>
      <c r="AA5" s="1" t="s">
        <v>340</v>
      </c>
      <c r="AB5" s="1" t="s">
        <v>341</v>
      </c>
      <c r="AC5" s="488"/>
      <c r="AD5" s="488"/>
      <c r="AE5" s="488"/>
      <c r="AF5" s="488" t="s">
        <v>342</v>
      </c>
      <c r="AG5" s="488"/>
      <c r="AH5" s="488" t="str">
        <f t="shared" ref="AH5:AH68" si="0">IF(OR(AC5="X", AD5 = "X", AE5="X", AF5="X", AG5="X"), "Y", "")</f>
        <v>Y</v>
      </c>
      <c r="AI5" s="488" t="s">
        <v>335</v>
      </c>
      <c r="AJ5" s="488" t="s">
        <v>341</v>
      </c>
      <c r="AK5" s="488" t="s">
        <v>341</v>
      </c>
      <c r="AL5" s="488" t="s">
        <v>341</v>
      </c>
      <c r="AM5" s="488" t="b">
        <f t="shared" ref="AM5:AM36" si="1">AND(AI5="Y",AJ5="Y",AK5="Y",AL5="Y")</f>
        <v>0</v>
      </c>
      <c r="AN5" s="488" t="b">
        <f t="shared" ref="AN5:AN36" si="2">OR(AI5="Y",AJ5="Y",AK5="Y",AL5="Y")</f>
        <v>1</v>
      </c>
      <c r="AO5" s="488" t="s">
        <v>335</v>
      </c>
    </row>
    <row r="6" spans="1:43" ht="15" customHeight="1">
      <c r="A6" s="27"/>
      <c r="B6" s="392" t="s">
        <v>59</v>
      </c>
      <c r="C6" s="414" t="s">
        <v>81</v>
      </c>
      <c r="D6" s="21" t="s">
        <v>328</v>
      </c>
      <c r="E6" s="21" t="s">
        <v>343</v>
      </c>
      <c r="F6" s="21" t="s">
        <v>344</v>
      </c>
      <c r="G6" s="21" t="s">
        <v>345</v>
      </c>
      <c r="H6" s="21" t="s">
        <v>346</v>
      </c>
      <c r="I6" s="21" t="s">
        <v>332</v>
      </c>
      <c r="J6" s="21" t="s">
        <v>347</v>
      </c>
      <c r="K6" s="176" t="s">
        <v>334</v>
      </c>
      <c r="L6" s="176" t="s">
        <v>335</v>
      </c>
      <c r="M6" s="176" t="s">
        <v>335</v>
      </c>
      <c r="N6" s="176" t="s">
        <v>335</v>
      </c>
      <c r="O6" s="176" t="s">
        <v>335</v>
      </c>
      <c r="P6" s="444" t="s">
        <v>335</v>
      </c>
      <c r="Q6" s="447" t="s">
        <v>335</v>
      </c>
      <c r="R6" s="179"/>
      <c r="S6" s="176" t="s">
        <v>334</v>
      </c>
      <c r="T6" s="195" t="s">
        <v>62</v>
      </c>
      <c r="U6" s="275" t="s">
        <v>62</v>
      </c>
      <c r="V6" s="177" t="s">
        <v>348</v>
      </c>
      <c r="W6" s="176">
        <v>0</v>
      </c>
      <c r="X6" s="337" t="s">
        <v>349</v>
      </c>
      <c r="Y6" s="338">
        <v>1</v>
      </c>
      <c r="Z6" s="349" t="s">
        <v>339</v>
      </c>
      <c r="AA6" s="275" t="s">
        <v>340</v>
      </c>
      <c r="AB6" s="275" t="s">
        <v>341</v>
      </c>
      <c r="AC6" s="189"/>
      <c r="AD6" s="189"/>
      <c r="AE6" s="189" t="s">
        <v>342</v>
      </c>
      <c r="AF6" s="189" t="s">
        <v>342</v>
      </c>
      <c r="AG6" s="442"/>
      <c r="AH6" s="189" t="str">
        <f t="shared" si="0"/>
        <v>Y</v>
      </c>
      <c r="AI6" s="189" t="s">
        <v>335</v>
      </c>
      <c r="AJ6" s="189" t="s">
        <v>335</v>
      </c>
      <c r="AK6" s="189" t="s">
        <v>335</v>
      </c>
      <c r="AL6" s="189" t="s">
        <v>335</v>
      </c>
      <c r="AM6" s="189" t="b">
        <f t="shared" si="1"/>
        <v>1</v>
      </c>
      <c r="AN6" s="189" t="b">
        <f t="shared" si="2"/>
        <v>1</v>
      </c>
      <c r="AO6" s="189" t="s">
        <v>335</v>
      </c>
      <c r="AP6" s="275"/>
      <c r="AQ6" s="275"/>
    </row>
    <row r="7" spans="1:43" ht="15" customHeight="1">
      <c r="A7" s="27"/>
      <c r="B7" s="392" t="s">
        <v>59</v>
      </c>
      <c r="C7" s="414" t="s">
        <v>81</v>
      </c>
      <c r="D7" s="21" t="s">
        <v>328</v>
      </c>
      <c r="E7" s="192" t="s">
        <v>338</v>
      </c>
      <c r="F7" s="192" t="s">
        <v>350</v>
      </c>
      <c r="G7" s="21" t="s">
        <v>351</v>
      </c>
      <c r="H7" s="21"/>
      <c r="I7" s="21" t="s">
        <v>332</v>
      </c>
      <c r="J7" s="21" t="s">
        <v>352</v>
      </c>
      <c r="K7" s="176" t="s">
        <v>334</v>
      </c>
      <c r="L7" s="176" t="s">
        <v>334</v>
      </c>
      <c r="M7" s="176" t="s">
        <v>334</v>
      </c>
      <c r="N7" s="176" t="s">
        <v>335</v>
      </c>
      <c r="O7" s="176" t="s">
        <v>335</v>
      </c>
      <c r="P7" s="444" t="s">
        <v>335</v>
      </c>
      <c r="Q7" s="447" t="s">
        <v>335</v>
      </c>
      <c r="R7" s="179"/>
      <c r="S7" s="176" t="s">
        <v>334</v>
      </c>
      <c r="T7" s="195" t="s">
        <v>62</v>
      </c>
      <c r="U7" s="275" t="s">
        <v>62</v>
      </c>
      <c r="V7" s="177" t="s">
        <v>341</v>
      </c>
      <c r="W7" s="176">
        <v>0</v>
      </c>
      <c r="X7" s="337" t="s">
        <v>349</v>
      </c>
      <c r="Y7" s="338">
        <v>1</v>
      </c>
      <c r="Z7" s="349" t="s">
        <v>353</v>
      </c>
      <c r="AA7" s="275" t="s">
        <v>340</v>
      </c>
      <c r="AB7" s="275" t="s">
        <v>341</v>
      </c>
      <c r="AC7" s="189"/>
      <c r="AD7" s="189"/>
      <c r="AE7" s="189"/>
      <c r="AF7" s="189" t="s">
        <v>342</v>
      </c>
      <c r="AG7" s="442"/>
      <c r="AH7" s="189" t="str">
        <f t="shared" si="0"/>
        <v>Y</v>
      </c>
      <c r="AI7" s="189" t="s">
        <v>335</v>
      </c>
      <c r="AJ7" s="189" t="s">
        <v>341</v>
      </c>
      <c r="AK7" s="189" t="s">
        <v>341</v>
      </c>
      <c r="AL7" s="189" t="s">
        <v>335</v>
      </c>
      <c r="AM7" s="189" t="b">
        <f t="shared" si="1"/>
        <v>0</v>
      </c>
      <c r="AN7" s="189" t="b">
        <f t="shared" si="2"/>
        <v>1</v>
      </c>
      <c r="AO7" s="189" t="s">
        <v>335</v>
      </c>
      <c r="AP7" s="275"/>
      <c r="AQ7" s="275"/>
    </row>
    <row r="8" spans="1:43" ht="15" customHeight="1">
      <c r="A8" s="27"/>
      <c r="B8" s="392" t="s">
        <v>59</v>
      </c>
      <c r="C8" s="414" t="s">
        <v>81</v>
      </c>
      <c r="D8" s="21" t="s">
        <v>328</v>
      </c>
      <c r="E8" s="192" t="s">
        <v>338</v>
      </c>
      <c r="F8" s="22" t="s">
        <v>354</v>
      </c>
      <c r="G8" s="21" t="s">
        <v>355</v>
      </c>
      <c r="H8" s="21" t="s">
        <v>356</v>
      </c>
      <c r="I8" s="21" t="s">
        <v>332</v>
      </c>
      <c r="J8" s="21" t="s">
        <v>357</v>
      </c>
      <c r="K8" s="176" t="s">
        <v>334</v>
      </c>
      <c r="L8" s="176" t="s">
        <v>334</v>
      </c>
      <c r="M8" s="176" t="s">
        <v>334</v>
      </c>
      <c r="N8" s="176" t="s">
        <v>335</v>
      </c>
      <c r="O8" s="176" t="s">
        <v>335</v>
      </c>
      <c r="P8" s="444" t="s">
        <v>335</v>
      </c>
      <c r="Q8" s="447" t="s">
        <v>335</v>
      </c>
      <c r="R8" s="179"/>
      <c r="S8" s="176" t="s">
        <v>334</v>
      </c>
      <c r="T8" s="195" t="s">
        <v>62</v>
      </c>
      <c r="U8" s="275" t="s">
        <v>62</v>
      </c>
      <c r="V8" s="177" t="s">
        <v>341</v>
      </c>
      <c r="W8" s="176">
        <v>1</v>
      </c>
      <c r="X8" s="337" t="s">
        <v>358</v>
      </c>
      <c r="Y8" s="338">
        <v>2</v>
      </c>
      <c r="Z8" s="349" t="s">
        <v>359</v>
      </c>
      <c r="AA8" s="275" t="s">
        <v>340</v>
      </c>
      <c r="AB8" s="275" t="s">
        <v>341</v>
      </c>
      <c r="AC8" s="189"/>
      <c r="AD8" s="189"/>
      <c r="AE8" s="189"/>
      <c r="AF8" s="189"/>
      <c r="AG8" s="442"/>
      <c r="AH8" s="189" t="str">
        <f t="shared" si="0"/>
        <v/>
      </c>
      <c r="AI8" s="189" t="s">
        <v>341</v>
      </c>
      <c r="AJ8" s="189" t="s">
        <v>335</v>
      </c>
      <c r="AK8" s="189" t="s">
        <v>335</v>
      </c>
      <c r="AL8" s="189" t="s">
        <v>335</v>
      </c>
      <c r="AM8" s="189" t="b">
        <f t="shared" si="1"/>
        <v>0</v>
      </c>
      <c r="AN8" s="189" t="b">
        <f t="shared" si="2"/>
        <v>1</v>
      </c>
      <c r="AO8" s="189" t="s">
        <v>335</v>
      </c>
      <c r="AP8" s="275"/>
      <c r="AQ8" s="275"/>
    </row>
    <row r="9" spans="1:43" ht="15" customHeight="1">
      <c r="A9" s="27"/>
      <c r="B9" s="392" t="s">
        <v>59</v>
      </c>
      <c r="C9" s="414" t="s">
        <v>81</v>
      </c>
      <c r="D9" s="21" t="s">
        <v>328</v>
      </c>
      <c r="E9" s="21" t="s">
        <v>360</v>
      </c>
      <c r="F9" s="21" t="s">
        <v>361</v>
      </c>
      <c r="G9" s="21" t="s">
        <v>362</v>
      </c>
      <c r="H9" s="21"/>
      <c r="I9" s="21" t="s">
        <v>332</v>
      </c>
      <c r="J9" s="21" t="s">
        <v>363</v>
      </c>
      <c r="K9" s="176" t="s">
        <v>334</v>
      </c>
      <c r="L9" s="176" t="s">
        <v>335</v>
      </c>
      <c r="M9" s="176" t="s">
        <v>335</v>
      </c>
      <c r="N9" s="176" t="s">
        <v>335</v>
      </c>
      <c r="O9" s="176" t="s">
        <v>335</v>
      </c>
      <c r="P9" s="444" t="s">
        <v>335</v>
      </c>
      <c r="Q9" s="447" t="s">
        <v>335</v>
      </c>
      <c r="R9" s="179"/>
      <c r="S9" s="176" t="s">
        <v>334</v>
      </c>
      <c r="T9" s="195" t="s">
        <v>62</v>
      </c>
      <c r="U9" s="275" t="s">
        <v>62</v>
      </c>
      <c r="V9" s="177" t="s">
        <v>336</v>
      </c>
      <c r="W9" s="176">
        <v>1</v>
      </c>
      <c r="X9" s="337" t="s">
        <v>364</v>
      </c>
      <c r="Y9" s="338">
        <v>2</v>
      </c>
      <c r="Z9" s="349" t="s">
        <v>365</v>
      </c>
      <c r="AA9" s="275" t="s">
        <v>340</v>
      </c>
      <c r="AB9" s="275" t="s">
        <v>341</v>
      </c>
      <c r="AC9" s="189"/>
      <c r="AD9" s="189"/>
      <c r="AE9" s="189"/>
      <c r="AF9" s="189"/>
      <c r="AG9" s="442"/>
      <c r="AH9" s="189" t="str">
        <f t="shared" si="0"/>
        <v/>
      </c>
      <c r="AI9" s="189" t="s">
        <v>341</v>
      </c>
      <c r="AJ9" s="189" t="s">
        <v>341</v>
      </c>
      <c r="AK9" s="189" t="s">
        <v>335</v>
      </c>
      <c r="AL9" s="189" t="s">
        <v>341</v>
      </c>
      <c r="AM9" s="189" t="b">
        <f t="shared" si="1"/>
        <v>0</v>
      </c>
      <c r="AN9" s="189" t="b">
        <f t="shared" si="2"/>
        <v>1</v>
      </c>
      <c r="AO9" s="189" t="s">
        <v>335</v>
      </c>
      <c r="AP9" s="275"/>
      <c r="AQ9" s="275"/>
    </row>
    <row r="10" spans="1:43" ht="15" customHeight="1">
      <c r="A10" s="27"/>
      <c r="B10" s="392" t="s">
        <v>59</v>
      </c>
      <c r="C10" s="414" t="s">
        <v>81</v>
      </c>
      <c r="D10" s="21" t="s">
        <v>328</v>
      </c>
      <c r="E10" s="192" t="s">
        <v>338</v>
      </c>
      <c r="F10" s="192" t="s">
        <v>366</v>
      </c>
      <c r="G10" s="21" t="s">
        <v>367</v>
      </c>
      <c r="H10" s="21" t="s">
        <v>346</v>
      </c>
      <c r="I10" s="21" t="s">
        <v>332</v>
      </c>
      <c r="J10" s="21" t="s">
        <v>368</v>
      </c>
      <c r="K10" s="176" t="s">
        <v>334</v>
      </c>
      <c r="L10" s="176" t="s">
        <v>334</v>
      </c>
      <c r="M10" s="176" t="s">
        <v>334</v>
      </c>
      <c r="N10" s="176" t="s">
        <v>335</v>
      </c>
      <c r="O10" s="176" t="s">
        <v>335</v>
      </c>
      <c r="P10" s="444" t="s">
        <v>335</v>
      </c>
      <c r="Q10" s="447" t="s">
        <v>335</v>
      </c>
      <c r="R10" s="179"/>
      <c r="S10" s="176" t="s">
        <v>334</v>
      </c>
      <c r="T10" s="195" t="s">
        <v>62</v>
      </c>
      <c r="U10" s="275" t="s">
        <v>62</v>
      </c>
      <c r="V10" s="177" t="s">
        <v>341</v>
      </c>
      <c r="W10" s="176">
        <v>0</v>
      </c>
      <c r="X10" s="337" t="s">
        <v>349</v>
      </c>
      <c r="Y10" s="338">
        <v>1</v>
      </c>
      <c r="Z10" s="349" t="s">
        <v>359</v>
      </c>
      <c r="AA10" s="275" t="s">
        <v>340</v>
      </c>
      <c r="AB10" s="275" t="s">
        <v>341</v>
      </c>
      <c r="AC10" s="189"/>
      <c r="AD10" s="189"/>
      <c r="AE10" s="189" t="s">
        <v>342</v>
      </c>
      <c r="AF10" s="189"/>
      <c r="AG10" s="442"/>
      <c r="AH10" s="189" t="str">
        <f t="shared" si="0"/>
        <v>Y</v>
      </c>
      <c r="AI10" s="189" t="s">
        <v>341</v>
      </c>
      <c r="AJ10" s="189" t="s">
        <v>341</v>
      </c>
      <c r="AK10" s="189" t="s">
        <v>335</v>
      </c>
      <c r="AL10" s="189" t="s">
        <v>341</v>
      </c>
      <c r="AM10" s="189" t="b">
        <f t="shared" si="1"/>
        <v>0</v>
      </c>
      <c r="AN10" s="189" t="b">
        <f t="shared" si="2"/>
        <v>1</v>
      </c>
      <c r="AO10" s="189" t="s">
        <v>335</v>
      </c>
      <c r="AP10" s="275"/>
      <c r="AQ10" s="275"/>
    </row>
    <row r="11" spans="1:43" ht="15" customHeight="1">
      <c r="A11" s="27"/>
      <c r="B11" s="392" t="s">
        <v>59</v>
      </c>
      <c r="C11" s="414" t="s">
        <v>81</v>
      </c>
      <c r="D11" s="21" t="s">
        <v>328</v>
      </c>
      <c r="E11" s="192" t="s">
        <v>338</v>
      </c>
      <c r="F11" s="192" t="s">
        <v>369</v>
      </c>
      <c r="G11" s="21" t="s">
        <v>370</v>
      </c>
      <c r="H11" s="21"/>
      <c r="I11" s="21" t="s">
        <v>332</v>
      </c>
      <c r="J11" s="21" t="s">
        <v>371</v>
      </c>
      <c r="K11" s="176" t="s">
        <v>334</v>
      </c>
      <c r="L11" s="176" t="s">
        <v>334</v>
      </c>
      <c r="M11" s="176" t="s">
        <v>334</v>
      </c>
      <c r="N11" s="176" t="s">
        <v>335</v>
      </c>
      <c r="O11" s="176" t="s">
        <v>335</v>
      </c>
      <c r="P11" s="444" t="s">
        <v>335</v>
      </c>
      <c r="Q11" s="447" t="s">
        <v>335</v>
      </c>
      <c r="R11" s="179"/>
      <c r="S11" s="176" t="s">
        <v>334</v>
      </c>
      <c r="T11" s="195" t="s">
        <v>62</v>
      </c>
      <c r="U11" s="275" t="s">
        <v>62</v>
      </c>
      <c r="V11" s="177" t="s">
        <v>341</v>
      </c>
      <c r="W11" s="176">
        <v>0</v>
      </c>
      <c r="X11" s="337" t="s">
        <v>349</v>
      </c>
      <c r="Y11" s="338">
        <v>1</v>
      </c>
      <c r="Z11" s="349" t="s">
        <v>359</v>
      </c>
      <c r="AA11" s="275" t="s">
        <v>340</v>
      </c>
      <c r="AB11" s="275" t="s">
        <v>341</v>
      </c>
      <c r="AC11" s="189"/>
      <c r="AD11" s="189"/>
      <c r="AE11" s="189" t="s">
        <v>342</v>
      </c>
      <c r="AF11" s="189"/>
      <c r="AG11" s="442"/>
      <c r="AH11" s="189" t="str">
        <f t="shared" si="0"/>
        <v>Y</v>
      </c>
      <c r="AI11" s="189" t="s">
        <v>341</v>
      </c>
      <c r="AJ11" s="189" t="s">
        <v>341</v>
      </c>
      <c r="AK11" s="189" t="s">
        <v>335</v>
      </c>
      <c r="AL11" s="189" t="s">
        <v>341</v>
      </c>
      <c r="AM11" s="189" t="b">
        <f t="shared" si="1"/>
        <v>0</v>
      </c>
      <c r="AN11" s="189" t="b">
        <f t="shared" si="2"/>
        <v>1</v>
      </c>
      <c r="AO11" s="189" t="s">
        <v>335</v>
      </c>
      <c r="AP11" s="275"/>
      <c r="AQ11" s="275"/>
    </row>
    <row r="12" spans="1:43" ht="15" customHeight="1">
      <c r="A12" s="27"/>
      <c r="B12" s="392" t="s">
        <v>59</v>
      </c>
      <c r="C12" s="414" t="s">
        <v>81</v>
      </c>
      <c r="D12" s="21" t="s">
        <v>328</v>
      </c>
      <c r="E12" s="192" t="s">
        <v>338</v>
      </c>
      <c r="F12" s="22" t="s">
        <v>372</v>
      </c>
      <c r="G12" s="21" t="s">
        <v>373</v>
      </c>
      <c r="H12" s="21" t="s">
        <v>374</v>
      </c>
      <c r="I12" s="21" t="s">
        <v>332</v>
      </c>
      <c r="J12" s="177" t="s">
        <v>375</v>
      </c>
      <c r="K12" s="176" t="s">
        <v>334</v>
      </c>
      <c r="L12" s="176" t="s">
        <v>334</v>
      </c>
      <c r="M12" s="176" t="s">
        <v>334</v>
      </c>
      <c r="N12" s="176" t="s">
        <v>335</v>
      </c>
      <c r="O12" s="176" t="s">
        <v>335</v>
      </c>
      <c r="P12" s="444" t="s">
        <v>335</v>
      </c>
      <c r="Q12" s="447" t="s">
        <v>335</v>
      </c>
      <c r="R12" s="179"/>
      <c r="S12" s="176" t="s">
        <v>334</v>
      </c>
      <c r="T12" s="195" t="s">
        <v>62</v>
      </c>
      <c r="U12" s="275" t="s">
        <v>62</v>
      </c>
      <c r="V12" s="177" t="s">
        <v>341</v>
      </c>
      <c r="W12" s="176">
        <v>1</v>
      </c>
      <c r="X12" s="337" t="s">
        <v>364</v>
      </c>
      <c r="Y12" s="338">
        <v>1</v>
      </c>
      <c r="Z12" s="349" t="s">
        <v>359</v>
      </c>
      <c r="AA12" s="275" t="s">
        <v>340</v>
      </c>
      <c r="AB12" s="275" t="s">
        <v>341</v>
      </c>
      <c r="AC12" s="189"/>
      <c r="AD12" s="189"/>
      <c r="AE12" s="189"/>
      <c r="AF12" s="189"/>
      <c r="AG12" s="442"/>
      <c r="AH12" s="189" t="str">
        <f t="shared" si="0"/>
        <v/>
      </c>
      <c r="AI12" s="189" t="s">
        <v>341</v>
      </c>
      <c r="AJ12" s="189" t="s">
        <v>341</v>
      </c>
      <c r="AK12" s="189" t="s">
        <v>335</v>
      </c>
      <c r="AL12" s="189" t="s">
        <v>335</v>
      </c>
      <c r="AM12" s="189" t="b">
        <f t="shared" si="1"/>
        <v>0</v>
      </c>
      <c r="AN12" s="189" t="b">
        <f t="shared" si="2"/>
        <v>1</v>
      </c>
      <c r="AO12" s="189" t="s">
        <v>335</v>
      </c>
      <c r="AP12" s="275"/>
      <c r="AQ12" s="275"/>
    </row>
    <row r="13" spans="1:43" ht="15" customHeight="1">
      <c r="A13" s="27"/>
      <c r="B13" s="392" t="s">
        <v>59</v>
      </c>
      <c r="C13" s="414" t="s">
        <v>81</v>
      </c>
      <c r="D13" s="21" t="s">
        <v>328</v>
      </c>
      <c r="E13" s="192" t="s">
        <v>338</v>
      </c>
      <c r="F13" s="192" t="s">
        <v>376</v>
      </c>
      <c r="G13" s="21" t="s">
        <v>377</v>
      </c>
      <c r="H13" s="21"/>
      <c r="I13" s="21" t="s">
        <v>332</v>
      </c>
      <c r="J13" s="21" t="s">
        <v>378</v>
      </c>
      <c r="K13" s="176" t="s">
        <v>334</v>
      </c>
      <c r="L13" s="176" t="s">
        <v>334</v>
      </c>
      <c r="M13" s="176" t="s">
        <v>334</v>
      </c>
      <c r="N13" s="176" t="s">
        <v>335</v>
      </c>
      <c r="O13" s="176" t="s">
        <v>335</v>
      </c>
      <c r="P13" s="444" t="s">
        <v>335</v>
      </c>
      <c r="Q13" s="447" t="s">
        <v>335</v>
      </c>
      <c r="R13" s="179"/>
      <c r="S13" s="176" t="s">
        <v>334</v>
      </c>
      <c r="T13" s="195" t="s">
        <v>62</v>
      </c>
      <c r="U13" s="275" t="s">
        <v>62</v>
      </c>
      <c r="V13" s="177" t="s">
        <v>341</v>
      </c>
      <c r="W13" s="176">
        <v>0</v>
      </c>
      <c r="X13" s="337" t="s">
        <v>349</v>
      </c>
      <c r="Y13" s="338">
        <v>1</v>
      </c>
      <c r="Z13" s="349" t="s">
        <v>359</v>
      </c>
      <c r="AA13" s="275" t="s">
        <v>340</v>
      </c>
      <c r="AB13" s="275" t="s">
        <v>341</v>
      </c>
      <c r="AC13" s="189"/>
      <c r="AD13" s="189"/>
      <c r="AE13" s="189"/>
      <c r="AF13" s="189" t="s">
        <v>342</v>
      </c>
      <c r="AG13" s="442"/>
      <c r="AH13" s="189" t="str">
        <f t="shared" si="0"/>
        <v>Y</v>
      </c>
      <c r="AI13" s="189" t="s">
        <v>341</v>
      </c>
      <c r="AJ13" s="189" t="s">
        <v>341</v>
      </c>
      <c r="AK13" s="189" t="s">
        <v>341</v>
      </c>
      <c r="AL13" s="189" t="s">
        <v>335</v>
      </c>
      <c r="AM13" s="189" t="b">
        <f t="shared" si="1"/>
        <v>0</v>
      </c>
      <c r="AN13" s="189" t="b">
        <f t="shared" si="2"/>
        <v>1</v>
      </c>
      <c r="AO13" s="189" t="s">
        <v>335</v>
      </c>
      <c r="AP13" s="275"/>
      <c r="AQ13" s="275"/>
    </row>
    <row r="14" spans="1:43" ht="15" customHeight="1">
      <c r="A14" s="27"/>
      <c r="B14" s="392" t="s">
        <v>59</v>
      </c>
      <c r="C14" s="414" t="s">
        <v>81</v>
      </c>
      <c r="D14" s="21" t="s">
        <v>328</v>
      </c>
      <c r="E14" s="21" t="s">
        <v>360</v>
      </c>
      <c r="F14" s="21" t="s">
        <v>379</v>
      </c>
      <c r="G14" s="21" t="s">
        <v>380</v>
      </c>
      <c r="H14" s="21"/>
      <c r="I14" s="21" t="s">
        <v>332</v>
      </c>
      <c r="J14" s="21" t="s">
        <v>381</v>
      </c>
      <c r="K14" s="176" t="s">
        <v>334</v>
      </c>
      <c r="L14" s="176" t="s">
        <v>335</v>
      </c>
      <c r="M14" s="176" t="s">
        <v>335</v>
      </c>
      <c r="N14" s="176" t="s">
        <v>335</v>
      </c>
      <c r="O14" s="176" t="s">
        <v>335</v>
      </c>
      <c r="P14" s="444" t="s">
        <v>335</v>
      </c>
      <c r="Q14" s="447" t="s">
        <v>335</v>
      </c>
      <c r="R14" s="179"/>
      <c r="S14" s="176" t="s">
        <v>334</v>
      </c>
      <c r="T14" s="195" t="s">
        <v>62</v>
      </c>
      <c r="U14" s="275" t="s">
        <v>62</v>
      </c>
      <c r="V14" s="177" t="s">
        <v>336</v>
      </c>
      <c r="W14" s="176">
        <v>0</v>
      </c>
      <c r="X14" s="337" t="s">
        <v>349</v>
      </c>
      <c r="Y14" s="338">
        <v>1</v>
      </c>
      <c r="Z14" s="349" t="s">
        <v>359</v>
      </c>
      <c r="AA14" s="275" t="s">
        <v>340</v>
      </c>
      <c r="AB14" s="275" t="s">
        <v>341</v>
      </c>
      <c r="AC14" s="189"/>
      <c r="AD14" s="189"/>
      <c r="AE14" s="189"/>
      <c r="AF14" s="189" t="s">
        <v>342</v>
      </c>
      <c r="AG14" s="442"/>
      <c r="AH14" s="189" t="str">
        <f t="shared" si="0"/>
        <v>Y</v>
      </c>
      <c r="AI14" s="189" t="s">
        <v>335</v>
      </c>
      <c r="AJ14" s="189" t="s">
        <v>335</v>
      </c>
      <c r="AK14" s="189" t="s">
        <v>341</v>
      </c>
      <c r="AL14" s="189" t="s">
        <v>335</v>
      </c>
      <c r="AM14" s="189" t="b">
        <f t="shared" si="1"/>
        <v>0</v>
      </c>
      <c r="AN14" s="189" t="b">
        <f t="shared" si="2"/>
        <v>1</v>
      </c>
      <c r="AO14" s="189" t="s">
        <v>335</v>
      </c>
      <c r="AP14" s="275"/>
      <c r="AQ14" s="275"/>
    </row>
    <row r="15" spans="1:43" ht="15" customHeight="1">
      <c r="A15" s="27"/>
      <c r="B15" s="392" t="s">
        <v>59</v>
      </c>
      <c r="C15" s="414" t="s">
        <v>81</v>
      </c>
      <c r="D15" s="21" t="s">
        <v>328</v>
      </c>
      <c r="E15" s="192" t="s">
        <v>338</v>
      </c>
      <c r="F15" s="192" t="s">
        <v>382</v>
      </c>
      <c r="G15" s="21" t="s">
        <v>383</v>
      </c>
      <c r="H15" s="21"/>
      <c r="I15" s="21" t="s">
        <v>332</v>
      </c>
      <c r="J15" s="21" t="s">
        <v>384</v>
      </c>
      <c r="K15" s="176" t="s">
        <v>334</v>
      </c>
      <c r="L15" s="176" t="s">
        <v>334</v>
      </c>
      <c r="M15" s="176" t="s">
        <v>334</v>
      </c>
      <c r="N15" s="176" t="s">
        <v>335</v>
      </c>
      <c r="O15" s="176" t="s">
        <v>335</v>
      </c>
      <c r="P15" s="444" t="s">
        <v>335</v>
      </c>
      <c r="Q15" s="447" t="s">
        <v>335</v>
      </c>
      <c r="R15" s="179"/>
      <c r="S15" s="176" t="s">
        <v>334</v>
      </c>
      <c r="T15" s="195" t="s">
        <v>62</v>
      </c>
      <c r="U15" s="275" t="s">
        <v>62</v>
      </c>
      <c r="V15" s="177" t="s">
        <v>341</v>
      </c>
      <c r="W15" s="176">
        <v>0</v>
      </c>
      <c r="X15" s="337" t="s">
        <v>349</v>
      </c>
      <c r="Y15" s="338">
        <v>1</v>
      </c>
      <c r="Z15" s="349" t="s">
        <v>359</v>
      </c>
      <c r="AA15" s="275" t="s">
        <v>340</v>
      </c>
      <c r="AB15" s="275" t="s">
        <v>341</v>
      </c>
      <c r="AC15" s="189"/>
      <c r="AD15" s="189"/>
      <c r="AE15" s="189"/>
      <c r="AF15" s="189" t="s">
        <v>342</v>
      </c>
      <c r="AG15" s="442"/>
      <c r="AH15" s="189" t="str">
        <f t="shared" si="0"/>
        <v>Y</v>
      </c>
      <c r="AI15" s="189" t="s">
        <v>335</v>
      </c>
      <c r="AJ15" s="189" t="s">
        <v>341</v>
      </c>
      <c r="AK15" s="189" t="s">
        <v>341</v>
      </c>
      <c r="AL15" s="189" t="s">
        <v>335</v>
      </c>
      <c r="AM15" s="189" t="b">
        <f t="shared" si="1"/>
        <v>0</v>
      </c>
      <c r="AN15" s="189" t="b">
        <f t="shared" si="2"/>
        <v>1</v>
      </c>
      <c r="AO15" s="189" t="s">
        <v>335</v>
      </c>
      <c r="AP15" s="275"/>
      <c r="AQ15" s="275"/>
    </row>
    <row r="16" spans="1:43" ht="15" customHeight="1">
      <c r="A16" s="27"/>
      <c r="B16" s="392" t="s">
        <v>59</v>
      </c>
      <c r="C16" s="414" t="s">
        <v>81</v>
      </c>
      <c r="D16" s="21" t="s">
        <v>328</v>
      </c>
      <c r="E16" s="192" t="s">
        <v>338</v>
      </c>
      <c r="F16" s="192" t="s">
        <v>385</v>
      </c>
      <c r="G16" s="22" t="s">
        <v>386</v>
      </c>
      <c r="H16" s="22"/>
      <c r="I16" s="22" t="s">
        <v>387</v>
      </c>
      <c r="J16" s="21" t="s">
        <v>388</v>
      </c>
      <c r="K16" s="176" t="s">
        <v>334</v>
      </c>
      <c r="L16" s="176" t="s">
        <v>334</v>
      </c>
      <c r="M16" s="176" t="s">
        <v>334</v>
      </c>
      <c r="N16" s="176" t="s">
        <v>335</v>
      </c>
      <c r="O16" s="176" t="s">
        <v>335</v>
      </c>
      <c r="P16" s="444" t="s">
        <v>335</v>
      </c>
      <c r="Q16" s="447"/>
      <c r="R16" s="179"/>
      <c r="S16" s="176" t="s">
        <v>334</v>
      </c>
      <c r="T16" s="195" t="s">
        <v>62</v>
      </c>
      <c r="U16" s="275" t="s">
        <v>62</v>
      </c>
      <c r="V16" s="177" t="s">
        <v>341</v>
      </c>
      <c r="W16" s="176">
        <v>1</v>
      </c>
      <c r="X16" s="337" t="s">
        <v>389</v>
      </c>
      <c r="Y16" s="338">
        <v>1</v>
      </c>
      <c r="Z16" s="349" t="s">
        <v>365</v>
      </c>
      <c r="AA16" s="275" t="s">
        <v>390</v>
      </c>
      <c r="AB16" s="275" t="s">
        <v>391</v>
      </c>
      <c r="AC16" s="189"/>
      <c r="AD16" s="189"/>
      <c r="AE16" s="189"/>
      <c r="AF16" s="189"/>
      <c r="AG16" s="442"/>
      <c r="AH16" s="189" t="str">
        <f t="shared" si="0"/>
        <v/>
      </c>
      <c r="AI16" s="189" t="s">
        <v>341</v>
      </c>
      <c r="AJ16" s="189" t="s">
        <v>341</v>
      </c>
      <c r="AK16" s="189" t="s">
        <v>341</v>
      </c>
      <c r="AL16" s="189" t="s">
        <v>335</v>
      </c>
      <c r="AM16" s="189" t="b">
        <f t="shared" si="1"/>
        <v>0</v>
      </c>
      <c r="AN16" s="189" t="b">
        <f t="shared" si="2"/>
        <v>1</v>
      </c>
      <c r="AO16" s="189" t="s">
        <v>335</v>
      </c>
      <c r="AP16" s="275"/>
      <c r="AQ16" s="275"/>
    </row>
    <row r="17" spans="1:43" ht="15" customHeight="1">
      <c r="A17" s="27"/>
      <c r="B17" s="392" t="s">
        <v>59</v>
      </c>
      <c r="C17" s="414" t="s">
        <v>81</v>
      </c>
      <c r="D17" s="21" t="s">
        <v>328</v>
      </c>
      <c r="E17" s="192" t="s">
        <v>338</v>
      </c>
      <c r="F17" s="192" t="s">
        <v>392</v>
      </c>
      <c r="G17" s="21" t="s">
        <v>393</v>
      </c>
      <c r="H17" s="21"/>
      <c r="I17" s="21" t="s">
        <v>332</v>
      </c>
      <c r="J17" s="21" t="s">
        <v>394</v>
      </c>
      <c r="K17" s="176" t="s">
        <v>334</v>
      </c>
      <c r="L17" s="176" t="s">
        <v>334</v>
      </c>
      <c r="M17" s="176" t="s">
        <v>334</v>
      </c>
      <c r="N17" s="176" t="s">
        <v>335</v>
      </c>
      <c r="O17" s="176" t="s">
        <v>335</v>
      </c>
      <c r="P17" s="444" t="s">
        <v>335</v>
      </c>
      <c r="Q17" s="447" t="s">
        <v>335</v>
      </c>
      <c r="R17" s="179"/>
      <c r="S17" s="176" t="s">
        <v>334</v>
      </c>
      <c r="T17" s="195" t="s">
        <v>62</v>
      </c>
      <c r="U17" s="275" t="s">
        <v>62</v>
      </c>
      <c r="V17" s="177" t="s">
        <v>341</v>
      </c>
      <c r="W17" s="176">
        <v>0</v>
      </c>
      <c r="X17" s="337" t="s">
        <v>349</v>
      </c>
      <c r="Y17" s="338">
        <v>1</v>
      </c>
      <c r="Z17" s="349" t="s">
        <v>359</v>
      </c>
      <c r="AA17" s="275" t="s">
        <v>340</v>
      </c>
      <c r="AB17" s="275" t="s">
        <v>341</v>
      </c>
      <c r="AC17" s="189"/>
      <c r="AD17" s="189"/>
      <c r="AE17" s="189"/>
      <c r="AF17" s="189" t="s">
        <v>342</v>
      </c>
      <c r="AG17" s="442"/>
      <c r="AH17" s="189" t="str">
        <f t="shared" si="0"/>
        <v>Y</v>
      </c>
      <c r="AI17" s="189" t="s">
        <v>335</v>
      </c>
      <c r="AJ17" s="189" t="s">
        <v>341</v>
      </c>
      <c r="AK17" s="189" t="s">
        <v>341</v>
      </c>
      <c r="AL17" s="189" t="s">
        <v>335</v>
      </c>
      <c r="AM17" s="189" t="b">
        <f t="shared" si="1"/>
        <v>0</v>
      </c>
      <c r="AN17" s="189" t="b">
        <f t="shared" si="2"/>
        <v>1</v>
      </c>
      <c r="AO17" s="189" t="s">
        <v>335</v>
      </c>
      <c r="AP17" s="275"/>
      <c r="AQ17" s="275"/>
    </row>
    <row r="18" spans="1:43" ht="15" customHeight="1">
      <c r="A18" s="27"/>
      <c r="B18" s="392" t="s">
        <v>59</v>
      </c>
      <c r="C18" s="414" t="s">
        <v>81</v>
      </c>
      <c r="D18" s="21" t="s">
        <v>328</v>
      </c>
      <c r="E18" s="21" t="s">
        <v>360</v>
      </c>
      <c r="F18" s="21" t="s">
        <v>395</v>
      </c>
      <c r="G18" s="21" t="s">
        <v>396</v>
      </c>
      <c r="H18" s="21"/>
      <c r="I18" s="21" t="s">
        <v>332</v>
      </c>
      <c r="J18" s="21" t="s">
        <v>397</v>
      </c>
      <c r="K18" s="176" t="s">
        <v>334</v>
      </c>
      <c r="L18" s="176" t="s">
        <v>335</v>
      </c>
      <c r="M18" s="176" t="s">
        <v>335</v>
      </c>
      <c r="N18" s="176" t="s">
        <v>335</v>
      </c>
      <c r="O18" s="176" t="s">
        <v>335</v>
      </c>
      <c r="P18" s="444" t="s">
        <v>335</v>
      </c>
      <c r="Q18" s="447" t="s">
        <v>335</v>
      </c>
      <c r="R18" s="179"/>
      <c r="S18" s="176" t="s">
        <v>334</v>
      </c>
      <c r="T18" s="195" t="s">
        <v>62</v>
      </c>
      <c r="U18" s="275" t="s">
        <v>62</v>
      </c>
      <c r="V18" s="177">
        <v>0</v>
      </c>
      <c r="W18" s="176">
        <v>0</v>
      </c>
      <c r="X18" s="337" t="s">
        <v>349</v>
      </c>
      <c r="Y18" s="338">
        <v>1</v>
      </c>
      <c r="Z18" s="349" t="s">
        <v>365</v>
      </c>
      <c r="AA18" s="275" t="s">
        <v>340</v>
      </c>
      <c r="AB18" s="275" t="s">
        <v>341</v>
      </c>
      <c r="AC18" s="189"/>
      <c r="AD18" s="189"/>
      <c r="AE18" s="189" t="s">
        <v>342</v>
      </c>
      <c r="AF18" s="189" t="s">
        <v>342</v>
      </c>
      <c r="AG18" s="442"/>
      <c r="AH18" s="189" t="str">
        <f t="shared" si="0"/>
        <v>Y</v>
      </c>
      <c r="AI18" s="189" t="s">
        <v>335</v>
      </c>
      <c r="AJ18" s="189" t="s">
        <v>335</v>
      </c>
      <c r="AK18" s="189" t="s">
        <v>341</v>
      </c>
      <c r="AL18" s="189" t="s">
        <v>341</v>
      </c>
      <c r="AM18" s="189" t="b">
        <f t="shared" si="1"/>
        <v>0</v>
      </c>
      <c r="AN18" s="189" t="b">
        <f t="shared" si="2"/>
        <v>1</v>
      </c>
      <c r="AO18" s="189" t="s">
        <v>335</v>
      </c>
      <c r="AP18" s="275"/>
      <c r="AQ18" s="275"/>
    </row>
    <row r="19" spans="1:43" ht="15" customHeight="1">
      <c r="A19" s="27"/>
      <c r="B19" s="392" t="s">
        <v>59</v>
      </c>
      <c r="C19" s="414" t="s">
        <v>81</v>
      </c>
      <c r="D19" s="21" t="s">
        <v>328</v>
      </c>
      <c r="E19" s="192" t="s">
        <v>338</v>
      </c>
      <c r="F19" s="192" t="s">
        <v>398</v>
      </c>
      <c r="G19" s="21" t="s">
        <v>399</v>
      </c>
      <c r="H19" s="21"/>
      <c r="I19" s="21" t="s">
        <v>332</v>
      </c>
      <c r="J19" s="21" t="s">
        <v>400</v>
      </c>
      <c r="K19" s="176" t="s">
        <v>334</v>
      </c>
      <c r="L19" s="176" t="s">
        <v>334</v>
      </c>
      <c r="M19" s="176" t="s">
        <v>334</v>
      </c>
      <c r="N19" s="176" t="s">
        <v>335</v>
      </c>
      <c r="O19" s="176" t="s">
        <v>335</v>
      </c>
      <c r="P19" s="444" t="s">
        <v>335</v>
      </c>
      <c r="Q19" s="447" t="s">
        <v>335</v>
      </c>
      <c r="R19" s="179"/>
      <c r="S19" s="176" t="s">
        <v>334</v>
      </c>
      <c r="T19" s="195" t="s">
        <v>62</v>
      </c>
      <c r="U19" s="275" t="s">
        <v>62</v>
      </c>
      <c r="V19" s="177" t="s">
        <v>341</v>
      </c>
      <c r="W19" s="176">
        <v>0</v>
      </c>
      <c r="X19" s="337" t="s">
        <v>349</v>
      </c>
      <c r="Y19" s="338">
        <v>1</v>
      </c>
      <c r="Z19" s="349" t="s">
        <v>401</v>
      </c>
      <c r="AA19" s="275" t="s">
        <v>340</v>
      </c>
      <c r="AB19" s="275" t="s">
        <v>341</v>
      </c>
      <c r="AC19" s="189"/>
      <c r="AD19" s="189"/>
      <c r="AE19" s="189"/>
      <c r="AF19" s="189"/>
      <c r="AG19" s="442"/>
      <c r="AH19" s="189" t="str">
        <f t="shared" si="0"/>
        <v/>
      </c>
      <c r="AI19" s="189" t="s">
        <v>341</v>
      </c>
      <c r="AJ19" s="189" t="s">
        <v>341</v>
      </c>
      <c r="AK19" s="189" t="s">
        <v>341</v>
      </c>
      <c r="AL19" s="189" t="s">
        <v>335</v>
      </c>
      <c r="AM19" s="189" t="b">
        <f t="shared" si="1"/>
        <v>0</v>
      </c>
      <c r="AN19" s="189" t="b">
        <f t="shared" si="2"/>
        <v>1</v>
      </c>
      <c r="AO19" s="189" t="s">
        <v>335</v>
      </c>
      <c r="AP19" s="275"/>
      <c r="AQ19" s="275"/>
    </row>
    <row r="20" spans="1:43" ht="15" customHeight="1">
      <c r="A20" s="27"/>
      <c r="B20" s="392" t="s">
        <v>59</v>
      </c>
      <c r="C20" s="414" t="s">
        <v>81</v>
      </c>
      <c r="D20" s="21" t="s">
        <v>328</v>
      </c>
      <c r="E20" s="21" t="s">
        <v>360</v>
      </c>
      <c r="F20" s="21" t="s">
        <v>402</v>
      </c>
      <c r="G20" s="21" t="s">
        <v>403</v>
      </c>
      <c r="H20" s="21"/>
      <c r="I20" s="21" t="s">
        <v>332</v>
      </c>
      <c r="J20" s="21" t="s">
        <v>404</v>
      </c>
      <c r="K20" s="176" t="s">
        <v>334</v>
      </c>
      <c r="L20" s="176" t="s">
        <v>335</v>
      </c>
      <c r="M20" s="176" t="s">
        <v>335</v>
      </c>
      <c r="N20" s="176" t="s">
        <v>335</v>
      </c>
      <c r="O20" s="176" t="s">
        <v>335</v>
      </c>
      <c r="P20" s="444" t="s">
        <v>335</v>
      </c>
      <c r="Q20" s="447" t="s">
        <v>335</v>
      </c>
      <c r="R20" s="179"/>
      <c r="S20" s="176" t="s">
        <v>334</v>
      </c>
      <c r="T20" s="195" t="s">
        <v>62</v>
      </c>
      <c r="U20" s="275" t="s">
        <v>62</v>
      </c>
      <c r="V20" s="177" t="s">
        <v>336</v>
      </c>
      <c r="W20" s="176">
        <v>0</v>
      </c>
      <c r="X20" s="337" t="s">
        <v>349</v>
      </c>
      <c r="Y20" s="338">
        <v>1</v>
      </c>
      <c r="Z20" s="349" t="s">
        <v>405</v>
      </c>
      <c r="AA20" s="275" t="s">
        <v>340</v>
      </c>
      <c r="AB20" s="275" t="s">
        <v>341</v>
      </c>
      <c r="AC20" s="189"/>
      <c r="AD20" s="189"/>
      <c r="AE20" s="189" t="s">
        <v>342</v>
      </c>
      <c r="AF20" s="189" t="s">
        <v>342</v>
      </c>
      <c r="AG20" s="442"/>
      <c r="AH20" s="189" t="str">
        <f t="shared" si="0"/>
        <v>Y</v>
      </c>
      <c r="AI20" s="189" t="s">
        <v>341</v>
      </c>
      <c r="AJ20" s="189" t="s">
        <v>335</v>
      </c>
      <c r="AK20" s="189" t="s">
        <v>341</v>
      </c>
      <c r="AL20" s="189" t="s">
        <v>341</v>
      </c>
      <c r="AM20" s="189" t="b">
        <f t="shared" si="1"/>
        <v>0</v>
      </c>
      <c r="AN20" s="189" t="b">
        <f t="shared" si="2"/>
        <v>1</v>
      </c>
      <c r="AO20" s="189" t="s">
        <v>335</v>
      </c>
      <c r="AP20" s="275"/>
      <c r="AQ20" s="275"/>
    </row>
    <row r="21" spans="1:43" ht="15" customHeight="1">
      <c r="A21" s="27"/>
      <c r="B21" s="392" t="s">
        <v>59</v>
      </c>
      <c r="C21" s="414" t="s">
        <v>81</v>
      </c>
      <c r="D21" s="21" t="s">
        <v>328</v>
      </c>
      <c r="E21" s="192" t="s">
        <v>338</v>
      </c>
      <c r="F21" s="192" t="s">
        <v>406</v>
      </c>
      <c r="G21" s="22" t="s">
        <v>407</v>
      </c>
      <c r="H21" s="22"/>
      <c r="I21" s="22" t="s">
        <v>387</v>
      </c>
      <c r="J21" s="21"/>
      <c r="K21" s="176" t="s">
        <v>334</v>
      </c>
      <c r="L21" s="176" t="s">
        <v>334</v>
      </c>
      <c r="M21" s="176" t="s">
        <v>334</v>
      </c>
      <c r="N21" s="176" t="s">
        <v>335</v>
      </c>
      <c r="O21" s="176" t="s">
        <v>335</v>
      </c>
      <c r="P21" s="444" t="s">
        <v>335</v>
      </c>
      <c r="Q21" s="447"/>
      <c r="R21" s="179"/>
      <c r="S21" s="176" t="s">
        <v>334</v>
      </c>
      <c r="T21" s="195" t="s">
        <v>62</v>
      </c>
      <c r="U21" s="275" t="s">
        <v>62</v>
      </c>
      <c r="V21" s="177" t="s">
        <v>341</v>
      </c>
      <c r="W21" s="176">
        <v>1</v>
      </c>
      <c r="X21" s="337" t="s">
        <v>389</v>
      </c>
      <c r="Y21" s="338">
        <v>1</v>
      </c>
      <c r="Z21" s="349" t="s">
        <v>405</v>
      </c>
      <c r="AA21" s="275" t="s">
        <v>390</v>
      </c>
      <c r="AB21" s="275" t="s">
        <v>391</v>
      </c>
      <c r="AC21" s="189"/>
      <c r="AD21" s="189"/>
      <c r="AE21" s="189"/>
      <c r="AF21" s="189"/>
      <c r="AG21" s="442"/>
      <c r="AH21" s="189" t="str">
        <f t="shared" si="0"/>
        <v/>
      </c>
      <c r="AI21" s="189" t="s">
        <v>341</v>
      </c>
      <c r="AJ21" s="189" t="s">
        <v>341</v>
      </c>
      <c r="AK21" s="189" t="s">
        <v>341</v>
      </c>
      <c r="AL21" s="189" t="s">
        <v>335</v>
      </c>
      <c r="AM21" s="189" t="b">
        <f t="shared" si="1"/>
        <v>0</v>
      </c>
      <c r="AN21" s="189" t="b">
        <f t="shared" si="2"/>
        <v>1</v>
      </c>
      <c r="AO21" s="189" t="s">
        <v>335</v>
      </c>
      <c r="AP21" s="275"/>
      <c r="AQ21" s="275"/>
    </row>
    <row r="22" spans="1:43" ht="15" customHeight="1">
      <c r="A22" s="27"/>
      <c r="B22" s="392" t="s">
        <v>59</v>
      </c>
      <c r="C22" s="414" t="s">
        <v>81</v>
      </c>
      <c r="D22" s="21" t="s">
        <v>328</v>
      </c>
      <c r="E22" s="21" t="s">
        <v>360</v>
      </c>
      <c r="F22" s="21" t="s">
        <v>408</v>
      </c>
      <c r="G22" s="21" t="s">
        <v>409</v>
      </c>
      <c r="H22" s="21"/>
      <c r="I22" s="21" t="s">
        <v>332</v>
      </c>
      <c r="J22" s="21" t="s">
        <v>410</v>
      </c>
      <c r="K22" s="176" t="s">
        <v>334</v>
      </c>
      <c r="L22" s="176" t="s">
        <v>335</v>
      </c>
      <c r="M22" s="176" t="s">
        <v>335</v>
      </c>
      <c r="N22" s="176" t="s">
        <v>335</v>
      </c>
      <c r="O22" s="176" t="s">
        <v>335</v>
      </c>
      <c r="P22" s="444" t="s">
        <v>335</v>
      </c>
      <c r="Q22" s="447" t="s">
        <v>335</v>
      </c>
      <c r="R22" s="179"/>
      <c r="S22" s="176" t="s">
        <v>334</v>
      </c>
      <c r="T22" s="195" t="s">
        <v>62</v>
      </c>
      <c r="U22" s="275" t="s">
        <v>62</v>
      </c>
      <c r="V22" s="177" t="s">
        <v>336</v>
      </c>
      <c r="W22" s="176">
        <v>0</v>
      </c>
      <c r="X22" s="337" t="s">
        <v>337</v>
      </c>
      <c r="Y22" s="338">
        <v>1</v>
      </c>
      <c r="Z22" s="349" t="s">
        <v>411</v>
      </c>
      <c r="AA22" s="275" t="s">
        <v>340</v>
      </c>
      <c r="AB22" s="275" t="s">
        <v>412</v>
      </c>
      <c r="AC22" s="189"/>
      <c r="AD22" s="189"/>
      <c r="AE22" s="189"/>
      <c r="AF22" s="189" t="s">
        <v>342</v>
      </c>
      <c r="AG22" s="442"/>
      <c r="AH22" s="189" t="str">
        <f t="shared" si="0"/>
        <v>Y</v>
      </c>
      <c r="AI22" s="189" t="s">
        <v>335</v>
      </c>
      <c r="AJ22" s="189" t="s">
        <v>335</v>
      </c>
      <c r="AK22" s="189" t="s">
        <v>341</v>
      </c>
      <c r="AL22" s="189" t="s">
        <v>335</v>
      </c>
      <c r="AM22" s="189" t="b">
        <f t="shared" si="1"/>
        <v>0</v>
      </c>
      <c r="AN22" s="189" t="b">
        <f t="shared" si="2"/>
        <v>1</v>
      </c>
      <c r="AO22" s="189" t="s">
        <v>335</v>
      </c>
      <c r="AP22" s="275"/>
      <c r="AQ22" s="275"/>
    </row>
    <row r="23" spans="1:43" ht="15" customHeight="1">
      <c r="A23" s="27"/>
      <c r="B23" s="392" t="s">
        <v>59</v>
      </c>
      <c r="C23" s="414" t="s">
        <v>81</v>
      </c>
      <c r="D23" s="21" t="s">
        <v>328</v>
      </c>
      <c r="E23" s="21" t="s">
        <v>413</v>
      </c>
      <c r="F23" s="21" t="s">
        <v>414</v>
      </c>
      <c r="G23" s="22" t="s">
        <v>415</v>
      </c>
      <c r="H23" s="22"/>
      <c r="I23" s="22" t="s">
        <v>332</v>
      </c>
      <c r="J23" s="21" t="s">
        <v>416</v>
      </c>
      <c r="K23" s="176" t="s">
        <v>334</v>
      </c>
      <c r="L23" s="176" t="s">
        <v>335</v>
      </c>
      <c r="M23" s="176" t="s">
        <v>335</v>
      </c>
      <c r="N23" s="176" t="s">
        <v>334</v>
      </c>
      <c r="O23" s="176" t="s">
        <v>335</v>
      </c>
      <c r="P23" s="444" t="s">
        <v>335</v>
      </c>
      <c r="Q23" s="447"/>
      <c r="R23" s="179"/>
      <c r="S23" s="176" t="s">
        <v>334</v>
      </c>
      <c r="T23" s="195" t="s">
        <v>62</v>
      </c>
      <c r="U23" s="275" t="s">
        <v>62</v>
      </c>
      <c r="V23" s="177" t="s">
        <v>417</v>
      </c>
      <c r="W23" s="176">
        <v>2</v>
      </c>
      <c r="X23" s="337" t="s">
        <v>418</v>
      </c>
      <c r="Y23" s="338">
        <v>2</v>
      </c>
      <c r="Z23" s="349" t="s">
        <v>359</v>
      </c>
      <c r="AA23" s="275" t="s">
        <v>390</v>
      </c>
      <c r="AB23" s="275" t="s">
        <v>391</v>
      </c>
      <c r="AC23" s="189"/>
      <c r="AD23" s="189"/>
      <c r="AE23" s="189"/>
      <c r="AF23" s="189"/>
      <c r="AG23" s="442"/>
      <c r="AH23" s="189" t="str">
        <f t="shared" si="0"/>
        <v/>
      </c>
      <c r="AI23" s="189" t="s">
        <v>341</v>
      </c>
      <c r="AJ23" s="189" t="s">
        <v>341</v>
      </c>
      <c r="AK23" s="189" t="s">
        <v>341</v>
      </c>
      <c r="AL23" s="189" t="s">
        <v>335</v>
      </c>
      <c r="AM23" s="189" t="b">
        <f t="shared" si="1"/>
        <v>0</v>
      </c>
      <c r="AN23" s="189" t="b">
        <f t="shared" si="2"/>
        <v>1</v>
      </c>
      <c r="AO23" s="189" t="s">
        <v>335</v>
      </c>
      <c r="AP23" s="275"/>
      <c r="AQ23" s="275"/>
    </row>
    <row r="24" spans="1:43" ht="15" customHeight="1">
      <c r="A24" s="27"/>
      <c r="B24" s="392" t="s">
        <v>59</v>
      </c>
      <c r="C24" s="414" t="s">
        <v>81</v>
      </c>
      <c r="D24" s="21" t="s">
        <v>328</v>
      </c>
      <c r="E24" s="21" t="s">
        <v>413</v>
      </c>
      <c r="F24" s="21" t="s">
        <v>419</v>
      </c>
      <c r="G24" s="22" t="s">
        <v>420</v>
      </c>
      <c r="H24" s="22"/>
      <c r="I24" s="22" t="s">
        <v>332</v>
      </c>
      <c r="J24" s="21"/>
      <c r="K24" s="176" t="s">
        <v>334</v>
      </c>
      <c r="L24" s="176" t="s">
        <v>335</v>
      </c>
      <c r="M24" s="176" t="s">
        <v>335</v>
      </c>
      <c r="N24" s="176" t="s">
        <v>334</v>
      </c>
      <c r="O24" s="176" t="s">
        <v>335</v>
      </c>
      <c r="P24" s="444" t="s">
        <v>335</v>
      </c>
      <c r="Q24" s="447"/>
      <c r="R24" s="179"/>
      <c r="S24" s="176" t="s">
        <v>334</v>
      </c>
      <c r="T24" s="195" t="s">
        <v>62</v>
      </c>
      <c r="U24" s="275" t="s">
        <v>62</v>
      </c>
      <c r="V24" s="177" t="s">
        <v>417</v>
      </c>
      <c r="W24" s="176">
        <v>1</v>
      </c>
      <c r="X24" s="337" t="s">
        <v>389</v>
      </c>
      <c r="Y24" s="338">
        <v>1</v>
      </c>
      <c r="Z24" s="349" t="s">
        <v>421</v>
      </c>
      <c r="AA24" s="275" t="s">
        <v>390</v>
      </c>
      <c r="AB24" s="275" t="s">
        <v>391</v>
      </c>
      <c r="AC24" s="189"/>
      <c r="AD24" s="189"/>
      <c r="AE24" s="189"/>
      <c r="AF24" s="189"/>
      <c r="AG24" s="442"/>
      <c r="AH24" s="189" t="str">
        <f t="shared" si="0"/>
        <v/>
      </c>
      <c r="AI24" s="189" t="s">
        <v>341</v>
      </c>
      <c r="AJ24" s="189" t="s">
        <v>341</v>
      </c>
      <c r="AK24" s="189" t="s">
        <v>341</v>
      </c>
      <c r="AL24" s="189" t="s">
        <v>335</v>
      </c>
      <c r="AM24" s="189" t="b">
        <f t="shared" si="1"/>
        <v>0</v>
      </c>
      <c r="AN24" s="189" t="b">
        <f t="shared" si="2"/>
        <v>1</v>
      </c>
      <c r="AO24" s="189" t="s">
        <v>335</v>
      </c>
      <c r="AP24" s="275"/>
      <c r="AQ24" s="275"/>
    </row>
    <row r="25" spans="1:43" ht="15" customHeight="1">
      <c r="A25" s="27"/>
      <c r="B25" s="392" t="s">
        <v>59</v>
      </c>
      <c r="C25" s="414" t="s">
        <v>81</v>
      </c>
      <c r="D25" s="21" t="s">
        <v>328</v>
      </c>
      <c r="E25" s="192" t="s">
        <v>338</v>
      </c>
      <c r="F25" s="192" t="s">
        <v>422</v>
      </c>
      <c r="G25" s="21" t="s">
        <v>423</v>
      </c>
      <c r="H25" s="21" t="s">
        <v>346</v>
      </c>
      <c r="I25" s="21" t="s">
        <v>332</v>
      </c>
      <c r="J25" s="21" t="s">
        <v>424</v>
      </c>
      <c r="K25" s="176" t="s">
        <v>334</v>
      </c>
      <c r="L25" s="176" t="s">
        <v>334</v>
      </c>
      <c r="M25" s="176" t="s">
        <v>334</v>
      </c>
      <c r="N25" s="176" t="s">
        <v>335</v>
      </c>
      <c r="O25" s="176" t="s">
        <v>335</v>
      </c>
      <c r="P25" s="444" t="s">
        <v>335</v>
      </c>
      <c r="Q25" s="447" t="s">
        <v>335</v>
      </c>
      <c r="R25" s="179"/>
      <c r="S25" s="176" t="s">
        <v>334</v>
      </c>
      <c r="T25" s="195" t="s">
        <v>62</v>
      </c>
      <c r="U25" s="275" t="s">
        <v>62</v>
      </c>
      <c r="V25" s="177" t="s">
        <v>341</v>
      </c>
      <c r="W25" s="176">
        <v>1</v>
      </c>
      <c r="X25" s="337" t="s">
        <v>425</v>
      </c>
      <c r="Y25" s="338">
        <v>1</v>
      </c>
      <c r="Z25" s="349" t="s">
        <v>421</v>
      </c>
      <c r="AA25" s="275" t="s">
        <v>340</v>
      </c>
      <c r="AB25" s="275" t="s">
        <v>341</v>
      </c>
      <c r="AC25" s="189"/>
      <c r="AD25" s="189"/>
      <c r="AE25" s="189"/>
      <c r="AF25" s="189"/>
      <c r="AG25" s="442"/>
      <c r="AH25" s="189" t="str">
        <f t="shared" si="0"/>
        <v/>
      </c>
      <c r="AI25" s="189" t="s">
        <v>341</v>
      </c>
      <c r="AJ25" s="189" t="s">
        <v>341</v>
      </c>
      <c r="AK25" s="189" t="s">
        <v>335</v>
      </c>
      <c r="AL25" s="189" t="s">
        <v>341</v>
      </c>
      <c r="AM25" s="189" t="b">
        <f t="shared" si="1"/>
        <v>0</v>
      </c>
      <c r="AN25" s="189" t="b">
        <f t="shared" si="2"/>
        <v>1</v>
      </c>
      <c r="AO25" s="189" t="s">
        <v>335</v>
      </c>
      <c r="AP25" s="275"/>
      <c r="AQ25" s="275"/>
    </row>
    <row r="26" spans="1:43" ht="15" customHeight="1">
      <c r="A26" s="27"/>
      <c r="B26" s="392" t="s">
        <v>59</v>
      </c>
      <c r="C26" s="414" t="s">
        <v>81</v>
      </c>
      <c r="D26" s="21" t="s">
        <v>328</v>
      </c>
      <c r="E26" s="192" t="s">
        <v>338</v>
      </c>
      <c r="F26" s="192" t="s">
        <v>426</v>
      </c>
      <c r="G26" s="21" t="s">
        <v>427</v>
      </c>
      <c r="H26" s="21"/>
      <c r="I26" s="21" t="s">
        <v>332</v>
      </c>
      <c r="J26" s="21" t="s">
        <v>428</v>
      </c>
      <c r="K26" s="176" t="s">
        <v>334</v>
      </c>
      <c r="L26" s="176" t="s">
        <v>334</v>
      </c>
      <c r="M26" s="176" t="s">
        <v>334</v>
      </c>
      <c r="N26" s="176" t="s">
        <v>335</v>
      </c>
      <c r="O26" s="176" t="s">
        <v>335</v>
      </c>
      <c r="P26" s="444" t="s">
        <v>335</v>
      </c>
      <c r="Q26" s="447" t="s">
        <v>335</v>
      </c>
      <c r="R26" s="179"/>
      <c r="S26" s="176" t="s">
        <v>334</v>
      </c>
      <c r="T26" s="195" t="s">
        <v>62</v>
      </c>
      <c r="U26" s="275" t="s">
        <v>62</v>
      </c>
      <c r="V26" s="177" t="s">
        <v>341</v>
      </c>
      <c r="W26" s="176">
        <v>1</v>
      </c>
      <c r="X26" s="337" t="s">
        <v>358</v>
      </c>
      <c r="Y26" s="338">
        <v>2</v>
      </c>
      <c r="Z26" s="349" t="s">
        <v>411</v>
      </c>
      <c r="AA26" s="275" t="s">
        <v>340</v>
      </c>
      <c r="AB26" s="275" t="s">
        <v>341</v>
      </c>
      <c r="AC26" s="189"/>
      <c r="AD26" s="189"/>
      <c r="AE26" s="189"/>
      <c r="AF26" s="189"/>
      <c r="AG26" s="442"/>
      <c r="AH26" s="189" t="str">
        <f t="shared" si="0"/>
        <v/>
      </c>
      <c r="AI26" s="189" t="s">
        <v>335</v>
      </c>
      <c r="AJ26" s="189" t="s">
        <v>341</v>
      </c>
      <c r="AK26" s="189" t="s">
        <v>341</v>
      </c>
      <c r="AL26" s="189" t="s">
        <v>341</v>
      </c>
      <c r="AM26" s="189" t="b">
        <f t="shared" si="1"/>
        <v>0</v>
      </c>
      <c r="AN26" s="189" t="b">
        <f t="shared" si="2"/>
        <v>1</v>
      </c>
      <c r="AO26" s="189" t="s">
        <v>335</v>
      </c>
      <c r="AP26" s="275"/>
      <c r="AQ26" s="275"/>
    </row>
    <row r="27" spans="1:43" ht="15" customHeight="1">
      <c r="A27" s="27"/>
      <c r="B27" s="392" t="s">
        <v>59</v>
      </c>
      <c r="C27" s="414" t="s">
        <v>81</v>
      </c>
      <c r="D27" s="21" t="s">
        <v>328</v>
      </c>
      <c r="E27" s="192" t="s">
        <v>338</v>
      </c>
      <c r="F27" s="192" t="s">
        <v>429</v>
      </c>
      <c r="G27" s="195" t="s">
        <v>430</v>
      </c>
      <c r="H27" s="195" t="s">
        <v>346</v>
      </c>
      <c r="I27" s="21" t="s">
        <v>332</v>
      </c>
      <c r="J27" s="21" t="s">
        <v>431</v>
      </c>
      <c r="K27" s="176" t="s">
        <v>334</v>
      </c>
      <c r="L27" s="176" t="s">
        <v>334</v>
      </c>
      <c r="M27" s="176" t="s">
        <v>334</v>
      </c>
      <c r="N27" s="176" t="s">
        <v>335</v>
      </c>
      <c r="O27" s="176" t="s">
        <v>335</v>
      </c>
      <c r="P27" s="444" t="s">
        <v>335</v>
      </c>
      <c r="Q27" s="447" t="s">
        <v>335</v>
      </c>
      <c r="R27" s="179"/>
      <c r="S27" s="176" t="s">
        <v>334</v>
      </c>
      <c r="T27" s="195" t="s">
        <v>62</v>
      </c>
      <c r="U27" s="275" t="s">
        <v>62</v>
      </c>
      <c r="V27" s="177" t="s">
        <v>341</v>
      </c>
      <c r="W27" s="176">
        <v>1</v>
      </c>
      <c r="X27" s="337" t="s">
        <v>432</v>
      </c>
      <c r="Y27" s="338">
        <v>2</v>
      </c>
      <c r="Z27" s="349" t="s">
        <v>359</v>
      </c>
      <c r="AA27" s="275" t="s">
        <v>340</v>
      </c>
      <c r="AB27" s="275" t="s">
        <v>341</v>
      </c>
      <c r="AC27" s="189"/>
      <c r="AD27" s="189"/>
      <c r="AE27" s="189"/>
      <c r="AF27" s="189"/>
      <c r="AG27" s="442"/>
      <c r="AH27" s="189" t="str">
        <f t="shared" si="0"/>
        <v/>
      </c>
      <c r="AI27" s="189" t="s">
        <v>335</v>
      </c>
      <c r="AJ27" s="189" t="s">
        <v>341</v>
      </c>
      <c r="AK27" s="189" t="s">
        <v>335</v>
      </c>
      <c r="AL27" s="189" t="s">
        <v>341</v>
      </c>
      <c r="AM27" s="189" t="b">
        <f t="shared" si="1"/>
        <v>0</v>
      </c>
      <c r="AN27" s="189" t="b">
        <f t="shared" si="2"/>
        <v>1</v>
      </c>
      <c r="AO27" s="189" t="s">
        <v>335</v>
      </c>
      <c r="AP27" s="275"/>
      <c r="AQ27" s="275"/>
    </row>
    <row r="28" spans="1:43" ht="15" customHeight="1">
      <c r="A28" s="27"/>
      <c r="B28" s="392" t="s">
        <v>59</v>
      </c>
      <c r="C28" s="414" t="s">
        <v>81</v>
      </c>
      <c r="D28" s="21" t="s">
        <v>328</v>
      </c>
      <c r="E28" s="192" t="s">
        <v>338</v>
      </c>
      <c r="F28" s="192" t="s">
        <v>433</v>
      </c>
      <c r="G28" s="21" t="s">
        <v>434</v>
      </c>
      <c r="H28" s="21"/>
      <c r="I28" s="21" t="s">
        <v>332</v>
      </c>
      <c r="J28" s="21" t="s">
        <v>435</v>
      </c>
      <c r="K28" s="176" t="s">
        <v>334</v>
      </c>
      <c r="L28" s="176" t="s">
        <v>334</v>
      </c>
      <c r="M28" s="176" t="s">
        <v>334</v>
      </c>
      <c r="N28" s="176" t="s">
        <v>335</v>
      </c>
      <c r="O28" s="176" t="s">
        <v>335</v>
      </c>
      <c r="P28" s="444" t="s">
        <v>335</v>
      </c>
      <c r="Q28" s="447" t="s">
        <v>335</v>
      </c>
      <c r="R28" s="179"/>
      <c r="S28" s="176" t="s">
        <v>334</v>
      </c>
      <c r="T28" s="195" t="s">
        <v>62</v>
      </c>
      <c r="U28" s="275" t="s">
        <v>62</v>
      </c>
      <c r="V28" s="177" t="s">
        <v>341</v>
      </c>
      <c r="W28" s="176">
        <v>1</v>
      </c>
      <c r="X28" s="337" t="s">
        <v>432</v>
      </c>
      <c r="Y28" s="338">
        <v>1</v>
      </c>
      <c r="Z28" s="349" t="s">
        <v>421</v>
      </c>
      <c r="AA28" s="275" t="s">
        <v>340</v>
      </c>
      <c r="AB28" s="275" t="s">
        <v>341</v>
      </c>
      <c r="AC28" s="189"/>
      <c r="AD28" s="189"/>
      <c r="AE28" s="189"/>
      <c r="AF28" s="189"/>
      <c r="AG28" s="442"/>
      <c r="AH28" s="189" t="str">
        <f t="shared" si="0"/>
        <v/>
      </c>
      <c r="AI28" s="189" t="s">
        <v>335</v>
      </c>
      <c r="AJ28" s="189" t="s">
        <v>341</v>
      </c>
      <c r="AK28" s="189" t="s">
        <v>341</v>
      </c>
      <c r="AL28" s="189" t="s">
        <v>341</v>
      </c>
      <c r="AM28" s="189" t="b">
        <f t="shared" si="1"/>
        <v>0</v>
      </c>
      <c r="AN28" s="189" t="b">
        <f t="shared" si="2"/>
        <v>1</v>
      </c>
      <c r="AO28" s="189" t="s">
        <v>335</v>
      </c>
      <c r="AP28" s="275"/>
      <c r="AQ28" s="275"/>
    </row>
    <row r="29" spans="1:43" ht="15" customHeight="1">
      <c r="A29" s="27"/>
      <c r="B29" s="392" t="s">
        <v>59</v>
      </c>
      <c r="C29" s="511" t="s">
        <v>81</v>
      </c>
      <c r="D29" s="21" t="s">
        <v>328</v>
      </c>
      <c r="E29" s="192" t="s">
        <v>338</v>
      </c>
      <c r="F29" s="192" t="s">
        <v>436</v>
      </c>
      <c r="G29" s="43" t="s">
        <v>437</v>
      </c>
      <c r="H29" s="21"/>
      <c r="I29" s="43" t="s">
        <v>332</v>
      </c>
      <c r="J29" s="43" t="s">
        <v>438</v>
      </c>
      <c r="K29" s="176" t="s">
        <v>334</v>
      </c>
      <c r="L29" s="176" t="s">
        <v>334</v>
      </c>
      <c r="M29" s="176" t="s">
        <v>334</v>
      </c>
      <c r="N29" s="188" t="s">
        <v>335</v>
      </c>
      <c r="O29" s="176" t="s">
        <v>335</v>
      </c>
      <c r="P29" s="444" t="s">
        <v>335</v>
      </c>
      <c r="Q29" s="447" t="s">
        <v>335</v>
      </c>
      <c r="R29" s="179"/>
      <c r="S29" s="176" t="s">
        <v>334</v>
      </c>
      <c r="T29" s="195" t="s">
        <v>62</v>
      </c>
      <c r="U29" s="275" t="s">
        <v>62</v>
      </c>
      <c r="V29" s="177" t="s">
        <v>341</v>
      </c>
      <c r="W29" s="176">
        <v>1</v>
      </c>
      <c r="X29" s="337" t="s">
        <v>432</v>
      </c>
      <c r="Y29" s="338">
        <v>1</v>
      </c>
      <c r="Z29" s="349" t="s">
        <v>421</v>
      </c>
      <c r="AA29" s="275" t="s">
        <v>340</v>
      </c>
      <c r="AB29" s="275" t="s">
        <v>341</v>
      </c>
      <c r="AC29" s="189"/>
      <c r="AD29" s="189"/>
      <c r="AE29" s="189"/>
      <c r="AF29" s="189"/>
      <c r="AG29" s="442"/>
      <c r="AH29" s="189" t="str">
        <f t="shared" si="0"/>
        <v/>
      </c>
      <c r="AI29" s="189" t="s">
        <v>335</v>
      </c>
      <c r="AJ29" s="189" t="s">
        <v>341</v>
      </c>
      <c r="AK29" s="189" t="s">
        <v>341</v>
      </c>
      <c r="AL29" s="189" t="s">
        <v>341</v>
      </c>
      <c r="AM29" s="189" t="b">
        <f t="shared" si="1"/>
        <v>0</v>
      </c>
      <c r="AN29" s="189" t="b">
        <f t="shared" si="2"/>
        <v>1</v>
      </c>
      <c r="AO29" s="189" t="s">
        <v>335</v>
      </c>
      <c r="AP29" s="275"/>
      <c r="AQ29" s="275"/>
    </row>
    <row r="30" spans="1:43" ht="15" customHeight="1">
      <c r="A30" s="27"/>
      <c r="B30" s="392" t="s">
        <v>59</v>
      </c>
      <c r="C30" s="511" t="s">
        <v>81</v>
      </c>
      <c r="D30" s="21" t="s">
        <v>328</v>
      </c>
      <c r="E30" s="192" t="s">
        <v>338</v>
      </c>
      <c r="F30" s="267" t="s">
        <v>439</v>
      </c>
      <c r="G30" s="43" t="s">
        <v>440</v>
      </c>
      <c r="H30" s="21"/>
      <c r="I30" s="43" t="s">
        <v>332</v>
      </c>
      <c r="J30" s="43" t="s">
        <v>441</v>
      </c>
      <c r="K30" s="176" t="s">
        <v>334</v>
      </c>
      <c r="L30" s="176" t="s">
        <v>334</v>
      </c>
      <c r="M30" s="176" t="s">
        <v>334</v>
      </c>
      <c r="N30" s="176" t="s">
        <v>335</v>
      </c>
      <c r="O30" s="176" t="s">
        <v>335</v>
      </c>
      <c r="P30" s="444" t="s">
        <v>335</v>
      </c>
      <c r="Q30" s="447" t="s">
        <v>335</v>
      </c>
      <c r="R30" s="179"/>
      <c r="S30" s="176" t="s">
        <v>334</v>
      </c>
      <c r="T30" s="195" t="s">
        <v>62</v>
      </c>
      <c r="U30" s="275" t="s">
        <v>62</v>
      </c>
      <c r="V30" s="177" t="s">
        <v>341</v>
      </c>
      <c r="W30" s="176">
        <v>1</v>
      </c>
      <c r="X30" s="337" t="s">
        <v>442</v>
      </c>
      <c r="Y30" s="338">
        <v>2</v>
      </c>
      <c r="Z30" s="349" t="s">
        <v>443</v>
      </c>
      <c r="AA30" s="275" t="s">
        <v>340</v>
      </c>
      <c r="AB30" s="275" t="s">
        <v>341</v>
      </c>
      <c r="AC30" s="189"/>
      <c r="AD30" s="189"/>
      <c r="AE30" s="189"/>
      <c r="AF30" s="189"/>
      <c r="AG30" s="442"/>
      <c r="AH30" s="189" t="str">
        <f t="shared" si="0"/>
        <v/>
      </c>
      <c r="AI30" s="189" t="s">
        <v>335</v>
      </c>
      <c r="AJ30" s="189" t="s">
        <v>341</v>
      </c>
      <c r="AK30" s="189" t="s">
        <v>341</v>
      </c>
      <c r="AL30" s="189" t="s">
        <v>341</v>
      </c>
      <c r="AM30" s="189" t="b">
        <f t="shared" si="1"/>
        <v>0</v>
      </c>
      <c r="AN30" s="189" t="b">
        <f t="shared" si="2"/>
        <v>1</v>
      </c>
      <c r="AO30" s="189" t="s">
        <v>335</v>
      </c>
      <c r="AP30" s="275"/>
      <c r="AQ30" s="275"/>
    </row>
    <row r="31" spans="1:43" ht="15" customHeight="1">
      <c r="A31" s="27"/>
      <c r="B31" s="392" t="s">
        <v>59</v>
      </c>
      <c r="C31" s="414" t="s">
        <v>81</v>
      </c>
      <c r="D31" s="21" t="s">
        <v>328</v>
      </c>
      <c r="E31" s="192" t="s">
        <v>338</v>
      </c>
      <c r="F31" s="192" t="s">
        <v>444</v>
      </c>
      <c r="G31" s="21" t="s">
        <v>445</v>
      </c>
      <c r="H31" s="21"/>
      <c r="I31" s="21" t="s">
        <v>332</v>
      </c>
      <c r="J31" s="43" t="s">
        <v>446</v>
      </c>
      <c r="K31" s="176" t="s">
        <v>334</v>
      </c>
      <c r="L31" s="176" t="s">
        <v>334</v>
      </c>
      <c r="M31" s="176" t="s">
        <v>334</v>
      </c>
      <c r="N31" s="176" t="s">
        <v>335</v>
      </c>
      <c r="O31" s="176" t="s">
        <v>335</v>
      </c>
      <c r="P31" s="444" t="s">
        <v>335</v>
      </c>
      <c r="Q31" s="447" t="s">
        <v>335</v>
      </c>
      <c r="R31" s="179"/>
      <c r="S31" s="176" t="s">
        <v>334</v>
      </c>
      <c r="T31" s="195" t="s">
        <v>62</v>
      </c>
      <c r="U31" s="275" t="s">
        <v>62</v>
      </c>
      <c r="V31" s="177" t="s">
        <v>341</v>
      </c>
      <c r="W31" s="176">
        <v>1</v>
      </c>
      <c r="X31" s="337" t="s">
        <v>442</v>
      </c>
      <c r="Y31" s="338">
        <v>2</v>
      </c>
      <c r="Z31" s="349" t="s">
        <v>359</v>
      </c>
      <c r="AA31" s="275" t="s">
        <v>340</v>
      </c>
      <c r="AB31" s="275" t="s">
        <v>341</v>
      </c>
      <c r="AC31" s="189"/>
      <c r="AD31" s="189"/>
      <c r="AE31" s="189"/>
      <c r="AF31" s="189"/>
      <c r="AG31" s="442"/>
      <c r="AH31" s="189" t="str">
        <f t="shared" si="0"/>
        <v/>
      </c>
      <c r="AI31" s="189" t="s">
        <v>335</v>
      </c>
      <c r="AJ31" s="189" t="s">
        <v>341</v>
      </c>
      <c r="AK31" s="189" t="s">
        <v>341</v>
      </c>
      <c r="AL31" s="189" t="s">
        <v>341</v>
      </c>
      <c r="AM31" s="189" t="b">
        <f t="shared" si="1"/>
        <v>0</v>
      </c>
      <c r="AN31" s="189" t="b">
        <f t="shared" si="2"/>
        <v>1</v>
      </c>
      <c r="AO31" s="189" t="s">
        <v>335</v>
      </c>
      <c r="AP31" s="275"/>
      <c r="AQ31" s="275"/>
    </row>
    <row r="32" spans="1:43" ht="15" customHeight="1">
      <c r="A32" s="27"/>
      <c r="B32" s="392" t="s">
        <v>59</v>
      </c>
      <c r="C32" s="510" t="s">
        <v>81</v>
      </c>
      <c r="D32" s="21" t="s">
        <v>328</v>
      </c>
      <c r="E32" s="192" t="s">
        <v>338</v>
      </c>
      <c r="F32" s="192" t="s">
        <v>447</v>
      </c>
      <c r="G32" s="22" t="s">
        <v>448</v>
      </c>
      <c r="H32" s="22"/>
      <c r="I32" s="22" t="s">
        <v>387</v>
      </c>
      <c r="J32" s="21" t="s">
        <v>449</v>
      </c>
      <c r="K32" s="176" t="s">
        <v>334</v>
      </c>
      <c r="L32" s="176" t="s">
        <v>334</v>
      </c>
      <c r="M32" s="176" t="s">
        <v>334</v>
      </c>
      <c r="N32" s="176" t="s">
        <v>335</v>
      </c>
      <c r="O32" s="176" t="s">
        <v>335</v>
      </c>
      <c r="P32" s="444" t="s">
        <v>335</v>
      </c>
      <c r="Q32" s="447"/>
      <c r="R32" s="179"/>
      <c r="S32" s="176" t="s">
        <v>334</v>
      </c>
      <c r="T32" s="195" t="s">
        <v>62</v>
      </c>
      <c r="U32" s="275" t="s">
        <v>62</v>
      </c>
      <c r="V32" s="177" t="s">
        <v>341</v>
      </c>
      <c r="W32" s="176">
        <v>1</v>
      </c>
      <c r="X32" s="337" t="s">
        <v>450</v>
      </c>
      <c r="Y32" s="338">
        <v>1</v>
      </c>
      <c r="Z32" s="349" t="s">
        <v>451</v>
      </c>
      <c r="AA32" s="275" t="s">
        <v>390</v>
      </c>
      <c r="AB32" s="275" t="s">
        <v>391</v>
      </c>
      <c r="AC32" s="189"/>
      <c r="AD32" s="189"/>
      <c r="AE32" s="189"/>
      <c r="AF32" s="189"/>
      <c r="AG32" s="442"/>
      <c r="AH32" s="189" t="str">
        <f t="shared" si="0"/>
        <v/>
      </c>
      <c r="AI32" s="189" t="s">
        <v>341</v>
      </c>
      <c r="AJ32" s="189" t="s">
        <v>335</v>
      </c>
      <c r="AK32" s="189" t="s">
        <v>341</v>
      </c>
      <c r="AL32" s="189" t="s">
        <v>341</v>
      </c>
      <c r="AM32" s="189" t="b">
        <f t="shared" si="1"/>
        <v>0</v>
      </c>
      <c r="AN32" s="189" t="b">
        <f t="shared" si="2"/>
        <v>1</v>
      </c>
      <c r="AO32" s="189" t="s">
        <v>335</v>
      </c>
      <c r="AP32" s="275"/>
      <c r="AQ32" s="275"/>
    </row>
    <row r="33" spans="1:43" ht="15" customHeight="1">
      <c r="A33" s="27"/>
      <c r="B33" s="392" t="s">
        <v>59</v>
      </c>
      <c r="C33" s="510" t="s">
        <v>81</v>
      </c>
      <c r="D33" s="21" t="s">
        <v>328</v>
      </c>
      <c r="E33" s="192" t="s">
        <v>338</v>
      </c>
      <c r="F33" s="192" t="s">
        <v>452</v>
      </c>
      <c r="G33" s="22" t="s">
        <v>453</v>
      </c>
      <c r="H33" s="22"/>
      <c r="I33" s="22" t="s">
        <v>387</v>
      </c>
      <c r="J33" s="21" t="s">
        <v>454</v>
      </c>
      <c r="K33" s="176" t="s">
        <v>334</v>
      </c>
      <c r="L33" s="176" t="s">
        <v>334</v>
      </c>
      <c r="M33" s="176" t="s">
        <v>334</v>
      </c>
      <c r="N33" s="176" t="s">
        <v>335</v>
      </c>
      <c r="O33" s="176" t="s">
        <v>335</v>
      </c>
      <c r="P33" s="444" t="s">
        <v>335</v>
      </c>
      <c r="Q33" s="447"/>
      <c r="R33" s="179"/>
      <c r="S33" s="176" t="s">
        <v>334</v>
      </c>
      <c r="T33" s="195" t="s">
        <v>62</v>
      </c>
      <c r="U33" s="275" t="s">
        <v>62</v>
      </c>
      <c r="V33" s="177" t="s">
        <v>341</v>
      </c>
      <c r="W33" s="176">
        <v>1</v>
      </c>
      <c r="X33" s="337" t="s">
        <v>389</v>
      </c>
      <c r="Y33" s="338">
        <v>1</v>
      </c>
      <c r="Z33" s="349" t="s">
        <v>451</v>
      </c>
      <c r="AA33" s="275" t="s">
        <v>390</v>
      </c>
      <c r="AB33" s="275" t="s">
        <v>391</v>
      </c>
      <c r="AC33" s="189"/>
      <c r="AD33" s="189"/>
      <c r="AE33" s="189"/>
      <c r="AF33" s="189"/>
      <c r="AG33" s="442"/>
      <c r="AH33" s="189" t="str">
        <f t="shared" si="0"/>
        <v/>
      </c>
      <c r="AI33" s="189" t="s">
        <v>341</v>
      </c>
      <c r="AJ33" s="189" t="s">
        <v>335</v>
      </c>
      <c r="AK33" s="189" t="s">
        <v>341</v>
      </c>
      <c r="AL33" s="189" t="s">
        <v>341</v>
      </c>
      <c r="AM33" s="189" t="b">
        <f t="shared" si="1"/>
        <v>0</v>
      </c>
      <c r="AN33" s="189" t="b">
        <f t="shared" si="2"/>
        <v>1</v>
      </c>
      <c r="AO33" s="189" t="s">
        <v>335</v>
      </c>
      <c r="AP33" s="275"/>
      <c r="AQ33" s="275"/>
    </row>
    <row r="34" spans="1:43" ht="15" customHeight="1">
      <c r="A34" s="27"/>
      <c r="B34" s="392" t="s">
        <v>59</v>
      </c>
      <c r="C34" s="510" t="s">
        <v>81</v>
      </c>
      <c r="D34" s="21" t="s">
        <v>328</v>
      </c>
      <c r="E34" s="192" t="s">
        <v>338</v>
      </c>
      <c r="F34" s="192" t="s">
        <v>455</v>
      </c>
      <c r="G34" s="21" t="s">
        <v>456</v>
      </c>
      <c r="H34" s="21" t="s">
        <v>346</v>
      </c>
      <c r="I34" s="21" t="s">
        <v>332</v>
      </c>
      <c r="J34" s="21" t="s">
        <v>457</v>
      </c>
      <c r="K34" s="176" t="s">
        <v>334</v>
      </c>
      <c r="L34" s="176" t="s">
        <v>334</v>
      </c>
      <c r="M34" s="176" t="s">
        <v>334</v>
      </c>
      <c r="N34" s="176" t="s">
        <v>335</v>
      </c>
      <c r="O34" s="176" t="s">
        <v>335</v>
      </c>
      <c r="P34" s="444" t="s">
        <v>335</v>
      </c>
      <c r="Q34" s="447" t="s">
        <v>335</v>
      </c>
      <c r="R34" s="179"/>
      <c r="S34" s="176" t="s">
        <v>334</v>
      </c>
      <c r="T34" s="195" t="s">
        <v>62</v>
      </c>
      <c r="U34" s="275" t="s">
        <v>62</v>
      </c>
      <c r="V34" s="177"/>
      <c r="W34" s="176">
        <v>0</v>
      </c>
      <c r="X34" s="337" t="s">
        <v>349</v>
      </c>
      <c r="Y34" s="338">
        <v>1</v>
      </c>
      <c r="Z34" s="349"/>
      <c r="AA34" s="275" t="s">
        <v>340</v>
      </c>
      <c r="AB34" s="275" t="s">
        <v>341</v>
      </c>
      <c r="AC34" s="189"/>
      <c r="AD34" s="189"/>
      <c r="AE34" s="189" t="s">
        <v>342</v>
      </c>
      <c r="AF34" s="189" t="s">
        <v>342</v>
      </c>
      <c r="AG34" s="442"/>
      <c r="AH34" s="189" t="str">
        <f t="shared" si="0"/>
        <v>Y</v>
      </c>
      <c r="AI34" s="189" t="s">
        <v>335</v>
      </c>
      <c r="AJ34" s="189" t="s">
        <v>335</v>
      </c>
      <c r="AK34" s="189" t="s">
        <v>341</v>
      </c>
      <c r="AL34" s="189" t="s">
        <v>341</v>
      </c>
      <c r="AM34" s="189" t="b">
        <f t="shared" si="1"/>
        <v>0</v>
      </c>
      <c r="AN34" s="189" t="b">
        <f t="shared" si="2"/>
        <v>1</v>
      </c>
      <c r="AO34" s="189" t="s">
        <v>335</v>
      </c>
      <c r="AP34" s="275"/>
      <c r="AQ34" s="275"/>
    </row>
    <row r="35" spans="1:43" ht="15" customHeight="1">
      <c r="A35" s="27"/>
      <c r="B35" s="392" t="s">
        <v>59</v>
      </c>
      <c r="C35" s="510" t="s">
        <v>81</v>
      </c>
      <c r="D35" s="21" t="s">
        <v>328</v>
      </c>
      <c r="E35" s="192" t="s">
        <v>338</v>
      </c>
      <c r="F35" s="192" t="s">
        <v>458</v>
      </c>
      <c r="G35" s="21" t="s">
        <v>459</v>
      </c>
      <c r="H35" s="21"/>
      <c r="I35" s="21" t="s">
        <v>332</v>
      </c>
      <c r="J35" s="21" t="s">
        <v>460</v>
      </c>
      <c r="K35" s="176" t="s">
        <v>334</v>
      </c>
      <c r="L35" s="176" t="s">
        <v>334</v>
      </c>
      <c r="M35" s="176" t="s">
        <v>334</v>
      </c>
      <c r="N35" s="176" t="s">
        <v>335</v>
      </c>
      <c r="O35" s="176" t="s">
        <v>335</v>
      </c>
      <c r="P35" s="444" t="s">
        <v>335</v>
      </c>
      <c r="Q35" s="447" t="s">
        <v>335</v>
      </c>
      <c r="R35" s="179"/>
      <c r="S35" s="176" t="s">
        <v>334</v>
      </c>
      <c r="T35" s="195" t="s">
        <v>62</v>
      </c>
      <c r="U35" s="275" t="s">
        <v>62</v>
      </c>
      <c r="V35" s="177" t="s">
        <v>341</v>
      </c>
      <c r="W35" s="176">
        <v>0</v>
      </c>
      <c r="X35" s="337" t="s">
        <v>349</v>
      </c>
      <c r="Y35" s="338">
        <v>1</v>
      </c>
      <c r="Z35" s="349" t="s">
        <v>461</v>
      </c>
      <c r="AA35" s="275" t="s">
        <v>340</v>
      </c>
      <c r="AB35" s="275" t="s">
        <v>341</v>
      </c>
      <c r="AC35" s="189"/>
      <c r="AD35" s="189"/>
      <c r="AE35" s="189"/>
      <c r="AF35" s="189"/>
      <c r="AG35" s="442"/>
      <c r="AH35" s="189" t="str">
        <f t="shared" si="0"/>
        <v/>
      </c>
      <c r="AI35" s="189" t="s">
        <v>341</v>
      </c>
      <c r="AJ35" s="189" t="s">
        <v>341</v>
      </c>
      <c r="AK35" s="189" t="s">
        <v>335</v>
      </c>
      <c r="AL35" s="189" t="s">
        <v>341</v>
      </c>
      <c r="AM35" s="189" t="b">
        <f t="shared" si="1"/>
        <v>0</v>
      </c>
      <c r="AN35" s="189" t="b">
        <f t="shared" si="2"/>
        <v>1</v>
      </c>
      <c r="AO35" s="189" t="s">
        <v>335</v>
      </c>
      <c r="AP35" s="275"/>
      <c r="AQ35" s="275"/>
    </row>
    <row r="36" spans="1:43" ht="15" customHeight="1">
      <c r="A36" s="27"/>
      <c r="B36" s="392" t="s">
        <v>59</v>
      </c>
      <c r="C36" s="510" t="s">
        <v>81</v>
      </c>
      <c r="D36" s="21" t="s">
        <v>328</v>
      </c>
      <c r="E36" s="192" t="s">
        <v>338</v>
      </c>
      <c r="F36" s="192" t="s">
        <v>462</v>
      </c>
      <c r="G36" s="21" t="s">
        <v>463</v>
      </c>
      <c r="H36" s="21" t="s">
        <v>346</v>
      </c>
      <c r="I36" s="21" t="s">
        <v>332</v>
      </c>
      <c r="J36" s="21" t="s">
        <v>464</v>
      </c>
      <c r="K36" s="176" t="s">
        <v>334</v>
      </c>
      <c r="L36" s="176" t="s">
        <v>334</v>
      </c>
      <c r="M36" s="176" t="s">
        <v>334</v>
      </c>
      <c r="N36" s="176" t="s">
        <v>335</v>
      </c>
      <c r="O36" s="176" t="s">
        <v>335</v>
      </c>
      <c r="P36" s="444" t="s">
        <v>335</v>
      </c>
      <c r="Q36" s="447" t="s">
        <v>335</v>
      </c>
      <c r="R36" s="179"/>
      <c r="S36" s="176" t="s">
        <v>334</v>
      </c>
      <c r="T36" s="195" t="s">
        <v>62</v>
      </c>
      <c r="U36" s="275" t="s">
        <v>62</v>
      </c>
      <c r="V36" s="177" t="s">
        <v>341</v>
      </c>
      <c r="W36" s="176">
        <v>1</v>
      </c>
      <c r="X36" s="337" t="s">
        <v>364</v>
      </c>
      <c r="Y36" s="338">
        <v>1</v>
      </c>
      <c r="Z36" s="349" t="s">
        <v>443</v>
      </c>
      <c r="AA36" s="275" t="s">
        <v>340</v>
      </c>
      <c r="AB36" s="275" t="s">
        <v>341</v>
      </c>
      <c r="AC36" s="189"/>
      <c r="AD36" s="189"/>
      <c r="AE36" s="189"/>
      <c r="AF36" s="189" t="s">
        <v>342</v>
      </c>
      <c r="AG36" s="442"/>
      <c r="AH36" s="189" t="str">
        <f t="shared" si="0"/>
        <v>Y</v>
      </c>
      <c r="AI36" s="189" t="s">
        <v>341</v>
      </c>
      <c r="AJ36" s="189" t="s">
        <v>341</v>
      </c>
      <c r="AK36" s="189" t="s">
        <v>341</v>
      </c>
      <c r="AL36" s="189" t="s">
        <v>341</v>
      </c>
      <c r="AM36" s="189" t="b">
        <f t="shared" si="1"/>
        <v>0</v>
      </c>
      <c r="AN36" s="189" t="b">
        <f t="shared" si="2"/>
        <v>0</v>
      </c>
      <c r="AO36" s="189" t="s">
        <v>335</v>
      </c>
      <c r="AP36" s="275"/>
      <c r="AQ36" s="275"/>
    </row>
    <row r="37" spans="1:43" ht="15" customHeight="1">
      <c r="A37" s="27"/>
      <c r="B37" s="392" t="s">
        <v>59</v>
      </c>
      <c r="C37" s="510" t="s">
        <v>81</v>
      </c>
      <c r="D37" s="21" t="s">
        <v>328</v>
      </c>
      <c r="E37" s="192" t="s">
        <v>465</v>
      </c>
      <c r="F37" s="192" t="s">
        <v>466</v>
      </c>
      <c r="G37" s="21" t="s">
        <v>338</v>
      </c>
      <c r="H37" s="21" t="s">
        <v>467</v>
      </c>
      <c r="I37" s="21" t="s">
        <v>338</v>
      </c>
      <c r="J37" s="264" t="s">
        <v>468</v>
      </c>
      <c r="K37" s="176" t="s">
        <v>335</v>
      </c>
      <c r="L37" s="176" t="s">
        <v>335</v>
      </c>
      <c r="M37" s="176" t="s">
        <v>335</v>
      </c>
      <c r="N37" s="176" t="s">
        <v>334</v>
      </c>
      <c r="O37" s="176" t="s">
        <v>334</v>
      </c>
      <c r="P37" s="444" t="s">
        <v>334</v>
      </c>
      <c r="Q37" s="447"/>
      <c r="R37" s="179"/>
      <c r="S37" s="176" t="s">
        <v>334</v>
      </c>
      <c r="T37" s="195" t="s">
        <v>62</v>
      </c>
      <c r="U37" s="275" t="s">
        <v>62</v>
      </c>
      <c r="V37" s="177" t="s">
        <v>469</v>
      </c>
      <c r="W37" s="176">
        <v>2</v>
      </c>
      <c r="X37" s="337" t="s">
        <v>470</v>
      </c>
      <c r="Y37" s="338">
        <v>1</v>
      </c>
      <c r="Z37" s="349" t="s">
        <v>451</v>
      </c>
      <c r="AA37" s="275" t="s">
        <v>471</v>
      </c>
      <c r="AB37" s="275" t="s">
        <v>471</v>
      </c>
      <c r="AC37" s="189"/>
      <c r="AD37" s="189"/>
      <c r="AE37" s="189"/>
      <c r="AF37" s="189"/>
      <c r="AG37" s="442"/>
      <c r="AH37" s="189" t="str">
        <f t="shared" si="0"/>
        <v/>
      </c>
      <c r="AI37" s="189" t="s">
        <v>338</v>
      </c>
      <c r="AJ37" s="189" t="s">
        <v>338</v>
      </c>
      <c r="AK37" s="189" t="s">
        <v>338</v>
      </c>
      <c r="AL37" s="189" t="s">
        <v>338</v>
      </c>
      <c r="AM37" s="189" t="b">
        <f t="shared" ref="AM37:AM60" si="3">AND(AI37="Y",AJ37="Y",AK37="Y",AL37="Y")</f>
        <v>0</v>
      </c>
      <c r="AN37" s="189" t="b">
        <f t="shared" ref="AN37:AN60" si="4">OR(AI37="Y",AJ37="Y",AK37="Y",AL37="Y")</f>
        <v>0</v>
      </c>
      <c r="AO37" s="189" t="s">
        <v>335</v>
      </c>
      <c r="AP37" s="275"/>
      <c r="AQ37" s="275"/>
    </row>
    <row r="38" spans="1:43" ht="15" customHeight="1">
      <c r="A38" s="27"/>
      <c r="B38" s="392" t="s">
        <v>59</v>
      </c>
      <c r="C38" s="510" t="s">
        <v>81</v>
      </c>
      <c r="D38" s="21" t="s">
        <v>328</v>
      </c>
      <c r="E38" s="192" t="s">
        <v>338</v>
      </c>
      <c r="F38" s="22" t="s">
        <v>472</v>
      </c>
      <c r="G38" s="21" t="s">
        <v>473</v>
      </c>
      <c r="H38" s="21"/>
      <c r="I38" s="21" t="s">
        <v>332</v>
      </c>
      <c r="J38" s="21" t="s">
        <v>474</v>
      </c>
      <c r="K38" s="176" t="s">
        <v>334</v>
      </c>
      <c r="L38" s="176" t="s">
        <v>334</v>
      </c>
      <c r="M38" s="176" t="s">
        <v>334</v>
      </c>
      <c r="N38" s="176" t="s">
        <v>335</v>
      </c>
      <c r="O38" s="176" t="s">
        <v>335</v>
      </c>
      <c r="P38" s="444" t="s">
        <v>335</v>
      </c>
      <c r="Q38" s="447" t="s">
        <v>335</v>
      </c>
      <c r="R38" s="179"/>
      <c r="S38" s="176" t="s">
        <v>334</v>
      </c>
      <c r="T38" s="195" t="s">
        <v>62</v>
      </c>
      <c r="U38" s="275" t="s">
        <v>62</v>
      </c>
      <c r="V38" s="177" t="s">
        <v>341</v>
      </c>
      <c r="W38" s="176">
        <v>0</v>
      </c>
      <c r="X38" s="337" t="s">
        <v>349</v>
      </c>
      <c r="Y38" s="338">
        <v>1</v>
      </c>
      <c r="Z38" s="349" t="s">
        <v>461</v>
      </c>
      <c r="AA38" s="275" t="s">
        <v>340</v>
      </c>
      <c r="AB38" s="275" t="s">
        <v>341</v>
      </c>
      <c r="AC38" s="189"/>
      <c r="AD38" s="189"/>
      <c r="AE38" s="189"/>
      <c r="AF38" s="189"/>
      <c r="AG38" s="442"/>
      <c r="AH38" s="189" t="str">
        <f t="shared" si="0"/>
        <v/>
      </c>
      <c r="AI38" s="189" t="s">
        <v>335</v>
      </c>
      <c r="AJ38" s="189" t="s">
        <v>341</v>
      </c>
      <c r="AK38" s="189" t="s">
        <v>341</v>
      </c>
      <c r="AL38" s="189" t="s">
        <v>341</v>
      </c>
      <c r="AM38" s="189" t="b">
        <f t="shared" si="3"/>
        <v>0</v>
      </c>
      <c r="AN38" s="189" t="b">
        <f t="shared" si="4"/>
        <v>1</v>
      </c>
      <c r="AO38" s="189" t="s">
        <v>335</v>
      </c>
      <c r="AP38" s="275"/>
      <c r="AQ38" s="275"/>
    </row>
    <row r="39" spans="1:43" ht="15" customHeight="1">
      <c r="A39" s="27"/>
      <c r="B39" s="392" t="s">
        <v>59</v>
      </c>
      <c r="C39" s="510" t="s">
        <v>81</v>
      </c>
      <c r="D39" s="21" t="s">
        <v>328</v>
      </c>
      <c r="E39" s="192" t="s">
        <v>338</v>
      </c>
      <c r="F39" s="22" t="s">
        <v>475</v>
      </c>
      <c r="G39" s="21" t="s">
        <v>476</v>
      </c>
      <c r="H39" s="21"/>
      <c r="I39" s="21" t="s">
        <v>332</v>
      </c>
      <c r="J39" s="21" t="s">
        <v>477</v>
      </c>
      <c r="K39" s="176" t="s">
        <v>334</v>
      </c>
      <c r="L39" s="176" t="s">
        <v>334</v>
      </c>
      <c r="M39" s="176" t="s">
        <v>334</v>
      </c>
      <c r="N39" s="176" t="s">
        <v>335</v>
      </c>
      <c r="O39" s="176" t="s">
        <v>335</v>
      </c>
      <c r="P39" s="444" t="s">
        <v>335</v>
      </c>
      <c r="Q39" s="447" t="s">
        <v>335</v>
      </c>
      <c r="R39" s="179"/>
      <c r="S39" s="176" t="s">
        <v>334</v>
      </c>
      <c r="T39" s="195" t="s">
        <v>62</v>
      </c>
      <c r="U39" s="275" t="s">
        <v>62</v>
      </c>
      <c r="V39" s="177" t="s">
        <v>341</v>
      </c>
      <c r="W39" s="176">
        <v>0</v>
      </c>
      <c r="X39" s="337" t="s">
        <v>349</v>
      </c>
      <c r="Y39" s="338">
        <v>1</v>
      </c>
      <c r="Z39" s="349" t="s">
        <v>443</v>
      </c>
      <c r="AA39" s="275" t="s">
        <v>340</v>
      </c>
      <c r="AB39" s="275" t="s">
        <v>341</v>
      </c>
      <c r="AC39" s="189"/>
      <c r="AD39" s="189"/>
      <c r="AE39" s="189"/>
      <c r="AF39" s="189"/>
      <c r="AG39" s="442"/>
      <c r="AH39" s="189" t="str">
        <f t="shared" si="0"/>
        <v/>
      </c>
      <c r="AI39" s="189" t="s">
        <v>341</v>
      </c>
      <c r="AJ39" s="189" t="s">
        <v>341</v>
      </c>
      <c r="AK39" s="189" t="s">
        <v>341</v>
      </c>
      <c r="AL39" s="189" t="s">
        <v>335</v>
      </c>
      <c r="AM39" s="189" t="b">
        <f t="shared" si="3"/>
        <v>0</v>
      </c>
      <c r="AN39" s="189" t="b">
        <f t="shared" si="4"/>
        <v>1</v>
      </c>
      <c r="AO39" s="189" t="s">
        <v>335</v>
      </c>
      <c r="AP39" s="275"/>
      <c r="AQ39" s="275"/>
    </row>
    <row r="40" spans="1:43" ht="15" customHeight="1">
      <c r="A40" s="27"/>
      <c r="B40" s="392" t="s">
        <v>59</v>
      </c>
      <c r="C40" s="510" t="s">
        <v>81</v>
      </c>
      <c r="D40" s="21" t="s">
        <v>328</v>
      </c>
      <c r="E40" s="21" t="s">
        <v>360</v>
      </c>
      <c r="F40" s="21" t="s">
        <v>478</v>
      </c>
      <c r="G40" s="21" t="s">
        <v>479</v>
      </c>
      <c r="H40" s="21"/>
      <c r="I40" s="21" t="s">
        <v>332</v>
      </c>
      <c r="J40" s="21" t="s">
        <v>480</v>
      </c>
      <c r="K40" s="176" t="s">
        <v>334</v>
      </c>
      <c r="L40" s="176" t="s">
        <v>335</v>
      </c>
      <c r="M40" s="176" t="s">
        <v>335</v>
      </c>
      <c r="N40" s="176" t="s">
        <v>335</v>
      </c>
      <c r="O40" s="176" t="s">
        <v>335</v>
      </c>
      <c r="P40" s="444" t="s">
        <v>335</v>
      </c>
      <c r="Q40" s="447" t="s">
        <v>335</v>
      </c>
      <c r="R40" s="179"/>
      <c r="S40" s="176" t="s">
        <v>334</v>
      </c>
      <c r="T40" s="195" t="s">
        <v>62</v>
      </c>
      <c r="U40" s="275" t="s">
        <v>62</v>
      </c>
      <c r="V40" s="177" t="s">
        <v>336</v>
      </c>
      <c r="W40" s="176">
        <v>0</v>
      </c>
      <c r="X40" s="337" t="s">
        <v>349</v>
      </c>
      <c r="Y40" s="338">
        <v>1</v>
      </c>
      <c r="Z40" s="349" t="s">
        <v>359</v>
      </c>
      <c r="AA40" s="275" t="s">
        <v>340</v>
      </c>
      <c r="AB40" s="275" t="s">
        <v>341</v>
      </c>
      <c r="AC40" s="189"/>
      <c r="AD40" s="189"/>
      <c r="AE40" s="189" t="s">
        <v>342</v>
      </c>
      <c r="AF40" s="189" t="s">
        <v>342</v>
      </c>
      <c r="AG40" s="442"/>
      <c r="AH40" s="189" t="str">
        <f t="shared" si="0"/>
        <v>Y</v>
      </c>
      <c r="AI40" s="189" t="s">
        <v>341</v>
      </c>
      <c r="AJ40" s="189" t="s">
        <v>335</v>
      </c>
      <c r="AK40" s="189" t="s">
        <v>341</v>
      </c>
      <c r="AL40" s="189" t="s">
        <v>335</v>
      </c>
      <c r="AM40" s="189" t="b">
        <f t="shared" si="3"/>
        <v>0</v>
      </c>
      <c r="AN40" s="189" t="b">
        <f t="shared" si="4"/>
        <v>1</v>
      </c>
      <c r="AO40" s="189" t="s">
        <v>335</v>
      </c>
      <c r="AP40" s="275"/>
      <c r="AQ40" s="275"/>
    </row>
    <row r="41" spans="1:43" ht="15" customHeight="1">
      <c r="A41" s="27"/>
      <c r="B41" s="392" t="s">
        <v>59</v>
      </c>
      <c r="C41" s="510" t="s">
        <v>81</v>
      </c>
      <c r="D41" s="21" t="s">
        <v>328</v>
      </c>
      <c r="E41" s="21" t="s">
        <v>360</v>
      </c>
      <c r="F41" s="21" t="s">
        <v>481</v>
      </c>
      <c r="G41" s="21" t="s">
        <v>482</v>
      </c>
      <c r="H41" s="21" t="s">
        <v>346</v>
      </c>
      <c r="I41" s="21" t="s">
        <v>332</v>
      </c>
      <c r="J41" s="21" t="s">
        <v>483</v>
      </c>
      <c r="K41" s="176" t="s">
        <v>334</v>
      </c>
      <c r="L41" s="176" t="s">
        <v>335</v>
      </c>
      <c r="M41" s="176" t="s">
        <v>335</v>
      </c>
      <c r="N41" s="176" t="s">
        <v>335</v>
      </c>
      <c r="O41" s="176" t="s">
        <v>335</v>
      </c>
      <c r="P41" s="444" t="s">
        <v>335</v>
      </c>
      <c r="Q41" s="447" t="s">
        <v>335</v>
      </c>
      <c r="R41" s="179"/>
      <c r="S41" s="176" t="s">
        <v>334</v>
      </c>
      <c r="T41" s="195" t="s">
        <v>62</v>
      </c>
      <c r="U41" s="275" t="s">
        <v>62</v>
      </c>
      <c r="V41" s="177" t="s">
        <v>336</v>
      </c>
      <c r="W41" s="176">
        <v>1</v>
      </c>
      <c r="X41" s="337" t="s">
        <v>470</v>
      </c>
      <c r="Y41" s="338">
        <v>2</v>
      </c>
      <c r="Z41" s="349" t="s">
        <v>451</v>
      </c>
      <c r="AA41" s="275" t="s">
        <v>340</v>
      </c>
      <c r="AB41" s="275" t="s">
        <v>341</v>
      </c>
      <c r="AC41" s="189"/>
      <c r="AD41" s="189"/>
      <c r="AE41" s="189"/>
      <c r="AF41" s="189" t="s">
        <v>342</v>
      </c>
      <c r="AG41" s="442"/>
      <c r="AH41" s="189" t="str">
        <f t="shared" si="0"/>
        <v>Y</v>
      </c>
      <c r="AI41" s="189" t="s">
        <v>335</v>
      </c>
      <c r="AJ41" s="189" t="s">
        <v>335</v>
      </c>
      <c r="AK41" s="189" t="s">
        <v>335</v>
      </c>
      <c r="AL41" s="189" t="s">
        <v>341</v>
      </c>
      <c r="AM41" s="189" t="b">
        <f t="shared" si="3"/>
        <v>0</v>
      </c>
      <c r="AN41" s="189" t="b">
        <f t="shared" si="4"/>
        <v>1</v>
      </c>
      <c r="AO41" s="189" t="s">
        <v>335</v>
      </c>
      <c r="AP41" s="275"/>
      <c r="AQ41" s="275"/>
    </row>
    <row r="42" spans="1:43" ht="15" customHeight="1">
      <c r="A42" s="27"/>
      <c r="B42" s="392" t="s">
        <v>59</v>
      </c>
      <c r="C42" s="510" t="s">
        <v>81</v>
      </c>
      <c r="D42" s="21" t="s">
        <v>328</v>
      </c>
      <c r="E42" s="21" t="s">
        <v>360</v>
      </c>
      <c r="F42" s="21" t="s">
        <v>484</v>
      </c>
      <c r="G42" s="21" t="s">
        <v>485</v>
      </c>
      <c r="H42" s="21"/>
      <c r="I42" s="21" t="s">
        <v>332</v>
      </c>
      <c r="J42" s="21" t="s">
        <v>486</v>
      </c>
      <c r="K42" s="176" t="s">
        <v>334</v>
      </c>
      <c r="L42" s="176" t="s">
        <v>335</v>
      </c>
      <c r="M42" s="176" t="s">
        <v>335</v>
      </c>
      <c r="N42" s="176" t="s">
        <v>335</v>
      </c>
      <c r="O42" s="176" t="s">
        <v>335</v>
      </c>
      <c r="P42" s="444" t="s">
        <v>335</v>
      </c>
      <c r="Q42" s="447" t="s">
        <v>335</v>
      </c>
      <c r="R42" s="179"/>
      <c r="S42" s="176" t="s">
        <v>334</v>
      </c>
      <c r="T42" s="195" t="s">
        <v>62</v>
      </c>
      <c r="U42" s="275" t="s">
        <v>62</v>
      </c>
      <c r="V42" s="177" t="s">
        <v>336</v>
      </c>
      <c r="W42" s="176">
        <v>0</v>
      </c>
      <c r="X42" s="337" t="s">
        <v>349</v>
      </c>
      <c r="Y42" s="338">
        <v>1</v>
      </c>
      <c r="Z42" s="349" t="s">
        <v>359</v>
      </c>
      <c r="AA42" s="275" t="s">
        <v>340</v>
      </c>
      <c r="AB42" s="275" t="s">
        <v>341</v>
      </c>
      <c r="AC42" s="189"/>
      <c r="AD42" s="189"/>
      <c r="AE42" s="189"/>
      <c r="AF42" s="189" t="s">
        <v>342</v>
      </c>
      <c r="AG42" s="442"/>
      <c r="AH42" s="189" t="str">
        <f t="shared" si="0"/>
        <v>Y</v>
      </c>
      <c r="AI42" s="189" t="s">
        <v>335</v>
      </c>
      <c r="AJ42" s="189" t="s">
        <v>335</v>
      </c>
      <c r="AK42" s="189" t="s">
        <v>335</v>
      </c>
      <c r="AL42" s="189" t="s">
        <v>341</v>
      </c>
      <c r="AM42" s="189" t="b">
        <f t="shared" si="3"/>
        <v>0</v>
      </c>
      <c r="AN42" s="189" t="b">
        <f t="shared" si="4"/>
        <v>1</v>
      </c>
      <c r="AO42" s="189" t="s">
        <v>335</v>
      </c>
      <c r="AP42" s="275"/>
      <c r="AQ42" s="275"/>
    </row>
    <row r="43" spans="1:43" ht="15" customHeight="1">
      <c r="A43" s="27"/>
      <c r="B43" s="392" t="s">
        <v>59</v>
      </c>
      <c r="C43" s="510" t="s">
        <v>81</v>
      </c>
      <c r="D43" s="21" t="s">
        <v>328</v>
      </c>
      <c r="E43" s="192" t="s">
        <v>338</v>
      </c>
      <c r="F43" s="192" t="s">
        <v>487</v>
      </c>
      <c r="G43" s="21" t="s">
        <v>488</v>
      </c>
      <c r="H43" s="21" t="s">
        <v>346</v>
      </c>
      <c r="I43" s="21" t="s">
        <v>332</v>
      </c>
      <c r="J43" s="21" t="s">
        <v>489</v>
      </c>
      <c r="K43" s="176" t="s">
        <v>334</v>
      </c>
      <c r="L43" s="176" t="s">
        <v>334</v>
      </c>
      <c r="M43" s="176" t="s">
        <v>334</v>
      </c>
      <c r="N43" s="176" t="s">
        <v>335</v>
      </c>
      <c r="O43" s="176" t="s">
        <v>335</v>
      </c>
      <c r="P43" s="444" t="s">
        <v>335</v>
      </c>
      <c r="Q43" s="447" t="s">
        <v>335</v>
      </c>
      <c r="R43" s="179"/>
      <c r="S43" s="176" t="s">
        <v>334</v>
      </c>
      <c r="T43" s="195" t="s">
        <v>62</v>
      </c>
      <c r="U43" s="275" t="s">
        <v>62</v>
      </c>
      <c r="V43" s="177" t="s">
        <v>341</v>
      </c>
      <c r="W43" s="176">
        <v>1</v>
      </c>
      <c r="X43" s="337" t="s">
        <v>470</v>
      </c>
      <c r="Y43" s="338">
        <v>2</v>
      </c>
      <c r="Z43" s="349" t="s">
        <v>359</v>
      </c>
      <c r="AA43" s="275" t="s">
        <v>340</v>
      </c>
      <c r="AB43" s="275" t="s">
        <v>341</v>
      </c>
      <c r="AC43" s="189"/>
      <c r="AD43" s="189"/>
      <c r="AE43" s="189"/>
      <c r="AF43" s="189" t="s">
        <v>342</v>
      </c>
      <c r="AG43" s="442"/>
      <c r="AH43" s="189" t="str">
        <f t="shared" si="0"/>
        <v>Y</v>
      </c>
      <c r="AI43" s="189" t="s">
        <v>341</v>
      </c>
      <c r="AJ43" s="189" t="s">
        <v>335</v>
      </c>
      <c r="AK43" s="189" t="s">
        <v>341</v>
      </c>
      <c r="AL43" s="189" t="s">
        <v>341</v>
      </c>
      <c r="AM43" s="189" t="b">
        <f t="shared" si="3"/>
        <v>0</v>
      </c>
      <c r="AN43" s="189" t="b">
        <f t="shared" si="4"/>
        <v>1</v>
      </c>
      <c r="AO43" s="189" t="s">
        <v>335</v>
      </c>
      <c r="AP43" s="275"/>
      <c r="AQ43" s="275"/>
    </row>
    <row r="44" spans="1:43" ht="15" customHeight="1">
      <c r="A44" s="27"/>
      <c r="B44" s="392" t="s">
        <v>59</v>
      </c>
      <c r="C44" s="510" t="s">
        <v>81</v>
      </c>
      <c r="D44" s="21" t="s">
        <v>328</v>
      </c>
      <c r="E44" s="192" t="s">
        <v>338</v>
      </c>
      <c r="F44" s="22" t="s">
        <v>490</v>
      </c>
      <c r="G44" s="21" t="s">
        <v>491</v>
      </c>
      <c r="H44" s="21"/>
      <c r="I44" s="21" t="s">
        <v>332</v>
      </c>
      <c r="J44" s="21" t="s">
        <v>492</v>
      </c>
      <c r="K44" s="176" t="s">
        <v>334</v>
      </c>
      <c r="L44" s="176" t="s">
        <v>334</v>
      </c>
      <c r="M44" s="176" t="s">
        <v>334</v>
      </c>
      <c r="N44" s="176" t="s">
        <v>335</v>
      </c>
      <c r="O44" s="176" t="s">
        <v>335</v>
      </c>
      <c r="P44" s="444" t="s">
        <v>335</v>
      </c>
      <c r="Q44" s="447" t="s">
        <v>335</v>
      </c>
      <c r="R44" s="179"/>
      <c r="S44" s="176" t="s">
        <v>334</v>
      </c>
      <c r="T44" s="195" t="s">
        <v>62</v>
      </c>
      <c r="U44" s="275" t="s">
        <v>62</v>
      </c>
      <c r="V44" s="177" t="s">
        <v>341</v>
      </c>
      <c r="W44" s="176">
        <v>0</v>
      </c>
      <c r="X44" s="337" t="s">
        <v>349</v>
      </c>
      <c r="Y44" s="338">
        <v>2</v>
      </c>
      <c r="Z44" s="349" t="s">
        <v>443</v>
      </c>
      <c r="AA44" s="275" t="s">
        <v>340</v>
      </c>
      <c r="AB44" s="275" t="s">
        <v>341</v>
      </c>
      <c r="AC44" s="189"/>
      <c r="AD44" s="189"/>
      <c r="AE44" s="189"/>
      <c r="AF44" s="189" t="s">
        <v>342</v>
      </c>
      <c r="AG44" s="442"/>
      <c r="AH44" s="189" t="str">
        <f t="shared" si="0"/>
        <v>Y</v>
      </c>
      <c r="AI44" s="189" t="s">
        <v>341</v>
      </c>
      <c r="AJ44" s="189" t="s">
        <v>335</v>
      </c>
      <c r="AK44" s="189" t="s">
        <v>335</v>
      </c>
      <c r="AL44" s="189" t="s">
        <v>335</v>
      </c>
      <c r="AM44" s="189" t="b">
        <f t="shared" si="3"/>
        <v>0</v>
      </c>
      <c r="AN44" s="189" t="b">
        <f t="shared" si="4"/>
        <v>1</v>
      </c>
      <c r="AO44" s="189" t="s">
        <v>335</v>
      </c>
      <c r="AP44" s="275"/>
      <c r="AQ44" s="275"/>
    </row>
    <row r="45" spans="1:43" ht="15" customHeight="1">
      <c r="A45" s="27"/>
      <c r="B45" s="392" t="s">
        <v>59</v>
      </c>
      <c r="C45" s="510" t="s">
        <v>81</v>
      </c>
      <c r="D45" s="21" t="s">
        <v>328</v>
      </c>
      <c r="E45" s="21" t="s">
        <v>329</v>
      </c>
      <c r="F45" s="192" t="s">
        <v>493</v>
      </c>
      <c r="G45" s="21" t="s">
        <v>494</v>
      </c>
      <c r="H45" s="21"/>
      <c r="I45" s="21" t="s">
        <v>332</v>
      </c>
      <c r="J45" s="21" t="s">
        <v>495</v>
      </c>
      <c r="K45" s="176" t="s">
        <v>334</v>
      </c>
      <c r="L45" s="176" t="s">
        <v>335</v>
      </c>
      <c r="M45" s="176" t="s">
        <v>335</v>
      </c>
      <c r="N45" s="176" t="s">
        <v>335</v>
      </c>
      <c r="O45" s="176" t="s">
        <v>335</v>
      </c>
      <c r="P45" s="444" t="s">
        <v>335</v>
      </c>
      <c r="Q45" s="447" t="s">
        <v>335</v>
      </c>
      <c r="R45" s="179"/>
      <c r="S45" s="176" t="s">
        <v>334</v>
      </c>
      <c r="T45" s="195" t="s">
        <v>62</v>
      </c>
      <c r="U45" s="275" t="s">
        <v>62</v>
      </c>
      <c r="V45" s="177" t="s">
        <v>336</v>
      </c>
      <c r="W45" s="176">
        <v>1</v>
      </c>
      <c r="X45" s="337" t="s">
        <v>432</v>
      </c>
      <c r="Y45" s="338">
        <v>2</v>
      </c>
      <c r="Z45" s="349" t="s">
        <v>359</v>
      </c>
      <c r="AA45" s="275" t="s">
        <v>340</v>
      </c>
      <c r="AB45" s="275" t="s">
        <v>341</v>
      </c>
      <c r="AC45" s="189"/>
      <c r="AD45" s="189"/>
      <c r="AE45" s="189"/>
      <c r="AF45" s="189"/>
      <c r="AG45" s="442"/>
      <c r="AH45" s="189" t="str">
        <f t="shared" si="0"/>
        <v/>
      </c>
      <c r="AI45" s="189" t="s">
        <v>335</v>
      </c>
      <c r="AJ45" s="189" t="s">
        <v>341</v>
      </c>
      <c r="AK45" s="189" t="s">
        <v>341</v>
      </c>
      <c r="AL45" s="189" t="s">
        <v>341</v>
      </c>
      <c r="AM45" s="189" t="b">
        <f t="shared" si="3"/>
        <v>0</v>
      </c>
      <c r="AN45" s="189" t="b">
        <f t="shared" si="4"/>
        <v>1</v>
      </c>
      <c r="AO45" s="189" t="s">
        <v>335</v>
      </c>
      <c r="AP45" s="275"/>
      <c r="AQ45" s="275"/>
    </row>
    <row r="46" spans="1:43" ht="15" customHeight="1">
      <c r="A46" s="27"/>
      <c r="B46" s="392" t="s">
        <v>59</v>
      </c>
      <c r="C46" s="510" t="s">
        <v>81</v>
      </c>
      <c r="D46" s="21" t="s">
        <v>328</v>
      </c>
      <c r="E46" s="21" t="s">
        <v>329</v>
      </c>
      <c r="F46" s="21" t="s">
        <v>496</v>
      </c>
      <c r="G46" s="21" t="s">
        <v>497</v>
      </c>
      <c r="H46" s="21" t="s">
        <v>346</v>
      </c>
      <c r="I46" s="21" t="s">
        <v>332</v>
      </c>
      <c r="J46" s="21" t="s">
        <v>498</v>
      </c>
      <c r="K46" s="176" t="s">
        <v>334</v>
      </c>
      <c r="L46" s="176" t="s">
        <v>335</v>
      </c>
      <c r="M46" s="176" t="s">
        <v>335</v>
      </c>
      <c r="N46" s="176" t="s">
        <v>335</v>
      </c>
      <c r="O46" s="176" t="s">
        <v>335</v>
      </c>
      <c r="P46" s="444" t="s">
        <v>335</v>
      </c>
      <c r="Q46" s="447" t="s">
        <v>335</v>
      </c>
      <c r="R46" s="179"/>
      <c r="S46" s="176" t="s">
        <v>334</v>
      </c>
      <c r="T46" s="195" t="s">
        <v>62</v>
      </c>
      <c r="U46" s="275" t="s">
        <v>62</v>
      </c>
      <c r="V46" s="177" t="s">
        <v>336</v>
      </c>
      <c r="W46" s="176">
        <v>1</v>
      </c>
      <c r="X46" s="337" t="s">
        <v>432</v>
      </c>
      <c r="Y46" s="338">
        <v>1</v>
      </c>
      <c r="Z46" s="349" t="s">
        <v>359</v>
      </c>
      <c r="AA46" s="275" t="s">
        <v>340</v>
      </c>
      <c r="AB46" s="275" t="s">
        <v>341</v>
      </c>
      <c r="AC46" s="189"/>
      <c r="AD46" s="189"/>
      <c r="AE46" s="189"/>
      <c r="AF46" s="189"/>
      <c r="AG46" s="442"/>
      <c r="AH46" s="189" t="str">
        <f t="shared" si="0"/>
        <v/>
      </c>
      <c r="AI46" s="189" t="s">
        <v>341</v>
      </c>
      <c r="AJ46" s="189" t="s">
        <v>341</v>
      </c>
      <c r="AK46" s="189" t="s">
        <v>335</v>
      </c>
      <c r="AL46" s="189" t="s">
        <v>341</v>
      </c>
      <c r="AM46" s="189" t="b">
        <f t="shared" si="3"/>
        <v>0</v>
      </c>
      <c r="AN46" s="189" t="b">
        <f t="shared" si="4"/>
        <v>1</v>
      </c>
      <c r="AO46" s="189" t="s">
        <v>335</v>
      </c>
      <c r="AP46" s="275"/>
      <c r="AQ46" s="275"/>
    </row>
    <row r="47" spans="1:43" ht="15" customHeight="1">
      <c r="A47" s="27"/>
      <c r="B47" s="392" t="s">
        <v>59</v>
      </c>
      <c r="C47" s="510" t="s">
        <v>81</v>
      </c>
      <c r="D47" s="21" t="s">
        <v>328</v>
      </c>
      <c r="E47" s="21" t="s">
        <v>329</v>
      </c>
      <c r="F47" s="21" t="s">
        <v>499</v>
      </c>
      <c r="G47" s="21" t="s">
        <v>500</v>
      </c>
      <c r="H47" s="21"/>
      <c r="I47" s="21" t="s">
        <v>332</v>
      </c>
      <c r="J47" s="21" t="s">
        <v>501</v>
      </c>
      <c r="K47" s="176" t="s">
        <v>334</v>
      </c>
      <c r="L47" s="176" t="s">
        <v>335</v>
      </c>
      <c r="M47" s="176" t="s">
        <v>335</v>
      </c>
      <c r="N47" s="176" t="s">
        <v>335</v>
      </c>
      <c r="O47" s="176" t="s">
        <v>335</v>
      </c>
      <c r="P47" s="444" t="s">
        <v>335</v>
      </c>
      <c r="Q47" s="447" t="s">
        <v>335</v>
      </c>
      <c r="R47" s="179"/>
      <c r="S47" s="176" t="s">
        <v>334</v>
      </c>
      <c r="T47" s="195" t="s">
        <v>62</v>
      </c>
      <c r="U47" s="275" t="s">
        <v>62</v>
      </c>
      <c r="V47" s="177"/>
      <c r="W47" s="176">
        <v>0</v>
      </c>
      <c r="X47" s="337" t="s">
        <v>349</v>
      </c>
      <c r="Y47" s="338">
        <v>2</v>
      </c>
      <c r="Z47" s="349"/>
      <c r="AA47" s="275" t="s">
        <v>390</v>
      </c>
      <c r="AB47" s="275"/>
      <c r="AC47" s="189"/>
      <c r="AD47" s="189"/>
      <c r="AE47" s="189"/>
      <c r="AF47" s="189"/>
      <c r="AG47" s="442"/>
      <c r="AH47" s="189" t="str">
        <f t="shared" si="0"/>
        <v/>
      </c>
      <c r="AI47" s="189"/>
      <c r="AJ47" s="189"/>
      <c r="AK47" s="189"/>
      <c r="AL47" s="189"/>
      <c r="AM47" s="189" t="b">
        <f t="shared" si="3"/>
        <v>0</v>
      </c>
      <c r="AN47" s="189" t="b">
        <f t="shared" si="4"/>
        <v>0</v>
      </c>
      <c r="AO47" s="189"/>
      <c r="AP47" s="275"/>
      <c r="AQ47" s="275"/>
    </row>
    <row r="48" spans="1:43" ht="15" customHeight="1">
      <c r="A48" s="27"/>
      <c r="B48" s="392" t="s">
        <v>59</v>
      </c>
      <c r="C48" s="510" t="s">
        <v>81</v>
      </c>
      <c r="D48" s="21" t="s">
        <v>328</v>
      </c>
      <c r="E48" s="21" t="s">
        <v>360</v>
      </c>
      <c r="F48" s="21" t="s">
        <v>502</v>
      </c>
      <c r="G48" s="21" t="s">
        <v>503</v>
      </c>
      <c r="H48" s="21"/>
      <c r="I48" s="21" t="s">
        <v>332</v>
      </c>
      <c r="J48" s="21" t="s">
        <v>502</v>
      </c>
      <c r="K48" s="176" t="s">
        <v>334</v>
      </c>
      <c r="L48" s="176" t="s">
        <v>335</v>
      </c>
      <c r="M48" s="176" t="s">
        <v>335</v>
      </c>
      <c r="N48" s="176" t="s">
        <v>335</v>
      </c>
      <c r="O48" s="176" t="s">
        <v>335</v>
      </c>
      <c r="P48" s="444" t="s">
        <v>335</v>
      </c>
      <c r="Q48" s="447" t="s">
        <v>335</v>
      </c>
      <c r="R48" s="179"/>
      <c r="S48" s="176" t="s">
        <v>334</v>
      </c>
      <c r="T48" s="195" t="s">
        <v>62</v>
      </c>
      <c r="U48" s="275" t="s">
        <v>62</v>
      </c>
      <c r="V48" s="177"/>
      <c r="W48" s="176">
        <v>1</v>
      </c>
      <c r="X48" s="337" t="s">
        <v>365</v>
      </c>
      <c r="Y48" s="338" t="s">
        <v>338</v>
      </c>
      <c r="Z48" s="349"/>
      <c r="AA48" s="275" t="s">
        <v>340</v>
      </c>
      <c r="AB48" s="275"/>
      <c r="AC48" s="189"/>
      <c r="AD48" s="189"/>
      <c r="AE48" s="189"/>
      <c r="AF48" s="189"/>
      <c r="AG48" s="442"/>
      <c r="AH48" s="189" t="str">
        <f t="shared" si="0"/>
        <v/>
      </c>
      <c r="AI48" s="189"/>
      <c r="AJ48" s="189"/>
      <c r="AK48" s="189"/>
      <c r="AL48" s="189"/>
      <c r="AM48" s="189" t="b">
        <f t="shared" si="3"/>
        <v>0</v>
      </c>
      <c r="AN48" s="189" t="b">
        <f t="shared" si="4"/>
        <v>0</v>
      </c>
      <c r="AO48" s="189"/>
      <c r="AP48" s="275"/>
      <c r="AQ48" s="275"/>
    </row>
    <row r="49" spans="1:43" ht="15" customHeight="1">
      <c r="B49" s="392" t="s">
        <v>59</v>
      </c>
      <c r="C49" s="194" t="s">
        <v>76</v>
      </c>
      <c r="D49" s="21" t="s">
        <v>328</v>
      </c>
      <c r="E49" s="192" t="s">
        <v>504</v>
      </c>
      <c r="F49" s="192" t="s">
        <v>505</v>
      </c>
      <c r="G49" s="21" t="s">
        <v>338</v>
      </c>
      <c r="H49" s="21" t="s">
        <v>467</v>
      </c>
      <c r="I49" s="21" t="s">
        <v>338</v>
      </c>
      <c r="J49" s="285" t="s">
        <v>506</v>
      </c>
      <c r="K49" s="176" t="s">
        <v>335</v>
      </c>
      <c r="L49" s="176" t="s">
        <v>335</v>
      </c>
      <c r="M49" s="176" t="s">
        <v>335</v>
      </c>
      <c r="N49" s="176" t="s">
        <v>334</v>
      </c>
      <c r="O49" s="176" t="s">
        <v>334</v>
      </c>
      <c r="P49" s="444" t="s">
        <v>334</v>
      </c>
      <c r="Q49" s="447"/>
      <c r="R49" s="179"/>
      <c r="S49" s="176" t="s">
        <v>335</v>
      </c>
      <c r="T49" s="195" t="s">
        <v>62</v>
      </c>
      <c r="U49" s="275" t="s">
        <v>62</v>
      </c>
      <c r="V49" s="177" t="s">
        <v>341</v>
      </c>
      <c r="W49" s="176">
        <v>1</v>
      </c>
      <c r="X49" s="337" t="s">
        <v>507</v>
      </c>
      <c r="Y49" s="338">
        <v>2</v>
      </c>
      <c r="Z49" s="349" t="s">
        <v>508</v>
      </c>
      <c r="AA49" s="275" t="s">
        <v>509</v>
      </c>
      <c r="AB49" s="275" t="s">
        <v>471</v>
      </c>
      <c r="AC49" s="189"/>
      <c r="AD49" s="189"/>
      <c r="AE49" s="189"/>
      <c r="AF49" s="189"/>
      <c r="AG49" s="442"/>
      <c r="AH49" s="189" t="str">
        <f t="shared" si="0"/>
        <v/>
      </c>
      <c r="AI49" s="189" t="s">
        <v>338</v>
      </c>
      <c r="AJ49" s="189" t="s">
        <v>338</v>
      </c>
      <c r="AK49" s="189" t="s">
        <v>338</v>
      </c>
      <c r="AL49" s="189" t="s">
        <v>338</v>
      </c>
      <c r="AM49" s="189" t="b">
        <f t="shared" si="3"/>
        <v>0</v>
      </c>
      <c r="AN49" s="189" t="b">
        <f t="shared" si="4"/>
        <v>0</v>
      </c>
      <c r="AO49" s="189" t="s">
        <v>335</v>
      </c>
      <c r="AP49" s="275"/>
      <c r="AQ49" s="275"/>
    </row>
    <row r="50" spans="1:43" ht="15" customHeight="1">
      <c r="B50" s="392" t="s">
        <v>59</v>
      </c>
      <c r="C50" s="196" t="s">
        <v>60</v>
      </c>
      <c r="D50" s="21" t="s">
        <v>510</v>
      </c>
      <c r="E50" s="192" t="s">
        <v>511</v>
      </c>
      <c r="F50" s="192" t="s">
        <v>512</v>
      </c>
      <c r="G50" s="21" t="s">
        <v>513</v>
      </c>
      <c r="H50" s="21"/>
      <c r="I50" s="21" t="s">
        <v>332</v>
      </c>
      <c r="J50" s="43" t="s">
        <v>514</v>
      </c>
      <c r="K50" s="176" t="s">
        <v>335</v>
      </c>
      <c r="L50" s="176" t="s">
        <v>335</v>
      </c>
      <c r="M50" s="176" t="s">
        <v>335</v>
      </c>
      <c r="N50" s="176" t="s">
        <v>335</v>
      </c>
      <c r="O50" s="176" t="s">
        <v>335</v>
      </c>
      <c r="P50" s="444" t="s">
        <v>335</v>
      </c>
      <c r="Q50" s="447" t="s">
        <v>335</v>
      </c>
      <c r="R50" s="179" t="s">
        <v>335</v>
      </c>
      <c r="S50" s="176" t="s">
        <v>334</v>
      </c>
      <c r="T50" s="195" t="s">
        <v>62</v>
      </c>
      <c r="U50" s="275" t="s">
        <v>62</v>
      </c>
      <c r="V50" s="177" t="s">
        <v>515</v>
      </c>
      <c r="W50" s="176">
        <v>0</v>
      </c>
      <c r="X50" s="337" t="s">
        <v>349</v>
      </c>
      <c r="Y50" s="338">
        <v>2</v>
      </c>
      <c r="Z50" s="349" t="s">
        <v>359</v>
      </c>
      <c r="AA50" s="275" t="s">
        <v>340</v>
      </c>
      <c r="AB50" s="275" t="s">
        <v>341</v>
      </c>
      <c r="AC50" s="189" t="s">
        <v>342</v>
      </c>
      <c r="AD50" s="189" t="s">
        <v>342</v>
      </c>
      <c r="AE50" s="189" t="s">
        <v>342</v>
      </c>
      <c r="AF50" s="189" t="s">
        <v>342</v>
      </c>
      <c r="AG50" s="442" t="s">
        <v>342</v>
      </c>
      <c r="AH50" s="189" t="str">
        <f t="shared" si="0"/>
        <v>Y</v>
      </c>
      <c r="AI50" s="189" t="s">
        <v>335</v>
      </c>
      <c r="AJ50" s="189" t="s">
        <v>335</v>
      </c>
      <c r="AK50" s="189" t="s">
        <v>335</v>
      </c>
      <c r="AL50" s="189" t="s">
        <v>335</v>
      </c>
      <c r="AM50" s="189" t="b">
        <f t="shared" si="3"/>
        <v>1</v>
      </c>
      <c r="AN50" s="189" t="b">
        <f t="shared" si="4"/>
        <v>1</v>
      </c>
      <c r="AO50" s="189" t="s">
        <v>335</v>
      </c>
      <c r="AP50" s="275"/>
      <c r="AQ50" s="275"/>
    </row>
    <row r="51" spans="1:43" ht="15" customHeight="1">
      <c r="B51" s="392" t="s">
        <v>59</v>
      </c>
      <c r="C51" s="196" t="s">
        <v>60</v>
      </c>
      <c r="D51" s="21" t="s">
        <v>510</v>
      </c>
      <c r="E51" s="192" t="s">
        <v>511</v>
      </c>
      <c r="F51" s="192" t="s">
        <v>516</v>
      </c>
      <c r="G51" s="21" t="s">
        <v>517</v>
      </c>
      <c r="H51" s="21"/>
      <c r="I51" s="21" t="s">
        <v>332</v>
      </c>
      <c r="J51" s="43" t="s">
        <v>518</v>
      </c>
      <c r="K51" s="176" t="s">
        <v>335</v>
      </c>
      <c r="L51" s="176" t="s">
        <v>335</v>
      </c>
      <c r="M51" s="176" t="s">
        <v>335</v>
      </c>
      <c r="N51" s="176" t="s">
        <v>335</v>
      </c>
      <c r="O51" s="176" t="s">
        <v>335</v>
      </c>
      <c r="P51" s="444" t="s">
        <v>335</v>
      </c>
      <c r="Q51" s="447" t="s">
        <v>335</v>
      </c>
      <c r="R51" s="179"/>
      <c r="S51" s="176" t="s">
        <v>334</v>
      </c>
      <c r="T51" s="195" t="s">
        <v>62</v>
      </c>
      <c r="U51" s="275" t="s">
        <v>62</v>
      </c>
      <c r="V51" s="177" t="s">
        <v>341</v>
      </c>
      <c r="W51" s="176">
        <v>0</v>
      </c>
      <c r="X51" s="337" t="s">
        <v>349</v>
      </c>
      <c r="Y51" s="338">
        <v>1</v>
      </c>
      <c r="Z51" s="349" t="s">
        <v>443</v>
      </c>
      <c r="AA51" s="275" t="s">
        <v>340</v>
      </c>
      <c r="AB51" s="275" t="s">
        <v>341</v>
      </c>
      <c r="AC51" s="189"/>
      <c r="AD51" s="189" t="s">
        <v>342</v>
      </c>
      <c r="AE51" s="189"/>
      <c r="AF51" s="189"/>
      <c r="AG51" s="442"/>
      <c r="AH51" s="189" t="str">
        <f t="shared" si="0"/>
        <v>Y</v>
      </c>
      <c r="AI51" s="189" t="s">
        <v>335</v>
      </c>
      <c r="AJ51" s="189" t="s">
        <v>335</v>
      </c>
      <c r="AK51" s="189" t="s">
        <v>335</v>
      </c>
      <c r="AL51" s="189" t="s">
        <v>335</v>
      </c>
      <c r="AM51" s="189" t="b">
        <f t="shared" si="3"/>
        <v>1</v>
      </c>
      <c r="AN51" s="189" t="b">
        <f t="shared" si="4"/>
        <v>1</v>
      </c>
      <c r="AO51" s="189" t="s">
        <v>335</v>
      </c>
      <c r="AP51" s="275"/>
      <c r="AQ51" s="275"/>
    </row>
    <row r="52" spans="1:43" ht="15" customHeight="1">
      <c r="A52" s="27"/>
      <c r="B52" s="392" t="s">
        <v>59</v>
      </c>
      <c r="C52" s="407" t="s">
        <v>67</v>
      </c>
      <c r="D52" s="21" t="s">
        <v>510</v>
      </c>
      <c r="E52" s="192" t="s">
        <v>519</v>
      </c>
      <c r="F52" s="192" t="s">
        <v>520</v>
      </c>
      <c r="G52" s="22" t="s">
        <v>521</v>
      </c>
      <c r="H52" s="22"/>
      <c r="I52" s="22" t="s">
        <v>332</v>
      </c>
      <c r="J52" s="334" t="s">
        <v>522</v>
      </c>
      <c r="K52" s="176" t="s">
        <v>335</v>
      </c>
      <c r="L52" s="176" t="s">
        <v>335</v>
      </c>
      <c r="M52" s="176" t="s">
        <v>335</v>
      </c>
      <c r="N52" s="176" t="s">
        <v>335</v>
      </c>
      <c r="O52" s="176" t="s">
        <v>335</v>
      </c>
      <c r="P52" s="444" t="s">
        <v>335</v>
      </c>
      <c r="Q52" s="447" t="s">
        <v>335</v>
      </c>
      <c r="R52" s="179"/>
      <c r="S52" s="176" t="s">
        <v>335</v>
      </c>
      <c r="T52" s="195" t="s">
        <v>62</v>
      </c>
      <c r="U52" s="275" t="s">
        <v>62</v>
      </c>
      <c r="V52" s="177" t="s">
        <v>515</v>
      </c>
      <c r="W52" s="176">
        <v>0</v>
      </c>
      <c r="X52" s="337" t="s">
        <v>349</v>
      </c>
      <c r="Y52" s="338">
        <v>1</v>
      </c>
      <c r="Z52" s="349" t="s">
        <v>359</v>
      </c>
      <c r="AA52" s="275" t="s">
        <v>340</v>
      </c>
      <c r="AB52" s="275" t="s">
        <v>341</v>
      </c>
      <c r="AC52" s="189"/>
      <c r="AD52" s="189"/>
      <c r="AE52" s="189"/>
      <c r="AF52" s="189"/>
      <c r="AG52" s="442"/>
      <c r="AH52" s="189" t="str">
        <f t="shared" si="0"/>
        <v/>
      </c>
      <c r="AI52" s="189" t="s">
        <v>335</v>
      </c>
      <c r="AJ52" s="189" t="s">
        <v>335</v>
      </c>
      <c r="AK52" s="189" t="s">
        <v>335</v>
      </c>
      <c r="AL52" s="189" t="s">
        <v>335</v>
      </c>
      <c r="AM52" s="189" t="b">
        <f t="shared" si="3"/>
        <v>1</v>
      </c>
      <c r="AN52" s="189" t="b">
        <f t="shared" si="4"/>
        <v>1</v>
      </c>
      <c r="AO52" s="189" t="s">
        <v>335</v>
      </c>
      <c r="AP52" s="275"/>
      <c r="AQ52" s="275"/>
    </row>
    <row r="53" spans="1:43" ht="15" customHeight="1">
      <c r="B53" s="392" t="s">
        <v>59</v>
      </c>
      <c r="C53" s="407" t="s">
        <v>67</v>
      </c>
      <c r="D53" s="21" t="s">
        <v>510</v>
      </c>
      <c r="E53" s="192" t="s">
        <v>519</v>
      </c>
      <c r="F53" s="192" t="s">
        <v>523</v>
      </c>
      <c r="G53" s="22" t="s">
        <v>524</v>
      </c>
      <c r="H53" s="22"/>
      <c r="I53" s="22" t="s">
        <v>332</v>
      </c>
      <c r="J53" s="43" t="s">
        <v>525</v>
      </c>
      <c r="K53" s="176" t="s">
        <v>335</v>
      </c>
      <c r="L53" s="176" t="s">
        <v>335</v>
      </c>
      <c r="M53" s="176" t="s">
        <v>335</v>
      </c>
      <c r="N53" s="176" t="s">
        <v>335</v>
      </c>
      <c r="O53" s="176" t="s">
        <v>335</v>
      </c>
      <c r="P53" s="444" t="s">
        <v>335</v>
      </c>
      <c r="Q53" s="447" t="s">
        <v>335</v>
      </c>
      <c r="R53" s="179" t="s">
        <v>335</v>
      </c>
      <c r="S53" s="176" t="s">
        <v>335</v>
      </c>
      <c r="T53" s="195" t="s">
        <v>62</v>
      </c>
      <c r="U53" s="275" t="s">
        <v>62</v>
      </c>
      <c r="V53" s="177" t="s">
        <v>526</v>
      </c>
      <c r="W53" s="176">
        <v>0</v>
      </c>
      <c r="X53" s="337" t="s">
        <v>349</v>
      </c>
      <c r="Y53" s="338">
        <v>1</v>
      </c>
      <c r="Z53" s="349" t="s">
        <v>527</v>
      </c>
      <c r="AA53" s="275" t="s">
        <v>340</v>
      </c>
      <c r="AB53" s="275" t="s">
        <v>341</v>
      </c>
      <c r="AC53" s="189" t="s">
        <v>342</v>
      </c>
      <c r="AD53" s="189"/>
      <c r="AE53" s="189" t="s">
        <v>342</v>
      </c>
      <c r="AF53" s="189"/>
      <c r="AG53" s="442" t="s">
        <v>342</v>
      </c>
      <c r="AH53" s="189" t="str">
        <f t="shared" si="0"/>
        <v>Y</v>
      </c>
      <c r="AI53" s="189" t="s">
        <v>335</v>
      </c>
      <c r="AJ53" s="189" t="s">
        <v>335</v>
      </c>
      <c r="AK53" s="189" t="s">
        <v>335</v>
      </c>
      <c r="AL53" s="189" t="s">
        <v>335</v>
      </c>
      <c r="AM53" s="189" t="b">
        <f t="shared" si="3"/>
        <v>1</v>
      </c>
      <c r="AN53" s="189" t="b">
        <f t="shared" si="4"/>
        <v>1</v>
      </c>
      <c r="AO53" s="189" t="s">
        <v>335</v>
      </c>
      <c r="AP53" s="275"/>
      <c r="AQ53" s="275"/>
    </row>
    <row r="54" spans="1:43" ht="15" customHeight="1">
      <c r="B54" s="392" t="s">
        <v>59</v>
      </c>
      <c r="C54" s="407" t="s">
        <v>67</v>
      </c>
      <c r="D54" s="21" t="s">
        <v>510</v>
      </c>
      <c r="E54" s="192" t="s">
        <v>519</v>
      </c>
      <c r="F54" s="192" t="s">
        <v>528</v>
      </c>
      <c r="G54" s="431" t="s">
        <v>338</v>
      </c>
      <c r="H54" s="21" t="s">
        <v>529</v>
      </c>
      <c r="I54" s="21" t="s">
        <v>338</v>
      </c>
      <c r="J54" s="285" t="s">
        <v>530</v>
      </c>
      <c r="K54" s="176" t="s">
        <v>335</v>
      </c>
      <c r="L54" s="176" t="s">
        <v>335</v>
      </c>
      <c r="M54" s="176" t="s">
        <v>335</v>
      </c>
      <c r="N54" s="176" t="s">
        <v>334</v>
      </c>
      <c r="O54" s="176" t="s">
        <v>334</v>
      </c>
      <c r="P54" s="444" t="s">
        <v>335</v>
      </c>
      <c r="Q54" s="447"/>
      <c r="R54" s="179"/>
      <c r="S54" s="176" t="s">
        <v>334</v>
      </c>
      <c r="T54" s="195" t="s">
        <v>62</v>
      </c>
      <c r="U54" s="275" t="s">
        <v>62</v>
      </c>
      <c r="V54" s="177" t="s">
        <v>341</v>
      </c>
      <c r="W54" s="176">
        <v>2</v>
      </c>
      <c r="X54" s="337" t="s">
        <v>531</v>
      </c>
      <c r="Y54" s="338">
        <v>1</v>
      </c>
      <c r="Z54" s="349" t="s">
        <v>532</v>
      </c>
      <c r="AA54" s="275" t="s">
        <v>509</v>
      </c>
      <c r="AB54" s="275" t="s">
        <v>471</v>
      </c>
      <c r="AC54" s="189"/>
      <c r="AD54" s="189"/>
      <c r="AE54" s="189"/>
      <c r="AF54" s="189"/>
      <c r="AG54" s="442"/>
      <c r="AH54" s="189" t="str">
        <f t="shared" si="0"/>
        <v/>
      </c>
      <c r="AI54" s="189" t="s">
        <v>338</v>
      </c>
      <c r="AJ54" s="189" t="s">
        <v>338</v>
      </c>
      <c r="AK54" s="189" t="s">
        <v>338</v>
      </c>
      <c r="AL54" s="189" t="s">
        <v>338</v>
      </c>
      <c r="AM54" s="189" t="b">
        <f t="shared" si="3"/>
        <v>0</v>
      </c>
      <c r="AN54" s="189" t="b">
        <f t="shared" si="4"/>
        <v>0</v>
      </c>
      <c r="AO54" s="189" t="s">
        <v>335</v>
      </c>
      <c r="AP54" s="275"/>
      <c r="AQ54" s="275"/>
    </row>
    <row r="55" spans="1:43" ht="15" customHeight="1">
      <c r="B55" s="392" t="s">
        <v>59</v>
      </c>
      <c r="C55" s="407" t="s">
        <v>67</v>
      </c>
      <c r="D55" s="21" t="s">
        <v>510</v>
      </c>
      <c r="E55" s="192" t="s">
        <v>519</v>
      </c>
      <c r="F55" s="192" t="s">
        <v>533</v>
      </c>
      <c r="G55" s="21" t="s">
        <v>338</v>
      </c>
      <c r="H55" s="21" t="s">
        <v>529</v>
      </c>
      <c r="I55" s="21" t="s">
        <v>338</v>
      </c>
      <c r="J55" s="264" t="s">
        <v>534</v>
      </c>
      <c r="K55" s="176" t="s">
        <v>335</v>
      </c>
      <c r="L55" s="176" t="s">
        <v>335</v>
      </c>
      <c r="M55" s="176" t="s">
        <v>335</v>
      </c>
      <c r="N55" s="176" t="s">
        <v>334</v>
      </c>
      <c r="O55" s="176" t="s">
        <v>334</v>
      </c>
      <c r="P55" s="444" t="s">
        <v>335</v>
      </c>
      <c r="Q55" s="447"/>
      <c r="R55" s="179"/>
      <c r="S55" s="176" t="s">
        <v>334</v>
      </c>
      <c r="T55" s="195" t="s">
        <v>62</v>
      </c>
      <c r="U55" s="275" t="s">
        <v>62</v>
      </c>
      <c r="V55" s="177" t="s">
        <v>341</v>
      </c>
      <c r="W55" s="176">
        <v>2</v>
      </c>
      <c r="X55" s="337" t="s">
        <v>531</v>
      </c>
      <c r="Y55" s="338">
        <v>2</v>
      </c>
      <c r="Z55" s="349" t="s">
        <v>359</v>
      </c>
      <c r="AA55" s="275" t="s">
        <v>509</v>
      </c>
      <c r="AB55" s="275" t="s">
        <v>471</v>
      </c>
      <c r="AC55" s="189"/>
      <c r="AD55" s="189"/>
      <c r="AE55" s="189"/>
      <c r="AF55" s="189"/>
      <c r="AG55" s="442"/>
      <c r="AH55" s="189" t="str">
        <f t="shared" si="0"/>
        <v/>
      </c>
      <c r="AI55" s="189" t="s">
        <v>338</v>
      </c>
      <c r="AJ55" s="189" t="s">
        <v>338</v>
      </c>
      <c r="AK55" s="189" t="s">
        <v>338</v>
      </c>
      <c r="AL55" s="189" t="s">
        <v>338</v>
      </c>
      <c r="AM55" s="189" t="b">
        <f t="shared" si="3"/>
        <v>0</v>
      </c>
      <c r="AN55" s="189" t="b">
        <f t="shared" si="4"/>
        <v>0</v>
      </c>
      <c r="AO55" s="189" t="s">
        <v>335</v>
      </c>
      <c r="AP55" s="275"/>
      <c r="AQ55" s="275"/>
    </row>
    <row r="56" spans="1:43" ht="15" customHeight="1">
      <c r="B56" s="392" t="s">
        <v>59</v>
      </c>
      <c r="C56" s="407" t="s">
        <v>67</v>
      </c>
      <c r="D56" s="21" t="s">
        <v>510</v>
      </c>
      <c r="E56" s="192" t="s">
        <v>519</v>
      </c>
      <c r="F56" s="192" t="s">
        <v>535</v>
      </c>
      <c r="G56" s="431" t="s">
        <v>338</v>
      </c>
      <c r="H56" s="21" t="s">
        <v>529</v>
      </c>
      <c r="I56" s="21" t="s">
        <v>338</v>
      </c>
      <c r="J56" s="264" t="s">
        <v>536</v>
      </c>
      <c r="K56" s="176" t="s">
        <v>335</v>
      </c>
      <c r="L56" s="176" t="s">
        <v>335</v>
      </c>
      <c r="M56" s="176" t="s">
        <v>335</v>
      </c>
      <c r="N56" s="176" t="s">
        <v>334</v>
      </c>
      <c r="O56" s="176" t="s">
        <v>334</v>
      </c>
      <c r="P56" s="444" t="s">
        <v>335</v>
      </c>
      <c r="Q56" s="447"/>
      <c r="R56" s="179"/>
      <c r="S56" s="176" t="s">
        <v>334</v>
      </c>
      <c r="T56" s="195" t="s">
        <v>62</v>
      </c>
      <c r="U56" s="275" t="s">
        <v>62</v>
      </c>
      <c r="V56" s="177" t="s">
        <v>341</v>
      </c>
      <c r="W56" s="176">
        <v>2</v>
      </c>
      <c r="X56" s="337" t="s">
        <v>531</v>
      </c>
      <c r="Y56" s="338">
        <v>1</v>
      </c>
      <c r="Z56" s="349" t="s">
        <v>359</v>
      </c>
      <c r="AA56" s="275" t="s">
        <v>471</v>
      </c>
      <c r="AB56" s="275" t="s">
        <v>471</v>
      </c>
      <c r="AC56" s="189"/>
      <c r="AD56" s="189"/>
      <c r="AE56" s="189"/>
      <c r="AF56" s="189"/>
      <c r="AG56" s="442"/>
      <c r="AH56" s="189" t="str">
        <f t="shared" si="0"/>
        <v/>
      </c>
      <c r="AI56" s="189" t="s">
        <v>338</v>
      </c>
      <c r="AJ56" s="189" t="s">
        <v>338</v>
      </c>
      <c r="AK56" s="189" t="s">
        <v>338</v>
      </c>
      <c r="AL56" s="189" t="s">
        <v>338</v>
      </c>
      <c r="AM56" s="189" t="b">
        <f t="shared" si="3"/>
        <v>0</v>
      </c>
      <c r="AN56" s="189" t="b">
        <f t="shared" si="4"/>
        <v>0</v>
      </c>
      <c r="AO56" s="189" t="s">
        <v>335</v>
      </c>
      <c r="AP56" s="275"/>
      <c r="AQ56" s="275"/>
    </row>
    <row r="57" spans="1:43" ht="15" customHeight="1">
      <c r="B57" s="392" t="s">
        <v>59</v>
      </c>
      <c r="C57" s="407" t="s">
        <v>67</v>
      </c>
      <c r="D57" s="21" t="s">
        <v>510</v>
      </c>
      <c r="E57" s="192" t="s">
        <v>519</v>
      </c>
      <c r="F57" s="192" t="s">
        <v>537</v>
      </c>
      <c r="G57" s="22" t="s">
        <v>538</v>
      </c>
      <c r="H57" s="22"/>
      <c r="I57" s="22" t="s">
        <v>539</v>
      </c>
      <c r="J57" s="21" t="s">
        <v>540</v>
      </c>
      <c r="K57" s="176" t="s">
        <v>335</v>
      </c>
      <c r="L57" s="176" t="s">
        <v>335</v>
      </c>
      <c r="M57" s="176" t="s">
        <v>335</v>
      </c>
      <c r="N57" s="176" t="s">
        <v>334</v>
      </c>
      <c r="O57" s="176" t="s">
        <v>335</v>
      </c>
      <c r="P57" s="444" t="s">
        <v>335</v>
      </c>
      <c r="Q57" s="447" t="s">
        <v>335</v>
      </c>
      <c r="R57" s="179"/>
      <c r="S57" s="176" t="s">
        <v>335</v>
      </c>
      <c r="T57" s="195" t="s">
        <v>62</v>
      </c>
      <c r="U57" s="275" t="s">
        <v>62</v>
      </c>
      <c r="V57" s="177" t="s">
        <v>541</v>
      </c>
      <c r="W57" s="176">
        <v>0</v>
      </c>
      <c r="X57" s="337" t="s">
        <v>349</v>
      </c>
      <c r="Y57" s="338">
        <v>2</v>
      </c>
      <c r="Z57" s="349" t="s">
        <v>359</v>
      </c>
      <c r="AA57" s="275" t="s">
        <v>390</v>
      </c>
      <c r="AB57" s="275" t="s">
        <v>542</v>
      </c>
      <c r="AC57" s="189"/>
      <c r="AD57" s="189"/>
      <c r="AE57" s="189" t="s">
        <v>342</v>
      </c>
      <c r="AF57" s="189" t="s">
        <v>342</v>
      </c>
      <c r="AG57" s="442"/>
      <c r="AH57" s="189" t="str">
        <f t="shared" si="0"/>
        <v>Y</v>
      </c>
      <c r="AI57" s="189" t="s">
        <v>335</v>
      </c>
      <c r="AJ57" s="189" t="s">
        <v>335</v>
      </c>
      <c r="AK57" s="189" t="s">
        <v>335</v>
      </c>
      <c r="AL57" s="189" t="s">
        <v>335</v>
      </c>
      <c r="AM57" s="189" t="b">
        <f t="shared" si="3"/>
        <v>1</v>
      </c>
      <c r="AN57" s="189" t="b">
        <f t="shared" si="4"/>
        <v>1</v>
      </c>
      <c r="AO57" s="189" t="s">
        <v>335</v>
      </c>
      <c r="AP57" s="275"/>
      <c r="AQ57" s="275"/>
    </row>
    <row r="58" spans="1:43" ht="15" customHeight="1">
      <c r="B58" s="392" t="s">
        <v>59</v>
      </c>
      <c r="C58" s="407" t="s">
        <v>67</v>
      </c>
      <c r="D58" s="21" t="s">
        <v>510</v>
      </c>
      <c r="E58" s="192" t="s">
        <v>519</v>
      </c>
      <c r="F58" s="192" t="s">
        <v>543</v>
      </c>
      <c r="G58" s="22" t="s">
        <v>544</v>
      </c>
      <c r="H58" s="22"/>
      <c r="I58" s="22" t="s">
        <v>539</v>
      </c>
      <c r="J58" s="21" t="s">
        <v>545</v>
      </c>
      <c r="K58" s="176" t="s">
        <v>335</v>
      </c>
      <c r="L58" s="176" t="s">
        <v>335</v>
      </c>
      <c r="M58" s="176" t="s">
        <v>335</v>
      </c>
      <c r="N58" s="176" t="s">
        <v>334</v>
      </c>
      <c r="O58" s="176" t="s">
        <v>335</v>
      </c>
      <c r="P58" s="444" t="s">
        <v>335</v>
      </c>
      <c r="Q58" s="447" t="s">
        <v>335</v>
      </c>
      <c r="R58" s="179"/>
      <c r="S58" s="176" t="s">
        <v>335</v>
      </c>
      <c r="T58" s="195" t="s">
        <v>62</v>
      </c>
      <c r="U58" s="275" t="s">
        <v>62</v>
      </c>
      <c r="V58" s="177">
        <v>0</v>
      </c>
      <c r="W58" s="176">
        <v>0</v>
      </c>
      <c r="X58" s="337" t="s">
        <v>349</v>
      </c>
      <c r="Y58" s="338">
        <v>1</v>
      </c>
      <c r="Z58" s="349" t="s">
        <v>365</v>
      </c>
      <c r="AA58" s="275" t="s">
        <v>390</v>
      </c>
      <c r="AB58" s="275" t="s">
        <v>542</v>
      </c>
      <c r="AC58" s="189"/>
      <c r="AD58" s="189"/>
      <c r="AE58" s="189"/>
      <c r="AF58" s="189"/>
      <c r="AG58" s="442"/>
      <c r="AH58" s="189" t="str">
        <f t="shared" si="0"/>
        <v/>
      </c>
      <c r="AI58" s="189" t="s">
        <v>335</v>
      </c>
      <c r="AJ58" s="189" t="s">
        <v>335</v>
      </c>
      <c r="AK58" s="189" t="s">
        <v>335</v>
      </c>
      <c r="AL58" s="189" t="s">
        <v>335</v>
      </c>
      <c r="AM58" s="189" t="b">
        <f t="shared" si="3"/>
        <v>1</v>
      </c>
      <c r="AN58" s="189" t="b">
        <f t="shared" si="4"/>
        <v>1</v>
      </c>
      <c r="AO58" s="189" t="s">
        <v>335</v>
      </c>
      <c r="AP58" s="275"/>
      <c r="AQ58" s="275"/>
    </row>
    <row r="59" spans="1:43" ht="15" customHeight="1">
      <c r="B59" s="392" t="s">
        <v>59</v>
      </c>
      <c r="C59" s="407" t="s">
        <v>67</v>
      </c>
      <c r="D59" s="21" t="s">
        <v>510</v>
      </c>
      <c r="E59" s="192" t="s">
        <v>519</v>
      </c>
      <c r="F59" s="192" t="s">
        <v>546</v>
      </c>
      <c r="G59" s="22" t="s">
        <v>547</v>
      </c>
      <c r="H59" s="22"/>
      <c r="I59" s="22" t="s">
        <v>539</v>
      </c>
      <c r="J59" s="21" t="s">
        <v>548</v>
      </c>
      <c r="K59" s="176" t="s">
        <v>335</v>
      </c>
      <c r="L59" s="176" t="s">
        <v>335</v>
      </c>
      <c r="M59" s="176" t="s">
        <v>335</v>
      </c>
      <c r="N59" s="176" t="s">
        <v>334</v>
      </c>
      <c r="O59" s="176" t="s">
        <v>335</v>
      </c>
      <c r="P59" s="444" t="s">
        <v>335</v>
      </c>
      <c r="Q59" s="447" t="s">
        <v>335</v>
      </c>
      <c r="R59" s="179" t="s">
        <v>335</v>
      </c>
      <c r="S59" s="176" t="s">
        <v>335</v>
      </c>
      <c r="T59" s="195" t="s">
        <v>62</v>
      </c>
      <c r="U59" s="275" t="s">
        <v>62</v>
      </c>
      <c r="V59" s="177" t="s">
        <v>541</v>
      </c>
      <c r="W59" s="176">
        <v>0</v>
      </c>
      <c r="X59" s="337" t="s">
        <v>349</v>
      </c>
      <c r="Y59" s="338">
        <v>2</v>
      </c>
      <c r="Z59" s="349" t="s">
        <v>359</v>
      </c>
      <c r="AA59" s="275" t="s">
        <v>390</v>
      </c>
      <c r="AB59" s="275" t="s">
        <v>542</v>
      </c>
      <c r="AC59" s="189" t="s">
        <v>342</v>
      </c>
      <c r="AD59" s="189" t="s">
        <v>342</v>
      </c>
      <c r="AE59" s="189" t="s">
        <v>342</v>
      </c>
      <c r="AF59" s="189" t="s">
        <v>342</v>
      </c>
      <c r="AG59" s="442"/>
      <c r="AH59" s="189" t="str">
        <f t="shared" si="0"/>
        <v>Y</v>
      </c>
      <c r="AI59" s="189" t="s">
        <v>335</v>
      </c>
      <c r="AJ59" s="189" t="s">
        <v>335</v>
      </c>
      <c r="AK59" s="189" t="s">
        <v>335</v>
      </c>
      <c r="AL59" s="189" t="s">
        <v>335</v>
      </c>
      <c r="AM59" s="189" t="b">
        <f t="shared" si="3"/>
        <v>1</v>
      </c>
      <c r="AN59" s="189" t="b">
        <f t="shared" si="4"/>
        <v>1</v>
      </c>
      <c r="AO59" s="189" t="s">
        <v>335</v>
      </c>
      <c r="AP59" s="275"/>
      <c r="AQ59" s="275"/>
    </row>
    <row r="60" spans="1:43" ht="15" customHeight="1">
      <c r="B60" s="392" t="s">
        <v>59</v>
      </c>
      <c r="C60" s="407" t="s">
        <v>67</v>
      </c>
      <c r="D60" s="21" t="s">
        <v>510</v>
      </c>
      <c r="E60" s="192" t="s">
        <v>519</v>
      </c>
      <c r="F60" s="192" t="s">
        <v>549</v>
      </c>
      <c r="G60" s="21" t="s">
        <v>550</v>
      </c>
      <c r="H60" s="21"/>
      <c r="I60" s="21" t="s">
        <v>332</v>
      </c>
      <c r="J60" s="177" t="s">
        <v>551</v>
      </c>
      <c r="K60" s="176" t="s">
        <v>334</v>
      </c>
      <c r="L60" s="176" t="s">
        <v>335</v>
      </c>
      <c r="M60" s="176" t="s">
        <v>335</v>
      </c>
      <c r="N60" s="176" t="s">
        <v>335</v>
      </c>
      <c r="O60" s="176" t="s">
        <v>335</v>
      </c>
      <c r="P60" s="444" t="s">
        <v>335</v>
      </c>
      <c r="Q60" s="447" t="s">
        <v>335</v>
      </c>
      <c r="R60" s="179"/>
      <c r="S60" s="176" t="s">
        <v>334</v>
      </c>
      <c r="T60" s="195" t="s">
        <v>62</v>
      </c>
      <c r="U60" s="275" t="s">
        <v>62</v>
      </c>
      <c r="V60" s="177" t="s">
        <v>515</v>
      </c>
      <c r="W60" s="176">
        <v>0</v>
      </c>
      <c r="X60" s="337" t="s">
        <v>349</v>
      </c>
      <c r="Y60" s="338">
        <v>2</v>
      </c>
      <c r="Z60" s="349" t="s">
        <v>443</v>
      </c>
      <c r="AA60" s="275" t="s">
        <v>340</v>
      </c>
      <c r="AB60" s="275" t="s">
        <v>341</v>
      </c>
      <c r="AC60" s="189" t="s">
        <v>342</v>
      </c>
      <c r="AD60" s="189" t="s">
        <v>342</v>
      </c>
      <c r="AE60" s="189" t="s">
        <v>342</v>
      </c>
      <c r="AF60" s="189" t="s">
        <v>342</v>
      </c>
      <c r="AG60" s="442" t="s">
        <v>342</v>
      </c>
      <c r="AH60" s="189" t="str">
        <f t="shared" si="0"/>
        <v>Y</v>
      </c>
      <c r="AI60" s="189" t="s">
        <v>341</v>
      </c>
      <c r="AJ60" s="189" t="s">
        <v>341</v>
      </c>
      <c r="AK60" s="189" t="s">
        <v>341</v>
      </c>
      <c r="AL60" s="189" t="s">
        <v>341</v>
      </c>
      <c r="AM60" s="189" t="b">
        <f t="shared" si="3"/>
        <v>0</v>
      </c>
      <c r="AN60" s="189" t="b">
        <f t="shared" si="4"/>
        <v>0</v>
      </c>
      <c r="AO60" s="189" t="s">
        <v>335</v>
      </c>
      <c r="AP60" s="275"/>
      <c r="AQ60" s="275"/>
    </row>
    <row r="61" spans="1:43" ht="15" customHeight="1">
      <c r="B61" s="392" t="s">
        <v>59</v>
      </c>
      <c r="C61" s="407" t="s">
        <v>67</v>
      </c>
      <c r="D61" s="21" t="s">
        <v>510</v>
      </c>
      <c r="E61" s="192" t="s">
        <v>552</v>
      </c>
      <c r="F61" s="192" t="s">
        <v>553</v>
      </c>
      <c r="G61" s="21" t="s">
        <v>554</v>
      </c>
      <c r="H61" s="21"/>
      <c r="I61" s="22" t="s">
        <v>555</v>
      </c>
      <c r="J61" s="21" t="s">
        <v>556</v>
      </c>
      <c r="K61" s="176" t="s">
        <v>335</v>
      </c>
      <c r="L61" s="176" t="s">
        <v>335</v>
      </c>
      <c r="M61" s="176" t="s">
        <v>335</v>
      </c>
      <c r="N61" s="176" t="s">
        <v>334</v>
      </c>
      <c r="O61" s="176" t="s">
        <v>334</v>
      </c>
      <c r="P61" s="444" t="s">
        <v>335</v>
      </c>
      <c r="Q61" s="447"/>
      <c r="R61" s="179"/>
      <c r="S61" s="176" t="s">
        <v>334</v>
      </c>
      <c r="T61" s="195" t="s">
        <v>62</v>
      </c>
      <c r="U61" s="275" t="s">
        <v>62</v>
      </c>
      <c r="V61" s="177"/>
      <c r="W61" s="176">
        <v>2</v>
      </c>
      <c r="X61" s="337" t="s">
        <v>557</v>
      </c>
      <c r="Y61" s="338">
        <v>1</v>
      </c>
      <c r="Z61" s="349"/>
      <c r="AA61" s="275" t="s">
        <v>558</v>
      </c>
      <c r="AB61" s="275"/>
      <c r="AC61" s="189"/>
      <c r="AD61" s="189"/>
      <c r="AE61" s="189"/>
      <c r="AF61" s="189"/>
      <c r="AG61" s="442"/>
      <c r="AH61" s="189" t="str">
        <f t="shared" si="0"/>
        <v/>
      </c>
      <c r="AI61" s="189"/>
      <c r="AJ61" s="189"/>
      <c r="AK61" s="189"/>
      <c r="AL61" s="189"/>
      <c r="AM61" s="189"/>
      <c r="AN61" s="189"/>
      <c r="AO61" s="189"/>
      <c r="AP61" s="275"/>
      <c r="AQ61" s="275"/>
    </row>
    <row r="62" spans="1:43" ht="15" customHeight="1">
      <c r="B62" s="392" t="s">
        <v>59</v>
      </c>
      <c r="C62" s="407" t="s">
        <v>67</v>
      </c>
      <c r="D62" s="21" t="s">
        <v>510</v>
      </c>
      <c r="E62" s="192" t="s">
        <v>552</v>
      </c>
      <c r="F62" s="192" t="s">
        <v>559</v>
      </c>
      <c r="G62" s="21" t="s">
        <v>560</v>
      </c>
      <c r="H62" s="21"/>
      <c r="I62" s="22" t="s">
        <v>555</v>
      </c>
      <c r="J62" s="21" t="s">
        <v>561</v>
      </c>
      <c r="K62" s="176" t="s">
        <v>335</v>
      </c>
      <c r="L62" s="176" t="s">
        <v>335</v>
      </c>
      <c r="M62" s="176" t="s">
        <v>335</v>
      </c>
      <c r="N62" s="176" t="s">
        <v>334</v>
      </c>
      <c r="O62" s="176" t="s">
        <v>334</v>
      </c>
      <c r="P62" s="444" t="s">
        <v>335</v>
      </c>
      <c r="Q62" s="447"/>
      <c r="R62" s="179"/>
      <c r="S62" s="176" t="s">
        <v>334</v>
      </c>
      <c r="T62" s="195" t="s">
        <v>62</v>
      </c>
      <c r="U62" s="275" t="s">
        <v>62</v>
      </c>
      <c r="V62" s="177"/>
      <c r="W62" s="176">
        <v>2</v>
      </c>
      <c r="X62" s="337" t="s">
        <v>557</v>
      </c>
      <c r="Y62" s="338">
        <v>1</v>
      </c>
      <c r="Z62" s="349"/>
      <c r="AA62" s="275" t="s">
        <v>558</v>
      </c>
      <c r="AB62" s="275"/>
      <c r="AC62" s="189"/>
      <c r="AD62" s="189"/>
      <c r="AE62" s="189"/>
      <c r="AF62" s="189"/>
      <c r="AG62" s="442"/>
      <c r="AH62" s="189" t="str">
        <f t="shared" si="0"/>
        <v/>
      </c>
      <c r="AI62" s="189"/>
      <c r="AJ62" s="189"/>
      <c r="AK62" s="189"/>
      <c r="AL62" s="189"/>
      <c r="AM62" s="189"/>
      <c r="AN62" s="189"/>
      <c r="AO62" s="189"/>
      <c r="AP62" s="275"/>
      <c r="AQ62" s="275"/>
    </row>
    <row r="63" spans="1:43" ht="15" customHeight="1">
      <c r="B63" s="392" t="s">
        <v>59</v>
      </c>
      <c r="C63" s="407" t="s">
        <v>67</v>
      </c>
      <c r="D63" s="21" t="s">
        <v>510</v>
      </c>
      <c r="E63" s="192" t="s">
        <v>562</v>
      </c>
      <c r="F63" s="192" t="s">
        <v>563</v>
      </c>
      <c r="G63" s="21" t="s">
        <v>564</v>
      </c>
      <c r="H63" s="21"/>
      <c r="I63" s="22" t="s">
        <v>555</v>
      </c>
      <c r="J63" s="21" t="s">
        <v>565</v>
      </c>
      <c r="K63" s="176" t="s">
        <v>335</v>
      </c>
      <c r="L63" s="176" t="s">
        <v>335</v>
      </c>
      <c r="M63" s="176" t="s">
        <v>335</v>
      </c>
      <c r="N63" s="176" t="s">
        <v>334</v>
      </c>
      <c r="O63" s="176" t="s">
        <v>334</v>
      </c>
      <c r="P63" s="444" t="s">
        <v>335</v>
      </c>
      <c r="Q63" s="447"/>
      <c r="R63" s="179"/>
      <c r="S63" s="176" t="s">
        <v>334</v>
      </c>
      <c r="T63" s="195" t="s">
        <v>62</v>
      </c>
      <c r="U63" s="275" t="s">
        <v>62</v>
      </c>
      <c r="V63" s="177"/>
      <c r="W63" s="176">
        <v>2</v>
      </c>
      <c r="X63" s="337" t="s">
        <v>557</v>
      </c>
      <c r="Y63" s="338">
        <v>2</v>
      </c>
      <c r="Z63" s="349"/>
      <c r="AA63" s="275" t="s">
        <v>558</v>
      </c>
      <c r="AB63" s="275"/>
      <c r="AC63" s="189"/>
      <c r="AD63" s="189"/>
      <c r="AE63" s="189"/>
      <c r="AF63" s="189"/>
      <c r="AG63" s="442"/>
      <c r="AH63" s="189" t="str">
        <f t="shared" si="0"/>
        <v/>
      </c>
      <c r="AI63" s="189"/>
      <c r="AJ63" s="189"/>
      <c r="AK63" s="189"/>
      <c r="AL63" s="189"/>
      <c r="AM63" s="189"/>
      <c r="AN63" s="189"/>
      <c r="AO63" s="189"/>
      <c r="AP63" s="275"/>
      <c r="AQ63" s="275"/>
    </row>
    <row r="64" spans="1:43" ht="15" customHeight="1">
      <c r="A64" s="27"/>
      <c r="B64" s="392" t="s">
        <v>59</v>
      </c>
      <c r="C64" s="414" t="s">
        <v>81</v>
      </c>
      <c r="D64" s="21" t="s">
        <v>510</v>
      </c>
      <c r="E64" s="21" t="s">
        <v>552</v>
      </c>
      <c r="F64" s="21" t="s">
        <v>566</v>
      </c>
      <c r="G64" s="22" t="s">
        <v>567</v>
      </c>
      <c r="H64" s="22"/>
      <c r="I64" s="22" t="s">
        <v>568</v>
      </c>
      <c r="J64" s="21"/>
      <c r="K64" s="176" t="s">
        <v>335</v>
      </c>
      <c r="L64" s="176" t="s">
        <v>335</v>
      </c>
      <c r="M64" s="176" t="s">
        <v>335</v>
      </c>
      <c r="N64" s="176" t="s">
        <v>334</v>
      </c>
      <c r="O64" s="176" t="s">
        <v>334</v>
      </c>
      <c r="P64" s="444" t="s">
        <v>335</v>
      </c>
      <c r="Q64" s="447"/>
      <c r="R64" s="179"/>
      <c r="S64" s="176" t="s">
        <v>334</v>
      </c>
      <c r="T64" s="195" t="s">
        <v>62</v>
      </c>
      <c r="U64" s="275" t="s">
        <v>62</v>
      </c>
      <c r="V64" s="177" t="s">
        <v>336</v>
      </c>
      <c r="W64" s="176">
        <v>1</v>
      </c>
      <c r="X64" s="337" t="s">
        <v>389</v>
      </c>
      <c r="Y64" s="338">
        <v>1</v>
      </c>
      <c r="Z64" s="349" t="s">
        <v>421</v>
      </c>
      <c r="AA64" s="275" t="s">
        <v>509</v>
      </c>
      <c r="AB64" s="275" t="s">
        <v>569</v>
      </c>
      <c r="AC64" s="189"/>
      <c r="AD64" s="189"/>
      <c r="AE64" s="189"/>
      <c r="AF64" s="189"/>
      <c r="AG64" s="442"/>
      <c r="AH64" s="189" t="str">
        <f t="shared" si="0"/>
        <v/>
      </c>
      <c r="AI64" s="189" t="s">
        <v>471</v>
      </c>
      <c r="AJ64" s="189" t="s">
        <v>471</v>
      </c>
      <c r="AK64" s="189" t="s">
        <v>471</v>
      </c>
      <c r="AL64" s="189" t="s">
        <v>471</v>
      </c>
      <c r="AM64" s="189" t="b">
        <f t="shared" ref="AM64:AM95" si="5">AND(AI64="Y",AJ64="Y",AK64="Y",AL64="Y")</f>
        <v>0</v>
      </c>
      <c r="AN64" s="189" t="b">
        <f t="shared" ref="AN64:AN95" si="6">OR(AI64="Y",AJ64="Y",AK64="Y",AL64="Y")</f>
        <v>0</v>
      </c>
      <c r="AO64" s="189" t="s">
        <v>335</v>
      </c>
      <c r="AP64" s="275"/>
      <c r="AQ64" s="275"/>
    </row>
    <row r="65" spans="2:43" ht="15" customHeight="1">
      <c r="B65" s="100" t="s">
        <v>570</v>
      </c>
      <c r="C65" s="269" t="s">
        <v>91</v>
      </c>
      <c r="D65" s="21" t="s">
        <v>510</v>
      </c>
      <c r="E65" s="21" t="s">
        <v>511</v>
      </c>
      <c r="F65" s="192" t="s">
        <v>571</v>
      </c>
      <c r="G65" s="22" t="s">
        <v>572</v>
      </c>
      <c r="H65" s="22"/>
      <c r="I65" s="22" t="s">
        <v>539</v>
      </c>
      <c r="J65" s="21"/>
      <c r="K65" s="176" t="s">
        <v>334</v>
      </c>
      <c r="L65" s="176" t="s">
        <v>335</v>
      </c>
      <c r="M65" s="176" t="s">
        <v>335</v>
      </c>
      <c r="N65" s="176" t="s">
        <v>335</v>
      </c>
      <c r="O65" s="176" t="s">
        <v>335</v>
      </c>
      <c r="P65" s="444" t="s">
        <v>335</v>
      </c>
      <c r="Q65" s="447" t="s">
        <v>335</v>
      </c>
      <c r="R65" s="179"/>
      <c r="S65" s="176" t="s">
        <v>334</v>
      </c>
      <c r="T65" s="195" t="s">
        <v>62</v>
      </c>
      <c r="U65" s="275" t="s">
        <v>62</v>
      </c>
      <c r="V65" s="177" t="s">
        <v>341</v>
      </c>
      <c r="W65" s="176">
        <v>1</v>
      </c>
      <c r="X65" s="337" t="s">
        <v>70</v>
      </c>
      <c r="Y65" s="338">
        <v>2</v>
      </c>
      <c r="Z65" s="349" t="s">
        <v>573</v>
      </c>
      <c r="AA65" s="275" t="s">
        <v>340</v>
      </c>
      <c r="AB65" s="275" t="s">
        <v>341</v>
      </c>
      <c r="AC65" s="189"/>
      <c r="AD65" s="189"/>
      <c r="AE65" s="189"/>
      <c r="AF65" s="189"/>
      <c r="AG65" s="442"/>
      <c r="AH65" s="189" t="str">
        <f t="shared" si="0"/>
        <v/>
      </c>
      <c r="AI65" s="189" t="s">
        <v>471</v>
      </c>
      <c r="AJ65" s="189" t="s">
        <v>471</v>
      </c>
      <c r="AK65" s="189" t="s">
        <v>471</v>
      </c>
      <c r="AL65" s="189" t="s">
        <v>471</v>
      </c>
      <c r="AM65" s="189" t="b">
        <f t="shared" si="5"/>
        <v>0</v>
      </c>
      <c r="AN65" s="189" t="b">
        <f t="shared" si="6"/>
        <v>0</v>
      </c>
      <c r="AO65" s="189" t="s">
        <v>335</v>
      </c>
      <c r="AP65" s="275"/>
      <c r="AQ65" s="275"/>
    </row>
    <row r="66" spans="2:43" ht="15" customHeight="1">
      <c r="B66" s="100" t="s">
        <v>570</v>
      </c>
      <c r="C66" s="269" t="s">
        <v>91</v>
      </c>
      <c r="D66" s="21" t="s">
        <v>510</v>
      </c>
      <c r="E66" s="21" t="s">
        <v>511</v>
      </c>
      <c r="F66" s="192" t="s">
        <v>512</v>
      </c>
      <c r="G66" s="21" t="s">
        <v>513</v>
      </c>
      <c r="H66" s="21"/>
      <c r="I66" s="21" t="s">
        <v>574</v>
      </c>
      <c r="J66" s="21" t="s">
        <v>514</v>
      </c>
      <c r="K66" s="176" t="s">
        <v>335</v>
      </c>
      <c r="L66" s="176" t="s">
        <v>335</v>
      </c>
      <c r="M66" s="176" t="s">
        <v>335</v>
      </c>
      <c r="N66" s="176" t="s">
        <v>335</v>
      </c>
      <c r="O66" s="176" t="s">
        <v>335</v>
      </c>
      <c r="P66" s="444" t="s">
        <v>335</v>
      </c>
      <c r="Q66" s="447" t="s">
        <v>335</v>
      </c>
      <c r="R66" s="179" t="s">
        <v>335</v>
      </c>
      <c r="S66" s="176" t="s">
        <v>334</v>
      </c>
      <c r="T66" s="195" t="s">
        <v>62</v>
      </c>
      <c r="U66" s="275" t="s">
        <v>62</v>
      </c>
      <c r="V66" s="177" t="s">
        <v>515</v>
      </c>
      <c r="W66" s="176">
        <v>0</v>
      </c>
      <c r="X66" s="337" t="s">
        <v>349</v>
      </c>
      <c r="Y66" s="338">
        <v>2</v>
      </c>
      <c r="Z66" s="349" t="s">
        <v>461</v>
      </c>
      <c r="AA66" s="275" t="s">
        <v>340</v>
      </c>
      <c r="AB66" s="275" t="s">
        <v>341</v>
      </c>
      <c r="AC66" s="189" t="s">
        <v>342</v>
      </c>
      <c r="AD66" s="189" t="s">
        <v>342</v>
      </c>
      <c r="AE66" s="189" t="s">
        <v>342</v>
      </c>
      <c r="AF66" s="189" t="s">
        <v>342</v>
      </c>
      <c r="AG66" s="442" t="s">
        <v>342</v>
      </c>
      <c r="AH66" s="189" t="str">
        <f t="shared" si="0"/>
        <v>Y</v>
      </c>
      <c r="AI66" s="189" t="s">
        <v>335</v>
      </c>
      <c r="AJ66" s="189" t="s">
        <v>335</v>
      </c>
      <c r="AK66" s="189" t="s">
        <v>335</v>
      </c>
      <c r="AL66" s="189" t="s">
        <v>335</v>
      </c>
      <c r="AM66" s="189" t="b">
        <f t="shared" si="5"/>
        <v>1</v>
      </c>
      <c r="AN66" s="189" t="b">
        <f t="shared" si="6"/>
        <v>1</v>
      </c>
      <c r="AO66" s="189" t="s">
        <v>335</v>
      </c>
      <c r="AP66" s="275"/>
      <c r="AQ66" s="275"/>
    </row>
    <row r="67" spans="2:43" ht="15" customHeight="1">
      <c r="B67" s="100" t="s">
        <v>570</v>
      </c>
      <c r="C67" s="269" t="s">
        <v>91</v>
      </c>
      <c r="D67" s="21" t="s">
        <v>510</v>
      </c>
      <c r="E67" s="21" t="s">
        <v>511</v>
      </c>
      <c r="F67" s="192" t="s">
        <v>516</v>
      </c>
      <c r="G67" s="21" t="s">
        <v>517</v>
      </c>
      <c r="H67" s="21"/>
      <c r="I67" s="21" t="s">
        <v>574</v>
      </c>
      <c r="J67" s="21" t="s">
        <v>518</v>
      </c>
      <c r="K67" s="176" t="s">
        <v>335</v>
      </c>
      <c r="L67" s="176" t="s">
        <v>335</v>
      </c>
      <c r="M67" s="176" t="s">
        <v>335</v>
      </c>
      <c r="N67" s="176" t="s">
        <v>335</v>
      </c>
      <c r="O67" s="176" t="s">
        <v>335</v>
      </c>
      <c r="P67" s="444" t="s">
        <v>335</v>
      </c>
      <c r="Q67" s="447" t="s">
        <v>335</v>
      </c>
      <c r="R67" s="179"/>
      <c r="S67" s="176" t="s">
        <v>334</v>
      </c>
      <c r="T67" s="195" t="s">
        <v>62</v>
      </c>
      <c r="U67" s="275" t="s">
        <v>62</v>
      </c>
      <c r="V67" s="177" t="s">
        <v>341</v>
      </c>
      <c r="W67" s="176">
        <v>0</v>
      </c>
      <c r="X67" s="337" t="s">
        <v>349</v>
      </c>
      <c r="Y67" s="338"/>
      <c r="Z67" s="349" t="s">
        <v>353</v>
      </c>
      <c r="AA67" s="275" t="s">
        <v>340</v>
      </c>
      <c r="AB67" s="275" t="s">
        <v>341</v>
      </c>
      <c r="AC67" s="189"/>
      <c r="AD67" s="189" t="s">
        <v>342</v>
      </c>
      <c r="AE67" s="189"/>
      <c r="AF67" s="189"/>
      <c r="AG67" s="442"/>
      <c r="AH67" s="189" t="str">
        <f t="shared" si="0"/>
        <v>Y</v>
      </c>
      <c r="AI67" s="189" t="s">
        <v>335</v>
      </c>
      <c r="AJ67" s="189" t="s">
        <v>335</v>
      </c>
      <c r="AK67" s="189" t="s">
        <v>335</v>
      </c>
      <c r="AL67" s="189" t="s">
        <v>335</v>
      </c>
      <c r="AM67" s="189" t="b">
        <f t="shared" si="5"/>
        <v>1</v>
      </c>
      <c r="AN67" s="189" t="b">
        <f t="shared" si="6"/>
        <v>1</v>
      </c>
      <c r="AO67" s="189" t="s">
        <v>335</v>
      </c>
      <c r="AP67" s="275"/>
      <c r="AQ67" s="275"/>
    </row>
    <row r="68" spans="2:43" ht="15" customHeight="1">
      <c r="B68" s="100" t="s">
        <v>570</v>
      </c>
      <c r="C68" s="269" t="s">
        <v>91</v>
      </c>
      <c r="D68" s="21" t="s">
        <v>510</v>
      </c>
      <c r="E68" s="21" t="s">
        <v>562</v>
      </c>
      <c r="F68" s="21" t="s">
        <v>575</v>
      </c>
      <c r="G68" s="21" t="s">
        <v>576</v>
      </c>
      <c r="H68" s="21"/>
      <c r="I68" s="21" t="s">
        <v>574</v>
      </c>
      <c r="J68" s="21"/>
      <c r="K68" s="176" t="s">
        <v>335</v>
      </c>
      <c r="L68" s="176" t="s">
        <v>335</v>
      </c>
      <c r="M68" s="176" t="s">
        <v>335</v>
      </c>
      <c r="N68" s="176" t="s">
        <v>335</v>
      </c>
      <c r="O68" s="176" t="s">
        <v>335</v>
      </c>
      <c r="P68" s="444" t="s">
        <v>335</v>
      </c>
      <c r="Q68" s="447" t="s">
        <v>335</v>
      </c>
      <c r="R68" s="179"/>
      <c r="S68" s="176" t="s">
        <v>334</v>
      </c>
      <c r="T68" s="195" t="s">
        <v>62</v>
      </c>
      <c r="U68" s="275" t="s">
        <v>62</v>
      </c>
      <c r="V68" s="177" t="s">
        <v>541</v>
      </c>
      <c r="W68" s="176">
        <v>1</v>
      </c>
      <c r="X68" s="337" t="s">
        <v>358</v>
      </c>
      <c r="Y68" s="338">
        <v>2</v>
      </c>
      <c r="Z68" s="349" t="s">
        <v>577</v>
      </c>
      <c r="AA68" s="275" t="s">
        <v>558</v>
      </c>
      <c r="AB68" s="275" t="s">
        <v>578</v>
      </c>
      <c r="AC68" s="189"/>
      <c r="AD68" s="189"/>
      <c r="AE68" s="189"/>
      <c r="AF68" s="189"/>
      <c r="AG68" s="442"/>
      <c r="AH68" s="189" t="str">
        <f t="shared" si="0"/>
        <v/>
      </c>
      <c r="AI68" s="189" t="s">
        <v>335</v>
      </c>
      <c r="AJ68" s="189" t="s">
        <v>335</v>
      </c>
      <c r="AK68" s="189" t="s">
        <v>335</v>
      </c>
      <c r="AL68" s="189" t="s">
        <v>335</v>
      </c>
      <c r="AM68" s="189" t="b">
        <f t="shared" si="5"/>
        <v>1</v>
      </c>
      <c r="AN68" s="189" t="b">
        <f t="shared" si="6"/>
        <v>1</v>
      </c>
      <c r="AO68" s="189" t="s">
        <v>335</v>
      </c>
      <c r="AP68" s="275"/>
      <c r="AQ68" s="275"/>
    </row>
    <row r="69" spans="2:43" ht="15" customHeight="1">
      <c r="B69" s="100" t="s">
        <v>570</v>
      </c>
      <c r="C69" s="269" t="s">
        <v>91</v>
      </c>
      <c r="D69" s="21" t="s">
        <v>510</v>
      </c>
      <c r="E69" s="192" t="s">
        <v>338</v>
      </c>
      <c r="F69" s="192" t="s">
        <v>579</v>
      </c>
      <c r="G69" s="21" t="s">
        <v>580</v>
      </c>
      <c r="H69" s="21"/>
      <c r="I69" s="21" t="s">
        <v>574</v>
      </c>
      <c r="J69" s="21"/>
      <c r="K69" s="176" t="s">
        <v>334</v>
      </c>
      <c r="L69" s="176" t="s">
        <v>334</v>
      </c>
      <c r="M69" s="176" t="s">
        <v>334</v>
      </c>
      <c r="N69" s="176" t="s">
        <v>335</v>
      </c>
      <c r="O69" s="176" t="s">
        <v>335</v>
      </c>
      <c r="P69" s="444" t="s">
        <v>335</v>
      </c>
      <c r="Q69" s="447" t="s">
        <v>335</v>
      </c>
      <c r="R69" s="179"/>
      <c r="S69" s="176" t="s">
        <v>334</v>
      </c>
      <c r="T69" s="195" t="s">
        <v>62</v>
      </c>
      <c r="U69" s="275" t="s">
        <v>62</v>
      </c>
      <c r="V69" s="177" t="s">
        <v>341</v>
      </c>
      <c r="W69" s="176">
        <v>1</v>
      </c>
      <c r="X69" s="337" t="s">
        <v>364</v>
      </c>
      <c r="Y69" s="338">
        <v>1</v>
      </c>
      <c r="Z69" s="349" t="s">
        <v>451</v>
      </c>
      <c r="AA69" s="275" t="s">
        <v>390</v>
      </c>
      <c r="AB69" s="275" t="s">
        <v>581</v>
      </c>
      <c r="AC69" s="189"/>
      <c r="AD69" s="189"/>
      <c r="AE69" s="189"/>
      <c r="AF69" s="189"/>
      <c r="AG69" s="442"/>
      <c r="AH69" s="189" t="str">
        <f t="shared" ref="AH69:AH132" si="7">IF(OR(AC69="X", AD69 = "X", AE69="X", AF69="X", AG69="X"), "Y", "")</f>
        <v/>
      </c>
      <c r="AI69" s="189" t="s">
        <v>341</v>
      </c>
      <c r="AJ69" s="189" t="s">
        <v>341</v>
      </c>
      <c r="AK69" s="189" t="s">
        <v>341</v>
      </c>
      <c r="AL69" s="189" t="s">
        <v>341</v>
      </c>
      <c r="AM69" s="189" t="b">
        <f t="shared" si="5"/>
        <v>0</v>
      </c>
      <c r="AN69" s="189" t="b">
        <f t="shared" si="6"/>
        <v>0</v>
      </c>
      <c r="AO69" s="189" t="s">
        <v>335</v>
      </c>
      <c r="AP69" s="275"/>
      <c r="AQ69" s="275"/>
    </row>
    <row r="70" spans="2:43" ht="15" customHeight="1">
      <c r="B70" s="100" t="s">
        <v>570</v>
      </c>
      <c r="C70" s="269" t="s">
        <v>91</v>
      </c>
      <c r="D70" s="21" t="s">
        <v>510</v>
      </c>
      <c r="E70" s="192" t="s">
        <v>338</v>
      </c>
      <c r="F70" s="192" t="s">
        <v>582</v>
      </c>
      <c r="G70" s="21" t="s">
        <v>583</v>
      </c>
      <c r="H70" s="21"/>
      <c r="I70" s="21" t="s">
        <v>574</v>
      </c>
      <c r="J70" s="21"/>
      <c r="K70" s="176" t="s">
        <v>334</v>
      </c>
      <c r="L70" s="176" t="s">
        <v>334</v>
      </c>
      <c r="M70" s="176" t="s">
        <v>334</v>
      </c>
      <c r="N70" s="176" t="s">
        <v>335</v>
      </c>
      <c r="O70" s="176" t="s">
        <v>335</v>
      </c>
      <c r="P70" s="444" t="s">
        <v>335</v>
      </c>
      <c r="Q70" s="447" t="s">
        <v>335</v>
      </c>
      <c r="R70" s="179"/>
      <c r="S70" s="176" t="s">
        <v>334</v>
      </c>
      <c r="T70" s="195" t="s">
        <v>62</v>
      </c>
      <c r="U70" s="275" t="s">
        <v>62</v>
      </c>
      <c r="V70" s="177" t="s">
        <v>341</v>
      </c>
      <c r="W70" s="176">
        <v>1</v>
      </c>
      <c r="X70" s="337" t="s">
        <v>364</v>
      </c>
      <c r="Y70" s="338">
        <v>2</v>
      </c>
      <c r="Z70" s="349" t="s">
        <v>573</v>
      </c>
      <c r="AA70" s="275" t="s">
        <v>390</v>
      </c>
      <c r="AB70" s="275" t="s">
        <v>341</v>
      </c>
      <c r="AC70" s="189"/>
      <c r="AD70" s="189"/>
      <c r="AE70" s="189"/>
      <c r="AF70" s="189"/>
      <c r="AG70" s="442"/>
      <c r="AH70" s="189" t="str">
        <f t="shared" si="7"/>
        <v/>
      </c>
      <c r="AI70" s="189" t="s">
        <v>335</v>
      </c>
      <c r="AJ70" s="189" t="s">
        <v>335</v>
      </c>
      <c r="AK70" s="189" t="s">
        <v>335</v>
      </c>
      <c r="AL70" s="189" t="s">
        <v>335</v>
      </c>
      <c r="AM70" s="189" t="b">
        <f t="shared" si="5"/>
        <v>1</v>
      </c>
      <c r="AN70" s="189" t="b">
        <f t="shared" si="6"/>
        <v>1</v>
      </c>
      <c r="AO70" s="189" t="s">
        <v>335</v>
      </c>
      <c r="AP70" s="275"/>
      <c r="AQ70" s="275"/>
    </row>
    <row r="71" spans="2:43" ht="15" customHeight="1">
      <c r="B71" s="100" t="s">
        <v>570</v>
      </c>
      <c r="C71" s="269" t="s">
        <v>91</v>
      </c>
      <c r="D71" s="21" t="s">
        <v>510</v>
      </c>
      <c r="E71" s="192" t="s">
        <v>338</v>
      </c>
      <c r="F71" s="192" t="s">
        <v>584</v>
      </c>
      <c r="G71" s="21" t="s">
        <v>585</v>
      </c>
      <c r="H71" s="21"/>
      <c r="I71" s="21" t="s">
        <v>574</v>
      </c>
      <c r="J71" s="21"/>
      <c r="K71" s="176" t="s">
        <v>334</v>
      </c>
      <c r="L71" s="176" t="s">
        <v>334</v>
      </c>
      <c r="M71" s="176" t="s">
        <v>334</v>
      </c>
      <c r="N71" s="176" t="s">
        <v>335</v>
      </c>
      <c r="O71" s="176" t="s">
        <v>335</v>
      </c>
      <c r="P71" s="444" t="s">
        <v>335</v>
      </c>
      <c r="Q71" s="447" t="s">
        <v>335</v>
      </c>
      <c r="R71" s="179"/>
      <c r="S71" s="176" t="s">
        <v>334</v>
      </c>
      <c r="T71" s="195" t="s">
        <v>62</v>
      </c>
      <c r="U71" s="275" t="s">
        <v>62</v>
      </c>
      <c r="V71" s="177" t="s">
        <v>341</v>
      </c>
      <c r="W71" s="176">
        <v>1</v>
      </c>
      <c r="X71" s="337" t="s">
        <v>358</v>
      </c>
      <c r="Y71" s="338">
        <v>1</v>
      </c>
      <c r="Z71" s="349" t="s">
        <v>586</v>
      </c>
      <c r="AA71" s="275" t="s">
        <v>390</v>
      </c>
      <c r="AB71" s="275" t="s">
        <v>587</v>
      </c>
      <c r="AC71" s="189"/>
      <c r="AD71" s="189"/>
      <c r="AE71" s="189"/>
      <c r="AF71" s="189"/>
      <c r="AG71" s="442"/>
      <c r="AH71" s="189" t="str">
        <f t="shared" si="7"/>
        <v/>
      </c>
      <c r="AI71" s="189" t="s">
        <v>335</v>
      </c>
      <c r="AJ71" s="189" t="s">
        <v>335</v>
      </c>
      <c r="AK71" s="189" t="s">
        <v>335</v>
      </c>
      <c r="AL71" s="189" t="s">
        <v>335</v>
      </c>
      <c r="AM71" s="189" t="b">
        <f t="shared" si="5"/>
        <v>1</v>
      </c>
      <c r="AN71" s="189" t="b">
        <f t="shared" si="6"/>
        <v>1</v>
      </c>
      <c r="AO71" s="189" t="s">
        <v>335</v>
      </c>
      <c r="AP71" s="275"/>
      <c r="AQ71" s="275"/>
    </row>
    <row r="72" spans="2:43" ht="15" customHeight="1">
      <c r="B72" s="100" t="s">
        <v>570</v>
      </c>
      <c r="C72" s="269" t="s">
        <v>91</v>
      </c>
      <c r="D72" s="21" t="s">
        <v>510</v>
      </c>
      <c r="E72" s="21" t="s">
        <v>562</v>
      </c>
      <c r="F72" s="21" t="s">
        <v>588</v>
      </c>
      <c r="G72" s="195" t="s">
        <v>589</v>
      </c>
      <c r="H72" s="195"/>
      <c r="I72" s="21" t="s">
        <v>574</v>
      </c>
      <c r="J72" s="43"/>
      <c r="K72" s="176" t="s">
        <v>334</v>
      </c>
      <c r="L72" s="176" t="s">
        <v>335</v>
      </c>
      <c r="M72" s="176" t="s">
        <v>335</v>
      </c>
      <c r="N72" s="176" t="s">
        <v>335</v>
      </c>
      <c r="O72" s="176" t="s">
        <v>335</v>
      </c>
      <c r="P72" s="444" t="s">
        <v>335</v>
      </c>
      <c r="Q72" s="447" t="s">
        <v>335</v>
      </c>
      <c r="R72" s="179"/>
      <c r="S72" s="176" t="s">
        <v>334</v>
      </c>
      <c r="T72" s="195" t="s">
        <v>62</v>
      </c>
      <c r="U72" s="275" t="s">
        <v>62</v>
      </c>
      <c r="V72" s="177" t="s">
        <v>541</v>
      </c>
      <c r="W72" s="176">
        <v>1</v>
      </c>
      <c r="X72" s="337" t="s">
        <v>358</v>
      </c>
      <c r="Y72" s="338">
        <v>2</v>
      </c>
      <c r="Z72" s="349" t="s">
        <v>359</v>
      </c>
      <c r="AA72" s="275" t="s">
        <v>590</v>
      </c>
      <c r="AB72" s="275" t="s">
        <v>591</v>
      </c>
      <c r="AC72" s="189"/>
      <c r="AD72" s="189"/>
      <c r="AE72" s="189"/>
      <c r="AF72" s="189"/>
      <c r="AG72" s="442"/>
      <c r="AH72" s="189" t="str">
        <f t="shared" si="7"/>
        <v/>
      </c>
      <c r="AI72" s="189" t="s">
        <v>335</v>
      </c>
      <c r="AJ72" s="189" t="s">
        <v>335</v>
      </c>
      <c r="AK72" s="189" t="s">
        <v>335</v>
      </c>
      <c r="AL72" s="189" t="s">
        <v>335</v>
      </c>
      <c r="AM72" s="189" t="b">
        <f t="shared" si="5"/>
        <v>1</v>
      </c>
      <c r="AN72" s="189" t="b">
        <f t="shared" si="6"/>
        <v>1</v>
      </c>
      <c r="AO72" s="189" t="s">
        <v>334</v>
      </c>
      <c r="AP72" s="275"/>
      <c r="AQ72" s="275"/>
    </row>
    <row r="73" spans="2:43" ht="15" customHeight="1">
      <c r="B73" s="100" t="s">
        <v>570</v>
      </c>
      <c r="C73" s="269" t="s">
        <v>91</v>
      </c>
      <c r="D73" s="21" t="s">
        <v>510</v>
      </c>
      <c r="E73" s="21" t="s">
        <v>562</v>
      </c>
      <c r="F73" s="21" t="s">
        <v>592</v>
      </c>
      <c r="G73" s="21" t="s">
        <v>593</v>
      </c>
      <c r="H73" s="21"/>
      <c r="I73" s="21" t="s">
        <v>574</v>
      </c>
      <c r="J73" s="21"/>
      <c r="K73" s="176" t="s">
        <v>334</v>
      </c>
      <c r="L73" s="176" t="s">
        <v>335</v>
      </c>
      <c r="M73" s="176" t="s">
        <v>335</v>
      </c>
      <c r="N73" s="176" t="s">
        <v>335</v>
      </c>
      <c r="O73" s="176" t="s">
        <v>335</v>
      </c>
      <c r="P73" s="444" t="s">
        <v>335</v>
      </c>
      <c r="Q73" s="447" t="s">
        <v>335</v>
      </c>
      <c r="R73" s="179"/>
      <c r="S73" s="176" t="s">
        <v>334</v>
      </c>
      <c r="T73" s="195" t="s">
        <v>62</v>
      </c>
      <c r="U73" s="275" t="s">
        <v>62</v>
      </c>
      <c r="V73" s="177"/>
      <c r="W73" s="176">
        <v>2</v>
      </c>
      <c r="X73" s="337" t="s">
        <v>470</v>
      </c>
      <c r="Y73" s="338">
        <v>1</v>
      </c>
      <c r="Z73" s="349" t="s">
        <v>359</v>
      </c>
      <c r="AA73" s="275" t="s">
        <v>594</v>
      </c>
      <c r="AB73" s="275" t="s">
        <v>595</v>
      </c>
      <c r="AC73" s="189"/>
      <c r="AD73" s="189"/>
      <c r="AE73" s="189"/>
      <c r="AF73" s="189"/>
      <c r="AG73" s="442"/>
      <c r="AH73" s="189" t="str">
        <f t="shared" si="7"/>
        <v/>
      </c>
      <c r="AI73" s="189" t="s">
        <v>335</v>
      </c>
      <c r="AJ73" s="189" t="s">
        <v>335</v>
      </c>
      <c r="AK73" s="189" t="s">
        <v>335</v>
      </c>
      <c r="AL73" s="189" t="s">
        <v>335</v>
      </c>
      <c r="AM73" s="189" t="b">
        <f t="shared" si="5"/>
        <v>1</v>
      </c>
      <c r="AN73" s="189" t="b">
        <f t="shared" si="6"/>
        <v>1</v>
      </c>
      <c r="AO73" s="189" t="s">
        <v>335</v>
      </c>
      <c r="AP73" s="275"/>
      <c r="AQ73" s="275"/>
    </row>
    <row r="74" spans="2:43" ht="15" customHeight="1">
      <c r="B74" s="100" t="s">
        <v>570</v>
      </c>
      <c r="C74" s="269" t="s">
        <v>91</v>
      </c>
      <c r="D74" s="21" t="s">
        <v>510</v>
      </c>
      <c r="E74" s="192" t="s">
        <v>338</v>
      </c>
      <c r="F74" s="192" t="s">
        <v>596</v>
      </c>
      <c r="G74" s="21" t="s">
        <v>597</v>
      </c>
      <c r="H74" s="21"/>
      <c r="I74" s="21" t="s">
        <v>574</v>
      </c>
      <c r="J74" s="21"/>
      <c r="K74" s="176" t="s">
        <v>334</v>
      </c>
      <c r="L74" s="176" t="s">
        <v>334</v>
      </c>
      <c r="M74" s="176" t="s">
        <v>334</v>
      </c>
      <c r="N74" s="176" t="s">
        <v>335</v>
      </c>
      <c r="O74" s="176" t="s">
        <v>335</v>
      </c>
      <c r="P74" s="444" t="s">
        <v>335</v>
      </c>
      <c r="Q74" s="447" t="s">
        <v>335</v>
      </c>
      <c r="R74" s="179"/>
      <c r="S74" s="176" t="s">
        <v>334</v>
      </c>
      <c r="T74" s="195" t="s">
        <v>62</v>
      </c>
      <c r="U74" s="275" t="s">
        <v>62</v>
      </c>
      <c r="V74" s="177"/>
      <c r="W74" s="176">
        <v>1</v>
      </c>
      <c r="X74" s="337" t="s">
        <v>358</v>
      </c>
      <c r="Y74" s="338">
        <v>2</v>
      </c>
      <c r="Z74" s="349"/>
      <c r="AA74" s="275" t="s">
        <v>390</v>
      </c>
      <c r="AB74" s="275"/>
      <c r="AC74" s="189"/>
      <c r="AD74" s="189"/>
      <c r="AE74" s="189"/>
      <c r="AF74" s="189"/>
      <c r="AG74" s="442"/>
      <c r="AH74" s="189" t="str">
        <f t="shared" si="7"/>
        <v/>
      </c>
      <c r="AI74" s="189"/>
      <c r="AJ74" s="189"/>
      <c r="AK74" s="189"/>
      <c r="AL74" s="189"/>
      <c r="AM74" s="189" t="b">
        <f t="shared" si="5"/>
        <v>0</v>
      </c>
      <c r="AN74" s="189" t="b">
        <f t="shared" si="6"/>
        <v>0</v>
      </c>
      <c r="AO74" s="189"/>
      <c r="AP74" s="275"/>
      <c r="AQ74" s="275"/>
    </row>
    <row r="75" spans="2:43" ht="15" customHeight="1">
      <c r="B75" s="100" t="s">
        <v>570</v>
      </c>
      <c r="C75" s="269" t="s">
        <v>91</v>
      </c>
      <c r="D75" s="21" t="s">
        <v>510</v>
      </c>
      <c r="E75" s="192" t="s">
        <v>338</v>
      </c>
      <c r="F75" s="192" t="s">
        <v>598</v>
      </c>
      <c r="G75" s="21" t="s">
        <v>599</v>
      </c>
      <c r="H75" s="21"/>
      <c r="I75" s="21" t="s">
        <v>574</v>
      </c>
      <c r="J75" s="21"/>
      <c r="K75" s="176" t="s">
        <v>334</v>
      </c>
      <c r="L75" s="176" t="s">
        <v>334</v>
      </c>
      <c r="M75" s="176" t="s">
        <v>334</v>
      </c>
      <c r="N75" s="176" t="s">
        <v>335</v>
      </c>
      <c r="O75" s="176" t="s">
        <v>335</v>
      </c>
      <c r="P75" s="444" t="s">
        <v>335</v>
      </c>
      <c r="Q75" s="447"/>
      <c r="R75" s="179"/>
      <c r="S75" s="176" t="s">
        <v>334</v>
      </c>
      <c r="T75" s="195" t="s">
        <v>62</v>
      </c>
      <c r="U75" s="275" t="s">
        <v>62</v>
      </c>
      <c r="V75" s="177"/>
      <c r="W75" s="176">
        <v>1</v>
      </c>
      <c r="X75" s="337" t="s">
        <v>359</v>
      </c>
      <c r="Y75" s="338">
        <v>1</v>
      </c>
      <c r="Z75" s="349"/>
      <c r="AA75" s="275" t="s">
        <v>390</v>
      </c>
      <c r="AB75" s="275"/>
      <c r="AC75" s="189"/>
      <c r="AD75" s="189"/>
      <c r="AE75" s="189"/>
      <c r="AF75" s="189"/>
      <c r="AG75" s="442"/>
      <c r="AH75" s="189" t="str">
        <f t="shared" si="7"/>
        <v/>
      </c>
      <c r="AI75" s="189"/>
      <c r="AJ75" s="189"/>
      <c r="AK75" s="189"/>
      <c r="AL75" s="189"/>
      <c r="AM75" s="189" t="b">
        <f t="shared" si="5"/>
        <v>0</v>
      </c>
      <c r="AN75" s="189" t="b">
        <f t="shared" si="6"/>
        <v>0</v>
      </c>
      <c r="AO75" s="189"/>
      <c r="AP75" s="275"/>
      <c r="AQ75" s="275"/>
    </row>
    <row r="76" spans="2:43" ht="15" customHeight="1">
      <c r="B76" s="100" t="s">
        <v>570</v>
      </c>
      <c r="C76" s="269" t="s">
        <v>91</v>
      </c>
      <c r="D76" s="21" t="s">
        <v>510</v>
      </c>
      <c r="E76" s="192" t="s">
        <v>338</v>
      </c>
      <c r="F76" s="192" t="s">
        <v>600</v>
      </c>
      <c r="G76" s="21" t="s">
        <v>601</v>
      </c>
      <c r="H76" s="21"/>
      <c r="I76" s="21" t="s">
        <v>574</v>
      </c>
      <c r="J76" s="21"/>
      <c r="K76" s="176" t="s">
        <v>334</v>
      </c>
      <c r="L76" s="176" t="s">
        <v>334</v>
      </c>
      <c r="M76" s="176" t="s">
        <v>334</v>
      </c>
      <c r="N76" s="176" t="s">
        <v>335</v>
      </c>
      <c r="O76" s="176" t="s">
        <v>335</v>
      </c>
      <c r="P76" s="444" t="s">
        <v>335</v>
      </c>
      <c r="Q76" s="447" t="s">
        <v>335</v>
      </c>
      <c r="R76" s="179"/>
      <c r="S76" s="176" t="s">
        <v>334</v>
      </c>
      <c r="T76" s="195" t="s">
        <v>62</v>
      </c>
      <c r="U76" s="275" t="s">
        <v>62</v>
      </c>
      <c r="V76" s="177" t="s">
        <v>341</v>
      </c>
      <c r="W76" s="176">
        <v>1</v>
      </c>
      <c r="X76" s="337" t="s">
        <v>364</v>
      </c>
      <c r="Y76" s="338">
        <v>2</v>
      </c>
      <c r="Z76" s="349" t="s">
        <v>602</v>
      </c>
      <c r="AA76" s="275" t="s">
        <v>390</v>
      </c>
      <c r="AB76" s="275" t="s">
        <v>587</v>
      </c>
      <c r="AC76" s="189"/>
      <c r="AD76" s="189"/>
      <c r="AE76" s="189"/>
      <c r="AF76" s="189"/>
      <c r="AG76" s="442"/>
      <c r="AH76" s="189" t="str">
        <f t="shared" si="7"/>
        <v/>
      </c>
      <c r="AI76" s="189" t="s">
        <v>335</v>
      </c>
      <c r="AJ76" s="189" t="s">
        <v>335</v>
      </c>
      <c r="AK76" s="189" t="s">
        <v>335</v>
      </c>
      <c r="AL76" s="189" t="s">
        <v>335</v>
      </c>
      <c r="AM76" s="189" t="b">
        <f t="shared" si="5"/>
        <v>1</v>
      </c>
      <c r="AN76" s="189" t="b">
        <f t="shared" si="6"/>
        <v>1</v>
      </c>
      <c r="AO76" s="189" t="s">
        <v>335</v>
      </c>
      <c r="AP76" s="275"/>
      <c r="AQ76" s="275"/>
    </row>
    <row r="77" spans="2:43" ht="15" customHeight="1">
      <c r="B77" s="100" t="s">
        <v>570</v>
      </c>
      <c r="C77" s="269" t="s">
        <v>91</v>
      </c>
      <c r="D77" s="21" t="s">
        <v>510</v>
      </c>
      <c r="E77" s="21" t="s">
        <v>519</v>
      </c>
      <c r="F77" s="21" t="s">
        <v>543</v>
      </c>
      <c r="G77" s="21" t="s">
        <v>544</v>
      </c>
      <c r="H77" s="21"/>
      <c r="I77" s="21" t="s">
        <v>603</v>
      </c>
      <c r="J77" s="21" t="s">
        <v>604</v>
      </c>
      <c r="K77" s="176" t="s">
        <v>334</v>
      </c>
      <c r="L77" s="176" t="s">
        <v>335</v>
      </c>
      <c r="M77" s="176" t="s">
        <v>335</v>
      </c>
      <c r="N77" s="176" t="s">
        <v>334</v>
      </c>
      <c r="O77" s="176" t="s">
        <v>335</v>
      </c>
      <c r="P77" s="444" t="s">
        <v>335</v>
      </c>
      <c r="Q77" s="447" t="s">
        <v>335</v>
      </c>
      <c r="R77" s="179"/>
      <c r="S77" s="176" t="s">
        <v>334</v>
      </c>
      <c r="T77" s="195" t="s">
        <v>62</v>
      </c>
      <c r="U77" s="275" t="s">
        <v>62</v>
      </c>
      <c r="V77" s="177" t="s">
        <v>541</v>
      </c>
      <c r="W77" s="176">
        <v>1</v>
      </c>
      <c r="X77" s="337" t="s">
        <v>364</v>
      </c>
      <c r="Y77" s="338">
        <v>2</v>
      </c>
      <c r="Z77" s="349" t="s">
        <v>401</v>
      </c>
      <c r="AA77" s="275" t="s">
        <v>390</v>
      </c>
      <c r="AB77" s="275" t="s">
        <v>542</v>
      </c>
      <c r="AC77" s="189"/>
      <c r="AD77" s="189"/>
      <c r="AE77" s="189"/>
      <c r="AF77" s="189"/>
      <c r="AG77" s="442"/>
      <c r="AH77" s="189" t="str">
        <f t="shared" si="7"/>
        <v/>
      </c>
      <c r="AI77" s="189" t="s">
        <v>335</v>
      </c>
      <c r="AJ77" s="189" t="s">
        <v>335</v>
      </c>
      <c r="AK77" s="189" t="s">
        <v>335</v>
      </c>
      <c r="AL77" s="189" t="s">
        <v>335</v>
      </c>
      <c r="AM77" s="189" t="b">
        <f t="shared" si="5"/>
        <v>1</v>
      </c>
      <c r="AN77" s="189" t="b">
        <f t="shared" si="6"/>
        <v>1</v>
      </c>
      <c r="AO77" s="189" t="s">
        <v>335</v>
      </c>
      <c r="AP77" s="275"/>
      <c r="AQ77" s="275"/>
    </row>
    <row r="78" spans="2:43" ht="15" customHeight="1">
      <c r="B78" s="100" t="s">
        <v>570</v>
      </c>
      <c r="C78" s="269" t="s">
        <v>91</v>
      </c>
      <c r="D78" s="21" t="s">
        <v>510</v>
      </c>
      <c r="E78" s="21" t="s">
        <v>511</v>
      </c>
      <c r="F78" s="21" t="s">
        <v>605</v>
      </c>
      <c r="G78" s="21" t="s">
        <v>606</v>
      </c>
      <c r="H78" s="21"/>
      <c r="I78" s="21" t="s">
        <v>574</v>
      </c>
      <c r="J78" s="21"/>
      <c r="K78" s="176" t="s">
        <v>334</v>
      </c>
      <c r="L78" s="176" t="s">
        <v>335</v>
      </c>
      <c r="M78" s="176" t="s">
        <v>335</v>
      </c>
      <c r="N78" s="176" t="s">
        <v>335</v>
      </c>
      <c r="O78" s="176" t="s">
        <v>335</v>
      </c>
      <c r="P78" s="444" t="s">
        <v>335</v>
      </c>
      <c r="Q78" s="447"/>
      <c r="R78" s="179"/>
      <c r="S78" s="176" t="s">
        <v>334</v>
      </c>
      <c r="T78" s="195" t="s">
        <v>62</v>
      </c>
      <c r="U78" s="275" t="s">
        <v>62</v>
      </c>
      <c r="V78" s="177" t="s">
        <v>341</v>
      </c>
      <c r="W78" s="176">
        <v>1</v>
      </c>
      <c r="X78" s="337" t="s">
        <v>607</v>
      </c>
      <c r="Y78" s="338">
        <v>1</v>
      </c>
      <c r="Z78" s="349" t="s">
        <v>508</v>
      </c>
      <c r="AA78" s="275" t="s">
        <v>390</v>
      </c>
      <c r="AB78" s="275" t="s">
        <v>608</v>
      </c>
      <c r="AC78" s="189"/>
      <c r="AD78" s="189"/>
      <c r="AE78" s="189"/>
      <c r="AF78" s="189"/>
      <c r="AG78" s="442"/>
      <c r="AH78" s="189" t="str">
        <f t="shared" si="7"/>
        <v/>
      </c>
      <c r="AI78" s="189" t="s">
        <v>471</v>
      </c>
      <c r="AJ78" s="189" t="s">
        <v>471</v>
      </c>
      <c r="AK78" s="189" t="s">
        <v>471</v>
      </c>
      <c r="AL78" s="189" t="s">
        <v>471</v>
      </c>
      <c r="AM78" s="189" t="b">
        <f t="shared" si="5"/>
        <v>0</v>
      </c>
      <c r="AN78" s="189" t="b">
        <f t="shared" si="6"/>
        <v>0</v>
      </c>
      <c r="AO78" s="189" t="s">
        <v>335</v>
      </c>
      <c r="AP78" s="275"/>
      <c r="AQ78" s="275"/>
    </row>
    <row r="79" spans="2:43" ht="15" customHeight="1">
      <c r="B79" s="100" t="s">
        <v>570</v>
      </c>
      <c r="C79" s="269" t="s">
        <v>91</v>
      </c>
      <c r="D79" s="21" t="s">
        <v>510</v>
      </c>
      <c r="E79" s="21" t="s">
        <v>511</v>
      </c>
      <c r="F79" s="21" t="s">
        <v>605</v>
      </c>
      <c r="G79" s="21" t="s">
        <v>609</v>
      </c>
      <c r="H79" s="21"/>
      <c r="I79" s="21" t="s">
        <v>610</v>
      </c>
      <c r="J79" s="21" t="s">
        <v>611</v>
      </c>
      <c r="K79" s="176" t="s">
        <v>334</v>
      </c>
      <c r="L79" s="176" t="s">
        <v>335</v>
      </c>
      <c r="M79" s="176" t="s">
        <v>335</v>
      </c>
      <c r="N79" s="176" t="s">
        <v>334</v>
      </c>
      <c r="O79" s="176" t="s">
        <v>335</v>
      </c>
      <c r="P79" s="444" t="s">
        <v>335</v>
      </c>
      <c r="Q79" s="447" t="s">
        <v>335</v>
      </c>
      <c r="R79" s="179"/>
      <c r="S79" s="176" t="s">
        <v>334</v>
      </c>
      <c r="T79" s="195" t="s">
        <v>62</v>
      </c>
      <c r="U79" s="275" t="s">
        <v>62</v>
      </c>
      <c r="V79" s="177" t="s">
        <v>341</v>
      </c>
      <c r="W79" s="176">
        <v>1</v>
      </c>
      <c r="X79" s="337" t="s">
        <v>425</v>
      </c>
      <c r="Y79" s="338">
        <v>1</v>
      </c>
      <c r="Z79" s="349" t="s">
        <v>359</v>
      </c>
      <c r="AA79" s="275" t="s">
        <v>509</v>
      </c>
      <c r="AB79" s="275" t="s">
        <v>612</v>
      </c>
      <c r="AC79" s="189"/>
      <c r="AD79" s="189"/>
      <c r="AE79" s="189"/>
      <c r="AF79" s="189"/>
      <c r="AG79" s="442"/>
      <c r="AH79" s="189" t="str">
        <f t="shared" si="7"/>
        <v/>
      </c>
      <c r="AI79" s="189" t="s">
        <v>341</v>
      </c>
      <c r="AJ79" s="189" t="s">
        <v>341</v>
      </c>
      <c r="AK79" s="189" t="s">
        <v>341</v>
      </c>
      <c r="AL79" s="189" t="s">
        <v>341</v>
      </c>
      <c r="AM79" s="189" t="b">
        <f t="shared" si="5"/>
        <v>0</v>
      </c>
      <c r="AN79" s="189" t="b">
        <f t="shared" si="6"/>
        <v>0</v>
      </c>
      <c r="AO79" s="189" t="s">
        <v>335</v>
      </c>
      <c r="AP79" s="275"/>
      <c r="AQ79" s="275"/>
    </row>
    <row r="80" spans="2:43" ht="15" customHeight="1">
      <c r="B80" s="100" t="s">
        <v>570</v>
      </c>
      <c r="C80" s="269" t="s">
        <v>91</v>
      </c>
      <c r="D80" s="21" t="s">
        <v>510</v>
      </c>
      <c r="E80" s="21" t="s">
        <v>562</v>
      </c>
      <c r="F80" s="21" t="s">
        <v>613</v>
      </c>
      <c r="G80" s="21" t="s">
        <v>614</v>
      </c>
      <c r="H80" s="195"/>
      <c r="I80" s="195" t="s">
        <v>574</v>
      </c>
      <c r="J80" s="21" t="s">
        <v>615</v>
      </c>
      <c r="K80" s="176" t="s">
        <v>334</v>
      </c>
      <c r="L80" s="176" t="s">
        <v>335</v>
      </c>
      <c r="M80" s="176" t="s">
        <v>335</v>
      </c>
      <c r="N80" s="176" t="s">
        <v>335</v>
      </c>
      <c r="O80" s="176" t="s">
        <v>335</v>
      </c>
      <c r="P80" s="444" t="s">
        <v>335</v>
      </c>
      <c r="Q80" s="447"/>
      <c r="R80" s="179"/>
      <c r="S80" s="176" t="s">
        <v>334</v>
      </c>
      <c r="T80" s="195" t="s">
        <v>93</v>
      </c>
      <c r="U80" s="275" t="s">
        <v>62</v>
      </c>
      <c r="V80" s="177" t="s">
        <v>341</v>
      </c>
      <c r="W80" s="176">
        <v>0</v>
      </c>
      <c r="X80" s="337" t="s">
        <v>349</v>
      </c>
      <c r="Y80" s="338" t="s">
        <v>338</v>
      </c>
      <c r="Z80" s="349" t="s">
        <v>359</v>
      </c>
      <c r="AA80" s="275" t="s">
        <v>390</v>
      </c>
      <c r="AB80" s="275" t="s">
        <v>581</v>
      </c>
      <c r="AC80" s="189" t="s">
        <v>342</v>
      </c>
      <c r="AD80" s="189" t="s">
        <v>342</v>
      </c>
      <c r="AE80" s="189" t="s">
        <v>342</v>
      </c>
      <c r="AF80" s="189" t="s">
        <v>342</v>
      </c>
      <c r="AG80" s="442" t="s">
        <v>342</v>
      </c>
      <c r="AH80" s="189" t="str">
        <f t="shared" si="7"/>
        <v>Y</v>
      </c>
      <c r="AI80" s="189" t="s">
        <v>471</v>
      </c>
      <c r="AJ80" s="189" t="s">
        <v>471</v>
      </c>
      <c r="AK80" s="189" t="s">
        <v>471</v>
      </c>
      <c r="AL80" s="189" t="s">
        <v>471</v>
      </c>
      <c r="AM80" s="189" t="b">
        <f t="shared" si="5"/>
        <v>0</v>
      </c>
      <c r="AN80" s="189" t="b">
        <f t="shared" si="6"/>
        <v>0</v>
      </c>
      <c r="AO80" s="189" t="s">
        <v>335</v>
      </c>
      <c r="AP80" s="275"/>
      <c r="AQ80" s="275"/>
    </row>
    <row r="81" spans="1:43" ht="15" customHeight="1">
      <c r="B81" s="100" t="s">
        <v>570</v>
      </c>
      <c r="C81" s="269" t="s">
        <v>91</v>
      </c>
      <c r="D81" s="21" t="s">
        <v>510</v>
      </c>
      <c r="E81" s="21" t="s">
        <v>562</v>
      </c>
      <c r="F81" s="21" t="s">
        <v>613</v>
      </c>
      <c r="G81" s="21" t="s">
        <v>616</v>
      </c>
      <c r="H81" s="195"/>
      <c r="I81" s="195" t="s">
        <v>574</v>
      </c>
      <c r="J81" s="21"/>
      <c r="K81" s="176" t="s">
        <v>334</v>
      </c>
      <c r="L81" s="176" t="s">
        <v>335</v>
      </c>
      <c r="M81" s="176" t="s">
        <v>335</v>
      </c>
      <c r="N81" s="176" t="s">
        <v>335</v>
      </c>
      <c r="O81" s="176" t="s">
        <v>335</v>
      </c>
      <c r="P81" s="444" t="s">
        <v>335</v>
      </c>
      <c r="Q81" s="447"/>
      <c r="R81" s="179"/>
      <c r="S81" s="176" t="s">
        <v>334</v>
      </c>
      <c r="T81" s="195" t="s">
        <v>93</v>
      </c>
      <c r="U81" s="275" t="s">
        <v>62</v>
      </c>
      <c r="V81" s="177" t="s">
        <v>341</v>
      </c>
      <c r="W81" s="176">
        <v>0</v>
      </c>
      <c r="X81" s="337" t="s">
        <v>349</v>
      </c>
      <c r="Y81" s="338" t="s">
        <v>338</v>
      </c>
      <c r="Z81" s="349" t="s">
        <v>359</v>
      </c>
      <c r="AA81" s="275" t="s">
        <v>390</v>
      </c>
      <c r="AB81" s="275" t="s">
        <v>581</v>
      </c>
      <c r="AC81" s="189" t="s">
        <v>342</v>
      </c>
      <c r="AD81" s="189" t="s">
        <v>342</v>
      </c>
      <c r="AE81" s="189" t="s">
        <v>342</v>
      </c>
      <c r="AF81" s="189" t="s">
        <v>342</v>
      </c>
      <c r="AG81" s="442" t="s">
        <v>342</v>
      </c>
      <c r="AH81" s="189" t="str">
        <f t="shared" si="7"/>
        <v>Y</v>
      </c>
      <c r="AI81" s="189" t="s">
        <v>471</v>
      </c>
      <c r="AJ81" s="189" t="s">
        <v>471</v>
      </c>
      <c r="AK81" s="189" t="s">
        <v>471</v>
      </c>
      <c r="AL81" s="189" t="s">
        <v>471</v>
      </c>
      <c r="AM81" s="189" t="b">
        <f t="shared" si="5"/>
        <v>0</v>
      </c>
      <c r="AN81" s="189" t="b">
        <f t="shared" si="6"/>
        <v>0</v>
      </c>
      <c r="AO81" s="189" t="s">
        <v>335</v>
      </c>
      <c r="AP81" s="275"/>
      <c r="AQ81" s="275"/>
    </row>
    <row r="82" spans="1:43" ht="15" customHeight="1">
      <c r="B82" s="100" t="s">
        <v>570</v>
      </c>
      <c r="C82" s="269" t="s">
        <v>91</v>
      </c>
      <c r="D82" s="21" t="s">
        <v>510</v>
      </c>
      <c r="E82" s="21" t="s">
        <v>562</v>
      </c>
      <c r="F82" s="21" t="s">
        <v>613</v>
      </c>
      <c r="G82" s="21" t="s">
        <v>617</v>
      </c>
      <c r="H82" s="21"/>
      <c r="I82" s="21" t="s">
        <v>574</v>
      </c>
      <c r="J82" s="21"/>
      <c r="K82" s="176" t="s">
        <v>334</v>
      </c>
      <c r="L82" s="176" t="s">
        <v>335</v>
      </c>
      <c r="M82" s="176" t="s">
        <v>335</v>
      </c>
      <c r="N82" s="176" t="s">
        <v>335</v>
      </c>
      <c r="O82" s="176" t="s">
        <v>335</v>
      </c>
      <c r="P82" s="444" t="s">
        <v>335</v>
      </c>
      <c r="Q82" s="447"/>
      <c r="R82" s="179"/>
      <c r="S82" s="176" t="s">
        <v>334</v>
      </c>
      <c r="T82" s="195" t="s">
        <v>93</v>
      </c>
      <c r="U82" s="275" t="s">
        <v>62</v>
      </c>
      <c r="V82" s="177" t="s">
        <v>341</v>
      </c>
      <c r="W82" s="176">
        <v>0</v>
      </c>
      <c r="X82" s="337" t="s">
        <v>349</v>
      </c>
      <c r="Y82" s="338">
        <v>2</v>
      </c>
      <c r="Z82" s="349" t="s">
        <v>573</v>
      </c>
      <c r="AA82" s="275" t="s">
        <v>390</v>
      </c>
      <c r="AB82" s="275" t="s">
        <v>581</v>
      </c>
      <c r="AC82" s="189" t="s">
        <v>342</v>
      </c>
      <c r="AD82" s="189" t="s">
        <v>342</v>
      </c>
      <c r="AE82" s="189" t="s">
        <v>342</v>
      </c>
      <c r="AF82" s="189" t="s">
        <v>342</v>
      </c>
      <c r="AG82" s="442" t="s">
        <v>342</v>
      </c>
      <c r="AH82" s="189" t="str">
        <f t="shared" si="7"/>
        <v>Y</v>
      </c>
      <c r="AI82" s="189" t="s">
        <v>471</v>
      </c>
      <c r="AJ82" s="189" t="s">
        <v>471</v>
      </c>
      <c r="AK82" s="189" t="s">
        <v>471</v>
      </c>
      <c r="AL82" s="189" t="s">
        <v>471</v>
      </c>
      <c r="AM82" s="189" t="b">
        <f t="shared" si="5"/>
        <v>0</v>
      </c>
      <c r="AN82" s="189" t="b">
        <f t="shared" si="6"/>
        <v>0</v>
      </c>
      <c r="AO82" s="189" t="s">
        <v>335</v>
      </c>
      <c r="AP82" s="275"/>
      <c r="AQ82" s="275"/>
    </row>
    <row r="83" spans="1:43" ht="15" customHeight="1">
      <c r="B83" s="100" t="s">
        <v>570</v>
      </c>
      <c r="C83" s="269" t="s">
        <v>91</v>
      </c>
      <c r="D83" s="21" t="s">
        <v>510</v>
      </c>
      <c r="E83" s="21" t="s">
        <v>519</v>
      </c>
      <c r="F83" s="21" t="s">
        <v>523</v>
      </c>
      <c r="G83" s="21" t="s">
        <v>524</v>
      </c>
      <c r="H83" s="21"/>
      <c r="I83" s="21" t="s">
        <v>574</v>
      </c>
      <c r="J83" s="21"/>
      <c r="K83" s="176" t="s">
        <v>334</v>
      </c>
      <c r="L83" s="176" t="s">
        <v>335</v>
      </c>
      <c r="M83" s="176" t="s">
        <v>335</v>
      </c>
      <c r="N83" s="176" t="s">
        <v>335</v>
      </c>
      <c r="O83" s="176" t="s">
        <v>335</v>
      </c>
      <c r="P83" s="444" t="s">
        <v>335</v>
      </c>
      <c r="Q83" s="447" t="s">
        <v>335</v>
      </c>
      <c r="R83" s="179" t="s">
        <v>335</v>
      </c>
      <c r="S83" s="176" t="s">
        <v>334</v>
      </c>
      <c r="T83" s="195" t="s">
        <v>62</v>
      </c>
      <c r="U83" s="275" t="s">
        <v>62</v>
      </c>
      <c r="V83" s="177"/>
      <c r="W83" s="176">
        <v>0</v>
      </c>
      <c r="X83" s="337" t="s">
        <v>349</v>
      </c>
      <c r="Y83" s="338">
        <v>1</v>
      </c>
      <c r="Z83" s="349" t="s">
        <v>365</v>
      </c>
      <c r="AA83" s="275" t="s">
        <v>340</v>
      </c>
      <c r="AB83" s="275" t="s">
        <v>341</v>
      </c>
      <c r="AC83" s="189" t="s">
        <v>342</v>
      </c>
      <c r="AD83" s="189"/>
      <c r="AE83" s="189"/>
      <c r="AF83" s="189"/>
      <c r="AG83" s="442" t="s">
        <v>342</v>
      </c>
      <c r="AH83" s="189" t="str">
        <f t="shared" si="7"/>
        <v>Y</v>
      </c>
      <c r="AI83" s="189" t="s">
        <v>335</v>
      </c>
      <c r="AJ83" s="189" t="s">
        <v>335</v>
      </c>
      <c r="AK83" s="189" t="s">
        <v>335</v>
      </c>
      <c r="AL83" s="189" t="s">
        <v>335</v>
      </c>
      <c r="AM83" s="189" t="b">
        <f t="shared" si="5"/>
        <v>1</v>
      </c>
      <c r="AN83" s="189" t="b">
        <f t="shared" si="6"/>
        <v>1</v>
      </c>
      <c r="AO83" s="189" t="s">
        <v>335</v>
      </c>
      <c r="AP83" s="275"/>
      <c r="AQ83" s="275"/>
    </row>
    <row r="84" spans="1:43" ht="15" customHeight="1">
      <c r="B84" s="100" t="s">
        <v>570</v>
      </c>
      <c r="C84" s="269" t="s">
        <v>91</v>
      </c>
      <c r="D84" s="21" t="s">
        <v>510</v>
      </c>
      <c r="E84" s="21" t="s">
        <v>519</v>
      </c>
      <c r="F84" s="21" t="s">
        <v>618</v>
      </c>
      <c r="G84" s="177" t="s">
        <v>618</v>
      </c>
      <c r="H84" s="177" t="s">
        <v>619</v>
      </c>
      <c r="I84" s="22" t="s">
        <v>620</v>
      </c>
      <c r="J84" s="21"/>
      <c r="K84" s="176" t="s">
        <v>334</v>
      </c>
      <c r="L84" s="176" t="s">
        <v>335</v>
      </c>
      <c r="M84" s="176" t="s">
        <v>335</v>
      </c>
      <c r="N84" s="176" t="s">
        <v>334</v>
      </c>
      <c r="O84" s="176" t="s">
        <v>334</v>
      </c>
      <c r="P84" s="444" t="s">
        <v>335</v>
      </c>
      <c r="Q84" s="447"/>
      <c r="R84" s="179"/>
      <c r="S84" s="176" t="s">
        <v>334</v>
      </c>
      <c r="T84" s="195" t="s">
        <v>62</v>
      </c>
      <c r="U84" s="275" t="s">
        <v>62</v>
      </c>
      <c r="V84" s="177" t="s">
        <v>526</v>
      </c>
      <c r="W84" s="176">
        <v>2</v>
      </c>
      <c r="X84" s="337" t="s">
        <v>470</v>
      </c>
      <c r="Y84" s="338">
        <v>2</v>
      </c>
      <c r="Z84" s="349" t="s">
        <v>353</v>
      </c>
      <c r="AA84" s="275" t="s">
        <v>594</v>
      </c>
      <c r="AB84" s="275" t="s">
        <v>621</v>
      </c>
      <c r="AC84" s="189"/>
      <c r="AD84" s="189"/>
      <c r="AE84" s="189"/>
      <c r="AF84" s="189"/>
      <c r="AG84" s="442"/>
      <c r="AH84" s="189" t="str">
        <f t="shared" si="7"/>
        <v/>
      </c>
      <c r="AI84" s="189" t="s">
        <v>471</v>
      </c>
      <c r="AJ84" s="189" t="s">
        <v>471</v>
      </c>
      <c r="AK84" s="189" t="s">
        <v>471</v>
      </c>
      <c r="AL84" s="189" t="s">
        <v>471</v>
      </c>
      <c r="AM84" s="189" t="b">
        <f t="shared" si="5"/>
        <v>0</v>
      </c>
      <c r="AN84" s="189" t="b">
        <f t="shared" si="6"/>
        <v>0</v>
      </c>
      <c r="AO84" s="189" t="s">
        <v>335</v>
      </c>
      <c r="AP84" s="275"/>
      <c r="AQ84" s="275"/>
    </row>
    <row r="85" spans="1:43" ht="15" customHeight="1">
      <c r="B85" s="100" t="s">
        <v>570</v>
      </c>
      <c r="C85" s="269" t="s">
        <v>91</v>
      </c>
      <c r="D85" s="21" t="s">
        <v>510</v>
      </c>
      <c r="E85" s="21" t="s">
        <v>511</v>
      </c>
      <c r="F85" s="21" t="s">
        <v>605</v>
      </c>
      <c r="G85" s="21" t="s">
        <v>622</v>
      </c>
      <c r="H85" s="21"/>
      <c r="I85" s="21" t="s">
        <v>574</v>
      </c>
      <c r="J85" s="21"/>
      <c r="K85" s="176" t="s">
        <v>334</v>
      </c>
      <c r="L85" s="190" t="s">
        <v>335</v>
      </c>
      <c r="M85" s="176" t="s">
        <v>335</v>
      </c>
      <c r="N85" s="176" t="s">
        <v>335</v>
      </c>
      <c r="O85" s="176" t="s">
        <v>335</v>
      </c>
      <c r="P85" s="444" t="s">
        <v>335</v>
      </c>
      <c r="Q85" s="447" t="s">
        <v>335</v>
      </c>
      <c r="R85" s="179" t="s">
        <v>335</v>
      </c>
      <c r="S85" s="176" t="s">
        <v>334</v>
      </c>
      <c r="T85" s="195" t="s">
        <v>62</v>
      </c>
      <c r="U85" s="275" t="s">
        <v>62</v>
      </c>
      <c r="V85" s="177" t="s">
        <v>341</v>
      </c>
      <c r="W85" s="176">
        <v>1</v>
      </c>
      <c r="X85" s="337" t="s">
        <v>623</v>
      </c>
      <c r="Y85" s="338" t="s">
        <v>338</v>
      </c>
      <c r="Z85" s="349" t="s">
        <v>461</v>
      </c>
      <c r="AA85" s="275" t="s">
        <v>390</v>
      </c>
      <c r="AB85" s="275" t="s">
        <v>624</v>
      </c>
      <c r="AC85" s="189"/>
      <c r="AD85" s="189"/>
      <c r="AE85" s="189"/>
      <c r="AF85" s="189"/>
      <c r="AG85" s="442"/>
      <c r="AH85" s="189" t="str">
        <f t="shared" si="7"/>
        <v/>
      </c>
      <c r="AI85" s="189" t="s">
        <v>341</v>
      </c>
      <c r="AJ85" s="189" t="s">
        <v>341</v>
      </c>
      <c r="AK85" s="189" t="s">
        <v>341</v>
      </c>
      <c r="AL85" s="189" t="s">
        <v>341</v>
      </c>
      <c r="AM85" s="189" t="b">
        <f t="shared" si="5"/>
        <v>0</v>
      </c>
      <c r="AN85" s="189" t="b">
        <f t="shared" si="6"/>
        <v>0</v>
      </c>
      <c r="AO85" s="189" t="s">
        <v>335</v>
      </c>
      <c r="AP85" s="275"/>
      <c r="AQ85" s="275"/>
    </row>
    <row r="86" spans="1:43" ht="15" customHeight="1">
      <c r="B86" s="100" t="s">
        <v>570</v>
      </c>
      <c r="C86" s="269" t="s">
        <v>91</v>
      </c>
      <c r="D86" s="21" t="s">
        <v>510</v>
      </c>
      <c r="E86" s="21" t="s">
        <v>519</v>
      </c>
      <c r="F86" s="21" t="s">
        <v>537</v>
      </c>
      <c r="G86" s="21" t="s">
        <v>538</v>
      </c>
      <c r="H86" s="21"/>
      <c r="I86" s="21" t="s">
        <v>574</v>
      </c>
      <c r="J86" s="21"/>
      <c r="K86" s="176" t="s">
        <v>334</v>
      </c>
      <c r="L86" s="176" t="s">
        <v>335</v>
      </c>
      <c r="M86" s="176" t="s">
        <v>335</v>
      </c>
      <c r="N86" s="176" t="s">
        <v>335</v>
      </c>
      <c r="O86" s="176" t="s">
        <v>335</v>
      </c>
      <c r="P86" s="444" t="s">
        <v>335</v>
      </c>
      <c r="Q86" s="447" t="s">
        <v>335</v>
      </c>
      <c r="R86" s="179"/>
      <c r="S86" s="176" t="s">
        <v>334</v>
      </c>
      <c r="T86" s="195" t="s">
        <v>62</v>
      </c>
      <c r="U86" s="275" t="s">
        <v>62</v>
      </c>
      <c r="V86" s="177" t="s">
        <v>541</v>
      </c>
      <c r="W86" s="176">
        <v>1</v>
      </c>
      <c r="X86" s="337" t="s">
        <v>358</v>
      </c>
      <c r="Y86" s="338" t="s">
        <v>338</v>
      </c>
      <c r="Z86" s="349" t="s">
        <v>443</v>
      </c>
      <c r="AA86" s="275" t="s">
        <v>390</v>
      </c>
      <c r="AB86" s="275" t="s">
        <v>542</v>
      </c>
      <c r="AC86" s="189"/>
      <c r="AD86" s="189"/>
      <c r="AE86" s="189"/>
      <c r="AF86" s="189"/>
      <c r="AG86" s="442"/>
      <c r="AH86" s="189" t="str">
        <f t="shared" si="7"/>
        <v/>
      </c>
      <c r="AI86" s="189" t="s">
        <v>335</v>
      </c>
      <c r="AJ86" s="189" t="s">
        <v>335</v>
      </c>
      <c r="AK86" s="189" t="s">
        <v>335</v>
      </c>
      <c r="AL86" s="189" t="s">
        <v>335</v>
      </c>
      <c r="AM86" s="189" t="b">
        <f t="shared" si="5"/>
        <v>1</v>
      </c>
      <c r="AN86" s="189" t="b">
        <f t="shared" si="6"/>
        <v>1</v>
      </c>
      <c r="AO86" s="189" t="s">
        <v>335</v>
      </c>
      <c r="AP86" s="275"/>
      <c r="AQ86" s="275"/>
    </row>
    <row r="87" spans="1:43" ht="15" customHeight="1">
      <c r="B87" s="100" t="s">
        <v>570</v>
      </c>
      <c r="C87" s="269" t="s">
        <v>91</v>
      </c>
      <c r="D87" s="21" t="s">
        <v>510</v>
      </c>
      <c r="E87" s="21" t="s">
        <v>511</v>
      </c>
      <c r="F87" s="21" t="s">
        <v>605</v>
      </c>
      <c r="G87" s="21" t="s">
        <v>625</v>
      </c>
      <c r="H87" s="21"/>
      <c r="I87" s="21" t="s">
        <v>574</v>
      </c>
      <c r="J87" s="21"/>
      <c r="K87" s="176" t="s">
        <v>334</v>
      </c>
      <c r="L87" s="190" t="s">
        <v>335</v>
      </c>
      <c r="M87" s="176" t="s">
        <v>335</v>
      </c>
      <c r="N87" s="176" t="s">
        <v>335</v>
      </c>
      <c r="O87" s="176" t="s">
        <v>335</v>
      </c>
      <c r="P87" s="444" t="s">
        <v>335</v>
      </c>
      <c r="Q87" s="447" t="s">
        <v>335</v>
      </c>
      <c r="R87" s="179"/>
      <c r="S87" s="176" t="s">
        <v>334</v>
      </c>
      <c r="T87" s="195" t="s">
        <v>62</v>
      </c>
      <c r="U87" s="275" t="s">
        <v>62</v>
      </c>
      <c r="V87" s="177" t="s">
        <v>341</v>
      </c>
      <c r="W87" s="176">
        <v>1</v>
      </c>
      <c r="X87" s="337" t="s">
        <v>358</v>
      </c>
      <c r="Y87" s="338">
        <v>1</v>
      </c>
      <c r="Z87" s="349" t="s">
        <v>461</v>
      </c>
      <c r="AA87" s="275" t="s">
        <v>390</v>
      </c>
      <c r="AB87" s="275" t="s">
        <v>624</v>
      </c>
      <c r="AC87" s="189"/>
      <c r="AD87" s="189"/>
      <c r="AE87" s="189"/>
      <c r="AF87" s="189"/>
      <c r="AG87" s="442"/>
      <c r="AH87" s="189" t="str">
        <f t="shared" si="7"/>
        <v/>
      </c>
      <c r="AI87" s="189" t="s">
        <v>341</v>
      </c>
      <c r="AJ87" s="189" t="s">
        <v>341</v>
      </c>
      <c r="AK87" s="189" t="s">
        <v>341</v>
      </c>
      <c r="AL87" s="189" t="s">
        <v>341</v>
      </c>
      <c r="AM87" s="189" t="b">
        <f t="shared" si="5"/>
        <v>0</v>
      </c>
      <c r="AN87" s="189" t="b">
        <f t="shared" si="6"/>
        <v>0</v>
      </c>
      <c r="AO87" s="189" t="s">
        <v>335</v>
      </c>
      <c r="AP87" s="275"/>
      <c r="AQ87" s="275"/>
    </row>
    <row r="88" spans="1:43" ht="15" customHeight="1">
      <c r="B88" s="100" t="s">
        <v>570</v>
      </c>
      <c r="C88" s="269" t="s">
        <v>91</v>
      </c>
      <c r="D88" s="21" t="s">
        <v>510</v>
      </c>
      <c r="E88" s="21" t="s">
        <v>519</v>
      </c>
      <c r="F88" s="21" t="s">
        <v>546</v>
      </c>
      <c r="G88" s="21" t="s">
        <v>626</v>
      </c>
      <c r="H88" s="21"/>
      <c r="I88" s="21" t="s">
        <v>574</v>
      </c>
      <c r="J88" s="21"/>
      <c r="K88" s="176" t="s">
        <v>334</v>
      </c>
      <c r="L88" s="176" t="s">
        <v>335</v>
      </c>
      <c r="M88" s="176" t="s">
        <v>335</v>
      </c>
      <c r="N88" s="176" t="s">
        <v>335</v>
      </c>
      <c r="O88" s="176" t="s">
        <v>335</v>
      </c>
      <c r="P88" s="444" t="s">
        <v>335</v>
      </c>
      <c r="Q88" s="447" t="s">
        <v>335</v>
      </c>
      <c r="R88" s="179"/>
      <c r="S88" s="176" t="s">
        <v>334</v>
      </c>
      <c r="T88" s="195" t="s">
        <v>62</v>
      </c>
      <c r="U88" s="275" t="s">
        <v>62</v>
      </c>
      <c r="V88" s="177" t="s">
        <v>541</v>
      </c>
      <c r="W88" s="176">
        <v>0</v>
      </c>
      <c r="X88" s="337" t="s">
        <v>349</v>
      </c>
      <c r="Y88" s="338">
        <v>1</v>
      </c>
      <c r="Z88" s="349" t="s">
        <v>353</v>
      </c>
      <c r="AA88" s="275" t="s">
        <v>390</v>
      </c>
      <c r="AB88" s="275" t="s">
        <v>581</v>
      </c>
      <c r="AC88" s="189" t="s">
        <v>342</v>
      </c>
      <c r="AD88" s="189"/>
      <c r="AE88" s="189" t="s">
        <v>342</v>
      </c>
      <c r="AF88" s="189" t="s">
        <v>342</v>
      </c>
      <c r="AG88" s="442" t="s">
        <v>342</v>
      </c>
      <c r="AH88" s="189" t="str">
        <f t="shared" si="7"/>
        <v>Y</v>
      </c>
      <c r="AI88" s="189" t="s">
        <v>335</v>
      </c>
      <c r="AJ88" s="189" t="s">
        <v>335</v>
      </c>
      <c r="AK88" s="189" t="s">
        <v>335</v>
      </c>
      <c r="AL88" s="189" t="s">
        <v>335</v>
      </c>
      <c r="AM88" s="189" t="b">
        <f t="shared" si="5"/>
        <v>1</v>
      </c>
      <c r="AN88" s="189" t="b">
        <f t="shared" si="6"/>
        <v>1</v>
      </c>
      <c r="AO88" s="189" t="s">
        <v>335</v>
      </c>
      <c r="AP88" s="275"/>
      <c r="AQ88" s="275"/>
    </row>
    <row r="89" spans="1:43" ht="15" customHeight="1">
      <c r="B89" s="100" t="s">
        <v>570</v>
      </c>
      <c r="C89" s="269" t="s">
        <v>91</v>
      </c>
      <c r="D89" s="21" t="s">
        <v>510</v>
      </c>
      <c r="E89" s="21" t="s">
        <v>519</v>
      </c>
      <c r="F89" s="21" t="s">
        <v>627</v>
      </c>
      <c r="G89" s="43" t="s">
        <v>628</v>
      </c>
      <c r="H89" s="43"/>
      <c r="I89" s="21" t="s">
        <v>603</v>
      </c>
      <c r="J89" s="21"/>
      <c r="K89" s="176" t="s">
        <v>334</v>
      </c>
      <c r="L89" s="176" t="s">
        <v>335</v>
      </c>
      <c r="M89" s="176" t="s">
        <v>335</v>
      </c>
      <c r="N89" s="176" t="s">
        <v>334</v>
      </c>
      <c r="O89" s="176" t="s">
        <v>334</v>
      </c>
      <c r="P89" s="444" t="s">
        <v>335</v>
      </c>
      <c r="Q89" s="447"/>
      <c r="R89" s="179"/>
      <c r="S89" s="176" t="s">
        <v>334</v>
      </c>
      <c r="T89" s="195" t="s">
        <v>62</v>
      </c>
      <c r="U89" s="275" t="s">
        <v>62</v>
      </c>
      <c r="V89" s="177" t="s">
        <v>541</v>
      </c>
      <c r="W89" s="176">
        <v>2</v>
      </c>
      <c r="X89" s="337" t="s">
        <v>470</v>
      </c>
      <c r="Y89" s="338">
        <v>1</v>
      </c>
      <c r="Z89" s="349" t="s">
        <v>451</v>
      </c>
      <c r="AA89" s="275" t="s">
        <v>390</v>
      </c>
      <c r="AB89" s="275" t="s">
        <v>629</v>
      </c>
      <c r="AC89" s="189"/>
      <c r="AD89" s="189"/>
      <c r="AE89" s="189"/>
      <c r="AF89" s="189"/>
      <c r="AG89" s="442"/>
      <c r="AH89" s="189" t="str">
        <f t="shared" si="7"/>
        <v/>
      </c>
      <c r="AI89" s="189" t="s">
        <v>471</v>
      </c>
      <c r="AJ89" s="189" t="s">
        <v>471</v>
      </c>
      <c r="AK89" s="189" t="s">
        <v>471</v>
      </c>
      <c r="AL89" s="189" t="s">
        <v>471</v>
      </c>
      <c r="AM89" s="189" t="b">
        <f t="shared" si="5"/>
        <v>0</v>
      </c>
      <c r="AN89" s="189" t="b">
        <f t="shared" si="6"/>
        <v>0</v>
      </c>
      <c r="AO89" s="189" t="s">
        <v>335</v>
      </c>
      <c r="AP89" s="275"/>
      <c r="AQ89" s="275"/>
    </row>
    <row r="90" spans="1:43" ht="15" customHeight="1">
      <c r="B90" s="100" t="s">
        <v>570</v>
      </c>
      <c r="C90" s="269" t="s">
        <v>91</v>
      </c>
      <c r="D90" s="21" t="s">
        <v>510</v>
      </c>
      <c r="E90" s="21" t="s">
        <v>511</v>
      </c>
      <c r="F90" s="195" t="s">
        <v>605</v>
      </c>
      <c r="G90" s="21" t="s">
        <v>630</v>
      </c>
      <c r="H90" s="432"/>
      <c r="I90" s="433" t="s">
        <v>574</v>
      </c>
      <c r="J90" s="21"/>
      <c r="K90" s="176" t="s">
        <v>334</v>
      </c>
      <c r="L90" s="522" t="s">
        <v>335</v>
      </c>
      <c r="M90" s="176" t="s">
        <v>335</v>
      </c>
      <c r="N90" s="179" t="s">
        <v>335</v>
      </c>
      <c r="O90" s="179" t="s">
        <v>335</v>
      </c>
      <c r="P90" s="444" t="s">
        <v>335</v>
      </c>
      <c r="Q90" s="447" t="s">
        <v>335</v>
      </c>
      <c r="R90" s="179"/>
      <c r="S90" s="176" t="s">
        <v>334</v>
      </c>
      <c r="T90" s="195" t="s">
        <v>62</v>
      </c>
      <c r="U90" s="275" t="s">
        <v>62</v>
      </c>
      <c r="V90" s="177" t="s">
        <v>341</v>
      </c>
      <c r="W90" s="176">
        <v>1</v>
      </c>
      <c r="X90" s="337" t="s">
        <v>425</v>
      </c>
      <c r="Y90" s="338">
        <v>1</v>
      </c>
      <c r="Z90" s="349" t="s">
        <v>631</v>
      </c>
      <c r="AA90" s="275" t="s">
        <v>390</v>
      </c>
      <c r="AB90" s="275" t="s">
        <v>632</v>
      </c>
      <c r="AC90" s="189"/>
      <c r="AD90" s="189"/>
      <c r="AE90" s="189"/>
      <c r="AF90" s="189"/>
      <c r="AG90" s="442"/>
      <c r="AH90" s="189" t="str">
        <f t="shared" si="7"/>
        <v/>
      </c>
      <c r="AI90" s="189" t="s">
        <v>341</v>
      </c>
      <c r="AJ90" s="189" t="s">
        <v>341</v>
      </c>
      <c r="AK90" s="189" t="s">
        <v>341</v>
      </c>
      <c r="AL90" s="189" t="s">
        <v>341</v>
      </c>
      <c r="AM90" s="189" t="b">
        <f t="shared" si="5"/>
        <v>0</v>
      </c>
      <c r="AN90" s="189" t="b">
        <f t="shared" si="6"/>
        <v>0</v>
      </c>
      <c r="AO90" s="189" t="s">
        <v>335</v>
      </c>
      <c r="AP90" s="275"/>
      <c r="AQ90" s="275"/>
    </row>
    <row r="91" spans="1:43" ht="15" customHeight="1">
      <c r="B91" s="100" t="s">
        <v>570</v>
      </c>
      <c r="C91" s="269" t="s">
        <v>91</v>
      </c>
      <c r="D91" s="21" t="s">
        <v>510</v>
      </c>
      <c r="E91" s="21" t="s">
        <v>511</v>
      </c>
      <c r="F91" s="195" t="s">
        <v>605</v>
      </c>
      <c r="G91" s="21" t="s">
        <v>633</v>
      </c>
      <c r="H91" s="434"/>
      <c r="I91" s="248" t="s">
        <v>574</v>
      </c>
      <c r="J91" s="268"/>
      <c r="K91" s="176" t="s">
        <v>334</v>
      </c>
      <c r="L91" s="190" t="s">
        <v>335</v>
      </c>
      <c r="M91" s="176" t="s">
        <v>335</v>
      </c>
      <c r="N91" s="176" t="s">
        <v>335</v>
      </c>
      <c r="O91" s="176" t="s">
        <v>335</v>
      </c>
      <c r="P91" s="444" t="s">
        <v>335</v>
      </c>
      <c r="Q91" s="447" t="s">
        <v>335</v>
      </c>
      <c r="R91" s="179" t="s">
        <v>335</v>
      </c>
      <c r="S91" s="176" t="s">
        <v>334</v>
      </c>
      <c r="T91" s="195" t="s">
        <v>62</v>
      </c>
      <c r="U91" s="275" t="s">
        <v>62</v>
      </c>
      <c r="V91" s="177">
        <v>0</v>
      </c>
      <c r="W91" s="176">
        <v>1</v>
      </c>
      <c r="X91" s="337" t="s">
        <v>634</v>
      </c>
      <c r="Y91" s="338">
        <v>1</v>
      </c>
      <c r="Z91" s="349" t="s">
        <v>365</v>
      </c>
      <c r="AA91" s="275" t="s">
        <v>390</v>
      </c>
      <c r="AB91" s="275" t="s">
        <v>635</v>
      </c>
      <c r="AC91" s="189"/>
      <c r="AD91" s="189"/>
      <c r="AE91" s="189"/>
      <c r="AF91" s="189"/>
      <c r="AG91" s="442"/>
      <c r="AH91" s="189" t="str">
        <f t="shared" si="7"/>
        <v/>
      </c>
      <c r="AI91" s="189" t="s">
        <v>341</v>
      </c>
      <c r="AJ91" s="189" t="s">
        <v>341</v>
      </c>
      <c r="AK91" s="189" t="s">
        <v>341</v>
      </c>
      <c r="AL91" s="189" t="s">
        <v>341</v>
      </c>
      <c r="AM91" s="189" t="b">
        <f t="shared" si="5"/>
        <v>0</v>
      </c>
      <c r="AN91" s="189" t="b">
        <f t="shared" si="6"/>
        <v>0</v>
      </c>
      <c r="AO91" s="189" t="s">
        <v>335</v>
      </c>
      <c r="AP91" s="275"/>
      <c r="AQ91" s="275"/>
    </row>
    <row r="92" spans="1:43" ht="15" customHeight="1">
      <c r="B92" s="100" t="s">
        <v>570</v>
      </c>
      <c r="C92" s="269" t="s">
        <v>91</v>
      </c>
      <c r="D92" s="21" t="s">
        <v>510</v>
      </c>
      <c r="E92" s="195" t="s">
        <v>519</v>
      </c>
      <c r="F92" s="21" t="s">
        <v>546</v>
      </c>
      <c r="G92" s="435" t="s">
        <v>547</v>
      </c>
      <c r="H92" s="21"/>
      <c r="I92" s="21" t="s">
        <v>574</v>
      </c>
      <c r="J92" s="21"/>
      <c r="K92" s="176" t="s">
        <v>334</v>
      </c>
      <c r="L92" s="176" t="s">
        <v>335</v>
      </c>
      <c r="M92" s="176" t="s">
        <v>335</v>
      </c>
      <c r="N92" s="176" t="s">
        <v>335</v>
      </c>
      <c r="O92" s="176" t="s">
        <v>335</v>
      </c>
      <c r="P92" s="444" t="s">
        <v>335</v>
      </c>
      <c r="Q92" s="447" t="s">
        <v>335</v>
      </c>
      <c r="R92" s="179" t="s">
        <v>335</v>
      </c>
      <c r="S92" s="176" t="s">
        <v>334</v>
      </c>
      <c r="T92" s="195" t="s">
        <v>62</v>
      </c>
      <c r="U92" s="275" t="s">
        <v>62</v>
      </c>
      <c r="V92" s="177" t="s">
        <v>541</v>
      </c>
      <c r="W92" s="176">
        <v>2</v>
      </c>
      <c r="X92" s="337" t="s">
        <v>470</v>
      </c>
      <c r="Y92" s="338">
        <v>2</v>
      </c>
      <c r="Z92" s="349" t="s">
        <v>353</v>
      </c>
      <c r="AA92" s="275" t="s">
        <v>390</v>
      </c>
      <c r="AB92" s="275" t="s">
        <v>542</v>
      </c>
      <c r="AC92" s="189"/>
      <c r="AD92" s="189"/>
      <c r="AE92" s="189"/>
      <c r="AF92" s="189"/>
      <c r="AG92" s="442"/>
      <c r="AH92" s="189" t="str">
        <f t="shared" si="7"/>
        <v/>
      </c>
      <c r="AI92" s="189" t="s">
        <v>335</v>
      </c>
      <c r="AJ92" s="189" t="s">
        <v>335</v>
      </c>
      <c r="AK92" s="189" t="s">
        <v>335</v>
      </c>
      <c r="AL92" s="189" t="s">
        <v>335</v>
      </c>
      <c r="AM92" s="189" t="b">
        <f t="shared" si="5"/>
        <v>1</v>
      </c>
      <c r="AN92" s="189" t="b">
        <f t="shared" si="6"/>
        <v>1</v>
      </c>
      <c r="AO92" s="189" t="s">
        <v>335</v>
      </c>
      <c r="AP92" s="275"/>
      <c r="AQ92" s="275"/>
    </row>
    <row r="93" spans="1:43" ht="15" customHeight="1">
      <c r="B93" s="100" t="s">
        <v>570</v>
      </c>
      <c r="C93" s="269" t="s">
        <v>91</v>
      </c>
      <c r="D93" s="21" t="s">
        <v>510</v>
      </c>
      <c r="E93" s="21" t="s">
        <v>519</v>
      </c>
      <c r="F93" s="436" t="s">
        <v>627</v>
      </c>
      <c r="G93" s="195" t="s">
        <v>636</v>
      </c>
      <c r="H93" s="21"/>
      <c r="I93" s="21" t="s">
        <v>603</v>
      </c>
      <c r="J93" s="21"/>
      <c r="K93" s="176" t="s">
        <v>334</v>
      </c>
      <c r="L93" s="176" t="s">
        <v>335</v>
      </c>
      <c r="M93" s="176" t="s">
        <v>335</v>
      </c>
      <c r="N93" s="176" t="s">
        <v>334</v>
      </c>
      <c r="O93" s="176" t="s">
        <v>334</v>
      </c>
      <c r="P93" s="444" t="s">
        <v>335</v>
      </c>
      <c r="Q93" s="447"/>
      <c r="R93" s="179"/>
      <c r="S93" s="176" t="s">
        <v>334</v>
      </c>
      <c r="T93" s="195" t="s">
        <v>62</v>
      </c>
      <c r="U93" s="275" t="s">
        <v>62</v>
      </c>
      <c r="V93" s="177" t="s">
        <v>541</v>
      </c>
      <c r="W93" s="176">
        <v>2</v>
      </c>
      <c r="X93" s="337" t="s">
        <v>470</v>
      </c>
      <c r="Y93" s="338">
        <v>2</v>
      </c>
      <c r="Z93" s="349" t="s">
        <v>451</v>
      </c>
      <c r="AA93" s="275" t="s">
        <v>390</v>
      </c>
      <c r="AB93" s="275" t="s">
        <v>629</v>
      </c>
      <c r="AC93" s="189"/>
      <c r="AD93" s="189"/>
      <c r="AE93" s="189"/>
      <c r="AF93" s="189"/>
      <c r="AG93" s="442"/>
      <c r="AH93" s="189" t="str">
        <f t="shared" si="7"/>
        <v/>
      </c>
      <c r="AI93" s="189" t="s">
        <v>471</v>
      </c>
      <c r="AJ93" s="189" t="s">
        <v>471</v>
      </c>
      <c r="AK93" s="189" t="s">
        <v>471</v>
      </c>
      <c r="AL93" s="189" t="s">
        <v>471</v>
      </c>
      <c r="AM93" s="189" t="b">
        <f t="shared" si="5"/>
        <v>0</v>
      </c>
      <c r="AN93" s="189" t="b">
        <f t="shared" si="6"/>
        <v>0</v>
      </c>
      <c r="AO93" s="189" t="s">
        <v>335</v>
      </c>
      <c r="AP93" s="275"/>
      <c r="AQ93" s="275"/>
    </row>
    <row r="94" spans="1:43" ht="15" customHeight="1">
      <c r="B94" s="100" t="s">
        <v>570</v>
      </c>
      <c r="C94" s="269" t="s">
        <v>91</v>
      </c>
      <c r="D94" s="21" t="s">
        <v>510</v>
      </c>
      <c r="E94" s="21" t="s">
        <v>511</v>
      </c>
      <c r="F94" s="21" t="s">
        <v>637</v>
      </c>
      <c r="G94" s="21" t="s">
        <v>638</v>
      </c>
      <c r="H94" s="21"/>
      <c r="I94" s="21" t="s">
        <v>603</v>
      </c>
      <c r="J94" s="21"/>
      <c r="K94" s="176" t="s">
        <v>334</v>
      </c>
      <c r="L94" s="179" t="s">
        <v>335</v>
      </c>
      <c r="M94" s="176" t="s">
        <v>335</v>
      </c>
      <c r="N94" s="176" t="s">
        <v>334</v>
      </c>
      <c r="O94" s="176" t="s">
        <v>334</v>
      </c>
      <c r="P94" s="444" t="s">
        <v>335</v>
      </c>
      <c r="Q94" s="447" t="s">
        <v>335</v>
      </c>
      <c r="R94" s="179"/>
      <c r="S94" s="176" t="s">
        <v>334</v>
      </c>
      <c r="T94" s="195" t="s">
        <v>62</v>
      </c>
      <c r="U94" s="275" t="s">
        <v>62</v>
      </c>
      <c r="V94" s="177" t="s">
        <v>515</v>
      </c>
      <c r="W94" s="176">
        <v>1</v>
      </c>
      <c r="X94" s="337" t="s">
        <v>358</v>
      </c>
      <c r="Y94" s="338">
        <v>1</v>
      </c>
      <c r="Z94" s="349" t="s">
        <v>461</v>
      </c>
      <c r="AA94" s="275" t="s">
        <v>340</v>
      </c>
      <c r="AB94" s="275" t="s">
        <v>341</v>
      </c>
      <c r="AC94" s="189"/>
      <c r="AD94" s="189"/>
      <c r="AE94" s="189"/>
      <c r="AF94" s="189"/>
      <c r="AG94" s="442"/>
      <c r="AH94" s="189" t="str">
        <f t="shared" si="7"/>
        <v/>
      </c>
      <c r="AI94" s="189" t="s">
        <v>335</v>
      </c>
      <c r="AJ94" s="189" t="s">
        <v>335</v>
      </c>
      <c r="AK94" s="189" t="s">
        <v>335</v>
      </c>
      <c r="AL94" s="189" t="s">
        <v>335</v>
      </c>
      <c r="AM94" s="189" t="b">
        <f t="shared" si="5"/>
        <v>1</v>
      </c>
      <c r="AN94" s="189" t="b">
        <f t="shared" si="6"/>
        <v>1</v>
      </c>
      <c r="AO94" s="189" t="s">
        <v>335</v>
      </c>
      <c r="AP94" s="275"/>
      <c r="AQ94" s="275"/>
    </row>
    <row r="95" spans="1:43" ht="15" customHeight="1">
      <c r="A95" s="27"/>
      <c r="B95" s="392" t="s">
        <v>59</v>
      </c>
      <c r="C95" s="509" t="s">
        <v>79</v>
      </c>
      <c r="D95" s="192" t="s">
        <v>639</v>
      </c>
      <c r="E95" s="192" t="s">
        <v>338</v>
      </c>
      <c r="F95" s="192" t="s">
        <v>640</v>
      </c>
      <c r="G95" s="22" t="s">
        <v>641</v>
      </c>
      <c r="H95" s="21" t="s">
        <v>642</v>
      </c>
      <c r="I95" s="22" t="s">
        <v>539</v>
      </c>
      <c r="J95" s="21" t="s">
        <v>643</v>
      </c>
      <c r="K95" s="176" t="s">
        <v>335</v>
      </c>
      <c r="L95" s="176" t="s">
        <v>334</v>
      </c>
      <c r="M95" s="176" t="s">
        <v>335</v>
      </c>
      <c r="N95" s="176" t="s">
        <v>334</v>
      </c>
      <c r="O95" s="176" t="s">
        <v>334</v>
      </c>
      <c r="P95" s="444" t="s">
        <v>335</v>
      </c>
      <c r="Q95" s="447"/>
      <c r="R95" s="179"/>
      <c r="S95" s="176" t="s">
        <v>334</v>
      </c>
      <c r="T95" s="195" t="s">
        <v>62</v>
      </c>
      <c r="U95" s="275" t="s">
        <v>62</v>
      </c>
      <c r="V95" s="177" t="s">
        <v>341</v>
      </c>
      <c r="W95" s="176">
        <v>1</v>
      </c>
      <c r="X95" s="337" t="s">
        <v>450</v>
      </c>
      <c r="Y95" s="338" t="s">
        <v>338</v>
      </c>
      <c r="Z95" s="349" t="s">
        <v>359</v>
      </c>
      <c r="AA95" s="275" t="s">
        <v>390</v>
      </c>
      <c r="AB95" s="275" t="s">
        <v>471</v>
      </c>
      <c r="AC95" s="189"/>
      <c r="AD95" s="189"/>
      <c r="AE95" s="189"/>
      <c r="AF95" s="189"/>
      <c r="AG95" s="442"/>
      <c r="AH95" s="189" t="str">
        <f t="shared" si="7"/>
        <v/>
      </c>
      <c r="AI95" s="189" t="s">
        <v>471</v>
      </c>
      <c r="AJ95" s="189" t="s">
        <v>471</v>
      </c>
      <c r="AK95" s="189" t="s">
        <v>471</v>
      </c>
      <c r="AL95" s="189" t="s">
        <v>471</v>
      </c>
      <c r="AM95" s="189" t="b">
        <f t="shared" si="5"/>
        <v>0</v>
      </c>
      <c r="AN95" s="189" t="b">
        <f t="shared" si="6"/>
        <v>0</v>
      </c>
      <c r="AO95" s="189" t="s">
        <v>335</v>
      </c>
      <c r="AP95" s="275"/>
      <c r="AQ95" s="275"/>
    </row>
    <row r="96" spans="1:43" ht="15" customHeight="1">
      <c r="A96" s="27"/>
      <c r="B96" s="392" t="s">
        <v>59</v>
      </c>
      <c r="C96" s="509" t="s">
        <v>79</v>
      </c>
      <c r="D96" s="192" t="s">
        <v>639</v>
      </c>
      <c r="E96" s="21" t="s">
        <v>644</v>
      </c>
      <c r="F96" s="21" t="s">
        <v>645</v>
      </c>
      <c r="G96" s="262" t="s">
        <v>646</v>
      </c>
      <c r="H96" s="262"/>
      <c r="I96" s="262" t="s">
        <v>539</v>
      </c>
      <c r="J96" s="21"/>
      <c r="K96" s="176" t="s">
        <v>335</v>
      </c>
      <c r="L96" s="176" t="s">
        <v>335</v>
      </c>
      <c r="M96" s="176" t="s">
        <v>335</v>
      </c>
      <c r="N96" s="176" t="s">
        <v>334</v>
      </c>
      <c r="O96" s="176" t="s">
        <v>334</v>
      </c>
      <c r="P96" s="444" t="s">
        <v>335</v>
      </c>
      <c r="Q96" s="447"/>
      <c r="R96" s="179"/>
      <c r="S96" s="176" t="s">
        <v>334</v>
      </c>
      <c r="T96" s="195" t="s">
        <v>62</v>
      </c>
      <c r="U96" s="275" t="s">
        <v>62</v>
      </c>
      <c r="V96" s="177" t="s">
        <v>647</v>
      </c>
      <c r="W96" s="176">
        <v>1</v>
      </c>
      <c r="X96" s="337" t="s">
        <v>450</v>
      </c>
      <c r="Y96" s="338">
        <v>2</v>
      </c>
      <c r="Z96" s="349" t="s">
        <v>359</v>
      </c>
      <c r="AA96" s="275" t="s">
        <v>590</v>
      </c>
      <c r="AB96" s="275" t="s">
        <v>471</v>
      </c>
      <c r="AC96" s="189"/>
      <c r="AD96" s="189"/>
      <c r="AE96" s="189"/>
      <c r="AF96" s="189"/>
      <c r="AG96" s="442"/>
      <c r="AH96" s="189" t="str">
        <f t="shared" si="7"/>
        <v/>
      </c>
      <c r="AI96" s="189" t="s">
        <v>471</v>
      </c>
      <c r="AJ96" s="189" t="s">
        <v>471</v>
      </c>
      <c r="AK96" s="189" t="s">
        <v>471</v>
      </c>
      <c r="AL96" s="189" t="s">
        <v>471</v>
      </c>
      <c r="AM96" s="189" t="b">
        <f t="shared" ref="AM96:AM127" si="8">AND(AI96="Y",AJ96="Y",AK96="Y",AL96="Y")</f>
        <v>0</v>
      </c>
      <c r="AN96" s="189" t="b">
        <f t="shared" ref="AN96:AN127" si="9">OR(AI96="Y",AJ96="Y",AK96="Y",AL96="Y")</f>
        <v>0</v>
      </c>
      <c r="AO96" s="189" t="s">
        <v>335</v>
      </c>
      <c r="AP96" s="275"/>
      <c r="AQ96" s="275"/>
    </row>
    <row r="97" spans="1:43" ht="15" customHeight="1">
      <c r="A97" s="27"/>
      <c r="B97" s="392" t="s">
        <v>59</v>
      </c>
      <c r="C97" s="509" t="s">
        <v>79</v>
      </c>
      <c r="D97" s="192" t="s">
        <v>639</v>
      </c>
      <c r="E97" s="21" t="s">
        <v>644</v>
      </c>
      <c r="F97" s="1" t="s">
        <v>648</v>
      </c>
      <c r="G97" s="195" t="s">
        <v>649</v>
      </c>
      <c r="H97" s="195" t="s">
        <v>642</v>
      </c>
      <c r="I97" s="195" t="s">
        <v>332</v>
      </c>
      <c r="J97" s="21" t="s">
        <v>650</v>
      </c>
      <c r="K97" s="176" t="s">
        <v>335</v>
      </c>
      <c r="L97" s="176" t="s">
        <v>335</v>
      </c>
      <c r="M97" s="176" t="s">
        <v>335</v>
      </c>
      <c r="N97" s="176" t="s">
        <v>335</v>
      </c>
      <c r="O97" s="176" t="s">
        <v>335</v>
      </c>
      <c r="P97" s="444" t="s">
        <v>335</v>
      </c>
      <c r="Q97" s="447" t="s">
        <v>335</v>
      </c>
      <c r="R97" s="179"/>
      <c r="S97" s="176" t="s">
        <v>334</v>
      </c>
      <c r="T97" s="195" t="s">
        <v>62</v>
      </c>
      <c r="U97" s="275" t="s">
        <v>62</v>
      </c>
      <c r="V97" s="177" t="s">
        <v>647</v>
      </c>
      <c r="W97" s="176">
        <v>0</v>
      </c>
      <c r="X97" s="337" t="s">
        <v>349</v>
      </c>
      <c r="Y97" s="338">
        <v>1</v>
      </c>
      <c r="Z97" s="349" t="s">
        <v>573</v>
      </c>
      <c r="AA97" s="275" t="s">
        <v>340</v>
      </c>
      <c r="AB97" s="275" t="s">
        <v>341</v>
      </c>
      <c r="AC97" s="189" t="s">
        <v>342</v>
      </c>
      <c r="AD97" s="189"/>
      <c r="AE97" s="189" t="s">
        <v>342</v>
      </c>
      <c r="AF97" s="189"/>
      <c r="AG97" s="442"/>
      <c r="AH97" s="189" t="str">
        <f t="shared" si="7"/>
        <v>Y</v>
      </c>
      <c r="AI97" s="189" t="s">
        <v>341</v>
      </c>
      <c r="AJ97" s="189" t="s">
        <v>341</v>
      </c>
      <c r="AK97" s="189" t="s">
        <v>341</v>
      </c>
      <c r="AL97" s="189" t="s">
        <v>341</v>
      </c>
      <c r="AM97" s="189" t="b">
        <f t="shared" si="8"/>
        <v>0</v>
      </c>
      <c r="AN97" s="189" t="b">
        <f t="shared" si="9"/>
        <v>0</v>
      </c>
      <c r="AO97" s="189" t="s">
        <v>335</v>
      </c>
      <c r="AP97" s="275"/>
      <c r="AQ97" s="275"/>
    </row>
    <row r="98" spans="1:43" ht="15" customHeight="1">
      <c r="A98" s="27"/>
      <c r="B98" s="392" t="s">
        <v>59</v>
      </c>
      <c r="C98" s="509" t="s">
        <v>79</v>
      </c>
      <c r="D98" s="192" t="s">
        <v>639</v>
      </c>
      <c r="E98" s="192" t="s">
        <v>338</v>
      </c>
      <c r="F98" s="192" t="s">
        <v>651</v>
      </c>
      <c r="G98" s="22" t="s">
        <v>652</v>
      </c>
      <c r="H98" s="195"/>
      <c r="I98" s="262" t="s">
        <v>332</v>
      </c>
      <c r="J98" s="21" t="s">
        <v>653</v>
      </c>
      <c r="K98" s="176" t="s">
        <v>335</v>
      </c>
      <c r="L98" s="176" t="s">
        <v>334</v>
      </c>
      <c r="M98" s="176" t="s">
        <v>335</v>
      </c>
      <c r="N98" s="179" t="s">
        <v>335</v>
      </c>
      <c r="O98" s="179" t="s">
        <v>335</v>
      </c>
      <c r="P98" s="444" t="s">
        <v>335</v>
      </c>
      <c r="Q98" s="447" t="s">
        <v>335</v>
      </c>
      <c r="R98" s="179"/>
      <c r="S98" s="176" t="s">
        <v>334</v>
      </c>
      <c r="T98" s="195" t="s">
        <v>62</v>
      </c>
      <c r="U98" s="275" t="s">
        <v>62</v>
      </c>
      <c r="V98" s="177" t="s">
        <v>647</v>
      </c>
      <c r="W98" s="176">
        <v>0</v>
      </c>
      <c r="X98" s="337" t="s">
        <v>349</v>
      </c>
      <c r="Y98" s="338">
        <v>1</v>
      </c>
      <c r="Z98" s="349" t="s">
        <v>573</v>
      </c>
      <c r="AA98" s="275" t="s">
        <v>340</v>
      </c>
      <c r="AB98" s="275" t="s">
        <v>341</v>
      </c>
      <c r="AC98" s="189" t="s">
        <v>342</v>
      </c>
      <c r="AD98" s="189" t="s">
        <v>342</v>
      </c>
      <c r="AE98" s="189" t="s">
        <v>342</v>
      </c>
      <c r="AF98" s="189"/>
      <c r="AG98" s="442" t="s">
        <v>342</v>
      </c>
      <c r="AH98" s="189" t="str">
        <f t="shared" si="7"/>
        <v>Y</v>
      </c>
      <c r="AI98" s="189" t="s">
        <v>335</v>
      </c>
      <c r="AJ98" s="189" t="s">
        <v>335</v>
      </c>
      <c r="AK98" s="189" t="s">
        <v>335</v>
      </c>
      <c r="AL98" s="189" t="s">
        <v>335</v>
      </c>
      <c r="AM98" s="189" t="b">
        <f t="shared" si="8"/>
        <v>1</v>
      </c>
      <c r="AN98" s="189" t="b">
        <f t="shared" si="9"/>
        <v>1</v>
      </c>
      <c r="AO98" s="189" t="s">
        <v>335</v>
      </c>
      <c r="AP98" s="275"/>
      <c r="AQ98" s="275"/>
    </row>
    <row r="99" spans="1:43" ht="15" customHeight="1">
      <c r="A99" s="27"/>
      <c r="B99" s="392" t="s">
        <v>59</v>
      </c>
      <c r="C99" s="509" t="s">
        <v>79</v>
      </c>
      <c r="D99" s="192" t="s">
        <v>639</v>
      </c>
      <c r="E99" s="21" t="s">
        <v>644</v>
      </c>
      <c r="F99" s="21" t="s">
        <v>654</v>
      </c>
      <c r="G99" s="21" t="s">
        <v>655</v>
      </c>
      <c r="H99" s="195" t="s">
        <v>642</v>
      </c>
      <c r="I99" s="195" t="s">
        <v>332</v>
      </c>
      <c r="J99" s="21" t="s">
        <v>654</v>
      </c>
      <c r="K99" s="176" t="s">
        <v>334</v>
      </c>
      <c r="L99" s="179" t="s">
        <v>335</v>
      </c>
      <c r="M99" s="176" t="s">
        <v>335</v>
      </c>
      <c r="N99" s="179" t="s">
        <v>335</v>
      </c>
      <c r="O99" s="179" t="s">
        <v>335</v>
      </c>
      <c r="P99" s="444" t="s">
        <v>335</v>
      </c>
      <c r="Q99" s="447" t="s">
        <v>335</v>
      </c>
      <c r="R99" s="179"/>
      <c r="S99" s="176" t="s">
        <v>334</v>
      </c>
      <c r="T99" s="195" t="s">
        <v>62</v>
      </c>
      <c r="U99" s="275" t="s">
        <v>62</v>
      </c>
      <c r="V99" s="177" t="s">
        <v>647</v>
      </c>
      <c r="W99" s="176">
        <v>1</v>
      </c>
      <c r="X99" s="337" t="s">
        <v>450</v>
      </c>
      <c r="Y99" s="338">
        <v>1</v>
      </c>
      <c r="Z99" s="349" t="s">
        <v>411</v>
      </c>
      <c r="AA99" s="275" t="s">
        <v>390</v>
      </c>
      <c r="AB99" s="275" t="s">
        <v>471</v>
      </c>
      <c r="AC99" s="189"/>
      <c r="AD99" s="189"/>
      <c r="AE99" s="189"/>
      <c r="AF99" s="189"/>
      <c r="AG99" s="442"/>
      <c r="AH99" s="189" t="str">
        <f t="shared" si="7"/>
        <v/>
      </c>
      <c r="AI99" s="189" t="s">
        <v>335</v>
      </c>
      <c r="AJ99" s="189" t="s">
        <v>335</v>
      </c>
      <c r="AK99" s="189" t="s">
        <v>335</v>
      </c>
      <c r="AL99" s="189" t="s">
        <v>335</v>
      </c>
      <c r="AM99" s="189" t="b">
        <f t="shared" si="8"/>
        <v>1</v>
      </c>
      <c r="AN99" s="189" t="b">
        <f t="shared" si="9"/>
        <v>1</v>
      </c>
      <c r="AO99" s="189" t="s">
        <v>335</v>
      </c>
      <c r="AP99" s="275"/>
      <c r="AQ99" s="275"/>
    </row>
    <row r="100" spans="1:43" ht="15" customHeight="1">
      <c r="A100" s="27"/>
      <c r="B100" s="392" t="s">
        <v>59</v>
      </c>
      <c r="C100" s="509" t="s">
        <v>79</v>
      </c>
      <c r="D100" s="192" t="s">
        <v>639</v>
      </c>
      <c r="E100" s="21" t="s">
        <v>644</v>
      </c>
      <c r="F100" s="21" t="s">
        <v>656</v>
      </c>
      <c r="G100" s="22" t="s">
        <v>657</v>
      </c>
      <c r="H100" s="22"/>
      <c r="I100" s="262" t="s">
        <v>332</v>
      </c>
      <c r="J100" s="21" t="s">
        <v>658</v>
      </c>
      <c r="K100" s="176" t="s">
        <v>335</v>
      </c>
      <c r="L100" s="176" t="s">
        <v>335</v>
      </c>
      <c r="M100" s="176" t="s">
        <v>335</v>
      </c>
      <c r="N100" s="176" t="s">
        <v>335</v>
      </c>
      <c r="O100" s="176" t="s">
        <v>335</v>
      </c>
      <c r="P100" s="444" t="s">
        <v>335</v>
      </c>
      <c r="Q100" s="447" t="s">
        <v>335</v>
      </c>
      <c r="R100" s="179"/>
      <c r="S100" s="176" t="s">
        <v>334</v>
      </c>
      <c r="T100" s="195" t="s">
        <v>62</v>
      </c>
      <c r="U100" s="275" t="s">
        <v>62</v>
      </c>
      <c r="V100" s="177" t="s">
        <v>647</v>
      </c>
      <c r="W100" s="176">
        <v>1</v>
      </c>
      <c r="X100" s="337" t="s">
        <v>659</v>
      </c>
      <c r="Y100" s="338">
        <v>1</v>
      </c>
      <c r="Z100" s="349" t="s">
        <v>359</v>
      </c>
      <c r="AA100" s="275" t="s">
        <v>558</v>
      </c>
      <c r="AB100" s="275" t="s">
        <v>578</v>
      </c>
      <c r="AC100" s="189"/>
      <c r="AD100" s="189"/>
      <c r="AE100" s="189" t="s">
        <v>342</v>
      </c>
      <c r="AF100" s="189"/>
      <c r="AG100" s="442" t="s">
        <v>342</v>
      </c>
      <c r="AH100" s="189" t="str">
        <f t="shared" si="7"/>
        <v>Y</v>
      </c>
      <c r="AI100" s="189" t="s">
        <v>335</v>
      </c>
      <c r="AJ100" s="189" t="s">
        <v>335</v>
      </c>
      <c r="AK100" s="189" t="s">
        <v>335</v>
      </c>
      <c r="AL100" s="189" t="s">
        <v>335</v>
      </c>
      <c r="AM100" s="189" t="b">
        <f t="shared" si="8"/>
        <v>1</v>
      </c>
      <c r="AN100" s="189" t="b">
        <f t="shared" si="9"/>
        <v>1</v>
      </c>
      <c r="AO100" s="189" t="s">
        <v>335</v>
      </c>
      <c r="AP100" s="275"/>
      <c r="AQ100" s="275"/>
    </row>
    <row r="101" spans="1:43" ht="15" customHeight="1">
      <c r="A101" s="27"/>
      <c r="B101" s="392" t="s">
        <v>59</v>
      </c>
      <c r="C101" s="509" t="s">
        <v>79</v>
      </c>
      <c r="D101" s="192" t="s">
        <v>639</v>
      </c>
      <c r="E101" s="21" t="s">
        <v>644</v>
      </c>
      <c r="F101" s="21" t="s">
        <v>656</v>
      </c>
      <c r="G101" s="21" t="s">
        <v>660</v>
      </c>
      <c r="H101" s="21" t="s">
        <v>642</v>
      </c>
      <c r="I101" s="21" t="s">
        <v>332</v>
      </c>
      <c r="J101" s="177" t="s">
        <v>661</v>
      </c>
      <c r="K101" s="176" t="s">
        <v>334</v>
      </c>
      <c r="L101" s="176" t="s">
        <v>335</v>
      </c>
      <c r="M101" s="176" t="s">
        <v>335</v>
      </c>
      <c r="N101" s="176" t="s">
        <v>335</v>
      </c>
      <c r="O101" s="176" t="s">
        <v>335</v>
      </c>
      <c r="P101" s="444" t="s">
        <v>335</v>
      </c>
      <c r="Q101" s="447" t="s">
        <v>335</v>
      </c>
      <c r="R101" s="179"/>
      <c r="S101" s="176" t="s">
        <v>334</v>
      </c>
      <c r="T101" s="195" t="s">
        <v>62</v>
      </c>
      <c r="U101" s="275" t="s">
        <v>62</v>
      </c>
      <c r="V101" s="177" t="s">
        <v>647</v>
      </c>
      <c r="W101" s="176">
        <v>1</v>
      </c>
      <c r="X101" s="337" t="s">
        <v>364</v>
      </c>
      <c r="Y101" s="338">
        <v>1</v>
      </c>
      <c r="Z101" s="349" t="s">
        <v>573</v>
      </c>
      <c r="AA101" s="275" t="s">
        <v>340</v>
      </c>
      <c r="AB101" s="275" t="s">
        <v>341</v>
      </c>
      <c r="AC101" s="189"/>
      <c r="AD101" s="189"/>
      <c r="AE101" s="189"/>
      <c r="AF101" s="189"/>
      <c r="AG101" s="442"/>
      <c r="AH101" s="189" t="str">
        <f t="shared" si="7"/>
        <v/>
      </c>
      <c r="AI101" s="189" t="s">
        <v>335</v>
      </c>
      <c r="AJ101" s="189" t="s">
        <v>335</v>
      </c>
      <c r="AK101" s="189" t="s">
        <v>335</v>
      </c>
      <c r="AL101" s="189" t="s">
        <v>335</v>
      </c>
      <c r="AM101" s="189" t="b">
        <f t="shared" si="8"/>
        <v>1</v>
      </c>
      <c r="AN101" s="189" t="b">
        <f t="shared" si="9"/>
        <v>1</v>
      </c>
      <c r="AO101" s="189" t="s">
        <v>335</v>
      </c>
      <c r="AP101" s="275"/>
      <c r="AQ101" s="275"/>
    </row>
    <row r="102" spans="1:43" ht="15" customHeight="1">
      <c r="A102" s="27"/>
      <c r="B102" s="392" t="s">
        <v>59</v>
      </c>
      <c r="C102" s="509" t="s">
        <v>79</v>
      </c>
      <c r="D102" s="192" t="s">
        <v>639</v>
      </c>
      <c r="E102" s="192" t="s">
        <v>338</v>
      </c>
      <c r="F102" s="192" t="s">
        <v>662</v>
      </c>
      <c r="G102" s="22" t="s">
        <v>663</v>
      </c>
      <c r="H102" s="21" t="s">
        <v>642</v>
      </c>
      <c r="I102" s="262" t="s">
        <v>664</v>
      </c>
      <c r="J102" s="21"/>
      <c r="K102" s="176" t="s">
        <v>335</v>
      </c>
      <c r="L102" s="176" t="s">
        <v>334</v>
      </c>
      <c r="M102" s="176" t="s">
        <v>335</v>
      </c>
      <c r="N102" s="176" t="s">
        <v>334</v>
      </c>
      <c r="O102" s="176" t="s">
        <v>335</v>
      </c>
      <c r="P102" s="444" t="s">
        <v>335</v>
      </c>
      <c r="Q102" s="447"/>
      <c r="R102" s="179"/>
      <c r="S102" s="176" t="s">
        <v>334</v>
      </c>
      <c r="T102" s="195" t="s">
        <v>62</v>
      </c>
      <c r="U102" s="275" t="s">
        <v>62</v>
      </c>
      <c r="V102" s="177" t="s">
        <v>341</v>
      </c>
      <c r="W102" s="176">
        <v>1</v>
      </c>
      <c r="X102" s="337" t="s">
        <v>659</v>
      </c>
      <c r="Y102" s="338">
        <v>2</v>
      </c>
      <c r="Z102" s="349" t="s">
        <v>573</v>
      </c>
      <c r="AA102" s="275" t="s">
        <v>390</v>
      </c>
      <c r="AB102" s="275" t="s">
        <v>341</v>
      </c>
      <c r="AC102" s="189"/>
      <c r="AD102" s="189"/>
      <c r="AE102" s="189"/>
      <c r="AF102" s="189"/>
      <c r="AG102" s="442"/>
      <c r="AH102" s="189" t="str">
        <f t="shared" si="7"/>
        <v/>
      </c>
      <c r="AI102" s="189" t="s">
        <v>471</v>
      </c>
      <c r="AJ102" s="189" t="s">
        <v>471</v>
      </c>
      <c r="AK102" s="189" t="s">
        <v>471</v>
      </c>
      <c r="AL102" s="189" t="s">
        <v>471</v>
      </c>
      <c r="AM102" s="189" t="b">
        <f t="shared" si="8"/>
        <v>0</v>
      </c>
      <c r="AN102" s="189" t="b">
        <f t="shared" si="9"/>
        <v>0</v>
      </c>
      <c r="AO102" s="189" t="s">
        <v>335</v>
      </c>
      <c r="AP102" s="275"/>
      <c r="AQ102" s="275"/>
    </row>
    <row r="103" spans="1:43" ht="15" customHeight="1">
      <c r="A103" s="27"/>
      <c r="B103" s="392" t="s">
        <v>59</v>
      </c>
      <c r="C103" s="509" t="s">
        <v>79</v>
      </c>
      <c r="D103" s="192" t="s">
        <v>639</v>
      </c>
      <c r="E103" s="21" t="s">
        <v>644</v>
      </c>
      <c r="F103" s="21" t="s">
        <v>665</v>
      </c>
      <c r="G103" s="262" t="s">
        <v>666</v>
      </c>
      <c r="H103" s="195" t="s">
        <v>642</v>
      </c>
      <c r="I103" s="262" t="s">
        <v>664</v>
      </c>
      <c r="J103" s="21"/>
      <c r="K103" s="176" t="s">
        <v>335</v>
      </c>
      <c r="L103" s="176" t="s">
        <v>335</v>
      </c>
      <c r="M103" s="176" t="s">
        <v>335</v>
      </c>
      <c r="N103" s="176" t="s">
        <v>334</v>
      </c>
      <c r="O103" s="176" t="s">
        <v>335</v>
      </c>
      <c r="P103" s="444" t="s">
        <v>335</v>
      </c>
      <c r="Q103" s="447"/>
      <c r="R103" s="179"/>
      <c r="S103" s="176" t="s">
        <v>334</v>
      </c>
      <c r="T103" s="195" t="s">
        <v>62</v>
      </c>
      <c r="U103" s="275" t="s">
        <v>62</v>
      </c>
      <c r="V103" s="177" t="s">
        <v>647</v>
      </c>
      <c r="W103" s="176">
        <v>1</v>
      </c>
      <c r="X103" s="337" t="s">
        <v>659</v>
      </c>
      <c r="Y103" s="338">
        <v>2</v>
      </c>
      <c r="Z103" s="349" t="s">
        <v>359</v>
      </c>
      <c r="AA103" s="275" t="s">
        <v>590</v>
      </c>
      <c r="AB103" s="275" t="s">
        <v>471</v>
      </c>
      <c r="AC103" s="189"/>
      <c r="AD103" s="189"/>
      <c r="AE103" s="189"/>
      <c r="AF103" s="189"/>
      <c r="AG103" s="442"/>
      <c r="AH103" s="189" t="str">
        <f t="shared" si="7"/>
        <v/>
      </c>
      <c r="AI103" s="189" t="s">
        <v>471</v>
      </c>
      <c r="AJ103" s="189" t="s">
        <v>471</v>
      </c>
      <c r="AK103" s="189" t="s">
        <v>471</v>
      </c>
      <c r="AL103" s="189" t="s">
        <v>471</v>
      </c>
      <c r="AM103" s="189" t="b">
        <f t="shared" si="8"/>
        <v>0</v>
      </c>
      <c r="AN103" s="189" t="b">
        <f t="shared" si="9"/>
        <v>0</v>
      </c>
      <c r="AO103" s="189" t="s">
        <v>335</v>
      </c>
      <c r="AP103" s="275"/>
      <c r="AQ103" s="275"/>
    </row>
    <row r="104" spans="1:43" ht="15" customHeight="1">
      <c r="A104" s="27"/>
      <c r="B104" s="392" t="s">
        <v>59</v>
      </c>
      <c r="C104" s="509" t="s">
        <v>79</v>
      </c>
      <c r="D104" s="192" t="s">
        <v>639</v>
      </c>
      <c r="E104" s="192" t="s">
        <v>338</v>
      </c>
      <c r="F104" s="192" t="s">
        <v>667</v>
      </c>
      <c r="G104" s="22" t="s">
        <v>668</v>
      </c>
      <c r="H104" s="195" t="s">
        <v>642</v>
      </c>
      <c r="I104" s="262" t="s">
        <v>664</v>
      </c>
      <c r="J104" s="21"/>
      <c r="K104" s="176" t="s">
        <v>335</v>
      </c>
      <c r="L104" s="176" t="s">
        <v>334</v>
      </c>
      <c r="M104" s="176" t="s">
        <v>335</v>
      </c>
      <c r="N104" s="179" t="s">
        <v>334</v>
      </c>
      <c r="O104" s="179" t="s">
        <v>335</v>
      </c>
      <c r="P104" s="444" t="s">
        <v>335</v>
      </c>
      <c r="Q104" s="447"/>
      <c r="R104" s="179"/>
      <c r="S104" s="176" t="s">
        <v>334</v>
      </c>
      <c r="T104" s="195" t="s">
        <v>62</v>
      </c>
      <c r="U104" s="275" t="s">
        <v>62</v>
      </c>
      <c r="V104" s="177" t="s">
        <v>341</v>
      </c>
      <c r="W104" s="176">
        <v>1</v>
      </c>
      <c r="X104" s="337" t="s">
        <v>659</v>
      </c>
      <c r="Y104" s="338">
        <v>2</v>
      </c>
      <c r="Z104" s="349" t="s">
        <v>573</v>
      </c>
      <c r="AA104" s="275" t="s">
        <v>390</v>
      </c>
      <c r="AB104" s="275" t="s">
        <v>341</v>
      </c>
      <c r="AC104" s="189"/>
      <c r="AD104" s="189"/>
      <c r="AE104" s="189"/>
      <c r="AF104" s="189"/>
      <c r="AG104" s="442"/>
      <c r="AH104" s="189" t="str">
        <f t="shared" si="7"/>
        <v/>
      </c>
      <c r="AI104" s="189" t="s">
        <v>471</v>
      </c>
      <c r="AJ104" s="189" t="s">
        <v>471</v>
      </c>
      <c r="AK104" s="189" t="s">
        <v>471</v>
      </c>
      <c r="AL104" s="189" t="s">
        <v>471</v>
      </c>
      <c r="AM104" s="189" t="b">
        <f t="shared" si="8"/>
        <v>0</v>
      </c>
      <c r="AN104" s="189" t="b">
        <f t="shared" si="9"/>
        <v>0</v>
      </c>
      <c r="AO104" s="189" t="s">
        <v>335</v>
      </c>
      <c r="AP104" s="275"/>
      <c r="AQ104" s="275"/>
    </row>
    <row r="105" spans="1:43" ht="15" customHeight="1">
      <c r="A105" s="27"/>
      <c r="B105" s="392" t="s">
        <v>59</v>
      </c>
      <c r="C105" s="509" t="s">
        <v>79</v>
      </c>
      <c r="D105" s="192" t="s">
        <v>639</v>
      </c>
      <c r="E105" s="21" t="s">
        <v>644</v>
      </c>
      <c r="F105" s="21" t="s">
        <v>669</v>
      </c>
      <c r="G105" s="21" t="s">
        <v>670</v>
      </c>
      <c r="H105" s="21" t="s">
        <v>642</v>
      </c>
      <c r="I105" s="195" t="s">
        <v>332</v>
      </c>
      <c r="J105" s="21" t="s">
        <v>671</v>
      </c>
      <c r="K105" s="176" t="s">
        <v>335</v>
      </c>
      <c r="L105" s="176" t="s">
        <v>335</v>
      </c>
      <c r="M105" s="176" t="s">
        <v>335</v>
      </c>
      <c r="N105" s="176" t="s">
        <v>335</v>
      </c>
      <c r="O105" s="176" t="s">
        <v>335</v>
      </c>
      <c r="P105" s="444" t="s">
        <v>335</v>
      </c>
      <c r="Q105" s="447" t="s">
        <v>335</v>
      </c>
      <c r="R105" s="179"/>
      <c r="S105" s="176" t="s">
        <v>334</v>
      </c>
      <c r="T105" s="195" t="s">
        <v>62</v>
      </c>
      <c r="U105" s="275" t="s">
        <v>62</v>
      </c>
      <c r="V105" s="177" t="s">
        <v>647</v>
      </c>
      <c r="W105" s="176">
        <v>1</v>
      </c>
      <c r="X105" s="337" t="s">
        <v>450</v>
      </c>
      <c r="Y105" s="338">
        <v>1</v>
      </c>
      <c r="Z105" s="349" t="s">
        <v>573</v>
      </c>
      <c r="AA105" s="275" t="s">
        <v>390</v>
      </c>
      <c r="AB105" s="275" t="s">
        <v>471</v>
      </c>
      <c r="AC105" s="189"/>
      <c r="AD105" s="189"/>
      <c r="AE105" s="189"/>
      <c r="AF105" s="189"/>
      <c r="AG105" s="442"/>
      <c r="AH105" s="189" t="str">
        <f t="shared" si="7"/>
        <v/>
      </c>
      <c r="AI105" s="189" t="s">
        <v>335</v>
      </c>
      <c r="AJ105" s="189" t="s">
        <v>335</v>
      </c>
      <c r="AK105" s="189" t="s">
        <v>335</v>
      </c>
      <c r="AL105" s="189" t="s">
        <v>335</v>
      </c>
      <c r="AM105" s="189" t="b">
        <f t="shared" si="8"/>
        <v>1</v>
      </c>
      <c r="AN105" s="189" t="b">
        <f t="shared" si="9"/>
        <v>1</v>
      </c>
      <c r="AO105" s="189" t="s">
        <v>335</v>
      </c>
      <c r="AP105" s="275"/>
      <c r="AQ105" s="275"/>
    </row>
    <row r="106" spans="1:43" ht="15" customHeight="1">
      <c r="A106" s="27"/>
      <c r="B106" s="392" t="s">
        <v>59</v>
      </c>
      <c r="C106" s="509" t="s">
        <v>79</v>
      </c>
      <c r="D106" s="192" t="s">
        <v>639</v>
      </c>
      <c r="E106" s="21" t="s">
        <v>644</v>
      </c>
      <c r="F106" s="21" t="s">
        <v>672</v>
      </c>
      <c r="G106" s="21" t="s">
        <v>673</v>
      </c>
      <c r="H106" s="21" t="s">
        <v>674</v>
      </c>
      <c r="I106" s="195" t="s">
        <v>675</v>
      </c>
      <c r="J106" s="21" t="s">
        <v>676</v>
      </c>
      <c r="K106" s="176" t="s">
        <v>334</v>
      </c>
      <c r="L106" s="176" t="s">
        <v>335</v>
      </c>
      <c r="M106" s="176" t="s">
        <v>335</v>
      </c>
      <c r="N106" s="176" t="s">
        <v>335</v>
      </c>
      <c r="O106" s="176" t="s">
        <v>335</v>
      </c>
      <c r="P106" s="444" t="s">
        <v>335</v>
      </c>
      <c r="Q106" s="447" t="s">
        <v>335</v>
      </c>
      <c r="R106" s="179"/>
      <c r="S106" s="176" t="s">
        <v>334</v>
      </c>
      <c r="T106" s="195" t="s">
        <v>62</v>
      </c>
      <c r="U106" s="275" t="s">
        <v>62</v>
      </c>
      <c r="V106" s="177" t="s">
        <v>647</v>
      </c>
      <c r="W106" s="176">
        <v>2</v>
      </c>
      <c r="X106" s="337" t="s">
        <v>432</v>
      </c>
      <c r="Y106" s="338">
        <v>1</v>
      </c>
      <c r="Z106" s="349" t="s">
        <v>577</v>
      </c>
      <c r="AA106" s="275" t="s">
        <v>677</v>
      </c>
      <c r="AB106" s="275" t="s">
        <v>678</v>
      </c>
      <c r="AC106" s="189"/>
      <c r="AD106" s="189"/>
      <c r="AE106" s="189"/>
      <c r="AF106" s="189"/>
      <c r="AG106" s="442"/>
      <c r="AH106" s="189" t="str">
        <f t="shared" si="7"/>
        <v/>
      </c>
      <c r="AI106" s="189" t="s">
        <v>335</v>
      </c>
      <c r="AJ106" s="189" t="s">
        <v>335</v>
      </c>
      <c r="AK106" s="189" t="s">
        <v>335</v>
      </c>
      <c r="AL106" s="189" t="s">
        <v>341</v>
      </c>
      <c r="AM106" s="189" t="b">
        <f t="shared" si="8"/>
        <v>0</v>
      </c>
      <c r="AN106" s="189" t="b">
        <f t="shared" si="9"/>
        <v>1</v>
      </c>
      <c r="AO106" s="189" t="s">
        <v>335</v>
      </c>
      <c r="AP106" s="275"/>
      <c r="AQ106" s="275"/>
    </row>
    <row r="107" spans="1:43" ht="15" customHeight="1">
      <c r="A107" s="27"/>
      <c r="B107" s="392" t="s">
        <v>59</v>
      </c>
      <c r="C107" s="509" t="s">
        <v>79</v>
      </c>
      <c r="D107" s="192" t="s">
        <v>639</v>
      </c>
      <c r="E107" s="21" t="s">
        <v>644</v>
      </c>
      <c r="F107" s="21" t="s">
        <v>679</v>
      </c>
      <c r="G107" s="22" t="s">
        <v>680</v>
      </c>
      <c r="H107" s="21" t="s">
        <v>642</v>
      </c>
      <c r="I107" s="262" t="s">
        <v>664</v>
      </c>
      <c r="J107" s="21"/>
      <c r="K107" s="176" t="s">
        <v>335</v>
      </c>
      <c r="L107" s="176" t="s">
        <v>335</v>
      </c>
      <c r="M107" s="176" t="s">
        <v>335</v>
      </c>
      <c r="N107" s="176" t="s">
        <v>334</v>
      </c>
      <c r="O107" s="176" t="s">
        <v>335</v>
      </c>
      <c r="P107" s="444" t="s">
        <v>335</v>
      </c>
      <c r="Q107" s="447"/>
      <c r="R107" s="179"/>
      <c r="S107" s="176" t="s">
        <v>334</v>
      </c>
      <c r="T107" s="195" t="s">
        <v>62</v>
      </c>
      <c r="U107" s="275" t="s">
        <v>62</v>
      </c>
      <c r="V107" s="177" t="s">
        <v>515</v>
      </c>
      <c r="W107" s="176">
        <v>2</v>
      </c>
      <c r="X107" s="337" t="s">
        <v>470</v>
      </c>
      <c r="Y107" s="338">
        <v>2</v>
      </c>
      <c r="Z107" s="349" t="s">
        <v>421</v>
      </c>
      <c r="AA107" s="275" t="s">
        <v>471</v>
      </c>
      <c r="AB107" s="275" t="s">
        <v>471</v>
      </c>
      <c r="AC107" s="189"/>
      <c r="AD107" s="189"/>
      <c r="AE107" s="189"/>
      <c r="AF107" s="189"/>
      <c r="AG107" s="442"/>
      <c r="AH107" s="189" t="str">
        <f t="shared" si="7"/>
        <v/>
      </c>
      <c r="AI107" s="189" t="s">
        <v>471</v>
      </c>
      <c r="AJ107" s="189" t="s">
        <v>471</v>
      </c>
      <c r="AK107" s="189" t="s">
        <v>471</v>
      </c>
      <c r="AL107" s="189" t="s">
        <v>471</v>
      </c>
      <c r="AM107" s="189" t="b">
        <f t="shared" si="8"/>
        <v>0</v>
      </c>
      <c r="AN107" s="189" t="b">
        <f t="shared" si="9"/>
        <v>0</v>
      </c>
      <c r="AO107" s="189" t="s">
        <v>335</v>
      </c>
      <c r="AP107" s="275"/>
      <c r="AQ107" s="275"/>
    </row>
    <row r="108" spans="1:43" ht="15" customHeight="1">
      <c r="A108" s="27"/>
      <c r="B108" s="392" t="s">
        <v>59</v>
      </c>
      <c r="C108" s="509" t="s">
        <v>79</v>
      </c>
      <c r="D108" s="192" t="s">
        <v>639</v>
      </c>
      <c r="E108" s="192" t="s">
        <v>681</v>
      </c>
      <c r="F108" s="22" t="s">
        <v>682</v>
      </c>
      <c r="G108" s="431" t="s">
        <v>338</v>
      </c>
      <c r="H108" s="21" t="s">
        <v>683</v>
      </c>
      <c r="I108" s="195" t="s">
        <v>338</v>
      </c>
      <c r="J108" s="264"/>
      <c r="K108" s="176" t="s">
        <v>335</v>
      </c>
      <c r="L108" s="176" t="s">
        <v>335</v>
      </c>
      <c r="M108" s="176" t="s">
        <v>335</v>
      </c>
      <c r="N108" s="176" t="s">
        <v>334</v>
      </c>
      <c r="O108" s="176" t="s">
        <v>334</v>
      </c>
      <c r="P108" s="444" t="s">
        <v>335</v>
      </c>
      <c r="Q108" s="447"/>
      <c r="R108" s="179"/>
      <c r="S108" s="176" t="s">
        <v>334</v>
      </c>
      <c r="T108" s="195" t="s">
        <v>62</v>
      </c>
      <c r="U108" s="275" t="s">
        <v>62</v>
      </c>
      <c r="V108" s="177"/>
      <c r="W108" s="176">
        <v>2</v>
      </c>
      <c r="X108" s="337" t="s">
        <v>470</v>
      </c>
      <c r="Y108" s="338">
        <v>1</v>
      </c>
      <c r="Z108" s="349"/>
      <c r="AA108" s="275" t="s">
        <v>471</v>
      </c>
      <c r="AB108" s="275" t="s">
        <v>471</v>
      </c>
      <c r="AC108" s="189"/>
      <c r="AD108" s="189"/>
      <c r="AE108" s="189"/>
      <c r="AF108" s="189"/>
      <c r="AG108" s="442"/>
      <c r="AH108" s="189" t="str">
        <f t="shared" si="7"/>
        <v/>
      </c>
      <c r="AI108" s="189" t="s">
        <v>338</v>
      </c>
      <c r="AJ108" s="189" t="s">
        <v>338</v>
      </c>
      <c r="AK108" s="189" t="s">
        <v>338</v>
      </c>
      <c r="AL108" s="189" t="s">
        <v>338</v>
      </c>
      <c r="AM108" s="189" t="b">
        <f t="shared" si="8"/>
        <v>0</v>
      </c>
      <c r="AN108" s="189" t="b">
        <f t="shared" si="9"/>
        <v>0</v>
      </c>
      <c r="AO108" s="189" t="s">
        <v>335</v>
      </c>
      <c r="AP108" s="275"/>
      <c r="AQ108" s="275"/>
    </row>
    <row r="109" spans="1:43" ht="15" customHeight="1">
      <c r="A109" s="27"/>
      <c r="B109" s="392" t="s">
        <v>59</v>
      </c>
      <c r="C109" s="509" t="s">
        <v>79</v>
      </c>
      <c r="D109" s="192" t="s">
        <v>639</v>
      </c>
      <c r="E109" s="21" t="s">
        <v>644</v>
      </c>
      <c r="F109" s="21" t="s">
        <v>684</v>
      </c>
      <c r="G109" s="21" t="s">
        <v>685</v>
      </c>
      <c r="H109" s="195" t="s">
        <v>642</v>
      </c>
      <c r="I109" s="195" t="s">
        <v>332</v>
      </c>
      <c r="J109" s="21" t="s">
        <v>686</v>
      </c>
      <c r="K109" s="176" t="s">
        <v>334</v>
      </c>
      <c r="L109" s="179" t="s">
        <v>335</v>
      </c>
      <c r="M109" s="176" t="s">
        <v>335</v>
      </c>
      <c r="N109" s="179" t="s">
        <v>335</v>
      </c>
      <c r="O109" s="179" t="s">
        <v>335</v>
      </c>
      <c r="P109" s="444" t="s">
        <v>335</v>
      </c>
      <c r="Q109" s="447" t="s">
        <v>335</v>
      </c>
      <c r="R109" s="179"/>
      <c r="S109" s="176" t="s">
        <v>334</v>
      </c>
      <c r="T109" s="195" t="s">
        <v>62</v>
      </c>
      <c r="U109" s="275" t="s">
        <v>62</v>
      </c>
      <c r="V109" s="177" t="s">
        <v>647</v>
      </c>
      <c r="W109" s="176">
        <v>1</v>
      </c>
      <c r="X109" s="337" t="s">
        <v>659</v>
      </c>
      <c r="Y109" s="338">
        <v>2</v>
      </c>
      <c r="Z109" s="349" t="s">
        <v>339</v>
      </c>
      <c r="AA109" s="275" t="s">
        <v>390</v>
      </c>
      <c r="AB109" s="275" t="s">
        <v>471</v>
      </c>
      <c r="AC109" s="189"/>
      <c r="AD109" s="189"/>
      <c r="AE109" s="189"/>
      <c r="AF109" s="189"/>
      <c r="AG109" s="442"/>
      <c r="AH109" s="189" t="str">
        <f t="shared" si="7"/>
        <v/>
      </c>
      <c r="AI109" s="189" t="s">
        <v>335</v>
      </c>
      <c r="AJ109" s="189" t="s">
        <v>335</v>
      </c>
      <c r="AK109" s="189" t="s">
        <v>335</v>
      </c>
      <c r="AL109" s="189" t="s">
        <v>335</v>
      </c>
      <c r="AM109" s="189" t="b">
        <f t="shared" si="8"/>
        <v>1</v>
      </c>
      <c r="AN109" s="189" t="b">
        <f t="shared" si="9"/>
        <v>1</v>
      </c>
      <c r="AO109" s="189" t="s">
        <v>335</v>
      </c>
      <c r="AP109" s="275"/>
      <c r="AQ109" s="275"/>
    </row>
    <row r="110" spans="1:43" ht="15" customHeight="1">
      <c r="A110" s="27"/>
      <c r="B110" s="392" t="s">
        <v>59</v>
      </c>
      <c r="C110" s="509" t="s">
        <v>79</v>
      </c>
      <c r="D110" s="192" t="s">
        <v>639</v>
      </c>
      <c r="E110" s="21" t="s">
        <v>644</v>
      </c>
      <c r="F110" s="21" t="s">
        <v>687</v>
      </c>
      <c r="G110" s="21" t="s">
        <v>688</v>
      </c>
      <c r="H110" s="195"/>
      <c r="I110" s="195" t="s">
        <v>332</v>
      </c>
      <c r="J110" s="21" t="s">
        <v>689</v>
      </c>
      <c r="K110" s="176" t="s">
        <v>334</v>
      </c>
      <c r="L110" s="179" t="s">
        <v>335</v>
      </c>
      <c r="M110" s="176" t="s">
        <v>335</v>
      </c>
      <c r="N110" s="179" t="s">
        <v>335</v>
      </c>
      <c r="O110" s="179" t="s">
        <v>335</v>
      </c>
      <c r="P110" s="444" t="s">
        <v>335</v>
      </c>
      <c r="Q110" s="447" t="s">
        <v>335</v>
      </c>
      <c r="R110" s="179"/>
      <c r="S110" s="176" t="s">
        <v>334</v>
      </c>
      <c r="T110" s="195" t="s">
        <v>62</v>
      </c>
      <c r="U110" s="275" t="s">
        <v>62</v>
      </c>
      <c r="V110" s="177" t="s">
        <v>647</v>
      </c>
      <c r="W110" s="176">
        <v>0</v>
      </c>
      <c r="X110" s="337" t="s">
        <v>349</v>
      </c>
      <c r="Y110" s="338">
        <v>1</v>
      </c>
      <c r="Z110" s="349" t="s">
        <v>508</v>
      </c>
      <c r="AA110" s="275" t="s">
        <v>340</v>
      </c>
      <c r="AB110" s="275" t="s">
        <v>341</v>
      </c>
      <c r="AC110" s="189"/>
      <c r="AD110" s="189"/>
      <c r="AE110" s="189"/>
      <c r="AF110" s="189"/>
      <c r="AG110" s="442"/>
      <c r="AH110" s="189" t="str">
        <f t="shared" si="7"/>
        <v/>
      </c>
      <c r="AI110" s="189" t="s">
        <v>335</v>
      </c>
      <c r="AJ110" s="189" t="s">
        <v>335</v>
      </c>
      <c r="AK110" s="189" t="s">
        <v>335</v>
      </c>
      <c r="AL110" s="189" t="s">
        <v>335</v>
      </c>
      <c r="AM110" s="189" t="b">
        <f t="shared" si="8"/>
        <v>1</v>
      </c>
      <c r="AN110" s="189" t="b">
        <f t="shared" si="9"/>
        <v>1</v>
      </c>
      <c r="AO110" s="189" t="s">
        <v>335</v>
      </c>
      <c r="AP110" s="275"/>
      <c r="AQ110" s="275"/>
    </row>
    <row r="111" spans="1:43" ht="15" customHeight="1">
      <c r="A111" s="27"/>
      <c r="B111" s="392" t="s">
        <v>59</v>
      </c>
      <c r="C111" s="509" t="s">
        <v>79</v>
      </c>
      <c r="D111" s="192" t="s">
        <v>639</v>
      </c>
      <c r="E111" s="21" t="s">
        <v>644</v>
      </c>
      <c r="F111" s="21" t="s">
        <v>690</v>
      </c>
      <c r="G111" s="21" t="s">
        <v>691</v>
      </c>
      <c r="H111" s="21" t="s">
        <v>642</v>
      </c>
      <c r="I111" s="21" t="s">
        <v>332</v>
      </c>
      <c r="J111" s="21" t="s">
        <v>692</v>
      </c>
      <c r="K111" s="176" t="s">
        <v>334</v>
      </c>
      <c r="L111" s="176" t="s">
        <v>335</v>
      </c>
      <c r="M111" s="176" t="s">
        <v>335</v>
      </c>
      <c r="N111" s="176" t="s">
        <v>335</v>
      </c>
      <c r="O111" s="176" t="s">
        <v>335</v>
      </c>
      <c r="P111" s="444" t="s">
        <v>335</v>
      </c>
      <c r="Q111" s="447" t="s">
        <v>335</v>
      </c>
      <c r="R111" s="179"/>
      <c r="S111" s="176" t="s">
        <v>334</v>
      </c>
      <c r="T111" s="195" t="s">
        <v>62</v>
      </c>
      <c r="U111" s="275" t="s">
        <v>62</v>
      </c>
      <c r="V111" s="177" t="s">
        <v>647</v>
      </c>
      <c r="W111" s="176">
        <v>1</v>
      </c>
      <c r="X111" s="337" t="s">
        <v>470</v>
      </c>
      <c r="Y111" s="338">
        <v>1</v>
      </c>
      <c r="Z111" s="349" t="s">
        <v>359</v>
      </c>
      <c r="AA111" s="275" t="s">
        <v>390</v>
      </c>
      <c r="AB111" s="275" t="s">
        <v>471</v>
      </c>
      <c r="AC111" s="189"/>
      <c r="AD111" s="189"/>
      <c r="AE111" s="189"/>
      <c r="AF111" s="189"/>
      <c r="AG111" s="442"/>
      <c r="AH111" s="189" t="str">
        <f t="shared" si="7"/>
        <v/>
      </c>
      <c r="AI111" s="189" t="s">
        <v>335</v>
      </c>
      <c r="AJ111" s="189" t="s">
        <v>335</v>
      </c>
      <c r="AK111" s="189" t="s">
        <v>335</v>
      </c>
      <c r="AL111" s="189" t="s">
        <v>335</v>
      </c>
      <c r="AM111" s="189" t="b">
        <f t="shared" si="8"/>
        <v>1</v>
      </c>
      <c r="AN111" s="189" t="b">
        <f t="shared" si="9"/>
        <v>1</v>
      </c>
      <c r="AO111" s="189" t="s">
        <v>335</v>
      </c>
      <c r="AP111" s="275"/>
      <c r="AQ111" s="275"/>
    </row>
    <row r="112" spans="1:43" ht="15" customHeight="1">
      <c r="A112" s="27"/>
      <c r="B112" s="392" t="s">
        <v>59</v>
      </c>
      <c r="C112" s="194" t="s">
        <v>76</v>
      </c>
      <c r="D112" s="192" t="s">
        <v>639</v>
      </c>
      <c r="E112" s="21" t="s">
        <v>693</v>
      </c>
      <c r="F112" s="21" t="s">
        <v>694</v>
      </c>
      <c r="G112" s="21" t="s">
        <v>695</v>
      </c>
      <c r="H112" s="21"/>
      <c r="I112" s="21" t="s">
        <v>332</v>
      </c>
      <c r="J112" s="21" t="s">
        <v>696</v>
      </c>
      <c r="K112" s="176" t="s">
        <v>334</v>
      </c>
      <c r="L112" s="176" t="s">
        <v>335</v>
      </c>
      <c r="M112" s="176" t="s">
        <v>335</v>
      </c>
      <c r="N112" s="176" t="s">
        <v>335</v>
      </c>
      <c r="O112" s="176" t="s">
        <v>335</v>
      </c>
      <c r="P112" s="444" t="s">
        <v>335</v>
      </c>
      <c r="Q112" s="447" t="s">
        <v>335</v>
      </c>
      <c r="R112" s="179"/>
      <c r="S112" s="176" t="s">
        <v>335</v>
      </c>
      <c r="T112" s="195" t="s">
        <v>62</v>
      </c>
      <c r="U112" s="275" t="s">
        <v>62</v>
      </c>
      <c r="V112" s="177" t="s">
        <v>697</v>
      </c>
      <c r="W112" s="176">
        <v>1</v>
      </c>
      <c r="X112" s="337" t="s">
        <v>358</v>
      </c>
      <c r="Y112" s="338">
        <v>1</v>
      </c>
      <c r="Z112" s="349" t="s">
        <v>451</v>
      </c>
      <c r="AA112" s="275" t="s">
        <v>340</v>
      </c>
      <c r="AB112" s="275" t="s">
        <v>341</v>
      </c>
      <c r="AC112" s="189"/>
      <c r="AD112" s="189"/>
      <c r="AE112" s="189"/>
      <c r="AF112" s="189"/>
      <c r="AG112" s="442"/>
      <c r="AH112" s="189" t="str">
        <f t="shared" si="7"/>
        <v/>
      </c>
      <c r="AI112" s="189" t="s">
        <v>335</v>
      </c>
      <c r="AJ112" s="189" t="s">
        <v>335</v>
      </c>
      <c r="AK112" s="189" t="s">
        <v>341</v>
      </c>
      <c r="AL112" s="189" t="s">
        <v>335</v>
      </c>
      <c r="AM112" s="189" t="b">
        <f t="shared" si="8"/>
        <v>0</v>
      </c>
      <c r="AN112" s="189" t="b">
        <f t="shared" si="9"/>
        <v>1</v>
      </c>
      <c r="AO112" s="189" t="s">
        <v>334</v>
      </c>
      <c r="AP112" s="275"/>
      <c r="AQ112" s="275"/>
    </row>
    <row r="113" spans="1:43" ht="15" customHeight="1">
      <c r="A113" s="27"/>
      <c r="B113" s="392" t="s">
        <v>59</v>
      </c>
      <c r="C113" s="194" t="s">
        <v>76</v>
      </c>
      <c r="D113" s="192" t="s">
        <v>639</v>
      </c>
      <c r="E113" s="21" t="s">
        <v>693</v>
      </c>
      <c r="F113" s="21" t="s">
        <v>698</v>
      </c>
      <c r="G113" s="21" t="s">
        <v>699</v>
      </c>
      <c r="H113" s="21"/>
      <c r="I113" s="21" t="s">
        <v>332</v>
      </c>
      <c r="J113" s="21" t="s">
        <v>700</v>
      </c>
      <c r="K113" s="176" t="s">
        <v>334</v>
      </c>
      <c r="L113" s="176" t="s">
        <v>335</v>
      </c>
      <c r="M113" s="176" t="s">
        <v>335</v>
      </c>
      <c r="N113" s="176" t="s">
        <v>335</v>
      </c>
      <c r="O113" s="176" t="s">
        <v>335</v>
      </c>
      <c r="P113" s="444" t="s">
        <v>335</v>
      </c>
      <c r="Q113" s="447" t="s">
        <v>335</v>
      </c>
      <c r="R113" s="179"/>
      <c r="S113" s="176" t="s">
        <v>335</v>
      </c>
      <c r="T113" s="195" t="s">
        <v>62</v>
      </c>
      <c r="U113" s="275" t="s">
        <v>62</v>
      </c>
      <c r="V113" s="177" t="s">
        <v>697</v>
      </c>
      <c r="W113" s="176">
        <v>1</v>
      </c>
      <c r="X113" s="337" t="s">
        <v>358</v>
      </c>
      <c r="Y113" s="338">
        <v>1</v>
      </c>
      <c r="Z113" s="349" t="s">
        <v>359</v>
      </c>
      <c r="AA113" s="275" t="s">
        <v>340</v>
      </c>
      <c r="AB113" s="275" t="s">
        <v>341</v>
      </c>
      <c r="AC113" s="189"/>
      <c r="AD113" s="189"/>
      <c r="AE113" s="189"/>
      <c r="AF113" s="189"/>
      <c r="AG113" s="442"/>
      <c r="AH113" s="189" t="str">
        <f t="shared" si="7"/>
        <v/>
      </c>
      <c r="AI113" s="189" t="s">
        <v>335</v>
      </c>
      <c r="AJ113" s="189" t="s">
        <v>335</v>
      </c>
      <c r="AK113" s="189" t="s">
        <v>341</v>
      </c>
      <c r="AL113" s="189" t="s">
        <v>335</v>
      </c>
      <c r="AM113" s="189" t="b">
        <f t="shared" si="8"/>
        <v>0</v>
      </c>
      <c r="AN113" s="189" t="b">
        <f t="shared" si="9"/>
        <v>1</v>
      </c>
      <c r="AO113" s="189" t="s">
        <v>335</v>
      </c>
      <c r="AP113" s="275"/>
      <c r="AQ113" s="275"/>
    </row>
    <row r="114" spans="1:43" ht="15" customHeight="1">
      <c r="B114" s="392" t="s">
        <v>59</v>
      </c>
      <c r="C114" s="194" t="s">
        <v>76</v>
      </c>
      <c r="D114" s="192" t="s">
        <v>639</v>
      </c>
      <c r="E114" s="192" t="s">
        <v>701</v>
      </c>
      <c r="F114" s="192" t="s">
        <v>702</v>
      </c>
      <c r="G114" s="21" t="s">
        <v>338</v>
      </c>
      <c r="H114" s="21" t="s">
        <v>467</v>
      </c>
      <c r="I114" s="21" t="s">
        <v>338</v>
      </c>
      <c r="J114" s="264" t="s">
        <v>703</v>
      </c>
      <c r="K114" s="176" t="s">
        <v>335</v>
      </c>
      <c r="L114" s="176" t="s">
        <v>335</v>
      </c>
      <c r="M114" s="176" t="s">
        <v>335</v>
      </c>
      <c r="N114" s="176" t="s">
        <v>334</v>
      </c>
      <c r="O114" s="176" t="s">
        <v>334</v>
      </c>
      <c r="P114" s="444" t="s">
        <v>334</v>
      </c>
      <c r="Q114" s="447"/>
      <c r="R114" s="179"/>
      <c r="S114" s="176" t="s">
        <v>335</v>
      </c>
      <c r="T114" s="195" t="s">
        <v>62</v>
      </c>
      <c r="U114" s="275" t="s">
        <v>62</v>
      </c>
      <c r="V114" s="177" t="s">
        <v>341</v>
      </c>
      <c r="W114" s="176">
        <v>1</v>
      </c>
      <c r="X114" s="337" t="s">
        <v>704</v>
      </c>
      <c r="Y114" s="338">
        <v>1</v>
      </c>
      <c r="Z114" s="349" t="s">
        <v>359</v>
      </c>
      <c r="AA114" s="275" t="s">
        <v>509</v>
      </c>
      <c r="AB114" s="275" t="s">
        <v>471</v>
      </c>
      <c r="AC114" s="189"/>
      <c r="AD114" s="189"/>
      <c r="AE114" s="189"/>
      <c r="AF114" s="189"/>
      <c r="AG114" s="442"/>
      <c r="AH114" s="189" t="str">
        <f t="shared" si="7"/>
        <v/>
      </c>
      <c r="AI114" s="189" t="s">
        <v>338</v>
      </c>
      <c r="AJ114" s="189" t="s">
        <v>338</v>
      </c>
      <c r="AK114" s="189" t="s">
        <v>338</v>
      </c>
      <c r="AL114" s="189" t="s">
        <v>338</v>
      </c>
      <c r="AM114" s="189" t="b">
        <f t="shared" si="8"/>
        <v>0</v>
      </c>
      <c r="AN114" s="189" t="b">
        <f t="shared" si="9"/>
        <v>0</v>
      </c>
      <c r="AO114" s="189" t="s">
        <v>335</v>
      </c>
      <c r="AP114" s="275"/>
      <c r="AQ114" s="275"/>
    </row>
    <row r="115" spans="1:43" ht="15" customHeight="1">
      <c r="B115" s="393" t="s">
        <v>125</v>
      </c>
      <c r="C115" s="415" t="s">
        <v>126</v>
      </c>
      <c r="D115" s="192" t="s">
        <v>639</v>
      </c>
      <c r="E115" s="192" t="s">
        <v>681</v>
      </c>
      <c r="F115" s="192" t="s">
        <v>705</v>
      </c>
      <c r="G115" s="195" t="s">
        <v>338</v>
      </c>
      <c r="H115" s="195"/>
      <c r="I115" s="21" t="s">
        <v>338</v>
      </c>
      <c r="J115" s="192" t="s">
        <v>706</v>
      </c>
      <c r="K115" s="176" t="s">
        <v>335</v>
      </c>
      <c r="L115" s="176" t="s">
        <v>335</v>
      </c>
      <c r="M115" s="176" t="s">
        <v>335</v>
      </c>
      <c r="N115" s="176" t="s">
        <v>334</v>
      </c>
      <c r="O115" s="176" t="s">
        <v>334</v>
      </c>
      <c r="P115" s="444" t="s">
        <v>335</v>
      </c>
      <c r="Q115" s="447"/>
      <c r="R115" s="179"/>
      <c r="S115" s="176" t="s">
        <v>334</v>
      </c>
      <c r="T115" s="195" t="s">
        <v>93</v>
      </c>
      <c r="U115" s="275" t="s">
        <v>62</v>
      </c>
      <c r="V115" s="177" t="s">
        <v>341</v>
      </c>
      <c r="W115" s="176">
        <v>2</v>
      </c>
      <c r="X115" s="337" t="s">
        <v>470</v>
      </c>
      <c r="Y115" s="338">
        <v>1</v>
      </c>
      <c r="Z115" s="349" t="s">
        <v>359</v>
      </c>
      <c r="AA115" s="275" t="s">
        <v>471</v>
      </c>
      <c r="AB115" s="275" t="s">
        <v>471</v>
      </c>
      <c r="AC115" s="189"/>
      <c r="AD115" s="189"/>
      <c r="AE115" s="189"/>
      <c r="AF115" s="189"/>
      <c r="AG115" s="442"/>
      <c r="AH115" s="189" t="str">
        <f t="shared" si="7"/>
        <v/>
      </c>
      <c r="AI115" s="189" t="s">
        <v>338</v>
      </c>
      <c r="AJ115" s="189" t="s">
        <v>338</v>
      </c>
      <c r="AK115" s="189" t="s">
        <v>338</v>
      </c>
      <c r="AL115" s="189" t="s">
        <v>338</v>
      </c>
      <c r="AM115" s="189" t="b">
        <f t="shared" si="8"/>
        <v>0</v>
      </c>
      <c r="AN115" s="189" t="b">
        <f t="shared" si="9"/>
        <v>0</v>
      </c>
      <c r="AO115" s="189" t="s">
        <v>335</v>
      </c>
      <c r="AP115" s="275"/>
      <c r="AQ115" s="275"/>
    </row>
    <row r="116" spans="1:43" ht="15" customHeight="1">
      <c r="B116" s="498" t="s">
        <v>105</v>
      </c>
      <c r="C116" s="505" t="s">
        <v>106</v>
      </c>
      <c r="D116" s="192" t="s">
        <v>639</v>
      </c>
      <c r="E116" s="192" t="s">
        <v>338</v>
      </c>
      <c r="F116" s="192" t="s">
        <v>707</v>
      </c>
      <c r="G116" s="21" t="s">
        <v>572</v>
      </c>
      <c r="H116" s="429"/>
      <c r="I116" s="21" t="s">
        <v>708</v>
      </c>
      <c r="J116" s="21" t="s">
        <v>709</v>
      </c>
      <c r="K116" s="176" t="s">
        <v>335</v>
      </c>
      <c r="L116" s="176" t="s">
        <v>334</v>
      </c>
      <c r="M116" s="176" t="s">
        <v>335</v>
      </c>
      <c r="N116" s="176" t="s">
        <v>334</v>
      </c>
      <c r="O116" s="176" t="s">
        <v>335</v>
      </c>
      <c r="P116" s="444" t="s">
        <v>335</v>
      </c>
      <c r="Q116" s="447"/>
      <c r="R116" s="179"/>
      <c r="S116" s="176" t="s">
        <v>334</v>
      </c>
      <c r="T116" s="195" t="s">
        <v>93</v>
      </c>
      <c r="U116" s="275" t="s">
        <v>62</v>
      </c>
      <c r="V116" s="177" t="s">
        <v>341</v>
      </c>
      <c r="W116" s="176">
        <v>0</v>
      </c>
      <c r="X116" s="337" t="s">
        <v>349</v>
      </c>
      <c r="Y116" s="338">
        <v>1</v>
      </c>
      <c r="Z116" s="349" t="s">
        <v>443</v>
      </c>
      <c r="AA116" s="275" t="s">
        <v>509</v>
      </c>
      <c r="AB116" s="275"/>
      <c r="AC116" s="189" t="s">
        <v>342</v>
      </c>
      <c r="AD116" s="189" t="s">
        <v>342</v>
      </c>
      <c r="AE116" s="189" t="s">
        <v>342</v>
      </c>
      <c r="AF116" s="189" t="s">
        <v>342</v>
      </c>
      <c r="AG116" s="442" t="s">
        <v>342</v>
      </c>
      <c r="AH116" s="189" t="str">
        <f t="shared" si="7"/>
        <v>Y</v>
      </c>
      <c r="AI116" s="189"/>
      <c r="AJ116" s="189"/>
      <c r="AK116" s="189"/>
      <c r="AL116" s="189"/>
      <c r="AM116" s="189" t="b">
        <f t="shared" si="8"/>
        <v>0</v>
      </c>
      <c r="AN116" s="189" t="b">
        <f t="shared" si="9"/>
        <v>0</v>
      </c>
      <c r="AO116" s="189"/>
      <c r="AP116" s="275"/>
      <c r="AQ116" s="275"/>
    </row>
    <row r="117" spans="1:43" ht="15" customHeight="1">
      <c r="B117" s="498" t="s">
        <v>105</v>
      </c>
      <c r="C117" s="505" t="s">
        <v>106</v>
      </c>
      <c r="D117" s="192" t="s">
        <v>639</v>
      </c>
      <c r="E117" s="192" t="s">
        <v>338</v>
      </c>
      <c r="F117" s="192" t="s">
        <v>710</v>
      </c>
      <c r="G117" s="43" t="s">
        <v>513</v>
      </c>
      <c r="H117" s="21"/>
      <c r="I117" s="21" t="s">
        <v>708</v>
      </c>
      <c r="J117" s="21" t="s">
        <v>711</v>
      </c>
      <c r="K117" s="176" t="s">
        <v>335</v>
      </c>
      <c r="L117" s="176" t="s">
        <v>335</v>
      </c>
      <c r="M117" s="176" t="s">
        <v>335</v>
      </c>
      <c r="N117" s="176" t="s">
        <v>334</v>
      </c>
      <c r="O117" s="176" t="s">
        <v>335</v>
      </c>
      <c r="P117" s="444" t="s">
        <v>335</v>
      </c>
      <c r="Q117" s="447" t="s">
        <v>335</v>
      </c>
      <c r="R117" s="179" t="s">
        <v>335</v>
      </c>
      <c r="S117" s="176" t="s">
        <v>334</v>
      </c>
      <c r="T117" s="195" t="s">
        <v>93</v>
      </c>
      <c r="U117" s="275" t="s">
        <v>62</v>
      </c>
      <c r="V117" s="177" t="s">
        <v>515</v>
      </c>
      <c r="W117" s="176">
        <v>0</v>
      </c>
      <c r="X117" s="337" t="s">
        <v>349</v>
      </c>
      <c r="Y117" s="338">
        <v>1</v>
      </c>
      <c r="Z117" s="349" t="s">
        <v>712</v>
      </c>
      <c r="AA117" s="275" t="s">
        <v>340</v>
      </c>
      <c r="AB117" s="275" t="s">
        <v>341</v>
      </c>
      <c r="AC117" s="189" t="s">
        <v>342</v>
      </c>
      <c r="AD117" s="189" t="s">
        <v>342</v>
      </c>
      <c r="AE117" s="189" t="s">
        <v>342</v>
      </c>
      <c r="AF117" s="189" t="s">
        <v>342</v>
      </c>
      <c r="AG117" s="442" t="s">
        <v>342</v>
      </c>
      <c r="AH117" s="189" t="str">
        <f t="shared" si="7"/>
        <v>Y</v>
      </c>
      <c r="AI117" s="189" t="s">
        <v>335</v>
      </c>
      <c r="AJ117" s="189" t="s">
        <v>335</v>
      </c>
      <c r="AK117" s="189" t="s">
        <v>335</v>
      </c>
      <c r="AL117" s="189" t="s">
        <v>335</v>
      </c>
      <c r="AM117" s="189" t="b">
        <f t="shared" si="8"/>
        <v>1</v>
      </c>
      <c r="AN117" s="189" t="b">
        <f t="shared" si="9"/>
        <v>1</v>
      </c>
      <c r="AO117" s="189" t="s">
        <v>335</v>
      </c>
      <c r="AP117" s="275"/>
      <c r="AQ117" s="275"/>
    </row>
    <row r="118" spans="1:43" ht="15" customHeight="1">
      <c r="B118" s="498" t="s">
        <v>105</v>
      </c>
      <c r="C118" s="505" t="s">
        <v>106</v>
      </c>
      <c r="D118" s="192" t="s">
        <v>639</v>
      </c>
      <c r="E118" s="192" t="s">
        <v>338</v>
      </c>
      <c r="F118" s="247" t="s">
        <v>713</v>
      </c>
      <c r="G118" s="275" t="s">
        <v>517</v>
      </c>
      <c r="H118" s="248"/>
      <c r="I118" s="21" t="s">
        <v>708</v>
      </c>
      <c r="J118" s="21" t="s">
        <v>714</v>
      </c>
      <c r="K118" s="176" t="s">
        <v>335</v>
      </c>
      <c r="L118" s="176" t="s">
        <v>335</v>
      </c>
      <c r="M118" s="176" t="s">
        <v>335</v>
      </c>
      <c r="N118" s="176" t="s">
        <v>334</v>
      </c>
      <c r="O118" s="176" t="s">
        <v>335</v>
      </c>
      <c r="P118" s="444" t="s">
        <v>335</v>
      </c>
      <c r="Q118" s="447" t="s">
        <v>335</v>
      </c>
      <c r="R118" s="179"/>
      <c r="S118" s="176" t="s">
        <v>334</v>
      </c>
      <c r="T118" s="195" t="s">
        <v>93</v>
      </c>
      <c r="U118" s="275" t="s">
        <v>62</v>
      </c>
      <c r="V118" s="177" t="s">
        <v>341</v>
      </c>
      <c r="W118" s="176">
        <v>1</v>
      </c>
      <c r="X118" s="337" t="s">
        <v>358</v>
      </c>
      <c r="Y118" s="338"/>
      <c r="Z118" s="349" t="s">
        <v>359</v>
      </c>
      <c r="AA118" s="275" t="s">
        <v>340</v>
      </c>
      <c r="AB118" s="275" t="s">
        <v>341</v>
      </c>
      <c r="AC118" s="189"/>
      <c r="AD118" s="189"/>
      <c r="AE118" s="189"/>
      <c r="AF118" s="189"/>
      <c r="AG118" s="442"/>
      <c r="AH118" s="189" t="str">
        <f t="shared" si="7"/>
        <v/>
      </c>
      <c r="AI118" s="189" t="s">
        <v>335</v>
      </c>
      <c r="AJ118" s="189" t="s">
        <v>335</v>
      </c>
      <c r="AK118" s="189" t="s">
        <v>335</v>
      </c>
      <c r="AL118" s="189" t="s">
        <v>335</v>
      </c>
      <c r="AM118" s="189" t="b">
        <f t="shared" si="8"/>
        <v>1</v>
      </c>
      <c r="AN118" s="189" t="b">
        <f t="shared" si="9"/>
        <v>1</v>
      </c>
      <c r="AO118" s="189" t="s">
        <v>335</v>
      </c>
      <c r="AP118" s="275"/>
      <c r="AQ118" s="275"/>
    </row>
    <row r="119" spans="1:43" ht="15" customHeight="1">
      <c r="B119" s="498" t="s">
        <v>105</v>
      </c>
      <c r="C119" s="505" t="s">
        <v>106</v>
      </c>
      <c r="D119" s="192" t="s">
        <v>639</v>
      </c>
      <c r="E119" s="192" t="s">
        <v>338</v>
      </c>
      <c r="F119" s="247" t="s">
        <v>715</v>
      </c>
      <c r="G119" s="275" t="s">
        <v>576</v>
      </c>
      <c r="H119" s="248"/>
      <c r="I119" s="21" t="s">
        <v>708</v>
      </c>
      <c r="J119" s="21" t="s">
        <v>716</v>
      </c>
      <c r="K119" s="176" t="s">
        <v>335</v>
      </c>
      <c r="L119" s="176" t="s">
        <v>335</v>
      </c>
      <c r="M119" s="176" t="s">
        <v>335</v>
      </c>
      <c r="N119" s="176" t="s">
        <v>334</v>
      </c>
      <c r="O119" s="176" t="s">
        <v>335</v>
      </c>
      <c r="P119" s="444" t="s">
        <v>335</v>
      </c>
      <c r="Q119" s="447" t="s">
        <v>335</v>
      </c>
      <c r="R119" s="179"/>
      <c r="S119" s="176" t="s">
        <v>334</v>
      </c>
      <c r="T119" s="195" t="s">
        <v>93</v>
      </c>
      <c r="U119" s="275" t="s">
        <v>62</v>
      </c>
      <c r="V119" s="177" t="s">
        <v>341</v>
      </c>
      <c r="W119" s="176">
        <v>2</v>
      </c>
      <c r="X119" s="337" t="s">
        <v>432</v>
      </c>
      <c r="Y119" s="338"/>
      <c r="Z119" s="349" t="s">
        <v>359</v>
      </c>
      <c r="AA119" s="275" t="s">
        <v>677</v>
      </c>
      <c r="AB119" s="275" t="s">
        <v>578</v>
      </c>
      <c r="AC119" s="189"/>
      <c r="AD119" s="189"/>
      <c r="AE119" s="189"/>
      <c r="AF119" s="189"/>
      <c r="AG119" s="442"/>
      <c r="AH119" s="189" t="str">
        <f t="shared" si="7"/>
        <v/>
      </c>
      <c r="AI119" s="189" t="s">
        <v>335</v>
      </c>
      <c r="AJ119" s="189" t="s">
        <v>335</v>
      </c>
      <c r="AK119" s="189" t="s">
        <v>335</v>
      </c>
      <c r="AL119" s="189" t="s">
        <v>335</v>
      </c>
      <c r="AM119" s="189" t="b">
        <f t="shared" si="8"/>
        <v>1</v>
      </c>
      <c r="AN119" s="189" t="b">
        <f t="shared" si="9"/>
        <v>1</v>
      </c>
      <c r="AO119" s="189" t="s">
        <v>335</v>
      </c>
      <c r="AP119" s="275"/>
      <c r="AQ119" s="275"/>
    </row>
    <row r="120" spans="1:43" ht="15" customHeight="1">
      <c r="B120" s="498" t="s">
        <v>105</v>
      </c>
      <c r="C120" s="413" t="s">
        <v>106</v>
      </c>
      <c r="D120" s="192" t="s">
        <v>639</v>
      </c>
      <c r="E120" s="192" t="s">
        <v>338</v>
      </c>
      <c r="F120" s="192" t="s">
        <v>717</v>
      </c>
      <c r="G120" s="21" t="s">
        <v>718</v>
      </c>
      <c r="H120" s="195"/>
      <c r="I120" s="195" t="s">
        <v>708</v>
      </c>
      <c r="J120" s="21" t="s">
        <v>719</v>
      </c>
      <c r="K120" s="176" t="s">
        <v>334</v>
      </c>
      <c r="L120" s="179" t="s">
        <v>334</v>
      </c>
      <c r="M120" s="176" t="s">
        <v>334</v>
      </c>
      <c r="N120" s="176" t="s">
        <v>334</v>
      </c>
      <c r="O120" s="176" t="s">
        <v>335</v>
      </c>
      <c r="P120" s="444" t="s">
        <v>335</v>
      </c>
      <c r="Q120" s="447"/>
      <c r="R120" s="179"/>
      <c r="S120" s="176" t="s">
        <v>334</v>
      </c>
      <c r="T120" s="195" t="s">
        <v>93</v>
      </c>
      <c r="U120" s="275" t="s">
        <v>62</v>
      </c>
      <c r="V120" s="177" t="s">
        <v>341</v>
      </c>
      <c r="W120" s="176">
        <v>0</v>
      </c>
      <c r="X120" s="337" t="s">
        <v>349</v>
      </c>
      <c r="Y120" s="338">
        <v>2</v>
      </c>
      <c r="Z120" s="349" t="s">
        <v>359</v>
      </c>
      <c r="AA120" s="275" t="s">
        <v>390</v>
      </c>
      <c r="AB120" s="275" t="s">
        <v>720</v>
      </c>
      <c r="AC120" s="350"/>
      <c r="AD120" s="350" t="s">
        <v>342</v>
      </c>
      <c r="AE120" s="350"/>
      <c r="AF120" s="350"/>
      <c r="AG120" s="443"/>
      <c r="AH120" s="189" t="str">
        <f t="shared" si="7"/>
        <v>Y</v>
      </c>
      <c r="AI120" s="350" t="s">
        <v>335</v>
      </c>
      <c r="AJ120" s="350" t="s">
        <v>335</v>
      </c>
      <c r="AK120" s="350" t="s">
        <v>341</v>
      </c>
      <c r="AL120" s="350" t="s">
        <v>335</v>
      </c>
      <c r="AM120" s="350" t="b">
        <f t="shared" si="8"/>
        <v>0</v>
      </c>
      <c r="AN120" s="350" t="b">
        <f t="shared" si="9"/>
        <v>1</v>
      </c>
      <c r="AO120" s="189" t="s">
        <v>335</v>
      </c>
      <c r="AP120" s="275"/>
      <c r="AQ120" s="275"/>
    </row>
    <row r="121" spans="1:43" ht="15" customHeight="1">
      <c r="B121" s="498" t="s">
        <v>105</v>
      </c>
      <c r="C121" s="413" t="s">
        <v>106</v>
      </c>
      <c r="D121" s="192" t="s">
        <v>639</v>
      </c>
      <c r="E121" s="192" t="s">
        <v>338</v>
      </c>
      <c r="F121" s="192" t="s">
        <v>721</v>
      </c>
      <c r="G121" s="21" t="s">
        <v>722</v>
      </c>
      <c r="H121" s="195"/>
      <c r="I121" s="195" t="s">
        <v>708</v>
      </c>
      <c r="J121" s="21" t="s">
        <v>723</v>
      </c>
      <c r="K121" s="176" t="s">
        <v>334</v>
      </c>
      <c r="L121" s="179" t="s">
        <v>334</v>
      </c>
      <c r="M121" s="176" t="s">
        <v>334</v>
      </c>
      <c r="N121" s="179" t="s">
        <v>334</v>
      </c>
      <c r="O121" s="179" t="s">
        <v>335</v>
      </c>
      <c r="P121" s="444" t="s">
        <v>335</v>
      </c>
      <c r="Q121" s="447"/>
      <c r="R121" s="179"/>
      <c r="S121" s="176" t="s">
        <v>334</v>
      </c>
      <c r="T121" s="195" t="s">
        <v>93</v>
      </c>
      <c r="U121" s="275" t="s">
        <v>62</v>
      </c>
      <c r="V121" s="177" t="s">
        <v>341</v>
      </c>
      <c r="W121" s="176">
        <v>0</v>
      </c>
      <c r="X121" s="337" t="s">
        <v>349</v>
      </c>
      <c r="Y121" s="338">
        <v>1</v>
      </c>
      <c r="Z121" s="349" t="s">
        <v>443</v>
      </c>
      <c r="AA121" s="275" t="s">
        <v>390</v>
      </c>
      <c r="AB121" s="275" t="s">
        <v>724</v>
      </c>
      <c r="AC121" s="189"/>
      <c r="AD121" s="189" t="s">
        <v>342</v>
      </c>
      <c r="AE121" s="189"/>
      <c r="AF121" s="189"/>
      <c r="AG121" s="442"/>
      <c r="AH121" s="189" t="str">
        <f t="shared" si="7"/>
        <v>Y</v>
      </c>
      <c r="AI121" s="189" t="s">
        <v>335</v>
      </c>
      <c r="AJ121" s="189" t="s">
        <v>335</v>
      </c>
      <c r="AK121" s="189" t="s">
        <v>341</v>
      </c>
      <c r="AL121" s="189" t="s">
        <v>335</v>
      </c>
      <c r="AM121" s="189" t="b">
        <f t="shared" si="8"/>
        <v>0</v>
      </c>
      <c r="AN121" s="189" t="b">
        <f t="shared" si="9"/>
        <v>1</v>
      </c>
      <c r="AO121" s="189" t="s">
        <v>335</v>
      </c>
      <c r="AP121" s="275"/>
      <c r="AQ121" s="275"/>
    </row>
    <row r="122" spans="1:43" ht="15" customHeight="1">
      <c r="B122" s="498" t="s">
        <v>105</v>
      </c>
      <c r="C122" s="413" t="s">
        <v>106</v>
      </c>
      <c r="D122" s="192" t="s">
        <v>639</v>
      </c>
      <c r="E122" s="192" t="s">
        <v>338</v>
      </c>
      <c r="F122" s="192" t="s">
        <v>725</v>
      </c>
      <c r="G122" s="21" t="s">
        <v>726</v>
      </c>
      <c r="H122" s="195"/>
      <c r="I122" s="195" t="s">
        <v>708</v>
      </c>
      <c r="J122" s="21" t="s">
        <v>727</v>
      </c>
      <c r="K122" s="176" t="s">
        <v>334</v>
      </c>
      <c r="L122" s="179" t="s">
        <v>334</v>
      </c>
      <c r="M122" s="176" t="s">
        <v>334</v>
      </c>
      <c r="N122" s="179" t="s">
        <v>334</v>
      </c>
      <c r="O122" s="179" t="s">
        <v>335</v>
      </c>
      <c r="P122" s="444" t="s">
        <v>335</v>
      </c>
      <c r="Q122" s="447"/>
      <c r="R122" s="179"/>
      <c r="S122" s="176" t="s">
        <v>334</v>
      </c>
      <c r="T122" s="195" t="s">
        <v>93</v>
      </c>
      <c r="U122" s="275" t="s">
        <v>62</v>
      </c>
      <c r="V122" s="177" t="s">
        <v>341</v>
      </c>
      <c r="W122" s="176">
        <v>1</v>
      </c>
      <c r="X122" s="337" t="s">
        <v>390</v>
      </c>
      <c r="Y122" s="338">
        <v>2</v>
      </c>
      <c r="Z122" s="349" t="s">
        <v>353</v>
      </c>
      <c r="AA122" s="275" t="s">
        <v>390</v>
      </c>
      <c r="AB122" s="275" t="s">
        <v>724</v>
      </c>
      <c r="AC122" s="189"/>
      <c r="AD122" s="189"/>
      <c r="AE122" s="189"/>
      <c r="AF122" s="189"/>
      <c r="AG122" s="442"/>
      <c r="AH122" s="189" t="str">
        <f t="shared" si="7"/>
        <v/>
      </c>
      <c r="AI122" s="189" t="s">
        <v>341</v>
      </c>
      <c r="AJ122" s="189" t="s">
        <v>335</v>
      </c>
      <c r="AK122" s="189" t="s">
        <v>335</v>
      </c>
      <c r="AL122" s="189" t="s">
        <v>335</v>
      </c>
      <c r="AM122" s="189" t="b">
        <f t="shared" si="8"/>
        <v>0</v>
      </c>
      <c r="AN122" s="189" t="b">
        <f t="shared" si="9"/>
        <v>1</v>
      </c>
      <c r="AO122" s="189" t="s">
        <v>335</v>
      </c>
      <c r="AP122" s="275"/>
      <c r="AQ122" s="275"/>
    </row>
    <row r="123" spans="1:43" ht="15" customHeight="1">
      <c r="B123" s="498" t="s">
        <v>105</v>
      </c>
      <c r="C123" s="413" t="s">
        <v>106</v>
      </c>
      <c r="D123" s="192" t="s">
        <v>639</v>
      </c>
      <c r="E123" s="192" t="s">
        <v>338</v>
      </c>
      <c r="F123" s="192" t="s">
        <v>728</v>
      </c>
      <c r="G123" s="195" t="s">
        <v>657</v>
      </c>
      <c r="H123" s="195"/>
      <c r="I123" s="195" t="s">
        <v>708</v>
      </c>
      <c r="J123" s="21" t="s">
        <v>729</v>
      </c>
      <c r="K123" s="176" t="s">
        <v>335</v>
      </c>
      <c r="L123" s="179" t="s">
        <v>334</v>
      </c>
      <c r="M123" s="176" t="s">
        <v>335</v>
      </c>
      <c r="N123" s="179" t="s">
        <v>334</v>
      </c>
      <c r="O123" s="179" t="s">
        <v>335</v>
      </c>
      <c r="P123" s="444" t="s">
        <v>335</v>
      </c>
      <c r="Q123" s="447" t="s">
        <v>335</v>
      </c>
      <c r="R123" s="179"/>
      <c r="S123" s="176" t="s">
        <v>334</v>
      </c>
      <c r="T123" s="195" t="s">
        <v>93</v>
      </c>
      <c r="U123" s="275" t="s">
        <v>62</v>
      </c>
      <c r="V123" s="177" t="s">
        <v>341</v>
      </c>
      <c r="W123" s="176">
        <v>1</v>
      </c>
      <c r="X123" s="337" t="s">
        <v>425</v>
      </c>
      <c r="Y123" s="338">
        <v>2</v>
      </c>
      <c r="Z123" s="349" t="s">
        <v>359</v>
      </c>
      <c r="AA123" s="275" t="s">
        <v>558</v>
      </c>
      <c r="AB123" s="275" t="s">
        <v>578</v>
      </c>
      <c r="AC123" s="189"/>
      <c r="AD123" s="189"/>
      <c r="AE123" s="189"/>
      <c r="AF123" s="189"/>
      <c r="AG123" s="442"/>
      <c r="AH123" s="189" t="str">
        <f t="shared" si="7"/>
        <v/>
      </c>
      <c r="AI123" s="189" t="s">
        <v>335</v>
      </c>
      <c r="AJ123" s="189" t="s">
        <v>335</v>
      </c>
      <c r="AK123" s="189" t="s">
        <v>335</v>
      </c>
      <c r="AL123" s="189" t="s">
        <v>335</v>
      </c>
      <c r="AM123" s="189" t="b">
        <f t="shared" si="8"/>
        <v>1</v>
      </c>
      <c r="AN123" s="189" t="b">
        <f t="shared" si="9"/>
        <v>1</v>
      </c>
      <c r="AO123" s="189" t="s">
        <v>335</v>
      </c>
      <c r="AP123" s="275"/>
      <c r="AQ123" s="275"/>
    </row>
    <row r="124" spans="1:43" ht="15" customHeight="1">
      <c r="B124" s="498" t="s">
        <v>105</v>
      </c>
      <c r="C124" s="412" t="s">
        <v>730</v>
      </c>
      <c r="D124" s="192" t="s">
        <v>639</v>
      </c>
      <c r="E124" s="192" t="s">
        <v>338</v>
      </c>
      <c r="F124" s="192" t="s">
        <v>731</v>
      </c>
      <c r="G124" s="21" t="s">
        <v>732</v>
      </c>
      <c r="H124" s="195"/>
      <c r="I124" s="195" t="s">
        <v>675</v>
      </c>
      <c r="J124" s="21" t="s">
        <v>733</v>
      </c>
      <c r="K124" s="176" t="s">
        <v>334</v>
      </c>
      <c r="L124" s="179" t="s">
        <v>334</v>
      </c>
      <c r="M124" s="176" t="s">
        <v>334</v>
      </c>
      <c r="N124" s="179" t="s">
        <v>334</v>
      </c>
      <c r="O124" s="179" t="s">
        <v>335</v>
      </c>
      <c r="P124" s="444" t="s">
        <v>335</v>
      </c>
      <c r="Q124" s="447"/>
      <c r="R124" s="179"/>
      <c r="S124" s="176" t="s">
        <v>334</v>
      </c>
      <c r="T124" s="195" t="s">
        <v>93</v>
      </c>
      <c r="U124" s="275" t="s">
        <v>62</v>
      </c>
      <c r="V124" s="177" t="s">
        <v>341</v>
      </c>
      <c r="W124" s="176">
        <v>1</v>
      </c>
      <c r="X124" s="337" t="s">
        <v>349</v>
      </c>
      <c r="Y124" s="338">
        <v>1</v>
      </c>
      <c r="Z124" s="349" t="s">
        <v>573</v>
      </c>
      <c r="AA124" s="275" t="s">
        <v>677</v>
      </c>
      <c r="AB124" s="275" t="s">
        <v>678</v>
      </c>
      <c r="AC124" s="189"/>
      <c r="AD124" s="189"/>
      <c r="AE124" s="189"/>
      <c r="AF124" s="189"/>
      <c r="AG124" s="442" t="s">
        <v>342</v>
      </c>
      <c r="AH124" s="189" t="str">
        <f t="shared" si="7"/>
        <v>Y</v>
      </c>
      <c r="AI124" s="189" t="s">
        <v>471</v>
      </c>
      <c r="AJ124" s="189" t="s">
        <v>471</v>
      </c>
      <c r="AK124" s="189" t="s">
        <v>471</v>
      </c>
      <c r="AL124" s="189" t="s">
        <v>471</v>
      </c>
      <c r="AM124" s="189" t="b">
        <f t="shared" si="8"/>
        <v>0</v>
      </c>
      <c r="AN124" s="189" t="b">
        <f t="shared" si="9"/>
        <v>0</v>
      </c>
      <c r="AO124" s="189" t="s">
        <v>335</v>
      </c>
      <c r="AP124" s="275"/>
      <c r="AQ124" s="275"/>
    </row>
    <row r="125" spans="1:43" ht="15" customHeight="1">
      <c r="B125" s="498" t="s">
        <v>105</v>
      </c>
      <c r="C125" s="412" t="s">
        <v>730</v>
      </c>
      <c r="D125" s="192" t="s">
        <v>639</v>
      </c>
      <c r="E125" s="192" t="s">
        <v>338</v>
      </c>
      <c r="F125" s="192" t="s">
        <v>734</v>
      </c>
      <c r="G125" s="21" t="s">
        <v>735</v>
      </c>
      <c r="H125" s="195"/>
      <c r="I125" s="195" t="s">
        <v>675</v>
      </c>
      <c r="J125" s="21" t="s">
        <v>736</v>
      </c>
      <c r="K125" s="176" t="s">
        <v>334</v>
      </c>
      <c r="L125" s="179" t="s">
        <v>334</v>
      </c>
      <c r="M125" s="176" t="s">
        <v>334</v>
      </c>
      <c r="N125" s="179" t="s">
        <v>334</v>
      </c>
      <c r="O125" s="179" t="s">
        <v>335</v>
      </c>
      <c r="P125" s="444" t="s">
        <v>335</v>
      </c>
      <c r="Q125" s="447"/>
      <c r="R125" s="179"/>
      <c r="S125" s="176" t="s">
        <v>334</v>
      </c>
      <c r="T125" s="195" t="s">
        <v>93</v>
      </c>
      <c r="U125" s="275" t="s">
        <v>62</v>
      </c>
      <c r="V125" s="177" t="s">
        <v>341</v>
      </c>
      <c r="W125" s="176">
        <v>1</v>
      </c>
      <c r="X125" s="337" t="s">
        <v>389</v>
      </c>
      <c r="Y125" s="338">
        <v>1</v>
      </c>
      <c r="Z125" s="349" t="s">
        <v>508</v>
      </c>
      <c r="AA125" s="275" t="s">
        <v>677</v>
      </c>
      <c r="AB125" s="275" t="s">
        <v>678</v>
      </c>
      <c r="AC125" s="189"/>
      <c r="AD125" s="189"/>
      <c r="AE125" s="189"/>
      <c r="AF125" s="189"/>
      <c r="AG125" s="442"/>
      <c r="AH125" s="189" t="str">
        <f t="shared" si="7"/>
        <v/>
      </c>
      <c r="AI125" s="189" t="s">
        <v>471</v>
      </c>
      <c r="AJ125" s="189" t="s">
        <v>471</v>
      </c>
      <c r="AK125" s="189" t="s">
        <v>471</v>
      </c>
      <c r="AL125" s="189" t="s">
        <v>471</v>
      </c>
      <c r="AM125" s="189" t="b">
        <f t="shared" si="8"/>
        <v>0</v>
      </c>
      <c r="AN125" s="189" t="b">
        <f t="shared" si="9"/>
        <v>0</v>
      </c>
      <c r="AO125" s="189" t="s">
        <v>335</v>
      </c>
      <c r="AP125" s="275"/>
      <c r="AQ125" s="275"/>
    </row>
    <row r="126" spans="1:43" ht="15" customHeight="1">
      <c r="B126" s="498" t="s">
        <v>105</v>
      </c>
      <c r="C126" s="412" t="s">
        <v>730</v>
      </c>
      <c r="D126" s="192" t="s">
        <v>639</v>
      </c>
      <c r="E126" s="192" t="s">
        <v>338</v>
      </c>
      <c r="F126" s="192" t="s">
        <v>737</v>
      </c>
      <c r="G126" s="21" t="s">
        <v>738</v>
      </c>
      <c r="H126" s="195"/>
      <c r="I126" s="195" t="s">
        <v>675</v>
      </c>
      <c r="J126" s="21" t="s">
        <v>739</v>
      </c>
      <c r="K126" s="176" t="s">
        <v>334</v>
      </c>
      <c r="L126" s="179" t="s">
        <v>334</v>
      </c>
      <c r="M126" s="176" t="s">
        <v>334</v>
      </c>
      <c r="N126" s="176" t="s">
        <v>334</v>
      </c>
      <c r="O126" s="176" t="s">
        <v>335</v>
      </c>
      <c r="P126" s="444" t="s">
        <v>335</v>
      </c>
      <c r="Q126" s="447"/>
      <c r="R126" s="179"/>
      <c r="S126" s="176" t="s">
        <v>334</v>
      </c>
      <c r="T126" s="195" t="s">
        <v>93</v>
      </c>
      <c r="U126" s="275" t="s">
        <v>62</v>
      </c>
      <c r="V126" s="177" t="s">
        <v>341</v>
      </c>
      <c r="W126" s="176">
        <v>1</v>
      </c>
      <c r="X126" s="337"/>
      <c r="Y126" s="338">
        <v>2</v>
      </c>
      <c r="Z126" s="349" t="s">
        <v>740</v>
      </c>
      <c r="AA126" s="275" t="s">
        <v>677</v>
      </c>
      <c r="AB126" s="275" t="s">
        <v>471</v>
      </c>
      <c r="AC126" s="189"/>
      <c r="AD126" s="189"/>
      <c r="AE126" s="189"/>
      <c r="AF126" s="189"/>
      <c r="AG126" s="442"/>
      <c r="AH126" s="189" t="str">
        <f t="shared" si="7"/>
        <v/>
      </c>
      <c r="AI126" s="189" t="s">
        <v>471</v>
      </c>
      <c r="AJ126" s="189" t="s">
        <v>471</v>
      </c>
      <c r="AK126" s="189" t="s">
        <v>471</v>
      </c>
      <c r="AL126" s="189" t="s">
        <v>471</v>
      </c>
      <c r="AM126" s="189" t="b">
        <f t="shared" si="8"/>
        <v>0</v>
      </c>
      <c r="AN126" s="189" t="b">
        <f t="shared" si="9"/>
        <v>0</v>
      </c>
      <c r="AO126" s="189" t="s">
        <v>335</v>
      </c>
      <c r="AP126" s="275"/>
      <c r="AQ126" s="275"/>
    </row>
    <row r="127" spans="1:43" ht="15" customHeight="1">
      <c r="B127" s="498" t="s">
        <v>105</v>
      </c>
      <c r="C127" s="412" t="s">
        <v>730</v>
      </c>
      <c r="D127" s="192" t="s">
        <v>639</v>
      </c>
      <c r="E127" s="192" t="s">
        <v>338</v>
      </c>
      <c r="F127" s="192" t="s">
        <v>741</v>
      </c>
      <c r="G127" s="21" t="s">
        <v>742</v>
      </c>
      <c r="H127" s="195"/>
      <c r="I127" s="195" t="s">
        <v>675</v>
      </c>
      <c r="J127" s="21" t="s">
        <v>743</v>
      </c>
      <c r="K127" s="176" t="s">
        <v>334</v>
      </c>
      <c r="L127" s="179" t="s">
        <v>334</v>
      </c>
      <c r="M127" s="176" t="s">
        <v>334</v>
      </c>
      <c r="N127" s="176" t="s">
        <v>334</v>
      </c>
      <c r="O127" s="176" t="s">
        <v>335</v>
      </c>
      <c r="P127" s="444" t="s">
        <v>335</v>
      </c>
      <c r="Q127" s="447"/>
      <c r="R127" s="179"/>
      <c r="S127" s="176" t="s">
        <v>334</v>
      </c>
      <c r="T127" s="195" t="s">
        <v>93</v>
      </c>
      <c r="U127" s="275" t="s">
        <v>62</v>
      </c>
      <c r="V127" s="177">
        <v>0</v>
      </c>
      <c r="W127" s="176"/>
      <c r="X127" s="337" t="s">
        <v>744</v>
      </c>
      <c r="Y127" s="338"/>
      <c r="Z127" s="349" t="s">
        <v>365</v>
      </c>
      <c r="AA127" s="275" t="s">
        <v>677</v>
      </c>
      <c r="AB127" s="275" t="s">
        <v>678</v>
      </c>
      <c r="AC127" s="189"/>
      <c r="AD127" s="189"/>
      <c r="AE127" s="189"/>
      <c r="AF127" s="189"/>
      <c r="AG127" s="442"/>
      <c r="AH127" s="189" t="str">
        <f t="shared" si="7"/>
        <v/>
      </c>
      <c r="AI127" s="189" t="s">
        <v>471</v>
      </c>
      <c r="AJ127" s="189" t="s">
        <v>471</v>
      </c>
      <c r="AK127" s="189" t="s">
        <v>471</v>
      </c>
      <c r="AL127" s="189" t="s">
        <v>471</v>
      </c>
      <c r="AM127" s="189" t="b">
        <f t="shared" si="8"/>
        <v>0</v>
      </c>
      <c r="AN127" s="189" t="b">
        <f t="shared" si="9"/>
        <v>0</v>
      </c>
      <c r="AO127" s="189" t="s">
        <v>335</v>
      </c>
      <c r="AP127" s="275"/>
      <c r="AQ127" s="275"/>
    </row>
    <row r="128" spans="1:43" ht="15" customHeight="1">
      <c r="B128" s="498" t="s">
        <v>105</v>
      </c>
      <c r="C128" s="412" t="s">
        <v>730</v>
      </c>
      <c r="D128" s="192" t="s">
        <v>639</v>
      </c>
      <c r="E128" s="192" t="s">
        <v>338</v>
      </c>
      <c r="F128" s="192" t="s">
        <v>745</v>
      </c>
      <c r="G128" s="21" t="s">
        <v>746</v>
      </c>
      <c r="H128" s="21"/>
      <c r="I128" s="195" t="s">
        <v>675</v>
      </c>
      <c r="J128" s="275" t="s">
        <v>747</v>
      </c>
      <c r="K128" s="179" t="s">
        <v>334</v>
      </c>
      <c r="L128" s="176" t="s">
        <v>334</v>
      </c>
      <c r="M128" s="176" t="s">
        <v>334</v>
      </c>
      <c r="N128" s="176" t="s">
        <v>334</v>
      </c>
      <c r="O128" s="176" t="s">
        <v>335</v>
      </c>
      <c r="P128" s="444" t="s">
        <v>335</v>
      </c>
      <c r="Q128" s="447"/>
      <c r="R128" s="179"/>
      <c r="S128" s="176" t="s">
        <v>334</v>
      </c>
      <c r="T128" s="195" t="s">
        <v>93</v>
      </c>
      <c r="U128" s="275" t="s">
        <v>62</v>
      </c>
      <c r="V128" s="177" t="s">
        <v>341</v>
      </c>
      <c r="W128" s="176">
        <v>1</v>
      </c>
      <c r="X128" s="337" t="s">
        <v>349</v>
      </c>
      <c r="Y128" s="338">
        <v>1</v>
      </c>
      <c r="Z128" s="349" t="s">
        <v>353</v>
      </c>
      <c r="AA128" s="275" t="s">
        <v>677</v>
      </c>
      <c r="AB128" s="275" t="s">
        <v>678</v>
      </c>
      <c r="AC128" s="189"/>
      <c r="AD128" s="189"/>
      <c r="AE128" s="189"/>
      <c r="AF128" s="189"/>
      <c r="AG128" s="442" t="s">
        <v>342</v>
      </c>
      <c r="AH128" s="189" t="str">
        <f t="shared" si="7"/>
        <v>Y</v>
      </c>
      <c r="AI128" s="189" t="s">
        <v>471</v>
      </c>
      <c r="AJ128" s="189" t="s">
        <v>471</v>
      </c>
      <c r="AK128" s="189" t="s">
        <v>471</v>
      </c>
      <c r="AL128" s="189" t="s">
        <v>471</v>
      </c>
      <c r="AM128" s="189" t="b">
        <f t="shared" ref="AM128:AM159" si="10">AND(AI128="Y",AJ128="Y",AK128="Y",AL128="Y")</f>
        <v>0</v>
      </c>
      <c r="AN128" s="189" t="b">
        <f t="shared" ref="AN128:AN159" si="11">OR(AI128="Y",AJ128="Y",AK128="Y",AL128="Y")</f>
        <v>0</v>
      </c>
      <c r="AO128" s="189" t="s">
        <v>335</v>
      </c>
      <c r="AP128" s="275"/>
      <c r="AQ128" s="275"/>
    </row>
    <row r="129" spans="2:43" ht="15" customHeight="1">
      <c r="B129" s="498" t="s">
        <v>105</v>
      </c>
      <c r="C129" s="412" t="s">
        <v>730</v>
      </c>
      <c r="D129" s="192" t="s">
        <v>639</v>
      </c>
      <c r="E129" s="192" t="s">
        <v>338</v>
      </c>
      <c r="F129" s="192" t="s">
        <v>748</v>
      </c>
      <c r="G129" s="21" t="s">
        <v>749</v>
      </c>
      <c r="H129" s="195"/>
      <c r="I129" s="195" t="s">
        <v>675</v>
      </c>
      <c r="J129" s="21" t="s">
        <v>750</v>
      </c>
      <c r="K129" s="176" t="s">
        <v>334</v>
      </c>
      <c r="L129" s="179" t="s">
        <v>334</v>
      </c>
      <c r="M129" s="176" t="s">
        <v>334</v>
      </c>
      <c r="N129" s="179" t="s">
        <v>334</v>
      </c>
      <c r="O129" s="179" t="s">
        <v>335</v>
      </c>
      <c r="P129" s="444" t="s">
        <v>335</v>
      </c>
      <c r="Q129" s="447"/>
      <c r="R129" s="179"/>
      <c r="S129" s="176" t="s">
        <v>334</v>
      </c>
      <c r="T129" s="195" t="s">
        <v>93</v>
      </c>
      <c r="U129" s="275" t="s">
        <v>62</v>
      </c>
      <c r="V129" s="177"/>
      <c r="W129" s="176">
        <v>2</v>
      </c>
      <c r="X129" s="337" t="s">
        <v>470</v>
      </c>
      <c r="Y129" s="338" t="s">
        <v>338</v>
      </c>
      <c r="Z129" s="349"/>
      <c r="AA129" s="275" t="s">
        <v>677</v>
      </c>
      <c r="AB129" s="275" t="s">
        <v>678</v>
      </c>
      <c r="AC129" s="189"/>
      <c r="AD129" s="189"/>
      <c r="AE129" s="189"/>
      <c r="AF129" s="189"/>
      <c r="AG129" s="442"/>
      <c r="AH129" s="189" t="str">
        <f t="shared" si="7"/>
        <v/>
      </c>
      <c r="AI129" s="189" t="s">
        <v>471</v>
      </c>
      <c r="AJ129" s="189" t="s">
        <v>471</v>
      </c>
      <c r="AK129" s="189" t="s">
        <v>471</v>
      </c>
      <c r="AL129" s="189" t="s">
        <v>471</v>
      </c>
      <c r="AM129" s="189" t="b">
        <f t="shared" si="10"/>
        <v>0</v>
      </c>
      <c r="AN129" s="189" t="b">
        <f t="shared" si="11"/>
        <v>0</v>
      </c>
      <c r="AO129" s="189" t="s">
        <v>335</v>
      </c>
      <c r="AP129" s="275"/>
      <c r="AQ129" s="275"/>
    </row>
    <row r="130" spans="2:43" ht="15" customHeight="1">
      <c r="B130" s="498" t="s">
        <v>105</v>
      </c>
      <c r="C130" s="412" t="s">
        <v>730</v>
      </c>
      <c r="D130" s="192" t="s">
        <v>639</v>
      </c>
      <c r="E130" s="192" t="s">
        <v>338</v>
      </c>
      <c r="F130" s="192" t="s">
        <v>751</v>
      </c>
      <c r="G130" s="21" t="s">
        <v>752</v>
      </c>
      <c r="H130" s="195"/>
      <c r="I130" s="195" t="s">
        <v>675</v>
      </c>
      <c r="J130" s="21" t="s">
        <v>753</v>
      </c>
      <c r="K130" s="176" t="s">
        <v>334</v>
      </c>
      <c r="L130" s="176" t="s">
        <v>334</v>
      </c>
      <c r="M130" s="176" t="s">
        <v>334</v>
      </c>
      <c r="N130" s="176" t="s">
        <v>334</v>
      </c>
      <c r="O130" s="179" t="s">
        <v>335</v>
      </c>
      <c r="P130" s="444" t="s">
        <v>335</v>
      </c>
      <c r="Q130" s="447"/>
      <c r="R130" s="179"/>
      <c r="S130" s="176" t="s">
        <v>334</v>
      </c>
      <c r="T130" s="195" t="s">
        <v>93</v>
      </c>
      <c r="U130" s="275" t="s">
        <v>62</v>
      </c>
      <c r="V130" s="177" t="s">
        <v>341</v>
      </c>
      <c r="W130" s="176">
        <v>2</v>
      </c>
      <c r="X130" s="337" t="s">
        <v>418</v>
      </c>
      <c r="Y130" s="338">
        <v>1</v>
      </c>
      <c r="Z130" s="349" t="s">
        <v>602</v>
      </c>
      <c r="AA130" s="275" t="s">
        <v>471</v>
      </c>
      <c r="AB130" s="275" t="s">
        <v>471</v>
      </c>
      <c r="AC130" s="189"/>
      <c r="AD130" s="189"/>
      <c r="AE130" s="189"/>
      <c r="AF130" s="189"/>
      <c r="AG130" s="442"/>
      <c r="AH130" s="189" t="str">
        <f t="shared" si="7"/>
        <v/>
      </c>
      <c r="AI130" s="189" t="s">
        <v>471</v>
      </c>
      <c r="AJ130" s="189" t="s">
        <v>471</v>
      </c>
      <c r="AK130" s="189" t="s">
        <v>471</v>
      </c>
      <c r="AL130" s="189" t="s">
        <v>471</v>
      </c>
      <c r="AM130" s="189" t="b">
        <f t="shared" si="10"/>
        <v>0</v>
      </c>
      <c r="AN130" s="189" t="b">
        <f t="shared" si="11"/>
        <v>0</v>
      </c>
      <c r="AO130" s="189" t="s">
        <v>335</v>
      </c>
      <c r="AP130" s="275"/>
      <c r="AQ130" s="275"/>
    </row>
    <row r="131" spans="2:43" ht="15" customHeight="1">
      <c r="B131" s="498" t="s">
        <v>105</v>
      </c>
      <c r="C131" s="412" t="s">
        <v>730</v>
      </c>
      <c r="D131" s="192" t="s">
        <v>639</v>
      </c>
      <c r="E131" s="192" t="s">
        <v>338</v>
      </c>
      <c r="F131" s="192" t="s">
        <v>754</v>
      </c>
      <c r="G131" s="21" t="s">
        <v>755</v>
      </c>
      <c r="H131" s="21"/>
      <c r="I131" s="21" t="s">
        <v>675</v>
      </c>
      <c r="J131" s="43" t="s">
        <v>756</v>
      </c>
      <c r="K131" s="176" t="s">
        <v>334</v>
      </c>
      <c r="L131" s="176" t="s">
        <v>334</v>
      </c>
      <c r="M131" s="176" t="s">
        <v>334</v>
      </c>
      <c r="N131" s="176" t="s">
        <v>334</v>
      </c>
      <c r="O131" s="176" t="s">
        <v>335</v>
      </c>
      <c r="P131" s="444" t="s">
        <v>335</v>
      </c>
      <c r="Q131" s="447"/>
      <c r="R131" s="179"/>
      <c r="S131" s="176" t="s">
        <v>334</v>
      </c>
      <c r="T131" s="195" t="s">
        <v>93</v>
      </c>
      <c r="U131" s="275" t="s">
        <v>62</v>
      </c>
      <c r="V131" s="177" t="s">
        <v>341</v>
      </c>
      <c r="W131" s="176">
        <v>2</v>
      </c>
      <c r="X131" s="337" t="s">
        <v>432</v>
      </c>
      <c r="Y131" s="338">
        <v>1</v>
      </c>
      <c r="Z131" s="349" t="s">
        <v>359</v>
      </c>
      <c r="AA131" s="275" t="s">
        <v>677</v>
      </c>
      <c r="AB131" s="275" t="s">
        <v>678</v>
      </c>
      <c r="AC131" s="189"/>
      <c r="AD131" s="189"/>
      <c r="AE131" s="189"/>
      <c r="AF131" s="189"/>
      <c r="AG131" s="442"/>
      <c r="AH131" s="189" t="str">
        <f t="shared" si="7"/>
        <v/>
      </c>
      <c r="AI131" s="189" t="s">
        <v>471</v>
      </c>
      <c r="AJ131" s="189" t="s">
        <v>471</v>
      </c>
      <c r="AK131" s="189" t="s">
        <v>471</v>
      </c>
      <c r="AL131" s="189" t="s">
        <v>471</v>
      </c>
      <c r="AM131" s="189" t="b">
        <f t="shared" si="10"/>
        <v>0</v>
      </c>
      <c r="AN131" s="189" t="b">
        <f t="shared" si="11"/>
        <v>0</v>
      </c>
      <c r="AO131" s="189" t="s">
        <v>335</v>
      </c>
      <c r="AP131" s="275"/>
      <c r="AQ131" s="275"/>
    </row>
    <row r="132" spans="2:43" ht="15" customHeight="1">
      <c r="B132" s="498" t="s">
        <v>105</v>
      </c>
      <c r="C132" s="412" t="s">
        <v>730</v>
      </c>
      <c r="D132" s="192" t="s">
        <v>639</v>
      </c>
      <c r="E132" s="192" t="s">
        <v>338</v>
      </c>
      <c r="F132" s="192" t="s">
        <v>757</v>
      </c>
      <c r="G132" s="21" t="s">
        <v>758</v>
      </c>
      <c r="H132" s="195"/>
      <c r="I132" s="195" t="s">
        <v>675</v>
      </c>
      <c r="J132" s="43" t="s">
        <v>759</v>
      </c>
      <c r="K132" s="176" t="s">
        <v>334</v>
      </c>
      <c r="L132" s="176" t="s">
        <v>334</v>
      </c>
      <c r="M132" s="176" t="s">
        <v>334</v>
      </c>
      <c r="N132" s="179" t="s">
        <v>334</v>
      </c>
      <c r="O132" s="179" t="s">
        <v>335</v>
      </c>
      <c r="P132" s="444" t="s">
        <v>335</v>
      </c>
      <c r="Q132" s="447"/>
      <c r="R132" s="179"/>
      <c r="S132" s="176" t="s">
        <v>334</v>
      </c>
      <c r="T132" s="195" t="s">
        <v>93</v>
      </c>
      <c r="U132" s="275" t="s">
        <v>62</v>
      </c>
      <c r="V132" s="177" t="s">
        <v>341</v>
      </c>
      <c r="W132" s="176">
        <v>2</v>
      </c>
      <c r="X132" s="337" t="s">
        <v>470</v>
      </c>
      <c r="Y132" s="338"/>
      <c r="Z132" s="349" t="s">
        <v>508</v>
      </c>
      <c r="AA132" s="275" t="s">
        <v>677</v>
      </c>
      <c r="AB132" s="275" t="s">
        <v>678</v>
      </c>
      <c r="AC132" s="189"/>
      <c r="AD132" s="189"/>
      <c r="AE132" s="189"/>
      <c r="AF132" s="189"/>
      <c r="AG132" s="442"/>
      <c r="AH132" s="189" t="str">
        <f t="shared" si="7"/>
        <v/>
      </c>
      <c r="AI132" s="189" t="s">
        <v>471</v>
      </c>
      <c r="AJ132" s="189" t="s">
        <v>471</v>
      </c>
      <c r="AK132" s="189" t="s">
        <v>471</v>
      </c>
      <c r="AL132" s="189" t="s">
        <v>471</v>
      </c>
      <c r="AM132" s="189" t="b">
        <f t="shared" si="10"/>
        <v>0</v>
      </c>
      <c r="AN132" s="189" t="b">
        <f t="shared" si="11"/>
        <v>0</v>
      </c>
      <c r="AO132" s="189" t="s">
        <v>335</v>
      </c>
      <c r="AP132" s="275"/>
      <c r="AQ132" s="275"/>
    </row>
    <row r="133" spans="2:43" ht="15" customHeight="1">
      <c r="B133" s="498" t="s">
        <v>105</v>
      </c>
      <c r="C133" s="412" t="s">
        <v>730</v>
      </c>
      <c r="D133" s="192" t="s">
        <v>639</v>
      </c>
      <c r="E133" s="192" t="s">
        <v>338</v>
      </c>
      <c r="F133" s="192" t="s">
        <v>760</v>
      </c>
      <c r="G133" s="21" t="s">
        <v>761</v>
      </c>
      <c r="H133" s="21"/>
      <c r="I133" s="21" t="s">
        <v>675</v>
      </c>
      <c r="J133" s="43" t="s">
        <v>762</v>
      </c>
      <c r="K133" s="176" t="s">
        <v>334</v>
      </c>
      <c r="L133" s="176" t="s">
        <v>334</v>
      </c>
      <c r="M133" s="176" t="s">
        <v>334</v>
      </c>
      <c r="N133" s="176" t="s">
        <v>334</v>
      </c>
      <c r="O133" s="176" t="s">
        <v>335</v>
      </c>
      <c r="P133" s="444" t="s">
        <v>335</v>
      </c>
      <c r="Q133" s="447"/>
      <c r="R133" s="179"/>
      <c r="S133" s="176" t="s">
        <v>334</v>
      </c>
      <c r="T133" s="195" t="s">
        <v>93</v>
      </c>
      <c r="U133" s="275" t="s">
        <v>62</v>
      </c>
      <c r="V133" s="177"/>
      <c r="W133" s="176">
        <v>2</v>
      </c>
      <c r="X133" s="337" t="s">
        <v>470</v>
      </c>
      <c r="Y133" s="338"/>
      <c r="Z133" s="349" t="s">
        <v>365</v>
      </c>
      <c r="AA133" s="275" t="s">
        <v>677</v>
      </c>
      <c r="AB133" s="275" t="s">
        <v>678</v>
      </c>
      <c r="AC133" s="189"/>
      <c r="AD133" s="189"/>
      <c r="AE133" s="189"/>
      <c r="AF133" s="189"/>
      <c r="AG133" s="442"/>
      <c r="AH133" s="189" t="str">
        <f t="shared" ref="AH133:AH196" si="12">IF(OR(AC133="X", AD133 = "X", AE133="X", AF133="X", AG133="X"), "Y", "")</f>
        <v/>
      </c>
      <c r="AI133" s="189" t="s">
        <v>471</v>
      </c>
      <c r="AJ133" s="189" t="s">
        <v>471</v>
      </c>
      <c r="AK133" s="189" t="s">
        <v>471</v>
      </c>
      <c r="AL133" s="189" t="s">
        <v>471</v>
      </c>
      <c r="AM133" s="189" t="b">
        <f t="shared" si="10"/>
        <v>0</v>
      </c>
      <c r="AN133" s="189" t="b">
        <f t="shared" si="11"/>
        <v>0</v>
      </c>
      <c r="AO133" s="189" t="s">
        <v>335</v>
      </c>
      <c r="AP133" s="275"/>
      <c r="AQ133" s="275"/>
    </row>
    <row r="134" spans="2:43" ht="15" customHeight="1">
      <c r="B134" s="498" t="s">
        <v>105</v>
      </c>
      <c r="C134" s="412" t="s">
        <v>730</v>
      </c>
      <c r="D134" s="192" t="s">
        <v>639</v>
      </c>
      <c r="E134" s="192" t="s">
        <v>338</v>
      </c>
      <c r="F134" s="192" t="s">
        <v>763</v>
      </c>
      <c r="G134" s="21" t="s">
        <v>764</v>
      </c>
      <c r="H134" s="195"/>
      <c r="I134" s="195" t="s">
        <v>675</v>
      </c>
      <c r="J134" s="21" t="s">
        <v>765</v>
      </c>
      <c r="K134" s="176" t="s">
        <v>334</v>
      </c>
      <c r="L134" s="179" t="s">
        <v>334</v>
      </c>
      <c r="M134" s="176" t="s">
        <v>334</v>
      </c>
      <c r="N134" s="179" t="s">
        <v>334</v>
      </c>
      <c r="O134" s="179" t="s">
        <v>335</v>
      </c>
      <c r="P134" s="444" t="s">
        <v>335</v>
      </c>
      <c r="Q134" s="447"/>
      <c r="R134" s="179"/>
      <c r="S134" s="176" t="s">
        <v>334</v>
      </c>
      <c r="T134" s="195" t="s">
        <v>93</v>
      </c>
      <c r="U134" s="275" t="s">
        <v>62</v>
      </c>
      <c r="V134" s="177" t="s">
        <v>341</v>
      </c>
      <c r="W134" s="176">
        <v>1</v>
      </c>
      <c r="X134" s="337" t="s">
        <v>349</v>
      </c>
      <c r="Y134" s="338">
        <v>1</v>
      </c>
      <c r="Z134" s="349" t="s">
        <v>359</v>
      </c>
      <c r="AA134" s="275" t="s">
        <v>677</v>
      </c>
      <c r="AB134" s="275" t="s">
        <v>678</v>
      </c>
      <c r="AC134" s="189"/>
      <c r="AD134" s="189"/>
      <c r="AE134" s="189"/>
      <c r="AF134" s="189"/>
      <c r="AG134" s="442"/>
      <c r="AH134" s="189" t="str">
        <f t="shared" si="12"/>
        <v/>
      </c>
      <c r="AI134" s="189" t="s">
        <v>471</v>
      </c>
      <c r="AJ134" s="189" t="s">
        <v>471</v>
      </c>
      <c r="AK134" s="189" t="s">
        <v>471</v>
      </c>
      <c r="AL134" s="189" t="s">
        <v>471</v>
      </c>
      <c r="AM134" s="189" t="b">
        <f t="shared" si="10"/>
        <v>0</v>
      </c>
      <c r="AN134" s="189" t="b">
        <f t="shared" si="11"/>
        <v>0</v>
      </c>
      <c r="AO134" s="189" t="s">
        <v>334</v>
      </c>
      <c r="AP134" s="275"/>
      <c r="AQ134" s="275"/>
    </row>
    <row r="135" spans="2:43" ht="15" customHeight="1">
      <c r="B135" s="498" t="s">
        <v>105</v>
      </c>
      <c r="C135" s="412" t="s">
        <v>730</v>
      </c>
      <c r="D135" s="192" t="s">
        <v>639</v>
      </c>
      <c r="E135" s="192" t="s">
        <v>338</v>
      </c>
      <c r="F135" s="192" t="s">
        <v>766</v>
      </c>
      <c r="G135" s="21" t="s">
        <v>767</v>
      </c>
      <c r="H135" s="195"/>
      <c r="I135" s="195" t="s">
        <v>675</v>
      </c>
      <c r="J135" s="21" t="s">
        <v>768</v>
      </c>
      <c r="K135" s="176" t="s">
        <v>334</v>
      </c>
      <c r="L135" s="179" t="s">
        <v>334</v>
      </c>
      <c r="M135" s="176" t="s">
        <v>334</v>
      </c>
      <c r="N135" s="179" t="s">
        <v>334</v>
      </c>
      <c r="O135" s="179" t="s">
        <v>335</v>
      </c>
      <c r="P135" s="444" t="s">
        <v>335</v>
      </c>
      <c r="Q135" s="447"/>
      <c r="R135" s="179"/>
      <c r="S135" s="176" t="s">
        <v>334</v>
      </c>
      <c r="T135" s="195" t="s">
        <v>93</v>
      </c>
      <c r="U135" s="275" t="s">
        <v>62</v>
      </c>
      <c r="V135" s="177"/>
      <c r="W135" s="176">
        <v>1</v>
      </c>
      <c r="X135" s="337" t="s">
        <v>349</v>
      </c>
      <c r="Y135" s="338">
        <v>2</v>
      </c>
      <c r="Z135" s="349"/>
      <c r="AA135" s="275" t="s">
        <v>677</v>
      </c>
      <c r="AB135" s="275"/>
      <c r="AC135" s="189"/>
      <c r="AD135" s="189"/>
      <c r="AE135" s="189"/>
      <c r="AF135" s="189"/>
      <c r="AG135" s="442"/>
      <c r="AH135" s="189" t="str">
        <f t="shared" si="12"/>
        <v/>
      </c>
      <c r="AI135" s="189"/>
      <c r="AJ135" s="189"/>
      <c r="AK135" s="189"/>
      <c r="AL135" s="189"/>
      <c r="AM135" s="189" t="b">
        <f t="shared" si="10"/>
        <v>0</v>
      </c>
      <c r="AN135" s="189" t="b">
        <f t="shared" si="11"/>
        <v>0</v>
      </c>
      <c r="AO135" s="189"/>
      <c r="AP135" s="275"/>
      <c r="AQ135" s="275"/>
    </row>
    <row r="136" spans="2:43" ht="15" customHeight="1">
      <c r="B136" s="498" t="s">
        <v>105</v>
      </c>
      <c r="C136" s="412" t="s">
        <v>730</v>
      </c>
      <c r="D136" s="192" t="s">
        <v>639</v>
      </c>
      <c r="E136" s="192" t="s">
        <v>338</v>
      </c>
      <c r="F136" s="192" t="s">
        <v>769</v>
      </c>
      <c r="G136" s="21" t="s">
        <v>770</v>
      </c>
      <c r="H136" s="195"/>
      <c r="I136" s="195" t="s">
        <v>675</v>
      </c>
      <c r="J136" s="21" t="s">
        <v>771</v>
      </c>
      <c r="K136" s="176" t="s">
        <v>334</v>
      </c>
      <c r="L136" s="176" t="s">
        <v>334</v>
      </c>
      <c r="M136" s="176" t="s">
        <v>334</v>
      </c>
      <c r="N136" s="176" t="s">
        <v>334</v>
      </c>
      <c r="O136" s="179" t="s">
        <v>335</v>
      </c>
      <c r="P136" s="444" t="s">
        <v>335</v>
      </c>
      <c r="Q136" s="447"/>
      <c r="R136" s="179"/>
      <c r="S136" s="176" t="s">
        <v>334</v>
      </c>
      <c r="T136" s="195" t="s">
        <v>93</v>
      </c>
      <c r="U136" s="275" t="s">
        <v>62</v>
      </c>
      <c r="V136" s="177"/>
      <c r="W136" s="176">
        <v>1</v>
      </c>
      <c r="X136" s="337" t="s">
        <v>349</v>
      </c>
      <c r="Y136" s="338">
        <v>2</v>
      </c>
      <c r="Z136" s="349"/>
      <c r="AA136" s="275" t="s">
        <v>677</v>
      </c>
      <c r="AB136" s="275"/>
      <c r="AC136" s="189"/>
      <c r="AD136" s="189"/>
      <c r="AE136" s="189"/>
      <c r="AF136" s="189"/>
      <c r="AG136" s="442"/>
      <c r="AH136" s="189" t="str">
        <f t="shared" si="12"/>
        <v/>
      </c>
      <c r="AI136" s="189"/>
      <c r="AJ136" s="189"/>
      <c r="AK136" s="189"/>
      <c r="AL136" s="189"/>
      <c r="AM136" s="189" t="b">
        <f t="shared" si="10"/>
        <v>0</v>
      </c>
      <c r="AN136" s="189" t="b">
        <f t="shared" si="11"/>
        <v>0</v>
      </c>
      <c r="AO136" s="189"/>
      <c r="AP136" s="275"/>
      <c r="AQ136" s="275"/>
    </row>
    <row r="137" spans="2:43" ht="15" customHeight="1">
      <c r="B137" s="498" t="s">
        <v>105</v>
      </c>
      <c r="C137" s="412" t="s">
        <v>730</v>
      </c>
      <c r="D137" s="192" t="s">
        <v>639</v>
      </c>
      <c r="E137" s="192" t="s">
        <v>338</v>
      </c>
      <c r="F137" s="192" t="s">
        <v>772</v>
      </c>
      <c r="G137" s="21" t="s">
        <v>773</v>
      </c>
      <c r="H137" s="21"/>
      <c r="I137" s="21" t="s">
        <v>675</v>
      </c>
      <c r="J137" s="43" t="s">
        <v>774</v>
      </c>
      <c r="K137" s="176" t="s">
        <v>334</v>
      </c>
      <c r="L137" s="176" t="s">
        <v>334</v>
      </c>
      <c r="M137" s="176" t="s">
        <v>334</v>
      </c>
      <c r="N137" s="176" t="s">
        <v>334</v>
      </c>
      <c r="O137" s="176" t="s">
        <v>335</v>
      </c>
      <c r="P137" s="444" t="s">
        <v>335</v>
      </c>
      <c r="Q137" s="447"/>
      <c r="R137" s="179"/>
      <c r="S137" s="176" t="s">
        <v>334</v>
      </c>
      <c r="T137" s="195" t="s">
        <v>93</v>
      </c>
      <c r="U137" s="275" t="s">
        <v>62</v>
      </c>
      <c r="V137" s="177"/>
      <c r="W137" s="176">
        <v>1</v>
      </c>
      <c r="X137" s="337" t="s">
        <v>349</v>
      </c>
      <c r="Y137" s="338">
        <v>2</v>
      </c>
      <c r="Z137" s="349"/>
      <c r="AA137" s="275" t="s">
        <v>677</v>
      </c>
      <c r="AB137" s="275"/>
      <c r="AC137" s="189"/>
      <c r="AD137" s="189"/>
      <c r="AE137" s="189"/>
      <c r="AF137" s="189"/>
      <c r="AG137" s="442"/>
      <c r="AH137" s="189" t="str">
        <f t="shared" si="12"/>
        <v/>
      </c>
      <c r="AI137" s="189"/>
      <c r="AJ137" s="189"/>
      <c r="AK137" s="189"/>
      <c r="AL137" s="189"/>
      <c r="AM137" s="189" t="b">
        <f t="shared" si="10"/>
        <v>0</v>
      </c>
      <c r="AN137" s="189" t="b">
        <f t="shared" si="11"/>
        <v>0</v>
      </c>
      <c r="AO137" s="189"/>
      <c r="AP137" s="275"/>
      <c r="AQ137" s="275"/>
    </row>
    <row r="138" spans="2:43" ht="15" customHeight="1">
      <c r="B138" s="392" t="s">
        <v>59</v>
      </c>
      <c r="C138" s="196" t="s">
        <v>60</v>
      </c>
      <c r="D138" s="192" t="s">
        <v>60</v>
      </c>
      <c r="E138" s="192" t="s">
        <v>775</v>
      </c>
      <c r="F138" s="192" t="s">
        <v>571</v>
      </c>
      <c r="G138" s="22" t="s">
        <v>572</v>
      </c>
      <c r="H138" s="22"/>
      <c r="I138" s="22" t="s">
        <v>539</v>
      </c>
      <c r="J138" s="21"/>
      <c r="K138" s="176" t="s">
        <v>335</v>
      </c>
      <c r="L138" s="176" t="s">
        <v>335</v>
      </c>
      <c r="M138" s="176" t="s">
        <v>335</v>
      </c>
      <c r="N138" s="176" t="s">
        <v>334</v>
      </c>
      <c r="O138" s="176" t="s">
        <v>335</v>
      </c>
      <c r="P138" s="444" t="s">
        <v>335</v>
      </c>
      <c r="Q138" s="447"/>
      <c r="R138" s="179"/>
      <c r="S138" s="176" t="s">
        <v>334</v>
      </c>
      <c r="T138" s="195" t="s">
        <v>62</v>
      </c>
      <c r="U138" s="275" t="s">
        <v>62</v>
      </c>
      <c r="V138" s="177">
        <v>0</v>
      </c>
      <c r="W138" s="176">
        <v>0</v>
      </c>
      <c r="X138" s="337" t="s">
        <v>349</v>
      </c>
      <c r="Y138" s="338">
        <v>2</v>
      </c>
      <c r="Z138" s="349" t="s">
        <v>365</v>
      </c>
      <c r="AA138" s="275" t="s">
        <v>340</v>
      </c>
      <c r="AB138" s="275" t="s">
        <v>341</v>
      </c>
      <c r="AC138" s="189" t="s">
        <v>342</v>
      </c>
      <c r="AD138" s="189" t="s">
        <v>342</v>
      </c>
      <c r="AE138" s="189" t="s">
        <v>342</v>
      </c>
      <c r="AF138" s="189" t="s">
        <v>342</v>
      </c>
      <c r="AG138" s="442" t="s">
        <v>342</v>
      </c>
      <c r="AH138" s="189" t="str">
        <f t="shared" si="12"/>
        <v>Y</v>
      </c>
      <c r="AI138" s="189" t="s">
        <v>471</v>
      </c>
      <c r="AJ138" s="189" t="s">
        <v>471</v>
      </c>
      <c r="AK138" s="189" t="s">
        <v>471</v>
      </c>
      <c r="AL138" s="189" t="s">
        <v>471</v>
      </c>
      <c r="AM138" s="189" t="b">
        <f t="shared" si="10"/>
        <v>0</v>
      </c>
      <c r="AN138" s="189" t="b">
        <f t="shared" si="11"/>
        <v>0</v>
      </c>
      <c r="AO138" s="189" t="s">
        <v>335</v>
      </c>
      <c r="AP138" s="275"/>
      <c r="AQ138" s="275"/>
    </row>
    <row r="139" spans="2:43" ht="15" customHeight="1">
      <c r="B139" s="392" t="s">
        <v>59</v>
      </c>
      <c r="C139" s="196" t="s">
        <v>60</v>
      </c>
      <c r="D139" s="192" t="s">
        <v>60</v>
      </c>
      <c r="E139" s="192" t="s">
        <v>775</v>
      </c>
      <c r="F139" s="192" t="s">
        <v>776</v>
      </c>
      <c r="G139" s="21" t="s">
        <v>777</v>
      </c>
      <c r="H139" s="21"/>
      <c r="I139" s="21" t="s">
        <v>338</v>
      </c>
      <c r="J139" s="192" t="s">
        <v>778</v>
      </c>
      <c r="K139" s="176" t="s">
        <v>335</v>
      </c>
      <c r="L139" s="176" t="s">
        <v>335</v>
      </c>
      <c r="M139" s="176" t="s">
        <v>335</v>
      </c>
      <c r="N139" s="176" t="s">
        <v>334</v>
      </c>
      <c r="O139" s="176" t="s">
        <v>334</v>
      </c>
      <c r="P139" s="444" t="s">
        <v>335</v>
      </c>
      <c r="Q139" s="447"/>
      <c r="R139" s="179"/>
      <c r="S139" s="176" t="s">
        <v>334</v>
      </c>
      <c r="T139" s="195" t="s">
        <v>62</v>
      </c>
      <c r="U139" s="275" t="s">
        <v>62</v>
      </c>
      <c r="V139" s="177" t="s">
        <v>341</v>
      </c>
      <c r="W139" s="176">
        <v>1</v>
      </c>
      <c r="X139" s="337" t="s">
        <v>507</v>
      </c>
      <c r="Y139" s="338">
        <v>1</v>
      </c>
      <c r="Z139" s="349" t="s">
        <v>443</v>
      </c>
      <c r="AA139" s="275" t="s">
        <v>509</v>
      </c>
      <c r="AB139" s="275" t="s">
        <v>779</v>
      </c>
      <c r="AC139" s="189"/>
      <c r="AD139" s="189"/>
      <c r="AE139" s="189"/>
      <c r="AF139" s="189"/>
      <c r="AG139" s="442"/>
      <c r="AH139" s="189" t="str">
        <f t="shared" si="12"/>
        <v/>
      </c>
      <c r="AI139" s="189" t="s">
        <v>471</v>
      </c>
      <c r="AJ139" s="189" t="s">
        <v>471</v>
      </c>
      <c r="AK139" s="189" t="s">
        <v>471</v>
      </c>
      <c r="AL139" s="189" t="s">
        <v>471</v>
      </c>
      <c r="AM139" s="189" t="b">
        <f t="shared" si="10"/>
        <v>0</v>
      </c>
      <c r="AN139" s="189" t="b">
        <f t="shared" si="11"/>
        <v>0</v>
      </c>
      <c r="AO139" s="189" t="s">
        <v>335</v>
      </c>
      <c r="AP139" s="275"/>
      <c r="AQ139" s="275"/>
    </row>
    <row r="140" spans="2:43" ht="15" customHeight="1">
      <c r="B140" s="392" t="s">
        <v>59</v>
      </c>
      <c r="C140" s="196" t="s">
        <v>60</v>
      </c>
      <c r="D140" s="192" t="s">
        <v>60</v>
      </c>
      <c r="E140" s="192" t="s">
        <v>338</v>
      </c>
      <c r="F140" s="192" t="s">
        <v>780</v>
      </c>
      <c r="G140" s="22" t="s">
        <v>781</v>
      </c>
      <c r="H140" s="22"/>
      <c r="I140" s="22" t="s">
        <v>782</v>
      </c>
      <c r="J140" s="21" t="s">
        <v>783</v>
      </c>
      <c r="K140" s="176" t="s">
        <v>334</v>
      </c>
      <c r="L140" s="176" t="s">
        <v>334</v>
      </c>
      <c r="M140" s="176" t="s">
        <v>334</v>
      </c>
      <c r="N140" s="176" t="s">
        <v>334</v>
      </c>
      <c r="O140" s="176" t="s">
        <v>335</v>
      </c>
      <c r="P140" s="444" t="s">
        <v>335</v>
      </c>
      <c r="Q140" s="447"/>
      <c r="R140" s="179"/>
      <c r="S140" s="176" t="s">
        <v>334</v>
      </c>
      <c r="T140" s="195" t="s">
        <v>62</v>
      </c>
      <c r="U140" s="275" t="s">
        <v>62</v>
      </c>
      <c r="V140" s="177" t="s">
        <v>341</v>
      </c>
      <c r="W140" s="176">
        <v>0</v>
      </c>
      <c r="X140" s="337" t="s">
        <v>349</v>
      </c>
      <c r="Y140" s="338">
        <v>2</v>
      </c>
      <c r="Z140" s="349" t="s">
        <v>359</v>
      </c>
      <c r="AA140" s="275" t="s">
        <v>784</v>
      </c>
      <c r="AB140" s="275" t="s">
        <v>785</v>
      </c>
      <c r="AC140" s="189"/>
      <c r="AD140" s="189"/>
      <c r="AE140" s="189"/>
      <c r="AF140" s="189"/>
      <c r="AG140" s="442"/>
      <c r="AH140" s="189" t="str">
        <f t="shared" si="12"/>
        <v/>
      </c>
      <c r="AI140" s="189" t="s">
        <v>471</v>
      </c>
      <c r="AJ140" s="189" t="s">
        <v>471</v>
      </c>
      <c r="AK140" s="189" t="s">
        <v>471</v>
      </c>
      <c r="AL140" s="189" t="s">
        <v>471</v>
      </c>
      <c r="AM140" s="189" t="b">
        <f t="shared" si="10"/>
        <v>0</v>
      </c>
      <c r="AN140" s="189" t="b">
        <f t="shared" si="11"/>
        <v>0</v>
      </c>
      <c r="AO140" s="189" t="s">
        <v>335</v>
      </c>
      <c r="AP140" s="275"/>
      <c r="AQ140" s="275"/>
    </row>
    <row r="141" spans="2:43" ht="15" customHeight="1">
      <c r="B141" s="392" t="s">
        <v>59</v>
      </c>
      <c r="C141" s="196" t="s">
        <v>60</v>
      </c>
      <c r="D141" s="192" t="s">
        <v>60</v>
      </c>
      <c r="E141" s="192" t="s">
        <v>562</v>
      </c>
      <c r="F141" s="192" t="s">
        <v>575</v>
      </c>
      <c r="G141" s="22" t="s">
        <v>576</v>
      </c>
      <c r="H141" s="22"/>
      <c r="I141" s="22" t="s">
        <v>539</v>
      </c>
      <c r="J141" s="21" t="s">
        <v>786</v>
      </c>
      <c r="K141" s="176" t="s">
        <v>335</v>
      </c>
      <c r="L141" s="176" t="s">
        <v>335</v>
      </c>
      <c r="M141" s="176" t="s">
        <v>335</v>
      </c>
      <c r="N141" s="176" t="s">
        <v>334</v>
      </c>
      <c r="O141" s="176" t="s">
        <v>335</v>
      </c>
      <c r="P141" s="444" t="s">
        <v>335</v>
      </c>
      <c r="Q141" s="447" t="s">
        <v>335</v>
      </c>
      <c r="R141" s="179"/>
      <c r="S141" s="176" t="s">
        <v>334</v>
      </c>
      <c r="T141" s="195" t="s">
        <v>62</v>
      </c>
      <c r="U141" s="275" t="s">
        <v>62</v>
      </c>
      <c r="V141" s="177" t="s">
        <v>541</v>
      </c>
      <c r="W141" s="176">
        <v>1</v>
      </c>
      <c r="X141" s="337" t="s">
        <v>364</v>
      </c>
      <c r="Y141" s="338">
        <v>1</v>
      </c>
      <c r="Z141" s="349" t="s">
        <v>353</v>
      </c>
      <c r="AA141" s="275" t="s">
        <v>390</v>
      </c>
      <c r="AB141" s="275" t="s">
        <v>578</v>
      </c>
      <c r="AC141" s="189"/>
      <c r="AD141" s="189"/>
      <c r="AE141" s="189"/>
      <c r="AF141" s="189"/>
      <c r="AG141" s="442"/>
      <c r="AH141" s="189" t="str">
        <f t="shared" si="12"/>
        <v/>
      </c>
      <c r="AI141" s="189" t="s">
        <v>335</v>
      </c>
      <c r="AJ141" s="189" t="s">
        <v>335</v>
      </c>
      <c r="AK141" s="189" t="s">
        <v>335</v>
      </c>
      <c r="AL141" s="189" t="s">
        <v>335</v>
      </c>
      <c r="AM141" s="189" t="b">
        <f t="shared" si="10"/>
        <v>1</v>
      </c>
      <c r="AN141" s="189" t="b">
        <f t="shared" si="11"/>
        <v>1</v>
      </c>
      <c r="AO141" s="189" t="s">
        <v>335</v>
      </c>
      <c r="AP141" s="275"/>
      <c r="AQ141" s="275"/>
    </row>
    <row r="142" spans="2:43" ht="15" customHeight="1">
      <c r="B142" s="392" t="s">
        <v>59</v>
      </c>
      <c r="C142" s="196" t="s">
        <v>60</v>
      </c>
      <c r="D142" s="192" t="s">
        <v>60</v>
      </c>
      <c r="E142" s="192" t="s">
        <v>787</v>
      </c>
      <c r="F142" s="192" t="s">
        <v>788</v>
      </c>
      <c r="G142" s="21" t="s">
        <v>789</v>
      </c>
      <c r="H142" s="21"/>
      <c r="I142" s="21" t="s">
        <v>332</v>
      </c>
      <c r="J142" s="21" t="s">
        <v>790</v>
      </c>
      <c r="K142" s="176" t="s">
        <v>334</v>
      </c>
      <c r="L142" s="176" t="s">
        <v>335</v>
      </c>
      <c r="M142" s="176" t="s">
        <v>335</v>
      </c>
      <c r="N142" s="176" t="s">
        <v>335</v>
      </c>
      <c r="O142" s="176" t="s">
        <v>335</v>
      </c>
      <c r="P142" s="444" t="s">
        <v>335</v>
      </c>
      <c r="Q142" s="447" t="s">
        <v>335</v>
      </c>
      <c r="R142" s="179"/>
      <c r="S142" s="176" t="s">
        <v>334</v>
      </c>
      <c r="T142" s="195" t="s">
        <v>62</v>
      </c>
      <c r="U142" s="275" t="s">
        <v>62</v>
      </c>
      <c r="V142" s="177" t="s">
        <v>791</v>
      </c>
      <c r="W142" s="176">
        <v>0</v>
      </c>
      <c r="X142" s="337" t="s">
        <v>349</v>
      </c>
      <c r="Y142" s="338">
        <v>1</v>
      </c>
      <c r="Z142" s="349" t="s">
        <v>451</v>
      </c>
      <c r="AA142" s="275" t="s">
        <v>340</v>
      </c>
      <c r="AB142" s="275" t="s">
        <v>341</v>
      </c>
      <c r="AC142" s="189"/>
      <c r="AD142" s="189"/>
      <c r="AE142" s="189"/>
      <c r="AF142" s="189"/>
      <c r="AG142" s="442"/>
      <c r="AH142" s="189" t="str">
        <f t="shared" si="12"/>
        <v/>
      </c>
      <c r="AI142" s="189" t="s">
        <v>335</v>
      </c>
      <c r="AJ142" s="189" t="s">
        <v>335</v>
      </c>
      <c r="AK142" s="189" t="s">
        <v>335</v>
      </c>
      <c r="AL142" s="189" t="s">
        <v>335</v>
      </c>
      <c r="AM142" s="189" t="b">
        <f t="shared" si="10"/>
        <v>1</v>
      </c>
      <c r="AN142" s="189" t="b">
        <f t="shared" si="11"/>
        <v>1</v>
      </c>
      <c r="AO142" s="189" t="s">
        <v>335</v>
      </c>
      <c r="AP142" s="275"/>
      <c r="AQ142" s="275"/>
    </row>
    <row r="143" spans="2:43" ht="15" customHeight="1">
      <c r="B143" s="392" t="s">
        <v>59</v>
      </c>
      <c r="C143" s="196" t="s">
        <v>60</v>
      </c>
      <c r="D143" s="192" t="s">
        <v>60</v>
      </c>
      <c r="E143" s="192" t="s">
        <v>787</v>
      </c>
      <c r="F143" s="192" t="s">
        <v>792</v>
      </c>
      <c r="G143" s="21" t="s">
        <v>793</v>
      </c>
      <c r="H143" s="21"/>
      <c r="I143" s="21" t="s">
        <v>332</v>
      </c>
      <c r="J143" s="21" t="s">
        <v>794</v>
      </c>
      <c r="K143" s="176" t="s">
        <v>334</v>
      </c>
      <c r="L143" s="176" t="s">
        <v>335</v>
      </c>
      <c r="M143" s="176" t="s">
        <v>335</v>
      </c>
      <c r="N143" s="176" t="s">
        <v>335</v>
      </c>
      <c r="O143" s="176" t="s">
        <v>335</v>
      </c>
      <c r="P143" s="444" t="s">
        <v>335</v>
      </c>
      <c r="Q143" s="447" t="s">
        <v>335</v>
      </c>
      <c r="R143" s="179"/>
      <c r="S143" s="176" t="s">
        <v>334</v>
      </c>
      <c r="T143" s="195" t="s">
        <v>62</v>
      </c>
      <c r="U143" s="275" t="s">
        <v>62</v>
      </c>
      <c r="V143" s="177" t="s">
        <v>791</v>
      </c>
      <c r="W143" s="176">
        <v>0</v>
      </c>
      <c r="X143" s="337" t="s">
        <v>349</v>
      </c>
      <c r="Y143" s="338">
        <v>2</v>
      </c>
      <c r="Z143" s="349" t="s">
        <v>573</v>
      </c>
      <c r="AA143" s="275" t="s">
        <v>340</v>
      </c>
      <c r="AB143" s="275" t="s">
        <v>341</v>
      </c>
      <c r="AC143" s="189"/>
      <c r="AD143" s="189"/>
      <c r="AE143" s="189"/>
      <c r="AF143" s="189"/>
      <c r="AG143" s="442"/>
      <c r="AH143" s="189" t="str">
        <f t="shared" si="12"/>
        <v/>
      </c>
      <c r="AI143" s="189" t="s">
        <v>335</v>
      </c>
      <c r="AJ143" s="189" t="s">
        <v>335</v>
      </c>
      <c r="AK143" s="189" t="s">
        <v>335</v>
      </c>
      <c r="AL143" s="189" t="s">
        <v>335</v>
      </c>
      <c r="AM143" s="189" t="b">
        <f t="shared" si="10"/>
        <v>1</v>
      </c>
      <c r="AN143" s="189" t="b">
        <f t="shared" si="11"/>
        <v>1</v>
      </c>
      <c r="AO143" s="189" t="s">
        <v>335</v>
      </c>
      <c r="AP143" s="275"/>
      <c r="AQ143" s="275"/>
    </row>
    <row r="144" spans="2:43" ht="15" customHeight="1">
      <c r="B144" s="392" t="s">
        <v>59</v>
      </c>
      <c r="C144" s="196" t="s">
        <v>60</v>
      </c>
      <c r="D144" s="192" t="s">
        <v>60</v>
      </c>
      <c r="E144" s="192" t="s">
        <v>787</v>
      </c>
      <c r="F144" s="192" t="s">
        <v>795</v>
      </c>
      <c r="G144" s="22" t="s">
        <v>796</v>
      </c>
      <c r="H144" s="22"/>
      <c r="I144" s="22" t="s">
        <v>539</v>
      </c>
      <c r="J144" s="21" t="s">
        <v>797</v>
      </c>
      <c r="K144" s="176" t="s">
        <v>335</v>
      </c>
      <c r="L144" s="176" t="s">
        <v>335</v>
      </c>
      <c r="M144" s="176" t="s">
        <v>335</v>
      </c>
      <c r="N144" s="176" t="s">
        <v>334</v>
      </c>
      <c r="O144" s="176" t="s">
        <v>335</v>
      </c>
      <c r="P144" s="444" t="s">
        <v>335</v>
      </c>
      <c r="Q144" s="447"/>
      <c r="R144" s="179"/>
      <c r="S144" s="176" t="s">
        <v>334</v>
      </c>
      <c r="T144" s="195" t="s">
        <v>62</v>
      </c>
      <c r="U144" s="275" t="s">
        <v>62</v>
      </c>
      <c r="V144" s="177" t="s">
        <v>791</v>
      </c>
      <c r="W144" s="176">
        <v>1</v>
      </c>
      <c r="X144" s="337" t="s">
        <v>507</v>
      </c>
      <c r="Y144" s="338">
        <v>1</v>
      </c>
      <c r="Z144" s="349" t="s">
        <v>573</v>
      </c>
      <c r="AA144" s="275" t="s">
        <v>390</v>
      </c>
      <c r="AB144" s="275" t="s">
        <v>798</v>
      </c>
      <c r="AC144" s="189"/>
      <c r="AD144" s="189"/>
      <c r="AE144" s="189"/>
      <c r="AF144" s="189"/>
      <c r="AG144" s="442"/>
      <c r="AH144" s="189" t="str">
        <f t="shared" si="12"/>
        <v/>
      </c>
      <c r="AI144" s="189" t="s">
        <v>335</v>
      </c>
      <c r="AJ144" s="189" t="s">
        <v>335</v>
      </c>
      <c r="AK144" s="189" t="s">
        <v>335</v>
      </c>
      <c r="AL144" s="189" t="s">
        <v>335</v>
      </c>
      <c r="AM144" s="189" t="b">
        <f t="shared" si="10"/>
        <v>1</v>
      </c>
      <c r="AN144" s="189" t="b">
        <f t="shared" si="11"/>
        <v>1</v>
      </c>
      <c r="AO144" s="189" t="s">
        <v>335</v>
      </c>
      <c r="AP144" s="275"/>
      <c r="AQ144" s="275"/>
    </row>
    <row r="145" spans="1:43" ht="15" customHeight="1">
      <c r="B145" s="392" t="s">
        <v>59</v>
      </c>
      <c r="C145" s="196" t="s">
        <v>60</v>
      </c>
      <c r="D145" s="192" t="s">
        <v>60</v>
      </c>
      <c r="E145" s="192" t="s">
        <v>787</v>
      </c>
      <c r="F145" s="192" t="s">
        <v>799</v>
      </c>
      <c r="G145" s="22" t="s">
        <v>800</v>
      </c>
      <c r="H145" s="22"/>
      <c r="I145" s="22" t="s">
        <v>332</v>
      </c>
      <c r="J145" s="21" t="s">
        <v>801</v>
      </c>
      <c r="K145" s="176" t="s">
        <v>334</v>
      </c>
      <c r="L145" s="176" t="s">
        <v>335</v>
      </c>
      <c r="M145" s="176" t="s">
        <v>335</v>
      </c>
      <c r="N145" s="176" t="s">
        <v>335</v>
      </c>
      <c r="O145" s="176" t="s">
        <v>335</v>
      </c>
      <c r="P145" s="444" t="s">
        <v>335</v>
      </c>
      <c r="Q145" s="447"/>
      <c r="R145" s="179" t="s">
        <v>335</v>
      </c>
      <c r="S145" s="176" t="s">
        <v>334</v>
      </c>
      <c r="T145" s="195" t="s">
        <v>62</v>
      </c>
      <c r="U145" s="275" t="s">
        <v>62</v>
      </c>
      <c r="V145" s="177" t="s">
        <v>341</v>
      </c>
      <c r="W145" s="176">
        <v>0</v>
      </c>
      <c r="X145" s="337" t="s">
        <v>349</v>
      </c>
      <c r="Y145" s="338">
        <v>1</v>
      </c>
      <c r="Z145" s="349" t="s">
        <v>359</v>
      </c>
      <c r="AA145" s="275" t="s">
        <v>340</v>
      </c>
      <c r="AB145" s="275" t="s">
        <v>341</v>
      </c>
      <c r="AC145" s="189"/>
      <c r="AD145" s="189"/>
      <c r="AE145" s="189"/>
      <c r="AF145" s="189"/>
      <c r="AG145" s="442"/>
      <c r="AH145" s="189" t="str">
        <f t="shared" si="12"/>
        <v/>
      </c>
      <c r="AI145" s="189" t="s">
        <v>471</v>
      </c>
      <c r="AJ145" s="189" t="s">
        <v>471</v>
      </c>
      <c r="AK145" s="189" t="s">
        <v>471</v>
      </c>
      <c r="AL145" s="189" t="s">
        <v>471</v>
      </c>
      <c r="AM145" s="189" t="b">
        <f t="shared" si="10"/>
        <v>0</v>
      </c>
      <c r="AN145" s="189" t="b">
        <f t="shared" si="11"/>
        <v>0</v>
      </c>
      <c r="AO145" s="189" t="s">
        <v>335</v>
      </c>
      <c r="AP145" s="275"/>
      <c r="AQ145" s="275"/>
    </row>
    <row r="146" spans="1:43" ht="15" customHeight="1">
      <c r="B146" s="392" t="s">
        <v>59</v>
      </c>
      <c r="C146" s="196" t="s">
        <v>60</v>
      </c>
      <c r="D146" s="192" t="s">
        <v>60</v>
      </c>
      <c r="E146" s="192" t="s">
        <v>338</v>
      </c>
      <c r="F146" s="192" t="s">
        <v>802</v>
      </c>
      <c r="G146" s="21" t="s">
        <v>803</v>
      </c>
      <c r="H146" s="21" t="s">
        <v>804</v>
      </c>
      <c r="I146" s="21" t="s">
        <v>332</v>
      </c>
      <c r="J146" s="21" t="s">
        <v>805</v>
      </c>
      <c r="K146" s="176" t="s">
        <v>334</v>
      </c>
      <c r="L146" s="176" t="s">
        <v>334</v>
      </c>
      <c r="M146" s="176" t="s">
        <v>334</v>
      </c>
      <c r="N146" s="176" t="s">
        <v>335</v>
      </c>
      <c r="O146" s="176" t="s">
        <v>335</v>
      </c>
      <c r="P146" s="444" t="s">
        <v>335</v>
      </c>
      <c r="Q146" s="447" t="s">
        <v>335</v>
      </c>
      <c r="R146" s="179"/>
      <c r="S146" s="176" t="s">
        <v>334</v>
      </c>
      <c r="T146" s="195" t="s">
        <v>62</v>
      </c>
      <c r="U146" s="275" t="s">
        <v>62</v>
      </c>
      <c r="V146" s="177" t="s">
        <v>341</v>
      </c>
      <c r="W146" s="176">
        <v>1</v>
      </c>
      <c r="X146" s="337" t="s">
        <v>358</v>
      </c>
      <c r="Y146" s="338">
        <v>1</v>
      </c>
      <c r="Z146" s="349" t="s">
        <v>339</v>
      </c>
      <c r="AA146" s="275" t="s">
        <v>581</v>
      </c>
      <c r="AB146" s="275" t="s">
        <v>471</v>
      </c>
      <c r="AC146" s="189"/>
      <c r="AD146" s="189"/>
      <c r="AE146" s="189"/>
      <c r="AF146" s="189"/>
      <c r="AG146" s="442"/>
      <c r="AH146" s="189" t="str">
        <f t="shared" si="12"/>
        <v/>
      </c>
      <c r="AI146" s="189" t="s">
        <v>471</v>
      </c>
      <c r="AJ146" s="189" t="s">
        <v>471</v>
      </c>
      <c r="AK146" s="189" t="s">
        <v>471</v>
      </c>
      <c r="AL146" s="189" t="s">
        <v>471</v>
      </c>
      <c r="AM146" s="189" t="b">
        <f t="shared" si="10"/>
        <v>0</v>
      </c>
      <c r="AN146" s="189" t="b">
        <f t="shared" si="11"/>
        <v>0</v>
      </c>
      <c r="AO146" s="189" t="s">
        <v>335</v>
      </c>
      <c r="AP146" s="275"/>
      <c r="AQ146" s="275"/>
    </row>
    <row r="147" spans="1:43" ht="15" customHeight="1">
      <c r="B147" s="392" t="s">
        <v>59</v>
      </c>
      <c r="C147" s="408" t="s">
        <v>139</v>
      </c>
      <c r="D147" s="192" t="s">
        <v>60</v>
      </c>
      <c r="E147" s="192" t="s">
        <v>787</v>
      </c>
      <c r="F147" s="192" t="s">
        <v>806</v>
      </c>
      <c r="G147" s="21" t="s">
        <v>807</v>
      </c>
      <c r="H147" s="21" t="s">
        <v>804</v>
      </c>
      <c r="I147" s="21" t="s">
        <v>808</v>
      </c>
      <c r="J147" s="21" t="s">
        <v>809</v>
      </c>
      <c r="K147" s="176" t="s">
        <v>335</v>
      </c>
      <c r="L147" s="176" t="s">
        <v>335</v>
      </c>
      <c r="M147" s="176" t="s">
        <v>335</v>
      </c>
      <c r="N147" s="176" t="s">
        <v>334</v>
      </c>
      <c r="O147" s="176" t="s">
        <v>334</v>
      </c>
      <c r="P147" s="444" t="s">
        <v>335</v>
      </c>
      <c r="Q147" s="447"/>
      <c r="R147" s="179"/>
      <c r="S147" s="176" t="s">
        <v>334</v>
      </c>
      <c r="T147" s="195" t="s">
        <v>62</v>
      </c>
      <c r="U147" s="275" t="s">
        <v>62</v>
      </c>
      <c r="V147" s="177" t="s">
        <v>791</v>
      </c>
      <c r="W147" s="176">
        <v>2</v>
      </c>
      <c r="X147" s="337" t="s">
        <v>470</v>
      </c>
      <c r="Y147" s="338">
        <v>1</v>
      </c>
      <c r="Z147" s="349" t="s">
        <v>353</v>
      </c>
      <c r="AA147" s="275" t="s">
        <v>677</v>
      </c>
      <c r="AB147" s="275" t="s">
        <v>578</v>
      </c>
      <c r="AC147" s="189"/>
      <c r="AD147" s="189"/>
      <c r="AE147" s="189"/>
      <c r="AF147" s="189"/>
      <c r="AG147" s="442"/>
      <c r="AH147" s="189" t="str">
        <f t="shared" si="12"/>
        <v/>
      </c>
      <c r="AI147" s="189" t="s">
        <v>471</v>
      </c>
      <c r="AJ147" s="189" t="s">
        <v>471</v>
      </c>
      <c r="AK147" s="189" t="s">
        <v>471</v>
      </c>
      <c r="AL147" s="189" t="s">
        <v>471</v>
      </c>
      <c r="AM147" s="189" t="b">
        <f t="shared" si="10"/>
        <v>0</v>
      </c>
      <c r="AN147" s="189" t="b">
        <f t="shared" si="11"/>
        <v>0</v>
      </c>
      <c r="AO147" s="189" t="s">
        <v>335</v>
      </c>
      <c r="AP147" s="275"/>
      <c r="AQ147" s="275"/>
    </row>
    <row r="148" spans="1:43" ht="15" customHeight="1">
      <c r="B148" s="392" t="s">
        <v>59</v>
      </c>
      <c r="C148" s="408" t="s">
        <v>139</v>
      </c>
      <c r="D148" s="192" t="s">
        <v>60</v>
      </c>
      <c r="E148" s="192" t="s">
        <v>787</v>
      </c>
      <c r="F148" s="192" t="s">
        <v>810</v>
      </c>
      <c r="G148" s="21" t="s">
        <v>811</v>
      </c>
      <c r="H148" s="21" t="s">
        <v>804</v>
      </c>
      <c r="I148" s="21" t="s">
        <v>808</v>
      </c>
      <c r="J148" s="21" t="s">
        <v>812</v>
      </c>
      <c r="K148" s="176" t="s">
        <v>335</v>
      </c>
      <c r="L148" s="176" t="s">
        <v>335</v>
      </c>
      <c r="M148" s="176" t="s">
        <v>335</v>
      </c>
      <c r="N148" s="176" t="s">
        <v>334</v>
      </c>
      <c r="O148" s="176" t="s">
        <v>334</v>
      </c>
      <c r="P148" s="444" t="s">
        <v>335</v>
      </c>
      <c r="Q148" s="447"/>
      <c r="R148" s="179"/>
      <c r="S148" s="176" t="s">
        <v>334</v>
      </c>
      <c r="T148" s="195" t="s">
        <v>62</v>
      </c>
      <c r="U148" s="275" t="s">
        <v>62</v>
      </c>
      <c r="V148" s="177" t="s">
        <v>791</v>
      </c>
      <c r="W148" s="176">
        <v>1</v>
      </c>
      <c r="X148" s="337" t="s">
        <v>507</v>
      </c>
      <c r="Y148" s="338">
        <v>1</v>
      </c>
      <c r="Z148" s="349" t="s">
        <v>461</v>
      </c>
      <c r="AA148" s="275" t="s">
        <v>558</v>
      </c>
      <c r="AB148" s="275" t="s">
        <v>578</v>
      </c>
      <c r="AC148" s="189"/>
      <c r="AD148" s="189"/>
      <c r="AE148" s="189"/>
      <c r="AF148" s="189"/>
      <c r="AG148" s="442"/>
      <c r="AH148" s="189" t="str">
        <f t="shared" si="12"/>
        <v/>
      </c>
      <c r="AI148" s="189" t="s">
        <v>471</v>
      </c>
      <c r="AJ148" s="189" t="s">
        <v>471</v>
      </c>
      <c r="AK148" s="189" t="s">
        <v>471</v>
      </c>
      <c r="AL148" s="189" t="s">
        <v>471</v>
      </c>
      <c r="AM148" s="189" t="b">
        <f t="shared" si="10"/>
        <v>0</v>
      </c>
      <c r="AN148" s="189" t="b">
        <f t="shared" si="11"/>
        <v>0</v>
      </c>
      <c r="AO148" s="189" t="s">
        <v>335</v>
      </c>
      <c r="AP148" s="275"/>
      <c r="AQ148" s="275"/>
    </row>
    <row r="149" spans="1:43" ht="15" customHeight="1">
      <c r="B149" s="392" t="s">
        <v>59</v>
      </c>
      <c r="C149" s="408" t="s">
        <v>139</v>
      </c>
      <c r="D149" s="192" t="s">
        <v>60</v>
      </c>
      <c r="E149" s="192" t="s">
        <v>787</v>
      </c>
      <c r="F149" s="192" t="s">
        <v>813</v>
      </c>
      <c r="G149" s="21" t="s">
        <v>813</v>
      </c>
      <c r="H149" s="21" t="s">
        <v>804</v>
      </c>
      <c r="I149" s="22" t="s">
        <v>555</v>
      </c>
      <c r="J149" s="21" t="s">
        <v>814</v>
      </c>
      <c r="K149" s="176" t="s">
        <v>335</v>
      </c>
      <c r="L149" s="176" t="s">
        <v>335</v>
      </c>
      <c r="M149" s="176" t="s">
        <v>335</v>
      </c>
      <c r="N149" s="176" t="s">
        <v>334</v>
      </c>
      <c r="O149" s="176" t="s">
        <v>335</v>
      </c>
      <c r="P149" s="444" t="s">
        <v>335</v>
      </c>
      <c r="Q149" s="447"/>
      <c r="R149" s="179"/>
      <c r="S149" s="176" t="s">
        <v>334</v>
      </c>
      <c r="T149" s="195" t="s">
        <v>62</v>
      </c>
      <c r="U149" s="275" t="s">
        <v>62</v>
      </c>
      <c r="V149" s="177" t="s">
        <v>791</v>
      </c>
      <c r="W149" s="176">
        <v>1</v>
      </c>
      <c r="X149" s="337" t="s">
        <v>425</v>
      </c>
      <c r="Y149" s="338">
        <v>1</v>
      </c>
      <c r="Z149" s="349" t="s">
        <v>339</v>
      </c>
      <c r="AA149" s="275" t="s">
        <v>558</v>
      </c>
      <c r="AB149" s="275" t="s">
        <v>578</v>
      </c>
      <c r="AC149" s="189"/>
      <c r="AD149" s="189"/>
      <c r="AE149" s="189"/>
      <c r="AF149" s="189"/>
      <c r="AG149" s="442"/>
      <c r="AH149" s="189" t="str">
        <f t="shared" si="12"/>
        <v/>
      </c>
      <c r="AI149" s="189" t="s">
        <v>471</v>
      </c>
      <c r="AJ149" s="189" t="s">
        <v>471</v>
      </c>
      <c r="AK149" s="189" t="s">
        <v>471</v>
      </c>
      <c r="AL149" s="189" t="s">
        <v>471</v>
      </c>
      <c r="AM149" s="189" t="b">
        <f t="shared" si="10"/>
        <v>0</v>
      </c>
      <c r="AN149" s="189" t="b">
        <f t="shared" si="11"/>
        <v>0</v>
      </c>
      <c r="AO149" s="189" t="s">
        <v>335</v>
      </c>
      <c r="AP149" s="275"/>
      <c r="AQ149" s="275"/>
    </row>
    <row r="150" spans="1:43" ht="15" customHeight="1">
      <c r="B150" s="392" t="s">
        <v>59</v>
      </c>
      <c r="C150" s="194" t="s">
        <v>76</v>
      </c>
      <c r="D150" s="192" t="s">
        <v>60</v>
      </c>
      <c r="E150" s="192" t="s">
        <v>511</v>
      </c>
      <c r="F150" s="192" t="s">
        <v>815</v>
      </c>
      <c r="G150" s="22" t="s">
        <v>638</v>
      </c>
      <c r="H150" s="22"/>
      <c r="I150" s="22" t="s">
        <v>332</v>
      </c>
      <c r="J150" s="21" t="s">
        <v>816</v>
      </c>
      <c r="K150" s="176" t="s">
        <v>335</v>
      </c>
      <c r="L150" s="176" t="s">
        <v>335</v>
      </c>
      <c r="M150" s="176" t="s">
        <v>335</v>
      </c>
      <c r="N150" s="176" t="s">
        <v>335</v>
      </c>
      <c r="O150" s="176" t="s">
        <v>335</v>
      </c>
      <c r="P150" s="444" t="s">
        <v>335</v>
      </c>
      <c r="Q150" s="447" t="s">
        <v>335</v>
      </c>
      <c r="R150" s="179"/>
      <c r="S150" s="176" t="s">
        <v>335</v>
      </c>
      <c r="T150" s="195" t="s">
        <v>62</v>
      </c>
      <c r="U150" s="275" t="s">
        <v>62</v>
      </c>
      <c r="V150" s="177" t="s">
        <v>515</v>
      </c>
      <c r="W150" s="176">
        <v>1</v>
      </c>
      <c r="X150" s="337" t="s">
        <v>358</v>
      </c>
      <c r="Y150" s="338">
        <v>1</v>
      </c>
      <c r="Z150" s="349" t="s">
        <v>573</v>
      </c>
      <c r="AA150" s="275" t="s">
        <v>340</v>
      </c>
      <c r="AB150" s="275" t="s">
        <v>341</v>
      </c>
      <c r="AC150" s="189"/>
      <c r="AD150" s="189"/>
      <c r="AE150" s="189"/>
      <c r="AF150" s="189"/>
      <c r="AG150" s="442"/>
      <c r="AH150" s="189" t="str">
        <f t="shared" si="12"/>
        <v/>
      </c>
      <c r="AI150" s="189" t="s">
        <v>335</v>
      </c>
      <c r="AJ150" s="189" t="s">
        <v>335</v>
      </c>
      <c r="AK150" s="189" t="s">
        <v>335</v>
      </c>
      <c r="AL150" s="189" t="s">
        <v>335</v>
      </c>
      <c r="AM150" s="189" t="b">
        <f t="shared" si="10"/>
        <v>1</v>
      </c>
      <c r="AN150" s="189" t="b">
        <f t="shared" si="11"/>
        <v>1</v>
      </c>
      <c r="AO150" s="189" t="s">
        <v>335</v>
      </c>
      <c r="AP150" s="275"/>
      <c r="AQ150" s="275"/>
    </row>
    <row r="151" spans="1:43" ht="15" customHeight="1">
      <c r="A151" s="27"/>
      <c r="B151" s="392" t="s">
        <v>59</v>
      </c>
      <c r="C151" s="194" t="s">
        <v>76</v>
      </c>
      <c r="D151" s="192" t="s">
        <v>60</v>
      </c>
      <c r="E151" s="192"/>
      <c r="F151" s="192" t="s">
        <v>817</v>
      </c>
      <c r="G151" s="21" t="s">
        <v>818</v>
      </c>
      <c r="H151" s="22"/>
      <c r="I151" s="22" t="s">
        <v>819</v>
      </c>
      <c r="J151" s="21"/>
      <c r="K151" s="176"/>
      <c r="L151" s="176"/>
      <c r="M151" s="176" t="s">
        <v>334</v>
      </c>
      <c r="N151" s="176"/>
      <c r="O151" s="176"/>
      <c r="P151" s="444" t="s">
        <v>335</v>
      </c>
      <c r="Q151" s="447"/>
      <c r="R151" s="179"/>
      <c r="S151" s="176" t="s">
        <v>334</v>
      </c>
      <c r="T151" s="195"/>
      <c r="U151" s="275"/>
      <c r="V151" s="177" t="s">
        <v>341</v>
      </c>
      <c r="W151" s="176">
        <v>0</v>
      </c>
      <c r="X151" s="337" t="s">
        <v>349</v>
      </c>
      <c r="Y151" s="338">
        <v>2</v>
      </c>
      <c r="Z151" s="349" t="s">
        <v>421</v>
      </c>
      <c r="AA151" s="275" t="s">
        <v>390</v>
      </c>
      <c r="AB151" s="275" t="s">
        <v>820</v>
      </c>
      <c r="AC151" s="189" t="s">
        <v>342</v>
      </c>
      <c r="AD151" s="189"/>
      <c r="AE151" s="189" t="s">
        <v>342</v>
      </c>
      <c r="AF151" s="189"/>
      <c r="AG151" s="442"/>
      <c r="AH151" s="189" t="str">
        <f t="shared" si="12"/>
        <v>Y</v>
      </c>
      <c r="AI151" s="189" t="s">
        <v>471</v>
      </c>
      <c r="AJ151" s="189" t="s">
        <v>471</v>
      </c>
      <c r="AK151" s="189" t="s">
        <v>471</v>
      </c>
      <c r="AL151" s="189" t="s">
        <v>471</v>
      </c>
      <c r="AM151" s="189" t="b">
        <f t="shared" si="10"/>
        <v>0</v>
      </c>
      <c r="AN151" s="189" t="b">
        <f t="shared" si="11"/>
        <v>0</v>
      </c>
      <c r="AO151" s="189" t="s">
        <v>335</v>
      </c>
      <c r="AP151" s="275"/>
      <c r="AQ151" s="275"/>
    </row>
    <row r="152" spans="1:43" ht="15" customHeight="1">
      <c r="A152" s="27"/>
      <c r="B152" s="392" t="s">
        <v>59</v>
      </c>
      <c r="C152" s="194" t="s">
        <v>76</v>
      </c>
      <c r="D152" s="192" t="s">
        <v>60</v>
      </c>
      <c r="E152" s="192"/>
      <c r="F152" s="192" t="s">
        <v>821</v>
      </c>
      <c r="G152" s="21" t="s">
        <v>822</v>
      </c>
      <c r="H152" s="22"/>
      <c r="I152" s="22" t="s">
        <v>819</v>
      </c>
      <c r="J152" s="21"/>
      <c r="K152" s="176"/>
      <c r="L152" s="176"/>
      <c r="M152" s="176" t="s">
        <v>334</v>
      </c>
      <c r="N152" s="176"/>
      <c r="O152" s="176"/>
      <c r="P152" s="444" t="s">
        <v>335</v>
      </c>
      <c r="Q152" s="447"/>
      <c r="R152" s="179"/>
      <c r="S152" s="176" t="s">
        <v>334</v>
      </c>
      <c r="T152" s="195"/>
      <c r="U152" s="275"/>
      <c r="V152" s="177" t="s">
        <v>341</v>
      </c>
      <c r="W152" s="176">
        <v>0</v>
      </c>
      <c r="X152" s="337" t="s">
        <v>349</v>
      </c>
      <c r="Y152" s="338">
        <v>2</v>
      </c>
      <c r="Z152" s="349" t="s">
        <v>461</v>
      </c>
      <c r="AA152" s="275" t="s">
        <v>390</v>
      </c>
      <c r="AB152" s="275" t="s">
        <v>820</v>
      </c>
      <c r="AC152" s="189" t="s">
        <v>342</v>
      </c>
      <c r="AD152" s="189"/>
      <c r="AE152" s="189" t="s">
        <v>342</v>
      </c>
      <c r="AF152" s="189"/>
      <c r="AG152" s="442"/>
      <c r="AH152" s="189" t="str">
        <f t="shared" si="12"/>
        <v>Y</v>
      </c>
      <c r="AI152" s="189" t="s">
        <v>471</v>
      </c>
      <c r="AJ152" s="189" t="s">
        <v>471</v>
      </c>
      <c r="AK152" s="189" t="s">
        <v>471</v>
      </c>
      <c r="AL152" s="189" t="s">
        <v>471</v>
      </c>
      <c r="AM152" s="189" t="b">
        <f t="shared" si="10"/>
        <v>0</v>
      </c>
      <c r="AN152" s="189" t="b">
        <f t="shared" si="11"/>
        <v>0</v>
      </c>
      <c r="AO152" s="189" t="s">
        <v>335</v>
      </c>
      <c r="AP152" s="275"/>
      <c r="AQ152" s="275"/>
    </row>
    <row r="153" spans="1:43" ht="15" customHeight="1">
      <c r="B153" s="392" t="s">
        <v>59</v>
      </c>
      <c r="C153" s="287" t="s">
        <v>73</v>
      </c>
      <c r="D153" s="21" t="s">
        <v>60</v>
      </c>
      <c r="E153" s="192" t="s">
        <v>338</v>
      </c>
      <c r="F153" s="192" t="s">
        <v>823</v>
      </c>
      <c r="G153" s="21" t="s">
        <v>824</v>
      </c>
      <c r="H153" s="21"/>
      <c r="I153" s="21" t="s">
        <v>332</v>
      </c>
      <c r="J153" s="21" t="s">
        <v>825</v>
      </c>
      <c r="K153" s="176" t="s">
        <v>334</v>
      </c>
      <c r="L153" s="176" t="s">
        <v>334</v>
      </c>
      <c r="M153" s="176" t="s">
        <v>334</v>
      </c>
      <c r="N153" s="176" t="s">
        <v>335</v>
      </c>
      <c r="O153" s="176" t="s">
        <v>335</v>
      </c>
      <c r="P153" s="444" t="s">
        <v>335</v>
      </c>
      <c r="Q153" s="447" t="s">
        <v>335</v>
      </c>
      <c r="R153" s="179"/>
      <c r="S153" s="176" t="s">
        <v>335</v>
      </c>
      <c r="T153" s="195" t="s">
        <v>62</v>
      </c>
      <c r="U153" s="275" t="s">
        <v>62</v>
      </c>
      <c r="V153" s="177" t="s">
        <v>341</v>
      </c>
      <c r="W153" s="176">
        <v>1</v>
      </c>
      <c r="X153" s="337" t="s">
        <v>425</v>
      </c>
      <c r="Y153" s="338">
        <v>1</v>
      </c>
      <c r="Z153" s="349" t="s">
        <v>577</v>
      </c>
      <c r="AA153" s="275" t="s">
        <v>340</v>
      </c>
      <c r="AB153" s="275" t="s">
        <v>341</v>
      </c>
      <c r="AC153" s="189"/>
      <c r="AD153" s="189"/>
      <c r="AE153" s="189"/>
      <c r="AF153" s="189"/>
      <c r="AG153" s="442"/>
      <c r="AH153" s="189" t="str">
        <f t="shared" si="12"/>
        <v/>
      </c>
      <c r="AI153" s="189" t="s">
        <v>471</v>
      </c>
      <c r="AJ153" s="189" t="s">
        <v>341</v>
      </c>
      <c r="AK153" s="189" t="s">
        <v>341</v>
      </c>
      <c r="AL153" s="189" t="s">
        <v>341</v>
      </c>
      <c r="AM153" s="189" t="b">
        <f t="shared" si="10"/>
        <v>0</v>
      </c>
      <c r="AN153" s="189" t="b">
        <f t="shared" si="11"/>
        <v>0</v>
      </c>
      <c r="AO153" s="189" t="s">
        <v>335</v>
      </c>
      <c r="AP153" s="275"/>
      <c r="AQ153" s="275"/>
    </row>
    <row r="154" spans="1:43" ht="15" customHeight="1">
      <c r="B154" s="392" t="s">
        <v>59</v>
      </c>
      <c r="C154" s="409" t="s">
        <v>84</v>
      </c>
      <c r="D154" s="192" t="s">
        <v>60</v>
      </c>
      <c r="E154" s="192" t="s">
        <v>338</v>
      </c>
      <c r="F154" s="192" t="s">
        <v>826</v>
      </c>
      <c r="G154" s="21" t="s">
        <v>827</v>
      </c>
      <c r="H154" s="21"/>
      <c r="I154" s="21" t="s">
        <v>782</v>
      </c>
      <c r="J154" s="21" t="s">
        <v>828</v>
      </c>
      <c r="K154" s="176" t="s">
        <v>334</v>
      </c>
      <c r="L154" s="176" t="s">
        <v>334</v>
      </c>
      <c r="M154" s="176" t="s">
        <v>334</v>
      </c>
      <c r="N154" s="176" t="s">
        <v>334</v>
      </c>
      <c r="O154" s="176" t="s">
        <v>335</v>
      </c>
      <c r="P154" s="444" t="s">
        <v>335</v>
      </c>
      <c r="Q154" s="447"/>
      <c r="R154" s="179"/>
      <c r="S154" s="176" t="s">
        <v>334</v>
      </c>
      <c r="T154" s="195" t="s">
        <v>62</v>
      </c>
      <c r="U154" s="275" t="s">
        <v>62</v>
      </c>
      <c r="V154" s="177" t="s">
        <v>341</v>
      </c>
      <c r="W154" s="176">
        <v>1</v>
      </c>
      <c r="X154" s="337" t="s">
        <v>389</v>
      </c>
      <c r="Y154" s="338">
        <v>2</v>
      </c>
      <c r="Z154" s="349" t="s">
        <v>405</v>
      </c>
      <c r="AA154" s="275" t="s">
        <v>784</v>
      </c>
      <c r="AB154" s="275" t="s">
        <v>785</v>
      </c>
      <c r="AC154" s="189"/>
      <c r="AD154" s="189"/>
      <c r="AE154" s="189"/>
      <c r="AF154" s="189"/>
      <c r="AG154" s="442"/>
      <c r="AH154" s="189" t="str">
        <f t="shared" si="12"/>
        <v/>
      </c>
      <c r="AI154" s="189" t="s">
        <v>471</v>
      </c>
      <c r="AJ154" s="189" t="s">
        <v>471</v>
      </c>
      <c r="AK154" s="189" t="s">
        <v>471</v>
      </c>
      <c r="AL154" s="189" t="s">
        <v>471</v>
      </c>
      <c r="AM154" s="189" t="b">
        <f t="shared" si="10"/>
        <v>0</v>
      </c>
      <c r="AN154" s="189" t="b">
        <f t="shared" si="11"/>
        <v>0</v>
      </c>
      <c r="AO154" s="189" t="s">
        <v>335</v>
      </c>
      <c r="AP154" s="275"/>
      <c r="AQ154" s="275"/>
    </row>
    <row r="155" spans="1:43" ht="15" customHeight="1">
      <c r="B155" s="392" t="s">
        <v>59</v>
      </c>
      <c r="C155" s="409" t="s">
        <v>84</v>
      </c>
      <c r="D155" s="192" t="s">
        <v>60</v>
      </c>
      <c r="E155" s="192" t="s">
        <v>338</v>
      </c>
      <c r="F155" s="192" t="s">
        <v>829</v>
      </c>
      <c r="G155" s="21" t="s">
        <v>830</v>
      </c>
      <c r="H155" s="21"/>
      <c r="I155" s="21" t="s">
        <v>782</v>
      </c>
      <c r="J155" s="21" t="s">
        <v>831</v>
      </c>
      <c r="K155" s="176" t="s">
        <v>334</v>
      </c>
      <c r="L155" s="176" t="s">
        <v>334</v>
      </c>
      <c r="M155" s="176" t="s">
        <v>334</v>
      </c>
      <c r="N155" s="176" t="s">
        <v>334</v>
      </c>
      <c r="O155" s="176" t="s">
        <v>335</v>
      </c>
      <c r="P155" s="444" t="s">
        <v>335</v>
      </c>
      <c r="Q155" s="447"/>
      <c r="R155" s="179"/>
      <c r="S155" s="176" t="s">
        <v>334</v>
      </c>
      <c r="T155" s="195" t="s">
        <v>62</v>
      </c>
      <c r="U155" s="275" t="s">
        <v>62</v>
      </c>
      <c r="V155" s="177" t="s">
        <v>341</v>
      </c>
      <c r="W155" s="176">
        <v>1</v>
      </c>
      <c r="X155" s="337" t="s">
        <v>425</v>
      </c>
      <c r="Y155" s="338">
        <v>2</v>
      </c>
      <c r="Z155" s="349" t="s">
        <v>832</v>
      </c>
      <c r="AA155" s="275" t="s">
        <v>784</v>
      </c>
      <c r="AB155" s="275" t="s">
        <v>785</v>
      </c>
      <c r="AC155" s="189"/>
      <c r="AD155" s="189"/>
      <c r="AE155" s="189"/>
      <c r="AF155" s="189"/>
      <c r="AG155" s="442"/>
      <c r="AH155" s="189" t="str">
        <f t="shared" si="12"/>
        <v/>
      </c>
      <c r="AI155" s="189" t="s">
        <v>471</v>
      </c>
      <c r="AJ155" s="189" t="s">
        <v>471</v>
      </c>
      <c r="AK155" s="189" t="s">
        <v>471</v>
      </c>
      <c r="AL155" s="189" t="s">
        <v>471</v>
      </c>
      <c r="AM155" s="189" t="b">
        <f t="shared" si="10"/>
        <v>0</v>
      </c>
      <c r="AN155" s="189" t="b">
        <f t="shared" si="11"/>
        <v>0</v>
      </c>
      <c r="AO155" s="189" t="s">
        <v>335</v>
      </c>
      <c r="AP155" s="275"/>
      <c r="AQ155" s="275"/>
    </row>
    <row r="156" spans="1:43" ht="15" customHeight="1">
      <c r="B156" s="392" t="s">
        <v>59</v>
      </c>
      <c r="C156" s="409" t="s">
        <v>84</v>
      </c>
      <c r="D156" s="192" t="s">
        <v>60</v>
      </c>
      <c r="E156" s="192" t="s">
        <v>338</v>
      </c>
      <c r="F156" s="22" t="s">
        <v>833</v>
      </c>
      <c r="G156" s="21" t="s">
        <v>834</v>
      </c>
      <c r="H156" s="21"/>
      <c r="I156" s="21" t="s">
        <v>782</v>
      </c>
      <c r="J156" s="21" t="s">
        <v>835</v>
      </c>
      <c r="K156" s="176" t="s">
        <v>334</v>
      </c>
      <c r="L156" s="176" t="s">
        <v>334</v>
      </c>
      <c r="M156" s="176" t="s">
        <v>334</v>
      </c>
      <c r="N156" s="176" t="s">
        <v>335</v>
      </c>
      <c r="O156" s="176" t="s">
        <v>335</v>
      </c>
      <c r="P156" s="444" t="s">
        <v>335</v>
      </c>
      <c r="Q156" s="447" t="s">
        <v>335</v>
      </c>
      <c r="R156" s="179"/>
      <c r="S156" s="176" t="s">
        <v>334</v>
      </c>
      <c r="T156" s="195" t="s">
        <v>62</v>
      </c>
      <c r="U156" s="275" t="s">
        <v>62</v>
      </c>
      <c r="V156" s="177" t="s">
        <v>341</v>
      </c>
      <c r="W156" s="176">
        <v>0</v>
      </c>
      <c r="X156" s="337" t="s">
        <v>349</v>
      </c>
      <c r="Y156" s="338">
        <v>1</v>
      </c>
      <c r="Z156" s="349" t="s">
        <v>573</v>
      </c>
      <c r="AA156" s="275" t="s">
        <v>784</v>
      </c>
      <c r="AB156" s="275" t="s">
        <v>785</v>
      </c>
      <c r="AC156" s="189"/>
      <c r="AD156" s="189"/>
      <c r="AE156" s="189"/>
      <c r="AF156" s="189"/>
      <c r="AG156" s="442"/>
      <c r="AH156" s="189" t="str">
        <f t="shared" si="12"/>
        <v/>
      </c>
      <c r="AI156" s="189" t="s">
        <v>341</v>
      </c>
      <c r="AJ156" s="189" t="s">
        <v>341</v>
      </c>
      <c r="AK156" s="189" t="s">
        <v>341</v>
      </c>
      <c r="AL156" s="189" t="s">
        <v>341</v>
      </c>
      <c r="AM156" s="189" t="b">
        <f t="shared" si="10"/>
        <v>0</v>
      </c>
      <c r="AN156" s="189" t="b">
        <f t="shared" si="11"/>
        <v>0</v>
      </c>
      <c r="AO156" s="189" t="s">
        <v>335</v>
      </c>
      <c r="AP156" s="275"/>
      <c r="AQ156" s="275"/>
    </row>
    <row r="157" spans="1:43" ht="15" customHeight="1">
      <c r="B157" s="392" t="s">
        <v>59</v>
      </c>
      <c r="C157" s="409" t="s">
        <v>84</v>
      </c>
      <c r="D157" s="192" t="s">
        <v>60</v>
      </c>
      <c r="E157" s="192" t="s">
        <v>338</v>
      </c>
      <c r="F157" s="22" t="s">
        <v>836</v>
      </c>
      <c r="G157" s="21" t="s">
        <v>837</v>
      </c>
      <c r="H157" s="21"/>
      <c r="I157" s="21" t="s">
        <v>838</v>
      </c>
      <c r="J157" s="21" t="s">
        <v>839</v>
      </c>
      <c r="K157" s="176" t="s">
        <v>334</v>
      </c>
      <c r="L157" s="176" t="s">
        <v>334</v>
      </c>
      <c r="M157" s="176" t="s">
        <v>334</v>
      </c>
      <c r="N157" s="176" t="s">
        <v>335</v>
      </c>
      <c r="O157" s="176" t="s">
        <v>335</v>
      </c>
      <c r="P157" s="444" t="s">
        <v>335</v>
      </c>
      <c r="Q157" s="447" t="s">
        <v>335</v>
      </c>
      <c r="R157" s="179"/>
      <c r="S157" s="176" t="s">
        <v>334</v>
      </c>
      <c r="T157" s="195" t="s">
        <v>62</v>
      </c>
      <c r="U157" s="275" t="s">
        <v>62</v>
      </c>
      <c r="V157" s="177" t="s">
        <v>341</v>
      </c>
      <c r="W157" s="176">
        <v>0</v>
      </c>
      <c r="X157" s="337" t="s">
        <v>349</v>
      </c>
      <c r="Y157" s="338">
        <v>2</v>
      </c>
      <c r="Z157" s="349" t="s">
        <v>573</v>
      </c>
      <c r="AA157" s="275" t="s">
        <v>677</v>
      </c>
      <c r="AB157" s="275" t="s">
        <v>785</v>
      </c>
      <c r="AC157" s="189"/>
      <c r="AD157" s="189"/>
      <c r="AE157" s="189"/>
      <c r="AF157" s="189"/>
      <c r="AG157" s="442"/>
      <c r="AH157" s="189" t="str">
        <f t="shared" si="12"/>
        <v/>
      </c>
      <c r="AI157" s="189" t="s">
        <v>341</v>
      </c>
      <c r="AJ157" s="189" t="s">
        <v>341</v>
      </c>
      <c r="AK157" s="189" t="s">
        <v>341</v>
      </c>
      <c r="AL157" s="189" t="s">
        <v>341</v>
      </c>
      <c r="AM157" s="189" t="b">
        <f t="shared" si="10"/>
        <v>0</v>
      </c>
      <c r="AN157" s="189" t="b">
        <f t="shared" si="11"/>
        <v>0</v>
      </c>
      <c r="AO157" s="189" t="s">
        <v>335</v>
      </c>
      <c r="AP157" s="275"/>
      <c r="AQ157" s="275"/>
    </row>
    <row r="158" spans="1:43" ht="15" customHeight="1">
      <c r="B158" s="392" t="s">
        <v>59</v>
      </c>
      <c r="C158" s="409" t="s">
        <v>84</v>
      </c>
      <c r="D158" s="192" t="s">
        <v>60</v>
      </c>
      <c r="E158" s="192" t="s">
        <v>338</v>
      </c>
      <c r="F158" s="192" t="s">
        <v>840</v>
      </c>
      <c r="G158" s="21" t="s">
        <v>841</v>
      </c>
      <c r="H158" s="21"/>
      <c r="I158" s="21" t="s">
        <v>782</v>
      </c>
      <c r="J158" s="21" t="s">
        <v>828</v>
      </c>
      <c r="K158" s="176" t="s">
        <v>334</v>
      </c>
      <c r="L158" s="176" t="s">
        <v>334</v>
      </c>
      <c r="M158" s="176" t="s">
        <v>334</v>
      </c>
      <c r="N158" s="176" t="s">
        <v>334</v>
      </c>
      <c r="O158" s="176" t="s">
        <v>335</v>
      </c>
      <c r="P158" s="444" t="s">
        <v>335</v>
      </c>
      <c r="Q158" s="447"/>
      <c r="R158" s="179"/>
      <c r="S158" s="176" t="s">
        <v>334</v>
      </c>
      <c r="T158" s="195" t="s">
        <v>62</v>
      </c>
      <c r="U158" s="275" t="s">
        <v>62</v>
      </c>
      <c r="V158" s="177" t="s">
        <v>341</v>
      </c>
      <c r="W158" s="176">
        <v>1</v>
      </c>
      <c r="X158" s="337" t="s">
        <v>389</v>
      </c>
      <c r="Y158" s="338">
        <v>1</v>
      </c>
      <c r="Z158" s="349" t="s">
        <v>411</v>
      </c>
      <c r="AA158" s="275" t="s">
        <v>784</v>
      </c>
      <c r="AB158" s="275" t="s">
        <v>785</v>
      </c>
      <c r="AC158" s="189"/>
      <c r="AD158" s="189"/>
      <c r="AE158" s="189"/>
      <c r="AF158" s="189"/>
      <c r="AG158" s="442"/>
      <c r="AH158" s="189" t="str">
        <f t="shared" si="12"/>
        <v/>
      </c>
      <c r="AI158" s="189" t="s">
        <v>471</v>
      </c>
      <c r="AJ158" s="189" t="s">
        <v>471</v>
      </c>
      <c r="AK158" s="189" t="s">
        <v>471</v>
      </c>
      <c r="AL158" s="189" t="s">
        <v>471</v>
      </c>
      <c r="AM158" s="189" t="b">
        <f t="shared" si="10"/>
        <v>0</v>
      </c>
      <c r="AN158" s="189" t="b">
        <f t="shared" si="11"/>
        <v>0</v>
      </c>
      <c r="AO158" s="189" t="s">
        <v>335</v>
      </c>
      <c r="AP158" s="275"/>
      <c r="AQ158" s="275"/>
    </row>
    <row r="159" spans="1:43" ht="15" customHeight="1">
      <c r="B159" s="392" t="s">
        <v>59</v>
      </c>
      <c r="C159" s="409" t="s">
        <v>84</v>
      </c>
      <c r="D159" s="192" t="s">
        <v>60</v>
      </c>
      <c r="E159" s="192" t="s">
        <v>338</v>
      </c>
      <c r="F159" s="192" t="s">
        <v>842</v>
      </c>
      <c r="G159" s="21" t="s">
        <v>843</v>
      </c>
      <c r="H159" s="21"/>
      <c r="I159" s="21" t="s">
        <v>782</v>
      </c>
      <c r="J159" s="21" t="s">
        <v>831</v>
      </c>
      <c r="K159" s="176" t="s">
        <v>334</v>
      </c>
      <c r="L159" s="176" t="s">
        <v>334</v>
      </c>
      <c r="M159" s="176" t="s">
        <v>334</v>
      </c>
      <c r="N159" s="176" t="s">
        <v>334</v>
      </c>
      <c r="O159" s="176" t="s">
        <v>335</v>
      </c>
      <c r="P159" s="444" t="s">
        <v>335</v>
      </c>
      <c r="Q159" s="447"/>
      <c r="R159" s="179"/>
      <c r="S159" s="176" t="s">
        <v>334</v>
      </c>
      <c r="T159" s="195" t="s">
        <v>62</v>
      </c>
      <c r="U159" s="275" t="s">
        <v>62</v>
      </c>
      <c r="V159" s="177" t="s">
        <v>341</v>
      </c>
      <c r="W159" s="176">
        <v>1</v>
      </c>
      <c r="X159" s="337" t="s">
        <v>70</v>
      </c>
      <c r="Y159" s="338">
        <v>2</v>
      </c>
      <c r="Z159" s="349" t="s">
        <v>451</v>
      </c>
      <c r="AA159" s="275" t="s">
        <v>784</v>
      </c>
      <c r="AB159" s="275" t="s">
        <v>785</v>
      </c>
      <c r="AC159" s="189"/>
      <c r="AD159" s="189"/>
      <c r="AE159" s="189"/>
      <c r="AF159" s="189"/>
      <c r="AG159" s="442"/>
      <c r="AH159" s="189" t="str">
        <f t="shared" si="12"/>
        <v/>
      </c>
      <c r="AI159" s="189" t="s">
        <v>471</v>
      </c>
      <c r="AJ159" s="189" t="s">
        <v>471</v>
      </c>
      <c r="AK159" s="189" t="s">
        <v>471</v>
      </c>
      <c r="AL159" s="189" t="s">
        <v>471</v>
      </c>
      <c r="AM159" s="189" t="b">
        <f t="shared" si="10"/>
        <v>0</v>
      </c>
      <c r="AN159" s="189" t="b">
        <f t="shared" si="11"/>
        <v>0</v>
      </c>
      <c r="AO159" s="189" t="s">
        <v>335</v>
      </c>
      <c r="AP159" s="275"/>
      <c r="AQ159" s="275"/>
    </row>
    <row r="160" spans="1:43" ht="15" customHeight="1">
      <c r="B160" s="392" t="s">
        <v>59</v>
      </c>
      <c r="C160" s="409" t="s">
        <v>84</v>
      </c>
      <c r="D160" s="192" t="s">
        <v>60</v>
      </c>
      <c r="E160" s="192" t="s">
        <v>338</v>
      </c>
      <c r="F160" s="192" t="s">
        <v>844</v>
      </c>
      <c r="G160" s="21" t="s">
        <v>845</v>
      </c>
      <c r="H160" s="21"/>
      <c r="I160" s="21" t="s">
        <v>782</v>
      </c>
      <c r="J160" s="21" t="s">
        <v>846</v>
      </c>
      <c r="K160" s="176" t="s">
        <v>334</v>
      </c>
      <c r="L160" s="176" t="s">
        <v>334</v>
      </c>
      <c r="M160" s="176" t="s">
        <v>334</v>
      </c>
      <c r="N160" s="176" t="s">
        <v>334</v>
      </c>
      <c r="O160" s="176" t="s">
        <v>335</v>
      </c>
      <c r="P160" s="444" t="s">
        <v>335</v>
      </c>
      <c r="Q160" s="447" t="s">
        <v>335</v>
      </c>
      <c r="R160" s="179"/>
      <c r="S160" s="176" t="s">
        <v>334</v>
      </c>
      <c r="T160" s="195" t="s">
        <v>62</v>
      </c>
      <c r="U160" s="275" t="s">
        <v>62</v>
      </c>
      <c r="V160" s="177" t="s">
        <v>341</v>
      </c>
      <c r="W160" s="176">
        <v>1</v>
      </c>
      <c r="X160" s="337" t="s">
        <v>70</v>
      </c>
      <c r="Y160" s="338">
        <v>2</v>
      </c>
      <c r="Z160" s="349" t="s">
        <v>339</v>
      </c>
      <c r="AA160" s="275" t="s">
        <v>784</v>
      </c>
      <c r="AB160" s="275" t="s">
        <v>785</v>
      </c>
      <c r="AC160" s="189"/>
      <c r="AD160" s="189"/>
      <c r="AE160" s="189"/>
      <c r="AF160" s="189"/>
      <c r="AG160" s="442"/>
      <c r="AH160" s="189" t="str">
        <f t="shared" si="12"/>
        <v/>
      </c>
      <c r="AI160" s="189" t="s">
        <v>341</v>
      </c>
      <c r="AJ160" s="189" t="s">
        <v>341</v>
      </c>
      <c r="AK160" s="189" t="s">
        <v>341</v>
      </c>
      <c r="AL160" s="189" t="s">
        <v>341</v>
      </c>
      <c r="AM160" s="189" t="b">
        <f t="shared" ref="AM160:AM191" si="13">AND(AI160="Y",AJ160="Y",AK160="Y",AL160="Y")</f>
        <v>0</v>
      </c>
      <c r="AN160" s="189" t="b">
        <f t="shared" ref="AN160:AN191" si="14">OR(AI160="Y",AJ160="Y",AK160="Y",AL160="Y")</f>
        <v>0</v>
      </c>
      <c r="AO160" s="189" t="s">
        <v>335</v>
      </c>
      <c r="AP160" s="275"/>
      <c r="AQ160" s="275"/>
    </row>
    <row r="161" spans="2:43" ht="15" customHeight="1">
      <c r="B161" s="392" t="s">
        <v>59</v>
      </c>
      <c r="C161" s="409" t="s">
        <v>84</v>
      </c>
      <c r="D161" s="192" t="s">
        <v>60</v>
      </c>
      <c r="E161" s="192" t="s">
        <v>338</v>
      </c>
      <c r="F161" s="192" t="s">
        <v>847</v>
      </c>
      <c r="G161" s="21" t="s">
        <v>848</v>
      </c>
      <c r="H161" s="21"/>
      <c r="I161" s="21" t="s">
        <v>782</v>
      </c>
      <c r="J161" s="21" t="s">
        <v>849</v>
      </c>
      <c r="K161" s="176" t="s">
        <v>334</v>
      </c>
      <c r="L161" s="176" t="s">
        <v>334</v>
      </c>
      <c r="M161" s="176" t="s">
        <v>334</v>
      </c>
      <c r="N161" s="176" t="s">
        <v>334</v>
      </c>
      <c r="O161" s="176" t="s">
        <v>335</v>
      </c>
      <c r="P161" s="444" t="s">
        <v>335</v>
      </c>
      <c r="Q161" s="447"/>
      <c r="R161" s="179"/>
      <c r="S161" s="176" t="s">
        <v>334</v>
      </c>
      <c r="T161" s="195" t="s">
        <v>62</v>
      </c>
      <c r="U161" s="275" t="s">
        <v>62</v>
      </c>
      <c r="V161" s="177" t="s">
        <v>341</v>
      </c>
      <c r="W161" s="176">
        <v>1</v>
      </c>
      <c r="X161" s="337" t="s">
        <v>389</v>
      </c>
      <c r="Y161" s="338">
        <v>1</v>
      </c>
      <c r="Z161" s="349" t="s">
        <v>631</v>
      </c>
      <c r="AA161" s="275" t="s">
        <v>784</v>
      </c>
      <c r="AB161" s="275" t="s">
        <v>785</v>
      </c>
      <c r="AC161" s="189"/>
      <c r="AD161" s="189"/>
      <c r="AE161" s="189"/>
      <c r="AF161" s="189"/>
      <c r="AG161" s="442"/>
      <c r="AH161" s="189" t="str">
        <f t="shared" si="12"/>
        <v/>
      </c>
      <c r="AI161" s="189" t="s">
        <v>471</v>
      </c>
      <c r="AJ161" s="189" t="s">
        <v>471</v>
      </c>
      <c r="AK161" s="189" t="s">
        <v>471</v>
      </c>
      <c r="AL161" s="189" t="s">
        <v>471</v>
      </c>
      <c r="AM161" s="189" t="b">
        <f t="shared" si="13"/>
        <v>0</v>
      </c>
      <c r="AN161" s="189" t="b">
        <f t="shared" si="14"/>
        <v>0</v>
      </c>
      <c r="AO161" s="189" t="s">
        <v>335</v>
      </c>
      <c r="AP161" s="275"/>
      <c r="AQ161" s="275"/>
    </row>
    <row r="162" spans="2:43" ht="15" customHeight="1">
      <c r="B162" s="392" t="s">
        <v>59</v>
      </c>
      <c r="C162" s="409" t="s">
        <v>84</v>
      </c>
      <c r="D162" s="192" t="s">
        <v>60</v>
      </c>
      <c r="E162" s="192" t="s">
        <v>338</v>
      </c>
      <c r="F162" s="192" t="s">
        <v>850</v>
      </c>
      <c r="G162" s="21" t="s">
        <v>851</v>
      </c>
      <c r="H162" s="21"/>
      <c r="I162" s="21" t="s">
        <v>782</v>
      </c>
      <c r="J162" s="21" t="s">
        <v>846</v>
      </c>
      <c r="K162" s="176" t="s">
        <v>334</v>
      </c>
      <c r="L162" s="176" t="s">
        <v>334</v>
      </c>
      <c r="M162" s="176" t="s">
        <v>334</v>
      </c>
      <c r="N162" s="176" t="s">
        <v>334</v>
      </c>
      <c r="O162" s="176" t="s">
        <v>335</v>
      </c>
      <c r="P162" s="444" t="s">
        <v>335</v>
      </c>
      <c r="Q162" s="447"/>
      <c r="R162" s="179"/>
      <c r="S162" s="176" t="s">
        <v>334</v>
      </c>
      <c r="T162" s="195" t="s">
        <v>62</v>
      </c>
      <c r="U162" s="275" t="s">
        <v>62</v>
      </c>
      <c r="V162" s="177" t="s">
        <v>341</v>
      </c>
      <c r="W162" s="176">
        <v>1</v>
      </c>
      <c r="X162" s="337" t="s">
        <v>70</v>
      </c>
      <c r="Y162" s="338">
        <v>1</v>
      </c>
      <c r="Z162" s="349" t="s">
        <v>508</v>
      </c>
      <c r="AA162" s="275" t="s">
        <v>784</v>
      </c>
      <c r="AB162" s="275" t="s">
        <v>785</v>
      </c>
      <c r="AC162" s="189"/>
      <c r="AD162" s="189"/>
      <c r="AE162" s="189"/>
      <c r="AF162" s="189"/>
      <c r="AG162" s="442"/>
      <c r="AH162" s="189" t="str">
        <f t="shared" si="12"/>
        <v/>
      </c>
      <c r="AI162" s="189" t="s">
        <v>471</v>
      </c>
      <c r="AJ162" s="189" t="s">
        <v>471</v>
      </c>
      <c r="AK162" s="189" t="s">
        <v>471</v>
      </c>
      <c r="AL162" s="189" t="s">
        <v>471</v>
      </c>
      <c r="AM162" s="189" t="b">
        <f t="shared" si="13"/>
        <v>0</v>
      </c>
      <c r="AN162" s="189" t="b">
        <f t="shared" si="14"/>
        <v>0</v>
      </c>
      <c r="AO162" s="189" t="s">
        <v>335</v>
      </c>
      <c r="AP162" s="275"/>
      <c r="AQ162" s="275"/>
    </row>
    <row r="163" spans="2:43" ht="15" customHeight="1">
      <c r="B163" s="392" t="s">
        <v>59</v>
      </c>
      <c r="C163" s="409" t="s">
        <v>84</v>
      </c>
      <c r="D163" s="192" t="s">
        <v>60</v>
      </c>
      <c r="E163" s="192" t="s">
        <v>338</v>
      </c>
      <c r="F163" s="22" t="s">
        <v>852</v>
      </c>
      <c r="G163" s="21" t="s">
        <v>853</v>
      </c>
      <c r="H163" s="21"/>
      <c r="I163" s="21" t="s">
        <v>782</v>
      </c>
      <c r="J163" s="21" t="s">
        <v>854</v>
      </c>
      <c r="K163" s="176" t="s">
        <v>334</v>
      </c>
      <c r="L163" s="176" t="s">
        <v>334</v>
      </c>
      <c r="M163" s="176" t="s">
        <v>334</v>
      </c>
      <c r="N163" s="176" t="s">
        <v>335</v>
      </c>
      <c r="O163" s="176" t="s">
        <v>335</v>
      </c>
      <c r="P163" s="444" t="s">
        <v>335</v>
      </c>
      <c r="Q163" s="447" t="s">
        <v>335</v>
      </c>
      <c r="R163" s="179"/>
      <c r="S163" s="176" t="s">
        <v>334</v>
      </c>
      <c r="T163" s="195" t="s">
        <v>62</v>
      </c>
      <c r="U163" s="275" t="s">
        <v>62</v>
      </c>
      <c r="V163" s="177" t="s">
        <v>341</v>
      </c>
      <c r="W163" s="176">
        <v>1</v>
      </c>
      <c r="X163" s="337" t="s">
        <v>364</v>
      </c>
      <c r="Y163" s="338">
        <v>2</v>
      </c>
      <c r="Z163" s="349" t="s">
        <v>353</v>
      </c>
      <c r="AA163" s="275" t="s">
        <v>784</v>
      </c>
      <c r="AB163" s="275" t="s">
        <v>785</v>
      </c>
      <c r="AC163" s="189"/>
      <c r="AD163" s="189"/>
      <c r="AE163" s="189"/>
      <c r="AF163" s="189"/>
      <c r="AG163" s="442"/>
      <c r="AH163" s="189" t="str">
        <f t="shared" si="12"/>
        <v/>
      </c>
      <c r="AI163" s="189" t="s">
        <v>341</v>
      </c>
      <c r="AJ163" s="189" t="s">
        <v>341</v>
      </c>
      <c r="AK163" s="189" t="s">
        <v>341</v>
      </c>
      <c r="AL163" s="189" t="s">
        <v>341</v>
      </c>
      <c r="AM163" s="189" t="b">
        <f t="shared" si="13"/>
        <v>0</v>
      </c>
      <c r="AN163" s="189" t="b">
        <f t="shared" si="14"/>
        <v>0</v>
      </c>
      <c r="AO163" s="189" t="s">
        <v>334</v>
      </c>
      <c r="AP163" s="275"/>
      <c r="AQ163" s="275"/>
    </row>
    <row r="164" spans="2:43" ht="15" customHeight="1">
      <c r="B164" s="392" t="s">
        <v>59</v>
      </c>
      <c r="C164" s="409" t="s">
        <v>84</v>
      </c>
      <c r="D164" s="192" t="s">
        <v>60</v>
      </c>
      <c r="E164" s="192" t="s">
        <v>338</v>
      </c>
      <c r="F164" s="22" t="s">
        <v>855</v>
      </c>
      <c r="G164" s="21" t="s">
        <v>856</v>
      </c>
      <c r="H164" s="21" t="s">
        <v>857</v>
      </c>
      <c r="I164" s="21" t="s">
        <v>782</v>
      </c>
      <c r="J164" s="21" t="s">
        <v>858</v>
      </c>
      <c r="K164" s="176" t="s">
        <v>334</v>
      </c>
      <c r="L164" s="176" t="s">
        <v>334</v>
      </c>
      <c r="M164" s="176" t="s">
        <v>334</v>
      </c>
      <c r="N164" s="176" t="s">
        <v>335</v>
      </c>
      <c r="O164" s="176" t="s">
        <v>335</v>
      </c>
      <c r="P164" s="444" t="s">
        <v>335</v>
      </c>
      <c r="Q164" s="447"/>
      <c r="R164" s="179"/>
      <c r="S164" s="176" t="s">
        <v>334</v>
      </c>
      <c r="T164" s="195" t="s">
        <v>62</v>
      </c>
      <c r="U164" s="275" t="s">
        <v>62</v>
      </c>
      <c r="V164" s="177" t="s">
        <v>341</v>
      </c>
      <c r="W164" s="176">
        <v>1</v>
      </c>
      <c r="X164" s="337" t="s">
        <v>432</v>
      </c>
      <c r="Y164" s="338">
        <v>1</v>
      </c>
      <c r="Z164" s="349" t="s">
        <v>712</v>
      </c>
      <c r="AA164" s="275" t="s">
        <v>784</v>
      </c>
      <c r="AB164" s="275" t="s">
        <v>785</v>
      </c>
      <c r="AC164" s="189"/>
      <c r="AD164" s="189"/>
      <c r="AE164" s="189"/>
      <c r="AF164" s="189"/>
      <c r="AG164" s="442"/>
      <c r="AH164" s="189" t="str">
        <f t="shared" si="12"/>
        <v/>
      </c>
      <c r="AI164" s="189" t="s">
        <v>471</v>
      </c>
      <c r="AJ164" s="189" t="s">
        <v>471</v>
      </c>
      <c r="AK164" s="189" t="s">
        <v>471</v>
      </c>
      <c r="AL164" s="189" t="s">
        <v>471</v>
      </c>
      <c r="AM164" s="189" t="b">
        <f t="shared" si="13"/>
        <v>0</v>
      </c>
      <c r="AN164" s="189" t="b">
        <f t="shared" si="14"/>
        <v>0</v>
      </c>
      <c r="AO164" s="189" t="s">
        <v>335</v>
      </c>
      <c r="AP164" s="275"/>
      <c r="AQ164" s="275"/>
    </row>
    <row r="165" spans="2:43" ht="15" customHeight="1">
      <c r="B165" s="392" t="s">
        <v>59</v>
      </c>
      <c r="C165" s="409" t="s">
        <v>84</v>
      </c>
      <c r="D165" s="192" t="s">
        <v>60</v>
      </c>
      <c r="E165" s="192" t="s">
        <v>338</v>
      </c>
      <c r="F165" s="192" t="s">
        <v>859</v>
      </c>
      <c r="G165" s="21" t="s">
        <v>860</v>
      </c>
      <c r="H165" s="21"/>
      <c r="I165" s="21" t="s">
        <v>782</v>
      </c>
      <c r="J165" s="21" t="s">
        <v>861</v>
      </c>
      <c r="K165" s="176" t="s">
        <v>334</v>
      </c>
      <c r="L165" s="176" t="s">
        <v>334</v>
      </c>
      <c r="M165" s="176" t="s">
        <v>334</v>
      </c>
      <c r="N165" s="176" t="s">
        <v>334</v>
      </c>
      <c r="O165" s="176" t="s">
        <v>335</v>
      </c>
      <c r="P165" s="444" t="s">
        <v>335</v>
      </c>
      <c r="Q165" s="447"/>
      <c r="R165" s="179"/>
      <c r="S165" s="176" t="s">
        <v>334</v>
      </c>
      <c r="T165" s="195" t="s">
        <v>62</v>
      </c>
      <c r="U165" s="275" t="s">
        <v>62</v>
      </c>
      <c r="V165" s="177" t="s">
        <v>341</v>
      </c>
      <c r="W165" s="176">
        <v>1</v>
      </c>
      <c r="X165" s="337" t="s">
        <v>390</v>
      </c>
      <c r="Y165" s="338">
        <v>1</v>
      </c>
      <c r="Z165" s="349" t="s">
        <v>359</v>
      </c>
      <c r="AA165" s="275" t="s">
        <v>784</v>
      </c>
      <c r="AB165" s="275" t="s">
        <v>785</v>
      </c>
      <c r="AC165" s="189"/>
      <c r="AD165" s="189"/>
      <c r="AE165" s="189"/>
      <c r="AF165" s="189"/>
      <c r="AG165" s="442"/>
      <c r="AH165" s="189" t="str">
        <f t="shared" si="12"/>
        <v/>
      </c>
      <c r="AI165" s="189" t="s">
        <v>471</v>
      </c>
      <c r="AJ165" s="189" t="s">
        <v>471</v>
      </c>
      <c r="AK165" s="189" t="s">
        <v>471</v>
      </c>
      <c r="AL165" s="189" t="s">
        <v>471</v>
      </c>
      <c r="AM165" s="189" t="b">
        <f t="shared" si="13"/>
        <v>0</v>
      </c>
      <c r="AN165" s="189" t="b">
        <f t="shared" si="14"/>
        <v>0</v>
      </c>
      <c r="AO165" s="189" t="s">
        <v>335</v>
      </c>
      <c r="AP165" s="275"/>
      <c r="AQ165" s="275"/>
    </row>
    <row r="166" spans="2:43" ht="15" customHeight="1">
      <c r="B166" s="392" t="s">
        <v>59</v>
      </c>
      <c r="C166" s="409" t="s">
        <v>84</v>
      </c>
      <c r="D166" s="192" t="s">
        <v>60</v>
      </c>
      <c r="E166" s="192" t="s">
        <v>338</v>
      </c>
      <c r="F166" s="22" t="s">
        <v>862</v>
      </c>
      <c r="G166" s="21" t="s">
        <v>863</v>
      </c>
      <c r="H166" s="21"/>
      <c r="I166" s="21" t="s">
        <v>782</v>
      </c>
      <c r="J166" s="21" t="s">
        <v>864</v>
      </c>
      <c r="K166" s="176" t="s">
        <v>334</v>
      </c>
      <c r="L166" s="176" t="s">
        <v>334</v>
      </c>
      <c r="M166" s="176" t="s">
        <v>334</v>
      </c>
      <c r="N166" s="176" t="s">
        <v>335</v>
      </c>
      <c r="O166" s="176" t="s">
        <v>335</v>
      </c>
      <c r="P166" s="444" t="s">
        <v>335</v>
      </c>
      <c r="Q166" s="447" t="s">
        <v>335</v>
      </c>
      <c r="R166" s="179"/>
      <c r="S166" s="176" t="s">
        <v>334</v>
      </c>
      <c r="T166" s="195" t="s">
        <v>62</v>
      </c>
      <c r="U166" s="275" t="s">
        <v>62</v>
      </c>
      <c r="V166" s="177" t="s">
        <v>341</v>
      </c>
      <c r="W166" s="176">
        <v>1</v>
      </c>
      <c r="X166" s="337" t="s">
        <v>358</v>
      </c>
      <c r="Y166" s="338">
        <v>1</v>
      </c>
      <c r="Z166" s="349" t="s">
        <v>865</v>
      </c>
      <c r="AA166" s="275" t="s">
        <v>784</v>
      </c>
      <c r="AB166" s="275" t="s">
        <v>785</v>
      </c>
      <c r="AC166" s="189"/>
      <c r="AD166" s="189"/>
      <c r="AE166" s="189"/>
      <c r="AF166" s="189"/>
      <c r="AG166" s="442"/>
      <c r="AH166" s="189" t="str">
        <f t="shared" si="12"/>
        <v/>
      </c>
      <c r="AI166" s="189" t="s">
        <v>341</v>
      </c>
      <c r="AJ166" s="189" t="s">
        <v>341</v>
      </c>
      <c r="AK166" s="189" t="s">
        <v>341</v>
      </c>
      <c r="AL166" s="189" t="s">
        <v>341</v>
      </c>
      <c r="AM166" s="189" t="b">
        <f t="shared" si="13"/>
        <v>0</v>
      </c>
      <c r="AN166" s="189" t="b">
        <f t="shared" si="14"/>
        <v>0</v>
      </c>
      <c r="AO166" s="189" t="s">
        <v>335</v>
      </c>
      <c r="AP166" s="275"/>
      <c r="AQ166" s="275"/>
    </row>
    <row r="167" spans="2:43" ht="15" customHeight="1">
      <c r="B167" s="392" t="s">
        <v>59</v>
      </c>
      <c r="C167" s="409" t="s">
        <v>84</v>
      </c>
      <c r="D167" s="192" t="s">
        <v>60</v>
      </c>
      <c r="E167" s="192" t="s">
        <v>338</v>
      </c>
      <c r="F167" s="22" t="s">
        <v>866</v>
      </c>
      <c r="G167" s="21" t="s">
        <v>867</v>
      </c>
      <c r="H167" s="21"/>
      <c r="I167" s="21" t="s">
        <v>782</v>
      </c>
      <c r="J167" s="21" t="s">
        <v>868</v>
      </c>
      <c r="K167" s="176" t="s">
        <v>334</v>
      </c>
      <c r="L167" s="176" t="s">
        <v>334</v>
      </c>
      <c r="M167" s="176" t="s">
        <v>334</v>
      </c>
      <c r="N167" s="176" t="s">
        <v>335</v>
      </c>
      <c r="O167" s="176" t="s">
        <v>335</v>
      </c>
      <c r="P167" s="444" t="s">
        <v>335</v>
      </c>
      <c r="Q167" s="447"/>
      <c r="R167" s="179"/>
      <c r="S167" s="176" t="s">
        <v>334</v>
      </c>
      <c r="T167" s="195" t="s">
        <v>62</v>
      </c>
      <c r="U167" s="275" t="s">
        <v>62</v>
      </c>
      <c r="V167" s="177" t="s">
        <v>341</v>
      </c>
      <c r="W167" s="176">
        <v>0</v>
      </c>
      <c r="X167" s="337" t="s">
        <v>349</v>
      </c>
      <c r="Y167" s="338">
        <v>1</v>
      </c>
      <c r="Z167" s="349" t="s">
        <v>359</v>
      </c>
      <c r="AA167" s="275" t="s">
        <v>784</v>
      </c>
      <c r="AB167" s="275" t="s">
        <v>785</v>
      </c>
      <c r="AC167" s="189"/>
      <c r="AD167" s="189"/>
      <c r="AE167" s="189" t="s">
        <v>342</v>
      </c>
      <c r="AF167" s="189"/>
      <c r="AG167" s="442"/>
      <c r="AH167" s="189" t="str">
        <f t="shared" si="12"/>
        <v>Y</v>
      </c>
      <c r="AI167" s="189" t="s">
        <v>471</v>
      </c>
      <c r="AJ167" s="189" t="s">
        <v>471</v>
      </c>
      <c r="AK167" s="189" t="s">
        <v>471</v>
      </c>
      <c r="AL167" s="189" t="s">
        <v>471</v>
      </c>
      <c r="AM167" s="189" t="b">
        <f t="shared" si="13"/>
        <v>0</v>
      </c>
      <c r="AN167" s="189" t="b">
        <f t="shared" si="14"/>
        <v>0</v>
      </c>
      <c r="AO167" s="189" t="s">
        <v>335</v>
      </c>
      <c r="AP167" s="275"/>
      <c r="AQ167" s="275"/>
    </row>
    <row r="168" spans="2:43" ht="15" customHeight="1">
      <c r="B168" s="392" t="s">
        <v>59</v>
      </c>
      <c r="C168" s="409" t="s">
        <v>84</v>
      </c>
      <c r="D168" s="192" t="s">
        <v>60</v>
      </c>
      <c r="E168" s="192" t="s">
        <v>338</v>
      </c>
      <c r="F168" s="192" t="s">
        <v>869</v>
      </c>
      <c r="G168" s="21" t="s">
        <v>870</v>
      </c>
      <c r="H168" s="21"/>
      <c r="I168" s="21" t="s">
        <v>782</v>
      </c>
      <c r="J168" s="21" t="s">
        <v>871</v>
      </c>
      <c r="K168" s="176" t="s">
        <v>334</v>
      </c>
      <c r="L168" s="176" t="s">
        <v>334</v>
      </c>
      <c r="M168" s="176" t="s">
        <v>334</v>
      </c>
      <c r="N168" s="176" t="s">
        <v>334</v>
      </c>
      <c r="O168" s="176" t="s">
        <v>335</v>
      </c>
      <c r="P168" s="444" t="s">
        <v>335</v>
      </c>
      <c r="Q168" s="447"/>
      <c r="R168" s="179"/>
      <c r="S168" s="176" t="s">
        <v>334</v>
      </c>
      <c r="T168" s="195" t="s">
        <v>62</v>
      </c>
      <c r="U168" s="275" t="s">
        <v>62</v>
      </c>
      <c r="V168" s="177" t="s">
        <v>341</v>
      </c>
      <c r="W168" s="176">
        <v>1</v>
      </c>
      <c r="X168" s="337" t="s">
        <v>389</v>
      </c>
      <c r="Y168" s="338">
        <v>1</v>
      </c>
      <c r="Z168" s="349" t="s">
        <v>353</v>
      </c>
      <c r="AA168" s="275" t="s">
        <v>784</v>
      </c>
      <c r="AB168" s="275" t="s">
        <v>785</v>
      </c>
      <c r="AC168" s="189"/>
      <c r="AD168" s="189"/>
      <c r="AE168" s="189"/>
      <c r="AF168" s="189"/>
      <c r="AG168" s="442"/>
      <c r="AH168" s="189" t="str">
        <f t="shared" si="12"/>
        <v/>
      </c>
      <c r="AI168" s="189" t="s">
        <v>471</v>
      </c>
      <c r="AJ168" s="189" t="s">
        <v>471</v>
      </c>
      <c r="AK168" s="189" t="s">
        <v>471</v>
      </c>
      <c r="AL168" s="189" t="s">
        <v>471</v>
      </c>
      <c r="AM168" s="189" t="b">
        <f t="shared" si="13"/>
        <v>0</v>
      </c>
      <c r="AN168" s="189" t="b">
        <f t="shared" si="14"/>
        <v>0</v>
      </c>
      <c r="AO168" s="189" t="s">
        <v>335</v>
      </c>
      <c r="AP168" s="275"/>
      <c r="AQ168" s="275"/>
    </row>
    <row r="169" spans="2:43" ht="15" customHeight="1">
      <c r="B169" s="392" t="s">
        <v>59</v>
      </c>
      <c r="C169" s="409" t="s">
        <v>84</v>
      </c>
      <c r="D169" s="192" t="s">
        <v>60</v>
      </c>
      <c r="E169" s="192" t="s">
        <v>338</v>
      </c>
      <c r="F169" s="22" t="s">
        <v>872</v>
      </c>
      <c r="G169" s="21" t="s">
        <v>873</v>
      </c>
      <c r="H169" s="21"/>
      <c r="I169" s="21" t="s">
        <v>782</v>
      </c>
      <c r="J169" s="21" t="s">
        <v>874</v>
      </c>
      <c r="K169" s="176" t="s">
        <v>334</v>
      </c>
      <c r="L169" s="176" t="s">
        <v>334</v>
      </c>
      <c r="M169" s="176" t="s">
        <v>334</v>
      </c>
      <c r="N169" s="176" t="s">
        <v>335</v>
      </c>
      <c r="O169" s="176" t="s">
        <v>335</v>
      </c>
      <c r="P169" s="444" t="s">
        <v>335</v>
      </c>
      <c r="Q169" s="447" t="s">
        <v>335</v>
      </c>
      <c r="R169" s="179"/>
      <c r="S169" s="176" t="s">
        <v>334</v>
      </c>
      <c r="T169" s="195" t="s">
        <v>62</v>
      </c>
      <c r="U169" s="275" t="s">
        <v>62</v>
      </c>
      <c r="V169" s="177" t="s">
        <v>341</v>
      </c>
      <c r="W169" s="176">
        <v>1</v>
      </c>
      <c r="X169" s="337" t="s">
        <v>425</v>
      </c>
      <c r="Y169" s="338" t="s">
        <v>338</v>
      </c>
      <c r="Z169" s="349" t="s">
        <v>443</v>
      </c>
      <c r="AA169" s="275" t="s">
        <v>784</v>
      </c>
      <c r="AB169" s="275" t="s">
        <v>785</v>
      </c>
      <c r="AC169" s="189"/>
      <c r="AD169" s="189"/>
      <c r="AE169" s="189"/>
      <c r="AF169" s="189"/>
      <c r="AG169" s="442"/>
      <c r="AH169" s="189" t="str">
        <f t="shared" si="12"/>
        <v/>
      </c>
      <c r="AI169" s="189" t="s">
        <v>341</v>
      </c>
      <c r="AJ169" s="189" t="s">
        <v>341</v>
      </c>
      <c r="AK169" s="189" t="s">
        <v>341</v>
      </c>
      <c r="AL169" s="189" t="s">
        <v>341</v>
      </c>
      <c r="AM169" s="189" t="b">
        <f t="shared" si="13"/>
        <v>0</v>
      </c>
      <c r="AN169" s="189" t="b">
        <f t="shared" si="14"/>
        <v>0</v>
      </c>
      <c r="AO169" s="189" t="s">
        <v>335</v>
      </c>
      <c r="AP169" s="275"/>
      <c r="AQ169" s="275"/>
    </row>
    <row r="170" spans="2:43" ht="15" customHeight="1">
      <c r="B170" s="392" t="s">
        <v>59</v>
      </c>
      <c r="C170" s="409" t="s">
        <v>84</v>
      </c>
      <c r="D170" s="192" t="s">
        <v>60</v>
      </c>
      <c r="E170" s="192" t="s">
        <v>338</v>
      </c>
      <c r="F170" s="22" t="s">
        <v>875</v>
      </c>
      <c r="G170" s="21" t="s">
        <v>876</v>
      </c>
      <c r="H170" s="21"/>
      <c r="I170" s="21" t="s">
        <v>782</v>
      </c>
      <c r="J170" s="21" t="s">
        <v>877</v>
      </c>
      <c r="K170" s="176" t="s">
        <v>334</v>
      </c>
      <c r="L170" s="176" t="s">
        <v>334</v>
      </c>
      <c r="M170" s="176" t="s">
        <v>334</v>
      </c>
      <c r="N170" s="176" t="s">
        <v>335</v>
      </c>
      <c r="O170" s="176" t="s">
        <v>335</v>
      </c>
      <c r="P170" s="444" t="s">
        <v>335</v>
      </c>
      <c r="Q170" s="447" t="s">
        <v>335</v>
      </c>
      <c r="R170" s="179"/>
      <c r="S170" s="176" t="s">
        <v>334</v>
      </c>
      <c r="T170" s="195" t="s">
        <v>62</v>
      </c>
      <c r="U170" s="275" t="s">
        <v>62</v>
      </c>
      <c r="V170" s="177" t="s">
        <v>341</v>
      </c>
      <c r="W170" s="176">
        <v>1</v>
      </c>
      <c r="X170" s="337" t="s">
        <v>425</v>
      </c>
      <c r="Y170" s="338">
        <v>2</v>
      </c>
      <c r="Z170" s="349" t="s">
        <v>359</v>
      </c>
      <c r="AA170" s="275" t="s">
        <v>784</v>
      </c>
      <c r="AB170" s="275" t="s">
        <v>785</v>
      </c>
      <c r="AC170" s="189"/>
      <c r="AD170" s="189"/>
      <c r="AE170" s="189"/>
      <c r="AF170" s="189"/>
      <c r="AG170" s="442"/>
      <c r="AH170" s="189" t="str">
        <f t="shared" si="12"/>
        <v/>
      </c>
      <c r="AI170" s="189" t="s">
        <v>341</v>
      </c>
      <c r="AJ170" s="189" t="s">
        <v>341</v>
      </c>
      <c r="AK170" s="189" t="s">
        <v>341</v>
      </c>
      <c r="AL170" s="189" t="s">
        <v>341</v>
      </c>
      <c r="AM170" s="189" t="b">
        <f t="shared" si="13"/>
        <v>0</v>
      </c>
      <c r="AN170" s="189" t="b">
        <f t="shared" si="14"/>
        <v>0</v>
      </c>
      <c r="AO170" s="189" t="s">
        <v>335</v>
      </c>
      <c r="AP170" s="275"/>
      <c r="AQ170" s="275"/>
    </row>
    <row r="171" spans="2:43" ht="15" customHeight="1">
      <c r="B171" s="392" t="s">
        <v>59</v>
      </c>
      <c r="C171" s="409" t="s">
        <v>84</v>
      </c>
      <c r="D171" s="192" t="s">
        <v>60</v>
      </c>
      <c r="E171" s="192" t="s">
        <v>338</v>
      </c>
      <c r="F171" s="192" t="s">
        <v>878</v>
      </c>
      <c r="G171" s="21" t="s">
        <v>879</v>
      </c>
      <c r="H171" s="21"/>
      <c r="I171" s="21" t="s">
        <v>782</v>
      </c>
      <c r="J171" s="21" t="s">
        <v>880</v>
      </c>
      <c r="K171" s="176" t="s">
        <v>334</v>
      </c>
      <c r="L171" s="176" t="s">
        <v>334</v>
      </c>
      <c r="M171" s="176" t="s">
        <v>334</v>
      </c>
      <c r="N171" s="176" t="s">
        <v>335</v>
      </c>
      <c r="O171" s="176" t="s">
        <v>335</v>
      </c>
      <c r="P171" s="444" t="s">
        <v>335</v>
      </c>
      <c r="Q171" s="447" t="s">
        <v>335</v>
      </c>
      <c r="R171" s="179"/>
      <c r="S171" s="176" t="s">
        <v>334</v>
      </c>
      <c r="T171" s="195" t="s">
        <v>62</v>
      </c>
      <c r="U171" s="275" t="s">
        <v>62</v>
      </c>
      <c r="V171" s="177" t="s">
        <v>341</v>
      </c>
      <c r="W171" s="176">
        <v>1</v>
      </c>
      <c r="X171" s="337" t="s">
        <v>425</v>
      </c>
      <c r="Y171" s="338">
        <v>2</v>
      </c>
      <c r="Z171" s="349" t="s">
        <v>353</v>
      </c>
      <c r="AA171" s="275" t="s">
        <v>784</v>
      </c>
      <c r="AB171" s="275" t="s">
        <v>785</v>
      </c>
      <c r="AC171" s="189"/>
      <c r="AD171" s="189"/>
      <c r="AE171" s="189"/>
      <c r="AF171" s="189"/>
      <c r="AG171" s="442"/>
      <c r="AH171" s="189" t="str">
        <f t="shared" si="12"/>
        <v/>
      </c>
      <c r="AI171" s="189" t="s">
        <v>341</v>
      </c>
      <c r="AJ171" s="189" t="s">
        <v>341</v>
      </c>
      <c r="AK171" s="189" t="s">
        <v>341</v>
      </c>
      <c r="AL171" s="189" t="s">
        <v>341</v>
      </c>
      <c r="AM171" s="189" t="b">
        <f t="shared" si="13"/>
        <v>0</v>
      </c>
      <c r="AN171" s="189" t="b">
        <f t="shared" si="14"/>
        <v>0</v>
      </c>
      <c r="AO171" s="189" t="s">
        <v>335</v>
      </c>
      <c r="AP171" s="275"/>
      <c r="AQ171" s="275"/>
    </row>
    <row r="172" spans="2:43" ht="15" customHeight="1">
      <c r="B172" s="392" t="s">
        <v>59</v>
      </c>
      <c r="C172" s="409" t="s">
        <v>84</v>
      </c>
      <c r="D172" s="192" t="s">
        <v>60</v>
      </c>
      <c r="E172" s="192" t="s">
        <v>338</v>
      </c>
      <c r="F172" s="22" t="s">
        <v>881</v>
      </c>
      <c r="G172" s="21" t="s">
        <v>882</v>
      </c>
      <c r="H172" s="21"/>
      <c r="I172" s="21" t="s">
        <v>782</v>
      </c>
      <c r="J172" s="21" t="s">
        <v>883</v>
      </c>
      <c r="K172" s="176" t="s">
        <v>334</v>
      </c>
      <c r="L172" s="176" t="s">
        <v>334</v>
      </c>
      <c r="M172" s="176" t="s">
        <v>334</v>
      </c>
      <c r="N172" s="176" t="s">
        <v>335</v>
      </c>
      <c r="O172" s="176" t="s">
        <v>335</v>
      </c>
      <c r="P172" s="444" t="s">
        <v>335</v>
      </c>
      <c r="Q172" s="447" t="s">
        <v>335</v>
      </c>
      <c r="R172" s="179"/>
      <c r="S172" s="176" t="s">
        <v>334</v>
      </c>
      <c r="T172" s="195" t="s">
        <v>62</v>
      </c>
      <c r="U172" s="275" t="s">
        <v>62</v>
      </c>
      <c r="V172" s="177" t="s">
        <v>341</v>
      </c>
      <c r="W172" s="176">
        <v>1</v>
      </c>
      <c r="X172" s="337" t="s">
        <v>358</v>
      </c>
      <c r="Y172" s="338">
        <v>1</v>
      </c>
      <c r="Z172" s="349" t="s">
        <v>577</v>
      </c>
      <c r="AA172" s="275" t="s">
        <v>784</v>
      </c>
      <c r="AB172" s="275" t="s">
        <v>785</v>
      </c>
      <c r="AC172" s="189"/>
      <c r="AD172" s="189"/>
      <c r="AE172" s="189"/>
      <c r="AF172" s="189"/>
      <c r="AG172" s="442"/>
      <c r="AH172" s="189" t="str">
        <f t="shared" si="12"/>
        <v/>
      </c>
      <c r="AI172" s="189" t="s">
        <v>341</v>
      </c>
      <c r="AJ172" s="189" t="s">
        <v>341</v>
      </c>
      <c r="AK172" s="189" t="s">
        <v>341</v>
      </c>
      <c r="AL172" s="189" t="s">
        <v>341</v>
      </c>
      <c r="AM172" s="189" t="b">
        <f t="shared" si="13"/>
        <v>0</v>
      </c>
      <c r="AN172" s="189" t="b">
        <f t="shared" si="14"/>
        <v>0</v>
      </c>
      <c r="AO172" s="189" t="s">
        <v>335</v>
      </c>
      <c r="AP172" s="275"/>
      <c r="AQ172" s="275"/>
    </row>
    <row r="173" spans="2:43" ht="15" customHeight="1">
      <c r="B173" s="392" t="s">
        <v>59</v>
      </c>
      <c r="C173" s="409" t="s">
        <v>84</v>
      </c>
      <c r="D173" s="192" t="s">
        <v>60</v>
      </c>
      <c r="E173" s="192" t="s">
        <v>338</v>
      </c>
      <c r="F173" s="22" t="s">
        <v>884</v>
      </c>
      <c r="G173" s="21" t="s">
        <v>885</v>
      </c>
      <c r="H173" s="21"/>
      <c r="I173" s="21" t="s">
        <v>782</v>
      </c>
      <c r="J173" s="21" t="s">
        <v>886</v>
      </c>
      <c r="K173" s="176" t="s">
        <v>334</v>
      </c>
      <c r="L173" s="176" t="s">
        <v>334</v>
      </c>
      <c r="M173" s="176" t="s">
        <v>334</v>
      </c>
      <c r="N173" s="176" t="s">
        <v>335</v>
      </c>
      <c r="O173" s="176" t="s">
        <v>335</v>
      </c>
      <c r="P173" s="444" t="s">
        <v>335</v>
      </c>
      <c r="Q173" s="447" t="s">
        <v>335</v>
      </c>
      <c r="R173" s="179"/>
      <c r="S173" s="176" t="s">
        <v>334</v>
      </c>
      <c r="T173" s="195" t="s">
        <v>62</v>
      </c>
      <c r="U173" s="275" t="s">
        <v>62</v>
      </c>
      <c r="V173" s="177" t="s">
        <v>341</v>
      </c>
      <c r="W173" s="176">
        <v>1</v>
      </c>
      <c r="X173" s="337" t="s">
        <v>432</v>
      </c>
      <c r="Y173" s="338">
        <v>2</v>
      </c>
      <c r="Z173" s="349" t="s">
        <v>359</v>
      </c>
      <c r="AA173" s="275" t="s">
        <v>784</v>
      </c>
      <c r="AB173" s="275" t="s">
        <v>785</v>
      </c>
      <c r="AC173" s="189"/>
      <c r="AD173" s="189"/>
      <c r="AE173" s="189"/>
      <c r="AF173" s="189"/>
      <c r="AG173" s="442"/>
      <c r="AH173" s="189" t="str">
        <f t="shared" si="12"/>
        <v/>
      </c>
      <c r="AI173" s="189" t="s">
        <v>341</v>
      </c>
      <c r="AJ173" s="189" t="s">
        <v>341</v>
      </c>
      <c r="AK173" s="189" t="s">
        <v>341</v>
      </c>
      <c r="AL173" s="189" t="s">
        <v>341</v>
      </c>
      <c r="AM173" s="189" t="b">
        <f t="shared" si="13"/>
        <v>0</v>
      </c>
      <c r="AN173" s="189" t="b">
        <f t="shared" si="14"/>
        <v>0</v>
      </c>
      <c r="AO173" s="189" t="s">
        <v>335</v>
      </c>
      <c r="AP173" s="275"/>
      <c r="AQ173" s="275"/>
    </row>
    <row r="174" spans="2:43" ht="15" customHeight="1">
      <c r="B174" s="392" t="s">
        <v>59</v>
      </c>
      <c r="C174" s="409" t="s">
        <v>84</v>
      </c>
      <c r="D174" s="192" t="s">
        <v>60</v>
      </c>
      <c r="E174" s="192" t="s">
        <v>338</v>
      </c>
      <c r="F174" s="192" t="s">
        <v>887</v>
      </c>
      <c r="G174" s="21" t="s">
        <v>888</v>
      </c>
      <c r="H174" s="21"/>
      <c r="I174" s="21" t="s">
        <v>782</v>
      </c>
      <c r="J174" s="21" t="s">
        <v>889</v>
      </c>
      <c r="K174" s="176" t="s">
        <v>334</v>
      </c>
      <c r="L174" s="176" t="s">
        <v>334</v>
      </c>
      <c r="M174" s="176" t="s">
        <v>334</v>
      </c>
      <c r="N174" s="176" t="s">
        <v>335</v>
      </c>
      <c r="O174" s="176" t="s">
        <v>335</v>
      </c>
      <c r="P174" s="444" t="s">
        <v>335</v>
      </c>
      <c r="Q174" s="447" t="s">
        <v>335</v>
      </c>
      <c r="R174" s="179"/>
      <c r="S174" s="176" t="s">
        <v>334</v>
      </c>
      <c r="T174" s="195" t="s">
        <v>62</v>
      </c>
      <c r="U174" s="275" t="s">
        <v>62</v>
      </c>
      <c r="V174" s="177" t="s">
        <v>341</v>
      </c>
      <c r="W174" s="176">
        <v>1</v>
      </c>
      <c r="X174" s="337" t="s">
        <v>358</v>
      </c>
      <c r="Y174" s="338">
        <v>2</v>
      </c>
      <c r="Z174" s="349" t="s">
        <v>573</v>
      </c>
      <c r="AA174" s="275" t="s">
        <v>784</v>
      </c>
      <c r="AB174" s="275" t="s">
        <v>785</v>
      </c>
      <c r="AC174" s="189"/>
      <c r="AD174" s="189"/>
      <c r="AE174" s="189"/>
      <c r="AF174" s="189"/>
      <c r="AG174" s="442"/>
      <c r="AH174" s="189" t="str">
        <f t="shared" si="12"/>
        <v/>
      </c>
      <c r="AI174" s="189" t="s">
        <v>341</v>
      </c>
      <c r="AJ174" s="189" t="s">
        <v>341</v>
      </c>
      <c r="AK174" s="189" t="s">
        <v>341</v>
      </c>
      <c r="AL174" s="189" t="s">
        <v>341</v>
      </c>
      <c r="AM174" s="189" t="b">
        <f t="shared" si="13"/>
        <v>0</v>
      </c>
      <c r="AN174" s="189" t="b">
        <f t="shared" si="14"/>
        <v>0</v>
      </c>
      <c r="AO174" s="189" t="s">
        <v>335</v>
      </c>
      <c r="AP174" s="275"/>
      <c r="AQ174" s="275"/>
    </row>
    <row r="175" spans="2:43" ht="15" customHeight="1">
      <c r="B175" s="392" t="s">
        <v>59</v>
      </c>
      <c r="C175" s="409" t="s">
        <v>84</v>
      </c>
      <c r="D175" s="192" t="s">
        <v>60</v>
      </c>
      <c r="E175" s="192" t="s">
        <v>338</v>
      </c>
      <c r="F175" s="22" t="s">
        <v>890</v>
      </c>
      <c r="G175" s="21" t="s">
        <v>891</v>
      </c>
      <c r="H175" s="21"/>
      <c r="I175" s="21" t="s">
        <v>782</v>
      </c>
      <c r="J175" s="21" t="s">
        <v>892</v>
      </c>
      <c r="K175" s="176" t="s">
        <v>334</v>
      </c>
      <c r="L175" s="176" t="s">
        <v>334</v>
      </c>
      <c r="M175" s="176" t="s">
        <v>334</v>
      </c>
      <c r="N175" s="176" t="s">
        <v>334</v>
      </c>
      <c r="O175" s="176" t="s">
        <v>335</v>
      </c>
      <c r="P175" s="444" t="s">
        <v>335</v>
      </c>
      <c r="Q175" s="447" t="s">
        <v>335</v>
      </c>
      <c r="R175" s="179"/>
      <c r="S175" s="176" t="s">
        <v>334</v>
      </c>
      <c r="T175" s="195" t="s">
        <v>62</v>
      </c>
      <c r="U175" s="275" t="s">
        <v>62</v>
      </c>
      <c r="V175" s="177" t="s">
        <v>341</v>
      </c>
      <c r="W175" s="176">
        <v>1</v>
      </c>
      <c r="X175" s="337" t="s">
        <v>432</v>
      </c>
      <c r="Y175" s="338">
        <v>1</v>
      </c>
      <c r="Z175" s="349" t="s">
        <v>359</v>
      </c>
      <c r="AA175" s="275" t="s">
        <v>784</v>
      </c>
      <c r="AB175" s="275" t="s">
        <v>785</v>
      </c>
      <c r="AC175" s="189"/>
      <c r="AD175" s="189"/>
      <c r="AE175" s="189"/>
      <c r="AF175" s="189"/>
      <c r="AG175" s="442"/>
      <c r="AH175" s="189" t="str">
        <f t="shared" si="12"/>
        <v/>
      </c>
      <c r="AI175" s="189" t="s">
        <v>341</v>
      </c>
      <c r="AJ175" s="189" t="s">
        <v>341</v>
      </c>
      <c r="AK175" s="189" t="s">
        <v>341</v>
      </c>
      <c r="AL175" s="189" t="s">
        <v>341</v>
      </c>
      <c r="AM175" s="189" t="b">
        <f t="shared" si="13"/>
        <v>0</v>
      </c>
      <c r="AN175" s="189" t="b">
        <f t="shared" si="14"/>
        <v>0</v>
      </c>
      <c r="AO175" s="189" t="s">
        <v>335</v>
      </c>
      <c r="AP175" s="275"/>
      <c r="AQ175" s="275"/>
    </row>
    <row r="176" spans="2:43">
      <c r="B176" s="392" t="s">
        <v>59</v>
      </c>
      <c r="C176" s="516" t="s">
        <v>84</v>
      </c>
      <c r="D176" s="5" t="s">
        <v>60</v>
      </c>
      <c r="E176" s="5" t="s">
        <v>338</v>
      </c>
      <c r="F176" s="10" t="s">
        <v>893</v>
      </c>
      <c r="G176" s="1" t="s">
        <v>894</v>
      </c>
      <c r="H176" s="1" t="s">
        <v>857</v>
      </c>
      <c r="I176" s="1" t="s">
        <v>782</v>
      </c>
      <c r="J176" s="1" t="s">
        <v>895</v>
      </c>
      <c r="K176" s="488" t="s">
        <v>334</v>
      </c>
      <c r="L176" s="488" t="s">
        <v>334</v>
      </c>
      <c r="M176" s="488" t="s">
        <v>334</v>
      </c>
      <c r="N176" s="488" t="s">
        <v>335</v>
      </c>
      <c r="O176" s="488" t="s">
        <v>335</v>
      </c>
      <c r="P176" s="488" t="s">
        <v>335</v>
      </c>
      <c r="Q176" s="524"/>
      <c r="R176" s="488"/>
      <c r="S176" s="488" t="s">
        <v>334</v>
      </c>
      <c r="T176" s="1" t="s">
        <v>62</v>
      </c>
      <c r="U176" s="1" t="s">
        <v>62</v>
      </c>
      <c r="V176" s="526"/>
      <c r="W176" s="488">
        <v>1</v>
      </c>
      <c r="X176" s="353" t="s">
        <v>432</v>
      </c>
      <c r="Y176" s="528">
        <v>2</v>
      </c>
      <c r="Z176" s="529"/>
      <c r="AA176" s="1" t="s">
        <v>784</v>
      </c>
      <c r="AB176" s="1" t="s">
        <v>785</v>
      </c>
      <c r="AC176" s="488"/>
      <c r="AD176" s="488"/>
      <c r="AE176" s="488"/>
      <c r="AF176" s="488"/>
      <c r="AG176" s="488"/>
      <c r="AH176" s="488" t="str">
        <f t="shared" si="12"/>
        <v/>
      </c>
      <c r="AI176" s="488" t="s">
        <v>471</v>
      </c>
      <c r="AJ176" s="488" t="s">
        <v>471</v>
      </c>
      <c r="AK176" s="488" t="s">
        <v>471</v>
      </c>
      <c r="AL176" s="488" t="s">
        <v>471</v>
      </c>
      <c r="AM176" s="488" t="b">
        <f t="shared" si="13"/>
        <v>0</v>
      </c>
      <c r="AN176" s="488" t="b">
        <f t="shared" si="14"/>
        <v>0</v>
      </c>
      <c r="AO176" s="488" t="s">
        <v>335</v>
      </c>
    </row>
    <row r="177" spans="2:43" ht="15" customHeight="1">
      <c r="B177" s="392" t="s">
        <v>59</v>
      </c>
      <c r="C177" s="409" t="s">
        <v>84</v>
      </c>
      <c r="D177" s="192" t="s">
        <v>60</v>
      </c>
      <c r="E177" s="192" t="s">
        <v>338</v>
      </c>
      <c r="F177" s="22" t="s">
        <v>896</v>
      </c>
      <c r="G177" s="21" t="s">
        <v>897</v>
      </c>
      <c r="H177" s="21" t="s">
        <v>857</v>
      </c>
      <c r="I177" s="21" t="s">
        <v>782</v>
      </c>
      <c r="J177" s="21" t="s">
        <v>898</v>
      </c>
      <c r="K177" s="176" t="s">
        <v>334</v>
      </c>
      <c r="L177" s="176" t="s">
        <v>334</v>
      </c>
      <c r="M177" s="176" t="s">
        <v>334</v>
      </c>
      <c r="N177" s="176" t="s">
        <v>335</v>
      </c>
      <c r="O177" s="176" t="s">
        <v>335</v>
      </c>
      <c r="P177" s="444" t="s">
        <v>335</v>
      </c>
      <c r="Q177" s="447"/>
      <c r="R177" s="179"/>
      <c r="S177" s="176" t="s">
        <v>334</v>
      </c>
      <c r="T177" s="195" t="s">
        <v>62</v>
      </c>
      <c r="U177" s="275" t="s">
        <v>62</v>
      </c>
      <c r="V177" s="177" t="s">
        <v>341</v>
      </c>
      <c r="W177" s="176">
        <v>1</v>
      </c>
      <c r="X177" s="337" t="s">
        <v>425</v>
      </c>
      <c r="Y177" s="338">
        <v>1</v>
      </c>
      <c r="Z177" s="349" t="s">
        <v>740</v>
      </c>
      <c r="AA177" s="275" t="s">
        <v>784</v>
      </c>
      <c r="AB177" s="275" t="s">
        <v>785</v>
      </c>
      <c r="AC177" s="189"/>
      <c r="AD177" s="189"/>
      <c r="AE177" s="189"/>
      <c r="AF177" s="189"/>
      <c r="AG177" s="442"/>
      <c r="AH177" s="189" t="str">
        <f t="shared" si="12"/>
        <v/>
      </c>
      <c r="AI177" s="189" t="s">
        <v>471</v>
      </c>
      <c r="AJ177" s="189" t="s">
        <v>471</v>
      </c>
      <c r="AK177" s="189" t="s">
        <v>471</v>
      </c>
      <c r="AL177" s="189" t="s">
        <v>471</v>
      </c>
      <c r="AM177" s="189" t="b">
        <f t="shared" si="13"/>
        <v>0</v>
      </c>
      <c r="AN177" s="189" t="b">
        <f t="shared" si="14"/>
        <v>0</v>
      </c>
      <c r="AO177" s="189" t="s">
        <v>335</v>
      </c>
      <c r="AP177" s="275"/>
      <c r="AQ177" s="275"/>
    </row>
    <row r="178" spans="2:43" ht="15" customHeight="1">
      <c r="B178" s="392" t="s">
        <v>59</v>
      </c>
      <c r="C178" s="409" t="s">
        <v>84</v>
      </c>
      <c r="D178" s="192" t="s">
        <v>60</v>
      </c>
      <c r="E178" s="192" t="s">
        <v>338</v>
      </c>
      <c r="F178" s="22" t="s">
        <v>899</v>
      </c>
      <c r="G178" s="21" t="s">
        <v>900</v>
      </c>
      <c r="H178" s="21" t="s">
        <v>857</v>
      </c>
      <c r="I178" s="21" t="s">
        <v>782</v>
      </c>
      <c r="J178" s="21" t="s">
        <v>901</v>
      </c>
      <c r="K178" s="176" t="s">
        <v>334</v>
      </c>
      <c r="L178" s="176" t="s">
        <v>334</v>
      </c>
      <c r="M178" s="176" t="s">
        <v>334</v>
      </c>
      <c r="N178" s="176" t="s">
        <v>335</v>
      </c>
      <c r="O178" s="176" t="s">
        <v>335</v>
      </c>
      <c r="P178" s="444" t="s">
        <v>335</v>
      </c>
      <c r="Q178" s="447"/>
      <c r="R178" s="179"/>
      <c r="S178" s="176" t="s">
        <v>334</v>
      </c>
      <c r="T178" s="195" t="s">
        <v>62</v>
      </c>
      <c r="U178" s="275" t="s">
        <v>62</v>
      </c>
      <c r="V178" s="177" t="s">
        <v>341</v>
      </c>
      <c r="W178" s="176">
        <v>1</v>
      </c>
      <c r="X178" s="337" t="s">
        <v>425</v>
      </c>
      <c r="Y178" s="338" t="s">
        <v>338</v>
      </c>
      <c r="Z178" s="349" t="s">
        <v>451</v>
      </c>
      <c r="AA178" s="275" t="s">
        <v>784</v>
      </c>
      <c r="AB178" s="275" t="s">
        <v>785</v>
      </c>
      <c r="AC178" s="189"/>
      <c r="AD178" s="189"/>
      <c r="AE178" s="189"/>
      <c r="AF178" s="189"/>
      <c r="AG178" s="442"/>
      <c r="AH178" s="189" t="str">
        <f t="shared" si="12"/>
        <v/>
      </c>
      <c r="AI178" s="189" t="s">
        <v>471</v>
      </c>
      <c r="AJ178" s="189" t="s">
        <v>471</v>
      </c>
      <c r="AK178" s="189" t="s">
        <v>471</v>
      </c>
      <c r="AL178" s="189" t="s">
        <v>471</v>
      </c>
      <c r="AM178" s="189" t="b">
        <f t="shared" si="13"/>
        <v>0</v>
      </c>
      <c r="AN178" s="189" t="b">
        <f t="shared" si="14"/>
        <v>0</v>
      </c>
      <c r="AO178" s="189" t="s">
        <v>335</v>
      </c>
      <c r="AP178" s="275"/>
      <c r="AQ178" s="275"/>
    </row>
    <row r="179" spans="2:43" ht="15" customHeight="1">
      <c r="B179" s="392" t="s">
        <v>59</v>
      </c>
      <c r="C179" s="409" t="s">
        <v>84</v>
      </c>
      <c r="D179" s="192" t="s">
        <v>60</v>
      </c>
      <c r="E179" s="192" t="s">
        <v>338</v>
      </c>
      <c r="F179" s="22" t="s">
        <v>902</v>
      </c>
      <c r="G179" s="21" t="s">
        <v>903</v>
      </c>
      <c r="H179" s="21"/>
      <c r="I179" s="21" t="s">
        <v>782</v>
      </c>
      <c r="J179" s="21" t="s">
        <v>904</v>
      </c>
      <c r="K179" s="176" t="s">
        <v>334</v>
      </c>
      <c r="L179" s="176" t="s">
        <v>334</v>
      </c>
      <c r="M179" s="176" t="s">
        <v>334</v>
      </c>
      <c r="N179" s="176" t="s">
        <v>335</v>
      </c>
      <c r="O179" s="176" t="s">
        <v>335</v>
      </c>
      <c r="P179" s="444" t="s">
        <v>335</v>
      </c>
      <c r="Q179" s="447" t="s">
        <v>335</v>
      </c>
      <c r="R179" s="179"/>
      <c r="S179" s="176" t="s">
        <v>334</v>
      </c>
      <c r="T179" s="195" t="s">
        <v>62</v>
      </c>
      <c r="U179" s="275" t="s">
        <v>62</v>
      </c>
      <c r="V179" s="177" t="s">
        <v>341</v>
      </c>
      <c r="W179" s="176">
        <v>1</v>
      </c>
      <c r="X179" s="337" t="s">
        <v>358</v>
      </c>
      <c r="Y179" s="338">
        <v>1</v>
      </c>
      <c r="Z179" s="349" t="s">
        <v>740</v>
      </c>
      <c r="AA179" s="275" t="s">
        <v>784</v>
      </c>
      <c r="AB179" s="275" t="s">
        <v>785</v>
      </c>
      <c r="AC179" s="189"/>
      <c r="AD179" s="189"/>
      <c r="AE179" s="189"/>
      <c r="AF179" s="189"/>
      <c r="AG179" s="442"/>
      <c r="AH179" s="189" t="str">
        <f t="shared" si="12"/>
        <v/>
      </c>
      <c r="AI179" s="189" t="s">
        <v>341</v>
      </c>
      <c r="AJ179" s="189" t="s">
        <v>341</v>
      </c>
      <c r="AK179" s="189" t="s">
        <v>341</v>
      </c>
      <c r="AL179" s="189" t="s">
        <v>341</v>
      </c>
      <c r="AM179" s="189" t="b">
        <f t="shared" si="13"/>
        <v>0</v>
      </c>
      <c r="AN179" s="189" t="b">
        <f t="shared" si="14"/>
        <v>0</v>
      </c>
      <c r="AO179" s="189" t="s">
        <v>335</v>
      </c>
      <c r="AP179" s="275"/>
      <c r="AQ179" s="275"/>
    </row>
    <row r="180" spans="2:43" ht="15" customHeight="1">
      <c r="B180" s="392" t="s">
        <v>59</v>
      </c>
      <c r="C180" s="409" t="s">
        <v>84</v>
      </c>
      <c r="D180" s="192" t="s">
        <v>60</v>
      </c>
      <c r="E180" s="192" t="s">
        <v>338</v>
      </c>
      <c r="F180" s="22" t="s">
        <v>905</v>
      </c>
      <c r="G180" s="21" t="s">
        <v>906</v>
      </c>
      <c r="H180" s="21"/>
      <c r="I180" s="21" t="s">
        <v>782</v>
      </c>
      <c r="J180" s="21" t="s">
        <v>907</v>
      </c>
      <c r="K180" s="176" t="s">
        <v>334</v>
      </c>
      <c r="L180" s="176" t="s">
        <v>334</v>
      </c>
      <c r="M180" s="176" t="s">
        <v>334</v>
      </c>
      <c r="N180" s="176" t="s">
        <v>335</v>
      </c>
      <c r="O180" s="176" t="s">
        <v>335</v>
      </c>
      <c r="P180" s="444" t="s">
        <v>335</v>
      </c>
      <c r="Q180" s="447" t="s">
        <v>335</v>
      </c>
      <c r="R180" s="179"/>
      <c r="S180" s="176" t="s">
        <v>334</v>
      </c>
      <c r="T180" s="195" t="s">
        <v>62</v>
      </c>
      <c r="U180" s="275" t="s">
        <v>62</v>
      </c>
      <c r="V180" s="177" t="s">
        <v>341</v>
      </c>
      <c r="W180" s="176">
        <v>1</v>
      </c>
      <c r="X180" s="337" t="s">
        <v>432</v>
      </c>
      <c r="Y180" s="338">
        <v>1</v>
      </c>
      <c r="Z180" s="349" t="s">
        <v>451</v>
      </c>
      <c r="AA180" s="275" t="s">
        <v>784</v>
      </c>
      <c r="AB180" s="275" t="s">
        <v>785</v>
      </c>
      <c r="AC180" s="189"/>
      <c r="AD180" s="189"/>
      <c r="AE180" s="189"/>
      <c r="AF180" s="189"/>
      <c r="AG180" s="442"/>
      <c r="AH180" s="189" t="str">
        <f t="shared" si="12"/>
        <v/>
      </c>
      <c r="AI180" s="189" t="s">
        <v>341</v>
      </c>
      <c r="AJ180" s="189" t="s">
        <v>341</v>
      </c>
      <c r="AK180" s="189" t="s">
        <v>341</v>
      </c>
      <c r="AL180" s="189" t="s">
        <v>341</v>
      </c>
      <c r="AM180" s="189" t="b">
        <f t="shared" si="13"/>
        <v>0</v>
      </c>
      <c r="AN180" s="189" t="b">
        <f t="shared" si="14"/>
        <v>0</v>
      </c>
      <c r="AO180" s="189" t="s">
        <v>335</v>
      </c>
      <c r="AP180" s="275"/>
      <c r="AQ180" s="275"/>
    </row>
    <row r="181" spans="2:43" ht="15" customHeight="1">
      <c r="B181" s="392" t="s">
        <v>59</v>
      </c>
      <c r="C181" s="409" t="s">
        <v>84</v>
      </c>
      <c r="D181" s="192" t="s">
        <v>60</v>
      </c>
      <c r="E181" s="192" t="s">
        <v>338</v>
      </c>
      <c r="F181" s="22" t="s">
        <v>908</v>
      </c>
      <c r="G181" s="21" t="s">
        <v>909</v>
      </c>
      <c r="H181" s="21"/>
      <c r="I181" s="21" t="s">
        <v>782</v>
      </c>
      <c r="J181" s="21" t="s">
        <v>910</v>
      </c>
      <c r="K181" s="176" t="s">
        <v>334</v>
      </c>
      <c r="L181" s="176" t="s">
        <v>334</v>
      </c>
      <c r="M181" s="176" t="s">
        <v>334</v>
      </c>
      <c r="N181" s="176" t="s">
        <v>335</v>
      </c>
      <c r="O181" s="176" t="s">
        <v>335</v>
      </c>
      <c r="P181" s="444" t="s">
        <v>335</v>
      </c>
      <c r="Q181" s="447" t="s">
        <v>335</v>
      </c>
      <c r="R181" s="179"/>
      <c r="S181" s="176" t="s">
        <v>334</v>
      </c>
      <c r="T181" s="195" t="s">
        <v>62</v>
      </c>
      <c r="U181" s="275" t="s">
        <v>62</v>
      </c>
      <c r="V181" s="177" t="s">
        <v>341</v>
      </c>
      <c r="W181" s="176">
        <v>1</v>
      </c>
      <c r="X181" s="337" t="s">
        <v>358</v>
      </c>
      <c r="Y181" s="338">
        <v>1</v>
      </c>
      <c r="Z181" s="349" t="s">
        <v>527</v>
      </c>
      <c r="AA181" s="275" t="s">
        <v>784</v>
      </c>
      <c r="AB181" s="275" t="s">
        <v>785</v>
      </c>
      <c r="AC181" s="189"/>
      <c r="AD181" s="189"/>
      <c r="AE181" s="189"/>
      <c r="AF181" s="189"/>
      <c r="AG181" s="442"/>
      <c r="AH181" s="189" t="str">
        <f t="shared" si="12"/>
        <v/>
      </c>
      <c r="AI181" s="189" t="s">
        <v>341</v>
      </c>
      <c r="AJ181" s="189" t="s">
        <v>341</v>
      </c>
      <c r="AK181" s="189" t="s">
        <v>341</v>
      </c>
      <c r="AL181" s="189" t="s">
        <v>341</v>
      </c>
      <c r="AM181" s="189" t="b">
        <f t="shared" si="13"/>
        <v>0</v>
      </c>
      <c r="AN181" s="189" t="b">
        <f t="shared" si="14"/>
        <v>0</v>
      </c>
      <c r="AO181" s="189" t="s">
        <v>335</v>
      </c>
      <c r="AP181" s="275"/>
      <c r="AQ181" s="275"/>
    </row>
    <row r="182" spans="2:43" ht="15" customHeight="1">
      <c r="B182" s="392" t="s">
        <v>59</v>
      </c>
      <c r="C182" s="409" t="s">
        <v>84</v>
      </c>
      <c r="D182" s="192" t="s">
        <v>60</v>
      </c>
      <c r="E182" s="192" t="s">
        <v>338</v>
      </c>
      <c r="F182" s="22" t="s">
        <v>911</v>
      </c>
      <c r="G182" s="21" t="s">
        <v>912</v>
      </c>
      <c r="H182" s="21"/>
      <c r="I182" s="21" t="s">
        <v>782</v>
      </c>
      <c r="J182" s="21" t="s">
        <v>913</v>
      </c>
      <c r="K182" s="176" t="s">
        <v>334</v>
      </c>
      <c r="L182" s="176" t="s">
        <v>334</v>
      </c>
      <c r="M182" s="176" t="s">
        <v>334</v>
      </c>
      <c r="N182" s="176" t="s">
        <v>335</v>
      </c>
      <c r="O182" s="176" t="s">
        <v>335</v>
      </c>
      <c r="P182" s="444" t="s">
        <v>335</v>
      </c>
      <c r="Q182" s="447" t="s">
        <v>335</v>
      </c>
      <c r="R182" s="179"/>
      <c r="S182" s="176" t="s">
        <v>334</v>
      </c>
      <c r="T182" s="195" t="s">
        <v>62</v>
      </c>
      <c r="U182" s="275" t="s">
        <v>62</v>
      </c>
      <c r="V182" s="177" t="s">
        <v>341</v>
      </c>
      <c r="W182" s="176">
        <v>1</v>
      </c>
      <c r="X182" s="337" t="s">
        <v>358</v>
      </c>
      <c r="Y182" s="338">
        <v>2</v>
      </c>
      <c r="Z182" s="349" t="s">
        <v>527</v>
      </c>
      <c r="AA182" s="275" t="s">
        <v>784</v>
      </c>
      <c r="AB182" s="275" t="s">
        <v>785</v>
      </c>
      <c r="AC182" s="189"/>
      <c r="AD182" s="189"/>
      <c r="AE182" s="189"/>
      <c r="AF182" s="189"/>
      <c r="AG182" s="442"/>
      <c r="AH182" s="189" t="str">
        <f t="shared" si="12"/>
        <v/>
      </c>
      <c r="AI182" s="189" t="s">
        <v>341</v>
      </c>
      <c r="AJ182" s="189" t="s">
        <v>341</v>
      </c>
      <c r="AK182" s="189" t="s">
        <v>341</v>
      </c>
      <c r="AL182" s="189" t="s">
        <v>341</v>
      </c>
      <c r="AM182" s="189" t="b">
        <f t="shared" si="13"/>
        <v>0</v>
      </c>
      <c r="AN182" s="189" t="b">
        <f t="shared" si="14"/>
        <v>0</v>
      </c>
      <c r="AO182" s="189" t="s">
        <v>335</v>
      </c>
      <c r="AP182" s="275"/>
      <c r="AQ182" s="275"/>
    </row>
    <row r="183" spans="2:43" ht="15" customHeight="1">
      <c r="B183" s="392" t="s">
        <v>59</v>
      </c>
      <c r="C183" s="409" t="s">
        <v>84</v>
      </c>
      <c r="D183" s="192" t="s">
        <v>60</v>
      </c>
      <c r="E183" s="192" t="s">
        <v>338</v>
      </c>
      <c r="F183" s="22" t="s">
        <v>914</v>
      </c>
      <c r="G183" s="21" t="s">
        <v>915</v>
      </c>
      <c r="H183" s="21"/>
      <c r="I183" s="21" t="s">
        <v>782</v>
      </c>
      <c r="J183" s="21" t="s">
        <v>916</v>
      </c>
      <c r="K183" s="176" t="s">
        <v>334</v>
      </c>
      <c r="L183" s="176" t="s">
        <v>334</v>
      </c>
      <c r="M183" s="176" t="s">
        <v>334</v>
      </c>
      <c r="N183" s="176" t="s">
        <v>335</v>
      </c>
      <c r="O183" s="176" t="s">
        <v>335</v>
      </c>
      <c r="P183" s="444" t="s">
        <v>335</v>
      </c>
      <c r="Q183" s="447" t="s">
        <v>335</v>
      </c>
      <c r="R183" s="179"/>
      <c r="S183" s="176" t="s">
        <v>334</v>
      </c>
      <c r="T183" s="195" t="s">
        <v>62</v>
      </c>
      <c r="U183" s="275" t="s">
        <v>62</v>
      </c>
      <c r="V183" s="177" t="s">
        <v>341</v>
      </c>
      <c r="W183" s="176">
        <v>1</v>
      </c>
      <c r="X183" s="337" t="s">
        <v>364</v>
      </c>
      <c r="Y183" s="338">
        <v>2</v>
      </c>
      <c r="Z183" s="349" t="s">
        <v>461</v>
      </c>
      <c r="AA183" s="275" t="s">
        <v>784</v>
      </c>
      <c r="AB183" s="275" t="s">
        <v>785</v>
      </c>
      <c r="AC183" s="189"/>
      <c r="AD183" s="189"/>
      <c r="AE183" s="189"/>
      <c r="AF183" s="189"/>
      <c r="AG183" s="442"/>
      <c r="AH183" s="189" t="str">
        <f t="shared" si="12"/>
        <v/>
      </c>
      <c r="AI183" s="189" t="s">
        <v>341</v>
      </c>
      <c r="AJ183" s="189" t="s">
        <v>341</v>
      </c>
      <c r="AK183" s="189" t="s">
        <v>341</v>
      </c>
      <c r="AL183" s="189" t="s">
        <v>341</v>
      </c>
      <c r="AM183" s="189" t="b">
        <f t="shared" si="13"/>
        <v>0</v>
      </c>
      <c r="AN183" s="189" t="b">
        <f t="shared" si="14"/>
        <v>0</v>
      </c>
      <c r="AO183" s="189" t="s">
        <v>335</v>
      </c>
      <c r="AP183" s="275"/>
      <c r="AQ183" s="275"/>
    </row>
    <row r="184" spans="2:43" ht="15" customHeight="1">
      <c r="B184" s="392" t="s">
        <v>59</v>
      </c>
      <c r="C184" s="409" t="s">
        <v>84</v>
      </c>
      <c r="D184" s="192" t="s">
        <v>60</v>
      </c>
      <c r="E184" s="192" t="s">
        <v>338</v>
      </c>
      <c r="F184" s="22" t="s">
        <v>917</v>
      </c>
      <c r="G184" s="21" t="s">
        <v>918</v>
      </c>
      <c r="H184" s="21"/>
      <c r="I184" s="21" t="s">
        <v>782</v>
      </c>
      <c r="J184" s="21" t="s">
        <v>919</v>
      </c>
      <c r="K184" s="176" t="s">
        <v>334</v>
      </c>
      <c r="L184" s="176" t="s">
        <v>334</v>
      </c>
      <c r="M184" s="176" t="s">
        <v>334</v>
      </c>
      <c r="N184" s="176" t="s">
        <v>335</v>
      </c>
      <c r="O184" s="176" t="s">
        <v>335</v>
      </c>
      <c r="P184" s="444" t="s">
        <v>335</v>
      </c>
      <c r="Q184" s="447" t="s">
        <v>335</v>
      </c>
      <c r="R184" s="179"/>
      <c r="S184" s="176" t="s">
        <v>334</v>
      </c>
      <c r="T184" s="195" t="s">
        <v>62</v>
      </c>
      <c r="U184" s="275" t="s">
        <v>62</v>
      </c>
      <c r="V184" s="177" t="s">
        <v>341</v>
      </c>
      <c r="W184" s="176">
        <v>1</v>
      </c>
      <c r="X184" s="337" t="s">
        <v>358</v>
      </c>
      <c r="Y184" s="338">
        <v>1</v>
      </c>
      <c r="Z184" s="349" t="s">
        <v>359</v>
      </c>
      <c r="AA184" s="275" t="s">
        <v>784</v>
      </c>
      <c r="AB184" s="275" t="s">
        <v>785</v>
      </c>
      <c r="AC184" s="189"/>
      <c r="AD184" s="189"/>
      <c r="AE184" s="189"/>
      <c r="AF184" s="189"/>
      <c r="AG184" s="442"/>
      <c r="AH184" s="189" t="str">
        <f t="shared" si="12"/>
        <v/>
      </c>
      <c r="AI184" s="189" t="s">
        <v>341</v>
      </c>
      <c r="AJ184" s="189" t="s">
        <v>341</v>
      </c>
      <c r="AK184" s="189" t="s">
        <v>341</v>
      </c>
      <c r="AL184" s="189" t="s">
        <v>341</v>
      </c>
      <c r="AM184" s="189" t="b">
        <f t="shared" si="13"/>
        <v>0</v>
      </c>
      <c r="AN184" s="189" t="b">
        <f t="shared" si="14"/>
        <v>0</v>
      </c>
      <c r="AO184" s="189" t="s">
        <v>335</v>
      </c>
      <c r="AP184" s="275"/>
      <c r="AQ184" s="275"/>
    </row>
    <row r="185" spans="2:43" ht="15" customHeight="1">
      <c r="B185" s="392" t="s">
        <v>59</v>
      </c>
      <c r="C185" s="409" t="s">
        <v>84</v>
      </c>
      <c r="D185" s="192" t="s">
        <v>60</v>
      </c>
      <c r="E185" s="192" t="s">
        <v>338</v>
      </c>
      <c r="F185" s="22" t="s">
        <v>920</v>
      </c>
      <c r="G185" s="21" t="s">
        <v>921</v>
      </c>
      <c r="H185" s="21"/>
      <c r="I185" s="21" t="s">
        <v>782</v>
      </c>
      <c r="J185" s="21" t="s">
        <v>922</v>
      </c>
      <c r="K185" s="176" t="s">
        <v>334</v>
      </c>
      <c r="L185" s="176" t="s">
        <v>334</v>
      </c>
      <c r="M185" s="176" t="s">
        <v>334</v>
      </c>
      <c r="N185" s="176" t="s">
        <v>335</v>
      </c>
      <c r="O185" s="176" t="s">
        <v>335</v>
      </c>
      <c r="P185" s="444" t="s">
        <v>335</v>
      </c>
      <c r="Q185" s="447" t="s">
        <v>335</v>
      </c>
      <c r="R185" s="179"/>
      <c r="S185" s="176" t="s">
        <v>334</v>
      </c>
      <c r="T185" s="195" t="s">
        <v>62</v>
      </c>
      <c r="U185" s="275" t="s">
        <v>62</v>
      </c>
      <c r="V185" s="177" t="s">
        <v>341</v>
      </c>
      <c r="W185" s="176">
        <v>1</v>
      </c>
      <c r="X185" s="337" t="s">
        <v>364</v>
      </c>
      <c r="Y185" s="338">
        <v>1</v>
      </c>
      <c r="Z185" s="349" t="s">
        <v>359</v>
      </c>
      <c r="AA185" s="275" t="s">
        <v>784</v>
      </c>
      <c r="AB185" s="275" t="s">
        <v>785</v>
      </c>
      <c r="AC185" s="189"/>
      <c r="AD185" s="189"/>
      <c r="AE185" s="189"/>
      <c r="AF185" s="189"/>
      <c r="AG185" s="442"/>
      <c r="AH185" s="189" t="str">
        <f t="shared" si="12"/>
        <v/>
      </c>
      <c r="AI185" s="189" t="s">
        <v>341</v>
      </c>
      <c r="AJ185" s="189" t="s">
        <v>341</v>
      </c>
      <c r="AK185" s="189" t="s">
        <v>341</v>
      </c>
      <c r="AL185" s="189" t="s">
        <v>341</v>
      </c>
      <c r="AM185" s="189" t="b">
        <f t="shared" si="13"/>
        <v>0</v>
      </c>
      <c r="AN185" s="189" t="b">
        <f t="shared" si="14"/>
        <v>0</v>
      </c>
      <c r="AO185" s="189" t="s">
        <v>335</v>
      </c>
      <c r="AP185" s="275"/>
      <c r="AQ185" s="275"/>
    </row>
    <row r="186" spans="2:43" ht="15" customHeight="1">
      <c r="B186" s="392" t="s">
        <v>59</v>
      </c>
      <c r="C186" s="409" t="s">
        <v>84</v>
      </c>
      <c r="D186" s="192" t="s">
        <v>60</v>
      </c>
      <c r="E186" s="192" t="s">
        <v>338</v>
      </c>
      <c r="F186" s="22" t="s">
        <v>923</v>
      </c>
      <c r="G186" s="21" t="s">
        <v>924</v>
      </c>
      <c r="H186" s="21"/>
      <c r="I186" s="21" t="s">
        <v>782</v>
      </c>
      <c r="J186" s="21" t="s">
        <v>925</v>
      </c>
      <c r="K186" s="176" t="s">
        <v>334</v>
      </c>
      <c r="L186" s="176" t="s">
        <v>334</v>
      </c>
      <c r="M186" s="176" t="s">
        <v>334</v>
      </c>
      <c r="N186" s="176" t="s">
        <v>335</v>
      </c>
      <c r="O186" s="176" t="s">
        <v>335</v>
      </c>
      <c r="P186" s="444" t="s">
        <v>335</v>
      </c>
      <c r="Q186" s="447" t="s">
        <v>335</v>
      </c>
      <c r="R186" s="179"/>
      <c r="S186" s="176" t="s">
        <v>334</v>
      </c>
      <c r="T186" s="195" t="s">
        <v>62</v>
      </c>
      <c r="U186" s="275" t="s">
        <v>62</v>
      </c>
      <c r="V186" s="177" t="s">
        <v>341</v>
      </c>
      <c r="W186" s="176">
        <v>1</v>
      </c>
      <c r="X186" s="337" t="s">
        <v>364</v>
      </c>
      <c r="Y186" s="338">
        <v>2</v>
      </c>
      <c r="Z186" s="349" t="s">
        <v>359</v>
      </c>
      <c r="AA186" s="275" t="s">
        <v>784</v>
      </c>
      <c r="AB186" s="275" t="s">
        <v>785</v>
      </c>
      <c r="AC186" s="189"/>
      <c r="AD186" s="189"/>
      <c r="AE186" s="189"/>
      <c r="AF186" s="189"/>
      <c r="AG186" s="442"/>
      <c r="AH186" s="189" t="str">
        <f t="shared" si="12"/>
        <v/>
      </c>
      <c r="AI186" s="189" t="s">
        <v>341</v>
      </c>
      <c r="AJ186" s="189" t="s">
        <v>341</v>
      </c>
      <c r="AK186" s="189" t="s">
        <v>341</v>
      </c>
      <c r="AL186" s="189" t="s">
        <v>341</v>
      </c>
      <c r="AM186" s="189" t="b">
        <f t="shared" si="13"/>
        <v>0</v>
      </c>
      <c r="AN186" s="189" t="b">
        <f t="shared" si="14"/>
        <v>0</v>
      </c>
      <c r="AO186" s="189" t="s">
        <v>335</v>
      </c>
      <c r="AP186" s="275"/>
      <c r="AQ186" s="275"/>
    </row>
    <row r="187" spans="2:43" ht="15" customHeight="1">
      <c r="B187" s="392" t="s">
        <v>59</v>
      </c>
      <c r="C187" s="409" t="s">
        <v>84</v>
      </c>
      <c r="D187" s="192" t="s">
        <v>60</v>
      </c>
      <c r="E187" s="192" t="s">
        <v>338</v>
      </c>
      <c r="F187" s="192" t="s">
        <v>926</v>
      </c>
      <c r="G187" s="21" t="s">
        <v>927</v>
      </c>
      <c r="H187" s="21"/>
      <c r="I187" s="21" t="s">
        <v>782</v>
      </c>
      <c r="J187" s="21" t="s">
        <v>928</v>
      </c>
      <c r="K187" s="176" t="s">
        <v>334</v>
      </c>
      <c r="L187" s="176" t="s">
        <v>334</v>
      </c>
      <c r="M187" s="176" t="s">
        <v>334</v>
      </c>
      <c r="N187" s="176" t="s">
        <v>335</v>
      </c>
      <c r="O187" s="176" t="s">
        <v>335</v>
      </c>
      <c r="P187" s="444" t="s">
        <v>335</v>
      </c>
      <c r="Q187" s="447" t="s">
        <v>335</v>
      </c>
      <c r="R187" s="179"/>
      <c r="S187" s="176" t="s">
        <v>334</v>
      </c>
      <c r="T187" s="195" t="s">
        <v>62</v>
      </c>
      <c r="U187" s="275" t="s">
        <v>62</v>
      </c>
      <c r="V187" s="177" t="s">
        <v>341</v>
      </c>
      <c r="W187" s="176">
        <v>1</v>
      </c>
      <c r="X187" s="337" t="s">
        <v>364</v>
      </c>
      <c r="Y187" s="338">
        <v>2</v>
      </c>
      <c r="Z187" s="349" t="s">
        <v>359</v>
      </c>
      <c r="AA187" s="275" t="s">
        <v>784</v>
      </c>
      <c r="AB187" s="275" t="s">
        <v>785</v>
      </c>
      <c r="AC187" s="189"/>
      <c r="AD187" s="189"/>
      <c r="AE187" s="189"/>
      <c r="AF187" s="189"/>
      <c r="AG187" s="442"/>
      <c r="AH187" s="189" t="str">
        <f t="shared" si="12"/>
        <v/>
      </c>
      <c r="AI187" s="189" t="s">
        <v>341</v>
      </c>
      <c r="AJ187" s="189" t="s">
        <v>341</v>
      </c>
      <c r="AK187" s="189" t="s">
        <v>341</v>
      </c>
      <c r="AL187" s="189" t="s">
        <v>341</v>
      </c>
      <c r="AM187" s="189" t="b">
        <f t="shared" si="13"/>
        <v>0</v>
      </c>
      <c r="AN187" s="189" t="b">
        <f t="shared" si="14"/>
        <v>0</v>
      </c>
      <c r="AO187" s="189" t="s">
        <v>335</v>
      </c>
      <c r="AP187" s="275"/>
      <c r="AQ187" s="275"/>
    </row>
    <row r="188" spans="2:43" ht="15" customHeight="1">
      <c r="B188" s="392" t="s">
        <v>59</v>
      </c>
      <c r="C188" s="409" t="s">
        <v>84</v>
      </c>
      <c r="D188" s="9" t="s">
        <v>60</v>
      </c>
      <c r="E188" s="9" t="s">
        <v>338</v>
      </c>
      <c r="F188" s="9" t="s">
        <v>929</v>
      </c>
      <c r="G188" s="195" t="s">
        <v>930</v>
      </c>
      <c r="H188" s="195"/>
      <c r="I188" s="21" t="s">
        <v>782</v>
      </c>
      <c r="J188" s="275" t="s">
        <v>931</v>
      </c>
      <c r="K188" s="176" t="s">
        <v>334</v>
      </c>
      <c r="L188" s="189" t="s">
        <v>334</v>
      </c>
      <c r="M188" s="176" t="s">
        <v>334</v>
      </c>
      <c r="N188" s="189" t="s">
        <v>335</v>
      </c>
      <c r="O188" s="189" t="s">
        <v>335</v>
      </c>
      <c r="P188" s="442" t="s">
        <v>335</v>
      </c>
      <c r="Q188" s="447" t="s">
        <v>335</v>
      </c>
      <c r="R188" s="179"/>
      <c r="S188" s="176" t="s">
        <v>334</v>
      </c>
      <c r="T188" s="195" t="s">
        <v>62</v>
      </c>
      <c r="U188" s="275" t="s">
        <v>62</v>
      </c>
      <c r="V188" s="177" t="s">
        <v>341</v>
      </c>
      <c r="W188" s="176">
        <v>1</v>
      </c>
      <c r="X188" s="337" t="s">
        <v>364</v>
      </c>
      <c r="Y188" s="338">
        <v>2</v>
      </c>
      <c r="Z188" s="349" t="s">
        <v>451</v>
      </c>
      <c r="AA188" s="275" t="s">
        <v>784</v>
      </c>
      <c r="AB188" s="275" t="s">
        <v>785</v>
      </c>
      <c r="AC188" s="189"/>
      <c r="AD188" s="189"/>
      <c r="AE188" s="189"/>
      <c r="AF188" s="189"/>
      <c r="AG188" s="442"/>
      <c r="AH188" s="189" t="str">
        <f t="shared" si="12"/>
        <v/>
      </c>
      <c r="AI188" s="189" t="s">
        <v>341</v>
      </c>
      <c r="AJ188" s="189" t="s">
        <v>341</v>
      </c>
      <c r="AK188" s="189" t="s">
        <v>341</v>
      </c>
      <c r="AL188" s="189" t="s">
        <v>341</v>
      </c>
      <c r="AM188" s="189" t="b">
        <f t="shared" si="13"/>
        <v>0</v>
      </c>
      <c r="AN188" s="189" t="b">
        <f t="shared" si="14"/>
        <v>0</v>
      </c>
      <c r="AO188" s="189" t="s">
        <v>335</v>
      </c>
      <c r="AP188" s="275"/>
      <c r="AQ188" s="275"/>
    </row>
    <row r="189" spans="2:43" ht="15" customHeight="1">
      <c r="B189" s="392" t="s">
        <v>59</v>
      </c>
      <c r="C189" s="409" t="s">
        <v>84</v>
      </c>
      <c r="D189" s="192" t="s">
        <v>60</v>
      </c>
      <c r="E189" s="192" t="s">
        <v>338</v>
      </c>
      <c r="F189" s="22" t="s">
        <v>932</v>
      </c>
      <c r="G189" s="21" t="s">
        <v>933</v>
      </c>
      <c r="H189" s="21"/>
      <c r="I189" s="21" t="s">
        <v>782</v>
      </c>
      <c r="J189" s="21" t="s">
        <v>934</v>
      </c>
      <c r="K189" s="176" t="s">
        <v>334</v>
      </c>
      <c r="L189" s="176" t="s">
        <v>334</v>
      </c>
      <c r="M189" s="176" t="s">
        <v>334</v>
      </c>
      <c r="N189" s="176" t="s">
        <v>335</v>
      </c>
      <c r="O189" s="176" t="s">
        <v>335</v>
      </c>
      <c r="P189" s="444" t="s">
        <v>335</v>
      </c>
      <c r="Q189" s="447" t="s">
        <v>335</v>
      </c>
      <c r="R189" s="179"/>
      <c r="S189" s="176" t="s">
        <v>334</v>
      </c>
      <c r="T189" s="195" t="s">
        <v>62</v>
      </c>
      <c r="U189" s="275" t="s">
        <v>62</v>
      </c>
      <c r="V189" s="177" t="s">
        <v>341</v>
      </c>
      <c r="W189" s="176">
        <v>1</v>
      </c>
      <c r="X189" s="337" t="s">
        <v>358</v>
      </c>
      <c r="Y189" s="338">
        <v>2</v>
      </c>
      <c r="Z189" s="349" t="s">
        <v>451</v>
      </c>
      <c r="AA189" s="275" t="s">
        <v>784</v>
      </c>
      <c r="AB189" s="275" t="s">
        <v>785</v>
      </c>
      <c r="AC189" s="189"/>
      <c r="AD189" s="189"/>
      <c r="AE189" s="189"/>
      <c r="AF189" s="189"/>
      <c r="AG189" s="442"/>
      <c r="AH189" s="189" t="str">
        <f t="shared" si="12"/>
        <v/>
      </c>
      <c r="AI189" s="189" t="s">
        <v>341</v>
      </c>
      <c r="AJ189" s="189" t="s">
        <v>341</v>
      </c>
      <c r="AK189" s="189" t="s">
        <v>341</v>
      </c>
      <c r="AL189" s="189" t="s">
        <v>341</v>
      </c>
      <c r="AM189" s="189" t="b">
        <f t="shared" si="13"/>
        <v>0</v>
      </c>
      <c r="AN189" s="189" t="b">
        <f t="shared" si="14"/>
        <v>0</v>
      </c>
      <c r="AO189" s="189" t="s">
        <v>335</v>
      </c>
      <c r="AP189" s="275"/>
      <c r="AQ189" s="275"/>
    </row>
    <row r="190" spans="2:43" ht="15" customHeight="1">
      <c r="B190" s="392" t="s">
        <v>59</v>
      </c>
      <c r="C190" s="409" t="s">
        <v>84</v>
      </c>
      <c r="D190" s="192" t="s">
        <v>60</v>
      </c>
      <c r="E190" s="192" t="s">
        <v>338</v>
      </c>
      <c r="F190" s="22" t="s">
        <v>935</v>
      </c>
      <c r="G190" s="21" t="s">
        <v>936</v>
      </c>
      <c r="H190" s="21"/>
      <c r="I190" s="21" t="s">
        <v>782</v>
      </c>
      <c r="J190" s="21" t="s">
        <v>937</v>
      </c>
      <c r="K190" s="176" t="s">
        <v>334</v>
      </c>
      <c r="L190" s="176" t="s">
        <v>334</v>
      </c>
      <c r="M190" s="176" t="s">
        <v>334</v>
      </c>
      <c r="N190" s="176" t="s">
        <v>335</v>
      </c>
      <c r="O190" s="176" t="s">
        <v>335</v>
      </c>
      <c r="P190" s="444" t="s">
        <v>335</v>
      </c>
      <c r="Q190" s="447" t="s">
        <v>335</v>
      </c>
      <c r="R190" s="179"/>
      <c r="S190" s="176" t="s">
        <v>334</v>
      </c>
      <c r="T190" s="195" t="s">
        <v>62</v>
      </c>
      <c r="U190" s="275" t="s">
        <v>62</v>
      </c>
      <c r="V190" s="177" t="s">
        <v>341</v>
      </c>
      <c r="W190" s="176">
        <v>1</v>
      </c>
      <c r="X190" s="337" t="s">
        <v>507</v>
      </c>
      <c r="Y190" s="338">
        <v>1</v>
      </c>
      <c r="Z190" s="349" t="s">
        <v>421</v>
      </c>
      <c r="AA190" s="275" t="s">
        <v>784</v>
      </c>
      <c r="AB190" s="275" t="s">
        <v>785</v>
      </c>
      <c r="AC190" s="189"/>
      <c r="AD190" s="189"/>
      <c r="AE190" s="189"/>
      <c r="AF190" s="189"/>
      <c r="AG190" s="442"/>
      <c r="AH190" s="189" t="str">
        <f t="shared" si="12"/>
        <v/>
      </c>
      <c r="AI190" s="189" t="s">
        <v>341</v>
      </c>
      <c r="AJ190" s="189" t="s">
        <v>341</v>
      </c>
      <c r="AK190" s="189" t="s">
        <v>341</v>
      </c>
      <c r="AL190" s="189" t="s">
        <v>341</v>
      </c>
      <c r="AM190" s="189" t="b">
        <f t="shared" si="13"/>
        <v>0</v>
      </c>
      <c r="AN190" s="189" t="b">
        <f t="shared" si="14"/>
        <v>0</v>
      </c>
      <c r="AO190" s="189" t="s">
        <v>335</v>
      </c>
      <c r="AP190" s="275"/>
      <c r="AQ190" s="275"/>
    </row>
    <row r="191" spans="2:43" ht="15" customHeight="1">
      <c r="B191" s="392" t="s">
        <v>59</v>
      </c>
      <c r="C191" s="409" t="s">
        <v>84</v>
      </c>
      <c r="D191" s="192" t="s">
        <v>60</v>
      </c>
      <c r="E191" s="192" t="s">
        <v>338</v>
      </c>
      <c r="F191" s="192" t="s">
        <v>938</v>
      </c>
      <c r="G191" s="21" t="s">
        <v>939</v>
      </c>
      <c r="H191" s="21"/>
      <c r="I191" s="21" t="s">
        <v>782</v>
      </c>
      <c r="J191" s="21" t="s">
        <v>940</v>
      </c>
      <c r="K191" s="176" t="s">
        <v>334</v>
      </c>
      <c r="L191" s="176" t="s">
        <v>334</v>
      </c>
      <c r="M191" s="176" t="s">
        <v>334</v>
      </c>
      <c r="N191" s="176" t="s">
        <v>335</v>
      </c>
      <c r="O191" s="176" t="s">
        <v>335</v>
      </c>
      <c r="P191" s="444" t="s">
        <v>335</v>
      </c>
      <c r="Q191" s="447" t="s">
        <v>335</v>
      </c>
      <c r="R191" s="179"/>
      <c r="S191" s="176" t="s">
        <v>334</v>
      </c>
      <c r="T191" s="195" t="s">
        <v>62</v>
      </c>
      <c r="U191" s="275" t="s">
        <v>62</v>
      </c>
      <c r="V191" s="177" t="s">
        <v>341</v>
      </c>
      <c r="W191" s="176">
        <v>1</v>
      </c>
      <c r="X191" s="337" t="s">
        <v>507</v>
      </c>
      <c r="Y191" s="338">
        <v>1</v>
      </c>
      <c r="Z191" s="349" t="s">
        <v>421</v>
      </c>
      <c r="AA191" s="275" t="s">
        <v>784</v>
      </c>
      <c r="AB191" s="275" t="s">
        <v>785</v>
      </c>
      <c r="AC191" s="189"/>
      <c r="AD191" s="189"/>
      <c r="AE191" s="189"/>
      <c r="AF191" s="189"/>
      <c r="AG191" s="442"/>
      <c r="AH191" s="189" t="str">
        <f t="shared" si="12"/>
        <v/>
      </c>
      <c r="AI191" s="189" t="s">
        <v>341</v>
      </c>
      <c r="AJ191" s="189" t="s">
        <v>341</v>
      </c>
      <c r="AK191" s="189" t="s">
        <v>341</v>
      </c>
      <c r="AL191" s="189" t="s">
        <v>341</v>
      </c>
      <c r="AM191" s="189" t="b">
        <f t="shared" si="13"/>
        <v>0</v>
      </c>
      <c r="AN191" s="189" t="b">
        <f t="shared" si="14"/>
        <v>0</v>
      </c>
      <c r="AO191" s="189" t="s">
        <v>335</v>
      </c>
      <c r="AP191" s="275"/>
      <c r="AQ191" s="275"/>
    </row>
    <row r="192" spans="2:43" ht="15" customHeight="1">
      <c r="B192" s="392" t="s">
        <v>59</v>
      </c>
      <c r="C192" s="406" t="s">
        <v>70</v>
      </c>
      <c r="D192" s="21" t="s">
        <v>941</v>
      </c>
      <c r="E192" s="21" t="s">
        <v>942</v>
      </c>
      <c r="F192" s="21" t="s">
        <v>943</v>
      </c>
      <c r="G192" s="22" t="s">
        <v>944</v>
      </c>
      <c r="H192" s="22"/>
      <c r="I192" s="21" t="s">
        <v>945</v>
      </c>
      <c r="J192" s="21" t="s">
        <v>946</v>
      </c>
      <c r="K192" s="176" t="s">
        <v>335</v>
      </c>
      <c r="L192" s="176" t="s">
        <v>335</v>
      </c>
      <c r="M192" s="176" t="s">
        <v>335</v>
      </c>
      <c r="N192" s="176" t="s">
        <v>335</v>
      </c>
      <c r="O192" s="176" t="s">
        <v>335</v>
      </c>
      <c r="P192" s="444" t="s">
        <v>335</v>
      </c>
      <c r="Q192" s="447"/>
      <c r="R192" s="179" t="s">
        <v>335</v>
      </c>
      <c r="S192" s="176" t="s">
        <v>334</v>
      </c>
      <c r="T192" s="195" t="s">
        <v>62</v>
      </c>
      <c r="U192" s="275" t="s">
        <v>62</v>
      </c>
      <c r="V192" s="177" t="s">
        <v>947</v>
      </c>
      <c r="W192" s="176">
        <v>1</v>
      </c>
      <c r="X192" s="337" t="s">
        <v>432</v>
      </c>
      <c r="Y192" s="338">
        <v>1</v>
      </c>
      <c r="Z192" s="349" t="s">
        <v>451</v>
      </c>
      <c r="AA192" s="275" t="s">
        <v>340</v>
      </c>
      <c r="AB192" s="275" t="s">
        <v>341</v>
      </c>
      <c r="AC192" s="189"/>
      <c r="AD192" s="189"/>
      <c r="AE192" s="189"/>
      <c r="AF192" s="189"/>
      <c r="AG192" s="189"/>
      <c r="AH192" s="189" t="str">
        <f t="shared" si="12"/>
        <v/>
      </c>
      <c r="AI192" s="189" t="s">
        <v>341</v>
      </c>
      <c r="AJ192" s="189" t="s">
        <v>341</v>
      </c>
      <c r="AK192" s="189" t="s">
        <v>335</v>
      </c>
      <c r="AL192" s="189" t="s">
        <v>335</v>
      </c>
      <c r="AM192" s="189" t="b">
        <f t="shared" ref="AM192:AM223" si="15">AND(AI192="Y",AJ192="Y",AK192="Y",AL192="Y")</f>
        <v>0</v>
      </c>
      <c r="AN192" s="189" t="b">
        <f t="shared" ref="AN192:AN223" si="16">OR(AI192="Y",AJ192="Y",AK192="Y",AL192="Y")</f>
        <v>1</v>
      </c>
      <c r="AO192" s="189" t="s">
        <v>335</v>
      </c>
      <c r="AP192" s="275"/>
      <c r="AQ192" s="275"/>
    </row>
    <row r="193" spans="1:43" ht="15" customHeight="1">
      <c r="B193" s="392" t="s">
        <v>59</v>
      </c>
      <c r="C193" s="406" t="s">
        <v>70</v>
      </c>
      <c r="D193" s="21" t="s">
        <v>941</v>
      </c>
      <c r="E193" s="21" t="s">
        <v>942</v>
      </c>
      <c r="F193" s="21" t="s">
        <v>948</v>
      </c>
      <c r="G193" s="22" t="s">
        <v>949</v>
      </c>
      <c r="H193" s="22"/>
      <c r="I193" s="21" t="s">
        <v>950</v>
      </c>
      <c r="J193" s="449" t="s">
        <v>951</v>
      </c>
      <c r="K193" s="176" t="s">
        <v>334</v>
      </c>
      <c r="L193" s="176" t="s">
        <v>335</v>
      </c>
      <c r="M193" s="176" t="s">
        <v>335</v>
      </c>
      <c r="N193" s="176" t="s">
        <v>335</v>
      </c>
      <c r="O193" s="176" t="s">
        <v>335</v>
      </c>
      <c r="P193" s="444" t="s">
        <v>335</v>
      </c>
      <c r="Q193" s="447" t="s">
        <v>335</v>
      </c>
      <c r="R193" s="179" t="s">
        <v>335</v>
      </c>
      <c r="S193" s="176" t="s">
        <v>335</v>
      </c>
      <c r="T193" s="195" t="s">
        <v>62</v>
      </c>
      <c r="U193" s="275" t="s">
        <v>62</v>
      </c>
      <c r="V193" s="177" t="s">
        <v>947</v>
      </c>
      <c r="W193" s="176">
        <v>2</v>
      </c>
      <c r="X193" s="337" t="s">
        <v>952</v>
      </c>
      <c r="Y193" s="338">
        <v>1</v>
      </c>
      <c r="Z193" s="349" t="s">
        <v>451</v>
      </c>
      <c r="AA193" s="275" t="s">
        <v>594</v>
      </c>
      <c r="AB193" s="275" t="s">
        <v>953</v>
      </c>
      <c r="AC193" s="189"/>
      <c r="AD193" s="189"/>
      <c r="AE193" s="189"/>
      <c r="AF193" s="189"/>
      <c r="AG193" s="189"/>
      <c r="AH193" s="189" t="str">
        <f t="shared" si="12"/>
        <v/>
      </c>
      <c r="AI193" s="189" t="s">
        <v>341</v>
      </c>
      <c r="AJ193" s="189" t="s">
        <v>341</v>
      </c>
      <c r="AK193" s="189" t="s">
        <v>335</v>
      </c>
      <c r="AL193" s="189" t="s">
        <v>335</v>
      </c>
      <c r="AM193" s="189" t="b">
        <f t="shared" si="15"/>
        <v>0</v>
      </c>
      <c r="AN193" s="189" t="b">
        <f t="shared" si="16"/>
        <v>1</v>
      </c>
      <c r="AO193" s="189" t="s">
        <v>335</v>
      </c>
      <c r="AP193" s="275"/>
      <c r="AQ193" s="275"/>
    </row>
    <row r="194" spans="1:43" ht="15" customHeight="1">
      <c r="B194" s="392" t="s">
        <v>59</v>
      </c>
      <c r="C194" s="406" t="s">
        <v>70</v>
      </c>
      <c r="D194" s="21" t="s">
        <v>941</v>
      </c>
      <c r="E194" s="21" t="s">
        <v>942</v>
      </c>
      <c r="F194" s="21" t="s">
        <v>954</v>
      </c>
      <c r="G194" s="22" t="s">
        <v>955</v>
      </c>
      <c r="H194" s="22"/>
      <c r="I194" s="21" t="s">
        <v>945</v>
      </c>
      <c r="J194" s="21" t="s">
        <v>956</v>
      </c>
      <c r="K194" s="176" t="s">
        <v>335</v>
      </c>
      <c r="L194" s="176" t="s">
        <v>335</v>
      </c>
      <c r="M194" s="176" t="s">
        <v>335</v>
      </c>
      <c r="N194" s="176" t="s">
        <v>335</v>
      </c>
      <c r="O194" s="176" t="s">
        <v>335</v>
      </c>
      <c r="P194" s="444" t="s">
        <v>335</v>
      </c>
      <c r="Q194" s="447" t="s">
        <v>335</v>
      </c>
      <c r="R194" s="179"/>
      <c r="S194" s="176" t="s">
        <v>334</v>
      </c>
      <c r="T194" s="195" t="s">
        <v>62</v>
      </c>
      <c r="U194" s="275" t="s">
        <v>62</v>
      </c>
      <c r="V194" s="177" t="s">
        <v>947</v>
      </c>
      <c r="W194" s="176">
        <v>1</v>
      </c>
      <c r="X194" s="337" t="s">
        <v>70</v>
      </c>
      <c r="Y194" s="338">
        <v>1</v>
      </c>
      <c r="Z194" s="349" t="s">
        <v>411</v>
      </c>
      <c r="AA194" s="275" t="s">
        <v>340</v>
      </c>
      <c r="AB194" s="275" t="s">
        <v>341</v>
      </c>
      <c r="AC194" s="189"/>
      <c r="AD194" s="189"/>
      <c r="AE194" s="189"/>
      <c r="AF194" s="189"/>
      <c r="AG194" s="189"/>
      <c r="AH194" s="189" t="str">
        <f t="shared" si="12"/>
        <v/>
      </c>
      <c r="AI194" s="189" t="s">
        <v>341</v>
      </c>
      <c r="AJ194" s="189" t="s">
        <v>341</v>
      </c>
      <c r="AK194" s="189" t="s">
        <v>335</v>
      </c>
      <c r="AL194" s="189" t="s">
        <v>335</v>
      </c>
      <c r="AM194" s="189" t="b">
        <f t="shared" si="15"/>
        <v>0</v>
      </c>
      <c r="AN194" s="189" t="b">
        <f t="shared" si="16"/>
        <v>1</v>
      </c>
      <c r="AO194" s="189" t="s">
        <v>335</v>
      </c>
      <c r="AP194" s="275"/>
      <c r="AQ194" s="275"/>
    </row>
    <row r="195" spans="1:43" ht="15" customHeight="1">
      <c r="B195" s="392" t="s">
        <v>59</v>
      </c>
      <c r="C195" s="406" t="s">
        <v>70</v>
      </c>
      <c r="D195" s="21" t="s">
        <v>941</v>
      </c>
      <c r="E195" s="192" t="s">
        <v>338</v>
      </c>
      <c r="F195" s="192" t="s">
        <v>957</v>
      </c>
      <c r="G195" s="21" t="s">
        <v>958</v>
      </c>
      <c r="H195" s="21"/>
      <c r="I195" s="22" t="s">
        <v>959</v>
      </c>
      <c r="J195" s="21" t="s">
        <v>960</v>
      </c>
      <c r="K195" s="176" t="s">
        <v>334</v>
      </c>
      <c r="L195" s="176" t="s">
        <v>334</v>
      </c>
      <c r="M195" s="176" t="s">
        <v>334</v>
      </c>
      <c r="N195" s="176" t="s">
        <v>334</v>
      </c>
      <c r="O195" s="176" t="s">
        <v>335</v>
      </c>
      <c r="P195" s="444" t="s">
        <v>335</v>
      </c>
      <c r="Q195" s="447"/>
      <c r="R195" s="179"/>
      <c r="S195" s="176" t="s">
        <v>334</v>
      </c>
      <c r="T195" s="195" t="s">
        <v>62</v>
      </c>
      <c r="U195" s="275" t="s">
        <v>62</v>
      </c>
      <c r="V195" s="177" t="s">
        <v>341</v>
      </c>
      <c r="W195" s="176">
        <v>1</v>
      </c>
      <c r="X195" s="337" t="s">
        <v>390</v>
      </c>
      <c r="Y195" s="338">
        <v>1</v>
      </c>
      <c r="Z195" s="349" t="s">
        <v>359</v>
      </c>
      <c r="AA195" s="275" t="s">
        <v>390</v>
      </c>
      <c r="AB195" s="275" t="s">
        <v>798</v>
      </c>
      <c r="AC195" s="189"/>
      <c r="AD195" s="189"/>
      <c r="AE195" s="189"/>
      <c r="AF195" s="189"/>
      <c r="AG195" s="442"/>
      <c r="AH195" s="189" t="str">
        <f t="shared" si="12"/>
        <v/>
      </c>
      <c r="AI195" s="189" t="s">
        <v>471</v>
      </c>
      <c r="AJ195" s="189" t="s">
        <v>471</v>
      </c>
      <c r="AK195" s="189" t="s">
        <v>471</v>
      </c>
      <c r="AL195" s="189" t="s">
        <v>471</v>
      </c>
      <c r="AM195" s="189" t="b">
        <f t="shared" si="15"/>
        <v>0</v>
      </c>
      <c r="AN195" s="189" t="b">
        <f t="shared" si="16"/>
        <v>0</v>
      </c>
      <c r="AO195" s="189" t="s">
        <v>335</v>
      </c>
      <c r="AP195" s="275"/>
      <c r="AQ195" s="275"/>
    </row>
    <row r="196" spans="1:43" ht="15" customHeight="1">
      <c r="B196" s="392" t="s">
        <v>59</v>
      </c>
      <c r="C196" s="406" t="s">
        <v>70</v>
      </c>
      <c r="D196" s="21" t="s">
        <v>941</v>
      </c>
      <c r="E196" s="21" t="s">
        <v>942</v>
      </c>
      <c r="F196" s="21" t="s">
        <v>961</v>
      </c>
      <c r="G196" s="22" t="s">
        <v>962</v>
      </c>
      <c r="H196" s="22"/>
      <c r="I196" s="21" t="s">
        <v>945</v>
      </c>
      <c r="J196" s="21" t="s">
        <v>963</v>
      </c>
      <c r="K196" s="176" t="s">
        <v>335</v>
      </c>
      <c r="L196" s="176" t="s">
        <v>335</v>
      </c>
      <c r="M196" s="176" t="s">
        <v>335</v>
      </c>
      <c r="N196" s="176" t="s">
        <v>335</v>
      </c>
      <c r="O196" s="176" t="s">
        <v>335</v>
      </c>
      <c r="P196" s="444" t="s">
        <v>335</v>
      </c>
      <c r="Q196" s="447" t="s">
        <v>335</v>
      </c>
      <c r="R196" s="179" t="s">
        <v>335</v>
      </c>
      <c r="S196" s="176" t="s">
        <v>334</v>
      </c>
      <c r="T196" s="195" t="s">
        <v>62</v>
      </c>
      <c r="U196" s="275" t="s">
        <v>62</v>
      </c>
      <c r="V196" s="177" t="s">
        <v>947</v>
      </c>
      <c r="W196" s="176">
        <v>1</v>
      </c>
      <c r="X196" s="337" t="s">
        <v>358</v>
      </c>
      <c r="Y196" s="338">
        <v>1</v>
      </c>
      <c r="Z196" s="349" t="s">
        <v>359</v>
      </c>
      <c r="AA196" s="275" t="s">
        <v>340</v>
      </c>
      <c r="AB196" s="275" t="s">
        <v>412</v>
      </c>
      <c r="AC196" s="189"/>
      <c r="AD196" s="189"/>
      <c r="AE196" s="189"/>
      <c r="AF196" s="189"/>
      <c r="AG196" s="442"/>
      <c r="AH196" s="189" t="str">
        <f t="shared" si="12"/>
        <v/>
      </c>
      <c r="AI196" s="189" t="s">
        <v>341</v>
      </c>
      <c r="AJ196" s="189" t="s">
        <v>341</v>
      </c>
      <c r="AK196" s="189" t="s">
        <v>335</v>
      </c>
      <c r="AL196" s="189" t="s">
        <v>335</v>
      </c>
      <c r="AM196" s="189" t="b">
        <f t="shared" si="15"/>
        <v>0</v>
      </c>
      <c r="AN196" s="189" t="b">
        <f t="shared" si="16"/>
        <v>1</v>
      </c>
      <c r="AO196" s="189" t="s">
        <v>335</v>
      </c>
      <c r="AP196" s="275"/>
      <c r="AQ196" s="275"/>
    </row>
    <row r="197" spans="1:43" ht="15" customHeight="1">
      <c r="B197" s="392" t="s">
        <v>59</v>
      </c>
      <c r="C197" s="406" t="s">
        <v>70</v>
      </c>
      <c r="D197" s="1" t="s">
        <v>941</v>
      </c>
      <c r="E197" s="192" t="s">
        <v>338</v>
      </c>
      <c r="F197" s="192" t="s">
        <v>964</v>
      </c>
      <c r="G197" s="21" t="s">
        <v>965</v>
      </c>
      <c r="H197" s="21"/>
      <c r="I197" s="22" t="s">
        <v>959</v>
      </c>
      <c r="J197" s="21" t="s">
        <v>966</v>
      </c>
      <c r="K197" s="176" t="s">
        <v>334</v>
      </c>
      <c r="L197" s="176" t="s">
        <v>334</v>
      </c>
      <c r="M197" s="176" t="s">
        <v>334</v>
      </c>
      <c r="N197" s="176" t="s">
        <v>334</v>
      </c>
      <c r="O197" s="176" t="s">
        <v>335</v>
      </c>
      <c r="P197" s="444" t="s">
        <v>335</v>
      </c>
      <c r="Q197" s="447"/>
      <c r="R197" s="179"/>
      <c r="S197" s="176" t="s">
        <v>334</v>
      </c>
      <c r="T197" s="195" t="s">
        <v>62</v>
      </c>
      <c r="U197" s="275" t="s">
        <v>62</v>
      </c>
      <c r="V197" s="177" t="s">
        <v>341</v>
      </c>
      <c r="W197" s="176">
        <v>2</v>
      </c>
      <c r="X197" s="337" t="s">
        <v>432</v>
      </c>
      <c r="Y197" s="338">
        <v>2</v>
      </c>
      <c r="Z197" s="349" t="s">
        <v>421</v>
      </c>
      <c r="AA197" s="275" t="s">
        <v>390</v>
      </c>
      <c r="AB197" s="275" t="s">
        <v>798</v>
      </c>
      <c r="AC197" s="189"/>
      <c r="AD197" s="189"/>
      <c r="AE197" s="189"/>
      <c r="AF197" s="189"/>
      <c r="AG197" s="442"/>
      <c r="AH197" s="189" t="str">
        <f t="shared" ref="AH197:AH260" si="17">IF(OR(AC197="X", AD197 = "X", AE197="X", AF197="X", AG197="X"), "Y", "")</f>
        <v/>
      </c>
      <c r="AI197" s="189" t="s">
        <v>471</v>
      </c>
      <c r="AJ197" s="189" t="s">
        <v>471</v>
      </c>
      <c r="AK197" s="189" t="s">
        <v>471</v>
      </c>
      <c r="AL197" s="189" t="s">
        <v>471</v>
      </c>
      <c r="AM197" s="189" t="b">
        <f t="shared" si="15"/>
        <v>0</v>
      </c>
      <c r="AN197" s="189" t="b">
        <f t="shared" si="16"/>
        <v>0</v>
      </c>
      <c r="AO197" s="189" t="s">
        <v>335</v>
      </c>
      <c r="AP197" s="275"/>
      <c r="AQ197" s="275"/>
    </row>
    <row r="198" spans="1:43" ht="15" customHeight="1">
      <c r="B198" s="392" t="s">
        <v>59</v>
      </c>
      <c r="C198" s="406" t="s">
        <v>70</v>
      </c>
      <c r="D198" s="21" t="s">
        <v>941</v>
      </c>
      <c r="E198" s="192" t="s">
        <v>338</v>
      </c>
      <c r="F198" s="192" t="s">
        <v>967</v>
      </c>
      <c r="G198" s="22" t="s">
        <v>968</v>
      </c>
      <c r="H198" s="22"/>
      <c r="I198" s="21" t="s">
        <v>945</v>
      </c>
      <c r="J198" s="21" t="s">
        <v>969</v>
      </c>
      <c r="K198" s="176" t="s">
        <v>334</v>
      </c>
      <c r="L198" s="176" t="s">
        <v>334</v>
      </c>
      <c r="M198" s="176" t="s">
        <v>334</v>
      </c>
      <c r="N198" s="176" t="s">
        <v>335</v>
      </c>
      <c r="O198" s="176" t="s">
        <v>335</v>
      </c>
      <c r="P198" s="444" t="s">
        <v>335</v>
      </c>
      <c r="Q198" s="447" t="s">
        <v>335</v>
      </c>
      <c r="R198" s="179"/>
      <c r="S198" s="176" t="s">
        <v>334</v>
      </c>
      <c r="T198" s="195" t="s">
        <v>62</v>
      </c>
      <c r="U198" s="275" t="s">
        <v>62</v>
      </c>
      <c r="V198" s="177" t="s">
        <v>341</v>
      </c>
      <c r="W198" s="176">
        <v>1</v>
      </c>
      <c r="X198" s="337" t="s">
        <v>432</v>
      </c>
      <c r="Y198" s="338">
        <v>1</v>
      </c>
      <c r="Z198" s="349" t="s">
        <v>421</v>
      </c>
      <c r="AA198" s="275" t="s">
        <v>340</v>
      </c>
      <c r="AB198" s="275" t="s">
        <v>412</v>
      </c>
      <c r="AC198" s="189"/>
      <c r="AD198" s="189"/>
      <c r="AE198" s="189"/>
      <c r="AF198" s="189"/>
      <c r="AG198" s="442"/>
      <c r="AH198" s="189" t="str">
        <f t="shared" si="17"/>
        <v/>
      </c>
      <c r="AI198" s="189" t="s">
        <v>341</v>
      </c>
      <c r="AJ198" s="189" t="s">
        <v>341</v>
      </c>
      <c r="AK198" s="189" t="s">
        <v>335</v>
      </c>
      <c r="AL198" s="189" t="s">
        <v>335</v>
      </c>
      <c r="AM198" s="189" t="b">
        <f t="shared" si="15"/>
        <v>0</v>
      </c>
      <c r="AN198" s="189" t="b">
        <f t="shared" si="16"/>
        <v>1</v>
      </c>
      <c r="AO198" s="189" t="s">
        <v>335</v>
      </c>
      <c r="AP198" s="275"/>
      <c r="AQ198" s="275"/>
    </row>
    <row r="199" spans="1:43" ht="15" customHeight="1">
      <c r="B199" s="392" t="s">
        <v>59</v>
      </c>
      <c r="C199" s="406" t="s">
        <v>70</v>
      </c>
      <c r="D199" s="21" t="s">
        <v>941</v>
      </c>
      <c r="E199" s="192" t="s">
        <v>338</v>
      </c>
      <c r="F199" s="192" t="s">
        <v>970</v>
      </c>
      <c r="G199" s="22" t="s">
        <v>971</v>
      </c>
      <c r="H199" s="22"/>
      <c r="I199" s="21" t="s">
        <v>945</v>
      </c>
      <c r="J199" s="21" t="s">
        <v>972</v>
      </c>
      <c r="K199" s="176" t="s">
        <v>335</v>
      </c>
      <c r="L199" s="176" t="s">
        <v>334</v>
      </c>
      <c r="M199" s="176" t="s">
        <v>335</v>
      </c>
      <c r="N199" s="176" t="s">
        <v>334</v>
      </c>
      <c r="O199" s="176" t="s">
        <v>335</v>
      </c>
      <c r="P199" s="444" t="s">
        <v>335</v>
      </c>
      <c r="Q199" s="447"/>
      <c r="R199" s="179"/>
      <c r="S199" s="176" t="s">
        <v>334</v>
      </c>
      <c r="T199" s="195" t="s">
        <v>62</v>
      </c>
      <c r="U199" s="275" t="s">
        <v>62</v>
      </c>
      <c r="V199" s="177" t="s">
        <v>341</v>
      </c>
      <c r="W199" s="176">
        <v>3</v>
      </c>
      <c r="X199" s="337" t="s">
        <v>470</v>
      </c>
      <c r="Y199" s="338">
        <v>1</v>
      </c>
      <c r="Z199" s="349" t="s">
        <v>339</v>
      </c>
      <c r="AA199" s="275" t="s">
        <v>594</v>
      </c>
      <c r="AB199" s="275" t="s">
        <v>973</v>
      </c>
      <c r="AC199" s="189"/>
      <c r="AD199" s="189"/>
      <c r="AE199" s="189"/>
      <c r="AF199" s="189"/>
      <c r="AG199" s="442"/>
      <c r="AH199" s="189" t="str">
        <f t="shared" si="17"/>
        <v/>
      </c>
      <c r="AI199" s="189" t="s">
        <v>471</v>
      </c>
      <c r="AJ199" s="189" t="s">
        <v>471</v>
      </c>
      <c r="AK199" s="189" t="s">
        <v>471</v>
      </c>
      <c r="AL199" s="189" t="s">
        <v>471</v>
      </c>
      <c r="AM199" s="189" t="b">
        <f t="shared" si="15"/>
        <v>0</v>
      </c>
      <c r="AN199" s="189" t="b">
        <f t="shared" si="16"/>
        <v>0</v>
      </c>
      <c r="AO199" s="189" t="s">
        <v>335</v>
      </c>
      <c r="AP199" s="275"/>
      <c r="AQ199" s="275"/>
    </row>
    <row r="200" spans="1:43" ht="15" customHeight="1">
      <c r="B200" s="392" t="s">
        <v>59</v>
      </c>
      <c r="C200" s="406" t="s">
        <v>70</v>
      </c>
      <c r="D200" s="21" t="s">
        <v>941</v>
      </c>
      <c r="E200" s="21" t="s">
        <v>942</v>
      </c>
      <c r="F200" s="21" t="s">
        <v>974</v>
      </c>
      <c r="G200" s="22" t="s">
        <v>975</v>
      </c>
      <c r="H200" s="22"/>
      <c r="I200" s="21" t="s">
        <v>945</v>
      </c>
      <c r="J200" s="21" t="s">
        <v>976</v>
      </c>
      <c r="K200" s="176" t="s">
        <v>335</v>
      </c>
      <c r="L200" s="176" t="s">
        <v>335</v>
      </c>
      <c r="M200" s="176" t="s">
        <v>335</v>
      </c>
      <c r="N200" s="176" t="s">
        <v>335</v>
      </c>
      <c r="O200" s="176" t="s">
        <v>335</v>
      </c>
      <c r="P200" s="444" t="s">
        <v>335</v>
      </c>
      <c r="Q200" s="447" t="s">
        <v>335</v>
      </c>
      <c r="R200" s="179" t="s">
        <v>335</v>
      </c>
      <c r="S200" s="176" t="s">
        <v>334</v>
      </c>
      <c r="T200" s="195" t="s">
        <v>62</v>
      </c>
      <c r="U200" s="275" t="s">
        <v>62</v>
      </c>
      <c r="V200" s="177" t="s">
        <v>947</v>
      </c>
      <c r="W200" s="176">
        <v>1</v>
      </c>
      <c r="X200" s="337" t="s">
        <v>390</v>
      </c>
      <c r="Y200" s="338">
        <v>1</v>
      </c>
      <c r="Z200" s="349" t="s">
        <v>359</v>
      </c>
      <c r="AA200" s="275" t="s">
        <v>340</v>
      </c>
      <c r="AB200" s="275" t="s">
        <v>341</v>
      </c>
      <c r="AC200" s="189"/>
      <c r="AD200" s="189"/>
      <c r="AE200" s="189"/>
      <c r="AF200" s="189"/>
      <c r="AG200" s="442"/>
      <c r="AH200" s="189" t="str">
        <f t="shared" si="17"/>
        <v/>
      </c>
      <c r="AI200" s="189" t="s">
        <v>341</v>
      </c>
      <c r="AJ200" s="189" t="s">
        <v>341</v>
      </c>
      <c r="AK200" s="189" t="s">
        <v>335</v>
      </c>
      <c r="AL200" s="189" t="s">
        <v>335</v>
      </c>
      <c r="AM200" s="189" t="b">
        <f t="shared" si="15"/>
        <v>0</v>
      </c>
      <c r="AN200" s="189" t="b">
        <f t="shared" si="16"/>
        <v>1</v>
      </c>
      <c r="AO200" s="189" t="s">
        <v>335</v>
      </c>
      <c r="AP200" s="275"/>
      <c r="AQ200" s="275"/>
    </row>
    <row r="201" spans="1:43" ht="15" customHeight="1">
      <c r="A201" s="27"/>
      <c r="B201" s="392" t="s">
        <v>59</v>
      </c>
      <c r="C201" s="406" t="s">
        <v>70</v>
      </c>
      <c r="D201" s="21" t="s">
        <v>941</v>
      </c>
      <c r="E201" s="21" t="s">
        <v>977</v>
      </c>
      <c r="F201" s="21" t="s">
        <v>978</v>
      </c>
      <c r="G201" s="22" t="s">
        <v>979</v>
      </c>
      <c r="H201" s="22"/>
      <c r="I201" s="21" t="s">
        <v>945</v>
      </c>
      <c r="J201" s="21"/>
      <c r="K201" s="176" t="s">
        <v>335</v>
      </c>
      <c r="L201" s="176" t="s">
        <v>335</v>
      </c>
      <c r="M201" s="176" t="s">
        <v>335</v>
      </c>
      <c r="N201" s="176" t="s">
        <v>335</v>
      </c>
      <c r="O201" s="176" t="s">
        <v>335</v>
      </c>
      <c r="P201" s="444" t="s">
        <v>335</v>
      </c>
      <c r="Q201" s="447" t="s">
        <v>335</v>
      </c>
      <c r="R201" s="179" t="s">
        <v>335</v>
      </c>
      <c r="S201" s="176" t="s">
        <v>334</v>
      </c>
      <c r="T201" s="195" t="s">
        <v>62</v>
      </c>
      <c r="U201" s="275" t="s">
        <v>62</v>
      </c>
      <c r="V201" s="177" t="s">
        <v>947</v>
      </c>
      <c r="W201" s="176">
        <v>1</v>
      </c>
      <c r="X201" s="337" t="s">
        <v>623</v>
      </c>
      <c r="Y201" s="338">
        <v>1</v>
      </c>
      <c r="Z201" s="349" t="s">
        <v>411</v>
      </c>
      <c r="AA201" s="275" t="s">
        <v>340</v>
      </c>
      <c r="AB201" s="275" t="s">
        <v>341</v>
      </c>
      <c r="AC201" s="189"/>
      <c r="AD201" s="189"/>
      <c r="AE201" s="189"/>
      <c r="AF201" s="189"/>
      <c r="AG201" s="442"/>
      <c r="AH201" s="189" t="str">
        <f t="shared" si="17"/>
        <v/>
      </c>
      <c r="AI201" s="189" t="s">
        <v>341</v>
      </c>
      <c r="AJ201" s="189" t="s">
        <v>341</v>
      </c>
      <c r="AK201" s="189" t="s">
        <v>335</v>
      </c>
      <c r="AL201" s="189" t="s">
        <v>335</v>
      </c>
      <c r="AM201" s="189" t="b">
        <f t="shared" si="15"/>
        <v>0</v>
      </c>
      <c r="AN201" s="189" t="b">
        <f t="shared" si="16"/>
        <v>1</v>
      </c>
      <c r="AO201" s="189" t="s">
        <v>335</v>
      </c>
      <c r="AP201" s="275"/>
      <c r="AQ201" s="275"/>
    </row>
    <row r="202" spans="1:43" ht="15" customHeight="1">
      <c r="A202" s="448"/>
      <c r="B202" s="392" t="s">
        <v>59</v>
      </c>
      <c r="C202" s="406" t="s">
        <v>70</v>
      </c>
      <c r="D202" s="21" t="s">
        <v>941</v>
      </c>
      <c r="E202" s="21" t="s">
        <v>977</v>
      </c>
      <c r="F202" s="21" t="s">
        <v>980</v>
      </c>
      <c r="G202" s="21" t="s">
        <v>981</v>
      </c>
      <c r="H202" s="21"/>
      <c r="I202" s="21" t="s">
        <v>945</v>
      </c>
      <c r="J202" s="21"/>
      <c r="K202" s="176" t="s">
        <v>334</v>
      </c>
      <c r="L202" s="176" t="s">
        <v>335</v>
      </c>
      <c r="M202" s="176" t="s">
        <v>335</v>
      </c>
      <c r="N202" s="176" t="s">
        <v>335</v>
      </c>
      <c r="O202" s="176" t="s">
        <v>335</v>
      </c>
      <c r="P202" s="444" t="s">
        <v>335</v>
      </c>
      <c r="Q202" s="447" t="s">
        <v>335</v>
      </c>
      <c r="R202" s="179"/>
      <c r="S202" s="176" t="s">
        <v>334</v>
      </c>
      <c r="T202" s="195" t="s">
        <v>62</v>
      </c>
      <c r="U202" s="275" t="s">
        <v>62</v>
      </c>
      <c r="V202" s="177" t="s">
        <v>947</v>
      </c>
      <c r="W202" s="176">
        <v>1</v>
      </c>
      <c r="X202" s="337" t="s">
        <v>432</v>
      </c>
      <c r="Y202" s="338">
        <v>2</v>
      </c>
      <c r="Z202" s="349" t="s">
        <v>421</v>
      </c>
      <c r="AA202" s="275" t="s">
        <v>340</v>
      </c>
      <c r="AB202" s="275" t="s">
        <v>341</v>
      </c>
      <c r="AC202" s="189"/>
      <c r="AD202" s="189"/>
      <c r="AE202" s="189"/>
      <c r="AF202" s="189"/>
      <c r="AG202" s="442"/>
      <c r="AH202" s="189" t="str">
        <f t="shared" si="17"/>
        <v/>
      </c>
      <c r="AI202" s="189" t="s">
        <v>341</v>
      </c>
      <c r="AJ202" s="189" t="s">
        <v>341</v>
      </c>
      <c r="AK202" s="189" t="s">
        <v>335</v>
      </c>
      <c r="AL202" s="189" t="s">
        <v>335</v>
      </c>
      <c r="AM202" s="189" t="b">
        <f t="shared" si="15"/>
        <v>0</v>
      </c>
      <c r="AN202" s="189" t="b">
        <f t="shared" si="16"/>
        <v>1</v>
      </c>
      <c r="AO202" s="189" t="s">
        <v>335</v>
      </c>
      <c r="AP202" s="275"/>
      <c r="AQ202" s="275"/>
    </row>
    <row r="203" spans="1:43" ht="15" customHeight="1">
      <c r="A203" s="27"/>
      <c r="B203" s="392" t="s">
        <v>59</v>
      </c>
      <c r="C203" s="406" t="s">
        <v>70</v>
      </c>
      <c r="D203" s="21" t="s">
        <v>941</v>
      </c>
      <c r="E203" s="21" t="s">
        <v>977</v>
      </c>
      <c r="F203" s="21" t="s">
        <v>982</v>
      </c>
      <c r="G203" s="21" t="s">
        <v>983</v>
      </c>
      <c r="H203" s="21"/>
      <c r="I203" s="21" t="s">
        <v>945</v>
      </c>
      <c r="J203" s="21" t="s">
        <v>984</v>
      </c>
      <c r="K203" s="176" t="s">
        <v>334</v>
      </c>
      <c r="L203" s="176" t="s">
        <v>335</v>
      </c>
      <c r="M203" s="176" t="s">
        <v>335</v>
      </c>
      <c r="N203" s="176" t="s">
        <v>335</v>
      </c>
      <c r="O203" s="176" t="s">
        <v>335</v>
      </c>
      <c r="P203" s="444" t="s">
        <v>335</v>
      </c>
      <c r="Q203" s="447" t="s">
        <v>335</v>
      </c>
      <c r="R203" s="179"/>
      <c r="S203" s="176" t="s">
        <v>334</v>
      </c>
      <c r="T203" s="195" t="s">
        <v>62</v>
      </c>
      <c r="U203" s="275" t="s">
        <v>62</v>
      </c>
      <c r="V203" s="177" t="s">
        <v>947</v>
      </c>
      <c r="W203" s="176">
        <v>1</v>
      </c>
      <c r="X203" s="337" t="s">
        <v>358</v>
      </c>
      <c r="Y203" s="338">
        <v>2</v>
      </c>
      <c r="Z203" s="349" t="s">
        <v>359</v>
      </c>
      <c r="AA203" s="275" t="s">
        <v>340</v>
      </c>
      <c r="AB203" s="275" t="s">
        <v>341</v>
      </c>
      <c r="AC203" s="189"/>
      <c r="AD203" s="189"/>
      <c r="AE203" s="189"/>
      <c r="AF203" s="189"/>
      <c r="AG203" s="442"/>
      <c r="AH203" s="189" t="str">
        <f t="shared" si="17"/>
        <v/>
      </c>
      <c r="AI203" s="189" t="s">
        <v>341</v>
      </c>
      <c r="AJ203" s="189" t="s">
        <v>341</v>
      </c>
      <c r="AK203" s="189" t="s">
        <v>335</v>
      </c>
      <c r="AL203" s="189" t="s">
        <v>335</v>
      </c>
      <c r="AM203" s="189" t="b">
        <f t="shared" si="15"/>
        <v>0</v>
      </c>
      <c r="AN203" s="189" t="b">
        <f t="shared" si="16"/>
        <v>1</v>
      </c>
      <c r="AO203" s="189" t="s">
        <v>335</v>
      </c>
      <c r="AP203" s="275"/>
      <c r="AQ203" s="275"/>
    </row>
    <row r="204" spans="1:43" ht="15" customHeight="1">
      <c r="B204" s="392" t="s">
        <v>59</v>
      </c>
      <c r="C204" s="406" t="s">
        <v>70</v>
      </c>
      <c r="D204" s="21" t="s">
        <v>941</v>
      </c>
      <c r="E204" s="192" t="s">
        <v>338</v>
      </c>
      <c r="F204" s="192" t="s">
        <v>985</v>
      </c>
      <c r="G204" s="21" t="s">
        <v>986</v>
      </c>
      <c r="H204" s="21"/>
      <c r="I204" s="21" t="s">
        <v>945</v>
      </c>
      <c r="J204" s="21" t="s">
        <v>987</v>
      </c>
      <c r="K204" s="176" t="s">
        <v>334</v>
      </c>
      <c r="L204" s="176" t="s">
        <v>334</v>
      </c>
      <c r="M204" s="176" t="s">
        <v>334</v>
      </c>
      <c r="N204" s="176" t="s">
        <v>334</v>
      </c>
      <c r="O204" s="176" t="s">
        <v>335</v>
      </c>
      <c r="P204" s="444" t="s">
        <v>335</v>
      </c>
      <c r="Q204" s="447"/>
      <c r="R204" s="179"/>
      <c r="S204" s="176" t="s">
        <v>334</v>
      </c>
      <c r="T204" s="195" t="s">
        <v>62</v>
      </c>
      <c r="U204" s="275" t="s">
        <v>62</v>
      </c>
      <c r="V204" s="177" t="s">
        <v>341</v>
      </c>
      <c r="W204" s="176">
        <v>1</v>
      </c>
      <c r="X204" s="337" t="s">
        <v>432</v>
      </c>
      <c r="Y204" s="338">
        <v>1</v>
      </c>
      <c r="Z204" s="349" t="s">
        <v>359</v>
      </c>
      <c r="AA204" s="275" t="s">
        <v>340</v>
      </c>
      <c r="AB204" s="275" t="s">
        <v>341</v>
      </c>
      <c r="AC204" s="189"/>
      <c r="AD204" s="189"/>
      <c r="AE204" s="189"/>
      <c r="AF204" s="189"/>
      <c r="AG204" s="442"/>
      <c r="AH204" s="189" t="str">
        <f t="shared" si="17"/>
        <v/>
      </c>
      <c r="AI204" s="189" t="s">
        <v>471</v>
      </c>
      <c r="AJ204" s="189" t="s">
        <v>471</v>
      </c>
      <c r="AK204" s="189" t="s">
        <v>471</v>
      </c>
      <c r="AL204" s="189" t="s">
        <v>471</v>
      </c>
      <c r="AM204" s="189" t="b">
        <f t="shared" si="15"/>
        <v>0</v>
      </c>
      <c r="AN204" s="189" t="b">
        <f t="shared" si="16"/>
        <v>0</v>
      </c>
      <c r="AO204" s="189" t="s">
        <v>335</v>
      </c>
      <c r="AP204" s="275"/>
      <c r="AQ204" s="275"/>
    </row>
    <row r="205" spans="1:43" ht="15" customHeight="1">
      <c r="B205" s="392" t="s">
        <v>59</v>
      </c>
      <c r="C205" s="406" t="s">
        <v>70</v>
      </c>
      <c r="D205" s="21" t="s">
        <v>941</v>
      </c>
      <c r="E205" s="192" t="s">
        <v>338</v>
      </c>
      <c r="F205" s="192" t="s">
        <v>988</v>
      </c>
      <c r="G205" s="21" t="s">
        <v>989</v>
      </c>
      <c r="H205" s="21"/>
      <c r="I205" s="21" t="s">
        <v>945</v>
      </c>
      <c r="J205" s="21" t="s">
        <v>990</v>
      </c>
      <c r="K205" s="176" t="s">
        <v>334</v>
      </c>
      <c r="L205" s="176" t="s">
        <v>334</v>
      </c>
      <c r="M205" s="176" t="s">
        <v>334</v>
      </c>
      <c r="N205" s="176" t="s">
        <v>334</v>
      </c>
      <c r="O205" s="176" t="s">
        <v>335</v>
      </c>
      <c r="P205" s="444" t="s">
        <v>335</v>
      </c>
      <c r="Q205" s="447"/>
      <c r="R205" s="179"/>
      <c r="S205" s="176" t="s">
        <v>334</v>
      </c>
      <c r="T205" s="195" t="s">
        <v>62</v>
      </c>
      <c r="U205" s="275" t="s">
        <v>62</v>
      </c>
      <c r="V205" s="177" t="s">
        <v>341</v>
      </c>
      <c r="W205" s="176">
        <v>1</v>
      </c>
      <c r="X205" s="337" t="s">
        <v>390</v>
      </c>
      <c r="Y205" s="338">
        <v>1</v>
      </c>
      <c r="Z205" s="349" t="s">
        <v>359</v>
      </c>
      <c r="AA205" s="275" t="s">
        <v>340</v>
      </c>
      <c r="AB205" s="275" t="s">
        <v>341</v>
      </c>
      <c r="AC205" s="189"/>
      <c r="AD205" s="189"/>
      <c r="AE205" s="189"/>
      <c r="AF205" s="189"/>
      <c r="AG205" s="442"/>
      <c r="AH205" s="189" t="str">
        <f t="shared" si="17"/>
        <v/>
      </c>
      <c r="AI205" s="189" t="s">
        <v>471</v>
      </c>
      <c r="AJ205" s="189" t="s">
        <v>471</v>
      </c>
      <c r="AK205" s="189" t="s">
        <v>471</v>
      </c>
      <c r="AL205" s="189" t="s">
        <v>471</v>
      </c>
      <c r="AM205" s="189" t="b">
        <f t="shared" si="15"/>
        <v>0</v>
      </c>
      <c r="AN205" s="189" t="b">
        <f t="shared" si="16"/>
        <v>0</v>
      </c>
      <c r="AO205" s="189" t="s">
        <v>335</v>
      </c>
      <c r="AP205" s="275"/>
      <c r="AQ205" s="275"/>
    </row>
    <row r="206" spans="1:43" ht="15" customHeight="1">
      <c r="A206" s="27"/>
      <c r="B206" s="392" t="s">
        <v>59</v>
      </c>
      <c r="C206" s="406" t="s">
        <v>70</v>
      </c>
      <c r="D206" s="21" t="s">
        <v>941</v>
      </c>
      <c r="E206" s="21" t="s">
        <v>977</v>
      </c>
      <c r="F206" s="21" t="s">
        <v>991</v>
      </c>
      <c r="G206" s="21" t="s">
        <v>992</v>
      </c>
      <c r="H206" s="21"/>
      <c r="I206" s="21" t="s">
        <v>945</v>
      </c>
      <c r="J206" s="450"/>
      <c r="K206" s="176" t="s">
        <v>334</v>
      </c>
      <c r="L206" s="176" t="s">
        <v>335</v>
      </c>
      <c r="M206" s="176" t="s">
        <v>335</v>
      </c>
      <c r="N206" s="176" t="s">
        <v>335</v>
      </c>
      <c r="O206" s="176" t="s">
        <v>335</v>
      </c>
      <c r="P206" s="444" t="s">
        <v>335</v>
      </c>
      <c r="Q206" s="447" t="s">
        <v>335</v>
      </c>
      <c r="R206" s="179"/>
      <c r="S206" s="176" t="s">
        <v>334</v>
      </c>
      <c r="T206" s="195" t="s">
        <v>62</v>
      </c>
      <c r="U206" s="275" t="s">
        <v>62</v>
      </c>
      <c r="V206" s="177" t="s">
        <v>947</v>
      </c>
      <c r="W206" s="176">
        <v>1</v>
      </c>
      <c r="X206" s="337" t="s">
        <v>358</v>
      </c>
      <c r="Y206" s="338">
        <v>1</v>
      </c>
      <c r="Z206" s="349" t="s">
        <v>359</v>
      </c>
      <c r="AA206" s="275" t="s">
        <v>340</v>
      </c>
      <c r="AB206" s="275" t="s">
        <v>341</v>
      </c>
      <c r="AC206" s="189"/>
      <c r="AD206" s="189"/>
      <c r="AE206" s="189"/>
      <c r="AF206" s="189"/>
      <c r="AG206" s="442"/>
      <c r="AH206" s="189" t="str">
        <f t="shared" si="17"/>
        <v/>
      </c>
      <c r="AI206" s="189" t="s">
        <v>341</v>
      </c>
      <c r="AJ206" s="189" t="s">
        <v>341</v>
      </c>
      <c r="AK206" s="189" t="s">
        <v>335</v>
      </c>
      <c r="AL206" s="189" t="s">
        <v>335</v>
      </c>
      <c r="AM206" s="189" t="b">
        <f t="shared" si="15"/>
        <v>0</v>
      </c>
      <c r="AN206" s="189" t="b">
        <f t="shared" si="16"/>
        <v>1</v>
      </c>
      <c r="AO206" s="189" t="s">
        <v>335</v>
      </c>
      <c r="AP206" s="275"/>
      <c r="AQ206" s="275"/>
    </row>
    <row r="207" spans="1:43">
      <c r="B207" s="392" t="s">
        <v>59</v>
      </c>
      <c r="C207" s="508" t="s">
        <v>70</v>
      </c>
      <c r="D207" s="1" t="s">
        <v>941</v>
      </c>
      <c r="E207" s="5" t="s">
        <v>338</v>
      </c>
      <c r="F207" s="5" t="s">
        <v>993</v>
      </c>
      <c r="G207" s="10" t="s">
        <v>994</v>
      </c>
      <c r="H207" s="10" t="s">
        <v>995</v>
      </c>
      <c r="I207" s="10" t="s">
        <v>555</v>
      </c>
      <c r="K207" s="488" t="s">
        <v>335</v>
      </c>
      <c r="L207" s="488" t="s">
        <v>334</v>
      </c>
      <c r="M207" s="488" t="s">
        <v>335</v>
      </c>
      <c r="N207" s="488" t="s">
        <v>334</v>
      </c>
      <c r="O207" s="488" t="s">
        <v>334</v>
      </c>
      <c r="P207" s="488" t="s">
        <v>335</v>
      </c>
      <c r="Q207" s="524"/>
      <c r="R207" s="488"/>
      <c r="S207" s="488" t="s">
        <v>335</v>
      </c>
      <c r="T207" s="1" t="s">
        <v>62</v>
      </c>
      <c r="U207" s="1" t="s">
        <v>62</v>
      </c>
      <c r="V207" s="526" t="s">
        <v>341</v>
      </c>
      <c r="W207" s="488">
        <v>2</v>
      </c>
      <c r="X207" s="353" t="s">
        <v>432</v>
      </c>
      <c r="Y207" s="528">
        <v>1</v>
      </c>
      <c r="Z207" s="529" t="s">
        <v>359</v>
      </c>
      <c r="AA207" s="1" t="s">
        <v>390</v>
      </c>
      <c r="AB207" s="1" t="s">
        <v>996</v>
      </c>
      <c r="AC207" s="488"/>
      <c r="AD207" s="488"/>
      <c r="AE207" s="488"/>
      <c r="AF207" s="488"/>
      <c r="AG207" s="488"/>
      <c r="AH207" s="488" t="str">
        <f t="shared" si="17"/>
        <v/>
      </c>
      <c r="AI207" s="488" t="s">
        <v>471</v>
      </c>
      <c r="AJ207" s="488" t="s">
        <v>471</v>
      </c>
      <c r="AK207" s="488" t="s">
        <v>471</v>
      </c>
      <c r="AL207" s="488" t="s">
        <v>471</v>
      </c>
      <c r="AM207" s="488" t="b">
        <f t="shared" si="15"/>
        <v>0</v>
      </c>
      <c r="AN207" s="488" t="b">
        <f t="shared" si="16"/>
        <v>0</v>
      </c>
      <c r="AO207" s="488" t="s">
        <v>335</v>
      </c>
    </row>
    <row r="208" spans="1:43" ht="15" customHeight="1">
      <c r="B208" s="392" t="s">
        <v>59</v>
      </c>
      <c r="C208" s="406" t="s">
        <v>70</v>
      </c>
      <c r="D208" s="21" t="s">
        <v>941</v>
      </c>
      <c r="E208" s="192" t="s">
        <v>338</v>
      </c>
      <c r="F208" s="192" t="s">
        <v>997</v>
      </c>
      <c r="G208" s="22" t="s">
        <v>998</v>
      </c>
      <c r="H208" s="22" t="s">
        <v>995</v>
      </c>
      <c r="I208" s="22" t="s">
        <v>555</v>
      </c>
      <c r="J208" s="21"/>
      <c r="K208" s="176" t="s">
        <v>335</v>
      </c>
      <c r="L208" s="176" t="s">
        <v>334</v>
      </c>
      <c r="M208" s="176" t="s">
        <v>335</v>
      </c>
      <c r="N208" s="176" t="s">
        <v>334</v>
      </c>
      <c r="O208" s="176" t="s">
        <v>334</v>
      </c>
      <c r="P208" s="444" t="s">
        <v>335</v>
      </c>
      <c r="Q208" s="447"/>
      <c r="R208" s="179"/>
      <c r="S208" s="176" t="s">
        <v>335</v>
      </c>
      <c r="T208" s="195" t="s">
        <v>62</v>
      </c>
      <c r="U208" s="275" t="s">
        <v>62</v>
      </c>
      <c r="V208" s="177" t="s">
        <v>341</v>
      </c>
      <c r="W208" s="176">
        <v>2</v>
      </c>
      <c r="X208" s="337" t="s">
        <v>432</v>
      </c>
      <c r="Y208" s="338">
        <v>1</v>
      </c>
      <c r="Z208" s="349" t="s">
        <v>421</v>
      </c>
      <c r="AA208" s="275" t="s">
        <v>390</v>
      </c>
      <c r="AB208" s="275" t="s">
        <v>999</v>
      </c>
      <c r="AC208" s="189"/>
      <c r="AD208" s="189"/>
      <c r="AE208" s="189"/>
      <c r="AF208" s="189"/>
      <c r="AG208" s="442"/>
      <c r="AH208" s="189" t="str">
        <f t="shared" si="17"/>
        <v/>
      </c>
      <c r="AI208" s="189" t="s">
        <v>471</v>
      </c>
      <c r="AJ208" s="189" t="s">
        <v>471</v>
      </c>
      <c r="AK208" s="189" t="s">
        <v>471</v>
      </c>
      <c r="AL208" s="189" t="s">
        <v>471</v>
      </c>
      <c r="AM208" s="189" t="b">
        <f t="shared" si="15"/>
        <v>0</v>
      </c>
      <c r="AN208" s="189" t="b">
        <f t="shared" si="16"/>
        <v>0</v>
      </c>
      <c r="AO208" s="189" t="s">
        <v>335</v>
      </c>
      <c r="AP208" s="275"/>
      <c r="AQ208" s="275"/>
    </row>
    <row r="209" spans="1:43" ht="15" customHeight="1">
      <c r="B209" s="101" t="s">
        <v>135</v>
      </c>
      <c r="C209" s="394" t="s">
        <v>1000</v>
      </c>
      <c r="D209" s="21" t="s">
        <v>941</v>
      </c>
      <c r="E209" s="192" t="s">
        <v>338</v>
      </c>
      <c r="F209" s="192" t="s">
        <v>1001</v>
      </c>
      <c r="G209" s="21" t="s">
        <v>1002</v>
      </c>
      <c r="H209" s="21"/>
      <c r="I209" s="22" t="s">
        <v>1003</v>
      </c>
      <c r="J209" s="21" t="s">
        <v>1004</v>
      </c>
      <c r="K209" s="176" t="s">
        <v>334</v>
      </c>
      <c r="L209" s="176" t="s">
        <v>334</v>
      </c>
      <c r="M209" s="176" t="s">
        <v>334</v>
      </c>
      <c r="N209" s="176" t="s">
        <v>334</v>
      </c>
      <c r="O209" s="176" t="s">
        <v>335</v>
      </c>
      <c r="P209" s="444" t="s">
        <v>335</v>
      </c>
      <c r="Q209" s="447"/>
      <c r="R209" s="179"/>
      <c r="S209" s="176" t="s">
        <v>334</v>
      </c>
      <c r="T209" s="195" t="s">
        <v>93</v>
      </c>
      <c r="U209" s="275" t="s">
        <v>93</v>
      </c>
      <c r="V209" s="177" t="s">
        <v>341</v>
      </c>
      <c r="W209" s="176">
        <v>1</v>
      </c>
      <c r="X209" s="337" t="s">
        <v>390</v>
      </c>
      <c r="Y209" s="338" t="s">
        <v>338</v>
      </c>
      <c r="Z209" s="349" t="s">
        <v>359</v>
      </c>
      <c r="AA209" s="275" t="s">
        <v>390</v>
      </c>
      <c r="AB209" s="275" t="s">
        <v>341</v>
      </c>
      <c r="AC209" s="189"/>
      <c r="AD209" s="189"/>
      <c r="AE209" s="189"/>
      <c r="AF209" s="189"/>
      <c r="AG209" s="442"/>
      <c r="AH209" s="189" t="str">
        <f t="shared" si="17"/>
        <v/>
      </c>
      <c r="AI209" s="189" t="s">
        <v>471</v>
      </c>
      <c r="AJ209" s="189" t="s">
        <v>471</v>
      </c>
      <c r="AK209" s="189" t="s">
        <v>471</v>
      </c>
      <c r="AL209" s="189" t="s">
        <v>471</v>
      </c>
      <c r="AM209" s="189" t="b">
        <f t="shared" si="15"/>
        <v>0</v>
      </c>
      <c r="AN209" s="189" t="b">
        <f t="shared" si="16"/>
        <v>0</v>
      </c>
      <c r="AO209" s="189" t="s">
        <v>335</v>
      </c>
      <c r="AP209" s="275"/>
      <c r="AQ209" s="275"/>
    </row>
    <row r="210" spans="1:43" ht="15" customHeight="1">
      <c r="B210" s="101" t="s">
        <v>135</v>
      </c>
      <c r="C210" s="394" t="s">
        <v>1000</v>
      </c>
      <c r="D210" s="21" t="s">
        <v>941</v>
      </c>
      <c r="E210" s="192" t="s">
        <v>338</v>
      </c>
      <c r="F210" s="192" t="s">
        <v>1005</v>
      </c>
      <c r="G210" s="21" t="s">
        <v>1006</v>
      </c>
      <c r="H210" s="195"/>
      <c r="I210" s="262" t="s">
        <v>1003</v>
      </c>
      <c r="J210" s="21" t="s">
        <v>1007</v>
      </c>
      <c r="K210" s="176" t="s">
        <v>334</v>
      </c>
      <c r="L210" s="176" t="s">
        <v>334</v>
      </c>
      <c r="M210" s="176" t="s">
        <v>334</v>
      </c>
      <c r="N210" s="176" t="s">
        <v>334</v>
      </c>
      <c r="O210" s="176" t="s">
        <v>335</v>
      </c>
      <c r="P210" s="444" t="s">
        <v>335</v>
      </c>
      <c r="Q210" s="447"/>
      <c r="R210" s="179"/>
      <c r="S210" s="176" t="s">
        <v>334</v>
      </c>
      <c r="T210" s="195" t="s">
        <v>93</v>
      </c>
      <c r="U210" s="275" t="s">
        <v>93</v>
      </c>
      <c r="V210" s="177" t="s">
        <v>341</v>
      </c>
      <c r="W210" s="176">
        <v>1</v>
      </c>
      <c r="X210" s="337" t="s">
        <v>390</v>
      </c>
      <c r="Y210" s="338">
        <v>1</v>
      </c>
      <c r="Z210" s="349" t="s">
        <v>359</v>
      </c>
      <c r="AA210" s="275" t="s">
        <v>390</v>
      </c>
      <c r="AB210" s="275" t="s">
        <v>341</v>
      </c>
      <c r="AC210" s="189"/>
      <c r="AD210" s="189"/>
      <c r="AE210" s="189"/>
      <c r="AF210" s="189"/>
      <c r="AG210" s="442"/>
      <c r="AH210" s="189" t="str">
        <f t="shared" si="17"/>
        <v/>
      </c>
      <c r="AI210" s="189" t="s">
        <v>471</v>
      </c>
      <c r="AJ210" s="189" t="s">
        <v>471</v>
      </c>
      <c r="AK210" s="189" t="s">
        <v>471</v>
      </c>
      <c r="AL210" s="189" t="s">
        <v>471</v>
      </c>
      <c r="AM210" s="189" t="b">
        <f t="shared" si="15"/>
        <v>0</v>
      </c>
      <c r="AN210" s="189" t="b">
        <f t="shared" si="16"/>
        <v>0</v>
      </c>
      <c r="AO210" s="189" t="s">
        <v>335</v>
      </c>
      <c r="AP210" s="275"/>
      <c r="AQ210" s="275"/>
    </row>
    <row r="211" spans="1:43" ht="15" customHeight="1">
      <c r="B211" s="101" t="s">
        <v>135</v>
      </c>
      <c r="C211" s="394" t="s">
        <v>1000</v>
      </c>
      <c r="D211" s="21" t="s">
        <v>941</v>
      </c>
      <c r="E211" s="192" t="s">
        <v>338</v>
      </c>
      <c r="F211" s="192" t="s">
        <v>1008</v>
      </c>
      <c r="G211" s="21" t="s">
        <v>1009</v>
      </c>
      <c r="H211" s="21"/>
      <c r="I211" s="22" t="s">
        <v>1003</v>
      </c>
      <c r="J211" s="21" t="s">
        <v>1010</v>
      </c>
      <c r="K211" s="176" t="s">
        <v>334</v>
      </c>
      <c r="L211" s="176" t="s">
        <v>334</v>
      </c>
      <c r="M211" s="176" t="s">
        <v>334</v>
      </c>
      <c r="N211" s="176" t="s">
        <v>334</v>
      </c>
      <c r="O211" s="176" t="s">
        <v>335</v>
      </c>
      <c r="P211" s="444" t="s">
        <v>335</v>
      </c>
      <c r="Q211" s="447"/>
      <c r="R211" s="179"/>
      <c r="S211" s="176" t="s">
        <v>334</v>
      </c>
      <c r="T211" s="195" t="s">
        <v>93</v>
      </c>
      <c r="U211" s="275" t="s">
        <v>93</v>
      </c>
      <c r="V211" s="177" t="s">
        <v>341</v>
      </c>
      <c r="W211" s="176">
        <v>1</v>
      </c>
      <c r="X211" s="337" t="s">
        <v>70</v>
      </c>
      <c r="Y211" s="338">
        <v>1</v>
      </c>
      <c r="Z211" s="349" t="s">
        <v>443</v>
      </c>
      <c r="AA211" s="275" t="s">
        <v>390</v>
      </c>
      <c r="AB211" s="275" t="s">
        <v>1011</v>
      </c>
      <c r="AC211" s="189"/>
      <c r="AD211" s="189"/>
      <c r="AE211" s="189"/>
      <c r="AF211" s="189"/>
      <c r="AG211" s="442"/>
      <c r="AH211" s="189" t="str">
        <f t="shared" si="17"/>
        <v/>
      </c>
      <c r="AI211" s="189" t="s">
        <v>471</v>
      </c>
      <c r="AJ211" s="189" t="s">
        <v>471</v>
      </c>
      <c r="AK211" s="189" t="s">
        <v>471</v>
      </c>
      <c r="AL211" s="189" t="s">
        <v>471</v>
      </c>
      <c r="AM211" s="189" t="b">
        <f t="shared" si="15"/>
        <v>0</v>
      </c>
      <c r="AN211" s="189" t="b">
        <f t="shared" si="16"/>
        <v>0</v>
      </c>
      <c r="AO211" s="189" t="s">
        <v>335</v>
      </c>
      <c r="AP211" s="275"/>
      <c r="AQ211" s="275"/>
    </row>
    <row r="212" spans="1:43" ht="15" customHeight="1">
      <c r="B212" s="101" t="s">
        <v>135</v>
      </c>
      <c r="C212" s="394" t="s">
        <v>1000</v>
      </c>
      <c r="D212" s="21" t="s">
        <v>941</v>
      </c>
      <c r="E212" s="192" t="s">
        <v>338</v>
      </c>
      <c r="F212" s="273" t="s">
        <v>1012</v>
      </c>
      <c r="G212" s="21" t="s">
        <v>1013</v>
      </c>
      <c r="H212" s="21"/>
      <c r="I212" s="22" t="s">
        <v>1003</v>
      </c>
      <c r="J212" s="21" t="s">
        <v>1007</v>
      </c>
      <c r="K212" s="176" t="s">
        <v>334</v>
      </c>
      <c r="L212" s="176" t="s">
        <v>334</v>
      </c>
      <c r="M212" s="176" t="s">
        <v>334</v>
      </c>
      <c r="N212" s="176" t="s">
        <v>334</v>
      </c>
      <c r="O212" s="176" t="s">
        <v>335</v>
      </c>
      <c r="P212" s="444" t="s">
        <v>335</v>
      </c>
      <c r="Q212" s="447"/>
      <c r="R212" s="179"/>
      <c r="S212" s="176" t="s">
        <v>334</v>
      </c>
      <c r="T212" s="195" t="s">
        <v>93</v>
      </c>
      <c r="U212" s="275" t="s">
        <v>93</v>
      </c>
      <c r="V212" s="177" t="s">
        <v>341</v>
      </c>
      <c r="W212" s="176">
        <v>1</v>
      </c>
      <c r="X212" s="337" t="s">
        <v>390</v>
      </c>
      <c r="Y212" s="338">
        <v>1</v>
      </c>
      <c r="Z212" s="349" t="s">
        <v>443</v>
      </c>
      <c r="AA212" s="275" t="s">
        <v>390</v>
      </c>
      <c r="AB212" s="275" t="s">
        <v>1011</v>
      </c>
      <c r="AC212" s="189"/>
      <c r="AD212" s="189"/>
      <c r="AE212" s="189"/>
      <c r="AF212" s="189"/>
      <c r="AG212" s="442"/>
      <c r="AH212" s="189" t="str">
        <f t="shared" si="17"/>
        <v/>
      </c>
      <c r="AI212" s="189" t="s">
        <v>471</v>
      </c>
      <c r="AJ212" s="189" t="s">
        <v>471</v>
      </c>
      <c r="AK212" s="189" t="s">
        <v>471</v>
      </c>
      <c r="AL212" s="189" t="s">
        <v>471</v>
      </c>
      <c r="AM212" s="189" t="b">
        <f t="shared" si="15"/>
        <v>0</v>
      </c>
      <c r="AN212" s="189" t="b">
        <f t="shared" si="16"/>
        <v>0</v>
      </c>
      <c r="AO212" s="189" t="s">
        <v>335</v>
      </c>
      <c r="AP212" s="275"/>
      <c r="AQ212" s="275"/>
    </row>
    <row r="213" spans="1:43" ht="15" customHeight="1">
      <c r="B213" s="101" t="s">
        <v>135</v>
      </c>
      <c r="C213" s="394" t="s">
        <v>1000</v>
      </c>
      <c r="D213" s="21" t="s">
        <v>941</v>
      </c>
      <c r="E213" s="192" t="s">
        <v>338</v>
      </c>
      <c r="F213" s="192" t="s">
        <v>1014</v>
      </c>
      <c r="G213" s="21" t="s">
        <v>1015</v>
      </c>
      <c r="H213" s="21"/>
      <c r="I213" s="22" t="s">
        <v>1003</v>
      </c>
      <c r="J213" s="21" t="s">
        <v>1016</v>
      </c>
      <c r="K213" s="176" t="s">
        <v>334</v>
      </c>
      <c r="L213" s="176" t="s">
        <v>334</v>
      </c>
      <c r="M213" s="176" t="s">
        <v>334</v>
      </c>
      <c r="N213" s="176" t="s">
        <v>334</v>
      </c>
      <c r="O213" s="176" t="s">
        <v>335</v>
      </c>
      <c r="P213" s="444" t="s">
        <v>335</v>
      </c>
      <c r="Q213" s="447"/>
      <c r="R213" s="179"/>
      <c r="S213" s="176" t="s">
        <v>334</v>
      </c>
      <c r="T213" s="195" t="s">
        <v>93</v>
      </c>
      <c r="U213" s="275" t="s">
        <v>93</v>
      </c>
      <c r="V213" s="177" t="s">
        <v>341</v>
      </c>
      <c r="W213" s="176">
        <v>1</v>
      </c>
      <c r="X213" s="337" t="s">
        <v>70</v>
      </c>
      <c r="Y213" s="338">
        <v>1</v>
      </c>
      <c r="Z213" s="349" t="s">
        <v>508</v>
      </c>
      <c r="AA213" s="275" t="s">
        <v>390</v>
      </c>
      <c r="AB213" s="275" t="s">
        <v>341</v>
      </c>
      <c r="AC213" s="189"/>
      <c r="AD213" s="189"/>
      <c r="AE213" s="189"/>
      <c r="AF213" s="189"/>
      <c r="AG213" s="442"/>
      <c r="AH213" s="189" t="str">
        <f t="shared" si="17"/>
        <v/>
      </c>
      <c r="AI213" s="189" t="s">
        <v>341</v>
      </c>
      <c r="AJ213" s="189" t="s">
        <v>341</v>
      </c>
      <c r="AK213" s="189" t="s">
        <v>335</v>
      </c>
      <c r="AL213" s="189" t="s">
        <v>335</v>
      </c>
      <c r="AM213" s="189" t="b">
        <f t="shared" si="15"/>
        <v>0</v>
      </c>
      <c r="AN213" s="189" t="b">
        <f t="shared" si="16"/>
        <v>1</v>
      </c>
      <c r="AO213" s="189" t="s">
        <v>335</v>
      </c>
      <c r="AP213" s="275"/>
      <c r="AQ213" s="275"/>
    </row>
    <row r="214" spans="1:43" ht="15" customHeight="1">
      <c r="A214" s="64"/>
      <c r="B214" s="101" t="s">
        <v>135</v>
      </c>
      <c r="C214" s="394" t="s">
        <v>1000</v>
      </c>
      <c r="D214" s="21" t="s">
        <v>941</v>
      </c>
      <c r="E214" s="192" t="s">
        <v>338</v>
      </c>
      <c r="F214" s="192" t="s">
        <v>1017</v>
      </c>
      <c r="G214" s="21" t="s">
        <v>1018</v>
      </c>
      <c r="H214" s="21"/>
      <c r="I214" s="22" t="s">
        <v>1019</v>
      </c>
      <c r="J214" s="21" t="s">
        <v>1020</v>
      </c>
      <c r="K214" s="176" t="s">
        <v>334</v>
      </c>
      <c r="L214" s="176" t="s">
        <v>334</v>
      </c>
      <c r="M214" s="176" t="s">
        <v>334</v>
      </c>
      <c r="N214" s="176" t="s">
        <v>334</v>
      </c>
      <c r="O214" s="176" t="s">
        <v>335</v>
      </c>
      <c r="P214" s="444" t="s">
        <v>335</v>
      </c>
      <c r="Q214" s="447"/>
      <c r="R214" s="179"/>
      <c r="S214" s="176" t="s">
        <v>334</v>
      </c>
      <c r="T214" s="195" t="s">
        <v>93</v>
      </c>
      <c r="U214" s="275" t="s">
        <v>93</v>
      </c>
      <c r="V214" s="177" t="s">
        <v>341</v>
      </c>
      <c r="W214" s="176">
        <v>2</v>
      </c>
      <c r="X214" s="337" t="s">
        <v>432</v>
      </c>
      <c r="Y214" s="338">
        <v>1</v>
      </c>
      <c r="Z214" s="349" t="s">
        <v>527</v>
      </c>
      <c r="AA214" s="275" t="s">
        <v>390</v>
      </c>
      <c r="AB214" s="275" t="s">
        <v>1021</v>
      </c>
      <c r="AC214" s="189"/>
      <c r="AD214" s="189"/>
      <c r="AE214" s="189"/>
      <c r="AF214" s="189"/>
      <c r="AG214" s="442"/>
      <c r="AH214" s="189" t="str">
        <f t="shared" si="17"/>
        <v/>
      </c>
      <c r="AI214" s="189" t="s">
        <v>471</v>
      </c>
      <c r="AJ214" s="189" t="s">
        <v>471</v>
      </c>
      <c r="AK214" s="189" t="s">
        <v>471</v>
      </c>
      <c r="AL214" s="189" t="s">
        <v>471</v>
      </c>
      <c r="AM214" s="189" t="b">
        <f t="shared" si="15"/>
        <v>0</v>
      </c>
      <c r="AN214" s="189" t="b">
        <f t="shared" si="16"/>
        <v>0</v>
      </c>
      <c r="AO214" s="189" t="s">
        <v>335</v>
      </c>
      <c r="AP214" s="275"/>
      <c r="AQ214" s="275"/>
    </row>
    <row r="215" spans="1:43" ht="15" customHeight="1">
      <c r="A215" s="64"/>
      <c r="B215" s="101" t="s">
        <v>135</v>
      </c>
      <c r="C215" s="394" t="s">
        <v>1000</v>
      </c>
      <c r="D215" s="21" t="s">
        <v>941</v>
      </c>
      <c r="E215" s="192" t="s">
        <v>338</v>
      </c>
      <c r="F215" s="192" t="s">
        <v>1022</v>
      </c>
      <c r="G215" s="21" t="s">
        <v>1023</v>
      </c>
      <c r="H215" s="21"/>
      <c r="I215" s="22" t="s">
        <v>1024</v>
      </c>
      <c r="J215" s="21" t="s">
        <v>1025</v>
      </c>
      <c r="K215" s="176" t="s">
        <v>334</v>
      </c>
      <c r="L215" s="176" t="s">
        <v>334</v>
      </c>
      <c r="M215" s="176" t="s">
        <v>334</v>
      </c>
      <c r="N215" s="176" t="s">
        <v>334</v>
      </c>
      <c r="O215" s="176" t="s">
        <v>335</v>
      </c>
      <c r="P215" s="444" t="s">
        <v>335</v>
      </c>
      <c r="Q215" s="447"/>
      <c r="R215" s="179"/>
      <c r="S215" s="176" t="s">
        <v>334</v>
      </c>
      <c r="T215" s="195" t="s">
        <v>93</v>
      </c>
      <c r="U215" s="275" t="s">
        <v>93</v>
      </c>
      <c r="V215" s="177" t="s">
        <v>341</v>
      </c>
      <c r="W215" s="176">
        <v>2</v>
      </c>
      <c r="X215" s="337" t="s">
        <v>432</v>
      </c>
      <c r="Y215" s="338">
        <v>1</v>
      </c>
      <c r="Z215" s="349" t="s">
        <v>461</v>
      </c>
      <c r="AA215" s="275" t="s">
        <v>594</v>
      </c>
      <c r="AB215" s="275" t="s">
        <v>341</v>
      </c>
      <c r="AC215" s="189"/>
      <c r="AD215" s="189"/>
      <c r="AE215" s="189"/>
      <c r="AF215" s="189"/>
      <c r="AG215" s="442"/>
      <c r="AH215" s="189" t="str">
        <f t="shared" si="17"/>
        <v/>
      </c>
      <c r="AI215" s="189" t="s">
        <v>471</v>
      </c>
      <c r="AJ215" s="189" t="s">
        <v>471</v>
      </c>
      <c r="AK215" s="189" t="s">
        <v>471</v>
      </c>
      <c r="AL215" s="189" t="s">
        <v>471</v>
      </c>
      <c r="AM215" s="189" t="b">
        <f t="shared" si="15"/>
        <v>0</v>
      </c>
      <c r="AN215" s="189" t="b">
        <f t="shared" si="16"/>
        <v>0</v>
      </c>
      <c r="AO215" s="189" t="s">
        <v>335</v>
      </c>
      <c r="AP215" s="275"/>
      <c r="AQ215" s="275"/>
    </row>
    <row r="216" spans="1:43" ht="15" customHeight="1">
      <c r="A216" s="27"/>
      <c r="B216" s="392" t="s">
        <v>59</v>
      </c>
      <c r="C216" s="414" t="s">
        <v>81</v>
      </c>
      <c r="D216" s="192" t="s">
        <v>1026</v>
      </c>
      <c r="E216" s="192" t="s">
        <v>1027</v>
      </c>
      <c r="F216" s="192" t="s">
        <v>1028</v>
      </c>
      <c r="G216" s="21" t="s">
        <v>338</v>
      </c>
      <c r="H216" s="21"/>
      <c r="I216" s="21" t="s">
        <v>338</v>
      </c>
      <c r="J216" s="192" t="s">
        <v>1029</v>
      </c>
      <c r="K216" s="176" t="s">
        <v>335</v>
      </c>
      <c r="L216" s="176" t="s">
        <v>335</v>
      </c>
      <c r="M216" s="176" t="s">
        <v>335</v>
      </c>
      <c r="N216" s="176" t="s">
        <v>334</v>
      </c>
      <c r="O216" s="176" t="s">
        <v>334</v>
      </c>
      <c r="P216" s="444" t="s">
        <v>334</v>
      </c>
      <c r="Q216" s="447"/>
      <c r="R216" s="179"/>
      <c r="S216" s="176" t="s">
        <v>334</v>
      </c>
      <c r="T216" s="195" t="s">
        <v>62</v>
      </c>
      <c r="U216" s="275" t="s">
        <v>62</v>
      </c>
      <c r="V216" s="177" t="s">
        <v>341</v>
      </c>
      <c r="W216" s="176">
        <v>1</v>
      </c>
      <c r="X216" s="337" t="s">
        <v>389</v>
      </c>
      <c r="Y216" s="338" t="s">
        <v>338</v>
      </c>
      <c r="Z216" s="349" t="s">
        <v>359</v>
      </c>
      <c r="AA216" s="275" t="s">
        <v>509</v>
      </c>
      <c r="AB216" s="275" t="s">
        <v>471</v>
      </c>
      <c r="AC216" s="189"/>
      <c r="AD216" s="189"/>
      <c r="AE216" s="189"/>
      <c r="AF216" s="189"/>
      <c r="AG216" s="442"/>
      <c r="AH216" s="189" t="str">
        <f t="shared" si="17"/>
        <v/>
      </c>
      <c r="AI216" s="189" t="s">
        <v>338</v>
      </c>
      <c r="AJ216" s="189" t="s">
        <v>338</v>
      </c>
      <c r="AK216" s="189" t="s">
        <v>338</v>
      </c>
      <c r="AL216" s="189" t="s">
        <v>338</v>
      </c>
      <c r="AM216" s="189" t="b">
        <f t="shared" si="15"/>
        <v>0</v>
      </c>
      <c r="AN216" s="189" t="b">
        <f t="shared" si="16"/>
        <v>0</v>
      </c>
      <c r="AO216" s="189" t="s">
        <v>335</v>
      </c>
      <c r="AP216" s="275"/>
      <c r="AQ216" s="275"/>
    </row>
    <row r="217" spans="1:43" ht="15" customHeight="1">
      <c r="B217" s="101" t="s">
        <v>135</v>
      </c>
      <c r="C217" s="410" t="s">
        <v>136</v>
      </c>
      <c r="D217" s="21" t="s">
        <v>1026</v>
      </c>
      <c r="E217" s="21" t="s">
        <v>1027</v>
      </c>
      <c r="F217" s="21" t="s">
        <v>1030</v>
      </c>
      <c r="G217" s="21" t="s">
        <v>1031</v>
      </c>
      <c r="H217" s="21"/>
      <c r="I217" s="21" t="s">
        <v>1032</v>
      </c>
      <c r="J217" s="21" t="s">
        <v>1033</v>
      </c>
      <c r="K217" s="176" t="s">
        <v>335</v>
      </c>
      <c r="L217" s="176" t="s">
        <v>335</v>
      </c>
      <c r="M217" s="176" t="s">
        <v>335</v>
      </c>
      <c r="N217" s="176" t="s">
        <v>334</v>
      </c>
      <c r="O217" s="176" t="s">
        <v>335</v>
      </c>
      <c r="P217" s="444" t="s">
        <v>335</v>
      </c>
      <c r="Q217" s="447"/>
      <c r="R217" s="179"/>
      <c r="S217" s="176" t="s">
        <v>334</v>
      </c>
      <c r="T217" s="195" t="s">
        <v>93</v>
      </c>
      <c r="U217" s="275" t="s">
        <v>62</v>
      </c>
      <c r="V217" s="177" t="s">
        <v>1034</v>
      </c>
      <c r="W217" s="176">
        <v>1</v>
      </c>
      <c r="X217" s="337" t="s">
        <v>507</v>
      </c>
      <c r="Y217" s="338">
        <v>2</v>
      </c>
      <c r="Z217" s="349" t="s">
        <v>461</v>
      </c>
      <c r="AA217" s="275" t="s">
        <v>558</v>
      </c>
      <c r="AB217" s="275" t="s">
        <v>578</v>
      </c>
      <c r="AC217" s="189"/>
      <c r="AD217" s="189"/>
      <c r="AE217" s="189"/>
      <c r="AF217" s="189"/>
      <c r="AG217" s="442"/>
      <c r="AH217" s="189" t="str">
        <f t="shared" si="17"/>
        <v/>
      </c>
      <c r="AI217" s="189" t="s">
        <v>335</v>
      </c>
      <c r="AJ217" s="189" t="s">
        <v>335</v>
      </c>
      <c r="AK217" s="189" t="s">
        <v>335</v>
      </c>
      <c r="AL217" s="189" t="s">
        <v>335</v>
      </c>
      <c r="AM217" s="189" t="b">
        <f t="shared" si="15"/>
        <v>1</v>
      </c>
      <c r="AN217" s="189" t="b">
        <f t="shared" si="16"/>
        <v>1</v>
      </c>
      <c r="AO217" s="189" t="s">
        <v>335</v>
      </c>
      <c r="AP217" s="275"/>
      <c r="AQ217" s="275"/>
    </row>
    <row r="218" spans="1:43" ht="15" customHeight="1">
      <c r="B218" s="101" t="s">
        <v>135</v>
      </c>
      <c r="C218" s="410" t="s">
        <v>136</v>
      </c>
      <c r="D218" s="21" t="s">
        <v>1026</v>
      </c>
      <c r="E218" s="192" t="s">
        <v>338</v>
      </c>
      <c r="F218" s="192" t="s">
        <v>710</v>
      </c>
      <c r="G218" s="21" t="s">
        <v>513</v>
      </c>
      <c r="H218" s="21"/>
      <c r="I218" s="21" t="s">
        <v>1032</v>
      </c>
      <c r="J218" s="21" t="s">
        <v>1035</v>
      </c>
      <c r="K218" s="176" t="s">
        <v>335</v>
      </c>
      <c r="L218" s="176" t="s">
        <v>335</v>
      </c>
      <c r="M218" s="176" t="s">
        <v>335</v>
      </c>
      <c r="N218" s="176" t="s">
        <v>334</v>
      </c>
      <c r="O218" s="176" t="s">
        <v>335</v>
      </c>
      <c r="P218" s="444" t="s">
        <v>335</v>
      </c>
      <c r="Q218" s="447" t="s">
        <v>335</v>
      </c>
      <c r="R218" s="179" t="s">
        <v>335</v>
      </c>
      <c r="S218" s="176" t="s">
        <v>334</v>
      </c>
      <c r="T218" s="195" t="s">
        <v>93</v>
      </c>
      <c r="U218" s="275" t="s">
        <v>62</v>
      </c>
      <c r="V218" s="177" t="s">
        <v>515</v>
      </c>
      <c r="W218" s="176">
        <v>1</v>
      </c>
      <c r="X218" s="337" t="s">
        <v>623</v>
      </c>
      <c r="Y218" s="338">
        <v>1</v>
      </c>
      <c r="Z218" s="349" t="s">
        <v>353</v>
      </c>
      <c r="AA218" s="275" t="s">
        <v>558</v>
      </c>
      <c r="AB218" s="275" t="s">
        <v>341</v>
      </c>
      <c r="AC218" s="189" t="s">
        <v>342</v>
      </c>
      <c r="AD218" s="189" t="s">
        <v>342</v>
      </c>
      <c r="AE218" s="189" t="s">
        <v>342</v>
      </c>
      <c r="AF218" s="189" t="s">
        <v>342</v>
      </c>
      <c r="AG218" s="442" t="s">
        <v>342</v>
      </c>
      <c r="AH218" s="189" t="str">
        <f t="shared" si="17"/>
        <v>Y</v>
      </c>
      <c r="AI218" s="189" t="s">
        <v>335</v>
      </c>
      <c r="AJ218" s="189" t="s">
        <v>335</v>
      </c>
      <c r="AK218" s="189" t="s">
        <v>335</v>
      </c>
      <c r="AL218" s="189" t="s">
        <v>335</v>
      </c>
      <c r="AM218" s="189" t="b">
        <f t="shared" si="15"/>
        <v>1</v>
      </c>
      <c r="AN218" s="189" t="b">
        <f t="shared" si="16"/>
        <v>1</v>
      </c>
      <c r="AO218" s="189" t="s">
        <v>335</v>
      </c>
      <c r="AP218" s="275"/>
      <c r="AQ218" s="275"/>
    </row>
    <row r="219" spans="1:43" ht="15" customHeight="1">
      <c r="B219" s="101" t="s">
        <v>135</v>
      </c>
      <c r="C219" s="410" t="s">
        <v>136</v>
      </c>
      <c r="D219" s="21" t="s">
        <v>1026</v>
      </c>
      <c r="E219" s="192" t="s">
        <v>338</v>
      </c>
      <c r="F219" s="192" t="s">
        <v>713</v>
      </c>
      <c r="G219" s="21" t="s">
        <v>517</v>
      </c>
      <c r="H219" s="21"/>
      <c r="I219" s="21" t="s">
        <v>539</v>
      </c>
      <c r="J219" s="21" t="s">
        <v>1036</v>
      </c>
      <c r="K219" s="176" t="s">
        <v>335</v>
      </c>
      <c r="L219" s="176" t="s">
        <v>335</v>
      </c>
      <c r="M219" s="176" t="s">
        <v>335</v>
      </c>
      <c r="N219" s="176" t="s">
        <v>334</v>
      </c>
      <c r="O219" s="176" t="s">
        <v>335</v>
      </c>
      <c r="P219" s="444" t="s">
        <v>335</v>
      </c>
      <c r="Q219" s="447" t="s">
        <v>335</v>
      </c>
      <c r="R219" s="179"/>
      <c r="S219" s="176" t="s">
        <v>334</v>
      </c>
      <c r="T219" s="195" t="s">
        <v>93</v>
      </c>
      <c r="U219" s="275" t="s">
        <v>62</v>
      </c>
      <c r="V219" s="177" t="s">
        <v>341</v>
      </c>
      <c r="W219" s="176">
        <v>1</v>
      </c>
      <c r="X219" s="337" t="s">
        <v>358</v>
      </c>
      <c r="Y219" s="338">
        <v>2</v>
      </c>
      <c r="Z219" s="349" t="s">
        <v>359</v>
      </c>
      <c r="AA219" s="275" t="s">
        <v>390</v>
      </c>
      <c r="AB219" s="275" t="s">
        <v>341</v>
      </c>
      <c r="AC219" s="189"/>
      <c r="AD219" s="189" t="s">
        <v>342</v>
      </c>
      <c r="AE219" s="189"/>
      <c r="AF219" s="189"/>
      <c r="AG219" s="442"/>
      <c r="AH219" s="189" t="str">
        <f t="shared" si="17"/>
        <v>Y</v>
      </c>
      <c r="AI219" s="189" t="s">
        <v>335</v>
      </c>
      <c r="AJ219" s="189" t="s">
        <v>335</v>
      </c>
      <c r="AK219" s="189" t="s">
        <v>335</v>
      </c>
      <c r="AL219" s="189" t="s">
        <v>335</v>
      </c>
      <c r="AM219" s="189" t="b">
        <f t="shared" si="15"/>
        <v>1</v>
      </c>
      <c r="AN219" s="189" t="b">
        <f t="shared" si="16"/>
        <v>1</v>
      </c>
      <c r="AO219" s="189" t="s">
        <v>335</v>
      </c>
      <c r="AP219" s="275"/>
      <c r="AQ219" s="275"/>
    </row>
    <row r="220" spans="1:43" ht="15" customHeight="1">
      <c r="B220" s="101" t="s">
        <v>135</v>
      </c>
      <c r="C220" s="410" t="s">
        <v>136</v>
      </c>
      <c r="D220" s="21" t="s">
        <v>1026</v>
      </c>
      <c r="E220" s="192" t="s">
        <v>338</v>
      </c>
      <c r="F220" s="192" t="s">
        <v>715</v>
      </c>
      <c r="G220" s="21" t="s">
        <v>576</v>
      </c>
      <c r="H220" s="21"/>
      <c r="I220" s="21" t="s">
        <v>539</v>
      </c>
      <c r="J220" s="21" t="s">
        <v>1037</v>
      </c>
      <c r="K220" s="176" t="s">
        <v>335</v>
      </c>
      <c r="L220" s="176" t="s">
        <v>335</v>
      </c>
      <c r="M220" s="176" t="s">
        <v>335</v>
      </c>
      <c r="N220" s="176" t="s">
        <v>334</v>
      </c>
      <c r="O220" s="176" t="s">
        <v>335</v>
      </c>
      <c r="P220" s="444" t="s">
        <v>335</v>
      </c>
      <c r="Q220" s="447" t="s">
        <v>335</v>
      </c>
      <c r="R220" s="179"/>
      <c r="S220" s="176" t="s">
        <v>334</v>
      </c>
      <c r="T220" s="195" t="s">
        <v>93</v>
      </c>
      <c r="U220" s="275" t="s">
        <v>62</v>
      </c>
      <c r="V220" s="177" t="s">
        <v>341</v>
      </c>
      <c r="W220" s="176">
        <v>1</v>
      </c>
      <c r="X220" s="337" t="s">
        <v>364</v>
      </c>
      <c r="Y220" s="338">
        <v>1</v>
      </c>
      <c r="Z220" s="349" t="s">
        <v>401</v>
      </c>
      <c r="AA220" s="275" t="s">
        <v>390</v>
      </c>
      <c r="AB220" s="275" t="s">
        <v>578</v>
      </c>
      <c r="AC220" s="189"/>
      <c r="AD220" s="189"/>
      <c r="AE220" s="189"/>
      <c r="AF220" s="189"/>
      <c r="AG220" s="442"/>
      <c r="AH220" s="189" t="str">
        <f t="shared" si="17"/>
        <v/>
      </c>
      <c r="AI220" s="189" t="s">
        <v>335</v>
      </c>
      <c r="AJ220" s="189" t="s">
        <v>335</v>
      </c>
      <c r="AK220" s="189" t="s">
        <v>335</v>
      </c>
      <c r="AL220" s="189" t="s">
        <v>335</v>
      </c>
      <c r="AM220" s="189" t="b">
        <f t="shared" si="15"/>
        <v>1</v>
      </c>
      <c r="AN220" s="189" t="b">
        <f t="shared" si="16"/>
        <v>1</v>
      </c>
      <c r="AO220" s="189" t="s">
        <v>335</v>
      </c>
      <c r="AP220" s="275"/>
      <c r="AQ220" s="275"/>
    </row>
    <row r="221" spans="1:43" ht="15" customHeight="1">
      <c r="B221" s="101" t="s">
        <v>135</v>
      </c>
      <c r="C221" s="410" t="s">
        <v>136</v>
      </c>
      <c r="D221" s="21" t="s">
        <v>1026</v>
      </c>
      <c r="E221" s="192" t="s">
        <v>338</v>
      </c>
      <c r="F221" s="192" t="s">
        <v>1038</v>
      </c>
      <c r="G221" s="21" t="s">
        <v>1039</v>
      </c>
      <c r="H221" s="21"/>
      <c r="I221" s="21" t="s">
        <v>1032</v>
      </c>
      <c r="J221" s="21" t="s">
        <v>1040</v>
      </c>
      <c r="K221" s="176" t="s">
        <v>335</v>
      </c>
      <c r="L221" s="176" t="s">
        <v>334</v>
      </c>
      <c r="M221" s="176" t="s">
        <v>335</v>
      </c>
      <c r="N221" s="176" t="s">
        <v>334</v>
      </c>
      <c r="O221" s="176" t="s">
        <v>335</v>
      </c>
      <c r="P221" s="444" t="s">
        <v>335</v>
      </c>
      <c r="Q221" s="447"/>
      <c r="R221" s="179"/>
      <c r="S221" s="176" t="s">
        <v>334</v>
      </c>
      <c r="T221" s="195" t="s">
        <v>93</v>
      </c>
      <c r="U221" s="275" t="s">
        <v>62</v>
      </c>
      <c r="V221" s="177" t="s">
        <v>341</v>
      </c>
      <c r="W221" s="176">
        <v>1</v>
      </c>
      <c r="X221" s="337" t="s">
        <v>557</v>
      </c>
      <c r="Y221" s="338">
        <v>2</v>
      </c>
      <c r="Z221" s="349" t="s">
        <v>359</v>
      </c>
      <c r="AA221" s="275" t="s">
        <v>677</v>
      </c>
      <c r="AB221" s="275" t="s">
        <v>578</v>
      </c>
      <c r="AC221" s="189" t="s">
        <v>342</v>
      </c>
      <c r="AD221" s="189"/>
      <c r="AE221" s="189"/>
      <c r="AF221" s="189"/>
      <c r="AG221" s="442"/>
      <c r="AH221" s="189" t="str">
        <f t="shared" si="17"/>
        <v>Y</v>
      </c>
      <c r="AI221" s="189" t="s">
        <v>335</v>
      </c>
      <c r="AJ221" s="189" t="s">
        <v>335</v>
      </c>
      <c r="AK221" s="189" t="s">
        <v>335</v>
      </c>
      <c r="AL221" s="189" t="s">
        <v>335</v>
      </c>
      <c r="AM221" s="189" t="b">
        <f t="shared" si="15"/>
        <v>1</v>
      </c>
      <c r="AN221" s="189" t="b">
        <f t="shared" si="16"/>
        <v>1</v>
      </c>
      <c r="AO221" s="189" t="s">
        <v>335</v>
      </c>
      <c r="AP221" s="275"/>
      <c r="AQ221" s="275"/>
    </row>
    <row r="222" spans="1:43" ht="15" customHeight="1">
      <c r="B222" s="101" t="s">
        <v>135</v>
      </c>
      <c r="C222" s="410" t="s">
        <v>136</v>
      </c>
      <c r="D222" s="21" t="s">
        <v>1026</v>
      </c>
      <c r="E222" s="192" t="s">
        <v>338</v>
      </c>
      <c r="F222" s="192" t="s">
        <v>1041</v>
      </c>
      <c r="G222" s="21" t="s">
        <v>1042</v>
      </c>
      <c r="H222" s="21"/>
      <c r="I222" s="21" t="s">
        <v>1032</v>
      </c>
      <c r="J222" s="21" t="s">
        <v>1043</v>
      </c>
      <c r="K222" s="176" t="s">
        <v>334</v>
      </c>
      <c r="L222" s="176" t="s">
        <v>334</v>
      </c>
      <c r="M222" s="176" t="s">
        <v>334</v>
      </c>
      <c r="N222" s="176" t="s">
        <v>334</v>
      </c>
      <c r="O222" s="176" t="s">
        <v>335</v>
      </c>
      <c r="P222" s="444" t="s">
        <v>335</v>
      </c>
      <c r="Q222" s="447" t="s">
        <v>335</v>
      </c>
      <c r="R222" s="179"/>
      <c r="S222" s="176" t="s">
        <v>334</v>
      </c>
      <c r="T222" s="195" t="s">
        <v>93</v>
      </c>
      <c r="U222" s="275" t="s">
        <v>62</v>
      </c>
      <c r="V222" s="177" t="s">
        <v>341</v>
      </c>
      <c r="W222" s="176">
        <v>1</v>
      </c>
      <c r="X222" s="337" t="s">
        <v>358</v>
      </c>
      <c r="Y222" s="338">
        <v>2</v>
      </c>
      <c r="Z222" s="349" t="s">
        <v>573</v>
      </c>
      <c r="AA222" s="275" t="s">
        <v>558</v>
      </c>
      <c r="AB222" s="275" t="s">
        <v>578</v>
      </c>
      <c r="AC222" s="189"/>
      <c r="AD222" s="189"/>
      <c r="AE222" s="189" t="s">
        <v>342</v>
      </c>
      <c r="AF222" s="189" t="s">
        <v>342</v>
      </c>
      <c r="AG222" s="442"/>
      <c r="AH222" s="189" t="str">
        <f t="shared" si="17"/>
        <v>Y</v>
      </c>
      <c r="AI222" s="189" t="s">
        <v>335</v>
      </c>
      <c r="AJ222" s="189" t="s">
        <v>335</v>
      </c>
      <c r="AK222" s="189" t="s">
        <v>335</v>
      </c>
      <c r="AL222" s="189" t="s">
        <v>335</v>
      </c>
      <c r="AM222" s="189" t="b">
        <f t="shared" si="15"/>
        <v>1</v>
      </c>
      <c r="AN222" s="189" t="b">
        <f t="shared" si="16"/>
        <v>1</v>
      </c>
      <c r="AO222" s="189" t="s">
        <v>335</v>
      </c>
      <c r="AP222" s="275"/>
      <c r="AQ222" s="275"/>
    </row>
    <row r="223" spans="1:43" ht="15" customHeight="1">
      <c r="B223" s="101" t="s">
        <v>135</v>
      </c>
      <c r="C223" s="410" t="s">
        <v>136</v>
      </c>
      <c r="D223" s="21" t="s">
        <v>1026</v>
      </c>
      <c r="E223" s="21" t="s">
        <v>1027</v>
      </c>
      <c r="F223" s="21" t="s">
        <v>1044</v>
      </c>
      <c r="G223" s="21" t="s">
        <v>1045</v>
      </c>
      <c r="H223" s="21"/>
      <c r="I223" s="21" t="s">
        <v>1032</v>
      </c>
      <c r="J223" s="21" t="s">
        <v>1046</v>
      </c>
      <c r="K223" s="176" t="s">
        <v>335</v>
      </c>
      <c r="L223" s="176" t="s">
        <v>335</v>
      </c>
      <c r="M223" s="176" t="s">
        <v>335</v>
      </c>
      <c r="N223" s="176" t="s">
        <v>334</v>
      </c>
      <c r="O223" s="176" t="s">
        <v>335</v>
      </c>
      <c r="P223" s="444" t="s">
        <v>335</v>
      </c>
      <c r="Q223" s="447"/>
      <c r="R223" s="179"/>
      <c r="S223" s="176" t="s">
        <v>334</v>
      </c>
      <c r="T223" s="195" t="s">
        <v>93</v>
      </c>
      <c r="U223" s="275" t="s">
        <v>62</v>
      </c>
      <c r="V223" s="177" t="s">
        <v>1034</v>
      </c>
      <c r="W223" s="176">
        <v>1</v>
      </c>
      <c r="X223" s="337" t="s">
        <v>389</v>
      </c>
      <c r="Y223" s="338">
        <v>2</v>
      </c>
      <c r="Z223" s="349" t="s">
        <v>443</v>
      </c>
      <c r="AA223" s="275" t="s">
        <v>558</v>
      </c>
      <c r="AB223" s="275" t="s">
        <v>578</v>
      </c>
      <c r="AC223" s="189"/>
      <c r="AD223" s="189"/>
      <c r="AE223" s="189"/>
      <c r="AF223" s="189"/>
      <c r="AG223" s="442"/>
      <c r="AH223" s="189" t="str">
        <f t="shared" si="17"/>
        <v/>
      </c>
      <c r="AI223" s="189" t="s">
        <v>335</v>
      </c>
      <c r="AJ223" s="189" t="s">
        <v>335</v>
      </c>
      <c r="AK223" s="189" t="s">
        <v>335</v>
      </c>
      <c r="AL223" s="189" t="s">
        <v>335</v>
      </c>
      <c r="AM223" s="189" t="b">
        <f t="shared" si="15"/>
        <v>1</v>
      </c>
      <c r="AN223" s="189" t="b">
        <f t="shared" si="16"/>
        <v>1</v>
      </c>
      <c r="AO223" s="189" t="s">
        <v>335</v>
      </c>
      <c r="AP223" s="275"/>
      <c r="AQ223" s="275"/>
    </row>
    <row r="224" spans="1:43" ht="15" customHeight="1">
      <c r="B224" s="101" t="s">
        <v>135</v>
      </c>
      <c r="C224" s="410" t="s">
        <v>136</v>
      </c>
      <c r="D224" s="21" t="s">
        <v>1026</v>
      </c>
      <c r="E224" s="21" t="s">
        <v>1027</v>
      </c>
      <c r="F224" s="21" t="s">
        <v>1047</v>
      </c>
      <c r="G224" s="21" t="s">
        <v>1048</v>
      </c>
      <c r="H224" s="21"/>
      <c r="I224" s="21" t="s">
        <v>1032</v>
      </c>
      <c r="J224" s="21" t="s">
        <v>1049</v>
      </c>
      <c r="K224" s="176" t="s">
        <v>335</v>
      </c>
      <c r="L224" s="176" t="s">
        <v>335</v>
      </c>
      <c r="M224" s="176" t="s">
        <v>335</v>
      </c>
      <c r="N224" s="176" t="s">
        <v>334</v>
      </c>
      <c r="O224" s="176" t="s">
        <v>335</v>
      </c>
      <c r="P224" s="444" t="s">
        <v>335</v>
      </c>
      <c r="Q224" s="447"/>
      <c r="R224" s="179"/>
      <c r="S224" s="176" t="s">
        <v>334</v>
      </c>
      <c r="T224" s="195" t="s">
        <v>93</v>
      </c>
      <c r="U224" s="275" t="s">
        <v>62</v>
      </c>
      <c r="V224" s="177" t="s">
        <v>1034</v>
      </c>
      <c r="W224" s="176">
        <v>1</v>
      </c>
      <c r="X224" s="337" t="s">
        <v>389</v>
      </c>
      <c r="Y224" s="338">
        <v>2</v>
      </c>
      <c r="Z224" s="349" t="s">
        <v>401</v>
      </c>
      <c r="AA224" s="275" t="s">
        <v>558</v>
      </c>
      <c r="AB224" s="275" t="s">
        <v>578</v>
      </c>
      <c r="AC224" s="189"/>
      <c r="AD224" s="189"/>
      <c r="AE224" s="189"/>
      <c r="AF224" s="189"/>
      <c r="AG224" s="442"/>
      <c r="AH224" s="189" t="str">
        <f t="shared" si="17"/>
        <v/>
      </c>
      <c r="AI224" s="189" t="s">
        <v>335</v>
      </c>
      <c r="AJ224" s="189" t="s">
        <v>335</v>
      </c>
      <c r="AK224" s="189" t="s">
        <v>335</v>
      </c>
      <c r="AL224" s="189" t="s">
        <v>335</v>
      </c>
      <c r="AM224" s="189" t="b">
        <f t="shared" ref="AM224:AM254" si="18">AND(AI224="Y",AJ224="Y",AK224="Y",AL224="Y")</f>
        <v>1</v>
      </c>
      <c r="AN224" s="189" t="b">
        <f t="shared" ref="AN224:AN254" si="19">OR(AI224="Y",AJ224="Y",AK224="Y",AL224="Y")</f>
        <v>1</v>
      </c>
      <c r="AO224" s="189" t="s">
        <v>335</v>
      </c>
      <c r="AP224" s="275"/>
      <c r="AQ224" s="275"/>
    </row>
    <row r="225" spans="1:43" ht="15" customHeight="1">
      <c r="B225" s="101" t="s">
        <v>135</v>
      </c>
      <c r="C225" s="410" t="s">
        <v>136</v>
      </c>
      <c r="D225" s="21" t="s">
        <v>1026</v>
      </c>
      <c r="E225" s="21" t="s">
        <v>1027</v>
      </c>
      <c r="F225" s="21" t="s">
        <v>1050</v>
      </c>
      <c r="G225" s="21" t="s">
        <v>1051</v>
      </c>
      <c r="H225" s="21"/>
      <c r="I225" s="21" t="s">
        <v>1032</v>
      </c>
      <c r="J225" s="21" t="s">
        <v>1052</v>
      </c>
      <c r="K225" s="176" t="s">
        <v>335</v>
      </c>
      <c r="L225" s="176" t="s">
        <v>335</v>
      </c>
      <c r="M225" s="176" t="s">
        <v>335</v>
      </c>
      <c r="N225" s="176" t="s">
        <v>334</v>
      </c>
      <c r="O225" s="176" t="s">
        <v>335</v>
      </c>
      <c r="P225" s="444" t="s">
        <v>335</v>
      </c>
      <c r="Q225" s="447"/>
      <c r="R225" s="179"/>
      <c r="S225" s="176" t="s">
        <v>334</v>
      </c>
      <c r="T225" s="195" t="s">
        <v>93</v>
      </c>
      <c r="U225" s="275" t="s">
        <v>62</v>
      </c>
      <c r="V225" s="177">
        <v>0</v>
      </c>
      <c r="W225" s="176">
        <v>2</v>
      </c>
      <c r="X225" s="337" t="s">
        <v>432</v>
      </c>
      <c r="Y225" s="338">
        <v>1</v>
      </c>
      <c r="Z225" s="349" t="s">
        <v>365</v>
      </c>
      <c r="AA225" s="275" t="s">
        <v>1053</v>
      </c>
      <c r="AB225" s="275" t="s">
        <v>1054</v>
      </c>
      <c r="AC225" s="189"/>
      <c r="AD225" s="189"/>
      <c r="AE225" s="189"/>
      <c r="AF225" s="189"/>
      <c r="AG225" s="442"/>
      <c r="AH225" s="189" t="str">
        <f t="shared" si="17"/>
        <v/>
      </c>
      <c r="AI225" s="189" t="s">
        <v>341</v>
      </c>
      <c r="AJ225" s="189" t="s">
        <v>341</v>
      </c>
      <c r="AK225" s="189" t="s">
        <v>335</v>
      </c>
      <c r="AL225" s="189" t="s">
        <v>335</v>
      </c>
      <c r="AM225" s="189" t="b">
        <f t="shared" si="18"/>
        <v>0</v>
      </c>
      <c r="AN225" s="189" t="b">
        <f t="shared" si="19"/>
        <v>1</v>
      </c>
      <c r="AO225" s="189" t="s">
        <v>335</v>
      </c>
      <c r="AP225" s="275"/>
      <c r="AQ225" s="275"/>
    </row>
    <row r="226" spans="1:43" ht="15" customHeight="1">
      <c r="B226" s="101" t="s">
        <v>135</v>
      </c>
      <c r="C226" s="410" t="s">
        <v>136</v>
      </c>
      <c r="D226" s="21" t="s">
        <v>1026</v>
      </c>
      <c r="E226" s="21" t="s">
        <v>1027</v>
      </c>
      <c r="F226" s="21" t="s">
        <v>1055</v>
      </c>
      <c r="G226" s="21" t="s">
        <v>1056</v>
      </c>
      <c r="H226" s="21"/>
      <c r="I226" s="21" t="s">
        <v>1032</v>
      </c>
      <c r="J226" s="21" t="s">
        <v>1057</v>
      </c>
      <c r="K226" s="176" t="s">
        <v>335</v>
      </c>
      <c r="L226" s="176" t="s">
        <v>335</v>
      </c>
      <c r="M226" s="176" t="s">
        <v>335</v>
      </c>
      <c r="N226" s="176" t="s">
        <v>334</v>
      </c>
      <c r="O226" s="176" t="s">
        <v>335</v>
      </c>
      <c r="P226" s="444" t="s">
        <v>335</v>
      </c>
      <c r="Q226" s="447"/>
      <c r="R226" s="179"/>
      <c r="S226" s="176" t="s">
        <v>334</v>
      </c>
      <c r="T226" s="195" t="s">
        <v>93</v>
      </c>
      <c r="U226" s="275" t="s">
        <v>62</v>
      </c>
      <c r="V226" s="177" t="s">
        <v>1034</v>
      </c>
      <c r="W226" s="176">
        <v>2</v>
      </c>
      <c r="X226" s="337" t="s">
        <v>432</v>
      </c>
      <c r="Y226" s="338">
        <v>1</v>
      </c>
      <c r="Z226" s="349" t="s">
        <v>401</v>
      </c>
      <c r="AA226" s="275" t="s">
        <v>677</v>
      </c>
      <c r="AB226" s="275" t="s">
        <v>578</v>
      </c>
      <c r="AC226" s="189"/>
      <c r="AD226" s="189"/>
      <c r="AE226" s="189"/>
      <c r="AF226" s="189"/>
      <c r="AG226" s="442"/>
      <c r="AH226" s="189" t="str">
        <f t="shared" si="17"/>
        <v/>
      </c>
      <c r="AI226" s="189" t="s">
        <v>335</v>
      </c>
      <c r="AJ226" s="189" t="s">
        <v>335</v>
      </c>
      <c r="AK226" s="189" t="s">
        <v>335</v>
      </c>
      <c r="AL226" s="189" t="s">
        <v>335</v>
      </c>
      <c r="AM226" s="189" t="b">
        <f t="shared" si="18"/>
        <v>1</v>
      </c>
      <c r="AN226" s="189" t="b">
        <f t="shared" si="19"/>
        <v>1</v>
      </c>
      <c r="AO226" s="189" t="s">
        <v>335</v>
      </c>
      <c r="AP226" s="275"/>
      <c r="AQ226" s="275"/>
    </row>
    <row r="227" spans="1:43" ht="15" customHeight="1">
      <c r="B227" s="101" t="s">
        <v>135</v>
      </c>
      <c r="C227" s="410" t="s">
        <v>136</v>
      </c>
      <c r="D227" s="21" t="s">
        <v>1026</v>
      </c>
      <c r="E227" s="21" t="s">
        <v>1027</v>
      </c>
      <c r="F227" s="21" t="s">
        <v>1058</v>
      </c>
      <c r="G227" s="22" t="s">
        <v>1059</v>
      </c>
      <c r="H227" s="22"/>
      <c r="I227" s="22" t="s">
        <v>610</v>
      </c>
      <c r="J227" s="21" t="s">
        <v>1060</v>
      </c>
      <c r="K227" s="176" t="s">
        <v>335</v>
      </c>
      <c r="L227" s="176" t="s">
        <v>335</v>
      </c>
      <c r="M227" s="176" t="s">
        <v>335</v>
      </c>
      <c r="N227" s="176" t="s">
        <v>334</v>
      </c>
      <c r="O227" s="176" t="s">
        <v>334</v>
      </c>
      <c r="P227" s="444" t="s">
        <v>335</v>
      </c>
      <c r="Q227" s="447"/>
      <c r="R227" s="179"/>
      <c r="S227" s="176" t="s">
        <v>334</v>
      </c>
      <c r="T227" s="195" t="s">
        <v>93</v>
      </c>
      <c r="U227" s="275" t="s">
        <v>62</v>
      </c>
      <c r="V227" s="177" t="s">
        <v>1034</v>
      </c>
      <c r="W227" s="176">
        <v>1</v>
      </c>
      <c r="X227" s="337" t="s">
        <v>507</v>
      </c>
      <c r="Y227" s="338">
        <v>1</v>
      </c>
      <c r="Z227" s="349" t="s">
        <v>359</v>
      </c>
      <c r="AA227" s="275" t="s">
        <v>558</v>
      </c>
      <c r="AB227" s="275" t="s">
        <v>471</v>
      </c>
      <c r="AC227" s="189"/>
      <c r="AD227" s="189"/>
      <c r="AE227" s="189"/>
      <c r="AF227" s="189"/>
      <c r="AG227" s="442"/>
      <c r="AH227" s="189" t="str">
        <f t="shared" si="17"/>
        <v/>
      </c>
      <c r="AI227" s="189" t="s">
        <v>471</v>
      </c>
      <c r="AJ227" s="189" t="s">
        <v>471</v>
      </c>
      <c r="AK227" s="189" t="s">
        <v>471</v>
      </c>
      <c r="AL227" s="189" t="s">
        <v>471</v>
      </c>
      <c r="AM227" s="189" t="b">
        <f t="shared" si="18"/>
        <v>0</v>
      </c>
      <c r="AN227" s="189" t="b">
        <f t="shared" si="19"/>
        <v>0</v>
      </c>
      <c r="AO227" s="189" t="s">
        <v>335</v>
      </c>
      <c r="AP227" s="275"/>
      <c r="AQ227" s="275"/>
    </row>
    <row r="228" spans="1:43" ht="15" customHeight="1">
      <c r="B228" s="101" t="s">
        <v>135</v>
      </c>
      <c r="C228" s="410" t="s">
        <v>136</v>
      </c>
      <c r="D228" s="21" t="s">
        <v>1026</v>
      </c>
      <c r="E228" s="1" t="s">
        <v>338</v>
      </c>
      <c r="F228" s="1" t="s">
        <v>1061</v>
      </c>
      <c r="G228" s="7" t="s">
        <v>1062</v>
      </c>
      <c r="H228" s="10"/>
      <c r="I228" s="22" t="s">
        <v>610</v>
      </c>
      <c r="J228" s="21" t="s">
        <v>1063</v>
      </c>
      <c r="K228" s="176" t="s">
        <v>335</v>
      </c>
      <c r="L228" s="176" t="s">
        <v>334</v>
      </c>
      <c r="M228" s="176" t="s">
        <v>335</v>
      </c>
      <c r="N228" s="176" t="s">
        <v>334</v>
      </c>
      <c r="O228" s="176" t="s">
        <v>334</v>
      </c>
      <c r="P228" s="444" t="s">
        <v>335</v>
      </c>
      <c r="Q228" s="447"/>
      <c r="R228" s="179"/>
      <c r="S228" s="176" t="s">
        <v>334</v>
      </c>
      <c r="T228" s="195" t="s">
        <v>93</v>
      </c>
      <c r="U228" s="275" t="s">
        <v>62</v>
      </c>
      <c r="V228" s="177" t="s">
        <v>341</v>
      </c>
      <c r="W228" s="176">
        <v>1</v>
      </c>
      <c r="X228" s="337" t="s">
        <v>557</v>
      </c>
      <c r="Y228" s="338">
        <v>1</v>
      </c>
      <c r="Z228" s="349" t="s">
        <v>573</v>
      </c>
      <c r="AA228" s="275" t="s">
        <v>558</v>
      </c>
      <c r="AB228" s="275" t="s">
        <v>578</v>
      </c>
      <c r="AC228" s="189"/>
      <c r="AD228" s="189"/>
      <c r="AE228" s="189"/>
      <c r="AF228" s="189"/>
      <c r="AG228" s="442"/>
      <c r="AH228" s="189" t="str">
        <f t="shared" si="17"/>
        <v/>
      </c>
      <c r="AI228" s="189" t="s">
        <v>471</v>
      </c>
      <c r="AJ228" s="189" t="s">
        <v>471</v>
      </c>
      <c r="AK228" s="189" t="s">
        <v>471</v>
      </c>
      <c r="AL228" s="189" t="s">
        <v>471</v>
      </c>
      <c r="AM228" s="189" t="b">
        <f t="shared" si="18"/>
        <v>0</v>
      </c>
      <c r="AN228" s="189" t="b">
        <f t="shared" si="19"/>
        <v>0</v>
      </c>
      <c r="AO228" s="189" t="s">
        <v>335</v>
      </c>
      <c r="AP228" s="275"/>
      <c r="AQ228" s="275"/>
    </row>
    <row r="229" spans="1:43" ht="15" customHeight="1">
      <c r="A229" s="64"/>
      <c r="B229" s="101" t="s">
        <v>135</v>
      </c>
      <c r="C229" s="410" t="s">
        <v>136</v>
      </c>
      <c r="D229" s="21" t="s">
        <v>1026</v>
      </c>
      <c r="E229" s="21" t="s">
        <v>1027</v>
      </c>
      <c r="F229" s="21" t="s">
        <v>1064</v>
      </c>
      <c r="G229" s="21" t="s">
        <v>1065</v>
      </c>
      <c r="H229" s="21"/>
      <c r="I229" s="21" t="s">
        <v>1066</v>
      </c>
      <c r="J229" s="21" t="s">
        <v>1064</v>
      </c>
      <c r="K229" s="176" t="s">
        <v>335</v>
      </c>
      <c r="L229" s="176" t="s">
        <v>335</v>
      </c>
      <c r="M229" s="176" t="s">
        <v>335</v>
      </c>
      <c r="N229" s="176" t="s">
        <v>334</v>
      </c>
      <c r="O229" s="176" t="s">
        <v>334</v>
      </c>
      <c r="P229" s="444" t="s">
        <v>335</v>
      </c>
      <c r="Q229" s="447"/>
      <c r="R229" s="179"/>
      <c r="S229" s="176" t="s">
        <v>334</v>
      </c>
      <c r="T229" s="195" t="s">
        <v>93</v>
      </c>
      <c r="U229" s="275" t="s">
        <v>62</v>
      </c>
      <c r="V229" s="177" t="s">
        <v>1034</v>
      </c>
      <c r="W229" s="176">
        <v>2</v>
      </c>
      <c r="X229" s="337" t="s">
        <v>418</v>
      </c>
      <c r="Y229" s="338">
        <v>2</v>
      </c>
      <c r="Z229" s="349" t="s">
        <v>461</v>
      </c>
      <c r="AA229" s="275" t="s">
        <v>677</v>
      </c>
      <c r="AB229" s="275" t="s">
        <v>578</v>
      </c>
      <c r="AC229" s="189"/>
      <c r="AD229" s="189"/>
      <c r="AE229" s="189"/>
      <c r="AF229" s="189"/>
      <c r="AG229" s="442"/>
      <c r="AH229" s="189" t="str">
        <f t="shared" si="17"/>
        <v/>
      </c>
      <c r="AI229" s="189" t="s">
        <v>471</v>
      </c>
      <c r="AJ229" s="189" t="s">
        <v>471</v>
      </c>
      <c r="AK229" s="189" t="s">
        <v>471</v>
      </c>
      <c r="AL229" s="189" t="s">
        <v>471</v>
      </c>
      <c r="AM229" s="189" t="b">
        <f t="shared" si="18"/>
        <v>0</v>
      </c>
      <c r="AN229" s="189" t="b">
        <f t="shared" si="19"/>
        <v>0</v>
      </c>
      <c r="AO229" s="189" t="s">
        <v>335</v>
      </c>
      <c r="AP229" s="275"/>
      <c r="AQ229" s="275"/>
    </row>
    <row r="230" spans="1:43" ht="15" customHeight="1">
      <c r="A230" s="64"/>
      <c r="B230" s="101" t="s">
        <v>135</v>
      </c>
      <c r="C230" s="410" t="s">
        <v>136</v>
      </c>
      <c r="D230" s="21" t="s">
        <v>1026</v>
      </c>
      <c r="E230" s="21" t="s">
        <v>1027</v>
      </c>
      <c r="F230" s="21" t="s">
        <v>1067</v>
      </c>
      <c r="G230" s="21" t="s">
        <v>1068</v>
      </c>
      <c r="H230" s="21"/>
      <c r="I230" s="21" t="s">
        <v>1066</v>
      </c>
      <c r="J230" s="21" t="s">
        <v>1067</v>
      </c>
      <c r="K230" s="176" t="s">
        <v>335</v>
      </c>
      <c r="L230" s="176" t="s">
        <v>335</v>
      </c>
      <c r="M230" s="176" t="s">
        <v>335</v>
      </c>
      <c r="N230" s="176" t="s">
        <v>334</v>
      </c>
      <c r="O230" s="176" t="s">
        <v>334</v>
      </c>
      <c r="P230" s="444" t="s">
        <v>335</v>
      </c>
      <c r="Q230" s="447"/>
      <c r="R230" s="179"/>
      <c r="S230" s="176" t="s">
        <v>334</v>
      </c>
      <c r="T230" s="195" t="s">
        <v>93</v>
      </c>
      <c r="U230" s="275" t="s">
        <v>62</v>
      </c>
      <c r="V230" s="177" t="s">
        <v>1034</v>
      </c>
      <c r="W230" s="176">
        <v>2</v>
      </c>
      <c r="X230" s="337" t="s">
        <v>418</v>
      </c>
      <c r="Y230" s="338">
        <v>2</v>
      </c>
      <c r="Z230" s="349" t="s">
        <v>401</v>
      </c>
      <c r="AA230" s="275" t="s">
        <v>677</v>
      </c>
      <c r="AB230" s="275" t="s">
        <v>578</v>
      </c>
      <c r="AC230" s="189"/>
      <c r="AD230" s="189"/>
      <c r="AE230" s="189"/>
      <c r="AF230" s="189"/>
      <c r="AG230" s="442"/>
      <c r="AH230" s="189" t="str">
        <f t="shared" si="17"/>
        <v/>
      </c>
      <c r="AI230" s="189" t="s">
        <v>471</v>
      </c>
      <c r="AJ230" s="189" t="s">
        <v>471</v>
      </c>
      <c r="AK230" s="189" t="s">
        <v>471</v>
      </c>
      <c r="AL230" s="189" t="s">
        <v>471</v>
      </c>
      <c r="AM230" s="189" t="b">
        <f t="shared" si="18"/>
        <v>0</v>
      </c>
      <c r="AN230" s="189" t="b">
        <f t="shared" si="19"/>
        <v>0</v>
      </c>
      <c r="AO230" s="189" t="s">
        <v>335</v>
      </c>
      <c r="AP230" s="275"/>
      <c r="AQ230" s="275"/>
    </row>
    <row r="231" spans="1:43" ht="15" customHeight="1">
      <c r="B231" s="101" t="s">
        <v>135</v>
      </c>
      <c r="C231" s="410" t="s">
        <v>136</v>
      </c>
      <c r="D231" s="192" t="s">
        <v>1026</v>
      </c>
      <c r="E231" s="192" t="s">
        <v>1027</v>
      </c>
      <c r="F231" s="192" t="s">
        <v>1069</v>
      </c>
      <c r="G231" s="21" t="s">
        <v>338</v>
      </c>
      <c r="H231" s="21"/>
      <c r="I231" s="21" t="s">
        <v>338</v>
      </c>
      <c r="J231" s="192" t="s">
        <v>1070</v>
      </c>
      <c r="K231" s="176" t="s">
        <v>335</v>
      </c>
      <c r="L231" s="176" t="s">
        <v>334</v>
      </c>
      <c r="M231" s="176" t="s">
        <v>335</v>
      </c>
      <c r="N231" s="176" t="s">
        <v>334</v>
      </c>
      <c r="O231" s="176" t="s">
        <v>334</v>
      </c>
      <c r="P231" s="444" t="s">
        <v>335</v>
      </c>
      <c r="Q231" s="447"/>
      <c r="R231" s="179"/>
      <c r="S231" s="176" t="s">
        <v>334</v>
      </c>
      <c r="T231" s="195" t="s">
        <v>93</v>
      </c>
      <c r="U231" s="275" t="s">
        <v>93</v>
      </c>
      <c r="V231" s="177" t="s">
        <v>341</v>
      </c>
      <c r="W231" s="176">
        <v>1</v>
      </c>
      <c r="X231" s="337" t="s">
        <v>425</v>
      </c>
      <c r="Y231" s="338">
        <v>1</v>
      </c>
      <c r="Z231" s="349" t="s">
        <v>461</v>
      </c>
      <c r="AA231" s="275" t="s">
        <v>509</v>
      </c>
      <c r="AB231" s="275" t="s">
        <v>471</v>
      </c>
      <c r="AC231" s="189"/>
      <c r="AD231" s="189"/>
      <c r="AE231" s="189"/>
      <c r="AF231" s="189"/>
      <c r="AG231" s="442"/>
      <c r="AH231" s="189" t="str">
        <f t="shared" si="17"/>
        <v/>
      </c>
      <c r="AI231" s="189" t="s">
        <v>338</v>
      </c>
      <c r="AJ231" s="189" t="s">
        <v>338</v>
      </c>
      <c r="AK231" s="189" t="s">
        <v>338</v>
      </c>
      <c r="AL231" s="189" t="s">
        <v>338</v>
      </c>
      <c r="AM231" s="189" t="b">
        <f t="shared" si="18"/>
        <v>0</v>
      </c>
      <c r="AN231" s="189" t="b">
        <f t="shared" si="19"/>
        <v>0</v>
      </c>
      <c r="AO231" s="189" t="s">
        <v>335</v>
      </c>
      <c r="AP231" s="275"/>
      <c r="AQ231" s="275"/>
    </row>
    <row r="232" spans="1:43" ht="15" customHeight="1">
      <c r="B232" s="101" t="s">
        <v>135</v>
      </c>
      <c r="C232" s="410" t="s">
        <v>136</v>
      </c>
      <c r="D232" s="21" t="s">
        <v>1026</v>
      </c>
      <c r="E232" s="192" t="s">
        <v>338</v>
      </c>
      <c r="F232" s="192" t="s">
        <v>1071</v>
      </c>
      <c r="G232" s="21" t="s">
        <v>1072</v>
      </c>
      <c r="H232" s="21" t="s">
        <v>1073</v>
      </c>
      <c r="I232" s="21" t="s">
        <v>1032</v>
      </c>
      <c r="J232" s="21" t="s">
        <v>1074</v>
      </c>
      <c r="K232" s="176" t="s">
        <v>334</v>
      </c>
      <c r="L232" s="176" t="s">
        <v>334</v>
      </c>
      <c r="M232" s="176" t="s">
        <v>334</v>
      </c>
      <c r="N232" s="176" t="s">
        <v>334</v>
      </c>
      <c r="O232" s="176" t="s">
        <v>335</v>
      </c>
      <c r="P232" s="444" t="s">
        <v>335</v>
      </c>
      <c r="Q232" s="447"/>
      <c r="R232" s="179"/>
      <c r="S232" s="176" t="s">
        <v>335</v>
      </c>
      <c r="T232" s="195" t="s">
        <v>93</v>
      </c>
      <c r="U232" s="275" t="s">
        <v>62</v>
      </c>
      <c r="V232" s="177" t="s">
        <v>341</v>
      </c>
      <c r="W232" s="176">
        <v>1</v>
      </c>
      <c r="X232" s="337"/>
      <c r="Y232" s="338">
        <v>2</v>
      </c>
      <c r="Z232" s="349" t="s">
        <v>359</v>
      </c>
      <c r="AA232" s="275" t="s">
        <v>558</v>
      </c>
      <c r="AB232" s="275" t="s">
        <v>578</v>
      </c>
      <c r="AC232" s="189"/>
      <c r="AD232" s="189"/>
      <c r="AE232" s="189"/>
      <c r="AF232" s="189"/>
      <c r="AG232" s="442"/>
      <c r="AH232" s="189" t="str">
        <f t="shared" si="17"/>
        <v/>
      </c>
      <c r="AI232" s="189" t="s">
        <v>471</v>
      </c>
      <c r="AJ232" s="189" t="s">
        <v>471</v>
      </c>
      <c r="AK232" s="189" t="s">
        <v>471</v>
      </c>
      <c r="AL232" s="189" t="s">
        <v>471</v>
      </c>
      <c r="AM232" s="189" t="b">
        <f t="shared" si="18"/>
        <v>0</v>
      </c>
      <c r="AN232" s="189" t="b">
        <f t="shared" si="19"/>
        <v>0</v>
      </c>
      <c r="AO232" s="189" t="s">
        <v>335</v>
      </c>
      <c r="AP232" s="275"/>
      <c r="AQ232" s="275"/>
    </row>
    <row r="233" spans="1:43" ht="15" customHeight="1">
      <c r="B233" s="101" t="s">
        <v>135</v>
      </c>
      <c r="C233" s="410" t="s">
        <v>136</v>
      </c>
      <c r="D233" s="21" t="s">
        <v>1026</v>
      </c>
      <c r="E233" s="192" t="s">
        <v>338</v>
      </c>
      <c r="F233" s="192" t="s">
        <v>1075</v>
      </c>
      <c r="G233" s="21" t="s">
        <v>1076</v>
      </c>
      <c r="H233" s="21" t="s">
        <v>1073</v>
      </c>
      <c r="I233" s="21" t="s">
        <v>1032</v>
      </c>
      <c r="J233" s="21" t="s">
        <v>1077</v>
      </c>
      <c r="K233" s="176" t="s">
        <v>334</v>
      </c>
      <c r="L233" s="176" t="s">
        <v>334</v>
      </c>
      <c r="M233" s="176" t="s">
        <v>334</v>
      </c>
      <c r="N233" s="176" t="s">
        <v>334</v>
      </c>
      <c r="O233" s="176" t="s">
        <v>335</v>
      </c>
      <c r="P233" s="444" t="s">
        <v>335</v>
      </c>
      <c r="Q233" s="447"/>
      <c r="R233" s="179"/>
      <c r="S233" s="176" t="s">
        <v>335</v>
      </c>
      <c r="T233" s="195" t="s">
        <v>93</v>
      </c>
      <c r="U233" s="275" t="s">
        <v>62</v>
      </c>
      <c r="V233" s="177" t="s">
        <v>341</v>
      </c>
      <c r="W233" s="176">
        <v>1</v>
      </c>
      <c r="X233" s="337"/>
      <c r="Y233" s="338">
        <v>1</v>
      </c>
      <c r="Z233" s="349" t="s">
        <v>461</v>
      </c>
      <c r="AA233" s="275" t="s">
        <v>558</v>
      </c>
      <c r="AB233" s="275" t="s">
        <v>578</v>
      </c>
      <c r="AC233" s="189"/>
      <c r="AD233" s="189"/>
      <c r="AE233" s="189"/>
      <c r="AF233" s="189"/>
      <c r="AG233" s="442"/>
      <c r="AH233" s="189" t="str">
        <f t="shared" si="17"/>
        <v/>
      </c>
      <c r="AI233" s="189" t="s">
        <v>471</v>
      </c>
      <c r="AJ233" s="189" t="s">
        <v>471</v>
      </c>
      <c r="AK233" s="189" t="s">
        <v>471</v>
      </c>
      <c r="AL233" s="189" t="s">
        <v>471</v>
      </c>
      <c r="AM233" s="189" t="b">
        <f t="shared" si="18"/>
        <v>0</v>
      </c>
      <c r="AN233" s="189" t="b">
        <f t="shared" si="19"/>
        <v>0</v>
      </c>
      <c r="AO233" s="189" t="s">
        <v>335</v>
      </c>
      <c r="AP233" s="275"/>
      <c r="AQ233" s="275"/>
    </row>
    <row r="234" spans="1:43" ht="15" customHeight="1">
      <c r="B234" s="101" t="s">
        <v>135</v>
      </c>
      <c r="C234" s="410" t="s">
        <v>136</v>
      </c>
      <c r="D234" s="21" t="s">
        <v>1026</v>
      </c>
      <c r="E234" s="192" t="s">
        <v>338</v>
      </c>
      <c r="F234" s="192" t="s">
        <v>1078</v>
      </c>
      <c r="G234" s="195" t="s">
        <v>1079</v>
      </c>
      <c r="H234" s="195" t="s">
        <v>1073</v>
      </c>
      <c r="I234" s="21" t="s">
        <v>1032</v>
      </c>
      <c r="J234" s="21" t="s">
        <v>1080</v>
      </c>
      <c r="K234" s="176" t="s">
        <v>334</v>
      </c>
      <c r="L234" s="176" t="s">
        <v>334</v>
      </c>
      <c r="M234" s="176" t="s">
        <v>334</v>
      </c>
      <c r="N234" s="176" t="s">
        <v>334</v>
      </c>
      <c r="O234" s="176" t="s">
        <v>335</v>
      </c>
      <c r="P234" s="444" t="s">
        <v>335</v>
      </c>
      <c r="Q234" s="447"/>
      <c r="R234" s="179"/>
      <c r="S234" s="176" t="s">
        <v>335</v>
      </c>
      <c r="T234" s="195" t="s">
        <v>93</v>
      </c>
      <c r="U234" s="275" t="s">
        <v>62</v>
      </c>
      <c r="V234" s="177" t="s">
        <v>341</v>
      </c>
      <c r="W234" s="176">
        <v>1</v>
      </c>
      <c r="X234" s="337"/>
      <c r="Y234" s="338">
        <v>1</v>
      </c>
      <c r="Z234" s="349" t="s">
        <v>353</v>
      </c>
      <c r="AA234" s="275" t="s">
        <v>558</v>
      </c>
      <c r="AB234" s="275" t="s">
        <v>578</v>
      </c>
      <c r="AC234" s="189"/>
      <c r="AD234" s="189"/>
      <c r="AE234" s="189"/>
      <c r="AF234" s="189"/>
      <c r="AG234" s="442"/>
      <c r="AH234" s="189" t="str">
        <f t="shared" si="17"/>
        <v/>
      </c>
      <c r="AI234" s="189" t="s">
        <v>471</v>
      </c>
      <c r="AJ234" s="189" t="s">
        <v>471</v>
      </c>
      <c r="AK234" s="189" t="s">
        <v>471</v>
      </c>
      <c r="AL234" s="189" t="s">
        <v>471</v>
      </c>
      <c r="AM234" s="189" t="b">
        <f t="shared" si="18"/>
        <v>0</v>
      </c>
      <c r="AN234" s="189" t="b">
        <f t="shared" si="19"/>
        <v>0</v>
      </c>
      <c r="AO234" s="189" t="s">
        <v>335</v>
      </c>
      <c r="AP234" s="275"/>
      <c r="AQ234" s="275"/>
    </row>
    <row r="235" spans="1:43">
      <c r="B235" s="101" t="s">
        <v>135</v>
      </c>
      <c r="C235" s="515" t="s">
        <v>136</v>
      </c>
      <c r="D235" s="1" t="s">
        <v>1026</v>
      </c>
      <c r="E235" s="1" t="s">
        <v>1081</v>
      </c>
      <c r="F235" s="1" t="s">
        <v>1082</v>
      </c>
      <c r="G235" s="10" t="s">
        <v>1083</v>
      </c>
      <c r="H235" s="1" t="s">
        <v>1073</v>
      </c>
      <c r="I235" s="10" t="s">
        <v>610</v>
      </c>
      <c r="J235" s="1" t="s">
        <v>1084</v>
      </c>
      <c r="K235" s="488" t="s">
        <v>335</v>
      </c>
      <c r="L235" s="488" t="s">
        <v>335</v>
      </c>
      <c r="M235" s="488" t="s">
        <v>335</v>
      </c>
      <c r="N235" s="488" t="s">
        <v>334</v>
      </c>
      <c r="O235" s="488" t="s">
        <v>334</v>
      </c>
      <c r="P235" s="488" t="s">
        <v>335</v>
      </c>
      <c r="Q235" s="524"/>
      <c r="R235" s="488"/>
      <c r="S235" s="488" t="s">
        <v>335</v>
      </c>
      <c r="T235" s="1" t="s">
        <v>93</v>
      </c>
      <c r="U235" s="1" t="s">
        <v>62</v>
      </c>
      <c r="V235" s="526" t="s">
        <v>1034</v>
      </c>
      <c r="W235" s="488">
        <v>1</v>
      </c>
      <c r="X235" s="353" t="s">
        <v>389</v>
      </c>
      <c r="Y235" s="528">
        <v>1</v>
      </c>
      <c r="Z235" s="529" t="s">
        <v>577</v>
      </c>
      <c r="AA235" s="1" t="s">
        <v>558</v>
      </c>
      <c r="AB235" s="1" t="s">
        <v>578</v>
      </c>
      <c r="AC235" s="488"/>
      <c r="AD235" s="488"/>
      <c r="AE235" s="488"/>
      <c r="AF235" s="488"/>
      <c r="AG235" s="488"/>
      <c r="AH235" s="488" t="str">
        <f t="shared" si="17"/>
        <v/>
      </c>
      <c r="AI235" s="488" t="s">
        <v>471</v>
      </c>
      <c r="AJ235" s="488" t="s">
        <v>471</v>
      </c>
      <c r="AK235" s="488" t="s">
        <v>471</v>
      </c>
      <c r="AL235" s="488" t="s">
        <v>471</v>
      </c>
      <c r="AM235" s="488" t="b">
        <f t="shared" si="18"/>
        <v>0</v>
      </c>
      <c r="AN235" s="488" t="b">
        <f t="shared" si="19"/>
        <v>0</v>
      </c>
      <c r="AO235" s="488" t="s">
        <v>335</v>
      </c>
    </row>
    <row r="236" spans="1:43" ht="15" customHeight="1">
      <c r="B236" s="101" t="s">
        <v>135</v>
      </c>
      <c r="C236" s="410" t="s">
        <v>136</v>
      </c>
      <c r="D236" s="21" t="s">
        <v>1026</v>
      </c>
      <c r="E236" s="21" t="s">
        <v>1081</v>
      </c>
      <c r="F236" s="21" t="s">
        <v>1085</v>
      </c>
      <c r="G236" s="21" t="s">
        <v>1086</v>
      </c>
      <c r="H236" s="195" t="s">
        <v>1073</v>
      </c>
      <c r="I236" s="262" t="s">
        <v>610</v>
      </c>
      <c r="J236" s="21" t="s">
        <v>1087</v>
      </c>
      <c r="K236" s="176" t="s">
        <v>335</v>
      </c>
      <c r="L236" s="176" t="s">
        <v>335</v>
      </c>
      <c r="M236" s="176" t="s">
        <v>335</v>
      </c>
      <c r="N236" s="176" t="s">
        <v>334</v>
      </c>
      <c r="O236" s="176" t="s">
        <v>334</v>
      </c>
      <c r="P236" s="444" t="s">
        <v>335</v>
      </c>
      <c r="Q236" s="447"/>
      <c r="R236" s="179"/>
      <c r="S236" s="176" t="s">
        <v>335</v>
      </c>
      <c r="T236" s="195" t="s">
        <v>93</v>
      </c>
      <c r="U236" s="275" t="s">
        <v>62</v>
      </c>
      <c r="V236" s="177" t="s">
        <v>1034</v>
      </c>
      <c r="W236" s="176">
        <v>2</v>
      </c>
      <c r="X236" s="337" t="s">
        <v>432</v>
      </c>
      <c r="Y236" s="338">
        <v>1</v>
      </c>
      <c r="Z236" s="349" t="s">
        <v>353</v>
      </c>
      <c r="AA236" s="275" t="s">
        <v>558</v>
      </c>
      <c r="AB236" s="275" t="s">
        <v>578</v>
      </c>
      <c r="AC236" s="189"/>
      <c r="AD236" s="189"/>
      <c r="AE236" s="189"/>
      <c r="AF236" s="189"/>
      <c r="AG236" s="442"/>
      <c r="AH236" s="189" t="str">
        <f t="shared" si="17"/>
        <v/>
      </c>
      <c r="AI236" s="189" t="s">
        <v>471</v>
      </c>
      <c r="AJ236" s="189" t="s">
        <v>471</v>
      </c>
      <c r="AK236" s="189" t="s">
        <v>471</v>
      </c>
      <c r="AL236" s="189" t="s">
        <v>471</v>
      </c>
      <c r="AM236" s="189" t="b">
        <f t="shared" si="18"/>
        <v>0</v>
      </c>
      <c r="AN236" s="189" t="b">
        <f t="shared" si="19"/>
        <v>0</v>
      </c>
      <c r="AO236" s="189" t="s">
        <v>335</v>
      </c>
      <c r="AP236" s="275"/>
      <c r="AQ236" s="275"/>
    </row>
    <row r="237" spans="1:43" ht="15" customHeight="1">
      <c r="B237" s="101" t="s">
        <v>135</v>
      </c>
      <c r="C237" s="410" t="s">
        <v>136</v>
      </c>
      <c r="D237" s="21" t="s">
        <v>1026</v>
      </c>
      <c r="E237" s="21" t="s">
        <v>1081</v>
      </c>
      <c r="F237" s="21" t="s">
        <v>1088</v>
      </c>
      <c r="G237" s="195" t="s">
        <v>1089</v>
      </c>
      <c r="H237" s="195" t="s">
        <v>1073</v>
      </c>
      <c r="I237" s="22" t="s">
        <v>610</v>
      </c>
      <c r="J237" s="21" t="s">
        <v>1090</v>
      </c>
      <c r="K237" s="176" t="s">
        <v>335</v>
      </c>
      <c r="L237" s="176" t="s">
        <v>335</v>
      </c>
      <c r="M237" s="176" t="s">
        <v>335</v>
      </c>
      <c r="N237" s="176" t="s">
        <v>334</v>
      </c>
      <c r="O237" s="176" t="s">
        <v>334</v>
      </c>
      <c r="P237" s="444" t="s">
        <v>335</v>
      </c>
      <c r="Q237" s="447"/>
      <c r="R237" s="179"/>
      <c r="S237" s="176" t="s">
        <v>335</v>
      </c>
      <c r="T237" s="195" t="s">
        <v>93</v>
      </c>
      <c r="U237" s="275" t="s">
        <v>62</v>
      </c>
      <c r="V237" s="177">
        <v>0</v>
      </c>
      <c r="W237" s="176">
        <v>1</v>
      </c>
      <c r="X237" s="337" t="s">
        <v>389</v>
      </c>
      <c r="Y237" s="338">
        <v>1</v>
      </c>
      <c r="Z237" s="349" t="s">
        <v>365</v>
      </c>
      <c r="AA237" s="275" t="s">
        <v>558</v>
      </c>
      <c r="AB237" s="275" t="s">
        <v>578</v>
      </c>
      <c r="AC237" s="189"/>
      <c r="AD237" s="189"/>
      <c r="AE237" s="189"/>
      <c r="AF237" s="189"/>
      <c r="AG237" s="442"/>
      <c r="AH237" s="189" t="str">
        <f t="shared" si="17"/>
        <v/>
      </c>
      <c r="AI237" s="189" t="s">
        <v>471</v>
      </c>
      <c r="AJ237" s="189" t="s">
        <v>471</v>
      </c>
      <c r="AK237" s="189" t="s">
        <v>471</v>
      </c>
      <c r="AL237" s="189" t="s">
        <v>471</v>
      </c>
      <c r="AM237" s="189" t="b">
        <f t="shared" si="18"/>
        <v>0</v>
      </c>
      <c r="AN237" s="189" t="b">
        <f t="shared" si="19"/>
        <v>0</v>
      </c>
      <c r="AO237" s="189"/>
      <c r="AP237" s="275"/>
      <c r="AQ237" s="275"/>
    </row>
    <row r="238" spans="1:43" ht="15" customHeight="1">
      <c r="B238" s="101" t="s">
        <v>135</v>
      </c>
      <c r="C238" s="410" t="s">
        <v>136</v>
      </c>
      <c r="D238" s="21" t="s">
        <v>1026</v>
      </c>
      <c r="E238" s="21" t="s">
        <v>1081</v>
      </c>
      <c r="F238" s="21" t="s">
        <v>1091</v>
      </c>
      <c r="G238" s="21" t="s">
        <v>1092</v>
      </c>
      <c r="H238" s="195" t="s">
        <v>1073</v>
      </c>
      <c r="I238" s="262" t="s">
        <v>610</v>
      </c>
      <c r="J238" s="21" t="s">
        <v>1093</v>
      </c>
      <c r="K238" s="176" t="s">
        <v>335</v>
      </c>
      <c r="L238" s="176" t="s">
        <v>335</v>
      </c>
      <c r="M238" s="176" t="s">
        <v>335</v>
      </c>
      <c r="N238" s="176" t="s">
        <v>334</v>
      </c>
      <c r="O238" s="176" t="s">
        <v>334</v>
      </c>
      <c r="P238" s="444" t="s">
        <v>335</v>
      </c>
      <c r="Q238" s="447"/>
      <c r="R238" s="179"/>
      <c r="S238" s="176" t="s">
        <v>335</v>
      </c>
      <c r="T238" s="195" t="s">
        <v>93</v>
      </c>
      <c r="U238" s="275" t="s">
        <v>62</v>
      </c>
      <c r="V238" s="177" t="s">
        <v>1034</v>
      </c>
      <c r="W238" s="176">
        <v>1</v>
      </c>
      <c r="X238" s="337" t="s">
        <v>1094</v>
      </c>
      <c r="Y238" s="338">
        <v>2</v>
      </c>
      <c r="Z238" s="349" t="s">
        <v>353</v>
      </c>
      <c r="AA238" s="275" t="s">
        <v>558</v>
      </c>
      <c r="AB238" s="275"/>
      <c r="AC238" s="189"/>
      <c r="AD238" s="189"/>
      <c r="AE238" s="189"/>
      <c r="AF238" s="189"/>
      <c r="AG238" s="442"/>
      <c r="AH238" s="189" t="str">
        <f t="shared" si="17"/>
        <v/>
      </c>
      <c r="AI238" s="189"/>
      <c r="AJ238" s="189"/>
      <c r="AK238" s="189"/>
      <c r="AL238" s="189"/>
      <c r="AM238" s="189" t="b">
        <f t="shared" si="18"/>
        <v>0</v>
      </c>
      <c r="AN238" s="189" t="b">
        <f t="shared" si="19"/>
        <v>0</v>
      </c>
      <c r="AO238" s="189"/>
      <c r="AP238" s="275"/>
      <c r="AQ238" s="275"/>
    </row>
    <row r="239" spans="1:43" ht="15" customHeight="1">
      <c r="B239" s="101" t="s">
        <v>135</v>
      </c>
      <c r="C239" s="410" t="s">
        <v>136</v>
      </c>
      <c r="D239" s="21" t="s">
        <v>1026</v>
      </c>
      <c r="E239" s="21" t="s">
        <v>1081</v>
      </c>
      <c r="F239" s="21" t="s">
        <v>1095</v>
      </c>
      <c r="G239" s="22" t="s">
        <v>1096</v>
      </c>
      <c r="H239" s="21" t="s">
        <v>1073</v>
      </c>
      <c r="I239" s="22" t="s">
        <v>610</v>
      </c>
      <c r="J239" s="21" t="s">
        <v>1097</v>
      </c>
      <c r="K239" s="176" t="s">
        <v>335</v>
      </c>
      <c r="L239" s="176" t="s">
        <v>335</v>
      </c>
      <c r="M239" s="176" t="s">
        <v>335</v>
      </c>
      <c r="N239" s="176" t="s">
        <v>334</v>
      </c>
      <c r="O239" s="176" t="s">
        <v>334</v>
      </c>
      <c r="P239" s="444" t="s">
        <v>335</v>
      </c>
      <c r="Q239" s="447"/>
      <c r="R239" s="179"/>
      <c r="S239" s="176" t="s">
        <v>335</v>
      </c>
      <c r="T239" s="195" t="s">
        <v>93</v>
      </c>
      <c r="U239" s="275" t="s">
        <v>62</v>
      </c>
      <c r="V239" s="177" t="s">
        <v>1034</v>
      </c>
      <c r="W239" s="176">
        <v>1</v>
      </c>
      <c r="X239" s="337" t="s">
        <v>1094</v>
      </c>
      <c r="Y239" s="338">
        <v>1</v>
      </c>
      <c r="Z239" s="349" t="s">
        <v>359</v>
      </c>
      <c r="AA239" s="275" t="s">
        <v>558</v>
      </c>
      <c r="AB239" s="275"/>
      <c r="AC239" s="189"/>
      <c r="AD239" s="189"/>
      <c r="AE239" s="189"/>
      <c r="AF239" s="189"/>
      <c r="AG239" s="442"/>
      <c r="AH239" s="189" t="str">
        <f t="shared" si="17"/>
        <v/>
      </c>
      <c r="AI239" s="189"/>
      <c r="AJ239" s="189"/>
      <c r="AK239" s="189"/>
      <c r="AL239" s="189"/>
      <c r="AM239" s="189" t="b">
        <f t="shared" si="18"/>
        <v>0</v>
      </c>
      <c r="AN239" s="189" t="b">
        <f t="shared" si="19"/>
        <v>0</v>
      </c>
      <c r="AO239" s="189"/>
      <c r="AP239" s="275"/>
      <c r="AQ239" s="275"/>
    </row>
    <row r="240" spans="1:43" ht="15" customHeight="1">
      <c r="B240" s="101" t="s">
        <v>135</v>
      </c>
      <c r="C240" s="410" t="s">
        <v>136</v>
      </c>
      <c r="D240" s="21" t="s">
        <v>1026</v>
      </c>
      <c r="E240" s="21" t="s">
        <v>1081</v>
      </c>
      <c r="F240" s="21" t="s">
        <v>1098</v>
      </c>
      <c r="G240" s="22" t="s">
        <v>1099</v>
      </c>
      <c r="H240" s="195" t="s">
        <v>1073</v>
      </c>
      <c r="I240" s="262" t="s">
        <v>610</v>
      </c>
      <c r="J240" s="21" t="s">
        <v>1100</v>
      </c>
      <c r="K240" s="176" t="s">
        <v>335</v>
      </c>
      <c r="L240" s="176" t="s">
        <v>335</v>
      </c>
      <c r="M240" s="176" t="s">
        <v>335</v>
      </c>
      <c r="N240" s="176" t="s">
        <v>334</v>
      </c>
      <c r="O240" s="176" t="s">
        <v>334</v>
      </c>
      <c r="P240" s="444" t="s">
        <v>335</v>
      </c>
      <c r="Q240" s="447"/>
      <c r="R240" s="179"/>
      <c r="S240" s="176" t="s">
        <v>335</v>
      </c>
      <c r="T240" s="195" t="s">
        <v>93</v>
      </c>
      <c r="U240" s="275" t="s">
        <v>62</v>
      </c>
      <c r="V240" s="177" t="s">
        <v>1034</v>
      </c>
      <c r="W240" s="176">
        <v>1</v>
      </c>
      <c r="X240" s="337" t="s">
        <v>507</v>
      </c>
      <c r="Y240" s="338">
        <v>1</v>
      </c>
      <c r="Z240" s="349" t="s">
        <v>359</v>
      </c>
      <c r="AA240" s="275" t="s">
        <v>558</v>
      </c>
      <c r="AB240" s="275" t="s">
        <v>578</v>
      </c>
      <c r="AC240" s="189"/>
      <c r="AD240" s="189"/>
      <c r="AE240" s="189"/>
      <c r="AF240" s="189"/>
      <c r="AG240" s="442"/>
      <c r="AH240" s="189" t="str">
        <f t="shared" si="17"/>
        <v/>
      </c>
      <c r="AI240" s="189" t="s">
        <v>471</v>
      </c>
      <c r="AJ240" s="189" t="s">
        <v>471</v>
      </c>
      <c r="AK240" s="189" t="s">
        <v>471</v>
      </c>
      <c r="AL240" s="189" t="s">
        <v>471</v>
      </c>
      <c r="AM240" s="189" t="b">
        <f t="shared" si="18"/>
        <v>0</v>
      </c>
      <c r="AN240" s="189" t="b">
        <f t="shared" si="19"/>
        <v>0</v>
      </c>
      <c r="AO240" s="189" t="s">
        <v>335</v>
      </c>
      <c r="AP240" s="275"/>
      <c r="AQ240" s="275"/>
    </row>
    <row r="241" spans="1:43" ht="15" customHeight="1">
      <c r="B241" s="101" t="s">
        <v>135</v>
      </c>
      <c r="C241" s="410" t="s">
        <v>136</v>
      </c>
      <c r="D241" s="21" t="s">
        <v>1026</v>
      </c>
      <c r="E241" s="21" t="s">
        <v>1081</v>
      </c>
      <c r="F241" s="21" t="s">
        <v>1101</v>
      </c>
      <c r="G241" s="21" t="s">
        <v>1102</v>
      </c>
      <c r="H241" s="21" t="s">
        <v>1073</v>
      </c>
      <c r="I241" s="22" t="s">
        <v>610</v>
      </c>
      <c r="J241" s="21" t="s">
        <v>1103</v>
      </c>
      <c r="K241" s="176" t="s">
        <v>335</v>
      </c>
      <c r="L241" s="176" t="s">
        <v>335</v>
      </c>
      <c r="M241" s="176" t="s">
        <v>335</v>
      </c>
      <c r="N241" s="176" t="s">
        <v>334</v>
      </c>
      <c r="O241" s="176" t="s">
        <v>334</v>
      </c>
      <c r="P241" s="444" t="s">
        <v>335</v>
      </c>
      <c r="Q241" s="447"/>
      <c r="R241" s="179"/>
      <c r="S241" s="176" t="s">
        <v>335</v>
      </c>
      <c r="T241" s="195" t="s">
        <v>93</v>
      </c>
      <c r="U241" s="275" t="s">
        <v>62</v>
      </c>
      <c r="V241" s="177" t="s">
        <v>1034</v>
      </c>
      <c r="W241" s="176">
        <v>1</v>
      </c>
      <c r="X241" s="337" t="s">
        <v>389</v>
      </c>
      <c r="Y241" s="338">
        <v>2</v>
      </c>
      <c r="Z241" s="349" t="s">
        <v>573</v>
      </c>
      <c r="AA241" s="275" t="s">
        <v>558</v>
      </c>
      <c r="AB241" s="275" t="s">
        <v>578</v>
      </c>
      <c r="AC241" s="189"/>
      <c r="AD241" s="189"/>
      <c r="AE241" s="189"/>
      <c r="AF241" s="189"/>
      <c r="AG241" s="442"/>
      <c r="AH241" s="189" t="str">
        <f t="shared" si="17"/>
        <v/>
      </c>
      <c r="AI241" s="189" t="s">
        <v>471</v>
      </c>
      <c r="AJ241" s="189" t="s">
        <v>471</v>
      </c>
      <c r="AK241" s="189" t="s">
        <v>471</v>
      </c>
      <c r="AL241" s="189" t="s">
        <v>471</v>
      </c>
      <c r="AM241" s="189" t="b">
        <f t="shared" si="18"/>
        <v>0</v>
      </c>
      <c r="AN241" s="189" t="b">
        <f t="shared" si="19"/>
        <v>0</v>
      </c>
      <c r="AO241" s="189" t="s">
        <v>335</v>
      </c>
      <c r="AP241" s="275"/>
      <c r="AQ241" s="275"/>
    </row>
    <row r="242" spans="1:43" ht="15" customHeight="1">
      <c r="B242" s="101" t="s">
        <v>135</v>
      </c>
      <c r="C242" s="410" t="s">
        <v>136</v>
      </c>
      <c r="D242" s="21" t="s">
        <v>1026</v>
      </c>
      <c r="E242" s="192" t="s">
        <v>338</v>
      </c>
      <c r="F242" s="192" t="s">
        <v>1104</v>
      </c>
      <c r="G242" s="21" t="s">
        <v>657</v>
      </c>
      <c r="H242" s="21"/>
      <c r="I242" s="21" t="s">
        <v>1032</v>
      </c>
      <c r="J242" s="21"/>
      <c r="K242" s="176" t="s">
        <v>334</v>
      </c>
      <c r="L242" s="176" t="s">
        <v>334</v>
      </c>
      <c r="M242" s="176" t="s">
        <v>334</v>
      </c>
      <c r="N242" s="176" t="s">
        <v>334</v>
      </c>
      <c r="O242" s="176" t="s">
        <v>335</v>
      </c>
      <c r="P242" s="444" t="s">
        <v>335</v>
      </c>
      <c r="Q242" s="447" t="s">
        <v>335</v>
      </c>
      <c r="R242" s="179"/>
      <c r="S242" s="176" t="s">
        <v>334</v>
      </c>
      <c r="T242" s="195" t="s">
        <v>93</v>
      </c>
      <c r="U242" s="275" t="s">
        <v>62</v>
      </c>
      <c r="V242" s="177" t="s">
        <v>341</v>
      </c>
      <c r="W242" s="176">
        <v>2</v>
      </c>
      <c r="X242" s="337" t="s">
        <v>418</v>
      </c>
      <c r="Y242" s="338">
        <v>1</v>
      </c>
      <c r="Z242" s="349" t="s">
        <v>401</v>
      </c>
      <c r="AA242" s="275" t="s">
        <v>677</v>
      </c>
      <c r="AB242" s="275" t="s">
        <v>578</v>
      </c>
      <c r="AC242" s="189"/>
      <c r="AD242" s="189"/>
      <c r="AE242" s="189"/>
      <c r="AF242" s="189"/>
      <c r="AG242" s="442"/>
      <c r="AH242" s="189" t="str">
        <f t="shared" si="17"/>
        <v/>
      </c>
      <c r="AI242" s="189" t="s">
        <v>335</v>
      </c>
      <c r="AJ242" s="189" t="s">
        <v>335</v>
      </c>
      <c r="AK242" s="189" t="s">
        <v>335</v>
      </c>
      <c r="AL242" s="189" t="s">
        <v>335</v>
      </c>
      <c r="AM242" s="189" t="b">
        <f t="shared" si="18"/>
        <v>1</v>
      </c>
      <c r="AN242" s="189" t="b">
        <f t="shared" si="19"/>
        <v>1</v>
      </c>
      <c r="AO242" s="189" t="s">
        <v>335</v>
      </c>
      <c r="AP242" s="275"/>
      <c r="AQ242" s="275"/>
    </row>
    <row r="243" spans="1:43" ht="15" customHeight="1">
      <c r="B243" s="101" t="s">
        <v>135</v>
      </c>
      <c r="C243" s="410" t="s">
        <v>136</v>
      </c>
      <c r="D243" s="192" t="s">
        <v>1026</v>
      </c>
      <c r="E243" s="192" t="s">
        <v>1027</v>
      </c>
      <c r="F243" s="192" t="s">
        <v>1105</v>
      </c>
      <c r="G243" s="21" t="s">
        <v>338</v>
      </c>
      <c r="H243" s="195" t="s">
        <v>1106</v>
      </c>
      <c r="I243" s="195" t="s">
        <v>338</v>
      </c>
      <c r="J243" s="192" t="s">
        <v>1107</v>
      </c>
      <c r="K243" s="176" t="s">
        <v>335</v>
      </c>
      <c r="L243" s="176" t="s">
        <v>335</v>
      </c>
      <c r="M243" s="176" t="s">
        <v>335</v>
      </c>
      <c r="N243" s="176" t="s">
        <v>334</v>
      </c>
      <c r="O243" s="176" t="s">
        <v>334</v>
      </c>
      <c r="P243" s="444" t="s">
        <v>335</v>
      </c>
      <c r="Q243" s="447"/>
      <c r="R243" s="179"/>
      <c r="S243" s="176" t="s">
        <v>334</v>
      </c>
      <c r="T243" s="195" t="s">
        <v>93</v>
      </c>
      <c r="U243" s="275" t="s">
        <v>62</v>
      </c>
      <c r="V243" s="177"/>
      <c r="W243" s="176">
        <v>1</v>
      </c>
      <c r="X243" s="337" t="s">
        <v>359</v>
      </c>
      <c r="Y243" s="338">
        <v>1</v>
      </c>
      <c r="Z243" s="349"/>
      <c r="AA243" s="275" t="s">
        <v>509</v>
      </c>
      <c r="AB243" s="275"/>
      <c r="AC243" s="189"/>
      <c r="AD243" s="189"/>
      <c r="AE243" s="189"/>
      <c r="AF243" s="189"/>
      <c r="AG243" s="442"/>
      <c r="AH243" s="189" t="str">
        <f t="shared" si="17"/>
        <v/>
      </c>
      <c r="AI243" s="189"/>
      <c r="AJ243" s="189"/>
      <c r="AK243" s="189"/>
      <c r="AL243" s="189"/>
      <c r="AM243" s="189" t="b">
        <f t="shared" si="18"/>
        <v>0</v>
      </c>
      <c r="AN243" s="189" t="b">
        <f t="shared" si="19"/>
        <v>0</v>
      </c>
      <c r="AO243" s="189"/>
      <c r="AP243" s="275"/>
      <c r="AQ243" s="275"/>
    </row>
    <row r="244" spans="1:43" ht="15" customHeight="1">
      <c r="B244" s="101" t="s">
        <v>135</v>
      </c>
      <c r="C244" s="411" t="s">
        <v>139</v>
      </c>
      <c r="D244" s="21" t="s">
        <v>1026</v>
      </c>
      <c r="E244" s="21" t="s">
        <v>338</v>
      </c>
      <c r="F244" s="21" t="s">
        <v>707</v>
      </c>
      <c r="G244" s="21" t="s">
        <v>572</v>
      </c>
      <c r="H244" s="21"/>
      <c r="I244" s="21" t="s">
        <v>539</v>
      </c>
      <c r="J244" s="21" t="s">
        <v>709</v>
      </c>
      <c r="K244" s="176" t="s">
        <v>335</v>
      </c>
      <c r="L244" s="176" t="s">
        <v>334</v>
      </c>
      <c r="M244" s="176" t="s">
        <v>335</v>
      </c>
      <c r="N244" s="176" t="s">
        <v>334</v>
      </c>
      <c r="O244" s="176" t="s">
        <v>334</v>
      </c>
      <c r="P244" s="444" t="s">
        <v>335</v>
      </c>
      <c r="Q244" s="447"/>
      <c r="R244" s="179"/>
      <c r="S244" s="176" t="s">
        <v>334</v>
      </c>
      <c r="T244" s="195" t="s">
        <v>93</v>
      </c>
      <c r="U244" s="275" t="s">
        <v>93</v>
      </c>
      <c r="V244" s="177" t="s">
        <v>341</v>
      </c>
      <c r="W244" s="176">
        <v>0</v>
      </c>
      <c r="X244" s="337" t="s">
        <v>349</v>
      </c>
      <c r="Y244" s="338">
        <v>1</v>
      </c>
      <c r="Z244" s="349" t="s">
        <v>712</v>
      </c>
      <c r="AA244" s="275" t="s">
        <v>390</v>
      </c>
      <c r="AB244" s="275" t="s">
        <v>341</v>
      </c>
      <c r="AC244" s="189" t="s">
        <v>342</v>
      </c>
      <c r="AD244" s="189" t="s">
        <v>342</v>
      </c>
      <c r="AE244" s="189" t="s">
        <v>342</v>
      </c>
      <c r="AF244" s="189" t="s">
        <v>342</v>
      </c>
      <c r="AG244" s="442" t="s">
        <v>342</v>
      </c>
      <c r="AH244" s="189" t="str">
        <f t="shared" si="17"/>
        <v>Y</v>
      </c>
      <c r="AI244" s="189" t="s">
        <v>471</v>
      </c>
      <c r="AJ244" s="189" t="s">
        <v>471</v>
      </c>
      <c r="AK244" s="189" t="s">
        <v>471</v>
      </c>
      <c r="AL244" s="189" t="s">
        <v>471</v>
      </c>
      <c r="AM244" s="189" t="b">
        <f t="shared" si="18"/>
        <v>0</v>
      </c>
      <c r="AN244" s="189" t="b">
        <f t="shared" si="19"/>
        <v>0</v>
      </c>
      <c r="AO244" s="189" t="s">
        <v>334</v>
      </c>
      <c r="AP244" s="275"/>
      <c r="AQ244" s="275"/>
    </row>
    <row r="245" spans="1:43" ht="15" customHeight="1">
      <c r="B245" s="101" t="s">
        <v>135</v>
      </c>
      <c r="C245" s="411" t="s">
        <v>139</v>
      </c>
      <c r="D245" s="21" t="s">
        <v>1026</v>
      </c>
      <c r="E245" s="192" t="s">
        <v>338</v>
      </c>
      <c r="F245" s="192" t="s">
        <v>710</v>
      </c>
      <c r="G245" s="21" t="s">
        <v>513</v>
      </c>
      <c r="H245" s="21"/>
      <c r="I245" s="21" t="s">
        <v>539</v>
      </c>
      <c r="J245" s="21" t="s">
        <v>1035</v>
      </c>
      <c r="K245" s="176" t="s">
        <v>335</v>
      </c>
      <c r="L245" s="176" t="s">
        <v>335</v>
      </c>
      <c r="M245" s="176" t="s">
        <v>335</v>
      </c>
      <c r="N245" s="176" t="s">
        <v>334</v>
      </c>
      <c r="O245" s="176" t="s">
        <v>335</v>
      </c>
      <c r="P245" s="444" t="s">
        <v>335</v>
      </c>
      <c r="Q245" s="447" t="s">
        <v>335</v>
      </c>
      <c r="R245" s="179" t="s">
        <v>335</v>
      </c>
      <c r="S245" s="176" t="s">
        <v>334</v>
      </c>
      <c r="T245" s="195" t="s">
        <v>93</v>
      </c>
      <c r="U245" s="275" t="s">
        <v>93</v>
      </c>
      <c r="V245" s="177" t="s">
        <v>515</v>
      </c>
      <c r="W245" s="176">
        <v>0</v>
      </c>
      <c r="X245" s="337" t="s">
        <v>349</v>
      </c>
      <c r="Y245" s="338">
        <v>1</v>
      </c>
      <c r="Z245" s="349" t="s">
        <v>359</v>
      </c>
      <c r="AA245" s="275" t="s">
        <v>390</v>
      </c>
      <c r="AB245" s="275" t="s">
        <v>341</v>
      </c>
      <c r="AC245" s="189" t="s">
        <v>342</v>
      </c>
      <c r="AD245" s="189" t="s">
        <v>342</v>
      </c>
      <c r="AE245" s="189" t="s">
        <v>342</v>
      </c>
      <c r="AF245" s="189" t="s">
        <v>342</v>
      </c>
      <c r="AG245" s="442" t="s">
        <v>342</v>
      </c>
      <c r="AH245" s="189" t="str">
        <f t="shared" si="17"/>
        <v>Y</v>
      </c>
      <c r="AI245" s="189" t="s">
        <v>335</v>
      </c>
      <c r="AJ245" s="189" t="s">
        <v>335</v>
      </c>
      <c r="AK245" s="189" t="s">
        <v>335</v>
      </c>
      <c r="AL245" s="189" t="s">
        <v>335</v>
      </c>
      <c r="AM245" s="189" t="b">
        <f t="shared" si="18"/>
        <v>1</v>
      </c>
      <c r="AN245" s="189" t="b">
        <f t="shared" si="19"/>
        <v>1</v>
      </c>
      <c r="AO245" s="189" t="s">
        <v>335</v>
      </c>
      <c r="AP245" s="275"/>
      <c r="AQ245" s="275"/>
    </row>
    <row r="246" spans="1:43" ht="15" customHeight="1">
      <c r="B246" s="101" t="s">
        <v>135</v>
      </c>
      <c r="C246" s="411" t="s">
        <v>139</v>
      </c>
      <c r="D246" s="21" t="s">
        <v>1026</v>
      </c>
      <c r="E246" s="192" t="s">
        <v>338</v>
      </c>
      <c r="F246" s="192" t="s">
        <v>713</v>
      </c>
      <c r="G246" s="21" t="s">
        <v>517</v>
      </c>
      <c r="H246" s="21"/>
      <c r="I246" s="21" t="s">
        <v>539</v>
      </c>
      <c r="J246" s="21" t="s">
        <v>1036</v>
      </c>
      <c r="K246" s="176" t="s">
        <v>335</v>
      </c>
      <c r="L246" s="176" t="s">
        <v>335</v>
      </c>
      <c r="M246" s="176" t="s">
        <v>335</v>
      </c>
      <c r="N246" s="176" t="s">
        <v>334</v>
      </c>
      <c r="O246" s="176" t="s">
        <v>335</v>
      </c>
      <c r="P246" s="444" t="s">
        <v>335</v>
      </c>
      <c r="Q246" s="447" t="s">
        <v>335</v>
      </c>
      <c r="R246" s="179"/>
      <c r="S246" s="176" t="s">
        <v>334</v>
      </c>
      <c r="T246" s="195" t="s">
        <v>93</v>
      </c>
      <c r="U246" s="275" t="s">
        <v>93</v>
      </c>
      <c r="V246" s="177" t="s">
        <v>341</v>
      </c>
      <c r="W246" s="176">
        <v>0</v>
      </c>
      <c r="X246" s="337" t="s">
        <v>349</v>
      </c>
      <c r="Y246" s="338">
        <v>1</v>
      </c>
      <c r="Z246" s="349" t="s">
        <v>359</v>
      </c>
      <c r="AA246" s="275" t="s">
        <v>390</v>
      </c>
      <c r="AB246" s="275" t="s">
        <v>341</v>
      </c>
      <c r="AC246" s="189"/>
      <c r="AD246" s="189" t="s">
        <v>342</v>
      </c>
      <c r="AE246" s="189"/>
      <c r="AF246" s="189"/>
      <c r="AG246" s="442"/>
      <c r="AH246" s="189" t="str">
        <f t="shared" si="17"/>
        <v>Y</v>
      </c>
      <c r="AI246" s="189" t="s">
        <v>335</v>
      </c>
      <c r="AJ246" s="189" t="s">
        <v>335</v>
      </c>
      <c r="AK246" s="189" t="s">
        <v>335</v>
      </c>
      <c r="AL246" s="189" t="s">
        <v>335</v>
      </c>
      <c r="AM246" s="189" t="b">
        <f t="shared" si="18"/>
        <v>1</v>
      </c>
      <c r="AN246" s="189" t="b">
        <f t="shared" si="19"/>
        <v>1</v>
      </c>
      <c r="AO246" s="189" t="s">
        <v>335</v>
      </c>
      <c r="AP246" s="275"/>
      <c r="AQ246" s="275"/>
    </row>
    <row r="247" spans="1:43" ht="15" customHeight="1">
      <c r="B247" s="101" t="s">
        <v>135</v>
      </c>
      <c r="C247" s="411" t="s">
        <v>139</v>
      </c>
      <c r="D247" s="21" t="s">
        <v>1026</v>
      </c>
      <c r="E247" s="192" t="s">
        <v>338</v>
      </c>
      <c r="F247" s="192" t="s">
        <v>715</v>
      </c>
      <c r="G247" s="21" t="s">
        <v>576</v>
      </c>
      <c r="H247" s="195"/>
      <c r="I247" s="21" t="s">
        <v>539</v>
      </c>
      <c r="J247" s="21" t="s">
        <v>1037</v>
      </c>
      <c r="K247" s="176" t="s">
        <v>335</v>
      </c>
      <c r="L247" s="176" t="s">
        <v>335</v>
      </c>
      <c r="M247" s="176" t="s">
        <v>335</v>
      </c>
      <c r="N247" s="176" t="s">
        <v>334</v>
      </c>
      <c r="O247" s="176" t="s">
        <v>335</v>
      </c>
      <c r="P247" s="444" t="s">
        <v>335</v>
      </c>
      <c r="Q247" s="447" t="s">
        <v>335</v>
      </c>
      <c r="R247" s="179"/>
      <c r="S247" s="176" t="s">
        <v>334</v>
      </c>
      <c r="T247" s="195" t="s">
        <v>93</v>
      </c>
      <c r="U247" s="275" t="s">
        <v>93</v>
      </c>
      <c r="V247" s="177" t="s">
        <v>341</v>
      </c>
      <c r="W247" s="176">
        <v>0</v>
      </c>
      <c r="X247" s="337" t="s">
        <v>349</v>
      </c>
      <c r="Y247" s="338">
        <v>1</v>
      </c>
      <c r="Z247" s="349" t="s">
        <v>359</v>
      </c>
      <c r="AA247" s="275" t="s">
        <v>390</v>
      </c>
      <c r="AB247" s="275" t="s">
        <v>578</v>
      </c>
      <c r="AC247" s="189"/>
      <c r="AD247" s="189"/>
      <c r="AE247" s="189"/>
      <c r="AF247" s="189"/>
      <c r="AG247" s="189"/>
      <c r="AH247" s="189" t="str">
        <f t="shared" si="17"/>
        <v/>
      </c>
      <c r="AI247" s="189" t="s">
        <v>335</v>
      </c>
      <c r="AJ247" s="189" t="s">
        <v>335</v>
      </c>
      <c r="AK247" s="189" t="s">
        <v>335</v>
      </c>
      <c r="AL247" s="189" t="s">
        <v>335</v>
      </c>
      <c r="AM247" s="189" t="b">
        <f t="shared" si="18"/>
        <v>1</v>
      </c>
      <c r="AN247" s="189" t="b">
        <f t="shared" si="19"/>
        <v>1</v>
      </c>
      <c r="AO247" s="189" t="s">
        <v>335</v>
      </c>
      <c r="AP247" s="275"/>
      <c r="AQ247" s="275"/>
    </row>
    <row r="248" spans="1:43" ht="15" customHeight="1">
      <c r="B248" s="101" t="s">
        <v>135</v>
      </c>
      <c r="C248" s="411" t="s">
        <v>139</v>
      </c>
      <c r="D248" s="21" t="s">
        <v>1026</v>
      </c>
      <c r="E248" s="21" t="s">
        <v>1027</v>
      </c>
      <c r="F248" s="21" t="s">
        <v>1030</v>
      </c>
      <c r="G248" s="21" t="s">
        <v>1031</v>
      </c>
      <c r="H248" s="195"/>
      <c r="I248" s="21" t="s">
        <v>1032</v>
      </c>
      <c r="J248" s="21" t="s">
        <v>1033</v>
      </c>
      <c r="K248" s="176" t="s">
        <v>335</v>
      </c>
      <c r="L248" s="176" t="s">
        <v>335</v>
      </c>
      <c r="M248" s="176" t="s">
        <v>335</v>
      </c>
      <c r="N248" s="176" t="s">
        <v>334</v>
      </c>
      <c r="O248" s="176" t="s">
        <v>335</v>
      </c>
      <c r="P248" s="444" t="s">
        <v>335</v>
      </c>
      <c r="Q248" s="447"/>
      <c r="R248" s="179"/>
      <c r="S248" s="176" t="s">
        <v>334</v>
      </c>
      <c r="T248" s="195" t="s">
        <v>93</v>
      </c>
      <c r="U248" s="275" t="s">
        <v>93</v>
      </c>
      <c r="V248" s="177" t="s">
        <v>1034</v>
      </c>
      <c r="W248" s="176">
        <v>0</v>
      </c>
      <c r="X248" s="337" t="s">
        <v>349</v>
      </c>
      <c r="Y248" s="338"/>
      <c r="Z248" s="349" t="s">
        <v>573</v>
      </c>
      <c r="AA248" s="275" t="s">
        <v>558</v>
      </c>
      <c r="AB248" s="275" t="s">
        <v>578</v>
      </c>
      <c r="AC248" s="189"/>
      <c r="AD248" s="189"/>
      <c r="AE248" s="189"/>
      <c r="AF248" s="189"/>
      <c r="AG248" s="442"/>
      <c r="AH248" s="189" t="str">
        <f t="shared" si="17"/>
        <v/>
      </c>
      <c r="AI248" s="189" t="s">
        <v>335</v>
      </c>
      <c r="AJ248" s="189" t="s">
        <v>335</v>
      </c>
      <c r="AK248" s="189" t="s">
        <v>335</v>
      </c>
      <c r="AL248" s="189" t="s">
        <v>335</v>
      </c>
      <c r="AM248" s="189" t="b">
        <f t="shared" si="18"/>
        <v>1</v>
      </c>
      <c r="AN248" s="189" t="b">
        <f t="shared" si="19"/>
        <v>1</v>
      </c>
      <c r="AO248" s="189" t="s">
        <v>335</v>
      </c>
      <c r="AP248" s="275"/>
      <c r="AQ248" s="275"/>
    </row>
    <row r="249" spans="1:43" ht="15" customHeight="1">
      <c r="B249" s="101" t="s">
        <v>135</v>
      </c>
      <c r="C249" s="411" t="s">
        <v>139</v>
      </c>
      <c r="D249" s="21" t="s">
        <v>1026</v>
      </c>
      <c r="E249" s="192"/>
      <c r="F249" s="22" t="s">
        <v>1108</v>
      </c>
      <c r="G249" s="21" t="s">
        <v>1039</v>
      </c>
      <c r="H249" s="195"/>
      <c r="I249" s="195" t="s">
        <v>1109</v>
      </c>
      <c r="J249" s="21" t="s">
        <v>1110</v>
      </c>
      <c r="K249" s="176"/>
      <c r="L249" s="176"/>
      <c r="M249" s="176" t="s">
        <v>335</v>
      </c>
      <c r="N249" s="176"/>
      <c r="O249" s="176"/>
      <c r="P249" s="444" t="s">
        <v>335</v>
      </c>
      <c r="Q249" s="447"/>
      <c r="R249" s="179"/>
      <c r="S249" s="176" t="s">
        <v>334</v>
      </c>
      <c r="T249" s="195"/>
      <c r="U249" s="275"/>
      <c r="V249" s="177"/>
      <c r="W249" s="176">
        <v>0</v>
      </c>
      <c r="X249" s="337" t="s">
        <v>349</v>
      </c>
      <c r="Y249" s="338"/>
      <c r="Z249" s="349"/>
      <c r="AA249" s="275"/>
      <c r="AB249" s="275" t="s">
        <v>578</v>
      </c>
      <c r="AC249" s="189"/>
      <c r="AD249" s="189"/>
      <c r="AE249" s="189"/>
      <c r="AF249" s="189"/>
      <c r="AG249" s="442"/>
      <c r="AH249" s="189" t="str">
        <f t="shared" si="17"/>
        <v/>
      </c>
      <c r="AI249" s="189" t="s">
        <v>335</v>
      </c>
      <c r="AJ249" s="189" t="s">
        <v>335</v>
      </c>
      <c r="AK249" s="189" t="s">
        <v>335</v>
      </c>
      <c r="AL249" s="189" t="s">
        <v>335</v>
      </c>
      <c r="AM249" s="189" t="b">
        <f t="shared" si="18"/>
        <v>1</v>
      </c>
      <c r="AN249" s="189" t="b">
        <f t="shared" si="19"/>
        <v>1</v>
      </c>
      <c r="AO249" s="189"/>
      <c r="AP249" s="275"/>
      <c r="AQ249" s="275"/>
    </row>
    <row r="250" spans="1:43" ht="15" customHeight="1">
      <c r="B250" s="101" t="s">
        <v>135</v>
      </c>
      <c r="C250" s="411" t="s">
        <v>139</v>
      </c>
      <c r="D250" s="21" t="s">
        <v>1026</v>
      </c>
      <c r="E250" s="192" t="s">
        <v>338</v>
      </c>
      <c r="F250" s="192" t="s">
        <v>1041</v>
      </c>
      <c r="G250" s="21" t="s">
        <v>1042</v>
      </c>
      <c r="H250" s="21"/>
      <c r="I250" s="21" t="s">
        <v>1032</v>
      </c>
      <c r="J250" s="21" t="s">
        <v>1111</v>
      </c>
      <c r="K250" s="176" t="s">
        <v>334</v>
      </c>
      <c r="L250" s="176" t="s">
        <v>334</v>
      </c>
      <c r="M250" s="176" t="s">
        <v>334</v>
      </c>
      <c r="N250" s="176" t="s">
        <v>334</v>
      </c>
      <c r="O250" s="176" t="s">
        <v>335</v>
      </c>
      <c r="P250" s="444" t="s">
        <v>335</v>
      </c>
      <c r="Q250" s="447" t="s">
        <v>335</v>
      </c>
      <c r="R250" s="179"/>
      <c r="S250" s="176" t="s">
        <v>334</v>
      </c>
      <c r="T250" s="195" t="s">
        <v>93</v>
      </c>
      <c r="U250" s="275" t="s">
        <v>93</v>
      </c>
      <c r="V250" s="177" t="s">
        <v>341</v>
      </c>
      <c r="W250" s="176">
        <v>0</v>
      </c>
      <c r="X250" s="337" t="s">
        <v>349</v>
      </c>
      <c r="Y250" s="338"/>
      <c r="Z250" s="349" t="s">
        <v>573</v>
      </c>
      <c r="AA250" s="275" t="s">
        <v>558</v>
      </c>
      <c r="AB250" s="275" t="s">
        <v>578</v>
      </c>
      <c r="AC250" s="189"/>
      <c r="AD250" s="189"/>
      <c r="AE250" s="189"/>
      <c r="AF250" s="189"/>
      <c r="AG250" s="442"/>
      <c r="AH250" s="189" t="str">
        <f t="shared" si="17"/>
        <v/>
      </c>
      <c r="AI250" s="189" t="s">
        <v>335</v>
      </c>
      <c r="AJ250" s="189" t="s">
        <v>335</v>
      </c>
      <c r="AK250" s="189" t="s">
        <v>335</v>
      </c>
      <c r="AL250" s="189" t="s">
        <v>335</v>
      </c>
      <c r="AM250" s="189" t="b">
        <f t="shared" si="18"/>
        <v>1</v>
      </c>
      <c r="AN250" s="189" t="b">
        <f t="shared" si="19"/>
        <v>1</v>
      </c>
      <c r="AO250" s="189" t="s">
        <v>335</v>
      </c>
      <c r="AP250" s="275"/>
      <c r="AQ250" s="275"/>
    </row>
    <row r="251" spans="1:43" ht="15" customHeight="1">
      <c r="B251" s="101" t="s">
        <v>135</v>
      </c>
      <c r="C251" s="411" t="s">
        <v>139</v>
      </c>
      <c r="D251" s="21" t="s">
        <v>1026</v>
      </c>
      <c r="E251" s="21" t="s">
        <v>1027</v>
      </c>
      <c r="F251" s="21" t="s">
        <v>1112</v>
      </c>
      <c r="G251" s="21" t="s">
        <v>1045</v>
      </c>
      <c r="H251" s="195"/>
      <c r="I251" s="195" t="s">
        <v>1032</v>
      </c>
      <c r="J251" s="21" t="s">
        <v>1046</v>
      </c>
      <c r="K251" s="176" t="s">
        <v>335</v>
      </c>
      <c r="L251" s="176" t="s">
        <v>335</v>
      </c>
      <c r="M251" s="176" t="s">
        <v>335</v>
      </c>
      <c r="N251" s="176" t="s">
        <v>334</v>
      </c>
      <c r="O251" s="176" t="s">
        <v>334</v>
      </c>
      <c r="P251" s="444" t="s">
        <v>335</v>
      </c>
      <c r="Q251" s="447"/>
      <c r="R251" s="179"/>
      <c r="S251" s="176" t="s">
        <v>334</v>
      </c>
      <c r="T251" s="195" t="s">
        <v>93</v>
      </c>
      <c r="U251" s="275" t="s">
        <v>93</v>
      </c>
      <c r="V251" s="177" t="s">
        <v>1034</v>
      </c>
      <c r="W251" s="176">
        <v>2</v>
      </c>
      <c r="X251" s="337" t="s">
        <v>418</v>
      </c>
      <c r="Y251" s="338"/>
      <c r="Z251" s="349" t="s">
        <v>577</v>
      </c>
      <c r="AA251" s="275" t="s">
        <v>677</v>
      </c>
      <c r="AB251" s="275" t="s">
        <v>578</v>
      </c>
      <c r="AC251" s="189"/>
      <c r="AD251" s="189"/>
      <c r="AE251" s="189"/>
      <c r="AF251" s="189"/>
      <c r="AG251" s="442"/>
      <c r="AH251" s="189" t="str">
        <f t="shared" si="17"/>
        <v/>
      </c>
      <c r="AI251" s="189" t="s">
        <v>335</v>
      </c>
      <c r="AJ251" s="189" t="s">
        <v>335</v>
      </c>
      <c r="AK251" s="189" t="s">
        <v>335</v>
      </c>
      <c r="AL251" s="189" t="s">
        <v>335</v>
      </c>
      <c r="AM251" s="189" t="b">
        <f t="shared" si="18"/>
        <v>1</v>
      </c>
      <c r="AN251" s="189" t="b">
        <f t="shared" si="19"/>
        <v>1</v>
      </c>
      <c r="AO251" s="189" t="s">
        <v>335</v>
      </c>
      <c r="AP251" s="275"/>
      <c r="AQ251" s="275"/>
    </row>
    <row r="252" spans="1:43" ht="15" customHeight="1">
      <c r="B252" s="101" t="s">
        <v>135</v>
      </c>
      <c r="C252" s="411" t="s">
        <v>139</v>
      </c>
      <c r="D252" s="21" t="s">
        <v>1026</v>
      </c>
      <c r="E252" s="21" t="s">
        <v>1027</v>
      </c>
      <c r="F252" s="21" t="s">
        <v>1047</v>
      </c>
      <c r="G252" s="21" t="s">
        <v>1048</v>
      </c>
      <c r="H252" s="195"/>
      <c r="I252" s="195" t="s">
        <v>1032</v>
      </c>
      <c r="J252" s="21" t="s">
        <v>1049</v>
      </c>
      <c r="K252" s="176" t="s">
        <v>335</v>
      </c>
      <c r="L252" s="176" t="s">
        <v>335</v>
      </c>
      <c r="M252" s="176" t="s">
        <v>335</v>
      </c>
      <c r="N252" s="176" t="s">
        <v>334</v>
      </c>
      <c r="O252" s="176" t="s">
        <v>335</v>
      </c>
      <c r="P252" s="444" t="s">
        <v>335</v>
      </c>
      <c r="Q252" s="447"/>
      <c r="R252" s="179"/>
      <c r="S252" s="176" t="s">
        <v>334</v>
      </c>
      <c r="T252" s="195" t="s">
        <v>93</v>
      </c>
      <c r="U252" s="275" t="s">
        <v>93</v>
      </c>
      <c r="V252" s="177" t="s">
        <v>1034</v>
      </c>
      <c r="W252" s="176">
        <v>0</v>
      </c>
      <c r="X252" s="337" t="s">
        <v>349</v>
      </c>
      <c r="Y252" s="338">
        <v>1</v>
      </c>
      <c r="Z252" s="349" t="s">
        <v>359</v>
      </c>
      <c r="AA252" s="275" t="s">
        <v>558</v>
      </c>
      <c r="AB252" s="275" t="s">
        <v>578</v>
      </c>
      <c r="AC252" s="189"/>
      <c r="AD252" s="189"/>
      <c r="AE252" s="189"/>
      <c r="AF252" s="189"/>
      <c r="AG252" s="442"/>
      <c r="AH252" s="189" t="str">
        <f t="shared" si="17"/>
        <v/>
      </c>
      <c r="AI252" s="189" t="s">
        <v>335</v>
      </c>
      <c r="AJ252" s="189" t="s">
        <v>335</v>
      </c>
      <c r="AK252" s="189" t="s">
        <v>335</v>
      </c>
      <c r="AL252" s="189" t="s">
        <v>335</v>
      </c>
      <c r="AM252" s="189" t="b">
        <f t="shared" si="18"/>
        <v>1</v>
      </c>
      <c r="AN252" s="189" t="b">
        <f t="shared" si="19"/>
        <v>1</v>
      </c>
      <c r="AO252" s="189" t="s">
        <v>335</v>
      </c>
      <c r="AP252" s="275"/>
      <c r="AQ252" s="275"/>
    </row>
    <row r="253" spans="1:43" ht="15" customHeight="1">
      <c r="B253" s="101" t="s">
        <v>135</v>
      </c>
      <c r="C253" s="411" t="s">
        <v>139</v>
      </c>
      <c r="D253" s="21" t="s">
        <v>1026</v>
      </c>
      <c r="E253" s="21" t="s">
        <v>1027</v>
      </c>
      <c r="F253" s="21" t="s">
        <v>1055</v>
      </c>
      <c r="G253" s="21" t="s">
        <v>1056</v>
      </c>
      <c r="H253" s="195"/>
      <c r="I253" s="195" t="s">
        <v>1032</v>
      </c>
      <c r="J253" s="21" t="s">
        <v>1057</v>
      </c>
      <c r="K253" s="176" t="s">
        <v>335</v>
      </c>
      <c r="L253" s="176" t="s">
        <v>335</v>
      </c>
      <c r="M253" s="176" t="s">
        <v>335</v>
      </c>
      <c r="N253" s="176" t="s">
        <v>334</v>
      </c>
      <c r="O253" s="176" t="s">
        <v>335</v>
      </c>
      <c r="P253" s="444" t="s">
        <v>335</v>
      </c>
      <c r="Q253" s="447"/>
      <c r="R253" s="179"/>
      <c r="S253" s="176" t="s">
        <v>334</v>
      </c>
      <c r="T253" s="195" t="s">
        <v>93</v>
      </c>
      <c r="U253" s="275" t="s">
        <v>93</v>
      </c>
      <c r="V253" s="177" t="s">
        <v>1034</v>
      </c>
      <c r="W253" s="176">
        <v>2</v>
      </c>
      <c r="X253" s="337" t="s">
        <v>432</v>
      </c>
      <c r="Y253" s="338">
        <v>1</v>
      </c>
      <c r="Z253" s="349" t="s">
        <v>461</v>
      </c>
      <c r="AA253" s="275" t="s">
        <v>677</v>
      </c>
      <c r="AB253" s="275" t="s">
        <v>578</v>
      </c>
      <c r="AC253" s="189"/>
      <c r="AD253" s="189"/>
      <c r="AE253" s="189"/>
      <c r="AF253" s="189"/>
      <c r="AG253" s="442"/>
      <c r="AH253" s="189" t="str">
        <f t="shared" si="17"/>
        <v/>
      </c>
      <c r="AI253" s="189" t="s">
        <v>335</v>
      </c>
      <c r="AJ253" s="189" t="s">
        <v>335</v>
      </c>
      <c r="AK253" s="189" t="s">
        <v>335</v>
      </c>
      <c r="AL253" s="189" t="s">
        <v>335</v>
      </c>
      <c r="AM253" s="189" t="b">
        <f t="shared" si="18"/>
        <v>1</v>
      </c>
      <c r="AN253" s="189" t="b">
        <f t="shared" si="19"/>
        <v>1</v>
      </c>
      <c r="AO253" s="189" t="s">
        <v>335</v>
      </c>
      <c r="AP253" s="275"/>
      <c r="AQ253" s="275"/>
    </row>
    <row r="254" spans="1:43" ht="15" customHeight="1">
      <c r="A254" s="64"/>
      <c r="B254" s="101" t="s">
        <v>135</v>
      </c>
      <c r="C254" s="411" t="s">
        <v>139</v>
      </c>
      <c r="D254" s="21" t="s">
        <v>1026</v>
      </c>
      <c r="E254" s="21" t="s">
        <v>1027</v>
      </c>
      <c r="F254" s="21" t="s">
        <v>1058</v>
      </c>
      <c r="G254" s="22" t="s">
        <v>1059</v>
      </c>
      <c r="H254" s="262"/>
      <c r="I254" s="262" t="s">
        <v>1113</v>
      </c>
      <c r="J254" s="21" t="s">
        <v>1060</v>
      </c>
      <c r="K254" s="176" t="s">
        <v>335</v>
      </c>
      <c r="L254" s="176" t="s">
        <v>335</v>
      </c>
      <c r="M254" s="176" t="s">
        <v>335</v>
      </c>
      <c r="N254" s="176" t="s">
        <v>334</v>
      </c>
      <c r="O254" s="176" t="s">
        <v>334</v>
      </c>
      <c r="P254" s="444" t="s">
        <v>335</v>
      </c>
      <c r="Q254" s="447"/>
      <c r="R254" s="179"/>
      <c r="S254" s="176" t="s">
        <v>334</v>
      </c>
      <c r="T254" s="195" t="s">
        <v>93</v>
      </c>
      <c r="U254" s="275" t="s">
        <v>93</v>
      </c>
      <c r="V254" s="177" t="s">
        <v>1034</v>
      </c>
      <c r="W254" s="176">
        <v>2</v>
      </c>
      <c r="X254" s="337" t="s">
        <v>531</v>
      </c>
      <c r="Y254" s="338">
        <v>2</v>
      </c>
      <c r="Z254" s="349" t="s">
        <v>461</v>
      </c>
      <c r="AA254" s="275" t="s">
        <v>558</v>
      </c>
      <c r="AB254" s="275" t="s">
        <v>471</v>
      </c>
      <c r="AC254" s="189"/>
      <c r="AD254" s="189"/>
      <c r="AE254" s="189"/>
      <c r="AF254" s="189"/>
      <c r="AG254" s="442"/>
      <c r="AH254" s="189" t="str">
        <f t="shared" si="17"/>
        <v/>
      </c>
      <c r="AI254" s="189" t="s">
        <v>471</v>
      </c>
      <c r="AJ254" s="189" t="s">
        <v>471</v>
      </c>
      <c r="AK254" s="189" t="s">
        <v>471</v>
      </c>
      <c r="AL254" s="189" t="s">
        <v>471</v>
      </c>
      <c r="AM254" s="189" t="b">
        <f t="shared" si="18"/>
        <v>0</v>
      </c>
      <c r="AN254" s="189" t="b">
        <f t="shared" si="19"/>
        <v>0</v>
      </c>
      <c r="AO254" s="189" t="s">
        <v>335</v>
      </c>
      <c r="AP254" s="275"/>
      <c r="AQ254" s="275"/>
    </row>
    <row r="255" spans="1:43" ht="15" customHeight="1">
      <c r="B255" s="101" t="s">
        <v>135</v>
      </c>
      <c r="C255" s="411" t="s">
        <v>139</v>
      </c>
      <c r="D255" s="21" t="s">
        <v>1026</v>
      </c>
      <c r="E255" s="192" t="s">
        <v>338</v>
      </c>
      <c r="F255" s="192" t="s">
        <v>1114</v>
      </c>
      <c r="G255" s="21" t="s">
        <v>1115</v>
      </c>
      <c r="H255" s="195"/>
      <c r="I255" s="21" t="s">
        <v>1032</v>
      </c>
      <c r="J255" s="21" t="s">
        <v>1116</v>
      </c>
      <c r="K255" s="176" t="s">
        <v>334</v>
      </c>
      <c r="L255" s="176" t="s">
        <v>334</v>
      </c>
      <c r="M255" s="176" t="s">
        <v>334</v>
      </c>
      <c r="N255" s="176" t="s">
        <v>334</v>
      </c>
      <c r="O255" s="176" t="s">
        <v>335</v>
      </c>
      <c r="P255" s="444" t="s">
        <v>335</v>
      </c>
      <c r="Q255" s="447"/>
      <c r="R255" s="179"/>
      <c r="S255" s="176" t="s">
        <v>334</v>
      </c>
      <c r="T255" s="195" t="s">
        <v>93</v>
      </c>
      <c r="U255" s="275" t="s">
        <v>93</v>
      </c>
      <c r="V255" s="177" t="s">
        <v>341</v>
      </c>
      <c r="W255" s="176">
        <v>1</v>
      </c>
      <c r="X255" s="337"/>
      <c r="Y255" s="338">
        <v>1</v>
      </c>
      <c r="Z255" s="349" t="s">
        <v>451</v>
      </c>
      <c r="AA255" s="275" t="s">
        <v>558</v>
      </c>
      <c r="AB255" s="275" t="s">
        <v>578</v>
      </c>
      <c r="AC255" s="189"/>
      <c r="AD255" s="189"/>
      <c r="AE255" s="189"/>
      <c r="AF255" s="189"/>
      <c r="AG255" s="442"/>
      <c r="AH255" s="189" t="str">
        <f t="shared" si="17"/>
        <v/>
      </c>
      <c r="AI255" s="189" t="s">
        <v>335</v>
      </c>
      <c r="AJ255" s="189" t="s">
        <v>335</v>
      </c>
      <c r="AK255" s="189" t="s">
        <v>335</v>
      </c>
      <c r="AL255" s="189" t="s">
        <v>335</v>
      </c>
      <c r="AM255" s="189" t="b">
        <v>1</v>
      </c>
      <c r="AN255" s="189" t="b">
        <v>1</v>
      </c>
      <c r="AO255" s="189" t="s">
        <v>335</v>
      </c>
      <c r="AP255" s="275"/>
      <c r="AQ255" s="275"/>
    </row>
    <row r="256" spans="1:43" ht="15" customHeight="1">
      <c r="B256" s="101" t="s">
        <v>135</v>
      </c>
      <c r="C256" s="411" t="s">
        <v>139</v>
      </c>
      <c r="D256" s="21" t="s">
        <v>1026</v>
      </c>
      <c r="E256" s="192" t="s">
        <v>338</v>
      </c>
      <c r="F256" s="192" t="s">
        <v>1117</v>
      </c>
      <c r="G256" s="21" t="s">
        <v>1118</v>
      </c>
      <c r="H256" s="195"/>
      <c r="I256" s="195" t="s">
        <v>1032</v>
      </c>
      <c r="J256" s="21" t="s">
        <v>1119</v>
      </c>
      <c r="K256" s="176" t="s">
        <v>334</v>
      </c>
      <c r="L256" s="176" t="s">
        <v>334</v>
      </c>
      <c r="M256" s="176" t="s">
        <v>334</v>
      </c>
      <c r="N256" s="176" t="s">
        <v>334</v>
      </c>
      <c r="O256" s="176" t="s">
        <v>335</v>
      </c>
      <c r="P256" s="444" t="s">
        <v>335</v>
      </c>
      <c r="Q256" s="447"/>
      <c r="R256" s="179"/>
      <c r="S256" s="176" t="s">
        <v>334</v>
      </c>
      <c r="T256" s="195" t="s">
        <v>93</v>
      </c>
      <c r="U256" s="275" t="s">
        <v>93</v>
      </c>
      <c r="V256" s="177" t="s">
        <v>341</v>
      </c>
      <c r="W256" s="176">
        <v>0</v>
      </c>
      <c r="X256" s="337" t="s">
        <v>349</v>
      </c>
      <c r="Y256" s="338">
        <v>1</v>
      </c>
      <c r="Z256" s="349" t="s">
        <v>573</v>
      </c>
      <c r="AA256" s="275" t="s">
        <v>558</v>
      </c>
      <c r="AB256" s="275" t="s">
        <v>578</v>
      </c>
      <c r="AC256" s="189" t="s">
        <v>342</v>
      </c>
      <c r="AD256" s="189"/>
      <c r="AE256" s="189"/>
      <c r="AF256" s="189"/>
      <c r="AG256" s="442"/>
      <c r="AH256" s="189" t="str">
        <f t="shared" si="17"/>
        <v>Y</v>
      </c>
      <c r="AI256" s="189" t="s">
        <v>335</v>
      </c>
      <c r="AJ256" s="189" t="s">
        <v>335</v>
      </c>
      <c r="AK256" s="189" t="s">
        <v>335</v>
      </c>
      <c r="AL256" s="189" t="s">
        <v>335</v>
      </c>
      <c r="AM256" s="189" t="b">
        <f t="shared" ref="AM256:AM287" si="20">AND(AI256="Y",AJ256="Y",AK256="Y",AL256="Y")</f>
        <v>1</v>
      </c>
      <c r="AN256" s="189" t="b">
        <f t="shared" ref="AN256:AN287" si="21">OR(AI256="Y",AJ256="Y",AK256="Y",AL256="Y")</f>
        <v>1</v>
      </c>
      <c r="AO256" s="189" t="s">
        <v>335</v>
      </c>
      <c r="AP256" s="275"/>
      <c r="AQ256" s="275"/>
    </row>
    <row r="257" spans="1:43" ht="15" customHeight="1">
      <c r="B257" s="101" t="s">
        <v>135</v>
      </c>
      <c r="C257" s="411" t="s">
        <v>139</v>
      </c>
      <c r="D257" s="21" t="s">
        <v>1026</v>
      </c>
      <c r="E257" s="21" t="s">
        <v>1120</v>
      </c>
      <c r="F257" s="21" t="s">
        <v>1121</v>
      </c>
      <c r="G257" s="21" t="s">
        <v>1122</v>
      </c>
      <c r="H257" s="21"/>
      <c r="I257" s="21" t="s">
        <v>1032</v>
      </c>
      <c r="J257" s="21" t="s">
        <v>1123</v>
      </c>
      <c r="K257" s="176" t="s">
        <v>335</v>
      </c>
      <c r="L257" s="176" t="s">
        <v>335</v>
      </c>
      <c r="M257" s="176" t="s">
        <v>335</v>
      </c>
      <c r="N257" s="176" t="s">
        <v>334</v>
      </c>
      <c r="O257" s="176" t="s">
        <v>335</v>
      </c>
      <c r="P257" s="444" t="s">
        <v>335</v>
      </c>
      <c r="Q257" s="447"/>
      <c r="R257" s="179"/>
      <c r="S257" s="176" t="s">
        <v>334</v>
      </c>
      <c r="T257" s="195" t="s">
        <v>93</v>
      </c>
      <c r="U257" s="275" t="s">
        <v>93</v>
      </c>
      <c r="V257" s="177" t="s">
        <v>1034</v>
      </c>
      <c r="W257" s="176">
        <v>1</v>
      </c>
      <c r="X257" s="337" t="s">
        <v>389</v>
      </c>
      <c r="Y257" s="338">
        <v>2</v>
      </c>
      <c r="Z257" s="349" t="s">
        <v>359</v>
      </c>
      <c r="AA257" s="275" t="s">
        <v>558</v>
      </c>
      <c r="AB257" s="275" t="s">
        <v>578</v>
      </c>
      <c r="AC257" s="189"/>
      <c r="AD257" s="189"/>
      <c r="AE257" s="189"/>
      <c r="AF257" s="189"/>
      <c r="AG257" s="442"/>
      <c r="AH257" s="189" t="str">
        <f t="shared" si="17"/>
        <v/>
      </c>
      <c r="AI257" s="189" t="s">
        <v>335</v>
      </c>
      <c r="AJ257" s="189" t="s">
        <v>341</v>
      </c>
      <c r="AK257" s="189" t="s">
        <v>335</v>
      </c>
      <c r="AL257" s="189" t="s">
        <v>335</v>
      </c>
      <c r="AM257" s="189" t="b">
        <f t="shared" si="20"/>
        <v>0</v>
      </c>
      <c r="AN257" s="189" t="b">
        <f t="shared" si="21"/>
        <v>1</v>
      </c>
      <c r="AO257" s="189" t="s">
        <v>335</v>
      </c>
      <c r="AP257" s="275"/>
      <c r="AQ257" s="275"/>
    </row>
    <row r="258" spans="1:43" ht="15" customHeight="1">
      <c r="B258" s="101" t="s">
        <v>135</v>
      </c>
      <c r="C258" s="411" t="s">
        <v>139</v>
      </c>
      <c r="D258" s="21" t="s">
        <v>1026</v>
      </c>
      <c r="E258" s="192" t="s">
        <v>338</v>
      </c>
      <c r="F258" s="21" t="s">
        <v>1124</v>
      </c>
      <c r="G258" s="21" t="s">
        <v>1125</v>
      </c>
      <c r="H258" s="21"/>
      <c r="I258" s="21" t="s">
        <v>1032</v>
      </c>
      <c r="J258" s="21" t="s">
        <v>1126</v>
      </c>
      <c r="K258" s="176" t="s">
        <v>334</v>
      </c>
      <c r="L258" s="176" t="s">
        <v>334</v>
      </c>
      <c r="M258" s="176" t="s">
        <v>334</v>
      </c>
      <c r="N258" s="176" t="s">
        <v>334</v>
      </c>
      <c r="O258" s="176" t="s">
        <v>335</v>
      </c>
      <c r="P258" s="444" t="s">
        <v>335</v>
      </c>
      <c r="Q258" s="447"/>
      <c r="R258" s="179"/>
      <c r="S258" s="176" t="s">
        <v>334</v>
      </c>
      <c r="T258" s="195" t="s">
        <v>93</v>
      </c>
      <c r="U258" s="275" t="s">
        <v>93</v>
      </c>
      <c r="V258" s="177" t="s">
        <v>341</v>
      </c>
      <c r="W258" s="176">
        <v>0</v>
      </c>
      <c r="X258" s="337" t="s">
        <v>349</v>
      </c>
      <c r="Y258" s="338">
        <v>2</v>
      </c>
      <c r="Z258" s="349" t="s">
        <v>353</v>
      </c>
      <c r="AA258" s="275" t="s">
        <v>558</v>
      </c>
      <c r="AB258" s="275" t="s">
        <v>578</v>
      </c>
      <c r="AC258" s="189" t="s">
        <v>342</v>
      </c>
      <c r="AD258" s="189"/>
      <c r="AE258" s="189"/>
      <c r="AF258" s="189"/>
      <c r="AG258" s="442" t="s">
        <v>342</v>
      </c>
      <c r="AH258" s="189" t="str">
        <f t="shared" si="17"/>
        <v>Y</v>
      </c>
      <c r="AI258" s="189" t="s">
        <v>335</v>
      </c>
      <c r="AJ258" s="189" t="s">
        <v>335</v>
      </c>
      <c r="AK258" s="189" t="s">
        <v>335</v>
      </c>
      <c r="AL258" s="189" t="s">
        <v>335</v>
      </c>
      <c r="AM258" s="189" t="b">
        <f t="shared" si="20"/>
        <v>1</v>
      </c>
      <c r="AN258" s="189" t="b">
        <f t="shared" si="21"/>
        <v>1</v>
      </c>
      <c r="AO258" s="189" t="s">
        <v>335</v>
      </c>
      <c r="AP258" s="275"/>
      <c r="AQ258" s="275"/>
    </row>
    <row r="259" spans="1:43" ht="15" customHeight="1">
      <c r="B259" s="101" t="s">
        <v>135</v>
      </c>
      <c r="C259" s="411" t="s">
        <v>139</v>
      </c>
      <c r="D259" s="21" t="s">
        <v>1026</v>
      </c>
      <c r="E259" s="21" t="s">
        <v>1120</v>
      </c>
      <c r="F259" s="21" t="s">
        <v>1127</v>
      </c>
      <c r="G259" s="21" t="s">
        <v>1128</v>
      </c>
      <c r="H259" s="21"/>
      <c r="I259" s="21" t="s">
        <v>1032</v>
      </c>
      <c r="J259" s="21" t="s">
        <v>1129</v>
      </c>
      <c r="K259" s="176" t="s">
        <v>335</v>
      </c>
      <c r="L259" s="176" t="s">
        <v>335</v>
      </c>
      <c r="M259" s="176" t="s">
        <v>335</v>
      </c>
      <c r="N259" s="176" t="s">
        <v>334</v>
      </c>
      <c r="O259" s="176" t="s">
        <v>335</v>
      </c>
      <c r="P259" s="444" t="s">
        <v>335</v>
      </c>
      <c r="Q259" s="447"/>
      <c r="R259" s="179"/>
      <c r="S259" s="176" t="s">
        <v>334</v>
      </c>
      <c r="T259" s="195" t="s">
        <v>93</v>
      </c>
      <c r="U259" s="275" t="s">
        <v>93</v>
      </c>
      <c r="V259" s="177" t="s">
        <v>1034</v>
      </c>
      <c r="W259" s="176">
        <v>1</v>
      </c>
      <c r="X259" s="337" t="s">
        <v>425</v>
      </c>
      <c r="Y259" s="338">
        <v>2</v>
      </c>
      <c r="Z259" s="349" t="s">
        <v>359</v>
      </c>
      <c r="AA259" s="275" t="s">
        <v>558</v>
      </c>
      <c r="AB259" s="275" t="s">
        <v>578</v>
      </c>
      <c r="AC259" s="189"/>
      <c r="AD259" s="189"/>
      <c r="AE259" s="189"/>
      <c r="AF259" s="189"/>
      <c r="AG259" s="442"/>
      <c r="AH259" s="189" t="str">
        <f t="shared" si="17"/>
        <v/>
      </c>
      <c r="AI259" s="189" t="s">
        <v>335</v>
      </c>
      <c r="AJ259" s="189" t="s">
        <v>341</v>
      </c>
      <c r="AK259" s="189" t="s">
        <v>341</v>
      </c>
      <c r="AL259" s="189" t="s">
        <v>341</v>
      </c>
      <c r="AM259" s="189" t="b">
        <f t="shared" si="20"/>
        <v>0</v>
      </c>
      <c r="AN259" s="189" t="b">
        <f t="shared" si="21"/>
        <v>1</v>
      </c>
      <c r="AO259" s="189" t="s">
        <v>335</v>
      </c>
      <c r="AP259" s="275"/>
      <c r="AQ259" s="275"/>
    </row>
    <row r="260" spans="1:43" ht="15" customHeight="1">
      <c r="B260" s="101" t="s">
        <v>135</v>
      </c>
      <c r="C260" s="411" t="s">
        <v>139</v>
      </c>
      <c r="D260" s="21" t="s">
        <v>1026</v>
      </c>
      <c r="E260" s="192" t="s">
        <v>338</v>
      </c>
      <c r="F260" s="192" t="s">
        <v>1130</v>
      </c>
      <c r="G260" s="21" t="s">
        <v>1131</v>
      </c>
      <c r="H260" s="21"/>
      <c r="I260" s="21" t="s">
        <v>1032</v>
      </c>
      <c r="J260" s="21" t="s">
        <v>1132</v>
      </c>
      <c r="K260" s="176" t="s">
        <v>334</v>
      </c>
      <c r="L260" s="176" t="s">
        <v>334</v>
      </c>
      <c r="M260" s="176" t="s">
        <v>334</v>
      </c>
      <c r="N260" s="176" t="s">
        <v>334</v>
      </c>
      <c r="O260" s="176" t="s">
        <v>335</v>
      </c>
      <c r="P260" s="444" t="s">
        <v>335</v>
      </c>
      <c r="Q260" s="447"/>
      <c r="R260" s="179"/>
      <c r="S260" s="176" t="s">
        <v>334</v>
      </c>
      <c r="T260" s="195" t="s">
        <v>93</v>
      </c>
      <c r="U260" s="275" t="s">
        <v>93</v>
      </c>
      <c r="V260" s="177" t="s">
        <v>341</v>
      </c>
      <c r="W260" s="176">
        <v>0</v>
      </c>
      <c r="X260" s="337" t="s">
        <v>349</v>
      </c>
      <c r="Y260" s="338">
        <v>1</v>
      </c>
      <c r="Z260" s="349" t="s">
        <v>577</v>
      </c>
      <c r="AA260" s="275" t="s">
        <v>558</v>
      </c>
      <c r="AB260" s="275" t="s">
        <v>578</v>
      </c>
      <c r="AC260" s="189" t="s">
        <v>342</v>
      </c>
      <c r="AD260" s="189"/>
      <c r="AE260" s="189"/>
      <c r="AF260" s="189"/>
      <c r="AG260" s="442"/>
      <c r="AH260" s="189" t="str">
        <f t="shared" si="17"/>
        <v>Y</v>
      </c>
      <c r="AI260" s="189" t="s">
        <v>335</v>
      </c>
      <c r="AJ260" s="189" t="s">
        <v>335</v>
      </c>
      <c r="AK260" s="189" t="s">
        <v>341</v>
      </c>
      <c r="AL260" s="189" t="s">
        <v>341</v>
      </c>
      <c r="AM260" s="189" t="b">
        <f t="shared" si="20"/>
        <v>0</v>
      </c>
      <c r="AN260" s="189" t="b">
        <f t="shared" si="21"/>
        <v>1</v>
      </c>
      <c r="AO260" s="189" t="s">
        <v>335</v>
      </c>
      <c r="AP260" s="275"/>
      <c r="AQ260" s="275"/>
    </row>
    <row r="261" spans="1:43" ht="15" customHeight="1">
      <c r="B261" s="101" t="s">
        <v>135</v>
      </c>
      <c r="C261" s="411" t="s">
        <v>139</v>
      </c>
      <c r="D261" s="21" t="s">
        <v>1026</v>
      </c>
      <c r="E261" s="21" t="s">
        <v>1120</v>
      </c>
      <c r="F261" s="21" t="s">
        <v>1133</v>
      </c>
      <c r="G261" s="21" t="s">
        <v>1134</v>
      </c>
      <c r="H261" s="21"/>
      <c r="I261" s="21" t="s">
        <v>1032</v>
      </c>
      <c r="J261" s="21" t="s">
        <v>1135</v>
      </c>
      <c r="K261" s="176" t="s">
        <v>335</v>
      </c>
      <c r="L261" s="176" t="s">
        <v>335</v>
      </c>
      <c r="M261" s="176" t="s">
        <v>335</v>
      </c>
      <c r="N261" s="176" t="s">
        <v>334</v>
      </c>
      <c r="O261" s="176" t="s">
        <v>335</v>
      </c>
      <c r="P261" s="444" t="s">
        <v>335</v>
      </c>
      <c r="Q261" s="447"/>
      <c r="R261" s="179"/>
      <c r="S261" s="176" t="s">
        <v>334</v>
      </c>
      <c r="T261" s="195" t="s">
        <v>93</v>
      </c>
      <c r="U261" s="275" t="s">
        <v>93</v>
      </c>
      <c r="V261" s="177" t="s">
        <v>1034</v>
      </c>
      <c r="W261" s="176">
        <v>1</v>
      </c>
      <c r="X261" s="337" t="s">
        <v>349</v>
      </c>
      <c r="Y261" s="338">
        <v>2</v>
      </c>
      <c r="Z261" s="349" t="s">
        <v>573</v>
      </c>
      <c r="AA261" s="275" t="s">
        <v>558</v>
      </c>
      <c r="AB261" s="275" t="s">
        <v>578</v>
      </c>
      <c r="AC261" s="189"/>
      <c r="AD261" s="189"/>
      <c r="AE261" s="189"/>
      <c r="AF261" s="189"/>
      <c r="AG261" s="442"/>
      <c r="AH261" s="189" t="str">
        <f t="shared" ref="AH261:AH324" si="22">IF(OR(AC261="X", AD261 = "X", AE261="X", AF261="X", AG261="X"), "Y", "")</f>
        <v/>
      </c>
      <c r="AI261" s="189" t="s">
        <v>335</v>
      </c>
      <c r="AJ261" s="189" t="s">
        <v>335</v>
      </c>
      <c r="AK261" s="189" t="s">
        <v>335</v>
      </c>
      <c r="AL261" s="189" t="s">
        <v>335</v>
      </c>
      <c r="AM261" s="189" t="b">
        <f t="shared" si="20"/>
        <v>1</v>
      </c>
      <c r="AN261" s="189" t="b">
        <f t="shared" si="21"/>
        <v>1</v>
      </c>
      <c r="AO261" s="189" t="s">
        <v>335</v>
      </c>
      <c r="AP261" s="275"/>
      <c r="AQ261" s="275"/>
    </row>
    <row r="262" spans="1:43" ht="15" customHeight="1">
      <c r="B262" s="101" t="s">
        <v>135</v>
      </c>
      <c r="C262" s="411" t="s">
        <v>139</v>
      </c>
      <c r="D262" s="21" t="s">
        <v>1026</v>
      </c>
      <c r="E262" s="192" t="s">
        <v>338</v>
      </c>
      <c r="F262" s="192" t="s">
        <v>1136</v>
      </c>
      <c r="G262" s="21" t="s">
        <v>1137</v>
      </c>
      <c r="H262" s="21"/>
      <c r="I262" s="21" t="s">
        <v>1032</v>
      </c>
      <c r="J262" s="21" t="s">
        <v>1138</v>
      </c>
      <c r="K262" s="176" t="s">
        <v>334</v>
      </c>
      <c r="L262" s="176" t="s">
        <v>334</v>
      </c>
      <c r="M262" s="176" t="s">
        <v>334</v>
      </c>
      <c r="N262" s="176" t="s">
        <v>334</v>
      </c>
      <c r="O262" s="176" t="s">
        <v>335</v>
      </c>
      <c r="P262" s="444" t="s">
        <v>335</v>
      </c>
      <c r="Q262" s="447"/>
      <c r="R262" s="179"/>
      <c r="S262" s="176" t="s">
        <v>334</v>
      </c>
      <c r="T262" s="195" t="s">
        <v>93</v>
      </c>
      <c r="U262" s="275" t="s">
        <v>93</v>
      </c>
      <c r="V262" s="177" t="s">
        <v>341</v>
      </c>
      <c r="W262" s="176">
        <v>2</v>
      </c>
      <c r="X262" s="337" t="s">
        <v>432</v>
      </c>
      <c r="Y262" s="338">
        <v>1</v>
      </c>
      <c r="Z262" s="349" t="s">
        <v>359</v>
      </c>
      <c r="AA262" s="275" t="s">
        <v>677</v>
      </c>
      <c r="AB262" s="275" t="s">
        <v>578</v>
      </c>
      <c r="AC262" s="189"/>
      <c r="AD262" s="189"/>
      <c r="AE262" s="189"/>
      <c r="AF262" s="189"/>
      <c r="AG262" s="442"/>
      <c r="AH262" s="189" t="str">
        <f t="shared" si="22"/>
        <v/>
      </c>
      <c r="AI262" s="189" t="s">
        <v>341</v>
      </c>
      <c r="AJ262" s="189" t="s">
        <v>341</v>
      </c>
      <c r="AK262" s="189" t="s">
        <v>335</v>
      </c>
      <c r="AL262" s="189" t="s">
        <v>335</v>
      </c>
      <c r="AM262" s="189" t="b">
        <f t="shared" si="20"/>
        <v>0</v>
      </c>
      <c r="AN262" s="189" t="b">
        <f t="shared" si="21"/>
        <v>1</v>
      </c>
      <c r="AO262" s="189" t="s">
        <v>335</v>
      </c>
      <c r="AP262" s="275"/>
      <c r="AQ262" s="275"/>
    </row>
    <row r="263" spans="1:43" ht="15" customHeight="1">
      <c r="B263" s="101" t="s">
        <v>135</v>
      </c>
      <c r="C263" s="411" t="s">
        <v>139</v>
      </c>
      <c r="D263" s="21" t="s">
        <v>1026</v>
      </c>
      <c r="E263" s="21" t="s">
        <v>1120</v>
      </c>
      <c r="F263" s="21" t="s">
        <v>1139</v>
      </c>
      <c r="G263" s="21" t="s">
        <v>1140</v>
      </c>
      <c r="H263" s="21"/>
      <c r="I263" s="21" t="s">
        <v>708</v>
      </c>
      <c r="J263" s="21" t="s">
        <v>1141</v>
      </c>
      <c r="K263" s="176" t="s">
        <v>335</v>
      </c>
      <c r="L263" s="176" t="s">
        <v>335</v>
      </c>
      <c r="M263" s="176" t="s">
        <v>335</v>
      </c>
      <c r="N263" s="176" t="s">
        <v>334</v>
      </c>
      <c r="O263" s="176" t="s">
        <v>334</v>
      </c>
      <c r="P263" s="444" t="s">
        <v>335</v>
      </c>
      <c r="Q263" s="447"/>
      <c r="R263" s="179"/>
      <c r="S263" s="176" t="s">
        <v>334</v>
      </c>
      <c r="T263" s="195" t="s">
        <v>93</v>
      </c>
      <c r="U263" s="275" t="s">
        <v>93</v>
      </c>
      <c r="V263" s="177" t="s">
        <v>1034</v>
      </c>
      <c r="W263" s="176">
        <v>1</v>
      </c>
      <c r="X263" s="337" t="s">
        <v>389</v>
      </c>
      <c r="Y263" s="338"/>
      <c r="Z263" s="349" t="s">
        <v>359</v>
      </c>
      <c r="AA263" s="275" t="s">
        <v>558</v>
      </c>
      <c r="AB263" s="275" t="s">
        <v>578</v>
      </c>
      <c r="AC263" s="189"/>
      <c r="AD263" s="189"/>
      <c r="AE263" s="189"/>
      <c r="AF263" s="189"/>
      <c r="AG263" s="442"/>
      <c r="AH263" s="189" t="str">
        <f t="shared" si="22"/>
        <v/>
      </c>
      <c r="AI263" s="189" t="s">
        <v>471</v>
      </c>
      <c r="AJ263" s="189" t="s">
        <v>471</v>
      </c>
      <c r="AK263" s="189" t="s">
        <v>471</v>
      </c>
      <c r="AL263" s="189" t="s">
        <v>471</v>
      </c>
      <c r="AM263" s="189" t="b">
        <f t="shared" si="20"/>
        <v>0</v>
      </c>
      <c r="AN263" s="189" t="b">
        <f t="shared" si="21"/>
        <v>0</v>
      </c>
      <c r="AO263" s="189" t="s">
        <v>335</v>
      </c>
      <c r="AP263" s="275"/>
      <c r="AQ263" s="275"/>
    </row>
    <row r="264" spans="1:43" ht="15" customHeight="1">
      <c r="A264" s="27"/>
      <c r="B264" s="101" t="s">
        <v>135</v>
      </c>
      <c r="C264" s="411" t="s">
        <v>139</v>
      </c>
      <c r="D264" s="21" t="s">
        <v>1026</v>
      </c>
      <c r="E264" s="192" t="s">
        <v>338</v>
      </c>
      <c r="F264" s="22" t="s">
        <v>1142</v>
      </c>
      <c r="G264" s="21" t="s">
        <v>1143</v>
      </c>
      <c r="H264" s="21"/>
      <c r="I264" s="21" t="s">
        <v>1032</v>
      </c>
      <c r="J264" s="21" t="s">
        <v>1144</v>
      </c>
      <c r="K264" s="176" t="s">
        <v>335</v>
      </c>
      <c r="L264" s="176" t="s">
        <v>334</v>
      </c>
      <c r="M264" s="176" t="s">
        <v>335</v>
      </c>
      <c r="N264" s="176" t="s">
        <v>334</v>
      </c>
      <c r="O264" s="176" t="s">
        <v>335</v>
      </c>
      <c r="P264" s="444" t="s">
        <v>335</v>
      </c>
      <c r="Q264" s="447"/>
      <c r="R264" s="179"/>
      <c r="S264" s="176" t="s">
        <v>334</v>
      </c>
      <c r="T264" s="195" t="s">
        <v>93</v>
      </c>
      <c r="U264" s="275" t="s">
        <v>93</v>
      </c>
      <c r="V264" s="177"/>
      <c r="W264" s="176">
        <v>1</v>
      </c>
      <c r="X264" s="337" t="s">
        <v>349</v>
      </c>
      <c r="Y264" s="338">
        <v>1</v>
      </c>
      <c r="Z264" s="349"/>
      <c r="AA264" s="275" t="s">
        <v>558</v>
      </c>
      <c r="AB264" s="275" t="s">
        <v>578</v>
      </c>
      <c r="AC264" s="189"/>
      <c r="AD264" s="189"/>
      <c r="AE264" s="189"/>
      <c r="AF264" s="189"/>
      <c r="AG264" s="442"/>
      <c r="AH264" s="189" t="str">
        <f t="shared" si="22"/>
        <v/>
      </c>
      <c r="AI264" s="189" t="s">
        <v>335</v>
      </c>
      <c r="AJ264" s="189" t="s">
        <v>335</v>
      </c>
      <c r="AK264" s="189" t="s">
        <v>335</v>
      </c>
      <c r="AL264" s="189" t="s">
        <v>335</v>
      </c>
      <c r="AM264" s="189" t="b">
        <f t="shared" si="20"/>
        <v>1</v>
      </c>
      <c r="AN264" s="189" t="b">
        <f t="shared" si="21"/>
        <v>1</v>
      </c>
      <c r="AO264" s="189" t="s">
        <v>335</v>
      </c>
      <c r="AP264" s="275"/>
      <c r="AQ264" s="275"/>
    </row>
    <row r="265" spans="1:43" ht="15" customHeight="1">
      <c r="A265" s="27"/>
      <c r="B265" s="101" t="s">
        <v>135</v>
      </c>
      <c r="C265" s="411" t="s">
        <v>139</v>
      </c>
      <c r="D265" s="21" t="s">
        <v>1026</v>
      </c>
      <c r="E265" s="192" t="s">
        <v>338</v>
      </c>
      <c r="F265" s="192" t="s">
        <v>1145</v>
      </c>
      <c r="G265" s="21" t="s">
        <v>1146</v>
      </c>
      <c r="H265" s="21"/>
      <c r="I265" s="21" t="s">
        <v>1032</v>
      </c>
      <c r="J265" s="21" t="s">
        <v>1147</v>
      </c>
      <c r="K265" s="176" t="s">
        <v>335</v>
      </c>
      <c r="L265" s="176" t="s">
        <v>334</v>
      </c>
      <c r="M265" s="176" t="s">
        <v>335</v>
      </c>
      <c r="N265" s="176" t="s">
        <v>334</v>
      </c>
      <c r="O265" s="176" t="s">
        <v>335</v>
      </c>
      <c r="P265" s="444" t="s">
        <v>335</v>
      </c>
      <c r="Q265" s="447"/>
      <c r="R265" s="179"/>
      <c r="S265" s="176" t="s">
        <v>334</v>
      </c>
      <c r="T265" s="195" t="s">
        <v>93</v>
      </c>
      <c r="U265" s="275" t="s">
        <v>93</v>
      </c>
      <c r="V265" s="177" t="s">
        <v>1148</v>
      </c>
      <c r="W265" s="176">
        <v>1</v>
      </c>
      <c r="X265" s="337" t="s">
        <v>349</v>
      </c>
      <c r="Y265" s="338">
        <v>1</v>
      </c>
      <c r="Z265" s="349" t="s">
        <v>573</v>
      </c>
      <c r="AA265" s="275" t="s">
        <v>558</v>
      </c>
      <c r="AB265" s="275" t="s">
        <v>578</v>
      </c>
      <c r="AC265" s="189"/>
      <c r="AD265" s="189"/>
      <c r="AE265" s="189"/>
      <c r="AF265" s="189"/>
      <c r="AG265" s="442"/>
      <c r="AH265" s="189" t="str">
        <f t="shared" si="22"/>
        <v/>
      </c>
      <c r="AI265" s="189" t="s">
        <v>335</v>
      </c>
      <c r="AJ265" s="189" t="s">
        <v>335</v>
      </c>
      <c r="AK265" s="189" t="s">
        <v>335</v>
      </c>
      <c r="AL265" s="189" t="s">
        <v>335</v>
      </c>
      <c r="AM265" s="189" t="b">
        <f t="shared" si="20"/>
        <v>1</v>
      </c>
      <c r="AN265" s="189" t="b">
        <f t="shared" si="21"/>
        <v>1</v>
      </c>
      <c r="AO265" s="189" t="s">
        <v>335</v>
      </c>
      <c r="AP265" s="275"/>
      <c r="AQ265" s="275"/>
    </row>
    <row r="266" spans="1:43" ht="15" customHeight="1">
      <c r="A266" s="27"/>
      <c r="B266" s="101" t="s">
        <v>135</v>
      </c>
      <c r="C266" s="411" t="s">
        <v>139</v>
      </c>
      <c r="D266" s="192" t="s">
        <v>1026</v>
      </c>
      <c r="E266" s="192" t="s">
        <v>1027</v>
      </c>
      <c r="F266" s="192" t="s">
        <v>1149</v>
      </c>
      <c r="G266" s="21" t="s">
        <v>1150</v>
      </c>
      <c r="H266" s="21"/>
      <c r="I266" s="21" t="s">
        <v>1032</v>
      </c>
      <c r="J266" s="192" t="s">
        <v>1151</v>
      </c>
      <c r="K266" s="176" t="s">
        <v>334</v>
      </c>
      <c r="L266" s="176" t="s">
        <v>335</v>
      </c>
      <c r="M266" s="176" t="s">
        <v>335</v>
      </c>
      <c r="N266" s="176" t="s">
        <v>334</v>
      </c>
      <c r="O266" s="176" t="s">
        <v>335</v>
      </c>
      <c r="P266" s="444" t="s">
        <v>335</v>
      </c>
      <c r="Q266" s="447"/>
      <c r="R266" s="179"/>
      <c r="S266" s="176" t="s">
        <v>334</v>
      </c>
      <c r="T266" s="195" t="s">
        <v>93</v>
      </c>
      <c r="U266" s="275" t="s">
        <v>93</v>
      </c>
      <c r="V266" s="177" t="s">
        <v>1152</v>
      </c>
      <c r="W266" s="176">
        <v>1</v>
      </c>
      <c r="X266" s="337" t="s">
        <v>450</v>
      </c>
      <c r="Y266" s="338">
        <v>2</v>
      </c>
      <c r="Z266" s="349" t="s">
        <v>461</v>
      </c>
      <c r="AA266" s="275" t="s">
        <v>558</v>
      </c>
      <c r="AB266" s="275" t="s">
        <v>578</v>
      </c>
      <c r="AC266" s="189"/>
      <c r="AD266" s="189"/>
      <c r="AE266" s="189"/>
      <c r="AF266" s="189"/>
      <c r="AG266" s="442"/>
      <c r="AH266" s="189" t="str">
        <f t="shared" si="22"/>
        <v/>
      </c>
      <c r="AI266" s="189" t="s">
        <v>335</v>
      </c>
      <c r="AJ266" s="189" t="s">
        <v>335</v>
      </c>
      <c r="AK266" s="189" t="s">
        <v>335</v>
      </c>
      <c r="AL266" s="189" t="s">
        <v>335</v>
      </c>
      <c r="AM266" s="189" t="b">
        <f t="shared" si="20"/>
        <v>1</v>
      </c>
      <c r="AN266" s="189" t="b">
        <f t="shared" si="21"/>
        <v>1</v>
      </c>
      <c r="AO266" s="189" t="s">
        <v>335</v>
      </c>
      <c r="AP266" s="275"/>
      <c r="AQ266" s="275"/>
    </row>
    <row r="267" spans="1:43">
      <c r="A267" s="27"/>
      <c r="B267" s="392" t="s">
        <v>59</v>
      </c>
      <c r="C267" s="504" t="s">
        <v>81</v>
      </c>
      <c r="D267" s="1" t="s">
        <v>1153</v>
      </c>
      <c r="E267" s="1" t="s">
        <v>329</v>
      </c>
      <c r="F267" s="1" t="s">
        <v>499</v>
      </c>
      <c r="G267" s="10" t="s">
        <v>1154</v>
      </c>
      <c r="H267" s="10"/>
      <c r="I267" s="10" t="s">
        <v>332</v>
      </c>
      <c r="J267" s="1" t="s">
        <v>1155</v>
      </c>
      <c r="K267" s="488" t="s">
        <v>334</v>
      </c>
      <c r="L267" s="488" t="s">
        <v>335</v>
      </c>
      <c r="M267" s="488" t="s">
        <v>335</v>
      </c>
      <c r="N267" s="488" t="s">
        <v>334</v>
      </c>
      <c r="O267" s="488" t="s">
        <v>335</v>
      </c>
      <c r="P267" s="488" t="s">
        <v>335</v>
      </c>
      <c r="Q267" s="524"/>
      <c r="R267" s="488"/>
      <c r="S267" s="488" t="s">
        <v>334</v>
      </c>
      <c r="T267" s="1" t="s">
        <v>62</v>
      </c>
      <c r="U267" s="1" t="s">
        <v>62</v>
      </c>
      <c r="V267" s="526"/>
      <c r="W267" s="488">
        <v>1</v>
      </c>
      <c r="X267" s="353" t="s">
        <v>712</v>
      </c>
      <c r="Y267" s="528">
        <v>2</v>
      </c>
      <c r="Z267" s="529"/>
      <c r="AA267" s="1" t="s">
        <v>390</v>
      </c>
      <c r="AC267" s="488"/>
      <c r="AD267" s="488"/>
      <c r="AE267" s="488"/>
      <c r="AF267" s="488"/>
      <c r="AG267" s="488"/>
      <c r="AH267" s="488" t="str">
        <f t="shared" si="22"/>
        <v/>
      </c>
      <c r="AI267" s="488"/>
      <c r="AJ267" s="488"/>
      <c r="AK267" s="488"/>
      <c r="AL267" s="488"/>
      <c r="AM267" s="488" t="b">
        <f t="shared" si="20"/>
        <v>0</v>
      </c>
      <c r="AN267" s="488" t="b">
        <f t="shared" si="21"/>
        <v>0</v>
      </c>
      <c r="AO267" s="488"/>
    </row>
    <row r="268" spans="1:43" ht="15" customHeight="1">
      <c r="B268" s="392" t="s">
        <v>59</v>
      </c>
      <c r="C268" s="287" t="s">
        <v>73</v>
      </c>
      <c r="D268" s="21" t="s">
        <v>1156</v>
      </c>
      <c r="E268" s="195" t="s">
        <v>1157</v>
      </c>
      <c r="F268" s="21" t="s">
        <v>1158</v>
      </c>
      <c r="G268" s="248" t="s">
        <v>1159</v>
      </c>
      <c r="H268" s="248"/>
      <c r="I268" s="21" t="s">
        <v>332</v>
      </c>
      <c r="J268" s="21" t="s">
        <v>1160</v>
      </c>
      <c r="K268" s="176" t="s">
        <v>334</v>
      </c>
      <c r="L268" s="176" t="s">
        <v>335</v>
      </c>
      <c r="M268" s="176" t="s">
        <v>335</v>
      </c>
      <c r="N268" s="176" t="s">
        <v>335</v>
      </c>
      <c r="O268" s="176" t="s">
        <v>335</v>
      </c>
      <c r="P268" s="444" t="s">
        <v>335</v>
      </c>
      <c r="Q268" s="447"/>
      <c r="R268" s="179"/>
      <c r="S268" s="176" t="s">
        <v>335</v>
      </c>
      <c r="T268" s="195" t="s">
        <v>62</v>
      </c>
      <c r="U268" s="275" t="s">
        <v>62</v>
      </c>
      <c r="V268" s="177" t="s">
        <v>1161</v>
      </c>
      <c r="W268" s="176">
        <v>0</v>
      </c>
      <c r="X268" s="337" t="s">
        <v>349</v>
      </c>
      <c r="Y268" s="338">
        <v>2</v>
      </c>
      <c r="Z268" s="349" t="s">
        <v>359</v>
      </c>
      <c r="AA268" s="275" t="s">
        <v>340</v>
      </c>
      <c r="AB268" s="275" t="s">
        <v>341</v>
      </c>
      <c r="AC268" s="189"/>
      <c r="AD268" s="189"/>
      <c r="AE268" s="189"/>
      <c r="AF268" s="189"/>
      <c r="AG268" s="442"/>
      <c r="AH268" s="189" t="str">
        <f t="shared" si="22"/>
        <v/>
      </c>
      <c r="AI268" s="189" t="s">
        <v>335</v>
      </c>
      <c r="AJ268" s="189" t="s">
        <v>335</v>
      </c>
      <c r="AK268" s="189" t="s">
        <v>335</v>
      </c>
      <c r="AL268" s="189" t="s">
        <v>335</v>
      </c>
      <c r="AM268" s="189" t="b">
        <f t="shared" si="20"/>
        <v>1</v>
      </c>
      <c r="AN268" s="189" t="b">
        <f t="shared" si="21"/>
        <v>1</v>
      </c>
      <c r="AO268" s="189" t="s">
        <v>335</v>
      </c>
      <c r="AP268" s="275"/>
      <c r="AQ268" s="275"/>
    </row>
    <row r="269" spans="1:43" ht="15" customHeight="1">
      <c r="B269" s="392" t="s">
        <v>59</v>
      </c>
      <c r="C269" s="287" t="s">
        <v>73</v>
      </c>
      <c r="D269" s="21" t="s">
        <v>1156</v>
      </c>
      <c r="E269" s="195" t="s">
        <v>1157</v>
      </c>
      <c r="F269" s="21" t="s">
        <v>1162</v>
      </c>
      <c r="G269" s="276" t="s">
        <v>1163</v>
      </c>
      <c r="I269" s="21" t="s">
        <v>332</v>
      </c>
      <c r="J269" s="177" t="s">
        <v>1164</v>
      </c>
      <c r="K269" s="176" t="s">
        <v>334</v>
      </c>
      <c r="L269" s="176" t="s">
        <v>335</v>
      </c>
      <c r="M269" s="176" t="s">
        <v>335</v>
      </c>
      <c r="N269" s="176" t="s">
        <v>335</v>
      </c>
      <c r="O269" s="176" t="s">
        <v>335</v>
      </c>
      <c r="P269" s="444" t="s">
        <v>335</v>
      </c>
      <c r="Q269" s="447"/>
      <c r="R269" s="179"/>
      <c r="S269" s="176" t="s">
        <v>335</v>
      </c>
      <c r="T269" s="195" t="s">
        <v>62</v>
      </c>
      <c r="U269" s="275" t="s">
        <v>62</v>
      </c>
      <c r="V269" s="177" t="s">
        <v>341</v>
      </c>
      <c r="W269" s="176">
        <v>0</v>
      </c>
      <c r="X269" s="337" t="s">
        <v>349</v>
      </c>
      <c r="Y269" s="338">
        <v>2</v>
      </c>
      <c r="Z269" s="349" t="s">
        <v>359</v>
      </c>
      <c r="AA269" s="275" t="s">
        <v>340</v>
      </c>
      <c r="AB269" s="275" t="s">
        <v>341</v>
      </c>
      <c r="AC269" s="189"/>
      <c r="AD269" s="189"/>
      <c r="AE269" s="189"/>
      <c r="AF269" s="189"/>
      <c r="AG269" s="442"/>
      <c r="AH269" s="189" t="str">
        <f t="shared" si="22"/>
        <v/>
      </c>
      <c r="AI269" s="189" t="s">
        <v>335</v>
      </c>
      <c r="AJ269" s="189" t="s">
        <v>335</v>
      </c>
      <c r="AK269" s="189" t="s">
        <v>335</v>
      </c>
      <c r="AL269" s="189" t="s">
        <v>335</v>
      </c>
      <c r="AM269" s="189" t="b">
        <f t="shared" si="20"/>
        <v>1</v>
      </c>
      <c r="AN269" s="189" t="b">
        <f t="shared" si="21"/>
        <v>1</v>
      </c>
      <c r="AO269" s="189" t="s">
        <v>335</v>
      </c>
      <c r="AP269" s="275"/>
      <c r="AQ269" s="275"/>
    </row>
    <row r="270" spans="1:43" ht="15" customHeight="1">
      <c r="B270" s="392" t="s">
        <v>59</v>
      </c>
      <c r="C270" s="287" t="s">
        <v>73</v>
      </c>
      <c r="D270" s="21" t="s">
        <v>1156</v>
      </c>
      <c r="E270" s="21" t="s">
        <v>1157</v>
      </c>
      <c r="F270" s="21" t="s">
        <v>1165</v>
      </c>
      <c r="G270" s="21" t="s">
        <v>1166</v>
      </c>
      <c r="H270" s="21"/>
      <c r="I270" s="21" t="s">
        <v>332</v>
      </c>
      <c r="J270" s="21" t="s">
        <v>1167</v>
      </c>
      <c r="K270" s="176" t="s">
        <v>334</v>
      </c>
      <c r="L270" s="176" t="s">
        <v>335</v>
      </c>
      <c r="M270" s="176" t="s">
        <v>335</v>
      </c>
      <c r="N270" s="176" t="s">
        <v>335</v>
      </c>
      <c r="O270" s="176" t="s">
        <v>335</v>
      </c>
      <c r="P270" s="444" t="s">
        <v>335</v>
      </c>
      <c r="Q270" s="447"/>
      <c r="R270" s="179"/>
      <c r="S270" s="176" t="s">
        <v>335</v>
      </c>
      <c r="T270" s="195" t="s">
        <v>62</v>
      </c>
      <c r="U270" s="275" t="s">
        <v>62</v>
      </c>
      <c r="V270" s="177" t="s">
        <v>341</v>
      </c>
      <c r="W270" s="176">
        <v>0</v>
      </c>
      <c r="X270" s="337" t="s">
        <v>349</v>
      </c>
      <c r="Y270" s="338"/>
      <c r="Z270" s="349" t="s">
        <v>359</v>
      </c>
      <c r="AA270" s="275" t="s">
        <v>340</v>
      </c>
      <c r="AB270" s="275" t="s">
        <v>341</v>
      </c>
      <c r="AC270" s="189"/>
      <c r="AD270" s="189"/>
      <c r="AE270" s="189"/>
      <c r="AF270" s="189"/>
      <c r="AG270" s="442"/>
      <c r="AH270" s="189" t="str">
        <f t="shared" si="22"/>
        <v/>
      </c>
      <c r="AI270" s="189" t="s">
        <v>335</v>
      </c>
      <c r="AJ270" s="189" t="s">
        <v>335</v>
      </c>
      <c r="AK270" s="189" t="s">
        <v>335</v>
      </c>
      <c r="AL270" s="189" t="s">
        <v>335</v>
      </c>
      <c r="AM270" s="189" t="b">
        <f t="shared" si="20"/>
        <v>1</v>
      </c>
      <c r="AN270" s="189" t="b">
        <f t="shared" si="21"/>
        <v>1</v>
      </c>
      <c r="AO270" s="189" t="s">
        <v>335</v>
      </c>
      <c r="AP270" s="275"/>
      <c r="AQ270" s="275"/>
    </row>
    <row r="271" spans="1:43" ht="15" customHeight="1">
      <c r="B271" s="392" t="s">
        <v>59</v>
      </c>
      <c r="C271" s="287" t="s">
        <v>73</v>
      </c>
      <c r="D271" s="21" t="s">
        <v>1156</v>
      </c>
      <c r="E271" s="21" t="s">
        <v>1157</v>
      </c>
      <c r="F271" s="21" t="s">
        <v>1168</v>
      </c>
      <c r="G271" s="248" t="s">
        <v>1169</v>
      </c>
      <c r="H271" s="248"/>
      <c r="I271" s="21" t="s">
        <v>332</v>
      </c>
      <c r="J271" s="177" t="s">
        <v>1170</v>
      </c>
      <c r="K271" s="176" t="s">
        <v>334</v>
      </c>
      <c r="L271" s="176" t="s">
        <v>335</v>
      </c>
      <c r="M271" s="176" t="s">
        <v>335</v>
      </c>
      <c r="N271" s="176" t="s">
        <v>335</v>
      </c>
      <c r="O271" s="176" t="s">
        <v>335</v>
      </c>
      <c r="P271" s="444" t="s">
        <v>335</v>
      </c>
      <c r="Q271" s="447"/>
      <c r="R271" s="179"/>
      <c r="S271" s="176" t="s">
        <v>335</v>
      </c>
      <c r="T271" s="195" t="s">
        <v>62</v>
      </c>
      <c r="U271" s="275" t="s">
        <v>62</v>
      </c>
      <c r="V271" s="177" t="s">
        <v>341</v>
      </c>
      <c r="W271" s="176">
        <v>0</v>
      </c>
      <c r="X271" s="337" t="s">
        <v>349</v>
      </c>
      <c r="Y271" s="338">
        <v>1</v>
      </c>
      <c r="Z271" s="349" t="s">
        <v>359</v>
      </c>
      <c r="AA271" s="275" t="s">
        <v>340</v>
      </c>
      <c r="AB271" s="275" t="s">
        <v>341</v>
      </c>
      <c r="AC271" s="189"/>
      <c r="AD271" s="189"/>
      <c r="AE271" s="189"/>
      <c r="AF271" s="189"/>
      <c r="AG271" s="442"/>
      <c r="AH271" s="189" t="str">
        <f t="shared" si="22"/>
        <v/>
      </c>
      <c r="AI271" s="189" t="s">
        <v>335</v>
      </c>
      <c r="AJ271" s="189" t="s">
        <v>335</v>
      </c>
      <c r="AK271" s="189" t="s">
        <v>335</v>
      </c>
      <c r="AL271" s="189" t="s">
        <v>335</v>
      </c>
      <c r="AM271" s="189" t="b">
        <f t="shared" si="20"/>
        <v>1</v>
      </c>
      <c r="AN271" s="189" t="b">
        <f t="shared" si="21"/>
        <v>1</v>
      </c>
      <c r="AO271" s="189" t="s">
        <v>335</v>
      </c>
      <c r="AP271" s="275"/>
      <c r="AQ271" s="275"/>
    </row>
    <row r="272" spans="1:43" ht="15" customHeight="1">
      <c r="B272" s="392" t="s">
        <v>59</v>
      </c>
      <c r="C272" s="287" t="s">
        <v>73</v>
      </c>
      <c r="D272" s="21" t="s">
        <v>1156</v>
      </c>
      <c r="E272" s="21" t="s">
        <v>1157</v>
      </c>
      <c r="F272" s="21" t="s">
        <v>1171</v>
      </c>
      <c r="G272" s="21" t="s">
        <v>1172</v>
      </c>
      <c r="H272" s="21"/>
      <c r="I272" s="21" t="s">
        <v>332</v>
      </c>
      <c r="J272" s="21" t="s">
        <v>1173</v>
      </c>
      <c r="K272" s="176" t="s">
        <v>334</v>
      </c>
      <c r="L272" s="176" t="s">
        <v>335</v>
      </c>
      <c r="M272" s="176" t="s">
        <v>335</v>
      </c>
      <c r="N272" s="176" t="s">
        <v>335</v>
      </c>
      <c r="O272" s="176" t="s">
        <v>335</v>
      </c>
      <c r="P272" s="444" t="s">
        <v>335</v>
      </c>
      <c r="Q272" s="447"/>
      <c r="R272" s="179"/>
      <c r="S272" s="176" t="s">
        <v>335</v>
      </c>
      <c r="T272" s="195" t="s">
        <v>62</v>
      </c>
      <c r="U272" s="275" t="s">
        <v>62</v>
      </c>
      <c r="V272" s="177" t="s">
        <v>341</v>
      </c>
      <c r="W272" s="176">
        <v>0</v>
      </c>
      <c r="X272" s="337" t="s">
        <v>349</v>
      </c>
      <c r="Y272" s="338">
        <v>1</v>
      </c>
      <c r="Z272" s="349" t="s">
        <v>359</v>
      </c>
      <c r="AA272" s="275" t="s">
        <v>340</v>
      </c>
      <c r="AB272" s="275" t="s">
        <v>341</v>
      </c>
      <c r="AC272" s="189"/>
      <c r="AD272" s="189"/>
      <c r="AE272" s="189"/>
      <c r="AF272" s="189"/>
      <c r="AG272" s="442"/>
      <c r="AH272" s="189" t="str">
        <f t="shared" si="22"/>
        <v/>
      </c>
      <c r="AI272" s="189" t="s">
        <v>335</v>
      </c>
      <c r="AJ272" s="189" t="s">
        <v>335</v>
      </c>
      <c r="AK272" s="189" t="s">
        <v>335</v>
      </c>
      <c r="AL272" s="189" t="s">
        <v>335</v>
      </c>
      <c r="AM272" s="189" t="b">
        <f t="shared" si="20"/>
        <v>1</v>
      </c>
      <c r="AN272" s="189" t="b">
        <f t="shared" si="21"/>
        <v>1</v>
      </c>
      <c r="AO272" s="189" t="s">
        <v>335</v>
      </c>
      <c r="AP272" s="275"/>
      <c r="AQ272" s="275"/>
    </row>
    <row r="273" spans="1:43" ht="15" customHeight="1">
      <c r="B273" s="392" t="s">
        <v>59</v>
      </c>
      <c r="C273" s="287" t="s">
        <v>73</v>
      </c>
      <c r="D273" s="21" t="s">
        <v>1156</v>
      </c>
      <c r="E273" s="21" t="s">
        <v>1157</v>
      </c>
      <c r="F273" s="21" t="s">
        <v>1174</v>
      </c>
      <c r="G273" s="21" t="s">
        <v>1175</v>
      </c>
      <c r="H273" s="21"/>
      <c r="I273" s="21" t="s">
        <v>332</v>
      </c>
      <c r="J273" s="177" t="s">
        <v>1176</v>
      </c>
      <c r="K273" s="176" t="s">
        <v>334</v>
      </c>
      <c r="L273" s="176" t="s">
        <v>335</v>
      </c>
      <c r="M273" s="176" t="s">
        <v>335</v>
      </c>
      <c r="N273" s="176" t="s">
        <v>335</v>
      </c>
      <c r="O273" s="176" t="s">
        <v>335</v>
      </c>
      <c r="P273" s="444" t="s">
        <v>335</v>
      </c>
      <c r="Q273" s="447"/>
      <c r="R273" s="179"/>
      <c r="S273" s="176" t="s">
        <v>335</v>
      </c>
      <c r="T273" s="195" t="s">
        <v>62</v>
      </c>
      <c r="U273" s="275" t="s">
        <v>62</v>
      </c>
      <c r="V273" s="177" t="s">
        <v>341</v>
      </c>
      <c r="W273" s="176">
        <v>0</v>
      </c>
      <c r="X273" s="337" t="s">
        <v>349</v>
      </c>
      <c r="Y273" s="338">
        <v>1</v>
      </c>
      <c r="Z273" s="349" t="s">
        <v>359</v>
      </c>
      <c r="AA273" s="275" t="s">
        <v>340</v>
      </c>
      <c r="AB273" s="275" t="s">
        <v>341</v>
      </c>
      <c r="AC273" s="189"/>
      <c r="AD273" s="189"/>
      <c r="AE273" s="189"/>
      <c r="AF273" s="189"/>
      <c r="AG273" s="442"/>
      <c r="AH273" s="189" t="str">
        <f t="shared" si="22"/>
        <v/>
      </c>
      <c r="AI273" s="189" t="s">
        <v>335</v>
      </c>
      <c r="AJ273" s="189" t="s">
        <v>335</v>
      </c>
      <c r="AK273" s="189" t="s">
        <v>335</v>
      </c>
      <c r="AL273" s="189" t="s">
        <v>335</v>
      </c>
      <c r="AM273" s="189" t="b">
        <f t="shared" si="20"/>
        <v>1</v>
      </c>
      <c r="AN273" s="189" t="b">
        <f t="shared" si="21"/>
        <v>1</v>
      </c>
      <c r="AO273" s="189" t="s">
        <v>335</v>
      </c>
      <c r="AP273" s="275"/>
      <c r="AQ273" s="275"/>
    </row>
    <row r="274" spans="1:43" ht="15" customHeight="1">
      <c r="B274" s="392" t="s">
        <v>59</v>
      </c>
      <c r="C274" s="287" t="s">
        <v>73</v>
      </c>
      <c r="D274" s="21" t="s">
        <v>1156</v>
      </c>
      <c r="E274" s="195" t="s">
        <v>1157</v>
      </c>
      <c r="F274" s="21" t="s">
        <v>1177</v>
      </c>
      <c r="G274" s="248" t="s">
        <v>1178</v>
      </c>
      <c r="H274" s="248"/>
      <c r="I274" s="21" t="s">
        <v>332</v>
      </c>
      <c r="J274" s="177" t="s">
        <v>1179</v>
      </c>
      <c r="K274" s="176" t="s">
        <v>334</v>
      </c>
      <c r="L274" s="176" t="s">
        <v>335</v>
      </c>
      <c r="M274" s="176" t="s">
        <v>335</v>
      </c>
      <c r="N274" s="176" t="s">
        <v>335</v>
      </c>
      <c r="O274" s="176" t="s">
        <v>335</v>
      </c>
      <c r="P274" s="444" t="s">
        <v>335</v>
      </c>
      <c r="Q274" s="447" t="s">
        <v>335</v>
      </c>
      <c r="R274" s="179"/>
      <c r="S274" s="176" t="s">
        <v>335</v>
      </c>
      <c r="T274" s="195" t="s">
        <v>62</v>
      </c>
      <c r="U274" s="275" t="s">
        <v>62</v>
      </c>
      <c r="V274" s="177" t="s">
        <v>1161</v>
      </c>
      <c r="W274" s="176">
        <v>0</v>
      </c>
      <c r="X274" s="337" t="s">
        <v>349</v>
      </c>
      <c r="Y274" s="338">
        <v>2</v>
      </c>
      <c r="Z274" s="349" t="s">
        <v>401</v>
      </c>
      <c r="AA274" s="275" t="s">
        <v>340</v>
      </c>
      <c r="AB274" s="275" t="s">
        <v>341</v>
      </c>
      <c r="AC274" s="189"/>
      <c r="AD274" s="189"/>
      <c r="AE274" s="189" t="s">
        <v>342</v>
      </c>
      <c r="AF274" s="189"/>
      <c r="AG274" s="442"/>
      <c r="AH274" s="189" t="str">
        <f t="shared" si="22"/>
        <v>Y</v>
      </c>
      <c r="AI274" s="189" t="s">
        <v>335</v>
      </c>
      <c r="AJ274" s="189" t="s">
        <v>341</v>
      </c>
      <c r="AK274" s="189" t="s">
        <v>335</v>
      </c>
      <c r="AL274" s="189" t="s">
        <v>341</v>
      </c>
      <c r="AM274" s="189" t="b">
        <f t="shared" si="20"/>
        <v>0</v>
      </c>
      <c r="AN274" s="189" t="b">
        <f t="shared" si="21"/>
        <v>1</v>
      </c>
      <c r="AO274" s="189" t="s">
        <v>335</v>
      </c>
      <c r="AP274" s="275"/>
      <c r="AQ274" s="275"/>
    </row>
    <row r="275" spans="1:43" ht="15" customHeight="1">
      <c r="B275" s="392" t="s">
        <v>59</v>
      </c>
      <c r="C275" s="287" t="s">
        <v>73</v>
      </c>
      <c r="D275" s="21" t="s">
        <v>1156</v>
      </c>
      <c r="E275" s="195" t="s">
        <v>1157</v>
      </c>
      <c r="F275" s="21" t="s">
        <v>1180</v>
      </c>
      <c r="G275" s="248" t="s">
        <v>1181</v>
      </c>
      <c r="H275" s="248"/>
      <c r="I275" s="21" t="s">
        <v>332</v>
      </c>
      <c r="J275" s="177" t="s">
        <v>1182</v>
      </c>
      <c r="K275" s="176" t="s">
        <v>334</v>
      </c>
      <c r="L275" s="176" t="s">
        <v>335</v>
      </c>
      <c r="M275" s="176" t="s">
        <v>335</v>
      </c>
      <c r="N275" s="176" t="s">
        <v>335</v>
      </c>
      <c r="O275" s="176" t="s">
        <v>335</v>
      </c>
      <c r="P275" s="444" t="s">
        <v>335</v>
      </c>
      <c r="Q275" s="447" t="s">
        <v>335</v>
      </c>
      <c r="R275" s="179"/>
      <c r="S275" s="176" t="s">
        <v>335</v>
      </c>
      <c r="T275" s="195" t="s">
        <v>62</v>
      </c>
      <c r="U275" s="275" t="s">
        <v>62</v>
      </c>
      <c r="V275" s="177" t="s">
        <v>1161</v>
      </c>
      <c r="W275" s="176">
        <v>0</v>
      </c>
      <c r="X275" s="337" t="s">
        <v>349</v>
      </c>
      <c r="Y275" s="338">
        <v>1</v>
      </c>
      <c r="Z275" s="349" t="s">
        <v>405</v>
      </c>
      <c r="AA275" s="275" t="s">
        <v>340</v>
      </c>
      <c r="AB275" s="275" t="s">
        <v>341</v>
      </c>
      <c r="AC275" s="189"/>
      <c r="AD275" s="189"/>
      <c r="AE275" s="189" t="s">
        <v>342</v>
      </c>
      <c r="AF275" s="189" t="s">
        <v>342</v>
      </c>
      <c r="AG275" s="442"/>
      <c r="AH275" s="189" t="str">
        <f t="shared" si="22"/>
        <v>Y</v>
      </c>
      <c r="AI275" s="189" t="s">
        <v>335</v>
      </c>
      <c r="AJ275" s="189" t="s">
        <v>341</v>
      </c>
      <c r="AK275" s="189" t="s">
        <v>335</v>
      </c>
      <c r="AL275" s="189" t="s">
        <v>341</v>
      </c>
      <c r="AM275" s="189" t="b">
        <f t="shared" si="20"/>
        <v>0</v>
      </c>
      <c r="AN275" s="189" t="b">
        <f t="shared" si="21"/>
        <v>1</v>
      </c>
      <c r="AO275" s="189" t="s">
        <v>335</v>
      </c>
      <c r="AP275" s="275"/>
      <c r="AQ275" s="275"/>
    </row>
    <row r="276" spans="1:43" ht="15" customHeight="1">
      <c r="A276" s="27"/>
      <c r="B276" s="392" t="s">
        <v>59</v>
      </c>
      <c r="C276" s="287" t="s">
        <v>73</v>
      </c>
      <c r="D276" s="21" t="s">
        <v>1156</v>
      </c>
      <c r="E276" s="21" t="s">
        <v>1157</v>
      </c>
      <c r="F276" s="21" t="s">
        <v>1183</v>
      </c>
      <c r="G276" s="21" t="s">
        <v>1183</v>
      </c>
      <c r="H276" s="21"/>
      <c r="I276" s="21" t="s">
        <v>1184</v>
      </c>
      <c r="J276" s="21"/>
      <c r="K276" s="176" t="s">
        <v>334</v>
      </c>
      <c r="L276" s="176" t="s">
        <v>335</v>
      </c>
      <c r="M276" s="176" t="s">
        <v>335</v>
      </c>
      <c r="N276" s="176" t="s">
        <v>334</v>
      </c>
      <c r="O276" s="176" t="s">
        <v>334</v>
      </c>
      <c r="P276" s="444" t="s">
        <v>335</v>
      </c>
      <c r="Q276" s="447"/>
      <c r="R276" s="179"/>
      <c r="S276" s="176" t="s">
        <v>334</v>
      </c>
      <c r="T276" s="195" t="s">
        <v>62</v>
      </c>
      <c r="U276" s="275" t="s">
        <v>62</v>
      </c>
      <c r="V276" s="177" t="s">
        <v>1161</v>
      </c>
      <c r="W276" s="176">
        <v>2</v>
      </c>
      <c r="X276" s="337" t="s">
        <v>470</v>
      </c>
      <c r="Y276" s="338">
        <v>2</v>
      </c>
      <c r="Z276" s="349" t="s">
        <v>359</v>
      </c>
      <c r="AA276" s="275" t="s">
        <v>784</v>
      </c>
      <c r="AB276" s="275" t="s">
        <v>341</v>
      </c>
      <c r="AC276" s="189"/>
      <c r="AD276" s="189"/>
      <c r="AE276" s="189"/>
      <c r="AF276" s="189"/>
      <c r="AG276" s="442"/>
      <c r="AH276" s="189" t="str">
        <f t="shared" si="22"/>
        <v/>
      </c>
      <c r="AI276" s="189" t="s">
        <v>471</v>
      </c>
      <c r="AJ276" s="189" t="s">
        <v>471</v>
      </c>
      <c r="AK276" s="189" t="s">
        <v>471</v>
      </c>
      <c r="AL276" s="189" t="s">
        <v>471</v>
      </c>
      <c r="AM276" s="189" t="b">
        <f t="shared" si="20"/>
        <v>0</v>
      </c>
      <c r="AN276" s="189" t="b">
        <f t="shared" si="21"/>
        <v>0</v>
      </c>
      <c r="AO276" s="189" t="s">
        <v>335</v>
      </c>
      <c r="AP276" s="275"/>
      <c r="AQ276" s="275"/>
    </row>
    <row r="277" spans="1:43" ht="15" customHeight="1">
      <c r="B277" s="392" t="s">
        <v>59</v>
      </c>
      <c r="C277" s="287" t="s">
        <v>73</v>
      </c>
      <c r="D277" s="21" t="s">
        <v>1156</v>
      </c>
      <c r="E277" s="21" t="s">
        <v>1157</v>
      </c>
      <c r="F277" s="436" t="s">
        <v>1185</v>
      </c>
      <c r="G277" s="248" t="s">
        <v>1186</v>
      </c>
      <c r="H277" s="248"/>
      <c r="I277" s="21" t="s">
        <v>332</v>
      </c>
      <c r="J277" s="21" t="s">
        <v>1187</v>
      </c>
      <c r="K277" s="176" t="s">
        <v>334</v>
      </c>
      <c r="L277" s="176" t="s">
        <v>335</v>
      </c>
      <c r="M277" s="176" t="s">
        <v>335</v>
      </c>
      <c r="N277" s="176" t="s">
        <v>335</v>
      </c>
      <c r="O277" s="176" t="s">
        <v>335</v>
      </c>
      <c r="P277" s="444" t="s">
        <v>335</v>
      </c>
      <c r="Q277" s="447" t="s">
        <v>335</v>
      </c>
      <c r="R277" s="179"/>
      <c r="S277" s="176" t="s">
        <v>335</v>
      </c>
      <c r="T277" s="195" t="s">
        <v>62</v>
      </c>
      <c r="U277" s="275" t="s">
        <v>62</v>
      </c>
      <c r="V277" s="177" t="s">
        <v>341</v>
      </c>
      <c r="W277" s="176">
        <v>1</v>
      </c>
      <c r="X277" s="337" t="s">
        <v>1188</v>
      </c>
      <c r="Y277" s="338">
        <v>2</v>
      </c>
      <c r="Z277" s="349" t="s">
        <v>359</v>
      </c>
      <c r="AA277" s="275" t="s">
        <v>340</v>
      </c>
      <c r="AB277" s="275" t="s">
        <v>341</v>
      </c>
      <c r="AC277" s="189"/>
      <c r="AD277" s="189"/>
      <c r="AE277" s="189"/>
      <c r="AF277" s="189"/>
      <c r="AG277" s="442"/>
      <c r="AH277" s="189" t="str">
        <f t="shared" si="22"/>
        <v/>
      </c>
      <c r="AI277" s="189" t="s">
        <v>335</v>
      </c>
      <c r="AJ277" s="189" t="s">
        <v>335</v>
      </c>
      <c r="AK277" s="189" t="s">
        <v>335</v>
      </c>
      <c r="AL277" s="189" t="s">
        <v>335</v>
      </c>
      <c r="AM277" s="189" t="b">
        <f t="shared" si="20"/>
        <v>1</v>
      </c>
      <c r="AN277" s="189" t="b">
        <f t="shared" si="21"/>
        <v>1</v>
      </c>
      <c r="AO277" s="189" t="s">
        <v>335</v>
      </c>
      <c r="AP277" s="275"/>
      <c r="AQ277" s="275"/>
    </row>
    <row r="278" spans="1:43" ht="15" customHeight="1">
      <c r="B278" s="392" t="s">
        <v>59</v>
      </c>
      <c r="C278" s="287" t="s">
        <v>73</v>
      </c>
      <c r="D278" s="21" t="s">
        <v>1156</v>
      </c>
      <c r="E278" s="21" t="s">
        <v>1157</v>
      </c>
      <c r="F278" s="21" t="s">
        <v>1189</v>
      </c>
      <c r="G278" s="1" t="s">
        <v>1190</v>
      </c>
      <c r="I278" s="21" t="s">
        <v>332</v>
      </c>
      <c r="J278" s="21" t="s">
        <v>1191</v>
      </c>
      <c r="K278" s="176" t="s">
        <v>334</v>
      </c>
      <c r="L278" s="176" t="s">
        <v>335</v>
      </c>
      <c r="M278" s="176" t="s">
        <v>335</v>
      </c>
      <c r="N278" s="176" t="s">
        <v>335</v>
      </c>
      <c r="O278" s="176" t="s">
        <v>335</v>
      </c>
      <c r="P278" s="444" t="s">
        <v>335</v>
      </c>
      <c r="Q278" s="447" t="s">
        <v>335</v>
      </c>
      <c r="R278" s="179"/>
      <c r="S278" s="176" t="s">
        <v>335</v>
      </c>
      <c r="T278" s="195" t="s">
        <v>62</v>
      </c>
      <c r="U278" s="275" t="s">
        <v>62</v>
      </c>
      <c r="V278" s="177" t="s">
        <v>341</v>
      </c>
      <c r="W278" s="176">
        <v>1</v>
      </c>
      <c r="X278" s="337" t="s">
        <v>358</v>
      </c>
      <c r="Y278" s="338">
        <v>1</v>
      </c>
      <c r="Z278" s="349" t="s">
        <v>339</v>
      </c>
      <c r="AA278" s="275" t="s">
        <v>340</v>
      </c>
      <c r="AB278" s="275" t="s">
        <v>341</v>
      </c>
      <c r="AC278" s="189"/>
      <c r="AD278" s="189"/>
      <c r="AE278" s="189"/>
      <c r="AF278" s="189"/>
      <c r="AG278" s="442"/>
      <c r="AH278" s="189" t="str">
        <f t="shared" si="22"/>
        <v/>
      </c>
      <c r="AI278" s="189" t="s">
        <v>335</v>
      </c>
      <c r="AJ278" s="189" t="s">
        <v>335</v>
      </c>
      <c r="AK278" s="189" t="s">
        <v>335</v>
      </c>
      <c r="AL278" s="189" t="s">
        <v>335</v>
      </c>
      <c r="AM278" s="189" t="b">
        <f t="shared" si="20"/>
        <v>1</v>
      </c>
      <c r="AN278" s="189" t="b">
        <f t="shared" si="21"/>
        <v>1</v>
      </c>
      <c r="AO278" s="189" t="s">
        <v>335</v>
      </c>
      <c r="AP278" s="275"/>
      <c r="AQ278" s="275"/>
    </row>
    <row r="279" spans="1:43" ht="15" customHeight="1">
      <c r="B279" s="392" t="s">
        <v>59</v>
      </c>
      <c r="C279" s="287" t="s">
        <v>73</v>
      </c>
      <c r="D279" s="21" t="s">
        <v>1156</v>
      </c>
      <c r="E279" s="21" t="s">
        <v>1157</v>
      </c>
      <c r="F279" s="21" t="s">
        <v>1192</v>
      </c>
      <c r="G279" s="21" t="s">
        <v>1193</v>
      </c>
      <c r="H279" s="21"/>
      <c r="I279" s="21" t="s">
        <v>332</v>
      </c>
      <c r="J279" s="21" t="s">
        <v>1194</v>
      </c>
      <c r="K279" s="176" t="s">
        <v>334</v>
      </c>
      <c r="L279" s="176" t="s">
        <v>335</v>
      </c>
      <c r="M279" s="176" t="s">
        <v>335</v>
      </c>
      <c r="N279" s="176" t="s">
        <v>335</v>
      </c>
      <c r="O279" s="176" t="s">
        <v>335</v>
      </c>
      <c r="P279" s="444" t="s">
        <v>335</v>
      </c>
      <c r="Q279" s="447" t="s">
        <v>335</v>
      </c>
      <c r="R279" s="179"/>
      <c r="S279" s="176" t="s">
        <v>335</v>
      </c>
      <c r="T279" s="195" t="s">
        <v>62</v>
      </c>
      <c r="U279" s="275" t="s">
        <v>62</v>
      </c>
      <c r="V279" s="177" t="s">
        <v>341</v>
      </c>
      <c r="W279" s="176">
        <v>1</v>
      </c>
      <c r="X279" s="337" t="s">
        <v>349</v>
      </c>
      <c r="Y279" s="338">
        <v>1</v>
      </c>
      <c r="Z279" s="349" t="s">
        <v>573</v>
      </c>
      <c r="AA279" s="275" t="s">
        <v>340</v>
      </c>
      <c r="AB279" s="275" t="s">
        <v>341</v>
      </c>
      <c r="AC279" s="189"/>
      <c r="AD279" s="189"/>
      <c r="AE279" s="189"/>
      <c r="AF279" s="189"/>
      <c r="AG279" s="442"/>
      <c r="AH279" s="189" t="str">
        <f t="shared" si="22"/>
        <v/>
      </c>
      <c r="AI279" s="189" t="s">
        <v>335</v>
      </c>
      <c r="AJ279" s="189" t="s">
        <v>335</v>
      </c>
      <c r="AK279" s="189" t="s">
        <v>335</v>
      </c>
      <c r="AL279" s="189" t="s">
        <v>335</v>
      </c>
      <c r="AM279" s="189" t="b">
        <f t="shared" si="20"/>
        <v>1</v>
      </c>
      <c r="AN279" s="189" t="b">
        <f t="shared" si="21"/>
        <v>1</v>
      </c>
      <c r="AO279" s="189" t="s">
        <v>335</v>
      </c>
      <c r="AP279" s="275"/>
      <c r="AQ279" s="275"/>
    </row>
    <row r="280" spans="1:43" ht="15" customHeight="1">
      <c r="B280" s="392" t="s">
        <v>59</v>
      </c>
      <c r="C280" s="287" t="s">
        <v>73</v>
      </c>
      <c r="D280" s="21" t="s">
        <v>1156</v>
      </c>
      <c r="E280" s="21" t="s">
        <v>1157</v>
      </c>
      <c r="F280" s="21" t="s">
        <v>1195</v>
      </c>
      <c r="G280" s="21" t="s">
        <v>1196</v>
      </c>
      <c r="H280" s="21"/>
      <c r="I280" s="21" t="s">
        <v>332</v>
      </c>
      <c r="J280" s="21" t="s">
        <v>1197</v>
      </c>
      <c r="K280" s="176" t="s">
        <v>334</v>
      </c>
      <c r="L280" s="176" t="s">
        <v>335</v>
      </c>
      <c r="M280" s="176" t="s">
        <v>335</v>
      </c>
      <c r="N280" s="176" t="s">
        <v>335</v>
      </c>
      <c r="O280" s="176" t="s">
        <v>335</v>
      </c>
      <c r="P280" s="444" t="s">
        <v>335</v>
      </c>
      <c r="Q280" s="447" t="s">
        <v>335</v>
      </c>
      <c r="R280" s="179"/>
      <c r="S280" s="176" t="s">
        <v>335</v>
      </c>
      <c r="T280" s="195" t="s">
        <v>62</v>
      </c>
      <c r="U280" s="275" t="s">
        <v>62</v>
      </c>
      <c r="V280" s="177" t="s">
        <v>341</v>
      </c>
      <c r="W280" s="176">
        <v>1</v>
      </c>
      <c r="X280" s="337" t="s">
        <v>358</v>
      </c>
      <c r="Y280" s="338">
        <v>2</v>
      </c>
      <c r="Z280" s="349" t="s">
        <v>631</v>
      </c>
      <c r="AA280" s="275" t="s">
        <v>340</v>
      </c>
      <c r="AB280" s="275" t="s">
        <v>341</v>
      </c>
      <c r="AC280" s="189"/>
      <c r="AD280" s="189"/>
      <c r="AE280" s="189"/>
      <c r="AF280" s="189"/>
      <c r="AG280" s="442"/>
      <c r="AH280" s="189" t="str">
        <f t="shared" si="22"/>
        <v/>
      </c>
      <c r="AI280" s="189" t="s">
        <v>335</v>
      </c>
      <c r="AJ280" s="189" t="s">
        <v>335</v>
      </c>
      <c r="AK280" s="189" t="s">
        <v>335</v>
      </c>
      <c r="AL280" s="189" t="s">
        <v>335</v>
      </c>
      <c r="AM280" s="189" t="b">
        <f t="shared" si="20"/>
        <v>1</v>
      </c>
      <c r="AN280" s="189" t="b">
        <f t="shared" si="21"/>
        <v>1</v>
      </c>
      <c r="AO280" s="189" t="s">
        <v>335</v>
      </c>
      <c r="AP280" s="275"/>
      <c r="AQ280" s="275"/>
    </row>
    <row r="281" spans="1:43" ht="15" customHeight="1">
      <c r="B281" s="392" t="s">
        <v>59</v>
      </c>
      <c r="C281" s="287" t="s">
        <v>73</v>
      </c>
      <c r="D281" s="21" t="s">
        <v>1156</v>
      </c>
      <c r="E281" s="192" t="s">
        <v>338</v>
      </c>
      <c r="F281" s="192" t="s">
        <v>1198</v>
      </c>
      <c r="G281" s="21" t="s">
        <v>1199</v>
      </c>
      <c r="H281" s="21"/>
      <c r="I281" s="21" t="s">
        <v>332</v>
      </c>
      <c r="J281" s="21" t="s">
        <v>1200</v>
      </c>
      <c r="K281" s="176" t="s">
        <v>334</v>
      </c>
      <c r="L281" s="176" t="s">
        <v>334</v>
      </c>
      <c r="M281" s="176" t="s">
        <v>334</v>
      </c>
      <c r="N281" s="176" t="s">
        <v>335</v>
      </c>
      <c r="O281" s="176" t="s">
        <v>335</v>
      </c>
      <c r="P281" s="444" t="s">
        <v>335</v>
      </c>
      <c r="Q281" s="447" t="s">
        <v>335</v>
      </c>
      <c r="R281" s="179"/>
      <c r="S281" s="176" t="s">
        <v>335</v>
      </c>
      <c r="T281" s="195" t="s">
        <v>62</v>
      </c>
      <c r="U281" s="275" t="s">
        <v>62</v>
      </c>
      <c r="V281" s="177" t="s">
        <v>341</v>
      </c>
      <c r="W281" s="176">
        <v>0</v>
      </c>
      <c r="X281" s="337" t="s">
        <v>349</v>
      </c>
      <c r="Y281" s="338">
        <v>1</v>
      </c>
      <c r="Z281" s="349" t="s">
        <v>359</v>
      </c>
      <c r="AA281" s="275" t="s">
        <v>340</v>
      </c>
      <c r="AB281" s="275" t="s">
        <v>341</v>
      </c>
      <c r="AC281" s="189"/>
      <c r="AD281" s="189"/>
      <c r="AE281" s="189"/>
      <c r="AF281" s="189"/>
      <c r="AG281" s="442"/>
      <c r="AH281" s="189" t="str">
        <f t="shared" si="22"/>
        <v/>
      </c>
      <c r="AI281" s="189" t="s">
        <v>341</v>
      </c>
      <c r="AJ281" s="189" t="s">
        <v>341</v>
      </c>
      <c r="AK281" s="189" t="s">
        <v>341</v>
      </c>
      <c r="AL281" s="189" t="s">
        <v>341</v>
      </c>
      <c r="AM281" s="189" t="b">
        <f t="shared" si="20"/>
        <v>0</v>
      </c>
      <c r="AN281" s="189" t="b">
        <f t="shared" si="21"/>
        <v>0</v>
      </c>
      <c r="AO281" s="189" t="s">
        <v>335</v>
      </c>
      <c r="AP281" s="275"/>
      <c r="AQ281" s="275"/>
    </row>
    <row r="282" spans="1:43" ht="15" customHeight="1">
      <c r="B282" s="392" t="s">
        <v>59</v>
      </c>
      <c r="C282" s="287" t="s">
        <v>73</v>
      </c>
      <c r="D282" s="21" t="s">
        <v>1156</v>
      </c>
      <c r="E282" s="192" t="s">
        <v>338</v>
      </c>
      <c r="F282" s="290" t="s">
        <v>1201</v>
      </c>
      <c r="G282" s="248" t="s">
        <v>1202</v>
      </c>
      <c r="H282" s="248"/>
      <c r="I282" s="21" t="s">
        <v>332</v>
      </c>
      <c r="J282" s="21" t="s">
        <v>1203</v>
      </c>
      <c r="K282" s="176" t="s">
        <v>334</v>
      </c>
      <c r="L282" s="176" t="s">
        <v>334</v>
      </c>
      <c r="M282" s="176" t="s">
        <v>334</v>
      </c>
      <c r="N282" s="176" t="s">
        <v>335</v>
      </c>
      <c r="O282" s="176" t="s">
        <v>335</v>
      </c>
      <c r="P282" s="444" t="s">
        <v>335</v>
      </c>
      <c r="Q282" s="447" t="s">
        <v>335</v>
      </c>
      <c r="R282" s="179"/>
      <c r="S282" s="176" t="s">
        <v>335</v>
      </c>
      <c r="T282" s="195" t="s">
        <v>62</v>
      </c>
      <c r="U282" s="275" t="s">
        <v>62</v>
      </c>
      <c r="V282" s="177" t="s">
        <v>341</v>
      </c>
      <c r="W282" s="176">
        <v>1</v>
      </c>
      <c r="X282" s="337" t="s">
        <v>364</v>
      </c>
      <c r="Y282" s="338">
        <v>1</v>
      </c>
      <c r="Z282" s="349" t="s">
        <v>353</v>
      </c>
      <c r="AA282" s="275" t="s">
        <v>340</v>
      </c>
      <c r="AB282" s="275" t="s">
        <v>341</v>
      </c>
      <c r="AC282" s="189"/>
      <c r="AD282" s="189"/>
      <c r="AE282" s="189"/>
      <c r="AF282" s="189"/>
      <c r="AG282" s="442"/>
      <c r="AH282" s="189" t="str">
        <f t="shared" si="22"/>
        <v/>
      </c>
      <c r="AI282" s="189" t="s">
        <v>471</v>
      </c>
      <c r="AJ282" s="189" t="s">
        <v>341</v>
      </c>
      <c r="AK282" s="189" t="s">
        <v>341</v>
      </c>
      <c r="AL282" s="189" t="s">
        <v>341</v>
      </c>
      <c r="AM282" s="189" t="b">
        <f t="shared" si="20"/>
        <v>0</v>
      </c>
      <c r="AN282" s="189" t="b">
        <f t="shared" si="21"/>
        <v>0</v>
      </c>
      <c r="AO282" s="189" t="s">
        <v>335</v>
      </c>
      <c r="AP282" s="275"/>
      <c r="AQ282" s="275"/>
    </row>
    <row r="283" spans="1:43" ht="15" customHeight="1">
      <c r="B283" s="392" t="s">
        <v>59</v>
      </c>
      <c r="C283" s="287" t="s">
        <v>73</v>
      </c>
      <c r="D283" s="21" t="s">
        <v>1156</v>
      </c>
      <c r="E283" s="21" t="s">
        <v>1157</v>
      </c>
      <c r="F283" s="519" t="s">
        <v>1204</v>
      </c>
      <c r="G283" s="248" t="s">
        <v>1205</v>
      </c>
      <c r="H283" s="248"/>
      <c r="I283" s="21" t="s">
        <v>332</v>
      </c>
      <c r="J283" s="21" t="s">
        <v>1206</v>
      </c>
      <c r="K283" s="176" t="s">
        <v>334</v>
      </c>
      <c r="L283" s="176" t="s">
        <v>335</v>
      </c>
      <c r="M283" s="176" t="s">
        <v>335</v>
      </c>
      <c r="N283" s="176" t="s">
        <v>335</v>
      </c>
      <c r="O283" s="176" t="s">
        <v>335</v>
      </c>
      <c r="P283" s="444" t="s">
        <v>335</v>
      </c>
      <c r="Q283" s="447"/>
      <c r="R283" s="179"/>
      <c r="S283" s="176" t="s">
        <v>335</v>
      </c>
      <c r="T283" s="195" t="s">
        <v>62</v>
      </c>
      <c r="U283" s="275" t="s">
        <v>62</v>
      </c>
      <c r="V283" s="177" t="s">
        <v>1161</v>
      </c>
      <c r="W283" s="176">
        <v>1</v>
      </c>
      <c r="X283" s="337" t="s">
        <v>607</v>
      </c>
      <c r="Y283" s="338">
        <v>3</v>
      </c>
      <c r="Z283" s="349" t="s">
        <v>443</v>
      </c>
      <c r="AA283" s="275" t="s">
        <v>340</v>
      </c>
      <c r="AB283" s="275" t="s">
        <v>341</v>
      </c>
      <c r="AC283" s="189"/>
      <c r="AD283" s="189"/>
      <c r="AE283" s="189"/>
      <c r="AF283" s="189"/>
      <c r="AG283" s="442"/>
      <c r="AH283" s="189" t="str">
        <f t="shared" si="22"/>
        <v/>
      </c>
      <c r="AI283" s="189" t="s">
        <v>335</v>
      </c>
      <c r="AJ283" s="189" t="s">
        <v>335</v>
      </c>
      <c r="AK283" s="189" t="s">
        <v>335</v>
      </c>
      <c r="AL283" s="189" t="s">
        <v>335</v>
      </c>
      <c r="AM283" s="189" t="b">
        <f t="shared" si="20"/>
        <v>1</v>
      </c>
      <c r="AN283" s="189" t="b">
        <f t="shared" si="21"/>
        <v>1</v>
      </c>
      <c r="AO283" s="189" t="s">
        <v>335</v>
      </c>
      <c r="AP283" s="275"/>
      <c r="AQ283" s="275"/>
    </row>
    <row r="284" spans="1:43" ht="15" customHeight="1">
      <c r="A284" s="64"/>
      <c r="B284" s="392" t="s">
        <v>59</v>
      </c>
      <c r="C284" s="287" t="s">
        <v>73</v>
      </c>
      <c r="D284" s="21" t="s">
        <v>1156</v>
      </c>
      <c r="E284" s="21" t="s">
        <v>1157</v>
      </c>
      <c r="F284" s="21" t="s">
        <v>1207</v>
      </c>
      <c r="G284" s="21" t="s">
        <v>1208</v>
      </c>
      <c r="H284" s="21"/>
      <c r="I284" s="21" t="s">
        <v>332</v>
      </c>
      <c r="J284" s="21" t="s">
        <v>1209</v>
      </c>
      <c r="K284" s="176" t="s">
        <v>334</v>
      </c>
      <c r="L284" s="176" t="s">
        <v>335</v>
      </c>
      <c r="M284" s="176" t="s">
        <v>335</v>
      </c>
      <c r="N284" s="176" t="s">
        <v>335</v>
      </c>
      <c r="O284" s="176" t="s">
        <v>335</v>
      </c>
      <c r="P284" s="444" t="s">
        <v>335</v>
      </c>
      <c r="Q284" s="447" t="s">
        <v>335</v>
      </c>
      <c r="R284" s="179"/>
      <c r="S284" s="176" t="s">
        <v>335</v>
      </c>
      <c r="T284" s="195" t="s">
        <v>62</v>
      </c>
      <c r="U284" s="275" t="s">
        <v>62</v>
      </c>
      <c r="V284" s="177" t="s">
        <v>1161</v>
      </c>
      <c r="W284" s="176">
        <v>1</v>
      </c>
      <c r="X284" s="337" t="s">
        <v>349</v>
      </c>
      <c r="Y284" s="338">
        <v>2</v>
      </c>
      <c r="Z284" s="349" t="s">
        <v>359</v>
      </c>
      <c r="AA284" s="275" t="s">
        <v>340</v>
      </c>
      <c r="AB284" s="275" t="s">
        <v>341</v>
      </c>
      <c r="AC284" s="189"/>
      <c r="AD284" s="189"/>
      <c r="AE284" s="189"/>
      <c r="AF284" s="189"/>
      <c r="AG284" s="442"/>
      <c r="AH284" s="189" t="str">
        <f t="shared" si="22"/>
        <v/>
      </c>
      <c r="AI284" s="189" t="s">
        <v>341</v>
      </c>
      <c r="AJ284" s="189" t="s">
        <v>335</v>
      </c>
      <c r="AK284" s="189" t="s">
        <v>341</v>
      </c>
      <c r="AL284" s="189" t="s">
        <v>335</v>
      </c>
      <c r="AM284" s="189" t="b">
        <f t="shared" si="20"/>
        <v>0</v>
      </c>
      <c r="AN284" s="189" t="b">
        <f t="shared" si="21"/>
        <v>1</v>
      </c>
      <c r="AO284" s="189" t="s">
        <v>335</v>
      </c>
      <c r="AP284" s="275"/>
      <c r="AQ284" s="275"/>
    </row>
    <row r="285" spans="1:43" ht="15" customHeight="1">
      <c r="B285" s="393" t="s">
        <v>125</v>
      </c>
      <c r="C285" s="272" t="s">
        <v>129</v>
      </c>
      <c r="D285" s="21" t="s">
        <v>1156</v>
      </c>
      <c r="E285" s="195" t="s">
        <v>338</v>
      </c>
      <c r="F285" s="21" t="s">
        <v>1210</v>
      </c>
      <c r="G285" s="276" t="s">
        <v>1211</v>
      </c>
      <c r="I285" s="21" t="s">
        <v>1212</v>
      </c>
      <c r="J285" s="21" t="s">
        <v>1213</v>
      </c>
      <c r="K285" s="176" t="s">
        <v>335</v>
      </c>
      <c r="L285" s="176" t="s">
        <v>334</v>
      </c>
      <c r="M285" s="176" t="s">
        <v>335</v>
      </c>
      <c r="N285" s="176" t="s">
        <v>334</v>
      </c>
      <c r="O285" s="176" t="s">
        <v>335</v>
      </c>
      <c r="P285" s="444" t="s">
        <v>335</v>
      </c>
      <c r="Q285" s="447"/>
      <c r="R285" s="179"/>
      <c r="S285" s="176" t="s">
        <v>334</v>
      </c>
      <c r="T285" s="195" t="s">
        <v>93</v>
      </c>
      <c r="U285" s="275" t="s">
        <v>93</v>
      </c>
      <c r="V285" s="177" t="s">
        <v>341</v>
      </c>
      <c r="W285" s="176">
        <v>0</v>
      </c>
      <c r="X285" s="337" t="s">
        <v>349</v>
      </c>
      <c r="Y285" s="338" t="s">
        <v>338</v>
      </c>
      <c r="Z285" s="349" t="s">
        <v>359</v>
      </c>
      <c r="AA285" s="275" t="s">
        <v>390</v>
      </c>
      <c r="AB285" s="275" t="s">
        <v>341</v>
      </c>
      <c r="AC285" s="189"/>
      <c r="AD285" s="189" t="s">
        <v>342</v>
      </c>
      <c r="AE285" s="189" t="s">
        <v>342</v>
      </c>
      <c r="AF285" s="189"/>
      <c r="AG285" s="442"/>
      <c r="AH285" s="189" t="str">
        <f t="shared" si="22"/>
        <v>Y</v>
      </c>
      <c r="AI285" s="189" t="s">
        <v>335</v>
      </c>
      <c r="AJ285" s="189" t="s">
        <v>335</v>
      </c>
      <c r="AK285" s="189" t="s">
        <v>335</v>
      </c>
      <c r="AL285" s="189" t="s">
        <v>335</v>
      </c>
      <c r="AM285" s="189" t="b">
        <f t="shared" si="20"/>
        <v>1</v>
      </c>
      <c r="AN285" s="189" t="b">
        <f t="shared" si="21"/>
        <v>1</v>
      </c>
      <c r="AO285" s="189" t="s">
        <v>335</v>
      </c>
      <c r="AP285" s="275"/>
      <c r="AQ285" s="275"/>
    </row>
    <row r="286" spans="1:43" ht="15" customHeight="1">
      <c r="B286" s="393" t="s">
        <v>125</v>
      </c>
      <c r="C286" s="272" t="s">
        <v>129</v>
      </c>
      <c r="D286" s="21" t="s">
        <v>1156</v>
      </c>
      <c r="E286" s="195" t="s">
        <v>338</v>
      </c>
      <c r="F286" s="21" t="s">
        <v>1214</v>
      </c>
      <c r="G286" s="248" t="s">
        <v>1215</v>
      </c>
      <c r="H286" s="248"/>
      <c r="I286" s="21" t="s">
        <v>1212</v>
      </c>
      <c r="J286" s="21" t="s">
        <v>1216</v>
      </c>
      <c r="K286" s="176" t="s">
        <v>335</v>
      </c>
      <c r="L286" s="176" t="s">
        <v>334</v>
      </c>
      <c r="M286" s="176" t="s">
        <v>335</v>
      </c>
      <c r="N286" s="176" t="s">
        <v>334</v>
      </c>
      <c r="O286" s="176" t="s">
        <v>335</v>
      </c>
      <c r="P286" s="444" t="s">
        <v>335</v>
      </c>
      <c r="Q286" s="447"/>
      <c r="R286" s="179"/>
      <c r="S286" s="176" t="s">
        <v>334</v>
      </c>
      <c r="T286" s="195" t="s">
        <v>93</v>
      </c>
      <c r="U286" s="275" t="s">
        <v>93</v>
      </c>
      <c r="V286" s="177" t="s">
        <v>341</v>
      </c>
      <c r="W286" s="176">
        <v>0</v>
      </c>
      <c r="X286" s="337" t="s">
        <v>349</v>
      </c>
      <c r="Y286" s="338">
        <v>1</v>
      </c>
      <c r="Z286" s="349" t="s">
        <v>443</v>
      </c>
      <c r="AA286" s="275" t="s">
        <v>390</v>
      </c>
      <c r="AB286" s="275" t="s">
        <v>341</v>
      </c>
      <c r="AC286" s="189"/>
      <c r="AD286" s="189"/>
      <c r="AE286" s="189"/>
      <c r="AF286" s="189"/>
      <c r="AG286" s="442"/>
      <c r="AH286" s="189" t="str">
        <f t="shared" si="22"/>
        <v/>
      </c>
      <c r="AI286" s="189" t="s">
        <v>341</v>
      </c>
      <c r="AJ286" s="189" t="s">
        <v>335</v>
      </c>
      <c r="AK286" s="189" t="s">
        <v>335</v>
      </c>
      <c r="AL286" s="189" t="s">
        <v>335</v>
      </c>
      <c r="AM286" s="189" t="b">
        <f t="shared" si="20"/>
        <v>0</v>
      </c>
      <c r="AN286" s="189" t="b">
        <f t="shared" si="21"/>
        <v>1</v>
      </c>
      <c r="AO286" s="189" t="s">
        <v>335</v>
      </c>
      <c r="AP286" s="275"/>
      <c r="AQ286" s="275"/>
    </row>
    <row r="287" spans="1:43" ht="15" customHeight="1">
      <c r="B287" s="393" t="s">
        <v>125</v>
      </c>
      <c r="C287" s="272" t="s">
        <v>129</v>
      </c>
      <c r="D287" s="21" t="s">
        <v>1156</v>
      </c>
      <c r="E287" s="192" t="s">
        <v>338</v>
      </c>
      <c r="F287" s="192" t="s">
        <v>710</v>
      </c>
      <c r="G287" s="248" t="s">
        <v>513</v>
      </c>
      <c r="H287" s="248"/>
      <c r="I287" s="21" t="s">
        <v>1212</v>
      </c>
      <c r="J287" s="21" t="s">
        <v>711</v>
      </c>
      <c r="K287" s="176" t="s">
        <v>335</v>
      </c>
      <c r="L287" s="176" t="s">
        <v>335</v>
      </c>
      <c r="M287" s="176" t="s">
        <v>335</v>
      </c>
      <c r="N287" s="176" t="s">
        <v>334</v>
      </c>
      <c r="O287" s="176" t="s">
        <v>335</v>
      </c>
      <c r="P287" s="444" t="s">
        <v>335</v>
      </c>
      <c r="Q287" s="447" t="s">
        <v>335</v>
      </c>
      <c r="R287" s="179" t="s">
        <v>335</v>
      </c>
      <c r="S287" s="176" t="s">
        <v>334</v>
      </c>
      <c r="T287" s="195" t="s">
        <v>93</v>
      </c>
      <c r="U287" s="275" t="s">
        <v>93</v>
      </c>
      <c r="V287" s="177" t="s">
        <v>515</v>
      </c>
      <c r="W287" s="176">
        <v>0</v>
      </c>
      <c r="X287" s="337" t="s">
        <v>349</v>
      </c>
      <c r="Y287" s="338">
        <v>1</v>
      </c>
      <c r="Z287" s="349" t="s">
        <v>359</v>
      </c>
      <c r="AA287" s="275" t="s">
        <v>1053</v>
      </c>
      <c r="AB287" s="275" t="s">
        <v>341</v>
      </c>
      <c r="AC287" s="189" t="s">
        <v>342</v>
      </c>
      <c r="AD287" s="189" t="s">
        <v>342</v>
      </c>
      <c r="AE287" s="189" t="s">
        <v>342</v>
      </c>
      <c r="AF287" s="189" t="s">
        <v>342</v>
      </c>
      <c r="AG287" s="442" t="s">
        <v>342</v>
      </c>
      <c r="AH287" s="189" t="str">
        <f t="shared" si="22"/>
        <v>Y</v>
      </c>
      <c r="AI287" s="189" t="s">
        <v>335</v>
      </c>
      <c r="AJ287" s="189" t="s">
        <v>335</v>
      </c>
      <c r="AK287" s="189" t="s">
        <v>335</v>
      </c>
      <c r="AL287" s="189" t="s">
        <v>335</v>
      </c>
      <c r="AM287" s="189" t="b">
        <f t="shared" si="20"/>
        <v>1</v>
      </c>
      <c r="AN287" s="189" t="b">
        <f t="shared" si="21"/>
        <v>1</v>
      </c>
      <c r="AO287" s="189" t="s">
        <v>335</v>
      </c>
      <c r="AP287" s="275"/>
      <c r="AQ287" s="275"/>
    </row>
    <row r="288" spans="1:43" ht="15" customHeight="1">
      <c r="B288" s="393" t="s">
        <v>125</v>
      </c>
      <c r="C288" s="272" t="s">
        <v>129</v>
      </c>
      <c r="D288" s="21" t="s">
        <v>1156</v>
      </c>
      <c r="E288" s="247" t="s">
        <v>338</v>
      </c>
      <c r="F288" s="192" t="s">
        <v>713</v>
      </c>
      <c r="G288" s="248" t="s">
        <v>517</v>
      </c>
      <c r="H288" s="248"/>
      <c r="I288" s="21" t="s">
        <v>1212</v>
      </c>
      <c r="J288" s="21" t="s">
        <v>714</v>
      </c>
      <c r="K288" s="176" t="s">
        <v>335</v>
      </c>
      <c r="L288" s="176" t="s">
        <v>335</v>
      </c>
      <c r="M288" s="176" t="s">
        <v>335</v>
      </c>
      <c r="N288" s="176" t="s">
        <v>334</v>
      </c>
      <c r="O288" s="176" t="s">
        <v>335</v>
      </c>
      <c r="P288" s="444" t="s">
        <v>335</v>
      </c>
      <c r="Q288" s="447" t="s">
        <v>335</v>
      </c>
      <c r="R288" s="179"/>
      <c r="S288" s="176" t="s">
        <v>334</v>
      </c>
      <c r="T288" s="195" t="s">
        <v>93</v>
      </c>
      <c r="U288" s="275" t="s">
        <v>93</v>
      </c>
      <c r="V288" s="177" t="s">
        <v>341</v>
      </c>
      <c r="W288" s="176">
        <v>0</v>
      </c>
      <c r="X288" s="337" t="s">
        <v>349</v>
      </c>
      <c r="Y288" s="338">
        <v>2</v>
      </c>
      <c r="Z288" s="349" t="s">
        <v>527</v>
      </c>
      <c r="AA288" s="275" t="s">
        <v>1053</v>
      </c>
      <c r="AB288" s="275" t="s">
        <v>341</v>
      </c>
      <c r="AC288" s="189"/>
      <c r="AD288" s="189" t="s">
        <v>342</v>
      </c>
      <c r="AE288" s="189"/>
      <c r="AF288" s="189"/>
      <c r="AG288" s="442"/>
      <c r="AH288" s="189" t="str">
        <f t="shared" si="22"/>
        <v>Y</v>
      </c>
      <c r="AI288" s="189" t="s">
        <v>335</v>
      </c>
      <c r="AJ288" s="189" t="s">
        <v>335</v>
      </c>
      <c r="AK288" s="189" t="s">
        <v>335</v>
      </c>
      <c r="AL288" s="189" t="s">
        <v>335</v>
      </c>
      <c r="AM288" s="189" t="b">
        <f t="shared" ref="AM288:AM319" si="23">AND(AI288="Y",AJ288="Y",AK288="Y",AL288="Y")</f>
        <v>1</v>
      </c>
      <c r="AN288" s="189" t="b">
        <f t="shared" ref="AN288:AN319" si="24">OR(AI288="Y",AJ288="Y",AK288="Y",AL288="Y")</f>
        <v>1</v>
      </c>
      <c r="AO288" s="189" t="s">
        <v>335</v>
      </c>
      <c r="AP288" s="275"/>
      <c r="AQ288" s="275"/>
    </row>
    <row r="289" spans="1:43" ht="15" customHeight="1">
      <c r="B289" s="393" t="s">
        <v>125</v>
      </c>
      <c r="C289" s="272" t="s">
        <v>129</v>
      </c>
      <c r="D289" s="21" t="s">
        <v>1156</v>
      </c>
      <c r="E289" s="192" t="s">
        <v>338</v>
      </c>
      <c r="F289" s="280" t="s">
        <v>715</v>
      </c>
      <c r="G289" s="21" t="s">
        <v>576</v>
      </c>
      <c r="H289" s="21"/>
      <c r="I289" s="21" t="s">
        <v>1212</v>
      </c>
      <c r="J289" s="21" t="s">
        <v>716</v>
      </c>
      <c r="K289" s="176" t="s">
        <v>335</v>
      </c>
      <c r="L289" s="176" t="s">
        <v>335</v>
      </c>
      <c r="M289" s="176" t="s">
        <v>335</v>
      </c>
      <c r="N289" s="176" t="s">
        <v>334</v>
      </c>
      <c r="O289" s="176" t="s">
        <v>335</v>
      </c>
      <c r="P289" s="444" t="s">
        <v>335</v>
      </c>
      <c r="Q289" s="447" t="s">
        <v>335</v>
      </c>
      <c r="R289" s="179"/>
      <c r="S289" s="176" t="s">
        <v>334</v>
      </c>
      <c r="T289" s="195" t="s">
        <v>93</v>
      </c>
      <c r="U289" s="275" t="s">
        <v>93</v>
      </c>
      <c r="V289" s="177" t="s">
        <v>341</v>
      </c>
      <c r="W289" s="176">
        <v>1</v>
      </c>
      <c r="X289" s="337" t="s">
        <v>1217</v>
      </c>
      <c r="Y289" s="338">
        <v>1</v>
      </c>
      <c r="Z289" s="349" t="s">
        <v>573</v>
      </c>
      <c r="AA289" s="275" t="s">
        <v>1053</v>
      </c>
      <c r="AB289" s="275" t="s">
        <v>578</v>
      </c>
      <c r="AC289" s="189"/>
      <c r="AD289" s="189"/>
      <c r="AE289" s="189"/>
      <c r="AF289" s="189"/>
      <c r="AG289" s="442"/>
      <c r="AH289" s="189" t="str">
        <f t="shared" si="22"/>
        <v/>
      </c>
      <c r="AI289" s="189" t="s">
        <v>335</v>
      </c>
      <c r="AJ289" s="189" t="s">
        <v>335</v>
      </c>
      <c r="AK289" s="189" t="s">
        <v>335</v>
      </c>
      <c r="AL289" s="189" t="s">
        <v>335</v>
      </c>
      <c r="AM289" s="189" t="b">
        <f t="shared" si="23"/>
        <v>1</v>
      </c>
      <c r="AN289" s="189" t="b">
        <f t="shared" si="24"/>
        <v>1</v>
      </c>
      <c r="AO289" s="189" t="s">
        <v>335</v>
      </c>
      <c r="AP289" s="275"/>
      <c r="AQ289" s="275"/>
    </row>
    <row r="290" spans="1:43" ht="15" customHeight="1">
      <c r="B290" s="393" t="s">
        <v>125</v>
      </c>
      <c r="C290" s="272" t="s">
        <v>129</v>
      </c>
      <c r="D290" s="21" t="s">
        <v>1156</v>
      </c>
      <c r="E290" s="192" t="s">
        <v>338</v>
      </c>
      <c r="F290" s="192" t="s">
        <v>1108</v>
      </c>
      <c r="G290" s="21" t="s">
        <v>1039</v>
      </c>
      <c r="H290" s="21"/>
      <c r="I290" s="21" t="s">
        <v>1212</v>
      </c>
      <c r="J290" s="192" t="s">
        <v>1108</v>
      </c>
      <c r="K290" s="176"/>
      <c r="L290" s="176"/>
      <c r="M290" s="176" t="s">
        <v>335</v>
      </c>
      <c r="N290" s="176" t="s">
        <v>335</v>
      </c>
      <c r="O290" s="176" t="s">
        <v>335</v>
      </c>
      <c r="P290" s="444" t="s">
        <v>335</v>
      </c>
      <c r="Q290" s="447"/>
      <c r="R290" s="179"/>
      <c r="S290" s="176" t="s">
        <v>334</v>
      </c>
      <c r="T290" s="195"/>
      <c r="U290" s="275"/>
      <c r="V290" s="177"/>
      <c r="W290" s="176">
        <v>0</v>
      </c>
      <c r="X290" s="337" t="s">
        <v>349</v>
      </c>
      <c r="Y290" s="338"/>
      <c r="Z290" s="349"/>
      <c r="AA290" s="275"/>
      <c r="AB290" s="275"/>
      <c r="AC290" s="189"/>
      <c r="AD290" s="189"/>
      <c r="AE290" s="189"/>
      <c r="AF290" s="189"/>
      <c r="AG290" s="442"/>
      <c r="AH290" s="189" t="str">
        <f t="shared" si="22"/>
        <v/>
      </c>
      <c r="AI290" s="189"/>
      <c r="AJ290" s="189"/>
      <c r="AK290" s="189"/>
      <c r="AL290" s="189"/>
      <c r="AM290" s="189" t="b">
        <f t="shared" si="23"/>
        <v>0</v>
      </c>
      <c r="AN290" s="189" t="b">
        <f t="shared" si="24"/>
        <v>0</v>
      </c>
      <c r="AO290" s="189"/>
      <c r="AP290" s="275"/>
      <c r="AQ290" s="275"/>
    </row>
    <row r="291" spans="1:43">
      <c r="B291" s="393" t="s">
        <v>125</v>
      </c>
      <c r="C291" s="517" t="s">
        <v>129</v>
      </c>
      <c r="D291" s="1" t="s">
        <v>1156</v>
      </c>
      <c r="E291" s="1" t="s">
        <v>1218</v>
      </c>
      <c r="F291" s="1" t="s">
        <v>1219</v>
      </c>
      <c r="G291" s="1" t="s">
        <v>1220</v>
      </c>
      <c r="I291" s="10" t="s">
        <v>1221</v>
      </c>
      <c r="J291" s="1" t="s">
        <v>1220</v>
      </c>
      <c r="K291" s="488" t="s">
        <v>335</v>
      </c>
      <c r="L291" s="488" t="s">
        <v>335</v>
      </c>
      <c r="M291" s="488" t="s">
        <v>335</v>
      </c>
      <c r="N291" s="488" t="s">
        <v>334</v>
      </c>
      <c r="O291" s="488" t="s">
        <v>334</v>
      </c>
      <c r="P291" s="488" t="s">
        <v>335</v>
      </c>
      <c r="Q291" s="524"/>
      <c r="R291" s="488"/>
      <c r="S291" s="488" t="s">
        <v>334</v>
      </c>
      <c r="T291" s="1" t="s">
        <v>93</v>
      </c>
      <c r="U291" s="1" t="s">
        <v>93</v>
      </c>
      <c r="V291" s="526" t="s">
        <v>1148</v>
      </c>
      <c r="W291" s="488">
        <v>2</v>
      </c>
      <c r="X291" s="353" t="s">
        <v>432</v>
      </c>
      <c r="Y291" s="528" t="s">
        <v>338</v>
      </c>
      <c r="Z291" s="529" t="s">
        <v>527</v>
      </c>
      <c r="AA291" s="1" t="s">
        <v>594</v>
      </c>
      <c r="AB291" s="1" t="s">
        <v>341</v>
      </c>
      <c r="AC291" s="488"/>
      <c r="AD291" s="488"/>
      <c r="AE291" s="488"/>
      <c r="AF291" s="488"/>
      <c r="AG291" s="488"/>
      <c r="AH291" s="488" t="str">
        <f t="shared" si="22"/>
        <v/>
      </c>
      <c r="AI291" s="488" t="s">
        <v>471</v>
      </c>
      <c r="AJ291" s="488" t="s">
        <v>471</v>
      </c>
      <c r="AK291" s="488" t="s">
        <v>471</v>
      </c>
      <c r="AL291" s="488" t="s">
        <v>471</v>
      </c>
      <c r="AM291" s="488" t="b">
        <f t="shared" si="23"/>
        <v>0</v>
      </c>
      <c r="AN291" s="488" t="b">
        <f t="shared" si="24"/>
        <v>0</v>
      </c>
      <c r="AO291" s="488" t="s">
        <v>335</v>
      </c>
    </row>
    <row r="292" spans="1:43" ht="15" customHeight="1">
      <c r="B292" s="393" t="s">
        <v>125</v>
      </c>
      <c r="C292" s="272" t="s">
        <v>129</v>
      </c>
      <c r="D292" s="21" t="s">
        <v>1156</v>
      </c>
      <c r="E292" s="21" t="s">
        <v>1218</v>
      </c>
      <c r="F292" s="21" t="s">
        <v>1222</v>
      </c>
      <c r="G292" s="21" t="s">
        <v>1223</v>
      </c>
      <c r="H292" s="21"/>
      <c r="I292" s="22" t="s">
        <v>1221</v>
      </c>
      <c r="J292" s="21" t="s">
        <v>1223</v>
      </c>
      <c r="K292" s="176" t="s">
        <v>335</v>
      </c>
      <c r="L292" s="176" t="s">
        <v>335</v>
      </c>
      <c r="M292" s="176" t="s">
        <v>335</v>
      </c>
      <c r="N292" s="176" t="s">
        <v>334</v>
      </c>
      <c r="O292" s="176" t="s">
        <v>334</v>
      </c>
      <c r="P292" s="444" t="s">
        <v>335</v>
      </c>
      <c r="Q292" s="447"/>
      <c r="R292" s="179"/>
      <c r="S292" s="176" t="s">
        <v>334</v>
      </c>
      <c r="T292" s="195" t="s">
        <v>93</v>
      </c>
      <c r="U292" s="275" t="s">
        <v>93</v>
      </c>
      <c r="V292" s="177" t="s">
        <v>1148</v>
      </c>
      <c r="W292" s="176">
        <v>2</v>
      </c>
      <c r="X292" s="337" t="s">
        <v>432</v>
      </c>
      <c r="Y292" s="338">
        <v>1</v>
      </c>
      <c r="Z292" s="349" t="s">
        <v>573</v>
      </c>
      <c r="AA292" s="275" t="s">
        <v>594</v>
      </c>
      <c r="AB292" s="275" t="s">
        <v>341</v>
      </c>
      <c r="AC292" s="189"/>
      <c r="AD292" s="189"/>
      <c r="AE292" s="189"/>
      <c r="AF292" s="189"/>
      <c r="AG292" s="442"/>
      <c r="AH292" s="189" t="str">
        <f t="shared" si="22"/>
        <v/>
      </c>
      <c r="AI292" s="189" t="s">
        <v>471</v>
      </c>
      <c r="AJ292" s="189" t="s">
        <v>471</v>
      </c>
      <c r="AK292" s="189" t="s">
        <v>471</v>
      </c>
      <c r="AL292" s="189" t="s">
        <v>471</v>
      </c>
      <c r="AM292" s="189" t="b">
        <f t="shared" si="23"/>
        <v>0</v>
      </c>
      <c r="AN292" s="189" t="b">
        <f t="shared" si="24"/>
        <v>0</v>
      </c>
      <c r="AO292" s="189" t="s">
        <v>335</v>
      </c>
      <c r="AP292" s="275"/>
      <c r="AQ292" s="275"/>
    </row>
    <row r="293" spans="1:43" ht="15" customHeight="1">
      <c r="B293" s="393" t="s">
        <v>125</v>
      </c>
      <c r="C293" s="272" t="s">
        <v>129</v>
      </c>
      <c r="D293" s="21" t="s">
        <v>1156</v>
      </c>
      <c r="E293" s="192" t="s">
        <v>338</v>
      </c>
      <c r="F293" s="192" t="s">
        <v>1224</v>
      </c>
      <c r="G293" s="21" t="s">
        <v>1225</v>
      </c>
      <c r="H293" s="21"/>
      <c r="I293" s="21" t="s">
        <v>1212</v>
      </c>
      <c r="J293" s="192" t="s">
        <v>1224</v>
      </c>
      <c r="K293" s="176"/>
      <c r="L293" s="176"/>
      <c r="M293" s="176" t="s">
        <v>335</v>
      </c>
      <c r="N293" s="176" t="s">
        <v>335</v>
      </c>
      <c r="O293" s="176" t="s">
        <v>335</v>
      </c>
      <c r="P293" s="444" t="s">
        <v>335</v>
      </c>
      <c r="Q293" s="447"/>
      <c r="R293" s="179"/>
      <c r="S293" s="176" t="s">
        <v>334</v>
      </c>
      <c r="T293" s="195"/>
      <c r="U293" s="275"/>
      <c r="V293" s="177"/>
      <c r="W293" s="176">
        <v>0</v>
      </c>
      <c r="X293" s="337" t="s">
        <v>349</v>
      </c>
      <c r="Y293" s="338"/>
      <c r="Z293" s="349"/>
      <c r="AA293" s="275"/>
      <c r="AB293" s="275"/>
      <c r="AC293" s="189"/>
      <c r="AD293" s="189"/>
      <c r="AE293" s="189"/>
      <c r="AF293" s="189"/>
      <c r="AG293" s="442"/>
      <c r="AH293" s="189" t="str">
        <f t="shared" si="22"/>
        <v/>
      </c>
      <c r="AI293" s="189"/>
      <c r="AJ293" s="189"/>
      <c r="AK293" s="189"/>
      <c r="AL293" s="189"/>
      <c r="AM293" s="189" t="b">
        <f t="shared" si="23"/>
        <v>0</v>
      </c>
      <c r="AN293" s="189" t="b">
        <f t="shared" si="24"/>
        <v>0</v>
      </c>
      <c r="AO293" s="189"/>
      <c r="AP293" s="275"/>
      <c r="AQ293" s="275"/>
    </row>
    <row r="294" spans="1:43" ht="15" customHeight="1">
      <c r="B294" s="393" t="s">
        <v>125</v>
      </c>
      <c r="C294" s="272" t="s">
        <v>129</v>
      </c>
      <c r="D294" s="21" t="s">
        <v>1156</v>
      </c>
      <c r="E294" s="192" t="s">
        <v>338</v>
      </c>
      <c r="F294" s="192" t="s">
        <v>1226</v>
      </c>
      <c r="G294" s="21" t="s">
        <v>1227</v>
      </c>
      <c r="H294" s="21"/>
      <c r="I294" s="21" t="s">
        <v>1228</v>
      </c>
      <c r="J294" s="21" t="s">
        <v>1229</v>
      </c>
      <c r="K294" s="176" t="s">
        <v>334</v>
      </c>
      <c r="L294" s="176" t="s">
        <v>334</v>
      </c>
      <c r="M294" s="176" t="s">
        <v>334</v>
      </c>
      <c r="N294" s="176" t="s">
        <v>334</v>
      </c>
      <c r="O294" s="176" t="s">
        <v>335</v>
      </c>
      <c r="P294" s="444" t="s">
        <v>335</v>
      </c>
      <c r="Q294" s="447"/>
      <c r="R294" s="179"/>
      <c r="S294" s="176" t="s">
        <v>334</v>
      </c>
      <c r="T294" s="195" t="s">
        <v>93</v>
      </c>
      <c r="U294" s="275" t="s">
        <v>93</v>
      </c>
      <c r="V294" s="177" t="s">
        <v>341</v>
      </c>
      <c r="W294" s="176">
        <v>0</v>
      </c>
      <c r="X294" s="337" t="s">
        <v>349</v>
      </c>
      <c r="Y294" s="338">
        <v>1</v>
      </c>
      <c r="Z294" s="349" t="s">
        <v>359</v>
      </c>
      <c r="AA294" s="275" t="s">
        <v>784</v>
      </c>
      <c r="AB294" s="275" t="s">
        <v>341</v>
      </c>
      <c r="AC294" s="189"/>
      <c r="AD294" s="189"/>
      <c r="AE294" s="189"/>
      <c r="AF294" s="189"/>
      <c r="AG294" s="442"/>
      <c r="AH294" s="189" t="str">
        <f t="shared" si="22"/>
        <v/>
      </c>
      <c r="AI294" s="189" t="s">
        <v>341</v>
      </c>
      <c r="AJ294" s="189" t="s">
        <v>335</v>
      </c>
      <c r="AK294" s="189" t="s">
        <v>335</v>
      </c>
      <c r="AL294" s="189" t="s">
        <v>335</v>
      </c>
      <c r="AM294" s="189" t="b">
        <f t="shared" si="23"/>
        <v>0</v>
      </c>
      <c r="AN294" s="189" t="b">
        <f t="shared" si="24"/>
        <v>1</v>
      </c>
      <c r="AO294" s="189" t="s">
        <v>335</v>
      </c>
      <c r="AP294" s="275"/>
      <c r="AQ294" s="275"/>
    </row>
    <row r="295" spans="1:43" ht="15" customHeight="1">
      <c r="B295" s="393" t="s">
        <v>125</v>
      </c>
      <c r="C295" s="272" t="s">
        <v>129</v>
      </c>
      <c r="D295" s="21" t="s">
        <v>1156</v>
      </c>
      <c r="E295" s="21" t="s">
        <v>1218</v>
      </c>
      <c r="F295" s="21" t="s">
        <v>1230</v>
      </c>
      <c r="G295" s="21" t="s">
        <v>1231</v>
      </c>
      <c r="H295" s="21"/>
      <c r="I295" s="21" t="s">
        <v>1232</v>
      </c>
      <c r="J295" s="21" t="s">
        <v>1230</v>
      </c>
      <c r="K295" s="176"/>
      <c r="L295" s="176"/>
      <c r="M295" s="176" t="s">
        <v>334</v>
      </c>
      <c r="N295" s="176" t="s">
        <v>335</v>
      </c>
      <c r="O295" s="176" t="s">
        <v>335</v>
      </c>
      <c r="P295" s="444" t="s">
        <v>335</v>
      </c>
      <c r="Q295" s="447"/>
      <c r="R295" s="179"/>
      <c r="S295" s="176" t="s">
        <v>334</v>
      </c>
      <c r="T295" s="195"/>
      <c r="U295" s="275"/>
      <c r="V295" s="177"/>
      <c r="W295" s="176">
        <v>0</v>
      </c>
      <c r="X295" s="337" t="s">
        <v>349</v>
      </c>
      <c r="Y295" s="338"/>
      <c r="Z295" s="349"/>
      <c r="AA295" s="275"/>
      <c r="AB295" s="275" t="s">
        <v>471</v>
      </c>
      <c r="AC295" s="189"/>
      <c r="AD295" s="189"/>
      <c r="AE295" s="189"/>
      <c r="AF295" s="189"/>
      <c r="AG295" s="442"/>
      <c r="AH295" s="189" t="str">
        <f t="shared" si="22"/>
        <v/>
      </c>
      <c r="AI295" s="189" t="s">
        <v>471</v>
      </c>
      <c r="AJ295" s="189" t="s">
        <v>471</v>
      </c>
      <c r="AK295" s="189" t="s">
        <v>471</v>
      </c>
      <c r="AL295" s="189" t="s">
        <v>471</v>
      </c>
      <c r="AM295" s="189" t="b">
        <f t="shared" si="23"/>
        <v>0</v>
      </c>
      <c r="AN295" s="189" t="b">
        <f t="shared" si="24"/>
        <v>0</v>
      </c>
      <c r="AO295" s="189"/>
      <c r="AP295" s="275"/>
      <c r="AQ295" s="275"/>
    </row>
    <row r="296" spans="1:43" ht="15" customHeight="1">
      <c r="B296" s="393" t="s">
        <v>125</v>
      </c>
      <c r="C296" s="272" t="s">
        <v>129</v>
      </c>
      <c r="D296" s="21" t="s">
        <v>1156</v>
      </c>
      <c r="E296" s="192" t="s">
        <v>338</v>
      </c>
      <c r="F296" s="192" t="s">
        <v>1233</v>
      </c>
      <c r="G296" s="21" t="s">
        <v>1234</v>
      </c>
      <c r="H296" s="21"/>
      <c r="I296" s="21" t="s">
        <v>1212</v>
      </c>
      <c r="J296" s="192" t="s">
        <v>1233</v>
      </c>
      <c r="K296" s="176"/>
      <c r="L296" s="176"/>
      <c r="M296" s="176" t="s">
        <v>335</v>
      </c>
      <c r="N296" s="176" t="s">
        <v>335</v>
      </c>
      <c r="O296" s="176" t="s">
        <v>335</v>
      </c>
      <c r="P296" s="444" t="s">
        <v>335</v>
      </c>
      <c r="Q296" s="447"/>
      <c r="R296" s="179"/>
      <c r="S296" s="176" t="s">
        <v>335</v>
      </c>
      <c r="T296" s="195"/>
      <c r="U296" s="275"/>
      <c r="V296" s="177"/>
      <c r="W296" s="176">
        <v>0</v>
      </c>
      <c r="X296" s="337" t="s">
        <v>349</v>
      </c>
      <c r="Y296" s="338"/>
      <c r="Z296" s="349"/>
      <c r="AA296" s="275"/>
      <c r="AB296" s="275"/>
      <c r="AC296" s="189"/>
      <c r="AD296" s="189"/>
      <c r="AE296" s="189"/>
      <c r="AF296" s="189"/>
      <c r="AG296" s="442"/>
      <c r="AH296" s="189" t="str">
        <f t="shared" si="22"/>
        <v/>
      </c>
      <c r="AI296" s="189"/>
      <c r="AJ296" s="189"/>
      <c r="AK296" s="189"/>
      <c r="AL296" s="189"/>
      <c r="AM296" s="189" t="b">
        <f t="shared" si="23"/>
        <v>0</v>
      </c>
      <c r="AN296" s="189" t="b">
        <f t="shared" si="24"/>
        <v>0</v>
      </c>
      <c r="AO296" s="189"/>
      <c r="AP296" s="275"/>
      <c r="AQ296" s="275"/>
    </row>
    <row r="297" spans="1:43" ht="15" customHeight="1">
      <c r="B297" s="393" t="s">
        <v>125</v>
      </c>
      <c r="C297" s="272" t="s">
        <v>129</v>
      </c>
      <c r="D297" s="21" t="s">
        <v>1156</v>
      </c>
      <c r="E297" s="192" t="s">
        <v>338</v>
      </c>
      <c r="F297" s="192" t="s">
        <v>1235</v>
      </c>
      <c r="G297" s="21" t="s">
        <v>1146</v>
      </c>
      <c r="H297" s="21"/>
      <c r="I297" s="21" t="s">
        <v>1212</v>
      </c>
      <c r="J297" s="192" t="s">
        <v>1235</v>
      </c>
      <c r="K297" s="176"/>
      <c r="L297" s="176"/>
      <c r="M297" s="176" t="s">
        <v>335</v>
      </c>
      <c r="N297" s="176" t="s">
        <v>335</v>
      </c>
      <c r="O297" s="176" t="s">
        <v>335</v>
      </c>
      <c r="P297" s="444" t="s">
        <v>335</v>
      </c>
      <c r="Q297" s="447"/>
      <c r="R297" s="179"/>
      <c r="S297" s="176" t="s">
        <v>335</v>
      </c>
      <c r="T297" s="195"/>
      <c r="U297" s="275"/>
      <c r="V297" s="177"/>
      <c r="W297" s="176">
        <v>0</v>
      </c>
      <c r="X297" s="337" t="s">
        <v>349</v>
      </c>
      <c r="Y297" s="338"/>
      <c r="Z297" s="349"/>
      <c r="AA297" s="275"/>
      <c r="AB297" s="275"/>
      <c r="AC297" s="189"/>
      <c r="AD297" s="189"/>
      <c r="AE297" s="189"/>
      <c r="AF297" s="189"/>
      <c r="AG297" s="442"/>
      <c r="AH297" s="189" t="str">
        <f t="shared" si="22"/>
        <v/>
      </c>
      <c r="AI297" s="189"/>
      <c r="AJ297" s="189"/>
      <c r="AK297" s="189"/>
      <c r="AL297" s="189"/>
      <c r="AM297" s="189" t="b">
        <f t="shared" si="23"/>
        <v>0</v>
      </c>
      <c r="AN297" s="189" t="b">
        <f t="shared" si="24"/>
        <v>0</v>
      </c>
      <c r="AO297" s="189"/>
      <c r="AP297" s="275"/>
      <c r="AQ297" s="275"/>
    </row>
    <row r="298" spans="1:43" ht="15" customHeight="1">
      <c r="B298" s="393" t="s">
        <v>125</v>
      </c>
      <c r="C298" s="272" t="s">
        <v>129</v>
      </c>
      <c r="D298" s="21" t="s">
        <v>1156</v>
      </c>
      <c r="E298" s="21" t="s">
        <v>1218</v>
      </c>
      <c r="F298" s="21" t="s">
        <v>1236</v>
      </c>
      <c r="G298" s="21" t="s">
        <v>1237</v>
      </c>
      <c r="H298" s="21"/>
      <c r="I298" s="21" t="s">
        <v>1212</v>
      </c>
      <c r="J298" s="21" t="s">
        <v>1238</v>
      </c>
      <c r="K298" s="176" t="s">
        <v>335</v>
      </c>
      <c r="L298" s="176" t="s">
        <v>335</v>
      </c>
      <c r="M298" s="176" t="s">
        <v>335</v>
      </c>
      <c r="N298" s="176" t="s">
        <v>334</v>
      </c>
      <c r="O298" s="176" t="s">
        <v>335</v>
      </c>
      <c r="P298" s="444" t="s">
        <v>335</v>
      </c>
      <c r="Q298" s="447"/>
      <c r="R298" s="179"/>
      <c r="S298" s="176" t="s">
        <v>334</v>
      </c>
      <c r="T298" s="195" t="s">
        <v>93</v>
      </c>
      <c r="U298" s="275" t="s">
        <v>93</v>
      </c>
      <c r="V298" s="177" t="s">
        <v>1148</v>
      </c>
      <c r="W298" s="176">
        <v>1</v>
      </c>
      <c r="X298" s="337" t="s">
        <v>507</v>
      </c>
      <c r="Y298" s="338">
        <v>1</v>
      </c>
      <c r="Z298" s="349" t="s">
        <v>359</v>
      </c>
      <c r="AA298" s="275" t="s">
        <v>784</v>
      </c>
      <c r="AB298" s="275" t="s">
        <v>1239</v>
      </c>
      <c r="AC298" s="189"/>
      <c r="AD298" s="189"/>
      <c r="AE298" s="189"/>
      <c r="AF298" s="189"/>
      <c r="AG298" s="442"/>
      <c r="AH298" s="189" t="str">
        <f t="shared" si="22"/>
        <v/>
      </c>
      <c r="AI298" s="189" t="s">
        <v>341</v>
      </c>
      <c r="AJ298" s="189" t="s">
        <v>335</v>
      </c>
      <c r="AK298" s="189" t="s">
        <v>335</v>
      </c>
      <c r="AL298" s="189" t="s">
        <v>335</v>
      </c>
      <c r="AM298" s="189" t="b">
        <f t="shared" si="23"/>
        <v>0</v>
      </c>
      <c r="AN298" s="189" t="b">
        <f t="shared" si="24"/>
        <v>1</v>
      </c>
      <c r="AO298" s="189" t="s">
        <v>335</v>
      </c>
      <c r="AP298" s="275"/>
      <c r="AQ298" s="275"/>
    </row>
    <row r="299" spans="1:43" ht="15" customHeight="1">
      <c r="B299" s="393" t="s">
        <v>125</v>
      </c>
      <c r="C299" s="272" t="s">
        <v>129</v>
      </c>
      <c r="D299" s="21" t="s">
        <v>1156</v>
      </c>
      <c r="E299" s="21" t="s">
        <v>338</v>
      </c>
      <c r="F299" s="21" t="s">
        <v>1240</v>
      </c>
      <c r="G299" s="21" t="s">
        <v>1241</v>
      </c>
      <c r="H299" s="21"/>
      <c r="I299" s="21" t="s">
        <v>1212</v>
      </c>
      <c r="J299" s="21" t="s">
        <v>1242</v>
      </c>
      <c r="K299" s="176" t="s">
        <v>335</v>
      </c>
      <c r="L299" s="176" t="s">
        <v>334</v>
      </c>
      <c r="M299" s="176" t="s">
        <v>335</v>
      </c>
      <c r="N299" s="176" t="s">
        <v>334</v>
      </c>
      <c r="O299" s="176" t="s">
        <v>335</v>
      </c>
      <c r="P299" s="444" t="s">
        <v>335</v>
      </c>
      <c r="Q299" s="447"/>
      <c r="R299" s="179"/>
      <c r="S299" s="176" t="s">
        <v>334</v>
      </c>
      <c r="T299" s="195" t="s">
        <v>93</v>
      </c>
      <c r="U299" s="275" t="s">
        <v>93</v>
      </c>
      <c r="V299" s="177" t="s">
        <v>341</v>
      </c>
      <c r="W299" s="176">
        <v>1</v>
      </c>
      <c r="X299" s="337" t="s">
        <v>557</v>
      </c>
      <c r="Y299" s="338">
        <v>1</v>
      </c>
      <c r="Z299" s="349" t="s">
        <v>359</v>
      </c>
      <c r="AA299" s="275" t="s">
        <v>784</v>
      </c>
      <c r="AB299" s="275" t="s">
        <v>341</v>
      </c>
      <c r="AC299" s="189"/>
      <c r="AD299" s="189"/>
      <c r="AE299" s="189"/>
      <c r="AF299" s="189"/>
      <c r="AG299" s="442"/>
      <c r="AH299" s="189" t="str">
        <f t="shared" si="22"/>
        <v/>
      </c>
      <c r="AI299" s="189" t="s">
        <v>335</v>
      </c>
      <c r="AJ299" s="189" t="s">
        <v>335</v>
      </c>
      <c r="AK299" s="189" t="s">
        <v>335</v>
      </c>
      <c r="AL299" s="189" t="s">
        <v>335</v>
      </c>
      <c r="AM299" s="189" t="b">
        <f t="shared" si="23"/>
        <v>1</v>
      </c>
      <c r="AN299" s="189" t="b">
        <f t="shared" si="24"/>
        <v>1</v>
      </c>
      <c r="AO299" s="189" t="s">
        <v>335</v>
      </c>
      <c r="AP299" s="275"/>
      <c r="AQ299" s="275"/>
    </row>
    <row r="300" spans="1:43" ht="15" customHeight="1">
      <c r="B300" s="393" t="s">
        <v>125</v>
      </c>
      <c r="C300" s="272" t="s">
        <v>129</v>
      </c>
      <c r="D300" s="21" t="s">
        <v>1156</v>
      </c>
      <c r="E300" s="192" t="s">
        <v>338</v>
      </c>
      <c r="F300" s="192" t="s">
        <v>1243</v>
      </c>
      <c r="G300" s="21" t="s">
        <v>1244</v>
      </c>
      <c r="H300" s="21"/>
      <c r="I300" s="21" t="s">
        <v>1228</v>
      </c>
      <c r="J300" s="21" t="s">
        <v>1245</v>
      </c>
      <c r="K300" s="176" t="s">
        <v>334</v>
      </c>
      <c r="L300" s="176" t="s">
        <v>334</v>
      </c>
      <c r="M300" s="176" t="s">
        <v>334</v>
      </c>
      <c r="N300" s="176" t="s">
        <v>334</v>
      </c>
      <c r="O300" s="176" t="s">
        <v>335</v>
      </c>
      <c r="P300" s="444" t="s">
        <v>335</v>
      </c>
      <c r="Q300" s="447"/>
      <c r="R300" s="179"/>
      <c r="S300" s="176" t="s">
        <v>334</v>
      </c>
      <c r="T300" s="195" t="s">
        <v>93</v>
      </c>
      <c r="U300" s="275" t="s">
        <v>93</v>
      </c>
      <c r="V300" s="177" t="s">
        <v>341</v>
      </c>
      <c r="W300" s="176">
        <v>1</v>
      </c>
      <c r="X300" s="337"/>
      <c r="Y300" s="338">
        <v>1</v>
      </c>
      <c r="Z300" s="349" t="s">
        <v>508</v>
      </c>
      <c r="AA300" s="275" t="s">
        <v>784</v>
      </c>
      <c r="AB300" s="275" t="s">
        <v>341</v>
      </c>
      <c r="AC300" s="189"/>
      <c r="AD300" s="189"/>
      <c r="AE300" s="189"/>
      <c r="AF300" s="189"/>
      <c r="AG300" s="442"/>
      <c r="AH300" s="189" t="str">
        <f t="shared" si="22"/>
        <v/>
      </c>
      <c r="AI300" s="189" t="s">
        <v>335</v>
      </c>
      <c r="AJ300" s="189" t="s">
        <v>335</v>
      </c>
      <c r="AK300" s="189" t="s">
        <v>335</v>
      </c>
      <c r="AL300" s="189" t="s">
        <v>335</v>
      </c>
      <c r="AM300" s="189" t="b">
        <f t="shared" si="23"/>
        <v>1</v>
      </c>
      <c r="AN300" s="189" t="b">
        <f t="shared" si="24"/>
        <v>1</v>
      </c>
      <c r="AO300" s="189" t="s">
        <v>335</v>
      </c>
      <c r="AP300" s="275"/>
      <c r="AQ300" s="275"/>
    </row>
    <row r="301" spans="1:43" ht="15" customHeight="1">
      <c r="B301" s="393" t="s">
        <v>125</v>
      </c>
      <c r="C301" s="272" t="s">
        <v>129</v>
      </c>
      <c r="D301" s="21" t="s">
        <v>1156</v>
      </c>
      <c r="E301" s="21" t="s">
        <v>1218</v>
      </c>
      <c r="F301" s="21" t="s">
        <v>1246</v>
      </c>
      <c r="G301" s="21" t="s">
        <v>1247</v>
      </c>
      <c r="H301" s="21"/>
      <c r="I301" s="22" t="s">
        <v>1221</v>
      </c>
      <c r="J301" s="21" t="s">
        <v>1248</v>
      </c>
      <c r="K301" s="176" t="s">
        <v>335</v>
      </c>
      <c r="L301" s="176" t="s">
        <v>335</v>
      </c>
      <c r="M301" s="176" t="s">
        <v>335</v>
      </c>
      <c r="N301" s="176" t="s">
        <v>334</v>
      </c>
      <c r="O301" s="176" t="s">
        <v>334</v>
      </c>
      <c r="P301" s="444" t="s">
        <v>335</v>
      </c>
      <c r="Q301" s="447"/>
      <c r="R301" s="179"/>
      <c r="S301" s="176" t="s">
        <v>334</v>
      </c>
      <c r="T301" s="195" t="s">
        <v>93</v>
      </c>
      <c r="U301" s="275" t="s">
        <v>93</v>
      </c>
      <c r="V301" s="177" t="s">
        <v>1148</v>
      </c>
      <c r="W301" s="176">
        <v>2</v>
      </c>
      <c r="X301" s="337" t="s">
        <v>470</v>
      </c>
      <c r="Y301" s="338">
        <v>1</v>
      </c>
      <c r="Z301" s="349" t="s">
        <v>832</v>
      </c>
      <c r="AA301" s="275" t="s">
        <v>594</v>
      </c>
      <c r="AB301" s="275" t="s">
        <v>341</v>
      </c>
      <c r="AC301" s="189"/>
      <c r="AD301" s="189"/>
      <c r="AE301" s="189"/>
      <c r="AF301" s="189"/>
      <c r="AG301" s="442"/>
      <c r="AH301" s="189" t="str">
        <f t="shared" si="22"/>
        <v/>
      </c>
      <c r="AI301" s="189" t="s">
        <v>471</v>
      </c>
      <c r="AJ301" s="189" t="s">
        <v>471</v>
      </c>
      <c r="AK301" s="189" t="s">
        <v>471</v>
      </c>
      <c r="AL301" s="189" t="s">
        <v>471</v>
      </c>
      <c r="AM301" s="189" t="b">
        <f t="shared" si="23"/>
        <v>0</v>
      </c>
      <c r="AN301" s="189" t="b">
        <f t="shared" si="24"/>
        <v>0</v>
      </c>
      <c r="AO301" s="189" t="s">
        <v>335</v>
      </c>
      <c r="AP301" s="275"/>
      <c r="AQ301" s="275"/>
    </row>
    <row r="302" spans="1:43" ht="15" customHeight="1">
      <c r="B302" s="393" t="s">
        <v>125</v>
      </c>
      <c r="C302" s="279" t="s">
        <v>129</v>
      </c>
      <c r="D302" s="21" t="s">
        <v>1156</v>
      </c>
      <c r="E302" s="21" t="s">
        <v>1218</v>
      </c>
      <c r="F302" s="21" t="s">
        <v>1249</v>
      </c>
      <c r="G302" s="21" t="s">
        <v>1150</v>
      </c>
      <c r="H302" s="21"/>
      <c r="I302" s="21" t="s">
        <v>1228</v>
      </c>
      <c r="J302" s="21" t="s">
        <v>1250</v>
      </c>
      <c r="K302" s="176" t="s">
        <v>334</v>
      </c>
      <c r="L302" s="176" t="s">
        <v>335</v>
      </c>
      <c r="M302" s="176" t="s">
        <v>335</v>
      </c>
      <c r="N302" s="176" t="s">
        <v>334</v>
      </c>
      <c r="O302" s="176" t="s">
        <v>335</v>
      </c>
      <c r="P302" s="444" t="s">
        <v>335</v>
      </c>
      <c r="Q302" s="447"/>
      <c r="R302" s="179"/>
      <c r="S302" s="176" t="s">
        <v>334</v>
      </c>
      <c r="T302" s="195" t="s">
        <v>93</v>
      </c>
      <c r="U302" s="275" t="s">
        <v>93</v>
      </c>
      <c r="V302" s="177" t="s">
        <v>1152</v>
      </c>
      <c r="W302" s="176">
        <v>0</v>
      </c>
      <c r="X302" s="337" t="s">
        <v>349</v>
      </c>
      <c r="Y302" s="338">
        <v>1</v>
      </c>
      <c r="Z302" s="349" t="s">
        <v>359</v>
      </c>
      <c r="AA302" s="275" t="s">
        <v>677</v>
      </c>
      <c r="AB302" s="275" t="s">
        <v>578</v>
      </c>
      <c r="AC302" s="189"/>
      <c r="AD302" s="189"/>
      <c r="AE302" s="189"/>
      <c r="AF302" s="189"/>
      <c r="AG302" s="442"/>
      <c r="AH302" s="189" t="str">
        <f t="shared" si="22"/>
        <v/>
      </c>
      <c r="AI302" s="189" t="s">
        <v>335</v>
      </c>
      <c r="AJ302" s="189" t="s">
        <v>335</v>
      </c>
      <c r="AK302" s="189" t="s">
        <v>335</v>
      </c>
      <c r="AL302" s="189" t="s">
        <v>335</v>
      </c>
      <c r="AM302" s="189" t="b">
        <f t="shared" si="23"/>
        <v>1</v>
      </c>
      <c r="AN302" s="189" t="b">
        <f t="shared" si="24"/>
        <v>1</v>
      </c>
      <c r="AO302" s="189" t="s">
        <v>335</v>
      </c>
      <c r="AP302" s="275"/>
      <c r="AQ302" s="275"/>
    </row>
    <row r="303" spans="1:43" ht="15" customHeight="1">
      <c r="A303" s="27"/>
      <c r="B303" s="393" t="s">
        <v>125</v>
      </c>
      <c r="C303" s="272" t="s">
        <v>129</v>
      </c>
      <c r="D303" s="21" t="s">
        <v>1156</v>
      </c>
      <c r="E303" s="192" t="s">
        <v>338</v>
      </c>
      <c r="F303" s="192" t="s">
        <v>1251</v>
      </c>
      <c r="G303" s="21" t="s">
        <v>1252</v>
      </c>
      <c r="H303" s="21"/>
      <c r="I303" s="21" t="s">
        <v>1253</v>
      </c>
      <c r="J303" s="21" t="s">
        <v>1254</v>
      </c>
      <c r="K303" s="176" t="s">
        <v>334</v>
      </c>
      <c r="L303" s="176" t="s">
        <v>334</v>
      </c>
      <c r="M303" s="176" t="s">
        <v>334</v>
      </c>
      <c r="N303" s="176" t="s">
        <v>334</v>
      </c>
      <c r="O303" s="176" t="s">
        <v>335</v>
      </c>
      <c r="P303" s="444" t="s">
        <v>335</v>
      </c>
      <c r="Q303" s="447"/>
      <c r="R303" s="179"/>
      <c r="S303" s="176" t="s">
        <v>334</v>
      </c>
      <c r="T303" s="195" t="s">
        <v>93</v>
      </c>
      <c r="U303" s="275" t="s">
        <v>93</v>
      </c>
      <c r="V303" s="177" t="s">
        <v>341</v>
      </c>
      <c r="W303" s="176">
        <v>1</v>
      </c>
      <c r="X303" s="337" t="s">
        <v>390</v>
      </c>
      <c r="Y303" s="338">
        <v>1</v>
      </c>
      <c r="Z303" s="349" t="s">
        <v>421</v>
      </c>
      <c r="AA303" s="275" t="s">
        <v>509</v>
      </c>
      <c r="AB303" s="275" t="s">
        <v>341</v>
      </c>
      <c r="AC303" s="189"/>
      <c r="AD303" s="189"/>
      <c r="AE303" s="189"/>
      <c r="AF303" s="189"/>
      <c r="AG303" s="442"/>
      <c r="AH303" s="189" t="str">
        <f t="shared" si="22"/>
        <v/>
      </c>
      <c r="AI303" s="189" t="s">
        <v>335</v>
      </c>
      <c r="AJ303" s="189" t="s">
        <v>335</v>
      </c>
      <c r="AK303" s="189" t="s">
        <v>335</v>
      </c>
      <c r="AL303" s="189" t="s">
        <v>341</v>
      </c>
      <c r="AM303" s="189" t="b">
        <f t="shared" si="23"/>
        <v>0</v>
      </c>
      <c r="AN303" s="189" t="b">
        <f t="shared" si="24"/>
        <v>1</v>
      </c>
      <c r="AO303" s="189" t="s">
        <v>335</v>
      </c>
      <c r="AP303" s="275"/>
      <c r="AQ303" s="275"/>
    </row>
    <row r="304" spans="1:43" ht="16.5" customHeight="1">
      <c r="A304" s="27"/>
      <c r="B304" s="393" t="s">
        <v>125</v>
      </c>
      <c r="C304" s="272" t="s">
        <v>129</v>
      </c>
      <c r="D304" s="21" t="s">
        <v>1156</v>
      </c>
      <c r="E304" s="21" t="s">
        <v>1218</v>
      </c>
      <c r="F304" s="21" t="s">
        <v>1255</v>
      </c>
      <c r="G304" s="195" t="s">
        <v>1256</v>
      </c>
      <c r="H304" s="195"/>
      <c r="I304" s="21" t="s">
        <v>1212</v>
      </c>
      <c r="J304" s="21" t="s">
        <v>1249</v>
      </c>
      <c r="K304" s="176" t="s">
        <v>335</v>
      </c>
      <c r="L304" s="176" t="s">
        <v>335</v>
      </c>
      <c r="M304" s="176" t="s">
        <v>335</v>
      </c>
      <c r="N304" s="176" t="s">
        <v>334</v>
      </c>
      <c r="O304" s="176" t="s">
        <v>334</v>
      </c>
      <c r="P304" s="444" t="s">
        <v>335</v>
      </c>
      <c r="Q304" s="447"/>
      <c r="R304" s="179"/>
      <c r="S304" s="176" t="s">
        <v>334</v>
      </c>
      <c r="T304" s="195" t="s">
        <v>93</v>
      </c>
      <c r="U304" s="275" t="s">
        <v>93</v>
      </c>
      <c r="V304" s="177" t="s">
        <v>1152</v>
      </c>
      <c r="W304" s="176">
        <v>1</v>
      </c>
      <c r="X304" s="337" t="s">
        <v>1257</v>
      </c>
      <c r="Y304" s="338">
        <v>1</v>
      </c>
      <c r="Z304" s="349" t="s">
        <v>359</v>
      </c>
      <c r="AA304" s="275" t="s">
        <v>590</v>
      </c>
      <c r="AB304" s="275" t="s">
        <v>341</v>
      </c>
      <c r="AC304" s="189"/>
      <c r="AD304" s="189"/>
      <c r="AE304" s="189"/>
      <c r="AF304" s="189"/>
      <c r="AG304" s="442"/>
      <c r="AH304" s="189" t="str">
        <f t="shared" si="22"/>
        <v/>
      </c>
      <c r="AI304" s="189" t="s">
        <v>471</v>
      </c>
      <c r="AJ304" s="189" t="s">
        <v>471</v>
      </c>
      <c r="AK304" s="189" t="s">
        <v>471</v>
      </c>
      <c r="AL304" s="189" t="s">
        <v>471</v>
      </c>
      <c r="AM304" s="189" t="b">
        <f t="shared" si="23"/>
        <v>0</v>
      </c>
      <c r="AN304" s="189" t="b">
        <f t="shared" si="24"/>
        <v>0</v>
      </c>
      <c r="AO304" s="189" t="s">
        <v>335</v>
      </c>
      <c r="AP304" s="275"/>
      <c r="AQ304" s="275"/>
    </row>
    <row r="305" spans="1:43" ht="15" customHeight="1">
      <c r="A305" s="27"/>
      <c r="B305" s="393" t="s">
        <v>125</v>
      </c>
      <c r="C305" s="272" t="s">
        <v>129</v>
      </c>
      <c r="D305" s="21" t="s">
        <v>1156</v>
      </c>
      <c r="E305" s="192" t="s">
        <v>338</v>
      </c>
      <c r="F305" s="192" t="s">
        <v>1258</v>
      </c>
      <c r="G305" s="21" t="s">
        <v>1259</v>
      </c>
      <c r="H305" s="21"/>
      <c r="I305" s="21" t="s">
        <v>1228</v>
      </c>
      <c r="J305" s="21" t="s">
        <v>1260</v>
      </c>
      <c r="K305" s="176" t="s">
        <v>334</v>
      </c>
      <c r="L305" s="176" t="s">
        <v>334</v>
      </c>
      <c r="M305" s="176" t="s">
        <v>334</v>
      </c>
      <c r="N305" s="176" t="s">
        <v>334</v>
      </c>
      <c r="O305" s="176" t="s">
        <v>335</v>
      </c>
      <c r="P305" s="444" t="s">
        <v>335</v>
      </c>
      <c r="Q305" s="447"/>
      <c r="R305" s="179"/>
      <c r="S305" s="176" t="s">
        <v>334</v>
      </c>
      <c r="T305" s="195" t="s">
        <v>93</v>
      </c>
      <c r="U305" s="275" t="s">
        <v>93</v>
      </c>
      <c r="V305" s="177" t="s">
        <v>341</v>
      </c>
      <c r="W305" s="176">
        <v>1</v>
      </c>
      <c r="X305" s="337" t="s">
        <v>450</v>
      </c>
      <c r="Y305" s="338">
        <v>2</v>
      </c>
      <c r="Z305" s="349" t="s">
        <v>573</v>
      </c>
      <c r="AA305" s="275" t="s">
        <v>509</v>
      </c>
      <c r="AB305" s="275" t="s">
        <v>341</v>
      </c>
      <c r="AC305" s="189"/>
      <c r="AD305" s="189"/>
      <c r="AE305" s="189"/>
      <c r="AF305" s="189"/>
      <c r="AG305" s="442"/>
      <c r="AH305" s="189" t="str">
        <f t="shared" si="22"/>
        <v/>
      </c>
      <c r="AI305" s="189" t="s">
        <v>335</v>
      </c>
      <c r="AJ305" s="189" t="s">
        <v>335</v>
      </c>
      <c r="AK305" s="189" t="s">
        <v>335</v>
      </c>
      <c r="AL305" s="189" t="s">
        <v>335</v>
      </c>
      <c r="AM305" s="189" t="b">
        <f t="shared" si="23"/>
        <v>1</v>
      </c>
      <c r="AN305" s="189" t="b">
        <f t="shared" si="24"/>
        <v>1</v>
      </c>
      <c r="AO305" s="189" t="s">
        <v>335</v>
      </c>
      <c r="AP305" s="275"/>
      <c r="AQ305" s="275"/>
    </row>
    <row r="306" spans="1:43" ht="15" customHeight="1">
      <c r="A306" s="27"/>
      <c r="B306" s="393" t="s">
        <v>125</v>
      </c>
      <c r="C306" s="272" t="s">
        <v>129</v>
      </c>
      <c r="D306" s="21" t="s">
        <v>1156</v>
      </c>
      <c r="E306" s="192" t="s">
        <v>338</v>
      </c>
      <c r="F306" s="192" t="s">
        <v>1261</v>
      </c>
      <c r="G306" s="21" t="s">
        <v>1262</v>
      </c>
      <c r="H306" s="21"/>
      <c r="I306" s="21" t="s">
        <v>1228</v>
      </c>
      <c r="J306" s="21" t="s">
        <v>1263</v>
      </c>
      <c r="K306" s="176" t="s">
        <v>334</v>
      </c>
      <c r="L306" s="176" t="s">
        <v>334</v>
      </c>
      <c r="M306" s="176" t="s">
        <v>334</v>
      </c>
      <c r="N306" s="176" t="s">
        <v>334</v>
      </c>
      <c r="O306" s="176" t="s">
        <v>335</v>
      </c>
      <c r="P306" s="444" t="s">
        <v>335</v>
      </c>
      <c r="Q306" s="447"/>
      <c r="R306" s="179"/>
      <c r="S306" s="176" t="s">
        <v>334</v>
      </c>
      <c r="T306" s="195" t="s">
        <v>93</v>
      </c>
      <c r="U306" s="275" t="s">
        <v>93</v>
      </c>
      <c r="V306" s="177" t="s">
        <v>341</v>
      </c>
      <c r="W306" s="176">
        <v>1</v>
      </c>
      <c r="X306" s="337"/>
      <c r="Y306" s="338">
        <v>1</v>
      </c>
      <c r="Z306" s="349" t="s">
        <v>359</v>
      </c>
      <c r="AA306" s="275" t="s">
        <v>509</v>
      </c>
      <c r="AB306" s="275" t="s">
        <v>341</v>
      </c>
      <c r="AC306" s="189"/>
      <c r="AD306" s="189"/>
      <c r="AE306" s="189"/>
      <c r="AF306" s="189"/>
      <c r="AG306" s="442"/>
      <c r="AH306" s="189" t="str">
        <f t="shared" si="22"/>
        <v/>
      </c>
      <c r="AI306" s="189" t="s">
        <v>335</v>
      </c>
      <c r="AJ306" s="189" t="s">
        <v>335</v>
      </c>
      <c r="AK306" s="189" t="s">
        <v>335</v>
      </c>
      <c r="AL306" s="189" t="s">
        <v>335</v>
      </c>
      <c r="AM306" s="189" t="b">
        <f t="shared" si="23"/>
        <v>1</v>
      </c>
      <c r="AN306" s="189" t="b">
        <f t="shared" si="24"/>
        <v>1</v>
      </c>
      <c r="AO306" s="189" t="s">
        <v>335</v>
      </c>
      <c r="AP306" s="275"/>
      <c r="AQ306" s="275"/>
    </row>
    <row r="307" spans="1:43" ht="15" customHeight="1">
      <c r="A307" s="27"/>
      <c r="B307" s="393" t="s">
        <v>125</v>
      </c>
      <c r="C307" s="272" t="s">
        <v>129</v>
      </c>
      <c r="D307" s="21" t="s">
        <v>1156</v>
      </c>
      <c r="E307" s="192" t="s">
        <v>338</v>
      </c>
      <c r="F307" s="192" t="s">
        <v>1264</v>
      </c>
      <c r="G307" s="21" t="s">
        <v>1265</v>
      </c>
      <c r="H307" s="21"/>
      <c r="I307" s="21" t="s">
        <v>1228</v>
      </c>
      <c r="J307" s="21" t="s">
        <v>1266</v>
      </c>
      <c r="K307" s="176" t="s">
        <v>334</v>
      </c>
      <c r="L307" s="176" t="s">
        <v>334</v>
      </c>
      <c r="M307" s="176" t="s">
        <v>334</v>
      </c>
      <c r="N307" s="176" t="s">
        <v>334</v>
      </c>
      <c r="O307" s="176" t="s">
        <v>335</v>
      </c>
      <c r="P307" s="444" t="s">
        <v>335</v>
      </c>
      <c r="Q307" s="447"/>
      <c r="R307" s="179"/>
      <c r="S307" s="176" t="s">
        <v>334</v>
      </c>
      <c r="T307" s="195" t="s">
        <v>93</v>
      </c>
      <c r="U307" s="275" t="s">
        <v>93</v>
      </c>
      <c r="V307" s="177" t="s">
        <v>341</v>
      </c>
      <c r="W307" s="176">
        <v>1</v>
      </c>
      <c r="X307" s="337"/>
      <c r="Y307" s="338">
        <v>2</v>
      </c>
      <c r="Z307" s="349" t="s">
        <v>577</v>
      </c>
      <c r="AA307" s="275" t="s">
        <v>509</v>
      </c>
      <c r="AB307" s="275" t="s">
        <v>341</v>
      </c>
      <c r="AC307" s="189"/>
      <c r="AD307" s="189"/>
      <c r="AE307" s="189"/>
      <c r="AF307" s="189"/>
      <c r="AG307" s="442"/>
      <c r="AH307" s="189" t="str">
        <f t="shared" si="22"/>
        <v/>
      </c>
      <c r="AI307" s="189" t="s">
        <v>335</v>
      </c>
      <c r="AJ307" s="189" t="s">
        <v>335</v>
      </c>
      <c r="AK307" s="189" t="s">
        <v>341</v>
      </c>
      <c r="AL307" s="189" t="s">
        <v>335</v>
      </c>
      <c r="AM307" s="189" t="b">
        <f t="shared" si="23"/>
        <v>0</v>
      </c>
      <c r="AN307" s="189" t="b">
        <f t="shared" si="24"/>
        <v>1</v>
      </c>
      <c r="AO307" s="189" t="s">
        <v>335</v>
      </c>
      <c r="AP307" s="275"/>
      <c r="AQ307" s="275"/>
    </row>
    <row r="308" spans="1:43" ht="15" customHeight="1">
      <c r="B308" s="393" t="s">
        <v>125</v>
      </c>
      <c r="C308" s="415" t="s">
        <v>126</v>
      </c>
      <c r="D308" s="21" t="s">
        <v>1156</v>
      </c>
      <c r="E308" s="21" t="s">
        <v>338</v>
      </c>
      <c r="F308" s="21" t="s">
        <v>1210</v>
      </c>
      <c r="G308" s="21" t="s">
        <v>1211</v>
      </c>
      <c r="H308" s="21"/>
      <c r="I308" s="21" t="s">
        <v>1212</v>
      </c>
      <c r="J308" s="21" t="s">
        <v>1213</v>
      </c>
      <c r="K308" s="176" t="s">
        <v>335</v>
      </c>
      <c r="L308" s="176" t="s">
        <v>334</v>
      </c>
      <c r="M308" s="176" t="s">
        <v>335</v>
      </c>
      <c r="N308" s="176" t="s">
        <v>334</v>
      </c>
      <c r="O308" s="176" t="s">
        <v>335</v>
      </c>
      <c r="P308" s="444" t="s">
        <v>335</v>
      </c>
      <c r="Q308" s="447"/>
      <c r="R308" s="179"/>
      <c r="S308" s="176" t="s">
        <v>334</v>
      </c>
      <c r="T308" s="195" t="s">
        <v>93</v>
      </c>
      <c r="U308" s="275" t="s">
        <v>62</v>
      </c>
      <c r="V308" s="177" t="s">
        <v>341</v>
      </c>
      <c r="W308" s="176">
        <v>1</v>
      </c>
      <c r="X308" s="337" t="s">
        <v>557</v>
      </c>
      <c r="Y308" s="338">
        <v>1</v>
      </c>
      <c r="Z308" s="349" t="s">
        <v>359</v>
      </c>
      <c r="AA308" s="275" t="s">
        <v>390</v>
      </c>
      <c r="AB308" s="275" t="s">
        <v>341</v>
      </c>
      <c r="AC308" s="189"/>
      <c r="AD308" s="189" t="s">
        <v>342</v>
      </c>
      <c r="AE308" s="189" t="s">
        <v>342</v>
      </c>
      <c r="AF308" s="189"/>
      <c r="AG308" s="442"/>
      <c r="AH308" s="189" t="str">
        <f t="shared" si="22"/>
        <v>Y</v>
      </c>
      <c r="AI308" s="189" t="s">
        <v>335</v>
      </c>
      <c r="AJ308" s="189" t="s">
        <v>335</v>
      </c>
      <c r="AK308" s="189" t="s">
        <v>335</v>
      </c>
      <c r="AL308" s="189" t="s">
        <v>335</v>
      </c>
      <c r="AM308" s="189" t="b">
        <f t="shared" si="23"/>
        <v>1</v>
      </c>
      <c r="AN308" s="189" t="b">
        <f t="shared" si="24"/>
        <v>1</v>
      </c>
      <c r="AO308" s="189" t="s">
        <v>335</v>
      </c>
      <c r="AP308" s="275"/>
      <c r="AQ308" s="275"/>
    </row>
    <row r="309" spans="1:43" ht="15" customHeight="1">
      <c r="B309" s="393" t="s">
        <v>125</v>
      </c>
      <c r="C309" s="415" t="s">
        <v>126</v>
      </c>
      <c r="D309" s="21" t="s">
        <v>1156</v>
      </c>
      <c r="E309" s="21" t="s">
        <v>338</v>
      </c>
      <c r="F309" s="21" t="s">
        <v>707</v>
      </c>
      <c r="G309" s="21" t="s">
        <v>572</v>
      </c>
      <c r="H309" s="21"/>
      <c r="I309" s="21" t="s">
        <v>1212</v>
      </c>
      <c r="J309" s="21" t="s">
        <v>709</v>
      </c>
      <c r="K309" s="176" t="s">
        <v>335</v>
      </c>
      <c r="L309" s="176" t="s">
        <v>334</v>
      </c>
      <c r="M309" s="176" t="s">
        <v>335</v>
      </c>
      <c r="N309" s="176" t="s">
        <v>334</v>
      </c>
      <c r="O309" s="176" t="s">
        <v>334</v>
      </c>
      <c r="P309" s="444" t="s">
        <v>335</v>
      </c>
      <c r="Q309" s="447"/>
      <c r="R309" s="179"/>
      <c r="S309" s="176" t="s">
        <v>334</v>
      </c>
      <c r="T309" s="195" t="s">
        <v>93</v>
      </c>
      <c r="U309" s="275" t="s">
        <v>62</v>
      </c>
      <c r="V309" s="177" t="s">
        <v>341</v>
      </c>
      <c r="W309" s="176">
        <v>1</v>
      </c>
      <c r="X309" s="337" t="s">
        <v>557</v>
      </c>
      <c r="Y309" s="338"/>
      <c r="Z309" s="349" t="s">
        <v>365</v>
      </c>
      <c r="AA309" s="275" t="s">
        <v>590</v>
      </c>
      <c r="AB309" s="275"/>
      <c r="AC309" s="189" t="s">
        <v>342</v>
      </c>
      <c r="AD309" s="189" t="s">
        <v>342</v>
      </c>
      <c r="AE309" s="189" t="s">
        <v>342</v>
      </c>
      <c r="AF309" s="189" t="s">
        <v>342</v>
      </c>
      <c r="AG309" s="442" t="s">
        <v>342</v>
      </c>
      <c r="AH309" s="189" t="str">
        <f t="shared" si="22"/>
        <v>Y</v>
      </c>
      <c r="AI309" s="189"/>
      <c r="AJ309" s="189"/>
      <c r="AK309" s="189"/>
      <c r="AL309" s="189"/>
      <c r="AM309" s="189" t="b">
        <f t="shared" si="23"/>
        <v>0</v>
      </c>
      <c r="AN309" s="189" t="b">
        <f t="shared" si="24"/>
        <v>0</v>
      </c>
      <c r="AO309" s="189"/>
      <c r="AP309" s="275"/>
      <c r="AQ309" s="275"/>
    </row>
    <row r="310" spans="1:43" ht="16.5" customHeight="1">
      <c r="B310" s="393" t="s">
        <v>125</v>
      </c>
      <c r="C310" s="415" t="s">
        <v>126</v>
      </c>
      <c r="D310" s="21" t="s">
        <v>1156</v>
      </c>
      <c r="E310" s="192" t="s">
        <v>338</v>
      </c>
      <c r="F310" s="192" t="s">
        <v>710</v>
      </c>
      <c r="G310" s="195" t="s">
        <v>513</v>
      </c>
      <c r="H310" s="195"/>
      <c r="I310" s="21" t="s">
        <v>1212</v>
      </c>
      <c r="J310" s="21" t="s">
        <v>711</v>
      </c>
      <c r="K310" s="176" t="s">
        <v>335</v>
      </c>
      <c r="L310" s="176" t="s">
        <v>335</v>
      </c>
      <c r="M310" s="176" t="s">
        <v>335</v>
      </c>
      <c r="N310" s="176" t="s">
        <v>334</v>
      </c>
      <c r="O310" s="176" t="s">
        <v>335</v>
      </c>
      <c r="P310" s="444" t="s">
        <v>335</v>
      </c>
      <c r="Q310" s="447" t="s">
        <v>335</v>
      </c>
      <c r="R310" s="179" t="s">
        <v>335</v>
      </c>
      <c r="S310" s="176" t="s">
        <v>334</v>
      </c>
      <c r="T310" s="195" t="s">
        <v>93</v>
      </c>
      <c r="U310" s="275" t="s">
        <v>62</v>
      </c>
      <c r="V310" s="177" t="s">
        <v>515</v>
      </c>
      <c r="W310" s="176">
        <v>1</v>
      </c>
      <c r="X310" s="337" t="s">
        <v>623</v>
      </c>
      <c r="Y310" s="338">
        <v>2</v>
      </c>
      <c r="Z310" s="349" t="s">
        <v>353</v>
      </c>
      <c r="AA310" s="275" t="s">
        <v>340</v>
      </c>
      <c r="AB310" s="275" t="s">
        <v>341</v>
      </c>
      <c r="AC310" s="189" t="s">
        <v>342</v>
      </c>
      <c r="AD310" s="189" t="s">
        <v>342</v>
      </c>
      <c r="AE310" s="189" t="s">
        <v>342</v>
      </c>
      <c r="AF310" s="189" t="s">
        <v>342</v>
      </c>
      <c r="AG310" s="442" t="s">
        <v>342</v>
      </c>
      <c r="AH310" s="189" t="str">
        <f t="shared" si="22"/>
        <v>Y</v>
      </c>
      <c r="AI310" s="189" t="s">
        <v>335</v>
      </c>
      <c r="AJ310" s="189" t="s">
        <v>335</v>
      </c>
      <c r="AK310" s="189" t="s">
        <v>335</v>
      </c>
      <c r="AL310" s="189" t="s">
        <v>335</v>
      </c>
      <c r="AM310" s="189" t="b">
        <f t="shared" si="23"/>
        <v>1</v>
      </c>
      <c r="AN310" s="189" t="b">
        <f t="shared" si="24"/>
        <v>1</v>
      </c>
      <c r="AO310" s="189" t="s">
        <v>335</v>
      </c>
      <c r="AP310" s="275"/>
      <c r="AQ310" s="275"/>
    </row>
    <row r="311" spans="1:43" ht="15" customHeight="1">
      <c r="B311" s="393" t="s">
        <v>125</v>
      </c>
      <c r="C311" s="415" t="s">
        <v>126</v>
      </c>
      <c r="D311" s="21" t="s">
        <v>1156</v>
      </c>
      <c r="E311" s="192" t="s">
        <v>338</v>
      </c>
      <c r="F311" s="192" t="s">
        <v>713</v>
      </c>
      <c r="G311" s="21" t="s">
        <v>517</v>
      </c>
      <c r="H311" s="21"/>
      <c r="I311" s="21" t="s">
        <v>1212</v>
      </c>
      <c r="J311" s="21" t="s">
        <v>714</v>
      </c>
      <c r="K311" s="176" t="s">
        <v>335</v>
      </c>
      <c r="L311" s="176" t="s">
        <v>335</v>
      </c>
      <c r="M311" s="176" t="s">
        <v>335</v>
      </c>
      <c r="N311" s="176" t="s">
        <v>334</v>
      </c>
      <c r="O311" s="176" t="s">
        <v>335</v>
      </c>
      <c r="P311" s="444" t="s">
        <v>335</v>
      </c>
      <c r="Q311" s="447" t="s">
        <v>335</v>
      </c>
      <c r="R311" s="179"/>
      <c r="S311" s="176" t="s">
        <v>334</v>
      </c>
      <c r="T311" s="195" t="s">
        <v>93</v>
      </c>
      <c r="U311" s="275" t="s">
        <v>62</v>
      </c>
      <c r="V311" s="177" t="s">
        <v>341</v>
      </c>
      <c r="W311" s="176">
        <v>1</v>
      </c>
      <c r="X311" s="337" t="s">
        <v>358</v>
      </c>
      <c r="Y311" s="338"/>
      <c r="Z311" s="349" t="s">
        <v>359</v>
      </c>
      <c r="AA311" s="275" t="s">
        <v>340</v>
      </c>
      <c r="AB311" s="275" t="s">
        <v>341</v>
      </c>
      <c r="AC311" s="189"/>
      <c r="AD311" s="189" t="s">
        <v>342</v>
      </c>
      <c r="AE311" s="189"/>
      <c r="AF311" s="189"/>
      <c r="AG311" s="442"/>
      <c r="AH311" s="189" t="str">
        <f t="shared" si="22"/>
        <v>Y</v>
      </c>
      <c r="AI311" s="189" t="s">
        <v>335</v>
      </c>
      <c r="AJ311" s="189" t="s">
        <v>335</v>
      </c>
      <c r="AK311" s="189" t="s">
        <v>335</v>
      </c>
      <c r="AL311" s="189" t="s">
        <v>335</v>
      </c>
      <c r="AM311" s="189" t="b">
        <f t="shared" si="23"/>
        <v>1</v>
      </c>
      <c r="AN311" s="189" t="b">
        <f t="shared" si="24"/>
        <v>1</v>
      </c>
      <c r="AO311" s="189" t="s">
        <v>335</v>
      </c>
      <c r="AP311" s="275"/>
      <c r="AQ311" s="275"/>
    </row>
    <row r="312" spans="1:43" ht="15" customHeight="1">
      <c r="B312" s="393" t="s">
        <v>125</v>
      </c>
      <c r="C312" s="415" t="s">
        <v>126</v>
      </c>
      <c r="D312" s="21" t="s">
        <v>1156</v>
      </c>
      <c r="E312" s="192" t="s">
        <v>338</v>
      </c>
      <c r="F312" s="192" t="s">
        <v>715</v>
      </c>
      <c r="G312" s="21" t="s">
        <v>576</v>
      </c>
      <c r="H312" s="21"/>
      <c r="I312" s="21" t="s">
        <v>1212</v>
      </c>
      <c r="J312" s="21" t="s">
        <v>716</v>
      </c>
      <c r="K312" s="176" t="s">
        <v>335</v>
      </c>
      <c r="L312" s="176" t="s">
        <v>335</v>
      </c>
      <c r="M312" s="176" t="s">
        <v>335</v>
      </c>
      <c r="N312" s="176" t="s">
        <v>334</v>
      </c>
      <c r="O312" s="176" t="s">
        <v>335</v>
      </c>
      <c r="P312" s="444" t="s">
        <v>335</v>
      </c>
      <c r="Q312" s="447" t="s">
        <v>335</v>
      </c>
      <c r="R312" s="179"/>
      <c r="S312" s="176" t="s">
        <v>334</v>
      </c>
      <c r="T312" s="195" t="s">
        <v>93</v>
      </c>
      <c r="U312" s="275" t="s">
        <v>62</v>
      </c>
      <c r="V312" s="177" t="s">
        <v>341</v>
      </c>
      <c r="W312" s="176">
        <v>2</v>
      </c>
      <c r="X312" s="337" t="s">
        <v>1267</v>
      </c>
      <c r="Y312" s="338">
        <v>1</v>
      </c>
      <c r="Z312" s="349" t="s">
        <v>443</v>
      </c>
      <c r="AA312" s="275" t="s">
        <v>677</v>
      </c>
      <c r="AB312" s="275" t="s">
        <v>578</v>
      </c>
      <c r="AC312" s="189"/>
      <c r="AD312" s="189"/>
      <c r="AE312" s="189"/>
      <c r="AF312" s="189"/>
      <c r="AG312" s="442"/>
      <c r="AH312" s="189" t="str">
        <f t="shared" si="22"/>
        <v/>
      </c>
      <c r="AI312" s="189" t="s">
        <v>335</v>
      </c>
      <c r="AJ312" s="189" t="s">
        <v>335</v>
      </c>
      <c r="AK312" s="189" t="s">
        <v>335</v>
      </c>
      <c r="AL312" s="189" t="s">
        <v>335</v>
      </c>
      <c r="AM312" s="189" t="b">
        <f t="shared" si="23"/>
        <v>1</v>
      </c>
      <c r="AN312" s="189" t="b">
        <f t="shared" si="24"/>
        <v>1</v>
      </c>
      <c r="AO312" s="189" t="s">
        <v>335</v>
      </c>
      <c r="AP312" s="275"/>
      <c r="AQ312" s="275"/>
    </row>
    <row r="313" spans="1:43" ht="15" customHeight="1">
      <c r="B313" s="393" t="s">
        <v>125</v>
      </c>
      <c r="C313" s="415" t="s">
        <v>126</v>
      </c>
      <c r="D313" s="21" t="s">
        <v>1156</v>
      </c>
      <c r="E313" s="21" t="s">
        <v>1218</v>
      </c>
      <c r="F313" s="21" t="s">
        <v>1268</v>
      </c>
      <c r="G313" s="21" t="s">
        <v>1039</v>
      </c>
      <c r="H313" s="195"/>
      <c r="I313" s="195" t="s">
        <v>1212</v>
      </c>
      <c r="J313" s="21" t="s">
        <v>1269</v>
      </c>
      <c r="K313" s="176" t="s">
        <v>335</v>
      </c>
      <c r="L313" s="176" t="s">
        <v>335</v>
      </c>
      <c r="M313" s="176" t="s">
        <v>335</v>
      </c>
      <c r="N313" s="176" t="s">
        <v>334</v>
      </c>
      <c r="O313" s="176" t="s">
        <v>335</v>
      </c>
      <c r="P313" s="444" t="s">
        <v>335</v>
      </c>
      <c r="Q313" s="447"/>
      <c r="R313" s="179"/>
      <c r="S313" s="176" t="s">
        <v>334</v>
      </c>
      <c r="T313" s="195" t="s">
        <v>93</v>
      </c>
      <c r="U313" s="275" t="s">
        <v>62</v>
      </c>
      <c r="V313" s="177" t="s">
        <v>1148</v>
      </c>
      <c r="W313" s="176">
        <v>1</v>
      </c>
      <c r="X313" s="337" t="s">
        <v>507</v>
      </c>
      <c r="Y313" s="338">
        <v>1</v>
      </c>
      <c r="Z313" s="349" t="s">
        <v>359</v>
      </c>
      <c r="AA313" s="275" t="s">
        <v>677</v>
      </c>
      <c r="AB313" s="275" t="s">
        <v>578</v>
      </c>
      <c r="AC313" s="189" t="s">
        <v>342</v>
      </c>
      <c r="AD313" s="189" t="s">
        <v>342</v>
      </c>
      <c r="AE313" s="189" t="s">
        <v>342</v>
      </c>
      <c r="AF313" s="189"/>
      <c r="AG313" s="442" t="s">
        <v>342</v>
      </c>
      <c r="AH313" s="189" t="str">
        <f t="shared" si="22"/>
        <v>Y</v>
      </c>
      <c r="AI313" s="189" t="s">
        <v>335</v>
      </c>
      <c r="AJ313" s="189" t="s">
        <v>335</v>
      </c>
      <c r="AK313" s="189" t="s">
        <v>335</v>
      </c>
      <c r="AL313" s="189" t="s">
        <v>335</v>
      </c>
      <c r="AM313" s="189" t="b">
        <f t="shared" si="23"/>
        <v>1</v>
      </c>
      <c r="AN313" s="189" t="b">
        <f t="shared" si="24"/>
        <v>1</v>
      </c>
      <c r="AO313" s="189" t="s">
        <v>335</v>
      </c>
      <c r="AP313" s="275"/>
      <c r="AQ313" s="275"/>
    </row>
    <row r="314" spans="1:43" ht="15" customHeight="1">
      <c r="B314" s="393" t="s">
        <v>125</v>
      </c>
      <c r="C314" s="415" t="s">
        <v>126</v>
      </c>
      <c r="D314" s="21" t="s">
        <v>1156</v>
      </c>
      <c r="E314" s="21" t="s">
        <v>1218</v>
      </c>
      <c r="F314" s="21" t="s">
        <v>1219</v>
      </c>
      <c r="G314" s="21" t="s">
        <v>1220</v>
      </c>
      <c r="H314" s="21"/>
      <c r="I314" s="22" t="s">
        <v>1270</v>
      </c>
      <c r="J314" s="21" t="s">
        <v>1220</v>
      </c>
      <c r="K314" s="176" t="s">
        <v>335</v>
      </c>
      <c r="L314" s="176" t="s">
        <v>335</v>
      </c>
      <c r="M314" s="176" t="s">
        <v>335</v>
      </c>
      <c r="N314" s="176" t="s">
        <v>334</v>
      </c>
      <c r="O314" s="176" t="s">
        <v>334</v>
      </c>
      <c r="P314" s="444" t="s">
        <v>335</v>
      </c>
      <c r="Q314" s="447"/>
      <c r="R314" s="179"/>
      <c r="S314" s="176" t="s">
        <v>334</v>
      </c>
      <c r="T314" s="195" t="s">
        <v>93</v>
      </c>
      <c r="U314" s="275" t="s">
        <v>62</v>
      </c>
      <c r="V314" s="177" t="s">
        <v>1148</v>
      </c>
      <c r="W314" s="176">
        <v>2</v>
      </c>
      <c r="X314" s="337" t="s">
        <v>432</v>
      </c>
      <c r="Y314" s="338">
        <v>1</v>
      </c>
      <c r="Z314" s="349" t="s">
        <v>359</v>
      </c>
      <c r="AA314" s="275" t="s">
        <v>594</v>
      </c>
      <c r="AB314" s="275" t="s">
        <v>341</v>
      </c>
      <c r="AC314" s="189"/>
      <c r="AD314" s="189"/>
      <c r="AE314" s="189"/>
      <c r="AF314" s="189"/>
      <c r="AG314" s="442"/>
      <c r="AH314" s="189" t="str">
        <f t="shared" si="22"/>
        <v/>
      </c>
      <c r="AI314" s="189" t="s">
        <v>471</v>
      </c>
      <c r="AJ314" s="189" t="s">
        <v>471</v>
      </c>
      <c r="AK314" s="189" t="s">
        <v>471</v>
      </c>
      <c r="AL314" s="189" t="s">
        <v>471</v>
      </c>
      <c r="AM314" s="189" t="b">
        <f t="shared" si="23"/>
        <v>0</v>
      </c>
      <c r="AN314" s="189" t="b">
        <f t="shared" si="24"/>
        <v>0</v>
      </c>
      <c r="AO314" s="189" t="s">
        <v>335</v>
      </c>
      <c r="AP314" s="275"/>
      <c r="AQ314" s="275"/>
    </row>
    <row r="315" spans="1:43" ht="15" customHeight="1">
      <c r="B315" s="393" t="s">
        <v>125</v>
      </c>
      <c r="C315" s="415" t="s">
        <v>126</v>
      </c>
      <c r="D315" s="21" t="s">
        <v>1156</v>
      </c>
      <c r="E315" s="21" t="s">
        <v>1218</v>
      </c>
      <c r="F315" s="21" t="s">
        <v>1222</v>
      </c>
      <c r="G315" s="21" t="s">
        <v>1223</v>
      </c>
      <c r="H315" s="21"/>
      <c r="I315" s="22" t="s">
        <v>1270</v>
      </c>
      <c r="J315" s="21" t="s">
        <v>1223</v>
      </c>
      <c r="K315" s="176" t="s">
        <v>335</v>
      </c>
      <c r="L315" s="176" t="s">
        <v>335</v>
      </c>
      <c r="M315" s="176" t="s">
        <v>335</v>
      </c>
      <c r="N315" s="176" t="s">
        <v>334</v>
      </c>
      <c r="O315" s="176" t="s">
        <v>334</v>
      </c>
      <c r="P315" s="444" t="s">
        <v>335</v>
      </c>
      <c r="Q315" s="447"/>
      <c r="R315" s="179"/>
      <c r="S315" s="176" t="s">
        <v>334</v>
      </c>
      <c r="T315" s="195" t="s">
        <v>93</v>
      </c>
      <c r="U315" s="275" t="s">
        <v>62</v>
      </c>
      <c r="V315" s="177" t="s">
        <v>1148</v>
      </c>
      <c r="W315" s="176">
        <v>2</v>
      </c>
      <c r="X315" s="337" t="s">
        <v>432</v>
      </c>
      <c r="Y315" s="338">
        <v>1</v>
      </c>
      <c r="Z315" s="349" t="s">
        <v>359</v>
      </c>
      <c r="AA315" s="275" t="s">
        <v>594</v>
      </c>
      <c r="AB315" s="275" t="s">
        <v>341</v>
      </c>
      <c r="AC315" s="189"/>
      <c r="AD315" s="189"/>
      <c r="AE315" s="189"/>
      <c r="AF315" s="189"/>
      <c r="AG315" s="442"/>
      <c r="AH315" s="189" t="str">
        <f t="shared" si="22"/>
        <v/>
      </c>
      <c r="AI315" s="189" t="s">
        <v>471</v>
      </c>
      <c r="AJ315" s="189" t="s">
        <v>471</v>
      </c>
      <c r="AK315" s="189" t="s">
        <v>471</v>
      </c>
      <c r="AL315" s="189" t="s">
        <v>471</v>
      </c>
      <c r="AM315" s="189" t="b">
        <f t="shared" si="23"/>
        <v>0</v>
      </c>
      <c r="AN315" s="189" t="b">
        <f t="shared" si="24"/>
        <v>0</v>
      </c>
      <c r="AO315" s="189" t="s">
        <v>335</v>
      </c>
      <c r="AP315" s="275"/>
      <c r="AQ315" s="275"/>
    </row>
    <row r="316" spans="1:43" ht="15" customHeight="1">
      <c r="B316" s="393" t="s">
        <v>125</v>
      </c>
      <c r="C316" s="415" t="s">
        <v>126</v>
      </c>
      <c r="D316" s="21" t="s">
        <v>1156</v>
      </c>
      <c r="E316" s="21" t="s">
        <v>1218</v>
      </c>
      <c r="F316" s="21" t="s">
        <v>1271</v>
      </c>
      <c r="G316" s="21" t="s">
        <v>1272</v>
      </c>
      <c r="H316" s="195"/>
      <c r="I316" s="195" t="s">
        <v>1273</v>
      </c>
      <c r="J316" s="21" t="s">
        <v>1274</v>
      </c>
      <c r="K316" s="176" t="s">
        <v>335</v>
      </c>
      <c r="L316" s="176" t="s">
        <v>335</v>
      </c>
      <c r="M316" s="176" t="s">
        <v>335</v>
      </c>
      <c r="N316" s="176" t="s">
        <v>334</v>
      </c>
      <c r="O316" s="176" t="s">
        <v>335</v>
      </c>
      <c r="P316" s="444" t="s">
        <v>335</v>
      </c>
      <c r="Q316" s="447"/>
      <c r="R316" s="179"/>
      <c r="S316" s="176" t="s">
        <v>334</v>
      </c>
      <c r="T316" s="195" t="s">
        <v>93</v>
      </c>
      <c r="U316" s="275" t="s">
        <v>62</v>
      </c>
      <c r="V316" s="177" t="s">
        <v>1148</v>
      </c>
      <c r="W316" s="176">
        <v>1</v>
      </c>
      <c r="X316" s="337" t="s">
        <v>507</v>
      </c>
      <c r="Y316" s="338">
        <v>1</v>
      </c>
      <c r="Z316" s="349" t="s">
        <v>451</v>
      </c>
      <c r="AA316" s="275" t="s">
        <v>390</v>
      </c>
      <c r="AB316" s="275" t="s">
        <v>1021</v>
      </c>
      <c r="AC316" s="189"/>
      <c r="AD316" s="189"/>
      <c r="AE316" s="189"/>
      <c r="AF316" s="189"/>
      <c r="AG316" s="442"/>
      <c r="AH316" s="189" t="str">
        <f t="shared" si="22"/>
        <v/>
      </c>
      <c r="AI316" s="189" t="s">
        <v>335</v>
      </c>
      <c r="AJ316" s="189" t="s">
        <v>335</v>
      </c>
      <c r="AK316" s="189" t="s">
        <v>335</v>
      </c>
      <c r="AL316" s="189" t="s">
        <v>335</v>
      </c>
      <c r="AM316" s="189" t="b">
        <f t="shared" si="23"/>
        <v>1</v>
      </c>
      <c r="AN316" s="189" t="b">
        <f t="shared" si="24"/>
        <v>1</v>
      </c>
      <c r="AO316" s="189" t="s">
        <v>335</v>
      </c>
      <c r="AP316" s="275"/>
      <c r="AQ316" s="275"/>
    </row>
    <row r="317" spans="1:43" ht="15" customHeight="1">
      <c r="B317" s="393" t="s">
        <v>125</v>
      </c>
      <c r="C317" s="415" t="s">
        <v>126</v>
      </c>
      <c r="D317" s="21" t="s">
        <v>1156</v>
      </c>
      <c r="E317" s="21" t="s">
        <v>1218</v>
      </c>
      <c r="F317" s="21" t="s">
        <v>1271</v>
      </c>
      <c r="G317" s="21" t="s">
        <v>1275</v>
      </c>
      <c r="H317" s="21"/>
      <c r="I317" s="21" t="s">
        <v>1212</v>
      </c>
      <c r="J317" s="21" t="s">
        <v>1276</v>
      </c>
      <c r="K317" s="176" t="s">
        <v>335</v>
      </c>
      <c r="L317" s="176" t="s">
        <v>335</v>
      </c>
      <c r="M317" s="176" t="s">
        <v>335</v>
      </c>
      <c r="N317" s="176" t="s">
        <v>334</v>
      </c>
      <c r="O317" s="176" t="s">
        <v>335</v>
      </c>
      <c r="P317" s="444" t="s">
        <v>335</v>
      </c>
      <c r="Q317" s="447"/>
      <c r="R317" s="179"/>
      <c r="S317" s="176" t="s">
        <v>334</v>
      </c>
      <c r="T317" s="195" t="s">
        <v>93</v>
      </c>
      <c r="U317" s="275" t="s">
        <v>62</v>
      </c>
      <c r="V317" s="177" t="s">
        <v>1148</v>
      </c>
      <c r="W317" s="176">
        <v>1</v>
      </c>
      <c r="X317" s="337" t="s">
        <v>507</v>
      </c>
      <c r="Y317" s="338">
        <v>1</v>
      </c>
      <c r="Z317" s="349" t="s">
        <v>461</v>
      </c>
      <c r="AA317" s="275" t="s">
        <v>390</v>
      </c>
      <c r="AB317" s="275" t="s">
        <v>341</v>
      </c>
      <c r="AC317" s="189"/>
      <c r="AD317" s="189"/>
      <c r="AE317" s="189"/>
      <c r="AF317" s="189"/>
      <c r="AG317" s="442"/>
      <c r="AH317" s="189" t="str">
        <f t="shared" si="22"/>
        <v/>
      </c>
      <c r="AI317" s="189" t="s">
        <v>335</v>
      </c>
      <c r="AJ317" s="189" t="s">
        <v>335</v>
      </c>
      <c r="AK317" s="189" t="s">
        <v>335</v>
      </c>
      <c r="AL317" s="189" t="s">
        <v>341</v>
      </c>
      <c r="AM317" s="189" t="b">
        <f t="shared" si="23"/>
        <v>0</v>
      </c>
      <c r="AN317" s="189" t="b">
        <f t="shared" si="24"/>
        <v>1</v>
      </c>
      <c r="AO317" s="189" t="s">
        <v>335</v>
      </c>
      <c r="AP317" s="275"/>
      <c r="AQ317" s="275"/>
    </row>
    <row r="318" spans="1:43" ht="15" customHeight="1">
      <c r="B318" s="393" t="s">
        <v>125</v>
      </c>
      <c r="C318" s="415" t="s">
        <v>126</v>
      </c>
      <c r="D318" s="21" t="s">
        <v>1156</v>
      </c>
      <c r="E318" s="192" t="s">
        <v>338</v>
      </c>
      <c r="F318" s="192" t="s">
        <v>1277</v>
      </c>
      <c r="G318" s="21" t="s">
        <v>1225</v>
      </c>
      <c r="H318" s="21"/>
      <c r="I318" s="21" t="s">
        <v>1228</v>
      </c>
      <c r="J318" s="21" t="s">
        <v>1278</v>
      </c>
      <c r="K318" s="176" t="s">
        <v>334</v>
      </c>
      <c r="L318" s="176" t="s">
        <v>334</v>
      </c>
      <c r="M318" s="176" t="s">
        <v>334</v>
      </c>
      <c r="N318" s="176" t="s">
        <v>334</v>
      </c>
      <c r="O318" s="176" t="s">
        <v>335</v>
      </c>
      <c r="P318" s="444" t="s">
        <v>335</v>
      </c>
      <c r="Q318" s="447"/>
      <c r="R318" s="179"/>
      <c r="S318" s="176" t="s">
        <v>334</v>
      </c>
      <c r="T318" s="195" t="s">
        <v>93</v>
      </c>
      <c r="U318" s="275" t="s">
        <v>62</v>
      </c>
      <c r="V318" s="177" t="s">
        <v>341</v>
      </c>
      <c r="W318" s="176">
        <v>1</v>
      </c>
      <c r="X318" s="337" t="s">
        <v>390</v>
      </c>
      <c r="Y318" s="338">
        <v>1</v>
      </c>
      <c r="Z318" s="349" t="s">
        <v>451</v>
      </c>
      <c r="AA318" s="275" t="s">
        <v>390</v>
      </c>
      <c r="AB318" s="275" t="s">
        <v>1279</v>
      </c>
      <c r="AC318" s="189"/>
      <c r="AD318" s="189"/>
      <c r="AE318" s="189"/>
      <c r="AF318" s="189"/>
      <c r="AG318" s="442"/>
      <c r="AH318" s="189" t="str">
        <f t="shared" si="22"/>
        <v/>
      </c>
      <c r="AI318" s="189" t="s">
        <v>335</v>
      </c>
      <c r="AJ318" s="189" t="s">
        <v>335</v>
      </c>
      <c r="AK318" s="189" t="s">
        <v>335</v>
      </c>
      <c r="AL318" s="189" t="s">
        <v>335</v>
      </c>
      <c r="AM318" s="189" t="b">
        <f t="shared" si="23"/>
        <v>1</v>
      </c>
      <c r="AN318" s="189" t="b">
        <f t="shared" si="24"/>
        <v>1</v>
      </c>
      <c r="AO318" s="189" t="s">
        <v>335</v>
      </c>
      <c r="AP318" s="275"/>
      <c r="AQ318" s="275"/>
    </row>
    <row r="319" spans="1:43">
      <c r="B319" s="499" t="s">
        <v>125</v>
      </c>
      <c r="C319" s="103" t="s">
        <v>126</v>
      </c>
      <c r="D319" s="1" t="s">
        <v>1156</v>
      </c>
      <c r="E319" s="1" t="s">
        <v>1218</v>
      </c>
      <c r="F319" s="1" t="s">
        <v>1280</v>
      </c>
      <c r="G319" s="1" t="s">
        <v>1234</v>
      </c>
      <c r="I319" s="1" t="s">
        <v>1212</v>
      </c>
      <c r="J319" s="1" t="s">
        <v>1281</v>
      </c>
      <c r="K319" s="488" t="s">
        <v>335</v>
      </c>
      <c r="L319" s="488" t="s">
        <v>335</v>
      </c>
      <c r="M319" s="488" t="s">
        <v>335</v>
      </c>
      <c r="N319" s="488" t="s">
        <v>334</v>
      </c>
      <c r="O319" s="488" t="s">
        <v>335</v>
      </c>
      <c r="P319" s="488" t="s">
        <v>335</v>
      </c>
      <c r="Q319" s="524"/>
      <c r="R319" s="488"/>
      <c r="S319" s="488" t="s">
        <v>334</v>
      </c>
      <c r="T319" s="1" t="s">
        <v>93</v>
      </c>
      <c r="U319" s="1" t="s">
        <v>62</v>
      </c>
      <c r="V319" s="526" t="s">
        <v>1148</v>
      </c>
      <c r="W319" s="488">
        <v>1</v>
      </c>
      <c r="X319" s="353" t="s">
        <v>507</v>
      </c>
      <c r="Y319" s="528">
        <v>1</v>
      </c>
      <c r="Z319" s="529" t="s">
        <v>602</v>
      </c>
      <c r="AA319" s="1" t="s">
        <v>590</v>
      </c>
      <c r="AB319" s="1" t="s">
        <v>341</v>
      </c>
      <c r="AC319" s="488"/>
      <c r="AD319" s="488" t="s">
        <v>342</v>
      </c>
      <c r="AE319" s="488" t="s">
        <v>342</v>
      </c>
      <c r="AF319" s="488"/>
      <c r="AG319" s="488"/>
      <c r="AH319" s="488" t="str">
        <f t="shared" si="22"/>
        <v>Y</v>
      </c>
      <c r="AI319" s="488" t="s">
        <v>335</v>
      </c>
      <c r="AJ319" s="488" t="s">
        <v>335</v>
      </c>
      <c r="AK319" s="488" t="s">
        <v>335</v>
      </c>
      <c r="AL319" s="488" t="s">
        <v>335</v>
      </c>
      <c r="AM319" s="488" t="b">
        <f t="shared" si="23"/>
        <v>1</v>
      </c>
      <c r="AN319" s="488" t="b">
        <f t="shared" si="24"/>
        <v>1</v>
      </c>
      <c r="AO319" s="488" t="s">
        <v>335</v>
      </c>
    </row>
    <row r="320" spans="1:43" ht="15" customHeight="1">
      <c r="B320" s="499" t="s">
        <v>125</v>
      </c>
      <c r="C320" s="104" t="s">
        <v>126</v>
      </c>
      <c r="D320" s="275" t="s">
        <v>1156</v>
      </c>
      <c r="E320" s="275" t="s">
        <v>1218</v>
      </c>
      <c r="F320" s="275" t="s">
        <v>1282</v>
      </c>
      <c r="G320" s="275" t="s">
        <v>1146</v>
      </c>
      <c r="H320" s="275"/>
      <c r="I320" s="275" t="s">
        <v>1212</v>
      </c>
      <c r="J320" s="275" t="s">
        <v>1283</v>
      </c>
      <c r="K320" s="189" t="s">
        <v>335</v>
      </c>
      <c r="L320" s="189" t="s">
        <v>335</v>
      </c>
      <c r="M320" s="176" t="s">
        <v>335</v>
      </c>
      <c r="N320" s="189" t="s">
        <v>334</v>
      </c>
      <c r="O320" s="189" t="s">
        <v>335</v>
      </c>
      <c r="P320" s="442" t="s">
        <v>335</v>
      </c>
      <c r="Q320" s="447"/>
      <c r="R320" s="179"/>
      <c r="S320" s="189" t="s">
        <v>334</v>
      </c>
      <c r="T320" s="389" t="s">
        <v>93</v>
      </c>
      <c r="U320" s="275" t="s">
        <v>62</v>
      </c>
      <c r="V320" s="177" t="s">
        <v>1148</v>
      </c>
      <c r="W320" s="176">
        <v>1</v>
      </c>
      <c r="X320" s="337" t="s">
        <v>507</v>
      </c>
      <c r="Y320" s="338">
        <v>2</v>
      </c>
      <c r="Z320" s="349" t="s">
        <v>359</v>
      </c>
      <c r="AA320" s="275" t="s">
        <v>677</v>
      </c>
      <c r="AB320" s="275" t="s">
        <v>578</v>
      </c>
      <c r="AC320" s="189"/>
      <c r="AD320" s="189" t="s">
        <v>342</v>
      </c>
      <c r="AE320" s="189" t="s">
        <v>342</v>
      </c>
      <c r="AF320" s="189"/>
      <c r="AG320" s="442"/>
      <c r="AH320" s="189" t="str">
        <f t="shared" si="22"/>
        <v>Y</v>
      </c>
      <c r="AI320" s="189" t="s">
        <v>335</v>
      </c>
      <c r="AJ320" s="189" t="s">
        <v>335</v>
      </c>
      <c r="AK320" s="189" t="s">
        <v>335</v>
      </c>
      <c r="AL320" s="189" t="s">
        <v>335</v>
      </c>
      <c r="AM320" s="189" t="b">
        <f t="shared" ref="AM320:AM335" si="25">AND(AI320="Y",AJ320="Y",AK320="Y",AL320="Y")</f>
        <v>1</v>
      </c>
      <c r="AN320" s="189" t="b">
        <f t="shared" ref="AN320:AN335" si="26">OR(AI320="Y",AJ320="Y",AK320="Y",AL320="Y")</f>
        <v>1</v>
      </c>
      <c r="AO320" s="189" t="s">
        <v>335</v>
      </c>
      <c r="AP320" s="275"/>
      <c r="AQ320" s="275"/>
    </row>
    <row r="321" spans="1:43" ht="15" customHeight="1">
      <c r="B321" s="499" t="s">
        <v>125</v>
      </c>
      <c r="C321" s="104" t="s">
        <v>126</v>
      </c>
      <c r="D321" s="275" t="s">
        <v>1156</v>
      </c>
      <c r="E321" s="275" t="s">
        <v>1218</v>
      </c>
      <c r="F321" s="275" t="s">
        <v>1236</v>
      </c>
      <c r="G321" s="275" t="s">
        <v>1237</v>
      </c>
      <c r="H321" s="275"/>
      <c r="I321" s="275" t="s">
        <v>1284</v>
      </c>
      <c r="J321" s="275" t="s">
        <v>1285</v>
      </c>
      <c r="K321" s="189" t="s">
        <v>335</v>
      </c>
      <c r="L321" s="189" t="s">
        <v>335</v>
      </c>
      <c r="M321" s="176" t="s">
        <v>335</v>
      </c>
      <c r="N321" s="189" t="s">
        <v>334</v>
      </c>
      <c r="O321" s="189" t="s">
        <v>335</v>
      </c>
      <c r="P321" s="442" t="s">
        <v>335</v>
      </c>
      <c r="Q321" s="447"/>
      <c r="R321" s="179"/>
      <c r="S321" s="189" t="s">
        <v>334</v>
      </c>
      <c r="T321" s="389" t="s">
        <v>93</v>
      </c>
      <c r="U321" s="275" t="s">
        <v>62</v>
      </c>
      <c r="V321" s="177" t="s">
        <v>1148</v>
      </c>
      <c r="W321" s="176">
        <v>1</v>
      </c>
      <c r="X321" s="337" t="s">
        <v>507</v>
      </c>
      <c r="Y321" s="338">
        <v>1</v>
      </c>
      <c r="Z321" s="349" t="s">
        <v>712</v>
      </c>
      <c r="AA321" s="275" t="s">
        <v>784</v>
      </c>
      <c r="AB321" s="275" t="s">
        <v>1239</v>
      </c>
      <c r="AC321" s="189"/>
      <c r="AD321" s="189"/>
      <c r="AE321" s="189"/>
      <c r="AF321" s="189"/>
      <c r="AG321" s="442"/>
      <c r="AH321" s="189" t="str">
        <f t="shared" si="22"/>
        <v/>
      </c>
      <c r="AI321" s="189" t="s">
        <v>341</v>
      </c>
      <c r="AJ321" s="189" t="s">
        <v>335</v>
      </c>
      <c r="AK321" s="189" t="s">
        <v>335</v>
      </c>
      <c r="AL321" s="189" t="s">
        <v>335</v>
      </c>
      <c r="AM321" s="189" t="b">
        <f t="shared" si="25"/>
        <v>0</v>
      </c>
      <c r="AN321" s="189" t="b">
        <f t="shared" si="26"/>
        <v>1</v>
      </c>
      <c r="AO321" s="189" t="s">
        <v>335</v>
      </c>
      <c r="AP321" s="275"/>
      <c r="AQ321" s="275"/>
    </row>
    <row r="322" spans="1:43" ht="15" customHeight="1">
      <c r="B322" s="499" t="s">
        <v>125</v>
      </c>
      <c r="C322" s="104" t="s">
        <v>126</v>
      </c>
      <c r="D322" s="275" t="s">
        <v>1156</v>
      </c>
      <c r="E322" s="275" t="s">
        <v>1218</v>
      </c>
      <c r="F322" s="275" t="s">
        <v>1286</v>
      </c>
      <c r="G322" s="275" t="s">
        <v>1287</v>
      </c>
      <c r="H322" s="275" t="s">
        <v>1288</v>
      </c>
      <c r="I322" s="275" t="s">
        <v>1032</v>
      </c>
      <c r="J322" s="275" t="s">
        <v>1289</v>
      </c>
      <c r="K322" s="189" t="s">
        <v>335</v>
      </c>
      <c r="L322" s="189" t="s">
        <v>335</v>
      </c>
      <c r="M322" s="176" t="s">
        <v>335</v>
      </c>
      <c r="N322" s="189" t="s">
        <v>334</v>
      </c>
      <c r="O322" s="189" t="s">
        <v>335</v>
      </c>
      <c r="P322" s="442" t="s">
        <v>335</v>
      </c>
      <c r="Q322" s="447"/>
      <c r="R322" s="179"/>
      <c r="S322" s="189" t="s">
        <v>334</v>
      </c>
      <c r="T322" s="389" t="s">
        <v>93</v>
      </c>
      <c r="U322" s="275" t="s">
        <v>62</v>
      </c>
      <c r="V322" s="177">
        <v>0</v>
      </c>
      <c r="W322" s="176">
        <v>1</v>
      </c>
      <c r="X322" s="337" t="s">
        <v>507</v>
      </c>
      <c r="Y322" s="338">
        <v>2</v>
      </c>
      <c r="Z322" s="349" t="s">
        <v>365</v>
      </c>
      <c r="AA322" s="275" t="s">
        <v>590</v>
      </c>
      <c r="AB322" s="275" t="s">
        <v>1290</v>
      </c>
      <c r="AC322" s="189"/>
      <c r="AD322" s="189"/>
      <c r="AE322" s="189"/>
      <c r="AF322" s="189"/>
      <c r="AG322" s="442"/>
      <c r="AH322" s="189" t="str">
        <f t="shared" si="22"/>
        <v/>
      </c>
      <c r="AI322" s="189" t="s">
        <v>341</v>
      </c>
      <c r="AJ322" s="189" t="s">
        <v>335</v>
      </c>
      <c r="AK322" s="189" t="s">
        <v>335</v>
      </c>
      <c r="AL322" s="189" t="s">
        <v>335</v>
      </c>
      <c r="AM322" s="189" t="b">
        <f t="shared" si="25"/>
        <v>0</v>
      </c>
      <c r="AN322" s="189" t="b">
        <f t="shared" si="26"/>
        <v>1</v>
      </c>
      <c r="AO322" s="189" t="s">
        <v>335</v>
      </c>
      <c r="AP322" s="275"/>
      <c r="AQ322" s="275"/>
    </row>
    <row r="323" spans="1:43" ht="15" customHeight="1">
      <c r="A323" s="27"/>
      <c r="B323" s="499" t="s">
        <v>125</v>
      </c>
      <c r="C323" s="104" t="s">
        <v>126</v>
      </c>
      <c r="D323" s="275" t="s">
        <v>1156</v>
      </c>
      <c r="E323" s="9" t="s">
        <v>338</v>
      </c>
      <c r="F323" s="9" t="s">
        <v>1291</v>
      </c>
      <c r="G323" s="275" t="s">
        <v>1292</v>
      </c>
      <c r="H323" s="275" t="s">
        <v>1288</v>
      </c>
      <c r="I323" s="275" t="s">
        <v>1228</v>
      </c>
      <c r="J323" s="275" t="s">
        <v>1293</v>
      </c>
      <c r="K323" s="189" t="s">
        <v>334</v>
      </c>
      <c r="L323" s="189" t="s">
        <v>334</v>
      </c>
      <c r="M323" s="176" t="s">
        <v>334</v>
      </c>
      <c r="N323" s="189" t="s">
        <v>334</v>
      </c>
      <c r="O323" s="189" t="s">
        <v>335</v>
      </c>
      <c r="P323" s="442" t="s">
        <v>335</v>
      </c>
      <c r="Q323" s="447"/>
      <c r="R323" s="179"/>
      <c r="S323" s="189" t="s">
        <v>334</v>
      </c>
      <c r="T323" s="389" t="s">
        <v>93</v>
      </c>
      <c r="U323" s="275" t="s">
        <v>62</v>
      </c>
      <c r="V323" s="177" t="s">
        <v>341</v>
      </c>
      <c r="W323" s="176">
        <v>1</v>
      </c>
      <c r="X323" s="337"/>
      <c r="Y323" s="338">
        <v>1</v>
      </c>
      <c r="Z323" s="349" t="s">
        <v>353</v>
      </c>
      <c r="AA323" s="275" t="s">
        <v>590</v>
      </c>
      <c r="AB323" s="275" t="s">
        <v>1294</v>
      </c>
      <c r="AC323" s="189"/>
      <c r="AD323" s="189"/>
      <c r="AE323" s="189"/>
      <c r="AF323" s="189"/>
      <c r="AG323" s="442"/>
      <c r="AH323" s="189" t="str">
        <f t="shared" si="22"/>
        <v/>
      </c>
      <c r="AI323" s="189" t="s">
        <v>341</v>
      </c>
      <c r="AJ323" s="189" t="s">
        <v>335</v>
      </c>
      <c r="AK323" s="189" t="s">
        <v>341</v>
      </c>
      <c r="AL323" s="189" t="s">
        <v>335</v>
      </c>
      <c r="AM323" s="189" t="b">
        <f t="shared" si="25"/>
        <v>0</v>
      </c>
      <c r="AN323" s="189" t="b">
        <f t="shared" si="26"/>
        <v>1</v>
      </c>
      <c r="AO323" s="189" t="s">
        <v>335</v>
      </c>
      <c r="AP323" s="275"/>
      <c r="AQ323" s="275"/>
    </row>
    <row r="324" spans="1:43" ht="15" customHeight="1">
      <c r="B324" s="499" t="s">
        <v>125</v>
      </c>
      <c r="C324" s="104" t="s">
        <v>126</v>
      </c>
      <c r="D324" s="275" t="s">
        <v>1156</v>
      </c>
      <c r="E324" s="275" t="s">
        <v>1218</v>
      </c>
      <c r="F324" s="275" t="s">
        <v>1295</v>
      </c>
      <c r="G324" s="275" t="s">
        <v>1296</v>
      </c>
      <c r="H324" s="275"/>
      <c r="I324" s="275" t="s">
        <v>1228</v>
      </c>
      <c r="J324" s="275" t="s">
        <v>1297</v>
      </c>
      <c r="K324" s="189" t="s">
        <v>334</v>
      </c>
      <c r="L324" s="189" t="s">
        <v>335</v>
      </c>
      <c r="M324" s="176" t="s">
        <v>335</v>
      </c>
      <c r="N324" s="189" t="s">
        <v>334</v>
      </c>
      <c r="O324" s="189" t="s">
        <v>335</v>
      </c>
      <c r="P324" s="442" t="s">
        <v>335</v>
      </c>
      <c r="Q324" s="447"/>
      <c r="R324" s="179"/>
      <c r="S324" s="189" t="s">
        <v>334</v>
      </c>
      <c r="T324" s="389" t="s">
        <v>93</v>
      </c>
      <c r="U324" s="275" t="s">
        <v>62</v>
      </c>
      <c r="V324" s="177" t="s">
        <v>1148</v>
      </c>
      <c r="W324" s="176">
        <v>1</v>
      </c>
      <c r="X324" s="337" t="s">
        <v>607</v>
      </c>
      <c r="Y324" s="338">
        <v>1</v>
      </c>
      <c r="Z324" s="349" t="s">
        <v>411</v>
      </c>
      <c r="AA324" s="275" t="s">
        <v>590</v>
      </c>
      <c r="AB324" s="275" t="s">
        <v>341</v>
      </c>
      <c r="AC324" s="189"/>
      <c r="AD324" s="189"/>
      <c r="AE324" s="189"/>
      <c r="AF324" s="189"/>
      <c r="AG324" s="189"/>
      <c r="AH324" s="189" t="str">
        <f t="shared" si="22"/>
        <v/>
      </c>
      <c r="AI324" s="189" t="s">
        <v>335</v>
      </c>
      <c r="AJ324" s="189" t="s">
        <v>335</v>
      </c>
      <c r="AK324" s="189" t="s">
        <v>335</v>
      </c>
      <c r="AL324" s="189" t="s">
        <v>335</v>
      </c>
      <c r="AM324" s="189" t="b">
        <f t="shared" si="25"/>
        <v>1</v>
      </c>
      <c r="AN324" s="189" t="b">
        <f t="shared" si="26"/>
        <v>1</v>
      </c>
      <c r="AO324" s="189" t="s">
        <v>335</v>
      </c>
      <c r="AP324" s="275"/>
      <c r="AQ324" s="275"/>
    </row>
    <row r="325" spans="1:43" ht="15" customHeight="1">
      <c r="B325" s="499" t="s">
        <v>125</v>
      </c>
      <c r="C325" s="104" t="s">
        <v>126</v>
      </c>
      <c r="D325" s="275" t="s">
        <v>1156</v>
      </c>
      <c r="E325" s="275" t="s">
        <v>1218</v>
      </c>
      <c r="F325" s="275" t="s">
        <v>1298</v>
      </c>
      <c r="G325" s="275" t="s">
        <v>1299</v>
      </c>
      <c r="H325" s="275"/>
      <c r="I325" s="275" t="s">
        <v>1228</v>
      </c>
      <c r="J325" s="275" t="s">
        <v>1300</v>
      </c>
      <c r="K325" s="189" t="s">
        <v>334</v>
      </c>
      <c r="L325" s="189" t="s">
        <v>335</v>
      </c>
      <c r="M325" s="176" t="s">
        <v>335</v>
      </c>
      <c r="N325" s="189" t="s">
        <v>334</v>
      </c>
      <c r="O325" s="189" t="s">
        <v>335</v>
      </c>
      <c r="P325" s="442" t="s">
        <v>335</v>
      </c>
      <c r="Q325" s="447"/>
      <c r="R325" s="179"/>
      <c r="S325" s="189" t="s">
        <v>334</v>
      </c>
      <c r="T325" s="389" t="s">
        <v>93</v>
      </c>
      <c r="U325" s="275" t="s">
        <v>62</v>
      </c>
      <c r="V325" s="177" t="s">
        <v>1148</v>
      </c>
      <c r="W325" s="176">
        <v>2</v>
      </c>
      <c r="X325" s="337" t="s">
        <v>432</v>
      </c>
      <c r="Y325" s="338">
        <v>1</v>
      </c>
      <c r="Z325" s="349" t="s">
        <v>359</v>
      </c>
      <c r="AA325" s="275" t="s">
        <v>594</v>
      </c>
      <c r="AB325" s="275" t="s">
        <v>341</v>
      </c>
      <c r="AC325" s="189"/>
      <c r="AD325" s="189"/>
      <c r="AE325" s="189"/>
      <c r="AF325" s="189"/>
      <c r="AG325" s="189"/>
      <c r="AH325" s="189" t="str">
        <f t="shared" ref="AH325:AH335" si="27">IF(OR(AC325="X", AD325 = "X", AE325="X", AF325="X", AG325="X"), "Y", "")</f>
        <v/>
      </c>
      <c r="AI325" s="189" t="s">
        <v>335</v>
      </c>
      <c r="AJ325" s="189" t="s">
        <v>335</v>
      </c>
      <c r="AK325" s="189" t="s">
        <v>335</v>
      </c>
      <c r="AL325" s="189" t="s">
        <v>335</v>
      </c>
      <c r="AM325" s="189" t="b">
        <f t="shared" si="25"/>
        <v>1</v>
      </c>
      <c r="AN325" s="189" t="b">
        <f t="shared" si="26"/>
        <v>1</v>
      </c>
      <c r="AO325" s="189" t="s">
        <v>335</v>
      </c>
      <c r="AP325" s="275"/>
      <c r="AQ325" s="275"/>
    </row>
    <row r="326" spans="1:43" ht="15" customHeight="1">
      <c r="B326" s="499" t="s">
        <v>125</v>
      </c>
      <c r="C326" s="104" t="s">
        <v>126</v>
      </c>
      <c r="D326" s="275" t="s">
        <v>1156</v>
      </c>
      <c r="E326" s="275" t="s">
        <v>1218</v>
      </c>
      <c r="F326" s="275" t="s">
        <v>1246</v>
      </c>
      <c r="G326" s="275" t="s">
        <v>1247</v>
      </c>
      <c r="I326" s="262" t="s">
        <v>1270</v>
      </c>
      <c r="J326" s="275" t="s">
        <v>1301</v>
      </c>
      <c r="K326" s="189" t="s">
        <v>335</v>
      </c>
      <c r="L326" s="189" t="s">
        <v>335</v>
      </c>
      <c r="M326" s="176" t="s">
        <v>335</v>
      </c>
      <c r="N326" s="189" t="s">
        <v>334</v>
      </c>
      <c r="O326" s="189" t="s">
        <v>334</v>
      </c>
      <c r="P326" s="442" t="s">
        <v>335</v>
      </c>
      <c r="Q326" s="447"/>
      <c r="R326" s="179"/>
      <c r="S326" s="189" t="s">
        <v>334</v>
      </c>
      <c r="T326" s="389" t="s">
        <v>93</v>
      </c>
      <c r="U326" s="275" t="s">
        <v>62</v>
      </c>
      <c r="V326" s="177" t="s">
        <v>1148</v>
      </c>
      <c r="W326" s="176">
        <v>1</v>
      </c>
      <c r="X326" s="337" t="s">
        <v>507</v>
      </c>
      <c r="Y326" s="338">
        <v>1</v>
      </c>
      <c r="Z326" s="349" t="s">
        <v>573</v>
      </c>
      <c r="AA326" s="275" t="s">
        <v>509</v>
      </c>
      <c r="AB326" s="275" t="s">
        <v>341</v>
      </c>
      <c r="AC326" s="189"/>
      <c r="AD326" s="189"/>
      <c r="AE326" s="189"/>
      <c r="AF326" s="189"/>
      <c r="AG326" s="442"/>
      <c r="AH326" s="189" t="str">
        <f t="shared" si="27"/>
        <v/>
      </c>
      <c r="AI326" s="189" t="s">
        <v>471</v>
      </c>
      <c r="AJ326" s="189" t="s">
        <v>471</v>
      </c>
      <c r="AK326" s="189" t="s">
        <v>471</v>
      </c>
      <c r="AL326" s="189" t="s">
        <v>471</v>
      </c>
      <c r="AM326" s="189" t="b">
        <f t="shared" si="25"/>
        <v>0</v>
      </c>
      <c r="AN326" s="189" t="b">
        <f t="shared" si="26"/>
        <v>0</v>
      </c>
      <c r="AO326" s="189" t="s">
        <v>335</v>
      </c>
      <c r="AP326" s="275"/>
      <c r="AQ326" s="275"/>
    </row>
    <row r="327" spans="1:43" ht="15" customHeight="1">
      <c r="B327" s="499" t="s">
        <v>125</v>
      </c>
      <c r="C327" s="104" t="s">
        <v>126</v>
      </c>
      <c r="D327" s="9" t="s">
        <v>1156</v>
      </c>
      <c r="E327" s="9" t="s">
        <v>1218</v>
      </c>
      <c r="F327" s="9" t="s">
        <v>1302</v>
      </c>
      <c r="G327" s="275" t="s">
        <v>338</v>
      </c>
      <c r="H327" s="275" t="s">
        <v>1303</v>
      </c>
      <c r="I327" s="275" t="s">
        <v>338</v>
      </c>
      <c r="J327" s="9" t="s">
        <v>1304</v>
      </c>
      <c r="K327" s="189" t="s">
        <v>335</v>
      </c>
      <c r="L327" s="189" t="s">
        <v>334</v>
      </c>
      <c r="M327" s="176" t="s">
        <v>335</v>
      </c>
      <c r="N327" s="189" t="s">
        <v>334</v>
      </c>
      <c r="O327" s="189" t="s">
        <v>334</v>
      </c>
      <c r="P327" s="442" t="s">
        <v>334</v>
      </c>
      <c r="Q327" s="447"/>
      <c r="R327" s="179"/>
      <c r="S327" s="189" t="s">
        <v>334</v>
      </c>
      <c r="T327" s="389" t="s">
        <v>93</v>
      </c>
      <c r="U327" s="275" t="s">
        <v>62</v>
      </c>
      <c r="V327" s="177" t="s">
        <v>341</v>
      </c>
      <c r="W327" s="176">
        <v>2</v>
      </c>
      <c r="X327" s="337" t="s">
        <v>470</v>
      </c>
      <c r="Y327" s="338"/>
      <c r="Z327" s="349" t="s">
        <v>508</v>
      </c>
      <c r="AA327" s="275" t="s">
        <v>471</v>
      </c>
      <c r="AB327" s="275" t="s">
        <v>471</v>
      </c>
      <c r="AC327" s="189"/>
      <c r="AD327" s="189"/>
      <c r="AE327" s="189"/>
      <c r="AF327" s="189"/>
      <c r="AG327" s="442"/>
      <c r="AH327" s="189" t="str">
        <f t="shared" si="27"/>
        <v/>
      </c>
      <c r="AI327" s="189" t="s">
        <v>338</v>
      </c>
      <c r="AJ327" s="189" t="s">
        <v>338</v>
      </c>
      <c r="AK327" s="189" t="s">
        <v>338</v>
      </c>
      <c r="AL327" s="189" t="s">
        <v>338</v>
      </c>
      <c r="AM327" s="189" t="b">
        <f t="shared" si="25"/>
        <v>0</v>
      </c>
      <c r="AN327" s="189" t="b">
        <f t="shared" si="26"/>
        <v>0</v>
      </c>
      <c r="AO327" s="189" t="s">
        <v>335</v>
      </c>
      <c r="AP327" s="275"/>
      <c r="AQ327" s="275"/>
    </row>
    <row r="328" spans="1:43" ht="15" customHeight="1">
      <c r="B328" s="499" t="s">
        <v>125</v>
      </c>
      <c r="C328" s="104" t="s">
        <v>126</v>
      </c>
      <c r="D328" s="275" t="s">
        <v>1156</v>
      </c>
      <c r="E328" s="275" t="s">
        <v>1218</v>
      </c>
      <c r="F328" s="275" t="s">
        <v>1305</v>
      </c>
      <c r="G328" s="275" t="s">
        <v>1306</v>
      </c>
      <c r="H328" s="275"/>
      <c r="I328" s="275" t="s">
        <v>1212</v>
      </c>
      <c r="J328" s="275" t="s">
        <v>1307</v>
      </c>
      <c r="K328" s="189" t="s">
        <v>335</v>
      </c>
      <c r="L328" s="189" t="s">
        <v>335</v>
      </c>
      <c r="M328" s="176" t="s">
        <v>335</v>
      </c>
      <c r="N328" s="189" t="s">
        <v>334</v>
      </c>
      <c r="O328" s="189" t="s">
        <v>334</v>
      </c>
      <c r="P328" s="442" t="s">
        <v>335</v>
      </c>
      <c r="Q328" s="447"/>
      <c r="R328" s="179"/>
      <c r="S328" s="189" t="s">
        <v>334</v>
      </c>
      <c r="T328" s="389" t="s">
        <v>93</v>
      </c>
      <c r="U328" s="275" t="s">
        <v>62</v>
      </c>
      <c r="V328" s="177" t="s">
        <v>1148</v>
      </c>
      <c r="W328" s="176">
        <v>1</v>
      </c>
      <c r="X328" s="337" t="s">
        <v>507</v>
      </c>
      <c r="Y328" s="338">
        <v>1</v>
      </c>
      <c r="Z328" s="349" t="s">
        <v>359</v>
      </c>
      <c r="AA328" s="275" t="s">
        <v>390</v>
      </c>
      <c r="AB328" s="275" t="s">
        <v>341</v>
      </c>
      <c r="AC328" s="189"/>
      <c r="AD328" s="189"/>
      <c r="AE328" s="189"/>
      <c r="AF328" s="189"/>
      <c r="AG328" s="442"/>
      <c r="AH328" s="189" t="str">
        <f t="shared" si="27"/>
        <v/>
      </c>
      <c r="AI328" s="189" t="s">
        <v>471</v>
      </c>
      <c r="AJ328" s="189" t="s">
        <v>471</v>
      </c>
      <c r="AK328" s="189" t="s">
        <v>471</v>
      </c>
      <c r="AL328" s="189" t="s">
        <v>471</v>
      </c>
      <c r="AM328" s="189" t="b">
        <f t="shared" si="25"/>
        <v>0</v>
      </c>
      <c r="AN328" s="189" t="b">
        <f t="shared" si="26"/>
        <v>0</v>
      </c>
      <c r="AO328" s="189" t="s">
        <v>335</v>
      </c>
      <c r="AP328" s="275"/>
      <c r="AQ328" s="275"/>
    </row>
    <row r="329" spans="1:43" ht="15" customHeight="1">
      <c r="B329" s="499" t="s">
        <v>125</v>
      </c>
      <c r="C329" s="104" t="s">
        <v>126</v>
      </c>
      <c r="D329" s="275" t="s">
        <v>1156</v>
      </c>
      <c r="E329" s="275" t="s">
        <v>1218</v>
      </c>
      <c r="F329" s="275" t="s">
        <v>1308</v>
      </c>
      <c r="G329" s="275" t="s">
        <v>1309</v>
      </c>
      <c r="H329" s="275"/>
      <c r="I329" s="275" t="s">
        <v>1212</v>
      </c>
      <c r="J329" s="275" t="s">
        <v>1310</v>
      </c>
      <c r="K329" s="189" t="s">
        <v>335</v>
      </c>
      <c r="L329" s="189" t="s">
        <v>335</v>
      </c>
      <c r="M329" s="176" t="s">
        <v>335</v>
      </c>
      <c r="N329" s="189" t="s">
        <v>334</v>
      </c>
      <c r="O329" s="189" t="s">
        <v>335</v>
      </c>
      <c r="P329" s="442" t="s">
        <v>335</v>
      </c>
      <c r="Q329" s="447"/>
      <c r="R329" s="179"/>
      <c r="S329" s="189" t="s">
        <v>334</v>
      </c>
      <c r="T329" s="389" t="s">
        <v>93</v>
      </c>
      <c r="U329" s="275" t="s">
        <v>62</v>
      </c>
      <c r="V329" s="177" t="s">
        <v>1148</v>
      </c>
      <c r="W329" s="176">
        <v>1</v>
      </c>
      <c r="X329" s="337" t="s">
        <v>507</v>
      </c>
      <c r="Y329" s="338">
        <v>1</v>
      </c>
      <c r="Z329" s="349" t="s">
        <v>339</v>
      </c>
      <c r="AA329" s="275" t="s">
        <v>590</v>
      </c>
      <c r="AB329" s="275" t="s">
        <v>341</v>
      </c>
      <c r="AC329" s="189"/>
      <c r="AD329" s="189"/>
      <c r="AE329" s="189"/>
      <c r="AF329" s="189"/>
      <c r="AG329" s="442"/>
      <c r="AH329" s="189" t="str">
        <f t="shared" si="27"/>
        <v/>
      </c>
      <c r="AI329" s="189" t="s">
        <v>341</v>
      </c>
      <c r="AJ329" s="189" t="s">
        <v>341</v>
      </c>
      <c r="AK329" s="189" t="s">
        <v>335</v>
      </c>
      <c r="AL329" s="189" t="s">
        <v>341</v>
      </c>
      <c r="AM329" s="189" t="b">
        <f t="shared" si="25"/>
        <v>0</v>
      </c>
      <c r="AN329" s="189" t="b">
        <f t="shared" si="26"/>
        <v>1</v>
      </c>
      <c r="AO329" s="189" t="s">
        <v>335</v>
      </c>
      <c r="AP329" s="275"/>
      <c r="AQ329" s="275"/>
    </row>
    <row r="330" spans="1:43" ht="15" customHeight="1">
      <c r="B330" s="500" t="s">
        <v>125</v>
      </c>
      <c r="C330" s="104" t="s">
        <v>126</v>
      </c>
      <c r="D330" s="275" t="s">
        <v>1156</v>
      </c>
      <c r="E330" s="9" t="s">
        <v>338</v>
      </c>
      <c r="F330" s="9" t="s">
        <v>1311</v>
      </c>
      <c r="G330" s="275" t="s">
        <v>1312</v>
      </c>
      <c r="H330" s="275"/>
      <c r="I330" s="275" t="s">
        <v>1228</v>
      </c>
      <c r="J330" s="275" t="s">
        <v>1313</v>
      </c>
      <c r="K330" s="189" t="s">
        <v>334</v>
      </c>
      <c r="L330" s="189" t="s">
        <v>334</v>
      </c>
      <c r="M330" s="176" t="s">
        <v>334</v>
      </c>
      <c r="N330" s="189" t="s">
        <v>334</v>
      </c>
      <c r="O330" s="189" t="s">
        <v>335</v>
      </c>
      <c r="P330" s="442" t="s">
        <v>335</v>
      </c>
      <c r="Q330" s="447"/>
      <c r="R330" s="179"/>
      <c r="S330" s="189" t="s">
        <v>334</v>
      </c>
      <c r="T330" s="389" t="s">
        <v>93</v>
      </c>
      <c r="U330" s="275" t="s">
        <v>62</v>
      </c>
      <c r="V330" s="334" t="s">
        <v>341</v>
      </c>
      <c r="W330" s="176">
        <v>2</v>
      </c>
      <c r="X330" s="337" t="s">
        <v>470</v>
      </c>
      <c r="Y330" s="339"/>
      <c r="Z330" s="351" t="s">
        <v>527</v>
      </c>
      <c r="AA330" s="275" t="s">
        <v>594</v>
      </c>
      <c r="AB330" s="275" t="s">
        <v>341</v>
      </c>
      <c r="AC330" s="189"/>
      <c r="AD330" s="189"/>
      <c r="AE330" s="189"/>
      <c r="AF330" s="189"/>
      <c r="AG330" s="442"/>
      <c r="AH330" s="189" t="str">
        <f t="shared" si="27"/>
        <v/>
      </c>
      <c r="AI330" s="189" t="s">
        <v>341</v>
      </c>
      <c r="AJ330" s="189" t="s">
        <v>341</v>
      </c>
      <c r="AK330" s="189" t="s">
        <v>335</v>
      </c>
      <c r="AL330" s="189" t="s">
        <v>341</v>
      </c>
      <c r="AM330" s="189" t="b">
        <f t="shared" si="25"/>
        <v>0</v>
      </c>
      <c r="AN330" s="189" t="b">
        <f t="shared" si="26"/>
        <v>1</v>
      </c>
      <c r="AO330" s="189" t="s">
        <v>335</v>
      </c>
      <c r="AP330" s="275"/>
      <c r="AQ330" s="275"/>
    </row>
    <row r="331" spans="1:43">
      <c r="B331" s="500" t="s">
        <v>125</v>
      </c>
      <c r="C331" s="103" t="s">
        <v>126</v>
      </c>
      <c r="D331" s="1" t="s">
        <v>1156</v>
      </c>
      <c r="E331" s="5" t="s">
        <v>338</v>
      </c>
      <c r="F331" s="5" t="s">
        <v>1314</v>
      </c>
      <c r="G331" s="1" t="s">
        <v>1315</v>
      </c>
      <c r="I331" s="1" t="s">
        <v>1228</v>
      </c>
      <c r="J331" s="1" t="s">
        <v>1316</v>
      </c>
      <c r="K331" s="488" t="s">
        <v>334</v>
      </c>
      <c r="L331" s="488" t="s">
        <v>334</v>
      </c>
      <c r="M331" s="488" t="s">
        <v>334</v>
      </c>
      <c r="N331" s="488" t="s">
        <v>334</v>
      </c>
      <c r="O331" s="488" t="s">
        <v>335</v>
      </c>
      <c r="P331" s="488" t="s">
        <v>335</v>
      </c>
      <c r="Q331" s="524"/>
      <c r="R331" s="488"/>
      <c r="S331" s="488" t="s">
        <v>334</v>
      </c>
      <c r="T331" s="1" t="s">
        <v>93</v>
      </c>
      <c r="U331" s="1" t="s">
        <v>62</v>
      </c>
      <c r="V331" s="526" t="s">
        <v>341</v>
      </c>
      <c r="W331" s="488">
        <v>1</v>
      </c>
      <c r="Y331" s="528">
        <v>1</v>
      </c>
      <c r="Z331" s="529" t="s">
        <v>339</v>
      </c>
      <c r="AA331" s="1" t="s">
        <v>590</v>
      </c>
      <c r="AB331" s="1" t="s">
        <v>341</v>
      </c>
      <c r="AC331" s="488"/>
      <c r="AD331" s="488"/>
      <c r="AE331" s="488"/>
      <c r="AF331" s="488"/>
      <c r="AG331" s="488"/>
      <c r="AH331" s="488" t="str">
        <f t="shared" si="27"/>
        <v/>
      </c>
      <c r="AI331" s="488" t="s">
        <v>341</v>
      </c>
      <c r="AJ331" s="488" t="s">
        <v>341</v>
      </c>
      <c r="AK331" s="488" t="s">
        <v>335</v>
      </c>
      <c r="AL331" s="488" t="s">
        <v>341</v>
      </c>
      <c r="AM331" s="488" t="b">
        <f t="shared" si="25"/>
        <v>0</v>
      </c>
      <c r="AN331" s="488" t="b">
        <f t="shared" si="26"/>
        <v>1</v>
      </c>
      <c r="AO331" s="488" t="s">
        <v>335</v>
      </c>
    </row>
    <row r="332" spans="1:43" ht="15" customHeight="1">
      <c r="B332" s="500" t="s">
        <v>125</v>
      </c>
      <c r="C332" s="506" t="s">
        <v>126</v>
      </c>
      <c r="D332" s="21" t="s">
        <v>1156</v>
      </c>
      <c r="E332" s="21" t="s">
        <v>1218</v>
      </c>
      <c r="F332" s="21" t="s">
        <v>1317</v>
      </c>
      <c r="G332" s="21" t="s">
        <v>1318</v>
      </c>
      <c r="H332" s="21"/>
      <c r="I332" s="21" t="s">
        <v>1212</v>
      </c>
      <c r="J332" s="21" t="s">
        <v>1319</v>
      </c>
      <c r="K332" s="176" t="s">
        <v>335</v>
      </c>
      <c r="L332" s="176" t="s">
        <v>335</v>
      </c>
      <c r="M332" s="176" t="s">
        <v>335</v>
      </c>
      <c r="N332" s="176" t="s">
        <v>334</v>
      </c>
      <c r="O332" s="176" t="s">
        <v>335</v>
      </c>
      <c r="P332" s="444" t="s">
        <v>335</v>
      </c>
      <c r="Q332" s="447"/>
      <c r="R332" s="179"/>
      <c r="S332" s="176" t="s">
        <v>334</v>
      </c>
      <c r="T332" s="195" t="s">
        <v>93</v>
      </c>
      <c r="U332" s="275" t="s">
        <v>62</v>
      </c>
      <c r="V332" s="177" t="s">
        <v>1148</v>
      </c>
      <c r="W332" s="176">
        <v>1</v>
      </c>
      <c r="X332" s="337" t="s">
        <v>507</v>
      </c>
      <c r="Y332" s="338">
        <v>2</v>
      </c>
      <c r="Z332" s="349" t="s">
        <v>1320</v>
      </c>
      <c r="AA332" s="275" t="s">
        <v>590</v>
      </c>
      <c r="AB332" s="275" t="s">
        <v>1321</v>
      </c>
      <c r="AC332" s="189"/>
      <c r="AD332" s="189"/>
      <c r="AE332" s="189"/>
      <c r="AF332" s="189"/>
      <c r="AG332" s="442"/>
      <c r="AH332" s="189" t="str">
        <f t="shared" si="27"/>
        <v/>
      </c>
      <c r="AI332" s="189" t="s">
        <v>341</v>
      </c>
      <c r="AJ332" s="189" t="s">
        <v>341</v>
      </c>
      <c r="AK332" s="189" t="s">
        <v>335</v>
      </c>
      <c r="AL332" s="189" t="s">
        <v>341</v>
      </c>
      <c r="AM332" s="189" t="b">
        <f t="shared" si="25"/>
        <v>0</v>
      </c>
      <c r="AN332" s="189" t="b">
        <f t="shared" si="26"/>
        <v>1</v>
      </c>
      <c r="AO332" s="189" t="s">
        <v>335</v>
      </c>
      <c r="AP332" s="275"/>
      <c r="AQ332" s="275"/>
    </row>
    <row r="333" spans="1:43" ht="15" customHeight="1">
      <c r="B333" s="405" t="s">
        <v>105</v>
      </c>
      <c r="C333" s="514" t="s">
        <v>106</v>
      </c>
      <c r="D333" s="192" t="s">
        <v>1156</v>
      </c>
      <c r="E333" s="21" t="s">
        <v>1322</v>
      </c>
      <c r="F333" s="21" t="s">
        <v>1323</v>
      </c>
      <c r="G333" s="21" t="s">
        <v>1324</v>
      </c>
      <c r="H333" s="21"/>
      <c r="I333" s="21" t="s">
        <v>708</v>
      </c>
      <c r="J333" s="21" t="s">
        <v>1325</v>
      </c>
      <c r="K333" s="176" t="s">
        <v>335</v>
      </c>
      <c r="L333" s="176" t="s">
        <v>335</v>
      </c>
      <c r="M333" s="176" t="s">
        <v>335</v>
      </c>
      <c r="N333" s="176" t="s">
        <v>334</v>
      </c>
      <c r="O333" s="176" t="s">
        <v>335</v>
      </c>
      <c r="P333" s="444" t="s">
        <v>335</v>
      </c>
      <c r="Q333" s="447"/>
      <c r="R333" s="179"/>
      <c r="S333" s="176" t="s">
        <v>334</v>
      </c>
      <c r="T333" s="195" t="s">
        <v>93</v>
      </c>
      <c r="U333" s="275" t="s">
        <v>62</v>
      </c>
      <c r="V333" s="177" t="s">
        <v>1326</v>
      </c>
      <c r="W333" s="176">
        <v>1</v>
      </c>
      <c r="X333" s="337" t="s">
        <v>507</v>
      </c>
      <c r="Y333" s="338">
        <v>2</v>
      </c>
      <c r="Z333" s="349" t="s">
        <v>411</v>
      </c>
      <c r="AA333" s="275" t="s">
        <v>390</v>
      </c>
      <c r="AB333" s="275" t="s">
        <v>720</v>
      </c>
      <c r="AC333" s="189"/>
      <c r="AD333" s="189"/>
      <c r="AE333" s="189"/>
      <c r="AF333" s="189"/>
      <c r="AG333" s="442"/>
      <c r="AH333" s="189" t="str">
        <f t="shared" si="27"/>
        <v/>
      </c>
      <c r="AI333" s="189" t="s">
        <v>335</v>
      </c>
      <c r="AJ333" s="189" t="s">
        <v>335</v>
      </c>
      <c r="AK333" s="189" t="s">
        <v>341</v>
      </c>
      <c r="AL333" s="189" t="s">
        <v>335</v>
      </c>
      <c r="AM333" s="189" t="b">
        <f t="shared" si="25"/>
        <v>0</v>
      </c>
      <c r="AN333" s="189" t="b">
        <f t="shared" si="26"/>
        <v>1</v>
      </c>
      <c r="AO333" s="189" t="s">
        <v>335</v>
      </c>
      <c r="AP333" s="275"/>
      <c r="AQ333" s="275"/>
    </row>
    <row r="334" spans="1:43" ht="15" customHeight="1">
      <c r="B334" s="405" t="s">
        <v>105</v>
      </c>
      <c r="C334" s="514" t="s">
        <v>106</v>
      </c>
      <c r="D334" s="192" t="s">
        <v>1156</v>
      </c>
      <c r="E334" s="21" t="s">
        <v>1322</v>
      </c>
      <c r="F334" s="21" t="s">
        <v>1327</v>
      </c>
      <c r="G334" s="21" t="s">
        <v>1328</v>
      </c>
      <c r="H334" s="21" t="s">
        <v>619</v>
      </c>
      <c r="I334" s="22" t="s">
        <v>1329</v>
      </c>
      <c r="J334" s="21" t="s">
        <v>1330</v>
      </c>
      <c r="K334" s="176" t="s">
        <v>335</v>
      </c>
      <c r="L334" s="176" t="s">
        <v>335</v>
      </c>
      <c r="M334" s="176" t="s">
        <v>335</v>
      </c>
      <c r="N334" s="176" t="s">
        <v>334</v>
      </c>
      <c r="O334" s="176" t="s">
        <v>334</v>
      </c>
      <c r="P334" s="444" t="s">
        <v>335</v>
      </c>
      <c r="Q334" s="447"/>
      <c r="R334" s="179"/>
      <c r="S334" s="176" t="s">
        <v>334</v>
      </c>
      <c r="T334" s="195" t="s">
        <v>93</v>
      </c>
      <c r="U334" s="275" t="s">
        <v>62</v>
      </c>
      <c r="V334" s="177" t="s">
        <v>1326</v>
      </c>
      <c r="W334" s="176">
        <v>2</v>
      </c>
      <c r="X334" s="337" t="s">
        <v>432</v>
      </c>
      <c r="Y334" s="338">
        <v>1</v>
      </c>
      <c r="Z334" s="349" t="s">
        <v>359</v>
      </c>
      <c r="AA334" s="275" t="s">
        <v>509</v>
      </c>
      <c r="AB334" s="275" t="s">
        <v>341</v>
      </c>
      <c r="AC334" s="189"/>
      <c r="AD334" s="189"/>
      <c r="AE334" s="189"/>
      <c r="AF334" s="189"/>
      <c r="AG334" s="442"/>
      <c r="AH334" s="189" t="str">
        <f t="shared" si="27"/>
        <v/>
      </c>
      <c r="AI334" s="189" t="s">
        <v>471</v>
      </c>
      <c r="AJ334" s="189" t="s">
        <v>471</v>
      </c>
      <c r="AK334" s="189" t="s">
        <v>471</v>
      </c>
      <c r="AL334" s="189" t="s">
        <v>471</v>
      </c>
      <c r="AM334" s="189" t="b">
        <f t="shared" si="25"/>
        <v>0</v>
      </c>
      <c r="AN334" s="189" t="b">
        <f t="shared" si="26"/>
        <v>0</v>
      </c>
      <c r="AO334" s="189" t="s">
        <v>335</v>
      </c>
      <c r="AP334" s="275"/>
      <c r="AQ334" s="275"/>
    </row>
    <row r="335" spans="1:43" ht="15" customHeight="1">
      <c r="B335" s="405" t="s">
        <v>105</v>
      </c>
      <c r="C335" s="513" t="s">
        <v>106</v>
      </c>
      <c r="D335" s="267" t="s">
        <v>1156</v>
      </c>
      <c r="E335" s="43" t="s">
        <v>1322</v>
      </c>
      <c r="F335" s="43" t="s">
        <v>1331</v>
      </c>
      <c r="G335" s="43" t="s">
        <v>1332</v>
      </c>
      <c r="H335" s="43" t="s">
        <v>619</v>
      </c>
      <c r="I335" s="430" t="s">
        <v>1329</v>
      </c>
      <c r="J335" s="43" t="s">
        <v>1333</v>
      </c>
      <c r="K335" s="188" t="s">
        <v>335</v>
      </c>
      <c r="L335" s="188" t="s">
        <v>335</v>
      </c>
      <c r="M335" s="176" t="s">
        <v>335</v>
      </c>
      <c r="N335" s="188" t="s">
        <v>334</v>
      </c>
      <c r="O335" s="188" t="s">
        <v>334</v>
      </c>
      <c r="P335" s="445" t="s">
        <v>335</v>
      </c>
      <c r="Q335" s="447"/>
      <c r="R335" s="179"/>
      <c r="S335" s="188" t="s">
        <v>334</v>
      </c>
      <c r="T335" s="388" t="s">
        <v>93</v>
      </c>
      <c r="U335" s="275" t="s">
        <v>62</v>
      </c>
      <c r="V335" s="177" t="s">
        <v>1326</v>
      </c>
      <c r="W335" s="176">
        <v>2</v>
      </c>
      <c r="X335" s="337" t="s">
        <v>432</v>
      </c>
      <c r="Y335" s="338">
        <v>1</v>
      </c>
      <c r="Z335" s="349" t="s">
        <v>359</v>
      </c>
      <c r="AA335" s="275" t="s">
        <v>509</v>
      </c>
      <c r="AB335" s="275" t="s">
        <v>341</v>
      </c>
      <c r="AC335" s="189"/>
      <c r="AD335" s="189"/>
      <c r="AE335" s="189"/>
      <c r="AF335" s="189"/>
      <c r="AG335" s="442"/>
      <c r="AH335" s="189" t="str">
        <f t="shared" si="27"/>
        <v/>
      </c>
      <c r="AI335" s="189" t="s">
        <v>471</v>
      </c>
      <c r="AJ335" s="189" t="s">
        <v>471</v>
      </c>
      <c r="AK335" s="189" t="s">
        <v>471</v>
      </c>
      <c r="AL335" s="189" t="s">
        <v>471</v>
      </c>
      <c r="AM335" s="189" t="b">
        <f t="shared" si="25"/>
        <v>0</v>
      </c>
      <c r="AN335" s="189" t="b">
        <f t="shared" si="26"/>
        <v>0</v>
      </c>
      <c r="AO335" s="189" t="s">
        <v>335</v>
      </c>
      <c r="AP335" s="275"/>
      <c r="AQ335" s="275"/>
    </row>
    <row r="336" spans="1:43" ht="15" customHeight="1">
      <c r="B336" s="502" t="s">
        <v>59</v>
      </c>
      <c r="C336" s="507" t="s">
        <v>1334</v>
      </c>
      <c r="D336" s="518"/>
      <c r="E336" s="518"/>
      <c r="F336" s="518"/>
      <c r="G336" s="518"/>
      <c r="H336" s="521"/>
      <c r="I336" s="518"/>
      <c r="J336" s="518"/>
      <c r="K336" s="518"/>
      <c r="L336" s="518"/>
      <c r="M336" s="521"/>
      <c r="N336" s="518"/>
      <c r="O336" s="518"/>
      <c r="P336" s="523"/>
      <c r="Q336" s="518"/>
      <c r="R336" s="525"/>
      <c r="S336" s="518"/>
      <c r="T336" s="523"/>
      <c r="U336" s="518"/>
      <c r="V336" s="521"/>
      <c r="W336" s="521"/>
      <c r="X336" s="527"/>
      <c r="Y336" s="521"/>
      <c r="Z336" s="521"/>
      <c r="AA336" s="518"/>
      <c r="AB336" s="518"/>
      <c r="AC336" s="518"/>
      <c r="AD336" s="518"/>
      <c r="AE336" s="518"/>
      <c r="AF336" s="518"/>
      <c r="AG336" s="523"/>
      <c r="AH336" s="518"/>
      <c r="AI336" s="518"/>
      <c r="AJ336" s="518"/>
      <c r="AK336" s="518"/>
      <c r="AL336" s="518"/>
      <c r="AM336" s="518"/>
      <c r="AN336" s="518"/>
      <c r="AO336" s="275"/>
      <c r="AP336" s="275"/>
      <c r="AQ336" s="275"/>
    </row>
    <row r="337" spans="2:43" ht="15" customHeight="1">
      <c r="B337" s="503" t="s">
        <v>570</v>
      </c>
      <c r="C337" s="507" t="s">
        <v>1334</v>
      </c>
      <c r="D337" s="518"/>
      <c r="E337" s="518"/>
      <c r="F337" s="518"/>
      <c r="G337" s="518"/>
      <c r="H337" s="451"/>
      <c r="I337" s="520"/>
      <c r="J337" s="518"/>
      <c r="K337" s="518"/>
      <c r="L337" s="518"/>
      <c r="M337" s="521"/>
      <c r="N337" s="518"/>
      <c r="O337" s="518"/>
      <c r="P337" s="523"/>
      <c r="Q337" s="518"/>
      <c r="R337" s="525"/>
      <c r="S337" s="518"/>
      <c r="T337" s="523"/>
      <c r="U337" s="518"/>
      <c r="V337" s="521"/>
      <c r="W337" s="521"/>
      <c r="X337" s="527"/>
      <c r="Y337" s="521"/>
      <c r="Z337" s="521"/>
      <c r="AA337" s="518"/>
      <c r="AB337" s="518"/>
      <c r="AC337" s="518"/>
      <c r="AD337" s="518"/>
      <c r="AE337" s="518"/>
      <c r="AF337" s="518"/>
      <c r="AG337" s="523"/>
      <c r="AH337" s="518"/>
      <c r="AI337" s="518"/>
      <c r="AJ337" s="518"/>
      <c r="AK337" s="518"/>
      <c r="AL337" s="518"/>
      <c r="AM337" s="518"/>
      <c r="AN337" s="518"/>
      <c r="AO337" s="275"/>
      <c r="AP337" s="275"/>
      <c r="AQ337" s="275"/>
    </row>
    <row r="338" spans="2:43" ht="15" customHeight="1">
      <c r="B338" s="501" t="s">
        <v>135</v>
      </c>
      <c r="C338" s="507" t="s">
        <v>1334</v>
      </c>
      <c r="D338" s="518"/>
      <c r="E338" s="518"/>
      <c r="F338" s="518"/>
      <c r="G338" s="518"/>
      <c r="H338" s="518"/>
      <c r="I338" s="518"/>
      <c r="J338" s="518"/>
      <c r="K338" s="518"/>
      <c r="L338" s="518"/>
      <c r="M338" s="521"/>
      <c r="N338" s="518"/>
      <c r="O338" s="518"/>
      <c r="P338" s="523"/>
      <c r="Q338" s="518"/>
      <c r="R338" s="525"/>
      <c r="S338" s="518"/>
      <c r="T338" s="523"/>
      <c r="U338" s="518"/>
      <c r="V338" s="521"/>
      <c r="W338" s="521"/>
      <c r="X338" s="527"/>
      <c r="Y338" s="521"/>
      <c r="Z338" s="521"/>
      <c r="AA338" s="518"/>
      <c r="AB338" s="518"/>
      <c r="AC338" s="518"/>
      <c r="AD338" s="518"/>
      <c r="AE338" s="518"/>
      <c r="AF338" s="518"/>
      <c r="AG338" s="523"/>
      <c r="AH338" s="518"/>
      <c r="AI338" s="518"/>
      <c r="AJ338" s="518"/>
      <c r="AK338" s="518"/>
      <c r="AL338" s="518"/>
      <c r="AM338" s="518"/>
      <c r="AN338" s="518"/>
      <c r="AO338" s="275"/>
      <c r="AP338" s="275"/>
      <c r="AQ338" s="275"/>
    </row>
    <row r="339" spans="2:43" ht="15" customHeight="1">
      <c r="B339" s="501" t="s">
        <v>135</v>
      </c>
      <c r="C339" s="507" t="s">
        <v>1334</v>
      </c>
      <c r="D339" s="518"/>
      <c r="E339" s="518"/>
      <c r="F339" s="518"/>
      <c r="G339" s="518"/>
      <c r="H339" s="518"/>
      <c r="I339" s="518"/>
      <c r="J339" s="518"/>
      <c r="K339" s="518"/>
      <c r="L339" s="518"/>
      <c r="M339" s="521"/>
      <c r="N339" s="518"/>
      <c r="O339" s="518"/>
      <c r="P339" s="523"/>
      <c r="Q339" s="518"/>
      <c r="R339" s="525"/>
      <c r="S339" s="518"/>
      <c r="T339" s="523"/>
      <c r="U339" s="518"/>
      <c r="V339" s="521"/>
      <c r="W339" s="521"/>
      <c r="X339" s="527"/>
      <c r="Y339" s="521"/>
      <c r="Z339" s="521"/>
      <c r="AA339" s="518"/>
      <c r="AB339" s="518"/>
      <c r="AC339" s="518"/>
      <c r="AD339" s="518"/>
      <c r="AE339" s="518"/>
      <c r="AF339" s="518"/>
      <c r="AG339" s="523"/>
      <c r="AH339" s="518"/>
      <c r="AI339" s="518"/>
      <c r="AJ339" s="518"/>
      <c r="AK339" s="518"/>
      <c r="AL339" s="518"/>
      <c r="AM339" s="518"/>
      <c r="AN339" s="518"/>
      <c r="AO339" s="275"/>
      <c r="AP339" s="275"/>
      <c r="AQ339" s="275"/>
    </row>
    <row r="340" spans="2:43" ht="15" customHeight="1">
      <c r="B340" s="501"/>
      <c r="C340" s="512"/>
      <c r="D340" s="275"/>
      <c r="E340" s="9"/>
      <c r="F340" s="9"/>
      <c r="G340" s="275"/>
      <c r="H340" s="275"/>
      <c r="I340" s="275"/>
      <c r="J340" s="275"/>
      <c r="K340" s="189"/>
      <c r="L340" s="189"/>
      <c r="M340" s="176"/>
      <c r="N340" s="189"/>
      <c r="O340" s="189"/>
      <c r="P340" s="442"/>
      <c r="Q340" s="447"/>
      <c r="R340" s="179"/>
      <c r="S340" s="189"/>
      <c r="T340" s="389"/>
      <c r="U340" s="275"/>
      <c r="V340" s="177"/>
      <c r="W340" s="176"/>
      <c r="X340" s="337"/>
      <c r="Y340" s="338"/>
      <c r="Z340" s="349"/>
      <c r="AA340" s="275"/>
      <c r="AB340" s="275"/>
      <c r="AC340" s="189"/>
      <c r="AD340" s="189"/>
      <c r="AE340" s="189"/>
      <c r="AF340" s="189"/>
      <c r="AG340" s="442"/>
      <c r="AH340" s="189"/>
      <c r="AI340" s="189"/>
      <c r="AJ340" s="189"/>
      <c r="AK340" s="189"/>
      <c r="AL340" s="189"/>
      <c r="AM340" s="189"/>
      <c r="AN340" s="189"/>
      <c r="AO340" s="189"/>
      <c r="AP340" s="275"/>
      <c r="AQ340" s="275"/>
    </row>
    <row r="341" spans="2:43" ht="15" customHeight="1">
      <c r="B341" s="499" t="s">
        <v>125</v>
      </c>
      <c r="C341" s="507" t="s">
        <v>1334</v>
      </c>
      <c r="D341" s="518"/>
      <c r="E341" s="518"/>
      <c r="F341" s="518"/>
      <c r="G341" s="518"/>
      <c r="H341" s="518"/>
      <c r="I341" s="518"/>
      <c r="J341" s="518"/>
      <c r="K341" s="518"/>
      <c r="L341" s="518"/>
      <c r="M341" s="521"/>
      <c r="N341" s="518"/>
      <c r="O341" s="518"/>
      <c r="P341" s="523"/>
      <c r="Q341" s="518"/>
      <c r="R341" s="525"/>
      <c r="S341" s="518"/>
      <c r="T341" s="523"/>
      <c r="U341" s="518"/>
      <c r="V341" s="521"/>
      <c r="W341" s="521"/>
      <c r="X341" s="527"/>
      <c r="Y341" s="521"/>
      <c r="Z341" s="521"/>
      <c r="AA341" s="518"/>
      <c r="AB341" s="518"/>
      <c r="AC341" s="518"/>
      <c r="AD341" s="518"/>
      <c r="AE341" s="518"/>
      <c r="AF341" s="518"/>
      <c r="AG341" s="523"/>
      <c r="AH341" s="518"/>
      <c r="AI341" s="518"/>
      <c r="AJ341" s="518"/>
      <c r="AK341" s="518"/>
      <c r="AL341" s="518"/>
      <c r="AM341" s="518"/>
      <c r="AN341" s="518"/>
      <c r="AO341" s="275"/>
      <c r="AP341" s="275"/>
      <c r="AQ341" s="275"/>
    </row>
    <row r="342" spans="2:43" ht="15" customHeight="1">
      <c r="B342" s="499" t="s">
        <v>125</v>
      </c>
      <c r="C342" s="507" t="s">
        <v>1334</v>
      </c>
      <c r="D342" s="518"/>
      <c r="E342" s="518"/>
      <c r="F342" s="518"/>
      <c r="G342" s="520"/>
      <c r="H342" s="451"/>
      <c r="I342" s="518"/>
      <c r="J342" s="518"/>
      <c r="K342" s="518"/>
      <c r="L342" s="518"/>
      <c r="M342" s="521"/>
      <c r="N342" s="518"/>
      <c r="O342" s="518"/>
      <c r="P342" s="523"/>
      <c r="Q342" s="518"/>
      <c r="R342" s="525"/>
      <c r="S342" s="521"/>
      <c r="T342" s="523"/>
      <c r="U342" s="518"/>
      <c r="V342" s="521"/>
      <c r="W342" s="521"/>
      <c r="X342" s="527"/>
      <c r="Y342" s="521"/>
      <c r="Z342" s="521"/>
      <c r="AA342" s="518"/>
      <c r="AB342" s="518"/>
      <c r="AC342" s="518"/>
      <c r="AD342" s="518"/>
      <c r="AE342" s="518"/>
      <c r="AF342" s="518"/>
      <c r="AG342" s="523"/>
      <c r="AH342" s="518"/>
      <c r="AI342" s="518"/>
      <c r="AJ342" s="518"/>
      <c r="AK342" s="518"/>
      <c r="AL342" s="518"/>
      <c r="AM342" s="518"/>
      <c r="AN342" s="518"/>
      <c r="AO342" s="275"/>
      <c r="AP342" s="275"/>
      <c r="AQ342" s="275"/>
    </row>
    <row r="343" spans="2:43" ht="15" customHeight="1">
      <c r="B343" s="499" t="s">
        <v>125</v>
      </c>
      <c r="C343" s="104" t="s">
        <v>126</v>
      </c>
      <c r="D343" s="275"/>
      <c r="E343" s="275"/>
      <c r="F343" s="275" t="s">
        <v>1335</v>
      </c>
      <c r="G343" s="275" t="s">
        <v>1336</v>
      </c>
      <c r="H343" s="275"/>
      <c r="I343" s="275" t="s">
        <v>1337</v>
      </c>
      <c r="J343" s="275"/>
      <c r="K343" s="189"/>
      <c r="L343" s="189"/>
      <c r="M343" s="176" t="s">
        <v>334</v>
      </c>
      <c r="N343" s="189"/>
      <c r="O343" s="189"/>
      <c r="P343" s="442" t="s">
        <v>335</v>
      </c>
      <c r="Q343" s="447"/>
      <c r="R343" s="179"/>
      <c r="S343" s="189" t="s">
        <v>334</v>
      </c>
      <c r="T343" s="389"/>
      <c r="U343" s="275"/>
      <c r="V343" s="177"/>
      <c r="W343" s="176">
        <v>1</v>
      </c>
      <c r="X343" s="337"/>
      <c r="Y343" s="338"/>
      <c r="Z343" s="349"/>
      <c r="AA343" s="275"/>
      <c r="AB343" s="275" t="s">
        <v>471</v>
      </c>
      <c r="AC343" s="189"/>
      <c r="AD343" s="189"/>
      <c r="AE343" s="189"/>
      <c r="AF343" s="189"/>
      <c r="AG343" s="442"/>
      <c r="AH343" s="189" t="str">
        <f>IF(OR(AC343="X", AD343 = "X", AE343="X", AF343="X", AG343="X"), "Y", "")</f>
        <v/>
      </c>
      <c r="AI343" s="189" t="s">
        <v>471</v>
      </c>
      <c r="AJ343" s="189" t="s">
        <v>471</v>
      </c>
      <c r="AK343" s="189" t="s">
        <v>471</v>
      </c>
      <c r="AL343" s="189" t="s">
        <v>471</v>
      </c>
      <c r="AM343" s="189" t="b">
        <f>AND(AI343="Y",AJ343="Y",AK343="Y",AL343="Y")</f>
        <v>0</v>
      </c>
      <c r="AN343" s="189" t="b">
        <f>OR(AI343="Y",AJ343="Y",AK343="Y",AL343="Y")</f>
        <v>0</v>
      </c>
      <c r="AO343" s="189"/>
      <c r="AP343" s="275"/>
      <c r="AQ343" s="275"/>
    </row>
    <row r="344" spans="2:43" ht="15" customHeight="1">
      <c r="B344" s="405" t="s">
        <v>105</v>
      </c>
      <c r="C344" s="507" t="s">
        <v>1334</v>
      </c>
      <c r="D344" s="518"/>
      <c r="E344" s="518"/>
      <c r="F344" s="518"/>
      <c r="G344" s="518"/>
      <c r="H344" s="518"/>
      <c r="I344" s="518"/>
      <c r="J344" s="518"/>
      <c r="K344" s="518"/>
      <c r="L344" s="518"/>
      <c r="M344" s="521"/>
      <c r="N344" s="518"/>
      <c r="O344" s="518"/>
      <c r="P344" s="523"/>
      <c r="Q344" s="518"/>
      <c r="R344" s="525"/>
      <c r="S344" s="518"/>
      <c r="T344" s="523"/>
      <c r="U344" s="518"/>
      <c r="V344" s="521"/>
      <c r="W344" s="521"/>
      <c r="X344" s="527"/>
      <c r="Y344" s="521"/>
      <c r="Z344" s="521"/>
      <c r="AA344" s="518"/>
      <c r="AB344" s="518"/>
      <c r="AC344" s="518"/>
      <c r="AD344" s="518"/>
      <c r="AE344" s="518"/>
      <c r="AF344" s="518"/>
      <c r="AG344" s="523"/>
      <c r="AH344" s="518"/>
      <c r="AI344" s="518"/>
      <c r="AJ344" s="518"/>
      <c r="AK344" s="518"/>
      <c r="AL344" s="518"/>
      <c r="AM344" s="518"/>
      <c r="AN344" s="518"/>
      <c r="AO344" s="275"/>
      <c r="AP344" s="275"/>
      <c r="AQ344" s="275"/>
    </row>
    <row r="345" spans="2:43" ht="15" customHeight="1">
      <c r="B345" s="405" t="s">
        <v>105</v>
      </c>
      <c r="C345" s="507" t="s">
        <v>1334</v>
      </c>
      <c r="D345" s="518"/>
      <c r="E345" s="518"/>
      <c r="F345" s="518"/>
      <c r="G345" s="518"/>
      <c r="H345" s="518"/>
      <c r="I345" s="518"/>
      <c r="J345" s="518"/>
      <c r="K345" s="518"/>
      <c r="L345" s="518"/>
      <c r="M345" s="521"/>
      <c r="N345" s="518"/>
      <c r="O345" s="518"/>
      <c r="P345" s="523"/>
      <c r="Q345" s="518"/>
      <c r="R345" s="525"/>
      <c r="S345" s="518"/>
      <c r="T345" s="523"/>
      <c r="U345" s="518"/>
      <c r="V345" s="521"/>
      <c r="W345" s="521"/>
      <c r="X345" s="527"/>
      <c r="Y345" s="521"/>
      <c r="Z345" s="521"/>
      <c r="AA345" s="518"/>
      <c r="AB345" s="518"/>
      <c r="AC345" s="518"/>
      <c r="AD345" s="518"/>
      <c r="AE345" s="518"/>
      <c r="AF345" s="518"/>
      <c r="AG345" s="523"/>
      <c r="AH345" s="518"/>
      <c r="AI345" s="518"/>
      <c r="AJ345" s="518"/>
      <c r="AK345" s="518"/>
      <c r="AL345" s="518"/>
      <c r="AM345" s="518"/>
      <c r="AN345" s="518"/>
      <c r="AO345" s="275"/>
      <c r="AP345" s="275"/>
      <c r="AQ345" s="275"/>
    </row>
    <row r="346" spans="2:43">
      <c r="B346" s="341" t="s">
        <v>145</v>
      </c>
      <c r="C346" s="453" t="s">
        <v>1334</v>
      </c>
      <c r="D346" s="451"/>
      <c r="E346" s="451"/>
      <c r="F346" s="451"/>
      <c r="G346" s="451"/>
      <c r="H346" s="451"/>
      <c r="I346" s="451"/>
      <c r="J346" s="451"/>
      <c r="K346" s="451"/>
      <c r="L346" s="451"/>
      <c r="M346" s="451"/>
      <c r="N346" s="451"/>
      <c r="O346" s="451"/>
      <c r="P346" s="451"/>
      <c r="Q346" s="451"/>
      <c r="R346" s="451"/>
      <c r="S346" s="451"/>
      <c r="T346" s="451"/>
      <c r="U346" s="451"/>
      <c r="V346" s="451"/>
      <c r="W346" s="451"/>
      <c r="X346" s="452"/>
      <c r="Y346" s="451"/>
      <c r="Z346" s="451"/>
      <c r="AA346" s="451"/>
      <c r="AB346" s="451"/>
      <c r="AC346" s="451"/>
      <c r="AD346" s="451"/>
      <c r="AE346" s="451"/>
      <c r="AF346" s="451"/>
      <c r="AG346" s="451"/>
      <c r="AH346" s="451"/>
      <c r="AI346" s="451"/>
      <c r="AJ346" s="451"/>
      <c r="AK346" s="451"/>
      <c r="AL346" s="451"/>
      <c r="AM346" s="451"/>
      <c r="AN346" s="451"/>
    </row>
    <row r="347" spans="2:43" ht="15" customHeight="1">
      <c r="B347" s="341" t="s">
        <v>145</v>
      </c>
      <c r="C347" s="269" t="s">
        <v>146</v>
      </c>
      <c r="D347" s="21"/>
      <c r="E347" s="247"/>
      <c r="F347" s="192" t="s">
        <v>1149</v>
      </c>
      <c r="G347" s="248" t="s">
        <v>1150</v>
      </c>
      <c r="I347" s="21" t="s">
        <v>1253</v>
      </c>
      <c r="J347" s="21" t="s">
        <v>1338</v>
      </c>
      <c r="K347" s="176" t="s">
        <v>334</v>
      </c>
      <c r="L347" s="176" t="s">
        <v>334</v>
      </c>
      <c r="M347" s="176" t="s">
        <v>334</v>
      </c>
      <c r="N347" s="176" t="s">
        <v>334</v>
      </c>
      <c r="O347" s="176" t="s">
        <v>335</v>
      </c>
      <c r="P347" s="444" t="s">
        <v>335</v>
      </c>
      <c r="Q347" s="193"/>
      <c r="R347" s="179"/>
      <c r="S347" s="176" t="s">
        <v>334</v>
      </c>
      <c r="T347" s="195" t="s">
        <v>93</v>
      </c>
      <c r="U347" s="275" t="s">
        <v>62</v>
      </c>
      <c r="V347" s="325" t="s">
        <v>1152</v>
      </c>
      <c r="W347" s="176">
        <v>0</v>
      </c>
      <c r="X347" s="337" t="s">
        <v>349</v>
      </c>
      <c r="Y347" s="340">
        <v>1</v>
      </c>
      <c r="Z347" s="352" t="s">
        <v>359</v>
      </c>
      <c r="AA347" s="275" t="s">
        <v>558</v>
      </c>
      <c r="AB347" s="275" t="s">
        <v>578</v>
      </c>
      <c r="AC347" s="189" t="s">
        <v>342</v>
      </c>
      <c r="AD347" s="189"/>
      <c r="AE347" s="189" t="s">
        <v>342</v>
      </c>
      <c r="AF347" s="189"/>
      <c r="AG347" s="442"/>
      <c r="AH347" s="189" t="str">
        <f t="shared" ref="AH347:AH358" si="28">IF(OR(AC347="X", AD347 = "X", AE347="X", AF347="X", AG347="X"), "Y", "")</f>
        <v>Y</v>
      </c>
      <c r="AI347" s="189" t="s">
        <v>335</v>
      </c>
      <c r="AJ347" s="189" t="s">
        <v>335</v>
      </c>
      <c r="AK347" s="189" t="s">
        <v>335</v>
      </c>
      <c r="AL347" s="189" t="s">
        <v>335</v>
      </c>
      <c r="AM347" s="189" t="b">
        <f t="shared" ref="AM347:AM358" si="29">AND(AI347="Y",AJ347="Y",AK347="Y",AL347="Y")</f>
        <v>1</v>
      </c>
      <c r="AN347" s="189" t="b">
        <f t="shared" ref="AN347:AN358" si="30">OR(AI347="Y",AJ347="Y",AK347="Y",AL347="Y")</f>
        <v>1</v>
      </c>
      <c r="AO347" s="189" t="s">
        <v>335</v>
      </c>
      <c r="AP347" s="275"/>
      <c r="AQ347" s="275"/>
    </row>
    <row r="348" spans="2:43" ht="15" customHeight="1">
      <c r="B348" s="341" t="s">
        <v>145</v>
      </c>
      <c r="C348" s="269" t="s">
        <v>146</v>
      </c>
      <c r="D348" s="21"/>
      <c r="E348" s="247"/>
      <c r="F348" s="192" t="s">
        <v>1339</v>
      </c>
      <c r="G348" s="248" t="s">
        <v>1340</v>
      </c>
      <c r="I348" s="21" t="s">
        <v>1253</v>
      </c>
      <c r="J348" s="21" t="s">
        <v>1341</v>
      </c>
      <c r="K348" s="176" t="s">
        <v>334</v>
      </c>
      <c r="L348" s="176" t="s">
        <v>334</v>
      </c>
      <c r="M348" s="176" t="s">
        <v>334</v>
      </c>
      <c r="N348" s="176" t="s">
        <v>334</v>
      </c>
      <c r="O348" s="176" t="s">
        <v>335</v>
      </c>
      <c r="P348" s="444" t="s">
        <v>335</v>
      </c>
      <c r="Q348" s="193"/>
      <c r="R348" s="179"/>
      <c r="S348" s="176" t="s">
        <v>334</v>
      </c>
      <c r="T348" s="195" t="s">
        <v>93</v>
      </c>
      <c r="U348" s="275" t="s">
        <v>93</v>
      </c>
      <c r="V348" s="325" t="s">
        <v>341</v>
      </c>
      <c r="W348" s="176">
        <v>0</v>
      </c>
      <c r="X348" s="337" t="s">
        <v>349</v>
      </c>
      <c r="Y348" s="340">
        <v>1</v>
      </c>
      <c r="Z348" s="352" t="s">
        <v>508</v>
      </c>
      <c r="AA348" s="275" t="s">
        <v>677</v>
      </c>
      <c r="AB348" s="275" t="s">
        <v>471</v>
      </c>
      <c r="AC348" s="189"/>
      <c r="AD348" s="189" t="s">
        <v>342</v>
      </c>
      <c r="AE348" s="189" t="s">
        <v>342</v>
      </c>
      <c r="AF348" s="189"/>
      <c r="AG348" s="442"/>
      <c r="AH348" s="189" t="str">
        <f t="shared" si="28"/>
        <v>Y</v>
      </c>
      <c r="AI348" s="189" t="s">
        <v>471</v>
      </c>
      <c r="AJ348" s="189" t="s">
        <v>471</v>
      </c>
      <c r="AK348" s="189" t="s">
        <v>471</v>
      </c>
      <c r="AL348" s="189" t="s">
        <v>471</v>
      </c>
      <c r="AM348" s="189" t="b">
        <f t="shared" si="29"/>
        <v>0</v>
      </c>
      <c r="AN348" s="189" t="b">
        <f t="shared" si="30"/>
        <v>0</v>
      </c>
      <c r="AO348" s="189" t="s">
        <v>335</v>
      </c>
      <c r="AP348" s="275"/>
      <c r="AQ348" s="275"/>
    </row>
    <row r="349" spans="2:43" ht="15" customHeight="1">
      <c r="B349" s="341" t="s">
        <v>145</v>
      </c>
      <c r="C349" s="269" t="s">
        <v>146</v>
      </c>
      <c r="D349" s="21"/>
      <c r="E349" s="247"/>
      <c r="F349" s="192" t="s">
        <v>1342</v>
      </c>
      <c r="G349" s="248" t="s">
        <v>1252</v>
      </c>
      <c r="I349" s="21" t="s">
        <v>1253</v>
      </c>
      <c r="J349" s="177" t="s">
        <v>1343</v>
      </c>
      <c r="K349" s="176" t="s">
        <v>334</v>
      </c>
      <c r="L349" s="176" t="s">
        <v>334</v>
      </c>
      <c r="M349" s="176" t="s">
        <v>334</v>
      </c>
      <c r="N349" s="176" t="s">
        <v>334</v>
      </c>
      <c r="O349" s="176" t="s">
        <v>335</v>
      </c>
      <c r="P349" s="444" t="s">
        <v>335</v>
      </c>
      <c r="Q349" s="193"/>
      <c r="R349" s="179"/>
      <c r="S349" s="176" t="s">
        <v>334</v>
      </c>
      <c r="T349" s="195" t="s">
        <v>93</v>
      </c>
      <c r="U349" s="275" t="s">
        <v>62</v>
      </c>
      <c r="V349" s="325" t="s">
        <v>341</v>
      </c>
      <c r="W349" s="176">
        <v>0</v>
      </c>
      <c r="X349" s="346" t="s">
        <v>349</v>
      </c>
      <c r="Y349" s="340">
        <v>1</v>
      </c>
      <c r="Z349" s="352" t="s">
        <v>508</v>
      </c>
      <c r="AA349" s="275" t="s">
        <v>677</v>
      </c>
      <c r="AB349" s="275" t="s">
        <v>341</v>
      </c>
      <c r="AC349" s="189"/>
      <c r="AD349" s="189"/>
      <c r="AE349" s="189"/>
      <c r="AF349" s="189"/>
      <c r="AG349" s="442"/>
      <c r="AH349" s="189" t="str">
        <f t="shared" si="28"/>
        <v/>
      </c>
      <c r="AI349" s="189" t="s">
        <v>335</v>
      </c>
      <c r="AJ349" s="189" t="s">
        <v>335</v>
      </c>
      <c r="AK349" s="189" t="s">
        <v>335</v>
      </c>
      <c r="AL349" s="189" t="s">
        <v>341</v>
      </c>
      <c r="AM349" s="189" t="b">
        <f t="shared" si="29"/>
        <v>0</v>
      </c>
      <c r="AN349" s="189" t="b">
        <f t="shared" si="30"/>
        <v>1</v>
      </c>
      <c r="AO349" s="189" t="s">
        <v>335</v>
      </c>
      <c r="AP349" s="275"/>
      <c r="AQ349" s="275"/>
    </row>
    <row r="350" spans="2:43" ht="15" customHeight="1">
      <c r="B350" s="341" t="s">
        <v>145</v>
      </c>
      <c r="C350" s="269" t="s">
        <v>146</v>
      </c>
      <c r="D350" s="21"/>
      <c r="E350" s="247"/>
      <c r="F350" s="192" t="s">
        <v>1344</v>
      </c>
      <c r="G350" s="248" t="s">
        <v>1345</v>
      </c>
      <c r="I350" s="21" t="s">
        <v>1253</v>
      </c>
      <c r="J350" s="21" t="s">
        <v>1346</v>
      </c>
      <c r="K350" s="176" t="s">
        <v>334</v>
      </c>
      <c r="L350" s="176" t="s">
        <v>334</v>
      </c>
      <c r="M350" s="176" t="s">
        <v>334</v>
      </c>
      <c r="N350" s="176" t="s">
        <v>334</v>
      </c>
      <c r="O350" s="176" t="s">
        <v>335</v>
      </c>
      <c r="P350" s="444" t="s">
        <v>335</v>
      </c>
      <c r="Q350" s="193"/>
      <c r="R350" s="179"/>
      <c r="S350" s="176" t="s">
        <v>334</v>
      </c>
      <c r="T350" s="195" t="s">
        <v>93</v>
      </c>
      <c r="U350" s="275" t="s">
        <v>62</v>
      </c>
      <c r="V350" s="325" t="s">
        <v>341</v>
      </c>
      <c r="W350" s="189">
        <v>2</v>
      </c>
      <c r="X350" s="337" t="s">
        <v>470</v>
      </c>
      <c r="Y350" s="340">
        <v>1</v>
      </c>
      <c r="Z350" s="352" t="s">
        <v>508</v>
      </c>
      <c r="AA350" s="275" t="s">
        <v>471</v>
      </c>
      <c r="AB350" s="275" t="s">
        <v>471</v>
      </c>
      <c r="AC350" s="189"/>
      <c r="AD350" s="189"/>
      <c r="AE350" s="189"/>
      <c r="AF350" s="189"/>
      <c r="AG350" s="442"/>
      <c r="AH350" s="189" t="str">
        <f t="shared" si="28"/>
        <v/>
      </c>
      <c r="AI350" s="189" t="s">
        <v>335</v>
      </c>
      <c r="AJ350" s="189" t="s">
        <v>341</v>
      </c>
      <c r="AK350" s="189" t="s">
        <v>341</v>
      </c>
      <c r="AL350" s="189" t="s">
        <v>341</v>
      </c>
      <c r="AM350" s="189" t="b">
        <f t="shared" si="29"/>
        <v>0</v>
      </c>
      <c r="AN350" s="189" t="b">
        <f t="shared" si="30"/>
        <v>1</v>
      </c>
      <c r="AO350" s="189" t="s">
        <v>335</v>
      </c>
      <c r="AP350" s="275"/>
      <c r="AQ350" s="275"/>
    </row>
    <row r="351" spans="2:43" ht="15" customHeight="1">
      <c r="B351" s="341" t="s">
        <v>145</v>
      </c>
      <c r="C351" s="269" t="s">
        <v>146</v>
      </c>
      <c r="D351" s="21"/>
      <c r="E351" s="247"/>
      <c r="F351" s="192" t="s">
        <v>1347</v>
      </c>
      <c r="G351" s="248" t="s">
        <v>513</v>
      </c>
      <c r="H351" s="248"/>
      <c r="I351" s="21" t="s">
        <v>1253</v>
      </c>
      <c r="J351" s="21" t="s">
        <v>1348</v>
      </c>
      <c r="K351" s="176" t="s">
        <v>334</v>
      </c>
      <c r="L351" s="176" t="s">
        <v>334</v>
      </c>
      <c r="M351" s="176" t="s">
        <v>334</v>
      </c>
      <c r="N351" s="176" t="s">
        <v>334</v>
      </c>
      <c r="O351" s="176" t="s">
        <v>335</v>
      </c>
      <c r="P351" s="444" t="s">
        <v>335</v>
      </c>
      <c r="Q351" s="447" t="s">
        <v>335</v>
      </c>
      <c r="R351" s="179" t="s">
        <v>335</v>
      </c>
      <c r="S351" s="176" t="s">
        <v>334</v>
      </c>
      <c r="T351" s="195" t="s">
        <v>93</v>
      </c>
      <c r="U351" s="275" t="s">
        <v>62</v>
      </c>
      <c r="V351" s="325" t="s">
        <v>515</v>
      </c>
      <c r="W351" s="176">
        <v>0</v>
      </c>
      <c r="X351" s="337" t="s">
        <v>349</v>
      </c>
      <c r="Y351" s="340">
        <v>2</v>
      </c>
      <c r="Z351" s="352" t="s">
        <v>339</v>
      </c>
      <c r="AA351" s="275" t="s">
        <v>340</v>
      </c>
      <c r="AB351" s="275" t="s">
        <v>341</v>
      </c>
      <c r="AC351" s="189" t="s">
        <v>342</v>
      </c>
      <c r="AD351" s="189" t="s">
        <v>342</v>
      </c>
      <c r="AE351" s="189" t="s">
        <v>342</v>
      </c>
      <c r="AF351" s="189" t="s">
        <v>342</v>
      </c>
      <c r="AG351" s="442" t="s">
        <v>342</v>
      </c>
      <c r="AH351" s="189" t="str">
        <f t="shared" si="28"/>
        <v>Y</v>
      </c>
      <c r="AI351" s="189" t="s">
        <v>335</v>
      </c>
      <c r="AJ351" s="189" t="s">
        <v>335</v>
      </c>
      <c r="AK351" s="189" t="s">
        <v>335</v>
      </c>
      <c r="AL351" s="189" t="s">
        <v>335</v>
      </c>
      <c r="AM351" s="189" t="b">
        <f t="shared" si="29"/>
        <v>1</v>
      </c>
      <c r="AN351" s="189" t="b">
        <f t="shared" si="30"/>
        <v>1</v>
      </c>
      <c r="AO351" s="189" t="s">
        <v>335</v>
      </c>
      <c r="AP351" s="275"/>
      <c r="AQ351" s="275"/>
    </row>
    <row r="352" spans="2:43" ht="15" customHeight="1">
      <c r="B352" s="341" t="s">
        <v>145</v>
      </c>
      <c r="C352" s="269" t="s">
        <v>146</v>
      </c>
      <c r="D352" s="21"/>
      <c r="E352" s="247"/>
      <c r="F352" s="192" t="s">
        <v>1349</v>
      </c>
      <c r="G352" s="248" t="s">
        <v>1350</v>
      </c>
      <c r="I352" s="21" t="s">
        <v>1253</v>
      </c>
      <c r="J352" s="21" t="s">
        <v>1351</v>
      </c>
      <c r="K352" s="176" t="s">
        <v>334</v>
      </c>
      <c r="L352" s="176" t="s">
        <v>334</v>
      </c>
      <c r="M352" s="176" t="s">
        <v>334</v>
      </c>
      <c r="N352" s="176" t="s">
        <v>334</v>
      </c>
      <c r="O352" s="176" t="s">
        <v>335</v>
      </c>
      <c r="P352" s="444" t="s">
        <v>335</v>
      </c>
      <c r="Q352" s="447"/>
      <c r="R352" s="179"/>
      <c r="S352" s="176" t="s">
        <v>334</v>
      </c>
      <c r="T352" s="195" t="s">
        <v>93</v>
      </c>
      <c r="U352" s="275" t="s">
        <v>62</v>
      </c>
      <c r="V352" s="325" t="s">
        <v>341</v>
      </c>
      <c r="W352" s="189">
        <v>1</v>
      </c>
      <c r="X352" s="346" t="s">
        <v>389</v>
      </c>
      <c r="Y352" s="340"/>
      <c r="Z352" s="352" t="s">
        <v>353</v>
      </c>
      <c r="AA352" s="275" t="s">
        <v>677</v>
      </c>
      <c r="AB352" s="275" t="s">
        <v>471</v>
      </c>
      <c r="AC352" s="189"/>
      <c r="AD352" s="189"/>
      <c r="AE352" s="189"/>
      <c r="AF352" s="189"/>
      <c r="AG352" s="442"/>
      <c r="AH352" s="189" t="str">
        <f t="shared" si="28"/>
        <v/>
      </c>
      <c r="AI352" s="189" t="s">
        <v>335</v>
      </c>
      <c r="AJ352" s="189" t="s">
        <v>341</v>
      </c>
      <c r="AK352" s="189" t="s">
        <v>341</v>
      </c>
      <c r="AL352" s="189" t="s">
        <v>341</v>
      </c>
      <c r="AM352" s="189" t="b">
        <f t="shared" si="29"/>
        <v>0</v>
      </c>
      <c r="AN352" s="189" t="b">
        <f t="shared" si="30"/>
        <v>1</v>
      </c>
      <c r="AO352" s="189" t="s">
        <v>335</v>
      </c>
      <c r="AP352" s="275"/>
      <c r="AQ352" s="275"/>
    </row>
    <row r="353" spans="2:43" ht="15" customHeight="1">
      <c r="B353" s="341" t="s">
        <v>145</v>
      </c>
      <c r="C353" s="269" t="s">
        <v>146</v>
      </c>
      <c r="D353" s="21"/>
      <c r="E353" s="21"/>
      <c r="F353" s="21" t="s">
        <v>1352</v>
      </c>
      <c r="G353" s="21" t="s">
        <v>1353</v>
      </c>
      <c r="H353" s="21"/>
      <c r="I353" s="21" t="s">
        <v>1253</v>
      </c>
      <c r="J353" s="21" t="s">
        <v>1354</v>
      </c>
      <c r="K353" s="176" t="s">
        <v>334</v>
      </c>
      <c r="L353" s="176" t="s">
        <v>334</v>
      </c>
      <c r="M353" s="176" t="s">
        <v>334</v>
      </c>
      <c r="N353" s="176" t="s">
        <v>334</v>
      </c>
      <c r="O353" s="176" t="s">
        <v>335</v>
      </c>
      <c r="P353" s="444" t="s">
        <v>335</v>
      </c>
      <c r="Q353" s="193"/>
      <c r="R353" s="179"/>
      <c r="S353" s="176" t="s">
        <v>334</v>
      </c>
      <c r="T353" s="195" t="s">
        <v>93</v>
      </c>
      <c r="U353" s="275" t="s">
        <v>62</v>
      </c>
      <c r="V353" s="325" t="s">
        <v>341</v>
      </c>
      <c r="W353" s="176">
        <v>0</v>
      </c>
      <c r="X353" s="337" t="s">
        <v>349</v>
      </c>
      <c r="Y353" s="340">
        <v>2</v>
      </c>
      <c r="Z353" s="352" t="s">
        <v>359</v>
      </c>
      <c r="AA353" s="275" t="s">
        <v>677</v>
      </c>
      <c r="AB353" s="275" t="s">
        <v>471</v>
      </c>
      <c r="AC353" s="189"/>
      <c r="AD353" s="189"/>
      <c r="AE353" s="189"/>
      <c r="AF353" s="189"/>
      <c r="AG353" s="442"/>
      <c r="AH353" s="189" t="str">
        <f t="shared" si="28"/>
        <v/>
      </c>
      <c r="AI353" s="189" t="s">
        <v>335</v>
      </c>
      <c r="AJ353" s="189" t="s">
        <v>341</v>
      </c>
      <c r="AK353" s="189" t="s">
        <v>341</v>
      </c>
      <c r="AL353" s="189" t="s">
        <v>341</v>
      </c>
      <c r="AM353" s="189" t="b">
        <f t="shared" si="29"/>
        <v>0</v>
      </c>
      <c r="AN353" s="189" t="b">
        <f t="shared" si="30"/>
        <v>1</v>
      </c>
      <c r="AO353" s="189" t="s">
        <v>335</v>
      </c>
      <c r="AP353" s="275"/>
      <c r="AQ353" s="275"/>
    </row>
    <row r="354" spans="2:43" ht="15" customHeight="1">
      <c r="B354" s="341" t="s">
        <v>145</v>
      </c>
      <c r="C354" s="269" t="s">
        <v>146</v>
      </c>
      <c r="D354" s="21"/>
      <c r="E354" s="247"/>
      <c r="F354" s="192" t="s">
        <v>1355</v>
      </c>
      <c r="G354" s="248" t="s">
        <v>1356</v>
      </c>
      <c r="I354" s="21" t="s">
        <v>1253</v>
      </c>
      <c r="J354" s="21" t="s">
        <v>1357</v>
      </c>
      <c r="K354" s="176" t="s">
        <v>334</v>
      </c>
      <c r="L354" s="176" t="s">
        <v>334</v>
      </c>
      <c r="M354" s="176" t="s">
        <v>334</v>
      </c>
      <c r="N354" s="176" t="s">
        <v>334</v>
      </c>
      <c r="O354" s="176" t="s">
        <v>335</v>
      </c>
      <c r="P354" s="444" t="s">
        <v>335</v>
      </c>
      <c r="Q354" s="193"/>
      <c r="R354" s="179"/>
      <c r="S354" s="176" t="s">
        <v>334</v>
      </c>
      <c r="T354" s="195" t="s">
        <v>93</v>
      </c>
      <c r="U354" s="275" t="s">
        <v>62</v>
      </c>
      <c r="V354" s="325" t="s">
        <v>341</v>
      </c>
      <c r="W354" s="176">
        <v>0</v>
      </c>
      <c r="X354" s="337" t="s">
        <v>349</v>
      </c>
      <c r="Y354" s="340">
        <v>1</v>
      </c>
      <c r="Z354" s="352" t="s">
        <v>451</v>
      </c>
      <c r="AA354" s="275" t="s">
        <v>677</v>
      </c>
      <c r="AB354" s="275" t="s">
        <v>471</v>
      </c>
      <c r="AC354" s="189"/>
      <c r="AD354" s="189"/>
      <c r="AE354" s="189" t="s">
        <v>342</v>
      </c>
      <c r="AF354" s="189"/>
      <c r="AG354" s="442"/>
      <c r="AH354" s="189" t="str">
        <f t="shared" si="28"/>
        <v>Y</v>
      </c>
      <c r="AI354" s="189" t="s">
        <v>335</v>
      </c>
      <c r="AJ354" s="189" t="s">
        <v>335</v>
      </c>
      <c r="AK354" s="189" t="s">
        <v>335</v>
      </c>
      <c r="AL354" s="189" t="s">
        <v>335</v>
      </c>
      <c r="AM354" s="189" t="b">
        <f t="shared" si="29"/>
        <v>1</v>
      </c>
      <c r="AN354" s="189" t="b">
        <f t="shared" si="30"/>
        <v>1</v>
      </c>
      <c r="AO354" s="189" t="s">
        <v>335</v>
      </c>
      <c r="AP354" s="275"/>
      <c r="AQ354" s="275"/>
    </row>
    <row r="355" spans="2:43" ht="15" customHeight="1">
      <c r="B355" s="341" t="s">
        <v>145</v>
      </c>
      <c r="C355" s="269" t="s">
        <v>146</v>
      </c>
      <c r="D355" s="21"/>
      <c r="E355" s="247"/>
      <c r="F355" s="192" t="s">
        <v>1358</v>
      </c>
      <c r="G355" s="248" t="s">
        <v>1359</v>
      </c>
      <c r="I355" s="21" t="s">
        <v>1253</v>
      </c>
      <c r="J355" s="21" t="s">
        <v>1360</v>
      </c>
      <c r="K355" s="176" t="s">
        <v>334</v>
      </c>
      <c r="L355" s="176" t="s">
        <v>334</v>
      </c>
      <c r="M355" s="176" t="s">
        <v>334</v>
      </c>
      <c r="N355" s="176" t="s">
        <v>334</v>
      </c>
      <c r="O355" s="176" t="s">
        <v>335</v>
      </c>
      <c r="P355" s="444" t="s">
        <v>335</v>
      </c>
      <c r="Q355" s="193"/>
      <c r="R355" s="179"/>
      <c r="S355" s="176" t="s">
        <v>334</v>
      </c>
      <c r="T355" s="195" t="s">
        <v>93</v>
      </c>
      <c r="U355" s="275" t="s">
        <v>62</v>
      </c>
      <c r="V355" s="325" t="s">
        <v>341</v>
      </c>
      <c r="W355" s="176">
        <v>0</v>
      </c>
      <c r="X355" s="337" t="s">
        <v>349</v>
      </c>
      <c r="Y355" s="340">
        <v>2</v>
      </c>
      <c r="Z355" s="352" t="s">
        <v>421</v>
      </c>
      <c r="AA355" s="275" t="s">
        <v>677</v>
      </c>
      <c r="AB355" s="275" t="s">
        <v>471</v>
      </c>
      <c r="AC355" s="189"/>
      <c r="AD355" s="189"/>
      <c r="AE355" s="189" t="s">
        <v>342</v>
      </c>
      <c r="AF355" s="189"/>
      <c r="AG355" s="442"/>
      <c r="AH355" s="189" t="str">
        <f t="shared" si="28"/>
        <v>Y</v>
      </c>
      <c r="AI355" s="189" t="s">
        <v>335</v>
      </c>
      <c r="AJ355" s="189" t="s">
        <v>335</v>
      </c>
      <c r="AK355" s="189" t="s">
        <v>335</v>
      </c>
      <c r="AL355" s="189" t="s">
        <v>335</v>
      </c>
      <c r="AM355" s="189" t="b">
        <f t="shared" si="29"/>
        <v>1</v>
      </c>
      <c r="AN355" s="189" t="b">
        <f t="shared" si="30"/>
        <v>1</v>
      </c>
      <c r="AO355" s="189" t="s">
        <v>335</v>
      </c>
      <c r="AP355" s="275"/>
      <c r="AQ355" s="275"/>
    </row>
    <row r="356" spans="2:43" ht="15" customHeight="1">
      <c r="B356" s="341" t="s">
        <v>145</v>
      </c>
      <c r="C356" s="269" t="s">
        <v>146</v>
      </c>
      <c r="D356" s="21"/>
      <c r="E356" s="247"/>
      <c r="F356" s="192" t="s">
        <v>1361</v>
      </c>
      <c r="G356" s="248" t="s">
        <v>1362</v>
      </c>
      <c r="H356" s="248"/>
      <c r="I356" s="21" t="s">
        <v>1253</v>
      </c>
      <c r="J356" s="21" t="s">
        <v>1363</v>
      </c>
      <c r="K356" s="176" t="s">
        <v>334</v>
      </c>
      <c r="L356" s="176" t="s">
        <v>334</v>
      </c>
      <c r="M356" s="176" t="s">
        <v>334</v>
      </c>
      <c r="N356" s="176" t="s">
        <v>334</v>
      </c>
      <c r="O356" s="176" t="s">
        <v>335</v>
      </c>
      <c r="P356" s="444" t="s">
        <v>335</v>
      </c>
      <c r="Q356" s="193"/>
      <c r="R356" s="179"/>
      <c r="S356" s="176" t="s">
        <v>334</v>
      </c>
      <c r="T356" s="195" t="s">
        <v>93</v>
      </c>
      <c r="U356" s="275" t="s">
        <v>62</v>
      </c>
      <c r="V356" s="325" t="s">
        <v>341</v>
      </c>
      <c r="W356" s="189">
        <v>1</v>
      </c>
      <c r="X356" s="337"/>
      <c r="Y356" s="340">
        <v>1</v>
      </c>
      <c r="Z356" s="352" t="s">
        <v>573</v>
      </c>
      <c r="AA356" s="275" t="s">
        <v>677</v>
      </c>
      <c r="AB356" s="275" t="s">
        <v>471</v>
      </c>
      <c r="AC356" s="189"/>
      <c r="AD356" s="189"/>
      <c r="AE356" s="189"/>
      <c r="AF356" s="189"/>
      <c r="AG356" s="442"/>
      <c r="AH356" s="189" t="str">
        <f t="shared" si="28"/>
        <v/>
      </c>
      <c r="AI356" s="189" t="s">
        <v>335</v>
      </c>
      <c r="AJ356" s="189" t="s">
        <v>341</v>
      </c>
      <c r="AK356" s="189" t="s">
        <v>341</v>
      </c>
      <c r="AL356" s="189" t="s">
        <v>341</v>
      </c>
      <c r="AM356" s="189" t="b">
        <f t="shared" si="29"/>
        <v>0</v>
      </c>
      <c r="AN356" s="189" t="b">
        <f t="shared" si="30"/>
        <v>1</v>
      </c>
      <c r="AO356" s="189" t="s">
        <v>335</v>
      </c>
      <c r="AP356" s="275"/>
      <c r="AQ356" s="275"/>
    </row>
    <row r="357" spans="2:43" ht="15" customHeight="1">
      <c r="B357" s="341" t="s">
        <v>145</v>
      </c>
      <c r="C357" s="269" t="s">
        <v>146</v>
      </c>
      <c r="D357" s="21"/>
      <c r="E357" s="247"/>
      <c r="F357" s="192" t="s">
        <v>1364</v>
      </c>
      <c r="G357" s="248" t="s">
        <v>1365</v>
      </c>
      <c r="I357" s="21" t="s">
        <v>1253</v>
      </c>
      <c r="J357" s="21" t="s">
        <v>1366</v>
      </c>
      <c r="K357" s="176" t="s">
        <v>334</v>
      </c>
      <c r="L357" s="176" t="s">
        <v>334</v>
      </c>
      <c r="M357" s="176" t="s">
        <v>334</v>
      </c>
      <c r="N357" s="176" t="s">
        <v>334</v>
      </c>
      <c r="O357" s="176" t="s">
        <v>335</v>
      </c>
      <c r="P357" s="444" t="s">
        <v>335</v>
      </c>
      <c r="Q357" s="447"/>
      <c r="R357" s="179"/>
      <c r="S357" s="176" t="s">
        <v>334</v>
      </c>
      <c r="T357" s="195" t="s">
        <v>93</v>
      </c>
      <c r="U357" s="275" t="s">
        <v>62</v>
      </c>
      <c r="V357" s="325" t="s">
        <v>341</v>
      </c>
      <c r="W357" s="189">
        <v>1</v>
      </c>
      <c r="X357" s="346" t="s">
        <v>389</v>
      </c>
      <c r="Y357" s="340"/>
      <c r="Z357" s="352" t="s">
        <v>359</v>
      </c>
      <c r="AA357" s="275" t="s">
        <v>677</v>
      </c>
      <c r="AB357" s="275" t="s">
        <v>471</v>
      </c>
      <c r="AC357" s="189"/>
      <c r="AD357" s="189"/>
      <c r="AE357" s="189"/>
      <c r="AF357" s="189"/>
      <c r="AG357" s="442"/>
      <c r="AH357" s="189" t="str">
        <f t="shared" si="28"/>
        <v/>
      </c>
      <c r="AI357" s="189" t="s">
        <v>335</v>
      </c>
      <c r="AJ357" s="189" t="s">
        <v>341</v>
      </c>
      <c r="AK357" s="189" t="s">
        <v>341</v>
      </c>
      <c r="AL357" s="189" t="s">
        <v>341</v>
      </c>
      <c r="AM357" s="189" t="b">
        <f t="shared" si="29"/>
        <v>0</v>
      </c>
      <c r="AN357" s="189" t="b">
        <f t="shared" si="30"/>
        <v>1</v>
      </c>
      <c r="AO357" s="189" t="s">
        <v>335</v>
      </c>
      <c r="AP357" s="275"/>
      <c r="AQ357" s="275"/>
    </row>
    <row r="358" spans="2:43" ht="15" customHeight="1">
      <c r="B358" s="341" t="s">
        <v>145</v>
      </c>
      <c r="C358" s="269" t="s">
        <v>146</v>
      </c>
      <c r="D358" s="21"/>
      <c r="E358" s="247"/>
      <c r="F358" s="192" t="s">
        <v>1367</v>
      </c>
      <c r="G358" s="248" t="s">
        <v>657</v>
      </c>
      <c r="I358" s="21" t="s">
        <v>1253</v>
      </c>
      <c r="J358" s="21" t="s">
        <v>1368</v>
      </c>
      <c r="K358" s="176" t="s">
        <v>334</v>
      </c>
      <c r="L358" s="176" t="s">
        <v>334</v>
      </c>
      <c r="M358" s="176" t="s">
        <v>334</v>
      </c>
      <c r="N358" s="176" t="s">
        <v>334</v>
      </c>
      <c r="O358" s="176" t="s">
        <v>335</v>
      </c>
      <c r="P358" s="444" t="s">
        <v>335</v>
      </c>
      <c r="Q358" s="447" t="s">
        <v>335</v>
      </c>
      <c r="R358" s="179"/>
      <c r="S358" s="176" t="s">
        <v>334</v>
      </c>
      <c r="T358" s="195" t="s">
        <v>93</v>
      </c>
      <c r="U358" s="275" t="s">
        <v>62</v>
      </c>
      <c r="V358" s="325" t="s">
        <v>341</v>
      </c>
      <c r="W358" s="189">
        <v>1</v>
      </c>
      <c r="X358" s="337" t="s">
        <v>358</v>
      </c>
      <c r="Y358" s="340">
        <v>2</v>
      </c>
      <c r="Z358" s="352" t="s">
        <v>740</v>
      </c>
      <c r="AA358" s="275" t="s">
        <v>558</v>
      </c>
      <c r="AB358" s="275" t="s">
        <v>578</v>
      </c>
      <c r="AC358" s="189"/>
      <c r="AD358" s="189"/>
      <c r="AE358" s="189"/>
      <c r="AF358" s="189"/>
      <c r="AG358" s="442"/>
      <c r="AH358" s="189" t="str">
        <f t="shared" si="28"/>
        <v/>
      </c>
      <c r="AI358" s="189" t="s">
        <v>335</v>
      </c>
      <c r="AJ358" s="189" t="s">
        <v>335</v>
      </c>
      <c r="AK358" s="189" t="s">
        <v>335</v>
      </c>
      <c r="AL358" s="189" t="s">
        <v>335</v>
      </c>
      <c r="AM358" s="189" t="b">
        <f t="shared" si="29"/>
        <v>1</v>
      </c>
      <c r="AN358" s="189" t="b">
        <f t="shared" si="30"/>
        <v>1</v>
      </c>
      <c r="AO358" s="189" t="s">
        <v>335</v>
      </c>
      <c r="AP358" s="275"/>
      <c r="AQ358" s="275"/>
    </row>
    <row r="383" ht="15" customHeight="1"/>
    <row r="384" ht="15" customHeight="1"/>
    <row r="385" spans="7:10" ht="15" customHeight="1"/>
    <row r="386" spans="7:10" ht="15" customHeight="1"/>
    <row r="387" spans="7:10" ht="15" customHeight="1"/>
    <row r="388" spans="7:10" ht="15.6">
      <c r="G388" s="424"/>
      <c r="J388" s="425"/>
    </row>
    <row r="389" spans="7:10" ht="15.6">
      <c r="G389" s="425"/>
      <c r="J389" s="425"/>
    </row>
    <row r="390" spans="7:10" ht="15.6">
      <c r="G390" s="425"/>
      <c r="J390" s="425"/>
    </row>
    <row r="391" spans="7:10" ht="15.6">
      <c r="G391" s="425"/>
      <c r="J391" s="425"/>
    </row>
    <row r="392" spans="7:10" ht="15.6">
      <c r="G392" s="425"/>
      <c r="J392" s="425"/>
    </row>
    <row r="393" spans="7:10" ht="15.6">
      <c r="G393" s="425"/>
      <c r="J393" s="425"/>
    </row>
    <row r="394" spans="7:10" ht="15.6">
      <c r="G394" s="425"/>
      <c r="J394" s="425"/>
    </row>
    <row r="395" spans="7:10" ht="15.6">
      <c r="G395" s="425"/>
      <c r="J395" s="425"/>
    </row>
    <row r="396" spans="7:10" ht="15.6">
      <c r="G396" s="425"/>
      <c r="J396" s="425"/>
    </row>
    <row r="397" spans="7:10" ht="15.6">
      <c r="G397" s="425"/>
      <c r="J397" s="425"/>
    </row>
    <row r="398" spans="7:10" ht="15.6">
      <c r="G398" s="425"/>
      <c r="J398" s="425"/>
    </row>
    <row r="399" spans="7:10" ht="15.6">
      <c r="G399" s="425"/>
      <c r="J399" s="425"/>
    </row>
    <row r="400" spans="7:10" ht="15.6">
      <c r="G400" s="425"/>
      <c r="J400" s="425"/>
    </row>
    <row r="401" spans="7:10" ht="15.6">
      <c r="G401" s="425"/>
      <c r="J401" s="425"/>
    </row>
    <row r="402" spans="7:10" ht="15.6">
      <c r="G402" s="425"/>
      <c r="J402" s="425"/>
    </row>
    <row r="403" spans="7:10" ht="15.6">
      <c r="G403" s="425"/>
      <c r="J403" s="425"/>
    </row>
    <row r="404" spans="7:10" ht="15.6">
      <c r="G404" s="425"/>
      <c r="J404" s="425"/>
    </row>
    <row r="405" spans="7:10" ht="15.6">
      <c r="G405" s="425"/>
      <c r="J405" s="425"/>
    </row>
    <row r="406" spans="7:10" ht="15.6">
      <c r="G406" s="425"/>
      <c r="J406" s="425"/>
    </row>
    <row r="407" spans="7:10" ht="15.6">
      <c r="G407" s="425"/>
      <c r="J407" s="425"/>
    </row>
    <row r="408" spans="7:10" ht="15.6">
      <c r="G408" s="425"/>
      <c r="J408" s="425"/>
    </row>
    <row r="409" spans="7:10" ht="15.6">
      <c r="G409" s="425"/>
      <c r="J409" s="425"/>
    </row>
    <row r="410" spans="7:10" ht="15.6">
      <c r="G410" s="425"/>
      <c r="J410" s="425"/>
    </row>
    <row r="411" spans="7:10" ht="15.6">
      <c r="G411" s="425"/>
      <c r="J411" s="425"/>
    </row>
    <row r="412" spans="7:10" ht="15.6">
      <c r="G412" s="425"/>
      <c r="J412" s="425"/>
    </row>
    <row r="413" spans="7:10" ht="15.6">
      <c r="G413" s="425"/>
      <c r="J413" s="425"/>
    </row>
    <row r="414" spans="7:10" ht="15.6">
      <c r="G414" s="425"/>
      <c r="J414" s="425"/>
    </row>
    <row r="415" spans="7:10" ht="15.6">
      <c r="G415" s="425"/>
      <c r="J415" s="425"/>
    </row>
    <row r="416" spans="7:10" ht="15.6">
      <c r="G416" s="425"/>
      <c r="J416" s="425"/>
    </row>
    <row r="417" spans="7:10" ht="15.6">
      <c r="G417" s="425"/>
      <c r="J417" s="425"/>
    </row>
    <row r="418" spans="7:10" ht="15.6">
      <c r="G418" s="425"/>
      <c r="J418" s="425"/>
    </row>
    <row r="419" spans="7:10" ht="15.6">
      <c r="G419" s="425"/>
      <c r="J419" s="425"/>
    </row>
    <row r="420" spans="7:10" ht="15.6">
      <c r="G420" s="425"/>
      <c r="J420" s="425"/>
    </row>
    <row r="421" spans="7:10" ht="15.6">
      <c r="G421" s="425"/>
      <c r="J421" s="425"/>
    </row>
    <row r="422" spans="7:10" ht="15.6">
      <c r="G422" s="425"/>
      <c r="J422" s="425"/>
    </row>
    <row r="423" spans="7:10" ht="15.6">
      <c r="G423" s="425"/>
      <c r="J423" s="425"/>
    </row>
    <row r="424" spans="7:10" ht="15.6">
      <c r="G424" s="425"/>
      <c r="J424" s="425"/>
    </row>
    <row r="425" spans="7:10" ht="15.6">
      <c r="G425" s="425"/>
      <c r="J425" s="425"/>
    </row>
    <row r="426" spans="7:10" ht="15.6">
      <c r="G426" s="425"/>
      <c r="J426" s="425"/>
    </row>
    <row r="427" spans="7:10" ht="15.6">
      <c r="G427" s="425"/>
      <c r="J427" s="425"/>
    </row>
    <row r="428" spans="7:10" ht="15.6">
      <c r="G428" s="425"/>
      <c r="J428" s="425"/>
    </row>
    <row r="429" spans="7:10" ht="15.6">
      <c r="G429" s="425"/>
      <c r="J429" s="425"/>
    </row>
    <row r="430" spans="7:10" ht="15.6">
      <c r="G430" s="425"/>
      <c r="J430" s="425"/>
    </row>
    <row r="431" spans="7:10" ht="15.6">
      <c r="G431" s="425"/>
      <c r="J431" s="425"/>
    </row>
    <row r="432" spans="7:10" ht="15.6">
      <c r="G432" s="425"/>
      <c r="J432" s="425"/>
    </row>
    <row r="433" spans="7:10" ht="15.6">
      <c r="G433" s="425"/>
      <c r="J433" s="425"/>
    </row>
    <row r="434" spans="7:10" ht="15.6">
      <c r="G434" s="425"/>
      <c r="J434" s="425"/>
    </row>
    <row r="435" spans="7:10" ht="15.6">
      <c r="G435" s="425"/>
      <c r="J435" s="425"/>
    </row>
    <row r="436" spans="7:10" ht="15.6">
      <c r="G436" s="425"/>
      <c r="J436" s="425"/>
    </row>
    <row r="437" spans="7:10" ht="15.6">
      <c r="G437" s="425"/>
      <c r="J437" s="425"/>
    </row>
    <row r="438" spans="7:10" ht="15.6">
      <c r="G438" s="425"/>
      <c r="J438" s="425"/>
    </row>
    <row r="439" spans="7:10" ht="15.6">
      <c r="G439" s="425"/>
      <c r="J439" s="425"/>
    </row>
    <row r="440" spans="7:10" ht="15.6">
      <c r="G440" s="425"/>
      <c r="J440" s="425"/>
    </row>
    <row r="441" spans="7:10" ht="15.6">
      <c r="G441" s="425"/>
      <c r="J441" s="425"/>
    </row>
    <row r="442" spans="7:10" ht="15.6">
      <c r="G442" s="425"/>
      <c r="J442" s="425"/>
    </row>
    <row r="443" spans="7:10" ht="15.6">
      <c r="G443" s="425"/>
      <c r="J443" s="425"/>
    </row>
    <row r="444" spans="7:10" ht="15.6">
      <c r="G444" s="425"/>
      <c r="J444" s="425"/>
    </row>
    <row r="445" spans="7:10" ht="15.6">
      <c r="G445" s="425"/>
      <c r="J445" s="425"/>
    </row>
    <row r="446" spans="7:10" ht="15.6">
      <c r="G446" s="425"/>
      <c r="J446" s="425"/>
    </row>
    <row r="447" spans="7:10" ht="15.6">
      <c r="G447" s="425"/>
      <c r="J447" s="425"/>
    </row>
    <row r="448" spans="7:10" ht="15.6">
      <c r="G448" s="425"/>
      <c r="J448" s="425"/>
    </row>
    <row r="449" spans="7:10" ht="15.6">
      <c r="G449" s="425"/>
      <c r="J449" s="425"/>
    </row>
    <row r="450" spans="7:10" ht="15.6">
      <c r="G450" s="425"/>
      <c r="J450" s="425"/>
    </row>
    <row r="451" spans="7:10" ht="15.6">
      <c r="G451" s="425"/>
      <c r="J451" s="425"/>
    </row>
    <row r="452" spans="7:10" ht="15.6">
      <c r="G452" s="425"/>
      <c r="J452" s="425"/>
    </row>
    <row r="453" spans="7:10" ht="15.6">
      <c r="G453" s="425"/>
      <c r="J453" s="425"/>
    </row>
    <row r="454" spans="7:10" ht="15.6">
      <c r="G454" s="425"/>
      <c r="J454" s="425"/>
    </row>
    <row r="455" spans="7:10" ht="15.6">
      <c r="G455" s="425"/>
      <c r="J455" s="425"/>
    </row>
    <row r="456" spans="7:10" ht="15.6">
      <c r="G456" s="425"/>
      <c r="J456" s="425"/>
    </row>
    <row r="457" spans="7:10" ht="15.6">
      <c r="G457" s="425"/>
      <c r="J457" s="425"/>
    </row>
    <row r="458" spans="7:10" ht="15.6">
      <c r="G458" s="425"/>
      <c r="J458" s="425"/>
    </row>
    <row r="459" spans="7:10" ht="15.6">
      <c r="G459" s="425"/>
      <c r="J459" s="425"/>
    </row>
    <row r="460" spans="7:10" ht="15.6">
      <c r="G460" s="425"/>
      <c r="J460" s="425"/>
    </row>
    <row r="461" spans="7:10" ht="15.6">
      <c r="G461" s="425"/>
      <c r="J461" s="425"/>
    </row>
    <row r="462" spans="7:10" ht="15.6">
      <c r="G462" s="425"/>
      <c r="J462" s="425"/>
    </row>
    <row r="463" spans="7:10" ht="15.6">
      <c r="G463" s="425"/>
      <c r="J463" s="425"/>
    </row>
    <row r="464" spans="7:10" ht="15.6">
      <c r="G464" s="425"/>
      <c r="J464" s="425"/>
    </row>
    <row r="465" spans="7:10" ht="15.6">
      <c r="G465" s="425"/>
      <c r="J465" s="425"/>
    </row>
    <row r="466" spans="7:10" ht="15.6">
      <c r="G466" s="425"/>
      <c r="J466" s="425"/>
    </row>
    <row r="467" spans="7:10" ht="15.6">
      <c r="G467" s="425"/>
      <c r="J467" s="425"/>
    </row>
    <row r="468" spans="7:10" ht="15.6">
      <c r="G468" s="425"/>
      <c r="J468" s="425"/>
    </row>
    <row r="469" spans="7:10" ht="15.6">
      <c r="G469" s="425"/>
      <c r="J469" s="425"/>
    </row>
    <row r="470" spans="7:10" ht="15.6">
      <c r="G470" s="425"/>
      <c r="J470" s="425"/>
    </row>
    <row r="471" spans="7:10" ht="15.6">
      <c r="G471" s="425"/>
      <c r="J471" s="425"/>
    </row>
    <row r="472" spans="7:10" ht="15.6">
      <c r="G472" s="425"/>
      <c r="J472" s="425"/>
    </row>
    <row r="473" spans="7:10" ht="15.6">
      <c r="G473" s="425"/>
      <c r="J473" s="425"/>
    </row>
    <row r="474" spans="7:10" ht="15.6">
      <c r="G474" s="425"/>
      <c r="J474" s="425"/>
    </row>
    <row r="475" spans="7:10" ht="15.6">
      <c r="G475" s="425"/>
      <c r="J475" s="425"/>
    </row>
    <row r="476" spans="7:10" ht="15.6">
      <c r="G476" s="425"/>
      <c r="J476" s="425"/>
    </row>
    <row r="477" spans="7:10" ht="15.6">
      <c r="G477" s="425"/>
      <c r="J477" s="425"/>
    </row>
    <row r="478" spans="7:10" ht="15.6">
      <c r="G478" s="425"/>
      <c r="J478" s="425"/>
    </row>
    <row r="479" spans="7:10" ht="15.6">
      <c r="G479" s="425"/>
      <c r="J479" s="425"/>
    </row>
    <row r="480" spans="7:10" ht="15.6">
      <c r="G480" s="425"/>
      <c r="J480" s="425"/>
    </row>
    <row r="481" spans="7:10" ht="15.6">
      <c r="G481" s="425"/>
      <c r="J481" s="425"/>
    </row>
    <row r="482" spans="7:10" ht="15.6">
      <c r="G482" s="425"/>
      <c r="J482" s="425"/>
    </row>
    <row r="483" spans="7:10" ht="15.6">
      <c r="G483" s="425"/>
      <c r="J483" s="425"/>
    </row>
    <row r="484" spans="7:10" ht="15.6">
      <c r="G484" s="425"/>
      <c r="J484" s="425"/>
    </row>
    <row r="485" spans="7:10" ht="15.6">
      <c r="G485" s="425"/>
      <c r="J485" s="425"/>
    </row>
    <row r="486" spans="7:10" ht="15.6">
      <c r="G486" s="425"/>
      <c r="J486" s="425"/>
    </row>
    <row r="487" spans="7:10" ht="15.6">
      <c r="G487" s="425"/>
      <c r="J487" s="425"/>
    </row>
    <row r="488" spans="7:10" ht="15.6">
      <c r="G488" s="425"/>
      <c r="J488" s="425"/>
    </row>
    <row r="489" spans="7:10" ht="15.6">
      <c r="G489" s="425"/>
      <c r="J489" s="425"/>
    </row>
    <row r="490" spans="7:10" ht="15.6">
      <c r="G490" s="425"/>
      <c r="J490" s="425"/>
    </row>
    <row r="491" spans="7:10" ht="15.6">
      <c r="G491" s="425"/>
      <c r="J491" s="425"/>
    </row>
    <row r="492" spans="7:10" ht="15.6">
      <c r="G492" s="425"/>
      <c r="J492" s="425"/>
    </row>
    <row r="493" spans="7:10" ht="15.6">
      <c r="G493" s="425"/>
      <c r="J493" s="425"/>
    </row>
    <row r="494" spans="7:10" ht="15.6">
      <c r="G494" s="425"/>
      <c r="J494" s="425"/>
    </row>
    <row r="495" spans="7:10" ht="15.6">
      <c r="G495" s="425"/>
      <c r="J495" s="425"/>
    </row>
    <row r="496" spans="7:10" ht="15.6">
      <c r="G496" s="425"/>
      <c r="J496" s="425"/>
    </row>
    <row r="497" spans="7:10" ht="15.6">
      <c r="G497" s="425"/>
      <c r="J497" s="425"/>
    </row>
    <row r="498" spans="7:10" ht="15.6">
      <c r="G498" s="425"/>
      <c r="J498" s="425"/>
    </row>
    <row r="499" spans="7:10" ht="15.6">
      <c r="G499" s="425"/>
      <c r="J499" s="425"/>
    </row>
    <row r="500" spans="7:10" ht="15.6">
      <c r="G500" s="425"/>
      <c r="J500" s="425"/>
    </row>
    <row r="501" spans="7:10" ht="15.6">
      <c r="G501" s="425"/>
      <c r="J501" s="425"/>
    </row>
    <row r="502" spans="7:10" ht="15.6">
      <c r="G502" s="425"/>
      <c r="J502" s="425"/>
    </row>
    <row r="503" spans="7:10" ht="15.6">
      <c r="G503" s="425"/>
      <c r="J503" s="425"/>
    </row>
    <row r="504" spans="7:10" ht="15.6">
      <c r="G504" s="425"/>
      <c r="J504" s="425"/>
    </row>
    <row r="505" spans="7:10" ht="15.6">
      <c r="G505" s="425"/>
      <c r="J505" s="425"/>
    </row>
    <row r="506" spans="7:10" ht="15.6">
      <c r="G506" s="425"/>
      <c r="J506" s="425"/>
    </row>
    <row r="507" spans="7:10" ht="15.6">
      <c r="G507" s="425"/>
      <c r="J507" s="425"/>
    </row>
    <row r="508" spans="7:10" ht="15.6">
      <c r="G508" s="425"/>
      <c r="J508" s="425"/>
    </row>
    <row r="509" spans="7:10" ht="15.6">
      <c r="G509" s="425"/>
      <c r="J509" s="425"/>
    </row>
    <row r="510" spans="7:10" ht="15.6">
      <c r="G510" s="425"/>
      <c r="J510" s="425"/>
    </row>
    <row r="511" spans="7:10" ht="15.6">
      <c r="G511" s="425"/>
      <c r="J511" s="425"/>
    </row>
    <row r="512" spans="7:10" ht="15.6">
      <c r="G512" s="425"/>
      <c r="J512" s="425"/>
    </row>
    <row r="513" spans="7:10" ht="15.6">
      <c r="G513" s="425"/>
      <c r="J513" s="425"/>
    </row>
    <row r="514" spans="7:10" ht="15.6">
      <c r="G514" s="425"/>
      <c r="J514" s="425"/>
    </row>
    <row r="515" spans="7:10" ht="15.6">
      <c r="G515" s="425"/>
      <c r="J515" s="425"/>
    </row>
    <row r="516" spans="7:10" ht="15.6">
      <c r="G516" s="425"/>
      <c r="J516" s="425"/>
    </row>
    <row r="517" spans="7:10" ht="15.6">
      <c r="G517" s="425"/>
      <c r="J517" s="425"/>
    </row>
    <row r="518" spans="7:10" ht="15.6">
      <c r="G518" s="425"/>
      <c r="J518" s="425"/>
    </row>
    <row r="519" spans="7:10" ht="15.6">
      <c r="G519" s="425"/>
      <c r="J519" s="425"/>
    </row>
    <row r="520" spans="7:10" ht="15.6">
      <c r="G520" s="425"/>
      <c r="J520" s="425"/>
    </row>
    <row r="521" spans="7:10" ht="15.6">
      <c r="G521" s="425"/>
      <c r="J521" s="425"/>
    </row>
    <row r="522" spans="7:10" ht="15.6">
      <c r="G522" s="425"/>
      <c r="J522" s="425"/>
    </row>
    <row r="523" spans="7:10" ht="15.6">
      <c r="G523" s="425"/>
      <c r="J523" s="425"/>
    </row>
    <row r="524" spans="7:10" ht="15.6">
      <c r="G524" s="425"/>
      <c r="J524" s="425"/>
    </row>
    <row r="525" spans="7:10" ht="15.6">
      <c r="G525" s="425"/>
      <c r="J525" s="425"/>
    </row>
    <row r="526" spans="7:10" ht="15.6">
      <c r="G526" s="425"/>
      <c r="J526" s="425"/>
    </row>
    <row r="527" spans="7:10" ht="15.6">
      <c r="G527" s="425"/>
      <c r="J527" s="425"/>
    </row>
    <row r="528" spans="7:10" ht="15.6">
      <c r="G528" s="425"/>
      <c r="J528" s="425"/>
    </row>
    <row r="529" spans="7:10" ht="15.6">
      <c r="G529" s="425"/>
      <c r="J529" s="425"/>
    </row>
    <row r="530" spans="7:10" ht="15.6">
      <c r="G530" s="425"/>
      <c r="J530" s="425"/>
    </row>
    <row r="531" spans="7:10" ht="15.6">
      <c r="G531" s="425"/>
      <c r="J531" s="425"/>
    </row>
    <row r="532" spans="7:10" ht="15.6">
      <c r="G532" s="425"/>
      <c r="J532" s="425"/>
    </row>
    <row r="533" spans="7:10" ht="15.6">
      <c r="G533" s="425"/>
      <c r="J533" s="425"/>
    </row>
    <row r="534" spans="7:10" ht="15.6">
      <c r="G534" s="425"/>
      <c r="J534" s="425"/>
    </row>
    <row r="535" spans="7:10" ht="15.6">
      <c r="G535" s="425"/>
      <c r="J535" s="425"/>
    </row>
    <row r="536" spans="7:10" ht="15.6">
      <c r="G536" s="425"/>
      <c r="J536" s="425"/>
    </row>
    <row r="537" spans="7:10" ht="15.6">
      <c r="G537" s="425"/>
      <c r="J537" s="425"/>
    </row>
    <row r="538" spans="7:10" ht="15.6">
      <c r="G538" s="425"/>
      <c r="J538" s="425"/>
    </row>
    <row r="539" spans="7:10" ht="15.6">
      <c r="G539" s="425"/>
      <c r="J539" s="425"/>
    </row>
    <row r="540" spans="7:10" ht="15.6">
      <c r="G540" s="425"/>
      <c r="J540" s="425"/>
    </row>
    <row r="541" spans="7:10" ht="15.6">
      <c r="G541" s="425"/>
    </row>
    <row r="542" spans="7:10" ht="15.6">
      <c r="G542" s="425"/>
    </row>
    <row r="543" spans="7:10" ht="15.6">
      <c r="G543" s="425"/>
    </row>
    <row r="544" spans="7:10" ht="15.6">
      <c r="G544" s="425"/>
    </row>
    <row r="545" spans="7:7" ht="15.6">
      <c r="G545" s="425"/>
    </row>
    <row r="546" spans="7:7" ht="15.6">
      <c r="G546" s="425"/>
    </row>
    <row r="547" spans="7:7" ht="15.6">
      <c r="G547" s="425"/>
    </row>
    <row r="548" spans="7:7" ht="15.6">
      <c r="G548" s="425"/>
    </row>
    <row r="549" spans="7:7" ht="15.6">
      <c r="G549" s="425"/>
    </row>
    <row r="550" spans="7:7" ht="15.6">
      <c r="G550" s="425"/>
    </row>
    <row r="551" spans="7:7" ht="15.6">
      <c r="G551" s="425"/>
    </row>
    <row r="552" spans="7:7" ht="15.6">
      <c r="G552" s="425"/>
    </row>
    <row r="553" spans="7:7" ht="15.6">
      <c r="G553" s="425"/>
    </row>
    <row r="554" spans="7:7" ht="15.6">
      <c r="G554" s="425"/>
    </row>
    <row r="555" spans="7:7" ht="15.6">
      <c r="G555" s="425"/>
    </row>
    <row r="556" spans="7:7" ht="15.6">
      <c r="G556" s="425"/>
    </row>
    <row r="557" spans="7:7" ht="15.6">
      <c r="G557" s="425"/>
    </row>
    <row r="558" spans="7:7" ht="15.6">
      <c r="G558" s="425"/>
    </row>
    <row r="559" spans="7:7" ht="15.6">
      <c r="G559" s="425"/>
    </row>
    <row r="560" spans="7:7" ht="15.6">
      <c r="G560" s="425"/>
    </row>
    <row r="561" spans="7:7" ht="15.6">
      <c r="G561" s="425"/>
    </row>
    <row r="562" spans="7:7" ht="15.6">
      <c r="G562" s="425"/>
    </row>
    <row r="563" spans="7:7" ht="15.6">
      <c r="G563" s="425"/>
    </row>
    <row r="564" spans="7:7" ht="15.6">
      <c r="G564" s="425"/>
    </row>
    <row r="565" spans="7:7" ht="15.6">
      <c r="G565" s="425"/>
    </row>
    <row r="566" spans="7:7" ht="15.6">
      <c r="G566" s="425"/>
    </row>
    <row r="567" spans="7:7" ht="15.6">
      <c r="G567" s="425"/>
    </row>
    <row r="568" spans="7:7" ht="15.6">
      <c r="G568" s="425"/>
    </row>
    <row r="569" spans="7:7" ht="15.6">
      <c r="G569" s="425"/>
    </row>
    <row r="570" spans="7:7" ht="15.6">
      <c r="G570" s="425"/>
    </row>
    <row r="571" spans="7:7" ht="15.6">
      <c r="G571" s="425"/>
    </row>
    <row r="572" spans="7:7" ht="15.6">
      <c r="G572" s="425"/>
    </row>
    <row r="573" spans="7:7" ht="15.6">
      <c r="G573" s="425"/>
    </row>
    <row r="574" spans="7:7" ht="15.6">
      <c r="G574" s="425"/>
    </row>
    <row r="575" spans="7:7" ht="15.6">
      <c r="G575" s="425"/>
    </row>
    <row r="576" spans="7:7" ht="15.6">
      <c r="G576" s="425"/>
    </row>
    <row r="577" spans="7:7" ht="15.6">
      <c r="G577" s="425"/>
    </row>
    <row r="578" spans="7:7" ht="15.6">
      <c r="G578" s="425"/>
    </row>
    <row r="579" spans="7:7" ht="15.6">
      <c r="G579" s="425"/>
    </row>
    <row r="580" spans="7:7" ht="15.6">
      <c r="G580" s="425"/>
    </row>
    <row r="581" spans="7:7" ht="15.6">
      <c r="G581" s="425"/>
    </row>
    <row r="582" spans="7:7" ht="15.6">
      <c r="G582" s="425"/>
    </row>
    <row r="583" spans="7:7" ht="15.6">
      <c r="G583" s="425"/>
    </row>
    <row r="584" spans="7:7" ht="15.6">
      <c r="G584" s="425"/>
    </row>
    <row r="585" spans="7:7" ht="15.6">
      <c r="G585" s="425"/>
    </row>
    <row r="586" spans="7:7" ht="15.6">
      <c r="G586" s="425"/>
    </row>
    <row r="587" spans="7:7" ht="15.6">
      <c r="G587" s="425"/>
    </row>
    <row r="588" spans="7:7" ht="15.6">
      <c r="G588" s="425"/>
    </row>
    <row r="589" spans="7:7" ht="15.6">
      <c r="G589" s="425"/>
    </row>
    <row r="590" spans="7:7" ht="15.6">
      <c r="G590" s="425"/>
    </row>
    <row r="591" spans="7:7" ht="15.6">
      <c r="G591" s="425"/>
    </row>
    <row r="592" spans="7:7" ht="15.6">
      <c r="G592" s="425"/>
    </row>
    <row r="593" spans="7:7" ht="15.6">
      <c r="G593" s="425"/>
    </row>
    <row r="594" spans="7:7" ht="15.6">
      <c r="G594" s="425"/>
    </row>
    <row r="595" spans="7:7" ht="15.6">
      <c r="G595" s="425"/>
    </row>
    <row r="596" spans="7:7" ht="15.6">
      <c r="G596" s="425"/>
    </row>
    <row r="597" spans="7:7" ht="15.6">
      <c r="G597" s="425"/>
    </row>
    <row r="598" spans="7:7" ht="15.6">
      <c r="G598" s="425"/>
    </row>
    <row r="599" spans="7:7" ht="15.6">
      <c r="G599" s="425"/>
    </row>
    <row r="600" spans="7:7" ht="15.6">
      <c r="G600" s="425"/>
    </row>
    <row r="601" spans="7:7" ht="15.6">
      <c r="G601" s="425"/>
    </row>
    <row r="602" spans="7:7" ht="15.6">
      <c r="G602" s="425"/>
    </row>
    <row r="603" spans="7:7" ht="15.6">
      <c r="G603" s="425"/>
    </row>
    <row r="604" spans="7:7" ht="15.6">
      <c r="G604" s="425"/>
    </row>
    <row r="605" spans="7:7" ht="15.6">
      <c r="G605" s="425"/>
    </row>
    <row r="606" spans="7:7" ht="15.6">
      <c r="G606" s="425"/>
    </row>
    <row r="607" spans="7:7" ht="15.6">
      <c r="G607" s="425"/>
    </row>
    <row r="608" spans="7:7" ht="15.6">
      <c r="G608" s="425"/>
    </row>
    <row r="609" spans="7:7" ht="15.6">
      <c r="G609" s="425"/>
    </row>
    <row r="610" spans="7:7" ht="15.6">
      <c r="G610" s="425"/>
    </row>
    <row r="611" spans="7:7" ht="15.6">
      <c r="G611" s="425"/>
    </row>
    <row r="612" spans="7:7" ht="15.6">
      <c r="G612" s="425"/>
    </row>
  </sheetData>
  <autoFilter ref="A4:AQ376" xr:uid="{81B376C2-517A-4AA7-B2F4-0D775F28FAF2}"/>
  <sortState xmlns:xlrd2="http://schemas.microsoft.com/office/spreadsheetml/2017/richdata2" ref="A5:AQ378">
    <sortCondition sortBy="cellColor" ref="B5:B378" dxfId="246"/>
    <sortCondition sortBy="cellColor" ref="B5:B378" dxfId="245"/>
    <sortCondition sortBy="cellColor" ref="B5:B378" dxfId="244"/>
    <sortCondition sortBy="cellColor" ref="B5:B378" dxfId="243"/>
    <sortCondition sortBy="cellColor" ref="B5:B378" dxfId="242"/>
    <sortCondition descending="1" ref="C5:C378"/>
  </sortState>
  <mergeCells count="10">
    <mergeCell ref="AC3:AH3"/>
    <mergeCell ref="AI3:AN3"/>
    <mergeCell ref="AO3:AQ3"/>
    <mergeCell ref="V3:Z3"/>
    <mergeCell ref="D2:G3"/>
    <mergeCell ref="AA3:AB3"/>
    <mergeCell ref="K3:M3"/>
    <mergeCell ref="N3:P3"/>
    <mergeCell ref="T3:U3"/>
    <mergeCell ref="Q3:S3"/>
  </mergeCells>
  <phoneticPr fontId="78" type="noConversion"/>
  <conditionalFormatting sqref="C115 E115:F115 E177:E178 C177:C184 E180:F184 C188 E188:F188 E190:F191 C190:C195 E192:E194 E195:F195 C197:C199 E197:F199 C202:C203 E202:F203 C206 E206:F206 E234:F234 C250 C252:C253 E252:F253">
    <cfRule type="cellIs" dxfId="264" priority="24" operator="equal">
      <formula>"Beauty Profile"</formula>
    </cfRule>
    <cfRule type="containsBlanks" dxfId="263" priority="25">
      <formula>LEN(TRIM(C115))=0</formula>
    </cfRule>
    <cfRule type="cellIs" dxfId="262" priority="26" operator="equal">
      <formula>"Marketing Campaigns"</formula>
    </cfRule>
    <cfRule type="cellIs" dxfId="261" priority="27" operator="equal">
      <formula>"Purchase History"</formula>
    </cfRule>
    <cfRule type="cellIs" dxfId="260" priority="28" operator="equal">
      <formula>"Product Interaction"</formula>
    </cfRule>
    <cfRule type="cellIs" dxfId="259" priority="29" operator="equal">
      <formula>"Engagement"</formula>
    </cfRule>
    <cfRule type="cellIs" dxfId="258" priority="30" operator="equal">
      <formula>"Loyalty"</formula>
    </cfRule>
    <cfRule type="cellIs" dxfId="257" priority="31" operator="equal">
      <formula>"Contact Information"</formula>
    </cfRule>
    <cfRule type="cellIs" dxfId="256" priority="32" operator="equal">
      <formula>"Identity"</formula>
    </cfRule>
  </conditionalFormatting>
  <conditionalFormatting sqref="G326:H326 G329:H330 G347:H358">
    <cfRule type="cellIs" dxfId="255" priority="18" operator="equal">
      <formula>"NOT RECORDED BY LUSA"</formula>
    </cfRule>
    <cfRule type="cellIs" dxfId="254" priority="19" operator="equal">
      <formula>"All accounted for in Glossary"</formula>
    </cfRule>
  </conditionalFormatting>
  <conditionalFormatting sqref="J388:J392">
    <cfRule type="duplicateValues" dxfId="253" priority="16"/>
  </conditionalFormatting>
  <conditionalFormatting sqref="J393:J394">
    <cfRule type="duplicateValues" dxfId="252" priority="15"/>
  </conditionalFormatting>
  <conditionalFormatting sqref="J395:J410">
    <cfRule type="duplicateValues" dxfId="251" priority="14"/>
  </conditionalFormatting>
  <conditionalFormatting sqref="J411">
    <cfRule type="duplicateValues" dxfId="250" priority="13"/>
  </conditionalFormatting>
  <conditionalFormatting sqref="J412">
    <cfRule type="duplicateValues" dxfId="249" priority="12"/>
  </conditionalFormatting>
  <conditionalFormatting sqref="J413">
    <cfRule type="duplicateValues" dxfId="248" priority="11"/>
  </conditionalFormatting>
  <conditionalFormatting sqref="J414:J540">
    <cfRule type="duplicateValues" dxfId="247" priority="10"/>
  </conditionalFormatting>
  <pageMargins left="0.7" right="0.7" top="0.75" bottom="0.75" header="0.3" footer="0.3"/>
  <pageSetup orientation="portrait" verticalDpi="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E734C-83D6-4E72-BE67-3CCB41F30F5C}">
  <sheetPr>
    <tabColor theme="4" tint="0.79998168889431442"/>
  </sheetPr>
  <dimension ref="A1:K166"/>
  <sheetViews>
    <sheetView workbookViewId="0"/>
  </sheetViews>
  <sheetFormatPr defaultColWidth="8.42578125" defaultRowHeight="15" customHeight="1" outlineLevelCol="1"/>
  <cols>
    <col min="1" max="1" width="5.42578125" customWidth="1"/>
    <col min="2" max="2" width="25.42578125" customWidth="1"/>
    <col min="3" max="3" width="34.42578125" style="1" customWidth="1" outlineLevel="1"/>
    <col min="4" max="4" width="32.42578125" style="1" customWidth="1" outlineLevel="1"/>
    <col min="5" max="6" width="19" customWidth="1"/>
    <col min="7" max="8" width="18.42578125" customWidth="1"/>
    <col min="9" max="9" width="9.140625" customWidth="1"/>
    <col min="10" max="10" width="13.42578125" customWidth="1"/>
    <col min="11" max="11" width="86" customWidth="1"/>
  </cols>
  <sheetData>
    <row r="1" spans="2:11" ht="14.45">
      <c r="C1"/>
      <c r="D1"/>
    </row>
    <row r="2" spans="2:11" ht="26.1">
      <c r="B2" s="37" t="s">
        <v>41</v>
      </c>
      <c r="C2" s="54" t="s">
        <v>1369</v>
      </c>
      <c r="D2" s="54" t="s">
        <v>1370</v>
      </c>
      <c r="E2" s="58" t="s">
        <v>297</v>
      </c>
      <c r="F2" s="58" t="s">
        <v>1371</v>
      </c>
      <c r="G2" s="38" t="s">
        <v>300</v>
      </c>
      <c r="H2" s="38" t="s">
        <v>1372</v>
      </c>
      <c r="I2" s="56" t="s">
        <v>1373</v>
      </c>
      <c r="J2" s="57" t="s">
        <v>47</v>
      </c>
      <c r="K2" s="39" t="s">
        <v>36</v>
      </c>
    </row>
    <row r="3" spans="2:11" ht="14.45">
      <c r="B3" s="28" t="s">
        <v>60</v>
      </c>
      <c r="C3" s="22" t="s">
        <v>572</v>
      </c>
      <c r="D3" s="22" t="s">
        <v>539</v>
      </c>
      <c r="E3" s="23" t="s">
        <v>335</v>
      </c>
      <c r="F3" s="23" t="s">
        <v>335</v>
      </c>
      <c r="G3" s="23"/>
      <c r="H3" s="23" t="s">
        <v>335</v>
      </c>
      <c r="I3" s="23"/>
      <c r="J3" s="20" t="s">
        <v>62</v>
      </c>
      <c r="K3" s="23"/>
    </row>
    <row r="4" spans="2:11" ht="14.45">
      <c r="B4" s="28" t="s">
        <v>60</v>
      </c>
      <c r="C4" s="22" t="s">
        <v>1374</v>
      </c>
      <c r="D4" s="22" t="s">
        <v>539</v>
      </c>
      <c r="E4" s="23"/>
      <c r="F4" s="23"/>
      <c r="G4" s="23" t="s">
        <v>335</v>
      </c>
      <c r="H4" s="23" t="s">
        <v>335</v>
      </c>
      <c r="I4" s="23"/>
      <c r="J4" s="20" t="s">
        <v>62</v>
      </c>
      <c r="K4" s="23" t="s">
        <v>1375</v>
      </c>
    </row>
    <row r="5" spans="2:11" ht="14.45">
      <c r="B5" s="28" t="s">
        <v>60</v>
      </c>
      <c r="C5" s="22" t="s">
        <v>781</v>
      </c>
      <c r="D5" s="22" t="s">
        <v>782</v>
      </c>
      <c r="E5" s="23"/>
      <c r="F5" s="23"/>
      <c r="G5" s="23"/>
      <c r="H5" s="23" t="s">
        <v>335</v>
      </c>
      <c r="I5" s="23"/>
      <c r="J5" s="20" t="s">
        <v>62</v>
      </c>
      <c r="K5" s="23" t="s">
        <v>783</v>
      </c>
    </row>
    <row r="6" spans="2:11" ht="14.45">
      <c r="B6" s="28" t="s">
        <v>60</v>
      </c>
      <c r="C6" s="21" t="s">
        <v>513</v>
      </c>
      <c r="D6" s="21" t="s">
        <v>332</v>
      </c>
      <c r="E6" s="23" t="s">
        <v>335</v>
      </c>
      <c r="F6" s="23" t="s">
        <v>335</v>
      </c>
      <c r="G6" s="23" t="s">
        <v>335</v>
      </c>
      <c r="H6" s="23" t="s">
        <v>335</v>
      </c>
      <c r="I6" s="23"/>
      <c r="J6" s="20" t="s">
        <v>62</v>
      </c>
      <c r="K6" s="23" t="s">
        <v>514</v>
      </c>
    </row>
    <row r="7" spans="2:11" ht="14.45">
      <c r="B7" s="28" t="s">
        <v>60</v>
      </c>
      <c r="C7" s="21" t="s">
        <v>517</v>
      </c>
      <c r="D7" s="21" t="s">
        <v>332</v>
      </c>
      <c r="E7" s="23" t="s">
        <v>335</v>
      </c>
      <c r="F7" s="23" t="s">
        <v>335</v>
      </c>
      <c r="G7" s="23" t="s">
        <v>335</v>
      </c>
      <c r="H7" s="23" t="s">
        <v>335</v>
      </c>
      <c r="I7" s="23"/>
      <c r="J7" s="20" t="s">
        <v>62</v>
      </c>
      <c r="K7" s="23" t="s">
        <v>518</v>
      </c>
    </row>
    <row r="8" spans="2:11" ht="14.45">
      <c r="B8" s="28" t="s">
        <v>60</v>
      </c>
      <c r="C8" s="22" t="s">
        <v>576</v>
      </c>
      <c r="D8" s="22" t="s">
        <v>539</v>
      </c>
      <c r="E8" s="23" t="s">
        <v>335</v>
      </c>
      <c r="F8" s="23" t="s">
        <v>335</v>
      </c>
      <c r="G8" s="23"/>
      <c r="H8" s="23" t="s">
        <v>335</v>
      </c>
      <c r="I8" s="23"/>
      <c r="J8" s="20" t="s">
        <v>62</v>
      </c>
      <c r="K8" s="23" t="s">
        <v>786</v>
      </c>
    </row>
    <row r="9" spans="2:11" ht="14.45">
      <c r="B9" s="28" t="s">
        <v>60</v>
      </c>
      <c r="C9" s="21" t="s">
        <v>789</v>
      </c>
      <c r="D9" s="21" t="s">
        <v>332</v>
      </c>
      <c r="E9" s="20"/>
      <c r="F9" s="23" t="s">
        <v>335</v>
      </c>
      <c r="G9" s="20" t="s">
        <v>335</v>
      </c>
      <c r="H9" s="23" t="s">
        <v>335</v>
      </c>
      <c r="I9" s="23"/>
      <c r="J9" s="20" t="s">
        <v>62</v>
      </c>
      <c r="K9" s="20" t="s">
        <v>790</v>
      </c>
    </row>
    <row r="10" spans="2:11" ht="14.45">
      <c r="B10" s="28" t="s">
        <v>60</v>
      </c>
      <c r="C10" s="21" t="s">
        <v>793</v>
      </c>
      <c r="D10" s="21" t="s">
        <v>332</v>
      </c>
      <c r="E10" s="20"/>
      <c r="F10" s="23" t="s">
        <v>335</v>
      </c>
      <c r="G10" s="20" t="s">
        <v>335</v>
      </c>
      <c r="H10" s="23" t="s">
        <v>335</v>
      </c>
      <c r="I10" s="23"/>
      <c r="J10" s="20" t="s">
        <v>62</v>
      </c>
      <c r="K10" s="20" t="s">
        <v>794</v>
      </c>
    </row>
    <row r="11" spans="2:11" ht="14.45">
      <c r="B11" s="28" t="s">
        <v>60</v>
      </c>
      <c r="C11" s="22" t="s">
        <v>800</v>
      </c>
      <c r="D11" s="22" t="s">
        <v>332</v>
      </c>
      <c r="E11" s="23" t="s">
        <v>335</v>
      </c>
      <c r="F11" s="23" t="s">
        <v>335</v>
      </c>
      <c r="G11" s="23" t="s">
        <v>335</v>
      </c>
      <c r="H11" s="23" t="s">
        <v>335</v>
      </c>
      <c r="I11" s="23"/>
      <c r="J11" s="20" t="s">
        <v>62</v>
      </c>
      <c r="K11" s="23" t="s">
        <v>801</v>
      </c>
    </row>
    <row r="12" spans="2:11" ht="14.45">
      <c r="B12" s="29" t="s">
        <v>60</v>
      </c>
      <c r="C12" s="22" t="s">
        <v>796</v>
      </c>
      <c r="D12" s="22" t="s">
        <v>539</v>
      </c>
      <c r="E12" s="23" t="s">
        <v>335</v>
      </c>
      <c r="F12" s="23" t="s">
        <v>335</v>
      </c>
      <c r="G12" s="23"/>
      <c r="H12" s="23" t="s">
        <v>335</v>
      </c>
      <c r="I12" s="23"/>
      <c r="J12" s="20" t="s">
        <v>62</v>
      </c>
      <c r="K12" s="23" t="s">
        <v>797</v>
      </c>
    </row>
    <row r="13" spans="2:11" ht="14.45">
      <c r="B13" s="29" t="s">
        <v>60</v>
      </c>
      <c r="C13" s="21" t="s">
        <v>1051</v>
      </c>
      <c r="D13" s="21" t="s">
        <v>332</v>
      </c>
      <c r="E13" s="20"/>
      <c r="F13" s="20"/>
      <c r="G13" s="20" t="s">
        <v>335</v>
      </c>
      <c r="H13" s="23" t="s">
        <v>335</v>
      </c>
      <c r="I13" s="23"/>
      <c r="J13" s="20" t="s">
        <v>62</v>
      </c>
      <c r="K13" s="20" t="s">
        <v>1376</v>
      </c>
    </row>
    <row r="14" spans="2:11" ht="14.45">
      <c r="B14" s="29" t="s">
        <v>60</v>
      </c>
      <c r="C14" s="21" t="s">
        <v>1377</v>
      </c>
      <c r="D14" s="21" t="s">
        <v>332</v>
      </c>
      <c r="E14" s="20"/>
      <c r="F14" s="20"/>
      <c r="G14" s="20" t="s">
        <v>335</v>
      </c>
      <c r="H14" s="23" t="s">
        <v>335</v>
      </c>
      <c r="I14" s="23"/>
      <c r="J14" s="20" t="s">
        <v>62</v>
      </c>
      <c r="K14" s="20" t="s">
        <v>805</v>
      </c>
    </row>
    <row r="15" spans="2:11" ht="14.45">
      <c r="B15" s="29" t="s">
        <v>60</v>
      </c>
      <c r="C15" s="22" t="s">
        <v>638</v>
      </c>
      <c r="D15" s="22" t="s">
        <v>332</v>
      </c>
      <c r="E15" s="23" t="s">
        <v>335</v>
      </c>
      <c r="F15" s="23" t="s">
        <v>335</v>
      </c>
      <c r="G15" s="23" t="s">
        <v>335</v>
      </c>
      <c r="H15" s="23" t="s">
        <v>335</v>
      </c>
      <c r="I15" s="23"/>
      <c r="J15" s="20" t="s">
        <v>62</v>
      </c>
      <c r="K15" s="23" t="s">
        <v>816</v>
      </c>
    </row>
    <row r="16" spans="2:11" ht="14.45">
      <c r="B16" s="29" t="s">
        <v>60</v>
      </c>
      <c r="C16" s="32" t="s">
        <v>813</v>
      </c>
      <c r="D16" s="26" t="s">
        <v>1378</v>
      </c>
      <c r="E16" s="23" t="s">
        <v>335</v>
      </c>
      <c r="F16" s="23" t="s">
        <v>335</v>
      </c>
      <c r="G16" s="20"/>
      <c r="H16" s="23" t="s">
        <v>335</v>
      </c>
      <c r="I16" s="23"/>
      <c r="J16" s="20" t="s">
        <v>62</v>
      </c>
      <c r="K16" s="23" t="s">
        <v>814</v>
      </c>
    </row>
    <row r="17" spans="2:11" ht="14.45">
      <c r="B17" s="29" t="s">
        <v>60</v>
      </c>
      <c r="C17" s="32" t="s">
        <v>811</v>
      </c>
      <c r="D17" s="23" t="s">
        <v>808</v>
      </c>
      <c r="E17" s="23" t="s">
        <v>335</v>
      </c>
      <c r="F17" s="23" t="s">
        <v>335</v>
      </c>
      <c r="G17" s="20"/>
      <c r="H17" s="20"/>
      <c r="I17" s="20"/>
      <c r="J17" s="20" t="s">
        <v>62</v>
      </c>
      <c r="K17" s="23" t="s">
        <v>812</v>
      </c>
    </row>
    <row r="18" spans="2:11" ht="14.45">
      <c r="B18" s="29" t="s">
        <v>60</v>
      </c>
      <c r="C18" s="32" t="s">
        <v>807</v>
      </c>
      <c r="D18" s="23" t="s">
        <v>808</v>
      </c>
      <c r="E18" s="23" t="s">
        <v>335</v>
      </c>
      <c r="F18" s="23" t="s">
        <v>335</v>
      </c>
      <c r="G18" s="20"/>
      <c r="H18" s="20"/>
      <c r="I18" s="20"/>
      <c r="J18" s="20" t="s">
        <v>62</v>
      </c>
      <c r="K18" s="23" t="s">
        <v>1379</v>
      </c>
    </row>
    <row r="19" spans="2:11" ht="14.45">
      <c r="B19" s="30" t="s">
        <v>67</v>
      </c>
      <c r="C19" s="22" t="s">
        <v>521</v>
      </c>
      <c r="D19" s="22" t="s">
        <v>332</v>
      </c>
      <c r="E19" s="23" t="s">
        <v>335</v>
      </c>
      <c r="F19" s="23" t="s">
        <v>335</v>
      </c>
      <c r="G19" s="23" t="s">
        <v>335</v>
      </c>
      <c r="H19" s="23" t="s">
        <v>335</v>
      </c>
      <c r="I19" s="23"/>
      <c r="J19" s="20" t="s">
        <v>62</v>
      </c>
      <c r="K19" s="23" t="s">
        <v>522</v>
      </c>
    </row>
    <row r="20" spans="2:11" ht="14.45">
      <c r="B20" s="30" t="s">
        <v>67</v>
      </c>
      <c r="C20" s="22" t="s">
        <v>524</v>
      </c>
      <c r="D20" s="22" t="s">
        <v>332</v>
      </c>
      <c r="E20" s="23" t="s">
        <v>335</v>
      </c>
      <c r="F20" s="23" t="s">
        <v>335</v>
      </c>
      <c r="G20" s="23" t="s">
        <v>335</v>
      </c>
      <c r="H20" s="23" t="s">
        <v>335</v>
      </c>
      <c r="I20" s="23"/>
      <c r="J20" s="20" t="s">
        <v>62</v>
      </c>
      <c r="K20" s="23" t="s">
        <v>1380</v>
      </c>
    </row>
    <row r="21" spans="2:11" ht="14.45">
      <c r="B21" s="30" t="s">
        <v>67</v>
      </c>
      <c r="C21" s="22" t="s">
        <v>547</v>
      </c>
      <c r="D21" s="22" t="s">
        <v>539</v>
      </c>
      <c r="E21" s="23" t="s">
        <v>335</v>
      </c>
      <c r="F21" s="23" t="s">
        <v>335</v>
      </c>
      <c r="G21" s="23"/>
      <c r="H21" s="23" t="s">
        <v>335</v>
      </c>
      <c r="I21" s="23"/>
      <c r="J21" s="20" t="s">
        <v>62</v>
      </c>
      <c r="K21" s="23" t="s">
        <v>1381</v>
      </c>
    </row>
    <row r="22" spans="2:11" ht="14.45">
      <c r="B22" s="30" t="s">
        <v>67</v>
      </c>
      <c r="C22" s="22" t="s">
        <v>538</v>
      </c>
      <c r="D22" s="22" t="s">
        <v>539</v>
      </c>
      <c r="E22" s="23" t="s">
        <v>335</v>
      </c>
      <c r="F22" s="23" t="s">
        <v>335</v>
      </c>
      <c r="G22" s="23"/>
      <c r="H22" s="23" t="s">
        <v>335</v>
      </c>
      <c r="I22" s="23"/>
      <c r="J22" s="20" t="s">
        <v>62</v>
      </c>
      <c r="K22" s="23" t="s">
        <v>1382</v>
      </c>
    </row>
    <row r="23" spans="2:11" ht="14.45">
      <c r="B23" s="30" t="s">
        <v>67</v>
      </c>
      <c r="C23" s="22" t="s">
        <v>544</v>
      </c>
      <c r="D23" s="22" t="s">
        <v>539</v>
      </c>
      <c r="E23" s="23" t="s">
        <v>335</v>
      </c>
      <c r="F23" s="23" t="s">
        <v>335</v>
      </c>
      <c r="G23" s="23"/>
      <c r="H23" s="23" t="s">
        <v>335</v>
      </c>
      <c r="I23" s="23"/>
      <c r="J23" s="20" t="s">
        <v>62</v>
      </c>
      <c r="K23" s="23" t="s">
        <v>604</v>
      </c>
    </row>
    <row r="24" spans="2:11" ht="14.45">
      <c r="B24" s="30" t="s">
        <v>67</v>
      </c>
      <c r="C24" s="21" t="s">
        <v>550</v>
      </c>
      <c r="D24" s="21" t="s">
        <v>332</v>
      </c>
      <c r="E24" s="20"/>
      <c r="F24" s="20"/>
      <c r="G24" s="20" t="s">
        <v>335</v>
      </c>
      <c r="H24" s="23" t="s">
        <v>335</v>
      </c>
      <c r="I24" s="23"/>
      <c r="J24" s="20" t="s">
        <v>62</v>
      </c>
      <c r="K24" s="20" t="s">
        <v>1383</v>
      </c>
    </row>
    <row r="25" spans="2:11" ht="14.45">
      <c r="B25" s="30" t="s">
        <v>67</v>
      </c>
      <c r="C25" s="21" t="s">
        <v>554</v>
      </c>
      <c r="D25" s="26" t="s">
        <v>1378</v>
      </c>
      <c r="E25" s="23" t="s">
        <v>335</v>
      </c>
      <c r="F25" s="23" t="s">
        <v>335</v>
      </c>
      <c r="G25" s="20"/>
      <c r="H25" s="20"/>
      <c r="I25" s="20"/>
      <c r="J25" s="20" t="s">
        <v>62</v>
      </c>
      <c r="K25" s="20" t="s">
        <v>556</v>
      </c>
    </row>
    <row r="26" spans="2:11" ht="14.45">
      <c r="B26" s="30" t="s">
        <v>67</v>
      </c>
      <c r="C26" s="21" t="s">
        <v>560</v>
      </c>
      <c r="D26" s="26" t="s">
        <v>1378</v>
      </c>
      <c r="E26" s="23" t="s">
        <v>335</v>
      </c>
      <c r="F26" s="23" t="s">
        <v>335</v>
      </c>
      <c r="G26" s="20"/>
      <c r="H26" s="20"/>
      <c r="I26" s="20"/>
      <c r="J26" s="20" t="s">
        <v>62</v>
      </c>
      <c r="K26" s="20" t="s">
        <v>561</v>
      </c>
    </row>
    <row r="27" spans="2:11" ht="14.45">
      <c r="B27" s="30" t="s">
        <v>67</v>
      </c>
      <c r="C27" s="21" t="s">
        <v>564</v>
      </c>
      <c r="D27" s="26" t="s">
        <v>1378</v>
      </c>
      <c r="E27" s="23" t="s">
        <v>335</v>
      </c>
      <c r="F27" s="23" t="s">
        <v>335</v>
      </c>
      <c r="G27" s="20"/>
      <c r="H27" s="20"/>
      <c r="I27" s="20"/>
      <c r="J27" s="20" t="s">
        <v>62</v>
      </c>
      <c r="K27" s="20" t="s">
        <v>565</v>
      </c>
    </row>
    <row r="28" spans="2:11" ht="14.45">
      <c r="B28" s="31" t="s">
        <v>79</v>
      </c>
      <c r="C28" s="22" t="s">
        <v>657</v>
      </c>
      <c r="D28" s="22" t="s">
        <v>332</v>
      </c>
      <c r="E28" s="23" t="s">
        <v>335</v>
      </c>
      <c r="F28" s="23" t="s">
        <v>335</v>
      </c>
      <c r="G28" s="23" t="s">
        <v>335</v>
      </c>
      <c r="H28" s="23" t="s">
        <v>335</v>
      </c>
      <c r="I28" s="23"/>
      <c r="J28" s="20" t="s">
        <v>62</v>
      </c>
      <c r="K28" s="23" t="s">
        <v>658</v>
      </c>
    </row>
    <row r="29" spans="2:11" ht="14.45">
      <c r="B29" s="31" t="s">
        <v>79</v>
      </c>
      <c r="C29" s="21" t="s">
        <v>660</v>
      </c>
      <c r="D29" s="21" t="s">
        <v>332</v>
      </c>
      <c r="E29" s="20"/>
      <c r="F29" s="20"/>
      <c r="G29" s="20" t="s">
        <v>335</v>
      </c>
      <c r="H29" s="23" t="s">
        <v>335</v>
      </c>
      <c r="I29" s="23"/>
      <c r="J29" s="20" t="s">
        <v>62</v>
      </c>
      <c r="K29" s="20" t="s">
        <v>661</v>
      </c>
    </row>
    <row r="30" spans="2:11" ht="14.45">
      <c r="B30" s="31" t="s">
        <v>79</v>
      </c>
      <c r="C30" s="21" t="s">
        <v>670</v>
      </c>
      <c r="D30" s="21" t="s">
        <v>332</v>
      </c>
      <c r="E30" s="23" t="s">
        <v>335</v>
      </c>
      <c r="F30" s="23" t="s">
        <v>335</v>
      </c>
      <c r="G30" s="23" t="s">
        <v>335</v>
      </c>
      <c r="H30" s="23" t="s">
        <v>335</v>
      </c>
      <c r="I30" s="23"/>
      <c r="J30" s="20" t="s">
        <v>62</v>
      </c>
      <c r="K30" s="23" t="s">
        <v>671</v>
      </c>
    </row>
    <row r="31" spans="2:11" ht="14.45">
      <c r="B31" s="31" t="s">
        <v>79</v>
      </c>
      <c r="C31" s="21" t="s">
        <v>655</v>
      </c>
      <c r="D31" s="21" t="s">
        <v>332</v>
      </c>
      <c r="E31" s="20"/>
      <c r="F31" s="20"/>
      <c r="G31" s="20" t="s">
        <v>335</v>
      </c>
      <c r="H31" s="23" t="s">
        <v>335</v>
      </c>
      <c r="I31" s="23"/>
      <c r="J31" s="20" t="s">
        <v>62</v>
      </c>
      <c r="K31" s="20" t="s">
        <v>654</v>
      </c>
    </row>
    <row r="32" spans="2:11" ht="14.45">
      <c r="B32" s="31" t="s">
        <v>79</v>
      </c>
      <c r="C32" s="21" t="s">
        <v>649</v>
      </c>
      <c r="D32" s="21" t="s">
        <v>332</v>
      </c>
      <c r="E32" s="23" t="s">
        <v>335</v>
      </c>
      <c r="F32" s="23" t="s">
        <v>335</v>
      </c>
      <c r="G32" s="23" t="s">
        <v>335</v>
      </c>
      <c r="H32" s="23" t="s">
        <v>335</v>
      </c>
      <c r="I32" s="23"/>
      <c r="J32" s="20" t="s">
        <v>62</v>
      </c>
      <c r="K32" s="23" t="s">
        <v>650</v>
      </c>
    </row>
    <row r="33" spans="2:11" ht="14.45">
      <c r="B33" s="31" t="s">
        <v>79</v>
      </c>
      <c r="C33" s="22" t="s">
        <v>646</v>
      </c>
      <c r="D33" s="22" t="s">
        <v>539</v>
      </c>
      <c r="E33" s="23" t="s">
        <v>335</v>
      </c>
      <c r="F33" s="23" t="s">
        <v>335</v>
      </c>
      <c r="G33" s="23"/>
      <c r="H33" s="23"/>
      <c r="I33" s="23"/>
      <c r="J33" s="20" t="s">
        <v>62</v>
      </c>
      <c r="K33" s="23"/>
    </row>
    <row r="34" spans="2:11" ht="14.45">
      <c r="B34" s="31" t="s">
        <v>79</v>
      </c>
      <c r="C34" s="21" t="s">
        <v>685</v>
      </c>
      <c r="D34" s="21" t="s">
        <v>332</v>
      </c>
      <c r="E34" s="20"/>
      <c r="F34" s="23" t="s">
        <v>335</v>
      </c>
      <c r="G34" s="20" t="s">
        <v>335</v>
      </c>
      <c r="H34" s="23" t="s">
        <v>335</v>
      </c>
      <c r="I34" s="23"/>
      <c r="J34" s="20" t="s">
        <v>62</v>
      </c>
      <c r="K34" s="20" t="s">
        <v>686</v>
      </c>
    </row>
    <row r="35" spans="2:11" ht="14.45">
      <c r="B35" s="31" t="s">
        <v>79</v>
      </c>
      <c r="C35" s="21" t="s">
        <v>691</v>
      </c>
      <c r="D35" s="21" t="s">
        <v>332</v>
      </c>
      <c r="E35" s="20"/>
      <c r="F35" s="23" t="s">
        <v>335</v>
      </c>
      <c r="G35" s="20" t="s">
        <v>335</v>
      </c>
      <c r="H35" s="23" t="s">
        <v>335</v>
      </c>
      <c r="I35" s="23"/>
      <c r="J35" s="20" t="s">
        <v>62</v>
      </c>
      <c r="K35" s="20" t="s">
        <v>692</v>
      </c>
    </row>
    <row r="36" spans="2:11" ht="14.45">
      <c r="B36" s="31" t="s">
        <v>79</v>
      </c>
      <c r="C36" s="21" t="s">
        <v>688</v>
      </c>
      <c r="D36" s="21" t="s">
        <v>332</v>
      </c>
      <c r="E36" s="20"/>
      <c r="F36" s="23" t="s">
        <v>335</v>
      </c>
      <c r="G36" s="20" t="s">
        <v>335</v>
      </c>
      <c r="H36" s="23" t="s">
        <v>335</v>
      </c>
      <c r="I36" s="23"/>
      <c r="J36" s="20" t="s">
        <v>62</v>
      </c>
      <c r="K36" s="20" t="s">
        <v>689</v>
      </c>
    </row>
    <row r="37" spans="2:11" ht="14.45">
      <c r="B37" s="31" t="s">
        <v>79</v>
      </c>
      <c r="C37" s="22" t="s">
        <v>652</v>
      </c>
      <c r="D37" s="22" t="s">
        <v>332</v>
      </c>
      <c r="E37" s="23" t="s">
        <v>335</v>
      </c>
      <c r="F37" s="23" t="s">
        <v>335</v>
      </c>
      <c r="G37" s="23" t="s">
        <v>335</v>
      </c>
      <c r="H37" s="23" t="s">
        <v>335</v>
      </c>
      <c r="I37" s="23"/>
      <c r="J37" s="20" t="s">
        <v>62</v>
      </c>
      <c r="K37" s="23" t="s">
        <v>653</v>
      </c>
    </row>
    <row r="38" spans="2:11" ht="14.45">
      <c r="B38" s="31" t="s">
        <v>79</v>
      </c>
      <c r="C38" s="22" t="s">
        <v>668</v>
      </c>
      <c r="D38" s="22" t="s">
        <v>664</v>
      </c>
      <c r="E38" s="23" t="s">
        <v>335</v>
      </c>
      <c r="F38" s="23" t="s">
        <v>335</v>
      </c>
      <c r="G38" s="23"/>
      <c r="H38" s="23" t="s">
        <v>335</v>
      </c>
      <c r="I38" s="23"/>
      <c r="J38" s="20" t="s">
        <v>62</v>
      </c>
      <c r="K38" s="23"/>
    </row>
    <row r="39" spans="2:11" ht="14.45">
      <c r="B39" s="31" t="s">
        <v>79</v>
      </c>
      <c r="C39" s="22" t="s">
        <v>666</v>
      </c>
      <c r="D39" s="22" t="s">
        <v>664</v>
      </c>
      <c r="E39" s="23" t="s">
        <v>335</v>
      </c>
      <c r="F39" s="23" t="s">
        <v>335</v>
      </c>
      <c r="G39" s="23"/>
      <c r="H39" s="23" t="s">
        <v>335</v>
      </c>
      <c r="I39" s="23"/>
      <c r="J39" s="20" t="s">
        <v>62</v>
      </c>
      <c r="K39" s="23"/>
    </row>
    <row r="40" spans="2:11" ht="14.45">
      <c r="B40" s="31" t="s">
        <v>79</v>
      </c>
      <c r="C40" s="22" t="s">
        <v>680</v>
      </c>
      <c r="D40" s="22" t="s">
        <v>664</v>
      </c>
      <c r="E40" s="23" t="s">
        <v>335</v>
      </c>
      <c r="F40" s="23" t="s">
        <v>335</v>
      </c>
      <c r="G40" s="23"/>
      <c r="H40" s="23" t="s">
        <v>335</v>
      </c>
      <c r="I40" s="23"/>
      <c r="J40" s="20" t="s">
        <v>62</v>
      </c>
      <c r="K40" s="23"/>
    </row>
    <row r="41" spans="2:11" ht="14.45">
      <c r="B41" s="31" t="s">
        <v>79</v>
      </c>
      <c r="C41" s="22" t="s">
        <v>663</v>
      </c>
      <c r="D41" s="22" t="s">
        <v>664</v>
      </c>
      <c r="E41" s="23" t="s">
        <v>335</v>
      </c>
      <c r="F41" s="23" t="s">
        <v>335</v>
      </c>
      <c r="G41" s="23"/>
      <c r="H41" s="23" t="s">
        <v>335</v>
      </c>
      <c r="I41" s="23"/>
      <c r="J41" s="20" t="s">
        <v>62</v>
      </c>
      <c r="K41" s="23"/>
    </row>
    <row r="42" spans="2:11" ht="14.45">
      <c r="B42" s="31" t="s">
        <v>79</v>
      </c>
      <c r="C42" s="22" t="s">
        <v>641</v>
      </c>
      <c r="D42" s="22" t="s">
        <v>539</v>
      </c>
      <c r="E42" s="23" t="s">
        <v>335</v>
      </c>
      <c r="F42" s="23" t="s">
        <v>335</v>
      </c>
      <c r="G42" s="23"/>
      <c r="H42" s="23"/>
      <c r="I42" s="23"/>
      <c r="J42" s="20" t="s">
        <v>62</v>
      </c>
      <c r="K42" s="23" t="s">
        <v>643</v>
      </c>
    </row>
    <row r="43" spans="2:11" ht="14.45">
      <c r="B43" s="31" t="s">
        <v>79</v>
      </c>
      <c r="C43" s="21" t="s">
        <v>673</v>
      </c>
      <c r="D43" s="32" t="s">
        <v>1384</v>
      </c>
      <c r="E43" s="20"/>
      <c r="F43" s="20"/>
      <c r="G43" s="20" t="s">
        <v>335</v>
      </c>
      <c r="H43" s="20" t="s">
        <v>335</v>
      </c>
      <c r="I43" s="20"/>
      <c r="J43" s="20" t="s">
        <v>62</v>
      </c>
      <c r="K43" s="20" t="s">
        <v>676</v>
      </c>
    </row>
    <row r="44" spans="2:11" ht="14.45">
      <c r="B44" s="33" t="s">
        <v>81</v>
      </c>
      <c r="C44" s="21" t="s">
        <v>345</v>
      </c>
      <c r="D44" s="21" t="s">
        <v>332</v>
      </c>
      <c r="E44" s="20"/>
      <c r="F44" s="23" t="s">
        <v>335</v>
      </c>
      <c r="G44" s="20" t="s">
        <v>335</v>
      </c>
      <c r="H44" s="23" t="s">
        <v>335</v>
      </c>
      <c r="I44" s="23"/>
      <c r="J44" s="20" t="s">
        <v>62</v>
      </c>
      <c r="K44" s="20" t="s">
        <v>347</v>
      </c>
    </row>
    <row r="45" spans="2:11" ht="14.45">
      <c r="B45" s="33" t="s">
        <v>81</v>
      </c>
      <c r="C45" s="21" t="s">
        <v>1385</v>
      </c>
      <c r="D45" s="21" t="s">
        <v>332</v>
      </c>
      <c r="E45" s="20"/>
      <c r="F45" s="20"/>
      <c r="G45" s="20" t="s">
        <v>335</v>
      </c>
      <c r="H45" s="23" t="s">
        <v>335</v>
      </c>
      <c r="I45" s="23"/>
      <c r="J45" s="20" t="s">
        <v>62</v>
      </c>
      <c r="K45" s="20" t="s">
        <v>1386</v>
      </c>
    </row>
    <row r="46" spans="2:11" ht="14.45">
      <c r="B46" s="33" t="s">
        <v>81</v>
      </c>
      <c r="C46" s="21" t="s">
        <v>456</v>
      </c>
      <c r="D46" s="21" t="s">
        <v>332</v>
      </c>
      <c r="E46" s="20"/>
      <c r="F46" s="20"/>
      <c r="G46" s="20" t="s">
        <v>335</v>
      </c>
      <c r="H46" s="23" t="s">
        <v>335</v>
      </c>
      <c r="I46" s="23"/>
      <c r="J46" s="20" t="s">
        <v>62</v>
      </c>
      <c r="K46" s="20" t="s">
        <v>457</v>
      </c>
    </row>
    <row r="47" spans="2:11" ht="14.45">
      <c r="B47" s="33" t="s">
        <v>81</v>
      </c>
      <c r="C47" s="21" t="s">
        <v>362</v>
      </c>
      <c r="D47" s="21" t="s">
        <v>332</v>
      </c>
      <c r="E47" s="20"/>
      <c r="F47" s="23" t="s">
        <v>335</v>
      </c>
      <c r="G47" s="20" t="s">
        <v>335</v>
      </c>
      <c r="H47" s="23" t="s">
        <v>335</v>
      </c>
      <c r="I47" s="23"/>
      <c r="J47" s="20" t="s">
        <v>62</v>
      </c>
      <c r="K47" s="20" t="s">
        <v>363</v>
      </c>
    </row>
    <row r="48" spans="2:11" ht="14.45">
      <c r="B48" s="33" t="s">
        <v>81</v>
      </c>
      <c r="C48" s="21" t="s">
        <v>494</v>
      </c>
      <c r="D48" s="21" t="s">
        <v>332</v>
      </c>
      <c r="E48" s="20"/>
      <c r="F48" s="20"/>
      <c r="G48" s="20" t="s">
        <v>335</v>
      </c>
      <c r="H48" s="23" t="s">
        <v>335</v>
      </c>
      <c r="I48" s="23"/>
      <c r="J48" s="20" t="s">
        <v>62</v>
      </c>
      <c r="K48" s="20" t="s">
        <v>495</v>
      </c>
    </row>
    <row r="49" spans="2:11" ht="14.45">
      <c r="B49" s="33" t="s">
        <v>81</v>
      </c>
      <c r="C49" s="21" t="s">
        <v>463</v>
      </c>
      <c r="D49" s="21" t="s">
        <v>332</v>
      </c>
      <c r="E49" s="20"/>
      <c r="F49" s="23" t="s">
        <v>335</v>
      </c>
      <c r="G49" s="20" t="s">
        <v>335</v>
      </c>
      <c r="H49" s="23" t="s">
        <v>335</v>
      </c>
      <c r="I49" s="23"/>
      <c r="J49" s="20" t="s">
        <v>62</v>
      </c>
      <c r="K49" s="20" t="s">
        <v>464</v>
      </c>
    </row>
    <row r="50" spans="2:11" ht="14.45">
      <c r="B50" s="33" t="s">
        <v>81</v>
      </c>
      <c r="C50" s="21" t="s">
        <v>423</v>
      </c>
      <c r="D50" s="21" t="s">
        <v>332</v>
      </c>
      <c r="E50" s="20"/>
      <c r="F50" s="20"/>
      <c r="G50" s="20" t="s">
        <v>335</v>
      </c>
      <c r="H50" s="23" t="s">
        <v>335</v>
      </c>
      <c r="I50" s="23"/>
      <c r="J50" s="20" t="s">
        <v>62</v>
      </c>
      <c r="K50" s="20" t="s">
        <v>424</v>
      </c>
    </row>
    <row r="51" spans="2:11" ht="14.45">
      <c r="B51" s="33" t="s">
        <v>81</v>
      </c>
      <c r="C51" s="21" t="s">
        <v>427</v>
      </c>
      <c r="D51" s="21" t="s">
        <v>332</v>
      </c>
      <c r="E51" s="20"/>
      <c r="F51" s="20"/>
      <c r="G51" s="20" t="s">
        <v>335</v>
      </c>
      <c r="H51" s="23" t="s">
        <v>335</v>
      </c>
      <c r="I51" s="23"/>
      <c r="J51" s="20" t="s">
        <v>62</v>
      </c>
      <c r="K51" s="20" t="s">
        <v>428</v>
      </c>
    </row>
    <row r="52" spans="2:11" ht="14.45">
      <c r="B52" s="33" t="s">
        <v>81</v>
      </c>
      <c r="C52" s="21" t="s">
        <v>497</v>
      </c>
      <c r="D52" s="21" t="s">
        <v>332</v>
      </c>
      <c r="E52" s="20"/>
      <c r="F52" s="23" t="s">
        <v>335</v>
      </c>
      <c r="G52" s="20" t="s">
        <v>335</v>
      </c>
      <c r="H52" s="23" t="s">
        <v>335</v>
      </c>
      <c r="I52" s="23"/>
      <c r="J52" s="20" t="s">
        <v>62</v>
      </c>
      <c r="K52" s="20" t="s">
        <v>498</v>
      </c>
    </row>
    <row r="53" spans="2:11" ht="14.45">
      <c r="B53" s="33" t="s">
        <v>81</v>
      </c>
      <c r="C53" s="21" t="s">
        <v>430</v>
      </c>
      <c r="D53" s="21" t="s">
        <v>332</v>
      </c>
      <c r="E53" s="20"/>
      <c r="F53" s="20"/>
      <c r="G53" s="20" t="s">
        <v>335</v>
      </c>
      <c r="H53" s="23" t="s">
        <v>335</v>
      </c>
      <c r="I53" s="23"/>
      <c r="J53" s="20" t="s">
        <v>62</v>
      </c>
      <c r="K53" s="20" t="s">
        <v>431</v>
      </c>
    </row>
    <row r="54" spans="2:11" ht="14.45">
      <c r="B54" s="33" t="s">
        <v>81</v>
      </c>
      <c r="C54" s="21" t="s">
        <v>500</v>
      </c>
      <c r="D54" s="21" t="s">
        <v>332</v>
      </c>
      <c r="E54" s="20"/>
      <c r="F54" s="23" t="s">
        <v>335</v>
      </c>
      <c r="G54" s="20" t="s">
        <v>335</v>
      </c>
      <c r="H54" s="23" t="s">
        <v>335</v>
      </c>
      <c r="I54" s="23"/>
      <c r="J54" s="20" t="s">
        <v>62</v>
      </c>
      <c r="K54" s="20" t="s">
        <v>501</v>
      </c>
    </row>
    <row r="55" spans="2:11" ht="14.45">
      <c r="B55" s="33" t="s">
        <v>81</v>
      </c>
      <c r="C55" s="21" t="s">
        <v>434</v>
      </c>
      <c r="D55" s="21" t="s">
        <v>332</v>
      </c>
      <c r="E55" s="20"/>
      <c r="F55" s="20"/>
      <c r="G55" s="20" t="s">
        <v>335</v>
      </c>
      <c r="H55" s="23" t="s">
        <v>335</v>
      </c>
      <c r="I55" s="23"/>
      <c r="J55" s="20" t="s">
        <v>62</v>
      </c>
      <c r="K55" s="20" t="s">
        <v>435</v>
      </c>
    </row>
    <row r="56" spans="2:11" ht="14.45">
      <c r="B56" s="33" t="s">
        <v>81</v>
      </c>
      <c r="C56" s="21" t="s">
        <v>437</v>
      </c>
      <c r="D56" s="21" t="s">
        <v>332</v>
      </c>
      <c r="E56" s="20"/>
      <c r="F56" s="20"/>
      <c r="G56" s="20" t="s">
        <v>335</v>
      </c>
      <c r="H56" s="23" t="s">
        <v>335</v>
      </c>
      <c r="I56" s="23"/>
      <c r="J56" s="20" t="s">
        <v>62</v>
      </c>
      <c r="K56" s="20" t="s">
        <v>438</v>
      </c>
    </row>
    <row r="57" spans="2:11" ht="14.45">
      <c r="B57" s="33" t="s">
        <v>81</v>
      </c>
      <c r="C57" s="21" t="s">
        <v>440</v>
      </c>
      <c r="D57" s="21" t="s">
        <v>332</v>
      </c>
      <c r="E57" s="20"/>
      <c r="F57" s="20"/>
      <c r="G57" s="20" t="s">
        <v>335</v>
      </c>
      <c r="H57" s="23" t="s">
        <v>335</v>
      </c>
      <c r="I57" s="23"/>
      <c r="J57" s="20" t="s">
        <v>62</v>
      </c>
      <c r="K57" s="20" t="s">
        <v>441</v>
      </c>
    </row>
    <row r="58" spans="2:11" ht="14.45">
      <c r="B58" s="33" t="s">
        <v>81</v>
      </c>
      <c r="C58" s="21" t="s">
        <v>445</v>
      </c>
      <c r="D58" s="21" t="s">
        <v>332</v>
      </c>
      <c r="E58" s="20"/>
      <c r="F58" s="20"/>
      <c r="G58" s="20" t="s">
        <v>335</v>
      </c>
      <c r="H58" s="23" t="s">
        <v>335</v>
      </c>
      <c r="I58" s="23"/>
      <c r="J58" s="20" t="s">
        <v>62</v>
      </c>
      <c r="K58" s="20" t="s">
        <v>446</v>
      </c>
    </row>
    <row r="59" spans="2:11" ht="14.45">
      <c r="B59" s="33" t="s">
        <v>81</v>
      </c>
      <c r="C59" s="21" t="s">
        <v>459</v>
      </c>
      <c r="D59" s="21" t="s">
        <v>332</v>
      </c>
      <c r="E59" s="20"/>
      <c r="F59" s="20"/>
      <c r="G59" s="20" t="s">
        <v>335</v>
      </c>
      <c r="H59" s="23" t="s">
        <v>335</v>
      </c>
      <c r="I59" s="23"/>
      <c r="J59" s="20" t="s">
        <v>62</v>
      </c>
      <c r="K59" s="20" t="s">
        <v>460</v>
      </c>
    </row>
    <row r="60" spans="2:11" ht="14.45">
      <c r="B60" s="33" t="s">
        <v>81</v>
      </c>
      <c r="C60" s="21" t="s">
        <v>1387</v>
      </c>
      <c r="D60" s="21" t="s">
        <v>332</v>
      </c>
      <c r="E60" s="20"/>
      <c r="F60" s="20"/>
      <c r="G60" s="20" t="s">
        <v>335</v>
      </c>
      <c r="H60" s="23" t="s">
        <v>335</v>
      </c>
      <c r="I60" s="23"/>
      <c r="J60" s="20" t="s">
        <v>62</v>
      </c>
      <c r="K60" s="20" t="s">
        <v>1388</v>
      </c>
    </row>
    <row r="61" spans="2:11" ht="14.45">
      <c r="B61" s="33" t="s">
        <v>81</v>
      </c>
      <c r="C61" s="21" t="s">
        <v>1389</v>
      </c>
      <c r="D61" s="21" t="s">
        <v>332</v>
      </c>
      <c r="E61" s="20"/>
      <c r="F61" s="20"/>
      <c r="G61" s="20" t="s">
        <v>335</v>
      </c>
      <c r="H61" s="23" t="s">
        <v>335</v>
      </c>
      <c r="I61" s="23"/>
      <c r="J61" s="20" t="s">
        <v>62</v>
      </c>
      <c r="K61" s="20" t="s">
        <v>1390</v>
      </c>
    </row>
    <row r="62" spans="2:11" ht="14.45">
      <c r="B62" s="33" t="s">
        <v>81</v>
      </c>
      <c r="C62" s="21" t="s">
        <v>367</v>
      </c>
      <c r="D62" s="21" t="s">
        <v>332</v>
      </c>
      <c r="E62" s="20"/>
      <c r="F62" s="20"/>
      <c r="G62" s="20" t="s">
        <v>335</v>
      </c>
      <c r="H62" s="23" t="s">
        <v>335</v>
      </c>
      <c r="I62" s="23"/>
      <c r="J62" s="20" t="s">
        <v>62</v>
      </c>
      <c r="K62" s="20" t="s">
        <v>368</v>
      </c>
    </row>
    <row r="63" spans="2:11" ht="14.45">
      <c r="B63" s="33" t="s">
        <v>81</v>
      </c>
      <c r="C63" s="21" t="s">
        <v>370</v>
      </c>
      <c r="D63" s="21" t="s">
        <v>332</v>
      </c>
      <c r="E63" s="20"/>
      <c r="F63" s="20"/>
      <c r="G63" s="20" t="s">
        <v>335</v>
      </c>
      <c r="H63" s="23" t="s">
        <v>335</v>
      </c>
      <c r="I63" s="23"/>
      <c r="J63" s="20" t="s">
        <v>62</v>
      </c>
      <c r="K63" s="20" t="s">
        <v>371</v>
      </c>
    </row>
    <row r="64" spans="2:11" ht="14.45">
      <c r="B64" s="33" t="s">
        <v>81</v>
      </c>
      <c r="C64" s="21" t="s">
        <v>331</v>
      </c>
      <c r="D64" s="21" t="s">
        <v>332</v>
      </c>
      <c r="E64" s="20"/>
      <c r="F64" s="23" t="s">
        <v>335</v>
      </c>
      <c r="G64" s="20" t="s">
        <v>335</v>
      </c>
      <c r="H64" s="23" t="s">
        <v>335</v>
      </c>
      <c r="I64" s="23"/>
      <c r="J64" s="20" t="s">
        <v>62</v>
      </c>
      <c r="K64" s="20" t="s">
        <v>333</v>
      </c>
    </row>
    <row r="65" spans="2:11" ht="14.45">
      <c r="B65" s="33" t="s">
        <v>81</v>
      </c>
      <c r="C65" s="21" t="s">
        <v>380</v>
      </c>
      <c r="D65" s="21" t="s">
        <v>332</v>
      </c>
      <c r="E65" s="20"/>
      <c r="F65" s="23" t="s">
        <v>335</v>
      </c>
      <c r="G65" s="20" t="s">
        <v>335</v>
      </c>
      <c r="H65" s="23" t="s">
        <v>335</v>
      </c>
      <c r="I65" s="23"/>
      <c r="J65" s="20" t="s">
        <v>62</v>
      </c>
      <c r="K65" s="20" t="s">
        <v>381</v>
      </c>
    </row>
    <row r="66" spans="2:11" ht="14.45">
      <c r="B66" s="33" t="s">
        <v>81</v>
      </c>
      <c r="C66" s="21" t="s">
        <v>383</v>
      </c>
      <c r="D66" s="21" t="s">
        <v>332</v>
      </c>
      <c r="E66" s="20"/>
      <c r="F66" s="20"/>
      <c r="G66" s="20" t="s">
        <v>335</v>
      </c>
      <c r="H66" s="23" t="s">
        <v>335</v>
      </c>
      <c r="I66" s="23"/>
      <c r="J66" s="20" t="s">
        <v>62</v>
      </c>
      <c r="K66" s="20" t="s">
        <v>384</v>
      </c>
    </row>
    <row r="67" spans="2:11" ht="14.45">
      <c r="B67" s="33" t="s">
        <v>81</v>
      </c>
      <c r="C67" s="21" t="s">
        <v>393</v>
      </c>
      <c r="D67" s="21" t="s">
        <v>332</v>
      </c>
      <c r="E67" s="20"/>
      <c r="F67" s="20"/>
      <c r="G67" s="20" t="s">
        <v>335</v>
      </c>
      <c r="H67" s="23" t="s">
        <v>335</v>
      </c>
      <c r="I67" s="23"/>
      <c r="J67" s="20" t="s">
        <v>62</v>
      </c>
      <c r="K67" s="20" t="s">
        <v>394</v>
      </c>
    </row>
    <row r="68" spans="2:11" ht="14.45">
      <c r="B68" s="33" t="s">
        <v>81</v>
      </c>
      <c r="C68" s="21" t="s">
        <v>1391</v>
      </c>
      <c r="D68" s="21" t="s">
        <v>332</v>
      </c>
      <c r="E68" s="20"/>
      <c r="F68" s="20"/>
      <c r="G68" s="20" t="s">
        <v>335</v>
      </c>
      <c r="H68" s="23" t="s">
        <v>335</v>
      </c>
      <c r="I68" s="23"/>
      <c r="J68" s="20" t="s">
        <v>62</v>
      </c>
      <c r="K68" s="20" t="s">
        <v>1392</v>
      </c>
    </row>
    <row r="69" spans="2:11" ht="14.45">
      <c r="B69" s="33" t="s">
        <v>81</v>
      </c>
      <c r="C69" s="21" t="s">
        <v>399</v>
      </c>
      <c r="D69" s="21" t="s">
        <v>332</v>
      </c>
      <c r="E69" s="20"/>
      <c r="F69" s="20"/>
      <c r="G69" s="20" t="s">
        <v>335</v>
      </c>
      <c r="H69" s="23" t="s">
        <v>335</v>
      </c>
      <c r="I69" s="23"/>
      <c r="J69" s="20" t="s">
        <v>62</v>
      </c>
      <c r="K69" s="20" t="s">
        <v>400</v>
      </c>
    </row>
    <row r="70" spans="2:11" ht="14.45">
      <c r="B70" s="33" t="s">
        <v>81</v>
      </c>
      <c r="C70" s="21" t="s">
        <v>351</v>
      </c>
      <c r="D70" s="21" t="s">
        <v>332</v>
      </c>
      <c r="E70" s="20"/>
      <c r="F70" s="20"/>
      <c r="G70" s="20" t="s">
        <v>335</v>
      </c>
      <c r="H70" s="23" t="s">
        <v>335</v>
      </c>
      <c r="I70" s="23"/>
      <c r="J70" s="20" t="s">
        <v>62</v>
      </c>
      <c r="K70" s="20" t="s">
        <v>352</v>
      </c>
    </row>
    <row r="71" spans="2:11" ht="14.45">
      <c r="B71" s="33" t="s">
        <v>81</v>
      </c>
      <c r="C71" s="21" t="s">
        <v>377</v>
      </c>
      <c r="D71" s="21" t="s">
        <v>332</v>
      </c>
      <c r="E71" s="20"/>
      <c r="F71" s="20"/>
      <c r="G71" s="20" t="s">
        <v>335</v>
      </c>
      <c r="H71" s="23" t="s">
        <v>335</v>
      </c>
      <c r="I71" s="23"/>
      <c r="J71" s="20" t="s">
        <v>62</v>
      </c>
      <c r="K71" s="20" t="s">
        <v>378</v>
      </c>
    </row>
    <row r="72" spans="2:11" ht="14.45">
      <c r="B72" s="33" t="s">
        <v>81</v>
      </c>
      <c r="C72" s="21" t="s">
        <v>396</v>
      </c>
      <c r="D72" s="21" t="s">
        <v>332</v>
      </c>
      <c r="E72" s="20"/>
      <c r="F72" s="23" t="s">
        <v>335</v>
      </c>
      <c r="G72" s="20" t="s">
        <v>335</v>
      </c>
      <c r="H72" s="23" t="s">
        <v>335</v>
      </c>
      <c r="I72" s="23"/>
      <c r="J72" s="20" t="s">
        <v>62</v>
      </c>
      <c r="K72" s="20" t="s">
        <v>397</v>
      </c>
    </row>
    <row r="73" spans="2:11" ht="14.45">
      <c r="B73" s="33" t="s">
        <v>81</v>
      </c>
      <c r="C73" s="21" t="s">
        <v>403</v>
      </c>
      <c r="D73" s="21" t="s">
        <v>332</v>
      </c>
      <c r="E73" s="20"/>
      <c r="F73" s="23" t="s">
        <v>335</v>
      </c>
      <c r="G73" s="20" t="s">
        <v>335</v>
      </c>
      <c r="H73" s="23" t="s">
        <v>335</v>
      </c>
      <c r="I73" s="23"/>
      <c r="J73" s="20" t="s">
        <v>62</v>
      </c>
      <c r="K73" s="20" t="s">
        <v>404</v>
      </c>
    </row>
    <row r="74" spans="2:11" ht="14.45">
      <c r="B74" s="33" t="s">
        <v>81</v>
      </c>
      <c r="C74" s="21" t="s">
        <v>409</v>
      </c>
      <c r="D74" s="21" t="s">
        <v>332</v>
      </c>
      <c r="E74" s="20"/>
      <c r="F74" s="23" t="s">
        <v>335</v>
      </c>
      <c r="G74" s="20" t="s">
        <v>335</v>
      </c>
      <c r="H74" s="23" t="s">
        <v>335</v>
      </c>
      <c r="I74" s="23"/>
      <c r="J74" s="20" t="s">
        <v>62</v>
      </c>
      <c r="K74" s="20" t="s">
        <v>410</v>
      </c>
    </row>
    <row r="75" spans="2:11" ht="14.45">
      <c r="B75" s="33" t="s">
        <v>81</v>
      </c>
      <c r="C75" s="21" t="s">
        <v>479</v>
      </c>
      <c r="D75" s="21" t="s">
        <v>332</v>
      </c>
      <c r="E75" s="20"/>
      <c r="F75" s="23" t="s">
        <v>335</v>
      </c>
      <c r="G75" s="20" t="s">
        <v>335</v>
      </c>
      <c r="H75" s="23" t="s">
        <v>335</v>
      </c>
      <c r="I75" s="23"/>
      <c r="J75" s="20" t="s">
        <v>62</v>
      </c>
      <c r="K75" s="20" t="s">
        <v>480</v>
      </c>
    </row>
    <row r="76" spans="2:11" ht="14.45">
      <c r="B76" s="33" t="s">
        <v>81</v>
      </c>
      <c r="C76" s="21" t="s">
        <v>491</v>
      </c>
      <c r="D76" s="21" t="s">
        <v>332</v>
      </c>
      <c r="E76" s="20"/>
      <c r="F76" s="20"/>
      <c r="G76" s="20" t="s">
        <v>335</v>
      </c>
      <c r="H76" s="23" t="s">
        <v>335</v>
      </c>
      <c r="I76" s="23"/>
      <c r="J76" s="20" t="s">
        <v>62</v>
      </c>
      <c r="K76" s="20" t="s">
        <v>492</v>
      </c>
    </row>
    <row r="77" spans="2:11" ht="14.45">
      <c r="B77" s="33" t="s">
        <v>81</v>
      </c>
      <c r="C77" s="21" t="s">
        <v>1393</v>
      </c>
      <c r="D77" s="21" t="s">
        <v>332</v>
      </c>
      <c r="E77" s="20"/>
      <c r="F77" s="20"/>
      <c r="G77" s="20" t="s">
        <v>335</v>
      </c>
      <c r="H77" s="23" t="s">
        <v>335</v>
      </c>
      <c r="I77" s="23"/>
      <c r="J77" s="20" t="s">
        <v>62</v>
      </c>
      <c r="K77" s="20" t="s">
        <v>400</v>
      </c>
    </row>
    <row r="78" spans="2:11" ht="14.45">
      <c r="B78" s="33" t="s">
        <v>81</v>
      </c>
      <c r="C78" s="21" t="s">
        <v>1394</v>
      </c>
      <c r="D78" s="21" t="s">
        <v>332</v>
      </c>
      <c r="E78" s="20"/>
      <c r="F78" s="20"/>
      <c r="G78" s="20" t="s">
        <v>335</v>
      </c>
      <c r="H78" s="23" t="s">
        <v>335</v>
      </c>
      <c r="I78" s="23"/>
      <c r="J78" s="20" t="s">
        <v>62</v>
      </c>
      <c r="K78" s="20" t="s">
        <v>1395</v>
      </c>
    </row>
    <row r="79" spans="2:11" ht="14.45">
      <c r="B79" s="33" t="s">
        <v>81</v>
      </c>
      <c r="C79" s="21" t="s">
        <v>1396</v>
      </c>
      <c r="D79" s="21" t="s">
        <v>332</v>
      </c>
      <c r="E79" s="20"/>
      <c r="F79" s="20"/>
      <c r="G79" s="20" t="s">
        <v>335</v>
      </c>
      <c r="H79" s="23" t="s">
        <v>335</v>
      </c>
      <c r="I79" s="23"/>
      <c r="J79" s="20" t="s">
        <v>62</v>
      </c>
      <c r="K79" s="20" t="s">
        <v>1397</v>
      </c>
    </row>
    <row r="80" spans="2:11" ht="14.45">
      <c r="B80" s="33" t="s">
        <v>81</v>
      </c>
      <c r="C80" s="21" t="s">
        <v>355</v>
      </c>
      <c r="D80" s="21" t="s">
        <v>332</v>
      </c>
      <c r="E80" s="20"/>
      <c r="F80" s="20"/>
      <c r="G80" s="20" t="s">
        <v>335</v>
      </c>
      <c r="H80" s="23" t="s">
        <v>335</v>
      </c>
      <c r="I80" s="23"/>
      <c r="J80" s="20" t="s">
        <v>62</v>
      </c>
      <c r="K80" s="20" t="s">
        <v>357</v>
      </c>
    </row>
    <row r="81" spans="2:11" ht="14.45">
      <c r="B81" s="33" t="s">
        <v>81</v>
      </c>
      <c r="C81" s="21" t="s">
        <v>373</v>
      </c>
      <c r="D81" s="21" t="s">
        <v>332</v>
      </c>
      <c r="E81" s="20"/>
      <c r="F81" s="20"/>
      <c r="G81" s="20" t="s">
        <v>335</v>
      </c>
      <c r="H81" s="23" t="s">
        <v>335</v>
      </c>
      <c r="I81" s="23"/>
      <c r="J81" s="20" t="s">
        <v>62</v>
      </c>
      <c r="K81" s="20" t="s">
        <v>375</v>
      </c>
    </row>
    <row r="82" spans="2:11" ht="14.45">
      <c r="B82" s="33" t="s">
        <v>81</v>
      </c>
      <c r="C82" s="21" t="s">
        <v>1398</v>
      </c>
      <c r="D82" s="21" t="s">
        <v>332</v>
      </c>
      <c r="E82" s="20"/>
      <c r="F82" s="20"/>
      <c r="G82" s="20" t="s">
        <v>335</v>
      </c>
      <c r="H82" s="23" t="s">
        <v>335</v>
      </c>
      <c r="I82" s="23"/>
      <c r="J82" s="20" t="s">
        <v>62</v>
      </c>
      <c r="K82" s="20" t="s">
        <v>1399</v>
      </c>
    </row>
    <row r="83" spans="2:11" ht="14.45">
      <c r="B83" s="33" t="s">
        <v>81</v>
      </c>
      <c r="C83" s="21" t="s">
        <v>476</v>
      </c>
      <c r="D83" s="21" t="s">
        <v>332</v>
      </c>
      <c r="E83" s="20"/>
      <c r="F83" s="20"/>
      <c r="G83" s="20" t="s">
        <v>335</v>
      </c>
      <c r="H83" s="23" t="s">
        <v>335</v>
      </c>
      <c r="I83" s="23"/>
      <c r="J83" s="20" t="s">
        <v>62</v>
      </c>
      <c r="K83" s="20" t="s">
        <v>477</v>
      </c>
    </row>
    <row r="84" spans="2:11" ht="14.45">
      <c r="B84" s="33" t="s">
        <v>81</v>
      </c>
      <c r="C84" s="21" t="s">
        <v>1400</v>
      </c>
      <c r="D84" s="21" t="s">
        <v>332</v>
      </c>
      <c r="E84" s="20"/>
      <c r="F84" s="20"/>
      <c r="G84" s="20" t="s">
        <v>335</v>
      </c>
      <c r="H84" s="23" t="s">
        <v>335</v>
      </c>
      <c r="I84" s="23"/>
      <c r="J84" s="20" t="s">
        <v>62</v>
      </c>
      <c r="K84" s="20" t="s">
        <v>1401</v>
      </c>
    </row>
    <row r="85" spans="2:11" ht="14.45">
      <c r="B85" s="33" t="s">
        <v>81</v>
      </c>
      <c r="C85" s="21" t="s">
        <v>473</v>
      </c>
      <c r="D85" s="21" t="s">
        <v>332</v>
      </c>
      <c r="E85" s="20"/>
      <c r="F85" s="20"/>
      <c r="G85" s="20" t="s">
        <v>335</v>
      </c>
      <c r="H85" s="23" t="s">
        <v>335</v>
      </c>
      <c r="I85" s="23"/>
      <c r="J85" s="20" t="s">
        <v>62</v>
      </c>
      <c r="K85" s="20" t="s">
        <v>474</v>
      </c>
    </row>
    <row r="86" spans="2:11" ht="14.45">
      <c r="B86" s="33" t="s">
        <v>81</v>
      </c>
      <c r="C86" s="21" t="s">
        <v>482</v>
      </c>
      <c r="D86" s="21" t="s">
        <v>332</v>
      </c>
      <c r="E86" s="20"/>
      <c r="F86" s="20" t="s">
        <v>335</v>
      </c>
      <c r="G86" s="20" t="s">
        <v>335</v>
      </c>
      <c r="H86" s="23" t="s">
        <v>335</v>
      </c>
      <c r="I86" s="23"/>
      <c r="J86" s="20" t="s">
        <v>62</v>
      </c>
      <c r="K86" s="20" t="s">
        <v>483</v>
      </c>
    </row>
    <row r="87" spans="2:11" ht="14.45">
      <c r="B87" s="33" t="s">
        <v>81</v>
      </c>
      <c r="C87" s="21" t="s">
        <v>485</v>
      </c>
      <c r="D87" s="21" t="s">
        <v>332</v>
      </c>
      <c r="E87" s="20"/>
      <c r="F87" s="20" t="s">
        <v>335</v>
      </c>
      <c r="G87" s="20" t="s">
        <v>335</v>
      </c>
      <c r="H87" s="23" t="s">
        <v>335</v>
      </c>
      <c r="I87" s="23"/>
      <c r="J87" s="20" t="s">
        <v>62</v>
      </c>
      <c r="K87" s="20" t="s">
        <v>486</v>
      </c>
    </row>
    <row r="88" spans="2:11" ht="14.45">
      <c r="B88" s="33" t="s">
        <v>81</v>
      </c>
      <c r="C88" s="21" t="s">
        <v>488</v>
      </c>
      <c r="D88" s="21" t="s">
        <v>332</v>
      </c>
      <c r="E88" s="20"/>
      <c r="F88" s="20"/>
      <c r="G88" s="20" t="s">
        <v>335</v>
      </c>
      <c r="H88" s="23" t="s">
        <v>335</v>
      </c>
      <c r="I88" s="23"/>
      <c r="J88" s="20" t="s">
        <v>62</v>
      </c>
      <c r="K88" s="20" t="s">
        <v>489</v>
      </c>
    </row>
    <row r="89" spans="2:11" ht="14.45">
      <c r="B89" s="33" t="s">
        <v>81</v>
      </c>
      <c r="C89" s="21" t="s">
        <v>503</v>
      </c>
      <c r="D89" s="21" t="s">
        <v>332</v>
      </c>
      <c r="E89" s="20"/>
      <c r="F89" s="20" t="s">
        <v>335</v>
      </c>
      <c r="G89" s="20" t="s">
        <v>335</v>
      </c>
      <c r="H89" s="23" t="s">
        <v>335</v>
      </c>
      <c r="I89" s="23"/>
      <c r="J89" s="20" t="s">
        <v>62</v>
      </c>
      <c r="K89" s="20" t="s">
        <v>502</v>
      </c>
    </row>
    <row r="90" spans="2:11" ht="14.45">
      <c r="B90" s="33" t="s">
        <v>81</v>
      </c>
      <c r="C90" s="22" t="s">
        <v>567</v>
      </c>
      <c r="D90" s="22" t="s">
        <v>568</v>
      </c>
      <c r="E90" s="23" t="s">
        <v>335</v>
      </c>
      <c r="F90" s="23" t="s">
        <v>335</v>
      </c>
      <c r="G90" s="23"/>
      <c r="H90" s="23"/>
      <c r="I90" s="23"/>
      <c r="J90" s="20" t="s">
        <v>62</v>
      </c>
      <c r="K90" s="23"/>
    </row>
    <row r="91" spans="2:11" ht="14.45">
      <c r="B91" s="33" t="s">
        <v>81</v>
      </c>
      <c r="C91" s="22" t="s">
        <v>1154</v>
      </c>
      <c r="D91" s="22" t="s">
        <v>332</v>
      </c>
      <c r="E91" s="23"/>
      <c r="F91" s="23" t="s">
        <v>335</v>
      </c>
      <c r="G91" s="23"/>
      <c r="H91" s="20" t="s">
        <v>335</v>
      </c>
      <c r="I91" s="20"/>
      <c r="J91" s="20" t="s">
        <v>62</v>
      </c>
      <c r="K91" s="23" t="s">
        <v>1155</v>
      </c>
    </row>
    <row r="92" spans="2:11" ht="14.45">
      <c r="B92" s="33" t="s">
        <v>81</v>
      </c>
      <c r="C92" s="22" t="s">
        <v>386</v>
      </c>
      <c r="D92" s="22" t="s">
        <v>332</v>
      </c>
      <c r="E92" s="23"/>
      <c r="F92" s="23"/>
      <c r="G92" s="23"/>
      <c r="H92" s="20" t="s">
        <v>335</v>
      </c>
      <c r="I92" s="20"/>
      <c r="J92" s="20" t="s">
        <v>62</v>
      </c>
      <c r="K92" s="23" t="s">
        <v>388</v>
      </c>
    </row>
    <row r="93" spans="2:11" ht="14.45">
      <c r="B93" s="33" t="s">
        <v>81</v>
      </c>
      <c r="C93" s="22" t="s">
        <v>407</v>
      </c>
      <c r="D93" s="22" t="s">
        <v>332</v>
      </c>
      <c r="E93" s="23"/>
      <c r="F93" s="23"/>
      <c r="G93" s="23"/>
      <c r="H93" s="20" t="s">
        <v>335</v>
      </c>
      <c r="I93" s="20"/>
      <c r="J93" s="20" t="s">
        <v>62</v>
      </c>
      <c r="K93" s="23"/>
    </row>
    <row r="94" spans="2:11" ht="14.45">
      <c r="B94" s="33" t="s">
        <v>81</v>
      </c>
      <c r="C94" s="22" t="s">
        <v>415</v>
      </c>
      <c r="D94" s="22" t="s">
        <v>332</v>
      </c>
      <c r="E94" s="23"/>
      <c r="F94" s="23" t="s">
        <v>335</v>
      </c>
      <c r="G94" s="23"/>
      <c r="H94" s="20" t="s">
        <v>335</v>
      </c>
      <c r="I94" s="20"/>
      <c r="J94" s="20" t="s">
        <v>62</v>
      </c>
      <c r="K94" s="23" t="s">
        <v>416</v>
      </c>
    </row>
    <row r="95" spans="2:11" ht="14.45">
      <c r="B95" s="33" t="s">
        <v>81</v>
      </c>
      <c r="C95" s="22" t="s">
        <v>420</v>
      </c>
      <c r="D95" s="22" t="s">
        <v>332</v>
      </c>
      <c r="E95" s="23"/>
      <c r="F95" s="23" t="s">
        <v>335</v>
      </c>
      <c r="G95" s="23"/>
      <c r="H95" s="20" t="s">
        <v>335</v>
      </c>
      <c r="I95" s="20"/>
      <c r="J95" s="20" t="s">
        <v>62</v>
      </c>
      <c r="K95" s="23"/>
    </row>
    <row r="96" spans="2:11" ht="14.45">
      <c r="B96" s="33" t="s">
        <v>81</v>
      </c>
      <c r="C96" s="22" t="s">
        <v>453</v>
      </c>
      <c r="D96" s="22" t="s">
        <v>332</v>
      </c>
      <c r="E96" s="23"/>
      <c r="F96" s="23"/>
      <c r="G96" s="23"/>
      <c r="H96" s="20" t="s">
        <v>335</v>
      </c>
      <c r="I96" s="20"/>
      <c r="J96" s="20" t="s">
        <v>62</v>
      </c>
      <c r="K96" s="23" t="s">
        <v>454</v>
      </c>
    </row>
    <row r="97" spans="2:11" ht="14.45">
      <c r="B97" s="33" t="s">
        <v>81</v>
      </c>
      <c r="C97" s="22" t="s">
        <v>448</v>
      </c>
      <c r="D97" s="22" t="s">
        <v>332</v>
      </c>
      <c r="E97" s="23"/>
      <c r="F97" s="23"/>
      <c r="G97" s="23"/>
      <c r="H97" s="20" t="s">
        <v>335</v>
      </c>
      <c r="I97" s="20"/>
      <c r="J97" s="20" t="s">
        <v>62</v>
      </c>
      <c r="K97" s="23" t="s">
        <v>449</v>
      </c>
    </row>
    <row r="98" spans="2:11" ht="14.45">
      <c r="B98" s="34" t="s">
        <v>70</v>
      </c>
      <c r="C98" s="22" t="s">
        <v>944</v>
      </c>
      <c r="D98" s="22" t="s">
        <v>332</v>
      </c>
      <c r="E98" s="23" t="s">
        <v>335</v>
      </c>
      <c r="F98" s="23" t="s">
        <v>335</v>
      </c>
      <c r="G98" s="23" t="s">
        <v>335</v>
      </c>
      <c r="H98" s="23" t="s">
        <v>335</v>
      </c>
      <c r="I98" s="23"/>
      <c r="J98" s="20" t="s">
        <v>62</v>
      </c>
      <c r="K98" s="23" t="s">
        <v>1402</v>
      </c>
    </row>
    <row r="99" spans="2:11" ht="14.45">
      <c r="B99" s="34" t="s">
        <v>70</v>
      </c>
      <c r="C99" s="22" t="s">
        <v>955</v>
      </c>
      <c r="D99" s="22" t="s">
        <v>332</v>
      </c>
      <c r="E99" s="23" t="s">
        <v>335</v>
      </c>
      <c r="F99" s="23" t="s">
        <v>335</v>
      </c>
      <c r="G99" s="23" t="s">
        <v>335</v>
      </c>
      <c r="H99" s="23" t="s">
        <v>335</v>
      </c>
      <c r="I99" s="23"/>
      <c r="J99" s="20" t="s">
        <v>62</v>
      </c>
      <c r="K99" s="23" t="s">
        <v>1403</v>
      </c>
    </row>
    <row r="100" spans="2:11" ht="14.45">
      <c r="B100" s="34" t="s">
        <v>70</v>
      </c>
      <c r="C100" s="22" t="s">
        <v>975</v>
      </c>
      <c r="D100" s="22" t="s">
        <v>332</v>
      </c>
      <c r="E100" s="23" t="s">
        <v>335</v>
      </c>
      <c r="F100" s="23" t="s">
        <v>335</v>
      </c>
      <c r="G100" s="23" t="s">
        <v>335</v>
      </c>
      <c r="H100" s="23" t="s">
        <v>335</v>
      </c>
      <c r="I100" s="23"/>
      <c r="J100" s="20" t="s">
        <v>62</v>
      </c>
      <c r="K100" s="23" t="s">
        <v>1404</v>
      </c>
    </row>
    <row r="101" spans="2:11" ht="14.45">
      <c r="B101" s="34" t="s">
        <v>70</v>
      </c>
      <c r="C101" s="22" t="s">
        <v>971</v>
      </c>
      <c r="D101" s="22" t="s">
        <v>1405</v>
      </c>
      <c r="E101" s="23" t="s">
        <v>335</v>
      </c>
      <c r="F101" s="23" t="s">
        <v>335</v>
      </c>
      <c r="G101" s="23"/>
      <c r="H101" s="23" t="s">
        <v>335</v>
      </c>
      <c r="I101" s="23"/>
      <c r="J101" s="20" t="s">
        <v>62</v>
      </c>
      <c r="K101" s="23"/>
    </row>
    <row r="102" spans="2:11" ht="14.45">
      <c r="B102" s="34" t="s">
        <v>70</v>
      </c>
      <c r="C102" s="22" t="s">
        <v>968</v>
      </c>
      <c r="D102" s="22" t="s">
        <v>332</v>
      </c>
      <c r="E102" s="23" t="s">
        <v>335</v>
      </c>
      <c r="F102" s="23" t="s">
        <v>335</v>
      </c>
      <c r="G102" s="23" t="s">
        <v>335</v>
      </c>
      <c r="H102" s="23" t="s">
        <v>335</v>
      </c>
      <c r="I102" s="23"/>
      <c r="J102" s="20" t="s">
        <v>62</v>
      </c>
      <c r="K102" s="23" t="s">
        <v>1406</v>
      </c>
    </row>
    <row r="103" spans="2:11" ht="14.45">
      <c r="B103" s="34" t="s">
        <v>70</v>
      </c>
      <c r="C103" s="22" t="s">
        <v>979</v>
      </c>
      <c r="D103" s="22" t="s">
        <v>332</v>
      </c>
      <c r="E103" s="23" t="s">
        <v>335</v>
      </c>
      <c r="F103" s="23" t="s">
        <v>335</v>
      </c>
      <c r="G103" s="23" t="s">
        <v>335</v>
      </c>
      <c r="H103" s="23" t="s">
        <v>335</v>
      </c>
      <c r="I103" s="23"/>
      <c r="J103" s="20" t="s">
        <v>62</v>
      </c>
      <c r="K103" s="23" t="s">
        <v>1407</v>
      </c>
    </row>
    <row r="104" spans="2:11" ht="14.45">
      <c r="B104" s="34" t="s">
        <v>70</v>
      </c>
      <c r="C104" s="22" t="s">
        <v>994</v>
      </c>
      <c r="D104" s="26" t="s">
        <v>1378</v>
      </c>
      <c r="E104" s="23" t="s">
        <v>335</v>
      </c>
      <c r="F104" s="23" t="s">
        <v>335</v>
      </c>
      <c r="G104" s="23"/>
      <c r="H104" s="23"/>
      <c r="I104" s="23"/>
      <c r="J104" s="20" t="s">
        <v>62</v>
      </c>
      <c r="K104" s="23"/>
    </row>
    <row r="105" spans="2:11" ht="14.45">
      <c r="B105" s="34" t="s">
        <v>70</v>
      </c>
      <c r="C105" s="22" t="s">
        <v>998</v>
      </c>
      <c r="D105" s="26" t="s">
        <v>1378</v>
      </c>
      <c r="E105" s="23" t="s">
        <v>335</v>
      </c>
      <c r="F105" s="23" t="s">
        <v>335</v>
      </c>
      <c r="G105" s="23"/>
      <c r="H105" s="23"/>
      <c r="I105" s="23"/>
      <c r="J105" s="20" t="s">
        <v>62</v>
      </c>
      <c r="K105" s="23"/>
    </row>
    <row r="106" spans="2:11" ht="14.45">
      <c r="B106" s="34" t="s">
        <v>70</v>
      </c>
      <c r="C106" s="22" t="s">
        <v>962</v>
      </c>
      <c r="D106" s="22" t="s">
        <v>332</v>
      </c>
      <c r="E106" s="23" t="s">
        <v>335</v>
      </c>
      <c r="F106" s="23" t="s">
        <v>335</v>
      </c>
      <c r="G106" s="23" t="s">
        <v>335</v>
      </c>
      <c r="H106" s="23" t="s">
        <v>335</v>
      </c>
      <c r="I106" s="23"/>
      <c r="J106" s="20" t="s">
        <v>62</v>
      </c>
      <c r="K106" s="23" t="s">
        <v>1408</v>
      </c>
    </row>
    <row r="107" spans="2:11" ht="14.45">
      <c r="B107" s="34" t="s">
        <v>70</v>
      </c>
      <c r="C107" s="21" t="s">
        <v>1409</v>
      </c>
      <c r="D107" s="21" t="s">
        <v>332</v>
      </c>
      <c r="E107" s="20"/>
      <c r="F107" s="23" t="s">
        <v>335</v>
      </c>
      <c r="G107" s="20" t="s">
        <v>335</v>
      </c>
      <c r="H107" s="23" t="s">
        <v>335</v>
      </c>
      <c r="I107" s="23"/>
      <c r="J107" s="20" t="s">
        <v>62</v>
      </c>
      <c r="K107" s="20" t="s">
        <v>1410</v>
      </c>
    </row>
    <row r="108" spans="2:11" ht="14.45">
      <c r="B108" s="34" t="s">
        <v>70</v>
      </c>
      <c r="C108" s="21" t="s">
        <v>983</v>
      </c>
      <c r="D108" s="21" t="s">
        <v>332</v>
      </c>
      <c r="E108" s="20"/>
      <c r="F108" s="23" t="s">
        <v>335</v>
      </c>
      <c r="G108" s="20" t="s">
        <v>335</v>
      </c>
      <c r="H108" s="23" t="s">
        <v>335</v>
      </c>
      <c r="I108" s="23"/>
      <c r="J108" s="20" t="s">
        <v>62</v>
      </c>
      <c r="K108" s="20" t="s">
        <v>1411</v>
      </c>
    </row>
    <row r="109" spans="2:11" ht="14.45">
      <c r="B109" s="34" t="s">
        <v>70</v>
      </c>
      <c r="C109" s="21" t="s">
        <v>981</v>
      </c>
      <c r="D109" s="21" t="s">
        <v>332</v>
      </c>
      <c r="E109" s="20"/>
      <c r="F109" s="23" t="s">
        <v>335</v>
      </c>
      <c r="G109" s="20" t="s">
        <v>335</v>
      </c>
      <c r="H109" s="23" t="s">
        <v>335</v>
      </c>
      <c r="I109" s="23"/>
      <c r="J109" s="20" t="s">
        <v>62</v>
      </c>
      <c r="K109" s="20" t="s">
        <v>1412</v>
      </c>
    </row>
    <row r="110" spans="2:11" ht="14.45">
      <c r="B110" s="34" t="s">
        <v>70</v>
      </c>
      <c r="C110" s="21" t="s">
        <v>992</v>
      </c>
      <c r="D110" s="21" t="s">
        <v>332</v>
      </c>
      <c r="E110" s="20"/>
      <c r="F110" s="23" t="s">
        <v>335</v>
      </c>
      <c r="G110" s="20" t="s">
        <v>335</v>
      </c>
      <c r="H110" s="23" t="s">
        <v>335</v>
      </c>
      <c r="I110" s="23"/>
      <c r="J110" s="20" t="s">
        <v>62</v>
      </c>
      <c r="K110" s="20" t="s">
        <v>1413</v>
      </c>
    </row>
    <row r="111" spans="2:11" ht="14.45">
      <c r="B111" s="34" t="s">
        <v>70</v>
      </c>
      <c r="C111" s="21" t="s">
        <v>989</v>
      </c>
      <c r="D111" s="26" t="s">
        <v>1414</v>
      </c>
      <c r="E111" s="20"/>
      <c r="F111" s="20"/>
      <c r="G111" s="20"/>
      <c r="H111" s="23" t="s">
        <v>335</v>
      </c>
      <c r="I111" s="23"/>
      <c r="J111" s="20" t="s">
        <v>62</v>
      </c>
      <c r="K111" s="20" t="s">
        <v>1415</v>
      </c>
    </row>
    <row r="112" spans="2:11" ht="14.45">
      <c r="B112" s="34" t="s">
        <v>70</v>
      </c>
      <c r="C112" s="21" t="s">
        <v>986</v>
      </c>
      <c r="D112" s="26" t="s">
        <v>1414</v>
      </c>
      <c r="E112" s="20"/>
      <c r="F112" s="20"/>
      <c r="G112" s="20"/>
      <c r="H112" s="23" t="s">
        <v>335</v>
      </c>
      <c r="I112" s="23"/>
      <c r="J112" s="20" t="s">
        <v>62</v>
      </c>
      <c r="K112" s="20" t="s">
        <v>1416</v>
      </c>
    </row>
    <row r="113" spans="2:11" ht="14.45">
      <c r="B113" s="34" t="s">
        <v>70</v>
      </c>
      <c r="C113" s="21" t="s">
        <v>965</v>
      </c>
      <c r="D113" s="26" t="s">
        <v>1414</v>
      </c>
      <c r="E113" s="20"/>
      <c r="F113" s="20"/>
      <c r="G113" s="20"/>
      <c r="H113" s="23" t="s">
        <v>335</v>
      </c>
      <c r="I113" s="23"/>
      <c r="J113" s="20" t="s">
        <v>62</v>
      </c>
      <c r="K113" s="20" t="s">
        <v>1025</v>
      </c>
    </row>
    <row r="114" spans="2:11" ht="14.45">
      <c r="B114" s="34" t="s">
        <v>70</v>
      </c>
      <c r="C114" s="21" t="s">
        <v>958</v>
      </c>
      <c r="D114" s="26" t="s">
        <v>1414</v>
      </c>
      <c r="E114" s="20"/>
      <c r="F114" s="20"/>
      <c r="G114" s="20"/>
      <c r="H114" s="23" t="s">
        <v>335</v>
      </c>
      <c r="I114" s="23"/>
      <c r="J114" s="20" t="s">
        <v>62</v>
      </c>
      <c r="K114" s="20" t="s">
        <v>1417</v>
      </c>
    </row>
    <row r="115" spans="2:11" ht="14.45">
      <c r="B115" s="35" t="s">
        <v>76</v>
      </c>
      <c r="C115" s="22" t="s">
        <v>1418</v>
      </c>
      <c r="D115" s="22" t="s">
        <v>332</v>
      </c>
      <c r="E115" s="23" t="s">
        <v>335</v>
      </c>
      <c r="F115" s="23" t="s">
        <v>335</v>
      </c>
      <c r="G115" s="23" t="s">
        <v>335</v>
      </c>
      <c r="H115" s="23" t="s">
        <v>335</v>
      </c>
      <c r="I115" s="23" t="s">
        <v>335</v>
      </c>
      <c r="J115" s="20" t="s">
        <v>62</v>
      </c>
      <c r="K115" s="23" t="s">
        <v>1419</v>
      </c>
    </row>
    <row r="116" spans="2:11" ht="14.45">
      <c r="B116" s="35" t="s">
        <v>76</v>
      </c>
      <c r="C116" s="21" t="s">
        <v>695</v>
      </c>
      <c r="D116" s="21" t="s">
        <v>332</v>
      </c>
      <c r="E116" s="20"/>
      <c r="F116" s="23" t="s">
        <v>335</v>
      </c>
      <c r="G116" s="20" t="s">
        <v>335</v>
      </c>
      <c r="H116" s="23" t="s">
        <v>335</v>
      </c>
      <c r="I116" s="23" t="s">
        <v>335</v>
      </c>
      <c r="J116" s="20" t="s">
        <v>62</v>
      </c>
      <c r="K116" s="20" t="s">
        <v>696</v>
      </c>
    </row>
    <row r="117" spans="2:11" ht="14.45">
      <c r="B117" s="35" t="s">
        <v>76</v>
      </c>
      <c r="C117" s="21" t="s">
        <v>699</v>
      </c>
      <c r="D117" s="21" t="s">
        <v>332</v>
      </c>
      <c r="E117" s="20"/>
      <c r="F117" s="23" t="s">
        <v>335</v>
      </c>
      <c r="G117" s="20" t="s">
        <v>335</v>
      </c>
      <c r="H117" s="23" t="s">
        <v>335</v>
      </c>
      <c r="I117" s="23" t="s">
        <v>335</v>
      </c>
      <c r="J117" s="20" t="s">
        <v>62</v>
      </c>
      <c r="K117" s="20" t="s">
        <v>700</v>
      </c>
    </row>
    <row r="118" spans="2:11" ht="14.45">
      <c r="B118" s="35" t="s">
        <v>76</v>
      </c>
      <c r="C118" s="21" t="s">
        <v>1420</v>
      </c>
      <c r="D118" s="21" t="s">
        <v>332</v>
      </c>
      <c r="E118" s="20"/>
      <c r="F118" s="23" t="s">
        <v>335</v>
      </c>
      <c r="G118" s="20" t="s">
        <v>335</v>
      </c>
      <c r="H118" s="23" t="s">
        <v>335</v>
      </c>
      <c r="I118" s="23" t="s">
        <v>335</v>
      </c>
      <c r="J118" s="20" t="s">
        <v>62</v>
      </c>
      <c r="K118" s="20" t="s">
        <v>1421</v>
      </c>
    </row>
    <row r="119" spans="2:11" ht="14.45">
      <c r="B119" s="35" t="s">
        <v>76</v>
      </c>
      <c r="C119" s="21" t="s">
        <v>1422</v>
      </c>
      <c r="D119" s="21" t="s">
        <v>332</v>
      </c>
      <c r="E119" s="20"/>
      <c r="F119" s="23" t="s">
        <v>335</v>
      </c>
      <c r="G119" s="20" t="s">
        <v>335</v>
      </c>
      <c r="H119" s="23" t="s">
        <v>335</v>
      </c>
      <c r="I119" s="23" t="s">
        <v>335</v>
      </c>
      <c r="J119" s="20" t="s">
        <v>62</v>
      </c>
      <c r="K119" s="20" t="s">
        <v>1423</v>
      </c>
    </row>
    <row r="120" spans="2:11" ht="14.45">
      <c r="B120" s="35" t="s">
        <v>76</v>
      </c>
      <c r="C120" s="21" t="s">
        <v>1424</v>
      </c>
      <c r="D120" s="21" t="s">
        <v>332</v>
      </c>
      <c r="E120" s="20"/>
      <c r="F120" s="23" t="s">
        <v>335</v>
      </c>
      <c r="G120" s="20" t="s">
        <v>335</v>
      </c>
      <c r="H120" s="23" t="s">
        <v>335</v>
      </c>
      <c r="I120" s="23" t="s">
        <v>335</v>
      </c>
      <c r="J120" s="20" t="s">
        <v>62</v>
      </c>
      <c r="K120" s="20" t="s">
        <v>1425</v>
      </c>
    </row>
    <row r="121" spans="2:11" ht="14.45">
      <c r="B121" s="36" t="s">
        <v>73</v>
      </c>
      <c r="C121" s="21" t="s">
        <v>1159</v>
      </c>
      <c r="D121" s="21" t="s">
        <v>332</v>
      </c>
      <c r="E121" s="20"/>
      <c r="F121" s="23" t="s">
        <v>335</v>
      </c>
      <c r="G121" s="20" t="s">
        <v>335</v>
      </c>
      <c r="H121" s="23" t="s">
        <v>335</v>
      </c>
      <c r="I121" s="23" t="s">
        <v>335</v>
      </c>
      <c r="J121" s="20" t="s">
        <v>62</v>
      </c>
      <c r="K121" s="20" t="s">
        <v>1160</v>
      </c>
    </row>
    <row r="122" spans="2:11" ht="14.45">
      <c r="B122" s="36" t="s">
        <v>73</v>
      </c>
      <c r="C122" s="21" t="s">
        <v>1163</v>
      </c>
      <c r="D122" s="21" t="s">
        <v>332</v>
      </c>
      <c r="E122" s="20"/>
      <c r="F122" s="20"/>
      <c r="G122" s="20" t="s">
        <v>335</v>
      </c>
      <c r="H122" s="23" t="s">
        <v>335</v>
      </c>
      <c r="I122" s="23" t="s">
        <v>335</v>
      </c>
      <c r="J122" s="20" t="s">
        <v>62</v>
      </c>
      <c r="K122" s="20" t="s">
        <v>1164</v>
      </c>
    </row>
    <row r="123" spans="2:11" ht="14.45">
      <c r="B123" s="36" t="s">
        <v>73</v>
      </c>
      <c r="C123" s="21" t="s">
        <v>1166</v>
      </c>
      <c r="D123" s="21" t="s">
        <v>332</v>
      </c>
      <c r="E123" s="20"/>
      <c r="F123" s="20"/>
      <c r="G123" s="20" t="s">
        <v>335</v>
      </c>
      <c r="H123" s="23" t="s">
        <v>335</v>
      </c>
      <c r="I123" s="23" t="s">
        <v>335</v>
      </c>
      <c r="J123" s="20" t="s">
        <v>62</v>
      </c>
      <c r="K123" s="20" t="s">
        <v>1167</v>
      </c>
    </row>
    <row r="124" spans="2:11" ht="14.45">
      <c r="B124" s="36" t="s">
        <v>73</v>
      </c>
      <c r="C124" s="21" t="s">
        <v>1169</v>
      </c>
      <c r="D124" s="21" t="s">
        <v>332</v>
      </c>
      <c r="E124" s="20"/>
      <c r="F124" s="20"/>
      <c r="G124" s="20" t="s">
        <v>335</v>
      </c>
      <c r="H124" s="23" t="s">
        <v>335</v>
      </c>
      <c r="I124" s="23" t="s">
        <v>335</v>
      </c>
      <c r="J124" s="20" t="s">
        <v>62</v>
      </c>
      <c r="K124" s="20" t="s">
        <v>1426</v>
      </c>
    </row>
    <row r="125" spans="2:11" ht="14.45">
      <c r="B125" s="36" t="s">
        <v>73</v>
      </c>
      <c r="C125" s="21" t="s">
        <v>1172</v>
      </c>
      <c r="D125" s="21" t="s">
        <v>332</v>
      </c>
      <c r="E125" s="20"/>
      <c r="F125" s="20"/>
      <c r="G125" s="20" t="s">
        <v>335</v>
      </c>
      <c r="H125" s="23" t="s">
        <v>335</v>
      </c>
      <c r="I125" s="23" t="s">
        <v>335</v>
      </c>
      <c r="J125" s="20" t="s">
        <v>62</v>
      </c>
      <c r="K125" s="20" t="s">
        <v>1173</v>
      </c>
    </row>
    <row r="126" spans="2:11" ht="14.45">
      <c r="B126" s="36" t="s">
        <v>73</v>
      </c>
      <c r="C126" s="21" t="s">
        <v>1175</v>
      </c>
      <c r="D126" s="21" t="s">
        <v>332</v>
      </c>
      <c r="E126" s="20"/>
      <c r="F126" s="20"/>
      <c r="G126" s="20" t="s">
        <v>335</v>
      </c>
      <c r="H126" s="23" t="s">
        <v>335</v>
      </c>
      <c r="I126" s="23" t="s">
        <v>335</v>
      </c>
      <c r="J126" s="20" t="s">
        <v>62</v>
      </c>
      <c r="K126" s="20" t="s">
        <v>1427</v>
      </c>
    </row>
    <row r="127" spans="2:11" ht="14.45">
      <c r="B127" s="36" t="s">
        <v>73</v>
      </c>
      <c r="C127" s="21" t="s">
        <v>1205</v>
      </c>
      <c r="D127" s="21" t="s">
        <v>332</v>
      </c>
      <c r="E127" s="20"/>
      <c r="F127" s="23" t="s">
        <v>335</v>
      </c>
      <c r="G127" s="20" t="s">
        <v>335</v>
      </c>
      <c r="H127" s="23" t="s">
        <v>335</v>
      </c>
      <c r="I127" s="23" t="s">
        <v>335</v>
      </c>
      <c r="J127" s="20" t="s">
        <v>62</v>
      </c>
      <c r="K127" s="20" t="s">
        <v>1428</v>
      </c>
    </row>
    <row r="128" spans="2:11" ht="14.45">
      <c r="B128" s="36" t="s">
        <v>73</v>
      </c>
      <c r="C128" s="21" t="s">
        <v>1208</v>
      </c>
      <c r="D128" s="21" t="s">
        <v>332</v>
      </c>
      <c r="E128" s="20"/>
      <c r="F128" s="23" t="s">
        <v>335</v>
      </c>
      <c r="G128" s="20" t="s">
        <v>335</v>
      </c>
      <c r="H128" s="23" t="s">
        <v>335</v>
      </c>
      <c r="I128" s="23" t="s">
        <v>335</v>
      </c>
      <c r="J128" s="20" t="s">
        <v>62</v>
      </c>
      <c r="K128" s="20" t="s">
        <v>1209</v>
      </c>
    </row>
    <row r="129" spans="2:11" ht="14.45">
      <c r="B129" s="36" t="s">
        <v>73</v>
      </c>
      <c r="C129" s="21" t="s">
        <v>1196</v>
      </c>
      <c r="D129" s="21" t="s">
        <v>332</v>
      </c>
      <c r="E129" s="20"/>
      <c r="F129" s="23" t="s">
        <v>335</v>
      </c>
      <c r="G129" s="20" t="s">
        <v>335</v>
      </c>
      <c r="H129" s="23" t="s">
        <v>335</v>
      </c>
      <c r="I129" s="23" t="s">
        <v>335</v>
      </c>
      <c r="J129" s="20" t="s">
        <v>62</v>
      </c>
      <c r="K129" s="20" t="s">
        <v>1429</v>
      </c>
    </row>
    <row r="130" spans="2:11" ht="14.45">
      <c r="B130" s="36" t="s">
        <v>73</v>
      </c>
      <c r="C130" s="21" t="s">
        <v>1190</v>
      </c>
      <c r="D130" s="21" t="s">
        <v>332</v>
      </c>
      <c r="E130" s="20"/>
      <c r="F130" s="23" t="s">
        <v>335</v>
      </c>
      <c r="G130" s="20" t="s">
        <v>335</v>
      </c>
      <c r="H130" s="23" t="s">
        <v>335</v>
      </c>
      <c r="I130" s="23" t="s">
        <v>335</v>
      </c>
      <c r="J130" s="20" t="s">
        <v>62</v>
      </c>
      <c r="K130" s="20" t="s">
        <v>1430</v>
      </c>
    </row>
    <row r="131" spans="2:11" ht="14.45">
      <c r="B131" s="36" t="s">
        <v>73</v>
      </c>
      <c r="C131" s="21" t="s">
        <v>1178</v>
      </c>
      <c r="D131" s="21" t="s">
        <v>332</v>
      </c>
      <c r="E131" s="20"/>
      <c r="F131" s="23" t="s">
        <v>335</v>
      </c>
      <c r="G131" s="20" t="s">
        <v>335</v>
      </c>
      <c r="H131" s="23" t="s">
        <v>335</v>
      </c>
      <c r="I131" s="23" t="s">
        <v>335</v>
      </c>
      <c r="J131" s="20" t="s">
        <v>62</v>
      </c>
      <c r="K131" s="20" t="s">
        <v>1431</v>
      </c>
    </row>
    <row r="132" spans="2:11" ht="14.45">
      <c r="B132" s="36" t="s">
        <v>73</v>
      </c>
      <c r="C132" s="21" t="s">
        <v>1181</v>
      </c>
      <c r="D132" s="21" t="s">
        <v>332</v>
      </c>
      <c r="E132" s="20"/>
      <c r="F132" s="23" t="s">
        <v>335</v>
      </c>
      <c r="G132" s="20" t="s">
        <v>335</v>
      </c>
      <c r="H132" s="23" t="s">
        <v>335</v>
      </c>
      <c r="I132" s="23" t="s">
        <v>335</v>
      </c>
      <c r="J132" s="20" t="s">
        <v>62</v>
      </c>
      <c r="K132" s="20" t="s">
        <v>1432</v>
      </c>
    </row>
    <row r="133" spans="2:11" ht="14.45">
      <c r="B133" s="36" t="s">
        <v>73</v>
      </c>
      <c r="C133" s="21" t="s">
        <v>1193</v>
      </c>
      <c r="D133" s="21" t="s">
        <v>332</v>
      </c>
      <c r="E133" s="20"/>
      <c r="F133" s="23" t="s">
        <v>335</v>
      </c>
      <c r="G133" s="20" t="s">
        <v>335</v>
      </c>
      <c r="H133" s="23" t="s">
        <v>335</v>
      </c>
      <c r="I133" s="23" t="s">
        <v>335</v>
      </c>
      <c r="J133" s="20" t="s">
        <v>62</v>
      </c>
      <c r="K133" s="20" t="s">
        <v>1433</v>
      </c>
    </row>
    <row r="134" spans="2:11" ht="14.45">
      <c r="B134" s="36" t="s">
        <v>73</v>
      </c>
      <c r="C134" s="21" t="s">
        <v>1186</v>
      </c>
      <c r="D134" s="21" t="s">
        <v>332</v>
      </c>
      <c r="E134" s="20"/>
      <c r="F134" s="23" t="s">
        <v>335</v>
      </c>
      <c r="G134" s="20" t="s">
        <v>335</v>
      </c>
      <c r="H134" s="23" t="s">
        <v>335</v>
      </c>
      <c r="I134" s="23" t="s">
        <v>335</v>
      </c>
      <c r="J134" s="20" t="s">
        <v>62</v>
      </c>
      <c r="K134" s="20" t="s">
        <v>1434</v>
      </c>
    </row>
    <row r="135" spans="2:11" ht="14.45">
      <c r="B135" s="36" t="s">
        <v>73</v>
      </c>
      <c r="C135" s="21" t="s">
        <v>1199</v>
      </c>
      <c r="D135" s="21" t="s">
        <v>332</v>
      </c>
      <c r="E135" s="20"/>
      <c r="F135" s="20"/>
      <c r="G135" s="20" t="s">
        <v>335</v>
      </c>
      <c r="H135" s="23" t="s">
        <v>335</v>
      </c>
      <c r="I135" s="23" t="s">
        <v>335</v>
      </c>
      <c r="J135" s="20" t="s">
        <v>62</v>
      </c>
      <c r="K135" s="20" t="s">
        <v>1435</v>
      </c>
    </row>
    <row r="136" spans="2:11" ht="14.45">
      <c r="B136" s="36" t="s">
        <v>73</v>
      </c>
      <c r="C136" s="21" t="s">
        <v>824</v>
      </c>
      <c r="D136" s="21" t="s">
        <v>332</v>
      </c>
      <c r="E136" s="20"/>
      <c r="F136" s="20"/>
      <c r="G136" s="20" t="s">
        <v>335</v>
      </c>
      <c r="H136" s="23" t="s">
        <v>335</v>
      </c>
      <c r="I136" s="23" t="s">
        <v>335</v>
      </c>
      <c r="J136" s="20" t="s">
        <v>62</v>
      </c>
      <c r="K136" s="20"/>
    </row>
    <row r="137" spans="2:11" ht="14.45">
      <c r="B137" s="42" t="s">
        <v>73</v>
      </c>
      <c r="C137" s="43" t="s">
        <v>1202</v>
      </c>
      <c r="D137" s="43" t="s">
        <v>332</v>
      </c>
      <c r="E137" s="44"/>
      <c r="F137" s="44"/>
      <c r="G137" s="44" t="s">
        <v>335</v>
      </c>
      <c r="H137" s="23" t="s">
        <v>335</v>
      </c>
      <c r="I137" s="23" t="s">
        <v>335</v>
      </c>
      <c r="J137" s="20" t="s">
        <v>62</v>
      </c>
      <c r="K137" s="44"/>
    </row>
    <row r="138" spans="2:11" ht="14.45">
      <c r="B138" s="42" t="s">
        <v>73</v>
      </c>
      <c r="C138" s="43" t="s">
        <v>1183</v>
      </c>
      <c r="D138" s="60" t="s">
        <v>1184</v>
      </c>
      <c r="E138" s="44"/>
      <c r="F138" s="44"/>
      <c r="G138" s="44"/>
      <c r="H138" s="23"/>
      <c r="I138" s="23"/>
      <c r="J138" s="20"/>
      <c r="K138" s="44"/>
    </row>
    <row r="139" spans="2:11" ht="14.45">
      <c r="B139" s="41" t="s">
        <v>84</v>
      </c>
      <c r="C139" s="21" t="s">
        <v>873</v>
      </c>
      <c r="D139" s="21" t="s">
        <v>782</v>
      </c>
      <c r="E139" s="20"/>
      <c r="F139" s="20"/>
      <c r="G139" s="20" t="s">
        <v>335</v>
      </c>
      <c r="H139" s="20" t="s">
        <v>335</v>
      </c>
      <c r="I139" s="20"/>
      <c r="J139" s="20" t="s">
        <v>62</v>
      </c>
      <c r="K139" s="20" t="s">
        <v>874</v>
      </c>
    </row>
    <row r="140" spans="2:11" ht="14.45">
      <c r="B140" s="41" t="s">
        <v>84</v>
      </c>
      <c r="C140" s="21" t="s">
        <v>921</v>
      </c>
      <c r="D140" s="21" t="s">
        <v>782</v>
      </c>
      <c r="E140" s="20"/>
      <c r="F140" s="20"/>
      <c r="G140" s="20" t="s">
        <v>335</v>
      </c>
      <c r="H140" s="20" t="s">
        <v>335</v>
      </c>
      <c r="I140" s="20"/>
      <c r="J140" s="20" t="s">
        <v>62</v>
      </c>
      <c r="K140" s="20" t="s">
        <v>922</v>
      </c>
    </row>
    <row r="141" spans="2:11" ht="14.45">
      <c r="B141" s="41" t="s">
        <v>84</v>
      </c>
      <c r="C141" s="21" t="s">
        <v>924</v>
      </c>
      <c r="D141" s="21" t="s">
        <v>782</v>
      </c>
      <c r="E141" s="20"/>
      <c r="F141" s="20"/>
      <c r="G141" s="20" t="s">
        <v>335</v>
      </c>
      <c r="H141" s="20" t="s">
        <v>335</v>
      </c>
      <c r="I141" s="20"/>
      <c r="J141" s="20" t="s">
        <v>62</v>
      </c>
      <c r="K141" s="20" t="s">
        <v>925</v>
      </c>
    </row>
    <row r="142" spans="2:11" ht="14.45">
      <c r="B142" s="41" t="s">
        <v>84</v>
      </c>
      <c r="C142" s="21" t="s">
        <v>891</v>
      </c>
      <c r="D142" s="21" t="s">
        <v>782</v>
      </c>
      <c r="E142" s="20"/>
      <c r="F142" s="20"/>
      <c r="G142" s="20" t="s">
        <v>335</v>
      </c>
      <c r="H142" s="20" t="s">
        <v>335</v>
      </c>
      <c r="I142" s="20"/>
      <c r="J142" s="20" t="s">
        <v>62</v>
      </c>
      <c r="K142" s="20" t="s">
        <v>892</v>
      </c>
    </row>
    <row r="143" spans="2:11" ht="14.45">
      <c r="B143" s="41" t="s">
        <v>84</v>
      </c>
      <c r="C143" s="21" t="s">
        <v>918</v>
      </c>
      <c r="D143" s="21" t="s">
        <v>782</v>
      </c>
      <c r="E143" s="20"/>
      <c r="F143" s="20"/>
      <c r="G143" s="20" t="s">
        <v>335</v>
      </c>
      <c r="H143" s="20" t="s">
        <v>335</v>
      </c>
      <c r="I143" s="20"/>
      <c r="J143" s="20" t="s">
        <v>62</v>
      </c>
      <c r="K143" s="20" t="s">
        <v>919</v>
      </c>
    </row>
    <row r="144" spans="2:11" ht="14.45">
      <c r="B144" s="41" t="s">
        <v>84</v>
      </c>
      <c r="C144" s="21" t="s">
        <v>834</v>
      </c>
      <c r="D144" s="21" t="s">
        <v>782</v>
      </c>
      <c r="E144" s="20"/>
      <c r="F144" s="20"/>
      <c r="G144" s="20" t="s">
        <v>335</v>
      </c>
      <c r="H144" s="20" t="s">
        <v>335</v>
      </c>
      <c r="I144" s="20"/>
      <c r="J144" s="20" t="s">
        <v>62</v>
      </c>
      <c r="K144" s="20" t="s">
        <v>835</v>
      </c>
    </row>
    <row r="145" spans="1:11" ht="14.45">
      <c r="B145" s="41" t="s">
        <v>84</v>
      </c>
      <c r="C145" s="21" t="s">
        <v>837</v>
      </c>
      <c r="D145" s="21" t="s">
        <v>782</v>
      </c>
      <c r="E145" s="20"/>
      <c r="F145" s="20"/>
      <c r="G145" s="20" t="s">
        <v>335</v>
      </c>
      <c r="H145" s="20" t="s">
        <v>335</v>
      </c>
      <c r="I145" s="20"/>
      <c r="J145" s="20" t="s">
        <v>62</v>
      </c>
      <c r="K145" s="20" t="s">
        <v>839</v>
      </c>
    </row>
    <row r="146" spans="1:11" ht="14.45">
      <c r="B146" s="41" t="s">
        <v>84</v>
      </c>
      <c r="C146" s="21" t="s">
        <v>903</v>
      </c>
      <c r="D146" s="21" t="s">
        <v>782</v>
      </c>
      <c r="E146" s="20"/>
      <c r="F146" s="20"/>
      <c r="G146" s="20" t="s">
        <v>335</v>
      </c>
      <c r="H146" s="20" t="s">
        <v>335</v>
      </c>
      <c r="I146" s="20"/>
      <c r="J146" s="20" t="s">
        <v>62</v>
      </c>
      <c r="K146" s="20" t="s">
        <v>904</v>
      </c>
    </row>
    <row r="147" spans="1:11" ht="14.45">
      <c r="B147" s="41" t="s">
        <v>84</v>
      </c>
      <c r="C147" s="21" t="s">
        <v>906</v>
      </c>
      <c r="D147" s="21" t="s">
        <v>782</v>
      </c>
      <c r="E147" s="20"/>
      <c r="F147" s="20"/>
      <c r="G147" s="20" t="s">
        <v>335</v>
      </c>
      <c r="H147" s="20" t="s">
        <v>335</v>
      </c>
      <c r="I147" s="20"/>
      <c r="J147" s="20" t="s">
        <v>62</v>
      </c>
      <c r="K147" s="20" t="s">
        <v>907</v>
      </c>
    </row>
    <row r="148" spans="1:11" ht="14.45">
      <c r="B148" s="41" t="s">
        <v>84</v>
      </c>
      <c r="C148" s="21" t="s">
        <v>927</v>
      </c>
      <c r="D148" s="21" t="s">
        <v>782</v>
      </c>
      <c r="E148" s="20"/>
      <c r="F148" s="20"/>
      <c r="G148" s="20" t="s">
        <v>335</v>
      </c>
      <c r="H148" s="20" t="s">
        <v>335</v>
      </c>
      <c r="I148" s="20"/>
      <c r="J148" s="20" t="s">
        <v>62</v>
      </c>
      <c r="K148" s="20" t="s">
        <v>928</v>
      </c>
    </row>
    <row r="149" spans="1:11" ht="14.45">
      <c r="B149" s="41" t="s">
        <v>84</v>
      </c>
      <c r="C149" s="21" t="s">
        <v>915</v>
      </c>
      <c r="D149" s="21" t="s">
        <v>782</v>
      </c>
      <c r="E149" s="20"/>
      <c r="F149" s="20"/>
      <c r="G149" s="20" t="s">
        <v>335</v>
      </c>
      <c r="H149" s="20" t="s">
        <v>335</v>
      </c>
      <c r="I149" s="20"/>
      <c r="J149" s="20" t="s">
        <v>62</v>
      </c>
      <c r="K149" s="20" t="s">
        <v>916</v>
      </c>
    </row>
    <row r="150" spans="1:11" ht="14.45">
      <c r="B150" s="41" t="s">
        <v>84</v>
      </c>
      <c r="C150" s="21" t="s">
        <v>853</v>
      </c>
      <c r="D150" s="21" t="s">
        <v>782</v>
      </c>
      <c r="E150" s="20"/>
      <c r="F150" s="20"/>
      <c r="G150" s="20" t="s">
        <v>335</v>
      </c>
      <c r="H150" s="20" t="s">
        <v>335</v>
      </c>
      <c r="I150" s="20"/>
      <c r="J150" s="20" t="s">
        <v>62</v>
      </c>
      <c r="K150" s="20" t="s">
        <v>854</v>
      </c>
    </row>
    <row r="151" spans="1:11" ht="14.45">
      <c r="B151" s="41" t="s">
        <v>84</v>
      </c>
      <c r="C151" s="21" t="s">
        <v>863</v>
      </c>
      <c r="D151" s="21" t="s">
        <v>782</v>
      </c>
      <c r="E151" s="20"/>
      <c r="F151" s="20"/>
      <c r="G151" s="20" t="s">
        <v>335</v>
      </c>
      <c r="H151" s="20" t="s">
        <v>335</v>
      </c>
      <c r="I151" s="20"/>
      <c r="J151" s="20" t="s">
        <v>62</v>
      </c>
      <c r="K151" s="20" t="s">
        <v>864</v>
      </c>
    </row>
    <row r="152" spans="1:11" ht="14.45">
      <c r="B152" s="41" t="s">
        <v>84</v>
      </c>
      <c r="C152" s="21" t="s">
        <v>933</v>
      </c>
      <c r="D152" s="21" t="s">
        <v>782</v>
      </c>
      <c r="E152" s="20"/>
      <c r="F152" s="20"/>
      <c r="G152" s="20" t="s">
        <v>335</v>
      </c>
      <c r="H152" s="20" t="s">
        <v>335</v>
      </c>
      <c r="I152" s="20"/>
      <c r="J152" s="20" t="s">
        <v>62</v>
      </c>
      <c r="K152" s="20" t="s">
        <v>934</v>
      </c>
    </row>
    <row r="153" spans="1:11" ht="14.45">
      <c r="B153" s="41" t="s">
        <v>84</v>
      </c>
      <c r="C153" s="21" t="s">
        <v>885</v>
      </c>
      <c r="D153" s="21" t="s">
        <v>782</v>
      </c>
      <c r="E153" s="20"/>
      <c r="F153" s="20"/>
      <c r="G153" s="20" t="s">
        <v>335</v>
      </c>
      <c r="H153" s="20" t="s">
        <v>335</v>
      </c>
      <c r="I153" s="20"/>
      <c r="J153" s="20" t="s">
        <v>62</v>
      </c>
      <c r="K153" s="20" t="s">
        <v>886</v>
      </c>
    </row>
    <row r="154" spans="1:11" ht="14.45">
      <c r="B154" s="41" t="s">
        <v>84</v>
      </c>
      <c r="C154" s="21" t="s">
        <v>912</v>
      </c>
      <c r="D154" s="21" t="s">
        <v>782</v>
      </c>
      <c r="E154" s="20"/>
      <c r="F154" s="20"/>
      <c r="G154" s="20" t="s">
        <v>335</v>
      </c>
      <c r="H154" s="20" t="s">
        <v>335</v>
      </c>
      <c r="I154" s="20"/>
      <c r="J154" s="20" t="s">
        <v>62</v>
      </c>
      <c r="K154" s="20" t="s">
        <v>913</v>
      </c>
    </row>
    <row r="155" spans="1:11" ht="14.45">
      <c r="B155" s="41" t="s">
        <v>84</v>
      </c>
      <c r="C155" s="21" t="s">
        <v>876</v>
      </c>
      <c r="D155" s="21" t="s">
        <v>782</v>
      </c>
      <c r="E155" s="20"/>
      <c r="F155" s="20"/>
      <c r="G155" s="20" t="s">
        <v>335</v>
      </c>
      <c r="H155" s="20" t="s">
        <v>335</v>
      </c>
      <c r="I155" s="20"/>
      <c r="J155" s="20" t="s">
        <v>62</v>
      </c>
      <c r="K155" s="20" t="s">
        <v>877</v>
      </c>
    </row>
    <row r="156" spans="1:11" ht="14.45">
      <c r="B156" s="41" t="s">
        <v>84</v>
      </c>
      <c r="C156" s="21" t="s">
        <v>882</v>
      </c>
      <c r="D156" s="21" t="s">
        <v>782</v>
      </c>
      <c r="E156" s="20"/>
      <c r="F156" s="20"/>
      <c r="G156" s="20" t="s">
        <v>335</v>
      </c>
      <c r="H156" s="20" t="s">
        <v>335</v>
      </c>
      <c r="I156" s="20"/>
      <c r="J156" s="20" t="s">
        <v>62</v>
      </c>
      <c r="K156" s="20" t="s">
        <v>883</v>
      </c>
    </row>
    <row r="157" spans="1:11" ht="14.45">
      <c r="B157" s="41" t="s">
        <v>84</v>
      </c>
      <c r="C157" s="21" t="s">
        <v>909</v>
      </c>
      <c r="D157" s="21" t="s">
        <v>782</v>
      </c>
      <c r="E157" s="20"/>
      <c r="F157" s="20"/>
      <c r="G157" s="20" t="s">
        <v>335</v>
      </c>
      <c r="H157" s="20" t="s">
        <v>335</v>
      </c>
      <c r="I157" s="20"/>
      <c r="J157" s="20" t="s">
        <v>62</v>
      </c>
      <c r="K157" s="20" t="s">
        <v>910</v>
      </c>
    </row>
    <row r="158" spans="1:11" ht="14.45">
      <c r="C158" s="10"/>
      <c r="D158" s="10"/>
      <c r="E158" s="25"/>
      <c r="F158" s="25"/>
      <c r="G158" s="25"/>
      <c r="H158" s="25"/>
      <c r="I158" s="25"/>
      <c r="J158" s="25"/>
      <c r="K158" s="25"/>
    </row>
    <row r="159" spans="1:11" ht="14.45">
      <c r="C159" s="55" t="s">
        <v>1436</v>
      </c>
      <c r="D159" s="10"/>
      <c r="E159" s="25"/>
      <c r="F159" s="25"/>
      <c r="G159" s="25"/>
      <c r="H159" s="25"/>
      <c r="I159" s="25"/>
      <c r="J159" s="25"/>
      <c r="K159" s="25"/>
    </row>
    <row r="160" spans="1:11" ht="14.45">
      <c r="A160" s="27"/>
      <c r="C160" s="21" t="s">
        <v>1042</v>
      </c>
      <c r="D160" s="21" t="s">
        <v>332</v>
      </c>
      <c r="E160" s="20"/>
      <c r="F160" s="20"/>
      <c r="G160" s="20" t="s">
        <v>335</v>
      </c>
      <c r="H160" s="20"/>
      <c r="I160" s="20"/>
      <c r="J160" s="20"/>
      <c r="K160" s="20" t="s">
        <v>1437</v>
      </c>
    </row>
    <row r="161" spans="1:11" ht="14.45">
      <c r="A161" s="27"/>
      <c r="C161" s="21" t="s">
        <v>1438</v>
      </c>
      <c r="D161" s="21" t="s">
        <v>332</v>
      </c>
      <c r="E161" s="20"/>
      <c r="F161" s="23" t="s">
        <v>335</v>
      </c>
      <c r="G161" s="20" t="s">
        <v>335</v>
      </c>
      <c r="H161" s="20"/>
      <c r="I161" s="20"/>
      <c r="J161" s="20"/>
      <c r="K161" s="20" t="s">
        <v>1439</v>
      </c>
    </row>
    <row r="162" spans="1:11" ht="14.45">
      <c r="A162" s="27"/>
      <c r="C162" s="21" t="s">
        <v>1440</v>
      </c>
      <c r="D162" s="21" t="s">
        <v>332</v>
      </c>
      <c r="E162" s="20"/>
      <c r="F162" s="23" t="s">
        <v>335</v>
      </c>
      <c r="G162" s="20" t="s">
        <v>335</v>
      </c>
      <c r="H162" s="20"/>
      <c r="I162" s="20"/>
      <c r="J162" s="20"/>
      <c r="K162" s="20" t="s">
        <v>1439</v>
      </c>
    </row>
    <row r="163" spans="1:11" ht="14.45">
      <c r="A163" s="27"/>
      <c r="C163" s="21" t="s">
        <v>1441</v>
      </c>
      <c r="D163" s="21" t="s">
        <v>332</v>
      </c>
      <c r="E163" s="20"/>
      <c r="F163" s="20"/>
      <c r="G163" s="20" t="s">
        <v>335</v>
      </c>
      <c r="H163" s="20"/>
      <c r="I163" s="20"/>
      <c r="J163" s="20"/>
      <c r="K163" s="20"/>
    </row>
    <row r="164" spans="1:11" ht="14.45">
      <c r="A164" s="27"/>
      <c r="C164" s="21" t="s">
        <v>1442</v>
      </c>
      <c r="D164" s="21" t="s">
        <v>332</v>
      </c>
      <c r="E164" s="20"/>
      <c r="F164" s="23" t="s">
        <v>335</v>
      </c>
      <c r="G164" s="20" t="s">
        <v>335</v>
      </c>
      <c r="H164" s="20"/>
      <c r="I164" s="20"/>
      <c r="J164" s="20"/>
      <c r="K164" s="20"/>
    </row>
    <row r="165" spans="1:11" ht="14.45">
      <c r="A165" s="27"/>
      <c r="C165" s="21" t="s">
        <v>1443</v>
      </c>
      <c r="D165" s="21" t="s">
        <v>332</v>
      </c>
      <c r="E165" s="20"/>
      <c r="F165" s="20"/>
      <c r="G165" s="20" t="s">
        <v>335</v>
      </c>
      <c r="H165" s="20"/>
      <c r="I165" s="20"/>
      <c r="J165" s="20"/>
      <c r="K165" s="20"/>
    </row>
    <row r="166" spans="1:11" ht="14.45">
      <c r="A166" s="27"/>
      <c r="C166" s="21" t="s">
        <v>1444</v>
      </c>
      <c r="D166" s="21" t="s">
        <v>332</v>
      </c>
      <c r="E166" s="20"/>
      <c r="F166" s="20"/>
      <c r="G166" s="20" t="s">
        <v>335</v>
      </c>
      <c r="H166" s="20"/>
      <c r="I166" s="20"/>
      <c r="J166" s="20"/>
      <c r="K166" s="20"/>
    </row>
  </sheetData>
  <autoFilter ref="B2:K2" xr:uid="{970E734C-83D6-4E72-BE67-3CCB41F30F5C}"/>
  <conditionalFormatting sqref="B3:B27">
    <cfRule type="cellIs" dxfId="241" priority="1" operator="equal">
      <formula>"Beauty Profile"</formula>
    </cfRule>
    <cfRule type="containsBlanks" dxfId="240" priority="2">
      <formula>LEN(TRIM(B3))=0</formula>
    </cfRule>
    <cfRule type="cellIs" dxfId="239" priority="3" operator="equal">
      <formula>"Marketing Campaigns"</formula>
    </cfRule>
    <cfRule type="cellIs" dxfId="238" priority="4" operator="equal">
      <formula>"Purchase History"</formula>
    </cfRule>
    <cfRule type="cellIs" dxfId="237" priority="5" operator="equal">
      <formula>"Product Interaction"</formula>
    </cfRule>
    <cfRule type="cellIs" dxfId="236" priority="6" operator="equal">
      <formula>"Engagement"</formula>
    </cfRule>
    <cfRule type="cellIs" dxfId="235" priority="7" operator="equal">
      <formula>"Loyalty"</formula>
    </cfRule>
    <cfRule type="cellIs" dxfId="234" priority="8" operator="equal">
      <formula>"Contact Information"</formula>
    </cfRule>
    <cfRule type="cellIs" dxfId="233" priority="9" operator="equal">
      <formula>"Identity"</formula>
    </cfRule>
  </conditionalFormatting>
  <conditionalFormatting sqref="C19:C1048576 C1:C15">
    <cfRule type="duplicateValues" dxfId="232" priority="10"/>
  </conditionalFormatting>
  <pageMargins left="0.7" right="0.7" top="0.75" bottom="0.75" header="0.3" footer="0.3"/>
  <pageSetup orientation="portrait" horizontalDpi="0" verticalDpi="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E5D40-6A96-448E-AEEB-36AC51FF8D4D}">
  <sheetPr>
    <tabColor theme="4" tint="0.79998168889431442"/>
  </sheetPr>
  <dimension ref="B1:J30"/>
  <sheetViews>
    <sheetView workbookViewId="0"/>
  </sheetViews>
  <sheetFormatPr defaultColWidth="8.42578125" defaultRowHeight="14.45"/>
  <cols>
    <col min="1" max="1" width="5.140625" customWidth="1"/>
    <col min="2" max="2" width="25.42578125" customWidth="1"/>
    <col min="3" max="3" width="34.42578125" customWidth="1"/>
    <col min="4" max="4" width="33.140625" bestFit="1" customWidth="1"/>
    <col min="5" max="6" width="19" customWidth="1"/>
    <col min="7" max="8" width="18.42578125" customWidth="1"/>
    <col min="9" max="9" width="13.42578125" customWidth="1"/>
    <col min="10" max="10" width="86" customWidth="1"/>
  </cols>
  <sheetData>
    <row r="1" spans="2:10">
      <c r="B1" s="1705" t="s">
        <v>1445</v>
      </c>
      <c r="C1" s="1705"/>
      <c r="D1" s="1705"/>
      <c r="E1" s="1705"/>
      <c r="F1" s="1705"/>
      <c r="G1" s="1705"/>
      <c r="H1" s="1705"/>
      <c r="I1" s="1705"/>
      <c r="J1" s="1705"/>
    </row>
    <row r="2" spans="2:10" ht="26.1">
      <c r="B2" s="37" t="s">
        <v>41</v>
      </c>
      <c r="C2" s="19" t="s">
        <v>1446</v>
      </c>
      <c r="D2" s="54" t="s">
        <v>1370</v>
      </c>
      <c r="E2" s="58" t="s">
        <v>297</v>
      </c>
      <c r="F2" s="58" t="s">
        <v>1371</v>
      </c>
      <c r="G2" s="38" t="s">
        <v>300</v>
      </c>
      <c r="H2" s="38" t="s">
        <v>1372</v>
      </c>
      <c r="I2" s="57" t="s">
        <v>47</v>
      </c>
      <c r="J2" s="39" t="s">
        <v>36</v>
      </c>
    </row>
    <row r="3" spans="2:10">
      <c r="B3" s="35" t="s">
        <v>91</v>
      </c>
      <c r="C3" s="20" t="s">
        <v>513</v>
      </c>
      <c r="D3" s="52" t="s">
        <v>574</v>
      </c>
      <c r="E3" s="20"/>
      <c r="F3" s="53" t="s">
        <v>335</v>
      </c>
      <c r="G3" s="53" t="s">
        <v>335</v>
      </c>
      <c r="H3" s="53" t="s">
        <v>335</v>
      </c>
      <c r="I3" s="20" t="s">
        <v>62</v>
      </c>
      <c r="J3" s="20"/>
    </row>
    <row r="4" spans="2:10">
      <c r="B4" s="35" t="s">
        <v>91</v>
      </c>
      <c r="C4" s="20" t="s">
        <v>517</v>
      </c>
      <c r="D4" s="52" t="s">
        <v>574</v>
      </c>
      <c r="E4" s="20"/>
      <c r="F4" s="53" t="s">
        <v>335</v>
      </c>
      <c r="G4" s="53" t="s">
        <v>335</v>
      </c>
      <c r="H4" s="53" t="s">
        <v>335</v>
      </c>
      <c r="I4" s="20" t="s">
        <v>62</v>
      </c>
      <c r="J4" s="20"/>
    </row>
    <row r="5" spans="2:10">
      <c r="B5" s="35" t="s">
        <v>91</v>
      </c>
      <c r="C5" s="20" t="s">
        <v>580</v>
      </c>
      <c r="D5" s="52" t="s">
        <v>574</v>
      </c>
      <c r="E5" s="20"/>
      <c r="F5" s="53"/>
      <c r="G5" s="53" t="s">
        <v>335</v>
      </c>
      <c r="H5" s="53" t="s">
        <v>335</v>
      </c>
      <c r="I5" s="20" t="s">
        <v>62</v>
      </c>
      <c r="J5" s="20"/>
    </row>
    <row r="6" spans="2:10">
      <c r="B6" s="35" t="s">
        <v>91</v>
      </c>
      <c r="C6" s="20" t="s">
        <v>1374</v>
      </c>
      <c r="D6" s="52" t="s">
        <v>574</v>
      </c>
      <c r="E6" s="20"/>
      <c r="F6" s="53" t="s">
        <v>335</v>
      </c>
      <c r="G6" s="53" t="s">
        <v>335</v>
      </c>
      <c r="H6" s="53" t="s">
        <v>335</v>
      </c>
      <c r="I6" s="20" t="s">
        <v>62</v>
      </c>
      <c r="J6" s="20"/>
    </row>
    <row r="7" spans="2:10">
      <c r="B7" s="35" t="s">
        <v>91</v>
      </c>
      <c r="C7" s="20" t="s">
        <v>614</v>
      </c>
      <c r="D7" s="52" t="s">
        <v>574</v>
      </c>
      <c r="E7" s="20"/>
      <c r="F7" s="53"/>
      <c r="G7" s="53" t="s">
        <v>335</v>
      </c>
      <c r="H7" s="53" t="s">
        <v>335</v>
      </c>
      <c r="I7" s="20" t="s">
        <v>93</v>
      </c>
      <c r="J7" s="20"/>
    </row>
    <row r="8" spans="2:10">
      <c r="B8" s="35" t="s">
        <v>91</v>
      </c>
      <c r="C8" s="20" t="s">
        <v>616</v>
      </c>
      <c r="D8" s="52" t="s">
        <v>574</v>
      </c>
      <c r="E8" s="20"/>
      <c r="F8" s="53"/>
      <c r="G8" s="53" t="s">
        <v>335</v>
      </c>
      <c r="H8" s="53" t="s">
        <v>335</v>
      </c>
      <c r="I8" s="20" t="s">
        <v>93</v>
      </c>
      <c r="J8" s="20"/>
    </row>
    <row r="9" spans="2:10">
      <c r="B9" s="35" t="s">
        <v>91</v>
      </c>
      <c r="C9" s="20" t="s">
        <v>617</v>
      </c>
      <c r="D9" s="52" t="s">
        <v>574</v>
      </c>
      <c r="E9" s="20"/>
      <c r="F9" s="53"/>
      <c r="G9" s="53" t="s">
        <v>335</v>
      </c>
      <c r="H9" s="53" t="s">
        <v>335</v>
      </c>
      <c r="I9" s="20" t="s">
        <v>93</v>
      </c>
      <c r="J9" s="20"/>
    </row>
    <row r="10" spans="2:10">
      <c r="B10" s="35" t="s">
        <v>91</v>
      </c>
      <c r="C10" s="20" t="s">
        <v>638</v>
      </c>
      <c r="D10" s="52" t="s">
        <v>603</v>
      </c>
      <c r="E10" s="20"/>
      <c r="F10" s="53" t="s">
        <v>335</v>
      </c>
      <c r="G10" s="53"/>
      <c r="H10" s="53"/>
      <c r="I10" s="20"/>
      <c r="J10" s="20"/>
    </row>
    <row r="11" spans="2:10">
      <c r="B11" s="35" t="s">
        <v>91</v>
      </c>
      <c r="C11" s="20" t="s">
        <v>524</v>
      </c>
      <c r="D11" s="52" t="s">
        <v>574</v>
      </c>
      <c r="E11" s="20"/>
      <c r="F11" s="53" t="s">
        <v>335</v>
      </c>
      <c r="G11" s="53" t="s">
        <v>335</v>
      </c>
      <c r="H11" s="53" t="s">
        <v>335</v>
      </c>
      <c r="I11" s="20" t="s">
        <v>62</v>
      </c>
      <c r="J11" s="20"/>
    </row>
    <row r="12" spans="2:10">
      <c r="B12" s="35" t="s">
        <v>91</v>
      </c>
      <c r="C12" s="20" t="s">
        <v>622</v>
      </c>
      <c r="D12" s="52" t="s">
        <v>574</v>
      </c>
      <c r="E12" s="20"/>
      <c r="F12" s="62" t="s">
        <v>335</v>
      </c>
      <c r="G12" s="53" t="s">
        <v>335</v>
      </c>
      <c r="H12" s="53" t="s">
        <v>335</v>
      </c>
      <c r="I12" s="20" t="s">
        <v>62</v>
      </c>
      <c r="J12" s="20"/>
    </row>
    <row r="13" spans="2:10">
      <c r="B13" s="35" t="s">
        <v>91</v>
      </c>
      <c r="C13" s="61" t="s">
        <v>618</v>
      </c>
      <c r="D13" s="26" t="s">
        <v>620</v>
      </c>
      <c r="E13" s="20"/>
      <c r="F13" s="53" t="s">
        <v>335</v>
      </c>
      <c r="G13" s="53"/>
      <c r="H13" s="53"/>
      <c r="I13" s="20"/>
      <c r="J13" s="20"/>
    </row>
    <row r="14" spans="2:10">
      <c r="B14" s="35" t="s">
        <v>91</v>
      </c>
      <c r="C14" s="20" t="s">
        <v>538</v>
      </c>
      <c r="D14" s="52" t="s">
        <v>574</v>
      </c>
      <c r="E14" s="20"/>
      <c r="F14" s="53" t="s">
        <v>335</v>
      </c>
      <c r="G14" s="53" t="s">
        <v>335</v>
      </c>
      <c r="H14" s="53" t="s">
        <v>335</v>
      </c>
      <c r="I14" s="20" t="s">
        <v>62</v>
      </c>
      <c r="J14" s="20"/>
    </row>
    <row r="15" spans="2:10">
      <c r="B15" s="35" t="s">
        <v>91</v>
      </c>
      <c r="C15" s="20" t="s">
        <v>625</v>
      </c>
      <c r="D15" s="52" t="s">
        <v>574</v>
      </c>
      <c r="E15" s="20"/>
      <c r="F15" s="62" t="s">
        <v>335</v>
      </c>
      <c r="G15" s="53" t="s">
        <v>335</v>
      </c>
      <c r="H15" s="53" t="s">
        <v>335</v>
      </c>
      <c r="I15" s="20" t="s">
        <v>62</v>
      </c>
      <c r="J15" s="20"/>
    </row>
    <row r="16" spans="2:10">
      <c r="B16" s="35" t="s">
        <v>91</v>
      </c>
      <c r="C16" s="20" t="s">
        <v>626</v>
      </c>
      <c r="D16" s="52" t="s">
        <v>574</v>
      </c>
      <c r="E16" s="20"/>
      <c r="F16" s="53" t="s">
        <v>335</v>
      </c>
      <c r="G16" s="53" t="s">
        <v>335</v>
      </c>
      <c r="H16" s="53" t="s">
        <v>335</v>
      </c>
      <c r="I16" s="20" t="s">
        <v>62</v>
      </c>
      <c r="J16" s="20"/>
    </row>
    <row r="17" spans="2:10">
      <c r="B17" s="35" t="s">
        <v>91</v>
      </c>
      <c r="C17" s="20" t="s">
        <v>630</v>
      </c>
      <c r="D17" s="52" t="s">
        <v>574</v>
      </c>
      <c r="E17" s="20"/>
      <c r="F17" s="62" t="s">
        <v>335</v>
      </c>
      <c r="G17" s="53" t="s">
        <v>335</v>
      </c>
      <c r="H17" s="53" t="s">
        <v>335</v>
      </c>
      <c r="I17" s="20" t="s">
        <v>62</v>
      </c>
      <c r="J17" s="20"/>
    </row>
    <row r="18" spans="2:10">
      <c r="B18" s="35" t="s">
        <v>91</v>
      </c>
      <c r="C18" s="20" t="s">
        <v>628</v>
      </c>
      <c r="D18" s="52" t="s">
        <v>603</v>
      </c>
      <c r="E18" s="20"/>
      <c r="F18" s="53" t="s">
        <v>335</v>
      </c>
      <c r="G18" s="53"/>
      <c r="H18" s="53"/>
      <c r="I18" s="20"/>
      <c r="J18" s="20"/>
    </row>
    <row r="19" spans="2:10">
      <c r="B19" s="35" t="s">
        <v>91</v>
      </c>
      <c r="C19" s="20" t="s">
        <v>547</v>
      </c>
      <c r="D19" s="52" t="s">
        <v>574</v>
      </c>
      <c r="E19" s="20"/>
      <c r="F19" s="53" t="s">
        <v>335</v>
      </c>
      <c r="G19" s="53" t="s">
        <v>335</v>
      </c>
      <c r="H19" s="53" t="s">
        <v>335</v>
      </c>
      <c r="I19" s="20" t="s">
        <v>62</v>
      </c>
      <c r="J19" s="20"/>
    </row>
    <row r="20" spans="2:10">
      <c r="B20" s="35" t="s">
        <v>91</v>
      </c>
      <c r="C20" s="20" t="s">
        <v>633</v>
      </c>
      <c r="D20" s="52" t="s">
        <v>574</v>
      </c>
      <c r="E20" s="20"/>
      <c r="F20" s="62" t="s">
        <v>335</v>
      </c>
      <c r="G20" s="53" t="s">
        <v>335</v>
      </c>
      <c r="H20" s="53" t="s">
        <v>335</v>
      </c>
      <c r="I20" s="20" t="s">
        <v>62</v>
      </c>
      <c r="J20" s="20"/>
    </row>
    <row r="21" spans="2:10">
      <c r="B21" s="35" t="s">
        <v>91</v>
      </c>
      <c r="C21" s="20" t="s">
        <v>636</v>
      </c>
      <c r="D21" s="52" t="s">
        <v>603</v>
      </c>
      <c r="E21" s="20"/>
      <c r="F21" s="53" t="s">
        <v>335</v>
      </c>
      <c r="G21" s="53"/>
      <c r="H21" s="53"/>
      <c r="I21" s="20"/>
      <c r="J21" s="20"/>
    </row>
    <row r="22" spans="2:10">
      <c r="B22" s="35" t="s">
        <v>91</v>
      </c>
      <c r="C22" s="20" t="s">
        <v>583</v>
      </c>
      <c r="D22" s="52" t="s">
        <v>574</v>
      </c>
      <c r="E22" s="20"/>
      <c r="F22" s="53"/>
      <c r="G22" s="53" t="s">
        <v>335</v>
      </c>
      <c r="H22" s="53" t="s">
        <v>335</v>
      </c>
      <c r="I22" s="20" t="s">
        <v>62</v>
      </c>
      <c r="J22" s="20"/>
    </row>
    <row r="23" spans="2:10">
      <c r="B23" s="35" t="s">
        <v>91</v>
      </c>
      <c r="C23" s="20" t="s">
        <v>585</v>
      </c>
      <c r="D23" s="52" t="s">
        <v>574</v>
      </c>
      <c r="E23" s="20"/>
      <c r="F23" s="53"/>
      <c r="G23" s="53" t="s">
        <v>335</v>
      </c>
      <c r="H23" s="53" t="s">
        <v>335</v>
      </c>
      <c r="I23" s="20" t="s">
        <v>62</v>
      </c>
      <c r="J23" s="20"/>
    </row>
    <row r="24" spans="2:10">
      <c r="B24" s="35" t="s">
        <v>91</v>
      </c>
      <c r="C24" s="20" t="s">
        <v>593</v>
      </c>
      <c r="D24" s="52" t="s">
        <v>574</v>
      </c>
      <c r="E24" s="20"/>
      <c r="F24" s="53" t="s">
        <v>335</v>
      </c>
      <c r="G24" s="53" t="s">
        <v>335</v>
      </c>
      <c r="H24" s="53" t="s">
        <v>335</v>
      </c>
      <c r="I24" s="20" t="s">
        <v>62</v>
      </c>
      <c r="J24" s="20"/>
    </row>
    <row r="25" spans="2:10">
      <c r="B25" s="35" t="s">
        <v>91</v>
      </c>
      <c r="C25" s="20" t="s">
        <v>589</v>
      </c>
      <c r="D25" s="52" t="s">
        <v>574</v>
      </c>
      <c r="E25" s="20"/>
      <c r="F25" s="53"/>
      <c r="G25" s="53" t="s">
        <v>335</v>
      </c>
      <c r="H25" s="53" t="s">
        <v>335</v>
      </c>
      <c r="I25" s="20" t="s">
        <v>62</v>
      </c>
      <c r="J25" s="20"/>
    </row>
    <row r="26" spans="2:10">
      <c r="B26" s="35" t="s">
        <v>91</v>
      </c>
      <c r="C26" s="20" t="s">
        <v>601</v>
      </c>
      <c r="D26" s="52" t="s">
        <v>574</v>
      </c>
      <c r="E26" s="20"/>
      <c r="F26" s="53"/>
      <c r="G26" s="53" t="s">
        <v>335</v>
      </c>
      <c r="H26" s="53" t="s">
        <v>335</v>
      </c>
      <c r="I26" s="20" t="s">
        <v>62</v>
      </c>
      <c r="J26" s="20"/>
    </row>
    <row r="27" spans="2:10">
      <c r="B27" s="35" t="s">
        <v>91</v>
      </c>
      <c r="C27" s="20" t="s">
        <v>597</v>
      </c>
      <c r="D27" s="52" t="s">
        <v>574</v>
      </c>
      <c r="E27" s="20"/>
      <c r="F27" s="53"/>
      <c r="G27" s="53" t="s">
        <v>335</v>
      </c>
      <c r="H27" s="53" t="s">
        <v>335</v>
      </c>
      <c r="I27" s="20" t="s">
        <v>62</v>
      </c>
      <c r="J27" s="20"/>
    </row>
    <row r="28" spans="2:10">
      <c r="B28" s="35" t="s">
        <v>91</v>
      </c>
      <c r="C28" s="20" t="s">
        <v>599</v>
      </c>
      <c r="D28" s="52" t="s">
        <v>574</v>
      </c>
      <c r="E28" s="20"/>
      <c r="F28" s="53"/>
      <c r="G28" s="53" t="s">
        <v>335</v>
      </c>
      <c r="H28" s="53" t="s">
        <v>335</v>
      </c>
      <c r="I28" s="20" t="s">
        <v>62</v>
      </c>
      <c r="J28" s="20"/>
    </row>
    <row r="29" spans="2:10">
      <c r="B29" s="35" t="s">
        <v>91</v>
      </c>
      <c r="C29" s="20" t="s">
        <v>576</v>
      </c>
      <c r="D29" s="52" t="s">
        <v>574</v>
      </c>
      <c r="E29" s="20"/>
      <c r="F29" s="53" t="s">
        <v>335</v>
      </c>
      <c r="G29" s="53" t="s">
        <v>335</v>
      </c>
      <c r="H29" s="53" t="s">
        <v>335</v>
      </c>
      <c r="I29" s="20" t="s">
        <v>62</v>
      </c>
      <c r="J29" s="20"/>
    </row>
    <row r="30" spans="2:10">
      <c r="B30" s="35" t="s">
        <v>91</v>
      </c>
      <c r="C30" s="20" t="s">
        <v>606</v>
      </c>
      <c r="D30" s="52" t="s">
        <v>574</v>
      </c>
      <c r="E30" s="20"/>
      <c r="F30" s="53" t="s">
        <v>335</v>
      </c>
      <c r="G30" s="53" t="s">
        <v>335</v>
      </c>
      <c r="H30" s="53" t="s">
        <v>335</v>
      </c>
      <c r="I30" s="20" t="s">
        <v>62</v>
      </c>
      <c r="J30" s="20"/>
    </row>
  </sheetData>
  <autoFilter ref="B2:J2" xr:uid="{B01E5D40-6A96-448E-AEEB-36AC51FF8D4D}"/>
  <mergeCells count="1">
    <mergeCell ref="B1:J1"/>
  </mergeCells>
  <conditionalFormatting sqref="C2">
    <cfRule type="duplicateValues" dxfId="231" priority="10"/>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3EEFE-56A7-472A-9D2E-022827FCE2FF}">
  <sheetPr>
    <tabColor theme="4" tint="0.79998168889431442"/>
  </sheetPr>
  <dimension ref="B1:L57"/>
  <sheetViews>
    <sheetView workbookViewId="0"/>
  </sheetViews>
  <sheetFormatPr defaultColWidth="8.42578125" defaultRowHeight="15" customHeight="1" outlineLevelCol="1"/>
  <cols>
    <col min="1" max="1" width="3.42578125" customWidth="1"/>
    <col min="2" max="2" width="28.42578125" customWidth="1"/>
    <col min="3" max="3" width="34.42578125" style="1" customWidth="1" outlineLevel="1"/>
    <col min="4" max="4" width="48.42578125" style="1" bestFit="1" customWidth="1" outlineLevel="1"/>
    <col min="5" max="7" width="19" customWidth="1"/>
    <col min="8" max="8" width="18.42578125" customWidth="1"/>
    <col min="9" max="9" width="9.140625" customWidth="1"/>
    <col min="10" max="11" width="13.42578125" customWidth="1"/>
    <col min="12" max="12" width="86" customWidth="1"/>
  </cols>
  <sheetData>
    <row r="1" spans="2:12" ht="14.45">
      <c r="C1"/>
      <c r="D1"/>
    </row>
    <row r="2" spans="2:12" ht="26.1">
      <c r="B2" s="37" t="s">
        <v>41</v>
      </c>
      <c r="C2" s="19" t="s">
        <v>1446</v>
      </c>
      <c r="D2" s="54" t="s">
        <v>1370</v>
      </c>
      <c r="E2" s="58" t="s">
        <v>297</v>
      </c>
      <c r="F2" s="58" t="s">
        <v>1371</v>
      </c>
      <c r="G2" s="58" t="s">
        <v>300</v>
      </c>
      <c r="H2" s="38" t="s">
        <v>1372</v>
      </c>
      <c r="I2" s="56" t="s">
        <v>1373</v>
      </c>
      <c r="J2" s="57" t="s">
        <v>47</v>
      </c>
      <c r="K2" s="57" t="s">
        <v>1447</v>
      </c>
      <c r="L2" s="39" t="s">
        <v>36</v>
      </c>
    </row>
    <row r="3" spans="2:12" ht="14.45">
      <c r="B3" s="34" t="s">
        <v>139</v>
      </c>
      <c r="C3" s="23" t="s">
        <v>513</v>
      </c>
      <c r="D3" s="23" t="s">
        <v>539</v>
      </c>
      <c r="E3" s="20" t="s">
        <v>335</v>
      </c>
      <c r="F3" s="20" t="s">
        <v>335</v>
      </c>
      <c r="G3" s="20"/>
      <c r="H3" s="20" t="s">
        <v>335</v>
      </c>
      <c r="I3" s="20"/>
      <c r="J3" s="20" t="s">
        <v>93</v>
      </c>
      <c r="K3" s="20" t="s">
        <v>93</v>
      </c>
      <c r="L3" s="23" t="s">
        <v>1035</v>
      </c>
    </row>
    <row r="4" spans="2:12" ht="14.45">
      <c r="B4" s="34" t="s">
        <v>139</v>
      </c>
      <c r="C4" s="23" t="s">
        <v>517</v>
      </c>
      <c r="D4" s="23" t="s">
        <v>539</v>
      </c>
      <c r="E4" s="20" t="s">
        <v>335</v>
      </c>
      <c r="F4" s="20" t="s">
        <v>335</v>
      </c>
      <c r="G4" s="20"/>
      <c r="H4" s="20" t="s">
        <v>335</v>
      </c>
      <c r="I4" s="20"/>
      <c r="J4" s="20" t="s">
        <v>93</v>
      </c>
      <c r="K4" s="20" t="s">
        <v>93</v>
      </c>
      <c r="L4" s="23" t="s">
        <v>1036</v>
      </c>
    </row>
    <row r="5" spans="2:12" ht="14.45">
      <c r="B5" s="34" t="s">
        <v>139</v>
      </c>
      <c r="C5" s="23" t="s">
        <v>576</v>
      </c>
      <c r="D5" s="23" t="s">
        <v>539</v>
      </c>
      <c r="E5" s="20" t="s">
        <v>335</v>
      </c>
      <c r="F5" s="20" t="s">
        <v>335</v>
      </c>
      <c r="G5" s="20"/>
      <c r="H5" s="20" t="s">
        <v>335</v>
      </c>
      <c r="I5" s="20"/>
      <c r="J5" s="20" t="s">
        <v>93</v>
      </c>
      <c r="K5" s="20" t="s">
        <v>93</v>
      </c>
      <c r="L5" s="23" t="s">
        <v>1037</v>
      </c>
    </row>
    <row r="6" spans="2:12" ht="14.45">
      <c r="B6" s="34" t="s">
        <v>139</v>
      </c>
      <c r="C6" s="23" t="s">
        <v>1031</v>
      </c>
      <c r="D6" s="23" t="s">
        <v>1032</v>
      </c>
      <c r="E6" s="20" t="s">
        <v>335</v>
      </c>
      <c r="F6" s="20" t="s">
        <v>335</v>
      </c>
      <c r="G6" s="20"/>
      <c r="H6" s="20" t="s">
        <v>335</v>
      </c>
      <c r="I6" s="20"/>
      <c r="J6" s="20" t="s">
        <v>93</v>
      </c>
      <c r="K6" s="20" t="s">
        <v>93</v>
      </c>
      <c r="L6" s="23" t="s">
        <v>1033</v>
      </c>
    </row>
    <row r="7" spans="2:12" ht="14.45">
      <c r="B7" s="34" t="s">
        <v>139</v>
      </c>
      <c r="C7" s="21" t="s">
        <v>1042</v>
      </c>
      <c r="D7" s="23" t="s">
        <v>1032</v>
      </c>
      <c r="E7" s="20" t="s">
        <v>334</v>
      </c>
      <c r="F7" s="20" t="s">
        <v>334</v>
      </c>
      <c r="G7" s="20"/>
      <c r="H7" s="20" t="s">
        <v>335</v>
      </c>
      <c r="I7" s="20"/>
      <c r="J7" s="20" t="s">
        <v>93</v>
      </c>
      <c r="K7" s="20" t="s">
        <v>93</v>
      </c>
      <c r="L7" s="23"/>
    </row>
    <row r="8" spans="2:12" ht="14.45">
      <c r="B8" s="34" t="s">
        <v>139</v>
      </c>
      <c r="C8" s="7" t="s">
        <v>1059</v>
      </c>
      <c r="D8" s="26" t="s">
        <v>1448</v>
      </c>
      <c r="E8" s="20" t="s">
        <v>335</v>
      </c>
      <c r="F8" s="20" t="s">
        <v>335</v>
      </c>
      <c r="G8" s="20"/>
      <c r="H8" s="20" t="s">
        <v>334</v>
      </c>
      <c r="I8" s="20"/>
      <c r="J8" s="20" t="s">
        <v>93</v>
      </c>
      <c r="K8" s="20" t="s">
        <v>93</v>
      </c>
      <c r="L8" s="23" t="s">
        <v>1060</v>
      </c>
    </row>
    <row r="9" spans="2:12" ht="14.45">
      <c r="B9" s="34" t="s">
        <v>139</v>
      </c>
      <c r="C9" s="23" t="s">
        <v>1045</v>
      </c>
      <c r="D9" s="23" t="s">
        <v>1032</v>
      </c>
      <c r="E9" s="20" t="s">
        <v>335</v>
      </c>
      <c r="F9" s="20" t="s">
        <v>335</v>
      </c>
      <c r="G9" s="20"/>
      <c r="H9" s="20" t="s">
        <v>334</v>
      </c>
      <c r="I9" s="20"/>
      <c r="J9" s="20" t="s">
        <v>93</v>
      </c>
      <c r="K9" s="20" t="s">
        <v>93</v>
      </c>
      <c r="L9" s="23" t="s">
        <v>1046</v>
      </c>
    </row>
    <row r="10" spans="2:12" ht="14.45">
      <c r="B10" s="34" t="s">
        <v>139</v>
      </c>
      <c r="C10" s="23" t="s">
        <v>572</v>
      </c>
      <c r="D10" s="23" t="s">
        <v>539</v>
      </c>
      <c r="E10" s="20" t="s">
        <v>335</v>
      </c>
      <c r="F10" s="20" t="s">
        <v>335</v>
      </c>
      <c r="G10" s="20"/>
      <c r="H10" s="20" t="s">
        <v>334</v>
      </c>
      <c r="I10" s="20"/>
      <c r="J10" s="20" t="s">
        <v>93</v>
      </c>
      <c r="K10" s="20" t="s">
        <v>93</v>
      </c>
      <c r="L10" s="23" t="s">
        <v>709</v>
      </c>
    </row>
    <row r="11" spans="2:12" ht="14.45">
      <c r="B11" s="34" t="s">
        <v>139</v>
      </c>
      <c r="C11" s="23" t="s">
        <v>1048</v>
      </c>
      <c r="D11" s="23" t="s">
        <v>1032</v>
      </c>
      <c r="E11" s="20" t="s">
        <v>335</v>
      </c>
      <c r="F11" s="20" t="s">
        <v>335</v>
      </c>
      <c r="G11" s="20"/>
      <c r="H11" s="20" t="s">
        <v>335</v>
      </c>
      <c r="I11" s="20"/>
      <c r="J11" s="20" t="s">
        <v>93</v>
      </c>
      <c r="K11" s="20" t="s">
        <v>93</v>
      </c>
      <c r="L11" s="23" t="s">
        <v>1049</v>
      </c>
    </row>
    <row r="12" spans="2:12" ht="14.45">
      <c r="B12" s="34" t="s">
        <v>139</v>
      </c>
      <c r="C12" s="23" t="s">
        <v>1056</v>
      </c>
      <c r="D12" s="23" t="s">
        <v>1032</v>
      </c>
      <c r="E12" s="20" t="s">
        <v>335</v>
      </c>
      <c r="F12" s="20" t="s">
        <v>335</v>
      </c>
      <c r="G12" s="20"/>
      <c r="H12" s="20" t="s">
        <v>335</v>
      </c>
      <c r="I12" s="20"/>
      <c r="J12" s="20" t="s">
        <v>93</v>
      </c>
      <c r="K12" s="20" t="s">
        <v>93</v>
      </c>
      <c r="L12" s="23" t="s">
        <v>1057</v>
      </c>
    </row>
    <row r="13" spans="2:12" ht="14.45">
      <c r="B13" s="34" t="s">
        <v>139</v>
      </c>
      <c r="C13" s="32" t="s">
        <v>1115</v>
      </c>
      <c r="D13" s="23" t="s">
        <v>1032</v>
      </c>
      <c r="E13" s="20"/>
      <c r="F13" s="20"/>
      <c r="G13" s="20"/>
      <c r="H13" s="20" t="s">
        <v>335</v>
      </c>
      <c r="I13" s="20"/>
      <c r="J13" s="20"/>
      <c r="K13" s="20"/>
      <c r="L13" s="23"/>
    </row>
    <row r="14" spans="2:12" ht="14.45">
      <c r="B14" s="34" t="s">
        <v>139</v>
      </c>
      <c r="C14" s="32" t="s">
        <v>1118</v>
      </c>
      <c r="D14" s="23" t="s">
        <v>1032</v>
      </c>
      <c r="E14" s="20"/>
      <c r="F14" s="20"/>
      <c r="G14" s="20"/>
      <c r="H14" s="20" t="s">
        <v>335</v>
      </c>
      <c r="I14" s="20"/>
      <c r="J14" s="20"/>
      <c r="K14" s="20"/>
      <c r="L14" s="23"/>
    </row>
    <row r="15" spans="2:12" ht="14.45">
      <c r="B15" s="34" t="s">
        <v>139</v>
      </c>
      <c r="C15" s="32" t="s">
        <v>1137</v>
      </c>
      <c r="D15" s="23" t="s">
        <v>1032</v>
      </c>
      <c r="E15" s="20"/>
      <c r="F15" s="20"/>
      <c r="G15" s="20"/>
      <c r="H15" s="20" t="s">
        <v>335</v>
      </c>
      <c r="I15" s="20"/>
      <c r="J15" s="20"/>
      <c r="K15" s="20"/>
      <c r="L15" s="23"/>
    </row>
    <row r="16" spans="2:12" ht="14.45">
      <c r="B16" s="34" t="s">
        <v>139</v>
      </c>
      <c r="C16" s="32" t="s">
        <v>1131</v>
      </c>
      <c r="D16" s="23" t="s">
        <v>1032</v>
      </c>
      <c r="E16" s="20"/>
      <c r="F16" s="20"/>
      <c r="G16" s="20"/>
      <c r="H16" s="20" t="s">
        <v>335</v>
      </c>
      <c r="I16" s="20"/>
      <c r="J16" s="20"/>
      <c r="K16" s="20"/>
      <c r="L16" s="23"/>
    </row>
    <row r="17" spans="2:12" ht="14.45">
      <c r="B17" s="34" t="s">
        <v>139</v>
      </c>
      <c r="C17" s="32" t="s">
        <v>1125</v>
      </c>
      <c r="D17" s="23" t="s">
        <v>1032</v>
      </c>
      <c r="E17" s="20"/>
      <c r="F17" s="20"/>
      <c r="G17" s="20"/>
      <c r="H17" s="20" t="s">
        <v>335</v>
      </c>
      <c r="I17" s="20"/>
      <c r="J17" s="20"/>
      <c r="K17" s="20"/>
      <c r="L17" s="23"/>
    </row>
    <row r="18" spans="2:12" ht="14.45">
      <c r="B18" s="34" t="s">
        <v>139</v>
      </c>
      <c r="C18" s="32" t="s">
        <v>1128</v>
      </c>
      <c r="D18" s="23" t="s">
        <v>1032</v>
      </c>
      <c r="E18" s="20" t="s">
        <v>335</v>
      </c>
      <c r="F18" s="20" t="s">
        <v>335</v>
      </c>
      <c r="G18" s="20"/>
      <c r="H18" s="20" t="s">
        <v>335</v>
      </c>
      <c r="I18" s="20"/>
      <c r="J18" s="20" t="s">
        <v>93</v>
      </c>
      <c r="K18" s="20" t="s">
        <v>93</v>
      </c>
      <c r="L18" s="23" t="s">
        <v>1449</v>
      </c>
    </row>
    <row r="19" spans="2:12" ht="14.45">
      <c r="B19" s="34" t="s">
        <v>139</v>
      </c>
      <c r="C19" s="32" t="s">
        <v>1122</v>
      </c>
      <c r="D19" s="23" t="s">
        <v>1032</v>
      </c>
      <c r="E19" s="20" t="s">
        <v>335</v>
      </c>
      <c r="F19" s="20" t="s">
        <v>335</v>
      </c>
      <c r="G19" s="20"/>
      <c r="H19" s="20" t="s">
        <v>335</v>
      </c>
      <c r="I19" s="20"/>
      <c r="J19" s="20" t="s">
        <v>93</v>
      </c>
      <c r="K19" s="20" t="s">
        <v>93</v>
      </c>
      <c r="L19" s="23" t="s">
        <v>1450</v>
      </c>
    </row>
    <row r="20" spans="2:12" ht="14.45">
      <c r="B20" s="34" t="s">
        <v>139</v>
      </c>
      <c r="C20" s="32" t="s">
        <v>1134</v>
      </c>
      <c r="D20" s="23" t="s">
        <v>1032</v>
      </c>
      <c r="E20" s="20" t="s">
        <v>335</v>
      </c>
      <c r="F20" s="20" t="s">
        <v>335</v>
      </c>
      <c r="G20" s="20"/>
      <c r="H20" s="20" t="s">
        <v>335</v>
      </c>
      <c r="I20" s="20"/>
      <c r="J20" s="20" t="s">
        <v>93</v>
      </c>
      <c r="K20" s="20" t="s">
        <v>93</v>
      </c>
      <c r="L20" s="23" t="s">
        <v>1451</v>
      </c>
    </row>
    <row r="21" spans="2:12" ht="14.45">
      <c r="B21" s="34" t="s">
        <v>139</v>
      </c>
      <c r="C21" s="23" t="s">
        <v>1143</v>
      </c>
      <c r="D21" s="23" t="s">
        <v>1032</v>
      </c>
      <c r="E21" s="20" t="s">
        <v>335</v>
      </c>
      <c r="F21" s="20" t="s">
        <v>335</v>
      </c>
      <c r="G21" s="20"/>
      <c r="H21" s="20" t="s">
        <v>335</v>
      </c>
      <c r="I21" s="20"/>
      <c r="J21" s="20" t="s">
        <v>93</v>
      </c>
      <c r="K21" s="20" t="s">
        <v>93</v>
      </c>
      <c r="L21" s="23" t="s">
        <v>1144</v>
      </c>
    </row>
    <row r="22" spans="2:12" ht="14.45">
      <c r="B22" s="34" t="s">
        <v>139</v>
      </c>
      <c r="C22" s="23" t="s">
        <v>1146</v>
      </c>
      <c r="D22" s="23" t="s">
        <v>1032</v>
      </c>
      <c r="E22" s="20" t="s">
        <v>335</v>
      </c>
      <c r="F22" s="20" t="s">
        <v>335</v>
      </c>
      <c r="G22" s="20"/>
      <c r="H22" s="20" t="s">
        <v>335</v>
      </c>
      <c r="I22" s="20"/>
      <c r="J22" s="20" t="s">
        <v>93</v>
      </c>
      <c r="K22" s="20" t="s">
        <v>93</v>
      </c>
      <c r="L22" s="23" t="s">
        <v>1147</v>
      </c>
    </row>
    <row r="23" spans="2:12" ht="14.45">
      <c r="B23" s="34" t="s">
        <v>139</v>
      </c>
      <c r="C23" s="23" t="s">
        <v>1140</v>
      </c>
      <c r="D23" s="23" t="s">
        <v>708</v>
      </c>
      <c r="E23" s="20" t="s">
        <v>335</v>
      </c>
      <c r="F23" s="20" t="s">
        <v>335</v>
      </c>
      <c r="G23" s="20"/>
      <c r="H23" s="20" t="s">
        <v>334</v>
      </c>
      <c r="I23" s="20"/>
      <c r="J23" s="20" t="s">
        <v>93</v>
      </c>
      <c r="K23" s="20" t="s">
        <v>93</v>
      </c>
      <c r="L23" s="23" t="s">
        <v>1141</v>
      </c>
    </row>
    <row r="24" spans="2:12" ht="14.45">
      <c r="B24" s="34" t="s">
        <v>139</v>
      </c>
      <c r="C24" s="23" t="s">
        <v>1452</v>
      </c>
      <c r="D24" s="32" t="s">
        <v>1384</v>
      </c>
      <c r="E24" s="20" t="s">
        <v>335</v>
      </c>
      <c r="F24" s="20" t="s">
        <v>335</v>
      </c>
      <c r="G24" s="20"/>
      <c r="H24" s="20" t="s">
        <v>335</v>
      </c>
      <c r="I24" s="20"/>
      <c r="J24" s="20" t="s">
        <v>93</v>
      </c>
      <c r="K24" s="20" t="s">
        <v>93</v>
      </c>
      <c r="L24" s="23" t="s">
        <v>1453</v>
      </c>
    </row>
    <row r="25" spans="2:12" ht="14.45">
      <c r="B25" s="59" t="s">
        <v>1000</v>
      </c>
      <c r="C25" s="23" t="s">
        <v>1454</v>
      </c>
      <c r="D25" s="26" t="s">
        <v>1414</v>
      </c>
      <c r="E25" s="20"/>
      <c r="F25" s="20"/>
      <c r="G25" s="20"/>
      <c r="H25" s="20" t="s">
        <v>335</v>
      </c>
      <c r="I25" s="20"/>
      <c r="J25" s="20" t="s">
        <v>93</v>
      </c>
      <c r="K25" s="20" t="s">
        <v>93</v>
      </c>
      <c r="L25" s="23" t="s">
        <v>1455</v>
      </c>
    </row>
    <row r="26" spans="2:12" ht="14.45">
      <c r="B26" s="59" t="s">
        <v>1000</v>
      </c>
      <c r="C26" s="23" t="s">
        <v>1006</v>
      </c>
      <c r="D26" s="26" t="s">
        <v>1414</v>
      </c>
      <c r="E26" s="20"/>
      <c r="F26" s="20"/>
      <c r="G26" s="20"/>
      <c r="H26" s="20" t="s">
        <v>335</v>
      </c>
      <c r="I26" s="20"/>
      <c r="J26" s="20" t="s">
        <v>93</v>
      </c>
      <c r="K26" s="20" t="s">
        <v>93</v>
      </c>
      <c r="L26" s="23" t="s">
        <v>1007</v>
      </c>
    </row>
    <row r="27" spans="2:12" ht="14.45">
      <c r="B27" s="59" t="s">
        <v>1000</v>
      </c>
      <c r="C27" s="23" t="s">
        <v>1013</v>
      </c>
      <c r="D27" s="26" t="s">
        <v>1414</v>
      </c>
      <c r="E27" s="20"/>
      <c r="F27" s="20"/>
      <c r="G27" s="20"/>
      <c r="H27" s="20" t="s">
        <v>335</v>
      </c>
      <c r="I27" s="20"/>
      <c r="J27" s="20" t="s">
        <v>93</v>
      </c>
      <c r="K27" s="20" t="s">
        <v>93</v>
      </c>
      <c r="L27" s="23" t="s">
        <v>1007</v>
      </c>
    </row>
    <row r="28" spans="2:12" ht="14.45">
      <c r="B28" s="59" t="s">
        <v>1000</v>
      </c>
      <c r="C28" s="23" t="s">
        <v>1002</v>
      </c>
      <c r="D28" s="26" t="s">
        <v>1414</v>
      </c>
      <c r="E28" s="20"/>
      <c r="F28" s="20"/>
      <c r="G28" s="20"/>
      <c r="H28" s="20" t="s">
        <v>335</v>
      </c>
      <c r="I28" s="20"/>
      <c r="J28" s="20" t="s">
        <v>93</v>
      </c>
      <c r="K28" s="20" t="s">
        <v>93</v>
      </c>
      <c r="L28" s="23" t="s">
        <v>1004</v>
      </c>
    </row>
    <row r="29" spans="2:12" ht="14.45">
      <c r="B29" s="59" t="s">
        <v>1000</v>
      </c>
      <c r="C29" s="23" t="s">
        <v>1018</v>
      </c>
      <c r="D29" s="26" t="s">
        <v>1414</v>
      </c>
      <c r="E29" s="20"/>
      <c r="F29" s="20"/>
      <c r="G29" s="20"/>
      <c r="H29" s="20" t="s">
        <v>335</v>
      </c>
      <c r="I29" s="20"/>
      <c r="J29" s="20" t="s">
        <v>93</v>
      </c>
      <c r="K29" s="20" t="s">
        <v>93</v>
      </c>
      <c r="L29" s="23" t="s">
        <v>1020</v>
      </c>
    </row>
    <row r="30" spans="2:12" ht="14.45">
      <c r="B30" s="59" t="s">
        <v>1000</v>
      </c>
      <c r="C30" s="23" t="s">
        <v>1023</v>
      </c>
      <c r="D30" s="26" t="s">
        <v>1414</v>
      </c>
      <c r="E30" s="20"/>
      <c r="F30" s="20"/>
      <c r="G30" s="20"/>
      <c r="H30" s="20" t="s">
        <v>335</v>
      </c>
      <c r="I30" s="20"/>
      <c r="J30" s="20" t="s">
        <v>93</v>
      </c>
      <c r="K30" s="20" t="s">
        <v>93</v>
      </c>
      <c r="L30" s="23" t="s">
        <v>1025</v>
      </c>
    </row>
    <row r="31" spans="2:12" ht="14.45">
      <c r="B31" s="40" t="s">
        <v>136</v>
      </c>
      <c r="C31" s="23" t="s">
        <v>513</v>
      </c>
      <c r="D31" s="23" t="s">
        <v>1032</v>
      </c>
      <c r="E31" s="20" t="s">
        <v>335</v>
      </c>
      <c r="F31" s="20" t="s">
        <v>335</v>
      </c>
      <c r="G31" s="20"/>
      <c r="H31" s="20" t="s">
        <v>335</v>
      </c>
      <c r="I31" s="20"/>
      <c r="J31" s="20" t="s">
        <v>93</v>
      </c>
      <c r="K31" s="20" t="s">
        <v>62</v>
      </c>
      <c r="L31" s="23" t="s">
        <v>1035</v>
      </c>
    </row>
    <row r="32" spans="2:12" ht="14.45">
      <c r="B32" s="40" t="s">
        <v>136</v>
      </c>
      <c r="C32" s="23" t="s">
        <v>517</v>
      </c>
      <c r="D32" s="23" t="s">
        <v>539</v>
      </c>
      <c r="E32" s="20" t="s">
        <v>335</v>
      </c>
      <c r="F32" s="20" t="s">
        <v>335</v>
      </c>
      <c r="G32" s="20"/>
      <c r="H32" s="20" t="s">
        <v>335</v>
      </c>
      <c r="I32" s="20"/>
      <c r="J32" s="20" t="s">
        <v>93</v>
      </c>
      <c r="K32" s="20" t="s">
        <v>62</v>
      </c>
      <c r="L32" s="23" t="s">
        <v>1036</v>
      </c>
    </row>
    <row r="33" spans="2:12" ht="14.45">
      <c r="B33" s="40" t="s">
        <v>136</v>
      </c>
      <c r="C33" s="23" t="s">
        <v>576</v>
      </c>
      <c r="D33" s="23" t="s">
        <v>539</v>
      </c>
      <c r="E33" s="20" t="s">
        <v>335</v>
      </c>
      <c r="F33" s="20" t="s">
        <v>335</v>
      </c>
      <c r="G33" s="20"/>
      <c r="H33" s="20" t="s">
        <v>335</v>
      </c>
      <c r="I33" s="20"/>
      <c r="J33" s="20" t="s">
        <v>93</v>
      </c>
      <c r="K33" s="20" t="s">
        <v>62</v>
      </c>
      <c r="L33" s="23" t="s">
        <v>1037</v>
      </c>
    </row>
    <row r="34" spans="2:12" ht="14.45">
      <c r="B34" s="40" t="s">
        <v>136</v>
      </c>
      <c r="C34" s="23" t="s">
        <v>1031</v>
      </c>
      <c r="D34" s="23" t="s">
        <v>1032</v>
      </c>
      <c r="E34" s="20" t="s">
        <v>335</v>
      </c>
      <c r="F34" s="20" t="s">
        <v>335</v>
      </c>
      <c r="G34" s="20"/>
      <c r="H34" s="20" t="s">
        <v>335</v>
      </c>
      <c r="I34" s="20"/>
      <c r="J34" s="20" t="s">
        <v>93</v>
      </c>
      <c r="K34" s="20" t="s">
        <v>62</v>
      </c>
      <c r="L34" s="23" t="s">
        <v>1033</v>
      </c>
    </row>
    <row r="35" spans="2:12" ht="14.45">
      <c r="B35" s="40" t="s">
        <v>136</v>
      </c>
      <c r="C35" s="21" t="s">
        <v>1042</v>
      </c>
      <c r="D35" s="23" t="s">
        <v>1032</v>
      </c>
      <c r="E35" s="20" t="s">
        <v>334</v>
      </c>
      <c r="F35" s="20" t="s">
        <v>334</v>
      </c>
      <c r="G35" s="20"/>
      <c r="H35" s="20" t="s">
        <v>335</v>
      </c>
      <c r="I35" s="20"/>
      <c r="J35" s="20" t="s">
        <v>93</v>
      </c>
      <c r="K35" s="20" t="s">
        <v>62</v>
      </c>
      <c r="L35" s="23"/>
    </row>
    <row r="36" spans="2:12" ht="14.45">
      <c r="B36" s="40" t="s">
        <v>136</v>
      </c>
      <c r="C36" s="21" t="s">
        <v>1456</v>
      </c>
      <c r="D36" s="26" t="s">
        <v>620</v>
      </c>
      <c r="E36" s="20"/>
      <c r="F36" s="20" t="s">
        <v>335</v>
      </c>
      <c r="G36" s="20"/>
      <c r="H36" s="20"/>
      <c r="I36" s="20" t="s">
        <v>335</v>
      </c>
      <c r="J36" s="20" t="s">
        <v>93</v>
      </c>
      <c r="K36" s="20" t="s">
        <v>62</v>
      </c>
      <c r="L36" s="23"/>
    </row>
    <row r="37" spans="2:12" ht="14.45">
      <c r="B37" s="40" t="s">
        <v>136</v>
      </c>
      <c r="C37" s="23" t="s">
        <v>1039</v>
      </c>
      <c r="D37" s="23" t="s">
        <v>1032</v>
      </c>
      <c r="E37" s="20" t="s">
        <v>335</v>
      </c>
      <c r="F37" s="20" t="s">
        <v>335</v>
      </c>
      <c r="G37" s="20"/>
      <c r="H37" s="20" t="s">
        <v>335</v>
      </c>
      <c r="I37" s="20"/>
      <c r="J37" s="20" t="s">
        <v>93</v>
      </c>
      <c r="K37" s="20" t="s">
        <v>62</v>
      </c>
      <c r="L37" s="23" t="s">
        <v>1040</v>
      </c>
    </row>
    <row r="38" spans="2:12" ht="14.45">
      <c r="B38" s="40" t="s">
        <v>136</v>
      </c>
      <c r="C38" s="7" t="s">
        <v>1059</v>
      </c>
      <c r="D38" s="26" t="s">
        <v>1448</v>
      </c>
      <c r="E38" s="20" t="s">
        <v>335</v>
      </c>
      <c r="F38" s="20" t="s">
        <v>335</v>
      </c>
      <c r="G38" s="20"/>
      <c r="H38" s="20" t="s">
        <v>334</v>
      </c>
      <c r="I38" s="20"/>
      <c r="J38" s="20" t="s">
        <v>93</v>
      </c>
      <c r="K38" s="20" t="s">
        <v>62</v>
      </c>
      <c r="L38" s="23" t="s">
        <v>1060</v>
      </c>
    </row>
    <row r="39" spans="2:12" ht="14.45">
      <c r="B39" s="40" t="s">
        <v>136</v>
      </c>
      <c r="C39" s="7" t="s">
        <v>1062</v>
      </c>
      <c r="D39" s="26" t="s">
        <v>1448</v>
      </c>
      <c r="E39" s="20" t="s">
        <v>335</v>
      </c>
      <c r="F39" s="20" t="s">
        <v>335</v>
      </c>
      <c r="G39" s="20"/>
      <c r="H39" s="20" t="s">
        <v>334</v>
      </c>
      <c r="I39" s="20"/>
      <c r="J39" s="20" t="s">
        <v>93</v>
      </c>
      <c r="K39" s="20" t="s">
        <v>62</v>
      </c>
      <c r="L39" s="23" t="s">
        <v>1063</v>
      </c>
    </row>
    <row r="40" spans="2:12" ht="14.45">
      <c r="B40" s="40" t="s">
        <v>136</v>
      </c>
      <c r="C40" s="23" t="s">
        <v>1045</v>
      </c>
      <c r="D40" s="23" t="s">
        <v>1032</v>
      </c>
      <c r="E40" s="20" t="s">
        <v>335</v>
      </c>
      <c r="F40" s="20" t="s">
        <v>335</v>
      </c>
      <c r="G40" s="20"/>
      <c r="H40" s="20" t="s">
        <v>335</v>
      </c>
      <c r="I40" s="20"/>
      <c r="J40" s="20" t="s">
        <v>93</v>
      </c>
      <c r="K40" s="20" t="s">
        <v>62</v>
      </c>
      <c r="L40" s="23" t="s">
        <v>1046</v>
      </c>
    </row>
    <row r="41" spans="2:12" ht="14.45">
      <c r="B41" s="40" t="s">
        <v>136</v>
      </c>
      <c r="C41" s="23" t="s">
        <v>1048</v>
      </c>
      <c r="D41" s="23" t="s">
        <v>1032</v>
      </c>
      <c r="E41" s="20" t="s">
        <v>335</v>
      </c>
      <c r="F41" s="20" t="s">
        <v>335</v>
      </c>
      <c r="G41" s="20"/>
      <c r="H41" s="20" t="s">
        <v>335</v>
      </c>
      <c r="I41" s="20"/>
      <c r="J41" s="20" t="s">
        <v>93</v>
      </c>
      <c r="K41" s="20" t="s">
        <v>62</v>
      </c>
      <c r="L41" s="23" t="s">
        <v>1049</v>
      </c>
    </row>
    <row r="42" spans="2:12" ht="14.45">
      <c r="B42" s="40" t="s">
        <v>136</v>
      </c>
      <c r="C42" s="23" t="s">
        <v>1056</v>
      </c>
      <c r="D42" s="23" t="s">
        <v>1032</v>
      </c>
      <c r="E42" s="20" t="s">
        <v>335</v>
      </c>
      <c r="F42" s="20" t="s">
        <v>335</v>
      </c>
      <c r="G42" s="20"/>
      <c r="H42" s="20" t="s">
        <v>335</v>
      </c>
      <c r="I42" s="20"/>
      <c r="J42" s="20" t="s">
        <v>93</v>
      </c>
      <c r="K42" s="20" t="s">
        <v>62</v>
      </c>
      <c r="L42" s="23" t="s">
        <v>1057</v>
      </c>
    </row>
    <row r="43" spans="2:12" ht="14.45">
      <c r="B43" s="40" t="s">
        <v>136</v>
      </c>
      <c r="C43" s="32" t="s">
        <v>1102</v>
      </c>
      <c r="D43" s="26" t="s">
        <v>1448</v>
      </c>
      <c r="E43" s="20" t="s">
        <v>335</v>
      </c>
      <c r="F43" s="20" t="s">
        <v>335</v>
      </c>
      <c r="G43" s="20"/>
      <c r="H43" s="20"/>
      <c r="I43" s="20" t="s">
        <v>335</v>
      </c>
      <c r="J43" s="20" t="s">
        <v>93</v>
      </c>
      <c r="K43" s="20" t="s">
        <v>62</v>
      </c>
      <c r="L43" s="23" t="s">
        <v>1457</v>
      </c>
    </row>
    <row r="44" spans="2:12" ht="14.45">
      <c r="B44" s="40" t="s">
        <v>136</v>
      </c>
      <c r="C44" s="32" t="s">
        <v>1089</v>
      </c>
      <c r="D44" s="26" t="s">
        <v>1448</v>
      </c>
      <c r="E44" s="20" t="s">
        <v>335</v>
      </c>
      <c r="F44" s="20" t="s">
        <v>335</v>
      </c>
      <c r="G44" s="20"/>
      <c r="H44" s="20"/>
      <c r="I44" s="20" t="s">
        <v>335</v>
      </c>
      <c r="J44" s="20" t="s">
        <v>93</v>
      </c>
      <c r="K44" s="20" t="s">
        <v>62</v>
      </c>
      <c r="L44" s="23" t="s">
        <v>1458</v>
      </c>
    </row>
    <row r="45" spans="2:12" ht="14.45">
      <c r="B45" s="40" t="s">
        <v>136</v>
      </c>
      <c r="C45" s="32" t="s">
        <v>1092</v>
      </c>
      <c r="D45" s="26" t="s">
        <v>1448</v>
      </c>
      <c r="E45" s="20" t="s">
        <v>335</v>
      </c>
      <c r="F45" s="20" t="s">
        <v>335</v>
      </c>
      <c r="G45" s="20"/>
      <c r="H45" s="20"/>
      <c r="I45" s="20" t="s">
        <v>335</v>
      </c>
      <c r="J45" s="20" t="s">
        <v>93</v>
      </c>
      <c r="K45" s="20" t="s">
        <v>62</v>
      </c>
      <c r="L45" s="23" t="s">
        <v>1459</v>
      </c>
    </row>
    <row r="46" spans="2:12" ht="14.45">
      <c r="B46" s="40" t="s">
        <v>136</v>
      </c>
      <c r="C46" s="32" t="s">
        <v>1086</v>
      </c>
      <c r="D46" s="26" t="s">
        <v>1448</v>
      </c>
      <c r="E46" s="20" t="s">
        <v>335</v>
      </c>
      <c r="F46" s="20" t="s">
        <v>335</v>
      </c>
      <c r="G46" s="20"/>
      <c r="H46" s="20"/>
      <c r="I46" s="20" t="s">
        <v>335</v>
      </c>
      <c r="J46" s="20" t="s">
        <v>93</v>
      </c>
      <c r="K46" s="20" t="s">
        <v>62</v>
      </c>
      <c r="L46" s="23" t="s">
        <v>1460</v>
      </c>
    </row>
    <row r="47" spans="2:12" ht="14.45">
      <c r="B47" s="40" t="s">
        <v>136</v>
      </c>
      <c r="C47" s="11" t="s">
        <v>1096</v>
      </c>
      <c r="D47" s="26" t="s">
        <v>1448</v>
      </c>
      <c r="E47" s="20" t="s">
        <v>335</v>
      </c>
      <c r="F47" s="20" t="s">
        <v>335</v>
      </c>
      <c r="G47" s="20"/>
      <c r="H47" s="20"/>
      <c r="I47" s="20" t="s">
        <v>335</v>
      </c>
      <c r="J47" s="20" t="s">
        <v>93</v>
      </c>
      <c r="K47" s="20" t="s">
        <v>62</v>
      </c>
      <c r="L47" s="23" t="s">
        <v>1461</v>
      </c>
    </row>
    <row r="48" spans="2:12" ht="14.45">
      <c r="B48" s="40" t="s">
        <v>136</v>
      </c>
      <c r="C48" s="32" t="s">
        <v>1076</v>
      </c>
      <c r="D48" s="23" t="s">
        <v>1032</v>
      </c>
      <c r="E48" s="20" t="s">
        <v>334</v>
      </c>
      <c r="F48" s="20" t="s">
        <v>334</v>
      </c>
      <c r="G48" s="20"/>
      <c r="H48" s="20" t="s">
        <v>335</v>
      </c>
      <c r="I48" s="20" t="s">
        <v>335</v>
      </c>
      <c r="J48" s="20" t="s">
        <v>93</v>
      </c>
      <c r="K48" s="20" t="s">
        <v>62</v>
      </c>
      <c r="L48" s="23"/>
    </row>
    <row r="49" spans="2:12" ht="14.45">
      <c r="B49" s="40" t="s">
        <v>136</v>
      </c>
      <c r="C49" s="32" t="s">
        <v>1079</v>
      </c>
      <c r="D49" s="23" t="s">
        <v>1032</v>
      </c>
      <c r="E49" s="20" t="s">
        <v>334</v>
      </c>
      <c r="F49" s="20" t="s">
        <v>334</v>
      </c>
      <c r="G49" s="20"/>
      <c r="H49" s="20" t="s">
        <v>335</v>
      </c>
      <c r="I49" s="20" t="s">
        <v>335</v>
      </c>
      <c r="J49" s="20" t="s">
        <v>93</v>
      </c>
      <c r="K49" s="20" t="s">
        <v>62</v>
      </c>
      <c r="L49" s="23"/>
    </row>
    <row r="50" spans="2:12" ht="14.45">
      <c r="B50" s="40" t="s">
        <v>136</v>
      </c>
      <c r="C50" s="32" t="s">
        <v>1072</v>
      </c>
      <c r="D50" s="23" t="s">
        <v>1032</v>
      </c>
      <c r="E50" s="20" t="s">
        <v>334</v>
      </c>
      <c r="F50" s="20" t="s">
        <v>334</v>
      </c>
      <c r="G50" s="20"/>
      <c r="H50" s="20" t="s">
        <v>335</v>
      </c>
      <c r="I50" s="20" t="s">
        <v>335</v>
      </c>
      <c r="J50" s="20" t="s">
        <v>93</v>
      </c>
      <c r="K50" s="20" t="s">
        <v>62</v>
      </c>
      <c r="L50" s="23"/>
    </row>
    <row r="51" spans="2:12" ht="14.45">
      <c r="B51" s="40" t="s">
        <v>136</v>
      </c>
      <c r="C51" s="7" t="s">
        <v>1099</v>
      </c>
      <c r="D51" s="26" t="s">
        <v>1448</v>
      </c>
      <c r="E51" s="20" t="s">
        <v>335</v>
      </c>
      <c r="F51" s="20" t="s">
        <v>335</v>
      </c>
      <c r="G51" s="20"/>
      <c r="H51" s="20"/>
      <c r="I51" s="20" t="s">
        <v>335</v>
      </c>
      <c r="J51" s="20" t="s">
        <v>93</v>
      </c>
      <c r="K51" s="20" t="s">
        <v>62</v>
      </c>
      <c r="L51" s="23" t="s">
        <v>1462</v>
      </c>
    </row>
    <row r="52" spans="2:12" ht="14.45">
      <c r="B52" s="40" t="s">
        <v>136</v>
      </c>
      <c r="C52" s="7" t="s">
        <v>1083</v>
      </c>
      <c r="D52" s="26" t="s">
        <v>1448</v>
      </c>
      <c r="E52" s="20" t="s">
        <v>335</v>
      </c>
      <c r="F52" s="20" t="s">
        <v>335</v>
      </c>
      <c r="G52" s="20"/>
      <c r="H52" s="20"/>
      <c r="I52" s="20" t="s">
        <v>335</v>
      </c>
      <c r="J52" s="20" t="s">
        <v>93</v>
      </c>
      <c r="K52" s="20" t="s">
        <v>62</v>
      </c>
      <c r="L52" s="23" t="s">
        <v>1463</v>
      </c>
    </row>
    <row r="53" spans="2:12" ht="14.45">
      <c r="B53" s="40" t="s">
        <v>136</v>
      </c>
      <c r="C53" s="23" t="s">
        <v>1051</v>
      </c>
      <c r="D53" s="23" t="s">
        <v>1032</v>
      </c>
      <c r="E53" s="20" t="s">
        <v>335</v>
      </c>
      <c r="F53" s="20" t="s">
        <v>335</v>
      </c>
      <c r="G53" s="20"/>
      <c r="H53" s="20" t="s">
        <v>335</v>
      </c>
      <c r="I53" s="20"/>
      <c r="J53" s="20" t="s">
        <v>93</v>
      </c>
      <c r="K53" s="20" t="s">
        <v>62</v>
      </c>
      <c r="L53" s="23" t="s">
        <v>1052</v>
      </c>
    </row>
    <row r="54" spans="2:12" ht="14.45">
      <c r="B54" s="40" t="s">
        <v>136</v>
      </c>
      <c r="C54" s="21" t="s">
        <v>657</v>
      </c>
      <c r="D54" s="23" t="s">
        <v>1032</v>
      </c>
      <c r="E54" s="20" t="s">
        <v>334</v>
      </c>
      <c r="F54" s="20" t="s">
        <v>334</v>
      </c>
      <c r="G54" s="20"/>
      <c r="H54" s="20" t="s">
        <v>335</v>
      </c>
      <c r="I54" s="20"/>
      <c r="J54" s="20" t="s">
        <v>93</v>
      </c>
      <c r="K54" s="20" t="s">
        <v>62</v>
      </c>
      <c r="L54" s="23"/>
    </row>
    <row r="55" spans="2:12" ht="14.45">
      <c r="B55" s="40" t="s">
        <v>136</v>
      </c>
      <c r="C55" s="20" t="s">
        <v>1065</v>
      </c>
      <c r="D55" s="20" t="s">
        <v>1066</v>
      </c>
      <c r="E55" s="20" t="s">
        <v>335</v>
      </c>
      <c r="F55" s="20" t="s">
        <v>335</v>
      </c>
      <c r="G55" s="20"/>
      <c r="H55" s="20" t="s">
        <v>334</v>
      </c>
      <c r="I55" s="20"/>
      <c r="J55" s="20" t="s">
        <v>93</v>
      </c>
      <c r="K55" s="20" t="s">
        <v>62</v>
      </c>
      <c r="L55" s="20" t="s">
        <v>1064</v>
      </c>
    </row>
    <row r="56" spans="2:12" ht="14.45">
      <c r="B56" s="40" t="s">
        <v>136</v>
      </c>
      <c r="C56" s="20" t="s">
        <v>1068</v>
      </c>
      <c r="D56" s="20" t="s">
        <v>1066</v>
      </c>
      <c r="E56" s="20" t="s">
        <v>335</v>
      </c>
      <c r="F56" s="20" t="s">
        <v>335</v>
      </c>
      <c r="G56" s="20"/>
      <c r="H56" s="20" t="s">
        <v>334</v>
      </c>
      <c r="I56" s="20"/>
      <c r="J56" s="20" t="s">
        <v>93</v>
      </c>
      <c r="K56" s="20" t="s">
        <v>62</v>
      </c>
      <c r="L56" s="20" t="s">
        <v>1067</v>
      </c>
    </row>
    <row r="57" spans="2:12" ht="14.45"/>
  </sheetData>
  <autoFilter ref="B2:L2" xr:uid="{E063EEFE-56A7-472A-9D2E-022827FCE2FF}"/>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4580D-75B0-4227-8450-E65220C88396}">
  <sheetPr>
    <tabColor theme="4" tint="0.79998168889431442"/>
  </sheetPr>
  <dimension ref="B1:L91"/>
  <sheetViews>
    <sheetView workbookViewId="0"/>
  </sheetViews>
  <sheetFormatPr defaultColWidth="8.42578125" defaultRowHeight="15" customHeight="1" outlineLevelCol="1"/>
  <cols>
    <col min="1" max="1" width="5.42578125" customWidth="1"/>
    <col min="2" max="2" width="25.42578125" customWidth="1"/>
    <col min="3" max="3" width="34.42578125" style="1" customWidth="1" outlineLevel="1"/>
    <col min="4" max="4" width="32.42578125" style="1" customWidth="1" outlineLevel="1"/>
    <col min="5" max="7" width="19" customWidth="1"/>
    <col min="8" max="8" width="18.42578125" customWidth="1"/>
    <col min="9" max="9" width="9.140625" customWidth="1"/>
    <col min="10" max="11" width="13.42578125" customWidth="1"/>
    <col min="12" max="12" width="86" customWidth="1"/>
  </cols>
  <sheetData>
    <row r="1" spans="2:12" ht="14.45">
      <c r="C1"/>
      <c r="D1"/>
    </row>
    <row r="2" spans="2:12" ht="26.1">
      <c r="B2" s="37" t="s">
        <v>41</v>
      </c>
      <c r="C2" s="19" t="s">
        <v>1446</v>
      </c>
      <c r="D2" s="54" t="s">
        <v>1370</v>
      </c>
      <c r="E2" s="58" t="s">
        <v>297</v>
      </c>
      <c r="F2" s="58" t="s">
        <v>1371</v>
      </c>
      <c r="G2" s="58" t="s">
        <v>300</v>
      </c>
      <c r="H2" s="38" t="s">
        <v>1372</v>
      </c>
      <c r="I2" s="56" t="s">
        <v>1373</v>
      </c>
      <c r="J2" s="57" t="s">
        <v>47</v>
      </c>
      <c r="K2" s="57" t="s">
        <v>1464</v>
      </c>
      <c r="L2" s="39" t="s">
        <v>36</v>
      </c>
    </row>
    <row r="3" spans="2:12" ht="14.45">
      <c r="B3" s="45" t="s">
        <v>126</v>
      </c>
      <c r="C3" s="20" t="s">
        <v>513</v>
      </c>
      <c r="D3" s="20" t="s">
        <v>1212</v>
      </c>
      <c r="E3" s="20" t="s">
        <v>335</v>
      </c>
      <c r="F3" s="20" t="s">
        <v>335</v>
      </c>
      <c r="G3" s="20"/>
      <c r="H3" s="20" t="s">
        <v>335</v>
      </c>
      <c r="I3" s="20"/>
      <c r="J3" s="20" t="s">
        <v>93</v>
      </c>
      <c r="K3" s="20" t="s">
        <v>62</v>
      </c>
      <c r="L3" s="20" t="s">
        <v>711</v>
      </c>
    </row>
    <row r="4" spans="2:12" ht="14.45">
      <c r="B4" s="45" t="s">
        <v>126</v>
      </c>
      <c r="C4" s="20" t="s">
        <v>517</v>
      </c>
      <c r="D4" s="20" t="s">
        <v>1212</v>
      </c>
      <c r="E4" s="20" t="s">
        <v>335</v>
      </c>
      <c r="F4" s="20" t="s">
        <v>335</v>
      </c>
      <c r="G4" s="20"/>
      <c r="H4" s="20" t="s">
        <v>335</v>
      </c>
      <c r="I4" s="20"/>
      <c r="J4" s="20" t="s">
        <v>93</v>
      </c>
      <c r="K4" s="20" t="s">
        <v>62</v>
      </c>
      <c r="L4" s="20" t="s">
        <v>714</v>
      </c>
    </row>
    <row r="5" spans="2:12" ht="14.45">
      <c r="B5" s="45" t="s">
        <v>126</v>
      </c>
      <c r="C5" s="20" t="s">
        <v>576</v>
      </c>
      <c r="D5" s="20" t="s">
        <v>1212</v>
      </c>
      <c r="E5" s="20" t="s">
        <v>335</v>
      </c>
      <c r="F5" s="20" t="s">
        <v>335</v>
      </c>
      <c r="G5" s="20"/>
      <c r="H5" s="20" t="s">
        <v>335</v>
      </c>
      <c r="I5" s="20"/>
      <c r="J5" s="20" t="s">
        <v>93</v>
      </c>
      <c r="K5" s="20" t="s">
        <v>62</v>
      </c>
      <c r="L5" s="20" t="s">
        <v>716</v>
      </c>
    </row>
    <row r="6" spans="2:12" ht="14.45">
      <c r="B6" s="45" t="s">
        <v>126</v>
      </c>
      <c r="C6" s="20" t="s">
        <v>1211</v>
      </c>
      <c r="D6" s="20" t="s">
        <v>1212</v>
      </c>
      <c r="E6" s="20" t="s">
        <v>335</v>
      </c>
      <c r="F6" s="20" t="s">
        <v>335</v>
      </c>
      <c r="G6" s="20"/>
      <c r="H6" s="20" t="s">
        <v>335</v>
      </c>
      <c r="I6" s="20"/>
      <c r="J6" s="20" t="s">
        <v>93</v>
      </c>
      <c r="K6" s="20" t="s">
        <v>62</v>
      </c>
      <c r="L6" s="20" t="s">
        <v>1213</v>
      </c>
    </row>
    <row r="7" spans="2:12" ht="14.45">
      <c r="B7" s="45" t="s">
        <v>126</v>
      </c>
      <c r="C7" s="20" t="s">
        <v>1225</v>
      </c>
      <c r="D7" s="20" t="s">
        <v>1228</v>
      </c>
      <c r="E7" s="20"/>
      <c r="F7" s="20"/>
      <c r="G7" s="20"/>
      <c r="H7" s="20" t="s">
        <v>335</v>
      </c>
      <c r="I7" s="20"/>
      <c r="J7" s="20" t="s">
        <v>93</v>
      </c>
      <c r="K7" s="20" t="s">
        <v>62</v>
      </c>
      <c r="L7" s="20" t="s">
        <v>1278</v>
      </c>
    </row>
    <row r="8" spans="2:12" ht="14.45">
      <c r="B8" s="45" t="s">
        <v>126</v>
      </c>
      <c r="C8" s="20" t="s">
        <v>1272</v>
      </c>
      <c r="D8" s="20" t="s">
        <v>1273</v>
      </c>
      <c r="E8" s="20"/>
      <c r="F8" s="20"/>
      <c r="G8" s="20"/>
      <c r="H8" s="20" t="s">
        <v>335</v>
      </c>
      <c r="I8" s="20"/>
      <c r="J8" s="20" t="s">
        <v>93</v>
      </c>
      <c r="K8" s="20" t="s">
        <v>62</v>
      </c>
      <c r="L8" s="20" t="s">
        <v>1274</v>
      </c>
    </row>
    <row r="9" spans="2:12" ht="14.45">
      <c r="B9" s="45" t="s">
        <v>126</v>
      </c>
      <c r="C9" s="20" t="s">
        <v>1223</v>
      </c>
      <c r="D9" s="26" t="s">
        <v>1378</v>
      </c>
      <c r="E9" s="20" t="s">
        <v>335</v>
      </c>
      <c r="F9" s="20" t="s">
        <v>335</v>
      </c>
      <c r="G9" s="20"/>
      <c r="H9" s="20"/>
      <c r="I9" s="20"/>
      <c r="J9" s="20" t="s">
        <v>93</v>
      </c>
      <c r="K9" s="20" t="s">
        <v>62</v>
      </c>
      <c r="L9" s="20" t="s">
        <v>1223</v>
      </c>
    </row>
    <row r="10" spans="2:12" ht="14.45">
      <c r="B10" s="45" t="s">
        <v>126</v>
      </c>
      <c r="C10" s="20" t="s">
        <v>1220</v>
      </c>
      <c r="D10" s="26" t="s">
        <v>1378</v>
      </c>
      <c r="E10" s="20" t="s">
        <v>335</v>
      </c>
      <c r="F10" s="20" t="s">
        <v>335</v>
      </c>
      <c r="G10" s="20"/>
      <c r="H10" s="20"/>
      <c r="I10" s="20"/>
      <c r="J10" s="20" t="s">
        <v>93</v>
      </c>
      <c r="K10" s="20" t="s">
        <v>62</v>
      </c>
      <c r="L10" s="20" t="s">
        <v>1220</v>
      </c>
    </row>
    <row r="11" spans="2:12" ht="14.45">
      <c r="B11" s="45" t="s">
        <v>126</v>
      </c>
      <c r="C11" s="20" t="s">
        <v>572</v>
      </c>
      <c r="D11" s="20" t="s">
        <v>1212</v>
      </c>
      <c r="E11" s="20" t="s">
        <v>335</v>
      </c>
      <c r="F11" s="20" t="s">
        <v>335</v>
      </c>
      <c r="G11" s="20"/>
      <c r="H11" s="20"/>
      <c r="I11" s="20"/>
      <c r="J11" s="20" t="s">
        <v>93</v>
      </c>
      <c r="K11" s="20" t="s">
        <v>62</v>
      </c>
      <c r="L11" s="20" t="s">
        <v>709</v>
      </c>
    </row>
    <row r="12" spans="2:12" ht="14.45">
      <c r="B12" s="45" t="s">
        <v>126</v>
      </c>
      <c r="C12" s="20" t="s">
        <v>1039</v>
      </c>
      <c r="D12" s="20" t="s">
        <v>1212</v>
      </c>
      <c r="E12" s="20" t="s">
        <v>335</v>
      </c>
      <c r="F12" s="20" t="s">
        <v>335</v>
      </c>
      <c r="G12" s="20"/>
      <c r="H12" s="20" t="s">
        <v>335</v>
      </c>
      <c r="I12" s="20"/>
      <c r="J12" s="20" t="s">
        <v>93</v>
      </c>
      <c r="K12" s="20" t="s">
        <v>62</v>
      </c>
      <c r="L12" s="20" t="s">
        <v>1269</v>
      </c>
    </row>
    <row r="13" spans="2:12" ht="14.45">
      <c r="B13" s="45" t="s">
        <v>126</v>
      </c>
      <c r="C13" s="20" t="s">
        <v>1146</v>
      </c>
      <c r="D13" s="20" t="s">
        <v>1212</v>
      </c>
      <c r="E13" s="20" t="s">
        <v>335</v>
      </c>
      <c r="F13" s="20" t="s">
        <v>335</v>
      </c>
      <c r="G13" s="20"/>
      <c r="H13" s="20" t="s">
        <v>335</v>
      </c>
      <c r="I13" s="20"/>
      <c r="J13" s="20" t="s">
        <v>93</v>
      </c>
      <c r="K13" s="20" t="s">
        <v>62</v>
      </c>
      <c r="L13" s="20" t="s">
        <v>1283</v>
      </c>
    </row>
    <row r="14" spans="2:12" ht="14.45">
      <c r="B14" s="45" t="s">
        <v>126</v>
      </c>
      <c r="C14" s="20" t="s">
        <v>1275</v>
      </c>
      <c r="D14" s="20" t="s">
        <v>1212</v>
      </c>
      <c r="E14" s="20" t="s">
        <v>335</v>
      </c>
      <c r="F14" s="20" t="s">
        <v>335</v>
      </c>
      <c r="G14" s="20"/>
      <c r="H14" s="20" t="s">
        <v>335</v>
      </c>
      <c r="I14" s="20"/>
      <c r="J14" s="20" t="s">
        <v>93</v>
      </c>
      <c r="K14" s="20" t="s">
        <v>62</v>
      </c>
      <c r="L14" s="20" t="s">
        <v>1276</v>
      </c>
    </row>
    <row r="15" spans="2:12" ht="14.45">
      <c r="B15" s="45" t="s">
        <v>126</v>
      </c>
      <c r="C15" s="20" t="s">
        <v>1309</v>
      </c>
      <c r="D15" s="20" t="s">
        <v>1212</v>
      </c>
      <c r="E15" s="20" t="s">
        <v>335</v>
      </c>
      <c r="F15" s="20" t="s">
        <v>335</v>
      </c>
      <c r="G15" s="20"/>
      <c r="H15" s="20" t="s">
        <v>335</v>
      </c>
      <c r="I15" s="20"/>
      <c r="J15" s="20" t="s">
        <v>93</v>
      </c>
      <c r="K15" s="20" t="s">
        <v>62</v>
      </c>
      <c r="L15" s="20" t="s">
        <v>1310</v>
      </c>
    </row>
    <row r="16" spans="2:12" ht="14.45">
      <c r="B16" s="45" t="s">
        <v>126</v>
      </c>
      <c r="C16" s="20" t="s">
        <v>1315</v>
      </c>
      <c r="D16" s="20" t="s">
        <v>1228</v>
      </c>
      <c r="E16" s="20"/>
      <c r="F16" s="20"/>
      <c r="G16" s="20"/>
      <c r="H16" s="20" t="s">
        <v>335</v>
      </c>
      <c r="I16" s="20"/>
      <c r="J16" s="20" t="s">
        <v>93</v>
      </c>
      <c r="K16" s="20" t="s">
        <v>62</v>
      </c>
      <c r="L16" s="20" t="s">
        <v>1316</v>
      </c>
    </row>
    <row r="17" spans="2:12" ht="14.45">
      <c r="B17" s="45" t="s">
        <v>126</v>
      </c>
      <c r="C17" s="20" t="s">
        <v>1312</v>
      </c>
      <c r="D17" s="20" t="s">
        <v>1228</v>
      </c>
      <c r="E17" s="20"/>
      <c r="F17" s="20"/>
      <c r="G17" s="20"/>
      <c r="H17" s="20" t="s">
        <v>335</v>
      </c>
      <c r="I17" s="20"/>
      <c r="J17" s="20" t="s">
        <v>93</v>
      </c>
      <c r="K17" s="20" t="s">
        <v>62</v>
      </c>
      <c r="L17" s="20" t="s">
        <v>1313</v>
      </c>
    </row>
    <row r="18" spans="2:12" ht="14.45">
      <c r="B18" s="45" t="s">
        <v>126</v>
      </c>
      <c r="C18" s="20" t="s">
        <v>1318</v>
      </c>
      <c r="D18" s="20" t="s">
        <v>1212</v>
      </c>
      <c r="E18" s="20" t="s">
        <v>335</v>
      </c>
      <c r="F18" s="20" t="s">
        <v>335</v>
      </c>
      <c r="G18" s="20"/>
      <c r="H18" s="20" t="s">
        <v>335</v>
      </c>
      <c r="I18" s="20"/>
      <c r="J18" s="20" t="s">
        <v>93</v>
      </c>
      <c r="K18" s="20" t="s">
        <v>62</v>
      </c>
      <c r="L18" s="20" t="s">
        <v>1319</v>
      </c>
    </row>
    <row r="19" spans="2:12" ht="14.45">
      <c r="B19" s="45" t="s">
        <v>126</v>
      </c>
      <c r="C19" s="20" t="s">
        <v>1237</v>
      </c>
      <c r="D19" s="20" t="s">
        <v>1284</v>
      </c>
      <c r="E19" s="20" t="s">
        <v>335</v>
      </c>
      <c r="F19" s="20" t="s">
        <v>335</v>
      </c>
      <c r="G19" s="20"/>
      <c r="H19" s="20" t="s">
        <v>335</v>
      </c>
      <c r="I19" s="20"/>
      <c r="J19" s="20" t="s">
        <v>93</v>
      </c>
      <c r="K19" s="20" t="s">
        <v>62</v>
      </c>
      <c r="L19" s="20" t="s">
        <v>1285</v>
      </c>
    </row>
    <row r="20" spans="2:12" ht="14.45">
      <c r="B20" s="45" t="s">
        <v>126</v>
      </c>
      <c r="C20" s="20" t="s">
        <v>1292</v>
      </c>
      <c r="D20" s="20" t="s">
        <v>1228</v>
      </c>
      <c r="E20" s="20"/>
      <c r="F20" s="20"/>
      <c r="G20" s="20"/>
      <c r="H20" s="20" t="s">
        <v>335</v>
      </c>
      <c r="I20" s="20"/>
      <c r="J20" s="20" t="s">
        <v>93</v>
      </c>
      <c r="K20" s="20" t="s">
        <v>62</v>
      </c>
      <c r="L20" s="20" t="s">
        <v>1293</v>
      </c>
    </row>
    <row r="21" spans="2:12" ht="14.45">
      <c r="B21" s="45" t="s">
        <v>126</v>
      </c>
      <c r="C21" s="20" t="s">
        <v>1247</v>
      </c>
      <c r="D21" s="26" t="s">
        <v>1378</v>
      </c>
      <c r="E21" s="20" t="s">
        <v>335</v>
      </c>
      <c r="F21" s="20" t="s">
        <v>335</v>
      </c>
      <c r="G21" s="20"/>
      <c r="H21" s="20"/>
      <c r="I21" s="20"/>
      <c r="J21" s="20" t="s">
        <v>93</v>
      </c>
      <c r="K21" s="20" t="s">
        <v>62</v>
      </c>
      <c r="L21" s="20" t="s">
        <v>1301</v>
      </c>
    </row>
    <row r="22" spans="2:12" ht="14.45">
      <c r="B22" s="45" t="s">
        <v>126</v>
      </c>
      <c r="C22" s="20" t="s">
        <v>1296</v>
      </c>
      <c r="D22" s="20" t="s">
        <v>1228</v>
      </c>
      <c r="E22" s="20"/>
      <c r="F22" s="20"/>
      <c r="G22" s="20"/>
      <c r="H22" s="20" t="s">
        <v>335</v>
      </c>
      <c r="I22" s="20"/>
      <c r="J22" s="20" t="s">
        <v>93</v>
      </c>
      <c r="K22" s="20" t="s">
        <v>62</v>
      </c>
      <c r="L22" s="20" t="s">
        <v>1297</v>
      </c>
    </row>
    <row r="23" spans="2:12" ht="14.45">
      <c r="B23" s="45" t="s">
        <v>126</v>
      </c>
      <c r="C23" s="20" t="s">
        <v>1299</v>
      </c>
      <c r="D23" s="20" t="s">
        <v>1228</v>
      </c>
      <c r="E23" s="20"/>
      <c r="F23" s="20"/>
      <c r="G23" s="20"/>
      <c r="H23" s="20" t="s">
        <v>335</v>
      </c>
      <c r="I23" s="20"/>
      <c r="J23" s="20" t="s">
        <v>93</v>
      </c>
      <c r="K23" s="20" t="s">
        <v>62</v>
      </c>
      <c r="L23" s="20" t="s">
        <v>1300</v>
      </c>
    </row>
    <row r="24" spans="2:12" ht="14.45">
      <c r="B24" s="45" t="s">
        <v>126</v>
      </c>
      <c r="C24" s="20" t="s">
        <v>1234</v>
      </c>
      <c r="D24" s="20" t="s">
        <v>1212</v>
      </c>
      <c r="E24" s="20" t="s">
        <v>335</v>
      </c>
      <c r="F24" s="20" t="s">
        <v>335</v>
      </c>
      <c r="G24" s="20"/>
      <c r="H24" s="20" t="s">
        <v>335</v>
      </c>
      <c r="I24" s="20"/>
      <c r="J24" s="20" t="s">
        <v>93</v>
      </c>
      <c r="K24" s="20" t="s">
        <v>62</v>
      </c>
      <c r="L24" s="20" t="s">
        <v>1281</v>
      </c>
    </row>
    <row r="25" spans="2:12" ht="14.45">
      <c r="B25" s="45" t="s">
        <v>126</v>
      </c>
      <c r="C25" s="20" t="s">
        <v>1306</v>
      </c>
      <c r="D25" s="20" t="s">
        <v>1212</v>
      </c>
      <c r="E25" s="20" t="s">
        <v>335</v>
      </c>
      <c r="F25" s="20" t="s">
        <v>335</v>
      </c>
      <c r="G25" s="20"/>
      <c r="H25" s="20"/>
      <c r="I25" s="20"/>
      <c r="J25" s="20" t="s">
        <v>93</v>
      </c>
      <c r="K25" s="20" t="s">
        <v>62</v>
      </c>
      <c r="L25" s="20" t="s">
        <v>1307</v>
      </c>
    </row>
    <row r="26" spans="2:12" ht="14.45">
      <c r="B26" s="46" t="s">
        <v>129</v>
      </c>
      <c r="C26" s="20" t="s">
        <v>513</v>
      </c>
      <c r="D26" s="20" t="s">
        <v>1212</v>
      </c>
      <c r="E26" s="20" t="s">
        <v>335</v>
      </c>
      <c r="F26" s="20" t="s">
        <v>335</v>
      </c>
      <c r="G26" s="20"/>
      <c r="H26" s="20" t="s">
        <v>335</v>
      </c>
      <c r="I26" s="20"/>
      <c r="J26" s="20" t="s">
        <v>93</v>
      </c>
      <c r="K26" s="20" t="s">
        <v>93</v>
      </c>
      <c r="L26" s="20" t="s">
        <v>711</v>
      </c>
    </row>
    <row r="27" spans="2:12" ht="14.45">
      <c r="B27" s="46" t="s">
        <v>129</v>
      </c>
      <c r="C27" s="20" t="s">
        <v>517</v>
      </c>
      <c r="D27" s="20" t="s">
        <v>1212</v>
      </c>
      <c r="E27" s="20" t="s">
        <v>335</v>
      </c>
      <c r="F27" s="20" t="s">
        <v>335</v>
      </c>
      <c r="G27" s="20"/>
      <c r="H27" s="20" t="s">
        <v>335</v>
      </c>
      <c r="I27" s="20"/>
      <c r="J27" s="20" t="s">
        <v>93</v>
      </c>
      <c r="K27" s="20" t="s">
        <v>93</v>
      </c>
      <c r="L27" s="20" t="s">
        <v>714</v>
      </c>
    </row>
    <row r="28" spans="2:12" ht="14.45">
      <c r="B28" s="46" t="s">
        <v>129</v>
      </c>
      <c r="C28" s="20" t="s">
        <v>576</v>
      </c>
      <c r="D28" s="20" t="s">
        <v>1212</v>
      </c>
      <c r="E28" s="20" t="s">
        <v>335</v>
      </c>
      <c r="F28" s="20" t="s">
        <v>335</v>
      </c>
      <c r="G28" s="20"/>
      <c r="H28" s="20" t="s">
        <v>335</v>
      </c>
      <c r="I28" s="20"/>
      <c r="J28" s="20" t="s">
        <v>93</v>
      </c>
      <c r="K28" s="20" t="s">
        <v>93</v>
      </c>
      <c r="L28" s="20" t="s">
        <v>716</v>
      </c>
    </row>
    <row r="29" spans="2:12" ht="14.45">
      <c r="B29" s="46" t="s">
        <v>129</v>
      </c>
      <c r="C29" s="20" t="s">
        <v>1211</v>
      </c>
      <c r="D29" s="20" t="s">
        <v>1212</v>
      </c>
      <c r="E29" s="20" t="s">
        <v>335</v>
      </c>
      <c r="F29" s="20" t="s">
        <v>335</v>
      </c>
      <c r="G29" s="20"/>
      <c r="H29" s="20" t="s">
        <v>335</v>
      </c>
      <c r="I29" s="20"/>
      <c r="J29" s="20" t="s">
        <v>93</v>
      </c>
      <c r="K29" s="20" t="s">
        <v>93</v>
      </c>
      <c r="L29" s="20" t="s">
        <v>1213</v>
      </c>
    </row>
    <row r="30" spans="2:12" ht="14.45">
      <c r="B30" s="46" t="s">
        <v>129</v>
      </c>
      <c r="C30" s="20" t="s">
        <v>1223</v>
      </c>
      <c r="D30" s="26" t="s">
        <v>1378</v>
      </c>
      <c r="E30" s="20" t="s">
        <v>335</v>
      </c>
      <c r="F30" s="20" t="s">
        <v>335</v>
      </c>
      <c r="G30" s="20"/>
      <c r="H30" s="20"/>
      <c r="I30" s="20"/>
      <c r="J30" s="20" t="s">
        <v>93</v>
      </c>
      <c r="K30" s="20" t="s">
        <v>93</v>
      </c>
      <c r="L30" s="20" t="s">
        <v>1223</v>
      </c>
    </row>
    <row r="31" spans="2:12" ht="14.45">
      <c r="B31" s="46" t="s">
        <v>129</v>
      </c>
      <c r="C31" s="20" t="s">
        <v>1220</v>
      </c>
      <c r="D31" s="26" t="s">
        <v>1378</v>
      </c>
      <c r="E31" s="20" t="s">
        <v>335</v>
      </c>
      <c r="F31" s="20" t="s">
        <v>335</v>
      </c>
      <c r="G31" s="20"/>
      <c r="H31" s="20"/>
      <c r="I31" s="20"/>
      <c r="J31" s="20" t="s">
        <v>93</v>
      </c>
      <c r="K31" s="20" t="s">
        <v>93</v>
      </c>
      <c r="L31" s="20" t="s">
        <v>1220</v>
      </c>
    </row>
    <row r="32" spans="2:12" ht="14.45">
      <c r="B32" s="46" t="s">
        <v>129</v>
      </c>
      <c r="C32" s="20" t="s">
        <v>1215</v>
      </c>
      <c r="D32" s="20" t="s">
        <v>1212</v>
      </c>
      <c r="E32" s="20" t="s">
        <v>335</v>
      </c>
      <c r="F32" s="20" t="s">
        <v>335</v>
      </c>
      <c r="G32" s="20"/>
      <c r="H32" s="20" t="s">
        <v>335</v>
      </c>
      <c r="I32" s="20"/>
      <c r="J32" s="20" t="s">
        <v>93</v>
      </c>
      <c r="K32" s="20" t="s">
        <v>93</v>
      </c>
      <c r="L32" s="20" t="s">
        <v>1216</v>
      </c>
    </row>
    <row r="33" spans="2:12" ht="14.45">
      <c r="B33" s="46" t="s">
        <v>129</v>
      </c>
      <c r="C33" s="20" t="s">
        <v>1227</v>
      </c>
      <c r="D33" s="20" t="s">
        <v>1228</v>
      </c>
      <c r="E33" s="20"/>
      <c r="F33" s="20"/>
      <c r="G33" s="20"/>
      <c r="H33" s="20" t="s">
        <v>335</v>
      </c>
      <c r="I33" s="20"/>
      <c r="J33" s="20" t="s">
        <v>93</v>
      </c>
      <c r="K33" s="20" t="s">
        <v>93</v>
      </c>
      <c r="L33" s="20" t="s">
        <v>1229</v>
      </c>
    </row>
    <row r="34" spans="2:12" ht="14.45">
      <c r="B34" s="46" t="s">
        <v>129</v>
      </c>
      <c r="C34" s="20" t="s">
        <v>1234</v>
      </c>
      <c r="D34" s="20" t="s">
        <v>1212</v>
      </c>
      <c r="E34" s="20" t="s">
        <v>335</v>
      </c>
      <c r="F34" s="20" t="s">
        <v>335</v>
      </c>
      <c r="G34" s="20"/>
      <c r="H34" s="20" t="s">
        <v>335</v>
      </c>
      <c r="I34" s="20"/>
      <c r="J34" s="20" t="s">
        <v>93</v>
      </c>
      <c r="K34" s="20" t="s">
        <v>93</v>
      </c>
      <c r="L34" s="20" t="s">
        <v>1465</v>
      </c>
    </row>
    <row r="35" spans="2:12" ht="14.45">
      <c r="B35" s="46" t="s">
        <v>129</v>
      </c>
      <c r="C35" s="20" t="s">
        <v>1244</v>
      </c>
      <c r="D35" s="20" t="s">
        <v>1228</v>
      </c>
      <c r="E35" s="20"/>
      <c r="F35" s="20"/>
      <c r="G35" s="20"/>
      <c r="H35" s="20" t="s">
        <v>335</v>
      </c>
      <c r="I35" s="20"/>
      <c r="J35" s="20" t="s">
        <v>93</v>
      </c>
      <c r="K35" s="20" t="s">
        <v>93</v>
      </c>
      <c r="L35" s="20" t="s">
        <v>1245</v>
      </c>
    </row>
    <row r="36" spans="2:12" ht="14.45">
      <c r="B36" s="46" t="s">
        <v>129</v>
      </c>
      <c r="C36" s="20" t="s">
        <v>1241</v>
      </c>
      <c r="D36" s="20" t="s">
        <v>1212</v>
      </c>
      <c r="E36" s="20" t="s">
        <v>335</v>
      </c>
      <c r="F36" s="20" t="s">
        <v>335</v>
      </c>
      <c r="G36" s="20"/>
      <c r="H36" s="20" t="s">
        <v>335</v>
      </c>
      <c r="I36" s="20"/>
      <c r="J36" s="20" t="s">
        <v>93</v>
      </c>
      <c r="K36" s="20" t="s">
        <v>93</v>
      </c>
      <c r="L36" s="20" t="s">
        <v>1242</v>
      </c>
    </row>
    <row r="37" spans="2:12" ht="14.45">
      <c r="B37" s="46" t="s">
        <v>129</v>
      </c>
      <c r="C37" s="20" t="s">
        <v>1237</v>
      </c>
      <c r="D37" s="20" t="s">
        <v>1212</v>
      </c>
      <c r="E37" s="20" t="s">
        <v>335</v>
      </c>
      <c r="F37" s="20" t="s">
        <v>335</v>
      </c>
      <c r="G37" s="20"/>
      <c r="H37" s="20" t="s">
        <v>335</v>
      </c>
      <c r="I37" s="20"/>
      <c r="J37" s="20" t="s">
        <v>93</v>
      </c>
      <c r="K37" s="20" t="s">
        <v>93</v>
      </c>
      <c r="L37" s="20" t="s">
        <v>1238</v>
      </c>
    </row>
    <row r="38" spans="2:12" ht="14.45">
      <c r="B38" s="46" t="s">
        <v>129</v>
      </c>
      <c r="C38" s="20" t="s">
        <v>1247</v>
      </c>
      <c r="D38" s="26" t="s">
        <v>1378</v>
      </c>
      <c r="E38" s="20" t="s">
        <v>335</v>
      </c>
      <c r="F38" s="20" t="s">
        <v>335</v>
      </c>
      <c r="G38" s="20"/>
      <c r="H38" s="20"/>
      <c r="I38" s="20"/>
      <c r="J38" s="20" t="s">
        <v>93</v>
      </c>
      <c r="K38" s="20" t="s">
        <v>93</v>
      </c>
      <c r="L38" s="20" t="s">
        <v>1248</v>
      </c>
    </row>
    <row r="39" spans="2:12" ht="14.45">
      <c r="B39" s="46" t="s">
        <v>129</v>
      </c>
      <c r="C39" s="20" t="s">
        <v>1256</v>
      </c>
      <c r="D39" s="20" t="s">
        <v>1212</v>
      </c>
      <c r="E39" s="20" t="s">
        <v>335</v>
      </c>
      <c r="F39" s="20" t="s">
        <v>335</v>
      </c>
      <c r="G39" s="20"/>
      <c r="H39" s="20"/>
      <c r="I39" s="20"/>
      <c r="J39" s="20" t="s">
        <v>93</v>
      </c>
      <c r="K39" s="20" t="s">
        <v>93</v>
      </c>
      <c r="L39" s="20" t="s">
        <v>1249</v>
      </c>
    </row>
    <row r="40" spans="2:12" ht="14.45">
      <c r="B40" s="46" t="s">
        <v>129</v>
      </c>
      <c r="C40" s="20" t="s">
        <v>1150</v>
      </c>
      <c r="D40" s="20" t="s">
        <v>1228</v>
      </c>
      <c r="E40" s="20"/>
      <c r="F40" s="20"/>
      <c r="G40" s="20"/>
      <c r="H40" s="20" t="s">
        <v>335</v>
      </c>
      <c r="I40" s="20"/>
      <c r="J40" s="20" t="s">
        <v>93</v>
      </c>
      <c r="K40" s="20" t="s">
        <v>93</v>
      </c>
      <c r="L40" s="20" t="s">
        <v>1250</v>
      </c>
    </row>
    <row r="41" spans="2:12" ht="14.45">
      <c r="B41" s="46" t="s">
        <v>129</v>
      </c>
      <c r="C41" s="20" t="s">
        <v>1252</v>
      </c>
      <c r="D41" s="20" t="s">
        <v>1253</v>
      </c>
      <c r="E41" s="20"/>
      <c r="F41" s="20"/>
      <c r="G41" s="20"/>
      <c r="H41" s="20" t="s">
        <v>335</v>
      </c>
      <c r="I41" s="20"/>
      <c r="J41" s="20" t="s">
        <v>93</v>
      </c>
      <c r="K41" s="20" t="s">
        <v>93</v>
      </c>
      <c r="L41" s="20" t="s">
        <v>1254</v>
      </c>
    </row>
    <row r="42" spans="2:12" ht="14.45">
      <c r="B42" s="46" t="s">
        <v>129</v>
      </c>
      <c r="C42" s="20" t="s">
        <v>1259</v>
      </c>
      <c r="D42" s="20" t="s">
        <v>1228</v>
      </c>
      <c r="E42" s="20"/>
      <c r="F42" s="20"/>
      <c r="G42" s="20"/>
      <c r="H42" s="20" t="s">
        <v>335</v>
      </c>
      <c r="I42" s="20"/>
      <c r="J42" s="20" t="s">
        <v>93</v>
      </c>
      <c r="K42" s="20" t="s">
        <v>93</v>
      </c>
      <c r="L42" s="20" t="s">
        <v>1260</v>
      </c>
    </row>
    <row r="43" spans="2:12" ht="14.45">
      <c r="B43" s="46" t="s">
        <v>129</v>
      </c>
      <c r="C43" s="20" t="s">
        <v>1262</v>
      </c>
      <c r="D43" s="20" t="s">
        <v>1228</v>
      </c>
      <c r="E43" s="20"/>
      <c r="F43" s="20"/>
      <c r="G43" s="20"/>
      <c r="H43" s="20" t="s">
        <v>335</v>
      </c>
      <c r="I43" s="20"/>
      <c r="J43" s="20" t="s">
        <v>93</v>
      </c>
      <c r="K43" s="20" t="s">
        <v>93</v>
      </c>
      <c r="L43" s="20" t="s">
        <v>1263</v>
      </c>
    </row>
    <row r="44" spans="2:12" ht="14.45">
      <c r="B44" s="46" t="s">
        <v>129</v>
      </c>
      <c r="C44" s="20" t="s">
        <v>1265</v>
      </c>
      <c r="D44" s="20" t="s">
        <v>1228</v>
      </c>
      <c r="E44" s="20"/>
      <c r="F44" s="20"/>
      <c r="G44" s="20"/>
      <c r="H44" s="20" t="s">
        <v>335</v>
      </c>
      <c r="I44" s="20"/>
      <c r="J44" s="20" t="s">
        <v>93</v>
      </c>
      <c r="K44" s="20" t="s">
        <v>93</v>
      </c>
      <c r="L44" s="20" t="s">
        <v>1266</v>
      </c>
    </row>
    <row r="45" spans="2:12" ht="14.45">
      <c r="D45"/>
    </row>
    <row r="46" spans="2:12" ht="14.45">
      <c r="D46"/>
    </row>
    <row r="47" spans="2:12" ht="14.45">
      <c r="C47" s="55" t="s">
        <v>1466</v>
      </c>
      <c r="D47"/>
    </row>
    <row r="48" spans="2:12" ht="14.45">
      <c r="C48" s="20" t="s">
        <v>1467</v>
      </c>
      <c r="D48" s="20" t="s">
        <v>1228</v>
      </c>
      <c r="E48" s="20"/>
      <c r="F48" s="20"/>
      <c r="G48" s="20"/>
      <c r="H48" s="20" t="s">
        <v>335</v>
      </c>
      <c r="I48" s="20"/>
      <c r="J48" s="20"/>
      <c r="K48" s="20"/>
      <c r="L48" s="20" t="s">
        <v>1468</v>
      </c>
    </row>
    <row r="49" spans="3:12" ht="14.45">
      <c r="C49" s="20" t="s">
        <v>1469</v>
      </c>
      <c r="D49" s="20" t="s">
        <v>1470</v>
      </c>
      <c r="E49" s="20"/>
      <c r="F49" s="20"/>
      <c r="G49" s="20"/>
      <c r="H49" s="20" t="s">
        <v>335</v>
      </c>
      <c r="I49" s="20"/>
      <c r="J49" s="20"/>
      <c r="K49" s="20"/>
      <c r="L49" s="20" t="s">
        <v>1471</v>
      </c>
    </row>
    <row r="50" spans="3:12" ht="14.45">
      <c r="C50" s="20" t="s">
        <v>1472</v>
      </c>
      <c r="D50" s="20"/>
      <c r="E50" s="20"/>
      <c r="F50" s="20"/>
      <c r="G50" s="20"/>
      <c r="H50" s="20"/>
      <c r="I50" s="20"/>
      <c r="J50" s="20"/>
      <c r="K50" s="20"/>
      <c r="L50" s="20"/>
    </row>
    <row r="51" spans="3:12" ht="14.45">
      <c r="C51" s="20" t="s">
        <v>1473</v>
      </c>
      <c r="D51" s="20"/>
      <c r="E51" s="20"/>
      <c r="F51" s="20"/>
      <c r="G51" s="20"/>
      <c r="H51" s="20"/>
      <c r="I51" s="20"/>
      <c r="J51" s="20"/>
      <c r="K51" s="20"/>
      <c r="L51" s="20"/>
    </row>
    <row r="52" spans="3:12" ht="14.45">
      <c r="C52" s="20" t="s">
        <v>1474</v>
      </c>
      <c r="D52" s="20"/>
      <c r="E52" s="20"/>
      <c r="F52" s="20"/>
      <c r="G52" s="20"/>
      <c r="H52" s="20"/>
      <c r="I52" s="20"/>
      <c r="J52" s="20"/>
      <c r="K52" s="20"/>
      <c r="L52" s="20"/>
    </row>
    <row r="53" spans="3:12" ht="14.45">
      <c r="C53"/>
      <c r="D53"/>
    </row>
    <row r="54" spans="3:12" ht="14.45">
      <c r="C54"/>
      <c r="D54"/>
    </row>
    <row r="55" spans="3:12" ht="14.45">
      <c r="C55"/>
      <c r="D55"/>
    </row>
    <row r="56" spans="3:12" ht="14.45">
      <c r="C56"/>
      <c r="D56"/>
    </row>
    <row r="57" spans="3:12" ht="14.45">
      <c r="C57"/>
      <c r="D57"/>
    </row>
    <row r="58" spans="3:12" ht="14.45">
      <c r="C58"/>
      <c r="D58"/>
    </row>
    <row r="59" spans="3:12" ht="14.45">
      <c r="C59"/>
      <c r="D59"/>
    </row>
    <row r="60" spans="3:12" ht="14.45">
      <c r="C60"/>
      <c r="D60"/>
    </row>
    <row r="61" spans="3:12" ht="14.45">
      <c r="C61"/>
      <c r="D61"/>
    </row>
    <row r="62" spans="3:12" ht="14.45">
      <c r="C62"/>
      <c r="D62"/>
    </row>
    <row r="63" spans="3:12" ht="14.45">
      <c r="C63"/>
      <c r="D63"/>
    </row>
    <row r="64" spans="3:12" ht="14.45">
      <c r="C64"/>
      <c r="D64"/>
    </row>
    <row r="65" spans="3:12" ht="14.45">
      <c r="C65"/>
      <c r="D65"/>
    </row>
    <row r="66" spans="3:12" ht="14.45">
      <c r="C66"/>
      <c r="D66"/>
    </row>
    <row r="67" spans="3:12" ht="14.45">
      <c r="C67"/>
      <c r="D67"/>
    </row>
    <row r="68" spans="3:12" ht="14.45">
      <c r="C68"/>
      <c r="D68"/>
    </row>
    <row r="69" spans="3:12" ht="14.45">
      <c r="C69"/>
      <c r="D69"/>
    </row>
    <row r="70" spans="3:12" ht="14.45">
      <c r="C70"/>
      <c r="D70"/>
    </row>
    <row r="71" spans="3:12" ht="14.45">
      <c r="C71"/>
      <c r="D71"/>
    </row>
    <row r="72" spans="3:12" ht="14.45">
      <c r="C72"/>
      <c r="D72"/>
    </row>
    <row r="73" spans="3:12" ht="14.45">
      <c r="C73"/>
      <c r="D73"/>
    </row>
    <row r="74" spans="3:12" ht="14.45">
      <c r="C74"/>
      <c r="D74"/>
    </row>
    <row r="75" spans="3:12" ht="14.45">
      <c r="C75"/>
      <c r="D75"/>
    </row>
    <row r="76" spans="3:12" ht="14.45">
      <c r="C76"/>
      <c r="D76"/>
    </row>
    <row r="77" spans="3:12" ht="14.45">
      <c r="C77" s="10"/>
      <c r="D77" s="10"/>
      <c r="E77" s="25"/>
      <c r="F77" s="25"/>
      <c r="G77" s="25"/>
      <c r="H77" s="25"/>
      <c r="I77" s="25"/>
      <c r="J77" s="25"/>
      <c r="K77" s="25"/>
      <c r="L77" s="25"/>
    </row>
    <row r="78" spans="3:12" ht="14.45">
      <c r="C78" s="10"/>
      <c r="D78" s="10"/>
      <c r="E78" s="25"/>
      <c r="F78" s="25"/>
      <c r="G78" s="25"/>
      <c r="H78" s="25"/>
      <c r="I78" s="25"/>
      <c r="J78" s="25"/>
      <c r="K78" s="25"/>
      <c r="L78" s="25"/>
    </row>
    <row r="79" spans="3:12" ht="14.45">
      <c r="C79" s="10"/>
      <c r="D79" s="10"/>
      <c r="E79" s="25"/>
      <c r="F79" s="25"/>
      <c r="G79" s="25"/>
      <c r="H79" s="25"/>
      <c r="I79" s="25"/>
      <c r="J79" s="25"/>
      <c r="K79" s="25"/>
      <c r="L79" s="25"/>
    </row>
    <row r="80" spans="3:12" ht="14.45">
      <c r="C80" s="10"/>
      <c r="D80" s="10"/>
      <c r="E80" s="25"/>
      <c r="F80" s="25"/>
      <c r="G80" s="25"/>
      <c r="H80" s="25"/>
      <c r="I80" s="25"/>
      <c r="J80" s="25"/>
      <c r="K80" s="25"/>
      <c r="L80" s="25"/>
    </row>
    <row r="81" spans="3:4" ht="14.45">
      <c r="C81"/>
      <c r="D81"/>
    </row>
    <row r="82" spans="3:4" ht="14.45">
      <c r="C82"/>
      <c r="D82"/>
    </row>
    <row r="83" spans="3:4" ht="14.45">
      <c r="C83"/>
      <c r="D83"/>
    </row>
    <row r="84" spans="3:4" ht="14.45">
      <c r="C84"/>
      <c r="D84"/>
    </row>
    <row r="85" spans="3:4" ht="14.45">
      <c r="C85"/>
      <c r="D85"/>
    </row>
    <row r="86" spans="3:4" ht="14.45">
      <c r="C86"/>
      <c r="D86"/>
    </row>
    <row r="87" spans="3:4" ht="14.45">
      <c r="C87"/>
      <c r="D87"/>
    </row>
    <row r="88" spans="3:4" ht="14.45">
      <c r="C88"/>
      <c r="D88"/>
    </row>
    <row r="89" spans="3:4" ht="14.45">
      <c r="C89"/>
      <c r="D89"/>
    </row>
    <row r="90" spans="3:4" ht="14.45">
      <c r="C90"/>
      <c r="D90"/>
    </row>
    <row r="91" spans="3:4" ht="15" customHeight="1">
      <c r="C91"/>
      <c r="D91"/>
    </row>
  </sheetData>
  <autoFilter ref="B2:L2" xr:uid="{EE24580D-75B0-4227-8450-E65220C88396}"/>
  <conditionalFormatting sqref="C47">
    <cfRule type="duplicateValues" dxfId="230"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281C6-4CAB-49A7-BC07-869704EF802B}">
  <sheetPr>
    <tabColor theme="4" tint="0.79998168889431442"/>
  </sheetPr>
  <dimension ref="B1:L91"/>
  <sheetViews>
    <sheetView workbookViewId="0"/>
  </sheetViews>
  <sheetFormatPr defaultColWidth="8.42578125" defaultRowHeight="15" customHeight="1" outlineLevelCol="1"/>
  <cols>
    <col min="1" max="1" width="5.42578125" customWidth="1"/>
    <col min="2" max="2" width="25.42578125" customWidth="1"/>
    <col min="3" max="3" width="34.42578125" style="1" customWidth="1" outlineLevel="1"/>
    <col min="4" max="4" width="32.42578125" style="1" customWidth="1" outlineLevel="1"/>
    <col min="5" max="7" width="19" customWidth="1"/>
    <col min="8" max="8" width="18.42578125" customWidth="1"/>
    <col min="9" max="9" width="9.140625" customWidth="1"/>
    <col min="10" max="11" width="13.42578125" customWidth="1"/>
    <col min="12" max="12" width="255.42578125" bestFit="1" customWidth="1"/>
  </cols>
  <sheetData>
    <row r="1" spans="2:12" ht="14.45">
      <c r="C1"/>
      <c r="D1"/>
    </row>
    <row r="2" spans="2:12" ht="26.1">
      <c r="B2" s="49" t="s">
        <v>41</v>
      </c>
      <c r="C2" s="24" t="s">
        <v>1446</v>
      </c>
      <c r="D2" s="54" t="s">
        <v>1370</v>
      </c>
      <c r="E2" s="58" t="s">
        <v>297</v>
      </c>
      <c r="F2" s="58" t="s">
        <v>1371</v>
      </c>
      <c r="G2" s="63" t="s">
        <v>1475</v>
      </c>
      <c r="H2" s="50" t="s">
        <v>1372</v>
      </c>
      <c r="I2" s="56" t="s">
        <v>1373</v>
      </c>
      <c r="J2" s="57" t="s">
        <v>47</v>
      </c>
      <c r="K2" s="57" t="s">
        <v>1476</v>
      </c>
      <c r="L2" s="51" t="s">
        <v>36</v>
      </c>
    </row>
    <row r="3" spans="2:12" ht="14.45">
      <c r="B3" s="47" t="s">
        <v>106</v>
      </c>
      <c r="C3" s="20" t="s">
        <v>513</v>
      </c>
      <c r="D3" s="20" t="s">
        <v>708</v>
      </c>
      <c r="E3" s="20" t="s">
        <v>335</v>
      </c>
      <c r="F3" s="20" t="s">
        <v>335</v>
      </c>
      <c r="G3" s="20"/>
      <c r="H3" s="20" t="s">
        <v>335</v>
      </c>
      <c r="I3" s="20"/>
      <c r="J3" s="20" t="s">
        <v>93</v>
      </c>
      <c r="K3" s="20" t="s">
        <v>62</v>
      </c>
      <c r="L3" s="20" t="s">
        <v>711</v>
      </c>
    </row>
    <row r="4" spans="2:12" ht="14.45">
      <c r="B4" s="47" t="s">
        <v>106</v>
      </c>
      <c r="C4" s="20" t="s">
        <v>517</v>
      </c>
      <c r="D4" s="20" t="s">
        <v>708</v>
      </c>
      <c r="E4" s="20" t="s">
        <v>335</v>
      </c>
      <c r="F4" s="20" t="s">
        <v>335</v>
      </c>
      <c r="G4" s="20"/>
      <c r="H4" s="20" t="s">
        <v>335</v>
      </c>
      <c r="I4" s="20"/>
      <c r="J4" s="20" t="s">
        <v>93</v>
      </c>
      <c r="K4" s="20" t="s">
        <v>62</v>
      </c>
      <c r="L4" s="20" t="s">
        <v>714</v>
      </c>
    </row>
    <row r="5" spans="2:12" ht="14.45">
      <c r="B5" s="47" t="s">
        <v>106</v>
      </c>
      <c r="C5" s="20" t="s">
        <v>576</v>
      </c>
      <c r="D5" s="20" t="s">
        <v>708</v>
      </c>
      <c r="E5" s="20" t="s">
        <v>335</v>
      </c>
      <c r="F5" s="20" t="s">
        <v>335</v>
      </c>
      <c r="G5" s="20"/>
      <c r="H5" s="20" t="s">
        <v>335</v>
      </c>
      <c r="I5" s="20"/>
      <c r="J5" s="20" t="s">
        <v>93</v>
      </c>
      <c r="K5" s="20" t="s">
        <v>62</v>
      </c>
      <c r="L5" s="20" t="s">
        <v>716</v>
      </c>
    </row>
    <row r="6" spans="2:12" ht="14.45">
      <c r="B6" s="47" t="s">
        <v>106</v>
      </c>
      <c r="C6" s="20" t="s">
        <v>572</v>
      </c>
      <c r="D6" s="20" t="s">
        <v>708</v>
      </c>
      <c r="E6" s="20" t="s">
        <v>335</v>
      </c>
      <c r="F6" s="20" t="s">
        <v>335</v>
      </c>
      <c r="G6" s="20"/>
      <c r="H6" s="20" t="s">
        <v>335</v>
      </c>
      <c r="I6" s="20"/>
      <c r="J6" s="20" t="s">
        <v>93</v>
      </c>
      <c r="K6" s="20" t="s">
        <v>62</v>
      </c>
      <c r="L6" s="20" t="s">
        <v>709</v>
      </c>
    </row>
    <row r="7" spans="2:12" ht="14.45">
      <c r="B7" s="47" t="s">
        <v>106</v>
      </c>
      <c r="C7" s="48" t="s">
        <v>1332</v>
      </c>
      <c r="D7" s="26" t="s">
        <v>1378</v>
      </c>
      <c r="E7" s="20" t="s">
        <v>335</v>
      </c>
      <c r="F7" s="20" t="s">
        <v>335</v>
      </c>
      <c r="G7" s="20"/>
      <c r="H7" s="20"/>
      <c r="I7" s="20"/>
      <c r="J7" s="20" t="s">
        <v>93</v>
      </c>
      <c r="K7" s="20" t="s">
        <v>62</v>
      </c>
      <c r="L7" s="20" t="s">
        <v>1333</v>
      </c>
    </row>
    <row r="8" spans="2:12" ht="14.45">
      <c r="B8" s="47" t="s">
        <v>106</v>
      </c>
      <c r="C8" s="48" t="s">
        <v>1328</v>
      </c>
      <c r="D8" s="26" t="s">
        <v>1378</v>
      </c>
      <c r="E8" s="20" t="s">
        <v>335</v>
      </c>
      <c r="F8" s="20" t="s">
        <v>335</v>
      </c>
      <c r="G8" s="20"/>
      <c r="H8" s="20"/>
      <c r="I8" s="20"/>
      <c r="J8" s="20" t="s">
        <v>93</v>
      </c>
      <c r="K8" s="20" t="s">
        <v>62</v>
      </c>
      <c r="L8" s="20" t="s">
        <v>1330</v>
      </c>
    </row>
    <row r="9" spans="2:12" ht="14.45">
      <c r="B9" s="47" t="s">
        <v>106</v>
      </c>
      <c r="C9" s="20" t="s">
        <v>718</v>
      </c>
      <c r="D9" s="20" t="s">
        <v>708</v>
      </c>
      <c r="E9" s="20"/>
      <c r="F9" s="20"/>
      <c r="G9" s="20"/>
      <c r="H9" s="20" t="s">
        <v>335</v>
      </c>
      <c r="I9" s="20"/>
      <c r="J9" s="20" t="s">
        <v>93</v>
      </c>
      <c r="K9" s="20" t="s">
        <v>62</v>
      </c>
      <c r="L9" s="20" t="s">
        <v>719</v>
      </c>
    </row>
    <row r="10" spans="2:12" ht="14.45">
      <c r="B10" s="47" t="s">
        <v>106</v>
      </c>
      <c r="C10" s="20" t="s">
        <v>722</v>
      </c>
      <c r="D10" s="20" t="s">
        <v>708</v>
      </c>
      <c r="E10" s="20"/>
      <c r="F10" s="20"/>
      <c r="G10" s="20"/>
      <c r="H10" s="20" t="s">
        <v>335</v>
      </c>
      <c r="I10" s="20"/>
      <c r="J10" s="20" t="s">
        <v>93</v>
      </c>
      <c r="K10" s="20" t="s">
        <v>62</v>
      </c>
      <c r="L10" s="20" t="s">
        <v>723</v>
      </c>
    </row>
    <row r="11" spans="2:12" ht="14.45">
      <c r="B11" s="47" t="s">
        <v>106</v>
      </c>
      <c r="C11" s="20" t="s">
        <v>657</v>
      </c>
      <c r="D11" s="20" t="s">
        <v>708</v>
      </c>
      <c r="E11" s="20" t="s">
        <v>335</v>
      </c>
      <c r="F11" s="20" t="s">
        <v>335</v>
      </c>
      <c r="G11" s="20"/>
      <c r="H11" s="20" t="s">
        <v>335</v>
      </c>
      <c r="I11" s="20"/>
      <c r="J11" s="20" t="s">
        <v>93</v>
      </c>
      <c r="K11" s="20" t="s">
        <v>62</v>
      </c>
      <c r="L11" s="20" t="s">
        <v>729</v>
      </c>
    </row>
    <row r="12" spans="2:12" ht="14.45">
      <c r="B12" s="47" t="s">
        <v>106</v>
      </c>
      <c r="C12" s="20" t="s">
        <v>1324</v>
      </c>
      <c r="D12" s="20" t="s">
        <v>708</v>
      </c>
      <c r="E12" s="20" t="s">
        <v>335</v>
      </c>
      <c r="F12" s="20" t="s">
        <v>335</v>
      </c>
      <c r="G12" s="20"/>
      <c r="H12" s="20" t="s">
        <v>335</v>
      </c>
      <c r="I12" s="20"/>
      <c r="J12" s="20" t="s">
        <v>93</v>
      </c>
      <c r="K12" s="20" t="s">
        <v>62</v>
      </c>
      <c r="L12" s="20" t="s">
        <v>1325</v>
      </c>
    </row>
    <row r="13" spans="2:12" ht="14.45">
      <c r="B13" s="47" t="s">
        <v>106</v>
      </c>
      <c r="C13" s="20" t="s">
        <v>1150</v>
      </c>
      <c r="D13" s="26" t="s">
        <v>1477</v>
      </c>
      <c r="E13" s="20"/>
      <c r="F13" s="20"/>
      <c r="G13" s="20"/>
      <c r="H13" s="20" t="s">
        <v>335</v>
      </c>
      <c r="I13" s="20"/>
      <c r="J13" s="20" t="s">
        <v>93</v>
      </c>
      <c r="K13" s="20" t="s">
        <v>62</v>
      </c>
      <c r="L13" s="20" t="s">
        <v>1250</v>
      </c>
    </row>
    <row r="14" spans="2:12" ht="14.45">
      <c r="B14" s="47" t="s">
        <v>106</v>
      </c>
      <c r="C14" s="20" t="s">
        <v>1252</v>
      </c>
      <c r="D14" s="26" t="s">
        <v>1477</v>
      </c>
      <c r="E14" s="20"/>
      <c r="F14" s="20"/>
      <c r="G14" s="20"/>
      <c r="H14" s="20" t="s">
        <v>335</v>
      </c>
      <c r="I14" s="20"/>
      <c r="J14" s="20" t="s">
        <v>93</v>
      </c>
      <c r="K14" s="20" t="s">
        <v>62</v>
      </c>
      <c r="L14" s="20" t="s">
        <v>1254</v>
      </c>
    </row>
    <row r="15" spans="2:12" ht="14.45">
      <c r="B15" s="47" t="s">
        <v>106</v>
      </c>
      <c r="C15" s="20" t="s">
        <v>1259</v>
      </c>
      <c r="D15" s="26" t="s">
        <v>1477</v>
      </c>
      <c r="E15" s="20"/>
      <c r="F15" s="20"/>
      <c r="G15" s="20"/>
      <c r="H15" s="20" t="s">
        <v>335</v>
      </c>
      <c r="I15" s="20"/>
      <c r="J15" s="20" t="s">
        <v>93</v>
      </c>
      <c r="K15" s="20" t="s">
        <v>62</v>
      </c>
      <c r="L15" s="20" t="s">
        <v>1260</v>
      </c>
    </row>
    <row r="16" spans="2:12" ht="14.45">
      <c r="B16" s="47" t="s">
        <v>106</v>
      </c>
      <c r="C16" s="20" t="s">
        <v>1262</v>
      </c>
      <c r="D16" s="26" t="s">
        <v>1477</v>
      </c>
      <c r="E16" s="20"/>
      <c r="F16" s="20"/>
      <c r="G16" s="20"/>
      <c r="H16" s="20" t="s">
        <v>335</v>
      </c>
      <c r="I16" s="20"/>
      <c r="J16" s="20" t="s">
        <v>93</v>
      </c>
      <c r="K16" s="20" t="s">
        <v>62</v>
      </c>
      <c r="L16" s="20" t="s">
        <v>1263</v>
      </c>
    </row>
    <row r="17" spans="2:12" ht="14.45">
      <c r="B17" s="47" t="s">
        <v>106</v>
      </c>
      <c r="C17" s="20" t="s">
        <v>1265</v>
      </c>
      <c r="D17" s="26" t="s">
        <v>1477</v>
      </c>
      <c r="E17" s="20"/>
      <c r="F17" s="20"/>
      <c r="G17" s="20"/>
      <c r="H17" s="20" t="s">
        <v>335</v>
      </c>
      <c r="I17" s="20"/>
      <c r="J17" s="20" t="s">
        <v>93</v>
      </c>
      <c r="K17" s="20" t="s">
        <v>62</v>
      </c>
      <c r="L17" s="20" t="s">
        <v>1266</v>
      </c>
    </row>
    <row r="18" spans="2:12" ht="14.45">
      <c r="B18" s="33" t="s">
        <v>730</v>
      </c>
      <c r="C18" s="20" t="s">
        <v>752</v>
      </c>
      <c r="D18" s="20" t="s">
        <v>675</v>
      </c>
      <c r="E18" s="20"/>
      <c r="F18" s="20"/>
      <c r="G18" s="20"/>
      <c r="H18" s="20" t="s">
        <v>335</v>
      </c>
      <c r="I18" s="20"/>
      <c r="J18" s="20" t="s">
        <v>93</v>
      </c>
      <c r="K18" s="20" t="s">
        <v>62</v>
      </c>
      <c r="L18" s="20" t="s">
        <v>753</v>
      </c>
    </row>
    <row r="19" spans="2:12" ht="14.45">
      <c r="B19" s="33" t="s">
        <v>730</v>
      </c>
      <c r="C19" s="20" t="s">
        <v>746</v>
      </c>
      <c r="D19" s="20" t="s">
        <v>675</v>
      </c>
      <c r="E19" s="20"/>
      <c r="F19" s="20"/>
      <c r="G19" s="20"/>
      <c r="H19" s="20" t="s">
        <v>335</v>
      </c>
      <c r="I19" s="20"/>
      <c r="J19" s="20" t="s">
        <v>93</v>
      </c>
      <c r="K19" s="20" t="s">
        <v>62</v>
      </c>
      <c r="L19" s="20" t="s">
        <v>747</v>
      </c>
    </row>
    <row r="20" spans="2:12" ht="14.45">
      <c r="B20" s="33" t="s">
        <v>730</v>
      </c>
      <c r="C20" s="20" t="s">
        <v>755</v>
      </c>
      <c r="D20" s="20" t="s">
        <v>675</v>
      </c>
      <c r="E20" s="20"/>
      <c r="F20" s="20"/>
      <c r="G20" s="20"/>
      <c r="H20" s="20" t="s">
        <v>335</v>
      </c>
      <c r="I20" s="20"/>
      <c r="J20" s="20" t="s">
        <v>93</v>
      </c>
      <c r="K20" s="20" t="s">
        <v>62</v>
      </c>
      <c r="L20" s="20" t="s">
        <v>756</v>
      </c>
    </row>
    <row r="21" spans="2:12" ht="14.45">
      <c r="B21" s="33" t="s">
        <v>730</v>
      </c>
      <c r="C21" s="20" t="s">
        <v>749</v>
      </c>
      <c r="D21" s="20" t="s">
        <v>675</v>
      </c>
      <c r="E21" s="20"/>
      <c r="F21" s="20"/>
      <c r="G21" s="20"/>
      <c r="H21" s="20" t="s">
        <v>335</v>
      </c>
      <c r="I21" s="20"/>
      <c r="J21" s="20" t="s">
        <v>93</v>
      </c>
      <c r="K21" s="20" t="s">
        <v>62</v>
      </c>
      <c r="L21" s="20" t="s">
        <v>750</v>
      </c>
    </row>
    <row r="22" spans="2:12" ht="14.45">
      <c r="B22" s="33" t="s">
        <v>730</v>
      </c>
      <c r="C22" s="20" t="s">
        <v>764</v>
      </c>
      <c r="D22" s="20" t="s">
        <v>675</v>
      </c>
      <c r="E22" s="20"/>
      <c r="F22" s="20"/>
      <c r="G22" s="20"/>
      <c r="H22" s="20" t="s">
        <v>335</v>
      </c>
      <c r="I22" s="20"/>
      <c r="J22" s="20" t="s">
        <v>93</v>
      </c>
      <c r="K22" s="20" t="s">
        <v>62</v>
      </c>
      <c r="L22" s="20" t="s">
        <v>765</v>
      </c>
    </row>
    <row r="23" spans="2:12" ht="14.45">
      <c r="B23" s="33" t="s">
        <v>730</v>
      </c>
      <c r="C23" s="20" t="s">
        <v>742</v>
      </c>
      <c r="D23" s="20" t="s">
        <v>675</v>
      </c>
      <c r="E23" s="20"/>
      <c r="F23" s="20"/>
      <c r="G23" s="20"/>
      <c r="H23" s="20" t="s">
        <v>335</v>
      </c>
      <c r="I23" s="20"/>
      <c r="J23" s="20" t="s">
        <v>93</v>
      </c>
      <c r="K23" s="20" t="s">
        <v>62</v>
      </c>
      <c r="L23" s="20" t="s">
        <v>743</v>
      </c>
    </row>
    <row r="24" spans="2:12" ht="14.45">
      <c r="B24" s="33" t="s">
        <v>730</v>
      </c>
      <c r="C24" s="20" t="s">
        <v>767</v>
      </c>
      <c r="D24" s="20" t="s">
        <v>675</v>
      </c>
      <c r="E24" s="20"/>
      <c r="F24" s="20"/>
      <c r="G24" s="20"/>
      <c r="H24" s="20" t="s">
        <v>335</v>
      </c>
      <c r="I24" s="20"/>
      <c r="J24" s="20" t="s">
        <v>93</v>
      </c>
      <c r="K24" s="20" t="s">
        <v>62</v>
      </c>
      <c r="L24" s="20" t="s">
        <v>768</v>
      </c>
    </row>
    <row r="25" spans="2:12" ht="14.45">
      <c r="B25" s="33" t="s">
        <v>730</v>
      </c>
      <c r="C25" s="20" t="s">
        <v>773</v>
      </c>
      <c r="D25" s="20" t="s">
        <v>675</v>
      </c>
      <c r="E25" s="20"/>
      <c r="F25" s="20"/>
      <c r="G25" s="20"/>
      <c r="H25" s="20" t="s">
        <v>335</v>
      </c>
      <c r="I25" s="20"/>
      <c r="J25" s="20" t="s">
        <v>93</v>
      </c>
      <c r="K25" s="20" t="s">
        <v>62</v>
      </c>
      <c r="L25" s="20" t="s">
        <v>774</v>
      </c>
    </row>
    <row r="26" spans="2:12" ht="14.45">
      <c r="B26" s="33" t="s">
        <v>730</v>
      </c>
      <c r="C26" s="20" t="s">
        <v>758</v>
      </c>
      <c r="D26" s="20" t="s">
        <v>675</v>
      </c>
      <c r="E26" s="20"/>
      <c r="F26" s="20"/>
      <c r="G26" s="20"/>
      <c r="H26" s="20" t="s">
        <v>335</v>
      </c>
      <c r="I26" s="20"/>
      <c r="J26" s="20" t="s">
        <v>93</v>
      </c>
      <c r="K26" s="20" t="s">
        <v>62</v>
      </c>
      <c r="L26" s="20" t="s">
        <v>759</v>
      </c>
    </row>
    <row r="27" spans="2:12" ht="14.45">
      <c r="B27" s="33" t="s">
        <v>730</v>
      </c>
      <c r="C27" s="20" t="s">
        <v>738</v>
      </c>
      <c r="D27" s="20" t="s">
        <v>675</v>
      </c>
      <c r="E27" s="20"/>
      <c r="F27" s="20"/>
      <c r="G27" s="20"/>
      <c r="H27" s="20" t="s">
        <v>335</v>
      </c>
      <c r="I27" s="20"/>
      <c r="J27" s="20" t="s">
        <v>93</v>
      </c>
      <c r="K27" s="20" t="s">
        <v>62</v>
      </c>
      <c r="L27" s="20" t="s">
        <v>739</v>
      </c>
    </row>
    <row r="28" spans="2:12" ht="14.45">
      <c r="B28" s="33" t="s">
        <v>730</v>
      </c>
      <c r="C28" s="20" t="s">
        <v>770</v>
      </c>
      <c r="D28" s="20" t="s">
        <v>675</v>
      </c>
      <c r="E28" s="20"/>
      <c r="F28" s="20"/>
      <c r="G28" s="20"/>
      <c r="H28" s="20" t="s">
        <v>335</v>
      </c>
      <c r="I28" s="20"/>
      <c r="J28" s="20" t="s">
        <v>93</v>
      </c>
      <c r="K28" s="20" t="s">
        <v>62</v>
      </c>
      <c r="L28" s="20" t="s">
        <v>771</v>
      </c>
    </row>
    <row r="29" spans="2:12" ht="14.45">
      <c r="B29" s="33" t="s">
        <v>730</v>
      </c>
      <c r="C29" s="20" t="s">
        <v>761</v>
      </c>
      <c r="D29" s="20" t="s">
        <v>675</v>
      </c>
      <c r="E29" s="20"/>
      <c r="F29" s="20"/>
      <c r="G29" s="20"/>
      <c r="H29" s="20" t="s">
        <v>335</v>
      </c>
      <c r="I29" s="20"/>
      <c r="J29" s="20" t="s">
        <v>93</v>
      </c>
      <c r="K29" s="20" t="s">
        <v>62</v>
      </c>
      <c r="L29" s="20" t="s">
        <v>762</v>
      </c>
    </row>
    <row r="30" spans="2:12" ht="14.45">
      <c r="B30" s="33" t="s">
        <v>730</v>
      </c>
      <c r="C30" s="20" t="s">
        <v>735</v>
      </c>
      <c r="D30" s="20" t="s">
        <v>675</v>
      </c>
      <c r="E30" s="20"/>
      <c r="F30" s="20"/>
      <c r="G30" s="20"/>
      <c r="H30" s="20" t="s">
        <v>335</v>
      </c>
      <c r="I30" s="20"/>
      <c r="J30" s="20" t="s">
        <v>93</v>
      </c>
      <c r="K30" s="20" t="s">
        <v>62</v>
      </c>
      <c r="L30" s="20" t="s">
        <v>736</v>
      </c>
    </row>
    <row r="31" spans="2:12" ht="14.45">
      <c r="B31" s="33" t="s">
        <v>730</v>
      </c>
      <c r="C31" s="20" t="s">
        <v>732</v>
      </c>
      <c r="D31" s="20" t="s">
        <v>675</v>
      </c>
      <c r="E31" s="20"/>
      <c r="F31" s="20"/>
      <c r="G31" s="20"/>
      <c r="H31" s="20" t="s">
        <v>335</v>
      </c>
      <c r="I31" s="20"/>
      <c r="J31" s="20" t="s">
        <v>93</v>
      </c>
      <c r="K31" s="20" t="s">
        <v>62</v>
      </c>
      <c r="L31" s="20" t="s">
        <v>733</v>
      </c>
    </row>
    <row r="32" spans="2:12" ht="14.45">
      <c r="B32" s="33" t="s">
        <v>730</v>
      </c>
      <c r="C32" s="20" t="s">
        <v>1478</v>
      </c>
      <c r="D32" s="20" t="s">
        <v>675</v>
      </c>
      <c r="E32" s="20"/>
      <c r="F32" s="20"/>
      <c r="G32" s="20"/>
      <c r="H32" s="20" t="s">
        <v>335</v>
      </c>
      <c r="I32" s="20"/>
      <c r="J32" s="20" t="s">
        <v>93</v>
      </c>
      <c r="K32" s="20" t="s">
        <v>62</v>
      </c>
      <c r="L32" s="20" t="s">
        <v>1479</v>
      </c>
    </row>
    <row r="33" spans="2:12" ht="14.45">
      <c r="B33" s="33" t="s">
        <v>730</v>
      </c>
      <c r="C33" s="20" t="s">
        <v>1480</v>
      </c>
      <c r="D33" s="20" t="s">
        <v>675</v>
      </c>
      <c r="E33" s="20"/>
      <c r="F33" s="20"/>
      <c r="G33" s="20"/>
      <c r="H33" s="20" t="s">
        <v>335</v>
      </c>
      <c r="I33" s="20"/>
      <c r="J33" s="20" t="s">
        <v>93</v>
      </c>
      <c r="K33" s="20" t="s">
        <v>62</v>
      </c>
      <c r="L33" s="20" t="s">
        <v>1481</v>
      </c>
    </row>
    <row r="34" spans="2:12" ht="14.45">
      <c r="B34" s="33" t="s">
        <v>730</v>
      </c>
      <c r="C34" s="20" t="s">
        <v>1482</v>
      </c>
      <c r="D34" s="20" t="s">
        <v>675</v>
      </c>
      <c r="E34" s="20"/>
      <c r="F34" s="20"/>
      <c r="G34" s="20"/>
      <c r="H34" s="20" t="s">
        <v>335</v>
      </c>
      <c r="I34" s="20" t="s">
        <v>335</v>
      </c>
      <c r="J34" s="48" t="s">
        <v>1483</v>
      </c>
      <c r="K34" s="20" t="s">
        <v>62</v>
      </c>
      <c r="L34" s="20" t="s">
        <v>1484</v>
      </c>
    </row>
    <row r="35" spans="2:12" ht="14.45">
      <c r="C35"/>
      <c r="D35"/>
    </row>
    <row r="36" spans="2:12" ht="14.45">
      <c r="C36"/>
      <c r="D36"/>
    </row>
    <row r="37" spans="2:12" ht="14.45">
      <c r="C37"/>
      <c r="D37"/>
    </row>
    <row r="38" spans="2:12" ht="14.45">
      <c r="C38"/>
      <c r="D38"/>
    </row>
    <row r="39" spans="2:12" ht="14.45">
      <c r="C39"/>
      <c r="D39"/>
    </row>
    <row r="40" spans="2:12" ht="14.45">
      <c r="C40"/>
      <c r="D40"/>
    </row>
    <row r="41" spans="2:12" ht="14.45">
      <c r="C41"/>
      <c r="D41"/>
    </row>
    <row r="42" spans="2:12" ht="14.45">
      <c r="C42"/>
      <c r="D42"/>
    </row>
    <row r="43" spans="2:12" ht="14.45">
      <c r="C43"/>
      <c r="D43"/>
    </row>
    <row r="44" spans="2:12" ht="14.45">
      <c r="C44"/>
      <c r="D44"/>
    </row>
    <row r="45" spans="2:12" ht="14.45">
      <c r="C45"/>
      <c r="D45"/>
    </row>
    <row r="46" spans="2:12" ht="14.45">
      <c r="C46"/>
      <c r="D46"/>
    </row>
    <row r="47" spans="2:12" ht="14.45">
      <c r="C47"/>
      <c r="D47"/>
    </row>
    <row r="48" spans="2:12" ht="14.45">
      <c r="C48"/>
      <c r="D48"/>
    </row>
    <row r="49" spans="3:4" ht="14.45">
      <c r="C49"/>
      <c r="D49"/>
    </row>
    <row r="50" spans="3:4" ht="14.45">
      <c r="C50"/>
      <c r="D50"/>
    </row>
    <row r="51" spans="3:4" ht="14.45">
      <c r="C51"/>
      <c r="D51"/>
    </row>
    <row r="52" spans="3:4" ht="14.45">
      <c r="C52"/>
      <c r="D52"/>
    </row>
    <row r="53" spans="3:4" ht="14.45">
      <c r="C53"/>
      <c r="D53"/>
    </row>
    <row r="54" spans="3:4" ht="14.45">
      <c r="C54"/>
      <c r="D54"/>
    </row>
    <row r="55" spans="3:4" ht="14.45">
      <c r="C55"/>
      <c r="D55"/>
    </row>
    <row r="56" spans="3:4" ht="14.45">
      <c r="C56"/>
      <c r="D56"/>
    </row>
    <row r="57" spans="3:4" ht="14.45">
      <c r="C57"/>
      <c r="D57"/>
    </row>
    <row r="58" spans="3:4" ht="14.45">
      <c r="C58"/>
      <c r="D58"/>
    </row>
    <row r="59" spans="3:4" ht="14.45">
      <c r="C59"/>
      <c r="D59"/>
    </row>
    <row r="60" spans="3:4" ht="14.45">
      <c r="C60"/>
      <c r="D60"/>
    </row>
    <row r="61" spans="3:4" ht="14.45">
      <c r="C61"/>
      <c r="D61"/>
    </row>
    <row r="62" spans="3:4" ht="14.45">
      <c r="C62"/>
      <c r="D62"/>
    </row>
    <row r="63" spans="3:4" ht="14.45">
      <c r="C63"/>
      <c r="D63"/>
    </row>
    <row r="64" spans="3:4" ht="14.45">
      <c r="C64"/>
      <c r="D64"/>
    </row>
    <row r="65" spans="3:12" ht="14.45">
      <c r="C65"/>
      <c r="D65"/>
    </row>
    <row r="66" spans="3:12" ht="14.45">
      <c r="C66"/>
      <c r="D66"/>
    </row>
    <row r="67" spans="3:12" ht="14.45">
      <c r="C67"/>
      <c r="D67"/>
    </row>
    <row r="68" spans="3:12" ht="14.45">
      <c r="C68"/>
      <c r="D68"/>
    </row>
    <row r="69" spans="3:12" ht="14.45">
      <c r="C69"/>
      <c r="D69"/>
    </row>
    <row r="70" spans="3:12" ht="14.45">
      <c r="C70"/>
      <c r="D70"/>
    </row>
    <row r="71" spans="3:12" ht="14.45">
      <c r="C71"/>
      <c r="D71"/>
    </row>
    <row r="72" spans="3:12" ht="14.45">
      <c r="C72"/>
      <c r="D72"/>
    </row>
    <row r="73" spans="3:12" ht="14.45">
      <c r="C73"/>
      <c r="D73"/>
    </row>
    <row r="74" spans="3:12" ht="14.45">
      <c r="C74"/>
      <c r="D74"/>
    </row>
    <row r="75" spans="3:12" ht="14.45">
      <c r="C75"/>
      <c r="D75"/>
    </row>
    <row r="76" spans="3:12" ht="14.45">
      <c r="C76"/>
      <c r="D76"/>
    </row>
    <row r="77" spans="3:12" ht="14.45">
      <c r="C77" s="10"/>
      <c r="D77" s="10"/>
      <c r="E77" s="25"/>
      <c r="F77" s="25"/>
      <c r="G77" s="25"/>
      <c r="H77" s="25"/>
      <c r="I77" s="25"/>
      <c r="J77" s="25"/>
      <c r="K77" s="25"/>
      <c r="L77" s="25"/>
    </row>
    <row r="78" spans="3:12" ht="14.45">
      <c r="C78" s="10"/>
      <c r="D78" s="10"/>
      <c r="E78" s="25"/>
      <c r="F78" s="25"/>
      <c r="G78" s="25"/>
      <c r="H78" s="25"/>
      <c r="I78" s="25"/>
      <c r="J78" s="25"/>
      <c r="K78" s="25"/>
      <c r="L78" s="25"/>
    </row>
    <row r="79" spans="3:12" ht="14.45">
      <c r="C79" s="10"/>
      <c r="D79" s="10"/>
      <c r="E79" s="25"/>
      <c r="F79" s="25"/>
      <c r="G79" s="25"/>
      <c r="H79" s="25"/>
      <c r="I79" s="25"/>
      <c r="J79" s="25"/>
      <c r="K79" s="25"/>
      <c r="L79" s="25"/>
    </row>
    <row r="80" spans="3:12" ht="14.45">
      <c r="C80" s="10"/>
      <c r="D80" s="10"/>
      <c r="E80" s="25"/>
      <c r="F80" s="25"/>
      <c r="G80" s="25"/>
      <c r="H80" s="25"/>
      <c r="I80" s="25"/>
      <c r="J80" s="25"/>
      <c r="K80" s="25"/>
      <c r="L80" s="25"/>
    </row>
    <row r="81" spans="3:4" ht="14.45">
      <c r="C81"/>
      <c r="D81"/>
    </row>
    <row r="82" spans="3:4" ht="14.45">
      <c r="C82"/>
      <c r="D82"/>
    </row>
    <row r="83" spans="3:4" ht="14.45">
      <c r="C83"/>
      <c r="D83"/>
    </row>
    <row r="84" spans="3:4" ht="14.45">
      <c r="C84"/>
      <c r="D84"/>
    </row>
    <row r="85" spans="3:4" ht="14.45">
      <c r="C85"/>
      <c r="D85"/>
    </row>
    <row r="86" spans="3:4" ht="14.45">
      <c r="C86"/>
      <c r="D86"/>
    </row>
    <row r="87" spans="3:4" ht="14.45">
      <c r="C87"/>
      <c r="D87"/>
    </row>
    <row r="88" spans="3:4" ht="14.45">
      <c r="C88"/>
      <c r="D88"/>
    </row>
    <row r="89" spans="3:4" ht="14.45">
      <c r="C89"/>
      <c r="D89"/>
    </row>
    <row r="90" spans="3:4" ht="14.45">
      <c r="C90"/>
      <c r="D90"/>
    </row>
    <row r="91" spans="3:4" ht="15" customHeight="1">
      <c r="C91"/>
      <c r="D91"/>
    </row>
  </sheetData>
  <autoFilter ref="B2:L2" xr:uid="{AE8281C6-4CAB-49A7-BC07-869704EF802B}"/>
  <conditionalFormatting sqref="C13:C17">
    <cfRule type="duplicateValues" dxfId="229" priority="1"/>
  </conditionalFormatting>
  <conditionalFormatting sqref="C53:C1048576 C1:C2">
    <cfRule type="duplicateValues" dxfId="228" priority="2"/>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64C9C-241E-4F4C-B1E0-62A68795F71E}">
  <sheetPr>
    <tabColor theme="3" tint="0.249977111117893"/>
  </sheetPr>
  <dimension ref="A1:BB697"/>
  <sheetViews>
    <sheetView showGridLines="0" topLeftCell="D1" zoomScale="80" zoomScaleNormal="80" workbookViewId="0">
      <pane ySplit="3" topLeftCell="A393" activePane="bottomLeft" state="frozen"/>
      <selection pane="bottomLeft" activeCell="D399" sqref="D399"/>
    </sheetView>
  </sheetViews>
  <sheetFormatPr defaultColWidth="8.42578125" defaultRowHeight="14.45" outlineLevelCol="3"/>
  <cols>
    <col min="1" max="1" width="2.85546875" customWidth="1" outlineLevel="1"/>
    <col min="2" max="2" width="6" customWidth="1" outlineLevel="1"/>
    <col min="3" max="3" width="31.42578125" style="1" customWidth="1"/>
    <col min="4" max="4" width="37.5703125" style="1" customWidth="1"/>
    <col min="5" max="6" width="29" style="1" hidden="1" customWidth="1" outlineLevel="1"/>
    <col min="7" max="7" width="34.42578125" style="1" customWidth="1" outlineLevel="1"/>
    <col min="8" max="8" width="47" style="1" customWidth="1"/>
    <col min="9" max="12" width="43" style="1" customWidth="1"/>
    <col min="13" max="13" width="255.85546875" style="531" bestFit="1" customWidth="1"/>
    <col min="14" max="14" width="7.42578125" style="1" customWidth="1" outlineLevel="3"/>
    <col min="15" max="15" width="10" style="1" customWidth="1" outlineLevel="3"/>
    <col min="16" max="16" width="9.85546875" style="1" customWidth="1" outlineLevel="3"/>
    <col min="17" max="17" width="6.85546875" style="1" customWidth="1" outlineLevel="2"/>
    <col min="18" max="18" width="12.42578125" style="1" customWidth="1" outlineLevel="2"/>
    <col min="19" max="19" width="7.42578125" style="1" customWidth="1" outlineLevel="1"/>
    <col min="20" max="20" width="14.42578125" style="1" customWidth="1" outlineLevel="1"/>
    <col min="21" max="22" width="18.42578125" style="1" customWidth="1" outlineLevel="2"/>
    <col min="23" max="23" width="9.42578125" style="1" customWidth="1" outlineLevel="1"/>
    <col min="24" max="24" width="13.42578125" style="1" customWidth="1" outlineLevel="1"/>
    <col min="25" max="25" width="12.42578125" style="1" customWidth="1" outlineLevel="1"/>
    <col min="26" max="26" width="10.42578125" style="1" customWidth="1" outlineLevel="1"/>
    <col min="27" max="27" width="7.42578125" style="1" customWidth="1"/>
    <col min="28" max="28" width="25.42578125" style="353" bestFit="1" customWidth="1"/>
    <col min="29" max="29" width="12.42578125" style="1" customWidth="1"/>
    <col min="30" max="30" width="66.42578125" style="1" customWidth="1"/>
    <col min="31" max="32" width="8.42578125" style="1" customWidth="1" outlineLevel="1"/>
    <col min="33" max="34" width="8.42578125" style="1" hidden="1" customWidth="1" outlineLevel="1"/>
    <col min="35" max="37" width="8.42578125" style="1" customWidth="1" outlineLevel="1"/>
    <col min="38" max="39" width="8.42578125" style="1" customWidth="1"/>
    <col min="40" max="40" width="19.85546875" style="1" bestFit="1" customWidth="1"/>
    <col min="41" max="48" width="8.42578125" style="1" customWidth="1" outlineLevel="1"/>
    <col min="49" max="49" width="10.42578125" style="1" customWidth="1" outlineLevel="1"/>
    <col min="50" max="50" width="60.42578125" style="1" customWidth="1"/>
    <col min="51" max="51" width="9.42578125" style="619" customWidth="1"/>
    <col min="52" max="52" width="8.42578125" style="1"/>
    <col min="53" max="53" width="35.140625" style="1" customWidth="1"/>
    <col min="54" max="16384" width="8.42578125" style="1"/>
  </cols>
  <sheetData>
    <row r="1" spans="1:54" customFormat="1" ht="15" customHeight="1">
      <c r="C1" s="1707" t="s">
        <v>1485</v>
      </c>
      <c r="D1" s="1707"/>
      <c r="E1" s="1707"/>
      <c r="F1" s="1707"/>
      <c r="G1" s="1707"/>
      <c r="H1" s="1707"/>
      <c r="I1" s="1707"/>
      <c r="J1" s="1707"/>
      <c r="K1" s="1707"/>
      <c r="L1" s="1707"/>
      <c r="M1" s="1707"/>
      <c r="AA1" s="258"/>
      <c r="AB1" s="336"/>
      <c r="AY1" s="578"/>
    </row>
    <row r="2" spans="1:54" customFormat="1" ht="15" customHeight="1">
      <c r="C2" s="1707"/>
      <c r="D2" s="1707"/>
      <c r="E2" s="1707"/>
      <c r="F2" s="1707"/>
      <c r="G2" s="1707"/>
      <c r="H2" s="1707"/>
      <c r="I2" s="1707"/>
      <c r="J2" s="1707"/>
      <c r="K2" s="1707"/>
      <c r="L2" s="1707"/>
      <c r="M2" s="1707"/>
      <c r="N2" s="1701" t="s">
        <v>281</v>
      </c>
      <c r="O2" s="1701"/>
      <c r="P2" s="1701"/>
      <c r="Q2" s="1702" t="s">
        <v>282</v>
      </c>
      <c r="R2" s="1702"/>
      <c r="S2" s="1702"/>
      <c r="T2" s="1702"/>
      <c r="U2" s="1704" t="s">
        <v>283</v>
      </c>
      <c r="V2" s="1704"/>
      <c r="W2" s="1704"/>
      <c r="X2" s="1703" t="s">
        <v>284</v>
      </c>
      <c r="Y2" s="1703"/>
      <c r="Z2" s="1708" t="s">
        <v>285</v>
      </c>
      <c r="AA2" s="1708"/>
      <c r="AB2" s="1709"/>
      <c r="AC2" s="1710" t="s">
        <v>286</v>
      </c>
      <c r="AD2" s="1710"/>
      <c r="AE2" s="1711" t="s">
        <v>287</v>
      </c>
      <c r="AF2" s="1711"/>
      <c r="AG2" s="1711"/>
      <c r="AH2" s="1711"/>
      <c r="AI2" s="1711"/>
      <c r="AJ2" s="1711"/>
      <c r="AK2" s="1711"/>
      <c r="AL2" s="1711"/>
      <c r="AM2" s="889" t="s">
        <v>1486</v>
      </c>
      <c r="AN2" s="890" t="s">
        <v>1487</v>
      </c>
      <c r="AO2" s="1712" t="s">
        <v>288</v>
      </c>
      <c r="AP2" s="1712"/>
      <c r="AQ2" s="1712"/>
      <c r="AR2" s="1712"/>
      <c r="AS2" s="1712"/>
      <c r="AT2" s="1712"/>
      <c r="AU2" s="1713" t="s">
        <v>289</v>
      </c>
      <c r="AV2" s="1713"/>
      <c r="AW2" s="1713"/>
      <c r="AX2" s="1706" t="s">
        <v>1488</v>
      </c>
      <c r="AY2" s="1706"/>
      <c r="AZ2" s="1706"/>
      <c r="BA2" s="1706"/>
      <c r="BB2" s="1706"/>
    </row>
    <row r="3" spans="1:54" s="342" customFormat="1" ht="57" customHeight="1">
      <c r="A3" s="5"/>
      <c r="B3" s="5"/>
      <c r="C3" s="463" t="s">
        <v>38</v>
      </c>
      <c r="D3" s="464" t="s">
        <v>41</v>
      </c>
      <c r="E3" s="464" t="s">
        <v>290</v>
      </c>
      <c r="F3" s="464" t="s">
        <v>291</v>
      </c>
      <c r="G3" s="464" t="s">
        <v>292</v>
      </c>
      <c r="H3" s="464" t="s">
        <v>293</v>
      </c>
      <c r="I3" s="464" t="s">
        <v>295</v>
      </c>
      <c r="J3" s="464" t="s">
        <v>1489</v>
      </c>
      <c r="K3" s="464" t="s">
        <v>1490</v>
      </c>
      <c r="L3" s="464" t="s">
        <v>1491</v>
      </c>
      <c r="M3" s="464" t="s">
        <v>296</v>
      </c>
      <c r="N3" s="606" t="s">
        <v>1492</v>
      </c>
      <c r="O3" s="606" t="s">
        <v>298</v>
      </c>
      <c r="P3" s="606" t="s">
        <v>1493</v>
      </c>
      <c r="Q3" s="607" t="s">
        <v>300</v>
      </c>
      <c r="R3" s="607" t="s">
        <v>301</v>
      </c>
      <c r="S3" s="608" t="s">
        <v>1494</v>
      </c>
      <c r="T3" s="609" t="s">
        <v>1495</v>
      </c>
      <c r="U3" s="533" t="s">
        <v>303</v>
      </c>
      <c r="V3" s="446" t="s">
        <v>304</v>
      </c>
      <c r="W3" s="610" t="s">
        <v>305</v>
      </c>
      <c r="X3" s="611" t="s">
        <v>47</v>
      </c>
      <c r="Y3" s="612" t="s">
        <v>50</v>
      </c>
      <c r="Z3" s="761" t="s">
        <v>1496</v>
      </c>
      <c r="AA3" s="465" t="s">
        <v>307</v>
      </c>
      <c r="AB3" s="466" t="s">
        <v>308</v>
      </c>
      <c r="AC3" s="467" t="s">
        <v>311</v>
      </c>
      <c r="AD3" s="468" t="s">
        <v>312</v>
      </c>
      <c r="AE3" s="469" t="s">
        <v>313</v>
      </c>
      <c r="AF3" s="469" t="s">
        <v>314</v>
      </c>
      <c r="AG3" s="763" t="s">
        <v>1497</v>
      </c>
      <c r="AH3" s="763" t="s">
        <v>1498</v>
      </c>
      <c r="AI3" s="469" t="s">
        <v>1499</v>
      </c>
      <c r="AJ3" s="469" t="s">
        <v>1500</v>
      </c>
      <c r="AK3" s="469" t="s">
        <v>1501</v>
      </c>
      <c r="AL3" s="469" t="s">
        <v>318</v>
      </c>
      <c r="AM3" s="770" t="s">
        <v>1486</v>
      </c>
      <c r="AN3" s="542" t="s">
        <v>1502</v>
      </c>
      <c r="AO3" s="391" t="s">
        <v>319</v>
      </c>
      <c r="AP3" s="391" t="s">
        <v>320</v>
      </c>
      <c r="AQ3" s="391" t="s">
        <v>321</v>
      </c>
      <c r="AR3" s="391" t="s">
        <v>322</v>
      </c>
      <c r="AS3" s="391" t="s">
        <v>323</v>
      </c>
      <c r="AT3" s="456" t="s">
        <v>324</v>
      </c>
      <c r="AU3" s="455" t="s">
        <v>325</v>
      </c>
      <c r="AV3" s="455" t="s">
        <v>326</v>
      </c>
      <c r="AW3" s="455" t="s">
        <v>327</v>
      </c>
      <c r="AX3" s="620" t="s">
        <v>1503</v>
      </c>
      <c r="AY3" s="620" t="s">
        <v>1504</v>
      </c>
      <c r="AZ3" s="617" t="s">
        <v>1505</v>
      </c>
      <c r="BA3" s="623" t="s">
        <v>308</v>
      </c>
      <c r="BB3" s="617" t="s">
        <v>1506</v>
      </c>
    </row>
    <row r="4" spans="1:54">
      <c r="B4" t="s">
        <v>1507</v>
      </c>
      <c r="C4" s="948" t="s">
        <v>1508</v>
      </c>
      <c r="D4" s="949" t="s">
        <v>1509</v>
      </c>
      <c r="E4" s="950"/>
      <c r="F4" s="950"/>
      <c r="G4" s="950"/>
      <c r="H4" s="950"/>
      <c r="I4" s="950"/>
      <c r="J4" s="950"/>
      <c r="K4" s="951"/>
      <c r="L4" s="951"/>
      <c r="M4" s="952"/>
      <c r="N4" s="950"/>
      <c r="O4" s="950"/>
      <c r="P4" s="950"/>
      <c r="Q4" s="950"/>
      <c r="R4" s="950"/>
      <c r="S4" s="950"/>
      <c r="T4" s="950"/>
      <c r="U4" s="950"/>
      <c r="V4" s="950"/>
      <c r="W4" s="950"/>
      <c r="X4" s="950"/>
      <c r="Y4" s="950"/>
      <c r="Z4" s="950"/>
      <c r="AA4" s="953"/>
      <c r="AB4" s="954"/>
      <c r="AC4" s="950"/>
      <c r="AD4" s="950"/>
      <c r="AE4" s="950"/>
      <c r="AF4" s="950"/>
      <c r="AG4" s="950"/>
      <c r="AH4" s="950"/>
      <c r="AI4" s="950"/>
      <c r="AJ4" s="950"/>
      <c r="AK4" s="950"/>
      <c r="AL4" s="950"/>
      <c r="AM4" s="950"/>
      <c r="AN4" s="955"/>
      <c r="AO4" s="955"/>
      <c r="AP4" s="955"/>
      <c r="AQ4" s="955"/>
      <c r="AR4" s="955"/>
      <c r="AS4" s="955"/>
      <c r="AT4" s="955"/>
      <c r="AU4" s="955"/>
      <c r="AV4" s="955"/>
      <c r="AW4" s="955"/>
      <c r="AX4" s="955"/>
      <c r="AY4" s="956"/>
      <c r="AZ4" s="956"/>
      <c r="BA4" s="956"/>
      <c r="BB4" s="956"/>
    </row>
    <row r="5" spans="1:54" ht="15" customHeight="1">
      <c r="B5" s="218">
        <v>46076</v>
      </c>
      <c r="C5" s="773" t="s">
        <v>59</v>
      </c>
      <c r="D5" s="837" t="s">
        <v>60</v>
      </c>
      <c r="E5" s="481" t="s">
        <v>60</v>
      </c>
      <c r="F5" s="481" t="s">
        <v>775</v>
      </c>
      <c r="G5" s="774" t="s">
        <v>571</v>
      </c>
      <c r="H5" s="774" t="s">
        <v>572</v>
      </c>
      <c r="I5" s="481"/>
      <c r="J5" s="941" t="s">
        <v>1510</v>
      </c>
      <c r="K5" s="967" t="s">
        <v>341</v>
      </c>
      <c r="L5" s="181" t="s">
        <v>1511</v>
      </c>
      <c r="M5" s="788" t="s">
        <v>1512</v>
      </c>
      <c r="N5" s="470" t="s">
        <v>335</v>
      </c>
      <c r="O5" s="470" t="s">
        <v>335</v>
      </c>
      <c r="P5" s="470" t="str">
        <f t="shared" ref="P5:P55" si="0">IF(OR(N5 = "Y", O5 = "Y"), "Y", "N")</f>
        <v>Y</v>
      </c>
      <c r="Q5" s="470" t="s">
        <v>334</v>
      </c>
      <c r="R5" s="470" t="s">
        <v>335</v>
      </c>
      <c r="S5" s="496" t="s">
        <v>335</v>
      </c>
      <c r="T5" s="350" t="s">
        <v>338</v>
      </c>
      <c r="U5" s="536" t="s">
        <v>335</v>
      </c>
      <c r="V5" s="179" t="s">
        <v>335</v>
      </c>
      <c r="W5" s="470" t="s">
        <v>334</v>
      </c>
      <c r="X5" s="435" t="s">
        <v>62</v>
      </c>
      <c r="Y5" s="601" t="s">
        <v>62</v>
      </c>
      <c r="Z5" s="189" t="s">
        <v>471</v>
      </c>
      <c r="AA5" s="497">
        <v>0</v>
      </c>
      <c r="AB5" s="471" t="s">
        <v>349</v>
      </c>
      <c r="AC5" s="459" t="s">
        <v>340</v>
      </c>
      <c r="AD5" s="459" t="s">
        <v>341</v>
      </c>
      <c r="AE5" s="350" t="s">
        <v>342</v>
      </c>
      <c r="AF5" s="350" t="s">
        <v>342</v>
      </c>
      <c r="AG5" s="764" t="s">
        <v>342</v>
      </c>
      <c r="AH5" s="764" t="s">
        <v>342</v>
      </c>
      <c r="AI5" s="443" t="s">
        <v>342</v>
      </c>
      <c r="AJ5" s="443" t="s">
        <v>342</v>
      </c>
      <c r="AK5" s="443" t="s">
        <v>342</v>
      </c>
      <c r="AL5" s="350" t="str">
        <f t="shared" ref="AL5:AL68" si="1">IF(OR(AE5="X", AF5 = "X", AI5="X", AJ5="X", AK5="X"), "Y", "")</f>
        <v>Y</v>
      </c>
      <c r="AM5" s="350" t="s">
        <v>471</v>
      </c>
      <c r="AN5" s="574" t="s">
        <v>1513</v>
      </c>
      <c r="AO5" s="189" t="s">
        <v>471</v>
      </c>
      <c r="AP5" s="189" t="s">
        <v>471</v>
      </c>
      <c r="AQ5" s="189" t="s">
        <v>471</v>
      </c>
      <c r="AR5" s="189" t="s">
        <v>471</v>
      </c>
      <c r="AS5" s="189" t="b">
        <f t="shared" ref="AS5:AS25" si="2">AND(AO5="Y",AP5="Y",AQ5="Y",AR5="Y")</f>
        <v>0</v>
      </c>
      <c r="AT5" s="442" t="b">
        <f t="shared" ref="AT5:AT25" si="3">OR(AO5="Y",AP5="Y",AQ5="Y",AR5="Y")</f>
        <v>0</v>
      </c>
      <c r="AU5" s="189" t="s">
        <v>335</v>
      </c>
      <c r="AV5" s="275"/>
      <c r="AW5" s="275"/>
      <c r="AX5" s="325" t="s">
        <v>1514</v>
      </c>
      <c r="AY5" s="577" t="s">
        <v>1515</v>
      </c>
      <c r="AZ5" s="275"/>
      <c r="BA5" s="275"/>
      <c r="BB5" s="275"/>
    </row>
    <row r="6" spans="1:54" ht="15" customHeight="1">
      <c r="B6" s="218">
        <v>46076</v>
      </c>
      <c r="C6" s="773" t="s">
        <v>59</v>
      </c>
      <c r="D6" s="838" t="s">
        <v>60</v>
      </c>
      <c r="E6" s="450" t="s">
        <v>60</v>
      </c>
      <c r="F6" s="450" t="s">
        <v>775</v>
      </c>
      <c r="G6" s="911" t="s">
        <v>776</v>
      </c>
      <c r="H6" s="911" t="s">
        <v>1516</v>
      </c>
      <c r="I6" s="481" t="s">
        <v>1517</v>
      </c>
      <c r="J6" s="941" t="s">
        <v>1510</v>
      </c>
      <c r="K6" s="967" t="s">
        <v>341</v>
      </c>
      <c r="L6" s="181" t="s">
        <v>1518</v>
      </c>
      <c r="M6" s="779" t="s">
        <v>1519</v>
      </c>
      <c r="N6" s="176" t="s">
        <v>335</v>
      </c>
      <c r="O6" s="176" t="s">
        <v>335</v>
      </c>
      <c r="P6" s="470" t="str">
        <f t="shared" si="0"/>
        <v>Y</v>
      </c>
      <c r="Q6" s="176" t="s">
        <v>334</v>
      </c>
      <c r="R6" s="176" t="s">
        <v>334</v>
      </c>
      <c r="S6" s="444" t="s">
        <v>335</v>
      </c>
      <c r="T6" s="189" t="s">
        <v>338</v>
      </c>
      <c r="U6" s="891"/>
      <c r="V6" s="179"/>
      <c r="W6" s="176" t="s">
        <v>334</v>
      </c>
      <c r="X6" s="195" t="s">
        <v>62</v>
      </c>
      <c r="Y6" s="389" t="s">
        <v>62</v>
      </c>
      <c r="Z6" s="189" t="s">
        <v>471</v>
      </c>
      <c r="AA6" s="179">
        <v>1</v>
      </c>
      <c r="AB6" s="337" t="s">
        <v>1520</v>
      </c>
      <c r="AC6" s="275" t="s">
        <v>1521</v>
      </c>
      <c r="AD6" s="275" t="s">
        <v>1522</v>
      </c>
      <c r="AE6" s="189"/>
      <c r="AF6" s="189"/>
      <c r="AG6" s="765"/>
      <c r="AH6" s="765"/>
      <c r="AI6" s="443" t="s">
        <v>341</v>
      </c>
      <c r="AJ6" s="443" t="s">
        <v>341</v>
      </c>
      <c r="AK6" s="442"/>
      <c r="AL6" s="350" t="str">
        <f t="shared" si="1"/>
        <v/>
      </c>
      <c r="AM6" s="350" t="s">
        <v>471</v>
      </c>
      <c r="AN6" s="346" t="s">
        <v>1513</v>
      </c>
      <c r="AO6" s="189" t="s">
        <v>471</v>
      </c>
      <c r="AP6" s="189" t="s">
        <v>471</v>
      </c>
      <c r="AQ6" s="189" t="s">
        <v>471</v>
      </c>
      <c r="AR6" s="189" t="s">
        <v>471</v>
      </c>
      <c r="AS6" s="189" t="b">
        <f t="shared" si="2"/>
        <v>0</v>
      </c>
      <c r="AT6" s="442" t="b">
        <f t="shared" si="3"/>
        <v>0</v>
      </c>
      <c r="AU6" s="189" t="s">
        <v>335</v>
      </c>
      <c r="AV6" s="275"/>
      <c r="AW6" s="275"/>
      <c r="AX6" s="275" t="s">
        <v>1514</v>
      </c>
      <c r="AY6" s="577" t="s">
        <v>1523</v>
      </c>
      <c r="AZ6" s="275"/>
      <c r="BA6" s="275"/>
      <c r="BB6" s="275"/>
    </row>
    <row r="7" spans="1:54" ht="15" customHeight="1">
      <c r="B7" s="218">
        <v>46076</v>
      </c>
      <c r="C7" s="773" t="s">
        <v>59</v>
      </c>
      <c r="D7" s="838" t="s">
        <v>60</v>
      </c>
      <c r="E7" s="450" t="s">
        <v>60</v>
      </c>
      <c r="F7" s="450" t="s">
        <v>338</v>
      </c>
      <c r="G7" s="775" t="s">
        <v>780</v>
      </c>
      <c r="H7" s="775" t="s">
        <v>781</v>
      </c>
      <c r="I7" s="450" t="s">
        <v>782</v>
      </c>
      <c r="J7" s="941" t="s">
        <v>63</v>
      </c>
      <c r="K7" s="967" t="s">
        <v>781</v>
      </c>
      <c r="L7" s="181" t="s">
        <v>780</v>
      </c>
      <c r="M7" s="779" t="s">
        <v>783</v>
      </c>
      <c r="N7" s="176" t="s">
        <v>334</v>
      </c>
      <c r="O7" s="176" t="s">
        <v>334</v>
      </c>
      <c r="P7" s="470" t="str">
        <f t="shared" si="0"/>
        <v>N</v>
      </c>
      <c r="Q7" s="176" t="s">
        <v>334</v>
      </c>
      <c r="R7" s="176" t="s">
        <v>335</v>
      </c>
      <c r="S7" s="444" t="s">
        <v>335</v>
      </c>
      <c r="T7" s="189" t="s">
        <v>338</v>
      </c>
      <c r="U7" s="536"/>
      <c r="V7" s="179"/>
      <c r="W7" s="176" t="s">
        <v>334</v>
      </c>
      <c r="X7" s="195" t="s">
        <v>62</v>
      </c>
      <c r="Y7" s="389" t="s">
        <v>62</v>
      </c>
      <c r="Z7" s="189" t="s">
        <v>1524</v>
      </c>
      <c r="AA7" s="179">
        <v>0</v>
      </c>
      <c r="AB7" s="337" t="s">
        <v>349</v>
      </c>
      <c r="AC7" s="275" t="s">
        <v>1521</v>
      </c>
      <c r="AD7" s="275" t="s">
        <v>785</v>
      </c>
      <c r="AE7" s="189"/>
      <c r="AF7" s="189"/>
      <c r="AG7" s="765" t="s">
        <v>342</v>
      </c>
      <c r="AH7" s="765"/>
      <c r="AI7" s="443" t="s">
        <v>341</v>
      </c>
      <c r="AJ7" s="443" t="s">
        <v>341</v>
      </c>
      <c r="AK7" s="442"/>
      <c r="AL7" s="350" t="str">
        <f t="shared" si="1"/>
        <v/>
      </c>
      <c r="AM7" s="350" t="s">
        <v>471</v>
      </c>
      <c r="AN7" s="346" t="s">
        <v>1525</v>
      </c>
      <c r="AO7" s="189" t="s">
        <v>471</v>
      </c>
      <c r="AP7" s="189" t="s">
        <v>471</v>
      </c>
      <c r="AQ7" s="189" t="s">
        <v>471</v>
      </c>
      <c r="AR7" s="189" t="s">
        <v>471</v>
      </c>
      <c r="AS7" s="189" t="b">
        <f t="shared" si="2"/>
        <v>0</v>
      </c>
      <c r="AT7" s="442" t="b">
        <f t="shared" si="3"/>
        <v>0</v>
      </c>
      <c r="AU7" s="189" t="s">
        <v>335</v>
      </c>
      <c r="AV7" s="275"/>
      <c r="AW7" s="275"/>
      <c r="AX7" s="325" t="s">
        <v>1526</v>
      </c>
      <c r="AY7" s="577" t="s">
        <v>1527</v>
      </c>
      <c r="AZ7" s="275" t="s">
        <v>1528</v>
      </c>
      <c r="BA7" s="275"/>
      <c r="BB7" s="275"/>
    </row>
    <row r="8" spans="1:54" ht="15" customHeight="1">
      <c r="B8" s="218">
        <v>46076</v>
      </c>
      <c r="C8" s="773" t="s">
        <v>59</v>
      </c>
      <c r="D8" s="838" t="s">
        <v>60</v>
      </c>
      <c r="E8" s="450" t="s">
        <v>510</v>
      </c>
      <c r="F8" s="450" t="s">
        <v>511</v>
      </c>
      <c r="G8" s="911" t="s">
        <v>512</v>
      </c>
      <c r="H8" s="911" t="s">
        <v>513</v>
      </c>
      <c r="I8" s="450" t="s">
        <v>332</v>
      </c>
      <c r="J8" s="941" t="s">
        <v>1510</v>
      </c>
      <c r="K8" s="967" t="s">
        <v>341</v>
      </c>
      <c r="L8" s="181" t="s">
        <v>512</v>
      </c>
      <c r="M8" s="779" t="s">
        <v>514</v>
      </c>
      <c r="N8" s="176" t="s">
        <v>335</v>
      </c>
      <c r="O8" s="176" t="s">
        <v>335</v>
      </c>
      <c r="P8" s="470" t="str">
        <f t="shared" si="0"/>
        <v>Y</v>
      </c>
      <c r="Q8" s="176" t="s">
        <v>335</v>
      </c>
      <c r="R8" s="176" t="s">
        <v>335</v>
      </c>
      <c r="S8" s="444" t="s">
        <v>335</v>
      </c>
      <c r="T8" s="189" t="s">
        <v>338</v>
      </c>
      <c r="U8" s="536" t="s">
        <v>335</v>
      </c>
      <c r="V8" s="179" t="s">
        <v>335</v>
      </c>
      <c r="W8" s="176" t="s">
        <v>334</v>
      </c>
      <c r="X8" s="195" t="s">
        <v>62</v>
      </c>
      <c r="Y8" s="389" t="s">
        <v>62</v>
      </c>
      <c r="Z8" s="189" t="s">
        <v>471</v>
      </c>
      <c r="AA8" s="179">
        <v>0</v>
      </c>
      <c r="AB8" s="337" t="s">
        <v>349</v>
      </c>
      <c r="AC8" s="275" t="s">
        <v>340</v>
      </c>
      <c r="AD8" s="275" t="s">
        <v>341</v>
      </c>
      <c r="AE8" s="189" t="s">
        <v>342</v>
      </c>
      <c r="AF8" s="189" t="s">
        <v>342</v>
      </c>
      <c r="AG8" s="765" t="s">
        <v>342</v>
      </c>
      <c r="AH8" s="765" t="s">
        <v>342</v>
      </c>
      <c r="AI8" s="443" t="s">
        <v>342</v>
      </c>
      <c r="AJ8" s="443" t="s">
        <v>342</v>
      </c>
      <c r="AK8" s="442" t="s">
        <v>342</v>
      </c>
      <c r="AL8" s="350" t="str">
        <f t="shared" si="1"/>
        <v>Y</v>
      </c>
      <c r="AM8" s="350" t="s">
        <v>342</v>
      </c>
      <c r="AN8" s="346" t="s">
        <v>1513</v>
      </c>
      <c r="AO8" s="189" t="s">
        <v>335</v>
      </c>
      <c r="AP8" s="189" t="s">
        <v>335</v>
      </c>
      <c r="AQ8" s="189" t="s">
        <v>335</v>
      </c>
      <c r="AR8" s="189" t="s">
        <v>335</v>
      </c>
      <c r="AS8" s="189" t="b">
        <f t="shared" si="2"/>
        <v>1</v>
      </c>
      <c r="AT8" s="442" t="b">
        <f t="shared" si="3"/>
        <v>1</v>
      </c>
      <c r="AU8" s="189" t="s">
        <v>335</v>
      </c>
      <c r="AV8" s="275"/>
      <c r="AW8" s="275"/>
      <c r="AX8" s="275" t="s">
        <v>1529</v>
      </c>
      <c r="AY8" s="577" t="s">
        <v>1530</v>
      </c>
      <c r="AZ8" s="275" t="s">
        <v>1531</v>
      </c>
      <c r="BA8" s="577" t="s">
        <v>1532</v>
      </c>
      <c r="BB8" s="275"/>
    </row>
    <row r="9" spans="1:54" ht="15" customHeight="1">
      <c r="B9" s="218">
        <v>46076</v>
      </c>
      <c r="C9" s="773" t="s">
        <v>59</v>
      </c>
      <c r="D9" s="838" t="s">
        <v>60</v>
      </c>
      <c r="E9" s="450" t="s">
        <v>510</v>
      </c>
      <c r="F9" s="450" t="s">
        <v>511</v>
      </c>
      <c r="G9" s="911" t="s">
        <v>516</v>
      </c>
      <c r="H9" s="911" t="s">
        <v>517</v>
      </c>
      <c r="I9" s="450" t="s">
        <v>332</v>
      </c>
      <c r="J9" s="941" t="s">
        <v>1510</v>
      </c>
      <c r="K9" s="967" t="s">
        <v>341</v>
      </c>
      <c r="L9" s="181" t="s">
        <v>516</v>
      </c>
      <c r="M9" s="779" t="s">
        <v>518</v>
      </c>
      <c r="N9" s="176" t="s">
        <v>335</v>
      </c>
      <c r="O9" s="176" t="s">
        <v>335</v>
      </c>
      <c r="P9" s="470" t="str">
        <f t="shared" si="0"/>
        <v>Y</v>
      </c>
      <c r="Q9" s="176" t="s">
        <v>335</v>
      </c>
      <c r="R9" s="176" t="s">
        <v>335</v>
      </c>
      <c r="S9" s="444" t="s">
        <v>335</v>
      </c>
      <c r="T9" s="189" t="s">
        <v>338</v>
      </c>
      <c r="U9" s="536" t="s">
        <v>335</v>
      </c>
      <c r="V9" s="179"/>
      <c r="W9" s="176" t="s">
        <v>334</v>
      </c>
      <c r="X9" s="195" t="s">
        <v>62</v>
      </c>
      <c r="Y9" s="389" t="s">
        <v>62</v>
      </c>
      <c r="Z9" s="189" t="s">
        <v>471</v>
      </c>
      <c r="AA9" s="179">
        <v>0</v>
      </c>
      <c r="AB9" s="337" t="s">
        <v>349</v>
      </c>
      <c r="AC9" s="275" t="s">
        <v>340</v>
      </c>
      <c r="AD9" s="275" t="s">
        <v>341</v>
      </c>
      <c r="AE9" s="189"/>
      <c r="AF9" s="189" t="s">
        <v>342</v>
      </c>
      <c r="AG9" s="765"/>
      <c r="AH9" s="765"/>
      <c r="AI9" s="443" t="s">
        <v>341</v>
      </c>
      <c r="AJ9" s="443" t="s">
        <v>341</v>
      </c>
      <c r="AK9" s="442"/>
      <c r="AL9" s="350" t="str">
        <f t="shared" si="1"/>
        <v>Y</v>
      </c>
      <c r="AM9" s="350" t="s">
        <v>471</v>
      </c>
      <c r="AN9" s="346" t="s">
        <v>1513</v>
      </c>
      <c r="AO9" s="189" t="s">
        <v>335</v>
      </c>
      <c r="AP9" s="189" t="s">
        <v>335</v>
      </c>
      <c r="AQ9" s="189" t="s">
        <v>335</v>
      </c>
      <c r="AR9" s="189" t="s">
        <v>335</v>
      </c>
      <c r="AS9" s="189" t="b">
        <f t="shared" si="2"/>
        <v>1</v>
      </c>
      <c r="AT9" s="442" t="b">
        <f t="shared" si="3"/>
        <v>1</v>
      </c>
      <c r="AU9" s="189" t="s">
        <v>335</v>
      </c>
      <c r="AV9" s="275"/>
      <c r="AW9" s="275"/>
      <c r="AX9" s="275" t="s">
        <v>1533</v>
      </c>
      <c r="AY9" s="577" t="s">
        <v>1534</v>
      </c>
      <c r="AZ9" s="275"/>
      <c r="BA9" s="275"/>
      <c r="BB9" s="275"/>
    </row>
    <row r="10" spans="1:54" ht="15" customHeight="1">
      <c r="B10" s="218">
        <v>46076</v>
      </c>
      <c r="C10" s="773" t="s">
        <v>59</v>
      </c>
      <c r="D10" s="838" t="s">
        <v>60</v>
      </c>
      <c r="E10" s="450" t="s">
        <v>60</v>
      </c>
      <c r="F10" s="450" t="s">
        <v>775</v>
      </c>
      <c r="G10" s="911" t="s">
        <v>1535</v>
      </c>
      <c r="H10" s="911" t="s">
        <v>580</v>
      </c>
      <c r="I10" s="450" t="s">
        <v>332</v>
      </c>
      <c r="J10" s="941" t="s">
        <v>1510</v>
      </c>
      <c r="K10" s="967" t="s">
        <v>341</v>
      </c>
      <c r="L10" s="181" t="s">
        <v>1535</v>
      </c>
      <c r="M10" s="779" t="s">
        <v>1536</v>
      </c>
      <c r="N10" s="176" t="s">
        <v>335</v>
      </c>
      <c r="O10" s="176" t="s">
        <v>335</v>
      </c>
      <c r="P10" s="470" t="str">
        <f t="shared" ref="P10" si="4">IF(OR(N10 = "Y", O10 = "Y"), "Y", "N")</f>
        <v>Y</v>
      </c>
      <c r="Q10" s="176" t="s">
        <v>335</v>
      </c>
      <c r="R10" s="176" t="s">
        <v>335</v>
      </c>
      <c r="S10" s="444" t="s">
        <v>335</v>
      </c>
      <c r="T10" s="189" t="s">
        <v>338</v>
      </c>
      <c r="U10" s="536" t="s">
        <v>335</v>
      </c>
      <c r="V10" s="179" t="s">
        <v>335</v>
      </c>
      <c r="W10" s="176" t="s">
        <v>334</v>
      </c>
      <c r="X10" s="195" t="s">
        <v>62</v>
      </c>
      <c r="Y10" s="389" t="s">
        <v>62</v>
      </c>
      <c r="Z10" s="189" t="s">
        <v>1537</v>
      </c>
      <c r="AA10" s="179">
        <v>0</v>
      </c>
      <c r="AB10" s="337" t="s">
        <v>1538</v>
      </c>
      <c r="AC10" s="275" t="s">
        <v>1521</v>
      </c>
      <c r="AD10" s="275" t="s">
        <v>581</v>
      </c>
      <c r="AE10" s="189"/>
      <c r="AF10" s="189"/>
      <c r="AG10" s="765"/>
      <c r="AH10" s="765"/>
      <c r="AI10" s="443"/>
      <c r="AJ10" s="443"/>
      <c r="AK10" s="442"/>
      <c r="AL10" s="350" t="str">
        <f t="shared" ref="AL10" si="5">IF(OR(AE10="X", AF10 = "X", AI10="X", AJ10="X", AK10="X"), "Y", "")</f>
        <v/>
      </c>
      <c r="AM10" s="350"/>
      <c r="AN10" s="346" t="s">
        <v>1513</v>
      </c>
      <c r="AO10" s="189" t="s">
        <v>341</v>
      </c>
      <c r="AP10" s="189" t="s">
        <v>341</v>
      </c>
      <c r="AQ10" s="189" t="s">
        <v>341</v>
      </c>
      <c r="AR10" s="189" t="s">
        <v>341</v>
      </c>
      <c r="AS10" s="189" t="b">
        <f t="shared" ref="AS10" si="6">AND(AO10="Y",AP10="Y",AQ10="Y",AR10="Y")</f>
        <v>0</v>
      </c>
      <c r="AT10" s="442" t="b">
        <f t="shared" ref="AT10" si="7">OR(AO10="Y",AP10="Y",AQ10="Y",AR10="Y")</f>
        <v>0</v>
      </c>
      <c r="AU10" s="189" t="s">
        <v>335</v>
      </c>
      <c r="AV10" s="275"/>
      <c r="AW10" s="275"/>
      <c r="AX10" s="325" t="s">
        <v>1539</v>
      </c>
      <c r="AY10" s="577" t="s">
        <v>1540</v>
      </c>
      <c r="AZ10" s="275"/>
      <c r="BA10" s="577"/>
      <c r="BB10" s="275"/>
    </row>
    <row r="11" spans="1:54" ht="15" customHeight="1">
      <c r="B11" s="218">
        <v>46076</v>
      </c>
      <c r="C11" s="773" t="s">
        <v>59</v>
      </c>
      <c r="D11" s="838" t="s">
        <v>60</v>
      </c>
      <c r="E11" s="450" t="s">
        <v>60</v>
      </c>
      <c r="F11" s="450" t="s">
        <v>562</v>
      </c>
      <c r="G11" s="450" t="s">
        <v>575</v>
      </c>
      <c r="H11" s="450" t="s">
        <v>576</v>
      </c>
      <c r="I11" s="450" t="s">
        <v>539</v>
      </c>
      <c r="J11" s="941" t="s">
        <v>63</v>
      </c>
      <c r="K11" s="967" t="s">
        <v>341</v>
      </c>
      <c r="L11" s="181" t="s">
        <v>575</v>
      </c>
      <c r="M11" s="779" t="s">
        <v>1541</v>
      </c>
      <c r="N11" s="176" t="s">
        <v>335</v>
      </c>
      <c r="O11" s="176" t="s">
        <v>335</v>
      </c>
      <c r="P11" s="470" t="str">
        <f t="shared" si="0"/>
        <v>Y</v>
      </c>
      <c r="Q11" s="176" t="s">
        <v>334</v>
      </c>
      <c r="R11" s="176" t="s">
        <v>335</v>
      </c>
      <c r="S11" s="444" t="s">
        <v>335</v>
      </c>
      <c r="T11" s="189" t="s">
        <v>338</v>
      </c>
      <c r="U11" s="536" t="s">
        <v>335</v>
      </c>
      <c r="V11" s="179"/>
      <c r="W11" s="176" t="s">
        <v>334</v>
      </c>
      <c r="X11" s="195" t="s">
        <v>62</v>
      </c>
      <c r="Y11" s="389" t="s">
        <v>62</v>
      </c>
      <c r="Z11" s="189" t="s">
        <v>471</v>
      </c>
      <c r="AA11" s="179">
        <v>1</v>
      </c>
      <c r="AB11" s="337" t="s">
        <v>1520</v>
      </c>
      <c r="AC11" s="275" t="s">
        <v>1521</v>
      </c>
      <c r="AD11" s="275" t="s">
        <v>578</v>
      </c>
      <c r="AE11" s="189"/>
      <c r="AF11" s="189"/>
      <c r="AG11" s="765"/>
      <c r="AH11" s="765"/>
      <c r="AI11" s="443" t="s">
        <v>341</v>
      </c>
      <c r="AJ11" s="443" t="s">
        <v>341</v>
      </c>
      <c r="AK11" s="442"/>
      <c r="AL11" s="350" t="str">
        <f t="shared" si="1"/>
        <v/>
      </c>
      <c r="AM11" s="350" t="s">
        <v>342</v>
      </c>
      <c r="AN11" s="346" t="s">
        <v>1513</v>
      </c>
      <c r="AO11" s="189" t="s">
        <v>335</v>
      </c>
      <c r="AP11" s="189" t="s">
        <v>335</v>
      </c>
      <c r="AQ11" s="189" t="s">
        <v>335</v>
      </c>
      <c r="AR11" s="189" t="s">
        <v>335</v>
      </c>
      <c r="AS11" s="189" t="b">
        <f t="shared" si="2"/>
        <v>1</v>
      </c>
      <c r="AT11" s="442" t="b">
        <f t="shared" si="3"/>
        <v>1</v>
      </c>
      <c r="AU11" s="189" t="s">
        <v>335</v>
      </c>
      <c r="AV11" s="275"/>
      <c r="AW11" s="275"/>
      <c r="AX11" s="325" t="s">
        <v>1539</v>
      </c>
      <c r="AY11" s="577" t="s">
        <v>1542</v>
      </c>
      <c r="AZ11" s="275"/>
      <c r="BA11" s="275"/>
      <c r="BB11" s="275"/>
    </row>
    <row r="12" spans="1:54" ht="15" customHeight="1">
      <c r="B12" s="218">
        <v>46076</v>
      </c>
      <c r="C12" s="773" t="s">
        <v>59</v>
      </c>
      <c r="D12" s="838" t="s">
        <v>60</v>
      </c>
      <c r="E12" s="450" t="s">
        <v>60</v>
      </c>
      <c r="F12" s="450" t="s">
        <v>787</v>
      </c>
      <c r="G12" s="450" t="s">
        <v>788</v>
      </c>
      <c r="H12" s="450" t="s">
        <v>789</v>
      </c>
      <c r="I12" s="450" t="s">
        <v>332</v>
      </c>
      <c r="J12" s="941" t="s">
        <v>63</v>
      </c>
      <c r="K12" s="967" t="s">
        <v>789</v>
      </c>
      <c r="L12" s="181" t="s">
        <v>788</v>
      </c>
      <c r="M12" s="779" t="s">
        <v>790</v>
      </c>
      <c r="N12" s="176" t="s">
        <v>334</v>
      </c>
      <c r="O12" s="176" t="s">
        <v>335</v>
      </c>
      <c r="P12" s="470" t="str">
        <f t="shared" si="0"/>
        <v>Y</v>
      </c>
      <c r="Q12" s="176" t="s">
        <v>335</v>
      </c>
      <c r="R12" s="176" t="s">
        <v>335</v>
      </c>
      <c r="S12" s="444" t="s">
        <v>335</v>
      </c>
      <c r="T12" s="189" t="s">
        <v>338</v>
      </c>
      <c r="U12" s="536" t="s">
        <v>335</v>
      </c>
      <c r="V12" s="179"/>
      <c r="W12" s="176" t="s">
        <v>334</v>
      </c>
      <c r="X12" s="195" t="s">
        <v>62</v>
      </c>
      <c r="Y12" s="389" t="s">
        <v>62</v>
      </c>
      <c r="Z12" s="189" t="s">
        <v>1524</v>
      </c>
      <c r="AA12" s="179">
        <v>0</v>
      </c>
      <c r="AB12" s="337" t="s">
        <v>349</v>
      </c>
      <c r="AC12" s="275" t="s">
        <v>340</v>
      </c>
      <c r="AD12" s="275" t="s">
        <v>341</v>
      </c>
      <c r="AE12" s="189" t="s">
        <v>342</v>
      </c>
      <c r="AF12" s="189" t="s">
        <v>342</v>
      </c>
      <c r="AG12" s="765" t="s">
        <v>342</v>
      </c>
      <c r="AH12" s="765" t="s">
        <v>342</v>
      </c>
      <c r="AI12" s="443" t="s">
        <v>342</v>
      </c>
      <c r="AJ12" s="443" t="s">
        <v>342</v>
      </c>
      <c r="AK12" s="442" t="s">
        <v>342</v>
      </c>
      <c r="AL12" s="350" t="str">
        <f t="shared" si="1"/>
        <v>Y</v>
      </c>
      <c r="AM12" s="350" t="s">
        <v>342</v>
      </c>
      <c r="AN12" s="346" t="s">
        <v>1513</v>
      </c>
      <c r="AO12" s="189" t="s">
        <v>335</v>
      </c>
      <c r="AP12" s="189" t="s">
        <v>335</v>
      </c>
      <c r="AQ12" s="189" t="s">
        <v>335</v>
      </c>
      <c r="AR12" s="189" t="s">
        <v>335</v>
      </c>
      <c r="AS12" s="189" t="b">
        <f t="shared" si="2"/>
        <v>1</v>
      </c>
      <c r="AT12" s="442" t="b">
        <f t="shared" si="3"/>
        <v>1</v>
      </c>
      <c r="AU12" s="189" t="s">
        <v>335</v>
      </c>
      <c r="AV12" s="275"/>
      <c r="AW12" s="275"/>
      <c r="AX12" s="325" t="s">
        <v>1543</v>
      </c>
      <c r="AY12" s="577" t="s">
        <v>1544</v>
      </c>
      <c r="AZ12" s="275" t="s">
        <v>1528</v>
      </c>
      <c r="BA12" s="275"/>
      <c r="BB12" s="275"/>
    </row>
    <row r="13" spans="1:54" ht="15" customHeight="1">
      <c r="B13" s="218">
        <v>46076</v>
      </c>
      <c r="C13" s="773" t="s">
        <v>59</v>
      </c>
      <c r="D13" s="838" t="s">
        <v>60</v>
      </c>
      <c r="E13" s="450" t="s">
        <v>60</v>
      </c>
      <c r="F13" s="450" t="s">
        <v>787</v>
      </c>
      <c r="G13" s="450" t="s">
        <v>792</v>
      </c>
      <c r="H13" s="450" t="s">
        <v>793</v>
      </c>
      <c r="I13" s="450" t="s">
        <v>332</v>
      </c>
      <c r="J13" s="941" t="s">
        <v>63</v>
      </c>
      <c r="K13" s="967" t="s">
        <v>793</v>
      </c>
      <c r="L13" s="181" t="s">
        <v>792</v>
      </c>
      <c r="M13" s="779" t="s">
        <v>794</v>
      </c>
      <c r="N13" s="176" t="s">
        <v>334</v>
      </c>
      <c r="O13" s="176" t="s">
        <v>335</v>
      </c>
      <c r="P13" s="470" t="str">
        <f t="shared" si="0"/>
        <v>Y</v>
      </c>
      <c r="Q13" s="176" t="s">
        <v>335</v>
      </c>
      <c r="R13" s="176" t="s">
        <v>335</v>
      </c>
      <c r="S13" s="444" t="s">
        <v>335</v>
      </c>
      <c r="T13" s="189" t="s">
        <v>338</v>
      </c>
      <c r="U13" s="536" t="s">
        <v>335</v>
      </c>
      <c r="V13" s="179"/>
      <c r="W13" s="176" t="s">
        <v>334</v>
      </c>
      <c r="X13" s="195" t="s">
        <v>62</v>
      </c>
      <c r="Y13" s="389" t="s">
        <v>62</v>
      </c>
      <c r="Z13" s="189" t="s">
        <v>1524</v>
      </c>
      <c r="AA13" s="179">
        <v>0</v>
      </c>
      <c r="AB13" s="337" t="s">
        <v>349</v>
      </c>
      <c r="AC13" s="275" t="s">
        <v>340</v>
      </c>
      <c r="AD13" s="275" t="s">
        <v>341</v>
      </c>
      <c r="AE13" s="189" t="s">
        <v>342</v>
      </c>
      <c r="AF13" s="189" t="s">
        <v>342</v>
      </c>
      <c r="AG13" s="765" t="s">
        <v>342</v>
      </c>
      <c r="AH13" s="765" t="s">
        <v>342</v>
      </c>
      <c r="AI13" s="443" t="s">
        <v>342</v>
      </c>
      <c r="AJ13" s="443" t="s">
        <v>342</v>
      </c>
      <c r="AK13" s="442" t="s">
        <v>342</v>
      </c>
      <c r="AL13" s="350" t="str">
        <f t="shared" si="1"/>
        <v>Y</v>
      </c>
      <c r="AM13" s="350" t="s">
        <v>342</v>
      </c>
      <c r="AN13" s="346" t="s">
        <v>1513</v>
      </c>
      <c r="AO13" s="189" t="s">
        <v>335</v>
      </c>
      <c r="AP13" s="189" t="s">
        <v>335</v>
      </c>
      <c r="AQ13" s="189" t="s">
        <v>335</v>
      </c>
      <c r="AR13" s="189" t="s">
        <v>335</v>
      </c>
      <c r="AS13" s="189" t="b">
        <f t="shared" si="2"/>
        <v>1</v>
      </c>
      <c r="AT13" s="442" t="b">
        <f t="shared" si="3"/>
        <v>1</v>
      </c>
      <c r="AU13" s="189" t="s">
        <v>335</v>
      </c>
      <c r="AV13" s="275"/>
      <c r="AW13" s="275"/>
      <c r="AX13" s="275" t="s">
        <v>1543</v>
      </c>
      <c r="AY13" s="577" t="s">
        <v>1545</v>
      </c>
      <c r="AZ13" s="275" t="s">
        <v>1528</v>
      </c>
      <c r="BA13" s="275"/>
      <c r="BB13" s="275"/>
    </row>
    <row r="14" spans="1:54" ht="15" customHeight="1">
      <c r="B14" s="218">
        <v>46076</v>
      </c>
      <c r="C14" s="773" t="s">
        <v>59</v>
      </c>
      <c r="D14" s="838" t="s">
        <v>60</v>
      </c>
      <c r="E14" s="450" t="s">
        <v>60</v>
      </c>
      <c r="F14" s="450" t="s">
        <v>787</v>
      </c>
      <c r="G14" s="450" t="s">
        <v>795</v>
      </c>
      <c r="H14" s="450" t="s">
        <v>796</v>
      </c>
      <c r="I14" s="450" t="s">
        <v>539</v>
      </c>
      <c r="J14" s="941" t="s">
        <v>63</v>
      </c>
      <c r="K14" s="967" t="s">
        <v>796</v>
      </c>
      <c r="L14" s="181" t="s">
        <v>795</v>
      </c>
      <c r="M14" s="779" t="s">
        <v>797</v>
      </c>
      <c r="N14" s="176" t="s">
        <v>335</v>
      </c>
      <c r="O14" s="176" t="s">
        <v>335</v>
      </c>
      <c r="P14" s="470" t="str">
        <f t="shared" si="0"/>
        <v>Y</v>
      </c>
      <c r="Q14" s="176" t="s">
        <v>334</v>
      </c>
      <c r="R14" s="176" t="s">
        <v>335</v>
      </c>
      <c r="S14" s="444" t="s">
        <v>335</v>
      </c>
      <c r="T14" s="189" t="s">
        <v>338</v>
      </c>
      <c r="U14" s="536"/>
      <c r="V14" s="179"/>
      <c r="W14" s="176" t="s">
        <v>334</v>
      </c>
      <c r="X14" s="195" t="s">
        <v>62</v>
      </c>
      <c r="Y14" s="389" t="s">
        <v>62</v>
      </c>
      <c r="Z14" s="189" t="s">
        <v>1546</v>
      </c>
      <c r="AA14" s="179">
        <v>1</v>
      </c>
      <c r="AB14" s="337" t="s">
        <v>1520</v>
      </c>
      <c r="AC14" s="275" t="s">
        <v>390</v>
      </c>
      <c r="AD14" s="275" t="s">
        <v>798</v>
      </c>
      <c r="AE14" s="189"/>
      <c r="AF14" s="189"/>
      <c r="AG14" s="765"/>
      <c r="AH14" s="765"/>
      <c r="AI14" s="443" t="s">
        <v>341</v>
      </c>
      <c r="AJ14" s="443" t="s">
        <v>341</v>
      </c>
      <c r="AK14" s="442"/>
      <c r="AL14" s="350" t="str">
        <f t="shared" si="1"/>
        <v/>
      </c>
      <c r="AM14" s="350" t="s">
        <v>471</v>
      </c>
      <c r="AN14" s="346" t="s">
        <v>1513</v>
      </c>
      <c r="AO14" s="189" t="s">
        <v>335</v>
      </c>
      <c r="AP14" s="189" t="s">
        <v>335</v>
      </c>
      <c r="AQ14" s="189" t="s">
        <v>335</v>
      </c>
      <c r="AR14" s="189" t="s">
        <v>335</v>
      </c>
      <c r="AS14" s="189" t="b">
        <f t="shared" si="2"/>
        <v>1</v>
      </c>
      <c r="AT14" s="442" t="b">
        <f t="shared" si="3"/>
        <v>1</v>
      </c>
      <c r="AU14" s="189" t="s">
        <v>335</v>
      </c>
      <c r="AV14" s="275"/>
      <c r="AW14" s="275"/>
      <c r="AX14" s="325" t="s">
        <v>1547</v>
      </c>
      <c r="AY14" s="577" t="s">
        <v>1548</v>
      </c>
      <c r="AZ14" s="275" t="s">
        <v>1528</v>
      </c>
      <c r="BA14" s="275"/>
      <c r="BB14" s="275"/>
    </row>
    <row r="15" spans="1:54" ht="15" customHeight="1">
      <c r="B15" s="218">
        <v>46076</v>
      </c>
      <c r="C15" s="773" t="s">
        <v>59</v>
      </c>
      <c r="D15" s="838" t="s">
        <v>60</v>
      </c>
      <c r="E15" s="450" t="s">
        <v>60</v>
      </c>
      <c r="F15" s="450" t="s">
        <v>787</v>
      </c>
      <c r="G15" s="450" t="s">
        <v>799</v>
      </c>
      <c r="H15" s="450" t="s">
        <v>800</v>
      </c>
      <c r="I15" s="450" t="s">
        <v>332</v>
      </c>
      <c r="J15" s="941" t="s">
        <v>63</v>
      </c>
      <c r="K15" s="967" t="s">
        <v>341</v>
      </c>
      <c r="L15" s="181" t="s">
        <v>1549</v>
      </c>
      <c r="M15" s="779" t="s">
        <v>801</v>
      </c>
      <c r="N15" s="176" t="s">
        <v>335</v>
      </c>
      <c r="O15" s="176" t="s">
        <v>335</v>
      </c>
      <c r="P15" s="470" t="str">
        <f t="shared" si="0"/>
        <v>Y</v>
      </c>
      <c r="Q15" s="176" t="s">
        <v>335</v>
      </c>
      <c r="R15" s="176" t="s">
        <v>335</v>
      </c>
      <c r="S15" s="444" t="s">
        <v>335</v>
      </c>
      <c r="T15" s="189" t="s">
        <v>338</v>
      </c>
      <c r="U15" s="536"/>
      <c r="V15" s="179" t="s">
        <v>335</v>
      </c>
      <c r="W15" s="176" t="s">
        <v>334</v>
      </c>
      <c r="X15" s="195" t="s">
        <v>62</v>
      </c>
      <c r="Y15" s="389" t="s">
        <v>62</v>
      </c>
      <c r="Z15" s="189" t="s">
        <v>1537</v>
      </c>
      <c r="AA15" s="179">
        <v>0</v>
      </c>
      <c r="AB15" s="337" t="s">
        <v>349</v>
      </c>
      <c r="AC15" s="275" t="s">
        <v>340</v>
      </c>
      <c r="AD15" s="275" t="s">
        <v>341</v>
      </c>
      <c r="AE15" s="189"/>
      <c r="AF15" s="189" t="s">
        <v>342</v>
      </c>
      <c r="AG15" s="765"/>
      <c r="AH15" s="765"/>
      <c r="AI15" s="443" t="s">
        <v>341</v>
      </c>
      <c r="AJ15" s="443" t="s">
        <v>341</v>
      </c>
      <c r="AK15" s="442" t="s">
        <v>342</v>
      </c>
      <c r="AL15" s="350" t="str">
        <f t="shared" si="1"/>
        <v>Y</v>
      </c>
      <c r="AM15" s="350" t="s">
        <v>342</v>
      </c>
      <c r="AN15" s="346" t="s">
        <v>1513</v>
      </c>
      <c r="AO15" s="189" t="s">
        <v>471</v>
      </c>
      <c r="AP15" s="189" t="s">
        <v>471</v>
      </c>
      <c r="AQ15" s="189" t="s">
        <v>471</v>
      </c>
      <c r="AR15" s="189" t="s">
        <v>471</v>
      </c>
      <c r="AS15" s="189" t="b">
        <f t="shared" si="2"/>
        <v>0</v>
      </c>
      <c r="AT15" s="442" t="b">
        <f t="shared" si="3"/>
        <v>0</v>
      </c>
      <c r="AU15" s="189" t="s">
        <v>335</v>
      </c>
      <c r="AV15" s="275"/>
      <c r="AW15" s="275"/>
      <c r="AX15" s="325" t="s">
        <v>1550</v>
      </c>
      <c r="AY15" s="577" t="s">
        <v>1551</v>
      </c>
      <c r="AZ15" s="275" t="s">
        <v>1528</v>
      </c>
      <c r="BA15" s="275"/>
      <c r="BB15" s="275"/>
    </row>
    <row r="16" spans="1:54" ht="15" customHeight="1">
      <c r="B16" s="218">
        <v>46076</v>
      </c>
      <c r="C16" s="773" t="s">
        <v>59</v>
      </c>
      <c r="D16" s="838" t="s">
        <v>60</v>
      </c>
      <c r="E16" s="450" t="s">
        <v>60</v>
      </c>
      <c r="F16" s="450" t="s">
        <v>338</v>
      </c>
      <c r="G16" s="450" t="s">
        <v>802</v>
      </c>
      <c r="H16" s="450" t="s">
        <v>803</v>
      </c>
      <c r="I16" s="450" t="s">
        <v>332</v>
      </c>
      <c r="J16" s="941" t="s">
        <v>63</v>
      </c>
      <c r="K16" s="967" t="s">
        <v>803</v>
      </c>
      <c r="L16" s="181" t="s">
        <v>1552</v>
      </c>
      <c r="M16" s="779" t="s">
        <v>805</v>
      </c>
      <c r="N16" s="176" t="s">
        <v>334</v>
      </c>
      <c r="O16" s="176" t="s">
        <v>334</v>
      </c>
      <c r="P16" s="470" t="str">
        <f t="shared" si="0"/>
        <v>N</v>
      </c>
      <c r="Q16" s="176" t="s">
        <v>335</v>
      </c>
      <c r="R16" s="176" t="s">
        <v>335</v>
      </c>
      <c r="S16" s="444" t="s">
        <v>335</v>
      </c>
      <c r="T16" s="189" t="s">
        <v>338</v>
      </c>
      <c r="U16" s="536" t="s">
        <v>335</v>
      </c>
      <c r="V16" s="179"/>
      <c r="W16" s="176" t="s">
        <v>334</v>
      </c>
      <c r="X16" s="195" t="s">
        <v>62</v>
      </c>
      <c r="Y16" s="389" t="s">
        <v>62</v>
      </c>
      <c r="Z16" s="189" t="s">
        <v>1524</v>
      </c>
      <c r="AA16" s="179">
        <v>0</v>
      </c>
      <c r="AB16" s="337" t="s">
        <v>303</v>
      </c>
      <c r="AC16" s="275" t="s">
        <v>581</v>
      </c>
      <c r="AD16" s="275" t="s">
        <v>471</v>
      </c>
      <c r="AE16" s="189"/>
      <c r="AF16" s="189" t="s">
        <v>342</v>
      </c>
      <c r="AG16" s="765"/>
      <c r="AH16" s="765"/>
      <c r="AI16" s="443" t="s">
        <v>341</v>
      </c>
      <c r="AJ16" s="443" t="s">
        <v>342</v>
      </c>
      <c r="AK16" s="442"/>
      <c r="AL16" s="350" t="str">
        <f t="shared" si="1"/>
        <v>Y</v>
      </c>
      <c r="AM16" s="350" t="s">
        <v>471</v>
      </c>
      <c r="AN16" s="346" t="s">
        <v>1513</v>
      </c>
      <c r="AO16" s="189" t="s">
        <v>471</v>
      </c>
      <c r="AP16" s="189" t="s">
        <v>471</v>
      </c>
      <c r="AQ16" s="189" t="s">
        <v>471</v>
      </c>
      <c r="AR16" s="189" t="s">
        <v>471</v>
      </c>
      <c r="AS16" s="189" t="b">
        <f t="shared" si="2"/>
        <v>0</v>
      </c>
      <c r="AT16" s="442" t="b">
        <f t="shared" si="3"/>
        <v>0</v>
      </c>
      <c r="AU16" s="189" t="s">
        <v>335</v>
      </c>
      <c r="AV16" s="275"/>
      <c r="AW16" s="275"/>
      <c r="AX16" s="275" t="s">
        <v>1553</v>
      </c>
      <c r="AY16" s="577" t="s">
        <v>1554</v>
      </c>
      <c r="AZ16" s="275" t="s">
        <v>1531</v>
      </c>
      <c r="BA16" s="275" t="s">
        <v>1555</v>
      </c>
      <c r="BB16" s="275"/>
    </row>
    <row r="17" spans="1:54" ht="15" customHeight="1">
      <c r="B17" s="218">
        <v>46076</v>
      </c>
      <c r="C17" s="773" t="s">
        <v>59</v>
      </c>
      <c r="D17" s="839" t="s">
        <v>67</v>
      </c>
      <c r="E17" s="450" t="s">
        <v>510</v>
      </c>
      <c r="F17" s="450" t="s">
        <v>519</v>
      </c>
      <c r="G17" s="450" t="s">
        <v>520</v>
      </c>
      <c r="H17" s="450" t="s">
        <v>521</v>
      </c>
      <c r="I17" s="450" t="s">
        <v>332</v>
      </c>
      <c r="J17" s="941" t="s">
        <v>69</v>
      </c>
      <c r="K17" s="967" t="s">
        <v>521</v>
      </c>
      <c r="L17" s="181" t="s">
        <v>1556</v>
      </c>
      <c r="M17" s="969" t="s">
        <v>1557</v>
      </c>
      <c r="N17" s="176" t="s">
        <v>335</v>
      </c>
      <c r="O17" s="176" t="s">
        <v>335</v>
      </c>
      <c r="P17" s="470" t="str">
        <f t="shared" si="0"/>
        <v>Y</v>
      </c>
      <c r="Q17" s="176" t="s">
        <v>335</v>
      </c>
      <c r="R17" s="176" t="s">
        <v>335</v>
      </c>
      <c r="S17" s="444" t="s">
        <v>335</v>
      </c>
      <c r="T17" s="189" t="s">
        <v>338</v>
      </c>
      <c r="U17" s="536" t="s">
        <v>335</v>
      </c>
      <c r="V17" s="179"/>
      <c r="W17" s="176" t="s">
        <v>335</v>
      </c>
      <c r="X17" s="195" t="s">
        <v>62</v>
      </c>
      <c r="Y17" s="389" t="s">
        <v>62</v>
      </c>
      <c r="Z17" s="189" t="s">
        <v>1546</v>
      </c>
      <c r="AA17" s="179">
        <v>1</v>
      </c>
      <c r="AB17" s="337" t="s">
        <v>1558</v>
      </c>
      <c r="AC17" s="275" t="s">
        <v>340</v>
      </c>
      <c r="AD17" s="275" t="s">
        <v>341</v>
      </c>
      <c r="AE17" s="189"/>
      <c r="AF17" s="189"/>
      <c r="AG17" s="765"/>
      <c r="AH17" s="765"/>
      <c r="AI17" s="443" t="s">
        <v>341</v>
      </c>
      <c r="AJ17" s="443" t="s">
        <v>341</v>
      </c>
      <c r="AK17" s="442"/>
      <c r="AL17" s="350" t="str">
        <f t="shared" si="1"/>
        <v/>
      </c>
      <c r="AM17" s="350" t="s">
        <v>471</v>
      </c>
      <c r="AN17" s="346" t="s">
        <v>1513</v>
      </c>
      <c r="AO17" s="189" t="s">
        <v>335</v>
      </c>
      <c r="AP17" s="189" t="s">
        <v>335</v>
      </c>
      <c r="AQ17" s="189" t="s">
        <v>335</v>
      </c>
      <c r="AR17" s="189" t="s">
        <v>335</v>
      </c>
      <c r="AS17" s="189" t="b">
        <f t="shared" si="2"/>
        <v>1</v>
      </c>
      <c r="AT17" s="442" t="b">
        <f t="shared" si="3"/>
        <v>1</v>
      </c>
      <c r="AU17" s="189" t="s">
        <v>335</v>
      </c>
      <c r="AV17" s="275"/>
      <c r="AW17" s="275"/>
      <c r="AX17" s="325" t="s">
        <v>1559</v>
      </c>
      <c r="AY17" s="577" t="s">
        <v>1560</v>
      </c>
      <c r="AZ17" s="275" t="s">
        <v>1528</v>
      </c>
      <c r="BA17" s="275"/>
      <c r="BB17" s="275"/>
    </row>
    <row r="18" spans="1:54" ht="15" customHeight="1">
      <c r="B18" s="218">
        <v>46076</v>
      </c>
      <c r="C18" s="773" t="s">
        <v>59</v>
      </c>
      <c r="D18" s="839" t="s">
        <v>67</v>
      </c>
      <c r="E18" s="450" t="s">
        <v>510</v>
      </c>
      <c r="F18" s="450" t="s">
        <v>519</v>
      </c>
      <c r="G18" s="450" t="s">
        <v>523</v>
      </c>
      <c r="H18" s="450" t="s">
        <v>524</v>
      </c>
      <c r="I18" s="450" t="s">
        <v>332</v>
      </c>
      <c r="J18" s="941" t="s">
        <v>69</v>
      </c>
      <c r="K18" s="967" t="s">
        <v>524</v>
      </c>
      <c r="L18" s="181" t="s">
        <v>1561</v>
      </c>
      <c r="M18" s="779" t="s">
        <v>525</v>
      </c>
      <c r="N18" s="176" t="s">
        <v>335</v>
      </c>
      <c r="O18" s="176" t="s">
        <v>335</v>
      </c>
      <c r="P18" s="470" t="str">
        <f t="shared" si="0"/>
        <v>Y</v>
      </c>
      <c r="Q18" s="176" t="s">
        <v>335</v>
      </c>
      <c r="R18" s="176" t="s">
        <v>335</v>
      </c>
      <c r="S18" s="444" t="s">
        <v>335</v>
      </c>
      <c r="T18" s="189" t="s">
        <v>338</v>
      </c>
      <c r="U18" s="536" t="s">
        <v>335</v>
      </c>
      <c r="V18" s="179" t="s">
        <v>335</v>
      </c>
      <c r="W18" s="176" t="s">
        <v>335</v>
      </c>
      <c r="X18" s="195" t="s">
        <v>62</v>
      </c>
      <c r="Y18" s="389" t="s">
        <v>62</v>
      </c>
      <c r="Z18" s="189" t="s">
        <v>1524</v>
      </c>
      <c r="AA18" s="179">
        <v>0</v>
      </c>
      <c r="AB18" s="337" t="s">
        <v>349</v>
      </c>
      <c r="AC18" s="275" t="s">
        <v>340</v>
      </c>
      <c r="AD18" s="275" t="s">
        <v>341</v>
      </c>
      <c r="AE18" s="189" t="s">
        <v>342</v>
      </c>
      <c r="AF18" s="189"/>
      <c r="AG18" s="765" t="s">
        <v>342</v>
      </c>
      <c r="AH18" s="765"/>
      <c r="AI18" s="443" t="s">
        <v>341</v>
      </c>
      <c r="AJ18" s="443" t="s">
        <v>341</v>
      </c>
      <c r="AK18" s="442" t="s">
        <v>342</v>
      </c>
      <c r="AL18" s="350" t="str">
        <f t="shared" si="1"/>
        <v>Y</v>
      </c>
      <c r="AM18" s="350" t="s">
        <v>342</v>
      </c>
      <c r="AN18" s="346" t="s">
        <v>1513</v>
      </c>
      <c r="AO18" s="189" t="s">
        <v>335</v>
      </c>
      <c r="AP18" s="189" t="s">
        <v>335</v>
      </c>
      <c r="AQ18" s="189" t="s">
        <v>335</v>
      </c>
      <c r="AR18" s="189" t="s">
        <v>335</v>
      </c>
      <c r="AS18" s="189" t="b">
        <f t="shared" si="2"/>
        <v>1</v>
      </c>
      <c r="AT18" s="442" t="b">
        <f t="shared" si="3"/>
        <v>1</v>
      </c>
      <c r="AU18" s="189" t="s">
        <v>335</v>
      </c>
      <c r="AV18" s="275"/>
      <c r="AW18" s="275"/>
      <c r="AX18" s="325" t="s">
        <v>1562</v>
      </c>
      <c r="AY18" s="576" t="s">
        <v>1563</v>
      </c>
      <c r="AZ18" s="275" t="s">
        <v>1531</v>
      </c>
      <c r="BA18" s="275" t="s">
        <v>1564</v>
      </c>
      <c r="BB18" s="275" t="s">
        <v>1565</v>
      </c>
    </row>
    <row r="19" spans="1:54" ht="15" customHeight="1">
      <c r="B19" s="218">
        <v>46076</v>
      </c>
      <c r="C19" s="773" t="s">
        <v>59</v>
      </c>
      <c r="D19" s="839" t="s">
        <v>67</v>
      </c>
      <c r="E19" s="450" t="s">
        <v>510</v>
      </c>
      <c r="F19" s="450" t="s">
        <v>519</v>
      </c>
      <c r="G19" s="450" t="s">
        <v>528</v>
      </c>
      <c r="H19" s="776" t="s">
        <v>528</v>
      </c>
      <c r="I19" s="450" t="s">
        <v>338</v>
      </c>
      <c r="J19" s="941" t="s">
        <v>69</v>
      </c>
      <c r="K19" s="967" t="s">
        <v>341</v>
      </c>
      <c r="L19" s="181" t="s">
        <v>528</v>
      </c>
      <c r="M19" s="970" t="s">
        <v>1566</v>
      </c>
      <c r="N19" s="176" t="s">
        <v>335</v>
      </c>
      <c r="O19" s="176" t="s">
        <v>335</v>
      </c>
      <c r="P19" s="470" t="str">
        <f t="shared" si="0"/>
        <v>Y</v>
      </c>
      <c r="Q19" s="176" t="s">
        <v>334</v>
      </c>
      <c r="R19" s="176" t="s">
        <v>334</v>
      </c>
      <c r="S19" s="444" t="s">
        <v>334</v>
      </c>
      <c r="T19" s="189" t="s">
        <v>338</v>
      </c>
      <c r="U19" s="536"/>
      <c r="V19" s="179"/>
      <c r="W19" s="176" t="s">
        <v>334</v>
      </c>
      <c r="X19" s="195" t="s">
        <v>62</v>
      </c>
      <c r="Y19" s="389" t="s">
        <v>62</v>
      </c>
      <c r="Z19" s="189" t="s">
        <v>471</v>
      </c>
      <c r="AA19" s="179">
        <v>2</v>
      </c>
      <c r="AB19" s="337" t="s">
        <v>1520</v>
      </c>
      <c r="AC19" s="275" t="s">
        <v>509</v>
      </c>
      <c r="AD19" s="275" t="s">
        <v>471</v>
      </c>
      <c r="AE19" s="189"/>
      <c r="AF19" s="189"/>
      <c r="AG19" s="765"/>
      <c r="AH19" s="765"/>
      <c r="AI19" s="443" t="s">
        <v>341</v>
      </c>
      <c r="AJ19" s="443" t="s">
        <v>341</v>
      </c>
      <c r="AK19" s="442"/>
      <c r="AL19" s="350" t="str">
        <f t="shared" si="1"/>
        <v/>
      </c>
      <c r="AM19" s="350" t="s">
        <v>471</v>
      </c>
      <c r="AN19" s="346" t="s">
        <v>1567</v>
      </c>
      <c r="AO19" s="189" t="s">
        <v>471</v>
      </c>
      <c r="AP19" s="189" t="s">
        <v>471</v>
      </c>
      <c r="AQ19" s="189" t="s">
        <v>471</v>
      </c>
      <c r="AR19" s="189" t="s">
        <v>471</v>
      </c>
      <c r="AS19" s="189" t="b">
        <f t="shared" si="2"/>
        <v>0</v>
      </c>
      <c r="AT19" s="189" t="b">
        <f t="shared" si="3"/>
        <v>0</v>
      </c>
      <c r="AU19" s="350" t="s">
        <v>335</v>
      </c>
      <c r="AV19" s="459"/>
      <c r="AW19" s="459"/>
      <c r="AX19" s="275" t="s">
        <v>1568</v>
      </c>
      <c r="AY19" s="577">
        <v>0</v>
      </c>
      <c r="AZ19" s="275"/>
      <c r="BA19" s="275"/>
      <c r="BB19" s="275"/>
    </row>
    <row r="20" spans="1:54">
      <c r="B20" s="218">
        <v>46076</v>
      </c>
      <c r="C20" s="773" t="s">
        <v>59</v>
      </c>
      <c r="D20" s="839" t="s">
        <v>67</v>
      </c>
      <c r="E20" s="450" t="s">
        <v>510</v>
      </c>
      <c r="F20" s="450" t="s">
        <v>519</v>
      </c>
      <c r="G20" s="450" t="s">
        <v>533</v>
      </c>
      <c r="H20" s="777" t="s">
        <v>533</v>
      </c>
      <c r="I20" s="450" t="s">
        <v>338</v>
      </c>
      <c r="J20" s="941" t="s">
        <v>69</v>
      </c>
      <c r="K20" s="967" t="s">
        <v>341</v>
      </c>
      <c r="L20" s="181" t="s">
        <v>533</v>
      </c>
      <c r="M20" s="970" t="s">
        <v>534</v>
      </c>
      <c r="N20" s="176" t="s">
        <v>335</v>
      </c>
      <c r="O20" s="176" t="s">
        <v>334</v>
      </c>
      <c r="P20" s="470" t="str">
        <f t="shared" si="0"/>
        <v>Y</v>
      </c>
      <c r="Q20" s="176" t="s">
        <v>334</v>
      </c>
      <c r="R20" s="176" t="s">
        <v>334</v>
      </c>
      <c r="S20" s="444" t="s">
        <v>334</v>
      </c>
      <c r="T20" s="189" t="s">
        <v>338</v>
      </c>
      <c r="U20" s="536"/>
      <c r="V20" s="179"/>
      <c r="W20" s="176" t="s">
        <v>334</v>
      </c>
      <c r="X20" s="195" t="s">
        <v>62</v>
      </c>
      <c r="Y20" s="389" t="s">
        <v>62</v>
      </c>
      <c r="Z20" s="189" t="s">
        <v>471</v>
      </c>
      <c r="AA20" s="179">
        <v>2</v>
      </c>
      <c r="AB20" s="337"/>
      <c r="AC20" s="275" t="s">
        <v>509</v>
      </c>
      <c r="AD20" s="275" t="s">
        <v>471</v>
      </c>
      <c r="AE20" s="189"/>
      <c r="AF20" s="189"/>
      <c r="AG20" s="765"/>
      <c r="AH20" s="765"/>
      <c r="AI20" s="443" t="s">
        <v>341</v>
      </c>
      <c r="AJ20" s="443" t="s">
        <v>341</v>
      </c>
      <c r="AK20" s="442"/>
      <c r="AL20" s="350" t="str">
        <f t="shared" si="1"/>
        <v/>
      </c>
      <c r="AM20" s="350" t="s">
        <v>471</v>
      </c>
      <c r="AN20" s="346" t="s">
        <v>1567</v>
      </c>
      <c r="AO20" s="189" t="s">
        <v>471</v>
      </c>
      <c r="AP20" s="189" t="s">
        <v>471</v>
      </c>
      <c r="AQ20" s="189" t="s">
        <v>471</v>
      </c>
      <c r="AR20" s="189" t="s">
        <v>471</v>
      </c>
      <c r="AS20" s="189" t="b">
        <f t="shared" si="2"/>
        <v>0</v>
      </c>
      <c r="AT20" s="189" t="b">
        <f t="shared" si="3"/>
        <v>0</v>
      </c>
      <c r="AU20" s="189" t="s">
        <v>335</v>
      </c>
      <c r="AV20" s="275"/>
      <c r="AW20" s="275"/>
      <c r="AX20" s="275" t="s">
        <v>1568</v>
      </c>
      <c r="AY20" s="577">
        <v>0</v>
      </c>
      <c r="AZ20" s="275"/>
      <c r="BA20" s="275"/>
      <c r="BB20" s="275"/>
    </row>
    <row r="21" spans="1:54">
      <c r="B21" s="218">
        <v>46076</v>
      </c>
      <c r="C21" s="773" t="s">
        <v>59</v>
      </c>
      <c r="D21" s="839" t="s">
        <v>67</v>
      </c>
      <c r="E21" s="450" t="s">
        <v>510</v>
      </c>
      <c r="F21" s="450" t="s">
        <v>519</v>
      </c>
      <c r="G21" s="450" t="s">
        <v>535</v>
      </c>
      <c r="H21" s="776" t="s">
        <v>535</v>
      </c>
      <c r="I21" s="450" t="s">
        <v>338</v>
      </c>
      <c r="J21" s="941" t="s">
        <v>69</v>
      </c>
      <c r="K21" s="967" t="s">
        <v>341</v>
      </c>
      <c r="L21" s="181" t="s">
        <v>1569</v>
      </c>
      <c r="M21" s="970" t="s">
        <v>1570</v>
      </c>
      <c r="N21" s="176" t="s">
        <v>335</v>
      </c>
      <c r="O21" s="176" t="s">
        <v>335</v>
      </c>
      <c r="P21" s="470" t="str">
        <f t="shared" si="0"/>
        <v>Y</v>
      </c>
      <c r="Q21" s="176" t="s">
        <v>334</v>
      </c>
      <c r="R21" s="176" t="s">
        <v>334</v>
      </c>
      <c r="S21" s="444" t="s">
        <v>334</v>
      </c>
      <c r="T21" s="189" t="s">
        <v>338</v>
      </c>
      <c r="U21" s="536"/>
      <c r="V21" s="179"/>
      <c r="W21" s="176" t="s">
        <v>334</v>
      </c>
      <c r="X21" s="195" t="s">
        <v>62</v>
      </c>
      <c r="Y21" s="389" t="s">
        <v>62</v>
      </c>
      <c r="Z21" s="189" t="s">
        <v>471</v>
      </c>
      <c r="AA21" s="179">
        <v>2</v>
      </c>
      <c r="AB21" s="337" t="s">
        <v>1520</v>
      </c>
      <c r="AC21" s="275" t="s">
        <v>471</v>
      </c>
      <c r="AD21" s="275" t="s">
        <v>471</v>
      </c>
      <c r="AE21" s="189"/>
      <c r="AF21" s="189"/>
      <c r="AG21" s="765"/>
      <c r="AH21" s="765"/>
      <c r="AI21" s="443" t="s">
        <v>341</v>
      </c>
      <c r="AJ21" s="443" t="s">
        <v>341</v>
      </c>
      <c r="AK21" s="442"/>
      <c r="AL21" s="350" t="str">
        <f t="shared" si="1"/>
        <v/>
      </c>
      <c r="AM21" s="350" t="s">
        <v>471</v>
      </c>
      <c r="AN21" s="346" t="s">
        <v>1567</v>
      </c>
      <c r="AO21" s="189" t="s">
        <v>471</v>
      </c>
      <c r="AP21" s="189" t="s">
        <v>471</v>
      </c>
      <c r="AQ21" s="189" t="s">
        <v>471</v>
      </c>
      <c r="AR21" s="189" t="s">
        <v>471</v>
      </c>
      <c r="AS21" s="189" t="b">
        <f t="shared" si="2"/>
        <v>0</v>
      </c>
      <c r="AT21" s="189" t="b">
        <f t="shared" si="3"/>
        <v>0</v>
      </c>
      <c r="AU21" s="457" t="s">
        <v>335</v>
      </c>
      <c r="AV21" s="458"/>
      <c r="AW21" s="458"/>
      <c r="AX21" s="275" t="s">
        <v>1568</v>
      </c>
      <c r="AY21" s="577">
        <v>0</v>
      </c>
      <c r="AZ21" s="275"/>
      <c r="BA21" s="275"/>
      <c r="BB21" s="275"/>
    </row>
    <row r="22" spans="1:54" ht="15" customHeight="1">
      <c r="B22" s="218">
        <v>46076</v>
      </c>
      <c r="C22" s="773" t="s">
        <v>59</v>
      </c>
      <c r="D22" s="839" t="s">
        <v>67</v>
      </c>
      <c r="E22" s="450" t="s">
        <v>510</v>
      </c>
      <c r="F22" s="450" t="s">
        <v>519</v>
      </c>
      <c r="G22" s="450" t="s">
        <v>537</v>
      </c>
      <c r="H22" s="450" t="s">
        <v>538</v>
      </c>
      <c r="I22" s="450" t="s">
        <v>539</v>
      </c>
      <c r="J22" s="941" t="s">
        <v>69</v>
      </c>
      <c r="K22" s="967" t="s">
        <v>538</v>
      </c>
      <c r="L22" s="181" t="s">
        <v>1571</v>
      </c>
      <c r="M22" s="814" t="s">
        <v>1572</v>
      </c>
      <c r="N22" s="176" t="s">
        <v>335</v>
      </c>
      <c r="O22" s="176" t="s">
        <v>335</v>
      </c>
      <c r="P22" s="470" t="str">
        <f t="shared" si="0"/>
        <v>Y</v>
      </c>
      <c r="Q22" s="176" t="s">
        <v>334</v>
      </c>
      <c r="R22" s="176" t="s">
        <v>335</v>
      </c>
      <c r="S22" s="444" t="s">
        <v>335</v>
      </c>
      <c r="T22" s="189" t="s">
        <v>338</v>
      </c>
      <c r="U22" s="536" t="s">
        <v>335</v>
      </c>
      <c r="V22" s="179"/>
      <c r="W22" s="176" t="s">
        <v>335</v>
      </c>
      <c r="X22" s="195" t="s">
        <v>62</v>
      </c>
      <c r="Y22" s="389" t="s">
        <v>62</v>
      </c>
      <c r="Z22" s="189" t="s">
        <v>1546</v>
      </c>
      <c r="AA22" s="179">
        <v>1</v>
      </c>
      <c r="AB22" s="337" t="s">
        <v>1520</v>
      </c>
      <c r="AC22" s="275" t="s">
        <v>390</v>
      </c>
      <c r="AD22" s="275" t="s">
        <v>542</v>
      </c>
      <c r="AE22" s="189"/>
      <c r="AF22" s="189"/>
      <c r="AG22" s="765" t="s">
        <v>342</v>
      </c>
      <c r="AH22" s="765" t="s">
        <v>342</v>
      </c>
      <c r="AI22" s="443" t="s">
        <v>341</v>
      </c>
      <c r="AJ22" s="443" t="s">
        <v>341</v>
      </c>
      <c r="AK22" s="442"/>
      <c r="AL22" s="350" t="str">
        <f t="shared" si="1"/>
        <v/>
      </c>
      <c r="AM22" s="350" t="s">
        <v>471</v>
      </c>
      <c r="AN22" s="346" t="s">
        <v>1513</v>
      </c>
      <c r="AO22" s="189" t="s">
        <v>335</v>
      </c>
      <c r="AP22" s="189" t="s">
        <v>335</v>
      </c>
      <c r="AQ22" s="189" t="s">
        <v>335</v>
      </c>
      <c r="AR22" s="189" t="s">
        <v>335</v>
      </c>
      <c r="AS22" s="189" t="b">
        <f t="shared" si="2"/>
        <v>1</v>
      </c>
      <c r="AT22" s="442" t="b">
        <f t="shared" si="3"/>
        <v>1</v>
      </c>
      <c r="AU22" s="189" t="s">
        <v>335</v>
      </c>
      <c r="AV22" s="275"/>
      <c r="AW22" s="275"/>
      <c r="AX22" s="325" t="s">
        <v>1573</v>
      </c>
      <c r="AY22" s="577" t="s">
        <v>1563</v>
      </c>
      <c r="AZ22" s="275" t="s">
        <v>1528</v>
      </c>
      <c r="BA22" s="275" t="s">
        <v>1574</v>
      </c>
      <c r="BB22" s="275"/>
    </row>
    <row r="23" spans="1:54" ht="15" customHeight="1">
      <c r="B23" s="218">
        <v>46076</v>
      </c>
      <c r="C23" s="773" t="s">
        <v>59</v>
      </c>
      <c r="D23" s="839" t="s">
        <v>67</v>
      </c>
      <c r="E23" s="450" t="s">
        <v>510</v>
      </c>
      <c r="F23" s="450" t="s">
        <v>519</v>
      </c>
      <c r="G23" s="450" t="s">
        <v>543</v>
      </c>
      <c r="H23" s="450" t="s">
        <v>544</v>
      </c>
      <c r="I23" s="450" t="s">
        <v>539</v>
      </c>
      <c r="J23" s="941" t="s">
        <v>69</v>
      </c>
      <c r="K23" s="967" t="s">
        <v>544</v>
      </c>
      <c r="L23" s="181" t="s">
        <v>1575</v>
      </c>
      <c r="M23" s="817" t="s">
        <v>1576</v>
      </c>
      <c r="N23" s="176" t="s">
        <v>335</v>
      </c>
      <c r="O23" s="176" t="s">
        <v>335</v>
      </c>
      <c r="P23" s="470" t="str">
        <f t="shared" si="0"/>
        <v>Y</v>
      </c>
      <c r="Q23" s="176" t="s">
        <v>334</v>
      </c>
      <c r="R23" s="176" t="s">
        <v>335</v>
      </c>
      <c r="S23" s="444" t="s">
        <v>335</v>
      </c>
      <c r="T23" s="189" t="s">
        <v>338</v>
      </c>
      <c r="U23" s="536" t="s">
        <v>335</v>
      </c>
      <c r="V23" s="179"/>
      <c r="W23" s="176" t="s">
        <v>335</v>
      </c>
      <c r="X23" s="195" t="s">
        <v>62</v>
      </c>
      <c r="Y23" s="389" t="s">
        <v>62</v>
      </c>
      <c r="Z23" s="189" t="s">
        <v>1546</v>
      </c>
      <c r="AA23" s="179">
        <v>1</v>
      </c>
      <c r="AB23" s="337" t="s">
        <v>1520</v>
      </c>
      <c r="AC23" s="275" t="s">
        <v>390</v>
      </c>
      <c r="AD23" s="275" t="s">
        <v>542</v>
      </c>
      <c r="AE23" s="189"/>
      <c r="AF23" s="189"/>
      <c r="AG23" s="765"/>
      <c r="AH23" s="765"/>
      <c r="AI23" s="443" t="s">
        <v>341</v>
      </c>
      <c r="AJ23" s="443" t="s">
        <v>341</v>
      </c>
      <c r="AK23" s="442"/>
      <c r="AL23" s="350" t="str">
        <f t="shared" si="1"/>
        <v/>
      </c>
      <c r="AM23" s="350" t="s">
        <v>471</v>
      </c>
      <c r="AN23" s="346" t="s">
        <v>1513</v>
      </c>
      <c r="AO23" s="189" t="s">
        <v>335</v>
      </c>
      <c r="AP23" s="189" t="s">
        <v>335</v>
      </c>
      <c r="AQ23" s="189" t="s">
        <v>335</v>
      </c>
      <c r="AR23" s="189" t="s">
        <v>335</v>
      </c>
      <c r="AS23" s="189" t="b">
        <f t="shared" si="2"/>
        <v>1</v>
      </c>
      <c r="AT23" s="442" t="b">
        <f t="shared" si="3"/>
        <v>1</v>
      </c>
      <c r="AU23" s="189" t="s">
        <v>335</v>
      </c>
      <c r="AV23" s="275"/>
      <c r="AW23" s="275"/>
      <c r="AX23" s="275" t="s">
        <v>1573</v>
      </c>
      <c r="AY23" s="577" t="s">
        <v>1577</v>
      </c>
      <c r="AZ23" s="275" t="s">
        <v>1528</v>
      </c>
      <c r="BA23" s="275"/>
      <c r="BB23" s="275"/>
    </row>
    <row r="24" spans="1:54" ht="15" customHeight="1">
      <c r="B24" s="218">
        <v>46076</v>
      </c>
      <c r="C24" s="773" t="s">
        <v>59</v>
      </c>
      <c r="D24" s="839" t="s">
        <v>67</v>
      </c>
      <c r="E24" s="450" t="s">
        <v>510</v>
      </c>
      <c r="F24" s="450" t="s">
        <v>519</v>
      </c>
      <c r="G24" s="530" t="s">
        <v>546</v>
      </c>
      <c r="H24" s="450" t="s">
        <v>547</v>
      </c>
      <c r="I24" s="450" t="s">
        <v>539</v>
      </c>
      <c r="J24" s="942" t="s">
        <v>69</v>
      </c>
      <c r="K24" s="967" t="s">
        <v>547</v>
      </c>
      <c r="L24" s="181" t="s">
        <v>1578</v>
      </c>
      <c r="M24" s="814" t="s">
        <v>548</v>
      </c>
      <c r="N24" s="179" t="s">
        <v>335</v>
      </c>
      <c r="O24" s="176" t="s">
        <v>335</v>
      </c>
      <c r="P24" s="470" t="str">
        <f t="shared" si="0"/>
        <v>Y</v>
      </c>
      <c r="Q24" s="176" t="s">
        <v>334</v>
      </c>
      <c r="R24" s="176" t="s">
        <v>335</v>
      </c>
      <c r="S24" s="444" t="s">
        <v>335</v>
      </c>
      <c r="T24" s="189" t="s">
        <v>338</v>
      </c>
      <c r="U24" s="536" t="s">
        <v>335</v>
      </c>
      <c r="V24" s="179" t="s">
        <v>335</v>
      </c>
      <c r="W24" s="176" t="s">
        <v>335</v>
      </c>
      <c r="X24" s="195" t="s">
        <v>62</v>
      </c>
      <c r="Y24" s="389" t="s">
        <v>62</v>
      </c>
      <c r="Z24" s="189" t="s">
        <v>1524</v>
      </c>
      <c r="AA24" s="179">
        <v>0</v>
      </c>
      <c r="AB24" s="337" t="s">
        <v>349</v>
      </c>
      <c r="AC24" s="275" t="s">
        <v>581</v>
      </c>
      <c r="AD24" s="275" t="s">
        <v>542</v>
      </c>
      <c r="AE24" s="189" t="s">
        <v>342</v>
      </c>
      <c r="AF24" s="189" t="s">
        <v>342</v>
      </c>
      <c r="AG24" s="765" t="s">
        <v>342</v>
      </c>
      <c r="AH24" s="765" t="s">
        <v>342</v>
      </c>
      <c r="AI24" s="443" t="s">
        <v>341</v>
      </c>
      <c r="AJ24" s="443" t="s">
        <v>341</v>
      </c>
      <c r="AK24" s="442"/>
      <c r="AL24" s="350" t="str">
        <f t="shared" si="1"/>
        <v>Y</v>
      </c>
      <c r="AM24" s="350" t="s">
        <v>342</v>
      </c>
      <c r="AN24" s="346" t="s">
        <v>1513</v>
      </c>
      <c r="AO24" s="189" t="s">
        <v>335</v>
      </c>
      <c r="AP24" s="189" t="s">
        <v>335</v>
      </c>
      <c r="AQ24" s="189" t="s">
        <v>335</v>
      </c>
      <c r="AR24" s="189" t="s">
        <v>335</v>
      </c>
      <c r="AS24" s="189" t="b">
        <f t="shared" si="2"/>
        <v>1</v>
      </c>
      <c r="AT24" s="442" t="b">
        <f t="shared" si="3"/>
        <v>1</v>
      </c>
      <c r="AU24" s="189" t="s">
        <v>335</v>
      </c>
      <c r="AV24" s="275"/>
      <c r="AW24" s="275"/>
      <c r="AX24" s="325" t="s">
        <v>1579</v>
      </c>
      <c r="AY24" s="577" t="s">
        <v>1580</v>
      </c>
      <c r="AZ24" s="275" t="s">
        <v>1531</v>
      </c>
      <c r="BA24" s="275" t="s">
        <v>1564</v>
      </c>
      <c r="BB24" s="275" t="s">
        <v>1565</v>
      </c>
    </row>
    <row r="25" spans="1:54" ht="15" customHeight="1">
      <c r="B25" s="218">
        <v>46076</v>
      </c>
      <c r="C25" s="773" t="s">
        <v>59</v>
      </c>
      <c r="D25" s="839" t="s">
        <v>67</v>
      </c>
      <c r="E25" s="450" t="s">
        <v>510</v>
      </c>
      <c r="F25" s="778" t="s">
        <v>519</v>
      </c>
      <c r="G25" s="576" t="s">
        <v>549</v>
      </c>
      <c r="H25" s="779" t="s">
        <v>550</v>
      </c>
      <c r="I25" s="450" t="s">
        <v>332</v>
      </c>
      <c r="J25" s="942" t="s">
        <v>69</v>
      </c>
      <c r="K25" s="967" t="s">
        <v>550</v>
      </c>
      <c r="L25" s="181" t="s">
        <v>1581</v>
      </c>
      <c r="M25" s="814" t="s">
        <v>551</v>
      </c>
      <c r="N25" s="179" t="s">
        <v>334</v>
      </c>
      <c r="O25" s="176" t="s">
        <v>335</v>
      </c>
      <c r="P25" s="470" t="str">
        <f t="shared" si="0"/>
        <v>Y</v>
      </c>
      <c r="Q25" s="176" t="s">
        <v>335</v>
      </c>
      <c r="R25" s="176" t="s">
        <v>335</v>
      </c>
      <c r="S25" s="444" t="s">
        <v>335</v>
      </c>
      <c r="T25" s="189" t="s">
        <v>338</v>
      </c>
      <c r="U25" s="536" t="s">
        <v>335</v>
      </c>
      <c r="V25" s="179"/>
      <c r="W25" s="176" t="s">
        <v>334</v>
      </c>
      <c r="X25" s="195" t="s">
        <v>62</v>
      </c>
      <c r="Y25" s="389" t="s">
        <v>62</v>
      </c>
      <c r="Z25" s="189" t="s">
        <v>1524</v>
      </c>
      <c r="AA25" s="179">
        <v>0</v>
      </c>
      <c r="AB25" s="337" t="s">
        <v>349</v>
      </c>
      <c r="AC25" s="275" t="s">
        <v>340</v>
      </c>
      <c r="AD25" s="275" t="s">
        <v>341</v>
      </c>
      <c r="AE25" s="189" t="s">
        <v>342</v>
      </c>
      <c r="AF25" s="189" t="s">
        <v>342</v>
      </c>
      <c r="AG25" s="765" t="s">
        <v>342</v>
      </c>
      <c r="AH25" s="765" t="s">
        <v>342</v>
      </c>
      <c r="AI25" s="443" t="s">
        <v>341</v>
      </c>
      <c r="AJ25" s="443" t="s">
        <v>342</v>
      </c>
      <c r="AK25" s="442" t="s">
        <v>342</v>
      </c>
      <c r="AL25" s="350" t="str">
        <f t="shared" si="1"/>
        <v>Y</v>
      </c>
      <c r="AM25" s="350" t="s">
        <v>471</v>
      </c>
      <c r="AN25" s="346" t="s">
        <v>1513</v>
      </c>
      <c r="AO25" s="189" t="s">
        <v>341</v>
      </c>
      <c r="AP25" s="189" t="s">
        <v>341</v>
      </c>
      <c r="AQ25" s="189" t="s">
        <v>341</v>
      </c>
      <c r="AR25" s="189" t="s">
        <v>341</v>
      </c>
      <c r="AS25" s="189" t="b">
        <f t="shared" si="2"/>
        <v>0</v>
      </c>
      <c r="AT25" s="442" t="b">
        <f t="shared" si="3"/>
        <v>0</v>
      </c>
      <c r="AU25" s="189" t="s">
        <v>335</v>
      </c>
      <c r="AV25" s="275"/>
      <c r="AW25" s="275"/>
      <c r="AX25" s="325" t="s">
        <v>1573</v>
      </c>
      <c r="AY25" s="577" t="s">
        <v>1582</v>
      </c>
      <c r="AZ25" s="275" t="s">
        <v>1531</v>
      </c>
      <c r="BA25" s="275" t="s">
        <v>1564</v>
      </c>
      <c r="BB25" s="275" t="s">
        <v>1565</v>
      </c>
    </row>
    <row r="26" spans="1:54" ht="15" customHeight="1">
      <c r="B26" s="218">
        <v>46076</v>
      </c>
      <c r="C26" s="773" t="s">
        <v>59</v>
      </c>
      <c r="D26" s="839" t="s">
        <v>67</v>
      </c>
      <c r="E26" s="450" t="s">
        <v>510</v>
      </c>
      <c r="F26" s="778" t="s">
        <v>552</v>
      </c>
      <c r="G26" s="576" t="s">
        <v>1583</v>
      </c>
      <c r="H26" s="779" t="s">
        <v>554</v>
      </c>
      <c r="I26" s="450" t="s">
        <v>555</v>
      </c>
      <c r="J26" s="942" t="s">
        <v>69</v>
      </c>
      <c r="K26" s="967" t="s">
        <v>554</v>
      </c>
      <c r="L26" s="181" t="s">
        <v>1584</v>
      </c>
      <c r="M26" s="814" t="s">
        <v>1585</v>
      </c>
      <c r="N26" s="179" t="s">
        <v>335</v>
      </c>
      <c r="O26" s="176" t="s">
        <v>335</v>
      </c>
      <c r="P26" s="470" t="str">
        <f t="shared" si="0"/>
        <v>Y</v>
      </c>
      <c r="Q26" s="176" t="s">
        <v>334</v>
      </c>
      <c r="R26" s="176" t="s">
        <v>334</v>
      </c>
      <c r="S26" s="444" t="s">
        <v>335</v>
      </c>
      <c r="T26" s="189" t="s">
        <v>338</v>
      </c>
      <c r="U26" s="536"/>
      <c r="V26" s="179"/>
      <c r="W26" s="176" t="s">
        <v>334</v>
      </c>
      <c r="X26" s="195" t="s">
        <v>62</v>
      </c>
      <c r="Y26" s="389" t="s">
        <v>62</v>
      </c>
      <c r="Z26" s="189" t="s">
        <v>1586</v>
      </c>
      <c r="AA26" s="179">
        <v>2</v>
      </c>
      <c r="AB26" s="337" t="s">
        <v>1520</v>
      </c>
      <c r="AC26" s="275" t="s">
        <v>558</v>
      </c>
      <c r="AD26" s="275"/>
      <c r="AE26" s="189"/>
      <c r="AF26" s="189"/>
      <c r="AG26" s="765"/>
      <c r="AH26" s="765"/>
      <c r="AI26" s="443" t="s">
        <v>341</v>
      </c>
      <c r="AJ26" s="443" t="s">
        <v>341</v>
      </c>
      <c r="AK26" s="442"/>
      <c r="AL26" s="350" t="str">
        <f t="shared" si="1"/>
        <v/>
      </c>
      <c r="AM26" s="350" t="s">
        <v>471</v>
      </c>
      <c r="AN26" s="346" t="s">
        <v>1567</v>
      </c>
      <c r="AO26" s="189"/>
      <c r="AP26" s="189"/>
      <c r="AQ26" s="189"/>
      <c r="AR26" s="189"/>
      <c r="AS26" s="189"/>
      <c r="AT26" s="189"/>
      <c r="AU26" s="350"/>
      <c r="AV26" s="459"/>
      <c r="AW26" s="459"/>
      <c r="AX26" s="275" t="s">
        <v>1587</v>
      </c>
      <c r="AY26" s="577" t="s">
        <v>1588</v>
      </c>
      <c r="AZ26" s="275"/>
      <c r="BA26" s="275"/>
      <c r="BB26" s="275"/>
    </row>
    <row r="27" spans="1:54" ht="15" customHeight="1">
      <c r="B27" s="218">
        <v>46076</v>
      </c>
      <c r="C27" s="773" t="s">
        <v>59</v>
      </c>
      <c r="D27" s="839" t="s">
        <v>67</v>
      </c>
      <c r="E27" s="450" t="s">
        <v>510</v>
      </c>
      <c r="F27" s="778" t="s">
        <v>552</v>
      </c>
      <c r="G27" s="576" t="s">
        <v>1589</v>
      </c>
      <c r="H27" s="780" t="s">
        <v>560</v>
      </c>
      <c r="I27" s="450" t="s">
        <v>555</v>
      </c>
      <c r="J27" s="942" t="s">
        <v>69</v>
      </c>
      <c r="K27" s="967" t="s">
        <v>560</v>
      </c>
      <c r="L27" s="181" t="s">
        <v>1590</v>
      </c>
      <c r="M27" s="814" t="s">
        <v>1591</v>
      </c>
      <c r="N27" s="179" t="s">
        <v>335</v>
      </c>
      <c r="O27" s="176" t="s">
        <v>335</v>
      </c>
      <c r="P27" s="470" t="str">
        <f t="shared" si="0"/>
        <v>Y</v>
      </c>
      <c r="Q27" s="176" t="s">
        <v>334</v>
      </c>
      <c r="R27" s="176" t="s">
        <v>334</v>
      </c>
      <c r="S27" s="444" t="s">
        <v>335</v>
      </c>
      <c r="T27" s="189" t="s">
        <v>338</v>
      </c>
      <c r="U27" s="536"/>
      <c r="V27" s="179"/>
      <c r="W27" s="176" t="s">
        <v>334</v>
      </c>
      <c r="X27" s="195" t="s">
        <v>62</v>
      </c>
      <c r="Y27" s="389" t="s">
        <v>62</v>
      </c>
      <c r="Z27" s="189" t="s">
        <v>1586</v>
      </c>
      <c r="AA27" s="179">
        <v>2</v>
      </c>
      <c r="AB27" s="337" t="s">
        <v>1520</v>
      </c>
      <c r="AC27" s="275" t="s">
        <v>558</v>
      </c>
      <c r="AD27" s="275"/>
      <c r="AE27" s="189"/>
      <c r="AF27" s="189"/>
      <c r="AG27" s="765"/>
      <c r="AH27" s="765"/>
      <c r="AI27" s="443" t="s">
        <v>341</v>
      </c>
      <c r="AJ27" s="443" t="s">
        <v>341</v>
      </c>
      <c r="AK27" s="442"/>
      <c r="AL27" s="350" t="str">
        <f t="shared" si="1"/>
        <v/>
      </c>
      <c r="AM27" s="350" t="s">
        <v>471</v>
      </c>
      <c r="AN27" s="346" t="s">
        <v>1567</v>
      </c>
      <c r="AO27" s="189"/>
      <c r="AP27" s="189"/>
      <c r="AQ27" s="189"/>
      <c r="AR27" s="189"/>
      <c r="AS27" s="189"/>
      <c r="AT27" s="189"/>
      <c r="AU27" s="189"/>
      <c r="AV27" s="275"/>
      <c r="AW27" s="275"/>
      <c r="AX27" s="275" t="s">
        <v>1592</v>
      </c>
      <c r="AY27" s="577" t="s">
        <v>1588</v>
      </c>
      <c r="AZ27" s="275"/>
      <c r="BA27" s="275"/>
      <c r="BB27" s="275"/>
    </row>
    <row r="28" spans="1:54" ht="15" customHeight="1">
      <c r="B28" s="218">
        <v>46076</v>
      </c>
      <c r="C28" s="773" t="s">
        <v>59</v>
      </c>
      <c r="D28" s="839" t="s">
        <v>67</v>
      </c>
      <c r="E28" s="450" t="s">
        <v>510</v>
      </c>
      <c r="F28" s="778" t="s">
        <v>562</v>
      </c>
      <c r="G28" s="576" t="s">
        <v>1593</v>
      </c>
      <c r="H28" s="779" t="s">
        <v>564</v>
      </c>
      <c r="I28" s="450" t="s">
        <v>555</v>
      </c>
      <c r="J28" s="942" t="s">
        <v>69</v>
      </c>
      <c r="K28" s="967" t="s">
        <v>564</v>
      </c>
      <c r="L28" s="181" t="s">
        <v>1594</v>
      </c>
      <c r="M28" s="814" t="s">
        <v>1595</v>
      </c>
      <c r="N28" s="179" t="s">
        <v>335</v>
      </c>
      <c r="O28" s="176" t="s">
        <v>335</v>
      </c>
      <c r="P28" s="470" t="str">
        <f t="shared" si="0"/>
        <v>Y</v>
      </c>
      <c r="Q28" s="176" t="s">
        <v>334</v>
      </c>
      <c r="R28" s="176" t="s">
        <v>334</v>
      </c>
      <c r="S28" s="444" t="s">
        <v>335</v>
      </c>
      <c r="T28" s="189" t="s">
        <v>338</v>
      </c>
      <c r="U28" s="536"/>
      <c r="V28" s="179"/>
      <c r="W28" s="176" t="s">
        <v>334</v>
      </c>
      <c r="X28" s="195" t="s">
        <v>62</v>
      </c>
      <c r="Y28" s="389" t="s">
        <v>62</v>
      </c>
      <c r="Z28" s="189" t="s">
        <v>1586</v>
      </c>
      <c r="AA28" s="179">
        <v>2</v>
      </c>
      <c r="AB28" s="337" t="s">
        <v>1520</v>
      </c>
      <c r="AC28" s="275" t="s">
        <v>558</v>
      </c>
      <c r="AD28" s="275"/>
      <c r="AE28" s="189"/>
      <c r="AF28" s="189"/>
      <c r="AG28" s="765"/>
      <c r="AH28" s="765"/>
      <c r="AI28" s="443" t="s">
        <v>341</v>
      </c>
      <c r="AJ28" s="443" t="s">
        <v>341</v>
      </c>
      <c r="AK28" s="442"/>
      <c r="AL28" s="350" t="str">
        <f t="shared" si="1"/>
        <v/>
      </c>
      <c r="AM28" s="350" t="s">
        <v>471</v>
      </c>
      <c r="AN28" s="346" t="s">
        <v>1567</v>
      </c>
      <c r="AO28" s="189"/>
      <c r="AP28" s="189"/>
      <c r="AQ28" s="189"/>
      <c r="AR28" s="189"/>
      <c r="AS28" s="189"/>
      <c r="AT28" s="189"/>
      <c r="AU28" s="189"/>
      <c r="AV28" s="275"/>
      <c r="AW28" s="275"/>
      <c r="AX28" s="275" t="s">
        <v>1596</v>
      </c>
      <c r="AY28" s="577" t="s">
        <v>1588</v>
      </c>
      <c r="AZ28" s="275"/>
      <c r="BA28" s="275"/>
      <c r="BB28" s="275"/>
    </row>
    <row r="29" spans="1:54" ht="15" customHeight="1">
      <c r="B29" s="218">
        <v>46076</v>
      </c>
      <c r="C29" s="773" t="s">
        <v>59</v>
      </c>
      <c r="D29" s="781" t="s">
        <v>70</v>
      </c>
      <c r="E29" s="450" t="s">
        <v>941</v>
      </c>
      <c r="F29" s="778" t="s">
        <v>942</v>
      </c>
      <c r="G29" s="576" t="s">
        <v>943</v>
      </c>
      <c r="H29" s="780" t="s">
        <v>944</v>
      </c>
      <c r="I29" s="778" t="s">
        <v>332</v>
      </c>
      <c r="J29" s="942" t="s">
        <v>72</v>
      </c>
      <c r="K29" s="967" t="s">
        <v>944</v>
      </c>
      <c r="L29" s="181" t="s">
        <v>1597</v>
      </c>
      <c r="M29" s="814" t="s">
        <v>1598</v>
      </c>
      <c r="N29" s="179" t="s">
        <v>335</v>
      </c>
      <c r="O29" s="176" t="s">
        <v>335</v>
      </c>
      <c r="P29" s="470" t="str">
        <f t="shared" ref="P29:P47" si="8">IF(OR(N29 = "Y", O29 = "Y"), "Y", "N")</f>
        <v>Y</v>
      </c>
      <c r="Q29" s="176" t="s">
        <v>335</v>
      </c>
      <c r="R29" s="176" t="s">
        <v>335</v>
      </c>
      <c r="S29" s="444" t="s">
        <v>335</v>
      </c>
      <c r="T29" s="189" t="s">
        <v>338</v>
      </c>
      <c r="U29" s="536"/>
      <c r="V29" s="179" t="s">
        <v>335</v>
      </c>
      <c r="W29" s="176" t="s">
        <v>334</v>
      </c>
      <c r="X29" s="195" t="s">
        <v>62</v>
      </c>
      <c r="Y29" s="389" t="s">
        <v>62</v>
      </c>
      <c r="Z29" s="189" t="s">
        <v>1546</v>
      </c>
      <c r="AA29" s="179">
        <v>1</v>
      </c>
      <c r="AB29" s="337" t="s">
        <v>1558</v>
      </c>
      <c r="AC29" s="275" t="s">
        <v>340</v>
      </c>
      <c r="AD29" s="275" t="s">
        <v>341</v>
      </c>
      <c r="AE29" s="189"/>
      <c r="AF29" s="189"/>
      <c r="AG29" s="765"/>
      <c r="AH29" s="765"/>
      <c r="AI29" s="443" t="s">
        <v>341</v>
      </c>
      <c r="AJ29" s="443" t="s">
        <v>341</v>
      </c>
      <c r="AK29" s="442"/>
      <c r="AL29" s="350" t="str">
        <f t="shared" si="1"/>
        <v/>
      </c>
      <c r="AM29" s="350" t="s">
        <v>342</v>
      </c>
      <c r="AN29" s="346" t="s">
        <v>1513</v>
      </c>
      <c r="AO29" s="189" t="s">
        <v>341</v>
      </c>
      <c r="AP29" s="189" t="s">
        <v>341</v>
      </c>
      <c r="AQ29" s="189" t="s">
        <v>335</v>
      </c>
      <c r="AR29" s="189" t="s">
        <v>335</v>
      </c>
      <c r="AS29" s="189" t="b">
        <f t="shared" ref="AS29:AS47" si="9">AND(AO29="Y",AP29="Y",AQ29="Y",AR29="Y")</f>
        <v>0</v>
      </c>
      <c r="AT29" s="442" t="b">
        <f t="shared" ref="AT29:AT47" si="10">OR(AO29="Y",AP29="Y",AQ29="Y",AR29="Y")</f>
        <v>1</v>
      </c>
      <c r="AU29" s="189" t="s">
        <v>335</v>
      </c>
      <c r="AV29" s="275"/>
      <c r="AW29" s="275"/>
      <c r="AX29" s="275" t="s">
        <v>1599</v>
      </c>
      <c r="AY29" s="577" t="s">
        <v>1577</v>
      </c>
      <c r="AZ29" s="275"/>
      <c r="BA29" s="275"/>
      <c r="BB29" s="275"/>
    </row>
    <row r="30" spans="1:54" ht="15" customHeight="1">
      <c r="B30" s="218">
        <v>46076</v>
      </c>
      <c r="C30" s="773" t="s">
        <v>59</v>
      </c>
      <c r="D30" s="781" t="s">
        <v>70</v>
      </c>
      <c r="E30" s="450" t="s">
        <v>941</v>
      </c>
      <c r="F30" s="778" t="s">
        <v>338</v>
      </c>
      <c r="G30" s="576" t="s">
        <v>1600</v>
      </c>
      <c r="H30" s="780" t="s">
        <v>1601</v>
      </c>
      <c r="I30" s="450" t="s">
        <v>1602</v>
      </c>
      <c r="J30" s="942" t="s">
        <v>72</v>
      </c>
      <c r="K30" s="967" t="s">
        <v>341</v>
      </c>
      <c r="L30" s="181" t="s">
        <v>1600</v>
      </c>
      <c r="M30" s="814" t="s">
        <v>1603</v>
      </c>
      <c r="N30" s="179" t="s">
        <v>334</v>
      </c>
      <c r="O30" s="179" t="s">
        <v>334</v>
      </c>
      <c r="P30" s="470" t="str">
        <f>IF(OR(N30 = "Y", O30 = "Y"), "Y", "N")</f>
        <v>N</v>
      </c>
      <c r="Q30" s="179" t="s">
        <v>334</v>
      </c>
      <c r="R30" s="179" t="s">
        <v>334</v>
      </c>
      <c r="S30" s="444" t="s">
        <v>334</v>
      </c>
      <c r="T30" s="189" t="s">
        <v>335</v>
      </c>
      <c r="U30" s="536"/>
      <c r="V30" s="179"/>
      <c r="W30" s="176" t="s">
        <v>334</v>
      </c>
      <c r="X30" s="195" t="s">
        <v>62</v>
      </c>
      <c r="Y30" s="389" t="s">
        <v>62</v>
      </c>
      <c r="Z30" s="189" t="s">
        <v>1604</v>
      </c>
      <c r="AA30" s="179"/>
      <c r="AB30" s="337"/>
      <c r="AC30" s="275"/>
      <c r="AD30" s="275"/>
      <c r="AE30" s="189"/>
      <c r="AF30" s="189"/>
      <c r="AG30" s="765"/>
      <c r="AH30" s="765"/>
      <c r="AI30" s="443" t="s">
        <v>341</v>
      </c>
      <c r="AJ30" s="443" t="s">
        <v>341</v>
      </c>
      <c r="AK30" s="442"/>
      <c r="AL30" s="350" t="str">
        <f t="shared" si="1"/>
        <v/>
      </c>
      <c r="AM30" s="350" t="s">
        <v>342</v>
      </c>
      <c r="AN30" s="346" t="s">
        <v>1513</v>
      </c>
      <c r="AO30" s="189"/>
      <c r="AP30" s="189"/>
      <c r="AQ30" s="189"/>
      <c r="AR30" s="189"/>
      <c r="AS30" s="189"/>
      <c r="AT30" s="442"/>
      <c r="AU30" s="189"/>
      <c r="AV30" s="275"/>
      <c r="AW30" s="275"/>
      <c r="AX30" s="275" t="s">
        <v>1605</v>
      </c>
      <c r="AY30" s="275" t="s">
        <v>1605</v>
      </c>
      <c r="AZ30" s="275"/>
      <c r="BA30" s="275"/>
      <c r="BB30" s="275"/>
    </row>
    <row r="31" spans="1:54" ht="15" customHeight="1">
      <c r="B31" s="218">
        <v>46076</v>
      </c>
      <c r="C31" s="773" t="s">
        <v>59</v>
      </c>
      <c r="D31" s="781" t="s">
        <v>70</v>
      </c>
      <c r="E31" s="450" t="s">
        <v>941</v>
      </c>
      <c r="F31" s="778" t="s">
        <v>338</v>
      </c>
      <c r="G31" s="576" t="s">
        <v>1606</v>
      </c>
      <c r="H31" s="780" t="s">
        <v>1607</v>
      </c>
      <c r="I31" s="450" t="s">
        <v>1602</v>
      </c>
      <c r="J31" s="942" t="s">
        <v>72</v>
      </c>
      <c r="K31" s="967" t="s">
        <v>341</v>
      </c>
      <c r="L31" s="181" t="s">
        <v>1608</v>
      </c>
      <c r="M31" s="814" t="s">
        <v>1609</v>
      </c>
      <c r="N31" s="179" t="s">
        <v>334</v>
      </c>
      <c r="O31" s="179" t="s">
        <v>334</v>
      </c>
      <c r="P31" s="470" t="str">
        <f>IF(OR(N31 = "Y", O31 = "Y"), "Y", "N")</f>
        <v>N</v>
      </c>
      <c r="Q31" s="179" t="s">
        <v>334</v>
      </c>
      <c r="R31" s="179" t="s">
        <v>334</v>
      </c>
      <c r="S31" s="444" t="s">
        <v>334</v>
      </c>
      <c r="T31" s="189" t="s">
        <v>335</v>
      </c>
      <c r="U31" s="536"/>
      <c r="V31" s="179"/>
      <c r="W31" s="176" t="s">
        <v>335</v>
      </c>
      <c r="X31" s="195" t="s">
        <v>62</v>
      </c>
      <c r="Y31" s="389" t="s">
        <v>62</v>
      </c>
      <c r="Z31" s="189" t="s">
        <v>1604</v>
      </c>
      <c r="AA31" s="179"/>
      <c r="AB31" s="337"/>
      <c r="AC31" s="275"/>
      <c r="AD31" s="275"/>
      <c r="AE31" s="189"/>
      <c r="AF31" s="189"/>
      <c r="AG31" s="765"/>
      <c r="AH31" s="765"/>
      <c r="AI31" s="443" t="s">
        <v>341</v>
      </c>
      <c r="AJ31" s="443" t="s">
        <v>341</v>
      </c>
      <c r="AK31" s="442"/>
      <c r="AL31" s="350" t="str">
        <f t="shared" si="1"/>
        <v/>
      </c>
      <c r="AM31" s="350" t="s">
        <v>342</v>
      </c>
      <c r="AN31" s="346" t="s">
        <v>1513</v>
      </c>
      <c r="AO31" s="189"/>
      <c r="AP31" s="189"/>
      <c r="AQ31" s="189"/>
      <c r="AR31" s="189"/>
      <c r="AS31" s="189"/>
      <c r="AT31" s="442"/>
      <c r="AU31" s="189"/>
      <c r="AV31" s="275"/>
      <c r="AW31" s="275"/>
      <c r="AX31" s="275" t="s">
        <v>1605</v>
      </c>
      <c r="AY31" s="275" t="s">
        <v>1605</v>
      </c>
      <c r="AZ31" s="275"/>
      <c r="BA31" s="275"/>
      <c r="BB31" s="275"/>
    </row>
    <row r="32" spans="1:54" ht="15" customHeight="1">
      <c r="A32" s="97"/>
      <c r="B32" s="218">
        <v>46076</v>
      </c>
      <c r="C32" s="773" t="s">
        <v>59</v>
      </c>
      <c r="D32" s="781" t="s">
        <v>70</v>
      </c>
      <c r="E32" s="450" t="s">
        <v>941</v>
      </c>
      <c r="F32" s="778" t="s">
        <v>942</v>
      </c>
      <c r="G32" s="576" t="s">
        <v>948</v>
      </c>
      <c r="H32" s="780" t="s">
        <v>949</v>
      </c>
      <c r="I32" s="778" t="s">
        <v>1610</v>
      </c>
      <c r="J32" s="942" t="s">
        <v>72</v>
      </c>
      <c r="K32" s="967"/>
      <c r="L32" s="181" t="s">
        <v>1611</v>
      </c>
      <c r="M32" s="971" t="s">
        <v>1612</v>
      </c>
      <c r="N32" s="179" t="s">
        <v>334</v>
      </c>
      <c r="O32" s="176" t="s">
        <v>335</v>
      </c>
      <c r="P32" s="470" t="str">
        <f t="shared" si="8"/>
        <v>Y</v>
      </c>
      <c r="Q32" s="176" t="s">
        <v>335</v>
      </c>
      <c r="R32" s="176" t="s">
        <v>335</v>
      </c>
      <c r="S32" s="444" t="s">
        <v>335</v>
      </c>
      <c r="T32" s="189" t="s">
        <v>338</v>
      </c>
      <c r="U32" s="536" t="s">
        <v>335</v>
      </c>
      <c r="V32" s="179" t="s">
        <v>335</v>
      </c>
      <c r="W32" s="176" t="s">
        <v>335</v>
      </c>
      <c r="X32" s="195" t="s">
        <v>62</v>
      </c>
      <c r="Y32" s="389" t="s">
        <v>62</v>
      </c>
      <c r="Z32" s="189" t="s">
        <v>1546</v>
      </c>
      <c r="AA32" s="179">
        <v>1</v>
      </c>
      <c r="AB32" s="337" t="s">
        <v>1613</v>
      </c>
      <c r="AC32" s="275" t="s">
        <v>594</v>
      </c>
      <c r="AD32" s="275" t="s">
        <v>953</v>
      </c>
      <c r="AE32" s="189"/>
      <c r="AF32" s="189"/>
      <c r="AG32" s="765"/>
      <c r="AH32" s="765"/>
      <c r="AI32" s="443" t="s">
        <v>341</v>
      </c>
      <c r="AJ32" s="443" t="s">
        <v>341</v>
      </c>
      <c r="AK32" s="442"/>
      <c r="AL32" s="350" t="str">
        <f t="shared" si="1"/>
        <v/>
      </c>
      <c r="AM32" s="350" t="s">
        <v>471</v>
      </c>
      <c r="AN32" s="346" t="s">
        <v>1513</v>
      </c>
      <c r="AO32" s="189" t="s">
        <v>341</v>
      </c>
      <c r="AP32" s="189" t="s">
        <v>341</v>
      </c>
      <c r="AQ32" s="189" t="s">
        <v>335</v>
      </c>
      <c r="AR32" s="189" t="s">
        <v>335</v>
      </c>
      <c r="AS32" s="189" t="b">
        <f t="shared" si="9"/>
        <v>0</v>
      </c>
      <c r="AT32" s="442" t="b">
        <f t="shared" si="10"/>
        <v>1</v>
      </c>
      <c r="AU32" s="189" t="s">
        <v>335</v>
      </c>
      <c r="AV32" s="275"/>
      <c r="AW32" s="275"/>
      <c r="AX32" s="325" t="s">
        <v>1614</v>
      </c>
      <c r="AY32" s="577" t="s">
        <v>1615</v>
      </c>
      <c r="AZ32" s="275"/>
      <c r="BA32" s="275"/>
      <c r="BB32" s="275"/>
    </row>
    <row r="33" spans="1:54" ht="15" customHeight="1">
      <c r="B33" s="218">
        <v>46076</v>
      </c>
      <c r="C33" s="773" t="s">
        <v>59</v>
      </c>
      <c r="D33" s="781" t="s">
        <v>70</v>
      </c>
      <c r="E33" s="450" t="s">
        <v>941</v>
      </c>
      <c r="F33" s="778" t="s">
        <v>942</v>
      </c>
      <c r="G33" s="576" t="s">
        <v>954</v>
      </c>
      <c r="H33" s="779" t="s">
        <v>955</v>
      </c>
      <c r="I33" s="778" t="s">
        <v>332</v>
      </c>
      <c r="J33" s="942" t="s">
        <v>72</v>
      </c>
      <c r="K33" s="967" t="s">
        <v>955</v>
      </c>
      <c r="L33" s="181" t="s">
        <v>1616</v>
      </c>
      <c r="M33" s="814" t="s">
        <v>1617</v>
      </c>
      <c r="N33" s="179" t="s">
        <v>335</v>
      </c>
      <c r="O33" s="176" t="s">
        <v>335</v>
      </c>
      <c r="P33" s="470" t="str">
        <f t="shared" si="8"/>
        <v>Y</v>
      </c>
      <c r="Q33" s="176" t="s">
        <v>335</v>
      </c>
      <c r="R33" s="179" t="s">
        <v>335</v>
      </c>
      <c r="S33" s="444" t="s">
        <v>335</v>
      </c>
      <c r="T33" s="189" t="s">
        <v>338</v>
      </c>
      <c r="U33" s="536" t="s">
        <v>335</v>
      </c>
      <c r="V33" s="179"/>
      <c r="W33" s="176" t="s">
        <v>334</v>
      </c>
      <c r="X33" s="195" t="s">
        <v>62</v>
      </c>
      <c r="Y33" s="389" t="s">
        <v>62</v>
      </c>
      <c r="Z33" s="189" t="s">
        <v>1546</v>
      </c>
      <c r="AA33" s="179">
        <v>1</v>
      </c>
      <c r="AB33" s="337" t="s">
        <v>1558</v>
      </c>
      <c r="AC33" s="275" t="s">
        <v>340</v>
      </c>
      <c r="AD33" s="275" t="s">
        <v>341</v>
      </c>
      <c r="AE33" s="189"/>
      <c r="AF33" s="189"/>
      <c r="AG33" s="765"/>
      <c r="AH33" s="765"/>
      <c r="AI33" s="443" t="s">
        <v>341</v>
      </c>
      <c r="AJ33" s="443" t="s">
        <v>341</v>
      </c>
      <c r="AK33" s="442"/>
      <c r="AL33" s="350" t="str">
        <f t="shared" si="1"/>
        <v/>
      </c>
      <c r="AM33" s="350" t="s">
        <v>471</v>
      </c>
      <c r="AN33" s="346" t="s">
        <v>1513</v>
      </c>
      <c r="AO33" s="189" t="s">
        <v>341</v>
      </c>
      <c r="AP33" s="189" t="s">
        <v>341</v>
      </c>
      <c r="AQ33" s="189" t="s">
        <v>335</v>
      </c>
      <c r="AR33" s="189" t="s">
        <v>335</v>
      </c>
      <c r="AS33" s="189" t="b">
        <f t="shared" si="9"/>
        <v>0</v>
      </c>
      <c r="AT33" s="442" t="b">
        <f t="shared" si="10"/>
        <v>1</v>
      </c>
      <c r="AU33" s="189" t="s">
        <v>335</v>
      </c>
      <c r="AV33" s="275"/>
      <c r="AW33" s="275"/>
      <c r="AX33" s="275" t="s">
        <v>1618</v>
      </c>
      <c r="AY33" s="577" t="s">
        <v>1619</v>
      </c>
      <c r="AZ33" s="275" t="s">
        <v>1528</v>
      </c>
      <c r="BA33" s="275"/>
      <c r="BB33" s="275"/>
    </row>
    <row r="34" spans="1:54" ht="15" customHeight="1">
      <c r="B34" s="218">
        <v>46076</v>
      </c>
      <c r="C34" s="773" t="s">
        <v>59</v>
      </c>
      <c r="D34" s="781" t="s">
        <v>70</v>
      </c>
      <c r="E34" s="450" t="s">
        <v>941</v>
      </c>
      <c r="F34" s="778" t="s">
        <v>338</v>
      </c>
      <c r="G34" s="576" t="s">
        <v>1620</v>
      </c>
      <c r="H34" s="779" t="s">
        <v>958</v>
      </c>
      <c r="I34" s="778" t="s">
        <v>664</v>
      </c>
      <c r="J34" s="942" t="s">
        <v>72</v>
      </c>
      <c r="K34" s="967"/>
      <c r="L34" s="181" t="s">
        <v>1621</v>
      </c>
      <c r="M34" s="814" t="s">
        <v>1622</v>
      </c>
      <c r="N34" s="179" t="s">
        <v>334</v>
      </c>
      <c r="O34" s="179" t="s">
        <v>334</v>
      </c>
      <c r="P34" s="470" t="str">
        <f t="shared" si="8"/>
        <v>N</v>
      </c>
      <c r="Q34" s="179" t="s">
        <v>334</v>
      </c>
      <c r="R34" s="179" t="s">
        <v>335</v>
      </c>
      <c r="S34" s="444" t="s">
        <v>335</v>
      </c>
      <c r="T34" s="189" t="s">
        <v>338</v>
      </c>
      <c r="U34" s="536"/>
      <c r="V34" s="179"/>
      <c r="W34" s="176" t="s">
        <v>334</v>
      </c>
      <c r="X34" s="195" t="s">
        <v>62</v>
      </c>
      <c r="Y34" s="389" t="s">
        <v>62</v>
      </c>
      <c r="Z34" s="189" t="s">
        <v>1623</v>
      </c>
      <c r="AA34" s="179">
        <v>2</v>
      </c>
      <c r="AB34" s="337"/>
      <c r="AC34" s="275" t="s">
        <v>390</v>
      </c>
      <c r="AD34" s="275" t="s">
        <v>798</v>
      </c>
      <c r="AE34" s="189"/>
      <c r="AF34" s="189"/>
      <c r="AG34" s="765"/>
      <c r="AH34" s="765"/>
      <c r="AI34" s="443" t="s">
        <v>341</v>
      </c>
      <c r="AJ34" s="443" t="s">
        <v>341</v>
      </c>
      <c r="AK34" s="442"/>
      <c r="AL34" s="350" t="str">
        <f t="shared" si="1"/>
        <v/>
      </c>
      <c r="AM34" s="350" t="s">
        <v>471</v>
      </c>
      <c r="AN34" s="346" t="s">
        <v>1513</v>
      </c>
      <c r="AO34" s="189" t="s">
        <v>471</v>
      </c>
      <c r="AP34" s="189" t="s">
        <v>471</v>
      </c>
      <c r="AQ34" s="189" t="s">
        <v>471</v>
      </c>
      <c r="AR34" s="189" t="s">
        <v>471</v>
      </c>
      <c r="AS34" s="189" t="b">
        <f t="shared" si="9"/>
        <v>0</v>
      </c>
      <c r="AT34" s="442" t="b">
        <f t="shared" si="10"/>
        <v>0</v>
      </c>
      <c r="AU34" s="189" t="s">
        <v>335</v>
      </c>
      <c r="AV34" s="275"/>
      <c r="AW34" s="275"/>
      <c r="AX34" s="325" t="s">
        <v>1624</v>
      </c>
      <c r="AY34" s="577" t="s">
        <v>1625</v>
      </c>
      <c r="AZ34" s="275"/>
      <c r="BA34" s="275"/>
      <c r="BB34" s="275"/>
    </row>
    <row r="35" spans="1:54" ht="15" customHeight="1">
      <c r="B35" s="218">
        <v>46076</v>
      </c>
      <c r="C35" s="773" t="s">
        <v>59</v>
      </c>
      <c r="D35" s="781" t="s">
        <v>70</v>
      </c>
      <c r="E35" s="450" t="s">
        <v>941</v>
      </c>
      <c r="F35" s="778" t="s">
        <v>942</v>
      </c>
      <c r="G35" s="576" t="s">
        <v>961</v>
      </c>
      <c r="H35" s="779" t="s">
        <v>962</v>
      </c>
      <c r="I35" s="778" t="s">
        <v>332</v>
      </c>
      <c r="J35" s="942" t="s">
        <v>72</v>
      </c>
      <c r="K35" s="967"/>
      <c r="L35" s="181" t="s">
        <v>1626</v>
      </c>
      <c r="M35" s="814" t="s">
        <v>1627</v>
      </c>
      <c r="N35" s="179" t="s">
        <v>335</v>
      </c>
      <c r="O35" s="176" t="s">
        <v>335</v>
      </c>
      <c r="P35" s="470" t="str">
        <f t="shared" si="8"/>
        <v>Y</v>
      </c>
      <c r="Q35" s="176" t="s">
        <v>335</v>
      </c>
      <c r="R35" s="176" t="s">
        <v>335</v>
      </c>
      <c r="S35" s="444" t="s">
        <v>335</v>
      </c>
      <c r="T35" s="189" t="s">
        <v>338</v>
      </c>
      <c r="U35" s="536" t="s">
        <v>335</v>
      </c>
      <c r="V35" s="179" t="s">
        <v>335</v>
      </c>
      <c r="W35" s="176" t="s">
        <v>334</v>
      </c>
      <c r="X35" s="195" t="s">
        <v>62</v>
      </c>
      <c r="Y35" s="389" t="s">
        <v>62</v>
      </c>
      <c r="Z35" s="189" t="s">
        <v>1546</v>
      </c>
      <c r="AA35" s="179">
        <v>1</v>
      </c>
      <c r="AB35" s="337" t="s">
        <v>1558</v>
      </c>
      <c r="AC35" s="275" t="s">
        <v>340</v>
      </c>
      <c r="AD35" s="275" t="s">
        <v>412</v>
      </c>
      <c r="AE35" s="189"/>
      <c r="AF35" s="189"/>
      <c r="AG35" s="765"/>
      <c r="AH35" s="765"/>
      <c r="AI35" s="443" t="s">
        <v>341</v>
      </c>
      <c r="AJ35" s="443" t="s">
        <v>341</v>
      </c>
      <c r="AK35" s="442"/>
      <c r="AL35" s="350" t="str">
        <f t="shared" si="1"/>
        <v/>
      </c>
      <c r="AM35" s="350" t="s">
        <v>342</v>
      </c>
      <c r="AN35" s="346" t="s">
        <v>1513</v>
      </c>
      <c r="AO35" s="189" t="s">
        <v>341</v>
      </c>
      <c r="AP35" s="189" t="s">
        <v>341</v>
      </c>
      <c r="AQ35" s="189" t="s">
        <v>335</v>
      </c>
      <c r="AR35" s="189" t="s">
        <v>335</v>
      </c>
      <c r="AS35" s="189" t="b">
        <f t="shared" si="9"/>
        <v>0</v>
      </c>
      <c r="AT35" s="442" t="b">
        <f t="shared" si="10"/>
        <v>1</v>
      </c>
      <c r="AU35" s="189" t="s">
        <v>335</v>
      </c>
      <c r="AV35" s="275"/>
      <c r="AW35" s="275"/>
      <c r="AX35" s="275" t="s">
        <v>1628</v>
      </c>
      <c r="AY35" s="577" t="s">
        <v>1629</v>
      </c>
      <c r="AZ35" s="275"/>
      <c r="BA35" s="275"/>
      <c r="BB35" s="275"/>
    </row>
    <row r="36" spans="1:54" ht="15" customHeight="1">
      <c r="B36" s="218">
        <v>46076</v>
      </c>
      <c r="C36" s="773" t="s">
        <v>59</v>
      </c>
      <c r="D36" s="781" t="s">
        <v>70</v>
      </c>
      <c r="E36" s="450" t="s">
        <v>941</v>
      </c>
      <c r="F36" s="778" t="s">
        <v>338</v>
      </c>
      <c r="G36" s="576" t="s">
        <v>964</v>
      </c>
      <c r="H36" s="779" t="s">
        <v>965</v>
      </c>
      <c r="I36" s="450" t="s">
        <v>664</v>
      </c>
      <c r="J36" s="942" t="s">
        <v>72</v>
      </c>
      <c r="K36" s="967" t="s">
        <v>965</v>
      </c>
      <c r="L36" s="181" t="s">
        <v>1630</v>
      </c>
      <c r="M36" s="814" t="s">
        <v>966</v>
      </c>
      <c r="N36" s="179" t="s">
        <v>334</v>
      </c>
      <c r="O36" s="176" t="s">
        <v>334</v>
      </c>
      <c r="P36" s="470" t="str">
        <f t="shared" si="8"/>
        <v>N</v>
      </c>
      <c r="Q36" s="176" t="s">
        <v>334</v>
      </c>
      <c r="R36" s="176" t="s">
        <v>335</v>
      </c>
      <c r="S36" s="444" t="s">
        <v>335</v>
      </c>
      <c r="T36" s="189" t="s">
        <v>338</v>
      </c>
      <c r="U36" s="536"/>
      <c r="V36" s="179"/>
      <c r="W36" s="176" t="s">
        <v>334</v>
      </c>
      <c r="X36" s="195" t="s">
        <v>62</v>
      </c>
      <c r="Y36" s="389" t="s">
        <v>62</v>
      </c>
      <c r="Z36" s="189" t="s">
        <v>1586</v>
      </c>
      <c r="AA36" s="179">
        <v>2</v>
      </c>
      <c r="AB36" s="337"/>
      <c r="AC36" s="275" t="s">
        <v>390</v>
      </c>
      <c r="AD36" s="275" t="s">
        <v>798</v>
      </c>
      <c r="AE36" s="189"/>
      <c r="AF36" s="189"/>
      <c r="AG36" s="765"/>
      <c r="AH36" s="765"/>
      <c r="AI36" s="443" t="s">
        <v>341</v>
      </c>
      <c r="AJ36" s="443" t="s">
        <v>341</v>
      </c>
      <c r="AK36" s="442"/>
      <c r="AL36" s="350" t="str">
        <f t="shared" si="1"/>
        <v/>
      </c>
      <c r="AM36" s="350" t="s">
        <v>342</v>
      </c>
      <c r="AN36" s="346" t="s">
        <v>1513</v>
      </c>
      <c r="AO36" s="189" t="s">
        <v>471</v>
      </c>
      <c r="AP36" s="189" t="s">
        <v>471</v>
      </c>
      <c r="AQ36" s="189" t="s">
        <v>471</v>
      </c>
      <c r="AR36" s="189" t="s">
        <v>471</v>
      </c>
      <c r="AS36" s="189" t="b">
        <f t="shared" si="9"/>
        <v>0</v>
      </c>
      <c r="AT36" s="442" t="b">
        <f t="shared" si="10"/>
        <v>0</v>
      </c>
      <c r="AU36" s="189" t="s">
        <v>335</v>
      </c>
      <c r="AV36" s="275"/>
      <c r="AW36" s="275"/>
      <c r="AX36" s="275" t="s">
        <v>1631</v>
      </c>
      <c r="AY36" s="577" t="s">
        <v>1632</v>
      </c>
      <c r="AZ36" s="275"/>
      <c r="BA36" s="275"/>
      <c r="BB36" s="275"/>
    </row>
    <row r="37" spans="1:54" ht="15" customHeight="1">
      <c r="B37" s="218">
        <v>46076</v>
      </c>
      <c r="C37" s="773" t="s">
        <v>59</v>
      </c>
      <c r="D37" s="781" t="s">
        <v>70</v>
      </c>
      <c r="E37" s="450" t="s">
        <v>941</v>
      </c>
      <c r="F37" s="778" t="s">
        <v>338</v>
      </c>
      <c r="G37" s="576" t="s">
        <v>967</v>
      </c>
      <c r="H37" s="779" t="s">
        <v>968</v>
      </c>
      <c r="I37" s="778" t="s">
        <v>332</v>
      </c>
      <c r="J37" s="942" t="s">
        <v>72</v>
      </c>
      <c r="K37" s="967"/>
      <c r="L37" s="181" t="s">
        <v>1633</v>
      </c>
      <c r="M37" s="814" t="s">
        <v>1634</v>
      </c>
      <c r="N37" s="179" t="s">
        <v>335</v>
      </c>
      <c r="O37" s="176" t="s">
        <v>334</v>
      </c>
      <c r="P37" s="470" t="str">
        <f t="shared" si="8"/>
        <v>Y</v>
      </c>
      <c r="Q37" s="176" t="s">
        <v>335</v>
      </c>
      <c r="R37" s="176" t="s">
        <v>335</v>
      </c>
      <c r="S37" s="444" t="s">
        <v>335</v>
      </c>
      <c r="T37" s="189" t="s">
        <v>338</v>
      </c>
      <c r="U37" s="536" t="s">
        <v>335</v>
      </c>
      <c r="V37" s="179"/>
      <c r="W37" s="176" t="s">
        <v>334</v>
      </c>
      <c r="X37" s="195" t="s">
        <v>62</v>
      </c>
      <c r="Y37" s="389" t="s">
        <v>62</v>
      </c>
      <c r="Z37" s="189" t="s">
        <v>1546</v>
      </c>
      <c r="AA37" s="179">
        <v>1</v>
      </c>
      <c r="AB37" s="337" t="s">
        <v>1188</v>
      </c>
      <c r="AC37" s="275" t="s">
        <v>340</v>
      </c>
      <c r="AD37" s="275" t="s">
        <v>412</v>
      </c>
      <c r="AE37" s="189"/>
      <c r="AF37" s="189"/>
      <c r="AG37" s="765"/>
      <c r="AH37" s="765"/>
      <c r="AI37" s="443" t="s">
        <v>341</v>
      </c>
      <c r="AJ37" s="443" t="s">
        <v>341</v>
      </c>
      <c r="AK37" s="442"/>
      <c r="AL37" s="350" t="str">
        <f t="shared" si="1"/>
        <v/>
      </c>
      <c r="AM37" s="350" t="s">
        <v>471</v>
      </c>
      <c r="AN37" s="346" t="s">
        <v>1513</v>
      </c>
      <c r="AO37" s="189" t="s">
        <v>341</v>
      </c>
      <c r="AP37" s="189" t="s">
        <v>341</v>
      </c>
      <c r="AQ37" s="189" t="s">
        <v>335</v>
      </c>
      <c r="AR37" s="189" t="s">
        <v>335</v>
      </c>
      <c r="AS37" s="189" t="b">
        <f t="shared" si="9"/>
        <v>0</v>
      </c>
      <c r="AT37" s="442" t="b">
        <f t="shared" si="10"/>
        <v>1</v>
      </c>
      <c r="AU37" s="189" t="s">
        <v>335</v>
      </c>
      <c r="AV37" s="275"/>
      <c r="AW37" s="275"/>
      <c r="AX37" s="275" t="s">
        <v>1635</v>
      </c>
      <c r="AY37" s="577" t="s">
        <v>1636</v>
      </c>
      <c r="AZ37" s="275"/>
      <c r="BA37" s="275"/>
      <c r="BB37" s="275"/>
    </row>
    <row r="38" spans="1:54" ht="15" customHeight="1">
      <c r="B38" s="218">
        <v>46076</v>
      </c>
      <c r="C38" s="773" t="s">
        <v>59</v>
      </c>
      <c r="D38" s="781" t="s">
        <v>70</v>
      </c>
      <c r="E38" s="450" t="s">
        <v>941</v>
      </c>
      <c r="F38" s="778" t="s">
        <v>338</v>
      </c>
      <c r="G38" s="576" t="s">
        <v>970</v>
      </c>
      <c r="H38" s="780" t="s">
        <v>971</v>
      </c>
      <c r="I38" s="450" t="s">
        <v>664</v>
      </c>
      <c r="J38" s="942" t="s">
        <v>72</v>
      </c>
      <c r="K38" s="967"/>
      <c r="L38" s="181" t="s">
        <v>1637</v>
      </c>
      <c r="M38" s="814" t="s">
        <v>972</v>
      </c>
      <c r="N38" s="179" t="s">
        <v>335</v>
      </c>
      <c r="O38" s="176" t="s">
        <v>334</v>
      </c>
      <c r="P38" s="470" t="str">
        <f t="shared" si="8"/>
        <v>Y</v>
      </c>
      <c r="Q38" s="176" t="s">
        <v>334</v>
      </c>
      <c r="R38" s="176" t="s">
        <v>335</v>
      </c>
      <c r="S38" s="444" t="s">
        <v>335</v>
      </c>
      <c r="T38" s="189" t="s">
        <v>338</v>
      </c>
      <c r="U38" s="536"/>
      <c r="V38" s="179"/>
      <c r="W38" s="176" t="s">
        <v>334</v>
      </c>
      <c r="X38" s="195" t="s">
        <v>62</v>
      </c>
      <c r="Y38" s="389" t="s">
        <v>62</v>
      </c>
      <c r="Z38" s="189" t="s">
        <v>1623</v>
      </c>
      <c r="AA38" s="179">
        <v>2</v>
      </c>
      <c r="AB38" s="337"/>
      <c r="AC38" s="275" t="s">
        <v>594</v>
      </c>
      <c r="AD38" s="275" t="s">
        <v>973</v>
      </c>
      <c r="AE38" s="189"/>
      <c r="AF38" s="189"/>
      <c r="AG38" s="765"/>
      <c r="AH38" s="765"/>
      <c r="AI38" s="443" t="s">
        <v>341</v>
      </c>
      <c r="AJ38" s="443" t="s">
        <v>341</v>
      </c>
      <c r="AK38" s="442"/>
      <c r="AL38" s="350" t="str">
        <f t="shared" si="1"/>
        <v/>
      </c>
      <c r="AM38" s="350" t="s">
        <v>471</v>
      </c>
      <c r="AN38" s="346" t="s">
        <v>1513</v>
      </c>
      <c r="AO38" s="189" t="s">
        <v>471</v>
      </c>
      <c r="AP38" s="189" t="s">
        <v>471</v>
      </c>
      <c r="AQ38" s="189" t="s">
        <v>471</v>
      </c>
      <c r="AR38" s="189" t="s">
        <v>471</v>
      </c>
      <c r="AS38" s="189" t="b">
        <f t="shared" si="9"/>
        <v>0</v>
      </c>
      <c r="AT38" s="442" t="b">
        <f t="shared" si="10"/>
        <v>0</v>
      </c>
      <c r="AU38" s="189" t="s">
        <v>335</v>
      </c>
      <c r="AV38" s="275"/>
      <c r="AW38" s="275"/>
      <c r="AX38" s="275" t="s">
        <v>1631</v>
      </c>
      <c r="AY38" s="577" t="s">
        <v>1638</v>
      </c>
      <c r="AZ38" s="275"/>
      <c r="BA38" s="275"/>
      <c r="BB38" s="275"/>
    </row>
    <row r="39" spans="1:54" ht="15" customHeight="1">
      <c r="B39" s="218">
        <v>46076</v>
      </c>
      <c r="C39" s="773" t="s">
        <v>59</v>
      </c>
      <c r="D39" s="781" t="s">
        <v>70</v>
      </c>
      <c r="E39" s="450" t="s">
        <v>941</v>
      </c>
      <c r="F39" s="778" t="s">
        <v>942</v>
      </c>
      <c r="G39" s="576" t="s">
        <v>974</v>
      </c>
      <c r="H39" s="779" t="s">
        <v>975</v>
      </c>
      <c r="I39" s="778" t="s">
        <v>332</v>
      </c>
      <c r="J39" s="942" t="s">
        <v>72</v>
      </c>
      <c r="K39" s="967"/>
      <c r="L39" s="181" t="s">
        <v>1639</v>
      </c>
      <c r="M39" s="814" t="s">
        <v>1640</v>
      </c>
      <c r="N39" s="179" t="s">
        <v>335</v>
      </c>
      <c r="O39" s="176" t="s">
        <v>335</v>
      </c>
      <c r="P39" s="470" t="str">
        <f t="shared" si="8"/>
        <v>Y</v>
      </c>
      <c r="Q39" s="176" t="s">
        <v>335</v>
      </c>
      <c r="R39" s="179" t="s">
        <v>335</v>
      </c>
      <c r="S39" s="444" t="s">
        <v>335</v>
      </c>
      <c r="T39" s="189" t="s">
        <v>338</v>
      </c>
      <c r="U39" s="536" t="s">
        <v>335</v>
      </c>
      <c r="V39" s="179" t="s">
        <v>335</v>
      </c>
      <c r="W39" s="176" t="s">
        <v>334</v>
      </c>
      <c r="X39" s="195" t="s">
        <v>62</v>
      </c>
      <c r="Y39" s="389" t="s">
        <v>62</v>
      </c>
      <c r="Z39" s="189" t="s">
        <v>1546</v>
      </c>
      <c r="AA39" s="179">
        <v>1</v>
      </c>
      <c r="AB39" s="337" t="s">
        <v>1558</v>
      </c>
      <c r="AC39" s="275" t="s">
        <v>340</v>
      </c>
      <c r="AD39" s="275" t="s">
        <v>341</v>
      </c>
      <c r="AE39" s="189"/>
      <c r="AF39" s="189"/>
      <c r="AG39" s="765"/>
      <c r="AH39" s="765"/>
      <c r="AI39" s="443" t="s">
        <v>341</v>
      </c>
      <c r="AJ39" s="443" t="s">
        <v>341</v>
      </c>
      <c r="AK39" s="442"/>
      <c r="AL39" s="350" t="str">
        <f t="shared" si="1"/>
        <v/>
      </c>
      <c r="AM39" s="350" t="s">
        <v>471</v>
      </c>
      <c r="AN39" s="346" t="s">
        <v>1513</v>
      </c>
      <c r="AO39" s="189" t="s">
        <v>341</v>
      </c>
      <c r="AP39" s="189" t="s">
        <v>341</v>
      </c>
      <c r="AQ39" s="189" t="s">
        <v>335</v>
      </c>
      <c r="AR39" s="189" t="s">
        <v>335</v>
      </c>
      <c r="AS39" s="189" t="b">
        <f t="shared" si="9"/>
        <v>0</v>
      </c>
      <c r="AT39" s="442" t="b">
        <f t="shared" si="10"/>
        <v>1</v>
      </c>
      <c r="AU39" s="189" t="s">
        <v>335</v>
      </c>
      <c r="AV39" s="275"/>
      <c r="AW39" s="275"/>
      <c r="AX39" s="275" t="s">
        <v>1641</v>
      </c>
      <c r="AY39" s="577" t="s">
        <v>1642</v>
      </c>
      <c r="AZ39" s="275"/>
      <c r="BA39" s="275"/>
      <c r="BB39" s="275"/>
    </row>
    <row r="40" spans="1:54" ht="15" customHeight="1">
      <c r="B40" s="218">
        <v>46076</v>
      </c>
      <c r="C40" s="773" t="s">
        <v>59</v>
      </c>
      <c r="D40" s="781" t="s">
        <v>70</v>
      </c>
      <c r="E40" s="450" t="s">
        <v>941</v>
      </c>
      <c r="F40" s="778" t="s">
        <v>977</v>
      </c>
      <c r="G40" s="576" t="s">
        <v>978</v>
      </c>
      <c r="H40" s="779" t="s">
        <v>979</v>
      </c>
      <c r="I40" s="778" t="s">
        <v>332</v>
      </c>
      <c r="J40" s="942" t="s">
        <v>72</v>
      </c>
      <c r="K40" s="967" t="s">
        <v>979</v>
      </c>
      <c r="L40" s="181" t="s">
        <v>978</v>
      </c>
      <c r="M40" s="814" t="s">
        <v>1643</v>
      </c>
      <c r="N40" s="179" t="s">
        <v>335</v>
      </c>
      <c r="O40" s="176" t="s">
        <v>335</v>
      </c>
      <c r="P40" s="470" t="str">
        <f t="shared" si="8"/>
        <v>Y</v>
      </c>
      <c r="Q40" s="176" t="s">
        <v>335</v>
      </c>
      <c r="R40" s="176" t="s">
        <v>335</v>
      </c>
      <c r="S40" s="444" t="s">
        <v>335</v>
      </c>
      <c r="T40" s="189" t="s">
        <v>338</v>
      </c>
      <c r="U40" s="536" t="s">
        <v>335</v>
      </c>
      <c r="V40" s="179" t="s">
        <v>335</v>
      </c>
      <c r="W40" s="176" t="s">
        <v>334</v>
      </c>
      <c r="X40" s="195" t="s">
        <v>62</v>
      </c>
      <c r="Y40" s="389" t="s">
        <v>62</v>
      </c>
      <c r="Z40" s="189" t="s">
        <v>1546</v>
      </c>
      <c r="AA40" s="179">
        <v>1</v>
      </c>
      <c r="AB40" s="337" t="s">
        <v>1558</v>
      </c>
      <c r="AC40" s="275" t="s">
        <v>340</v>
      </c>
      <c r="AD40" s="275" t="s">
        <v>341</v>
      </c>
      <c r="AE40" s="189"/>
      <c r="AF40" s="189"/>
      <c r="AG40" s="765"/>
      <c r="AH40" s="765"/>
      <c r="AI40" s="443" t="s">
        <v>341</v>
      </c>
      <c r="AJ40" s="443" t="s">
        <v>341</v>
      </c>
      <c r="AK40" s="442"/>
      <c r="AL40" s="350" t="str">
        <f t="shared" si="1"/>
        <v/>
      </c>
      <c r="AM40" s="350" t="s">
        <v>342</v>
      </c>
      <c r="AN40" s="346" t="s">
        <v>1513</v>
      </c>
      <c r="AO40" s="189" t="s">
        <v>341</v>
      </c>
      <c r="AP40" s="189" t="s">
        <v>341</v>
      </c>
      <c r="AQ40" s="189" t="s">
        <v>335</v>
      </c>
      <c r="AR40" s="189" t="s">
        <v>335</v>
      </c>
      <c r="AS40" s="189" t="b">
        <f t="shared" si="9"/>
        <v>0</v>
      </c>
      <c r="AT40" s="442" t="b">
        <f t="shared" si="10"/>
        <v>1</v>
      </c>
      <c r="AU40" s="189" t="s">
        <v>335</v>
      </c>
      <c r="AV40" s="275"/>
      <c r="AW40" s="275"/>
      <c r="AX40" s="275" t="s">
        <v>1644</v>
      </c>
      <c r="AY40" s="577" t="s">
        <v>1645</v>
      </c>
      <c r="AZ40" s="275" t="s">
        <v>1528</v>
      </c>
      <c r="BA40" s="275"/>
      <c r="BB40" s="275"/>
    </row>
    <row r="41" spans="1:54" ht="15" customHeight="1">
      <c r="A41" s="661"/>
      <c r="B41" s="218">
        <v>46076</v>
      </c>
      <c r="C41" s="773" t="s">
        <v>59</v>
      </c>
      <c r="D41" s="781" t="s">
        <v>70</v>
      </c>
      <c r="E41" s="450" t="s">
        <v>941</v>
      </c>
      <c r="F41" s="778" t="s">
        <v>977</v>
      </c>
      <c r="G41" s="576" t="s">
        <v>1646</v>
      </c>
      <c r="H41" s="779" t="s">
        <v>981</v>
      </c>
      <c r="I41" s="778" t="s">
        <v>332</v>
      </c>
      <c r="J41" s="942" t="s">
        <v>72</v>
      </c>
      <c r="K41" s="967"/>
      <c r="L41" s="181" t="s">
        <v>1647</v>
      </c>
      <c r="M41" s="814" t="s">
        <v>1648</v>
      </c>
      <c r="N41" s="179" t="s">
        <v>334</v>
      </c>
      <c r="O41" s="176" t="s">
        <v>335</v>
      </c>
      <c r="P41" s="470" t="str">
        <f t="shared" si="8"/>
        <v>Y</v>
      </c>
      <c r="Q41" s="176" t="s">
        <v>335</v>
      </c>
      <c r="R41" s="176" t="s">
        <v>335</v>
      </c>
      <c r="S41" s="444" t="s">
        <v>335</v>
      </c>
      <c r="T41" s="189" t="s">
        <v>338</v>
      </c>
      <c r="U41" s="536" t="s">
        <v>335</v>
      </c>
      <c r="V41" s="179"/>
      <c r="W41" s="176" t="s">
        <v>334</v>
      </c>
      <c r="X41" s="195" t="s">
        <v>62</v>
      </c>
      <c r="Y41" s="389" t="s">
        <v>62</v>
      </c>
      <c r="Z41" s="189" t="s">
        <v>1546</v>
      </c>
      <c r="AA41" s="179">
        <v>1</v>
      </c>
      <c r="AB41" s="337" t="s">
        <v>1558</v>
      </c>
      <c r="AC41" s="275" t="s">
        <v>340</v>
      </c>
      <c r="AD41" s="275" t="s">
        <v>341</v>
      </c>
      <c r="AE41" s="189"/>
      <c r="AF41" s="189"/>
      <c r="AG41" s="765"/>
      <c r="AH41" s="765"/>
      <c r="AI41" s="443" t="s">
        <v>341</v>
      </c>
      <c r="AJ41" s="443" t="s">
        <v>341</v>
      </c>
      <c r="AK41" s="442"/>
      <c r="AL41" s="350" t="str">
        <f t="shared" si="1"/>
        <v/>
      </c>
      <c r="AM41" s="350" t="s">
        <v>342</v>
      </c>
      <c r="AN41" s="346" t="s">
        <v>1513</v>
      </c>
      <c r="AO41" s="189" t="s">
        <v>341</v>
      </c>
      <c r="AP41" s="189" t="s">
        <v>341</v>
      </c>
      <c r="AQ41" s="189" t="s">
        <v>335</v>
      </c>
      <c r="AR41" s="189" t="s">
        <v>335</v>
      </c>
      <c r="AS41" s="189" t="b">
        <f t="shared" si="9"/>
        <v>0</v>
      </c>
      <c r="AT41" s="442" t="b">
        <f t="shared" si="10"/>
        <v>1</v>
      </c>
      <c r="AU41" s="189" t="s">
        <v>335</v>
      </c>
      <c r="AV41" s="275"/>
      <c r="AW41" s="275"/>
      <c r="AX41" s="275" t="s">
        <v>1649</v>
      </c>
      <c r="AY41" s="577" t="s">
        <v>1650</v>
      </c>
      <c r="AZ41" s="275"/>
      <c r="BA41" s="275"/>
      <c r="BB41" s="275"/>
    </row>
    <row r="42" spans="1:54" ht="15" customHeight="1">
      <c r="B42" s="218">
        <v>46076</v>
      </c>
      <c r="C42" s="773" t="s">
        <v>59</v>
      </c>
      <c r="D42" s="781" t="s">
        <v>70</v>
      </c>
      <c r="E42" s="450" t="s">
        <v>941</v>
      </c>
      <c r="F42" s="778" t="s">
        <v>977</v>
      </c>
      <c r="G42" s="576" t="s">
        <v>1651</v>
      </c>
      <c r="H42" s="779" t="s">
        <v>983</v>
      </c>
      <c r="I42" s="778" t="s">
        <v>332</v>
      </c>
      <c r="J42" s="942" t="s">
        <v>72</v>
      </c>
      <c r="K42" s="967"/>
      <c r="L42" s="181" t="s">
        <v>1652</v>
      </c>
      <c r="M42" s="814" t="s">
        <v>1653</v>
      </c>
      <c r="N42" s="179" t="s">
        <v>334</v>
      </c>
      <c r="O42" s="176" t="s">
        <v>335</v>
      </c>
      <c r="P42" s="470" t="str">
        <f t="shared" si="8"/>
        <v>Y</v>
      </c>
      <c r="Q42" s="176" t="s">
        <v>335</v>
      </c>
      <c r="R42" s="176" t="s">
        <v>335</v>
      </c>
      <c r="S42" s="444" t="s">
        <v>335</v>
      </c>
      <c r="T42" s="189" t="s">
        <v>338</v>
      </c>
      <c r="U42" s="536" t="s">
        <v>335</v>
      </c>
      <c r="V42" s="179"/>
      <c r="W42" s="176" t="s">
        <v>334</v>
      </c>
      <c r="X42" s="195" t="s">
        <v>62</v>
      </c>
      <c r="Y42" s="389" t="s">
        <v>62</v>
      </c>
      <c r="Z42" s="189" t="s">
        <v>1546</v>
      </c>
      <c r="AA42" s="179">
        <v>1</v>
      </c>
      <c r="AB42" s="337" t="s">
        <v>1558</v>
      </c>
      <c r="AC42" s="275" t="s">
        <v>340</v>
      </c>
      <c r="AD42" s="275" t="s">
        <v>341</v>
      </c>
      <c r="AE42" s="189"/>
      <c r="AF42" s="189"/>
      <c r="AG42" s="765"/>
      <c r="AH42" s="765"/>
      <c r="AI42" s="443" t="s">
        <v>341</v>
      </c>
      <c r="AJ42" s="443" t="s">
        <v>341</v>
      </c>
      <c r="AK42" s="442"/>
      <c r="AL42" s="350" t="str">
        <f t="shared" si="1"/>
        <v/>
      </c>
      <c r="AM42" s="350" t="s">
        <v>471</v>
      </c>
      <c r="AN42" s="346" t="s">
        <v>1513</v>
      </c>
      <c r="AO42" s="189" t="s">
        <v>341</v>
      </c>
      <c r="AP42" s="189" t="s">
        <v>341</v>
      </c>
      <c r="AQ42" s="189" t="s">
        <v>335</v>
      </c>
      <c r="AR42" s="189" t="s">
        <v>335</v>
      </c>
      <c r="AS42" s="189" t="b">
        <f t="shared" si="9"/>
        <v>0</v>
      </c>
      <c r="AT42" s="442" t="b">
        <f t="shared" si="10"/>
        <v>1</v>
      </c>
      <c r="AU42" s="189" t="s">
        <v>335</v>
      </c>
      <c r="AV42" s="275"/>
      <c r="AW42" s="275"/>
      <c r="AX42" s="275" t="s">
        <v>1649</v>
      </c>
      <c r="AY42" s="577" t="s">
        <v>1654</v>
      </c>
      <c r="AZ42" s="275"/>
      <c r="BA42" s="275"/>
      <c r="BB42" s="275"/>
    </row>
    <row r="43" spans="1:54" ht="15" customHeight="1">
      <c r="B43" s="218">
        <v>46076</v>
      </c>
      <c r="C43" s="773" t="s">
        <v>59</v>
      </c>
      <c r="D43" s="781" t="s">
        <v>70</v>
      </c>
      <c r="E43" s="450" t="s">
        <v>941</v>
      </c>
      <c r="F43" s="778" t="s">
        <v>338</v>
      </c>
      <c r="G43" s="576" t="s">
        <v>1655</v>
      </c>
      <c r="H43" s="779" t="s">
        <v>986</v>
      </c>
      <c r="I43" s="778" t="s">
        <v>332</v>
      </c>
      <c r="J43" s="942" t="s">
        <v>72</v>
      </c>
      <c r="K43" s="967"/>
      <c r="L43" s="181" t="s">
        <v>1656</v>
      </c>
      <c r="M43" s="814" t="s">
        <v>1657</v>
      </c>
      <c r="N43" s="179" t="s">
        <v>334</v>
      </c>
      <c r="O43" s="176" t="s">
        <v>334</v>
      </c>
      <c r="P43" s="470" t="str">
        <f t="shared" si="8"/>
        <v>N</v>
      </c>
      <c r="Q43" s="176" t="s">
        <v>335</v>
      </c>
      <c r="R43" s="176" t="s">
        <v>335</v>
      </c>
      <c r="S43" s="444" t="s">
        <v>335</v>
      </c>
      <c r="T43" s="189" t="s">
        <v>338</v>
      </c>
      <c r="U43" s="536"/>
      <c r="V43" s="179"/>
      <c r="W43" s="176" t="s">
        <v>334</v>
      </c>
      <c r="X43" s="195" t="s">
        <v>62</v>
      </c>
      <c r="Y43" s="389" t="s">
        <v>62</v>
      </c>
      <c r="Z43" s="189" t="s">
        <v>1546</v>
      </c>
      <c r="AA43" s="179">
        <v>1</v>
      </c>
      <c r="AB43" s="337" t="s">
        <v>1188</v>
      </c>
      <c r="AC43" s="275" t="s">
        <v>340</v>
      </c>
      <c r="AD43" s="275" t="s">
        <v>341</v>
      </c>
      <c r="AE43" s="189"/>
      <c r="AF43" s="189"/>
      <c r="AG43" s="765"/>
      <c r="AH43" s="765"/>
      <c r="AI43" s="443" t="s">
        <v>341</v>
      </c>
      <c r="AJ43" s="443" t="s">
        <v>341</v>
      </c>
      <c r="AK43" s="442"/>
      <c r="AL43" s="350" t="str">
        <f t="shared" si="1"/>
        <v/>
      </c>
      <c r="AM43" s="350" t="s">
        <v>471</v>
      </c>
      <c r="AN43" s="346" t="s">
        <v>1513</v>
      </c>
      <c r="AO43" s="189" t="s">
        <v>471</v>
      </c>
      <c r="AP43" s="189" t="s">
        <v>471</v>
      </c>
      <c r="AQ43" s="189" t="s">
        <v>471</v>
      </c>
      <c r="AR43" s="189" t="s">
        <v>471</v>
      </c>
      <c r="AS43" s="189" t="b">
        <f t="shared" si="9"/>
        <v>0</v>
      </c>
      <c r="AT43" s="442" t="b">
        <f t="shared" si="10"/>
        <v>0</v>
      </c>
      <c r="AU43" s="189" t="s">
        <v>335</v>
      </c>
      <c r="AV43" s="275"/>
      <c r="AW43" s="275"/>
      <c r="AX43" s="275" t="s">
        <v>1649</v>
      </c>
      <c r="AY43" s="577" t="s">
        <v>1658</v>
      </c>
      <c r="AZ43" s="275"/>
      <c r="BA43" s="275"/>
      <c r="BB43" s="275"/>
    </row>
    <row r="44" spans="1:54" ht="15" customHeight="1">
      <c r="B44" s="218">
        <v>46076</v>
      </c>
      <c r="C44" s="773" t="s">
        <v>59</v>
      </c>
      <c r="D44" s="781" t="s">
        <v>70</v>
      </c>
      <c r="E44" s="450" t="s">
        <v>941</v>
      </c>
      <c r="F44" s="778" t="s">
        <v>338</v>
      </c>
      <c r="G44" s="576" t="s">
        <v>1659</v>
      </c>
      <c r="H44" s="779" t="s">
        <v>989</v>
      </c>
      <c r="I44" s="778" t="s">
        <v>332</v>
      </c>
      <c r="J44" s="942" t="s">
        <v>72</v>
      </c>
      <c r="K44" s="967"/>
      <c r="L44" s="181" t="s">
        <v>1660</v>
      </c>
      <c r="M44" s="814" t="s">
        <v>1661</v>
      </c>
      <c r="N44" s="179" t="s">
        <v>334</v>
      </c>
      <c r="O44" s="179" t="s">
        <v>334</v>
      </c>
      <c r="P44" s="470" t="str">
        <f t="shared" si="8"/>
        <v>N</v>
      </c>
      <c r="Q44" s="176" t="s">
        <v>335</v>
      </c>
      <c r="R44" s="179" t="s">
        <v>335</v>
      </c>
      <c r="S44" s="444" t="s">
        <v>335</v>
      </c>
      <c r="T44" s="189" t="s">
        <v>338</v>
      </c>
      <c r="U44" s="536"/>
      <c r="V44" s="179"/>
      <c r="W44" s="176" t="s">
        <v>334</v>
      </c>
      <c r="X44" s="195" t="s">
        <v>62</v>
      </c>
      <c r="Y44" s="389" t="s">
        <v>62</v>
      </c>
      <c r="Z44" s="189" t="s">
        <v>1546</v>
      </c>
      <c r="AA44" s="179">
        <v>1</v>
      </c>
      <c r="AB44" s="337" t="s">
        <v>1188</v>
      </c>
      <c r="AC44" s="275" t="s">
        <v>340</v>
      </c>
      <c r="AD44" s="275" t="s">
        <v>341</v>
      </c>
      <c r="AE44" s="189"/>
      <c r="AF44" s="189"/>
      <c r="AG44" s="765"/>
      <c r="AH44" s="765"/>
      <c r="AI44" s="443" t="s">
        <v>341</v>
      </c>
      <c r="AJ44" s="443" t="s">
        <v>341</v>
      </c>
      <c r="AK44" s="442"/>
      <c r="AL44" s="350" t="str">
        <f t="shared" si="1"/>
        <v/>
      </c>
      <c r="AM44" s="350" t="s">
        <v>471</v>
      </c>
      <c r="AN44" s="346" t="s">
        <v>1513</v>
      </c>
      <c r="AO44" s="189" t="s">
        <v>471</v>
      </c>
      <c r="AP44" s="189" t="s">
        <v>471</v>
      </c>
      <c r="AQ44" s="189" t="s">
        <v>471</v>
      </c>
      <c r="AR44" s="189" t="s">
        <v>471</v>
      </c>
      <c r="AS44" s="189" t="b">
        <f t="shared" si="9"/>
        <v>0</v>
      </c>
      <c r="AT44" s="442" t="b">
        <f t="shared" si="10"/>
        <v>0</v>
      </c>
      <c r="AU44" s="189" t="s">
        <v>335</v>
      </c>
      <c r="AV44" s="275"/>
      <c r="AW44" s="275"/>
      <c r="AX44" s="325" t="s">
        <v>1662</v>
      </c>
      <c r="AY44" s="577" t="s">
        <v>1663</v>
      </c>
      <c r="AZ44" s="275"/>
      <c r="BA44" s="275"/>
      <c r="BB44" s="275"/>
    </row>
    <row r="45" spans="1:54" ht="15" customHeight="1">
      <c r="B45" s="218">
        <v>46076</v>
      </c>
      <c r="C45" s="773" t="s">
        <v>59</v>
      </c>
      <c r="D45" s="781" t="s">
        <v>70</v>
      </c>
      <c r="E45" s="450" t="s">
        <v>941</v>
      </c>
      <c r="F45" s="778" t="s">
        <v>977</v>
      </c>
      <c r="G45" s="576" t="s">
        <v>1664</v>
      </c>
      <c r="H45" s="779" t="s">
        <v>992</v>
      </c>
      <c r="I45" s="778" t="s">
        <v>332</v>
      </c>
      <c r="J45" s="942" t="s">
        <v>72</v>
      </c>
      <c r="K45" s="967"/>
      <c r="L45" s="181" t="s">
        <v>1665</v>
      </c>
      <c r="M45" s="814" t="s">
        <v>1666</v>
      </c>
      <c r="N45" s="179" t="s">
        <v>334</v>
      </c>
      <c r="O45" s="179" t="s">
        <v>335</v>
      </c>
      <c r="P45" s="470" t="str">
        <f t="shared" si="8"/>
        <v>Y</v>
      </c>
      <c r="Q45" s="176" t="s">
        <v>335</v>
      </c>
      <c r="R45" s="179" t="s">
        <v>335</v>
      </c>
      <c r="S45" s="444" t="s">
        <v>335</v>
      </c>
      <c r="T45" s="189" t="s">
        <v>338</v>
      </c>
      <c r="U45" s="536" t="s">
        <v>335</v>
      </c>
      <c r="V45" s="179"/>
      <c r="W45" s="176" t="s">
        <v>334</v>
      </c>
      <c r="X45" s="195" t="s">
        <v>62</v>
      </c>
      <c r="Y45" s="389" t="s">
        <v>62</v>
      </c>
      <c r="Z45" s="189" t="s">
        <v>1546</v>
      </c>
      <c r="AA45" s="179">
        <v>1</v>
      </c>
      <c r="AB45" s="337" t="s">
        <v>1558</v>
      </c>
      <c r="AC45" s="275" t="s">
        <v>340</v>
      </c>
      <c r="AD45" s="275" t="s">
        <v>341</v>
      </c>
      <c r="AE45" s="189"/>
      <c r="AF45" s="189"/>
      <c r="AG45" s="765"/>
      <c r="AH45" s="765"/>
      <c r="AI45" s="443" t="s">
        <v>341</v>
      </c>
      <c r="AJ45" s="443" t="s">
        <v>341</v>
      </c>
      <c r="AK45" s="442"/>
      <c r="AL45" s="350" t="str">
        <f t="shared" si="1"/>
        <v/>
      </c>
      <c r="AM45" s="350" t="s">
        <v>471</v>
      </c>
      <c r="AN45" s="346" t="s">
        <v>1513</v>
      </c>
      <c r="AO45" s="189" t="s">
        <v>341</v>
      </c>
      <c r="AP45" s="189" t="s">
        <v>341</v>
      </c>
      <c r="AQ45" s="189" t="s">
        <v>335</v>
      </c>
      <c r="AR45" s="189" t="s">
        <v>335</v>
      </c>
      <c r="AS45" s="189" t="b">
        <f t="shared" si="9"/>
        <v>0</v>
      </c>
      <c r="AT45" s="442" t="b">
        <f t="shared" si="10"/>
        <v>1</v>
      </c>
      <c r="AU45" s="189" t="s">
        <v>335</v>
      </c>
      <c r="AV45" s="275"/>
      <c r="AW45" s="275"/>
      <c r="AX45" s="275" t="s">
        <v>1649</v>
      </c>
      <c r="AY45" s="577" t="s">
        <v>1667</v>
      </c>
      <c r="AZ45" s="275"/>
      <c r="BA45" s="275"/>
      <c r="BB45" s="275"/>
    </row>
    <row r="46" spans="1:54" ht="15" customHeight="1">
      <c r="B46" s="218">
        <v>46076</v>
      </c>
      <c r="C46" s="773" t="s">
        <v>59</v>
      </c>
      <c r="D46" s="781" t="s">
        <v>70</v>
      </c>
      <c r="E46" s="450" t="s">
        <v>941</v>
      </c>
      <c r="F46" s="778" t="s">
        <v>338</v>
      </c>
      <c r="G46" s="576" t="s">
        <v>993</v>
      </c>
      <c r="H46" s="779" t="s">
        <v>994</v>
      </c>
      <c r="I46" s="450" t="s">
        <v>555</v>
      </c>
      <c r="J46" s="942" t="s">
        <v>72</v>
      </c>
      <c r="K46" s="967" t="s">
        <v>1668</v>
      </c>
      <c r="L46" s="181" t="s">
        <v>1669</v>
      </c>
      <c r="M46" s="814" t="s">
        <v>1670</v>
      </c>
      <c r="N46" s="179" t="s">
        <v>335</v>
      </c>
      <c r="O46" s="176" t="s">
        <v>334</v>
      </c>
      <c r="P46" s="470" t="str">
        <f t="shared" si="8"/>
        <v>Y</v>
      </c>
      <c r="Q46" s="176" t="s">
        <v>334</v>
      </c>
      <c r="R46" s="176" t="s">
        <v>334</v>
      </c>
      <c r="S46" s="444" t="s">
        <v>335</v>
      </c>
      <c r="T46" s="189" t="s">
        <v>338</v>
      </c>
      <c r="U46" s="536"/>
      <c r="V46" s="179"/>
      <c r="W46" s="176" t="s">
        <v>335</v>
      </c>
      <c r="X46" s="195" t="s">
        <v>62</v>
      </c>
      <c r="Y46" s="389" t="s">
        <v>62</v>
      </c>
      <c r="Z46" s="189" t="s">
        <v>1623</v>
      </c>
      <c r="AA46" s="179">
        <v>2</v>
      </c>
      <c r="AB46" s="337"/>
      <c r="AC46" s="275" t="s">
        <v>390</v>
      </c>
      <c r="AD46" s="275" t="s">
        <v>996</v>
      </c>
      <c r="AE46" s="189"/>
      <c r="AF46" s="189"/>
      <c r="AG46" s="765"/>
      <c r="AH46" s="765"/>
      <c r="AI46" s="443" t="s">
        <v>341</v>
      </c>
      <c r="AJ46" s="443" t="s">
        <v>341</v>
      </c>
      <c r="AK46" s="442"/>
      <c r="AL46" s="350" t="str">
        <f t="shared" si="1"/>
        <v/>
      </c>
      <c r="AM46" s="350" t="s">
        <v>471</v>
      </c>
      <c r="AN46" s="346" t="s">
        <v>1567</v>
      </c>
      <c r="AO46" s="189" t="s">
        <v>471</v>
      </c>
      <c r="AP46" s="189" t="s">
        <v>471</v>
      </c>
      <c r="AQ46" s="189" t="s">
        <v>471</v>
      </c>
      <c r="AR46" s="189" t="s">
        <v>471</v>
      </c>
      <c r="AS46" s="189" t="b">
        <f t="shared" si="9"/>
        <v>0</v>
      </c>
      <c r="AT46" s="189" t="b">
        <f t="shared" si="10"/>
        <v>0</v>
      </c>
      <c r="AU46" s="350" t="s">
        <v>335</v>
      </c>
      <c r="AV46" s="459"/>
      <c r="AW46" s="459"/>
      <c r="AX46" s="275" t="s">
        <v>1568</v>
      </c>
      <c r="AY46" s="577">
        <v>0</v>
      </c>
      <c r="AZ46" s="275"/>
      <c r="BA46" s="275"/>
      <c r="BB46" s="275"/>
    </row>
    <row r="47" spans="1:54" ht="15" customHeight="1">
      <c r="B47" s="218">
        <v>46076</v>
      </c>
      <c r="C47" s="773" t="s">
        <v>59</v>
      </c>
      <c r="D47" s="781" t="s">
        <v>70</v>
      </c>
      <c r="E47" s="450" t="s">
        <v>941</v>
      </c>
      <c r="F47" s="778" t="s">
        <v>338</v>
      </c>
      <c r="G47" s="576" t="s">
        <v>997</v>
      </c>
      <c r="H47" s="779" t="s">
        <v>998</v>
      </c>
      <c r="I47" s="450" t="s">
        <v>555</v>
      </c>
      <c r="J47" s="942" t="s">
        <v>72</v>
      </c>
      <c r="K47" s="967" t="s">
        <v>1671</v>
      </c>
      <c r="L47" s="181" t="s">
        <v>1672</v>
      </c>
      <c r="M47" s="814" t="s">
        <v>1673</v>
      </c>
      <c r="N47" s="179" t="s">
        <v>335</v>
      </c>
      <c r="O47" s="176" t="s">
        <v>334</v>
      </c>
      <c r="P47" s="470" t="str">
        <f t="shared" si="8"/>
        <v>Y</v>
      </c>
      <c r="Q47" s="176" t="s">
        <v>334</v>
      </c>
      <c r="R47" s="176" t="s">
        <v>334</v>
      </c>
      <c r="S47" s="444" t="s">
        <v>335</v>
      </c>
      <c r="T47" s="189" t="s">
        <v>338</v>
      </c>
      <c r="U47" s="536"/>
      <c r="V47" s="179"/>
      <c r="W47" s="176" t="s">
        <v>335</v>
      </c>
      <c r="X47" s="195" t="s">
        <v>62</v>
      </c>
      <c r="Y47" s="389" t="s">
        <v>62</v>
      </c>
      <c r="Z47" s="189" t="s">
        <v>1623</v>
      </c>
      <c r="AA47" s="179">
        <v>2</v>
      </c>
      <c r="AB47" s="337"/>
      <c r="AC47" s="275" t="s">
        <v>390</v>
      </c>
      <c r="AD47" s="275" t="s">
        <v>999</v>
      </c>
      <c r="AE47" s="189"/>
      <c r="AF47" s="189"/>
      <c r="AG47" s="765"/>
      <c r="AH47" s="765"/>
      <c r="AI47" s="443" t="s">
        <v>341</v>
      </c>
      <c r="AJ47" s="443" t="s">
        <v>341</v>
      </c>
      <c r="AK47" s="442"/>
      <c r="AL47" s="350" t="str">
        <f t="shared" si="1"/>
        <v/>
      </c>
      <c r="AM47" s="350" t="s">
        <v>342</v>
      </c>
      <c r="AN47" s="346" t="s">
        <v>1567</v>
      </c>
      <c r="AO47" s="189" t="s">
        <v>471</v>
      </c>
      <c r="AP47" s="189" t="s">
        <v>471</v>
      </c>
      <c r="AQ47" s="189" t="s">
        <v>471</v>
      </c>
      <c r="AR47" s="189" t="s">
        <v>471</v>
      </c>
      <c r="AS47" s="189" t="b">
        <f t="shared" si="9"/>
        <v>0</v>
      </c>
      <c r="AT47" s="189" t="b">
        <f t="shared" si="10"/>
        <v>0</v>
      </c>
      <c r="AU47" s="457" t="s">
        <v>335</v>
      </c>
      <c r="AV47" s="458"/>
      <c r="AW47" s="458"/>
      <c r="AX47" s="275" t="s">
        <v>1568</v>
      </c>
      <c r="AY47" s="577">
        <v>0</v>
      </c>
      <c r="AZ47" s="275"/>
      <c r="BA47" s="275"/>
      <c r="BB47" s="275"/>
    </row>
    <row r="48" spans="1:54" ht="15" customHeight="1">
      <c r="B48" s="218">
        <v>46076</v>
      </c>
      <c r="C48" s="773" t="s">
        <v>59</v>
      </c>
      <c r="D48" s="793" t="s">
        <v>64</v>
      </c>
      <c r="E48" s="450" t="s">
        <v>60</v>
      </c>
      <c r="F48" s="778" t="s">
        <v>787</v>
      </c>
      <c r="G48" s="576" t="s">
        <v>1674</v>
      </c>
      <c r="H48" s="779" t="s">
        <v>806</v>
      </c>
      <c r="I48" s="530" t="s">
        <v>555</v>
      </c>
      <c r="J48" s="932" t="s">
        <v>66</v>
      </c>
      <c r="K48" s="967" t="s">
        <v>341</v>
      </c>
      <c r="L48" s="181" t="s">
        <v>1674</v>
      </c>
      <c r="M48" s="972" t="s">
        <v>1675</v>
      </c>
      <c r="N48" s="176" t="s">
        <v>335</v>
      </c>
      <c r="O48" s="176" t="s">
        <v>335</v>
      </c>
      <c r="P48" s="470" t="str">
        <f t="shared" si="0"/>
        <v>Y</v>
      </c>
      <c r="Q48" s="188" t="s">
        <v>334</v>
      </c>
      <c r="R48" s="176" t="s">
        <v>334</v>
      </c>
      <c r="S48" s="444" t="s">
        <v>335</v>
      </c>
      <c r="T48" s="189" t="s">
        <v>338</v>
      </c>
      <c r="U48" s="536"/>
      <c r="V48" s="179"/>
      <c r="W48" s="176" t="s">
        <v>334</v>
      </c>
      <c r="X48" s="195" t="s">
        <v>62</v>
      </c>
      <c r="Y48" s="389" t="s">
        <v>62</v>
      </c>
      <c r="Z48" s="189" t="s">
        <v>1537</v>
      </c>
      <c r="AA48" s="179">
        <v>2</v>
      </c>
      <c r="AB48" s="337" t="s">
        <v>1520</v>
      </c>
      <c r="AC48" s="275" t="s">
        <v>471</v>
      </c>
      <c r="AD48" s="275" t="s">
        <v>471</v>
      </c>
      <c r="AE48" s="189"/>
      <c r="AF48" s="189"/>
      <c r="AG48" s="765"/>
      <c r="AH48" s="765"/>
      <c r="AI48" s="443" t="s">
        <v>341</v>
      </c>
      <c r="AJ48" s="443" t="s">
        <v>341</v>
      </c>
      <c r="AK48" s="442"/>
      <c r="AL48" s="350" t="str">
        <f t="shared" si="1"/>
        <v/>
      </c>
      <c r="AM48" s="350" t="s">
        <v>471</v>
      </c>
      <c r="AN48" s="346" t="s">
        <v>1567</v>
      </c>
      <c r="AO48" s="189" t="s">
        <v>471</v>
      </c>
      <c r="AP48" s="189" t="s">
        <v>471</v>
      </c>
      <c r="AQ48" s="189" t="s">
        <v>471</v>
      </c>
      <c r="AR48" s="189" t="s">
        <v>471</v>
      </c>
      <c r="AS48" s="189" t="b">
        <f t="shared" ref="AS48:AS77" si="11">AND(AO48="Y",AP48="Y",AQ48="Y",AR48="Y")</f>
        <v>0</v>
      </c>
      <c r="AT48" s="189" t="b">
        <f t="shared" ref="AT48:AT77" si="12">OR(AO48="Y",AP48="Y",AQ48="Y",AR48="Y")</f>
        <v>0</v>
      </c>
      <c r="AU48" s="189" t="s">
        <v>335</v>
      </c>
      <c r="AV48" s="275"/>
      <c r="AW48" s="275"/>
      <c r="AX48" s="275" t="s">
        <v>1618</v>
      </c>
      <c r="AY48" s="577" t="s">
        <v>1676</v>
      </c>
      <c r="AZ48" s="275"/>
      <c r="BA48" s="275"/>
      <c r="BB48" s="275"/>
    </row>
    <row r="49" spans="1:54">
      <c r="B49" s="218">
        <v>46076</v>
      </c>
      <c r="C49" s="773" t="s">
        <v>59</v>
      </c>
      <c r="D49" s="793" t="s">
        <v>64</v>
      </c>
      <c r="E49" s="450" t="s">
        <v>60</v>
      </c>
      <c r="F49" s="778" t="s">
        <v>787</v>
      </c>
      <c r="G49" s="576" t="s">
        <v>1677</v>
      </c>
      <c r="H49" s="817" t="s">
        <v>810</v>
      </c>
      <c r="I49" s="530" t="s">
        <v>555</v>
      </c>
      <c r="J49" s="932" t="s">
        <v>66</v>
      </c>
      <c r="K49" s="967" t="s">
        <v>341</v>
      </c>
      <c r="L49" s="181" t="s">
        <v>1677</v>
      </c>
      <c r="M49" s="817" t="s">
        <v>1678</v>
      </c>
      <c r="N49" s="176" t="s">
        <v>335</v>
      </c>
      <c r="O49" s="176" t="s">
        <v>335</v>
      </c>
      <c r="P49" s="470" t="str">
        <f t="shared" si="0"/>
        <v>Y</v>
      </c>
      <c r="Q49" s="176" t="s">
        <v>334</v>
      </c>
      <c r="R49" s="176" t="s">
        <v>334</v>
      </c>
      <c r="S49" s="444" t="s">
        <v>335</v>
      </c>
      <c r="T49" s="189" t="s">
        <v>338</v>
      </c>
      <c r="U49" s="536"/>
      <c r="V49" s="179"/>
      <c r="W49" s="176" t="s">
        <v>334</v>
      </c>
      <c r="X49" s="195" t="s">
        <v>62</v>
      </c>
      <c r="Y49" s="389" t="s">
        <v>62</v>
      </c>
      <c r="Z49" s="189" t="s">
        <v>1537</v>
      </c>
      <c r="AA49" s="179">
        <v>2</v>
      </c>
      <c r="AB49" s="337" t="s">
        <v>1520</v>
      </c>
      <c r="AC49" s="275" t="s">
        <v>558</v>
      </c>
      <c r="AD49" s="275" t="s">
        <v>471</v>
      </c>
      <c r="AE49" s="189"/>
      <c r="AF49" s="189"/>
      <c r="AG49" s="765"/>
      <c r="AH49" s="765"/>
      <c r="AI49" s="443" t="s">
        <v>341</v>
      </c>
      <c r="AJ49" s="443" t="s">
        <v>341</v>
      </c>
      <c r="AK49" s="442"/>
      <c r="AL49" s="350" t="str">
        <f t="shared" si="1"/>
        <v/>
      </c>
      <c r="AM49" s="350" t="s">
        <v>471</v>
      </c>
      <c r="AN49" s="346" t="s">
        <v>1567</v>
      </c>
      <c r="AO49" s="189" t="s">
        <v>471</v>
      </c>
      <c r="AP49" s="189" t="s">
        <v>471</v>
      </c>
      <c r="AQ49" s="189" t="s">
        <v>471</v>
      </c>
      <c r="AR49" s="189" t="s">
        <v>471</v>
      </c>
      <c r="AS49" s="189" t="b">
        <f t="shared" si="11"/>
        <v>0</v>
      </c>
      <c r="AT49" s="189" t="b">
        <f t="shared" si="12"/>
        <v>0</v>
      </c>
      <c r="AU49" s="189" t="s">
        <v>335</v>
      </c>
      <c r="AV49" s="275"/>
      <c r="AW49" s="275"/>
      <c r="AX49" s="275" t="s">
        <v>1631</v>
      </c>
      <c r="AY49" s="576" t="s">
        <v>1676</v>
      </c>
      <c r="AZ49" s="275"/>
      <c r="BA49" s="275"/>
      <c r="BB49" s="275"/>
    </row>
    <row r="50" spans="1:54" ht="15" customHeight="1">
      <c r="A50" t="s">
        <v>1679</v>
      </c>
      <c r="B50" s="218">
        <v>46076</v>
      </c>
      <c r="C50" s="773" t="s">
        <v>59</v>
      </c>
      <c r="D50" s="783" t="s">
        <v>79</v>
      </c>
      <c r="E50" s="450" t="s">
        <v>639</v>
      </c>
      <c r="F50" s="778" t="s">
        <v>338</v>
      </c>
      <c r="G50" s="576" t="s">
        <v>640</v>
      </c>
      <c r="H50" s="779" t="s">
        <v>641</v>
      </c>
      <c r="I50" s="450" t="s">
        <v>539</v>
      </c>
      <c r="J50" s="943" t="s">
        <v>1680</v>
      </c>
      <c r="K50" s="967" t="s">
        <v>1042</v>
      </c>
      <c r="L50" s="181" t="s">
        <v>1681</v>
      </c>
      <c r="M50" s="779" t="s">
        <v>643</v>
      </c>
      <c r="N50" s="176" t="s">
        <v>335</v>
      </c>
      <c r="O50" s="176" t="s">
        <v>334</v>
      </c>
      <c r="P50" s="470" t="str">
        <f t="shared" si="0"/>
        <v>Y</v>
      </c>
      <c r="Q50" s="176" t="s">
        <v>334</v>
      </c>
      <c r="R50" s="176" t="s">
        <v>334</v>
      </c>
      <c r="S50" s="444" t="s">
        <v>335</v>
      </c>
      <c r="T50" s="189" t="s">
        <v>338</v>
      </c>
      <c r="U50" s="536"/>
      <c r="V50" s="179"/>
      <c r="W50" s="176" t="s">
        <v>334</v>
      </c>
      <c r="X50" s="195" t="s">
        <v>62</v>
      </c>
      <c r="Y50" s="389" t="s">
        <v>62</v>
      </c>
      <c r="Z50" s="189" t="s">
        <v>1546</v>
      </c>
      <c r="AA50" s="179">
        <v>1</v>
      </c>
      <c r="AB50" s="337" t="s">
        <v>1613</v>
      </c>
      <c r="AC50" s="275" t="s">
        <v>390</v>
      </c>
      <c r="AD50" s="275" t="s">
        <v>471</v>
      </c>
      <c r="AE50" s="189"/>
      <c r="AF50" s="189"/>
      <c r="AG50" s="765"/>
      <c r="AH50" s="765"/>
      <c r="AI50" s="443" t="s">
        <v>342</v>
      </c>
      <c r="AJ50" s="443" t="s">
        <v>341</v>
      </c>
      <c r="AK50" s="442"/>
      <c r="AL50" s="350" t="str">
        <f t="shared" si="1"/>
        <v>Y</v>
      </c>
      <c r="AM50" s="350" t="s">
        <v>342</v>
      </c>
      <c r="AN50" s="346" t="s">
        <v>1513</v>
      </c>
      <c r="AO50" s="189" t="s">
        <v>471</v>
      </c>
      <c r="AP50" s="189" t="s">
        <v>471</v>
      </c>
      <c r="AQ50" s="189" t="s">
        <v>471</v>
      </c>
      <c r="AR50" s="189" t="s">
        <v>471</v>
      </c>
      <c r="AS50" s="189" t="b">
        <f t="shared" si="11"/>
        <v>0</v>
      </c>
      <c r="AT50" s="442" t="b">
        <f t="shared" si="12"/>
        <v>0</v>
      </c>
      <c r="AU50" s="189" t="s">
        <v>335</v>
      </c>
      <c r="AV50" s="275"/>
      <c r="AW50" s="275"/>
      <c r="AX50" s="275" t="s">
        <v>1682</v>
      </c>
      <c r="AY50" s="577" t="s">
        <v>1683</v>
      </c>
      <c r="AZ50" s="275" t="s">
        <v>1528</v>
      </c>
      <c r="BA50" s="275"/>
      <c r="BB50" s="275"/>
    </row>
    <row r="51" spans="1:54" ht="15" customHeight="1">
      <c r="A51" t="s">
        <v>1679</v>
      </c>
      <c r="B51" s="218">
        <v>46076</v>
      </c>
      <c r="C51" s="773" t="s">
        <v>59</v>
      </c>
      <c r="D51" s="783" t="s">
        <v>79</v>
      </c>
      <c r="E51" s="450" t="s">
        <v>639</v>
      </c>
      <c r="F51" s="450" t="s">
        <v>644</v>
      </c>
      <c r="G51" s="481" t="s">
        <v>645</v>
      </c>
      <c r="H51" s="450" t="s">
        <v>646</v>
      </c>
      <c r="I51" s="450" t="s">
        <v>539</v>
      </c>
      <c r="J51" s="941" t="s">
        <v>1680</v>
      </c>
      <c r="K51" s="967" t="s">
        <v>341</v>
      </c>
      <c r="L51" s="181" t="s">
        <v>1684</v>
      </c>
      <c r="M51" s="779" t="s">
        <v>1685</v>
      </c>
      <c r="N51" s="176" t="s">
        <v>335</v>
      </c>
      <c r="O51" s="176" t="s">
        <v>335</v>
      </c>
      <c r="P51" s="470" t="str">
        <f t="shared" si="0"/>
        <v>Y</v>
      </c>
      <c r="Q51" s="176" t="s">
        <v>334</v>
      </c>
      <c r="R51" s="176" t="s">
        <v>334</v>
      </c>
      <c r="S51" s="444" t="s">
        <v>335</v>
      </c>
      <c r="T51" s="189" t="s">
        <v>338</v>
      </c>
      <c r="U51" s="536"/>
      <c r="V51" s="179"/>
      <c r="W51" s="176" t="s">
        <v>334</v>
      </c>
      <c r="X51" s="195" t="s">
        <v>62</v>
      </c>
      <c r="Y51" s="389" t="s">
        <v>62</v>
      </c>
      <c r="Z51" s="189" t="s">
        <v>1623</v>
      </c>
      <c r="AA51" s="179">
        <v>2</v>
      </c>
      <c r="AB51" s="337" t="s">
        <v>1520</v>
      </c>
      <c r="AC51" s="275" t="s">
        <v>590</v>
      </c>
      <c r="AD51" s="275" t="s">
        <v>471</v>
      </c>
      <c r="AE51" s="189"/>
      <c r="AF51" s="189"/>
      <c r="AG51" s="765"/>
      <c r="AH51" s="765"/>
      <c r="AI51" s="443" t="s">
        <v>341</v>
      </c>
      <c r="AJ51" s="443" t="s">
        <v>341</v>
      </c>
      <c r="AK51" s="442"/>
      <c r="AL51" s="350" t="str">
        <f t="shared" si="1"/>
        <v/>
      </c>
      <c r="AM51" s="350" t="s">
        <v>471</v>
      </c>
      <c r="AN51" s="346" t="s">
        <v>1513</v>
      </c>
      <c r="AO51" s="189" t="s">
        <v>471</v>
      </c>
      <c r="AP51" s="189" t="s">
        <v>471</v>
      </c>
      <c r="AQ51" s="189" t="s">
        <v>471</v>
      </c>
      <c r="AR51" s="189" t="s">
        <v>471</v>
      </c>
      <c r="AS51" s="189" t="b">
        <f t="shared" si="11"/>
        <v>0</v>
      </c>
      <c r="AT51" s="442" t="b">
        <f t="shared" si="12"/>
        <v>0</v>
      </c>
      <c r="AU51" s="189" t="s">
        <v>335</v>
      </c>
      <c r="AV51" s="275"/>
      <c r="AW51" s="275"/>
      <c r="AX51" s="275" t="s">
        <v>1686</v>
      </c>
      <c r="AY51" s="325" t="s">
        <v>1687</v>
      </c>
      <c r="AZ51" s="275"/>
      <c r="BA51" s="275"/>
      <c r="BB51" s="275"/>
    </row>
    <row r="52" spans="1:54" ht="15" customHeight="1">
      <c r="A52" t="s">
        <v>1679</v>
      </c>
      <c r="B52" s="218">
        <v>46076</v>
      </c>
      <c r="C52" s="773" t="s">
        <v>59</v>
      </c>
      <c r="D52" s="783" t="s">
        <v>79</v>
      </c>
      <c r="E52" s="450" t="s">
        <v>639</v>
      </c>
      <c r="F52" s="450" t="s">
        <v>644</v>
      </c>
      <c r="G52" s="450" t="s">
        <v>648</v>
      </c>
      <c r="H52" s="450" t="s">
        <v>649</v>
      </c>
      <c r="I52" s="450" t="s">
        <v>332</v>
      </c>
      <c r="J52" s="941" t="s">
        <v>1680</v>
      </c>
      <c r="K52" s="967" t="s">
        <v>649</v>
      </c>
      <c r="L52" s="181" t="s">
        <v>1688</v>
      </c>
      <c r="M52" s="969" t="s">
        <v>650</v>
      </c>
      <c r="N52" s="176" t="s">
        <v>335</v>
      </c>
      <c r="O52" s="176" t="s">
        <v>335</v>
      </c>
      <c r="P52" s="470" t="str">
        <f t="shared" si="0"/>
        <v>Y</v>
      </c>
      <c r="Q52" s="176" t="s">
        <v>335</v>
      </c>
      <c r="R52" s="176" t="s">
        <v>335</v>
      </c>
      <c r="S52" s="444" t="s">
        <v>335</v>
      </c>
      <c r="T52" s="189" t="s">
        <v>338</v>
      </c>
      <c r="U52" s="536" t="s">
        <v>335</v>
      </c>
      <c r="V52" s="179"/>
      <c r="W52" s="176" t="s">
        <v>334</v>
      </c>
      <c r="X52" s="195" t="s">
        <v>62</v>
      </c>
      <c r="Y52" s="389" t="s">
        <v>62</v>
      </c>
      <c r="Z52" s="189" t="s">
        <v>1546</v>
      </c>
      <c r="AA52" s="179">
        <v>1</v>
      </c>
      <c r="AB52" s="337" t="s">
        <v>1558</v>
      </c>
      <c r="AC52" s="275" t="s">
        <v>340</v>
      </c>
      <c r="AD52" s="275" t="s">
        <v>341</v>
      </c>
      <c r="AE52" s="189" t="s">
        <v>342</v>
      </c>
      <c r="AF52" s="189"/>
      <c r="AG52" s="765" t="s">
        <v>342</v>
      </c>
      <c r="AH52" s="765"/>
      <c r="AI52" s="443" t="s">
        <v>341</v>
      </c>
      <c r="AJ52" s="443" t="s">
        <v>341</v>
      </c>
      <c r="AK52" s="442"/>
      <c r="AL52" s="350" t="str">
        <f t="shared" si="1"/>
        <v>Y</v>
      </c>
      <c r="AM52" s="350" t="s">
        <v>471</v>
      </c>
      <c r="AN52" s="346" t="s">
        <v>1513</v>
      </c>
      <c r="AO52" s="189" t="s">
        <v>341</v>
      </c>
      <c r="AP52" s="189" t="s">
        <v>341</v>
      </c>
      <c r="AQ52" s="189" t="s">
        <v>341</v>
      </c>
      <c r="AR52" s="189" t="s">
        <v>341</v>
      </c>
      <c r="AS52" s="189" t="b">
        <f t="shared" si="11"/>
        <v>0</v>
      </c>
      <c r="AT52" s="442" t="b">
        <f t="shared" si="12"/>
        <v>0</v>
      </c>
      <c r="AU52" s="189" t="s">
        <v>335</v>
      </c>
      <c r="AV52" s="275"/>
      <c r="AW52" s="275"/>
      <c r="AX52" s="275" t="s">
        <v>1689</v>
      </c>
      <c r="AY52" s="577" t="s">
        <v>1690</v>
      </c>
      <c r="AZ52" s="275" t="s">
        <v>1531</v>
      </c>
      <c r="BA52" s="275" t="s">
        <v>1691</v>
      </c>
      <c r="BB52" s="275"/>
    </row>
    <row r="53" spans="1:54" ht="15" customHeight="1">
      <c r="B53" s="218">
        <v>46076</v>
      </c>
      <c r="C53" s="773" t="s">
        <v>59</v>
      </c>
      <c r="D53" s="783" t="s">
        <v>79</v>
      </c>
      <c r="E53" s="450" t="s">
        <v>639</v>
      </c>
      <c r="F53" s="450" t="s">
        <v>338</v>
      </c>
      <c r="G53" s="450" t="s">
        <v>651</v>
      </c>
      <c r="H53" s="450" t="s">
        <v>652</v>
      </c>
      <c r="I53" s="450" t="s">
        <v>332</v>
      </c>
      <c r="J53" s="941" t="s">
        <v>1680</v>
      </c>
      <c r="K53" s="967" t="s">
        <v>652</v>
      </c>
      <c r="L53" s="181" t="s">
        <v>1692</v>
      </c>
      <c r="M53" s="779" t="s">
        <v>653</v>
      </c>
      <c r="N53" s="176" t="s">
        <v>335</v>
      </c>
      <c r="O53" s="176" t="s">
        <v>334</v>
      </c>
      <c r="P53" s="470" t="str">
        <f t="shared" si="0"/>
        <v>Y</v>
      </c>
      <c r="Q53" s="176" t="s">
        <v>335</v>
      </c>
      <c r="R53" s="176" t="s">
        <v>335</v>
      </c>
      <c r="S53" s="444" t="s">
        <v>335</v>
      </c>
      <c r="T53" s="189" t="s">
        <v>338</v>
      </c>
      <c r="U53" s="536" t="s">
        <v>335</v>
      </c>
      <c r="V53" s="179"/>
      <c r="W53" s="176" t="s">
        <v>334</v>
      </c>
      <c r="X53" s="195" t="s">
        <v>62</v>
      </c>
      <c r="Y53" s="389" t="s">
        <v>62</v>
      </c>
      <c r="Z53" s="189" t="s">
        <v>1524</v>
      </c>
      <c r="AA53" s="179">
        <v>0</v>
      </c>
      <c r="AB53" s="337" t="s">
        <v>349</v>
      </c>
      <c r="AC53" s="275" t="s">
        <v>340</v>
      </c>
      <c r="AD53" s="275" t="s">
        <v>341</v>
      </c>
      <c r="AE53" s="189" t="s">
        <v>342</v>
      </c>
      <c r="AF53" s="189" t="s">
        <v>342</v>
      </c>
      <c r="AG53" s="765" t="s">
        <v>342</v>
      </c>
      <c r="AH53" s="765"/>
      <c r="AI53" s="443" t="s">
        <v>341</v>
      </c>
      <c r="AJ53" s="443" t="s">
        <v>341</v>
      </c>
      <c r="AK53" s="442" t="s">
        <v>342</v>
      </c>
      <c r="AL53" s="350" t="str">
        <f t="shared" si="1"/>
        <v>Y</v>
      </c>
      <c r="AM53" s="350" t="s">
        <v>471</v>
      </c>
      <c r="AN53" s="346" t="s">
        <v>1513</v>
      </c>
      <c r="AO53" s="189" t="s">
        <v>335</v>
      </c>
      <c r="AP53" s="189" t="s">
        <v>335</v>
      </c>
      <c r="AQ53" s="189" t="s">
        <v>335</v>
      </c>
      <c r="AR53" s="189" t="s">
        <v>335</v>
      </c>
      <c r="AS53" s="189" t="b">
        <f t="shared" si="11"/>
        <v>1</v>
      </c>
      <c r="AT53" s="442" t="b">
        <f t="shared" si="12"/>
        <v>1</v>
      </c>
      <c r="AU53" s="189" t="s">
        <v>335</v>
      </c>
      <c r="AV53" s="275"/>
      <c r="AW53" s="275"/>
      <c r="AX53" s="275" t="s">
        <v>1559</v>
      </c>
      <c r="AY53" s="577" t="s">
        <v>1693</v>
      </c>
      <c r="AZ53" s="275" t="s">
        <v>1528</v>
      </c>
      <c r="BA53" s="275"/>
      <c r="BB53" s="275"/>
    </row>
    <row r="54" spans="1:54" ht="15" customHeight="1">
      <c r="A54" t="s">
        <v>1679</v>
      </c>
      <c r="B54" s="218">
        <v>46076</v>
      </c>
      <c r="C54" s="773" t="s">
        <v>59</v>
      </c>
      <c r="D54" s="783" t="s">
        <v>79</v>
      </c>
      <c r="E54" s="450" t="s">
        <v>639</v>
      </c>
      <c r="F54" s="450" t="s">
        <v>644</v>
      </c>
      <c r="G54" s="841" t="s">
        <v>654</v>
      </c>
      <c r="H54" s="841" t="s">
        <v>655</v>
      </c>
      <c r="I54" s="450" t="s">
        <v>332</v>
      </c>
      <c r="J54" s="941" t="s">
        <v>1680</v>
      </c>
      <c r="K54" s="967" t="s">
        <v>655</v>
      </c>
      <c r="L54" s="181" t="s">
        <v>1694</v>
      </c>
      <c r="M54" s="779" t="s">
        <v>1695</v>
      </c>
      <c r="N54" s="176" t="s">
        <v>334</v>
      </c>
      <c r="O54" s="176" t="s">
        <v>335</v>
      </c>
      <c r="P54" s="470" t="str">
        <f t="shared" si="0"/>
        <v>Y</v>
      </c>
      <c r="Q54" s="176" t="s">
        <v>335</v>
      </c>
      <c r="R54" s="176" t="s">
        <v>335</v>
      </c>
      <c r="S54" s="444" t="s">
        <v>335</v>
      </c>
      <c r="T54" s="189" t="s">
        <v>338</v>
      </c>
      <c r="U54" s="536" t="s">
        <v>335</v>
      </c>
      <c r="V54" s="179"/>
      <c r="W54" s="176" t="s">
        <v>334</v>
      </c>
      <c r="X54" s="195" t="s">
        <v>62</v>
      </c>
      <c r="Y54" s="389" t="s">
        <v>62</v>
      </c>
      <c r="Z54" s="189" t="s">
        <v>1546</v>
      </c>
      <c r="AA54" s="179">
        <v>1</v>
      </c>
      <c r="AB54" s="337" t="s">
        <v>1558</v>
      </c>
      <c r="AC54" s="275" t="s">
        <v>390</v>
      </c>
      <c r="AD54" s="275" t="s">
        <v>471</v>
      </c>
      <c r="AE54" s="189"/>
      <c r="AF54" s="189"/>
      <c r="AG54" s="765"/>
      <c r="AH54" s="765"/>
      <c r="AI54" s="443" t="s">
        <v>341</v>
      </c>
      <c r="AJ54" s="443" t="s">
        <v>341</v>
      </c>
      <c r="AK54" s="442"/>
      <c r="AL54" s="350" t="str">
        <f t="shared" si="1"/>
        <v/>
      </c>
      <c r="AM54" s="350" t="s">
        <v>471</v>
      </c>
      <c r="AN54" s="346" t="s">
        <v>1513</v>
      </c>
      <c r="AO54" s="189" t="s">
        <v>335</v>
      </c>
      <c r="AP54" s="189" t="s">
        <v>335</v>
      </c>
      <c r="AQ54" s="189" t="s">
        <v>335</v>
      </c>
      <c r="AR54" s="189" t="s">
        <v>335</v>
      </c>
      <c r="AS54" s="189" t="b">
        <f t="shared" si="11"/>
        <v>1</v>
      </c>
      <c r="AT54" s="442" t="b">
        <f t="shared" si="12"/>
        <v>1</v>
      </c>
      <c r="AU54" s="189" t="s">
        <v>335</v>
      </c>
      <c r="AV54" s="275"/>
      <c r="AW54" s="275"/>
      <c r="AX54" s="275" t="s">
        <v>1696</v>
      </c>
      <c r="AY54" s="577" t="s">
        <v>1697</v>
      </c>
      <c r="AZ54" s="275" t="s">
        <v>1531</v>
      </c>
      <c r="BA54" s="275" t="s">
        <v>1698</v>
      </c>
      <c r="BB54" s="275" t="s">
        <v>1565</v>
      </c>
    </row>
    <row r="55" spans="1:54" ht="15" customHeight="1">
      <c r="B55" s="218">
        <v>46076</v>
      </c>
      <c r="C55" s="773" t="s">
        <v>59</v>
      </c>
      <c r="D55" s="783" t="s">
        <v>79</v>
      </c>
      <c r="E55" s="450" t="s">
        <v>639</v>
      </c>
      <c r="F55" s="450" t="s">
        <v>644</v>
      </c>
      <c r="G55" s="450" t="s">
        <v>1699</v>
      </c>
      <c r="H55" s="450" t="s">
        <v>657</v>
      </c>
      <c r="I55" s="450" t="s">
        <v>332</v>
      </c>
      <c r="J55" s="941" t="s">
        <v>1680</v>
      </c>
      <c r="K55" s="967"/>
      <c r="L55" s="181" t="s">
        <v>1699</v>
      </c>
      <c r="M55" s="779" t="s">
        <v>1700</v>
      </c>
      <c r="N55" s="176" t="s">
        <v>335</v>
      </c>
      <c r="O55" s="176" t="s">
        <v>335</v>
      </c>
      <c r="P55" s="470" t="str">
        <f t="shared" si="0"/>
        <v>Y</v>
      </c>
      <c r="Q55" s="176" t="s">
        <v>335</v>
      </c>
      <c r="R55" s="176" t="s">
        <v>335</v>
      </c>
      <c r="S55" s="444" t="s">
        <v>335</v>
      </c>
      <c r="T55" s="189" t="s">
        <v>338</v>
      </c>
      <c r="U55" s="536" t="s">
        <v>335</v>
      </c>
      <c r="V55" s="179"/>
      <c r="W55" s="176" t="s">
        <v>334</v>
      </c>
      <c r="X55" s="195" t="s">
        <v>62</v>
      </c>
      <c r="Y55" s="389" t="s">
        <v>62</v>
      </c>
      <c r="Z55" s="189" t="s">
        <v>1546</v>
      </c>
      <c r="AA55" s="179">
        <v>1</v>
      </c>
      <c r="AB55" s="337" t="s">
        <v>1558</v>
      </c>
      <c r="AC55" s="275" t="s">
        <v>558</v>
      </c>
      <c r="AD55" s="275" t="s">
        <v>578</v>
      </c>
      <c r="AE55" s="189"/>
      <c r="AF55" s="189"/>
      <c r="AG55" s="765" t="s">
        <v>342</v>
      </c>
      <c r="AH55" s="765"/>
      <c r="AI55" s="443" t="s">
        <v>341</v>
      </c>
      <c r="AJ55" s="443" t="s">
        <v>341</v>
      </c>
      <c r="AK55" s="442" t="s">
        <v>342</v>
      </c>
      <c r="AL55" s="350" t="str">
        <f t="shared" si="1"/>
        <v>Y</v>
      </c>
      <c r="AM55" s="350" t="s">
        <v>342</v>
      </c>
      <c r="AN55" s="346" t="s">
        <v>1513</v>
      </c>
      <c r="AO55" s="189" t="s">
        <v>335</v>
      </c>
      <c r="AP55" s="189" t="s">
        <v>335</v>
      </c>
      <c r="AQ55" s="189" t="s">
        <v>335</v>
      </c>
      <c r="AR55" s="189" t="s">
        <v>335</v>
      </c>
      <c r="AS55" s="189" t="b">
        <f t="shared" si="11"/>
        <v>1</v>
      </c>
      <c r="AT55" s="442" t="b">
        <f t="shared" si="12"/>
        <v>1</v>
      </c>
      <c r="AU55" s="189" t="s">
        <v>335</v>
      </c>
      <c r="AV55" s="275"/>
      <c r="AW55" s="275"/>
      <c r="AX55" s="275" t="s">
        <v>1701</v>
      </c>
      <c r="AY55" s="577" t="s">
        <v>1702</v>
      </c>
      <c r="AZ55" s="275"/>
      <c r="BA55" s="275"/>
      <c r="BB55" s="275"/>
    </row>
    <row r="56" spans="1:54" ht="15" customHeight="1">
      <c r="A56" t="s">
        <v>1679</v>
      </c>
      <c r="B56" s="218">
        <v>46076</v>
      </c>
      <c r="C56" s="773" t="s">
        <v>59</v>
      </c>
      <c r="D56" s="783" t="s">
        <v>79</v>
      </c>
      <c r="E56" s="450" t="s">
        <v>639</v>
      </c>
      <c r="F56" s="450" t="s">
        <v>644</v>
      </c>
      <c r="G56" s="841" t="s">
        <v>656</v>
      </c>
      <c r="H56" s="841" t="s">
        <v>660</v>
      </c>
      <c r="I56" s="450" t="s">
        <v>332</v>
      </c>
      <c r="J56" s="941" t="s">
        <v>1680</v>
      </c>
      <c r="K56" s="967" t="s">
        <v>1703</v>
      </c>
      <c r="L56" s="181" t="s">
        <v>1704</v>
      </c>
      <c r="M56" s="779" t="s">
        <v>1705</v>
      </c>
      <c r="N56" s="176" t="s">
        <v>334</v>
      </c>
      <c r="O56" s="176" t="s">
        <v>335</v>
      </c>
      <c r="P56" s="470" t="str">
        <f t="shared" ref="P56:P86" si="13">IF(OR(N56 = "Y", O56 = "Y"), "Y", "N")</f>
        <v>Y</v>
      </c>
      <c r="Q56" s="176" t="s">
        <v>335</v>
      </c>
      <c r="R56" s="176" t="s">
        <v>335</v>
      </c>
      <c r="S56" s="444" t="s">
        <v>335</v>
      </c>
      <c r="T56" s="189" t="s">
        <v>338</v>
      </c>
      <c r="U56" s="536" t="s">
        <v>335</v>
      </c>
      <c r="V56" s="179"/>
      <c r="W56" s="176" t="s">
        <v>334</v>
      </c>
      <c r="X56" s="195" t="s">
        <v>62</v>
      </c>
      <c r="Y56" s="389" t="s">
        <v>62</v>
      </c>
      <c r="Z56" s="189" t="s">
        <v>1546</v>
      </c>
      <c r="AA56" s="179">
        <v>1</v>
      </c>
      <c r="AB56" s="337" t="s">
        <v>1558</v>
      </c>
      <c r="AC56" s="275" t="s">
        <v>340</v>
      </c>
      <c r="AD56" s="275" t="s">
        <v>341</v>
      </c>
      <c r="AE56" s="189"/>
      <c r="AF56" s="189"/>
      <c r="AG56" s="765"/>
      <c r="AH56" s="765"/>
      <c r="AI56" s="443" t="s">
        <v>341</v>
      </c>
      <c r="AJ56" s="443" t="s">
        <v>341</v>
      </c>
      <c r="AK56" s="442"/>
      <c r="AL56" s="350" t="str">
        <f t="shared" si="1"/>
        <v/>
      </c>
      <c r="AM56" s="350" t="s">
        <v>471</v>
      </c>
      <c r="AN56" s="346" t="s">
        <v>1513</v>
      </c>
      <c r="AO56" s="189" t="s">
        <v>335</v>
      </c>
      <c r="AP56" s="189" t="s">
        <v>335</v>
      </c>
      <c r="AQ56" s="189" t="s">
        <v>335</v>
      </c>
      <c r="AR56" s="189" t="s">
        <v>335</v>
      </c>
      <c r="AS56" s="189" t="b">
        <f t="shared" si="11"/>
        <v>1</v>
      </c>
      <c r="AT56" s="442" t="b">
        <f t="shared" si="12"/>
        <v>1</v>
      </c>
      <c r="AU56" s="189" t="s">
        <v>335</v>
      </c>
      <c r="AV56" s="275"/>
      <c r="AW56" s="275"/>
      <c r="AX56" s="275" t="s">
        <v>1706</v>
      </c>
      <c r="AY56" s="577" t="s">
        <v>1707</v>
      </c>
      <c r="AZ56" s="275" t="s">
        <v>1531</v>
      </c>
      <c r="BA56" s="275" t="s">
        <v>1708</v>
      </c>
      <c r="BB56" s="275"/>
    </row>
    <row r="57" spans="1:54" ht="15" customHeight="1">
      <c r="B57" s="218">
        <v>46076</v>
      </c>
      <c r="C57" s="773" t="s">
        <v>59</v>
      </c>
      <c r="D57" s="783" t="s">
        <v>79</v>
      </c>
      <c r="E57" s="450" t="s">
        <v>639</v>
      </c>
      <c r="F57" s="450" t="s">
        <v>338</v>
      </c>
      <c r="G57" s="841" t="s">
        <v>662</v>
      </c>
      <c r="H57" s="841" t="s">
        <v>663</v>
      </c>
      <c r="I57" s="450" t="s">
        <v>664</v>
      </c>
      <c r="J57" s="941" t="s">
        <v>1680</v>
      </c>
      <c r="K57" s="967" t="s">
        <v>663</v>
      </c>
      <c r="L57" s="181" t="s">
        <v>1709</v>
      </c>
      <c r="M57" s="779" t="s">
        <v>1710</v>
      </c>
      <c r="N57" s="176" t="s">
        <v>335</v>
      </c>
      <c r="O57" s="176" t="s">
        <v>334</v>
      </c>
      <c r="P57" s="470" t="str">
        <f t="shared" si="13"/>
        <v>Y</v>
      </c>
      <c r="Q57" s="176" t="s">
        <v>334</v>
      </c>
      <c r="R57" s="176" t="s">
        <v>335</v>
      </c>
      <c r="S57" s="444" t="s">
        <v>335</v>
      </c>
      <c r="T57" s="189" t="s">
        <v>338</v>
      </c>
      <c r="U57" s="536"/>
      <c r="V57" s="179"/>
      <c r="W57" s="176" t="s">
        <v>334</v>
      </c>
      <c r="X57" s="195" t="s">
        <v>62</v>
      </c>
      <c r="Y57" s="389" t="s">
        <v>62</v>
      </c>
      <c r="Z57" s="189" t="s">
        <v>1586</v>
      </c>
      <c r="AA57" s="179">
        <v>2</v>
      </c>
      <c r="AB57" s="337"/>
      <c r="AC57" s="275" t="s">
        <v>390</v>
      </c>
      <c r="AD57" s="275" t="s">
        <v>341</v>
      </c>
      <c r="AE57" s="189"/>
      <c r="AF57" s="189"/>
      <c r="AG57" s="765"/>
      <c r="AH57" s="765"/>
      <c r="AI57" s="443" t="s">
        <v>341</v>
      </c>
      <c r="AJ57" s="443" t="s">
        <v>341</v>
      </c>
      <c r="AK57" s="442"/>
      <c r="AL57" s="350" t="str">
        <f t="shared" si="1"/>
        <v/>
      </c>
      <c r="AM57" s="350" t="s">
        <v>471</v>
      </c>
      <c r="AN57" s="346" t="s">
        <v>1513</v>
      </c>
      <c r="AO57" s="189" t="s">
        <v>471</v>
      </c>
      <c r="AP57" s="189" t="s">
        <v>471</v>
      </c>
      <c r="AQ57" s="189" t="s">
        <v>471</v>
      </c>
      <c r="AR57" s="189" t="s">
        <v>471</v>
      </c>
      <c r="AS57" s="189" t="b">
        <f t="shared" si="11"/>
        <v>0</v>
      </c>
      <c r="AT57" s="442" t="b">
        <f t="shared" si="12"/>
        <v>0</v>
      </c>
      <c r="AU57" s="189" t="s">
        <v>335</v>
      </c>
      <c r="AV57" s="275"/>
      <c r="AW57" s="275"/>
      <c r="AX57" s="275" t="s">
        <v>1711</v>
      </c>
      <c r="AY57" s="577" t="s">
        <v>1712</v>
      </c>
      <c r="AZ57" s="275"/>
      <c r="BA57" s="275"/>
      <c r="BB57" s="275"/>
    </row>
    <row r="58" spans="1:54" ht="15" customHeight="1">
      <c r="B58" s="218">
        <v>46076</v>
      </c>
      <c r="C58" s="773" t="s">
        <v>59</v>
      </c>
      <c r="D58" s="783" t="s">
        <v>79</v>
      </c>
      <c r="E58" s="450" t="s">
        <v>639</v>
      </c>
      <c r="F58" s="450" t="s">
        <v>644</v>
      </c>
      <c r="G58" s="841" t="s">
        <v>665</v>
      </c>
      <c r="H58" s="841" t="s">
        <v>666</v>
      </c>
      <c r="I58" s="450" t="s">
        <v>664</v>
      </c>
      <c r="J58" s="941" t="s">
        <v>1680</v>
      </c>
      <c r="K58" s="967" t="s">
        <v>666</v>
      </c>
      <c r="L58" s="181" t="s">
        <v>1713</v>
      </c>
      <c r="M58" s="779" t="s">
        <v>1714</v>
      </c>
      <c r="N58" s="176" t="s">
        <v>335</v>
      </c>
      <c r="O58" s="176" t="s">
        <v>335</v>
      </c>
      <c r="P58" s="470" t="str">
        <f t="shared" si="13"/>
        <v>Y</v>
      </c>
      <c r="Q58" s="176" t="s">
        <v>334</v>
      </c>
      <c r="R58" s="176" t="s">
        <v>335</v>
      </c>
      <c r="S58" s="444" t="s">
        <v>335</v>
      </c>
      <c r="T58" s="189" t="s">
        <v>338</v>
      </c>
      <c r="U58" s="536"/>
      <c r="V58" s="179"/>
      <c r="W58" s="176" t="s">
        <v>334</v>
      </c>
      <c r="X58" s="195" t="s">
        <v>62</v>
      </c>
      <c r="Y58" s="389" t="s">
        <v>62</v>
      </c>
      <c r="Z58" s="189" t="s">
        <v>1604</v>
      </c>
      <c r="AA58" s="179">
        <v>1</v>
      </c>
      <c r="AB58" s="337" t="s">
        <v>1520</v>
      </c>
      <c r="AC58" s="275" t="s">
        <v>590</v>
      </c>
      <c r="AD58" s="275" t="s">
        <v>471</v>
      </c>
      <c r="AE58" s="189"/>
      <c r="AF58" s="189"/>
      <c r="AG58" s="765"/>
      <c r="AH58" s="765"/>
      <c r="AI58" s="443" t="s">
        <v>341</v>
      </c>
      <c r="AJ58" s="443" t="s">
        <v>341</v>
      </c>
      <c r="AK58" s="442"/>
      <c r="AL58" s="350" t="str">
        <f t="shared" si="1"/>
        <v/>
      </c>
      <c r="AM58" s="350" t="s">
        <v>471</v>
      </c>
      <c r="AN58" s="346" t="s">
        <v>1513</v>
      </c>
      <c r="AO58" s="189" t="s">
        <v>471</v>
      </c>
      <c r="AP58" s="189" t="s">
        <v>471</v>
      </c>
      <c r="AQ58" s="189" t="s">
        <v>471</v>
      </c>
      <c r="AR58" s="189" t="s">
        <v>471</v>
      </c>
      <c r="AS58" s="189" t="b">
        <f t="shared" si="11"/>
        <v>0</v>
      </c>
      <c r="AT58" s="442" t="b">
        <f t="shared" si="12"/>
        <v>0</v>
      </c>
      <c r="AU58" s="189" t="s">
        <v>335</v>
      </c>
      <c r="AV58" s="275"/>
      <c r="AW58" s="275"/>
      <c r="AX58" s="275" t="s">
        <v>1715</v>
      </c>
      <c r="AY58" s="577" t="s">
        <v>1716</v>
      </c>
      <c r="AZ58" s="275"/>
      <c r="BA58" s="275"/>
      <c r="BB58" s="275"/>
    </row>
    <row r="59" spans="1:54" ht="15" customHeight="1">
      <c r="A59" t="s">
        <v>1679</v>
      </c>
      <c r="B59" s="218">
        <v>46076</v>
      </c>
      <c r="C59" s="773" t="s">
        <v>59</v>
      </c>
      <c r="D59" s="783" t="s">
        <v>79</v>
      </c>
      <c r="E59" s="450" t="s">
        <v>639</v>
      </c>
      <c r="F59" s="450" t="s">
        <v>338</v>
      </c>
      <c r="G59" s="841" t="s">
        <v>667</v>
      </c>
      <c r="H59" s="841" t="s">
        <v>668</v>
      </c>
      <c r="I59" s="450" t="s">
        <v>664</v>
      </c>
      <c r="J59" s="941" t="s">
        <v>1680</v>
      </c>
      <c r="K59" s="967" t="s">
        <v>668</v>
      </c>
      <c r="L59" s="181" t="s">
        <v>1717</v>
      </c>
      <c r="M59" s="779" t="s">
        <v>1718</v>
      </c>
      <c r="N59" s="176" t="s">
        <v>335</v>
      </c>
      <c r="O59" s="176" t="s">
        <v>334</v>
      </c>
      <c r="P59" s="470" t="str">
        <f t="shared" si="13"/>
        <v>Y</v>
      </c>
      <c r="Q59" s="176" t="s">
        <v>334</v>
      </c>
      <c r="R59" s="176" t="s">
        <v>335</v>
      </c>
      <c r="S59" s="444" t="s">
        <v>335</v>
      </c>
      <c r="T59" s="189" t="s">
        <v>338</v>
      </c>
      <c r="U59" s="536"/>
      <c r="V59" s="179"/>
      <c r="W59" s="176" t="s">
        <v>334</v>
      </c>
      <c r="X59" s="195" t="s">
        <v>62</v>
      </c>
      <c r="Y59" s="389" t="s">
        <v>62</v>
      </c>
      <c r="Z59" s="189" t="s">
        <v>1586</v>
      </c>
      <c r="AA59" s="179">
        <v>2</v>
      </c>
      <c r="AB59" s="337"/>
      <c r="AC59" s="275" t="s">
        <v>390</v>
      </c>
      <c r="AD59" s="275" t="s">
        <v>341</v>
      </c>
      <c r="AE59" s="189"/>
      <c r="AF59" s="189"/>
      <c r="AG59" s="765"/>
      <c r="AH59" s="765"/>
      <c r="AI59" s="443" t="s">
        <v>341</v>
      </c>
      <c r="AJ59" s="443" t="s">
        <v>341</v>
      </c>
      <c r="AK59" s="442"/>
      <c r="AL59" s="350" t="str">
        <f t="shared" si="1"/>
        <v/>
      </c>
      <c r="AM59" s="350" t="s">
        <v>471</v>
      </c>
      <c r="AN59" s="346" t="s">
        <v>1513</v>
      </c>
      <c r="AO59" s="189" t="s">
        <v>471</v>
      </c>
      <c r="AP59" s="189" t="s">
        <v>471</v>
      </c>
      <c r="AQ59" s="189" t="s">
        <v>471</v>
      </c>
      <c r="AR59" s="189" t="s">
        <v>471</v>
      </c>
      <c r="AS59" s="189" t="b">
        <f t="shared" si="11"/>
        <v>0</v>
      </c>
      <c r="AT59" s="442" t="b">
        <f t="shared" si="12"/>
        <v>0</v>
      </c>
      <c r="AU59" s="189" t="s">
        <v>335</v>
      </c>
      <c r="AV59" s="275"/>
      <c r="AW59" s="275"/>
      <c r="AX59" s="275" t="s">
        <v>1719</v>
      </c>
      <c r="AY59" s="577" t="s">
        <v>1720</v>
      </c>
      <c r="AZ59" s="275"/>
      <c r="BA59" s="275"/>
      <c r="BB59" s="275"/>
    </row>
    <row r="60" spans="1:54" ht="15" customHeight="1">
      <c r="A60" t="s">
        <v>1679</v>
      </c>
      <c r="B60" s="218">
        <v>46076</v>
      </c>
      <c r="C60" s="773" t="s">
        <v>59</v>
      </c>
      <c r="D60" s="783" t="s">
        <v>79</v>
      </c>
      <c r="E60" s="450" t="s">
        <v>639</v>
      </c>
      <c r="F60" s="450" t="s">
        <v>644</v>
      </c>
      <c r="G60" s="841" t="s">
        <v>669</v>
      </c>
      <c r="H60" s="841" t="s">
        <v>670</v>
      </c>
      <c r="I60" s="450" t="s">
        <v>332</v>
      </c>
      <c r="J60" s="941" t="s">
        <v>1680</v>
      </c>
      <c r="K60" s="967" t="s">
        <v>670</v>
      </c>
      <c r="L60" s="181" t="s">
        <v>1721</v>
      </c>
      <c r="M60" s="779" t="s">
        <v>1722</v>
      </c>
      <c r="N60" s="176" t="s">
        <v>335</v>
      </c>
      <c r="O60" s="176" t="s">
        <v>335</v>
      </c>
      <c r="P60" s="470" t="str">
        <f t="shared" si="13"/>
        <v>Y</v>
      </c>
      <c r="Q60" s="176" t="s">
        <v>335</v>
      </c>
      <c r="R60" s="176" t="s">
        <v>335</v>
      </c>
      <c r="S60" s="444" t="s">
        <v>335</v>
      </c>
      <c r="T60" s="189" t="s">
        <v>338</v>
      </c>
      <c r="U60" s="536" t="s">
        <v>335</v>
      </c>
      <c r="V60" s="179"/>
      <c r="W60" s="176" t="s">
        <v>334</v>
      </c>
      <c r="X60" s="195" t="s">
        <v>62</v>
      </c>
      <c r="Y60" s="389" t="s">
        <v>62</v>
      </c>
      <c r="Z60" s="189" t="s">
        <v>1546</v>
      </c>
      <c r="AA60" s="179">
        <v>1</v>
      </c>
      <c r="AB60" s="337" t="s">
        <v>1558</v>
      </c>
      <c r="AC60" s="275" t="s">
        <v>390</v>
      </c>
      <c r="AD60" s="275" t="s">
        <v>471</v>
      </c>
      <c r="AE60" s="189"/>
      <c r="AF60" s="189"/>
      <c r="AG60" s="765"/>
      <c r="AH60" s="765"/>
      <c r="AI60" s="443" t="s">
        <v>341</v>
      </c>
      <c r="AJ60" s="443" t="s">
        <v>341</v>
      </c>
      <c r="AK60" s="442"/>
      <c r="AL60" s="350" t="str">
        <f t="shared" si="1"/>
        <v/>
      </c>
      <c r="AM60" s="350" t="s">
        <v>471</v>
      </c>
      <c r="AN60" s="346" t="s">
        <v>1513</v>
      </c>
      <c r="AO60" s="189" t="s">
        <v>335</v>
      </c>
      <c r="AP60" s="189" t="s">
        <v>335</v>
      </c>
      <c r="AQ60" s="189" t="s">
        <v>335</v>
      </c>
      <c r="AR60" s="189" t="s">
        <v>335</v>
      </c>
      <c r="AS60" s="189" t="b">
        <f t="shared" si="11"/>
        <v>1</v>
      </c>
      <c r="AT60" s="442" t="b">
        <f t="shared" si="12"/>
        <v>1</v>
      </c>
      <c r="AU60" s="189" t="s">
        <v>335</v>
      </c>
      <c r="AV60" s="275"/>
      <c r="AW60" s="275"/>
      <c r="AX60" s="275" t="s">
        <v>1715</v>
      </c>
      <c r="AY60" s="577" t="s">
        <v>1723</v>
      </c>
      <c r="AZ60" s="275" t="s">
        <v>1531</v>
      </c>
      <c r="BA60" s="275" t="s">
        <v>1724</v>
      </c>
      <c r="BB60" s="275"/>
    </row>
    <row r="61" spans="1:54" ht="15" customHeight="1">
      <c r="B61" s="218">
        <v>46076</v>
      </c>
      <c r="C61" s="773" t="s">
        <v>59</v>
      </c>
      <c r="D61" s="783" t="s">
        <v>79</v>
      </c>
      <c r="E61" s="450" t="s">
        <v>639</v>
      </c>
      <c r="F61" s="450" t="s">
        <v>644</v>
      </c>
      <c r="G61" s="450" t="s">
        <v>672</v>
      </c>
      <c r="H61" s="450" t="s">
        <v>673</v>
      </c>
      <c r="I61" s="450" t="s">
        <v>1725</v>
      </c>
      <c r="J61" s="941" t="s">
        <v>1680</v>
      </c>
      <c r="K61" s="967" t="s">
        <v>673</v>
      </c>
      <c r="L61" s="181" t="s">
        <v>1726</v>
      </c>
      <c r="M61" s="779" t="s">
        <v>1727</v>
      </c>
      <c r="N61" s="176" t="s">
        <v>334</v>
      </c>
      <c r="O61" s="176" t="s">
        <v>335</v>
      </c>
      <c r="P61" s="470" t="str">
        <f t="shared" si="13"/>
        <v>Y</v>
      </c>
      <c r="Q61" s="176" t="s">
        <v>335</v>
      </c>
      <c r="R61" s="176" t="s">
        <v>335</v>
      </c>
      <c r="S61" s="444" t="s">
        <v>335</v>
      </c>
      <c r="T61" s="189" t="s">
        <v>338</v>
      </c>
      <c r="U61" s="536" t="s">
        <v>335</v>
      </c>
      <c r="V61" s="179"/>
      <c r="W61" s="176" t="s">
        <v>334</v>
      </c>
      <c r="X61" s="195" t="s">
        <v>62</v>
      </c>
      <c r="Y61" s="389" t="s">
        <v>62</v>
      </c>
      <c r="Z61" s="189" t="s">
        <v>1604</v>
      </c>
      <c r="AA61" s="179">
        <v>1</v>
      </c>
      <c r="AB61" s="337" t="s">
        <v>1728</v>
      </c>
      <c r="AC61" s="275" t="s">
        <v>677</v>
      </c>
      <c r="AD61" s="275" t="s">
        <v>678</v>
      </c>
      <c r="AE61" s="189"/>
      <c r="AF61" s="189"/>
      <c r="AG61" s="765"/>
      <c r="AH61" s="765"/>
      <c r="AI61" s="443" t="s">
        <v>341</v>
      </c>
      <c r="AJ61" s="443" t="s">
        <v>341</v>
      </c>
      <c r="AK61" s="442"/>
      <c r="AL61" s="350" t="str">
        <f t="shared" si="1"/>
        <v/>
      </c>
      <c r="AM61" s="350" t="s">
        <v>471</v>
      </c>
      <c r="AN61" s="346" t="s">
        <v>1513</v>
      </c>
      <c r="AO61" s="189" t="s">
        <v>335</v>
      </c>
      <c r="AP61" s="189" t="s">
        <v>335</v>
      </c>
      <c r="AQ61" s="189" t="s">
        <v>335</v>
      </c>
      <c r="AR61" s="189" t="s">
        <v>341</v>
      </c>
      <c r="AS61" s="189" t="b">
        <f t="shared" si="11"/>
        <v>0</v>
      </c>
      <c r="AT61" s="442" t="b">
        <f t="shared" si="12"/>
        <v>1</v>
      </c>
      <c r="AU61" s="189" t="s">
        <v>335</v>
      </c>
      <c r="AV61" s="275"/>
      <c r="AW61" s="275"/>
      <c r="AX61" s="325" t="s">
        <v>1729</v>
      </c>
      <c r="AY61" s="577">
        <v>0</v>
      </c>
      <c r="AZ61" s="275"/>
      <c r="BA61" s="275"/>
      <c r="BB61" s="275"/>
    </row>
    <row r="62" spans="1:54" ht="15" customHeight="1">
      <c r="A62" t="s">
        <v>1679</v>
      </c>
      <c r="B62" s="218">
        <v>46076</v>
      </c>
      <c r="C62" s="773" t="s">
        <v>59</v>
      </c>
      <c r="D62" s="783" t="s">
        <v>79</v>
      </c>
      <c r="E62" s="450" t="s">
        <v>639</v>
      </c>
      <c r="F62" s="450" t="s">
        <v>644</v>
      </c>
      <c r="G62" s="841" t="s">
        <v>679</v>
      </c>
      <c r="H62" s="841" t="s">
        <v>680</v>
      </c>
      <c r="I62" s="450" t="s">
        <v>664</v>
      </c>
      <c r="J62" s="941" t="s">
        <v>1680</v>
      </c>
      <c r="K62" s="967" t="s">
        <v>680</v>
      </c>
      <c r="L62" s="181" t="s">
        <v>679</v>
      </c>
      <c r="M62" s="779" t="s">
        <v>1730</v>
      </c>
      <c r="N62" s="176" t="s">
        <v>335</v>
      </c>
      <c r="O62" s="176" t="s">
        <v>335</v>
      </c>
      <c r="P62" s="470" t="str">
        <f t="shared" si="13"/>
        <v>Y</v>
      </c>
      <c r="Q62" s="176" t="s">
        <v>334</v>
      </c>
      <c r="R62" s="176" t="s">
        <v>335</v>
      </c>
      <c r="S62" s="444" t="s">
        <v>335</v>
      </c>
      <c r="T62" s="189" t="s">
        <v>338</v>
      </c>
      <c r="U62" s="536"/>
      <c r="V62" s="179"/>
      <c r="W62" s="176" t="s">
        <v>334</v>
      </c>
      <c r="X62" s="195" t="s">
        <v>62</v>
      </c>
      <c r="Y62" s="389" t="s">
        <v>62</v>
      </c>
      <c r="Z62" s="189" t="s">
        <v>1586</v>
      </c>
      <c r="AA62" s="179">
        <v>2</v>
      </c>
      <c r="AB62" s="337" t="s">
        <v>1520</v>
      </c>
      <c r="AC62" s="275" t="s">
        <v>471</v>
      </c>
      <c r="AD62" s="275" t="s">
        <v>471</v>
      </c>
      <c r="AE62" s="189"/>
      <c r="AF62" s="189"/>
      <c r="AG62" s="765"/>
      <c r="AH62" s="765"/>
      <c r="AI62" s="443" t="s">
        <v>341</v>
      </c>
      <c r="AJ62" s="443" t="s">
        <v>341</v>
      </c>
      <c r="AK62" s="442"/>
      <c r="AL62" s="350" t="str">
        <f t="shared" si="1"/>
        <v/>
      </c>
      <c r="AM62" s="350" t="s">
        <v>471</v>
      </c>
      <c r="AN62" s="346" t="s">
        <v>1513</v>
      </c>
      <c r="AO62" s="189" t="s">
        <v>471</v>
      </c>
      <c r="AP62" s="189" t="s">
        <v>471</v>
      </c>
      <c r="AQ62" s="189" t="s">
        <v>471</v>
      </c>
      <c r="AR62" s="189" t="s">
        <v>471</v>
      </c>
      <c r="AS62" s="189" t="b">
        <f t="shared" si="11"/>
        <v>0</v>
      </c>
      <c r="AT62" s="442" t="b">
        <f t="shared" si="12"/>
        <v>0</v>
      </c>
      <c r="AU62" s="189" t="s">
        <v>335</v>
      </c>
      <c r="AV62" s="275"/>
      <c r="AW62" s="275"/>
      <c r="AX62" s="275" t="s">
        <v>1731</v>
      </c>
      <c r="AY62" s="577" t="s">
        <v>1732</v>
      </c>
      <c r="AZ62" s="275"/>
      <c r="BA62" s="275"/>
      <c r="BB62" s="275"/>
    </row>
    <row r="63" spans="1:54" ht="15" customHeight="1">
      <c r="B63" s="218">
        <v>46076</v>
      </c>
      <c r="C63" s="773" t="s">
        <v>59</v>
      </c>
      <c r="D63" s="783" t="s">
        <v>79</v>
      </c>
      <c r="E63" s="450" t="s">
        <v>639</v>
      </c>
      <c r="F63" s="450" t="s">
        <v>681</v>
      </c>
      <c r="G63" s="841" t="s">
        <v>682</v>
      </c>
      <c r="H63" s="841" t="s">
        <v>682</v>
      </c>
      <c r="I63" s="450" t="s">
        <v>338</v>
      </c>
      <c r="J63" s="941" t="s">
        <v>1680</v>
      </c>
      <c r="K63" s="967" t="s">
        <v>341</v>
      </c>
      <c r="L63" s="181" t="s">
        <v>1733</v>
      </c>
      <c r="M63" s="970" t="s">
        <v>1734</v>
      </c>
      <c r="N63" s="176" t="s">
        <v>335</v>
      </c>
      <c r="O63" s="176" t="s">
        <v>335</v>
      </c>
      <c r="P63" s="470" t="str">
        <f t="shared" si="13"/>
        <v>Y</v>
      </c>
      <c r="Q63" s="176" t="s">
        <v>334</v>
      </c>
      <c r="R63" s="176" t="s">
        <v>334</v>
      </c>
      <c r="S63" s="444" t="s">
        <v>334</v>
      </c>
      <c r="T63" s="189" t="s">
        <v>338</v>
      </c>
      <c r="U63" s="536"/>
      <c r="V63" s="179"/>
      <c r="W63" s="176" t="s">
        <v>334</v>
      </c>
      <c r="X63" s="195" t="s">
        <v>62</v>
      </c>
      <c r="Y63" s="389" t="s">
        <v>62</v>
      </c>
      <c r="Z63" s="189" t="s">
        <v>1537</v>
      </c>
      <c r="AA63" s="179">
        <v>2</v>
      </c>
      <c r="AB63" s="337" t="s">
        <v>1520</v>
      </c>
      <c r="AC63" s="275" t="s">
        <v>471</v>
      </c>
      <c r="AD63" s="275" t="s">
        <v>471</v>
      </c>
      <c r="AE63" s="189"/>
      <c r="AF63" s="189"/>
      <c r="AG63" s="765"/>
      <c r="AH63" s="765"/>
      <c r="AI63" s="443" t="s">
        <v>341</v>
      </c>
      <c r="AJ63" s="443" t="s">
        <v>341</v>
      </c>
      <c r="AK63" s="442"/>
      <c r="AL63" s="350" t="str">
        <f t="shared" si="1"/>
        <v/>
      </c>
      <c r="AM63" s="350" t="s">
        <v>471</v>
      </c>
      <c r="AN63" s="346" t="s">
        <v>1567</v>
      </c>
      <c r="AO63" s="189" t="s">
        <v>471</v>
      </c>
      <c r="AP63" s="189" t="s">
        <v>471</v>
      </c>
      <c r="AQ63" s="189" t="s">
        <v>471</v>
      </c>
      <c r="AR63" s="189" t="s">
        <v>471</v>
      </c>
      <c r="AS63" s="189" t="b">
        <f t="shared" si="11"/>
        <v>0</v>
      </c>
      <c r="AT63" s="189" t="b">
        <f t="shared" si="12"/>
        <v>0</v>
      </c>
      <c r="AU63" s="460" t="s">
        <v>335</v>
      </c>
      <c r="AV63" s="461"/>
      <c r="AW63" s="461"/>
      <c r="AX63" s="275" t="s">
        <v>1735</v>
      </c>
      <c r="AY63" s="577" t="s">
        <v>1736</v>
      </c>
      <c r="AZ63" s="275"/>
      <c r="BA63" s="275"/>
      <c r="BB63" s="275"/>
    </row>
    <row r="64" spans="1:54" ht="15" customHeight="1">
      <c r="A64" t="s">
        <v>1679</v>
      </c>
      <c r="B64" s="218">
        <v>46076</v>
      </c>
      <c r="C64" s="773" t="s">
        <v>59</v>
      </c>
      <c r="D64" s="783" t="s">
        <v>79</v>
      </c>
      <c r="E64" s="450" t="s">
        <v>639</v>
      </c>
      <c r="F64" s="450" t="s">
        <v>644</v>
      </c>
      <c r="G64" s="841" t="s">
        <v>684</v>
      </c>
      <c r="H64" s="841" t="s">
        <v>685</v>
      </c>
      <c r="I64" s="450" t="s">
        <v>332</v>
      </c>
      <c r="J64" s="941" t="s">
        <v>1680</v>
      </c>
      <c r="K64" s="967" t="s">
        <v>685</v>
      </c>
      <c r="L64" s="181" t="s">
        <v>1737</v>
      </c>
      <c r="M64" s="779" t="s">
        <v>1738</v>
      </c>
      <c r="N64" s="176" t="s">
        <v>334</v>
      </c>
      <c r="O64" s="176" t="s">
        <v>335</v>
      </c>
      <c r="P64" s="470" t="str">
        <f t="shared" si="13"/>
        <v>Y</v>
      </c>
      <c r="Q64" s="176" t="s">
        <v>335</v>
      </c>
      <c r="R64" s="176" t="s">
        <v>335</v>
      </c>
      <c r="S64" s="444" t="s">
        <v>335</v>
      </c>
      <c r="T64" s="189" t="s">
        <v>338</v>
      </c>
      <c r="U64" s="536" t="s">
        <v>335</v>
      </c>
      <c r="V64" s="179"/>
      <c r="W64" s="176" t="s">
        <v>334</v>
      </c>
      <c r="X64" s="195" t="s">
        <v>62</v>
      </c>
      <c r="Y64" s="389" t="s">
        <v>62</v>
      </c>
      <c r="Z64" s="189" t="s">
        <v>1546</v>
      </c>
      <c r="AA64" s="179">
        <v>1</v>
      </c>
      <c r="AB64" s="337" t="s">
        <v>1558</v>
      </c>
      <c r="AC64" s="275" t="s">
        <v>390</v>
      </c>
      <c r="AD64" s="275" t="s">
        <v>471</v>
      </c>
      <c r="AE64" s="189"/>
      <c r="AF64" s="189"/>
      <c r="AG64" s="765"/>
      <c r="AH64" s="765"/>
      <c r="AI64" s="443" t="s">
        <v>341</v>
      </c>
      <c r="AJ64" s="443" t="s">
        <v>341</v>
      </c>
      <c r="AK64" s="442"/>
      <c r="AL64" s="350" t="str">
        <f t="shared" si="1"/>
        <v/>
      </c>
      <c r="AM64" s="350" t="s">
        <v>471</v>
      </c>
      <c r="AN64" s="346" t="s">
        <v>1513</v>
      </c>
      <c r="AO64" s="189" t="s">
        <v>335</v>
      </c>
      <c r="AP64" s="189" t="s">
        <v>335</v>
      </c>
      <c r="AQ64" s="189" t="s">
        <v>335</v>
      </c>
      <c r="AR64" s="189" t="s">
        <v>335</v>
      </c>
      <c r="AS64" s="189" t="b">
        <f t="shared" si="11"/>
        <v>1</v>
      </c>
      <c r="AT64" s="442" t="b">
        <f t="shared" si="12"/>
        <v>1</v>
      </c>
      <c r="AU64" s="189" t="s">
        <v>335</v>
      </c>
      <c r="AV64" s="275"/>
      <c r="AW64" s="275"/>
      <c r="AX64" s="275" t="s">
        <v>1739</v>
      </c>
      <c r="AY64" s="577" t="s">
        <v>1740</v>
      </c>
      <c r="AZ64" s="275" t="s">
        <v>1531</v>
      </c>
      <c r="BA64" s="275" t="s">
        <v>1741</v>
      </c>
      <c r="BB64" s="275"/>
    </row>
    <row r="65" spans="1:54" ht="15" customHeight="1">
      <c r="B65" s="218">
        <v>46076</v>
      </c>
      <c r="C65" s="773" t="s">
        <v>59</v>
      </c>
      <c r="D65" s="783" t="s">
        <v>79</v>
      </c>
      <c r="E65" s="450" t="s">
        <v>639</v>
      </c>
      <c r="F65" s="450" t="s">
        <v>644</v>
      </c>
      <c r="G65" s="450" t="s">
        <v>687</v>
      </c>
      <c r="H65" s="450" t="s">
        <v>688</v>
      </c>
      <c r="I65" s="450" t="s">
        <v>332</v>
      </c>
      <c r="J65" s="941" t="s">
        <v>1680</v>
      </c>
      <c r="K65" s="967" t="s">
        <v>688</v>
      </c>
      <c r="L65" s="181" t="s">
        <v>1742</v>
      </c>
      <c r="M65" s="779" t="s">
        <v>689</v>
      </c>
      <c r="N65" s="176" t="s">
        <v>334</v>
      </c>
      <c r="O65" s="176" t="s">
        <v>335</v>
      </c>
      <c r="P65" s="470" t="str">
        <f t="shared" si="13"/>
        <v>Y</v>
      </c>
      <c r="Q65" s="176" t="s">
        <v>335</v>
      </c>
      <c r="R65" s="176" t="s">
        <v>335</v>
      </c>
      <c r="S65" s="444" t="s">
        <v>335</v>
      </c>
      <c r="T65" s="189" t="s">
        <v>338</v>
      </c>
      <c r="U65" s="536" t="s">
        <v>335</v>
      </c>
      <c r="V65" s="179"/>
      <c r="W65" s="176" t="s">
        <v>334</v>
      </c>
      <c r="X65" s="195" t="s">
        <v>62</v>
      </c>
      <c r="Y65" s="389" t="s">
        <v>62</v>
      </c>
      <c r="Z65" s="189" t="s">
        <v>1524</v>
      </c>
      <c r="AA65" s="179">
        <v>0</v>
      </c>
      <c r="AB65" s="337" t="s">
        <v>349</v>
      </c>
      <c r="AC65" s="275" t="s">
        <v>340</v>
      </c>
      <c r="AD65" s="275" t="s">
        <v>341</v>
      </c>
      <c r="AE65" s="189"/>
      <c r="AF65" s="189" t="s">
        <v>342</v>
      </c>
      <c r="AG65" s="765"/>
      <c r="AH65" s="765"/>
      <c r="AI65" s="443" t="s">
        <v>341</v>
      </c>
      <c r="AJ65" s="443" t="s">
        <v>341</v>
      </c>
      <c r="AK65" s="442"/>
      <c r="AL65" s="350" t="str">
        <f t="shared" si="1"/>
        <v>Y</v>
      </c>
      <c r="AM65" s="350" t="s">
        <v>471</v>
      </c>
      <c r="AN65" s="346" t="s">
        <v>1513</v>
      </c>
      <c r="AO65" s="189" t="s">
        <v>335</v>
      </c>
      <c r="AP65" s="189" t="s">
        <v>335</v>
      </c>
      <c r="AQ65" s="189" t="s">
        <v>335</v>
      </c>
      <c r="AR65" s="189" t="s">
        <v>335</v>
      </c>
      <c r="AS65" s="189" t="b">
        <f t="shared" si="11"/>
        <v>1</v>
      </c>
      <c r="AT65" s="442" t="b">
        <f t="shared" si="12"/>
        <v>1</v>
      </c>
      <c r="AU65" s="189" t="s">
        <v>335</v>
      </c>
      <c r="AV65" s="275"/>
      <c r="AW65" s="275"/>
      <c r="AX65" s="275" t="s">
        <v>1559</v>
      </c>
      <c r="AY65" s="577" t="s">
        <v>1743</v>
      </c>
      <c r="AZ65" s="275" t="s">
        <v>1531</v>
      </c>
      <c r="BA65" s="275" t="s">
        <v>1744</v>
      </c>
      <c r="BB65" s="275" t="s">
        <v>1565</v>
      </c>
    </row>
    <row r="66" spans="1:54" ht="15" customHeight="1">
      <c r="A66" t="s">
        <v>1679</v>
      </c>
      <c r="B66" s="218">
        <v>46076</v>
      </c>
      <c r="C66" s="773" t="s">
        <v>59</v>
      </c>
      <c r="D66" s="783" t="s">
        <v>79</v>
      </c>
      <c r="E66" s="450" t="s">
        <v>639</v>
      </c>
      <c r="F66" s="450" t="s">
        <v>644</v>
      </c>
      <c r="G66" s="841" t="s">
        <v>690</v>
      </c>
      <c r="H66" s="841" t="s">
        <v>691</v>
      </c>
      <c r="I66" s="530" t="s">
        <v>332</v>
      </c>
      <c r="J66" s="941" t="s">
        <v>1680</v>
      </c>
      <c r="K66" s="967" t="s">
        <v>691</v>
      </c>
      <c r="L66" s="181" t="s">
        <v>1745</v>
      </c>
      <c r="M66" s="817" t="s">
        <v>1746</v>
      </c>
      <c r="N66" s="176" t="s">
        <v>334</v>
      </c>
      <c r="O66" s="176" t="s">
        <v>335</v>
      </c>
      <c r="P66" s="470" t="str">
        <f t="shared" ref="P66" si="14">IF(OR(N66 = "Y", O66 = "Y"), "Y", "N")</f>
        <v>Y</v>
      </c>
      <c r="Q66" s="176" t="s">
        <v>335</v>
      </c>
      <c r="R66" s="176" t="s">
        <v>335</v>
      </c>
      <c r="S66" s="444" t="s">
        <v>335</v>
      </c>
      <c r="T66" s="189" t="s">
        <v>338</v>
      </c>
      <c r="U66" s="536" t="s">
        <v>335</v>
      </c>
      <c r="V66" s="179"/>
      <c r="W66" s="176" t="s">
        <v>334</v>
      </c>
      <c r="X66" s="195" t="s">
        <v>62</v>
      </c>
      <c r="Y66" s="389" t="s">
        <v>62</v>
      </c>
      <c r="Z66" s="189" t="s">
        <v>1546</v>
      </c>
      <c r="AA66" s="179">
        <v>1</v>
      </c>
      <c r="AB66" s="337" t="s">
        <v>1558</v>
      </c>
      <c r="AC66" s="275" t="s">
        <v>390</v>
      </c>
      <c r="AD66" s="275" t="s">
        <v>471</v>
      </c>
      <c r="AE66" s="189"/>
      <c r="AF66" s="189"/>
      <c r="AG66" s="765"/>
      <c r="AH66" s="765"/>
      <c r="AI66" s="443" t="s">
        <v>341</v>
      </c>
      <c r="AJ66" s="443" t="s">
        <v>341</v>
      </c>
      <c r="AK66" s="442"/>
      <c r="AL66" s="350" t="str">
        <f t="shared" si="1"/>
        <v/>
      </c>
      <c r="AM66" s="350" t="s">
        <v>471</v>
      </c>
      <c r="AN66" s="346" t="s">
        <v>1513</v>
      </c>
      <c r="AO66" s="189" t="s">
        <v>335</v>
      </c>
      <c r="AP66" s="189" t="s">
        <v>335</v>
      </c>
      <c r="AQ66" s="189" t="s">
        <v>335</v>
      </c>
      <c r="AR66" s="189" t="s">
        <v>335</v>
      </c>
      <c r="AS66" s="189" t="b">
        <f t="shared" ref="AS66" si="15">AND(AO66="Y",AP66="Y",AQ66="Y",AR66="Y")</f>
        <v>1</v>
      </c>
      <c r="AT66" s="442" t="b">
        <f t="shared" ref="AT66" si="16">OR(AO66="Y",AP66="Y",AQ66="Y",AR66="Y")</f>
        <v>1</v>
      </c>
      <c r="AU66" s="189" t="s">
        <v>335</v>
      </c>
      <c r="AV66" s="275"/>
      <c r="AW66" s="275"/>
      <c r="AX66" s="275" t="s">
        <v>1747</v>
      </c>
      <c r="AY66" s="577" t="s">
        <v>1748</v>
      </c>
      <c r="AZ66" s="275" t="s">
        <v>1531</v>
      </c>
      <c r="BA66" s="275" t="s">
        <v>1749</v>
      </c>
      <c r="BB66" s="275"/>
    </row>
    <row r="67" spans="1:54" ht="15" customHeight="1">
      <c r="B67" s="218">
        <v>46076</v>
      </c>
      <c r="C67" s="773" t="s">
        <v>59</v>
      </c>
      <c r="D67" s="786" t="s">
        <v>81</v>
      </c>
      <c r="E67" s="450" t="s">
        <v>328</v>
      </c>
      <c r="F67" s="450" t="s">
        <v>329</v>
      </c>
      <c r="G67" s="450" t="s">
        <v>330</v>
      </c>
      <c r="H67" s="778" t="s">
        <v>331</v>
      </c>
      <c r="I67" s="576" t="s">
        <v>332</v>
      </c>
      <c r="J67" s="944" t="s">
        <v>83</v>
      </c>
      <c r="K67" s="967" t="s">
        <v>331</v>
      </c>
      <c r="L67" s="181" t="s">
        <v>1750</v>
      </c>
      <c r="M67" s="814" t="s">
        <v>1751</v>
      </c>
      <c r="N67" s="179" t="s">
        <v>334</v>
      </c>
      <c r="O67" s="176" t="s">
        <v>335</v>
      </c>
      <c r="P67" s="470" t="str">
        <f t="shared" si="13"/>
        <v>Y</v>
      </c>
      <c r="Q67" s="176" t="s">
        <v>335</v>
      </c>
      <c r="R67" s="176" t="s">
        <v>335</v>
      </c>
      <c r="S67" s="444" t="s">
        <v>335</v>
      </c>
      <c r="T67" s="189" t="s">
        <v>338</v>
      </c>
      <c r="U67" s="536" t="s">
        <v>335</v>
      </c>
      <c r="V67" s="179"/>
      <c r="W67" s="176" t="s">
        <v>334</v>
      </c>
      <c r="X67" s="195" t="s">
        <v>62</v>
      </c>
      <c r="Y67" s="389" t="s">
        <v>62</v>
      </c>
      <c r="Z67" s="189" t="s">
        <v>1546</v>
      </c>
      <c r="AA67" s="179">
        <v>1</v>
      </c>
      <c r="AB67" s="337" t="s">
        <v>1558</v>
      </c>
      <c r="AC67" s="275" t="s">
        <v>340</v>
      </c>
      <c r="AD67" s="275" t="s">
        <v>341</v>
      </c>
      <c r="AE67" s="189"/>
      <c r="AF67" s="189"/>
      <c r="AG67" s="765"/>
      <c r="AH67" s="765" t="s">
        <v>342</v>
      </c>
      <c r="AI67" s="443" t="s">
        <v>341</v>
      </c>
      <c r="AJ67" s="443" t="s">
        <v>341</v>
      </c>
      <c r="AK67" s="442"/>
      <c r="AL67" s="350" t="str">
        <f t="shared" si="1"/>
        <v/>
      </c>
      <c r="AM67" s="350" t="s">
        <v>471</v>
      </c>
      <c r="AN67" s="346" t="s">
        <v>1513</v>
      </c>
      <c r="AO67" s="189" t="s">
        <v>335</v>
      </c>
      <c r="AP67" s="189" t="s">
        <v>341</v>
      </c>
      <c r="AQ67" s="189" t="s">
        <v>341</v>
      </c>
      <c r="AR67" s="189" t="s">
        <v>341</v>
      </c>
      <c r="AS67" s="189" t="b">
        <f t="shared" si="11"/>
        <v>0</v>
      </c>
      <c r="AT67" s="442" t="b">
        <f t="shared" si="12"/>
        <v>1</v>
      </c>
      <c r="AU67" s="189" t="s">
        <v>335</v>
      </c>
      <c r="AV67" s="275"/>
      <c r="AW67" s="275"/>
      <c r="AX67" s="275" t="s">
        <v>1752</v>
      </c>
      <c r="AY67" s="577" t="s">
        <v>1753</v>
      </c>
      <c r="AZ67" s="275" t="s">
        <v>1528</v>
      </c>
      <c r="BA67" s="275"/>
      <c r="BB67" s="275"/>
    </row>
    <row r="68" spans="1:54" ht="15" customHeight="1">
      <c r="A68" s="97"/>
      <c r="B68" s="218">
        <v>46076</v>
      </c>
      <c r="C68" s="773" t="s">
        <v>59</v>
      </c>
      <c r="D68" s="786" t="s">
        <v>81</v>
      </c>
      <c r="E68" s="450" t="s">
        <v>328</v>
      </c>
      <c r="F68" s="450" t="s">
        <v>343</v>
      </c>
      <c r="G68" s="450" t="s">
        <v>344</v>
      </c>
      <c r="H68" s="450" t="s">
        <v>345</v>
      </c>
      <c r="I68" s="541" t="s">
        <v>332</v>
      </c>
      <c r="J68" s="945" t="s">
        <v>83</v>
      </c>
      <c r="K68" s="967" t="s">
        <v>345</v>
      </c>
      <c r="L68" s="181" t="s">
        <v>344</v>
      </c>
      <c r="M68" s="972" t="s">
        <v>1754</v>
      </c>
      <c r="N68" s="176" t="s">
        <v>334</v>
      </c>
      <c r="O68" s="176" t="s">
        <v>335</v>
      </c>
      <c r="P68" s="470" t="str">
        <f t="shared" si="13"/>
        <v>Y</v>
      </c>
      <c r="Q68" s="176" t="s">
        <v>335</v>
      </c>
      <c r="R68" s="176" t="s">
        <v>335</v>
      </c>
      <c r="S68" s="444" t="s">
        <v>335</v>
      </c>
      <c r="T68" s="189" t="s">
        <v>338</v>
      </c>
      <c r="U68" s="536" t="s">
        <v>335</v>
      </c>
      <c r="V68" s="179"/>
      <c r="W68" s="176" t="s">
        <v>334</v>
      </c>
      <c r="X68" s="195" t="s">
        <v>62</v>
      </c>
      <c r="Y68" s="389" t="s">
        <v>62</v>
      </c>
      <c r="Z68" s="189" t="s">
        <v>1524</v>
      </c>
      <c r="AA68" s="179">
        <v>0</v>
      </c>
      <c r="AB68" s="337" t="s">
        <v>349</v>
      </c>
      <c r="AC68" s="275" t="s">
        <v>340</v>
      </c>
      <c r="AD68" s="275" t="s">
        <v>341</v>
      </c>
      <c r="AE68" s="189"/>
      <c r="AF68" s="189"/>
      <c r="AG68" s="765" t="s">
        <v>342</v>
      </c>
      <c r="AH68" s="765" t="s">
        <v>342</v>
      </c>
      <c r="AI68" s="443" t="s">
        <v>341</v>
      </c>
      <c r="AJ68" s="443" t="s">
        <v>341</v>
      </c>
      <c r="AK68" s="442"/>
      <c r="AL68" s="350" t="str">
        <f t="shared" si="1"/>
        <v/>
      </c>
      <c r="AM68" s="350" t="s">
        <v>471</v>
      </c>
      <c r="AN68" s="346" t="s">
        <v>1513</v>
      </c>
      <c r="AO68" s="189" t="s">
        <v>335</v>
      </c>
      <c r="AP68" s="189" t="s">
        <v>335</v>
      </c>
      <c r="AQ68" s="189" t="s">
        <v>335</v>
      </c>
      <c r="AR68" s="189" t="s">
        <v>335</v>
      </c>
      <c r="AS68" s="189" t="b">
        <f t="shared" si="11"/>
        <v>1</v>
      </c>
      <c r="AT68" s="442" t="b">
        <f t="shared" si="12"/>
        <v>1</v>
      </c>
      <c r="AU68" s="189" t="s">
        <v>335</v>
      </c>
      <c r="AV68" s="275"/>
      <c r="AW68" s="275"/>
      <c r="AX68" s="275" t="s">
        <v>1752</v>
      </c>
      <c r="AY68" s="577" t="s">
        <v>1755</v>
      </c>
      <c r="AZ68" s="275" t="s">
        <v>1528</v>
      </c>
      <c r="BA68" s="275"/>
      <c r="BB68" s="275"/>
    </row>
    <row r="69" spans="1:54" ht="15" customHeight="1">
      <c r="B69" s="218">
        <v>46076</v>
      </c>
      <c r="C69" s="773" t="s">
        <v>59</v>
      </c>
      <c r="D69" s="786" t="s">
        <v>81</v>
      </c>
      <c r="E69" s="450" t="s">
        <v>328</v>
      </c>
      <c r="F69" s="450" t="s">
        <v>338</v>
      </c>
      <c r="G69" s="450" t="s">
        <v>350</v>
      </c>
      <c r="H69" s="450" t="s">
        <v>351</v>
      </c>
      <c r="I69" s="787" t="s">
        <v>332</v>
      </c>
      <c r="J69" s="945" t="s">
        <v>83</v>
      </c>
      <c r="K69" s="967" t="s">
        <v>351</v>
      </c>
      <c r="L69" s="181" t="s">
        <v>1756</v>
      </c>
      <c r="M69" s="974" t="s">
        <v>1757</v>
      </c>
      <c r="N69" s="179" t="s">
        <v>334</v>
      </c>
      <c r="O69" s="176" t="s">
        <v>334</v>
      </c>
      <c r="P69" s="470" t="str">
        <f t="shared" si="13"/>
        <v>N</v>
      </c>
      <c r="Q69" s="176" t="s">
        <v>335</v>
      </c>
      <c r="R69" s="176" t="s">
        <v>335</v>
      </c>
      <c r="S69" s="444" t="s">
        <v>335</v>
      </c>
      <c r="T69" s="189" t="s">
        <v>338</v>
      </c>
      <c r="U69" s="536" t="s">
        <v>335</v>
      </c>
      <c r="V69" s="179"/>
      <c r="W69" s="176" t="s">
        <v>334</v>
      </c>
      <c r="X69" s="195" t="s">
        <v>62</v>
      </c>
      <c r="Y69" s="389" t="s">
        <v>62</v>
      </c>
      <c r="Z69" s="189" t="s">
        <v>1524</v>
      </c>
      <c r="AA69" s="179">
        <v>0</v>
      </c>
      <c r="AB69" s="337" t="s">
        <v>349</v>
      </c>
      <c r="AC69" s="275" t="s">
        <v>340</v>
      </c>
      <c r="AD69" s="275" t="s">
        <v>341</v>
      </c>
      <c r="AE69" s="189"/>
      <c r="AF69" s="189"/>
      <c r="AG69" s="765"/>
      <c r="AH69" s="765" t="s">
        <v>342</v>
      </c>
      <c r="AI69" s="443" t="s">
        <v>341</v>
      </c>
      <c r="AJ69" s="443" t="s">
        <v>341</v>
      </c>
      <c r="AK69" s="442"/>
      <c r="AL69" s="350" t="str">
        <f t="shared" ref="AL69:AL192" si="17">IF(OR(AE69="X", AF69 = "X", AI69="X", AJ69="X", AK69="X"), "Y", "")</f>
        <v/>
      </c>
      <c r="AM69" s="350" t="s">
        <v>471</v>
      </c>
      <c r="AN69" s="346" t="s">
        <v>1513</v>
      </c>
      <c r="AO69" s="189" t="s">
        <v>335</v>
      </c>
      <c r="AP69" s="189" t="s">
        <v>341</v>
      </c>
      <c r="AQ69" s="189" t="s">
        <v>341</v>
      </c>
      <c r="AR69" s="189" t="s">
        <v>335</v>
      </c>
      <c r="AS69" s="189" t="b">
        <f t="shared" si="11"/>
        <v>0</v>
      </c>
      <c r="AT69" s="442" t="b">
        <f t="shared" si="12"/>
        <v>1</v>
      </c>
      <c r="AU69" s="189" t="s">
        <v>335</v>
      </c>
      <c r="AV69" s="275"/>
      <c r="AW69" s="275"/>
      <c r="AX69" s="275" t="s">
        <v>1752</v>
      </c>
      <c r="AY69" s="577" t="s">
        <v>1758</v>
      </c>
      <c r="AZ69" s="275" t="s">
        <v>1528</v>
      </c>
      <c r="BA69" s="275"/>
      <c r="BB69" s="275"/>
    </row>
    <row r="70" spans="1:54" ht="15" customHeight="1">
      <c r="B70" s="218">
        <v>46076</v>
      </c>
      <c r="C70" s="773" t="s">
        <v>59</v>
      </c>
      <c r="D70" s="786" t="s">
        <v>81</v>
      </c>
      <c r="E70" s="450" t="s">
        <v>328</v>
      </c>
      <c r="F70" s="450" t="s">
        <v>338</v>
      </c>
      <c r="G70" s="450" t="s">
        <v>354</v>
      </c>
      <c r="H70" s="778" t="s">
        <v>355</v>
      </c>
      <c r="I70" s="576" t="s">
        <v>332</v>
      </c>
      <c r="J70" s="945" t="s">
        <v>83</v>
      </c>
      <c r="K70" s="967" t="s">
        <v>355</v>
      </c>
      <c r="L70" s="181" t="s">
        <v>1759</v>
      </c>
      <c r="M70" s="814" t="s">
        <v>1760</v>
      </c>
      <c r="N70" s="179" t="s">
        <v>334</v>
      </c>
      <c r="O70" s="176" t="s">
        <v>334</v>
      </c>
      <c r="P70" s="470" t="str">
        <f t="shared" si="13"/>
        <v>N</v>
      </c>
      <c r="Q70" s="176" t="s">
        <v>335</v>
      </c>
      <c r="R70" s="176" t="s">
        <v>335</v>
      </c>
      <c r="S70" s="444" t="s">
        <v>335</v>
      </c>
      <c r="T70" s="189" t="s">
        <v>338</v>
      </c>
      <c r="U70" s="536" t="s">
        <v>335</v>
      </c>
      <c r="V70" s="179"/>
      <c r="W70" s="176" t="s">
        <v>334</v>
      </c>
      <c r="X70" s="195" t="s">
        <v>62</v>
      </c>
      <c r="Y70" s="389" t="s">
        <v>62</v>
      </c>
      <c r="Z70" s="189" t="s">
        <v>1546</v>
      </c>
      <c r="AA70" s="179">
        <v>1</v>
      </c>
      <c r="AB70" s="337" t="s">
        <v>1188</v>
      </c>
      <c r="AC70" s="275" t="s">
        <v>340</v>
      </c>
      <c r="AD70" s="275" t="s">
        <v>341</v>
      </c>
      <c r="AE70" s="189"/>
      <c r="AF70" s="189"/>
      <c r="AG70" s="765"/>
      <c r="AH70" s="765"/>
      <c r="AI70" s="443" t="s">
        <v>341</v>
      </c>
      <c r="AJ70" s="443" t="s">
        <v>341</v>
      </c>
      <c r="AK70" s="442"/>
      <c r="AL70" s="350" t="str">
        <f t="shared" si="17"/>
        <v/>
      </c>
      <c r="AM70" s="350" t="s">
        <v>471</v>
      </c>
      <c r="AN70" s="346" t="s">
        <v>1513</v>
      </c>
      <c r="AO70" s="189" t="s">
        <v>341</v>
      </c>
      <c r="AP70" s="189" t="s">
        <v>335</v>
      </c>
      <c r="AQ70" s="189" t="s">
        <v>335</v>
      </c>
      <c r="AR70" s="189" t="s">
        <v>335</v>
      </c>
      <c r="AS70" s="189" t="b">
        <f t="shared" si="11"/>
        <v>0</v>
      </c>
      <c r="AT70" s="442" t="b">
        <f t="shared" si="12"/>
        <v>1</v>
      </c>
      <c r="AU70" s="189" t="s">
        <v>335</v>
      </c>
      <c r="AV70" s="275"/>
      <c r="AW70" s="275"/>
      <c r="AX70" s="275" t="s">
        <v>1752</v>
      </c>
      <c r="AY70" s="577" t="s">
        <v>1761</v>
      </c>
      <c r="AZ70" s="275" t="s">
        <v>1528</v>
      </c>
      <c r="BA70" s="275"/>
      <c r="BB70" s="275"/>
    </row>
    <row r="71" spans="1:54" ht="15" customHeight="1">
      <c r="B71" s="218">
        <v>46076</v>
      </c>
      <c r="C71" s="773" t="s">
        <v>59</v>
      </c>
      <c r="D71" s="786" t="s">
        <v>81</v>
      </c>
      <c r="E71" s="450" t="s">
        <v>328</v>
      </c>
      <c r="F71" s="450" t="s">
        <v>360</v>
      </c>
      <c r="G71" s="450" t="s">
        <v>361</v>
      </c>
      <c r="H71" s="778" t="s">
        <v>362</v>
      </c>
      <c r="I71" s="576" t="s">
        <v>332</v>
      </c>
      <c r="J71" s="945" t="s">
        <v>83</v>
      </c>
      <c r="K71" s="967" t="s">
        <v>362</v>
      </c>
      <c r="L71" s="181" t="s">
        <v>361</v>
      </c>
      <c r="M71" s="814" t="s">
        <v>1762</v>
      </c>
      <c r="N71" s="179" t="s">
        <v>334</v>
      </c>
      <c r="O71" s="176" t="s">
        <v>335</v>
      </c>
      <c r="P71" s="470" t="str">
        <f t="shared" si="13"/>
        <v>Y</v>
      </c>
      <c r="Q71" s="176" t="s">
        <v>335</v>
      </c>
      <c r="R71" s="176" t="s">
        <v>335</v>
      </c>
      <c r="S71" s="444" t="s">
        <v>335</v>
      </c>
      <c r="T71" s="189" t="s">
        <v>338</v>
      </c>
      <c r="U71" s="536" t="s">
        <v>335</v>
      </c>
      <c r="V71" s="179"/>
      <c r="W71" s="176" t="s">
        <v>334</v>
      </c>
      <c r="X71" s="195" t="s">
        <v>62</v>
      </c>
      <c r="Y71" s="389" t="s">
        <v>62</v>
      </c>
      <c r="Z71" s="189" t="s">
        <v>1546</v>
      </c>
      <c r="AA71" s="179">
        <v>1</v>
      </c>
      <c r="AB71" s="337" t="s">
        <v>1558</v>
      </c>
      <c r="AC71" s="275" t="s">
        <v>340</v>
      </c>
      <c r="AD71" s="275" t="s">
        <v>341</v>
      </c>
      <c r="AE71" s="189"/>
      <c r="AF71" s="189"/>
      <c r="AG71" s="765"/>
      <c r="AH71" s="765"/>
      <c r="AI71" s="443" t="s">
        <v>341</v>
      </c>
      <c r="AJ71" s="443" t="s">
        <v>341</v>
      </c>
      <c r="AK71" s="442"/>
      <c r="AL71" s="350" t="str">
        <f t="shared" si="17"/>
        <v/>
      </c>
      <c r="AM71" s="350" t="s">
        <v>471</v>
      </c>
      <c r="AN71" s="346" t="s">
        <v>1513</v>
      </c>
      <c r="AO71" s="189" t="s">
        <v>341</v>
      </c>
      <c r="AP71" s="189" t="s">
        <v>341</v>
      </c>
      <c r="AQ71" s="189" t="s">
        <v>335</v>
      </c>
      <c r="AR71" s="189" t="s">
        <v>341</v>
      </c>
      <c r="AS71" s="189" t="b">
        <f t="shared" si="11"/>
        <v>0</v>
      </c>
      <c r="AT71" s="442" t="b">
        <f t="shared" si="12"/>
        <v>1</v>
      </c>
      <c r="AU71" s="189" t="s">
        <v>335</v>
      </c>
      <c r="AV71" s="275"/>
      <c r="AW71" s="275"/>
      <c r="AX71" s="275" t="s">
        <v>1752</v>
      </c>
      <c r="AY71" s="577" t="s">
        <v>1763</v>
      </c>
      <c r="AZ71" s="275" t="s">
        <v>1528</v>
      </c>
      <c r="BA71" s="275"/>
      <c r="BB71" s="275"/>
    </row>
    <row r="72" spans="1:54" ht="15" customHeight="1">
      <c r="A72" s="97"/>
      <c r="B72" s="218">
        <v>46076</v>
      </c>
      <c r="C72" s="773" t="s">
        <v>59</v>
      </c>
      <c r="D72" s="786" t="s">
        <v>81</v>
      </c>
      <c r="E72" s="450" t="s">
        <v>328</v>
      </c>
      <c r="F72" s="450" t="s">
        <v>338</v>
      </c>
      <c r="G72" s="450" t="s">
        <v>366</v>
      </c>
      <c r="H72" s="450" t="s">
        <v>367</v>
      </c>
      <c r="I72" s="481" t="s">
        <v>332</v>
      </c>
      <c r="J72" s="945" t="s">
        <v>83</v>
      </c>
      <c r="K72" s="967" t="s">
        <v>367</v>
      </c>
      <c r="L72" s="181" t="s">
        <v>1764</v>
      </c>
      <c r="M72" s="788" t="s">
        <v>1765</v>
      </c>
      <c r="N72" s="176" t="s">
        <v>334</v>
      </c>
      <c r="O72" s="176" t="s">
        <v>334</v>
      </c>
      <c r="P72" s="470" t="str">
        <f t="shared" si="13"/>
        <v>N</v>
      </c>
      <c r="Q72" s="176" t="s">
        <v>335</v>
      </c>
      <c r="R72" s="176" t="s">
        <v>335</v>
      </c>
      <c r="S72" s="444" t="s">
        <v>335</v>
      </c>
      <c r="T72" s="189" t="s">
        <v>338</v>
      </c>
      <c r="U72" s="536" t="s">
        <v>335</v>
      </c>
      <c r="V72" s="179"/>
      <c r="W72" s="176" t="s">
        <v>334</v>
      </c>
      <c r="X72" s="195" t="s">
        <v>62</v>
      </c>
      <c r="Y72" s="389" t="s">
        <v>62</v>
      </c>
      <c r="Z72" s="189" t="s">
        <v>1546</v>
      </c>
      <c r="AA72" s="179">
        <v>0</v>
      </c>
      <c r="AB72" s="337" t="s">
        <v>349</v>
      </c>
      <c r="AC72" s="275" t="s">
        <v>340</v>
      </c>
      <c r="AD72" s="275" t="s">
        <v>341</v>
      </c>
      <c r="AE72" s="189"/>
      <c r="AF72" s="189"/>
      <c r="AG72" s="765" t="s">
        <v>342</v>
      </c>
      <c r="AH72" s="765"/>
      <c r="AI72" s="443" t="s">
        <v>341</v>
      </c>
      <c r="AJ72" s="443" t="s">
        <v>341</v>
      </c>
      <c r="AK72" s="442"/>
      <c r="AL72" s="350" t="str">
        <f t="shared" si="17"/>
        <v/>
      </c>
      <c r="AM72" s="350" t="s">
        <v>471</v>
      </c>
      <c r="AN72" s="346" t="s">
        <v>1513</v>
      </c>
      <c r="AO72" s="189" t="s">
        <v>341</v>
      </c>
      <c r="AP72" s="189" t="s">
        <v>341</v>
      </c>
      <c r="AQ72" s="189" t="s">
        <v>335</v>
      </c>
      <c r="AR72" s="189" t="s">
        <v>341</v>
      </c>
      <c r="AS72" s="189" t="b">
        <f t="shared" si="11"/>
        <v>0</v>
      </c>
      <c r="AT72" s="442" t="b">
        <f t="shared" si="12"/>
        <v>1</v>
      </c>
      <c r="AU72" s="189" t="s">
        <v>335</v>
      </c>
      <c r="AV72" s="275"/>
      <c r="AW72" s="275"/>
      <c r="AX72" s="275" t="s">
        <v>1752</v>
      </c>
      <c r="AY72" s="577" t="s">
        <v>1766</v>
      </c>
      <c r="AZ72" s="275" t="s">
        <v>1528</v>
      </c>
      <c r="BA72" s="275"/>
      <c r="BB72" s="275"/>
    </row>
    <row r="73" spans="1:54" ht="15" customHeight="1">
      <c r="B73" s="218">
        <v>46076</v>
      </c>
      <c r="C73" s="773" t="s">
        <v>59</v>
      </c>
      <c r="D73" s="786" t="s">
        <v>81</v>
      </c>
      <c r="E73" s="450" t="s">
        <v>328</v>
      </c>
      <c r="F73" s="450" t="s">
        <v>338</v>
      </c>
      <c r="G73" s="450" t="s">
        <v>369</v>
      </c>
      <c r="H73" s="450" t="s">
        <v>370</v>
      </c>
      <c r="I73" s="530" t="s">
        <v>332</v>
      </c>
      <c r="J73" s="945" t="s">
        <v>83</v>
      </c>
      <c r="K73" s="967" t="s">
        <v>370</v>
      </c>
      <c r="L73" s="181" t="s">
        <v>1767</v>
      </c>
      <c r="M73" s="817" t="s">
        <v>1768</v>
      </c>
      <c r="N73" s="176" t="s">
        <v>334</v>
      </c>
      <c r="O73" s="176" t="s">
        <v>334</v>
      </c>
      <c r="P73" s="470" t="str">
        <f t="shared" si="13"/>
        <v>N</v>
      </c>
      <c r="Q73" s="176" t="s">
        <v>335</v>
      </c>
      <c r="R73" s="176" t="s">
        <v>335</v>
      </c>
      <c r="S73" s="444" t="s">
        <v>335</v>
      </c>
      <c r="T73" s="189" t="s">
        <v>338</v>
      </c>
      <c r="U73" s="536" t="s">
        <v>335</v>
      </c>
      <c r="V73" s="179"/>
      <c r="W73" s="176" t="s">
        <v>334</v>
      </c>
      <c r="X73" s="195" t="s">
        <v>62</v>
      </c>
      <c r="Y73" s="389" t="s">
        <v>62</v>
      </c>
      <c r="Z73" s="189" t="s">
        <v>1546</v>
      </c>
      <c r="AA73" s="179">
        <v>0</v>
      </c>
      <c r="AB73" s="337" t="s">
        <v>349</v>
      </c>
      <c r="AC73" s="275" t="s">
        <v>340</v>
      </c>
      <c r="AD73" s="275" t="s">
        <v>341</v>
      </c>
      <c r="AE73" s="189"/>
      <c r="AF73" s="189"/>
      <c r="AG73" s="765" t="s">
        <v>342</v>
      </c>
      <c r="AH73" s="765"/>
      <c r="AI73" s="443" t="s">
        <v>341</v>
      </c>
      <c r="AJ73" s="443" t="s">
        <v>341</v>
      </c>
      <c r="AK73" s="442"/>
      <c r="AL73" s="350" t="str">
        <f t="shared" si="17"/>
        <v/>
      </c>
      <c r="AM73" s="350" t="s">
        <v>471</v>
      </c>
      <c r="AN73" s="346" t="s">
        <v>1513</v>
      </c>
      <c r="AO73" s="189" t="s">
        <v>341</v>
      </c>
      <c r="AP73" s="189" t="s">
        <v>341</v>
      </c>
      <c r="AQ73" s="189" t="s">
        <v>335</v>
      </c>
      <c r="AR73" s="189" t="s">
        <v>341</v>
      </c>
      <c r="AS73" s="189" t="b">
        <f t="shared" si="11"/>
        <v>0</v>
      </c>
      <c r="AT73" s="442" t="b">
        <f t="shared" si="12"/>
        <v>1</v>
      </c>
      <c r="AU73" s="189" t="s">
        <v>335</v>
      </c>
      <c r="AV73" s="275"/>
      <c r="AW73" s="275"/>
      <c r="AX73" s="325" t="s">
        <v>1769</v>
      </c>
      <c r="AY73" s="577" t="s">
        <v>1770</v>
      </c>
      <c r="AZ73" s="275" t="s">
        <v>1531</v>
      </c>
      <c r="BA73" s="275" t="s">
        <v>1771</v>
      </c>
      <c r="BB73" s="275" t="s">
        <v>1565</v>
      </c>
    </row>
    <row r="74" spans="1:54" ht="15" customHeight="1">
      <c r="B74" s="218">
        <v>46076</v>
      </c>
      <c r="C74" s="773" t="s">
        <v>59</v>
      </c>
      <c r="D74" s="786" t="s">
        <v>81</v>
      </c>
      <c r="E74" s="450" t="s">
        <v>328</v>
      </c>
      <c r="F74" s="450" t="s">
        <v>338</v>
      </c>
      <c r="G74" s="450" t="s">
        <v>372</v>
      </c>
      <c r="H74" s="778" t="s">
        <v>373</v>
      </c>
      <c r="I74" s="576" t="s">
        <v>332</v>
      </c>
      <c r="J74" s="945" t="s">
        <v>83</v>
      </c>
      <c r="K74" s="967" t="s">
        <v>373</v>
      </c>
      <c r="L74" s="181" t="s">
        <v>1772</v>
      </c>
      <c r="M74" s="814" t="s">
        <v>1773</v>
      </c>
      <c r="N74" s="179" t="s">
        <v>334</v>
      </c>
      <c r="O74" s="176" t="s">
        <v>334</v>
      </c>
      <c r="P74" s="470" t="str">
        <f t="shared" si="13"/>
        <v>N</v>
      </c>
      <c r="Q74" s="176" t="s">
        <v>335</v>
      </c>
      <c r="R74" s="176" t="s">
        <v>335</v>
      </c>
      <c r="S74" s="444" t="s">
        <v>335</v>
      </c>
      <c r="T74" s="189" t="s">
        <v>338</v>
      </c>
      <c r="U74" s="536" t="s">
        <v>335</v>
      </c>
      <c r="V74" s="179"/>
      <c r="W74" s="176" t="s">
        <v>334</v>
      </c>
      <c r="X74" s="195" t="s">
        <v>62</v>
      </c>
      <c r="Y74" s="389" t="s">
        <v>62</v>
      </c>
      <c r="Z74" s="189" t="s">
        <v>1546</v>
      </c>
      <c r="AA74" s="179">
        <v>1</v>
      </c>
      <c r="AB74" s="337" t="s">
        <v>1188</v>
      </c>
      <c r="AC74" s="275" t="s">
        <v>340</v>
      </c>
      <c r="AD74" s="275" t="s">
        <v>341</v>
      </c>
      <c r="AE74" s="189"/>
      <c r="AF74" s="189"/>
      <c r="AG74" s="765"/>
      <c r="AH74" s="765"/>
      <c r="AI74" s="443" t="s">
        <v>341</v>
      </c>
      <c r="AJ74" s="443" t="s">
        <v>341</v>
      </c>
      <c r="AK74" s="442"/>
      <c r="AL74" s="350" t="str">
        <f t="shared" si="17"/>
        <v/>
      </c>
      <c r="AM74" s="350" t="s">
        <v>471</v>
      </c>
      <c r="AN74" s="346" t="s">
        <v>1513</v>
      </c>
      <c r="AO74" s="189" t="s">
        <v>341</v>
      </c>
      <c r="AP74" s="189" t="s">
        <v>341</v>
      </c>
      <c r="AQ74" s="189" t="s">
        <v>335</v>
      </c>
      <c r="AR74" s="189" t="s">
        <v>335</v>
      </c>
      <c r="AS74" s="189" t="b">
        <f t="shared" si="11"/>
        <v>0</v>
      </c>
      <c r="AT74" s="442" t="b">
        <f t="shared" si="12"/>
        <v>1</v>
      </c>
      <c r="AU74" s="189" t="s">
        <v>335</v>
      </c>
      <c r="AV74" s="275"/>
      <c r="AW74" s="275"/>
      <c r="AX74" s="325" t="s">
        <v>1752</v>
      </c>
      <c r="AY74" s="577" t="s">
        <v>1774</v>
      </c>
      <c r="AZ74" s="275" t="s">
        <v>1528</v>
      </c>
      <c r="BA74" s="275"/>
      <c r="BB74" s="275"/>
    </row>
    <row r="75" spans="1:54" ht="15" customHeight="1">
      <c r="B75" s="218">
        <v>46076</v>
      </c>
      <c r="C75" s="773" t="s">
        <v>59</v>
      </c>
      <c r="D75" s="786" t="s">
        <v>81</v>
      </c>
      <c r="E75" s="450" t="s">
        <v>328</v>
      </c>
      <c r="F75" s="450" t="s">
        <v>338</v>
      </c>
      <c r="G75" s="450" t="s">
        <v>376</v>
      </c>
      <c r="H75" s="450" t="s">
        <v>377</v>
      </c>
      <c r="I75" s="481" t="s">
        <v>332</v>
      </c>
      <c r="J75" s="945" t="s">
        <v>83</v>
      </c>
      <c r="K75" s="967" t="s">
        <v>377</v>
      </c>
      <c r="L75" s="181" t="s">
        <v>1775</v>
      </c>
      <c r="M75" s="788" t="s">
        <v>1776</v>
      </c>
      <c r="N75" s="176" t="s">
        <v>334</v>
      </c>
      <c r="O75" s="176" t="s">
        <v>334</v>
      </c>
      <c r="P75" s="470" t="str">
        <f t="shared" si="13"/>
        <v>N</v>
      </c>
      <c r="Q75" s="176" t="s">
        <v>335</v>
      </c>
      <c r="R75" s="176" t="s">
        <v>335</v>
      </c>
      <c r="S75" s="444" t="s">
        <v>335</v>
      </c>
      <c r="T75" s="189" t="s">
        <v>338</v>
      </c>
      <c r="U75" s="536" t="s">
        <v>335</v>
      </c>
      <c r="V75" s="179"/>
      <c r="W75" s="176" t="s">
        <v>334</v>
      </c>
      <c r="X75" s="195" t="s">
        <v>62</v>
      </c>
      <c r="Y75" s="389" t="s">
        <v>62</v>
      </c>
      <c r="Z75" s="189" t="s">
        <v>1524</v>
      </c>
      <c r="AA75" s="179">
        <v>0</v>
      </c>
      <c r="AB75" s="337" t="s">
        <v>349</v>
      </c>
      <c r="AC75" s="275" t="s">
        <v>340</v>
      </c>
      <c r="AD75" s="275" t="s">
        <v>341</v>
      </c>
      <c r="AE75" s="189"/>
      <c r="AF75" s="189"/>
      <c r="AG75" s="765"/>
      <c r="AH75" s="765" t="s">
        <v>342</v>
      </c>
      <c r="AI75" s="443" t="s">
        <v>341</v>
      </c>
      <c r="AJ75" s="443" t="s">
        <v>341</v>
      </c>
      <c r="AK75" s="442"/>
      <c r="AL75" s="350" t="str">
        <f t="shared" si="17"/>
        <v/>
      </c>
      <c r="AM75" s="350" t="s">
        <v>471</v>
      </c>
      <c r="AN75" s="346" t="s">
        <v>1513</v>
      </c>
      <c r="AO75" s="189" t="s">
        <v>341</v>
      </c>
      <c r="AP75" s="189" t="s">
        <v>341</v>
      </c>
      <c r="AQ75" s="189" t="s">
        <v>341</v>
      </c>
      <c r="AR75" s="189" t="s">
        <v>335</v>
      </c>
      <c r="AS75" s="189" t="b">
        <f t="shared" si="11"/>
        <v>0</v>
      </c>
      <c r="AT75" s="442" t="b">
        <f t="shared" si="12"/>
        <v>1</v>
      </c>
      <c r="AU75" s="189" t="s">
        <v>335</v>
      </c>
      <c r="AV75" s="275"/>
      <c r="AW75" s="275"/>
      <c r="AX75" s="275" t="s">
        <v>1752</v>
      </c>
      <c r="AY75" s="577" t="s">
        <v>1777</v>
      </c>
      <c r="AZ75" s="275" t="s">
        <v>1531</v>
      </c>
      <c r="BA75" s="892" t="s">
        <v>1778</v>
      </c>
      <c r="BB75" s="275" t="s">
        <v>784</v>
      </c>
    </row>
    <row r="76" spans="1:54" ht="15" customHeight="1">
      <c r="B76" s="218">
        <v>46076</v>
      </c>
      <c r="C76" s="773" t="s">
        <v>59</v>
      </c>
      <c r="D76" s="786" t="s">
        <v>81</v>
      </c>
      <c r="E76" s="450" t="s">
        <v>328</v>
      </c>
      <c r="F76" s="450" t="s">
        <v>360</v>
      </c>
      <c r="G76" s="450" t="s">
        <v>379</v>
      </c>
      <c r="H76" s="450" t="s">
        <v>380</v>
      </c>
      <c r="I76" s="450" t="s">
        <v>332</v>
      </c>
      <c r="J76" s="945" t="s">
        <v>83</v>
      </c>
      <c r="K76" s="967" t="s">
        <v>380</v>
      </c>
      <c r="L76" s="181" t="s">
        <v>379</v>
      </c>
      <c r="M76" s="779" t="s">
        <v>1779</v>
      </c>
      <c r="N76" s="176" t="s">
        <v>334</v>
      </c>
      <c r="O76" s="176" t="s">
        <v>335</v>
      </c>
      <c r="P76" s="470" t="str">
        <f t="shared" si="13"/>
        <v>Y</v>
      </c>
      <c r="Q76" s="176" t="s">
        <v>335</v>
      </c>
      <c r="R76" s="176" t="s">
        <v>335</v>
      </c>
      <c r="S76" s="444" t="s">
        <v>335</v>
      </c>
      <c r="T76" s="189" t="s">
        <v>338</v>
      </c>
      <c r="U76" s="536" t="s">
        <v>335</v>
      </c>
      <c r="V76" s="179"/>
      <c r="W76" s="176" t="s">
        <v>334</v>
      </c>
      <c r="X76" s="195" t="s">
        <v>62</v>
      </c>
      <c r="Y76" s="389" t="s">
        <v>62</v>
      </c>
      <c r="Z76" s="189" t="s">
        <v>1524</v>
      </c>
      <c r="AA76" s="179">
        <v>0</v>
      </c>
      <c r="AB76" s="337" t="s">
        <v>349</v>
      </c>
      <c r="AC76" s="275" t="s">
        <v>340</v>
      </c>
      <c r="AD76" s="275" t="s">
        <v>341</v>
      </c>
      <c r="AE76" s="189"/>
      <c r="AF76" s="189"/>
      <c r="AG76" s="765"/>
      <c r="AH76" s="765" t="s">
        <v>342</v>
      </c>
      <c r="AI76" s="443" t="s">
        <v>341</v>
      </c>
      <c r="AJ76" s="443" t="s">
        <v>341</v>
      </c>
      <c r="AK76" s="442"/>
      <c r="AL76" s="350" t="str">
        <f t="shared" si="17"/>
        <v/>
      </c>
      <c r="AM76" s="350" t="s">
        <v>471</v>
      </c>
      <c r="AN76" s="346" t="s">
        <v>1513</v>
      </c>
      <c r="AO76" s="189" t="s">
        <v>335</v>
      </c>
      <c r="AP76" s="189" t="s">
        <v>335</v>
      </c>
      <c r="AQ76" s="189" t="s">
        <v>341</v>
      </c>
      <c r="AR76" s="189" t="s">
        <v>335</v>
      </c>
      <c r="AS76" s="189" t="b">
        <f t="shared" si="11"/>
        <v>0</v>
      </c>
      <c r="AT76" s="442" t="b">
        <f t="shared" si="12"/>
        <v>1</v>
      </c>
      <c r="AU76" s="189" t="s">
        <v>335</v>
      </c>
      <c r="AV76" s="275"/>
      <c r="AW76" s="275"/>
      <c r="AX76" s="325" t="s">
        <v>1752</v>
      </c>
      <c r="AY76" s="577" t="s">
        <v>1780</v>
      </c>
      <c r="AZ76" s="275" t="s">
        <v>1531</v>
      </c>
      <c r="BA76" s="893" t="s">
        <v>1781</v>
      </c>
      <c r="BB76" s="275" t="s">
        <v>784</v>
      </c>
    </row>
    <row r="77" spans="1:54" ht="15" customHeight="1">
      <c r="B77" s="218">
        <v>46076</v>
      </c>
      <c r="C77" s="773" t="s">
        <v>59</v>
      </c>
      <c r="D77" s="786" t="s">
        <v>81</v>
      </c>
      <c r="E77" s="450" t="s">
        <v>328</v>
      </c>
      <c r="F77" s="450" t="s">
        <v>338</v>
      </c>
      <c r="G77" s="450" t="s">
        <v>382</v>
      </c>
      <c r="H77" s="450" t="s">
        <v>383</v>
      </c>
      <c r="I77" s="530" t="s">
        <v>332</v>
      </c>
      <c r="J77" s="945" t="s">
        <v>83</v>
      </c>
      <c r="K77" s="967" t="s">
        <v>383</v>
      </c>
      <c r="L77" s="181" t="s">
        <v>1782</v>
      </c>
      <c r="M77" s="817" t="s">
        <v>1783</v>
      </c>
      <c r="N77" s="176" t="s">
        <v>334</v>
      </c>
      <c r="O77" s="176" t="s">
        <v>334</v>
      </c>
      <c r="P77" s="470" t="str">
        <f t="shared" si="13"/>
        <v>N</v>
      </c>
      <c r="Q77" s="176" t="s">
        <v>335</v>
      </c>
      <c r="R77" s="176" t="s">
        <v>335</v>
      </c>
      <c r="S77" s="444" t="s">
        <v>335</v>
      </c>
      <c r="T77" s="189" t="s">
        <v>338</v>
      </c>
      <c r="U77" s="536" t="s">
        <v>335</v>
      </c>
      <c r="V77" s="179"/>
      <c r="W77" s="176" t="s">
        <v>334</v>
      </c>
      <c r="X77" s="195" t="s">
        <v>62</v>
      </c>
      <c r="Y77" s="389" t="s">
        <v>62</v>
      </c>
      <c r="Z77" s="189" t="s">
        <v>1524</v>
      </c>
      <c r="AA77" s="179">
        <v>0</v>
      </c>
      <c r="AB77" s="337" t="s">
        <v>349</v>
      </c>
      <c r="AC77" s="275" t="s">
        <v>340</v>
      </c>
      <c r="AD77" s="275" t="s">
        <v>341</v>
      </c>
      <c r="AE77" s="189"/>
      <c r="AF77" s="189"/>
      <c r="AG77" s="765"/>
      <c r="AH77" s="765" t="s">
        <v>342</v>
      </c>
      <c r="AI77" s="443" t="s">
        <v>341</v>
      </c>
      <c r="AJ77" s="443" t="s">
        <v>341</v>
      </c>
      <c r="AK77" s="442"/>
      <c r="AL77" s="350" t="str">
        <f t="shared" si="17"/>
        <v/>
      </c>
      <c r="AM77" s="350" t="s">
        <v>471</v>
      </c>
      <c r="AN77" s="346" t="s">
        <v>1513</v>
      </c>
      <c r="AO77" s="189" t="s">
        <v>335</v>
      </c>
      <c r="AP77" s="189" t="s">
        <v>341</v>
      </c>
      <c r="AQ77" s="189" t="s">
        <v>341</v>
      </c>
      <c r="AR77" s="189" t="s">
        <v>335</v>
      </c>
      <c r="AS77" s="189" t="b">
        <f t="shared" si="11"/>
        <v>0</v>
      </c>
      <c r="AT77" s="442" t="b">
        <f t="shared" si="12"/>
        <v>1</v>
      </c>
      <c r="AU77" s="189" t="s">
        <v>335</v>
      </c>
      <c r="AV77" s="275"/>
      <c r="AW77" s="275"/>
      <c r="AX77" s="275" t="s">
        <v>1752</v>
      </c>
      <c r="AY77" s="577" t="s">
        <v>1784</v>
      </c>
      <c r="AZ77" s="275" t="s">
        <v>1528</v>
      </c>
      <c r="BA77" s="275"/>
      <c r="BB77" s="275"/>
    </row>
    <row r="78" spans="1:54" ht="15" customHeight="1">
      <c r="B78" s="218">
        <v>46076</v>
      </c>
      <c r="C78" s="773" t="s">
        <v>59</v>
      </c>
      <c r="D78" s="786" t="s">
        <v>81</v>
      </c>
      <c r="E78" s="450" t="s">
        <v>328</v>
      </c>
      <c r="F78" s="450" t="s">
        <v>338</v>
      </c>
      <c r="G78" s="450" t="s">
        <v>385</v>
      </c>
      <c r="H78" s="778" t="s">
        <v>386</v>
      </c>
      <c r="I78" s="481" t="s">
        <v>1785</v>
      </c>
      <c r="J78" s="945" t="s">
        <v>83</v>
      </c>
      <c r="K78" s="967" t="s">
        <v>386</v>
      </c>
      <c r="L78" s="181" t="s">
        <v>1786</v>
      </c>
      <c r="M78" s="814" t="s">
        <v>1787</v>
      </c>
      <c r="N78" s="179" t="s">
        <v>334</v>
      </c>
      <c r="O78" s="176" t="s">
        <v>334</v>
      </c>
      <c r="P78" s="470" t="str">
        <f t="shared" si="13"/>
        <v>N</v>
      </c>
      <c r="Q78" s="176" t="s">
        <v>335</v>
      </c>
      <c r="R78" s="176" t="s">
        <v>335</v>
      </c>
      <c r="S78" s="444" t="s">
        <v>335</v>
      </c>
      <c r="T78" s="189" t="s">
        <v>338</v>
      </c>
      <c r="U78" s="536"/>
      <c r="V78" s="179"/>
      <c r="W78" s="176" t="s">
        <v>334</v>
      </c>
      <c r="X78" s="195" t="s">
        <v>62</v>
      </c>
      <c r="Y78" s="389" t="s">
        <v>62</v>
      </c>
      <c r="Z78" s="189" t="s">
        <v>1546</v>
      </c>
      <c r="AA78" s="179">
        <v>1</v>
      </c>
      <c r="AB78" s="337" t="s">
        <v>1188</v>
      </c>
      <c r="AC78" s="275" t="s">
        <v>390</v>
      </c>
      <c r="AD78" s="275" t="s">
        <v>391</v>
      </c>
      <c r="AE78" s="189"/>
      <c r="AF78" s="189"/>
      <c r="AG78" s="765"/>
      <c r="AH78" s="765"/>
      <c r="AI78" s="443" t="s">
        <v>341</v>
      </c>
      <c r="AJ78" s="443" t="s">
        <v>341</v>
      </c>
      <c r="AK78" s="442"/>
      <c r="AL78" s="350" t="str">
        <f t="shared" si="17"/>
        <v/>
      </c>
      <c r="AM78" s="350" t="s">
        <v>471</v>
      </c>
      <c r="AN78" s="346" t="s">
        <v>1513</v>
      </c>
      <c r="AO78" s="189" t="s">
        <v>341</v>
      </c>
      <c r="AP78" s="189" t="s">
        <v>341</v>
      </c>
      <c r="AQ78" s="189" t="s">
        <v>341</v>
      </c>
      <c r="AR78" s="189" t="s">
        <v>335</v>
      </c>
      <c r="AS78" s="189" t="b">
        <f t="shared" ref="AS78:AS109" si="18">AND(AO78="Y",AP78="Y",AQ78="Y",AR78="Y")</f>
        <v>0</v>
      </c>
      <c r="AT78" s="189" t="b">
        <f t="shared" ref="AT78:AT109" si="19">OR(AO78="Y",AP78="Y",AQ78="Y",AR78="Y")</f>
        <v>1</v>
      </c>
      <c r="AU78" s="460" t="s">
        <v>335</v>
      </c>
      <c r="AV78" s="461"/>
      <c r="AW78" s="461"/>
      <c r="AX78" s="275" t="s">
        <v>1769</v>
      </c>
      <c r="AY78" s="577" t="s">
        <v>1788</v>
      </c>
      <c r="AZ78" s="275" t="s">
        <v>1531</v>
      </c>
      <c r="BA78" s="275" t="s">
        <v>1789</v>
      </c>
      <c r="BB78" s="275" t="s">
        <v>1565</v>
      </c>
    </row>
    <row r="79" spans="1:54" ht="15" customHeight="1">
      <c r="B79" s="218">
        <v>46076</v>
      </c>
      <c r="C79" s="773" t="s">
        <v>59</v>
      </c>
      <c r="D79" s="786" t="s">
        <v>81</v>
      </c>
      <c r="E79" s="450" t="s">
        <v>328</v>
      </c>
      <c r="F79" s="450" t="s">
        <v>338</v>
      </c>
      <c r="G79" s="450" t="s">
        <v>392</v>
      </c>
      <c r="H79" s="450" t="s">
        <v>393</v>
      </c>
      <c r="I79" s="481" t="s">
        <v>332</v>
      </c>
      <c r="J79" s="945" t="s">
        <v>83</v>
      </c>
      <c r="K79" s="967" t="s">
        <v>393</v>
      </c>
      <c r="L79" s="181" t="s">
        <v>1790</v>
      </c>
      <c r="M79" s="788" t="s">
        <v>1791</v>
      </c>
      <c r="N79" s="176" t="s">
        <v>334</v>
      </c>
      <c r="O79" s="176" t="s">
        <v>334</v>
      </c>
      <c r="P79" s="470" t="str">
        <f t="shared" si="13"/>
        <v>N</v>
      </c>
      <c r="Q79" s="176" t="s">
        <v>335</v>
      </c>
      <c r="R79" s="176" t="s">
        <v>335</v>
      </c>
      <c r="S79" s="444" t="s">
        <v>335</v>
      </c>
      <c r="T79" s="189" t="s">
        <v>338</v>
      </c>
      <c r="U79" s="536" t="s">
        <v>335</v>
      </c>
      <c r="V79" s="179"/>
      <c r="W79" s="176" t="s">
        <v>334</v>
      </c>
      <c r="X79" s="195" t="s">
        <v>62</v>
      </c>
      <c r="Y79" s="389" t="s">
        <v>62</v>
      </c>
      <c r="Z79" s="189" t="s">
        <v>1524</v>
      </c>
      <c r="AA79" s="179">
        <v>0</v>
      </c>
      <c r="AB79" s="337" t="s">
        <v>349</v>
      </c>
      <c r="AC79" s="275" t="s">
        <v>340</v>
      </c>
      <c r="AD79" s="275" t="s">
        <v>341</v>
      </c>
      <c r="AE79" s="189"/>
      <c r="AF79" s="189"/>
      <c r="AG79" s="765"/>
      <c r="AH79" s="765" t="s">
        <v>342</v>
      </c>
      <c r="AI79" s="443" t="s">
        <v>341</v>
      </c>
      <c r="AJ79" s="443" t="s">
        <v>341</v>
      </c>
      <c r="AK79" s="442"/>
      <c r="AL79" s="350" t="str">
        <f t="shared" si="17"/>
        <v/>
      </c>
      <c r="AM79" s="350" t="s">
        <v>471</v>
      </c>
      <c r="AN79" s="346" t="s">
        <v>1513</v>
      </c>
      <c r="AO79" s="189" t="s">
        <v>335</v>
      </c>
      <c r="AP79" s="189" t="s">
        <v>341</v>
      </c>
      <c r="AQ79" s="189" t="s">
        <v>341</v>
      </c>
      <c r="AR79" s="189" t="s">
        <v>335</v>
      </c>
      <c r="AS79" s="189" t="b">
        <f t="shared" si="18"/>
        <v>0</v>
      </c>
      <c r="AT79" s="442" t="b">
        <f t="shared" si="19"/>
        <v>1</v>
      </c>
      <c r="AU79" s="189" t="s">
        <v>335</v>
      </c>
      <c r="AV79" s="275"/>
      <c r="AW79" s="275"/>
      <c r="AX79" s="275" t="s">
        <v>1752</v>
      </c>
      <c r="AY79" s="577" t="s">
        <v>1792</v>
      </c>
      <c r="AZ79" s="275" t="s">
        <v>1528</v>
      </c>
      <c r="BA79" s="275"/>
      <c r="BB79" s="275"/>
    </row>
    <row r="80" spans="1:54" ht="15" customHeight="1">
      <c r="B80" s="218">
        <v>46076</v>
      </c>
      <c r="C80" s="773" t="s">
        <v>59</v>
      </c>
      <c r="D80" s="786" t="s">
        <v>81</v>
      </c>
      <c r="E80" s="450" t="s">
        <v>328</v>
      </c>
      <c r="F80" s="450" t="s">
        <v>360</v>
      </c>
      <c r="G80" s="450" t="s">
        <v>395</v>
      </c>
      <c r="H80" s="450" t="s">
        <v>396</v>
      </c>
      <c r="I80" s="450" t="s">
        <v>332</v>
      </c>
      <c r="J80" s="945" t="s">
        <v>83</v>
      </c>
      <c r="K80" s="967" t="s">
        <v>396</v>
      </c>
      <c r="L80" s="181" t="s">
        <v>1793</v>
      </c>
      <c r="M80" s="779" t="s">
        <v>1794</v>
      </c>
      <c r="N80" s="176" t="s">
        <v>334</v>
      </c>
      <c r="O80" s="176" t="s">
        <v>335</v>
      </c>
      <c r="P80" s="470" t="str">
        <f t="shared" si="13"/>
        <v>Y</v>
      </c>
      <c r="Q80" s="176" t="s">
        <v>335</v>
      </c>
      <c r="R80" s="176" t="s">
        <v>335</v>
      </c>
      <c r="S80" s="444" t="s">
        <v>335</v>
      </c>
      <c r="T80" s="189" t="s">
        <v>338</v>
      </c>
      <c r="U80" s="536" t="s">
        <v>335</v>
      </c>
      <c r="V80" s="179"/>
      <c r="W80" s="176" t="s">
        <v>334</v>
      </c>
      <c r="X80" s="195" t="s">
        <v>62</v>
      </c>
      <c r="Y80" s="389" t="s">
        <v>62</v>
      </c>
      <c r="Z80" s="189" t="s">
        <v>1524</v>
      </c>
      <c r="AA80" s="179">
        <v>0</v>
      </c>
      <c r="AB80" s="337" t="s">
        <v>349</v>
      </c>
      <c r="AC80" s="275" t="s">
        <v>340</v>
      </c>
      <c r="AD80" s="275" t="s">
        <v>341</v>
      </c>
      <c r="AE80" s="189"/>
      <c r="AF80" s="189"/>
      <c r="AG80" s="765" t="s">
        <v>342</v>
      </c>
      <c r="AH80" s="765" t="s">
        <v>342</v>
      </c>
      <c r="AI80" s="443" t="s">
        <v>341</v>
      </c>
      <c r="AJ80" s="443" t="s">
        <v>341</v>
      </c>
      <c r="AK80" s="442"/>
      <c r="AL80" s="350" t="str">
        <f t="shared" si="17"/>
        <v/>
      </c>
      <c r="AM80" s="350" t="s">
        <v>471</v>
      </c>
      <c r="AN80" s="346" t="s">
        <v>1513</v>
      </c>
      <c r="AO80" s="189" t="s">
        <v>335</v>
      </c>
      <c r="AP80" s="189" t="s">
        <v>335</v>
      </c>
      <c r="AQ80" s="189" t="s">
        <v>341</v>
      </c>
      <c r="AR80" s="189" t="s">
        <v>341</v>
      </c>
      <c r="AS80" s="189" t="b">
        <f t="shared" si="18"/>
        <v>0</v>
      </c>
      <c r="AT80" s="442" t="b">
        <f t="shared" si="19"/>
        <v>1</v>
      </c>
      <c r="AU80" s="189" t="s">
        <v>335</v>
      </c>
      <c r="AV80" s="275"/>
      <c r="AW80" s="275"/>
      <c r="AX80" s="275" t="s">
        <v>1752</v>
      </c>
      <c r="AY80" s="577" t="s">
        <v>1795</v>
      </c>
      <c r="AZ80" s="275" t="s">
        <v>1531</v>
      </c>
      <c r="BA80" s="275" t="s">
        <v>1796</v>
      </c>
      <c r="BB80" s="275" t="s">
        <v>1565</v>
      </c>
    </row>
    <row r="81" spans="2:54" ht="15" customHeight="1">
      <c r="B81" s="218">
        <v>46076</v>
      </c>
      <c r="C81" s="773" t="s">
        <v>59</v>
      </c>
      <c r="D81" s="786" t="s">
        <v>81</v>
      </c>
      <c r="E81" s="450" t="s">
        <v>328</v>
      </c>
      <c r="F81" s="450" t="s">
        <v>338</v>
      </c>
      <c r="G81" s="450" t="s">
        <v>398</v>
      </c>
      <c r="H81" s="450" t="s">
        <v>399</v>
      </c>
      <c r="I81" s="450" t="s">
        <v>332</v>
      </c>
      <c r="J81" s="945" t="s">
        <v>83</v>
      </c>
      <c r="K81" s="967" t="s">
        <v>399</v>
      </c>
      <c r="L81" s="181" t="s">
        <v>1797</v>
      </c>
      <c r="M81" s="779" t="s">
        <v>1798</v>
      </c>
      <c r="N81" s="176" t="s">
        <v>334</v>
      </c>
      <c r="O81" s="176" t="s">
        <v>334</v>
      </c>
      <c r="P81" s="470" t="str">
        <f t="shared" si="13"/>
        <v>N</v>
      </c>
      <c r="Q81" s="176" t="s">
        <v>335</v>
      </c>
      <c r="R81" s="176" t="s">
        <v>335</v>
      </c>
      <c r="S81" s="444" t="s">
        <v>335</v>
      </c>
      <c r="T81" s="189" t="s">
        <v>338</v>
      </c>
      <c r="U81" s="536" t="s">
        <v>335</v>
      </c>
      <c r="V81" s="179"/>
      <c r="W81" s="176" t="s">
        <v>334</v>
      </c>
      <c r="X81" s="195" t="s">
        <v>62</v>
      </c>
      <c r="Y81" s="389" t="s">
        <v>62</v>
      </c>
      <c r="Z81" s="189" t="s">
        <v>1524</v>
      </c>
      <c r="AA81" s="179">
        <v>0</v>
      </c>
      <c r="AB81" s="337" t="s">
        <v>349</v>
      </c>
      <c r="AC81" s="275" t="s">
        <v>340</v>
      </c>
      <c r="AD81" s="275" t="s">
        <v>341</v>
      </c>
      <c r="AE81" s="189"/>
      <c r="AF81" s="189"/>
      <c r="AG81" s="765"/>
      <c r="AH81" s="765" t="s">
        <v>342</v>
      </c>
      <c r="AI81" s="443" t="s">
        <v>341</v>
      </c>
      <c r="AJ81" s="443" t="s">
        <v>341</v>
      </c>
      <c r="AK81" s="442"/>
      <c r="AL81" s="350" t="str">
        <f t="shared" si="17"/>
        <v/>
      </c>
      <c r="AM81" s="350" t="s">
        <v>471</v>
      </c>
      <c r="AN81" s="346" t="s">
        <v>1513</v>
      </c>
      <c r="AO81" s="189" t="s">
        <v>341</v>
      </c>
      <c r="AP81" s="189" t="s">
        <v>341</v>
      </c>
      <c r="AQ81" s="189" t="s">
        <v>341</v>
      </c>
      <c r="AR81" s="189" t="s">
        <v>335</v>
      </c>
      <c r="AS81" s="189" t="b">
        <f t="shared" si="18"/>
        <v>0</v>
      </c>
      <c r="AT81" s="442" t="b">
        <f t="shared" si="19"/>
        <v>1</v>
      </c>
      <c r="AU81" s="189" t="s">
        <v>335</v>
      </c>
      <c r="AV81" s="275"/>
      <c r="AW81" s="275"/>
      <c r="AX81" s="275" t="s">
        <v>1752</v>
      </c>
      <c r="AY81" s="577" t="s">
        <v>1799</v>
      </c>
      <c r="AZ81" s="275" t="s">
        <v>1528</v>
      </c>
      <c r="BA81" s="275"/>
      <c r="BB81" s="275"/>
    </row>
    <row r="82" spans="2:54" ht="15" customHeight="1">
      <c r="B82" s="218">
        <v>46076</v>
      </c>
      <c r="C82" s="773" t="s">
        <v>59</v>
      </c>
      <c r="D82" s="786" t="s">
        <v>81</v>
      </c>
      <c r="E82" s="450" t="s">
        <v>328</v>
      </c>
      <c r="F82" s="450" t="s">
        <v>360</v>
      </c>
      <c r="G82" s="450" t="s">
        <v>402</v>
      </c>
      <c r="H82" s="450" t="s">
        <v>403</v>
      </c>
      <c r="I82" s="530" t="s">
        <v>332</v>
      </c>
      <c r="J82" s="945" t="s">
        <v>83</v>
      </c>
      <c r="K82" s="967" t="s">
        <v>403</v>
      </c>
      <c r="L82" s="181" t="s">
        <v>1800</v>
      </c>
      <c r="M82" s="817" t="s">
        <v>1801</v>
      </c>
      <c r="N82" s="176" t="s">
        <v>334</v>
      </c>
      <c r="O82" s="176" t="s">
        <v>335</v>
      </c>
      <c r="P82" s="470" t="str">
        <f t="shared" si="13"/>
        <v>Y</v>
      </c>
      <c r="Q82" s="176" t="s">
        <v>335</v>
      </c>
      <c r="R82" s="176" t="s">
        <v>335</v>
      </c>
      <c r="S82" s="444" t="s">
        <v>335</v>
      </c>
      <c r="T82" s="189" t="s">
        <v>338</v>
      </c>
      <c r="U82" s="536" t="s">
        <v>335</v>
      </c>
      <c r="V82" s="179"/>
      <c r="W82" s="176" t="s">
        <v>334</v>
      </c>
      <c r="X82" s="195" t="s">
        <v>62</v>
      </c>
      <c r="Y82" s="389" t="s">
        <v>62</v>
      </c>
      <c r="Z82" s="189" t="s">
        <v>1524</v>
      </c>
      <c r="AA82" s="179">
        <v>0</v>
      </c>
      <c r="AB82" s="337" t="s">
        <v>349</v>
      </c>
      <c r="AC82" s="275" t="s">
        <v>340</v>
      </c>
      <c r="AD82" s="275" t="s">
        <v>341</v>
      </c>
      <c r="AE82" s="189"/>
      <c r="AF82" s="189"/>
      <c r="AG82" s="765" t="s">
        <v>342</v>
      </c>
      <c r="AH82" s="765" t="s">
        <v>342</v>
      </c>
      <c r="AI82" s="443" t="s">
        <v>341</v>
      </c>
      <c r="AJ82" s="443" t="s">
        <v>341</v>
      </c>
      <c r="AK82" s="442"/>
      <c r="AL82" s="350" t="str">
        <f t="shared" si="17"/>
        <v/>
      </c>
      <c r="AM82" s="350" t="s">
        <v>471</v>
      </c>
      <c r="AN82" s="346" t="s">
        <v>1513</v>
      </c>
      <c r="AO82" s="189" t="s">
        <v>341</v>
      </c>
      <c r="AP82" s="189" t="s">
        <v>335</v>
      </c>
      <c r="AQ82" s="189" t="s">
        <v>341</v>
      </c>
      <c r="AR82" s="189" t="s">
        <v>341</v>
      </c>
      <c r="AS82" s="189" t="b">
        <f t="shared" si="18"/>
        <v>0</v>
      </c>
      <c r="AT82" s="442" t="b">
        <f t="shared" si="19"/>
        <v>1</v>
      </c>
      <c r="AU82" s="189" t="s">
        <v>335</v>
      </c>
      <c r="AV82" s="275"/>
      <c r="AW82" s="275"/>
      <c r="AX82" s="275" t="s">
        <v>1752</v>
      </c>
      <c r="AY82" s="577" t="s">
        <v>1802</v>
      </c>
      <c r="AZ82" s="275" t="s">
        <v>1528</v>
      </c>
      <c r="BA82" s="275"/>
      <c r="BB82" s="275"/>
    </row>
    <row r="83" spans="2:54" ht="15" customHeight="1">
      <c r="B83" s="218">
        <v>46076</v>
      </c>
      <c r="C83" s="773" t="s">
        <v>59</v>
      </c>
      <c r="D83" s="786" t="s">
        <v>81</v>
      </c>
      <c r="E83" s="450" t="s">
        <v>328</v>
      </c>
      <c r="F83" s="450" t="s">
        <v>338</v>
      </c>
      <c r="G83" s="450" t="s">
        <v>406</v>
      </c>
      <c r="H83" s="778" t="s">
        <v>407</v>
      </c>
      <c r="I83" s="481" t="s">
        <v>1785</v>
      </c>
      <c r="J83" s="945" t="s">
        <v>83</v>
      </c>
      <c r="K83" s="967" t="s">
        <v>407</v>
      </c>
      <c r="L83" s="181" t="s">
        <v>1803</v>
      </c>
      <c r="M83" s="814" t="s">
        <v>1804</v>
      </c>
      <c r="N83" s="179" t="s">
        <v>334</v>
      </c>
      <c r="O83" s="176" t="s">
        <v>334</v>
      </c>
      <c r="P83" s="470" t="str">
        <f t="shared" si="13"/>
        <v>N</v>
      </c>
      <c r="Q83" s="176" t="s">
        <v>335</v>
      </c>
      <c r="R83" s="176" t="s">
        <v>335</v>
      </c>
      <c r="S83" s="444" t="s">
        <v>335</v>
      </c>
      <c r="T83" s="189" t="s">
        <v>338</v>
      </c>
      <c r="U83" s="536"/>
      <c r="V83" s="179"/>
      <c r="W83" s="176" t="s">
        <v>334</v>
      </c>
      <c r="X83" s="195" t="s">
        <v>62</v>
      </c>
      <c r="Y83" s="389" t="s">
        <v>62</v>
      </c>
      <c r="Z83" s="189" t="s">
        <v>1546</v>
      </c>
      <c r="AA83" s="179">
        <v>1</v>
      </c>
      <c r="AB83" s="337" t="s">
        <v>1188</v>
      </c>
      <c r="AC83" s="275" t="s">
        <v>390</v>
      </c>
      <c r="AD83" s="275" t="s">
        <v>391</v>
      </c>
      <c r="AE83" s="189"/>
      <c r="AF83" s="189"/>
      <c r="AG83" s="765"/>
      <c r="AH83" s="765"/>
      <c r="AI83" s="443" t="s">
        <v>341</v>
      </c>
      <c r="AJ83" s="443" t="s">
        <v>341</v>
      </c>
      <c r="AK83" s="442"/>
      <c r="AL83" s="350" t="str">
        <f t="shared" si="17"/>
        <v/>
      </c>
      <c r="AM83" s="350" t="s">
        <v>471</v>
      </c>
      <c r="AN83" s="346" t="s">
        <v>1513</v>
      </c>
      <c r="AO83" s="189" t="s">
        <v>341</v>
      </c>
      <c r="AP83" s="189" t="s">
        <v>341</v>
      </c>
      <c r="AQ83" s="189" t="s">
        <v>341</v>
      </c>
      <c r="AR83" s="189" t="s">
        <v>335</v>
      </c>
      <c r="AS83" s="189" t="b">
        <f t="shared" si="18"/>
        <v>0</v>
      </c>
      <c r="AT83" s="189" t="b">
        <f t="shared" si="19"/>
        <v>1</v>
      </c>
      <c r="AU83" s="460" t="s">
        <v>335</v>
      </c>
      <c r="AV83" s="461"/>
      <c r="AW83" s="461"/>
      <c r="AX83" s="275" t="s">
        <v>1769</v>
      </c>
      <c r="AY83" s="577" t="s">
        <v>1805</v>
      </c>
      <c r="AZ83" s="275" t="s">
        <v>1528</v>
      </c>
      <c r="BA83" s="275"/>
      <c r="BB83" s="275"/>
    </row>
    <row r="84" spans="2:54" ht="15" customHeight="1">
      <c r="B84" s="218">
        <v>46076</v>
      </c>
      <c r="C84" s="773" t="s">
        <v>59</v>
      </c>
      <c r="D84" s="786" t="s">
        <v>81</v>
      </c>
      <c r="E84" s="450" t="s">
        <v>328</v>
      </c>
      <c r="F84" s="450" t="s">
        <v>360</v>
      </c>
      <c r="G84" s="450" t="s">
        <v>408</v>
      </c>
      <c r="H84" s="450" t="s">
        <v>409</v>
      </c>
      <c r="I84" s="481" t="s">
        <v>332</v>
      </c>
      <c r="J84" s="945" t="s">
        <v>83</v>
      </c>
      <c r="K84" s="967" t="s">
        <v>409</v>
      </c>
      <c r="L84" s="181" t="s">
        <v>1806</v>
      </c>
      <c r="M84" s="788" t="s">
        <v>1807</v>
      </c>
      <c r="N84" s="176" t="s">
        <v>334</v>
      </c>
      <c r="O84" s="176" t="s">
        <v>335</v>
      </c>
      <c r="P84" s="470" t="str">
        <f t="shared" si="13"/>
        <v>Y</v>
      </c>
      <c r="Q84" s="176" t="s">
        <v>335</v>
      </c>
      <c r="R84" s="176" t="s">
        <v>335</v>
      </c>
      <c r="S84" s="444" t="s">
        <v>335</v>
      </c>
      <c r="T84" s="189" t="s">
        <v>338</v>
      </c>
      <c r="U84" s="536" t="s">
        <v>335</v>
      </c>
      <c r="V84" s="179"/>
      <c r="W84" s="176" t="s">
        <v>334</v>
      </c>
      <c r="X84" s="195" t="s">
        <v>62</v>
      </c>
      <c r="Y84" s="389" t="s">
        <v>62</v>
      </c>
      <c r="Z84" s="189" t="s">
        <v>1524</v>
      </c>
      <c r="AA84" s="179">
        <v>0</v>
      </c>
      <c r="AB84" s="337" t="s">
        <v>349</v>
      </c>
      <c r="AC84" s="275" t="s">
        <v>340</v>
      </c>
      <c r="AD84" s="275" t="s">
        <v>412</v>
      </c>
      <c r="AE84" s="189"/>
      <c r="AF84" s="189"/>
      <c r="AG84" s="765"/>
      <c r="AH84" s="765" t="s">
        <v>342</v>
      </c>
      <c r="AI84" s="443" t="s">
        <v>341</v>
      </c>
      <c r="AJ84" s="443" t="s">
        <v>341</v>
      </c>
      <c r="AK84" s="442"/>
      <c r="AL84" s="350" t="str">
        <f t="shared" si="17"/>
        <v/>
      </c>
      <c r="AM84" s="350" t="s">
        <v>471</v>
      </c>
      <c r="AN84" s="346" t="s">
        <v>1513</v>
      </c>
      <c r="AO84" s="189" t="s">
        <v>335</v>
      </c>
      <c r="AP84" s="189" t="s">
        <v>335</v>
      </c>
      <c r="AQ84" s="189" t="s">
        <v>341</v>
      </c>
      <c r="AR84" s="189" t="s">
        <v>335</v>
      </c>
      <c r="AS84" s="189" t="b">
        <f t="shared" si="18"/>
        <v>0</v>
      </c>
      <c r="AT84" s="442" t="b">
        <f t="shared" si="19"/>
        <v>1</v>
      </c>
      <c r="AU84" s="189" t="s">
        <v>335</v>
      </c>
      <c r="AV84" s="275"/>
      <c r="AW84" s="275"/>
      <c r="AX84" s="275" t="s">
        <v>1769</v>
      </c>
      <c r="AY84" s="577" t="s">
        <v>1808</v>
      </c>
      <c r="AZ84" s="275" t="s">
        <v>1531</v>
      </c>
      <c r="BA84" s="275" t="s">
        <v>1809</v>
      </c>
      <c r="BB84" s="275" t="s">
        <v>784</v>
      </c>
    </row>
    <row r="85" spans="2:54" ht="15" customHeight="1">
      <c r="B85" s="218">
        <v>46076</v>
      </c>
      <c r="C85" s="773" t="s">
        <v>59</v>
      </c>
      <c r="D85" s="786" t="s">
        <v>81</v>
      </c>
      <c r="E85" s="450" t="s">
        <v>328</v>
      </c>
      <c r="F85" s="450" t="s">
        <v>413</v>
      </c>
      <c r="G85" s="450" t="s">
        <v>414</v>
      </c>
      <c r="H85" s="450" t="s">
        <v>415</v>
      </c>
      <c r="I85" s="481" t="s">
        <v>1785</v>
      </c>
      <c r="J85" s="945" t="s">
        <v>83</v>
      </c>
      <c r="K85" s="967" t="s">
        <v>415</v>
      </c>
      <c r="L85" s="181" t="s">
        <v>1810</v>
      </c>
      <c r="M85" s="817" t="s">
        <v>1811</v>
      </c>
      <c r="N85" s="176" t="s">
        <v>334</v>
      </c>
      <c r="O85" s="176" t="s">
        <v>335</v>
      </c>
      <c r="P85" s="470" t="str">
        <f t="shared" si="13"/>
        <v>Y</v>
      </c>
      <c r="Q85" s="176" t="s">
        <v>335</v>
      </c>
      <c r="R85" s="176" t="s">
        <v>335</v>
      </c>
      <c r="S85" s="444" t="s">
        <v>335</v>
      </c>
      <c r="T85" s="189" t="s">
        <v>338</v>
      </c>
      <c r="U85" s="536"/>
      <c r="V85" s="179"/>
      <c r="W85" s="176" t="s">
        <v>334</v>
      </c>
      <c r="X85" s="195" t="s">
        <v>62</v>
      </c>
      <c r="Y85" s="389" t="s">
        <v>62</v>
      </c>
      <c r="Z85" s="189" t="s">
        <v>1546</v>
      </c>
      <c r="AA85" s="179">
        <v>1</v>
      </c>
      <c r="AB85" s="337" t="s">
        <v>1188</v>
      </c>
      <c r="AC85" s="275" t="s">
        <v>390</v>
      </c>
      <c r="AD85" s="275" t="s">
        <v>391</v>
      </c>
      <c r="AE85" s="189"/>
      <c r="AF85" s="189"/>
      <c r="AG85" s="765"/>
      <c r="AH85" s="765"/>
      <c r="AI85" s="443" t="s">
        <v>341</v>
      </c>
      <c r="AJ85" s="443" t="s">
        <v>341</v>
      </c>
      <c r="AK85" s="442"/>
      <c r="AL85" s="350" t="str">
        <f t="shared" si="17"/>
        <v/>
      </c>
      <c r="AM85" s="350" t="s">
        <v>471</v>
      </c>
      <c r="AN85" s="346" t="s">
        <v>1513</v>
      </c>
      <c r="AO85" s="189" t="s">
        <v>341</v>
      </c>
      <c r="AP85" s="189" t="s">
        <v>341</v>
      </c>
      <c r="AQ85" s="189" t="s">
        <v>341</v>
      </c>
      <c r="AR85" s="189" t="s">
        <v>335</v>
      </c>
      <c r="AS85" s="189" t="b">
        <f t="shared" si="18"/>
        <v>0</v>
      </c>
      <c r="AT85" s="442" t="b">
        <f t="shared" si="19"/>
        <v>1</v>
      </c>
      <c r="AU85" s="189" t="s">
        <v>335</v>
      </c>
      <c r="AV85" s="275"/>
      <c r="AW85" s="275"/>
      <c r="AX85" s="275" t="s">
        <v>1769</v>
      </c>
      <c r="AY85" s="577" t="s">
        <v>1812</v>
      </c>
      <c r="AZ85" s="275" t="s">
        <v>1528</v>
      </c>
      <c r="BA85" s="275"/>
      <c r="BB85" s="275"/>
    </row>
    <row r="86" spans="2:54" ht="15" customHeight="1">
      <c r="B86" s="218">
        <v>46076</v>
      </c>
      <c r="C86" s="773" t="s">
        <v>59</v>
      </c>
      <c r="D86" s="786" t="s">
        <v>81</v>
      </c>
      <c r="E86" s="450" t="s">
        <v>510</v>
      </c>
      <c r="F86" s="450" t="s">
        <v>552</v>
      </c>
      <c r="G86" s="450" t="s">
        <v>566</v>
      </c>
      <c r="H86" s="778" t="s">
        <v>566</v>
      </c>
      <c r="I86" s="576" t="s">
        <v>555</v>
      </c>
      <c r="J86" s="945" t="s">
        <v>83</v>
      </c>
      <c r="K86" s="967" t="s">
        <v>566</v>
      </c>
      <c r="L86" s="181" t="s">
        <v>1813</v>
      </c>
      <c r="M86" s="814" t="s">
        <v>1814</v>
      </c>
      <c r="N86" s="179" t="s">
        <v>335</v>
      </c>
      <c r="O86" s="176" t="s">
        <v>335</v>
      </c>
      <c r="P86" s="470" t="str">
        <f t="shared" si="13"/>
        <v>Y</v>
      </c>
      <c r="Q86" s="176" t="s">
        <v>334</v>
      </c>
      <c r="R86" s="176" t="s">
        <v>334</v>
      </c>
      <c r="S86" s="444" t="s">
        <v>335</v>
      </c>
      <c r="T86" s="189" t="s">
        <v>338</v>
      </c>
      <c r="U86" s="536"/>
      <c r="V86" s="179"/>
      <c r="W86" s="176" t="s">
        <v>334</v>
      </c>
      <c r="X86" s="195" t="s">
        <v>62</v>
      </c>
      <c r="Y86" s="389" t="s">
        <v>62</v>
      </c>
      <c r="Z86" s="189" t="s">
        <v>1546</v>
      </c>
      <c r="AA86" s="179">
        <v>1</v>
      </c>
      <c r="AB86" s="337" t="s">
        <v>1520</v>
      </c>
      <c r="AC86" s="275" t="s">
        <v>509</v>
      </c>
      <c r="AD86" s="275" t="s">
        <v>471</v>
      </c>
      <c r="AE86" s="189"/>
      <c r="AF86" s="189"/>
      <c r="AG86" s="765"/>
      <c r="AH86" s="765"/>
      <c r="AI86" s="443" t="s">
        <v>341</v>
      </c>
      <c r="AJ86" s="443" t="s">
        <v>341</v>
      </c>
      <c r="AK86" s="442"/>
      <c r="AL86" s="350" t="str">
        <f t="shared" si="17"/>
        <v/>
      </c>
      <c r="AM86" s="350" t="s">
        <v>471</v>
      </c>
      <c r="AN86" s="346" t="s">
        <v>1567</v>
      </c>
      <c r="AO86" s="189" t="s">
        <v>471</v>
      </c>
      <c r="AP86" s="189" t="s">
        <v>471</v>
      </c>
      <c r="AQ86" s="189" t="s">
        <v>471</v>
      </c>
      <c r="AR86" s="189" t="s">
        <v>471</v>
      </c>
      <c r="AS86" s="189" t="b">
        <f t="shared" si="18"/>
        <v>0</v>
      </c>
      <c r="AT86" s="189" t="b">
        <f t="shared" si="19"/>
        <v>0</v>
      </c>
      <c r="AU86" s="460" t="s">
        <v>335</v>
      </c>
      <c r="AV86" s="461"/>
      <c r="AW86" s="461"/>
      <c r="AX86" s="275" t="s">
        <v>1815</v>
      </c>
      <c r="AY86" s="577" t="s">
        <v>1816</v>
      </c>
      <c r="AZ86" s="275"/>
      <c r="BA86" s="275"/>
      <c r="BB86" s="275"/>
    </row>
    <row r="87" spans="2:54" ht="15" customHeight="1">
      <c r="B87" s="218">
        <v>46076</v>
      </c>
      <c r="C87" s="773" t="s">
        <v>59</v>
      </c>
      <c r="D87" s="786" t="s">
        <v>81</v>
      </c>
      <c r="E87" s="450" t="s">
        <v>328</v>
      </c>
      <c r="F87" s="450" t="s">
        <v>413</v>
      </c>
      <c r="G87" s="450" t="s">
        <v>419</v>
      </c>
      <c r="H87" s="778" t="s">
        <v>420</v>
      </c>
      <c r="I87" s="576" t="s">
        <v>387</v>
      </c>
      <c r="J87" s="945" t="s">
        <v>83</v>
      </c>
      <c r="K87" s="967" t="s">
        <v>420</v>
      </c>
      <c r="L87" s="181" t="s">
        <v>1817</v>
      </c>
      <c r="M87" s="814" t="s">
        <v>1818</v>
      </c>
      <c r="N87" s="179" t="s">
        <v>334</v>
      </c>
      <c r="O87" s="176" t="s">
        <v>335</v>
      </c>
      <c r="P87" s="470" t="str">
        <f t="shared" ref="P87:P111" si="20">IF(OR(N87 = "Y", O87 = "Y"), "Y", "N")</f>
        <v>Y</v>
      </c>
      <c r="Q87" s="176" t="s">
        <v>335</v>
      </c>
      <c r="R87" s="176" t="s">
        <v>335</v>
      </c>
      <c r="S87" s="444" t="s">
        <v>335</v>
      </c>
      <c r="T87" s="189" t="s">
        <v>338</v>
      </c>
      <c r="U87" s="536"/>
      <c r="V87" s="179"/>
      <c r="W87" s="176" t="s">
        <v>334</v>
      </c>
      <c r="X87" s="195" t="s">
        <v>62</v>
      </c>
      <c r="Y87" s="389" t="s">
        <v>62</v>
      </c>
      <c r="Z87" s="189" t="s">
        <v>1546</v>
      </c>
      <c r="AA87" s="179">
        <v>1</v>
      </c>
      <c r="AB87" s="337" t="s">
        <v>1558</v>
      </c>
      <c r="AC87" s="275" t="s">
        <v>390</v>
      </c>
      <c r="AD87" s="275" t="s">
        <v>391</v>
      </c>
      <c r="AE87" s="189"/>
      <c r="AF87" s="189"/>
      <c r="AG87" s="765"/>
      <c r="AH87" s="765"/>
      <c r="AI87" s="443" t="s">
        <v>341</v>
      </c>
      <c r="AJ87" s="443" t="s">
        <v>341</v>
      </c>
      <c r="AK87" s="442"/>
      <c r="AL87" s="350" t="str">
        <f t="shared" si="17"/>
        <v/>
      </c>
      <c r="AM87" s="350" t="s">
        <v>471</v>
      </c>
      <c r="AN87" s="346" t="s">
        <v>1513</v>
      </c>
      <c r="AO87" s="189" t="s">
        <v>341</v>
      </c>
      <c r="AP87" s="189" t="s">
        <v>341</v>
      </c>
      <c r="AQ87" s="189" t="s">
        <v>341</v>
      </c>
      <c r="AR87" s="189" t="s">
        <v>335</v>
      </c>
      <c r="AS87" s="189" t="b">
        <f t="shared" si="18"/>
        <v>0</v>
      </c>
      <c r="AT87" s="442" t="b">
        <f t="shared" si="19"/>
        <v>1</v>
      </c>
      <c r="AU87" s="189" t="s">
        <v>335</v>
      </c>
      <c r="AV87" s="275"/>
      <c r="AW87" s="275"/>
      <c r="AX87" s="275" t="s">
        <v>1819</v>
      </c>
      <c r="AY87" s="577" t="s">
        <v>1820</v>
      </c>
      <c r="AZ87" s="275"/>
      <c r="BA87" s="275"/>
      <c r="BB87" s="275"/>
    </row>
    <row r="88" spans="2:54" ht="15" customHeight="1">
      <c r="B88" s="218">
        <v>46076</v>
      </c>
      <c r="C88" s="773" t="s">
        <v>59</v>
      </c>
      <c r="D88" s="786" t="s">
        <v>81</v>
      </c>
      <c r="E88" s="450" t="s">
        <v>328</v>
      </c>
      <c r="F88" s="450" t="s">
        <v>338</v>
      </c>
      <c r="G88" s="450" t="s">
        <v>422</v>
      </c>
      <c r="H88" s="778" t="s">
        <v>423</v>
      </c>
      <c r="I88" s="576" t="s">
        <v>332</v>
      </c>
      <c r="J88" s="945" t="s">
        <v>83</v>
      </c>
      <c r="K88" s="967" t="s">
        <v>423</v>
      </c>
      <c r="L88" s="181" t="s">
        <v>1821</v>
      </c>
      <c r="M88" s="814" t="s">
        <v>1822</v>
      </c>
      <c r="N88" s="179" t="s">
        <v>334</v>
      </c>
      <c r="O88" s="176" t="s">
        <v>334</v>
      </c>
      <c r="P88" s="470" t="str">
        <f t="shared" si="20"/>
        <v>N</v>
      </c>
      <c r="Q88" s="176" t="s">
        <v>335</v>
      </c>
      <c r="R88" s="176" t="s">
        <v>335</v>
      </c>
      <c r="S88" s="444" t="s">
        <v>335</v>
      </c>
      <c r="T88" s="189" t="s">
        <v>338</v>
      </c>
      <c r="U88" s="536" t="s">
        <v>335</v>
      </c>
      <c r="V88" s="179"/>
      <c r="W88" s="176" t="s">
        <v>334</v>
      </c>
      <c r="X88" s="195" t="s">
        <v>62</v>
      </c>
      <c r="Y88" s="389" t="s">
        <v>62</v>
      </c>
      <c r="Z88" s="189" t="s">
        <v>1546</v>
      </c>
      <c r="AA88" s="179">
        <v>1</v>
      </c>
      <c r="AB88" s="337" t="s">
        <v>1188</v>
      </c>
      <c r="AC88" s="275" t="s">
        <v>340</v>
      </c>
      <c r="AD88" s="275" t="s">
        <v>341</v>
      </c>
      <c r="AE88" s="189"/>
      <c r="AF88" s="189"/>
      <c r="AG88" s="765"/>
      <c r="AH88" s="765"/>
      <c r="AI88" s="443" t="s">
        <v>341</v>
      </c>
      <c r="AJ88" s="443" t="s">
        <v>341</v>
      </c>
      <c r="AK88" s="442"/>
      <c r="AL88" s="350" t="str">
        <f t="shared" si="17"/>
        <v/>
      </c>
      <c r="AM88" s="350" t="s">
        <v>471</v>
      </c>
      <c r="AN88" s="346" t="s">
        <v>1513</v>
      </c>
      <c r="AO88" s="189" t="s">
        <v>341</v>
      </c>
      <c r="AP88" s="189" t="s">
        <v>341</v>
      </c>
      <c r="AQ88" s="189" t="s">
        <v>335</v>
      </c>
      <c r="AR88" s="189" t="s">
        <v>341</v>
      </c>
      <c r="AS88" s="189" t="b">
        <f t="shared" si="18"/>
        <v>0</v>
      </c>
      <c r="AT88" s="442" t="b">
        <f t="shared" si="19"/>
        <v>1</v>
      </c>
      <c r="AU88" s="189" t="s">
        <v>335</v>
      </c>
      <c r="AV88" s="275"/>
      <c r="AW88" s="275"/>
      <c r="AX88" s="275" t="s">
        <v>1752</v>
      </c>
      <c r="AY88" s="577" t="s">
        <v>1823</v>
      </c>
      <c r="AZ88" s="275" t="s">
        <v>1531</v>
      </c>
      <c r="BA88" s="275" t="s">
        <v>1824</v>
      </c>
      <c r="BB88" s="275" t="s">
        <v>1565</v>
      </c>
    </row>
    <row r="89" spans="2:54" ht="15" customHeight="1">
      <c r="B89" s="218">
        <v>46076</v>
      </c>
      <c r="C89" s="773" t="s">
        <v>59</v>
      </c>
      <c r="D89" s="786" t="s">
        <v>81</v>
      </c>
      <c r="E89" s="450" t="s">
        <v>328</v>
      </c>
      <c r="F89" s="450" t="s">
        <v>338</v>
      </c>
      <c r="G89" s="450" t="s">
        <v>426</v>
      </c>
      <c r="H89" s="778" t="s">
        <v>427</v>
      </c>
      <c r="I89" s="576" t="s">
        <v>332</v>
      </c>
      <c r="J89" s="945" t="s">
        <v>83</v>
      </c>
      <c r="K89" s="967" t="s">
        <v>427</v>
      </c>
      <c r="L89" s="181" t="s">
        <v>1825</v>
      </c>
      <c r="M89" s="814" t="s">
        <v>1826</v>
      </c>
      <c r="N89" s="179" t="s">
        <v>334</v>
      </c>
      <c r="O89" s="176" t="s">
        <v>334</v>
      </c>
      <c r="P89" s="470" t="str">
        <f t="shared" si="20"/>
        <v>N</v>
      </c>
      <c r="Q89" s="176" t="s">
        <v>335</v>
      </c>
      <c r="R89" s="176" t="s">
        <v>335</v>
      </c>
      <c r="S89" s="444" t="s">
        <v>335</v>
      </c>
      <c r="T89" s="189" t="s">
        <v>338</v>
      </c>
      <c r="U89" s="536" t="s">
        <v>335</v>
      </c>
      <c r="V89" s="179"/>
      <c r="W89" s="176" t="s">
        <v>334</v>
      </c>
      <c r="X89" s="195" t="s">
        <v>62</v>
      </c>
      <c r="Y89" s="389" t="s">
        <v>62</v>
      </c>
      <c r="Z89" s="189" t="s">
        <v>1546</v>
      </c>
      <c r="AA89" s="179">
        <v>1</v>
      </c>
      <c r="AB89" s="337" t="s">
        <v>1188</v>
      </c>
      <c r="AC89" s="275" t="s">
        <v>340</v>
      </c>
      <c r="AD89" s="275" t="s">
        <v>341</v>
      </c>
      <c r="AE89" s="189"/>
      <c r="AF89" s="189"/>
      <c r="AG89" s="765"/>
      <c r="AH89" s="765"/>
      <c r="AI89" s="443" t="s">
        <v>341</v>
      </c>
      <c r="AJ89" s="443" t="s">
        <v>341</v>
      </c>
      <c r="AK89" s="442"/>
      <c r="AL89" s="350" t="str">
        <f t="shared" si="17"/>
        <v/>
      </c>
      <c r="AM89" s="350" t="s">
        <v>471</v>
      </c>
      <c r="AN89" s="346" t="s">
        <v>1513</v>
      </c>
      <c r="AO89" s="189" t="s">
        <v>335</v>
      </c>
      <c r="AP89" s="189" t="s">
        <v>341</v>
      </c>
      <c r="AQ89" s="189" t="s">
        <v>341</v>
      </c>
      <c r="AR89" s="189" t="s">
        <v>341</v>
      </c>
      <c r="AS89" s="189" t="b">
        <f t="shared" si="18"/>
        <v>0</v>
      </c>
      <c r="AT89" s="442" t="b">
        <f t="shared" si="19"/>
        <v>1</v>
      </c>
      <c r="AU89" s="189" t="s">
        <v>335</v>
      </c>
      <c r="AV89" s="275"/>
      <c r="AW89" s="275"/>
      <c r="AX89" s="275" t="s">
        <v>1752</v>
      </c>
      <c r="AY89" s="577" t="s">
        <v>1827</v>
      </c>
      <c r="AZ89" s="275" t="s">
        <v>1528</v>
      </c>
      <c r="BA89" s="275"/>
      <c r="BB89" s="275"/>
    </row>
    <row r="90" spans="2:54" ht="15" customHeight="1">
      <c r="B90" s="218">
        <v>46076</v>
      </c>
      <c r="C90" s="773" t="s">
        <v>59</v>
      </c>
      <c r="D90" s="786" t="s">
        <v>81</v>
      </c>
      <c r="E90" s="450" t="s">
        <v>328</v>
      </c>
      <c r="F90" s="450" t="s">
        <v>338</v>
      </c>
      <c r="G90" s="450" t="s">
        <v>429</v>
      </c>
      <c r="H90" s="778" t="s">
        <v>430</v>
      </c>
      <c r="I90" s="576" t="s">
        <v>332</v>
      </c>
      <c r="J90" s="945" t="s">
        <v>83</v>
      </c>
      <c r="K90" s="967" t="s">
        <v>430</v>
      </c>
      <c r="L90" s="181" t="s">
        <v>1828</v>
      </c>
      <c r="M90" s="814" t="s">
        <v>1829</v>
      </c>
      <c r="N90" s="179" t="s">
        <v>334</v>
      </c>
      <c r="O90" s="176" t="s">
        <v>334</v>
      </c>
      <c r="P90" s="470" t="str">
        <f t="shared" si="20"/>
        <v>N</v>
      </c>
      <c r="Q90" s="176" t="s">
        <v>335</v>
      </c>
      <c r="R90" s="176" t="s">
        <v>335</v>
      </c>
      <c r="S90" s="444" t="s">
        <v>335</v>
      </c>
      <c r="T90" s="189" t="s">
        <v>338</v>
      </c>
      <c r="U90" s="536" t="s">
        <v>335</v>
      </c>
      <c r="V90" s="179"/>
      <c r="W90" s="176" t="s">
        <v>334</v>
      </c>
      <c r="X90" s="195" t="s">
        <v>62</v>
      </c>
      <c r="Y90" s="389" t="s">
        <v>62</v>
      </c>
      <c r="Z90" s="189" t="s">
        <v>1546</v>
      </c>
      <c r="AA90" s="179">
        <v>1</v>
      </c>
      <c r="AB90" s="337" t="s">
        <v>1188</v>
      </c>
      <c r="AC90" s="275" t="s">
        <v>340</v>
      </c>
      <c r="AD90" s="275" t="s">
        <v>341</v>
      </c>
      <c r="AE90" s="189"/>
      <c r="AF90" s="189"/>
      <c r="AG90" s="765"/>
      <c r="AH90" s="765"/>
      <c r="AI90" s="443" t="s">
        <v>341</v>
      </c>
      <c r="AJ90" s="443" t="s">
        <v>341</v>
      </c>
      <c r="AK90" s="442"/>
      <c r="AL90" s="350" t="str">
        <f t="shared" si="17"/>
        <v/>
      </c>
      <c r="AM90" s="350" t="s">
        <v>471</v>
      </c>
      <c r="AN90" s="346" t="s">
        <v>1513</v>
      </c>
      <c r="AO90" s="189" t="s">
        <v>335</v>
      </c>
      <c r="AP90" s="189" t="s">
        <v>341</v>
      </c>
      <c r="AQ90" s="189" t="s">
        <v>335</v>
      </c>
      <c r="AR90" s="189" t="s">
        <v>341</v>
      </c>
      <c r="AS90" s="189" t="b">
        <f t="shared" si="18"/>
        <v>0</v>
      </c>
      <c r="AT90" s="442" t="b">
        <f t="shared" si="19"/>
        <v>1</v>
      </c>
      <c r="AU90" s="189" t="s">
        <v>335</v>
      </c>
      <c r="AV90" s="275"/>
      <c r="AW90" s="275"/>
      <c r="AX90" s="275" t="s">
        <v>1752</v>
      </c>
      <c r="AY90" s="577" t="s">
        <v>1830</v>
      </c>
      <c r="AZ90" s="275" t="s">
        <v>1528</v>
      </c>
      <c r="BA90" s="275"/>
      <c r="BB90" s="275"/>
    </row>
    <row r="91" spans="2:54" ht="15" customHeight="1">
      <c r="B91" s="218">
        <v>46076</v>
      </c>
      <c r="C91" s="773" t="s">
        <v>59</v>
      </c>
      <c r="D91" s="786" t="s">
        <v>81</v>
      </c>
      <c r="E91" s="450" t="s">
        <v>328</v>
      </c>
      <c r="F91" s="450" t="s">
        <v>338</v>
      </c>
      <c r="G91" s="450" t="s">
        <v>433</v>
      </c>
      <c r="H91" s="778" t="s">
        <v>434</v>
      </c>
      <c r="I91" s="576" t="s">
        <v>332</v>
      </c>
      <c r="J91" s="945" t="s">
        <v>83</v>
      </c>
      <c r="K91" s="967" t="s">
        <v>434</v>
      </c>
      <c r="L91" s="181" t="s">
        <v>1831</v>
      </c>
      <c r="M91" s="814" t="s">
        <v>1832</v>
      </c>
      <c r="N91" s="179" t="s">
        <v>334</v>
      </c>
      <c r="O91" s="176" t="s">
        <v>334</v>
      </c>
      <c r="P91" s="470" t="str">
        <f t="shared" si="20"/>
        <v>N</v>
      </c>
      <c r="Q91" s="176" t="s">
        <v>335</v>
      </c>
      <c r="R91" s="176" t="s">
        <v>335</v>
      </c>
      <c r="S91" s="444" t="s">
        <v>335</v>
      </c>
      <c r="T91" s="189" t="s">
        <v>338</v>
      </c>
      <c r="U91" s="536" t="s">
        <v>335</v>
      </c>
      <c r="V91" s="179"/>
      <c r="W91" s="176" t="s">
        <v>334</v>
      </c>
      <c r="X91" s="195" t="s">
        <v>62</v>
      </c>
      <c r="Y91" s="389" t="s">
        <v>62</v>
      </c>
      <c r="Z91" s="189" t="s">
        <v>1546</v>
      </c>
      <c r="AA91" s="179">
        <v>1</v>
      </c>
      <c r="AB91" s="337" t="s">
        <v>1188</v>
      </c>
      <c r="AC91" s="275" t="s">
        <v>340</v>
      </c>
      <c r="AD91" s="275" t="s">
        <v>341</v>
      </c>
      <c r="AE91" s="189"/>
      <c r="AF91" s="189"/>
      <c r="AG91" s="765"/>
      <c r="AH91" s="765"/>
      <c r="AI91" s="443" t="s">
        <v>341</v>
      </c>
      <c r="AJ91" s="443" t="s">
        <v>341</v>
      </c>
      <c r="AK91" s="442"/>
      <c r="AL91" s="350" t="str">
        <f t="shared" si="17"/>
        <v/>
      </c>
      <c r="AM91" s="350" t="s">
        <v>471</v>
      </c>
      <c r="AN91" s="346" t="s">
        <v>1513</v>
      </c>
      <c r="AO91" s="189" t="s">
        <v>335</v>
      </c>
      <c r="AP91" s="189" t="s">
        <v>341</v>
      </c>
      <c r="AQ91" s="189" t="s">
        <v>341</v>
      </c>
      <c r="AR91" s="189" t="s">
        <v>341</v>
      </c>
      <c r="AS91" s="189" t="b">
        <f t="shared" si="18"/>
        <v>0</v>
      </c>
      <c r="AT91" s="442" t="b">
        <f t="shared" si="19"/>
        <v>1</v>
      </c>
      <c r="AU91" s="189" t="s">
        <v>335</v>
      </c>
      <c r="AV91" s="275"/>
      <c r="AW91" s="275"/>
      <c r="AX91" s="275" t="s">
        <v>1752</v>
      </c>
      <c r="AY91" s="577" t="s">
        <v>1833</v>
      </c>
      <c r="AZ91" s="275" t="s">
        <v>1528</v>
      </c>
      <c r="BA91" s="275"/>
      <c r="BB91" s="275"/>
    </row>
    <row r="92" spans="2:54" ht="15" customHeight="1">
      <c r="B92" s="218">
        <v>46076</v>
      </c>
      <c r="C92" s="773" t="s">
        <v>59</v>
      </c>
      <c r="D92" s="786" t="s">
        <v>81</v>
      </c>
      <c r="E92" s="450" t="s">
        <v>328</v>
      </c>
      <c r="F92" s="450" t="s">
        <v>338</v>
      </c>
      <c r="G92" s="450" t="s">
        <v>436</v>
      </c>
      <c r="H92" s="778" t="s">
        <v>437</v>
      </c>
      <c r="I92" s="576" t="s">
        <v>332</v>
      </c>
      <c r="J92" s="945" t="s">
        <v>83</v>
      </c>
      <c r="K92" s="967" t="s">
        <v>437</v>
      </c>
      <c r="L92" s="181" t="s">
        <v>438</v>
      </c>
      <c r="M92" s="814" t="s">
        <v>1834</v>
      </c>
      <c r="N92" s="179" t="s">
        <v>334</v>
      </c>
      <c r="O92" s="176" t="s">
        <v>334</v>
      </c>
      <c r="P92" s="470" t="str">
        <f t="shared" si="20"/>
        <v>N</v>
      </c>
      <c r="Q92" s="176" t="s">
        <v>335</v>
      </c>
      <c r="R92" s="176" t="s">
        <v>335</v>
      </c>
      <c r="S92" s="444" t="s">
        <v>335</v>
      </c>
      <c r="T92" s="189" t="s">
        <v>338</v>
      </c>
      <c r="U92" s="536" t="s">
        <v>335</v>
      </c>
      <c r="V92" s="179"/>
      <c r="W92" s="176" t="s">
        <v>334</v>
      </c>
      <c r="X92" s="195" t="s">
        <v>62</v>
      </c>
      <c r="Y92" s="389" t="s">
        <v>62</v>
      </c>
      <c r="Z92" s="189" t="s">
        <v>1546</v>
      </c>
      <c r="AA92" s="179">
        <v>1</v>
      </c>
      <c r="AB92" s="337" t="s">
        <v>1188</v>
      </c>
      <c r="AC92" s="275" t="s">
        <v>340</v>
      </c>
      <c r="AD92" s="275" t="s">
        <v>341</v>
      </c>
      <c r="AE92" s="189"/>
      <c r="AF92" s="189"/>
      <c r="AG92" s="765"/>
      <c r="AH92" s="765"/>
      <c r="AI92" s="443" t="s">
        <v>341</v>
      </c>
      <c r="AJ92" s="443" t="s">
        <v>341</v>
      </c>
      <c r="AK92" s="442"/>
      <c r="AL92" s="350" t="str">
        <f t="shared" si="17"/>
        <v/>
      </c>
      <c r="AM92" s="350" t="s">
        <v>471</v>
      </c>
      <c r="AN92" s="346" t="s">
        <v>1513</v>
      </c>
      <c r="AO92" s="189" t="s">
        <v>335</v>
      </c>
      <c r="AP92" s="189" t="s">
        <v>341</v>
      </c>
      <c r="AQ92" s="189" t="s">
        <v>341</v>
      </c>
      <c r="AR92" s="189" t="s">
        <v>341</v>
      </c>
      <c r="AS92" s="189" t="b">
        <f t="shared" si="18"/>
        <v>0</v>
      </c>
      <c r="AT92" s="442" t="b">
        <f t="shared" si="19"/>
        <v>1</v>
      </c>
      <c r="AU92" s="189" t="s">
        <v>335</v>
      </c>
      <c r="AV92" s="275"/>
      <c r="AW92" s="275"/>
      <c r="AX92" s="275" t="s">
        <v>1752</v>
      </c>
      <c r="AY92" s="577" t="s">
        <v>1835</v>
      </c>
      <c r="AZ92" s="275" t="s">
        <v>1531</v>
      </c>
      <c r="BA92" s="275" t="s">
        <v>1836</v>
      </c>
      <c r="BB92" s="275" t="s">
        <v>1565</v>
      </c>
    </row>
    <row r="93" spans="2:54" ht="15" customHeight="1">
      <c r="B93" s="218">
        <v>46076</v>
      </c>
      <c r="C93" s="773" t="s">
        <v>59</v>
      </c>
      <c r="D93" s="786" t="s">
        <v>81</v>
      </c>
      <c r="E93" s="450" t="s">
        <v>328</v>
      </c>
      <c r="F93" s="450" t="s">
        <v>338</v>
      </c>
      <c r="G93" s="450" t="s">
        <v>439</v>
      </c>
      <c r="H93" s="778" t="s">
        <v>440</v>
      </c>
      <c r="I93" s="576" t="s">
        <v>332</v>
      </c>
      <c r="J93" s="945" t="s">
        <v>83</v>
      </c>
      <c r="K93" s="967" t="s">
        <v>440</v>
      </c>
      <c r="L93" s="181" t="s">
        <v>1837</v>
      </c>
      <c r="M93" s="814" t="s">
        <v>1838</v>
      </c>
      <c r="N93" s="179" t="s">
        <v>334</v>
      </c>
      <c r="O93" s="176" t="s">
        <v>334</v>
      </c>
      <c r="P93" s="470" t="str">
        <f t="shared" si="20"/>
        <v>N</v>
      </c>
      <c r="Q93" s="176" t="s">
        <v>335</v>
      </c>
      <c r="R93" s="176" t="s">
        <v>335</v>
      </c>
      <c r="S93" s="444" t="s">
        <v>335</v>
      </c>
      <c r="T93" s="189" t="s">
        <v>338</v>
      </c>
      <c r="U93" s="536" t="s">
        <v>335</v>
      </c>
      <c r="V93" s="179"/>
      <c r="W93" s="176" t="s">
        <v>334</v>
      </c>
      <c r="X93" s="195" t="s">
        <v>62</v>
      </c>
      <c r="Y93" s="389" t="s">
        <v>62</v>
      </c>
      <c r="Z93" s="189" t="s">
        <v>1546</v>
      </c>
      <c r="AA93" s="179">
        <v>1</v>
      </c>
      <c r="AB93" s="337" t="s">
        <v>1188</v>
      </c>
      <c r="AC93" s="275" t="s">
        <v>340</v>
      </c>
      <c r="AD93" s="275" t="s">
        <v>341</v>
      </c>
      <c r="AE93" s="189"/>
      <c r="AF93" s="189"/>
      <c r="AG93" s="765"/>
      <c r="AH93" s="765"/>
      <c r="AI93" s="443" t="s">
        <v>341</v>
      </c>
      <c r="AJ93" s="443" t="s">
        <v>341</v>
      </c>
      <c r="AK93" s="442"/>
      <c r="AL93" s="350" t="str">
        <f t="shared" si="17"/>
        <v/>
      </c>
      <c r="AM93" s="350" t="s">
        <v>471</v>
      </c>
      <c r="AN93" s="346" t="s">
        <v>1513</v>
      </c>
      <c r="AO93" s="189" t="s">
        <v>335</v>
      </c>
      <c r="AP93" s="189" t="s">
        <v>341</v>
      </c>
      <c r="AQ93" s="189" t="s">
        <v>341</v>
      </c>
      <c r="AR93" s="189" t="s">
        <v>341</v>
      </c>
      <c r="AS93" s="189" t="b">
        <f t="shared" si="18"/>
        <v>0</v>
      </c>
      <c r="AT93" s="442" t="b">
        <f t="shared" si="19"/>
        <v>1</v>
      </c>
      <c r="AU93" s="189" t="s">
        <v>335</v>
      </c>
      <c r="AV93" s="275"/>
      <c r="AW93" s="275"/>
      <c r="AX93" s="275" t="s">
        <v>1752</v>
      </c>
      <c r="AY93" s="577" t="s">
        <v>1839</v>
      </c>
      <c r="AZ93" s="275" t="s">
        <v>1528</v>
      </c>
      <c r="BA93" s="275"/>
      <c r="BB93" s="275"/>
    </row>
    <row r="94" spans="2:54" ht="15" customHeight="1">
      <c r="B94" s="218">
        <v>46076</v>
      </c>
      <c r="C94" s="773" t="s">
        <v>59</v>
      </c>
      <c r="D94" s="786" t="s">
        <v>81</v>
      </c>
      <c r="E94" s="450" t="s">
        <v>328</v>
      </c>
      <c r="F94" s="450" t="s">
        <v>338</v>
      </c>
      <c r="G94" s="450" t="s">
        <v>444</v>
      </c>
      <c r="H94" s="778" t="s">
        <v>445</v>
      </c>
      <c r="I94" s="576" t="s">
        <v>332</v>
      </c>
      <c r="J94" s="945" t="s">
        <v>83</v>
      </c>
      <c r="K94" s="967" t="s">
        <v>445</v>
      </c>
      <c r="L94" s="181" t="s">
        <v>1840</v>
      </c>
      <c r="M94" s="814" t="s">
        <v>1841</v>
      </c>
      <c r="N94" s="179" t="s">
        <v>334</v>
      </c>
      <c r="O94" s="176" t="s">
        <v>334</v>
      </c>
      <c r="P94" s="470" t="str">
        <f t="shared" si="20"/>
        <v>N</v>
      </c>
      <c r="Q94" s="176" t="s">
        <v>335</v>
      </c>
      <c r="R94" s="176" t="s">
        <v>335</v>
      </c>
      <c r="S94" s="444" t="s">
        <v>335</v>
      </c>
      <c r="T94" s="189" t="s">
        <v>338</v>
      </c>
      <c r="U94" s="536" t="s">
        <v>335</v>
      </c>
      <c r="V94" s="179"/>
      <c r="W94" s="176" t="s">
        <v>334</v>
      </c>
      <c r="X94" s="195" t="s">
        <v>62</v>
      </c>
      <c r="Y94" s="389" t="s">
        <v>62</v>
      </c>
      <c r="Z94" s="189" t="s">
        <v>1546</v>
      </c>
      <c r="AA94" s="179">
        <v>1</v>
      </c>
      <c r="AB94" s="337" t="s">
        <v>1188</v>
      </c>
      <c r="AC94" s="275" t="s">
        <v>340</v>
      </c>
      <c r="AD94" s="275" t="s">
        <v>341</v>
      </c>
      <c r="AE94" s="189"/>
      <c r="AF94" s="189"/>
      <c r="AG94" s="765"/>
      <c r="AH94" s="765"/>
      <c r="AI94" s="443" t="s">
        <v>341</v>
      </c>
      <c r="AJ94" s="443" t="s">
        <v>341</v>
      </c>
      <c r="AK94" s="442"/>
      <c r="AL94" s="350" t="str">
        <f t="shared" si="17"/>
        <v/>
      </c>
      <c r="AM94" s="350" t="s">
        <v>471</v>
      </c>
      <c r="AN94" s="346" t="s">
        <v>1513</v>
      </c>
      <c r="AO94" s="189" t="s">
        <v>335</v>
      </c>
      <c r="AP94" s="189" t="s">
        <v>341</v>
      </c>
      <c r="AQ94" s="189" t="s">
        <v>341</v>
      </c>
      <c r="AR94" s="189" t="s">
        <v>341</v>
      </c>
      <c r="AS94" s="189" t="b">
        <f t="shared" si="18"/>
        <v>0</v>
      </c>
      <c r="AT94" s="442" t="b">
        <f t="shared" si="19"/>
        <v>1</v>
      </c>
      <c r="AU94" s="189" t="s">
        <v>335</v>
      </c>
      <c r="AV94" s="275"/>
      <c r="AW94" s="275"/>
      <c r="AX94" s="275" t="s">
        <v>1752</v>
      </c>
      <c r="AY94" s="577" t="s">
        <v>1842</v>
      </c>
      <c r="AZ94" s="275" t="s">
        <v>1528</v>
      </c>
      <c r="BA94" s="275"/>
      <c r="BB94" s="275"/>
    </row>
    <row r="95" spans="2:54" ht="15" customHeight="1">
      <c r="B95" s="218">
        <v>46076</v>
      </c>
      <c r="C95" s="773" t="s">
        <v>59</v>
      </c>
      <c r="D95" s="786" t="s">
        <v>81</v>
      </c>
      <c r="E95" s="450" t="s">
        <v>328</v>
      </c>
      <c r="F95" s="450" t="s">
        <v>338</v>
      </c>
      <c r="G95" s="450" t="s">
        <v>447</v>
      </c>
      <c r="H95" s="450" t="s">
        <v>448</v>
      </c>
      <c r="I95" s="481" t="s">
        <v>1785</v>
      </c>
      <c r="J95" s="945" t="s">
        <v>83</v>
      </c>
      <c r="K95" s="967" t="s">
        <v>448</v>
      </c>
      <c r="L95" s="181" t="s">
        <v>1843</v>
      </c>
      <c r="M95" s="788" t="s">
        <v>1844</v>
      </c>
      <c r="N95" s="176" t="s">
        <v>334</v>
      </c>
      <c r="O95" s="176" t="s">
        <v>334</v>
      </c>
      <c r="P95" s="470" t="str">
        <f t="shared" si="20"/>
        <v>N</v>
      </c>
      <c r="Q95" s="176" t="s">
        <v>335</v>
      </c>
      <c r="R95" s="176" t="s">
        <v>335</v>
      </c>
      <c r="S95" s="444" t="s">
        <v>335</v>
      </c>
      <c r="T95" s="189" t="s">
        <v>338</v>
      </c>
      <c r="U95" s="536"/>
      <c r="V95" s="179"/>
      <c r="W95" s="176" t="s">
        <v>334</v>
      </c>
      <c r="X95" s="195" t="s">
        <v>62</v>
      </c>
      <c r="Y95" s="389" t="s">
        <v>62</v>
      </c>
      <c r="Z95" s="189" t="s">
        <v>1604</v>
      </c>
      <c r="AA95" s="179">
        <v>1</v>
      </c>
      <c r="AB95" s="337" t="s">
        <v>1188</v>
      </c>
      <c r="AC95" s="275" t="s">
        <v>390</v>
      </c>
      <c r="AD95" s="275" t="s">
        <v>391</v>
      </c>
      <c r="AE95" s="189"/>
      <c r="AF95" s="189"/>
      <c r="AG95" s="765"/>
      <c r="AH95" s="765"/>
      <c r="AI95" s="443" t="s">
        <v>341</v>
      </c>
      <c r="AJ95" s="443" t="s">
        <v>341</v>
      </c>
      <c r="AK95" s="442"/>
      <c r="AL95" s="350" t="str">
        <f t="shared" si="17"/>
        <v/>
      </c>
      <c r="AM95" s="350" t="s">
        <v>471</v>
      </c>
      <c r="AN95" s="346" t="s">
        <v>1513</v>
      </c>
      <c r="AO95" s="189" t="s">
        <v>341</v>
      </c>
      <c r="AP95" s="189" t="s">
        <v>335</v>
      </c>
      <c r="AQ95" s="189" t="s">
        <v>341</v>
      </c>
      <c r="AR95" s="189" t="s">
        <v>341</v>
      </c>
      <c r="AS95" s="189" t="b">
        <f t="shared" si="18"/>
        <v>0</v>
      </c>
      <c r="AT95" s="189" t="b">
        <f t="shared" si="19"/>
        <v>1</v>
      </c>
      <c r="AU95" s="350" t="s">
        <v>335</v>
      </c>
      <c r="AV95" s="459"/>
      <c r="AW95" s="459"/>
      <c r="AX95" s="275" t="s">
        <v>1752</v>
      </c>
      <c r="AY95" s="577" t="s">
        <v>1845</v>
      </c>
      <c r="AZ95" s="275"/>
      <c r="BA95" s="275"/>
      <c r="BB95" s="275"/>
    </row>
    <row r="96" spans="2:54" ht="15" customHeight="1">
      <c r="B96" s="218">
        <v>46076</v>
      </c>
      <c r="C96" s="773" t="s">
        <v>59</v>
      </c>
      <c r="D96" s="786" t="s">
        <v>81</v>
      </c>
      <c r="E96" s="450" t="s">
        <v>328</v>
      </c>
      <c r="F96" s="450" t="s">
        <v>338</v>
      </c>
      <c r="G96" s="450" t="s">
        <v>452</v>
      </c>
      <c r="H96" s="450" t="s">
        <v>453</v>
      </c>
      <c r="I96" s="481" t="s">
        <v>1785</v>
      </c>
      <c r="J96" s="945" t="s">
        <v>83</v>
      </c>
      <c r="K96" s="967" t="s">
        <v>453</v>
      </c>
      <c r="L96" s="181" t="s">
        <v>1846</v>
      </c>
      <c r="M96" s="779" t="s">
        <v>1847</v>
      </c>
      <c r="N96" s="176" t="s">
        <v>334</v>
      </c>
      <c r="O96" s="176" t="s">
        <v>334</v>
      </c>
      <c r="P96" s="470" t="str">
        <f t="shared" si="20"/>
        <v>N</v>
      </c>
      <c r="Q96" s="176" t="s">
        <v>335</v>
      </c>
      <c r="R96" s="176" t="s">
        <v>335</v>
      </c>
      <c r="S96" s="444" t="s">
        <v>335</v>
      </c>
      <c r="T96" s="189" t="s">
        <v>338</v>
      </c>
      <c r="U96" s="536"/>
      <c r="V96" s="179"/>
      <c r="W96" s="176" t="s">
        <v>334</v>
      </c>
      <c r="X96" s="195" t="s">
        <v>62</v>
      </c>
      <c r="Y96" s="389" t="s">
        <v>62</v>
      </c>
      <c r="Z96" s="189" t="s">
        <v>1546</v>
      </c>
      <c r="AA96" s="179">
        <v>1</v>
      </c>
      <c r="AB96" s="337" t="s">
        <v>1188</v>
      </c>
      <c r="AC96" s="275" t="s">
        <v>390</v>
      </c>
      <c r="AD96" s="275" t="s">
        <v>391</v>
      </c>
      <c r="AE96" s="189"/>
      <c r="AF96" s="189"/>
      <c r="AG96" s="765"/>
      <c r="AH96" s="765"/>
      <c r="AI96" s="443" t="s">
        <v>341</v>
      </c>
      <c r="AJ96" s="443" t="s">
        <v>341</v>
      </c>
      <c r="AK96" s="442"/>
      <c r="AL96" s="350" t="str">
        <f t="shared" si="17"/>
        <v/>
      </c>
      <c r="AM96" s="350" t="s">
        <v>471</v>
      </c>
      <c r="AN96" s="346" t="s">
        <v>1513</v>
      </c>
      <c r="AO96" s="189" t="s">
        <v>341</v>
      </c>
      <c r="AP96" s="189" t="s">
        <v>335</v>
      </c>
      <c r="AQ96" s="189" t="s">
        <v>341</v>
      </c>
      <c r="AR96" s="189" t="s">
        <v>341</v>
      </c>
      <c r="AS96" s="189" t="b">
        <f t="shared" si="18"/>
        <v>0</v>
      </c>
      <c r="AT96" s="189" t="b">
        <f t="shared" si="19"/>
        <v>1</v>
      </c>
      <c r="AU96" s="457" t="s">
        <v>335</v>
      </c>
      <c r="AV96" s="458"/>
      <c r="AW96" s="458"/>
      <c r="AX96" s="275" t="s">
        <v>1752</v>
      </c>
      <c r="AY96" s="577" t="s">
        <v>1848</v>
      </c>
      <c r="AZ96" s="275" t="s">
        <v>1528</v>
      </c>
      <c r="BA96" s="275"/>
      <c r="BB96" s="275"/>
    </row>
    <row r="97" spans="1:54" ht="15" customHeight="1">
      <c r="B97" s="218">
        <v>46076</v>
      </c>
      <c r="C97" s="773" t="s">
        <v>59</v>
      </c>
      <c r="D97" s="786" t="s">
        <v>81</v>
      </c>
      <c r="E97" s="450" t="s">
        <v>328</v>
      </c>
      <c r="F97" s="450" t="s">
        <v>338</v>
      </c>
      <c r="G97" s="450" t="s">
        <v>455</v>
      </c>
      <c r="H97" s="450" t="s">
        <v>456</v>
      </c>
      <c r="I97" s="778" t="s">
        <v>332</v>
      </c>
      <c r="J97" s="945" t="s">
        <v>83</v>
      </c>
      <c r="K97" s="967" t="s">
        <v>456</v>
      </c>
      <c r="L97" s="181" t="s">
        <v>1849</v>
      </c>
      <c r="M97" s="779" t="s">
        <v>1850</v>
      </c>
      <c r="N97" s="176" t="s">
        <v>334</v>
      </c>
      <c r="O97" s="176" t="s">
        <v>334</v>
      </c>
      <c r="P97" s="470" t="str">
        <f t="shared" si="20"/>
        <v>N</v>
      </c>
      <c r="Q97" s="176" t="s">
        <v>335</v>
      </c>
      <c r="R97" s="176" t="s">
        <v>335</v>
      </c>
      <c r="S97" s="444" t="s">
        <v>335</v>
      </c>
      <c r="T97" s="189" t="s">
        <v>338</v>
      </c>
      <c r="U97" s="536" t="s">
        <v>335</v>
      </c>
      <c r="V97" s="179"/>
      <c r="W97" s="176" t="s">
        <v>334</v>
      </c>
      <c r="X97" s="195" t="s">
        <v>62</v>
      </c>
      <c r="Y97" s="389" t="s">
        <v>62</v>
      </c>
      <c r="Z97" s="189" t="s">
        <v>1524</v>
      </c>
      <c r="AA97" s="179">
        <v>0</v>
      </c>
      <c r="AB97" s="337" t="s">
        <v>349</v>
      </c>
      <c r="AC97" s="275" t="s">
        <v>340</v>
      </c>
      <c r="AD97" s="275" t="s">
        <v>341</v>
      </c>
      <c r="AE97" s="189"/>
      <c r="AF97" s="189"/>
      <c r="AG97" s="765" t="s">
        <v>342</v>
      </c>
      <c r="AH97" s="765" t="s">
        <v>342</v>
      </c>
      <c r="AI97" s="443" t="s">
        <v>341</v>
      </c>
      <c r="AJ97" s="443" t="s">
        <v>341</v>
      </c>
      <c r="AK97" s="442"/>
      <c r="AL97" s="350" t="str">
        <f t="shared" si="17"/>
        <v/>
      </c>
      <c r="AM97" s="350" t="s">
        <v>471</v>
      </c>
      <c r="AN97" s="346" t="s">
        <v>1513</v>
      </c>
      <c r="AO97" s="189" t="s">
        <v>335</v>
      </c>
      <c r="AP97" s="189" t="s">
        <v>335</v>
      </c>
      <c r="AQ97" s="189" t="s">
        <v>341</v>
      </c>
      <c r="AR97" s="189" t="s">
        <v>341</v>
      </c>
      <c r="AS97" s="189" t="b">
        <f t="shared" si="18"/>
        <v>0</v>
      </c>
      <c r="AT97" s="442" t="b">
        <f t="shared" si="19"/>
        <v>1</v>
      </c>
      <c r="AU97" s="189" t="s">
        <v>335</v>
      </c>
      <c r="AV97" s="275"/>
      <c r="AW97" s="275"/>
      <c r="AX97" s="275" t="s">
        <v>1752</v>
      </c>
      <c r="AY97" s="577" t="s">
        <v>1851</v>
      </c>
      <c r="AZ97" s="275" t="s">
        <v>1528</v>
      </c>
      <c r="BA97" s="275"/>
      <c r="BB97" s="275"/>
    </row>
    <row r="98" spans="1:54" ht="15" customHeight="1">
      <c r="B98" s="218">
        <v>46076</v>
      </c>
      <c r="C98" s="773" t="s">
        <v>59</v>
      </c>
      <c r="D98" s="786" t="s">
        <v>81</v>
      </c>
      <c r="E98" s="450" t="s">
        <v>328</v>
      </c>
      <c r="F98" s="450" t="s">
        <v>338</v>
      </c>
      <c r="G98" s="450" t="s">
        <v>458</v>
      </c>
      <c r="H98" s="450" t="s">
        <v>459</v>
      </c>
      <c r="I98" s="778" t="s">
        <v>332</v>
      </c>
      <c r="J98" s="945" t="s">
        <v>83</v>
      </c>
      <c r="K98" s="967" t="s">
        <v>459</v>
      </c>
      <c r="L98" s="181" t="s">
        <v>1852</v>
      </c>
      <c r="M98" s="779" t="s">
        <v>1853</v>
      </c>
      <c r="N98" s="176" t="s">
        <v>334</v>
      </c>
      <c r="O98" s="176" t="s">
        <v>334</v>
      </c>
      <c r="P98" s="470" t="str">
        <f t="shared" si="20"/>
        <v>N</v>
      </c>
      <c r="Q98" s="176" t="s">
        <v>335</v>
      </c>
      <c r="R98" s="176" t="s">
        <v>335</v>
      </c>
      <c r="S98" s="444" t="s">
        <v>335</v>
      </c>
      <c r="T98" s="189" t="s">
        <v>338</v>
      </c>
      <c r="U98" s="536" t="s">
        <v>335</v>
      </c>
      <c r="V98" s="179"/>
      <c r="W98" s="176" t="s">
        <v>334</v>
      </c>
      <c r="X98" s="195" t="s">
        <v>62</v>
      </c>
      <c r="Y98" s="389" t="s">
        <v>62</v>
      </c>
      <c r="Z98" s="189" t="s">
        <v>1524</v>
      </c>
      <c r="AA98" s="179">
        <v>0</v>
      </c>
      <c r="AB98" s="337" t="s">
        <v>349</v>
      </c>
      <c r="AC98" s="275" t="s">
        <v>340</v>
      </c>
      <c r="AD98" s="275" t="s">
        <v>341</v>
      </c>
      <c r="AE98" s="189"/>
      <c r="AF98" s="189"/>
      <c r="AG98" s="765"/>
      <c r="AH98" s="765" t="s">
        <v>342</v>
      </c>
      <c r="AI98" s="443" t="s">
        <v>341</v>
      </c>
      <c r="AJ98" s="443" t="s">
        <v>341</v>
      </c>
      <c r="AK98" s="442"/>
      <c r="AL98" s="350" t="str">
        <f t="shared" si="17"/>
        <v/>
      </c>
      <c r="AM98" s="350" t="s">
        <v>471</v>
      </c>
      <c r="AN98" s="346" t="s">
        <v>1513</v>
      </c>
      <c r="AO98" s="189" t="s">
        <v>341</v>
      </c>
      <c r="AP98" s="189" t="s">
        <v>341</v>
      </c>
      <c r="AQ98" s="189" t="s">
        <v>335</v>
      </c>
      <c r="AR98" s="189" t="s">
        <v>341</v>
      </c>
      <c r="AS98" s="189" t="b">
        <f t="shared" si="18"/>
        <v>0</v>
      </c>
      <c r="AT98" s="442" t="b">
        <f t="shared" si="19"/>
        <v>1</v>
      </c>
      <c r="AU98" s="189" t="s">
        <v>335</v>
      </c>
      <c r="AV98" s="275"/>
      <c r="AW98" s="275"/>
      <c r="AX98" s="275" t="s">
        <v>1752</v>
      </c>
      <c r="AY98" s="577" t="s">
        <v>1854</v>
      </c>
      <c r="AZ98" s="275" t="s">
        <v>1528</v>
      </c>
      <c r="BA98" s="275"/>
      <c r="BB98" s="275"/>
    </row>
    <row r="99" spans="1:54" ht="15" customHeight="1">
      <c r="B99" s="218">
        <v>46076</v>
      </c>
      <c r="C99" s="773" t="s">
        <v>59</v>
      </c>
      <c r="D99" s="786" t="s">
        <v>81</v>
      </c>
      <c r="E99" s="450" t="s">
        <v>328</v>
      </c>
      <c r="F99" s="450" t="s">
        <v>338</v>
      </c>
      <c r="G99" s="450" t="s">
        <v>462</v>
      </c>
      <c r="H99" s="450" t="s">
        <v>463</v>
      </c>
      <c r="I99" s="450" t="s">
        <v>332</v>
      </c>
      <c r="J99" s="945" t="s">
        <v>83</v>
      </c>
      <c r="K99" s="967" t="s">
        <v>463</v>
      </c>
      <c r="L99" s="181" t="s">
        <v>1855</v>
      </c>
      <c r="M99" s="779" t="s">
        <v>1856</v>
      </c>
      <c r="N99" s="176" t="s">
        <v>334</v>
      </c>
      <c r="O99" s="176" t="s">
        <v>334</v>
      </c>
      <c r="P99" s="470" t="str">
        <f t="shared" si="20"/>
        <v>N</v>
      </c>
      <c r="Q99" s="176" t="s">
        <v>335</v>
      </c>
      <c r="R99" s="176" t="s">
        <v>335</v>
      </c>
      <c r="S99" s="444" t="s">
        <v>335</v>
      </c>
      <c r="T99" s="189" t="s">
        <v>338</v>
      </c>
      <c r="U99" s="536" t="s">
        <v>335</v>
      </c>
      <c r="V99" s="179"/>
      <c r="W99" s="176" t="s">
        <v>334</v>
      </c>
      <c r="X99" s="195" t="s">
        <v>62</v>
      </c>
      <c r="Y99" s="389" t="s">
        <v>62</v>
      </c>
      <c r="Z99" s="189" t="s">
        <v>1546</v>
      </c>
      <c r="AA99" s="179">
        <v>1</v>
      </c>
      <c r="AB99" s="337" t="s">
        <v>1188</v>
      </c>
      <c r="AC99" s="275" t="s">
        <v>340</v>
      </c>
      <c r="AD99" s="275" t="s">
        <v>341</v>
      </c>
      <c r="AE99" s="189"/>
      <c r="AF99" s="189"/>
      <c r="AG99" s="765"/>
      <c r="AH99" s="765" t="s">
        <v>342</v>
      </c>
      <c r="AI99" s="443" t="s">
        <v>341</v>
      </c>
      <c r="AJ99" s="443" t="s">
        <v>341</v>
      </c>
      <c r="AK99" s="442"/>
      <c r="AL99" s="350" t="str">
        <f t="shared" si="17"/>
        <v/>
      </c>
      <c r="AM99" s="350" t="s">
        <v>471</v>
      </c>
      <c r="AN99" s="346" t="s">
        <v>1513</v>
      </c>
      <c r="AO99" s="189" t="s">
        <v>341</v>
      </c>
      <c r="AP99" s="189" t="s">
        <v>341</v>
      </c>
      <c r="AQ99" s="189" t="s">
        <v>341</v>
      </c>
      <c r="AR99" s="189" t="s">
        <v>341</v>
      </c>
      <c r="AS99" s="189" t="b">
        <f t="shared" si="18"/>
        <v>0</v>
      </c>
      <c r="AT99" s="442" t="b">
        <f t="shared" si="19"/>
        <v>0</v>
      </c>
      <c r="AU99" s="189" t="s">
        <v>335</v>
      </c>
      <c r="AV99" s="275"/>
      <c r="AW99" s="275"/>
      <c r="AX99" s="275" t="s">
        <v>1752</v>
      </c>
      <c r="AY99" s="577" t="s">
        <v>1857</v>
      </c>
      <c r="AZ99" s="275" t="s">
        <v>1528</v>
      </c>
      <c r="BA99" s="275"/>
      <c r="BB99" s="275"/>
    </row>
    <row r="100" spans="1:54" ht="15" customHeight="1">
      <c r="A100" t="s">
        <v>1679</v>
      </c>
      <c r="B100" s="218">
        <v>46076</v>
      </c>
      <c r="C100" s="773" t="s">
        <v>59</v>
      </c>
      <c r="D100" s="786" t="s">
        <v>81</v>
      </c>
      <c r="E100" s="450" t="s">
        <v>328</v>
      </c>
      <c r="F100" s="450" t="s">
        <v>465</v>
      </c>
      <c r="G100" s="450" t="s">
        <v>466</v>
      </c>
      <c r="H100" s="791" t="s">
        <v>1858</v>
      </c>
      <c r="I100" s="481" t="s">
        <v>1785</v>
      </c>
      <c r="J100" s="945" t="s">
        <v>83</v>
      </c>
      <c r="K100" s="967" t="s">
        <v>341</v>
      </c>
      <c r="L100" s="181" t="s">
        <v>466</v>
      </c>
      <c r="M100" s="970" t="s">
        <v>1859</v>
      </c>
      <c r="N100" s="176" t="s">
        <v>335</v>
      </c>
      <c r="O100" s="176" t="s">
        <v>335</v>
      </c>
      <c r="P100" s="470" t="str">
        <f t="shared" si="20"/>
        <v>Y</v>
      </c>
      <c r="Q100" s="176" t="s">
        <v>334</v>
      </c>
      <c r="R100" s="176" t="s">
        <v>334</v>
      </c>
      <c r="S100" s="444" t="s">
        <v>335</v>
      </c>
      <c r="T100" s="189" t="s">
        <v>338</v>
      </c>
      <c r="U100" s="536"/>
      <c r="V100" s="179"/>
      <c r="W100" s="176" t="s">
        <v>334</v>
      </c>
      <c r="X100" s="195" t="s">
        <v>62</v>
      </c>
      <c r="Y100" s="389" t="s">
        <v>62</v>
      </c>
      <c r="Z100" s="189" t="s">
        <v>1537</v>
      </c>
      <c r="AA100" s="179">
        <v>2</v>
      </c>
      <c r="AB100" s="337" t="s">
        <v>1520</v>
      </c>
      <c r="AC100" s="275" t="s">
        <v>471</v>
      </c>
      <c r="AD100" s="275" t="s">
        <v>471</v>
      </c>
      <c r="AE100" s="189"/>
      <c r="AF100" s="189"/>
      <c r="AG100" s="765"/>
      <c r="AH100" s="765"/>
      <c r="AI100" s="443" t="s">
        <v>341</v>
      </c>
      <c r="AJ100" s="443" t="s">
        <v>341</v>
      </c>
      <c r="AK100" s="442"/>
      <c r="AL100" s="350" t="str">
        <f t="shared" si="17"/>
        <v/>
      </c>
      <c r="AM100" s="350" t="s">
        <v>471</v>
      </c>
      <c r="AN100" s="346" t="s">
        <v>1567</v>
      </c>
      <c r="AO100" s="189" t="s">
        <v>471</v>
      </c>
      <c r="AP100" s="189" t="s">
        <v>471</v>
      </c>
      <c r="AQ100" s="189" t="s">
        <v>471</v>
      </c>
      <c r="AR100" s="189" t="s">
        <v>471</v>
      </c>
      <c r="AS100" s="189" t="b">
        <f t="shared" si="18"/>
        <v>0</v>
      </c>
      <c r="AT100" s="189" t="b">
        <f t="shared" si="19"/>
        <v>0</v>
      </c>
      <c r="AU100" s="460" t="s">
        <v>335</v>
      </c>
      <c r="AV100" s="461"/>
      <c r="AW100" s="461"/>
      <c r="AX100" s="275" t="s">
        <v>1568</v>
      </c>
      <c r="AY100" s="577" t="s">
        <v>1860</v>
      </c>
      <c r="AZ100" s="275"/>
      <c r="BA100" s="275"/>
      <c r="BB100" s="275"/>
    </row>
    <row r="101" spans="1:54" ht="15" customHeight="1">
      <c r="B101" s="218">
        <v>46076</v>
      </c>
      <c r="C101" s="773" t="s">
        <v>59</v>
      </c>
      <c r="D101" s="786" t="s">
        <v>81</v>
      </c>
      <c r="E101" s="450" t="s">
        <v>328</v>
      </c>
      <c r="F101" s="450" t="s">
        <v>338</v>
      </c>
      <c r="G101" s="450" t="s">
        <v>472</v>
      </c>
      <c r="H101" s="450" t="s">
        <v>473</v>
      </c>
      <c r="I101" s="450" t="s">
        <v>332</v>
      </c>
      <c r="J101" s="945" t="s">
        <v>83</v>
      </c>
      <c r="K101" s="967" t="s">
        <v>473</v>
      </c>
      <c r="L101" s="181" t="s">
        <v>1861</v>
      </c>
      <c r="M101" s="779" t="s">
        <v>1862</v>
      </c>
      <c r="N101" s="176" t="s">
        <v>334</v>
      </c>
      <c r="O101" s="176" t="s">
        <v>334</v>
      </c>
      <c r="P101" s="470" t="str">
        <f t="shared" si="20"/>
        <v>N</v>
      </c>
      <c r="Q101" s="176" t="s">
        <v>335</v>
      </c>
      <c r="R101" s="176" t="s">
        <v>335</v>
      </c>
      <c r="S101" s="444" t="s">
        <v>335</v>
      </c>
      <c r="T101" s="189" t="s">
        <v>338</v>
      </c>
      <c r="U101" s="536" t="s">
        <v>335</v>
      </c>
      <c r="V101" s="179"/>
      <c r="W101" s="176" t="s">
        <v>334</v>
      </c>
      <c r="X101" s="195" t="s">
        <v>62</v>
      </c>
      <c r="Y101" s="389" t="s">
        <v>62</v>
      </c>
      <c r="Z101" s="189" t="s">
        <v>1524</v>
      </c>
      <c r="AA101" s="179">
        <v>0</v>
      </c>
      <c r="AB101" s="337" t="s">
        <v>349</v>
      </c>
      <c r="AC101" s="275" t="s">
        <v>340</v>
      </c>
      <c r="AD101" s="275" t="s">
        <v>341</v>
      </c>
      <c r="AE101" s="189"/>
      <c r="AF101" s="189"/>
      <c r="AG101" s="765"/>
      <c r="AH101" s="765" t="s">
        <v>342</v>
      </c>
      <c r="AI101" s="443" t="s">
        <v>341</v>
      </c>
      <c r="AJ101" s="443" t="s">
        <v>341</v>
      </c>
      <c r="AK101" s="442"/>
      <c r="AL101" s="350" t="str">
        <f t="shared" si="17"/>
        <v/>
      </c>
      <c r="AM101" s="350" t="s">
        <v>471</v>
      </c>
      <c r="AN101" s="346" t="s">
        <v>1513</v>
      </c>
      <c r="AO101" s="189" t="s">
        <v>335</v>
      </c>
      <c r="AP101" s="189" t="s">
        <v>341</v>
      </c>
      <c r="AQ101" s="189" t="s">
        <v>341</v>
      </c>
      <c r="AR101" s="189" t="s">
        <v>341</v>
      </c>
      <c r="AS101" s="189" t="b">
        <f t="shared" si="18"/>
        <v>0</v>
      </c>
      <c r="AT101" s="442" t="b">
        <f t="shared" si="19"/>
        <v>1</v>
      </c>
      <c r="AU101" s="189" t="s">
        <v>335</v>
      </c>
      <c r="AV101" s="275"/>
      <c r="AW101" s="275"/>
      <c r="AX101" s="275" t="s">
        <v>1752</v>
      </c>
      <c r="AY101" s="577" t="s">
        <v>1863</v>
      </c>
      <c r="AZ101" s="275" t="s">
        <v>1528</v>
      </c>
      <c r="BA101" s="275"/>
      <c r="BB101" s="275"/>
    </row>
    <row r="102" spans="1:54" ht="15" customHeight="1">
      <c r="B102" s="218">
        <v>46076</v>
      </c>
      <c r="C102" s="773" t="s">
        <v>59</v>
      </c>
      <c r="D102" s="786" t="s">
        <v>81</v>
      </c>
      <c r="E102" s="450" t="s">
        <v>328</v>
      </c>
      <c r="F102" s="450" t="s">
        <v>338</v>
      </c>
      <c r="G102" s="450" t="s">
        <v>475</v>
      </c>
      <c r="H102" s="450" t="s">
        <v>476</v>
      </c>
      <c r="I102" s="450" t="s">
        <v>332</v>
      </c>
      <c r="J102" s="945" t="s">
        <v>83</v>
      </c>
      <c r="K102" s="967" t="s">
        <v>476</v>
      </c>
      <c r="L102" s="181" t="s">
        <v>1864</v>
      </c>
      <c r="M102" s="779" t="s">
        <v>1865</v>
      </c>
      <c r="N102" s="176" t="s">
        <v>334</v>
      </c>
      <c r="O102" s="176" t="s">
        <v>334</v>
      </c>
      <c r="P102" s="470" t="str">
        <f t="shared" si="20"/>
        <v>N</v>
      </c>
      <c r="Q102" s="176" t="s">
        <v>335</v>
      </c>
      <c r="R102" s="176" t="s">
        <v>335</v>
      </c>
      <c r="S102" s="444" t="s">
        <v>335</v>
      </c>
      <c r="T102" s="189" t="s">
        <v>338</v>
      </c>
      <c r="U102" s="536" t="s">
        <v>335</v>
      </c>
      <c r="V102" s="179"/>
      <c r="W102" s="176" t="s">
        <v>334</v>
      </c>
      <c r="X102" s="195" t="s">
        <v>62</v>
      </c>
      <c r="Y102" s="389" t="s">
        <v>62</v>
      </c>
      <c r="Z102" s="189" t="s">
        <v>1524</v>
      </c>
      <c r="AA102" s="179">
        <v>0</v>
      </c>
      <c r="AB102" s="337" t="s">
        <v>349</v>
      </c>
      <c r="AC102" s="275" t="s">
        <v>340</v>
      </c>
      <c r="AD102" s="275" t="s">
        <v>341</v>
      </c>
      <c r="AE102" s="189"/>
      <c r="AF102" s="189"/>
      <c r="AG102" s="765"/>
      <c r="AH102" s="765" t="s">
        <v>342</v>
      </c>
      <c r="AI102" s="443" t="s">
        <v>341</v>
      </c>
      <c r="AJ102" s="443" t="s">
        <v>341</v>
      </c>
      <c r="AK102" s="442"/>
      <c r="AL102" s="350" t="str">
        <f t="shared" si="17"/>
        <v/>
      </c>
      <c r="AM102" s="350" t="s">
        <v>471</v>
      </c>
      <c r="AN102" s="346" t="s">
        <v>1513</v>
      </c>
      <c r="AO102" s="189" t="s">
        <v>341</v>
      </c>
      <c r="AP102" s="189" t="s">
        <v>341</v>
      </c>
      <c r="AQ102" s="189" t="s">
        <v>341</v>
      </c>
      <c r="AR102" s="189" t="s">
        <v>335</v>
      </c>
      <c r="AS102" s="189" t="b">
        <f t="shared" si="18"/>
        <v>0</v>
      </c>
      <c r="AT102" s="442" t="b">
        <f t="shared" si="19"/>
        <v>1</v>
      </c>
      <c r="AU102" s="189" t="s">
        <v>335</v>
      </c>
      <c r="AV102" s="275"/>
      <c r="AW102" s="275"/>
      <c r="AX102" s="275" t="s">
        <v>1752</v>
      </c>
      <c r="AY102" s="577" t="s">
        <v>1866</v>
      </c>
      <c r="AZ102" s="275" t="s">
        <v>1531</v>
      </c>
      <c r="BA102" s="275" t="s">
        <v>1867</v>
      </c>
      <c r="BB102" s="275" t="s">
        <v>1565</v>
      </c>
    </row>
    <row r="103" spans="1:54" ht="15" customHeight="1">
      <c r="B103" s="218">
        <v>46076</v>
      </c>
      <c r="C103" s="773" t="s">
        <v>59</v>
      </c>
      <c r="D103" s="786" t="s">
        <v>81</v>
      </c>
      <c r="E103" s="450" t="s">
        <v>328</v>
      </c>
      <c r="F103" s="450" t="s">
        <v>360</v>
      </c>
      <c r="G103" s="450" t="s">
        <v>478</v>
      </c>
      <c r="H103" s="450" t="s">
        <v>479</v>
      </c>
      <c r="I103" s="450" t="s">
        <v>332</v>
      </c>
      <c r="J103" s="945" t="s">
        <v>83</v>
      </c>
      <c r="K103" s="967" t="s">
        <v>479</v>
      </c>
      <c r="L103" s="181" t="s">
        <v>1868</v>
      </c>
      <c r="M103" s="779" t="s">
        <v>1869</v>
      </c>
      <c r="N103" s="176" t="s">
        <v>334</v>
      </c>
      <c r="O103" s="176" t="s">
        <v>335</v>
      </c>
      <c r="P103" s="470" t="str">
        <f t="shared" si="20"/>
        <v>Y</v>
      </c>
      <c r="Q103" s="176" t="s">
        <v>335</v>
      </c>
      <c r="R103" s="176" t="s">
        <v>335</v>
      </c>
      <c r="S103" s="444" t="s">
        <v>335</v>
      </c>
      <c r="T103" s="189" t="s">
        <v>338</v>
      </c>
      <c r="U103" s="536" t="s">
        <v>335</v>
      </c>
      <c r="V103" s="179"/>
      <c r="W103" s="176" t="s">
        <v>334</v>
      </c>
      <c r="X103" s="195" t="s">
        <v>62</v>
      </c>
      <c r="Y103" s="389" t="s">
        <v>62</v>
      </c>
      <c r="Z103" s="189" t="s">
        <v>1524</v>
      </c>
      <c r="AA103" s="179">
        <v>0</v>
      </c>
      <c r="AB103" s="337" t="s">
        <v>349</v>
      </c>
      <c r="AC103" s="275" t="s">
        <v>340</v>
      </c>
      <c r="AD103" s="275" t="s">
        <v>341</v>
      </c>
      <c r="AE103" s="189"/>
      <c r="AF103" s="189"/>
      <c r="AG103" s="765" t="s">
        <v>342</v>
      </c>
      <c r="AH103" s="765" t="s">
        <v>342</v>
      </c>
      <c r="AI103" s="443" t="s">
        <v>341</v>
      </c>
      <c r="AJ103" s="443" t="s">
        <v>341</v>
      </c>
      <c r="AK103" s="442"/>
      <c r="AL103" s="350" t="str">
        <f t="shared" si="17"/>
        <v/>
      </c>
      <c r="AM103" s="350" t="s">
        <v>471</v>
      </c>
      <c r="AN103" s="346" t="s">
        <v>1513</v>
      </c>
      <c r="AO103" s="189" t="s">
        <v>341</v>
      </c>
      <c r="AP103" s="189" t="s">
        <v>335</v>
      </c>
      <c r="AQ103" s="189" t="s">
        <v>341</v>
      </c>
      <c r="AR103" s="189" t="s">
        <v>335</v>
      </c>
      <c r="AS103" s="189" t="b">
        <f t="shared" si="18"/>
        <v>0</v>
      </c>
      <c r="AT103" s="442" t="b">
        <f t="shared" si="19"/>
        <v>1</v>
      </c>
      <c r="AU103" s="189" t="s">
        <v>335</v>
      </c>
      <c r="AV103" s="275"/>
      <c r="AW103" s="275"/>
      <c r="AX103" s="275" t="s">
        <v>1752</v>
      </c>
      <c r="AY103" s="577" t="s">
        <v>1870</v>
      </c>
      <c r="AZ103" s="275" t="s">
        <v>1528</v>
      </c>
      <c r="BA103" s="275"/>
      <c r="BB103" s="275"/>
    </row>
    <row r="104" spans="1:54" ht="15" customHeight="1">
      <c r="B104" s="218">
        <v>46076</v>
      </c>
      <c r="C104" s="773" t="s">
        <v>59</v>
      </c>
      <c r="D104" s="786" t="s">
        <v>81</v>
      </c>
      <c r="E104" s="450" t="s">
        <v>328</v>
      </c>
      <c r="F104" s="450" t="s">
        <v>360</v>
      </c>
      <c r="G104" s="450" t="s">
        <v>481</v>
      </c>
      <c r="H104" s="450" t="s">
        <v>482</v>
      </c>
      <c r="I104" s="450" t="s">
        <v>332</v>
      </c>
      <c r="J104" s="945" t="s">
        <v>83</v>
      </c>
      <c r="K104" s="967" t="s">
        <v>482</v>
      </c>
      <c r="L104" s="181" t="s">
        <v>1871</v>
      </c>
      <c r="M104" s="779" t="s">
        <v>1872</v>
      </c>
      <c r="N104" s="176" t="s">
        <v>334</v>
      </c>
      <c r="O104" s="176" t="s">
        <v>335</v>
      </c>
      <c r="P104" s="470" t="str">
        <f t="shared" si="20"/>
        <v>Y</v>
      </c>
      <c r="Q104" s="176" t="s">
        <v>335</v>
      </c>
      <c r="R104" s="176" t="s">
        <v>335</v>
      </c>
      <c r="S104" s="444" t="s">
        <v>335</v>
      </c>
      <c r="T104" s="189" t="s">
        <v>338</v>
      </c>
      <c r="U104" s="536" t="s">
        <v>335</v>
      </c>
      <c r="V104" s="179"/>
      <c r="W104" s="176" t="s">
        <v>334</v>
      </c>
      <c r="X104" s="195" t="s">
        <v>62</v>
      </c>
      <c r="Y104" s="389" t="s">
        <v>62</v>
      </c>
      <c r="Z104" s="189" t="s">
        <v>1546</v>
      </c>
      <c r="AA104" s="179">
        <v>1</v>
      </c>
      <c r="AB104" s="337" t="s">
        <v>1558</v>
      </c>
      <c r="AC104" s="275" t="s">
        <v>340</v>
      </c>
      <c r="AD104" s="275" t="s">
        <v>341</v>
      </c>
      <c r="AE104" s="189"/>
      <c r="AF104" s="189"/>
      <c r="AG104" s="765"/>
      <c r="AH104" s="765" t="s">
        <v>342</v>
      </c>
      <c r="AI104" s="443" t="s">
        <v>341</v>
      </c>
      <c r="AJ104" s="443" t="s">
        <v>341</v>
      </c>
      <c r="AK104" s="442"/>
      <c r="AL104" s="350" t="str">
        <f t="shared" si="17"/>
        <v/>
      </c>
      <c r="AM104" s="350" t="s">
        <v>471</v>
      </c>
      <c r="AN104" s="346" t="s">
        <v>1513</v>
      </c>
      <c r="AO104" s="189" t="s">
        <v>335</v>
      </c>
      <c r="AP104" s="189" t="s">
        <v>335</v>
      </c>
      <c r="AQ104" s="189" t="s">
        <v>335</v>
      </c>
      <c r="AR104" s="189" t="s">
        <v>341</v>
      </c>
      <c r="AS104" s="189" t="b">
        <f t="shared" si="18"/>
        <v>0</v>
      </c>
      <c r="AT104" s="442" t="b">
        <f t="shared" si="19"/>
        <v>1</v>
      </c>
      <c r="AU104" s="189" t="s">
        <v>335</v>
      </c>
      <c r="AV104" s="275"/>
      <c r="AW104" s="275"/>
      <c r="AX104" s="325" t="s">
        <v>1752</v>
      </c>
      <c r="AY104" s="577" t="s">
        <v>1873</v>
      </c>
      <c r="AZ104" s="275" t="s">
        <v>1531</v>
      </c>
      <c r="BA104" s="275" t="s">
        <v>1874</v>
      </c>
      <c r="BB104" s="275" t="s">
        <v>784</v>
      </c>
    </row>
    <row r="105" spans="1:54" ht="15" customHeight="1">
      <c r="B105" s="218">
        <v>46076</v>
      </c>
      <c r="C105" s="773" t="s">
        <v>59</v>
      </c>
      <c r="D105" s="786" t="s">
        <v>81</v>
      </c>
      <c r="E105" s="450" t="s">
        <v>328</v>
      </c>
      <c r="F105" s="450" t="s">
        <v>360</v>
      </c>
      <c r="G105" s="450" t="s">
        <v>484</v>
      </c>
      <c r="H105" s="450" t="s">
        <v>485</v>
      </c>
      <c r="I105" s="450" t="s">
        <v>332</v>
      </c>
      <c r="J105" s="945" t="s">
        <v>83</v>
      </c>
      <c r="K105" s="967" t="s">
        <v>485</v>
      </c>
      <c r="L105" s="181" t="s">
        <v>1875</v>
      </c>
      <c r="M105" s="779" t="s">
        <v>1876</v>
      </c>
      <c r="N105" s="176" t="s">
        <v>334</v>
      </c>
      <c r="O105" s="176" t="s">
        <v>335</v>
      </c>
      <c r="P105" s="470" t="str">
        <f t="shared" si="20"/>
        <v>Y</v>
      </c>
      <c r="Q105" s="176" t="s">
        <v>335</v>
      </c>
      <c r="R105" s="176" t="s">
        <v>335</v>
      </c>
      <c r="S105" s="444" t="s">
        <v>335</v>
      </c>
      <c r="T105" s="189" t="s">
        <v>338</v>
      </c>
      <c r="U105" s="536" t="s">
        <v>335</v>
      </c>
      <c r="V105" s="179"/>
      <c r="W105" s="176" t="s">
        <v>334</v>
      </c>
      <c r="X105" s="195" t="s">
        <v>62</v>
      </c>
      <c r="Y105" s="389" t="s">
        <v>62</v>
      </c>
      <c r="Z105" s="189" t="s">
        <v>1524</v>
      </c>
      <c r="AA105" s="179">
        <v>0</v>
      </c>
      <c r="AB105" s="337" t="s">
        <v>349</v>
      </c>
      <c r="AC105" s="275" t="s">
        <v>340</v>
      </c>
      <c r="AD105" s="275" t="s">
        <v>341</v>
      </c>
      <c r="AE105" s="189"/>
      <c r="AF105" s="189"/>
      <c r="AG105" s="765"/>
      <c r="AH105" s="765" t="s">
        <v>342</v>
      </c>
      <c r="AI105" s="443" t="s">
        <v>341</v>
      </c>
      <c r="AJ105" s="443" t="s">
        <v>341</v>
      </c>
      <c r="AK105" s="442"/>
      <c r="AL105" s="350" t="str">
        <f t="shared" si="17"/>
        <v/>
      </c>
      <c r="AM105" s="350" t="s">
        <v>471</v>
      </c>
      <c r="AN105" s="346" t="s">
        <v>1513</v>
      </c>
      <c r="AO105" s="189" t="s">
        <v>335</v>
      </c>
      <c r="AP105" s="189" t="s">
        <v>335</v>
      </c>
      <c r="AQ105" s="189" t="s">
        <v>335</v>
      </c>
      <c r="AR105" s="189" t="s">
        <v>341</v>
      </c>
      <c r="AS105" s="189" t="b">
        <f t="shared" si="18"/>
        <v>0</v>
      </c>
      <c r="AT105" s="442" t="b">
        <f t="shared" si="19"/>
        <v>1</v>
      </c>
      <c r="AU105" s="189" t="s">
        <v>335</v>
      </c>
      <c r="AV105" s="275"/>
      <c r="AW105" s="275"/>
      <c r="AX105" s="275" t="s">
        <v>1752</v>
      </c>
      <c r="AY105" s="577" t="s">
        <v>1877</v>
      </c>
      <c r="AZ105" s="275" t="s">
        <v>1531</v>
      </c>
      <c r="BA105" s="275" t="s">
        <v>1878</v>
      </c>
      <c r="BB105" s="275" t="s">
        <v>1565</v>
      </c>
    </row>
    <row r="106" spans="1:54" ht="15" customHeight="1">
      <c r="B106" s="218">
        <v>46076</v>
      </c>
      <c r="C106" s="773" t="s">
        <v>59</v>
      </c>
      <c r="D106" s="786" t="s">
        <v>81</v>
      </c>
      <c r="E106" s="450" t="s">
        <v>328</v>
      </c>
      <c r="F106" s="450" t="s">
        <v>338</v>
      </c>
      <c r="G106" s="450" t="s">
        <v>487</v>
      </c>
      <c r="H106" s="530" t="s">
        <v>488</v>
      </c>
      <c r="I106" s="450" t="s">
        <v>332</v>
      </c>
      <c r="J106" s="945" t="s">
        <v>83</v>
      </c>
      <c r="K106" s="967" t="s">
        <v>488</v>
      </c>
      <c r="L106" s="181" t="s">
        <v>1879</v>
      </c>
      <c r="M106" s="779" t="s">
        <v>1880</v>
      </c>
      <c r="N106" s="176" t="s">
        <v>334</v>
      </c>
      <c r="O106" s="176" t="s">
        <v>334</v>
      </c>
      <c r="P106" s="470" t="str">
        <f t="shared" si="20"/>
        <v>N</v>
      </c>
      <c r="Q106" s="176" t="s">
        <v>335</v>
      </c>
      <c r="R106" s="176" t="s">
        <v>335</v>
      </c>
      <c r="S106" s="444" t="s">
        <v>335</v>
      </c>
      <c r="T106" s="189" t="s">
        <v>338</v>
      </c>
      <c r="U106" s="536" t="s">
        <v>335</v>
      </c>
      <c r="V106" s="179"/>
      <c r="W106" s="176" t="s">
        <v>334</v>
      </c>
      <c r="X106" s="195" t="s">
        <v>62</v>
      </c>
      <c r="Y106" s="389" t="s">
        <v>62</v>
      </c>
      <c r="Z106" s="189" t="s">
        <v>1546</v>
      </c>
      <c r="AA106" s="179">
        <v>1</v>
      </c>
      <c r="AB106" s="337" t="s">
        <v>1188</v>
      </c>
      <c r="AC106" s="275" t="s">
        <v>340</v>
      </c>
      <c r="AD106" s="275" t="s">
        <v>341</v>
      </c>
      <c r="AE106" s="189"/>
      <c r="AF106" s="189"/>
      <c r="AG106" s="765"/>
      <c r="AH106" s="765" t="s">
        <v>342</v>
      </c>
      <c r="AI106" s="443" t="s">
        <v>341</v>
      </c>
      <c r="AJ106" s="443" t="s">
        <v>341</v>
      </c>
      <c r="AK106" s="442"/>
      <c r="AL106" s="350" t="str">
        <f t="shared" si="17"/>
        <v/>
      </c>
      <c r="AM106" s="350" t="s">
        <v>471</v>
      </c>
      <c r="AN106" s="346" t="s">
        <v>1513</v>
      </c>
      <c r="AO106" s="189" t="s">
        <v>341</v>
      </c>
      <c r="AP106" s="189" t="s">
        <v>335</v>
      </c>
      <c r="AQ106" s="189" t="s">
        <v>341</v>
      </c>
      <c r="AR106" s="189" t="s">
        <v>341</v>
      </c>
      <c r="AS106" s="189" t="b">
        <f t="shared" si="18"/>
        <v>0</v>
      </c>
      <c r="AT106" s="442" t="b">
        <f t="shared" si="19"/>
        <v>1</v>
      </c>
      <c r="AU106" s="189" t="s">
        <v>335</v>
      </c>
      <c r="AV106" s="275"/>
      <c r="AW106" s="275"/>
      <c r="AX106" s="275" t="s">
        <v>1752</v>
      </c>
      <c r="AY106" s="577" t="s">
        <v>1881</v>
      </c>
      <c r="AZ106" s="275" t="s">
        <v>1528</v>
      </c>
      <c r="BA106" s="275"/>
      <c r="BB106" s="275"/>
    </row>
    <row r="107" spans="1:54" ht="15" customHeight="1">
      <c r="B107" s="218">
        <v>46076</v>
      </c>
      <c r="C107" s="773" t="s">
        <v>59</v>
      </c>
      <c r="D107" s="786" t="s">
        <v>81</v>
      </c>
      <c r="E107" s="450" t="s">
        <v>328</v>
      </c>
      <c r="F107" s="450" t="s">
        <v>338</v>
      </c>
      <c r="G107" s="778" t="s">
        <v>490</v>
      </c>
      <c r="H107" s="450" t="s">
        <v>491</v>
      </c>
      <c r="I107" s="780" t="s">
        <v>332</v>
      </c>
      <c r="J107" s="945" t="s">
        <v>83</v>
      </c>
      <c r="K107" s="967" t="s">
        <v>491</v>
      </c>
      <c r="L107" s="181" t="s">
        <v>1882</v>
      </c>
      <c r="M107" s="779" t="s">
        <v>1883</v>
      </c>
      <c r="N107" s="176" t="s">
        <v>334</v>
      </c>
      <c r="O107" s="179" t="s">
        <v>334</v>
      </c>
      <c r="P107" s="470" t="str">
        <f t="shared" si="20"/>
        <v>N</v>
      </c>
      <c r="Q107" s="176" t="s">
        <v>335</v>
      </c>
      <c r="R107" s="179" t="s">
        <v>335</v>
      </c>
      <c r="S107" s="444" t="s">
        <v>335</v>
      </c>
      <c r="T107" s="189" t="s">
        <v>338</v>
      </c>
      <c r="U107" s="536" t="s">
        <v>335</v>
      </c>
      <c r="V107" s="179"/>
      <c r="W107" s="176" t="s">
        <v>334</v>
      </c>
      <c r="X107" s="195" t="s">
        <v>62</v>
      </c>
      <c r="Y107" s="389" t="s">
        <v>62</v>
      </c>
      <c r="Z107" s="189" t="s">
        <v>1524</v>
      </c>
      <c r="AA107" s="179">
        <v>0</v>
      </c>
      <c r="AB107" s="337" t="s">
        <v>349</v>
      </c>
      <c r="AC107" s="275" t="s">
        <v>340</v>
      </c>
      <c r="AD107" s="275" t="s">
        <v>341</v>
      </c>
      <c r="AE107" s="189"/>
      <c r="AF107" s="189"/>
      <c r="AG107" s="765"/>
      <c r="AH107" s="765" t="s">
        <v>342</v>
      </c>
      <c r="AI107" s="443" t="s">
        <v>341</v>
      </c>
      <c r="AJ107" s="443" t="s">
        <v>341</v>
      </c>
      <c r="AK107" s="442"/>
      <c r="AL107" s="350" t="str">
        <f t="shared" si="17"/>
        <v/>
      </c>
      <c r="AM107" s="350" t="s">
        <v>471</v>
      </c>
      <c r="AN107" s="346" t="s">
        <v>1513</v>
      </c>
      <c r="AO107" s="189" t="s">
        <v>341</v>
      </c>
      <c r="AP107" s="189" t="s">
        <v>335</v>
      </c>
      <c r="AQ107" s="189" t="s">
        <v>335</v>
      </c>
      <c r="AR107" s="189" t="s">
        <v>335</v>
      </c>
      <c r="AS107" s="189" t="b">
        <f t="shared" si="18"/>
        <v>0</v>
      </c>
      <c r="AT107" s="442" t="b">
        <f t="shared" si="19"/>
        <v>1</v>
      </c>
      <c r="AU107" s="189" t="s">
        <v>335</v>
      </c>
      <c r="AV107" s="275"/>
      <c r="AW107" s="275"/>
      <c r="AX107" s="275" t="s">
        <v>1752</v>
      </c>
      <c r="AY107" s="577" t="s">
        <v>1884</v>
      </c>
      <c r="AZ107" s="275" t="s">
        <v>1531</v>
      </c>
      <c r="BA107" s="275" t="s">
        <v>1885</v>
      </c>
      <c r="BB107" s="275" t="s">
        <v>1565</v>
      </c>
    </row>
    <row r="108" spans="1:54" ht="15" customHeight="1">
      <c r="B108" s="218">
        <v>46076</v>
      </c>
      <c r="C108" s="773" t="s">
        <v>59</v>
      </c>
      <c r="D108" s="786" t="s">
        <v>81</v>
      </c>
      <c r="E108" s="450" t="s">
        <v>328</v>
      </c>
      <c r="F108" s="450" t="s">
        <v>329</v>
      </c>
      <c r="G108" s="778" t="s">
        <v>493</v>
      </c>
      <c r="H108" s="450" t="s">
        <v>494</v>
      </c>
      <c r="I108" s="779" t="s">
        <v>332</v>
      </c>
      <c r="J108" s="945" t="s">
        <v>83</v>
      </c>
      <c r="K108" s="967" t="s">
        <v>494</v>
      </c>
      <c r="L108" s="181" t="s">
        <v>1886</v>
      </c>
      <c r="M108" s="788" t="s">
        <v>1887</v>
      </c>
      <c r="N108" s="176" t="s">
        <v>334</v>
      </c>
      <c r="O108" s="176" t="s">
        <v>335</v>
      </c>
      <c r="P108" s="470" t="str">
        <f t="shared" si="20"/>
        <v>Y</v>
      </c>
      <c r="Q108" s="176" t="s">
        <v>335</v>
      </c>
      <c r="R108" s="176" t="s">
        <v>335</v>
      </c>
      <c r="S108" s="444" t="s">
        <v>335</v>
      </c>
      <c r="T108" s="189" t="s">
        <v>338</v>
      </c>
      <c r="U108" s="536" t="s">
        <v>335</v>
      </c>
      <c r="V108" s="179"/>
      <c r="W108" s="176" t="s">
        <v>334</v>
      </c>
      <c r="X108" s="195" t="s">
        <v>62</v>
      </c>
      <c r="Y108" s="389" t="s">
        <v>62</v>
      </c>
      <c r="Z108" s="189" t="s">
        <v>1546</v>
      </c>
      <c r="AA108" s="179">
        <v>1</v>
      </c>
      <c r="AB108" s="337" t="s">
        <v>1558</v>
      </c>
      <c r="AC108" s="275" t="s">
        <v>340</v>
      </c>
      <c r="AD108" s="275" t="s">
        <v>341</v>
      </c>
      <c r="AE108" s="189"/>
      <c r="AF108" s="189"/>
      <c r="AG108" s="765"/>
      <c r="AH108" s="765"/>
      <c r="AI108" s="443" t="s">
        <v>341</v>
      </c>
      <c r="AJ108" s="443" t="s">
        <v>341</v>
      </c>
      <c r="AK108" s="442"/>
      <c r="AL108" s="350" t="str">
        <f t="shared" si="17"/>
        <v/>
      </c>
      <c r="AM108" s="350" t="s">
        <v>471</v>
      </c>
      <c r="AN108" s="346" t="s">
        <v>1513</v>
      </c>
      <c r="AO108" s="189" t="s">
        <v>335</v>
      </c>
      <c r="AP108" s="189" t="s">
        <v>341</v>
      </c>
      <c r="AQ108" s="189" t="s">
        <v>341</v>
      </c>
      <c r="AR108" s="189" t="s">
        <v>341</v>
      </c>
      <c r="AS108" s="189" t="b">
        <f t="shared" si="18"/>
        <v>0</v>
      </c>
      <c r="AT108" s="442" t="b">
        <f t="shared" si="19"/>
        <v>1</v>
      </c>
      <c r="AU108" s="189" t="s">
        <v>335</v>
      </c>
      <c r="AV108" s="275"/>
      <c r="AW108" s="275"/>
      <c r="AX108" s="275" t="s">
        <v>1752</v>
      </c>
      <c r="AY108" s="577" t="s">
        <v>1888</v>
      </c>
      <c r="AZ108" s="275" t="s">
        <v>1528</v>
      </c>
      <c r="BA108" s="275"/>
      <c r="BB108" s="275"/>
    </row>
    <row r="109" spans="1:54" ht="15" customHeight="1">
      <c r="B109" s="218">
        <v>46076</v>
      </c>
      <c r="C109" s="773" t="s">
        <v>59</v>
      </c>
      <c r="D109" s="786" t="s">
        <v>81</v>
      </c>
      <c r="E109" s="450" t="s">
        <v>328</v>
      </c>
      <c r="F109" s="778" t="s">
        <v>329</v>
      </c>
      <c r="G109" s="450" t="s">
        <v>496</v>
      </c>
      <c r="H109" s="590" t="s">
        <v>497</v>
      </c>
      <c r="I109" s="450" t="s">
        <v>332</v>
      </c>
      <c r="J109" s="945" t="s">
        <v>83</v>
      </c>
      <c r="K109" s="967" t="s">
        <v>497</v>
      </c>
      <c r="L109" s="181" t="s">
        <v>1889</v>
      </c>
      <c r="M109" s="779" t="s">
        <v>1890</v>
      </c>
      <c r="N109" s="176" t="s">
        <v>334</v>
      </c>
      <c r="O109" s="176" t="s">
        <v>335</v>
      </c>
      <c r="P109" s="470" t="str">
        <f t="shared" si="20"/>
        <v>Y</v>
      </c>
      <c r="Q109" s="176" t="s">
        <v>335</v>
      </c>
      <c r="R109" s="176" t="s">
        <v>335</v>
      </c>
      <c r="S109" s="444" t="s">
        <v>335</v>
      </c>
      <c r="T109" s="189" t="s">
        <v>338</v>
      </c>
      <c r="U109" s="536" t="s">
        <v>335</v>
      </c>
      <c r="V109" s="179"/>
      <c r="W109" s="176" t="s">
        <v>334</v>
      </c>
      <c r="X109" s="195" t="s">
        <v>62</v>
      </c>
      <c r="Y109" s="389" t="s">
        <v>62</v>
      </c>
      <c r="Z109" s="189" t="s">
        <v>1546</v>
      </c>
      <c r="AA109" s="179">
        <v>1</v>
      </c>
      <c r="AB109" s="337" t="s">
        <v>1558</v>
      </c>
      <c r="AC109" s="275" t="s">
        <v>340</v>
      </c>
      <c r="AD109" s="275" t="s">
        <v>341</v>
      </c>
      <c r="AE109" s="189"/>
      <c r="AF109" s="189"/>
      <c r="AG109" s="765"/>
      <c r="AH109" s="765"/>
      <c r="AI109" s="443" t="s">
        <v>341</v>
      </c>
      <c r="AJ109" s="443" t="s">
        <v>341</v>
      </c>
      <c r="AK109" s="442"/>
      <c r="AL109" s="350" t="str">
        <f t="shared" si="17"/>
        <v/>
      </c>
      <c r="AM109" s="350" t="s">
        <v>471</v>
      </c>
      <c r="AN109" s="346" t="s">
        <v>1513</v>
      </c>
      <c r="AO109" s="189" t="s">
        <v>341</v>
      </c>
      <c r="AP109" s="189" t="s">
        <v>341</v>
      </c>
      <c r="AQ109" s="189" t="s">
        <v>335</v>
      </c>
      <c r="AR109" s="189" t="s">
        <v>341</v>
      </c>
      <c r="AS109" s="189" t="b">
        <f t="shared" si="18"/>
        <v>0</v>
      </c>
      <c r="AT109" s="442" t="b">
        <f t="shared" si="19"/>
        <v>1</v>
      </c>
      <c r="AU109" s="189" t="s">
        <v>335</v>
      </c>
      <c r="AV109" s="275"/>
      <c r="AW109" s="275"/>
      <c r="AX109" s="275" t="s">
        <v>1752</v>
      </c>
      <c r="AY109" s="577" t="s">
        <v>1891</v>
      </c>
      <c r="AZ109" s="275" t="s">
        <v>1531</v>
      </c>
      <c r="BA109" s="275" t="s">
        <v>1892</v>
      </c>
      <c r="BB109" s="275" t="s">
        <v>1565</v>
      </c>
    </row>
    <row r="110" spans="1:54" ht="15" customHeight="1">
      <c r="B110" s="218">
        <v>46076</v>
      </c>
      <c r="C110" s="773" t="s">
        <v>59</v>
      </c>
      <c r="D110" s="786" t="s">
        <v>81</v>
      </c>
      <c r="E110" s="450" t="s">
        <v>328</v>
      </c>
      <c r="F110" s="450" t="s">
        <v>329</v>
      </c>
      <c r="G110" s="788" t="s">
        <v>499</v>
      </c>
      <c r="H110" s="778" t="s">
        <v>500</v>
      </c>
      <c r="I110" s="450" t="s">
        <v>332</v>
      </c>
      <c r="J110" s="945" t="s">
        <v>83</v>
      </c>
      <c r="K110" s="967" t="s">
        <v>500</v>
      </c>
      <c r="L110" s="181" t="s">
        <v>499</v>
      </c>
      <c r="M110" s="779" t="s">
        <v>1893</v>
      </c>
      <c r="N110" s="176" t="s">
        <v>334</v>
      </c>
      <c r="O110" s="176" t="s">
        <v>335</v>
      </c>
      <c r="P110" s="470" t="str">
        <f t="shared" si="20"/>
        <v>Y</v>
      </c>
      <c r="Q110" s="176" t="s">
        <v>335</v>
      </c>
      <c r="R110" s="176" t="s">
        <v>335</v>
      </c>
      <c r="S110" s="444" t="s">
        <v>335</v>
      </c>
      <c r="T110" s="189" t="s">
        <v>338</v>
      </c>
      <c r="U110" s="536" t="s">
        <v>335</v>
      </c>
      <c r="V110" s="179"/>
      <c r="W110" s="176" t="s">
        <v>334</v>
      </c>
      <c r="X110" s="195" t="s">
        <v>62</v>
      </c>
      <c r="Y110" s="389" t="s">
        <v>62</v>
      </c>
      <c r="Z110" s="189" t="s">
        <v>1524</v>
      </c>
      <c r="AA110" s="179">
        <v>0</v>
      </c>
      <c r="AB110" s="337" t="s">
        <v>349</v>
      </c>
      <c r="AC110" s="275" t="s">
        <v>390</v>
      </c>
      <c r="AD110" s="275"/>
      <c r="AE110" s="189"/>
      <c r="AF110" s="189"/>
      <c r="AG110" s="765"/>
      <c r="AH110" s="765" t="s">
        <v>342</v>
      </c>
      <c r="AI110" s="443" t="s">
        <v>341</v>
      </c>
      <c r="AJ110" s="443" t="s">
        <v>341</v>
      </c>
      <c r="AK110" s="442"/>
      <c r="AL110" s="350" t="str">
        <f t="shared" si="17"/>
        <v/>
      </c>
      <c r="AM110" s="350" t="s">
        <v>471</v>
      </c>
      <c r="AN110" s="346" t="s">
        <v>1513</v>
      </c>
      <c r="AO110" s="189"/>
      <c r="AP110" s="189"/>
      <c r="AQ110" s="189"/>
      <c r="AR110" s="189"/>
      <c r="AS110" s="189" t="b">
        <f t="shared" ref="AS110:AS180" si="21">AND(AO110="Y",AP110="Y",AQ110="Y",AR110="Y")</f>
        <v>0</v>
      </c>
      <c r="AT110" s="442" t="b">
        <f t="shared" ref="AT110:AT180" si="22">OR(AO110="Y",AP110="Y",AQ110="Y",AR110="Y")</f>
        <v>0</v>
      </c>
      <c r="AU110" s="189"/>
      <c r="AV110" s="275"/>
      <c r="AW110" s="275"/>
      <c r="AX110" s="275" t="s">
        <v>1752</v>
      </c>
      <c r="AY110" s="577" t="s">
        <v>1894</v>
      </c>
      <c r="AZ110" s="275" t="s">
        <v>1528</v>
      </c>
      <c r="BA110" s="275"/>
      <c r="BB110" s="275"/>
    </row>
    <row r="111" spans="1:54" ht="15" customHeight="1">
      <c r="B111" s="218">
        <v>46076</v>
      </c>
      <c r="C111" s="773" t="s">
        <v>59</v>
      </c>
      <c r="D111" s="786" t="s">
        <v>81</v>
      </c>
      <c r="E111" s="450" t="s">
        <v>1153</v>
      </c>
      <c r="F111" s="450" t="s">
        <v>329</v>
      </c>
      <c r="G111" s="450" t="s">
        <v>499</v>
      </c>
      <c r="H111" s="450" t="s">
        <v>1154</v>
      </c>
      <c r="I111" s="481" t="s">
        <v>1785</v>
      </c>
      <c r="J111" s="945" t="s">
        <v>83</v>
      </c>
      <c r="K111" s="967" t="s">
        <v>1154</v>
      </c>
      <c r="L111" s="181" t="s">
        <v>499</v>
      </c>
      <c r="M111" s="779" t="s">
        <v>1895</v>
      </c>
      <c r="N111" s="176" t="s">
        <v>334</v>
      </c>
      <c r="O111" s="179" t="s">
        <v>335</v>
      </c>
      <c r="P111" s="470" t="str">
        <f t="shared" si="20"/>
        <v>Y</v>
      </c>
      <c r="Q111" s="176" t="s">
        <v>335</v>
      </c>
      <c r="R111" s="176" t="s">
        <v>335</v>
      </c>
      <c r="S111" s="444" t="s">
        <v>335</v>
      </c>
      <c r="T111" s="189" t="s">
        <v>338</v>
      </c>
      <c r="U111" s="536"/>
      <c r="V111" s="179"/>
      <c r="W111" s="176" t="s">
        <v>334</v>
      </c>
      <c r="X111" s="195" t="s">
        <v>62</v>
      </c>
      <c r="Y111" s="389" t="s">
        <v>62</v>
      </c>
      <c r="Z111" s="189" t="s">
        <v>1604</v>
      </c>
      <c r="AA111" s="179">
        <v>1</v>
      </c>
      <c r="AB111" s="337" t="s">
        <v>1558</v>
      </c>
      <c r="AC111" s="275" t="s">
        <v>390</v>
      </c>
      <c r="AD111" s="275"/>
      <c r="AE111" s="189"/>
      <c r="AF111" s="189"/>
      <c r="AG111" s="765"/>
      <c r="AH111" s="765"/>
      <c r="AI111" s="443" t="s">
        <v>341</v>
      </c>
      <c r="AJ111" s="443" t="s">
        <v>341</v>
      </c>
      <c r="AK111" s="442"/>
      <c r="AL111" s="350" t="str">
        <f t="shared" si="17"/>
        <v/>
      </c>
      <c r="AM111" s="350" t="s">
        <v>471</v>
      </c>
      <c r="AN111" s="346" t="s">
        <v>1513</v>
      </c>
      <c r="AO111" s="189"/>
      <c r="AP111" s="189"/>
      <c r="AQ111" s="189"/>
      <c r="AR111" s="189"/>
      <c r="AS111" s="189" t="b">
        <f t="shared" si="21"/>
        <v>0</v>
      </c>
      <c r="AT111" s="442" t="b">
        <f t="shared" si="22"/>
        <v>0</v>
      </c>
      <c r="AU111" s="189"/>
      <c r="AV111" s="275"/>
      <c r="AW111" s="275"/>
      <c r="AX111" s="275" t="s">
        <v>1752</v>
      </c>
      <c r="AY111" s="577" t="s">
        <v>1896</v>
      </c>
      <c r="AZ111" s="275"/>
      <c r="BA111" s="275"/>
      <c r="BB111" s="275"/>
    </row>
    <row r="112" spans="1:54" ht="15" customHeight="1">
      <c r="B112" s="218">
        <v>46076</v>
      </c>
      <c r="C112" s="773" t="s">
        <v>59</v>
      </c>
      <c r="D112" s="786" t="s">
        <v>81</v>
      </c>
      <c r="E112" s="450" t="s">
        <v>328</v>
      </c>
      <c r="F112" s="450" t="s">
        <v>360</v>
      </c>
      <c r="G112" s="530" t="s">
        <v>502</v>
      </c>
      <c r="H112" s="530" t="s">
        <v>503</v>
      </c>
      <c r="I112" s="450" t="s">
        <v>332</v>
      </c>
      <c r="J112" s="945" t="s">
        <v>83</v>
      </c>
      <c r="K112" s="967" t="s">
        <v>503</v>
      </c>
      <c r="L112" s="181" t="s">
        <v>1897</v>
      </c>
      <c r="M112" s="817" t="s">
        <v>1898</v>
      </c>
      <c r="N112" s="176" t="s">
        <v>334</v>
      </c>
      <c r="O112" s="176" t="s">
        <v>335</v>
      </c>
      <c r="P112" s="470" t="str">
        <f t="shared" ref="P112" si="23">IF(OR(N112 = "Y", O112 = "Y"), "Y", "N")</f>
        <v>Y</v>
      </c>
      <c r="Q112" s="176" t="s">
        <v>335</v>
      </c>
      <c r="R112" s="176" t="s">
        <v>335</v>
      </c>
      <c r="S112" s="444" t="s">
        <v>335</v>
      </c>
      <c r="T112" s="189" t="s">
        <v>338</v>
      </c>
      <c r="U112" s="536" t="s">
        <v>335</v>
      </c>
      <c r="V112" s="179"/>
      <c r="W112" s="176" t="s">
        <v>334</v>
      </c>
      <c r="X112" s="195" t="s">
        <v>62</v>
      </c>
      <c r="Y112" s="389" t="s">
        <v>62</v>
      </c>
      <c r="Z112" s="189" t="s">
        <v>1546</v>
      </c>
      <c r="AA112" s="179">
        <v>1</v>
      </c>
      <c r="AB112" s="337" t="s">
        <v>1558</v>
      </c>
      <c r="AC112" s="275" t="s">
        <v>340</v>
      </c>
      <c r="AD112" s="275"/>
      <c r="AE112" s="189"/>
      <c r="AF112" s="189"/>
      <c r="AG112" s="765"/>
      <c r="AH112" s="765"/>
      <c r="AI112" s="443" t="s">
        <v>341</v>
      </c>
      <c r="AJ112" s="443" t="s">
        <v>341</v>
      </c>
      <c r="AK112" s="442"/>
      <c r="AL112" s="350" t="str">
        <f t="shared" ref="AL112" si="24">IF(OR(AE112="X", AF112 = "X", AI112="X", AJ112="X", AK112="X"), "Y", "")</f>
        <v/>
      </c>
      <c r="AM112" s="350" t="s">
        <v>471</v>
      </c>
      <c r="AN112" s="346" t="s">
        <v>1513</v>
      </c>
      <c r="AO112" s="189"/>
      <c r="AP112" s="189"/>
      <c r="AQ112" s="189"/>
      <c r="AR112" s="189"/>
      <c r="AS112" s="189" t="b">
        <f t="shared" ref="AS112" si="25">AND(AO112="Y",AP112="Y",AQ112="Y",AR112="Y")</f>
        <v>0</v>
      </c>
      <c r="AT112" s="442" t="b">
        <f t="shared" ref="AT112" si="26">OR(AO112="Y",AP112="Y",AQ112="Y",AR112="Y")</f>
        <v>0</v>
      </c>
      <c r="AU112" s="189"/>
      <c r="AV112" s="275"/>
      <c r="AW112" s="275"/>
      <c r="AX112" s="275" t="s">
        <v>1752</v>
      </c>
      <c r="AY112" s="577" t="s">
        <v>1899</v>
      </c>
      <c r="AZ112" s="275" t="s">
        <v>1531</v>
      </c>
      <c r="BA112" s="275" t="s">
        <v>1900</v>
      </c>
      <c r="BB112" s="275" t="s">
        <v>784</v>
      </c>
    </row>
    <row r="113" spans="2:54" ht="15" customHeight="1">
      <c r="B113" s="218">
        <v>46101</v>
      </c>
      <c r="C113" s="773" t="s">
        <v>59</v>
      </c>
      <c r="D113" s="938" t="s">
        <v>1901</v>
      </c>
      <c r="E113" s="450"/>
      <c r="F113" s="778"/>
      <c r="G113" s="940" t="s">
        <v>1902</v>
      </c>
      <c r="H113" s="779" t="s">
        <v>338</v>
      </c>
      <c r="I113" s="780" t="s">
        <v>338</v>
      </c>
      <c r="J113" s="939" t="s">
        <v>66</v>
      </c>
      <c r="K113" s="968" t="s">
        <v>1903</v>
      </c>
      <c r="L113" s="982" t="s">
        <v>66</v>
      </c>
      <c r="M113" s="975" t="s">
        <v>1904</v>
      </c>
      <c r="N113" s="179" t="s">
        <v>338</v>
      </c>
      <c r="O113" s="179" t="s">
        <v>338</v>
      </c>
      <c r="P113" s="179" t="s">
        <v>338</v>
      </c>
      <c r="Q113" s="179" t="s">
        <v>338</v>
      </c>
      <c r="R113" s="179" t="s">
        <v>338</v>
      </c>
      <c r="S113" s="179" t="s">
        <v>338</v>
      </c>
      <c r="T113" s="179" t="s">
        <v>338</v>
      </c>
      <c r="U113" s="179" t="s">
        <v>338</v>
      </c>
      <c r="V113" s="179" t="s">
        <v>338</v>
      </c>
      <c r="W113" s="179" t="s">
        <v>338</v>
      </c>
      <c r="X113" s="195" t="s">
        <v>1605</v>
      </c>
      <c r="Y113" s="195" t="s">
        <v>1605</v>
      </c>
      <c r="Z113" s="189" t="s">
        <v>1537</v>
      </c>
      <c r="AA113" s="179"/>
      <c r="AB113" s="337"/>
      <c r="AC113" s="275"/>
      <c r="AD113" s="275"/>
      <c r="AE113" s="189"/>
      <c r="AF113" s="189"/>
      <c r="AG113" s="765"/>
      <c r="AH113" s="765"/>
      <c r="AI113" s="443"/>
      <c r="AJ113" s="443"/>
      <c r="AK113" s="442"/>
      <c r="AL113" s="350"/>
      <c r="AM113" s="350"/>
      <c r="AN113" s="346"/>
      <c r="AO113" s="189"/>
      <c r="AP113" s="189"/>
      <c r="AQ113" s="189"/>
      <c r="AR113" s="189"/>
      <c r="AS113" s="189"/>
      <c r="AT113" s="442"/>
      <c r="AU113" s="189"/>
      <c r="AV113" s="275"/>
      <c r="AW113" s="275"/>
      <c r="AX113" s="275"/>
      <c r="AY113" s="577"/>
      <c r="AZ113" s="275"/>
      <c r="BA113" s="275"/>
      <c r="BB113" s="275"/>
    </row>
    <row r="114" spans="2:54" ht="15" customHeight="1">
      <c r="B114" s="218">
        <v>46101</v>
      </c>
      <c r="C114" s="773" t="s">
        <v>59</v>
      </c>
      <c r="D114" s="938" t="s">
        <v>1901</v>
      </c>
      <c r="E114" s="450"/>
      <c r="F114" s="778"/>
      <c r="G114" s="940" t="s">
        <v>1905</v>
      </c>
      <c r="H114" s="779" t="s">
        <v>338</v>
      </c>
      <c r="I114" s="780" t="s">
        <v>338</v>
      </c>
      <c r="J114" s="939" t="s">
        <v>66</v>
      </c>
      <c r="K114" s="968" t="s">
        <v>1906</v>
      </c>
      <c r="L114" s="982" t="s">
        <v>66</v>
      </c>
      <c r="M114" s="975" t="s">
        <v>1907</v>
      </c>
      <c r="N114" s="179" t="s">
        <v>338</v>
      </c>
      <c r="O114" s="179" t="s">
        <v>338</v>
      </c>
      <c r="P114" s="179" t="s">
        <v>338</v>
      </c>
      <c r="Q114" s="179" t="s">
        <v>338</v>
      </c>
      <c r="R114" s="179" t="s">
        <v>338</v>
      </c>
      <c r="S114" s="179" t="s">
        <v>338</v>
      </c>
      <c r="T114" s="179" t="s">
        <v>338</v>
      </c>
      <c r="U114" s="179" t="s">
        <v>338</v>
      </c>
      <c r="V114" s="179" t="s">
        <v>338</v>
      </c>
      <c r="W114" s="179" t="s">
        <v>338</v>
      </c>
      <c r="X114" s="195" t="s">
        <v>1605</v>
      </c>
      <c r="Y114" s="195" t="s">
        <v>1605</v>
      </c>
      <c r="Z114" s="189"/>
      <c r="AA114" s="179"/>
      <c r="AB114" s="337"/>
      <c r="AC114" s="275"/>
      <c r="AD114" s="275"/>
      <c r="AE114" s="189"/>
      <c r="AF114" s="189"/>
      <c r="AG114" s="765"/>
      <c r="AH114" s="765"/>
      <c r="AI114" s="443"/>
      <c r="AJ114" s="443"/>
      <c r="AK114" s="442"/>
      <c r="AL114" s="350"/>
      <c r="AM114" s="350"/>
      <c r="AN114" s="346"/>
      <c r="AO114" s="189"/>
      <c r="AP114" s="189"/>
      <c r="AQ114" s="189"/>
      <c r="AR114" s="189"/>
      <c r="AS114" s="189"/>
      <c r="AT114" s="442"/>
      <c r="AU114" s="189"/>
      <c r="AV114" s="275"/>
      <c r="AW114" s="275"/>
      <c r="AX114" s="275"/>
      <c r="AY114" s="577"/>
      <c r="AZ114" s="275"/>
      <c r="BA114" s="275"/>
      <c r="BB114" s="275"/>
    </row>
    <row r="115" spans="2:54" ht="15" customHeight="1">
      <c r="B115" s="218">
        <v>46101</v>
      </c>
      <c r="C115" s="773" t="s">
        <v>59</v>
      </c>
      <c r="D115" s="938" t="s">
        <v>1901</v>
      </c>
      <c r="E115" s="450"/>
      <c r="F115" s="778"/>
      <c r="G115" s="940" t="s">
        <v>1908</v>
      </c>
      <c r="H115" s="779" t="s">
        <v>338</v>
      </c>
      <c r="I115" s="780" t="s">
        <v>338</v>
      </c>
      <c r="J115" s="939" t="s">
        <v>66</v>
      </c>
      <c r="K115" s="968" t="s">
        <v>1909</v>
      </c>
      <c r="L115" s="982" t="s">
        <v>66</v>
      </c>
      <c r="M115" s="975" t="s">
        <v>1910</v>
      </c>
      <c r="N115" s="179" t="s">
        <v>338</v>
      </c>
      <c r="O115" s="179" t="s">
        <v>338</v>
      </c>
      <c r="P115" s="179" t="s">
        <v>338</v>
      </c>
      <c r="Q115" s="179" t="s">
        <v>338</v>
      </c>
      <c r="R115" s="179" t="s">
        <v>338</v>
      </c>
      <c r="S115" s="179" t="s">
        <v>338</v>
      </c>
      <c r="T115" s="179" t="s">
        <v>338</v>
      </c>
      <c r="U115" s="179" t="s">
        <v>338</v>
      </c>
      <c r="V115" s="179" t="s">
        <v>338</v>
      </c>
      <c r="W115" s="179" t="s">
        <v>338</v>
      </c>
      <c r="X115" s="195" t="s">
        <v>1605</v>
      </c>
      <c r="Y115" s="195" t="s">
        <v>1605</v>
      </c>
      <c r="Z115" s="189"/>
      <c r="AA115" s="179"/>
      <c r="AB115" s="337"/>
      <c r="AC115" s="275"/>
      <c r="AD115" s="275"/>
      <c r="AE115" s="189"/>
      <c r="AF115" s="189"/>
      <c r="AG115" s="765"/>
      <c r="AH115" s="765"/>
      <c r="AI115" s="443"/>
      <c r="AJ115" s="443"/>
      <c r="AK115" s="442"/>
      <c r="AL115" s="350"/>
      <c r="AM115" s="350"/>
      <c r="AN115" s="346"/>
      <c r="AO115" s="189"/>
      <c r="AP115" s="189"/>
      <c r="AQ115" s="189"/>
      <c r="AR115" s="189"/>
      <c r="AS115" s="189"/>
      <c r="AT115" s="442"/>
      <c r="AU115" s="189"/>
      <c r="AV115" s="275"/>
      <c r="AW115" s="275"/>
      <c r="AX115" s="275"/>
      <c r="AY115" s="577"/>
      <c r="AZ115" s="275"/>
      <c r="BA115" s="275"/>
      <c r="BB115" s="275"/>
    </row>
    <row r="116" spans="2:54" ht="15" customHeight="1">
      <c r="B116" s="218">
        <v>46101</v>
      </c>
      <c r="C116" s="773" t="s">
        <v>59</v>
      </c>
      <c r="D116" s="938" t="s">
        <v>1901</v>
      </c>
      <c r="E116" s="450"/>
      <c r="F116" s="778"/>
      <c r="G116" s="940" t="s">
        <v>1911</v>
      </c>
      <c r="H116" s="779" t="s">
        <v>338</v>
      </c>
      <c r="I116" s="780" t="s">
        <v>338</v>
      </c>
      <c r="J116" s="939" t="s">
        <v>66</v>
      </c>
      <c r="K116" s="968" t="s">
        <v>1912</v>
      </c>
      <c r="L116" s="982" t="s">
        <v>66</v>
      </c>
      <c r="M116" s="975" t="s">
        <v>1913</v>
      </c>
      <c r="N116" s="179" t="s">
        <v>338</v>
      </c>
      <c r="O116" s="179" t="s">
        <v>338</v>
      </c>
      <c r="P116" s="179" t="s">
        <v>338</v>
      </c>
      <c r="Q116" s="179" t="s">
        <v>338</v>
      </c>
      <c r="R116" s="179" t="s">
        <v>338</v>
      </c>
      <c r="S116" s="179" t="s">
        <v>338</v>
      </c>
      <c r="T116" s="179" t="s">
        <v>338</v>
      </c>
      <c r="U116" s="179" t="s">
        <v>338</v>
      </c>
      <c r="V116" s="179" t="s">
        <v>338</v>
      </c>
      <c r="W116" s="179" t="s">
        <v>338</v>
      </c>
      <c r="X116" s="195" t="s">
        <v>1605</v>
      </c>
      <c r="Y116" s="195" t="s">
        <v>1605</v>
      </c>
      <c r="Z116" s="189"/>
      <c r="AA116" s="179"/>
      <c r="AB116" s="337"/>
      <c r="AC116" s="275"/>
      <c r="AD116" s="275"/>
      <c r="AE116" s="189"/>
      <c r="AF116" s="189"/>
      <c r="AG116" s="765"/>
      <c r="AH116" s="765"/>
      <c r="AI116" s="443"/>
      <c r="AJ116" s="443"/>
      <c r="AK116" s="442"/>
      <c r="AL116" s="350"/>
      <c r="AM116" s="350"/>
      <c r="AN116" s="346"/>
      <c r="AO116" s="189"/>
      <c r="AP116" s="189"/>
      <c r="AQ116" s="189"/>
      <c r="AR116" s="189"/>
      <c r="AS116" s="189"/>
      <c r="AT116" s="442"/>
      <c r="AU116" s="189"/>
      <c r="AV116" s="275"/>
      <c r="AW116" s="275"/>
      <c r="AX116" s="275"/>
      <c r="AY116" s="577"/>
      <c r="AZ116" s="275"/>
      <c r="BA116" s="275"/>
      <c r="BB116" s="275"/>
    </row>
    <row r="117" spans="2:54" ht="15" customHeight="1">
      <c r="B117" s="218">
        <v>46101</v>
      </c>
      <c r="C117" s="773" t="s">
        <v>59</v>
      </c>
      <c r="D117" s="938" t="s">
        <v>1901</v>
      </c>
      <c r="E117" s="450"/>
      <c r="F117" s="778"/>
      <c r="G117" s="940" t="s">
        <v>1914</v>
      </c>
      <c r="H117" s="779" t="s">
        <v>338</v>
      </c>
      <c r="I117" s="780" t="s">
        <v>338</v>
      </c>
      <c r="J117" s="939" t="s">
        <v>66</v>
      </c>
      <c r="K117" s="968" t="s">
        <v>1915</v>
      </c>
      <c r="L117" s="982" t="s">
        <v>66</v>
      </c>
      <c r="M117" s="975" t="s">
        <v>1916</v>
      </c>
      <c r="N117" s="179" t="s">
        <v>338</v>
      </c>
      <c r="O117" s="179" t="s">
        <v>338</v>
      </c>
      <c r="P117" s="179" t="s">
        <v>338</v>
      </c>
      <c r="Q117" s="179" t="s">
        <v>338</v>
      </c>
      <c r="R117" s="179" t="s">
        <v>338</v>
      </c>
      <c r="S117" s="179" t="s">
        <v>338</v>
      </c>
      <c r="T117" s="179" t="s">
        <v>338</v>
      </c>
      <c r="U117" s="179" t="s">
        <v>338</v>
      </c>
      <c r="V117" s="179" t="s">
        <v>338</v>
      </c>
      <c r="W117" s="179" t="s">
        <v>338</v>
      </c>
      <c r="X117" s="195" t="s">
        <v>1605</v>
      </c>
      <c r="Y117" s="195" t="s">
        <v>1605</v>
      </c>
      <c r="Z117" s="189"/>
      <c r="AA117" s="179"/>
      <c r="AB117" s="337"/>
      <c r="AC117" s="275"/>
      <c r="AD117" s="275"/>
      <c r="AE117" s="189"/>
      <c r="AF117" s="189"/>
      <c r="AG117" s="765"/>
      <c r="AH117" s="765"/>
      <c r="AI117" s="443"/>
      <c r="AJ117" s="443"/>
      <c r="AK117" s="442"/>
      <c r="AL117" s="350"/>
      <c r="AM117" s="350"/>
      <c r="AN117" s="346"/>
      <c r="AO117" s="189"/>
      <c r="AP117" s="189"/>
      <c r="AQ117" s="189"/>
      <c r="AR117" s="189"/>
      <c r="AS117" s="189"/>
      <c r="AT117" s="442"/>
      <c r="AU117" s="189"/>
      <c r="AV117" s="275"/>
      <c r="AW117" s="275"/>
      <c r="AX117" s="275"/>
      <c r="AY117" s="577"/>
      <c r="AZ117" s="275"/>
      <c r="BA117" s="275"/>
      <c r="BB117" s="275"/>
    </row>
    <row r="118" spans="2:54" ht="15" customHeight="1">
      <c r="B118" s="218">
        <v>46101</v>
      </c>
      <c r="C118" s="773" t="s">
        <v>59</v>
      </c>
      <c r="D118" s="938" t="s">
        <v>1901</v>
      </c>
      <c r="E118" s="450"/>
      <c r="F118" s="778"/>
      <c r="G118" s="940" t="s">
        <v>1917</v>
      </c>
      <c r="H118" s="779" t="s">
        <v>338</v>
      </c>
      <c r="I118" s="780" t="s">
        <v>338</v>
      </c>
      <c r="J118" s="939" t="s">
        <v>66</v>
      </c>
      <c r="K118" s="968" t="s">
        <v>1918</v>
      </c>
      <c r="L118" s="982" t="s">
        <v>66</v>
      </c>
      <c r="M118" s="975" t="s">
        <v>1919</v>
      </c>
      <c r="N118" s="179" t="s">
        <v>338</v>
      </c>
      <c r="O118" s="179" t="s">
        <v>338</v>
      </c>
      <c r="P118" s="179" t="s">
        <v>338</v>
      </c>
      <c r="Q118" s="179" t="s">
        <v>338</v>
      </c>
      <c r="R118" s="179" t="s">
        <v>338</v>
      </c>
      <c r="S118" s="179" t="s">
        <v>338</v>
      </c>
      <c r="T118" s="179" t="s">
        <v>338</v>
      </c>
      <c r="U118" s="179" t="s">
        <v>338</v>
      </c>
      <c r="V118" s="179" t="s">
        <v>338</v>
      </c>
      <c r="W118" s="179" t="s">
        <v>338</v>
      </c>
      <c r="X118" s="195" t="s">
        <v>1605</v>
      </c>
      <c r="Y118" s="195" t="s">
        <v>1605</v>
      </c>
      <c r="Z118" s="189"/>
      <c r="AA118" s="179"/>
      <c r="AB118" s="337"/>
      <c r="AC118" s="275"/>
      <c r="AD118" s="275"/>
      <c r="AE118" s="189"/>
      <c r="AF118" s="189"/>
      <c r="AG118" s="765"/>
      <c r="AH118" s="765"/>
      <c r="AI118" s="443"/>
      <c r="AJ118" s="443"/>
      <c r="AK118" s="442"/>
      <c r="AL118" s="350"/>
      <c r="AM118" s="350"/>
      <c r="AN118" s="346"/>
      <c r="AO118" s="189"/>
      <c r="AP118" s="189"/>
      <c r="AQ118" s="189"/>
      <c r="AR118" s="189"/>
      <c r="AS118" s="189"/>
      <c r="AT118" s="442"/>
      <c r="AU118" s="189"/>
      <c r="AV118" s="275"/>
      <c r="AW118" s="275"/>
      <c r="AX118" s="275"/>
      <c r="AY118" s="577"/>
      <c r="AZ118" s="275"/>
      <c r="BA118" s="275"/>
      <c r="BB118" s="275"/>
    </row>
    <row r="119" spans="2:54" ht="15" customHeight="1">
      <c r="B119" s="218">
        <v>46101</v>
      </c>
      <c r="C119" s="773" t="s">
        <v>59</v>
      </c>
      <c r="D119" s="938" t="s">
        <v>1901</v>
      </c>
      <c r="E119" s="450"/>
      <c r="F119" s="778"/>
      <c r="G119" s="940" t="s">
        <v>1920</v>
      </c>
      <c r="H119" s="779" t="s">
        <v>338</v>
      </c>
      <c r="I119" s="780" t="s">
        <v>338</v>
      </c>
      <c r="J119" s="939" t="s">
        <v>66</v>
      </c>
      <c r="K119" s="968" t="s">
        <v>1921</v>
      </c>
      <c r="L119" s="982" t="s">
        <v>66</v>
      </c>
      <c r="M119" s="975" t="s">
        <v>1922</v>
      </c>
      <c r="N119" s="179" t="s">
        <v>338</v>
      </c>
      <c r="O119" s="179" t="s">
        <v>338</v>
      </c>
      <c r="P119" s="179" t="s">
        <v>338</v>
      </c>
      <c r="Q119" s="179" t="s">
        <v>338</v>
      </c>
      <c r="R119" s="179" t="s">
        <v>338</v>
      </c>
      <c r="S119" s="179" t="s">
        <v>338</v>
      </c>
      <c r="T119" s="179" t="s">
        <v>338</v>
      </c>
      <c r="U119" s="179" t="s">
        <v>338</v>
      </c>
      <c r="V119" s="179" t="s">
        <v>338</v>
      </c>
      <c r="W119" s="179" t="s">
        <v>338</v>
      </c>
      <c r="X119" s="195" t="s">
        <v>1605</v>
      </c>
      <c r="Y119" s="195" t="s">
        <v>1605</v>
      </c>
      <c r="Z119" s="189"/>
      <c r="AA119" s="179"/>
      <c r="AB119" s="337"/>
      <c r="AC119" s="275"/>
      <c r="AD119" s="275"/>
      <c r="AE119" s="189"/>
      <c r="AF119" s="189"/>
      <c r="AG119" s="765"/>
      <c r="AH119" s="765"/>
      <c r="AI119" s="443"/>
      <c r="AJ119" s="443"/>
      <c r="AK119" s="442"/>
      <c r="AL119" s="350"/>
      <c r="AM119" s="350"/>
      <c r="AN119" s="346"/>
      <c r="AO119" s="189"/>
      <c r="AP119" s="189"/>
      <c r="AQ119" s="189"/>
      <c r="AR119" s="189"/>
      <c r="AS119" s="189"/>
      <c r="AT119" s="442"/>
      <c r="AU119" s="189"/>
      <c r="AV119" s="275"/>
      <c r="AW119" s="275"/>
      <c r="AX119" s="275"/>
      <c r="AY119" s="577"/>
      <c r="AZ119" s="275"/>
      <c r="BA119" s="275"/>
      <c r="BB119" s="275"/>
    </row>
    <row r="120" spans="2:54" ht="15" customHeight="1">
      <c r="B120" s="218">
        <v>46101</v>
      </c>
      <c r="C120" s="773" t="s">
        <v>59</v>
      </c>
      <c r="D120" s="938" t="s">
        <v>1901</v>
      </c>
      <c r="E120" s="450"/>
      <c r="F120" s="778"/>
      <c r="G120" s="940" t="s">
        <v>1923</v>
      </c>
      <c r="H120" s="779" t="s">
        <v>338</v>
      </c>
      <c r="I120" s="780" t="s">
        <v>338</v>
      </c>
      <c r="J120" s="939" t="s">
        <v>66</v>
      </c>
      <c r="K120" s="968" t="s">
        <v>1924</v>
      </c>
      <c r="L120" s="982" t="s">
        <v>66</v>
      </c>
      <c r="M120" s="975" t="s">
        <v>1925</v>
      </c>
      <c r="N120" s="179" t="s">
        <v>338</v>
      </c>
      <c r="O120" s="179" t="s">
        <v>338</v>
      </c>
      <c r="P120" s="179" t="s">
        <v>338</v>
      </c>
      <c r="Q120" s="179" t="s">
        <v>338</v>
      </c>
      <c r="R120" s="179" t="s">
        <v>338</v>
      </c>
      <c r="S120" s="179" t="s">
        <v>338</v>
      </c>
      <c r="T120" s="179" t="s">
        <v>338</v>
      </c>
      <c r="U120" s="179" t="s">
        <v>338</v>
      </c>
      <c r="V120" s="179" t="s">
        <v>338</v>
      </c>
      <c r="W120" s="179" t="s">
        <v>338</v>
      </c>
      <c r="X120" s="195" t="s">
        <v>1605</v>
      </c>
      <c r="Y120" s="195" t="s">
        <v>1605</v>
      </c>
      <c r="Z120" s="189"/>
      <c r="AA120" s="179"/>
      <c r="AB120" s="337"/>
      <c r="AC120" s="275"/>
      <c r="AD120" s="275"/>
      <c r="AE120" s="189"/>
      <c r="AF120" s="189"/>
      <c r="AG120" s="765"/>
      <c r="AH120" s="765"/>
      <c r="AI120" s="443"/>
      <c r="AJ120" s="443"/>
      <c r="AK120" s="442"/>
      <c r="AL120" s="350"/>
      <c r="AM120" s="350"/>
      <c r="AN120" s="346"/>
      <c r="AO120" s="189"/>
      <c r="AP120" s="189"/>
      <c r="AQ120" s="189"/>
      <c r="AR120" s="189"/>
      <c r="AS120" s="189"/>
      <c r="AT120" s="442"/>
      <c r="AU120" s="189"/>
      <c r="AV120" s="275"/>
      <c r="AW120" s="275"/>
      <c r="AX120" s="275"/>
      <c r="AY120" s="577"/>
      <c r="AZ120" s="275"/>
      <c r="BA120" s="275"/>
      <c r="BB120" s="275"/>
    </row>
    <row r="121" spans="2:54" ht="15" customHeight="1">
      <c r="B121" s="218">
        <v>46101</v>
      </c>
      <c r="C121" s="773" t="s">
        <v>59</v>
      </c>
      <c r="D121" s="938" t="s">
        <v>1901</v>
      </c>
      <c r="E121" s="450"/>
      <c r="F121" s="778"/>
      <c r="G121" s="940" t="s">
        <v>1926</v>
      </c>
      <c r="H121" s="779" t="s">
        <v>338</v>
      </c>
      <c r="I121" s="780" t="s">
        <v>338</v>
      </c>
      <c r="J121" s="939" t="s">
        <v>66</v>
      </c>
      <c r="K121" s="968" t="s">
        <v>1927</v>
      </c>
      <c r="L121" s="982" t="s">
        <v>66</v>
      </c>
      <c r="M121" s="975" t="s">
        <v>1928</v>
      </c>
      <c r="N121" s="179" t="s">
        <v>338</v>
      </c>
      <c r="O121" s="179" t="s">
        <v>338</v>
      </c>
      <c r="P121" s="179" t="s">
        <v>338</v>
      </c>
      <c r="Q121" s="179" t="s">
        <v>338</v>
      </c>
      <c r="R121" s="179" t="s">
        <v>338</v>
      </c>
      <c r="S121" s="179" t="s">
        <v>338</v>
      </c>
      <c r="T121" s="179" t="s">
        <v>338</v>
      </c>
      <c r="U121" s="179" t="s">
        <v>338</v>
      </c>
      <c r="V121" s="179" t="s">
        <v>338</v>
      </c>
      <c r="W121" s="179" t="s">
        <v>338</v>
      </c>
      <c r="X121" s="195" t="s">
        <v>1605</v>
      </c>
      <c r="Y121" s="195" t="s">
        <v>1605</v>
      </c>
      <c r="Z121" s="189"/>
      <c r="AA121" s="179"/>
      <c r="AB121" s="337"/>
      <c r="AC121" s="275"/>
      <c r="AD121" s="275"/>
      <c r="AE121" s="189"/>
      <c r="AF121" s="189"/>
      <c r="AG121" s="765"/>
      <c r="AH121" s="765"/>
      <c r="AI121" s="443"/>
      <c r="AJ121" s="443"/>
      <c r="AK121" s="442"/>
      <c r="AL121" s="350"/>
      <c r="AM121" s="350"/>
      <c r="AN121" s="346"/>
      <c r="AO121" s="189"/>
      <c r="AP121" s="189"/>
      <c r="AQ121" s="189"/>
      <c r="AR121" s="189"/>
      <c r="AS121" s="189"/>
      <c r="AT121" s="442"/>
      <c r="AU121" s="189"/>
      <c r="AV121" s="275"/>
      <c r="AW121" s="275"/>
      <c r="AX121" s="275"/>
      <c r="AY121" s="577"/>
      <c r="AZ121" s="275"/>
      <c r="BA121" s="275"/>
      <c r="BB121" s="275"/>
    </row>
    <row r="122" spans="2:54" ht="15" customHeight="1">
      <c r="B122" s="218">
        <v>46101</v>
      </c>
      <c r="C122" s="773" t="s">
        <v>59</v>
      </c>
      <c r="D122" s="938" t="s">
        <v>1901</v>
      </c>
      <c r="E122" s="450"/>
      <c r="F122" s="778"/>
      <c r="G122" s="940" t="s">
        <v>1929</v>
      </c>
      <c r="H122" s="779" t="s">
        <v>338</v>
      </c>
      <c r="I122" s="780" t="s">
        <v>338</v>
      </c>
      <c r="J122" s="939" t="s">
        <v>66</v>
      </c>
      <c r="K122" s="968" t="s">
        <v>1930</v>
      </c>
      <c r="L122" s="982" t="s">
        <v>66</v>
      </c>
      <c r="M122" s="975" t="s">
        <v>1931</v>
      </c>
      <c r="N122" s="179" t="s">
        <v>338</v>
      </c>
      <c r="O122" s="179" t="s">
        <v>338</v>
      </c>
      <c r="P122" s="179" t="s">
        <v>338</v>
      </c>
      <c r="Q122" s="179" t="s">
        <v>338</v>
      </c>
      <c r="R122" s="179" t="s">
        <v>338</v>
      </c>
      <c r="S122" s="179" t="s">
        <v>338</v>
      </c>
      <c r="T122" s="179" t="s">
        <v>338</v>
      </c>
      <c r="U122" s="179" t="s">
        <v>338</v>
      </c>
      <c r="V122" s="179" t="s">
        <v>338</v>
      </c>
      <c r="W122" s="179" t="s">
        <v>338</v>
      </c>
      <c r="X122" s="195" t="s">
        <v>1605</v>
      </c>
      <c r="Y122" s="195" t="s">
        <v>1605</v>
      </c>
      <c r="Z122" s="189"/>
      <c r="AA122" s="179"/>
      <c r="AB122" s="337"/>
      <c r="AC122" s="275"/>
      <c r="AD122" s="275"/>
      <c r="AE122" s="189"/>
      <c r="AF122" s="189"/>
      <c r="AG122" s="765"/>
      <c r="AH122" s="765"/>
      <c r="AI122" s="443"/>
      <c r="AJ122" s="443"/>
      <c r="AK122" s="442"/>
      <c r="AL122" s="350"/>
      <c r="AM122" s="350"/>
      <c r="AN122" s="346"/>
      <c r="AO122" s="189"/>
      <c r="AP122" s="189"/>
      <c r="AQ122" s="189"/>
      <c r="AR122" s="189"/>
      <c r="AS122" s="189"/>
      <c r="AT122" s="442"/>
      <c r="AU122" s="189"/>
      <c r="AV122" s="275"/>
      <c r="AW122" s="275"/>
      <c r="AX122" s="275"/>
      <c r="AY122" s="577"/>
      <c r="AZ122" s="275"/>
      <c r="BA122" s="275"/>
      <c r="BB122" s="275"/>
    </row>
    <row r="123" spans="2:54" ht="15" customHeight="1">
      <c r="B123" s="218">
        <v>46101</v>
      </c>
      <c r="C123" s="773" t="s">
        <v>59</v>
      </c>
      <c r="D123" s="938" t="s">
        <v>1901</v>
      </c>
      <c r="E123" s="450"/>
      <c r="F123" s="778"/>
      <c r="G123" s="940" t="s">
        <v>1932</v>
      </c>
      <c r="H123" s="779" t="s">
        <v>338</v>
      </c>
      <c r="I123" s="780" t="s">
        <v>338</v>
      </c>
      <c r="J123" s="939" t="s">
        <v>66</v>
      </c>
      <c r="K123" s="968" t="s">
        <v>1933</v>
      </c>
      <c r="L123" s="982" t="s">
        <v>66</v>
      </c>
      <c r="M123" s="975" t="s">
        <v>1934</v>
      </c>
      <c r="N123" s="179" t="s">
        <v>338</v>
      </c>
      <c r="O123" s="179" t="s">
        <v>338</v>
      </c>
      <c r="P123" s="179" t="s">
        <v>338</v>
      </c>
      <c r="Q123" s="179" t="s">
        <v>338</v>
      </c>
      <c r="R123" s="179" t="s">
        <v>338</v>
      </c>
      <c r="S123" s="179" t="s">
        <v>338</v>
      </c>
      <c r="T123" s="179" t="s">
        <v>338</v>
      </c>
      <c r="U123" s="179" t="s">
        <v>338</v>
      </c>
      <c r="V123" s="179" t="s">
        <v>338</v>
      </c>
      <c r="W123" s="179" t="s">
        <v>338</v>
      </c>
      <c r="X123" s="195" t="s">
        <v>1605</v>
      </c>
      <c r="Y123" s="195" t="s">
        <v>1605</v>
      </c>
      <c r="Z123" s="189"/>
      <c r="AA123" s="179"/>
      <c r="AB123" s="337"/>
      <c r="AC123" s="275"/>
      <c r="AD123" s="275"/>
      <c r="AE123" s="189"/>
      <c r="AF123" s="189"/>
      <c r="AG123" s="765"/>
      <c r="AH123" s="765"/>
      <c r="AI123" s="443"/>
      <c r="AJ123" s="443"/>
      <c r="AK123" s="442"/>
      <c r="AL123" s="350"/>
      <c r="AM123" s="350"/>
      <c r="AN123" s="346"/>
      <c r="AO123" s="189"/>
      <c r="AP123" s="189"/>
      <c r="AQ123" s="189"/>
      <c r="AR123" s="189"/>
      <c r="AS123" s="189"/>
      <c r="AT123" s="442"/>
      <c r="AU123" s="189"/>
      <c r="AV123" s="275"/>
      <c r="AW123" s="275"/>
      <c r="AX123" s="275"/>
      <c r="AY123" s="577"/>
      <c r="AZ123" s="275"/>
      <c r="BA123" s="275"/>
      <c r="BB123" s="275"/>
    </row>
    <row r="124" spans="2:54" ht="15" customHeight="1">
      <c r="B124" s="218">
        <v>46101</v>
      </c>
      <c r="C124" s="773" t="s">
        <v>59</v>
      </c>
      <c r="D124" s="938" t="s">
        <v>1901</v>
      </c>
      <c r="E124" s="450"/>
      <c r="F124" s="778"/>
      <c r="G124" s="940" t="s">
        <v>1935</v>
      </c>
      <c r="H124" s="779" t="s">
        <v>338</v>
      </c>
      <c r="I124" s="780" t="s">
        <v>338</v>
      </c>
      <c r="J124" s="939" t="s">
        <v>66</v>
      </c>
      <c r="K124" s="968" t="s">
        <v>1936</v>
      </c>
      <c r="L124" s="982" t="s">
        <v>66</v>
      </c>
      <c r="M124" s="975" t="s">
        <v>1937</v>
      </c>
      <c r="N124" s="179" t="s">
        <v>338</v>
      </c>
      <c r="O124" s="179" t="s">
        <v>338</v>
      </c>
      <c r="P124" s="179" t="s">
        <v>338</v>
      </c>
      <c r="Q124" s="179" t="s">
        <v>338</v>
      </c>
      <c r="R124" s="179" t="s">
        <v>338</v>
      </c>
      <c r="S124" s="179" t="s">
        <v>338</v>
      </c>
      <c r="T124" s="179" t="s">
        <v>338</v>
      </c>
      <c r="U124" s="179" t="s">
        <v>338</v>
      </c>
      <c r="V124" s="179" t="s">
        <v>338</v>
      </c>
      <c r="W124" s="179" t="s">
        <v>338</v>
      </c>
      <c r="X124" s="195" t="s">
        <v>1605</v>
      </c>
      <c r="Y124" s="195" t="s">
        <v>1605</v>
      </c>
      <c r="Z124" s="189"/>
      <c r="AA124" s="179"/>
      <c r="AB124" s="337"/>
      <c r="AC124" s="275"/>
      <c r="AD124" s="275"/>
      <c r="AE124" s="189"/>
      <c r="AF124" s="189"/>
      <c r="AG124" s="765"/>
      <c r="AH124" s="765"/>
      <c r="AI124" s="443"/>
      <c r="AJ124" s="443"/>
      <c r="AK124" s="442"/>
      <c r="AL124" s="350"/>
      <c r="AM124" s="350"/>
      <c r="AN124" s="346"/>
      <c r="AO124" s="189"/>
      <c r="AP124" s="189"/>
      <c r="AQ124" s="189"/>
      <c r="AR124" s="189"/>
      <c r="AS124" s="189"/>
      <c r="AT124" s="442"/>
      <c r="AU124" s="189"/>
      <c r="AV124" s="275"/>
      <c r="AW124" s="275"/>
      <c r="AX124" s="275"/>
      <c r="AY124" s="577"/>
      <c r="AZ124" s="275"/>
      <c r="BA124" s="275"/>
      <c r="BB124" s="275"/>
    </row>
    <row r="125" spans="2:54" ht="15" customHeight="1">
      <c r="B125" s="218">
        <v>46101</v>
      </c>
      <c r="C125" s="773" t="s">
        <v>59</v>
      </c>
      <c r="D125" s="938" t="s">
        <v>1901</v>
      </c>
      <c r="E125" s="450"/>
      <c r="F125" s="778"/>
      <c r="G125" s="940" t="s">
        <v>1938</v>
      </c>
      <c r="H125" s="779" t="s">
        <v>338</v>
      </c>
      <c r="I125" s="780" t="s">
        <v>338</v>
      </c>
      <c r="J125" s="939" t="s">
        <v>66</v>
      </c>
      <c r="K125" s="968" t="s">
        <v>1939</v>
      </c>
      <c r="L125" s="982" t="s">
        <v>66</v>
      </c>
      <c r="M125" s="975" t="s">
        <v>1940</v>
      </c>
      <c r="N125" s="179" t="s">
        <v>338</v>
      </c>
      <c r="O125" s="179" t="s">
        <v>338</v>
      </c>
      <c r="P125" s="179" t="s">
        <v>338</v>
      </c>
      <c r="Q125" s="179" t="s">
        <v>338</v>
      </c>
      <c r="R125" s="179" t="s">
        <v>338</v>
      </c>
      <c r="S125" s="179" t="s">
        <v>338</v>
      </c>
      <c r="T125" s="179" t="s">
        <v>338</v>
      </c>
      <c r="U125" s="179" t="s">
        <v>338</v>
      </c>
      <c r="V125" s="179" t="s">
        <v>338</v>
      </c>
      <c r="W125" s="179" t="s">
        <v>338</v>
      </c>
      <c r="X125" s="195" t="s">
        <v>1605</v>
      </c>
      <c r="Y125" s="195" t="s">
        <v>1605</v>
      </c>
      <c r="Z125" s="189"/>
      <c r="AA125" s="179"/>
      <c r="AB125" s="337"/>
      <c r="AC125" s="275"/>
      <c r="AD125" s="275"/>
      <c r="AE125" s="189"/>
      <c r="AF125" s="189"/>
      <c r="AG125" s="765"/>
      <c r="AH125" s="765"/>
      <c r="AI125" s="443"/>
      <c r="AJ125" s="443"/>
      <c r="AK125" s="442"/>
      <c r="AL125" s="350"/>
      <c r="AM125" s="350"/>
      <c r="AN125" s="346"/>
      <c r="AO125" s="189"/>
      <c r="AP125" s="189"/>
      <c r="AQ125" s="189"/>
      <c r="AR125" s="189"/>
      <c r="AS125" s="189"/>
      <c r="AT125" s="442"/>
      <c r="AU125" s="189"/>
      <c r="AV125" s="275"/>
      <c r="AW125" s="275"/>
      <c r="AX125" s="275"/>
      <c r="AY125" s="577"/>
      <c r="AZ125" s="275"/>
      <c r="BA125" s="275"/>
      <c r="BB125" s="275"/>
    </row>
    <row r="126" spans="2:54" ht="15" customHeight="1">
      <c r="B126" s="218">
        <v>46101</v>
      </c>
      <c r="C126" s="773" t="s">
        <v>59</v>
      </c>
      <c r="D126" s="938" t="s">
        <v>1901</v>
      </c>
      <c r="E126" s="450"/>
      <c r="F126" s="778"/>
      <c r="G126" s="940" t="s">
        <v>1941</v>
      </c>
      <c r="H126" s="779" t="s">
        <v>338</v>
      </c>
      <c r="I126" s="780" t="s">
        <v>338</v>
      </c>
      <c r="J126" s="939" t="s">
        <v>66</v>
      </c>
      <c r="K126" s="968" t="s">
        <v>1942</v>
      </c>
      <c r="L126" s="982" t="s">
        <v>66</v>
      </c>
      <c r="M126" s="975" t="s">
        <v>1943</v>
      </c>
      <c r="N126" s="179" t="s">
        <v>338</v>
      </c>
      <c r="O126" s="179" t="s">
        <v>338</v>
      </c>
      <c r="P126" s="179" t="s">
        <v>338</v>
      </c>
      <c r="Q126" s="179" t="s">
        <v>338</v>
      </c>
      <c r="R126" s="179" t="s">
        <v>338</v>
      </c>
      <c r="S126" s="179" t="s">
        <v>338</v>
      </c>
      <c r="T126" s="179" t="s">
        <v>338</v>
      </c>
      <c r="U126" s="179" t="s">
        <v>338</v>
      </c>
      <c r="V126" s="179" t="s">
        <v>338</v>
      </c>
      <c r="W126" s="179" t="s">
        <v>338</v>
      </c>
      <c r="X126" s="195" t="s">
        <v>1605</v>
      </c>
      <c r="Y126" s="195" t="s">
        <v>1605</v>
      </c>
      <c r="Z126" s="189"/>
      <c r="AA126" s="179"/>
      <c r="AB126" s="337"/>
      <c r="AC126" s="275"/>
      <c r="AD126" s="275"/>
      <c r="AE126" s="189"/>
      <c r="AF126" s="189"/>
      <c r="AG126" s="765"/>
      <c r="AH126" s="765"/>
      <c r="AI126" s="443"/>
      <c r="AJ126" s="443"/>
      <c r="AK126" s="442"/>
      <c r="AL126" s="350"/>
      <c r="AM126" s="350"/>
      <c r="AN126" s="346"/>
      <c r="AO126" s="189"/>
      <c r="AP126" s="189"/>
      <c r="AQ126" s="189"/>
      <c r="AR126" s="189"/>
      <c r="AS126" s="189"/>
      <c r="AT126" s="442"/>
      <c r="AU126" s="189"/>
      <c r="AV126" s="275"/>
      <c r="AW126" s="275"/>
      <c r="AX126" s="275"/>
      <c r="AY126" s="577"/>
      <c r="AZ126" s="275"/>
      <c r="BA126" s="275"/>
      <c r="BB126" s="275"/>
    </row>
    <row r="127" spans="2:54" ht="15" customHeight="1">
      <c r="B127" s="218">
        <v>46101</v>
      </c>
      <c r="C127" s="773" t="s">
        <v>59</v>
      </c>
      <c r="D127" s="938" t="s">
        <v>1901</v>
      </c>
      <c r="E127" s="450"/>
      <c r="F127" s="778"/>
      <c r="G127" s="940" t="s">
        <v>1944</v>
      </c>
      <c r="H127" s="779" t="s">
        <v>338</v>
      </c>
      <c r="I127" s="780" t="s">
        <v>338</v>
      </c>
      <c r="J127" s="939" t="s">
        <v>66</v>
      </c>
      <c r="K127" s="968" t="s">
        <v>1945</v>
      </c>
      <c r="L127" s="982" t="s">
        <v>66</v>
      </c>
      <c r="M127" s="975" t="s">
        <v>1946</v>
      </c>
      <c r="N127" s="179" t="s">
        <v>338</v>
      </c>
      <c r="O127" s="179" t="s">
        <v>338</v>
      </c>
      <c r="P127" s="179" t="s">
        <v>338</v>
      </c>
      <c r="Q127" s="179" t="s">
        <v>338</v>
      </c>
      <c r="R127" s="179" t="s">
        <v>338</v>
      </c>
      <c r="S127" s="179" t="s">
        <v>338</v>
      </c>
      <c r="T127" s="179" t="s">
        <v>338</v>
      </c>
      <c r="U127" s="179" t="s">
        <v>338</v>
      </c>
      <c r="V127" s="179" t="s">
        <v>338</v>
      </c>
      <c r="W127" s="179" t="s">
        <v>338</v>
      </c>
      <c r="X127" s="195" t="s">
        <v>1605</v>
      </c>
      <c r="Y127" s="195" t="s">
        <v>1605</v>
      </c>
      <c r="Z127" s="189"/>
      <c r="AA127" s="179"/>
      <c r="AB127" s="337"/>
      <c r="AC127" s="275"/>
      <c r="AD127" s="275"/>
      <c r="AE127" s="189"/>
      <c r="AF127" s="189"/>
      <c r="AG127" s="765"/>
      <c r="AH127" s="765"/>
      <c r="AI127" s="443"/>
      <c r="AJ127" s="443"/>
      <c r="AK127" s="442"/>
      <c r="AL127" s="350"/>
      <c r="AM127" s="350"/>
      <c r="AN127" s="346"/>
      <c r="AO127" s="189"/>
      <c r="AP127" s="189"/>
      <c r="AQ127" s="189"/>
      <c r="AR127" s="189"/>
      <c r="AS127" s="189"/>
      <c r="AT127" s="442"/>
      <c r="AU127" s="189"/>
      <c r="AV127" s="275"/>
      <c r="AW127" s="275"/>
      <c r="AX127" s="275"/>
      <c r="AY127" s="577"/>
      <c r="AZ127" s="275"/>
      <c r="BA127" s="275"/>
      <c r="BB127" s="275"/>
    </row>
    <row r="128" spans="2:54" ht="15" customHeight="1">
      <c r="B128" s="218">
        <v>46101</v>
      </c>
      <c r="C128" s="773" t="s">
        <v>59</v>
      </c>
      <c r="D128" s="938" t="s">
        <v>1901</v>
      </c>
      <c r="E128" s="450"/>
      <c r="F128" s="778"/>
      <c r="G128" s="940" t="s">
        <v>1947</v>
      </c>
      <c r="H128" s="779" t="s">
        <v>338</v>
      </c>
      <c r="I128" s="780" t="s">
        <v>338</v>
      </c>
      <c r="J128" s="939" t="s">
        <v>66</v>
      </c>
      <c r="K128" s="968" t="s">
        <v>1948</v>
      </c>
      <c r="L128" s="982" t="s">
        <v>66</v>
      </c>
      <c r="M128" s="975" t="s">
        <v>1949</v>
      </c>
      <c r="N128" s="179" t="s">
        <v>338</v>
      </c>
      <c r="O128" s="179" t="s">
        <v>338</v>
      </c>
      <c r="P128" s="179" t="s">
        <v>338</v>
      </c>
      <c r="Q128" s="179" t="s">
        <v>338</v>
      </c>
      <c r="R128" s="179" t="s">
        <v>338</v>
      </c>
      <c r="S128" s="179" t="s">
        <v>338</v>
      </c>
      <c r="T128" s="179" t="s">
        <v>338</v>
      </c>
      <c r="U128" s="179" t="s">
        <v>338</v>
      </c>
      <c r="V128" s="179" t="s">
        <v>338</v>
      </c>
      <c r="W128" s="179" t="s">
        <v>338</v>
      </c>
      <c r="X128" s="195" t="s">
        <v>1605</v>
      </c>
      <c r="Y128" s="195" t="s">
        <v>1605</v>
      </c>
      <c r="Z128" s="189"/>
      <c r="AA128" s="179"/>
      <c r="AB128" s="337"/>
      <c r="AC128" s="275"/>
      <c r="AD128" s="275"/>
      <c r="AE128" s="189"/>
      <c r="AF128" s="189"/>
      <c r="AG128" s="765"/>
      <c r="AH128" s="765"/>
      <c r="AI128" s="443"/>
      <c r="AJ128" s="443"/>
      <c r="AK128" s="442"/>
      <c r="AL128" s="350"/>
      <c r="AM128" s="350"/>
      <c r="AN128" s="346"/>
      <c r="AO128" s="189"/>
      <c r="AP128" s="189"/>
      <c r="AQ128" s="189"/>
      <c r="AR128" s="189"/>
      <c r="AS128" s="189"/>
      <c r="AT128" s="442"/>
      <c r="AU128" s="189"/>
      <c r="AV128" s="275"/>
      <c r="AW128" s="275"/>
      <c r="AX128" s="275"/>
      <c r="AY128" s="577"/>
      <c r="AZ128" s="275"/>
      <c r="BA128" s="275"/>
      <c r="BB128" s="275"/>
    </row>
    <row r="129" spans="2:54" ht="15" customHeight="1">
      <c r="B129" s="218">
        <v>46101</v>
      </c>
      <c r="C129" s="773" t="s">
        <v>59</v>
      </c>
      <c r="D129" s="938" t="s">
        <v>1901</v>
      </c>
      <c r="E129" s="450"/>
      <c r="F129" s="778"/>
      <c r="G129" s="940" t="s">
        <v>1950</v>
      </c>
      <c r="H129" s="779" t="s">
        <v>338</v>
      </c>
      <c r="I129" s="780" t="s">
        <v>338</v>
      </c>
      <c r="J129" s="939" t="s">
        <v>66</v>
      </c>
      <c r="K129" s="968" t="s">
        <v>1951</v>
      </c>
      <c r="L129" s="982" t="s">
        <v>66</v>
      </c>
      <c r="M129" s="975" t="s">
        <v>1952</v>
      </c>
      <c r="N129" s="179" t="s">
        <v>338</v>
      </c>
      <c r="O129" s="179" t="s">
        <v>338</v>
      </c>
      <c r="P129" s="179" t="s">
        <v>338</v>
      </c>
      <c r="Q129" s="179" t="s">
        <v>338</v>
      </c>
      <c r="R129" s="179" t="s">
        <v>338</v>
      </c>
      <c r="S129" s="179" t="s">
        <v>338</v>
      </c>
      <c r="T129" s="179" t="s">
        <v>338</v>
      </c>
      <c r="U129" s="179" t="s">
        <v>338</v>
      </c>
      <c r="V129" s="179" t="s">
        <v>338</v>
      </c>
      <c r="W129" s="179" t="s">
        <v>338</v>
      </c>
      <c r="X129" s="195" t="s">
        <v>1605</v>
      </c>
      <c r="Y129" s="195" t="s">
        <v>1605</v>
      </c>
      <c r="Z129" s="189"/>
      <c r="AA129" s="179"/>
      <c r="AB129" s="337"/>
      <c r="AC129" s="275"/>
      <c r="AD129" s="275"/>
      <c r="AE129" s="189"/>
      <c r="AF129" s="189"/>
      <c r="AG129" s="765"/>
      <c r="AH129" s="765"/>
      <c r="AI129" s="443"/>
      <c r="AJ129" s="443"/>
      <c r="AK129" s="442"/>
      <c r="AL129" s="350"/>
      <c r="AM129" s="350"/>
      <c r="AN129" s="346"/>
      <c r="AO129" s="189"/>
      <c r="AP129" s="189"/>
      <c r="AQ129" s="189"/>
      <c r="AR129" s="189"/>
      <c r="AS129" s="189"/>
      <c r="AT129" s="442"/>
      <c r="AU129" s="189"/>
      <c r="AV129" s="275"/>
      <c r="AW129" s="275"/>
      <c r="AX129" s="275"/>
      <c r="AY129" s="577"/>
      <c r="AZ129" s="275"/>
      <c r="BA129" s="275"/>
      <c r="BB129" s="275"/>
    </row>
    <row r="130" spans="2:54" ht="15" customHeight="1">
      <c r="B130" s="218">
        <v>46101</v>
      </c>
      <c r="C130" s="773" t="s">
        <v>59</v>
      </c>
      <c r="D130" s="938" t="s">
        <v>1901</v>
      </c>
      <c r="E130" s="450"/>
      <c r="F130" s="778"/>
      <c r="G130" s="940" t="s">
        <v>1953</v>
      </c>
      <c r="H130" s="779" t="s">
        <v>338</v>
      </c>
      <c r="I130" s="780" t="s">
        <v>338</v>
      </c>
      <c r="J130" s="939" t="s">
        <v>66</v>
      </c>
      <c r="K130" s="968" t="s">
        <v>1954</v>
      </c>
      <c r="L130" s="982" t="s">
        <v>66</v>
      </c>
      <c r="M130" s="975" t="s">
        <v>1955</v>
      </c>
      <c r="N130" s="179" t="s">
        <v>338</v>
      </c>
      <c r="O130" s="179" t="s">
        <v>338</v>
      </c>
      <c r="P130" s="179" t="s">
        <v>338</v>
      </c>
      <c r="Q130" s="179" t="s">
        <v>338</v>
      </c>
      <c r="R130" s="179" t="s">
        <v>338</v>
      </c>
      <c r="S130" s="179" t="s">
        <v>338</v>
      </c>
      <c r="T130" s="179" t="s">
        <v>338</v>
      </c>
      <c r="U130" s="179" t="s">
        <v>338</v>
      </c>
      <c r="V130" s="179" t="s">
        <v>338</v>
      </c>
      <c r="W130" s="179" t="s">
        <v>338</v>
      </c>
      <c r="X130" s="195" t="s">
        <v>1605</v>
      </c>
      <c r="Y130" s="195" t="s">
        <v>1605</v>
      </c>
      <c r="Z130" s="189"/>
      <c r="AA130" s="179"/>
      <c r="AB130" s="337"/>
      <c r="AC130" s="275"/>
      <c r="AD130" s="275"/>
      <c r="AE130" s="189"/>
      <c r="AF130" s="189"/>
      <c r="AG130" s="765"/>
      <c r="AH130" s="765"/>
      <c r="AI130" s="443"/>
      <c r="AJ130" s="443"/>
      <c r="AK130" s="442"/>
      <c r="AL130" s="350"/>
      <c r="AM130" s="350"/>
      <c r="AN130" s="346"/>
      <c r="AO130" s="189"/>
      <c r="AP130" s="189"/>
      <c r="AQ130" s="189"/>
      <c r="AR130" s="189"/>
      <c r="AS130" s="189"/>
      <c r="AT130" s="442"/>
      <c r="AU130" s="189"/>
      <c r="AV130" s="275"/>
      <c r="AW130" s="275"/>
      <c r="AX130" s="275"/>
      <c r="AY130" s="577"/>
      <c r="AZ130" s="275"/>
      <c r="BA130" s="275"/>
      <c r="BB130" s="275"/>
    </row>
    <row r="131" spans="2:54" ht="15" customHeight="1">
      <c r="B131" s="218">
        <v>46101</v>
      </c>
      <c r="C131" s="773" t="s">
        <v>59</v>
      </c>
      <c r="D131" s="938" t="s">
        <v>1901</v>
      </c>
      <c r="E131" s="450"/>
      <c r="F131" s="778"/>
      <c r="G131" s="940" t="s">
        <v>1956</v>
      </c>
      <c r="H131" s="779" t="s">
        <v>338</v>
      </c>
      <c r="I131" s="780" t="s">
        <v>338</v>
      </c>
      <c r="J131" s="939" t="s">
        <v>66</v>
      </c>
      <c r="K131" s="968" t="s">
        <v>1957</v>
      </c>
      <c r="L131" s="982" t="s">
        <v>66</v>
      </c>
      <c r="M131" s="975" t="s">
        <v>1958</v>
      </c>
      <c r="N131" s="179" t="s">
        <v>338</v>
      </c>
      <c r="O131" s="179" t="s">
        <v>338</v>
      </c>
      <c r="P131" s="179" t="s">
        <v>338</v>
      </c>
      <c r="Q131" s="179" t="s">
        <v>338</v>
      </c>
      <c r="R131" s="179" t="s">
        <v>338</v>
      </c>
      <c r="S131" s="179" t="s">
        <v>338</v>
      </c>
      <c r="T131" s="179" t="s">
        <v>338</v>
      </c>
      <c r="U131" s="179" t="s">
        <v>338</v>
      </c>
      <c r="V131" s="179" t="s">
        <v>338</v>
      </c>
      <c r="W131" s="179" t="s">
        <v>338</v>
      </c>
      <c r="X131" s="195" t="s">
        <v>1605</v>
      </c>
      <c r="Y131" s="195" t="s">
        <v>1605</v>
      </c>
      <c r="Z131" s="189"/>
      <c r="AA131" s="179"/>
      <c r="AB131" s="337"/>
      <c r="AC131" s="275"/>
      <c r="AD131" s="275"/>
      <c r="AE131" s="189"/>
      <c r="AF131" s="189"/>
      <c r="AG131" s="765"/>
      <c r="AH131" s="765"/>
      <c r="AI131" s="443"/>
      <c r="AJ131" s="443"/>
      <c r="AK131" s="442"/>
      <c r="AL131" s="350"/>
      <c r="AM131" s="350"/>
      <c r="AN131" s="346"/>
      <c r="AO131" s="189"/>
      <c r="AP131" s="189"/>
      <c r="AQ131" s="189"/>
      <c r="AR131" s="189"/>
      <c r="AS131" s="189"/>
      <c r="AT131" s="442"/>
      <c r="AU131" s="189"/>
      <c r="AV131" s="275"/>
      <c r="AW131" s="275"/>
      <c r="AX131" s="275"/>
      <c r="AY131" s="577"/>
      <c r="AZ131" s="275"/>
      <c r="BA131" s="275"/>
      <c r="BB131" s="275"/>
    </row>
    <row r="132" spans="2:54" ht="15" customHeight="1">
      <c r="B132" s="218">
        <v>46101</v>
      </c>
      <c r="C132" s="773" t="s">
        <v>59</v>
      </c>
      <c r="D132" s="938" t="s">
        <v>1901</v>
      </c>
      <c r="E132" s="450"/>
      <c r="F132" s="778"/>
      <c r="G132" s="940" t="s">
        <v>1959</v>
      </c>
      <c r="H132" s="779" t="s">
        <v>338</v>
      </c>
      <c r="I132" s="780" t="s">
        <v>338</v>
      </c>
      <c r="J132" s="939" t="s">
        <v>66</v>
      </c>
      <c r="K132" s="968" t="s">
        <v>1960</v>
      </c>
      <c r="L132" s="982" t="s">
        <v>66</v>
      </c>
      <c r="M132" s="975" t="s">
        <v>1961</v>
      </c>
      <c r="N132" s="179" t="s">
        <v>338</v>
      </c>
      <c r="O132" s="179" t="s">
        <v>338</v>
      </c>
      <c r="P132" s="179" t="s">
        <v>338</v>
      </c>
      <c r="Q132" s="179" t="s">
        <v>338</v>
      </c>
      <c r="R132" s="179" t="s">
        <v>338</v>
      </c>
      <c r="S132" s="179" t="s">
        <v>338</v>
      </c>
      <c r="T132" s="179" t="s">
        <v>338</v>
      </c>
      <c r="U132" s="179" t="s">
        <v>338</v>
      </c>
      <c r="V132" s="179" t="s">
        <v>338</v>
      </c>
      <c r="W132" s="179" t="s">
        <v>338</v>
      </c>
      <c r="X132" s="195" t="s">
        <v>1605</v>
      </c>
      <c r="Y132" s="195" t="s">
        <v>1605</v>
      </c>
      <c r="Z132" s="189"/>
      <c r="AA132" s="179"/>
      <c r="AB132" s="337"/>
      <c r="AC132" s="275"/>
      <c r="AD132" s="275"/>
      <c r="AE132" s="189"/>
      <c r="AF132" s="189"/>
      <c r="AG132" s="765"/>
      <c r="AH132" s="765"/>
      <c r="AI132" s="443"/>
      <c r="AJ132" s="443"/>
      <c r="AK132" s="442"/>
      <c r="AL132" s="350"/>
      <c r="AM132" s="350"/>
      <c r="AN132" s="346"/>
      <c r="AO132" s="189"/>
      <c r="AP132" s="189"/>
      <c r="AQ132" s="189"/>
      <c r="AR132" s="189"/>
      <c r="AS132" s="189"/>
      <c r="AT132" s="442"/>
      <c r="AU132" s="189"/>
      <c r="AV132" s="275"/>
      <c r="AW132" s="275"/>
      <c r="AX132" s="275"/>
      <c r="AY132" s="577"/>
      <c r="AZ132" s="275"/>
      <c r="BA132" s="275"/>
      <c r="BB132" s="275"/>
    </row>
    <row r="133" spans="2:54" ht="15" customHeight="1">
      <c r="B133" s="218">
        <v>46101</v>
      </c>
      <c r="C133" s="773" t="s">
        <v>59</v>
      </c>
      <c r="D133" s="938" t="s">
        <v>1901</v>
      </c>
      <c r="E133" s="450"/>
      <c r="F133" s="778"/>
      <c r="G133" s="940" t="s">
        <v>1962</v>
      </c>
      <c r="H133" s="779" t="s">
        <v>338</v>
      </c>
      <c r="I133" s="780" t="s">
        <v>338</v>
      </c>
      <c r="J133" s="939" t="s">
        <v>66</v>
      </c>
      <c r="K133" s="968" t="s">
        <v>1963</v>
      </c>
      <c r="L133" s="982" t="s">
        <v>66</v>
      </c>
      <c r="M133" s="975" t="s">
        <v>1964</v>
      </c>
      <c r="N133" s="179" t="s">
        <v>338</v>
      </c>
      <c r="O133" s="179" t="s">
        <v>338</v>
      </c>
      <c r="P133" s="179" t="s">
        <v>338</v>
      </c>
      <c r="Q133" s="179" t="s">
        <v>338</v>
      </c>
      <c r="R133" s="179" t="s">
        <v>338</v>
      </c>
      <c r="S133" s="179" t="s">
        <v>338</v>
      </c>
      <c r="T133" s="179" t="s">
        <v>338</v>
      </c>
      <c r="U133" s="179" t="s">
        <v>338</v>
      </c>
      <c r="V133" s="179" t="s">
        <v>338</v>
      </c>
      <c r="W133" s="179" t="s">
        <v>338</v>
      </c>
      <c r="X133" s="195" t="s">
        <v>1605</v>
      </c>
      <c r="Y133" s="195" t="s">
        <v>1605</v>
      </c>
      <c r="Z133" s="189"/>
      <c r="AA133" s="179"/>
      <c r="AB133" s="337"/>
      <c r="AC133" s="275"/>
      <c r="AD133" s="275"/>
      <c r="AE133" s="189"/>
      <c r="AF133" s="189"/>
      <c r="AG133" s="765"/>
      <c r="AH133" s="765"/>
      <c r="AI133" s="443"/>
      <c r="AJ133" s="443"/>
      <c r="AK133" s="442"/>
      <c r="AL133" s="350"/>
      <c r="AM133" s="350"/>
      <c r="AN133" s="346"/>
      <c r="AO133" s="189"/>
      <c r="AP133" s="189"/>
      <c r="AQ133" s="189"/>
      <c r="AR133" s="189"/>
      <c r="AS133" s="189"/>
      <c r="AT133" s="442"/>
      <c r="AU133" s="189"/>
      <c r="AV133" s="275"/>
      <c r="AW133" s="275"/>
      <c r="AX133" s="275"/>
      <c r="AY133" s="577"/>
      <c r="AZ133" s="275"/>
      <c r="BA133" s="275"/>
      <c r="BB133" s="275"/>
    </row>
    <row r="134" spans="2:54" ht="15" customHeight="1">
      <c r="B134" s="218">
        <v>46101</v>
      </c>
      <c r="C134" s="773" t="s">
        <v>59</v>
      </c>
      <c r="D134" s="938" t="s">
        <v>1901</v>
      </c>
      <c r="E134" s="450"/>
      <c r="F134" s="778"/>
      <c r="G134" s="940" t="s">
        <v>1965</v>
      </c>
      <c r="H134" s="779" t="s">
        <v>338</v>
      </c>
      <c r="I134" s="780" t="s">
        <v>338</v>
      </c>
      <c r="J134" s="939" t="s">
        <v>66</v>
      </c>
      <c r="K134" s="968" t="s">
        <v>1966</v>
      </c>
      <c r="L134" s="982" t="s">
        <v>66</v>
      </c>
      <c r="M134" s="975" t="s">
        <v>1967</v>
      </c>
      <c r="N134" s="179" t="s">
        <v>338</v>
      </c>
      <c r="O134" s="179" t="s">
        <v>338</v>
      </c>
      <c r="P134" s="179" t="s">
        <v>338</v>
      </c>
      <c r="Q134" s="179" t="s">
        <v>338</v>
      </c>
      <c r="R134" s="179" t="s">
        <v>338</v>
      </c>
      <c r="S134" s="179" t="s">
        <v>338</v>
      </c>
      <c r="T134" s="179" t="s">
        <v>338</v>
      </c>
      <c r="U134" s="179" t="s">
        <v>338</v>
      </c>
      <c r="V134" s="179" t="s">
        <v>338</v>
      </c>
      <c r="W134" s="179" t="s">
        <v>338</v>
      </c>
      <c r="X134" s="195" t="s">
        <v>1605</v>
      </c>
      <c r="Y134" s="195" t="s">
        <v>1605</v>
      </c>
      <c r="Z134" s="189"/>
      <c r="AA134" s="179"/>
      <c r="AB134" s="337"/>
      <c r="AC134" s="275"/>
      <c r="AD134" s="275"/>
      <c r="AE134" s="189"/>
      <c r="AF134" s="189"/>
      <c r="AG134" s="765"/>
      <c r="AH134" s="765"/>
      <c r="AI134" s="443"/>
      <c r="AJ134" s="443"/>
      <c r="AK134" s="442"/>
      <c r="AL134" s="350"/>
      <c r="AM134" s="350"/>
      <c r="AN134" s="346"/>
      <c r="AO134" s="189"/>
      <c r="AP134" s="189"/>
      <c r="AQ134" s="189"/>
      <c r="AR134" s="189"/>
      <c r="AS134" s="189"/>
      <c r="AT134" s="442"/>
      <c r="AU134" s="189"/>
      <c r="AV134" s="275"/>
      <c r="AW134" s="275"/>
      <c r="AX134" s="275"/>
      <c r="AY134" s="577"/>
      <c r="AZ134" s="275"/>
      <c r="BA134" s="275"/>
      <c r="BB134" s="275"/>
    </row>
    <row r="135" spans="2:54" ht="15" customHeight="1">
      <c r="B135" s="218">
        <v>46101</v>
      </c>
      <c r="C135" s="773" t="s">
        <v>59</v>
      </c>
      <c r="D135" s="938" t="s">
        <v>1901</v>
      </c>
      <c r="E135" s="450"/>
      <c r="F135" s="778"/>
      <c r="G135" s="940" t="s">
        <v>1968</v>
      </c>
      <c r="H135" s="779" t="s">
        <v>338</v>
      </c>
      <c r="I135" s="780" t="s">
        <v>338</v>
      </c>
      <c r="J135" s="939" t="s">
        <v>66</v>
      </c>
      <c r="K135" s="968" t="s">
        <v>1969</v>
      </c>
      <c r="L135" s="982" t="s">
        <v>66</v>
      </c>
      <c r="M135" s="975" t="s">
        <v>1970</v>
      </c>
      <c r="N135" s="179" t="s">
        <v>338</v>
      </c>
      <c r="O135" s="179" t="s">
        <v>338</v>
      </c>
      <c r="P135" s="179" t="s">
        <v>338</v>
      </c>
      <c r="Q135" s="179" t="s">
        <v>338</v>
      </c>
      <c r="R135" s="179" t="s">
        <v>338</v>
      </c>
      <c r="S135" s="179" t="s">
        <v>338</v>
      </c>
      <c r="T135" s="179" t="s">
        <v>338</v>
      </c>
      <c r="U135" s="179" t="s">
        <v>338</v>
      </c>
      <c r="V135" s="179" t="s">
        <v>338</v>
      </c>
      <c r="W135" s="179" t="s">
        <v>338</v>
      </c>
      <c r="X135" s="195" t="s">
        <v>1605</v>
      </c>
      <c r="Y135" s="195" t="s">
        <v>1605</v>
      </c>
      <c r="Z135" s="189"/>
      <c r="AA135" s="179"/>
      <c r="AB135" s="337"/>
      <c r="AC135" s="275"/>
      <c r="AD135" s="275"/>
      <c r="AE135" s="189"/>
      <c r="AF135" s="189"/>
      <c r="AG135" s="765"/>
      <c r="AH135" s="765"/>
      <c r="AI135" s="443"/>
      <c r="AJ135" s="443"/>
      <c r="AK135" s="442"/>
      <c r="AL135" s="350"/>
      <c r="AM135" s="350"/>
      <c r="AN135" s="346"/>
      <c r="AO135" s="189"/>
      <c r="AP135" s="189"/>
      <c r="AQ135" s="189"/>
      <c r="AR135" s="189"/>
      <c r="AS135" s="189"/>
      <c r="AT135" s="442"/>
      <c r="AU135" s="189"/>
      <c r="AV135" s="275"/>
      <c r="AW135" s="275"/>
      <c r="AX135" s="275"/>
      <c r="AY135" s="577"/>
      <c r="AZ135" s="275"/>
      <c r="BA135" s="275"/>
      <c r="BB135" s="275"/>
    </row>
    <row r="136" spans="2:54" ht="15" customHeight="1">
      <c r="B136" s="218">
        <v>46101</v>
      </c>
      <c r="C136" s="773" t="s">
        <v>59</v>
      </c>
      <c r="D136" s="938" t="s">
        <v>1901</v>
      </c>
      <c r="E136" s="450"/>
      <c r="F136" s="778"/>
      <c r="G136" s="940" t="s">
        <v>1971</v>
      </c>
      <c r="H136" s="779" t="s">
        <v>338</v>
      </c>
      <c r="I136" s="780" t="s">
        <v>338</v>
      </c>
      <c r="J136" s="939" t="s">
        <v>66</v>
      </c>
      <c r="K136" s="968" t="s">
        <v>1972</v>
      </c>
      <c r="L136" s="982" t="s">
        <v>66</v>
      </c>
      <c r="M136" s="975" t="s">
        <v>1973</v>
      </c>
      <c r="N136" s="179" t="s">
        <v>338</v>
      </c>
      <c r="O136" s="179" t="s">
        <v>338</v>
      </c>
      <c r="P136" s="179" t="s">
        <v>338</v>
      </c>
      <c r="Q136" s="179" t="s">
        <v>338</v>
      </c>
      <c r="R136" s="179" t="s">
        <v>338</v>
      </c>
      <c r="S136" s="179" t="s">
        <v>338</v>
      </c>
      <c r="T136" s="179" t="s">
        <v>338</v>
      </c>
      <c r="U136" s="179" t="s">
        <v>338</v>
      </c>
      <c r="V136" s="179" t="s">
        <v>338</v>
      </c>
      <c r="W136" s="179" t="s">
        <v>338</v>
      </c>
      <c r="X136" s="195" t="s">
        <v>1605</v>
      </c>
      <c r="Y136" s="195" t="s">
        <v>1605</v>
      </c>
      <c r="Z136" s="189"/>
      <c r="AA136" s="179"/>
      <c r="AB136" s="337"/>
      <c r="AC136" s="275"/>
      <c r="AD136" s="275"/>
      <c r="AE136" s="189"/>
      <c r="AF136" s="189"/>
      <c r="AG136" s="765"/>
      <c r="AH136" s="765"/>
      <c r="AI136" s="443"/>
      <c r="AJ136" s="443"/>
      <c r="AK136" s="442"/>
      <c r="AL136" s="350"/>
      <c r="AM136" s="350"/>
      <c r="AN136" s="346"/>
      <c r="AO136" s="189"/>
      <c r="AP136" s="189"/>
      <c r="AQ136" s="189"/>
      <c r="AR136" s="189"/>
      <c r="AS136" s="189"/>
      <c r="AT136" s="442"/>
      <c r="AU136" s="189"/>
      <c r="AV136" s="275"/>
      <c r="AW136" s="275"/>
      <c r="AX136" s="275"/>
      <c r="AY136" s="577"/>
      <c r="AZ136" s="275"/>
      <c r="BA136" s="275"/>
      <c r="BB136" s="275"/>
    </row>
    <row r="137" spans="2:54" ht="15" customHeight="1">
      <c r="B137" s="218">
        <v>46101</v>
      </c>
      <c r="C137" s="773" t="s">
        <v>59</v>
      </c>
      <c r="D137" s="938" t="s">
        <v>1901</v>
      </c>
      <c r="E137" s="450"/>
      <c r="F137" s="778"/>
      <c r="G137" s="940" t="s">
        <v>1974</v>
      </c>
      <c r="H137" s="779" t="s">
        <v>338</v>
      </c>
      <c r="I137" s="780" t="s">
        <v>338</v>
      </c>
      <c r="J137" s="939" t="s">
        <v>66</v>
      </c>
      <c r="K137" s="968" t="s">
        <v>1975</v>
      </c>
      <c r="L137" s="982" t="s">
        <v>66</v>
      </c>
      <c r="M137" s="975" t="s">
        <v>1976</v>
      </c>
      <c r="N137" s="179" t="s">
        <v>338</v>
      </c>
      <c r="O137" s="179" t="s">
        <v>338</v>
      </c>
      <c r="P137" s="179" t="s">
        <v>338</v>
      </c>
      <c r="Q137" s="179" t="s">
        <v>338</v>
      </c>
      <c r="R137" s="179" t="s">
        <v>338</v>
      </c>
      <c r="S137" s="179" t="s">
        <v>338</v>
      </c>
      <c r="T137" s="179" t="s">
        <v>338</v>
      </c>
      <c r="U137" s="179" t="s">
        <v>338</v>
      </c>
      <c r="V137" s="179" t="s">
        <v>338</v>
      </c>
      <c r="W137" s="179" t="s">
        <v>338</v>
      </c>
      <c r="X137" s="195" t="s">
        <v>1605</v>
      </c>
      <c r="Y137" s="195" t="s">
        <v>1605</v>
      </c>
      <c r="Z137" s="189"/>
      <c r="AA137" s="179"/>
      <c r="AB137" s="337"/>
      <c r="AC137" s="275"/>
      <c r="AD137" s="275"/>
      <c r="AE137" s="189"/>
      <c r="AF137" s="189"/>
      <c r="AG137" s="765"/>
      <c r="AH137" s="765"/>
      <c r="AI137" s="443"/>
      <c r="AJ137" s="443"/>
      <c r="AK137" s="442"/>
      <c r="AL137" s="350"/>
      <c r="AM137" s="350"/>
      <c r="AN137" s="346"/>
      <c r="AO137" s="189"/>
      <c r="AP137" s="189"/>
      <c r="AQ137" s="189"/>
      <c r="AR137" s="189"/>
      <c r="AS137" s="189"/>
      <c r="AT137" s="442"/>
      <c r="AU137" s="189"/>
      <c r="AV137" s="275"/>
      <c r="AW137" s="275"/>
      <c r="AX137" s="275"/>
      <c r="AY137" s="577"/>
      <c r="AZ137" s="275"/>
      <c r="BA137" s="275"/>
      <c r="BB137" s="275"/>
    </row>
    <row r="138" spans="2:54" ht="15" customHeight="1">
      <c r="B138" s="218">
        <v>46101</v>
      </c>
      <c r="C138" s="773" t="s">
        <v>59</v>
      </c>
      <c r="D138" s="938" t="s">
        <v>1901</v>
      </c>
      <c r="E138" s="450"/>
      <c r="F138" s="778"/>
      <c r="G138" s="940" t="s">
        <v>1977</v>
      </c>
      <c r="H138" s="779" t="s">
        <v>338</v>
      </c>
      <c r="I138" s="780" t="s">
        <v>338</v>
      </c>
      <c r="J138" s="939" t="s">
        <v>66</v>
      </c>
      <c r="K138" s="968" t="s">
        <v>1978</v>
      </c>
      <c r="L138" s="982" t="s">
        <v>66</v>
      </c>
      <c r="M138" s="975" t="s">
        <v>1979</v>
      </c>
      <c r="N138" s="179" t="s">
        <v>338</v>
      </c>
      <c r="O138" s="179" t="s">
        <v>338</v>
      </c>
      <c r="P138" s="179" t="s">
        <v>338</v>
      </c>
      <c r="Q138" s="179" t="s">
        <v>338</v>
      </c>
      <c r="R138" s="179" t="s">
        <v>338</v>
      </c>
      <c r="S138" s="179" t="s">
        <v>338</v>
      </c>
      <c r="T138" s="179" t="s">
        <v>338</v>
      </c>
      <c r="U138" s="179" t="s">
        <v>338</v>
      </c>
      <c r="V138" s="179" t="s">
        <v>338</v>
      </c>
      <c r="W138" s="179" t="s">
        <v>338</v>
      </c>
      <c r="X138" s="195" t="s">
        <v>1605</v>
      </c>
      <c r="Y138" s="195" t="s">
        <v>1605</v>
      </c>
      <c r="Z138" s="189"/>
      <c r="AA138" s="179"/>
      <c r="AB138" s="337"/>
      <c r="AC138" s="275"/>
      <c r="AD138" s="275"/>
      <c r="AE138" s="189"/>
      <c r="AF138" s="189"/>
      <c r="AG138" s="765"/>
      <c r="AH138" s="765"/>
      <c r="AI138" s="443"/>
      <c r="AJ138" s="443"/>
      <c r="AK138" s="442"/>
      <c r="AL138" s="350"/>
      <c r="AM138" s="350"/>
      <c r="AN138" s="346"/>
      <c r="AO138" s="189"/>
      <c r="AP138" s="189"/>
      <c r="AQ138" s="189"/>
      <c r="AR138" s="189"/>
      <c r="AS138" s="189"/>
      <c r="AT138" s="442"/>
      <c r="AU138" s="189"/>
      <c r="AV138" s="275"/>
      <c r="AW138" s="275"/>
      <c r="AX138" s="275"/>
      <c r="AY138" s="577"/>
      <c r="AZ138" s="275"/>
      <c r="BA138" s="275"/>
      <c r="BB138" s="275"/>
    </row>
    <row r="139" spans="2:54" ht="15" customHeight="1">
      <c r="B139" s="218">
        <v>46101</v>
      </c>
      <c r="C139" s="773" t="s">
        <v>59</v>
      </c>
      <c r="D139" s="938" t="s">
        <v>1901</v>
      </c>
      <c r="E139" s="450"/>
      <c r="F139" s="778"/>
      <c r="G139" s="940" t="s">
        <v>1980</v>
      </c>
      <c r="H139" s="779" t="s">
        <v>338</v>
      </c>
      <c r="I139" s="780" t="s">
        <v>338</v>
      </c>
      <c r="J139" s="939" t="s">
        <v>66</v>
      </c>
      <c r="K139" s="968" t="s">
        <v>1981</v>
      </c>
      <c r="L139" s="982" t="s">
        <v>66</v>
      </c>
      <c r="M139" s="975" t="s">
        <v>1982</v>
      </c>
      <c r="N139" s="179" t="s">
        <v>338</v>
      </c>
      <c r="O139" s="179" t="s">
        <v>338</v>
      </c>
      <c r="P139" s="179" t="s">
        <v>338</v>
      </c>
      <c r="Q139" s="179" t="s">
        <v>338</v>
      </c>
      <c r="R139" s="179" t="s">
        <v>338</v>
      </c>
      <c r="S139" s="179" t="s">
        <v>338</v>
      </c>
      <c r="T139" s="179" t="s">
        <v>338</v>
      </c>
      <c r="U139" s="179" t="s">
        <v>338</v>
      </c>
      <c r="V139" s="179" t="s">
        <v>338</v>
      </c>
      <c r="W139" s="179" t="s">
        <v>338</v>
      </c>
      <c r="X139" s="195" t="s">
        <v>1605</v>
      </c>
      <c r="Y139" s="195" t="s">
        <v>1605</v>
      </c>
      <c r="Z139" s="189"/>
      <c r="AA139" s="179"/>
      <c r="AB139" s="337"/>
      <c r="AC139" s="275"/>
      <c r="AD139" s="275"/>
      <c r="AE139" s="189"/>
      <c r="AF139" s="189"/>
      <c r="AG139" s="765"/>
      <c r="AH139" s="765"/>
      <c r="AI139" s="443"/>
      <c r="AJ139" s="443"/>
      <c r="AK139" s="442"/>
      <c r="AL139" s="350"/>
      <c r="AM139" s="350"/>
      <c r="AN139" s="346"/>
      <c r="AO139" s="189"/>
      <c r="AP139" s="189"/>
      <c r="AQ139" s="189"/>
      <c r="AR139" s="189"/>
      <c r="AS139" s="189"/>
      <c r="AT139" s="442"/>
      <c r="AU139" s="189"/>
      <c r="AV139" s="275"/>
      <c r="AW139" s="275"/>
      <c r="AX139" s="275"/>
      <c r="AY139" s="577"/>
      <c r="AZ139" s="275"/>
      <c r="BA139" s="275"/>
      <c r="BB139" s="275"/>
    </row>
    <row r="140" spans="2:54" ht="15" customHeight="1">
      <c r="B140" s="218">
        <v>46101</v>
      </c>
      <c r="C140" s="773" t="s">
        <v>59</v>
      </c>
      <c r="D140" s="938" t="s">
        <v>1901</v>
      </c>
      <c r="E140" s="450"/>
      <c r="F140" s="778"/>
      <c r="G140" s="940" t="s">
        <v>1983</v>
      </c>
      <c r="H140" s="779" t="s">
        <v>338</v>
      </c>
      <c r="I140" s="780" t="s">
        <v>338</v>
      </c>
      <c r="J140" s="939" t="s">
        <v>66</v>
      </c>
      <c r="K140" s="968" t="s">
        <v>1984</v>
      </c>
      <c r="L140" s="982" t="s">
        <v>66</v>
      </c>
      <c r="M140" s="975" t="s">
        <v>1985</v>
      </c>
      <c r="N140" s="179" t="s">
        <v>338</v>
      </c>
      <c r="O140" s="179" t="s">
        <v>338</v>
      </c>
      <c r="P140" s="179" t="s">
        <v>338</v>
      </c>
      <c r="Q140" s="179" t="s">
        <v>338</v>
      </c>
      <c r="R140" s="179" t="s">
        <v>338</v>
      </c>
      <c r="S140" s="179" t="s">
        <v>338</v>
      </c>
      <c r="T140" s="179" t="s">
        <v>338</v>
      </c>
      <c r="U140" s="179" t="s">
        <v>338</v>
      </c>
      <c r="V140" s="179" t="s">
        <v>338</v>
      </c>
      <c r="W140" s="179" t="s">
        <v>338</v>
      </c>
      <c r="X140" s="195" t="s">
        <v>1605</v>
      </c>
      <c r="Y140" s="195" t="s">
        <v>1605</v>
      </c>
      <c r="Z140" s="189"/>
      <c r="AA140" s="179"/>
      <c r="AB140" s="337"/>
      <c r="AC140" s="275"/>
      <c r="AD140" s="275"/>
      <c r="AE140" s="189"/>
      <c r="AF140" s="189"/>
      <c r="AG140" s="765"/>
      <c r="AH140" s="765"/>
      <c r="AI140" s="443"/>
      <c r="AJ140" s="443"/>
      <c r="AK140" s="442"/>
      <c r="AL140" s="350"/>
      <c r="AM140" s="350"/>
      <c r="AN140" s="346"/>
      <c r="AO140" s="189"/>
      <c r="AP140" s="189"/>
      <c r="AQ140" s="189"/>
      <c r="AR140" s="189"/>
      <c r="AS140" s="189"/>
      <c r="AT140" s="442"/>
      <c r="AU140" s="189"/>
      <c r="AV140" s="275"/>
      <c r="AW140" s="275"/>
      <c r="AX140" s="275"/>
      <c r="AY140" s="577"/>
      <c r="AZ140" s="275"/>
      <c r="BA140" s="275"/>
      <c r="BB140" s="275"/>
    </row>
    <row r="141" spans="2:54" ht="15" customHeight="1">
      <c r="B141" s="218">
        <v>46101</v>
      </c>
      <c r="C141" s="773" t="s">
        <v>59</v>
      </c>
      <c r="D141" s="938" t="s">
        <v>1901</v>
      </c>
      <c r="E141" s="450"/>
      <c r="F141" s="778"/>
      <c r="G141" s="940" t="s">
        <v>1986</v>
      </c>
      <c r="H141" s="779" t="s">
        <v>338</v>
      </c>
      <c r="I141" s="780" t="s">
        <v>338</v>
      </c>
      <c r="J141" s="939" t="s">
        <v>66</v>
      </c>
      <c r="K141" s="968" t="s">
        <v>1987</v>
      </c>
      <c r="L141" s="982" t="s">
        <v>66</v>
      </c>
      <c r="M141" s="975" t="s">
        <v>1988</v>
      </c>
      <c r="N141" s="179" t="s">
        <v>338</v>
      </c>
      <c r="O141" s="179" t="s">
        <v>338</v>
      </c>
      <c r="P141" s="179" t="s">
        <v>338</v>
      </c>
      <c r="Q141" s="179" t="s">
        <v>338</v>
      </c>
      <c r="R141" s="179" t="s">
        <v>338</v>
      </c>
      <c r="S141" s="179" t="s">
        <v>338</v>
      </c>
      <c r="T141" s="179" t="s">
        <v>338</v>
      </c>
      <c r="U141" s="179" t="s">
        <v>338</v>
      </c>
      <c r="V141" s="179" t="s">
        <v>338</v>
      </c>
      <c r="W141" s="179" t="s">
        <v>338</v>
      </c>
      <c r="X141" s="195" t="s">
        <v>1605</v>
      </c>
      <c r="Y141" s="195" t="s">
        <v>1605</v>
      </c>
      <c r="Z141" s="189"/>
      <c r="AA141" s="179"/>
      <c r="AB141" s="337"/>
      <c r="AC141" s="275"/>
      <c r="AD141" s="275"/>
      <c r="AE141" s="189"/>
      <c r="AF141" s="189"/>
      <c r="AG141" s="765"/>
      <c r="AH141" s="765"/>
      <c r="AI141" s="443"/>
      <c r="AJ141" s="443"/>
      <c r="AK141" s="442"/>
      <c r="AL141" s="350"/>
      <c r="AM141" s="350"/>
      <c r="AN141" s="346"/>
      <c r="AO141" s="189"/>
      <c r="AP141" s="189"/>
      <c r="AQ141" s="189"/>
      <c r="AR141" s="189"/>
      <c r="AS141" s="189"/>
      <c r="AT141" s="442"/>
      <c r="AU141" s="189"/>
      <c r="AV141" s="275"/>
      <c r="AW141" s="275"/>
      <c r="AX141" s="275"/>
      <c r="AY141" s="577"/>
      <c r="AZ141" s="275"/>
      <c r="BA141" s="275"/>
      <c r="BB141" s="275"/>
    </row>
    <row r="142" spans="2:54" ht="15" customHeight="1">
      <c r="B142" s="218">
        <v>46101</v>
      </c>
      <c r="C142" s="773" t="s">
        <v>59</v>
      </c>
      <c r="D142" s="938" t="s">
        <v>1901</v>
      </c>
      <c r="E142" s="450"/>
      <c r="F142" s="778"/>
      <c r="G142" s="940" t="s">
        <v>1989</v>
      </c>
      <c r="H142" s="779" t="s">
        <v>338</v>
      </c>
      <c r="I142" s="780" t="s">
        <v>338</v>
      </c>
      <c r="J142" s="939" t="s">
        <v>66</v>
      </c>
      <c r="K142" s="968" t="s">
        <v>1990</v>
      </c>
      <c r="L142" s="982" t="s">
        <v>66</v>
      </c>
      <c r="M142" s="975" t="s">
        <v>1991</v>
      </c>
      <c r="N142" s="179" t="s">
        <v>338</v>
      </c>
      <c r="O142" s="179" t="s">
        <v>338</v>
      </c>
      <c r="P142" s="179" t="s">
        <v>338</v>
      </c>
      <c r="Q142" s="179" t="s">
        <v>338</v>
      </c>
      <c r="R142" s="179" t="s">
        <v>338</v>
      </c>
      <c r="S142" s="179" t="s">
        <v>338</v>
      </c>
      <c r="T142" s="179" t="s">
        <v>338</v>
      </c>
      <c r="U142" s="179" t="s">
        <v>338</v>
      </c>
      <c r="V142" s="179" t="s">
        <v>338</v>
      </c>
      <c r="W142" s="179" t="s">
        <v>338</v>
      </c>
      <c r="X142" s="195" t="s">
        <v>1605</v>
      </c>
      <c r="Y142" s="195" t="s">
        <v>1605</v>
      </c>
      <c r="Z142" s="189"/>
      <c r="AA142" s="179"/>
      <c r="AB142" s="337"/>
      <c r="AC142" s="275"/>
      <c r="AD142" s="275"/>
      <c r="AE142" s="189"/>
      <c r="AF142" s="189"/>
      <c r="AG142" s="765"/>
      <c r="AH142" s="765"/>
      <c r="AI142" s="443"/>
      <c r="AJ142" s="443"/>
      <c r="AK142" s="442"/>
      <c r="AL142" s="350"/>
      <c r="AM142" s="350"/>
      <c r="AN142" s="346"/>
      <c r="AO142" s="189"/>
      <c r="AP142" s="189"/>
      <c r="AQ142" s="189"/>
      <c r="AR142" s="189"/>
      <c r="AS142" s="189"/>
      <c r="AT142" s="442"/>
      <c r="AU142" s="189"/>
      <c r="AV142" s="275"/>
      <c r="AW142" s="275"/>
      <c r="AX142" s="275"/>
      <c r="AY142" s="577"/>
      <c r="AZ142" s="275"/>
      <c r="BA142" s="275"/>
      <c r="BB142" s="275"/>
    </row>
    <row r="143" spans="2:54" ht="15" customHeight="1">
      <c r="B143" s="218">
        <v>46101</v>
      </c>
      <c r="C143" s="773" t="s">
        <v>59</v>
      </c>
      <c r="D143" s="938" t="s">
        <v>1901</v>
      </c>
      <c r="E143" s="450"/>
      <c r="F143" s="778"/>
      <c r="G143" s="940" t="s">
        <v>1992</v>
      </c>
      <c r="H143" s="779" t="s">
        <v>338</v>
      </c>
      <c r="I143" s="780" t="s">
        <v>338</v>
      </c>
      <c r="J143" s="939" t="s">
        <v>66</v>
      </c>
      <c r="K143" s="968" t="s">
        <v>1993</v>
      </c>
      <c r="L143" s="982" t="s">
        <v>66</v>
      </c>
      <c r="M143" s="975" t="s">
        <v>1994</v>
      </c>
      <c r="N143" s="179" t="s">
        <v>338</v>
      </c>
      <c r="O143" s="179" t="s">
        <v>338</v>
      </c>
      <c r="P143" s="179" t="s">
        <v>338</v>
      </c>
      <c r="Q143" s="179" t="s">
        <v>338</v>
      </c>
      <c r="R143" s="179" t="s">
        <v>338</v>
      </c>
      <c r="S143" s="179" t="s">
        <v>338</v>
      </c>
      <c r="T143" s="179" t="s">
        <v>338</v>
      </c>
      <c r="U143" s="179" t="s">
        <v>338</v>
      </c>
      <c r="V143" s="179" t="s">
        <v>338</v>
      </c>
      <c r="W143" s="179" t="s">
        <v>338</v>
      </c>
      <c r="X143" s="195" t="s">
        <v>1605</v>
      </c>
      <c r="Y143" s="195" t="s">
        <v>1605</v>
      </c>
      <c r="Z143" s="189"/>
      <c r="AA143" s="179"/>
      <c r="AB143" s="337"/>
      <c r="AC143" s="275"/>
      <c r="AD143" s="275"/>
      <c r="AE143" s="189"/>
      <c r="AF143" s="189"/>
      <c r="AG143" s="765"/>
      <c r="AH143" s="765"/>
      <c r="AI143" s="443"/>
      <c r="AJ143" s="443"/>
      <c r="AK143" s="442"/>
      <c r="AL143" s="350"/>
      <c r="AM143" s="350"/>
      <c r="AN143" s="346"/>
      <c r="AO143" s="189"/>
      <c r="AP143" s="189"/>
      <c r="AQ143" s="189"/>
      <c r="AR143" s="189"/>
      <c r="AS143" s="189"/>
      <c r="AT143" s="442"/>
      <c r="AU143" s="189"/>
      <c r="AV143" s="275"/>
      <c r="AW143" s="275"/>
      <c r="AX143" s="275"/>
      <c r="AY143" s="577"/>
      <c r="AZ143" s="275"/>
      <c r="BA143" s="275"/>
      <c r="BB143" s="275"/>
    </row>
    <row r="144" spans="2:54" ht="15" customHeight="1">
      <c r="B144" s="218">
        <v>46101</v>
      </c>
      <c r="C144" s="773" t="s">
        <v>59</v>
      </c>
      <c r="D144" s="938" t="s">
        <v>1901</v>
      </c>
      <c r="E144" s="450"/>
      <c r="F144" s="778"/>
      <c r="G144" s="940" t="s">
        <v>1995</v>
      </c>
      <c r="H144" s="779" t="s">
        <v>338</v>
      </c>
      <c r="I144" s="780" t="s">
        <v>338</v>
      </c>
      <c r="J144" s="939" t="s">
        <v>66</v>
      </c>
      <c r="K144" s="968" t="s">
        <v>1996</v>
      </c>
      <c r="L144" s="982" t="s">
        <v>66</v>
      </c>
      <c r="M144" s="975" t="s">
        <v>1997</v>
      </c>
      <c r="N144" s="179" t="s">
        <v>338</v>
      </c>
      <c r="O144" s="179" t="s">
        <v>338</v>
      </c>
      <c r="P144" s="179" t="s">
        <v>338</v>
      </c>
      <c r="Q144" s="179" t="s">
        <v>338</v>
      </c>
      <c r="R144" s="179" t="s">
        <v>338</v>
      </c>
      <c r="S144" s="179" t="s">
        <v>338</v>
      </c>
      <c r="T144" s="179" t="s">
        <v>338</v>
      </c>
      <c r="U144" s="179" t="s">
        <v>338</v>
      </c>
      <c r="V144" s="179" t="s">
        <v>338</v>
      </c>
      <c r="W144" s="179" t="s">
        <v>338</v>
      </c>
      <c r="X144" s="195" t="s">
        <v>1605</v>
      </c>
      <c r="Y144" s="195" t="s">
        <v>1605</v>
      </c>
      <c r="Z144" s="189"/>
      <c r="AA144" s="179"/>
      <c r="AB144" s="337"/>
      <c r="AC144" s="275"/>
      <c r="AD144" s="275"/>
      <c r="AE144" s="189"/>
      <c r="AF144" s="189"/>
      <c r="AG144" s="765"/>
      <c r="AH144" s="765"/>
      <c r="AI144" s="443"/>
      <c r="AJ144" s="443"/>
      <c r="AK144" s="442"/>
      <c r="AL144" s="350"/>
      <c r="AM144" s="350"/>
      <c r="AN144" s="346"/>
      <c r="AO144" s="189"/>
      <c r="AP144" s="189"/>
      <c r="AQ144" s="189"/>
      <c r="AR144" s="189"/>
      <c r="AS144" s="189"/>
      <c r="AT144" s="442"/>
      <c r="AU144" s="189"/>
      <c r="AV144" s="275"/>
      <c r="AW144" s="275"/>
      <c r="AX144" s="275"/>
      <c r="AY144" s="577"/>
      <c r="AZ144" s="275"/>
      <c r="BA144" s="275"/>
      <c r="BB144" s="275"/>
    </row>
    <row r="145" spans="2:54" ht="15" customHeight="1">
      <c r="B145" s="218">
        <v>46101</v>
      </c>
      <c r="C145" s="773" t="s">
        <v>59</v>
      </c>
      <c r="D145" s="938" t="s">
        <v>1901</v>
      </c>
      <c r="E145" s="450"/>
      <c r="F145" s="778"/>
      <c r="G145" s="940" t="s">
        <v>1998</v>
      </c>
      <c r="H145" s="779" t="s">
        <v>338</v>
      </c>
      <c r="I145" s="780" t="s">
        <v>338</v>
      </c>
      <c r="J145" s="939" t="s">
        <v>66</v>
      </c>
      <c r="K145" s="968" t="s">
        <v>1999</v>
      </c>
      <c r="L145" s="982" t="s">
        <v>66</v>
      </c>
      <c r="M145" s="975" t="s">
        <v>2000</v>
      </c>
      <c r="N145" s="179" t="s">
        <v>338</v>
      </c>
      <c r="O145" s="179" t="s">
        <v>338</v>
      </c>
      <c r="P145" s="179" t="s">
        <v>338</v>
      </c>
      <c r="Q145" s="179" t="s">
        <v>338</v>
      </c>
      <c r="R145" s="179" t="s">
        <v>338</v>
      </c>
      <c r="S145" s="179" t="s">
        <v>338</v>
      </c>
      <c r="T145" s="179" t="s">
        <v>338</v>
      </c>
      <c r="U145" s="179" t="s">
        <v>338</v>
      </c>
      <c r="V145" s="179" t="s">
        <v>338</v>
      </c>
      <c r="W145" s="179" t="s">
        <v>338</v>
      </c>
      <c r="X145" s="195" t="s">
        <v>1605</v>
      </c>
      <c r="Y145" s="195" t="s">
        <v>1605</v>
      </c>
      <c r="Z145" s="189"/>
      <c r="AA145" s="179"/>
      <c r="AB145" s="337"/>
      <c r="AC145" s="275"/>
      <c r="AD145" s="275"/>
      <c r="AE145" s="189"/>
      <c r="AF145" s="189"/>
      <c r="AG145" s="765"/>
      <c r="AH145" s="765"/>
      <c r="AI145" s="443"/>
      <c r="AJ145" s="443"/>
      <c r="AK145" s="442"/>
      <c r="AL145" s="350"/>
      <c r="AM145" s="350"/>
      <c r="AN145" s="346"/>
      <c r="AO145" s="189"/>
      <c r="AP145" s="189"/>
      <c r="AQ145" s="189"/>
      <c r="AR145" s="189"/>
      <c r="AS145" s="189"/>
      <c r="AT145" s="442"/>
      <c r="AU145" s="189"/>
      <c r="AV145" s="275"/>
      <c r="AW145" s="275"/>
      <c r="AX145" s="275"/>
      <c r="AY145" s="577"/>
      <c r="AZ145" s="275"/>
      <c r="BA145" s="275"/>
      <c r="BB145" s="275"/>
    </row>
    <row r="146" spans="2:54" ht="15" customHeight="1">
      <c r="B146" s="218">
        <v>46101</v>
      </c>
      <c r="C146" s="773" t="s">
        <v>59</v>
      </c>
      <c r="D146" s="938" t="s">
        <v>1901</v>
      </c>
      <c r="E146" s="450"/>
      <c r="F146" s="778"/>
      <c r="G146" s="940" t="s">
        <v>2001</v>
      </c>
      <c r="H146" s="779" t="s">
        <v>338</v>
      </c>
      <c r="I146" s="780" t="s">
        <v>338</v>
      </c>
      <c r="J146" s="939" t="s">
        <v>66</v>
      </c>
      <c r="K146" s="968" t="s">
        <v>2002</v>
      </c>
      <c r="L146" s="982" t="s">
        <v>66</v>
      </c>
      <c r="M146" s="975" t="s">
        <v>2003</v>
      </c>
      <c r="N146" s="179" t="s">
        <v>338</v>
      </c>
      <c r="O146" s="179" t="s">
        <v>338</v>
      </c>
      <c r="P146" s="179" t="s">
        <v>338</v>
      </c>
      <c r="Q146" s="179" t="s">
        <v>338</v>
      </c>
      <c r="R146" s="179" t="s">
        <v>338</v>
      </c>
      <c r="S146" s="179" t="s">
        <v>338</v>
      </c>
      <c r="T146" s="179" t="s">
        <v>338</v>
      </c>
      <c r="U146" s="179" t="s">
        <v>338</v>
      </c>
      <c r="V146" s="179" t="s">
        <v>338</v>
      </c>
      <c r="W146" s="179" t="s">
        <v>338</v>
      </c>
      <c r="X146" s="195" t="s">
        <v>1605</v>
      </c>
      <c r="Y146" s="195" t="s">
        <v>1605</v>
      </c>
      <c r="Z146" s="189"/>
      <c r="AA146" s="179"/>
      <c r="AB146" s="337"/>
      <c r="AC146" s="275"/>
      <c r="AD146" s="275"/>
      <c r="AE146" s="189"/>
      <c r="AF146" s="189"/>
      <c r="AG146" s="765"/>
      <c r="AH146" s="765"/>
      <c r="AI146" s="443"/>
      <c r="AJ146" s="443"/>
      <c r="AK146" s="442"/>
      <c r="AL146" s="350"/>
      <c r="AM146" s="350"/>
      <c r="AN146" s="346"/>
      <c r="AO146" s="189"/>
      <c r="AP146" s="189"/>
      <c r="AQ146" s="189"/>
      <c r="AR146" s="189"/>
      <c r="AS146" s="189"/>
      <c r="AT146" s="442"/>
      <c r="AU146" s="189"/>
      <c r="AV146" s="275"/>
      <c r="AW146" s="275"/>
      <c r="AX146" s="275"/>
      <c r="AY146" s="577"/>
      <c r="AZ146" s="275"/>
      <c r="BA146" s="275"/>
      <c r="BB146" s="275"/>
    </row>
    <row r="147" spans="2:54" ht="15" customHeight="1">
      <c r="B147" s="218">
        <v>46101</v>
      </c>
      <c r="C147" s="773" t="s">
        <v>59</v>
      </c>
      <c r="D147" s="938" t="s">
        <v>1901</v>
      </c>
      <c r="E147" s="450"/>
      <c r="F147" s="778"/>
      <c r="G147" s="940" t="s">
        <v>2004</v>
      </c>
      <c r="H147" s="779" t="s">
        <v>338</v>
      </c>
      <c r="I147" s="780" t="s">
        <v>338</v>
      </c>
      <c r="J147" s="939" t="s">
        <v>66</v>
      </c>
      <c r="K147" s="968" t="s">
        <v>2005</v>
      </c>
      <c r="L147" s="982" t="s">
        <v>66</v>
      </c>
      <c r="M147" s="975" t="s">
        <v>2006</v>
      </c>
      <c r="N147" s="179" t="s">
        <v>338</v>
      </c>
      <c r="O147" s="179" t="s">
        <v>338</v>
      </c>
      <c r="P147" s="179" t="s">
        <v>338</v>
      </c>
      <c r="Q147" s="179" t="s">
        <v>338</v>
      </c>
      <c r="R147" s="179" t="s">
        <v>338</v>
      </c>
      <c r="S147" s="179" t="s">
        <v>338</v>
      </c>
      <c r="T147" s="179" t="s">
        <v>338</v>
      </c>
      <c r="U147" s="179" t="s">
        <v>338</v>
      </c>
      <c r="V147" s="179" t="s">
        <v>338</v>
      </c>
      <c r="W147" s="179" t="s">
        <v>338</v>
      </c>
      <c r="X147" s="195" t="s">
        <v>1605</v>
      </c>
      <c r="Y147" s="195" t="s">
        <v>1605</v>
      </c>
      <c r="Z147" s="189"/>
      <c r="AA147" s="179"/>
      <c r="AB147" s="337"/>
      <c r="AC147" s="275"/>
      <c r="AD147" s="275"/>
      <c r="AE147" s="189"/>
      <c r="AF147" s="189"/>
      <c r="AG147" s="765"/>
      <c r="AH147" s="765"/>
      <c r="AI147" s="443"/>
      <c r="AJ147" s="443"/>
      <c r="AK147" s="442"/>
      <c r="AL147" s="350"/>
      <c r="AM147" s="350"/>
      <c r="AN147" s="346"/>
      <c r="AO147" s="189"/>
      <c r="AP147" s="189"/>
      <c r="AQ147" s="189"/>
      <c r="AR147" s="189"/>
      <c r="AS147" s="189"/>
      <c r="AT147" s="442"/>
      <c r="AU147" s="189"/>
      <c r="AV147" s="275"/>
      <c r="AW147" s="275"/>
      <c r="AX147" s="275"/>
      <c r="AY147" s="577"/>
      <c r="AZ147" s="275"/>
      <c r="BA147" s="275"/>
      <c r="BB147" s="275"/>
    </row>
    <row r="148" spans="2:54" ht="15" customHeight="1">
      <c r="B148" s="218">
        <v>46101</v>
      </c>
      <c r="C148" s="773" t="s">
        <v>59</v>
      </c>
      <c r="D148" s="938" t="s">
        <v>1901</v>
      </c>
      <c r="E148" s="450"/>
      <c r="F148" s="778"/>
      <c r="G148" s="940" t="s">
        <v>2007</v>
      </c>
      <c r="H148" s="779" t="s">
        <v>338</v>
      </c>
      <c r="I148" s="780" t="s">
        <v>338</v>
      </c>
      <c r="J148" s="939" t="s">
        <v>66</v>
      </c>
      <c r="K148" s="968" t="s">
        <v>2008</v>
      </c>
      <c r="L148" s="982" t="s">
        <v>66</v>
      </c>
      <c r="M148" s="975" t="s">
        <v>2009</v>
      </c>
      <c r="N148" s="179" t="s">
        <v>338</v>
      </c>
      <c r="O148" s="179" t="s">
        <v>338</v>
      </c>
      <c r="P148" s="179" t="s">
        <v>338</v>
      </c>
      <c r="Q148" s="179" t="s">
        <v>338</v>
      </c>
      <c r="R148" s="179" t="s">
        <v>338</v>
      </c>
      <c r="S148" s="179" t="s">
        <v>338</v>
      </c>
      <c r="T148" s="179" t="s">
        <v>338</v>
      </c>
      <c r="U148" s="179" t="s">
        <v>338</v>
      </c>
      <c r="V148" s="179" t="s">
        <v>338</v>
      </c>
      <c r="W148" s="179" t="s">
        <v>338</v>
      </c>
      <c r="X148" s="195" t="s">
        <v>1605</v>
      </c>
      <c r="Y148" s="195" t="s">
        <v>1605</v>
      </c>
      <c r="Z148" s="189"/>
      <c r="AA148" s="179"/>
      <c r="AB148" s="337"/>
      <c r="AC148" s="275"/>
      <c r="AD148" s="275"/>
      <c r="AE148" s="189"/>
      <c r="AF148" s="189"/>
      <c r="AG148" s="765"/>
      <c r="AH148" s="765"/>
      <c r="AI148" s="443"/>
      <c r="AJ148" s="443"/>
      <c r="AK148" s="442"/>
      <c r="AL148" s="350"/>
      <c r="AM148" s="350"/>
      <c r="AN148" s="346"/>
      <c r="AO148" s="189"/>
      <c r="AP148" s="189"/>
      <c r="AQ148" s="189"/>
      <c r="AR148" s="189"/>
      <c r="AS148" s="189"/>
      <c r="AT148" s="442"/>
      <c r="AU148" s="189"/>
      <c r="AV148" s="275"/>
      <c r="AW148" s="275"/>
      <c r="AX148" s="275"/>
      <c r="AY148" s="577"/>
      <c r="AZ148" s="275"/>
      <c r="BA148" s="275"/>
      <c r="BB148" s="275"/>
    </row>
    <row r="149" spans="2:54" ht="15" customHeight="1">
      <c r="B149" s="218">
        <v>46101</v>
      </c>
      <c r="C149" s="773" t="s">
        <v>59</v>
      </c>
      <c r="D149" s="938" t="s">
        <v>1901</v>
      </c>
      <c r="E149" s="450"/>
      <c r="F149" s="778"/>
      <c r="G149" s="940" t="s">
        <v>2010</v>
      </c>
      <c r="H149" s="779" t="s">
        <v>338</v>
      </c>
      <c r="I149" s="780" t="s">
        <v>338</v>
      </c>
      <c r="J149" s="939" t="s">
        <v>66</v>
      </c>
      <c r="K149" s="968" t="s">
        <v>2011</v>
      </c>
      <c r="L149" s="982" t="s">
        <v>66</v>
      </c>
      <c r="M149" s="975" t="s">
        <v>2012</v>
      </c>
      <c r="N149" s="179" t="s">
        <v>338</v>
      </c>
      <c r="O149" s="179" t="s">
        <v>338</v>
      </c>
      <c r="P149" s="179" t="s">
        <v>338</v>
      </c>
      <c r="Q149" s="179" t="s">
        <v>338</v>
      </c>
      <c r="R149" s="179" t="s">
        <v>338</v>
      </c>
      <c r="S149" s="179" t="s">
        <v>338</v>
      </c>
      <c r="T149" s="179" t="s">
        <v>338</v>
      </c>
      <c r="U149" s="179" t="s">
        <v>338</v>
      </c>
      <c r="V149" s="179" t="s">
        <v>338</v>
      </c>
      <c r="W149" s="179" t="s">
        <v>338</v>
      </c>
      <c r="X149" s="195" t="s">
        <v>1605</v>
      </c>
      <c r="Y149" s="195" t="s">
        <v>1605</v>
      </c>
      <c r="Z149" s="189"/>
      <c r="AA149" s="179"/>
      <c r="AB149" s="337"/>
      <c r="AC149" s="275"/>
      <c r="AD149" s="275"/>
      <c r="AE149" s="189"/>
      <c r="AF149" s="189"/>
      <c r="AG149" s="765"/>
      <c r="AH149" s="765"/>
      <c r="AI149" s="443"/>
      <c r="AJ149" s="443"/>
      <c r="AK149" s="442"/>
      <c r="AL149" s="350"/>
      <c r="AM149" s="350"/>
      <c r="AN149" s="346"/>
      <c r="AO149" s="189"/>
      <c r="AP149" s="189"/>
      <c r="AQ149" s="189"/>
      <c r="AR149" s="189"/>
      <c r="AS149" s="189"/>
      <c r="AT149" s="442"/>
      <c r="AU149" s="189"/>
      <c r="AV149" s="275"/>
      <c r="AW149" s="275"/>
      <c r="AX149" s="275"/>
      <c r="AY149" s="577"/>
      <c r="AZ149" s="275"/>
      <c r="BA149" s="275"/>
      <c r="BB149" s="275"/>
    </row>
    <row r="150" spans="2:54" ht="15" customHeight="1">
      <c r="B150" s="218">
        <v>46101</v>
      </c>
      <c r="C150" s="773" t="s">
        <v>59</v>
      </c>
      <c r="D150" s="938" t="s">
        <v>1901</v>
      </c>
      <c r="E150" s="450"/>
      <c r="F150" s="778"/>
      <c r="G150" s="940" t="s">
        <v>2013</v>
      </c>
      <c r="H150" s="779" t="s">
        <v>338</v>
      </c>
      <c r="I150" s="780" t="s">
        <v>338</v>
      </c>
      <c r="J150" s="939" t="s">
        <v>66</v>
      </c>
      <c r="K150" s="968" t="s">
        <v>2014</v>
      </c>
      <c r="L150" s="982" t="s">
        <v>66</v>
      </c>
      <c r="M150" s="975" t="s">
        <v>2015</v>
      </c>
      <c r="N150" s="179" t="s">
        <v>338</v>
      </c>
      <c r="O150" s="179" t="s">
        <v>338</v>
      </c>
      <c r="P150" s="179" t="s">
        <v>338</v>
      </c>
      <c r="Q150" s="179" t="s">
        <v>338</v>
      </c>
      <c r="R150" s="179" t="s">
        <v>338</v>
      </c>
      <c r="S150" s="179" t="s">
        <v>338</v>
      </c>
      <c r="T150" s="179" t="s">
        <v>338</v>
      </c>
      <c r="U150" s="179" t="s">
        <v>338</v>
      </c>
      <c r="V150" s="179" t="s">
        <v>338</v>
      </c>
      <c r="W150" s="179" t="s">
        <v>338</v>
      </c>
      <c r="X150" s="195" t="s">
        <v>1605</v>
      </c>
      <c r="Y150" s="195" t="s">
        <v>1605</v>
      </c>
      <c r="Z150" s="189"/>
      <c r="AA150" s="179"/>
      <c r="AB150" s="337"/>
      <c r="AC150" s="275"/>
      <c r="AD150" s="275"/>
      <c r="AE150" s="189"/>
      <c r="AF150" s="189"/>
      <c r="AG150" s="765"/>
      <c r="AH150" s="765"/>
      <c r="AI150" s="443"/>
      <c r="AJ150" s="443"/>
      <c r="AK150" s="442"/>
      <c r="AL150" s="350"/>
      <c r="AM150" s="350"/>
      <c r="AN150" s="346"/>
      <c r="AO150" s="189"/>
      <c r="AP150" s="189"/>
      <c r="AQ150" s="189"/>
      <c r="AR150" s="189"/>
      <c r="AS150" s="189"/>
      <c r="AT150" s="442"/>
      <c r="AU150" s="189"/>
      <c r="AV150" s="275"/>
      <c r="AW150" s="275"/>
      <c r="AX150" s="275"/>
      <c r="AY150" s="577"/>
      <c r="AZ150" s="275"/>
      <c r="BA150" s="275"/>
      <c r="BB150" s="275"/>
    </row>
    <row r="151" spans="2:54" ht="15" customHeight="1">
      <c r="B151" s="218">
        <v>46101</v>
      </c>
      <c r="C151" s="773" t="s">
        <v>59</v>
      </c>
      <c r="D151" s="938" t="s">
        <v>1901</v>
      </c>
      <c r="E151" s="450"/>
      <c r="F151" s="778"/>
      <c r="G151" s="940" t="s">
        <v>2016</v>
      </c>
      <c r="H151" s="779" t="s">
        <v>338</v>
      </c>
      <c r="I151" s="780" t="s">
        <v>338</v>
      </c>
      <c r="J151" s="939" t="s">
        <v>66</v>
      </c>
      <c r="K151" s="968" t="s">
        <v>2017</v>
      </c>
      <c r="L151" s="982" t="s">
        <v>66</v>
      </c>
      <c r="M151" s="975" t="s">
        <v>2018</v>
      </c>
      <c r="N151" s="179" t="s">
        <v>338</v>
      </c>
      <c r="O151" s="179" t="s">
        <v>338</v>
      </c>
      <c r="P151" s="179" t="s">
        <v>338</v>
      </c>
      <c r="Q151" s="179" t="s">
        <v>338</v>
      </c>
      <c r="R151" s="179" t="s">
        <v>338</v>
      </c>
      <c r="S151" s="179" t="s">
        <v>338</v>
      </c>
      <c r="T151" s="179" t="s">
        <v>338</v>
      </c>
      <c r="U151" s="179" t="s">
        <v>338</v>
      </c>
      <c r="V151" s="179" t="s">
        <v>338</v>
      </c>
      <c r="W151" s="179" t="s">
        <v>338</v>
      </c>
      <c r="X151" s="195" t="s">
        <v>1605</v>
      </c>
      <c r="Y151" s="195" t="s">
        <v>1605</v>
      </c>
      <c r="Z151" s="189"/>
      <c r="AA151" s="179"/>
      <c r="AB151" s="337"/>
      <c r="AC151" s="275"/>
      <c r="AD151" s="275"/>
      <c r="AE151" s="189"/>
      <c r="AF151" s="189"/>
      <c r="AG151" s="765"/>
      <c r="AH151" s="765"/>
      <c r="AI151" s="443"/>
      <c r="AJ151" s="443"/>
      <c r="AK151" s="442"/>
      <c r="AL151" s="350"/>
      <c r="AM151" s="350"/>
      <c r="AN151" s="346"/>
      <c r="AO151" s="189"/>
      <c r="AP151" s="189"/>
      <c r="AQ151" s="189"/>
      <c r="AR151" s="189"/>
      <c r="AS151" s="189"/>
      <c r="AT151" s="442"/>
      <c r="AU151" s="189"/>
      <c r="AV151" s="275"/>
      <c r="AW151" s="275"/>
      <c r="AX151" s="275"/>
      <c r="AY151" s="577"/>
      <c r="AZ151" s="275"/>
      <c r="BA151" s="275"/>
      <c r="BB151" s="275"/>
    </row>
    <row r="152" spans="2:54" ht="15" customHeight="1">
      <c r="B152" s="218">
        <v>46101</v>
      </c>
      <c r="C152" s="773" t="s">
        <v>59</v>
      </c>
      <c r="D152" s="938" t="s">
        <v>1901</v>
      </c>
      <c r="E152" s="450"/>
      <c r="F152" s="778"/>
      <c r="G152" s="940" t="s">
        <v>2019</v>
      </c>
      <c r="H152" s="779" t="s">
        <v>338</v>
      </c>
      <c r="I152" s="780" t="s">
        <v>338</v>
      </c>
      <c r="J152" s="939" t="s">
        <v>66</v>
      </c>
      <c r="K152" s="968" t="s">
        <v>2020</v>
      </c>
      <c r="L152" s="982" t="s">
        <v>66</v>
      </c>
      <c r="M152" s="975" t="s">
        <v>2021</v>
      </c>
      <c r="N152" s="179" t="s">
        <v>338</v>
      </c>
      <c r="O152" s="179" t="s">
        <v>338</v>
      </c>
      <c r="P152" s="179" t="s">
        <v>338</v>
      </c>
      <c r="Q152" s="179" t="s">
        <v>338</v>
      </c>
      <c r="R152" s="179" t="s">
        <v>338</v>
      </c>
      <c r="S152" s="179" t="s">
        <v>338</v>
      </c>
      <c r="T152" s="179" t="s">
        <v>338</v>
      </c>
      <c r="U152" s="179" t="s">
        <v>338</v>
      </c>
      <c r="V152" s="179" t="s">
        <v>338</v>
      </c>
      <c r="W152" s="179" t="s">
        <v>338</v>
      </c>
      <c r="X152" s="195" t="s">
        <v>1605</v>
      </c>
      <c r="Y152" s="195" t="s">
        <v>1605</v>
      </c>
      <c r="Z152" s="189"/>
      <c r="AA152" s="179"/>
      <c r="AB152" s="337"/>
      <c r="AC152" s="275"/>
      <c r="AD152" s="275"/>
      <c r="AE152" s="189"/>
      <c r="AF152" s="189"/>
      <c r="AG152" s="765"/>
      <c r="AH152" s="765"/>
      <c r="AI152" s="443"/>
      <c r="AJ152" s="443"/>
      <c r="AK152" s="442"/>
      <c r="AL152" s="350"/>
      <c r="AM152" s="350"/>
      <c r="AN152" s="346"/>
      <c r="AO152" s="189"/>
      <c r="AP152" s="189"/>
      <c r="AQ152" s="189"/>
      <c r="AR152" s="189"/>
      <c r="AS152" s="189"/>
      <c r="AT152" s="442"/>
      <c r="AU152" s="189"/>
      <c r="AV152" s="275"/>
      <c r="AW152" s="275"/>
      <c r="AX152" s="275"/>
      <c r="AY152" s="577"/>
      <c r="AZ152" s="275"/>
      <c r="BA152" s="275"/>
      <c r="BB152" s="275"/>
    </row>
    <row r="153" spans="2:54" ht="15" customHeight="1">
      <c r="B153" s="218">
        <v>46101</v>
      </c>
      <c r="C153" s="773" t="s">
        <v>59</v>
      </c>
      <c r="D153" s="938" t="s">
        <v>1901</v>
      </c>
      <c r="E153" s="450"/>
      <c r="F153" s="778"/>
      <c r="G153" s="940" t="s">
        <v>2022</v>
      </c>
      <c r="H153" s="779" t="s">
        <v>338</v>
      </c>
      <c r="I153" s="780" t="s">
        <v>338</v>
      </c>
      <c r="J153" s="939" t="s">
        <v>66</v>
      </c>
      <c r="K153" s="968" t="s">
        <v>2023</v>
      </c>
      <c r="L153" s="982" t="s">
        <v>66</v>
      </c>
      <c r="M153" s="975" t="s">
        <v>2024</v>
      </c>
      <c r="N153" s="179" t="s">
        <v>338</v>
      </c>
      <c r="O153" s="179" t="s">
        <v>338</v>
      </c>
      <c r="P153" s="179" t="s">
        <v>338</v>
      </c>
      <c r="Q153" s="179" t="s">
        <v>338</v>
      </c>
      <c r="R153" s="179" t="s">
        <v>338</v>
      </c>
      <c r="S153" s="179" t="s">
        <v>338</v>
      </c>
      <c r="T153" s="179" t="s">
        <v>338</v>
      </c>
      <c r="U153" s="179" t="s">
        <v>338</v>
      </c>
      <c r="V153" s="179" t="s">
        <v>338</v>
      </c>
      <c r="W153" s="179" t="s">
        <v>338</v>
      </c>
      <c r="X153" s="195" t="s">
        <v>1605</v>
      </c>
      <c r="Y153" s="195" t="s">
        <v>1605</v>
      </c>
      <c r="Z153" s="189"/>
      <c r="AA153" s="179"/>
      <c r="AB153" s="337"/>
      <c r="AC153" s="275"/>
      <c r="AD153" s="275"/>
      <c r="AE153" s="189"/>
      <c r="AF153" s="189"/>
      <c r="AG153" s="765"/>
      <c r="AH153" s="765"/>
      <c r="AI153" s="443"/>
      <c r="AJ153" s="443"/>
      <c r="AK153" s="442"/>
      <c r="AL153" s="350"/>
      <c r="AM153" s="350"/>
      <c r="AN153" s="346"/>
      <c r="AO153" s="189"/>
      <c r="AP153" s="189"/>
      <c r="AQ153" s="189"/>
      <c r="AR153" s="189"/>
      <c r="AS153" s="189"/>
      <c r="AT153" s="442"/>
      <c r="AU153" s="189"/>
      <c r="AV153" s="275"/>
      <c r="AW153" s="275"/>
      <c r="AX153" s="275"/>
      <c r="AY153" s="577"/>
      <c r="AZ153" s="275"/>
      <c r="BA153" s="275"/>
      <c r="BB153" s="275"/>
    </row>
    <row r="154" spans="2:54" ht="15" customHeight="1">
      <c r="B154" s="218">
        <v>46101</v>
      </c>
      <c r="C154" s="773" t="s">
        <v>59</v>
      </c>
      <c r="D154" s="938" t="s">
        <v>1901</v>
      </c>
      <c r="E154" s="450"/>
      <c r="F154" s="778"/>
      <c r="G154" s="940" t="s">
        <v>2025</v>
      </c>
      <c r="H154" s="779" t="s">
        <v>338</v>
      </c>
      <c r="I154" s="780" t="s">
        <v>338</v>
      </c>
      <c r="J154" s="939" t="s">
        <v>66</v>
      </c>
      <c r="K154" s="968" t="s">
        <v>2026</v>
      </c>
      <c r="L154" s="982" t="s">
        <v>66</v>
      </c>
      <c r="M154" s="975" t="s">
        <v>2027</v>
      </c>
      <c r="N154" s="179" t="s">
        <v>338</v>
      </c>
      <c r="O154" s="179" t="s">
        <v>338</v>
      </c>
      <c r="P154" s="179" t="s">
        <v>338</v>
      </c>
      <c r="Q154" s="179" t="s">
        <v>338</v>
      </c>
      <c r="R154" s="179" t="s">
        <v>338</v>
      </c>
      <c r="S154" s="179" t="s">
        <v>338</v>
      </c>
      <c r="T154" s="179" t="s">
        <v>338</v>
      </c>
      <c r="U154" s="179" t="s">
        <v>338</v>
      </c>
      <c r="V154" s="179" t="s">
        <v>338</v>
      </c>
      <c r="W154" s="179" t="s">
        <v>338</v>
      </c>
      <c r="X154" s="195" t="s">
        <v>1605</v>
      </c>
      <c r="Y154" s="195" t="s">
        <v>1605</v>
      </c>
      <c r="Z154" s="189"/>
      <c r="AA154" s="179"/>
      <c r="AB154" s="337"/>
      <c r="AC154" s="275"/>
      <c r="AD154" s="275"/>
      <c r="AE154" s="189"/>
      <c r="AF154" s="189"/>
      <c r="AG154" s="765"/>
      <c r="AH154" s="765"/>
      <c r="AI154" s="443"/>
      <c r="AJ154" s="443"/>
      <c r="AK154" s="442"/>
      <c r="AL154" s="350"/>
      <c r="AM154" s="350"/>
      <c r="AN154" s="346"/>
      <c r="AO154" s="189"/>
      <c r="AP154" s="189"/>
      <c r="AQ154" s="189"/>
      <c r="AR154" s="189"/>
      <c r="AS154" s="189"/>
      <c r="AT154" s="442"/>
      <c r="AU154" s="189"/>
      <c r="AV154" s="275"/>
      <c r="AW154" s="275"/>
      <c r="AX154" s="275"/>
      <c r="AY154" s="577"/>
      <c r="AZ154" s="275"/>
      <c r="BA154" s="275"/>
      <c r="BB154" s="275"/>
    </row>
    <row r="155" spans="2:54" ht="15" customHeight="1">
      <c r="B155" s="218">
        <v>46101</v>
      </c>
      <c r="C155" s="773" t="s">
        <v>59</v>
      </c>
      <c r="D155" s="938" t="s">
        <v>1901</v>
      </c>
      <c r="E155" s="450"/>
      <c r="F155" s="778"/>
      <c r="G155" s="940" t="s">
        <v>2028</v>
      </c>
      <c r="H155" s="779" t="s">
        <v>338</v>
      </c>
      <c r="I155" s="780" t="s">
        <v>338</v>
      </c>
      <c r="J155" s="939" t="s">
        <v>66</v>
      </c>
      <c r="K155" s="968" t="s">
        <v>2029</v>
      </c>
      <c r="L155" s="982" t="s">
        <v>66</v>
      </c>
      <c r="M155" s="975" t="s">
        <v>2030</v>
      </c>
      <c r="N155" s="179" t="s">
        <v>338</v>
      </c>
      <c r="O155" s="179" t="s">
        <v>338</v>
      </c>
      <c r="P155" s="179" t="s">
        <v>338</v>
      </c>
      <c r="Q155" s="179" t="s">
        <v>338</v>
      </c>
      <c r="R155" s="179" t="s">
        <v>338</v>
      </c>
      <c r="S155" s="179" t="s">
        <v>338</v>
      </c>
      <c r="T155" s="179" t="s">
        <v>338</v>
      </c>
      <c r="U155" s="179" t="s">
        <v>338</v>
      </c>
      <c r="V155" s="179" t="s">
        <v>338</v>
      </c>
      <c r="W155" s="179" t="s">
        <v>338</v>
      </c>
      <c r="X155" s="195" t="s">
        <v>1605</v>
      </c>
      <c r="Y155" s="195" t="s">
        <v>1605</v>
      </c>
      <c r="Z155" s="189"/>
      <c r="AA155" s="179"/>
      <c r="AB155" s="337"/>
      <c r="AC155" s="275"/>
      <c r="AD155" s="275"/>
      <c r="AE155" s="189"/>
      <c r="AF155" s="189"/>
      <c r="AG155" s="765"/>
      <c r="AH155" s="765"/>
      <c r="AI155" s="443"/>
      <c r="AJ155" s="443"/>
      <c r="AK155" s="442"/>
      <c r="AL155" s="350"/>
      <c r="AM155" s="350"/>
      <c r="AN155" s="346"/>
      <c r="AO155" s="189"/>
      <c r="AP155" s="189"/>
      <c r="AQ155" s="189"/>
      <c r="AR155" s="189"/>
      <c r="AS155" s="189"/>
      <c r="AT155" s="442"/>
      <c r="AU155" s="189"/>
      <c r="AV155" s="275"/>
      <c r="AW155" s="275"/>
      <c r="AX155" s="275"/>
      <c r="AY155" s="577"/>
      <c r="AZ155" s="275"/>
      <c r="BA155" s="275"/>
      <c r="BB155" s="275"/>
    </row>
    <row r="156" spans="2:54" ht="15" customHeight="1">
      <c r="B156" s="218">
        <v>46101</v>
      </c>
      <c r="C156" s="773" t="s">
        <v>59</v>
      </c>
      <c r="D156" s="938" t="s">
        <v>1901</v>
      </c>
      <c r="E156" s="450"/>
      <c r="F156" s="778"/>
      <c r="G156" s="940" t="s">
        <v>2031</v>
      </c>
      <c r="H156" s="779" t="s">
        <v>338</v>
      </c>
      <c r="I156" s="780" t="s">
        <v>338</v>
      </c>
      <c r="J156" s="939" t="s">
        <v>66</v>
      </c>
      <c r="K156" s="968" t="s">
        <v>2032</v>
      </c>
      <c r="L156" s="982" t="s">
        <v>66</v>
      </c>
      <c r="M156" s="975" t="s">
        <v>2033</v>
      </c>
      <c r="N156" s="179" t="s">
        <v>338</v>
      </c>
      <c r="O156" s="179" t="s">
        <v>338</v>
      </c>
      <c r="P156" s="179" t="s">
        <v>338</v>
      </c>
      <c r="Q156" s="179" t="s">
        <v>338</v>
      </c>
      <c r="R156" s="179" t="s">
        <v>338</v>
      </c>
      <c r="S156" s="179" t="s">
        <v>338</v>
      </c>
      <c r="T156" s="179" t="s">
        <v>338</v>
      </c>
      <c r="U156" s="179" t="s">
        <v>338</v>
      </c>
      <c r="V156" s="179" t="s">
        <v>338</v>
      </c>
      <c r="W156" s="179" t="s">
        <v>338</v>
      </c>
      <c r="X156" s="195" t="s">
        <v>1605</v>
      </c>
      <c r="Y156" s="195" t="s">
        <v>1605</v>
      </c>
      <c r="Z156" s="189"/>
      <c r="AA156" s="179"/>
      <c r="AB156" s="337"/>
      <c r="AC156" s="275"/>
      <c r="AD156" s="275"/>
      <c r="AE156" s="189"/>
      <c r="AF156" s="189"/>
      <c r="AG156" s="765"/>
      <c r="AH156" s="765"/>
      <c r="AI156" s="443"/>
      <c r="AJ156" s="443"/>
      <c r="AK156" s="442"/>
      <c r="AL156" s="350"/>
      <c r="AM156" s="350"/>
      <c r="AN156" s="346"/>
      <c r="AO156" s="189"/>
      <c r="AP156" s="189"/>
      <c r="AQ156" s="189"/>
      <c r="AR156" s="189"/>
      <c r="AS156" s="189"/>
      <c r="AT156" s="442"/>
      <c r="AU156" s="189"/>
      <c r="AV156" s="275"/>
      <c r="AW156" s="275"/>
      <c r="AX156" s="275"/>
      <c r="AY156" s="577"/>
      <c r="AZ156" s="275"/>
      <c r="BA156" s="275"/>
      <c r="BB156" s="275"/>
    </row>
    <row r="157" spans="2:54" ht="15" customHeight="1">
      <c r="B157" s="218">
        <v>46101</v>
      </c>
      <c r="C157" s="773" t="s">
        <v>59</v>
      </c>
      <c r="D157" s="938" t="s">
        <v>1901</v>
      </c>
      <c r="E157" s="450"/>
      <c r="F157" s="778"/>
      <c r="G157" s="940" t="s">
        <v>2034</v>
      </c>
      <c r="H157" s="779" t="s">
        <v>338</v>
      </c>
      <c r="I157" s="780" t="s">
        <v>338</v>
      </c>
      <c r="J157" s="939" t="s">
        <v>66</v>
      </c>
      <c r="K157" s="968" t="s">
        <v>2035</v>
      </c>
      <c r="L157" s="982" t="s">
        <v>66</v>
      </c>
      <c r="M157" s="975" t="s">
        <v>2036</v>
      </c>
      <c r="N157" s="179" t="s">
        <v>338</v>
      </c>
      <c r="O157" s="179" t="s">
        <v>338</v>
      </c>
      <c r="P157" s="179" t="s">
        <v>338</v>
      </c>
      <c r="Q157" s="179" t="s">
        <v>338</v>
      </c>
      <c r="R157" s="179" t="s">
        <v>338</v>
      </c>
      <c r="S157" s="179" t="s">
        <v>338</v>
      </c>
      <c r="T157" s="179" t="s">
        <v>338</v>
      </c>
      <c r="U157" s="179" t="s">
        <v>338</v>
      </c>
      <c r="V157" s="179" t="s">
        <v>338</v>
      </c>
      <c r="W157" s="179" t="s">
        <v>338</v>
      </c>
      <c r="X157" s="195" t="s">
        <v>1605</v>
      </c>
      <c r="Y157" s="195" t="s">
        <v>1605</v>
      </c>
      <c r="Z157" s="189"/>
      <c r="AA157" s="179"/>
      <c r="AB157" s="337"/>
      <c r="AC157" s="275"/>
      <c r="AD157" s="275"/>
      <c r="AE157" s="189"/>
      <c r="AF157" s="189"/>
      <c r="AG157" s="765"/>
      <c r="AH157" s="765"/>
      <c r="AI157" s="443"/>
      <c r="AJ157" s="443"/>
      <c r="AK157" s="442"/>
      <c r="AL157" s="350"/>
      <c r="AM157" s="350"/>
      <c r="AN157" s="346"/>
      <c r="AO157" s="189"/>
      <c r="AP157" s="189"/>
      <c r="AQ157" s="189"/>
      <c r="AR157" s="189"/>
      <c r="AS157" s="189"/>
      <c r="AT157" s="442"/>
      <c r="AU157" s="189"/>
      <c r="AV157" s="275"/>
      <c r="AW157" s="275"/>
      <c r="AX157" s="275"/>
      <c r="AY157" s="577"/>
      <c r="AZ157" s="275"/>
      <c r="BA157" s="275"/>
      <c r="BB157" s="275"/>
    </row>
    <row r="158" spans="2:54" ht="15" customHeight="1">
      <c r="B158" s="218">
        <v>46101</v>
      </c>
      <c r="C158" s="773" t="s">
        <v>59</v>
      </c>
      <c r="D158" s="938" t="s">
        <v>1901</v>
      </c>
      <c r="E158" s="450"/>
      <c r="F158" s="778"/>
      <c r="G158" s="940" t="s">
        <v>2037</v>
      </c>
      <c r="H158" s="779" t="s">
        <v>338</v>
      </c>
      <c r="I158" s="780" t="s">
        <v>338</v>
      </c>
      <c r="J158" s="939" t="s">
        <v>66</v>
      </c>
      <c r="K158" s="968" t="s">
        <v>2038</v>
      </c>
      <c r="L158" s="982" t="s">
        <v>66</v>
      </c>
      <c r="M158" s="975" t="s">
        <v>2039</v>
      </c>
      <c r="N158" s="179" t="s">
        <v>338</v>
      </c>
      <c r="O158" s="179" t="s">
        <v>338</v>
      </c>
      <c r="P158" s="179" t="s">
        <v>338</v>
      </c>
      <c r="Q158" s="179" t="s">
        <v>338</v>
      </c>
      <c r="R158" s="179" t="s">
        <v>338</v>
      </c>
      <c r="S158" s="179" t="s">
        <v>338</v>
      </c>
      <c r="T158" s="179" t="s">
        <v>338</v>
      </c>
      <c r="U158" s="179" t="s">
        <v>338</v>
      </c>
      <c r="V158" s="179" t="s">
        <v>338</v>
      </c>
      <c r="W158" s="179" t="s">
        <v>338</v>
      </c>
      <c r="X158" s="195" t="s">
        <v>1605</v>
      </c>
      <c r="Y158" s="195" t="s">
        <v>1605</v>
      </c>
      <c r="Z158" s="189"/>
      <c r="AA158" s="179"/>
      <c r="AB158" s="337"/>
      <c r="AC158" s="275"/>
      <c r="AD158" s="275"/>
      <c r="AE158" s="189"/>
      <c r="AF158" s="189"/>
      <c r="AG158" s="765"/>
      <c r="AH158" s="765"/>
      <c r="AI158" s="443"/>
      <c r="AJ158" s="443"/>
      <c r="AK158" s="442"/>
      <c r="AL158" s="350"/>
      <c r="AM158" s="350"/>
      <c r="AN158" s="346"/>
      <c r="AO158" s="189"/>
      <c r="AP158" s="189"/>
      <c r="AQ158" s="189"/>
      <c r="AR158" s="189"/>
      <c r="AS158" s="189"/>
      <c r="AT158" s="442"/>
      <c r="AU158" s="189"/>
      <c r="AV158" s="275"/>
      <c r="AW158" s="275"/>
      <c r="AX158" s="275"/>
      <c r="AY158" s="577"/>
      <c r="AZ158" s="275"/>
      <c r="BA158" s="275"/>
      <c r="BB158" s="275"/>
    </row>
    <row r="159" spans="2:54" ht="15" customHeight="1">
      <c r="B159" s="218">
        <v>46101</v>
      </c>
      <c r="C159" s="773" t="s">
        <v>59</v>
      </c>
      <c r="D159" s="938" t="s">
        <v>1901</v>
      </c>
      <c r="E159" s="450"/>
      <c r="F159" s="778"/>
      <c r="G159" s="940" t="s">
        <v>2040</v>
      </c>
      <c r="H159" s="779" t="s">
        <v>338</v>
      </c>
      <c r="I159" s="780" t="s">
        <v>338</v>
      </c>
      <c r="J159" s="939" t="s">
        <v>66</v>
      </c>
      <c r="K159" s="968" t="s">
        <v>2041</v>
      </c>
      <c r="L159" s="982" t="s">
        <v>66</v>
      </c>
      <c r="M159" s="975" t="s">
        <v>2042</v>
      </c>
      <c r="N159" s="179" t="s">
        <v>338</v>
      </c>
      <c r="O159" s="179" t="s">
        <v>338</v>
      </c>
      <c r="P159" s="179" t="s">
        <v>338</v>
      </c>
      <c r="Q159" s="179" t="s">
        <v>338</v>
      </c>
      <c r="R159" s="179" t="s">
        <v>338</v>
      </c>
      <c r="S159" s="179" t="s">
        <v>338</v>
      </c>
      <c r="T159" s="179" t="s">
        <v>338</v>
      </c>
      <c r="U159" s="179" t="s">
        <v>338</v>
      </c>
      <c r="V159" s="179" t="s">
        <v>338</v>
      </c>
      <c r="W159" s="179" t="s">
        <v>338</v>
      </c>
      <c r="X159" s="195" t="s">
        <v>1605</v>
      </c>
      <c r="Y159" s="195" t="s">
        <v>1605</v>
      </c>
      <c r="Z159" s="189"/>
      <c r="AA159" s="179"/>
      <c r="AB159" s="337"/>
      <c r="AC159" s="275"/>
      <c r="AD159" s="275"/>
      <c r="AE159" s="189"/>
      <c r="AF159" s="189"/>
      <c r="AG159" s="765"/>
      <c r="AH159" s="765"/>
      <c r="AI159" s="443"/>
      <c r="AJ159" s="443"/>
      <c r="AK159" s="442"/>
      <c r="AL159" s="350"/>
      <c r="AM159" s="350"/>
      <c r="AN159" s="346"/>
      <c r="AO159" s="189"/>
      <c r="AP159" s="189"/>
      <c r="AQ159" s="189"/>
      <c r="AR159" s="189"/>
      <c r="AS159" s="189"/>
      <c r="AT159" s="442"/>
      <c r="AU159" s="189"/>
      <c r="AV159" s="275"/>
      <c r="AW159" s="275"/>
      <c r="AX159" s="275"/>
      <c r="AY159" s="577"/>
      <c r="AZ159" s="275"/>
      <c r="BA159" s="275"/>
      <c r="BB159" s="275"/>
    </row>
    <row r="160" spans="2:54" ht="15" customHeight="1">
      <c r="B160" s="218">
        <v>46101</v>
      </c>
      <c r="C160" s="773" t="s">
        <v>59</v>
      </c>
      <c r="D160" s="938" t="s">
        <v>1901</v>
      </c>
      <c r="E160" s="450"/>
      <c r="F160" s="778"/>
      <c r="G160" s="940" t="s">
        <v>2043</v>
      </c>
      <c r="H160" s="779" t="s">
        <v>338</v>
      </c>
      <c r="I160" s="780" t="s">
        <v>338</v>
      </c>
      <c r="J160" s="939" t="s">
        <v>66</v>
      </c>
      <c r="K160" s="968" t="s">
        <v>2044</v>
      </c>
      <c r="L160" s="982" t="s">
        <v>66</v>
      </c>
      <c r="M160" s="975" t="s">
        <v>2045</v>
      </c>
      <c r="N160" s="179" t="s">
        <v>338</v>
      </c>
      <c r="O160" s="179" t="s">
        <v>338</v>
      </c>
      <c r="P160" s="179" t="s">
        <v>338</v>
      </c>
      <c r="Q160" s="179" t="s">
        <v>338</v>
      </c>
      <c r="R160" s="179" t="s">
        <v>338</v>
      </c>
      <c r="S160" s="179" t="s">
        <v>338</v>
      </c>
      <c r="T160" s="179" t="s">
        <v>338</v>
      </c>
      <c r="U160" s="179" t="s">
        <v>338</v>
      </c>
      <c r="V160" s="179" t="s">
        <v>338</v>
      </c>
      <c r="W160" s="179" t="s">
        <v>338</v>
      </c>
      <c r="X160" s="195" t="s">
        <v>1605</v>
      </c>
      <c r="Y160" s="195" t="s">
        <v>1605</v>
      </c>
      <c r="Z160" s="189"/>
      <c r="AA160" s="179"/>
      <c r="AB160" s="337"/>
      <c r="AC160" s="275"/>
      <c r="AD160" s="275"/>
      <c r="AE160" s="189"/>
      <c r="AF160" s="189"/>
      <c r="AG160" s="765"/>
      <c r="AH160" s="765"/>
      <c r="AI160" s="443"/>
      <c r="AJ160" s="443"/>
      <c r="AK160" s="442"/>
      <c r="AL160" s="350"/>
      <c r="AM160" s="350"/>
      <c r="AN160" s="346"/>
      <c r="AO160" s="189"/>
      <c r="AP160" s="189"/>
      <c r="AQ160" s="189"/>
      <c r="AR160" s="189"/>
      <c r="AS160" s="189"/>
      <c r="AT160" s="442"/>
      <c r="AU160" s="189"/>
      <c r="AV160" s="275"/>
      <c r="AW160" s="275"/>
      <c r="AX160" s="275"/>
      <c r="AY160" s="577"/>
      <c r="AZ160" s="275"/>
      <c r="BA160" s="275"/>
      <c r="BB160" s="275"/>
    </row>
    <row r="161" spans="1:54" ht="15" customHeight="1">
      <c r="B161" s="218">
        <v>46101</v>
      </c>
      <c r="C161" s="773" t="s">
        <v>59</v>
      </c>
      <c r="D161" s="938" t="s">
        <v>1901</v>
      </c>
      <c r="E161" s="450"/>
      <c r="F161" s="778"/>
      <c r="G161" s="940" t="s">
        <v>2046</v>
      </c>
      <c r="H161" s="779" t="s">
        <v>338</v>
      </c>
      <c r="I161" s="780" t="s">
        <v>338</v>
      </c>
      <c r="J161" s="939" t="s">
        <v>66</v>
      </c>
      <c r="K161" s="968" t="s">
        <v>2047</v>
      </c>
      <c r="L161" s="982" t="s">
        <v>66</v>
      </c>
      <c r="M161" s="975" t="s">
        <v>2048</v>
      </c>
      <c r="N161" s="179" t="s">
        <v>338</v>
      </c>
      <c r="O161" s="179" t="s">
        <v>338</v>
      </c>
      <c r="P161" s="179" t="s">
        <v>338</v>
      </c>
      <c r="Q161" s="179" t="s">
        <v>338</v>
      </c>
      <c r="R161" s="179" t="s">
        <v>338</v>
      </c>
      <c r="S161" s="179" t="s">
        <v>338</v>
      </c>
      <c r="T161" s="179" t="s">
        <v>338</v>
      </c>
      <c r="U161" s="179" t="s">
        <v>338</v>
      </c>
      <c r="V161" s="179" t="s">
        <v>338</v>
      </c>
      <c r="W161" s="179" t="s">
        <v>338</v>
      </c>
      <c r="X161" s="195" t="s">
        <v>1605</v>
      </c>
      <c r="Y161" s="195" t="s">
        <v>1605</v>
      </c>
      <c r="Z161" s="189"/>
      <c r="AA161" s="179"/>
      <c r="AB161" s="337"/>
      <c r="AC161" s="275"/>
      <c r="AD161" s="275"/>
      <c r="AE161" s="189"/>
      <c r="AF161" s="189"/>
      <c r="AG161" s="765"/>
      <c r="AH161" s="765"/>
      <c r="AI161" s="443"/>
      <c r="AJ161" s="443"/>
      <c r="AK161" s="442"/>
      <c r="AL161" s="350"/>
      <c r="AM161" s="350"/>
      <c r="AN161" s="346"/>
      <c r="AO161" s="189"/>
      <c r="AP161" s="189"/>
      <c r="AQ161" s="189"/>
      <c r="AR161" s="189"/>
      <c r="AS161" s="189"/>
      <c r="AT161" s="442"/>
      <c r="AU161" s="189"/>
      <c r="AV161" s="275"/>
      <c r="AW161" s="275"/>
      <c r="AX161" s="275"/>
      <c r="AY161" s="577"/>
      <c r="AZ161" s="275"/>
      <c r="BA161" s="275"/>
      <c r="BB161" s="275"/>
    </row>
    <row r="162" spans="1:54" ht="15" customHeight="1">
      <c r="B162" s="218">
        <v>46101</v>
      </c>
      <c r="C162" s="773" t="s">
        <v>59</v>
      </c>
      <c r="D162" s="938" t="s">
        <v>1901</v>
      </c>
      <c r="E162" s="450"/>
      <c r="F162" s="778"/>
      <c r="G162" s="940" t="s">
        <v>2049</v>
      </c>
      <c r="H162" s="779" t="s">
        <v>338</v>
      </c>
      <c r="I162" s="780" t="s">
        <v>338</v>
      </c>
      <c r="J162" s="939" t="s">
        <v>66</v>
      </c>
      <c r="K162" s="968" t="s">
        <v>2050</v>
      </c>
      <c r="L162" s="982" t="s">
        <v>66</v>
      </c>
      <c r="M162" s="975" t="s">
        <v>2051</v>
      </c>
      <c r="N162" s="179" t="s">
        <v>338</v>
      </c>
      <c r="O162" s="179" t="s">
        <v>338</v>
      </c>
      <c r="P162" s="179" t="s">
        <v>338</v>
      </c>
      <c r="Q162" s="179" t="s">
        <v>338</v>
      </c>
      <c r="R162" s="179" t="s">
        <v>338</v>
      </c>
      <c r="S162" s="179" t="s">
        <v>338</v>
      </c>
      <c r="T162" s="179" t="s">
        <v>338</v>
      </c>
      <c r="U162" s="179" t="s">
        <v>338</v>
      </c>
      <c r="V162" s="179" t="s">
        <v>338</v>
      </c>
      <c r="W162" s="179" t="s">
        <v>338</v>
      </c>
      <c r="X162" s="195" t="s">
        <v>1605</v>
      </c>
      <c r="Y162" s="195" t="s">
        <v>1605</v>
      </c>
      <c r="Z162" s="189"/>
      <c r="AA162" s="179"/>
      <c r="AB162" s="337"/>
      <c r="AC162" s="275"/>
      <c r="AD162" s="275"/>
      <c r="AE162" s="189"/>
      <c r="AF162" s="189"/>
      <c r="AG162" s="765"/>
      <c r="AH162" s="765"/>
      <c r="AI162" s="443"/>
      <c r="AJ162" s="443"/>
      <c r="AK162" s="442"/>
      <c r="AL162" s="350"/>
      <c r="AM162" s="350"/>
      <c r="AN162" s="346"/>
      <c r="AO162" s="189"/>
      <c r="AP162" s="189"/>
      <c r="AQ162" s="189"/>
      <c r="AR162" s="189"/>
      <c r="AS162" s="189"/>
      <c r="AT162" s="442"/>
      <c r="AU162" s="189"/>
      <c r="AV162" s="275"/>
      <c r="AW162" s="275"/>
      <c r="AX162" s="275"/>
      <c r="AY162" s="577"/>
      <c r="AZ162" s="275"/>
      <c r="BA162" s="275"/>
      <c r="BB162" s="275"/>
    </row>
    <row r="163" spans="1:54" ht="15" customHeight="1">
      <c r="B163" s="218">
        <v>46101</v>
      </c>
      <c r="C163" s="773" t="s">
        <v>59</v>
      </c>
      <c r="D163" s="938" t="s">
        <v>1901</v>
      </c>
      <c r="E163" s="450"/>
      <c r="F163" s="778"/>
      <c r="G163" s="940" t="s">
        <v>2052</v>
      </c>
      <c r="H163" s="779" t="s">
        <v>338</v>
      </c>
      <c r="I163" s="780" t="s">
        <v>338</v>
      </c>
      <c r="J163" s="939" t="s">
        <v>66</v>
      </c>
      <c r="K163" s="968" t="s">
        <v>2053</v>
      </c>
      <c r="L163" s="982" t="s">
        <v>66</v>
      </c>
      <c r="M163" s="975" t="s">
        <v>2054</v>
      </c>
      <c r="N163" s="179" t="s">
        <v>338</v>
      </c>
      <c r="O163" s="179" t="s">
        <v>338</v>
      </c>
      <c r="P163" s="179" t="s">
        <v>338</v>
      </c>
      <c r="Q163" s="179" t="s">
        <v>338</v>
      </c>
      <c r="R163" s="179" t="s">
        <v>338</v>
      </c>
      <c r="S163" s="179" t="s">
        <v>338</v>
      </c>
      <c r="T163" s="179" t="s">
        <v>338</v>
      </c>
      <c r="U163" s="179" t="s">
        <v>338</v>
      </c>
      <c r="V163" s="179" t="s">
        <v>338</v>
      </c>
      <c r="W163" s="179" t="s">
        <v>338</v>
      </c>
      <c r="X163" s="195" t="s">
        <v>1605</v>
      </c>
      <c r="Y163" s="195" t="s">
        <v>1605</v>
      </c>
      <c r="Z163" s="189"/>
      <c r="AA163" s="179"/>
      <c r="AB163" s="337"/>
      <c r="AC163" s="275"/>
      <c r="AD163" s="275"/>
      <c r="AE163" s="189"/>
      <c r="AF163" s="189"/>
      <c r="AG163" s="765"/>
      <c r="AH163" s="765"/>
      <c r="AI163" s="443"/>
      <c r="AJ163" s="443"/>
      <c r="AK163" s="442"/>
      <c r="AL163" s="350"/>
      <c r="AM163" s="350"/>
      <c r="AN163" s="346"/>
      <c r="AO163" s="189"/>
      <c r="AP163" s="189"/>
      <c r="AQ163" s="189"/>
      <c r="AR163" s="189"/>
      <c r="AS163" s="189"/>
      <c r="AT163" s="442"/>
      <c r="AU163" s="189"/>
      <c r="AV163" s="275"/>
      <c r="AW163" s="275"/>
      <c r="AX163" s="275"/>
      <c r="AY163" s="577"/>
      <c r="AZ163" s="275"/>
      <c r="BA163" s="275"/>
      <c r="BB163" s="275"/>
    </row>
    <row r="164" spans="1:54" ht="15" customHeight="1">
      <c r="B164" s="218">
        <v>46101</v>
      </c>
      <c r="C164" s="773" t="s">
        <v>59</v>
      </c>
      <c r="D164" s="938" t="s">
        <v>1901</v>
      </c>
      <c r="E164" s="450"/>
      <c r="F164" s="778"/>
      <c r="G164" s="940" t="s">
        <v>2055</v>
      </c>
      <c r="H164" s="779" t="s">
        <v>338</v>
      </c>
      <c r="I164" s="780" t="s">
        <v>338</v>
      </c>
      <c r="J164" s="939" t="s">
        <v>66</v>
      </c>
      <c r="K164" s="968" t="s">
        <v>2056</v>
      </c>
      <c r="L164" s="982" t="s">
        <v>66</v>
      </c>
      <c r="M164" s="975" t="s">
        <v>2057</v>
      </c>
      <c r="N164" s="179" t="s">
        <v>338</v>
      </c>
      <c r="O164" s="179" t="s">
        <v>338</v>
      </c>
      <c r="P164" s="179" t="s">
        <v>338</v>
      </c>
      <c r="Q164" s="179" t="s">
        <v>338</v>
      </c>
      <c r="R164" s="179" t="s">
        <v>338</v>
      </c>
      <c r="S164" s="179" t="s">
        <v>338</v>
      </c>
      <c r="T164" s="179" t="s">
        <v>338</v>
      </c>
      <c r="U164" s="179" t="s">
        <v>338</v>
      </c>
      <c r="V164" s="179" t="s">
        <v>338</v>
      </c>
      <c r="W164" s="179" t="s">
        <v>338</v>
      </c>
      <c r="X164" s="195" t="s">
        <v>1605</v>
      </c>
      <c r="Y164" s="195" t="s">
        <v>1605</v>
      </c>
      <c r="Z164" s="189"/>
      <c r="AA164" s="179"/>
      <c r="AB164" s="337"/>
      <c r="AC164" s="275"/>
      <c r="AD164" s="275"/>
      <c r="AE164" s="189"/>
      <c r="AF164" s="189"/>
      <c r="AG164" s="765"/>
      <c r="AH164" s="765"/>
      <c r="AI164" s="443"/>
      <c r="AJ164" s="443"/>
      <c r="AK164" s="442"/>
      <c r="AL164" s="350"/>
      <c r="AM164" s="350"/>
      <c r="AN164" s="346"/>
      <c r="AO164" s="189"/>
      <c r="AP164" s="189"/>
      <c r="AQ164" s="189"/>
      <c r="AR164" s="189"/>
      <c r="AS164" s="189"/>
      <c r="AT164" s="442"/>
      <c r="AU164" s="189"/>
      <c r="AV164" s="275"/>
      <c r="AW164" s="275"/>
      <c r="AX164" s="275"/>
      <c r="AY164" s="577"/>
      <c r="AZ164" s="275"/>
      <c r="BA164" s="275"/>
      <c r="BB164" s="275"/>
    </row>
    <row r="165" spans="1:54" ht="15" customHeight="1">
      <c r="B165" s="218">
        <v>46101</v>
      </c>
      <c r="C165" s="773" t="s">
        <v>59</v>
      </c>
      <c r="D165" s="938" t="s">
        <v>1901</v>
      </c>
      <c r="E165" s="450"/>
      <c r="F165" s="778"/>
      <c r="G165" s="940" t="s">
        <v>2058</v>
      </c>
      <c r="H165" s="779" t="s">
        <v>338</v>
      </c>
      <c r="I165" s="780" t="s">
        <v>338</v>
      </c>
      <c r="J165" s="939" t="s">
        <v>66</v>
      </c>
      <c r="K165" s="968" t="s">
        <v>2059</v>
      </c>
      <c r="L165" s="982" t="s">
        <v>66</v>
      </c>
      <c r="M165" s="975" t="s">
        <v>2060</v>
      </c>
      <c r="N165" s="179" t="s">
        <v>338</v>
      </c>
      <c r="O165" s="179" t="s">
        <v>338</v>
      </c>
      <c r="P165" s="179" t="s">
        <v>338</v>
      </c>
      <c r="Q165" s="179" t="s">
        <v>338</v>
      </c>
      <c r="R165" s="179" t="s">
        <v>338</v>
      </c>
      <c r="S165" s="179" t="s">
        <v>338</v>
      </c>
      <c r="T165" s="179" t="s">
        <v>338</v>
      </c>
      <c r="U165" s="179" t="s">
        <v>338</v>
      </c>
      <c r="V165" s="179" t="s">
        <v>338</v>
      </c>
      <c r="W165" s="179" t="s">
        <v>338</v>
      </c>
      <c r="X165" s="195" t="s">
        <v>1605</v>
      </c>
      <c r="Y165" s="195" t="s">
        <v>1605</v>
      </c>
      <c r="Z165" s="189"/>
      <c r="AA165" s="179"/>
      <c r="AB165" s="337"/>
      <c r="AC165" s="275"/>
      <c r="AD165" s="275"/>
      <c r="AE165" s="189"/>
      <c r="AF165" s="189"/>
      <c r="AG165" s="765"/>
      <c r="AH165" s="765"/>
      <c r="AI165" s="443"/>
      <c r="AJ165" s="443"/>
      <c r="AK165" s="442"/>
      <c r="AL165" s="350"/>
      <c r="AM165" s="350"/>
      <c r="AN165" s="346"/>
      <c r="AO165" s="189"/>
      <c r="AP165" s="189"/>
      <c r="AQ165" s="189"/>
      <c r="AR165" s="189"/>
      <c r="AS165" s="189"/>
      <c r="AT165" s="442"/>
      <c r="AU165" s="189"/>
      <c r="AV165" s="275"/>
      <c r="AW165" s="275"/>
      <c r="AX165" s="275"/>
      <c r="AY165" s="577"/>
      <c r="AZ165" s="275"/>
      <c r="BA165" s="275"/>
      <c r="BB165" s="275"/>
    </row>
    <row r="166" spans="1:54" ht="15" customHeight="1">
      <c r="B166" s="218">
        <v>46101</v>
      </c>
      <c r="C166" s="773" t="s">
        <v>59</v>
      </c>
      <c r="D166" s="938" t="s">
        <v>1901</v>
      </c>
      <c r="E166" s="450"/>
      <c r="F166" s="778"/>
      <c r="G166" s="940" t="s">
        <v>2061</v>
      </c>
      <c r="H166" s="779" t="s">
        <v>338</v>
      </c>
      <c r="I166" s="780" t="s">
        <v>338</v>
      </c>
      <c r="J166" s="939" t="s">
        <v>66</v>
      </c>
      <c r="K166" s="968" t="s">
        <v>2062</v>
      </c>
      <c r="L166" s="982" t="s">
        <v>66</v>
      </c>
      <c r="M166" s="975" t="s">
        <v>2063</v>
      </c>
      <c r="N166" s="179" t="s">
        <v>338</v>
      </c>
      <c r="O166" s="179" t="s">
        <v>338</v>
      </c>
      <c r="P166" s="179" t="s">
        <v>338</v>
      </c>
      <c r="Q166" s="179" t="s">
        <v>338</v>
      </c>
      <c r="R166" s="179" t="s">
        <v>338</v>
      </c>
      <c r="S166" s="179" t="s">
        <v>338</v>
      </c>
      <c r="T166" s="179" t="s">
        <v>338</v>
      </c>
      <c r="U166" s="179" t="s">
        <v>338</v>
      </c>
      <c r="V166" s="179" t="s">
        <v>338</v>
      </c>
      <c r="W166" s="179" t="s">
        <v>338</v>
      </c>
      <c r="X166" s="195" t="s">
        <v>1605</v>
      </c>
      <c r="Y166" s="195" t="s">
        <v>1605</v>
      </c>
      <c r="Z166" s="189"/>
      <c r="AA166" s="179"/>
      <c r="AB166" s="337"/>
      <c r="AC166" s="275"/>
      <c r="AD166" s="275"/>
      <c r="AE166" s="189"/>
      <c r="AF166" s="189"/>
      <c r="AG166" s="765"/>
      <c r="AH166" s="765"/>
      <c r="AI166" s="443"/>
      <c r="AJ166" s="443"/>
      <c r="AK166" s="442"/>
      <c r="AL166" s="350"/>
      <c r="AM166" s="350"/>
      <c r="AN166" s="346"/>
      <c r="AO166" s="189"/>
      <c r="AP166" s="189"/>
      <c r="AQ166" s="189"/>
      <c r="AR166" s="189"/>
      <c r="AS166" s="189"/>
      <c r="AT166" s="442"/>
      <c r="AU166" s="189"/>
      <c r="AV166" s="275"/>
      <c r="AW166" s="275"/>
      <c r="AX166" s="275"/>
      <c r="AY166" s="577"/>
      <c r="AZ166" s="275"/>
      <c r="BA166" s="275"/>
      <c r="BB166" s="275"/>
    </row>
    <row r="167" spans="1:54" ht="15" customHeight="1">
      <c r="B167" s="218">
        <v>46101</v>
      </c>
      <c r="C167" s="773" t="s">
        <v>59</v>
      </c>
      <c r="D167" s="938" t="s">
        <v>1901</v>
      </c>
      <c r="E167" s="450"/>
      <c r="F167" s="778"/>
      <c r="G167" s="940" t="s">
        <v>2064</v>
      </c>
      <c r="H167" s="779" t="s">
        <v>338</v>
      </c>
      <c r="I167" s="780" t="s">
        <v>338</v>
      </c>
      <c r="J167" s="939" t="s">
        <v>66</v>
      </c>
      <c r="K167" s="968" t="s">
        <v>2065</v>
      </c>
      <c r="L167" s="982" t="s">
        <v>66</v>
      </c>
      <c r="M167" s="975" t="s">
        <v>2066</v>
      </c>
      <c r="N167" s="179" t="s">
        <v>338</v>
      </c>
      <c r="O167" s="179" t="s">
        <v>338</v>
      </c>
      <c r="P167" s="179" t="s">
        <v>338</v>
      </c>
      <c r="Q167" s="179" t="s">
        <v>338</v>
      </c>
      <c r="R167" s="179" t="s">
        <v>338</v>
      </c>
      <c r="S167" s="179" t="s">
        <v>338</v>
      </c>
      <c r="T167" s="179" t="s">
        <v>338</v>
      </c>
      <c r="U167" s="179" t="s">
        <v>338</v>
      </c>
      <c r="V167" s="179" t="s">
        <v>338</v>
      </c>
      <c r="W167" s="179" t="s">
        <v>338</v>
      </c>
      <c r="X167" s="195" t="s">
        <v>1605</v>
      </c>
      <c r="Y167" s="195" t="s">
        <v>1605</v>
      </c>
      <c r="Z167" s="189"/>
      <c r="AA167" s="179"/>
      <c r="AB167" s="337"/>
      <c r="AC167" s="275"/>
      <c r="AD167" s="275"/>
      <c r="AE167" s="189"/>
      <c r="AF167" s="189"/>
      <c r="AG167" s="765"/>
      <c r="AH167" s="765"/>
      <c r="AI167" s="443"/>
      <c r="AJ167" s="443"/>
      <c r="AK167" s="442"/>
      <c r="AL167" s="350"/>
      <c r="AM167" s="350"/>
      <c r="AN167" s="346"/>
      <c r="AO167" s="189"/>
      <c r="AP167" s="189"/>
      <c r="AQ167" s="189"/>
      <c r="AR167" s="189"/>
      <c r="AS167" s="189"/>
      <c r="AT167" s="442"/>
      <c r="AU167" s="189"/>
      <c r="AV167" s="275"/>
      <c r="AW167" s="275"/>
      <c r="AX167" s="275"/>
      <c r="AY167" s="577"/>
      <c r="AZ167" s="275"/>
      <c r="BA167" s="275"/>
      <c r="BB167" s="275"/>
    </row>
    <row r="168" spans="1:54" ht="15" customHeight="1">
      <c r="B168" s="218">
        <v>46101</v>
      </c>
      <c r="C168" s="773" t="s">
        <v>59</v>
      </c>
      <c r="D168" s="938" t="s">
        <v>1901</v>
      </c>
      <c r="E168" s="450"/>
      <c r="F168" s="778"/>
      <c r="G168" s="940" t="s">
        <v>2067</v>
      </c>
      <c r="H168" s="779" t="s">
        <v>338</v>
      </c>
      <c r="I168" s="780" t="s">
        <v>338</v>
      </c>
      <c r="J168" s="939" t="s">
        <v>66</v>
      </c>
      <c r="K168" s="968" t="s">
        <v>2068</v>
      </c>
      <c r="L168" s="982" t="s">
        <v>66</v>
      </c>
      <c r="M168" s="975" t="s">
        <v>2069</v>
      </c>
      <c r="N168" s="179" t="s">
        <v>338</v>
      </c>
      <c r="O168" s="179" t="s">
        <v>338</v>
      </c>
      <c r="P168" s="179" t="s">
        <v>338</v>
      </c>
      <c r="Q168" s="179" t="s">
        <v>338</v>
      </c>
      <c r="R168" s="179" t="s">
        <v>338</v>
      </c>
      <c r="S168" s="179" t="s">
        <v>338</v>
      </c>
      <c r="T168" s="179" t="s">
        <v>338</v>
      </c>
      <c r="U168" s="179" t="s">
        <v>338</v>
      </c>
      <c r="V168" s="179" t="s">
        <v>338</v>
      </c>
      <c r="W168" s="179" t="s">
        <v>338</v>
      </c>
      <c r="X168" s="195" t="s">
        <v>1605</v>
      </c>
      <c r="Y168" s="195" t="s">
        <v>1605</v>
      </c>
      <c r="Z168" s="189"/>
      <c r="AA168" s="179"/>
      <c r="AB168" s="337"/>
      <c r="AC168" s="275"/>
      <c r="AD168" s="275"/>
      <c r="AE168" s="189"/>
      <c r="AF168" s="189"/>
      <c r="AG168" s="765"/>
      <c r="AH168" s="765"/>
      <c r="AI168" s="443"/>
      <c r="AJ168" s="443"/>
      <c r="AK168" s="442"/>
      <c r="AL168" s="350"/>
      <c r="AM168" s="350"/>
      <c r="AN168" s="346"/>
      <c r="AO168" s="189"/>
      <c r="AP168" s="189"/>
      <c r="AQ168" s="189"/>
      <c r="AR168" s="189"/>
      <c r="AS168" s="189"/>
      <c r="AT168" s="442"/>
      <c r="AU168" s="189"/>
      <c r="AV168" s="275"/>
      <c r="AW168" s="275"/>
      <c r="AX168" s="275"/>
      <c r="AY168" s="577"/>
      <c r="AZ168" s="275"/>
      <c r="BA168" s="275"/>
      <c r="BB168" s="275"/>
    </row>
    <row r="169" spans="1:54" ht="15" customHeight="1">
      <c r="B169" s="218">
        <v>46101</v>
      </c>
      <c r="C169" s="773" t="s">
        <v>59</v>
      </c>
      <c r="D169" s="938" t="s">
        <v>1901</v>
      </c>
      <c r="E169" s="450"/>
      <c r="F169" s="778"/>
      <c r="G169" s="940" t="s">
        <v>2070</v>
      </c>
      <c r="H169" s="779" t="s">
        <v>338</v>
      </c>
      <c r="I169" s="780" t="s">
        <v>338</v>
      </c>
      <c r="J169" s="939" t="s">
        <v>66</v>
      </c>
      <c r="K169" s="968" t="s">
        <v>2071</v>
      </c>
      <c r="L169" s="982" t="s">
        <v>66</v>
      </c>
      <c r="M169" s="975" t="s">
        <v>2072</v>
      </c>
      <c r="N169" s="179" t="s">
        <v>338</v>
      </c>
      <c r="O169" s="179" t="s">
        <v>338</v>
      </c>
      <c r="P169" s="179" t="s">
        <v>338</v>
      </c>
      <c r="Q169" s="179" t="s">
        <v>338</v>
      </c>
      <c r="R169" s="179" t="s">
        <v>338</v>
      </c>
      <c r="S169" s="179" t="s">
        <v>338</v>
      </c>
      <c r="T169" s="179" t="s">
        <v>338</v>
      </c>
      <c r="U169" s="179" t="s">
        <v>338</v>
      </c>
      <c r="V169" s="179" t="s">
        <v>338</v>
      </c>
      <c r="W169" s="179" t="s">
        <v>338</v>
      </c>
      <c r="X169" s="195" t="s">
        <v>1605</v>
      </c>
      <c r="Y169" s="195" t="s">
        <v>1605</v>
      </c>
      <c r="Z169" s="189"/>
      <c r="AA169" s="179"/>
      <c r="AB169" s="337"/>
      <c r="AC169" s="275"/>
      <c r="AD169" s="275"/>
      <c r="AE169" s="189"/>
      <c r="AF169" s="189"/>
      <c r="AG169" s="765"/>
      <c r="AH169" s="765"/>
      <c r="AI169" s="443"/>
      <c r="AJ169" s="443"/>
      <c r="AK169" s="442"/>
      <c r="AL169" s="350"/>
      <c r="AM169" s="350"/>
      <c r="AN169" s="346"/>
      <c r="AO169" s="189"/>
      <c r="AP169" s="189"/>
      <c r="AQ169" s="189"/>
      <c r="AR169" s="189"/>
      <c r="AS169" s="189"/>
      <c r="AT169" s="442"/>
      <c r="AU169" s="189"/>
      <c r="AV169" s="275"/>
      <c r="AW169" s="275"/>
      <c r="AX169" s="275"/>
      <c r="AY169" s="577"/>
      <c r="AZ169" s="275"/>
      <c r="BA169" s="275"/>
      <c r="BB169" s="275"/>
    </row>
    <row r="170" spans="1:54" ht="15" customHeight="1">
      <c r="B170" s="218">
        <v>46101</v>
      </c>
      <c r="C170" s="773" t="s">
        <v>59</v>
      </c>
      <c r="D170" s="938" t="s">
        <v>1901</v>
      </c>
      <c r="E170" s="450"/>
      <c r="F170" s="778"/>
      <c r="G170" s="940" t="s">
        <v>2073</v>
      </c>
      <c r="H170" s="779" t="s">
        <v>338</v>
      </c>
      <c r="I170" s="780" t="s">
        <v>338</v>
      </c>
      <c r="J170" s="939" t="s">
        <v>66</v>
      </c>
      <c r="K170" s="968" t="s">
        <v>2074</v>
      </c>
      <c r="L170" s="982" t="s">
        <v>66</v>
      </c>
      <c r="M170" s="975" t="s">
        <v>2075</v>
      </c>
      <c r="N170" s="179" t="s">
        <v>338</v>
      </c>
      <c r="O170" s="179" t="s">
        <v>338</v>
      </c>
      <c r="P170" s="179" t="s">
        <v>338</v>
      </c>
      <c r="Q170" s="179" t="s">
        <v>338</v>
      </c>
      <c r="R170" s="179" t="s">
        <v>338</v>
      </c>
      <c r="S170" s="179" t="s">
        <v>338</v>
      </c>
      <c r="T170" s="179" t="s">
        <v>338</v>
      </c>
      <c r="U170" s="179" t="s">
        <v>338</v>
      </c>
      <c r="V170" s="179" t="s">
        <v>338</v>
      </c>
      <c r="W170" s="179" t="s">
        <v>338</v>
      </c>
      <c r="X170" s="195" t="s">
        <v>1605</v>
      </c>
      <c r="Y170" s="195" t="s">
        <v>1605</v>
      </c>
      <c r="Z170" s="189"/>
      <c r="AA170" s="179"/>
      <c r="AB170" s="337"/>
      <c r="AC170" s="275"/>
      <c r="AD170" s="275"/>
      <c r="AE170" s="189"/>
      <c r="AF170" s="189"/>
      <c r="AG170" s="765"/>
      <c r="AH170" s="765"/>
      <c r="AI170" s="443"/>
      <c r="AJ170" s="443"/>
      <c r="AK170" s="442"/>
      <c r="AL170" s="350"/>
      <c r="AM170" s="350"/>
      <c r="AN170" s="346"/>
      <c r="AO170" s="189"/>
      <c r="AP170" s="189"/>
      <c r="AQ170" s="189"/>
      <c r="AR170" s="189"/>
      <c r="AS170" s="189"/>
      <c r="AT170" s="442"/>
      <c r="AU170" s="189"/>
      <c r="AV170" s="275"/>
      <c r="AW170" s="275"/>
      <c r="AX170" s="275"/>
      <c r="AY170" s="577"/>
      <c r="AZ170" s="275"/>
      <c r="BA170" s="275"/>
      <c r="BB170" s="275"/>
    </row>
    <row r="171" spans="1:54" ht="15" customHeight="1">
      <c r="B171" s="218">
        <v>46101</v>
      </c>
      <c r="C171" s="773" t="s">
        <v>59</v>
      </c>
      <c r="D171" s="938" t="s">
        <v>1901</v>
      </c>
      <c r="E171" s="450"/>
      <c r="F171" s="778"/>
      <c r="G171" s="940" t="s">
        <v>2076</v>
      </c>
      <c r="H171" s="779" t="s">
        <v>338</v>
      </c>
      <c r="I171" s="780" t="s">
        <v>338</v>
      </c>
      <c r="J171" s="939" t="s">
        <v>66</v>
      </c>
      <c r="K171" s="968" t="s">
        <v>2077</v>
      </c>
      <c r="L171" s="982" t="s">
        <v>66</v>
      </c>
      <c r="M171" s="975" t="s">
        <v>2078</v>
      </c>
      <c r="N171" s="179" t="s">
        <v>338</v>
      </c>
      <c r="O171" s="179" t="s">
        <v>338</v>
      </c>
      <c r="P171" s="179" t="s">
        <v>338</v>
      </c>
      <c r="Q171" s="179" t="s">
        <v>338</v>
      </c>
      <c r="R171" s="179" t="s">
        <v>338</v>
      </c>
      <c r="S171" s="179" t="s">
        <v>338</v>
      </c>
      <c r="T171" s="179" t="s">
        <v>338</v>
      </c>
      <c r="U171" s="179" t="s">
        <v>338</v>
      </c>
      <c r="V171" s="179" t="s">
        <v>338</v>
      </c>
      <c r="W171" s="179" t="s">
        <v>338</v>
      </c>
      <c r="X171" s="195" t="s">
        <v>1605</v>
      </c>
      <c r="Y171" s="195" t="s">
        <v>1605</v>
      </c>
      <c r="Z171" s="189"/>
      <c r="AA171" s="179"/>
      <c r="AB171" s="337"/>
      <c r="AC171" s="275"/>
      <c r="AD171" s="275"/>
      <c r="AE171" s="189"/>
      <c r="AF171" s="189"/>
      <c r="AG171" s="765"/>
      <c r="AH171" s="765"/>
      <c r="AI171" s="443"/>
      <c r="AJ171" s="443"/>
      <c r="AK171" s="442"/>
      <c r="AL171" s="350"/>
      <c r="AM171" s="350"/>
      <c r="AN171" s="346"/>
      <c r="AO171" s="189"/>
      <c r="AP171" s="189"/>
      <c r="AQ171" s="189"/>
      <c r="AR171" s="189"/>
      <c r="AS171" s="189"/>
      <c r="AT171" s="442"/>
      <c r="AU171" s="189"/>
      <c r="AV171" s="275"/>
      <c r="AW171" s="275"/>
      <c r="AX171" s="275"/>
      <c r="AY171" s="577"/>
      <c r="AZ171" s="275"/>
      <c r="BA171" s="275"/>
      <c r="BB171" s="275"/>
    </row>
    <row r="172" spans="1:54" ht="15" customHeight="1">
      <c r="B172" s="218">
        <v>46076</v>
      </c>
      <c r="C172" s="773" t="s">
        <v>59</v>
      </c>
      <c r="D172" s="789" t="s">
        <v>76</v>
      </c>
      <c r="E172" s="450" t="s">
        <v>639</v>
      </c>
      <c r="F172" s="450" t="s">
        <v>693</v>
      </c>
      <c r="G172" s="481" t="s">
        <v>694</v>
      </c>
      <c r="H172" s="481" t="s">
        <v>695</v>
      </c>
      <c r="I172" s="450" t="s">
        <v>332</v>
      </c>
      <c r="J172" s="943" t="s">
        <v>1680</v>
      </c>
      <c r="K172" s="967" t="s">
        <v>695</v>
      </c>
      <c r="L172" s="181" t="s">
        <v>2079</v>
      </c>
      <c r="M172" s="788" t="s">
        <v>700</v>
      </c>
      <c r="N172" s="176" t="s">
        <v>334</v>
      </c>
      <c r="O172" s="176" t="s">
        <v>335</v>
      </c>
      <c r="P172" s="470" t="str">
        <f t="shared" ref="P172:P189" si="27">IF(OR(N172 = "Y", O172 = "Y"), "Y", "N")</f>
        <v>Y</v>
      </c>
      <c r="Q172" s="176" t="s">
        <v>335</v>
      </c>
      <c r="R172" s="176" t="s">
        <v>335</v>
      </c>
      <c r="S172" s="444" t="s">
        <v>335</v>
      </c>
      <c r="T172" s="189" t="s">
        <v>338</v>
      </c>
      <c r="U172" s="536" t="s">
        <v>335</v>
      </c>
      <c r="V172" s="179"/>
      <c r="W172" s="176" t="s">
        <v>335</v>
      </c>
      <c r="X172" s="195" t="s">
        <v>62</v>
      </c>
      <c r="Y172" s="389" t="s">
        <v>62</v>
      </c>
      <c r="Z172" s="189" t="s">
        <v>1546</v>
      </c>
      <c r="AA172" s="179">
        <v>1</v>
      </c>
      <c r="AB172" s="337" t="s">
        <v>1558</v>
      </c>
      <c r="AC172" s="275" t="s">
        <v>340</v>
      </c>
      <c r="AD172" s="275" t="s">
        <v>341</v>
      </c>
      <c r="AE172" s="189"/>
      <c r="AF172" s="189"/>
      <c r="AG172" s="765"/>
      <c r="AH172" s="765"/>
      <c r="AI172" s="443" t="s">
        <v>341</v>
      </c>
      <c r="AJ172" s="443" t="s">
        <v>341</v>
      </c>
      <c r="AK172" s="442"/>
      <c r="AL172" s="350" t="str">
        <f t="shared" si="17"/>
        <v/>
      </c>
      <c r="AM172" s="350" t="s">
        <v>471</v>
      </c>
      <c r="AN172" s="346" t="s">
        <v>1513</v>
      </c>
      <c r="AO172" s="189" t="s">
        <v>335</v>
      </c>
      <c r="AP172" s="189" t="s">
        <v>335</v>
      </c>
      <c r="AQ172" s="189" t="s">
        <v>341</v>
      </c>
      <c r="AR172" s="189" t="s">
        <v>335</v>
      </c>
      <c r="AS172" s="189" t="b">
        <f t="shared" si="21"/>
        <v>0</v>
      </c>
      <c r="AT172" s="442" t="b">
        <f t="shared" si="22"/>
        <v>1</v>
      </c>
      <c r="AU172" s="189" t="s">
        <v>334</v>
      </c>
      <c r="AV172" s="275"/>
      <c r="AW172" s="275"/>
      <c r="AX172" s="275" t="s">
        <v>1689</v>
      </c>
      <c r="AY172" s="577" t="s">
        <v>2080</v>
      </c>
      <c r="AZ172" s="275" t="s">
        <v>1531</v>
      </c>
      <c r="BA172" s="275" t="s">
        <v>2081</v>
      </c>
      <c r="BB172" s="275" t="s">
        <v>1565</v>
      </c>
    </row>
    <row r="173" spans="1:54" ht="15" customHeight="1">
      <c r="B173" s="218">
        <v>46076</v>
      </c>
      <c r="C173" s="773" t="s">
        <v>59</v>
      </c>
      <c r="D173" s="789" t="s">
        <v>76</v>
      </c>
      <c r="E173" s="450" t="s">
        <v>639</v>
      </c>
      <c r="F173" s="450" t="s">
        <v>693</v>
      </c>
      <c r="G173" s="450" t="s">
        <v>698</v>
      </c>
      <c r="H173" s="450" t="s">
        <v>699</v>
      </c>
      <c r="I173" s="450" t="s">
        <v>332</v>
      </c>
      <c r="J173" s="941" t="s">
        <v>1680</v>
      </c>
      <c r="K173" s="967" t="s">
        <v>699</v>
      </c>
      <c r="L173" s="181" t="s">
        <v>2082</v>
      </c>
      <c r="M173" s="779" t="s">
        <v>2083</v>
      </c>
      <c r="N173" s="176" t="s">
        <v>334</v>
      </c>
      <c r="O173" s="176" t="s">
        <v>335</v>
      </c>
      <c r="P173" s="470" t="str">
        <f t="shared" si="27"/>
        <v>Y</v>
      </c>
      <c r="Q173" s="176" t="s">
        <v>335</v>
      </c>
      <c r="R173" s="176" t="s">
        <v>335</v>
      </c>
      <c r="S173" s="445" t="s">
        <v>335</v>
      </c>
      <c r="T173" s="457" t="s">
        <v>338</v>
      </c>
      <c r="U173" s="536" t="s">
        <v>335</v>
      </c>
      <c r="V173" s="179"/>
      <c r="W173" s="188" t="s">
        <v>335</v>
      </c>
      <c r="X173" s="195" t="s">
        <v>62</v>
      </c>
      <c r="Y173" s="389" t="s">
        <v>62</v>
      </c>
      <c r="Z173" s="189" t="s">
        <v>1546</v>
      </c>
      <c r="AA173" s="179">
        <v>1</v>
      </c>
      <c r="AB173" s="337" t="s">
        <v>1558</v>
      </c>
      <c r="AC173" s="275" t="s">
        <v>340</v>
      </c>
      <c r="AD173" s="275" t="s">
        <v>341</v>
      </c>
      <c r="AE173" s="189"/>
      <c r="AF173" s="189"/>
      <c r="AG173" s="765"/>
      <c r="AH173" s="765"/>
      <c r="AI173" s="443" t="s">
        <v>341</v>
      </c>
      <c r="AJ173" s="443" t="s">
        <v>341</v>
      </c>
      <c r="AK173" s="442"/>
      <c r="AL173" s="350" t="str">
        <f t="shared" si="17"/>
        <v/>
      </c>
      <c r="AM173" s="350" t="s">
        <v>471</v>
      </c>
      <c r="AN173" s="346" t="s">
        <v>1513</v>
      </c>
      <c r="AO173" s="189" t="s">
        <v>335</v>
      </c>
      <c r="AP173" s="189" t="s">
        <v>335</v>
      </c>
      <c r="AQ173" s="189" t="s">
        <v>341</v>
      </c>
      <c r="AR173" s="189" t="s">
        <v>335</v>
      </c>
      <c r="AS173" s="189" t="b">
        <f t="shared" si="21"/>
        <v>0</v>
      </c>
      <c r="AT173" s="442" t="b">
        <f t="shared" si="22"/>
        <v>1</v>
      </c>
      <c r="AU173" s="189" t="s">
        <v>335</v>
      </c>
      <c r="AV173" s="275"/>
      <c r="AW173" s="275"/>
      <c r="AX173" s="325" t="s">
        <v>1689</v>
      </c>
      <c r="AY173" s="577" t="s">
        <v>2084</v>
      </c>
      <c r="AZ173" s="275" t="s">
        <v>1528</v>
      </c>
      <c r="BA173" s="275" t="s">
        <v>2085</v>
      </c>
      <c r="BB173" s="275" t="s">
        <v>1565</v>
      </c>
    </row>
    <row r="174" spans="1:54" ht="15" customHeight="1">
      <c r="A174" t="s">
        <v>1679</v>
      </c>
      <c r="B174" s="218">
        <v>46076</v>
      </c>
      <c r="C174" s="773" t="s">
        <v>59</v>
      </c>
      <c r="D174" s="789" t="s">
        <v>76</v>
      </c>
      <c r="E174" s="450" t="s">
        <v>338</v>
      </c>
      <c r="F174" s="450" t="s">
        <v>338</v>
      </c>
      <c r="G174" s="450" t="s">
        <v>2086</v>
      </c>
      <c r="H174" s="576" t="s">
        <v>1420</v>
      </c>
      <c r="I174" s="450" t="s">
        <v>539</v>
      </c>
      <c r="J174" s="941" t="s">
        <v>1680</v>
      </c>
      <c r="K174" s="967" t="s">
        <v>341</v>
      </c>
      <c r="L174" s="181" t="s">
        <v>2087</v>
      </c>
      <c r="M174" s="973" t="s">
        <v>2088</v>
      </c>
      <c r="N174" s="179" t="s">
        <v>334</v>
      </c>
      <c r="O174" s="179" t="s">
        <v>334</v>
      </c>
      <c r="P174" s="470" t="str">
        <f>IF(OR(N174 = "Y", O174 = "Y"), "Y", "N")</f>
        <v>N</v>
      </c>
      <c r="Q174" s="179" t="s">
        <v>334</v>
      </c>
      <c r="R174" s="179" t="s">
        <v>334</v>
      </c>
      <c r="S174" s="444" t="s">
        <v>335</v>
      </c>
      <c r="T174" s="189" t="s">
        <v>338</v>
      </c>
      <c r="U174" s="536"/>
      <c r="V174" s="179"/>
      <c r="W174" s="176" t="s">
        <v>335</v>
      </c>
      <c r="X174" s="195" t="s">
        <v>62</v>
      </c>
      <c r="Y174" s="389" t="s">
        <v>62</v>
      </c>
      <c r="Z174" s="189" t="s">
        <v>1537</v>
      </c>
      <c r="AA174" s="179"/>
      <c r="AB174" s="337"/>
      <c r="AC174" s="275"/>
      <c r="AD174" s="275"/>
      <c r="AE174" s="189"/>
      <c r="AF174" s="189"/>
      <c r="AG174" s="765"/>
      <c r="AH174" s="765"/>
      <c r="AI174" s="443" t="s">
        <v>341</v>
      </c>
      <c r="AJ174" s="443" t="s">
        <v>341</v>
      </c>
      <c r="AK174" s="442"/>
      <c r="AL174" s="350" t="str">
        <f>IF(OR(AE174="X", AF174 = "X", AI174="X", AJ174="X", AK174="X"), "Y", "")</f>
        <v/>
      </c>
      <c r="AM174" s="350" t="s">
        <v>471</v>
      </c>
      <c r="AN174" s="346" t="s">
        <v>1513</v>
      </c>
      <c r="AO174" s="189"/>
      <c r="AP174" s="189"/>
      <c r="AQ174" s="189"/>
      <c r="AR174" s="189"/>
      <c r="AS174" s="189"/>
      <c r="AT174" s="442"/>
      <c r="AU174" s="189"/>
      <c r="AV174" s="275"/>
      <c r="AW174" s="275"/>
      <c r="AX174" s="577" t="s">
        <v>2089</v>
      </c>
      <c r="AY174" s="275" t="s">
        <v>2090</v>
      </c>
      <c r="AZ174" s="275" t="s">
        <v>1605</v>
      </c>
      <c r="BA174" s="275"/>
      <c r="BB174" s="275"/>
    </row>
    <row r="175" spans="1:54" ht="15" customHeight="1">
      <c r="B175" s="218">
        <v>46076</v>
      </c>
      <c r="C175" s="773" t="s">
        <v>59</v>
      </c>
      <c r="D175" s="789" t="s">
        <v>76</v>
      </c>
      <c r="E175" s="450" t="s">
        <v>60</v>
      </c>
      <c r="F175" s="450" t="s">
        <v>511</v>
      </c>
      <c r="G175" s="450" t="s">
        <v>815</v>
      </c>
      <c r="H175" s="530" t="s">
        <v>638</v>
      </c>
      <c r="I175" s="450" t="s">
        <v>332</v>
      </c>
      <c r="J175" s="941" t="s">
        <v>1680</v>
      </c>
      <c r="K175" s="967"/>
      <c r="L175" s="181" t="s">
        <v>2091</v>
      </c>
      <c r="M175" s="779" t="s">
        <v>816</v>
      </c>
      <c r="N175" s="176" t="s">
        <v>335</v>
      </c>
      <c r="O175" s="176" t="s">
        <v>335</v>
      </c>
      <c r="P175" s="470" t="str">
        <f t="shared" si="27"/>
        <v>Y</v>
      </c>
      <c r="Q175" s="176" t="s">
        <v>335</v>
      </c>
      <c r="R175" s="176" t="s">
        <v>335</v>
      </c>
      <c r="S175" s="496" t="s">
        <v>335</v>
      </c>
      <c r="T175" s="350" t="s">
        <v>338</v>
      </c>
      <c r="U175" s="536" t="s">
        <v>335</v>
      </c>
      <c r="V175" s="179"/>
      <c r="W175" s="470" t="s">
        <v>335</v>
      </c>
      <c r="X175" s="195" t="s">
        <v>62</v>
      </c>
      <c r="Y175" s="389" t="s">
        <v>62</v>
      </c>
      <c r="Z175" s="189" t="s">
        <v>1546</v>
      </c>
      <c r="AA175" s="179">
        <v>1</v>
      </c>
      <c r="AB175" s="337" t="s">
        <v>1558</v>
      </c>
      <c r="AC175" s="275" t="s">
        <v>340</v>
      </c>
      <c r="AD175" s="275" t="s">
        <v>341</v>
      </c>
      <c r="AE175" s="189"/>
      <c r="AF175" s="189"/>
      <c r="AG175" s="765"/>
      <c r="AH175" s="765"/>
      <c r="AI175" s="443" t="s">
        <v>341</v>
      </c>
      <c r="AJ175" s="443" t="s">
        <v>341</v>
      </c>
      <c r="AK175" s="442"/>
      <c r="AL175" s="350" t="str">
        <f t="shared" si="17"/>
        <v/>
      </c>
      <c r="AM175" s="350" t="s">
        <v>471</v>
      </c>
      <c r="AN175" s="346" t="s">
        <v>1513</v>
      </c>
      <c r="AO175" s="189" t="s">
        <v>335</v>
      </c>
      <c r="AP175" s="189" t="s">
        <v>335</v>
      </c>
      <c r="AQ175" s="189" t="s">
        <v>335</v>
      </c>
      <c r="AR175" s="189" t="s">
        <v>335</v>
      </c>
      <c r="AS175" s="189" t="b">
        <f t="shared" si="21"/>
        <v>1</v>
      </c>
      <c r="AT175" s="442" t="b">
        <f t="shared" si="22"/>
        <v>1</v>
      </c>
      <c r="AU175" s="189" t="s">
        <v>335</v>
      </c>
      <c r="AV175" s="275"/>
      <c r="AW175" s="275"/>
      <c r="AX175" s="275" t="s">
        <v>2092</v>
      </c>
      <c r="AY175" s="577" t="s">
        <v>2093</v>
      </c>
      <c r="AZ175" s="275" t="s">
        <v>1531</v>
      </c>
      <c r="BA175" s="275" t="s">
        <v>2094</v>
      </c>
      <c r="BB175" s="275" t="s">
        <v>1565</v>
      </c>
    </row>
    <row r="176" spans="1:54" ht="15" customHeight="1">
      <c r="B176" s="218">
        <v>46076</v>
      </c>
      <c r="C176" s="773" t="s">
        <v>59</v>
      </c>
      <c r="D176" s="790" t="s">
        <v>73</v>
      </c>
      <c r="E176" s="450" t="s">
        <v>1156</v>
      </c>
      <c r="F176" s="450" t="s">
        <v>1157</v>
      </c>
      <c r="G176" s="450" t="s">
        <v>1158</v>
      </c>
      <c r="H176" s="450" t="s">
        <v>1159</v>
      </c>
      <c r="I176" s="778" t="s">
        <v>332</v>
      </c>
      <c r="J176" s="942" t="s">
        <v>75</v>
      </c>
      <c r="K176" s="967" t="s">
        <v>1159</v>
      </c>
      <c r="L176" s="181" t="s">
        <v>2095</v>
      </c>
      <c r="M176" s="779" t="s">
        <v>1160</v>
      </c>
      <c r="N176" s="176" t="s">
        <v>334</v>
      </c>
      <c r="O176" s="179" t="s">
        <v>335</v>
      </c>
      <c r="P176" s="470" t="str">
        <f t="shared" si="27"/>
        <v>Y</v>
      </c>
      <c r="Q176" s="176" t="s">
        <v>335</v>
      </c>
      <c r="R176" s="176" t="s">
        <v>335</v>
      </c>
      <c r="S176" s="444" t="s">
        <v>335</v>
      </c>
      <c r="T176" s="189" t="s">
        <v>338</v>
      </c>
      <c r="U176" s="536"/>
      <c r="V176" s="179"/>
      <c r="W176" s="176" t="s">
        <v>335</v>
      </c>
      <c r="X176" s="195" t="s">
        <v>62</v>
      </c>
      <c r="Y176" s="389" t="s">
        <v>62</v>
      </c>
      <c r="Z176" s="189" t="s">
        <v>1524</v>
      </c>
      <c r="AA176" s="179">
        <v>0</v>
      </c>
      <c r="AB176" s="337" t="s">
        <v>349</v>
      </c>
      <c r="AC176" s="275" t="s">
        <v>340</v>
      </c>
      <c r="AD176" s="275" t="s">
        <v>341</v>
      </c>
      <c r="AE176" s="350" t="s">
        <v>342</v>
      </c>
      <c r="AF176" s="350"/>
      <c r="AG176" s="764"/>
      <c r="AH176" s="764"/>
      <c r="AI176" s="443" t="s">
        <v>342</v>
      </c>
      <c r="AJ176" s="443" t="s">
        <v>341</v>
      </c>
      <c r="AK176" s="443"/>
      <c r="AL176" s="350" t="str">
        <f t="shared" si="17"/>
        <v>Y</v>
      </c>
      <c r="AM176" s="350" t="s">
        <v>471</v>
      </c>
      <c r="AN176" s="346" t="s">
        <v>1513</v>
      </c>
      <c r="AO176" s="350" t="s">
        <v>335</v>
      </c>
      <c r="AP176" s="350" t="s">
        <v>335</v>
      </c>
      <c r="AQ176" s="350" t="s">
        <v>335</v>
      </c>
      <c r="AR176" s="350" t="s">
        <v>335</v>
      </c>
      <c r="AS176" s="350" t="b">
        <f t="shared" si="21"/>
        <v>1</v>
      </c>
      <c r="AT176" s="443" t="b">
        <f t="shared" si="22"/>
        <v>1</v>
      </c>
      <c r="AU176" s="189" t="s">
        <v>335</v>
      </c>
      <c r="AV176" s="275"/>
      <c r="AW176" s="275"/>
      <c r="AX176" s="275" t="s">
        <v>1689</v>
      </c>
      <c r="AY176" s="577" t="s">
        <v>2096</v>
      </c>
      <c r="AZ176" s="275" t="s">
        <v>1528</v>
      </c>
      <c r="BA176" s="275"/>
      <c r="BB176" s="275"/>
    </row>
    <row r="177" spans="2:54" ht="14.25" customHeight="1">
      <c r="B177" s="218">
        <v>46076</v>
      </c>
      <c r="C177" s="773" t="s">
        <v>59</v>
      </c>
      <c r="D177" s="790" t="s">
        <v>73</v>
      </c>
      <c r="E177" s="450" t="s">
        <v>1156</v>
      </c>
      <c r="F177" s="450" t="s">
        <v>1157</v>
      </c>
      <c r="G177" s="450" t="s">
        <v>1162</v>
      </c>
      <c r="H177" s="450" t="s">
        <v>1163</v>
      </c>
      <c r="I177" s="778" t="s">
        <v>332</v>
      </c>
      <c r="J177" s="942" t="s">
        <v>75</v>
      </c>
      <c r="K177" s="967" t="s">
        <v>1163</v>
      </c>
      <c r="L177" s="181" t="s">
        <v>2097</v>
      </c>
      <c r="M177" s="779" t="s">
        <v>1164</v>
      </c>
      <c r="N177" s="176" t="s">
        <v>334</v>
      </c>
      <c r="O177" s="179" t="s">
        <v>335</v>
      </c>
      <c r="P177" s="470" t="str">
        <f t="shared" si="27"/>
        <v>Y</v>
      </c>
      <c r="Q177" s="176" t="s">
        <v>335</v>
      </c>
      <c r="R177" s="179" t="s">
        <v>335</v>
      </c>
      <c r="S177" s="444" t="s">
        <v>335</v>
      </c>
      <c r="T177" s="189" t="s">
        <v>338</v>
      </c>
      <c r="U177" s="536"/>
      <c r="V177" s="179"/>
      <c r="W177" s="176" t="s">
        <v>335</v>
      </c>
      <c r="X177" s="195" t="s">
        <v>62</v>
      </c>
      <c r="Y177" s="389" t="s">
        <v>62</v>
      </c>
      <c r="Z177" s="189" t="s">
        <v>1524</v>
      </c>
      <c r="AA177" s="179">
        <v>0</v>
      </c>
      <c r="AB177" s="337" t="s">
        <v>349</v>
      </c>
      <c r="AC177" s="275" t="s">
        <v>340</v>
      </c>
      <c r="AD177" s="275" t="s">
        <v>341</v>
      </c>
      <c r="AE177" s="350" t="s">
        <v>342</v>
      </c>
      <c r="AF177" s="189"/>
      <c r="AG177" s="765"/>
      <c r="AH177" s="765"/>
      <c r="AI177" s="443" t="s">
        <v>341</v>
      </c>
      <c r="AJ177" s="443" t="s">
        <v>341</v>
      </c>
      <c r="AK177" s="442"/>
      <c r="AL177" s="350" t="str">
        <f t="shared" si="17"/>
        <v>Y</v>
      </c>
      <c r="AM177" s="350" t="s">
        <v>471</v>
      </c>
      <c r="AN177" s="346" t="s">
        <v>1513</v>
      </c>
      <c r="AO177" s="189" t="s">
        <v>335</v>
      </c>
      <c r="AP177" s="189" t="s">
        <v>335</v>
      </c>
      <c r="AQ177" s="189" t="s">
        <v>335</v>
      </c>
      <c r="AR177" s="189" t="s">
        <v>335</v>
      </c>
      <c r="AS177" s="189" t="b">
        <f t="shared" si="21"/>
        <v>1</v>
      </c>
      <c r="AT177" s="442" t="b">
        <f t="shared" si="22"/>
        <v>1</v>
      </c>
      <c r="AU177" s="189" t="s">
        <v>335</v>
      </c>
      <c r="AV177" s="275"/>
      <c r="AW177" s="275"/>
      <c r="AX177" s="275" t="s">
        <v>1689</v>
      </c>
      <c r="AY177" s="577" t="s">
        <v>2098</v>
      </c>
      <c r="AZ177" s="275" t="s">
        <v>1531</v>
      </c>
      <c r="BA177" s="275" t="s">
        <v>2099</v>
      </c>
      <c r="BB177" s="275" t="s">
        <v>1565</v>
      </c>
    </row>
    <row r="178" spans="2:54" ht="15" customHeight="1">
      <c r="B178" s="218">
        <v>46076</v>
      </c>
      <c r="C178" s="773" t="s">
        <v>59</v>
      </c>
      <c r="D178" s="790" t="s">
        <v>73</v>
      </c>
      <c r="E178" s="450" t="s">
        <v>1156</v>
      </c>
      <c r="F178" s="450" t="s">
        <v>1157</v>
      </c>
      <c r="G178" s="450" t="s">
        <v>1165</v>
      </c>
      <c r="H178" s="450" t="s">
        <v>1166</v>
      </c>
      <c r="I178" s="778" t="s">
        <v>332</v>
      </c>
      <c r="J178" s="942" t="s">
        <v>75</v>
      </c>
      <c r="K178" s="967" t="s">
        <v>1166</v>
      </c>
      <c r="L178" s="181" t="s">
        <v>2100</v>
      </c>
      <c r="M178" s="779" t="s">
        <v>1167</v>
      </c>
      <c r="N178" s="176" t="s">
        <v>334</v>
      </c>
      <c r="O178" s="179" t="s">
        <v>335</v>
      </c>
      <c r="P178" s="470" t="str">
        <f t="shared" si="27"/>
        <v>Y</v>
      </c>
      <c r="Q178" s="176" t="s">
        <v>335</v>
      </c>
      <c r="R178" s="179" t="s">
        <v>335</v>
      </c>
      <c r="S178" s="444" t="s">
        <v>335</v>
      </c>
      <c r="T178" s="189" t="s">
        <v>338</v>
      </c>
      <c r="U178" s="536"/>
      <c r="V178" s="179"/>
      <c r="W178" s="176" t="s">
        <v>335</v>
      </c>
      <c r="X178" s="195" t="s">
        <v>62</v>
      </c>
      <c r="Y178" s="389" t="s">
        <v>62</v>
      </c>
      <c r="Z178" s="189" t="s">
        <v>1524</v>
      </c>
      <c r="AA178" s="179">
        <v>0</v>
      </c>
      <c r="AB178" s="337" t="s">
        <v>349</v>
      </c>
      <c r="AC178" s="275" t="s">
        <v>340</v>
      </c>
      <c r="AD178" s="275" t="s">
        <v>341</v>
      </c>
      <c r="AE178" s="350" t="s">
        <v>342</v>
      </c>
      <c r="AF178" s="189"/>
      <c r="AG178" s="765"/>
      <c r="AH178" s="765"/>
      <c r="AI178" s="443" t="s">
        <v>341</v>
      </c>
      <c r="AJ178" s="443" t="s">
        <v>341</v>
      </c>
      <c r="AK178" s="442"/>
      <c r="AL178" s="350" t="str">
        <f t="shared" si="17"/>
        <v>Y</v>
      </c>
      <c r="AM178" s="350" t="s">
        <v>471</v>
      </c>
      <c r="AN178" s="346" t="s">
        <v>1513</v>
      </c>
      <c r="AO178" s="189" t="s">
        <v>335</v>
      </c>
      <c r="AP178" s="189" t="s">
        <v>335</v>
      </c>
      <c r="AQ178" s="189" t="s">
        <v>335</v>
      </c>
      <c r="AR178" s="189" t="s">
        <v>335</v>
      </c>
      <c r="AS178" s="189" t="b">
        <f t="shared" si="21"/>
        <v>1</v>
      </c>
      <c r="AT178" s="442" t="b">
        <f t="shared" si="22"/>
        <v>1</v>
      </c>
      <c r="AU178" s="189" t="s">
        <v>335</v>
      </c>
      <c r="AV178" s="275"/>
      <c r="AW178" s="275"/>
      <c r="AX178" s="275" t="s">
        <v>1689</v>
      </c>
      <c r="AY178" s="577" t="s">
        <v>2101</v>
      </c>
      <c r="AZ178" s="275" t="s">
        <v>1528</v>
      </c>
      <c r="BA178" s="275"/>
      <c r="BB178" s="275"/>
    </row>
    <row r="179" spans="2:54" ht="15" customHeight="1">
      <c r="B179" s="218">
        <v>46076</v>
      </c>
      <c r="C179" s="773" t="s">
        <v>59</v>
      </c>
      <c r="D179" s="790" t="s">
        <v>73</v>
      </c>
      <c r="E179" s="450" t="s">
        <v>1156</v>
      </c>
      <c r="F179" s="450" t="s">
        <v>1157</v>
      </c>
      <c r="G179" s="450" t="s">
        <v>1168</v>
      </c>
      <c r="H179" s="778" t="s">
        <v>1169</v>
      </c>
      <c r="I179" s="778" t="s">
        <v>332</v>
      </c>
      <c r="J179" s="942" t="s">
        <v>75</v>
      </c>
      <c r="K179" s="967" t="s">
        <v>1169</v>
      </c>
      <c r="L179" s="181" t="s">
        <v>2102</v>
      </c>
      <c r="M179" s="779" t="s">
        <v>1170</v>
      </c>
      <c r="N179" s="176" t="s">
        <v>334</v>
      </c>
      <c r="O179" s="179" t="s">
        <v>335</v>
      </c>
      <c r="P179" s="470" t="str">
        <f t="shared" si="27"/>
        <v>Y</v>
      </c>
      <c r="Q179" s="176" t="s">
        <v>335</v>
      </c>
      <c r="R179" s="179" t="s">
        <v>335</v>
      </c>
      <c r="S179" s="444" t="s">
        <v>335</v>
      </c>
      <c r="T179" s="189" t="s">
        <v>338</v>
      </c>
      <c r="U179" s="536"/>
      <c r="V179" s="179"/>
      <c r="W179" s="176" t="s">
        <v>335</v>
      </c>
      <c r="X179" s="195" t="s">
        <v>62</v>
      </c>
      <c r="Y179" s="389" t="s">
        <v>62</v>
      </c>
      <c r="Z179" s="189" t="s">
        <v>1524</v>
      </c>
      <c r="AA179" s="179">
        <v>0</v>
      </c>
      <c r="AB179" s="337" t="s">
        <v>349</v>
      </c>
      <c r="AC179" s="275" t="s">
        <v>340</v>
      </c>
      <c r="AD179" s="275" t="s">
        <v>341</v>
      </c>
      <c r="AE179" s="350" t="s">
        <v>342</v>
      </c>
      <c r="AF179" s="189"/>
      <c r="AG179" s="765"/>
      <c r="AH179" s="765"/>
      <c r="AI179" s="443" t="s">
        <v>341</v>
      </c>
      <c r="AJ179" s="443" t="s">
        <v>341</v>
      </c>
      <c r="AK179" s="442"/>
      <c r="AL179" s="350" t="str">
        <f t="shared" si="17"/>
        <v>Y</v>
      </c>
      <c r="AM179" s="350" t="s">
        <v>471</v>
      </c>
      <c r="AN179" s="346" t="s">
        <v>1513</v>
      </c>
      <c r="AO179" s="189" t="s">
        <v>335</v>
      </c>
      <c r="AP179" s="189" t="s">
        <v>335</v>
      </c>
      <c r="AQ179" s="189" t="s">
        <v>335</v>
      </c>
      <c r="AR179" s="189" t="s">
        <v>335</v>
      </c>
      <c r="AS179" s="189" t="b">
        <f t="shared" si="21"/>
        <v>1</v>
      </c>
      <c r="AT179" s="442" t="b">
        <f t="shared" si="22"/>
        <v>1</v>
      </c>
      <c r="AU179" s="189" t="s">
        <v>335</v>
      </c>
      <c r="AV179" s="275"/>
      <c r="AW179" s="275"/>
      <c r="AX179" s="275" t="s">
        <v>1689</v>
      </c>
      <c r="AY179" s="577" t="s">
        <v>2103</v>
      </c>
      <c r="AZ179" s="275" t="s">
        <v>1528</v>
      </c>
      <c r="BA179" s="275"/>
      <c r="BB179" s="275"/>
    </row>
    <row r="180" spans="2:54" ht="15" customHeight="1">
      <c r="B180" s="218">
        <v>46076</v>
      </c>
      <c r="C180" s="773" t="s">
        <v>59</v>
      </c>
      <c r="D180" s="790" t="s">
        <v>73</v>
      </c>
      <c r="E180" s="450" t="s">
        <v>1156</v>
      </c>
      <c r="F180" s="450" t="s">
        <v>1157</v>
      </c>
      <c r="G180" s="450" t="s">
        <v>1171</v>
      </c>
      <c r="H180" s="450" t="s">
        <v>1172</v>
      </c>
      <c r="I180" s="778" t="s">
        <v>332</v>
      </c>
      <c r="J180" s="942" t="s">
        <v>75</v>
      </c>
      <c r="K180" s="967" t="s">
        <v>1172</v>
      </c>
      <c r="L180" s="181" t="s">
        <v>2104</v>
      </c>
      <c r="M180" s="779" t="s">
        <v>1173</v>
      </c>
      <c r="N180" s="176" t="s">
        <v>334</v>
      </c>
      <c r="O180" s="179" t="s">
        <v>335</v>
      </c>
      <c r="P180" s="470" t="str">
        <f t="shared" si="27"/>
        <v>Y</v>
      </c>
      <c r="Q180" s="176" t="s">
        <v>335</v>
      </c>
      <c r="R180" s="179" t="s">
        <v>335</v>
      </c>
      <c r="S180" s="444" t="s">
        <v>335</v>
      </c>
      <c r="T180" s="189" t="s">
        <v>338</v>
      </c>
      <c r="U180" s="536"/>
      <c r="V180" s="179"/>
      <c r="W180" s="176" t="s">
        <v>335</v>
      </c>
      <c r="X180" s="195" t="s">
        <v>62</v>
      </c>
      <c r="Y180" s="389" t="s">
        <v>62</v>
      </c>
      <c r="Z180" s="189" t="s">
        <v>1524</v>
      </c>
      <c r="AA180" s="179">
        <v>0</v>
      </c>
      <c r="AB180" s="337" t="s">
        <v>349</v>
      </c>
      <c r="AC180" s="275" t="s">
        <v>340</v>
      </c>
      <c r="AD180" s="275" t="s">
        <v>341</v>
      </c>
      <c r="AE180" s="350" t="s">
        <v>342</v>
      </c>
      <c r="AF180" s="189"/>
      <c r="AG180" s="765"/>
      <c r="AH180" s="765"/>
      <c r="AI180" s="443" t="s">
        <v>341</v>
      </c>
      <c r="AJ180" s="443" t="s">
        <v>341</v>
      </c>
      <c r="AK180" s="442"/>
      <c r="AL180" s="350" t="str">
        <f t="shared" si="17"/>
        <v>Y</v>
      </c>
      <c r="AM180" s="350" t="s">
        <v>471</v>
      </c>
      <c r="AN180" s="346" t="s">
        <v>1513</v>
      </c>
      <c r="AO180" s="189" t="s">
        <v>335</v>
      </c>
      <c r="AP180" s="189" t="s">
        <v>335</v>
      </c>
      <c r="AQ180" s="189" t="s">
        <v>335</v>
      </c>
      <c r="AR180" s="189" t="s">
        <v>335</v>
      </c>
      <c r="AS180" s="189" t="b">
        <f t="shared" si="21"/>
        <v>1</v>
      </c>
      <c r="AT180" s="442" t="b">
        <f t="shared" si="22"/>
        <v>1</v>
      </c>
      <c r="AU180" s="189" t="s">
        <v>335</v>
      </c>
      <c r="AV180" s="275"/>
      <c r="AW180" s="275"/>
      <c r="AX180" s="275" t="s">
        <v>1689</v>
      </c>
      <c r="AY180" s="577" t="s">
        <v>2105</v>
      </c>
      <c r="AZ180" s="275" t="s">
        <v>1528</v>
      </c>
      <c r="BA180" s="275"/>
      <c r="BB180" s="275"/>
    </row>
    <row r="181" spans="2:54" ht="15" customHeight="1">
      <c r="B181" s="218">
        <v>46076</v>
      </c>
      <c r="C181" s="773" t="s">
        <v>59</v>
      </c>
      <c r="D181" s="790" t="s">
        <v>73</v>
      </c>
      <c r="E181" s="450" t="s">
        <v>1156</v>
      </c>
      <c r="F181" s="450" t="s">
        <v>1157</v>
      </c>
      <c r="G181" s="450" t="s">
        <v>1174</v>
      </c>
      <c r="H181" s="450" t="s">
        <v>1175</v>
      </c>
      <c r="I181" s="778" t="s">
        <v>332</v>
      </c>
      <c r="J181" s="942" t="s">
        <v>75</v>
      </c>
      <c r="K181" s="967" t="s">
        <v>1175</v>
      </c>
      <c r="L181" s="181" t="s">
        <v>2106</v>
      </c>
      <c r="M181" s="779" t="s">
        <v>1176</v>
      </c>
      <c r="N181" s="176" t="s">
        <v>334</v>
      </c>
      <c r="O181" s="179" t="s">
        <v>335</v>
      </c>
      <c r="P181" s="470" t="str">
        <f t="shared" si="27"/>
        <v>Y</v>
      </c>
      <c r="Q181" s="176" t="s">
        <v>335</v>
      </c>
      <c r="R181" s="179" t="s">
        <v>335</v>
      </c>
      <c r="S181" s="444" t="s">
        <v>335</v>
      </c>
      <c r="T181" s="189" t="s">
        <v>338</v>
      </c>
      <c r="U181" s="536"/>
      <c r="V181" s="179"/>
      <c r="W181" s="176" t="s">
        <v>335</v>
      </c>
      <c r="X181" s="195" t="s">
        <v>62</v>
      </c>
      <c r="Y181" s="389" t="s">
        <v>62</v>
      </c>
      <c r="Z181" s="189" t="s">
        <v>1524</v>
      </c>
      <c r="AA181" s="179">
        <v>0</v>
      </c>
      <c r="AB181" s="337" t="s">
        <v>349</v>
      </c>
      <c r="AC181" s="275" t="s">
        <v>340</v>
      </c>
      <c r="AD181" s="275" t="s">
        <v>341</v>
      </c>
      <c r="AE181" s="350" t="s">
        <v>342</v>
      </c>
      <c r="AF181" s="189"/>
      <c r="AG181" s="765"/>
      <c r="AH181" s="765"/>
      <c r="AI181" s="443" t="s">
        <v>341</v>
      </c>
      <c r="AJ181" s="443" t="s">
        <v>341</v>
      </c>
      <c r="AK181" s="442"/>
      <c r="AL181" s="350" t="str">
        <f t="shared" si="17"/>
        <v>Y</v>
      </c>
      <c r="AM181" s="350" t="s">
        <v>471</v>
      </c>
      <c r="AN181" s="346" t="s">
        <v>1513</v>
      </c>
      <c r="AO181" s="189" t="s">
        <v>335</v>
      </c>
      <c r="AP181" s="189" t="s">
        <v>335</v>
      </c>
      <c r="AQ181" s="189" t="s">
        <v>335</v>
      </c>
      <c r="AR181" s="189" t="s">
        <v>335</v>
      </c>
      <c r="AS181" s="189" t="b">
        <f t="shared" ref="AS181:AS212" si="28">AND(AO181="Y",AP181="Y",AQ181="Y",AR181="Y")</f>
        <v>1</v>
      </c>
      <c r="AT181" s="442" t="b">
        <f t="shared" ref="AT181:AT212" si="29">OR(AO181="Y",AP181="Y",AQ181="Y",AR181="Y")</f>
        <v>1</v>
      </c>
      <c r="AU181" s="189" t="s">
        <v>335</v>
      </c>
      <c r="AV181" s="275"/>
      <c r="AW181" s="275"/>
      <c r="AX181" s="275" t="s">
        <v>1689</v>
      </c>
      <c r="AY181" s="577" t="s">
        <v>2107</v>
      </c>
      <c r="AZ181" s="275" t="s">
        <v>1528</v>
      </c>
      <c r="BA181" s="275"/>
      <c r="BB181" s="275"/>
    </row>
    <row r="182" spans="2:54" ht="15" customHeight="1">
      <c r="B182" s="218">
        <v>46076</v>
      </c>
      <c r="C182" s="773" t="s">
        <v>59</v>
      </c>
      <c r="D182" s="790" t="s">
        <v>73</v>
      </c>
      <c r="E182" s="450" t="s">
        <v>1156</v>
      </c>
      <c r="F182" s="450" t="s">
        <v>1157</v>
      </c>
      <c r="G182" s="450" t="s">
        <v>1177</v>
      </c>
      <c r="H182" s="450" t="s">
        <v>1178</v>
      </c>
      <c r="I182" s="778" t="s">
        <v>332</v>
      </c>
      <c r="J182" s="942" t="s">
        <v>75</v>
      </c>
      <c r="K182" s="967" t="s">
        <v>1178</v>
      </c>
      <c r="L182" s="181" t="s">
        <v>1177</v>
      </c>
      <c r="M182" s="779" t="s">
        <v>1179</v>
      </c>
      <c r="N182" s="176" t="s">
        <v>334</v>
      </c>
      <c r="O182" s="179" t="s">
        <v>335</v>
      </c>
      <c r="P182" s="470" t="str">
        <f t="shared" si="27"/>
        <v>Y</v>
      </c>
      <c r="Q182" s="176" t="s">
        <v>335</v>
      </c>
      <c r="R182" s="176" t="s">
        <v>335</v>
      </c>
      <c r="S182" s="444" t="s">
        <v>335</v>
      </c>
      <c r="T182" s="189" t="s">
        <v>338</v>
      </c>
      <c r="U182" s="536" t="s">
        <v>335</v>
      </c>
      <c r="V182" s="179"/>
      <c r="W182" s="176" t="s">
        <v>335</v>
      </c>
      <c r="X182" s="195" t="s">
        <v>62</v>
      </c>
      <c r="Y182" s="389" t="s">
        <v>62</v>
      </c>
      <c r="Z182" s="189" t="s">
        <v>1524</v>
      </c>
      <c r="AA182" s="179">
        <v>0</v>
      </c>
      <c r="AB182" s="337" t="s">
        <v>349</v>
      </c>
      <c r="AC182" s="275" t="s">
        <v>340</v>
      </c>
      <c r="AD182" s="275" t="s">
        <v>341</v>
      </c>
      <c r="AE182" s="189"/>
      <c r="AF182" s="189"/>
      <c r="AG182" s="765" t="s">
        <v>342</v>
      </c>
      <c r="AH182" s="765"/>
      <c r="AI182" s="443" t="s">
        <v>341</v>
      </c>
      <c r="AJ182" s="443" t="s">
        <v>341</v>
      </c>
      <c r="AK182" s="442"/>
      <c r="AL182" s="350" t="str">
        <f t="shared" si="17"/>
        <v/>
      </c>
      <c r="AM182" s="350" t="s">
        <v>342</v>
      </c>
      <c r="AN182" s="346" t="s">
        <v>1513</v>
      </c>
      <c r="AO182" s="189" t="s">
        <v>335</v>
      </c>
      <c r="AP182" s="189" t="s">
        <v>341</v>
      </c>
      <c r="AQ182" s="189" t="s">
        <v>335</v>
      </c>
      <c r="AR182" s="189" t="s">
        <v>341</v>
      </c>
      <c r="AS182" s="189" t="b">
        <f t="shared" si="28"/>
        <v>0</v>
      </c>
      <c r="AT182" s="442" t="b">
        <f t="shared" si="29"/>
        <v>1</v>
      </c>
      <c r="AU182" s="189" t="s">
        <v>335</v>
      </c>
      <c r="AV182" s="275"/>
      <c r="AW182" s="275"/>
      <c r="AX182" s="275" t="s">
        <v>1689</v>
      </c>
      <c r="AY182" s="577" t="s">
        <v>2108</v>
      </c>
      <c r="AZ182" s="275" t="s">
        <v>1528</v>
      </c>
      <c r="BA182" s="275"/>
      <c r="BB182" s="275"/>
    </row>
    <row r="183" spans="2:54" ht="15" customHeight="1">
      <c r="B183" s="218">
        <v>46076</v>
      </c>
      <c r="C183" s="773" t="s">
        <v>59</v>
      </c>
      <c r="D183" s="790" t="s">
        <v>73</v>
      </c>
      <c r="E183" s="450" t="s">
        <v>1156</v>
      </c>
      <c r="F183" s="450" t="s">
        <v>1157</v>
      </c>
      <c r="G183" s="450" t="s">
        <v>1180</v>
      </c>
      <c r="H183" s="450" t="s">
        <v>1181</v>
      </c>
      <c r="I183" s="778" t="s">
        <v>332</v>
      </c>
      <c r="J183" s="942" t="s">
        <v>75</v>
      </c>
      <c r="K183" s="967" t="s">
        <v>1181</v>
      </c>
      <c r="L183" s="181" t="s">
        <v>1180</v>
      </c>
      <c r="M183" s="779" t="s">
        <v>1182</v>
      </c>
      <c r="N183" s="176" t="s">
        <v>334</v>
      </c>
      <c r="O183" s="179" t="s">
        <v>335</v>
      </c>
      <c r="P183" s="470" t="str">
        <f t="shared" si="27"/>
        <v>Y</v>
      </c>
      <c r="Q183" s="176" t="s">
        <v>335</v>
      </c>
      <c r="R183" s="176" t="s">
        <v>335</v>
      </c>
      <c r="S183" s="444" t="s">
        <v>335</v>
      </c>
      <c r="T183" s="189" t="s">
        <v>338</v>
      </c>
      <c r="U183" s="536" t="s">
        <v>335</v>
      </c>
      <c r="V183" s="179"/>
      <c r="W183" s="176" t="s">
        <v>335</v>
      </c>
      <c r="X183" s="195" t="s">
        <v>62</v>
      </c>
      <c r="Y183" s="389" t="s">
        <v>62</v>
      </c>
      <c r="Z183" s="189" t="s">
        <v>1524</v>
      </c>
      <c r="AA183" s="179">
        <v>0</v>
      </c>
      <c r="AB183" s="337" t="s">
        <v>349</v>
      </c>
      <c r="AC183" s="275" t="s">
        <v>340</v>
      </c>
      <c r="AD183" s="275" t="s">
        <v>341</v>
      </c>
      <c r="AE183" s="189"/>
      <c r="AF183" s="189"/>
      <c r="AG183" s="765" t="s">
        <v>342</v>
      </c>
      <c r="AH183" s="765" t="s">
        <v>342</v>
      </c>
      <c r="AI183" s="443" t="s">
        <v>341</v>
      </c>
      <c r="AJ183" s="443" t="s">
        <v>341</v>
      </c>
      <c r="AK183" s="442"/>
      <c r="AL183" s="350" t="str">
        <f t="shared" si="17"/>
        <v/>
      </c>
      <c r="AM183" s="350" t="s">
        <v>342</v>
      </c>
      <c r="AN183" s="346" t="s">
        <v>1513</v>
      </c>
      <c r="AO183" s="189" t="s">
        <v>335</v>
      </c>
      <c r="AP183" s="189" t="s">
        <v>341</v>
      </c>
      <c r="AQ183" s="189" t="s">
        <v>335</v>
      </c>
      <c r="AR183" s="189" t="s">
        <v>341</v>
      </c>
      <c r="AS183" s="189" t="b">
        <f t="shared" si="28"/>
        <v>0</v>
      </c>
      <c r="AT183" s="442" t="b">
        <f t="shared" si="29"/>
        <v>1</v>
      </c>
      <c r="AU183" s="189" t="s">
        <v>335</v>
      </c>
      <c r="AV183" s="275"/>
      <c r="AW183" s="275"/>
      <c r="AX183" s="275" t="s">
        <v>1689</v>
      </c>
      <c r="AY183" s="577" t="s">
        <v>2109</v>
      </c>
      <c r="AZ183" s="275" t="s">
        <v>1528</v>
      </c>
      <c r="BA183" s="275"/>
      <c r="BB183" s="275"/>
    </row>
    <row r="184" spans="2:54" ht="15" customHeight="1">
      <c r="B184" s="218">
        <v>46076</v>
      </c>
      <c r="C184" s="773" t="s">
        <v>59</v>
      </c>
      <c r="D184" s="790" t="s">
        <v>73</v>
      </c>
      <c r="E184" s="450" t="s">
        <v>1156</v>
      </c>
      <c r="F184" s="450" t="s">
        <v>1157</v>
      </c>
      <c r="G184" s="450" t="s">
        <v>1183</v>
      </c>
      <c r="H184" s="450" t="s">
        <v>2110</v>
      </c>
      <c r="I184" s="450" t="s">
        <v>2111</v>
      </c>
      <c r="J184" s="942" t="s">
        <v>75</v>
      </c>
      <c r="K184" s="967" t="s">
        <v>2112</v>
      </c>
      <c r="L184" s="181" t="s">
        <v>1183</v>
      </c>
      <c r="M184" s="814" t="s">
        <v>2113</v>
      </c>
      <c r="N184" s="179" t="s">
        <v>334</v>
      </c>
      <c r="O184" s="176" t="s">
        <v>335</v>
      </c>
      <c r="P184" s="470" t="str">
        <f t="shared" si="27"/>
        <v>Y</v>
      </c>
      <c r="Q184" s="176" t="s">
        <v>334</v>
      </c>
      <c r="R184" s="176" t="s">
        <v>334</v>
      </c>
      <c r="S184" s="444" t="s">
        <v>335</v>
      </c>
      <c r="T184" s="189" t="s">
        <v>338</v>
      </c>
      <c r="U184" s="536"/>
      <c r="V184" s="179"/>
      <c r="W184" s="176" t="s">
        <v>334</v>
      </c>
      <c r="X184" s="195" t="s">
        <v>62</v>
      </c>
      <c r="Y184" s="389" t="s">
        <v>62</v>
      </c>
      <c r="Z184" s="189" t="s">
        <v>1537</v>
      </c>
      <c r="AA184" s="179">
        <v>2</v>
      </c>
      <c r="AB184" s="337" t="s">
        <v>1520</v>
      </c>
      <c r="AC184" s="275" t="s">
        <v>471</v>
      </c>
      <c r="AD184" s="275" t="s">
        <v>471</v>
      </c>
      <c r="AE184" s="189"/>
      <c r="AF184" s="189"/>
      <c r="AG184" s="765"/>
      <c r="AH184" s="765"/>
      <c r="AI184" s="443" t="s">
        <v>341</v>
      </c>
      <c r="AJ184" s="443" t="s">
        <v>341</v>
      </c>
      <c r="AK184" s="442"/>
      <c r="AL184" s="350" t="str">
        <f t="shared" si="17"/>
        <v/>
      </c>
      <c r="AM184" s="350" t="s">
        <v>471</v>
      </c>
      <c r="AN184" s="346" t="s">
        <v>2114</v>
      </c>
      <c r="AO184" s="189" t="s">
        <v>471</v>
      </c>
      <c r="AP184" s="189" t="s">
        <v>471</v>
      </c>
      <c r="AQ184" s="189" t="s">
        <v>471</v>
      </c>
      <c r="AR184" s="189" t="s">
        <v>471</v>
      </c>
      <c r="AS184" s="189" t="b">
        <f t="shared" si="28"/>
        <v>0</v>
      </c>
      <c r="AT184" s="189" t="b">
        <f t="shared" si="29"/>
        <v>0</v>
      </c>
      <c r="AU184" s="460" t="s">
        <v>335</v>
      </c>
      <c r="AV184" s="461"/>
      <c r="AW184" s="461"/>
      <c r="AX184" s="275" t="s">
        <v>2115</v>
      </c>
      <c r="AY184" s="577" t="s">
        <v>2116</v>
      </c>
      <c r="AZ184" s="275"/>
      <c r="BA184" s="275"/>
      <c r="BB184" s="275"/>
    </row>
    <row r="185" spans="2:54" ht="15" customHeight="1">
      <c r="B185" s="218">
        <v>46076</v>
      </c>
      <c r="C185" s="773" t="s">
        <v>59</v>
      </c>
      <c r="D185" s="790" t="s">
        <v>73</v>
      </c>
      <c r="E185" s="450" t="s">
        <v>1156</v>
      </c>
      <c r="F185" s="450" t="s">
        <v>1157</v>
      </c>
      <c r="G185" s="450" t="s">
        <v>1185</v>
      </c>
      <c r="H185" s="450" t="s">
        <v>1186</v>
      </c>
      <c r="I185" s="778" t="s">
        <v>332</v>
      </c>
      <c r="J185" s="942" t="s">
        <v>75</v>
      </c>
      <c r="K185" s="967" t="s">
        <v>1186</v>
      </c>
      <c r="L185" s="181" t="s">
        <v>2117</v>
      </c>
      <c r="M185" s="779" t="s">
        <v>1187</v>
      </c>
      <c r="N185" s="176" t="s">
        <v>334</v>
      </c>
      <c r="O185" s="179" t="s">
        <v>335</v>
      </c>
      <c r="P185" s="470" t="str">
        <f t="shared" si="27"/>
        <v>Y</v>
      </c>
      <c r="Q185" s="176" t="s">
        <v>335</v>
      </c>
      <c r="R185" s="179" t="s">
        <v>335</v>
      </c>
      <c r="S185" s="444" t="s">
        <v>335</v>
      </c>
      <c r="T185" s="189" t="s">
        <v>338</v>
      </c>
      <c r="U185" s="536" t="s">
        <v>335</v>
      </c>
      <c r="V185" s="179"/>
      <c r="W185" s="176" t="s">
        <v>335</v>
      </c>
      <c r="X185" s="195" t="s">
        <v>62</v>
      </c>
      <c r="Y185" s="389" t="s">
        <v>62</v>
      </c>
      <c r="Z185" s="189" t="s">
        <v>1546</v>
      </c>
      <c r="AA185" s="179">
        <v>1</v>
      </c>
      <c r="AB185" s="337" t="s">
        <v>1558</v>
      </c>
      <c r="AC185" s="275" t="s">
        <v>340</v>
      </c>
      <c r="AD185" s="275" t="s">
        <v>341</v>
      </c>
      <c r="AE185" s="189"/>
      <c r="AF185" s="189"/>
      <c r="AG185" s="765"/>
      <c r="AH185" s="765"/>
      <c r="AI185" s="443" t="s">
        <v>341</v>
      </c>
      <c r="AJ185" s="443" t="s">
        <v>341</v>
      </c>
      <c r="AK185" s="442"/>
      <c r="AL185" s="350" t="str">
        <f t="shared" si="17"/>
        <v/>
      </c>
      <c r="AM185" s="350" t="s">
        <v>471</v>
      </c>
      <c r="AN185" s="346" t="s">
        <v>1513</v>
      </c>
      <c r="AO185" s="189" t="s">
        <v>335</v>
      </c>
      <c r="AP185" s="189" t="s">
        <v>335</v>
      </c>
      <c r="AQ185" s="189" t="s">
        <v>335</v>
      </c>
      <c r="AR185" s="189" t="s">
        <v>335</v>
      </c>
      <c r="AS185" s="189" t="b">
        <f t="shared" si="28"/>
        <v>1</v>
      </c>
      <c r="AT185" s="442" t="b">
        <f t="shared" si="29"/>
        <v>1</v>
      </c>
      <c r="AU185" s="189" t="s">
        <v>335</v>
      </c>
      <c r="AV185" s="275"/>
      <c r="AW185" s="275"/>
      <c r="AX185" s="275" t="s">
        <v>1689</v>
      </c>
      <c r="AY185" s="577" t="s">
        <v>2118</v>
      </c>
      <c r="AZ185" s="275" t="s">
        <v>1528</v>
      </c>
      <c r="BA185" s="275"/>
      <c r="BB185" s="275"/>
    </row>
    <row r="186" spans="2:54" ht="15" customHeight="1">
      <c r="B186" s="218">
        <v>46076</v>
      </c>
      <c r="C186" s="773" t="s">
        <v>59</v>
      </c>
      <c r="D186" s="790" t="s">
        <v>73</v>
      </c>
      <c r="E186" s="450" t="s">
        <v>1156</v>
      </c>
      <c r="F186" s="450" t="s">
        <v>1157</v>
      </c>
      <c r="G186" s="450" t="s">
        <v>1189</v>
      </c>
      <c r="H186" s="450" t="s">
        <v>1190</v>
      </c>
      <c r="I186" s="778" t="s">
        <v>332</v>
      </c>
      <c r="J186" s="942" t="s">
        <v>75</v>
      </c>
      <c r="K186" s="967" t="s">
        <v>1190</v>
      </c>
      <c r="L186" s="181" t="s">
        <v>2119</v>
      </c>
      <c r="M186" s="779" t="s">
        <v>1191</v>
      </c>
      <c r="N186" s="176" t="s">
        <v>334</v>
      </c>
      <c r="O186" s="176" t="s">
        <v>335</v>
      </c>
      <c r="P186" s="470" t="str">
        <f t="shared" si="27"/>
        <v>Y</v>
      </c>
      <c r="Q186" s="176" t="s">
        <v>335</v>
      </c>
      <c r="R186" s="179" t="s">
        <v>335</v>
      </c>
      <c r="S186" s="444" t="s">
        <v>335</v>
      </c>
      <c r="T186" s="189" t="s">
        <v>338</v>
      </c>
      <c r="U186" s="536" t="s">
        <v>335</v>
      </c>
      <c r="V186" s="179"/>
      <c r="W186" s="176" t="s">
        <v>335</v>
      </c>
      <c r="X186" s="195" t="s">
        <v>62</v>
      </c>
      <c r="Y186" s="389" t="s">
        <v>62</v>
      </c>
      <c r="Z186" s="189" t="s">
        <v>1546</v>
      </c>
      <c r="AA186" s="179">
        <v>1</v>
      </c>
      <c r="AB186" s="337" t="s">
        <v>1558</v>
      </c>
      <c r="AC186" s="275" t="s">
        <v>340</v>
      </c>
      <c r="AD186" s="275" t="s">
        <v>341</v>
      </c>
      <c r="AE186" s="189"/>
      <c r="AF186" s="189"/>
      <c r="AG186" s="765"/>
      <c r="AH186" s="765"/>
      <c r="AI186" s="443" t="s">
        <v>341</v>
      </c>
      <c r="AJ186" s="443" t="s">
        <v>341</v>
      </c>
      <c r="AK186" s="442"/>
      <c r="AL186" s="350" t="str">
        <f t="shared" si="17"/>
        <v/>
      </c>
      <c r="AM186" s="350" t="s">
        <v>471</v>
      </c>
      <c r="AN186" s="346" t="s">
        <v>1513</v>
      </c>
      <c r="AO186" s="189" t="s">
        <v>335</v>
      </c>
      <c r="AP186" s="189" t="s">
        <v>335</v>
      </c>
      <c r="AQ186" s="189" t="s">
        <v>335</v>
      </c>
      <c r="AR186" s="189" t="s">
        <v>335</v>
      </c>
      <c r="AS186" s="189" t="b">
        <f t="shared" si="28"/>
        <v>1</v>
      </c>
      <c r="AT186" s="442" t="b">
        <f t="shared" si="29"/>
        <v>1</v>
      </c>
      <c r="AU186" s="189" t="s">
        <v>335</v>
      </c>
      <c r="AV186" s="275"/>
      <c r="AW186" s="275"/>
      <c r="AX186" s="275" t="s">
        <v>1689</v>
      </c>
      <c r="AY186" s="577" t="s">
        <v>2120</v>
      </c>
      <c r="AZ186" s="275" t="s">
        <v>1528</v>
      </c>
      <c r="BA186" s="275"/>
      <c r="BB186" s="275"/>
    </row>
    <row r="187" spans="2:54" ht="15" customHeight="1">
      <c r="B187" s="218">
        <v>46076</v>
      </c>
      <c r="C187" s="773" t="s">
        <v>59</v>
      </c>
      <c r="D187" s="790" t="s">
        <v>73</v>
      </c>
      <c r="E187" s="450" t="s">
        <v>1156</v>
      </c>
      <c r="F187" s="450" t="s">
        <v>1157</v>
      </c>
      <c r="G187" s="450" t="s">
        <v>1192</v>
      </c>
      <c r="H187" s="450" t="s">
        <v>1193</v>
      </c>
      <c r="I187" s="450" t="s">
        <v>332</v>
      </c>
      <c r="J187" s="942" t="s">
        <v>75</v>
      </c>
      <c r="K187" s="967" t="s">
        <v>1193</v>
      </c>
      <c r="L187" s="181" t="s">
        <v>2121</v>
      </c>
      <c r="M187" s="817" t="s">
        <v>1194</v>
      </c>
      <c r="N187" s="176" t="s">
        <v>334</v>
      </c>
      <c r="O187" s="176" t="s">
        <v>335</v>
      </c>
      <c r="P187" s="470" t="str">
        <f t="shared" si="27"/>
        <v>Y</v>
      </c>
      <c r="Q187" s="176" t="s">
        <v>335</v>
      </c>
      <c r="R187" s="176" t="s">
        <v>335</v>
      </c>
      <c r="S187" s="444" t="s">
        <v>335</v>
      </c>
      <c r="T187" s="189" t="s">
        <v>338</v>
      </c>
      <c r="U187" s="536" t="s">
        <v>335</v>
      </c>
      <c r="V187" s="179"/>
      <c r="W187" s="176" t="s">
        <v>335</v>
      </c>
      <c r="X187" s="195" t="s">
        <v>62</v>
      </c>
      <c r="Y187" s="389" t="s">
        <v>62</v>
      </c>
      <c r="Z187" s="189" t="s">
        <v>1546</v>
      </c>
      <c r="AA187" s="179">
        <v>1</v>
      </c>
      <c r="AB187" s="337" t="s">
        <v>1558</v>
      </c>
      <c r="AC187" s="275" t="s">
        <v>340</v>
      </c>
      <c r="AD187" s="275" t="s">
        <v>341</v>
      </c>
      <c r="AE187" s="189"/>
      <c r="AF187" s="189"/>
      <c r="AG187" s="765"/>
      <c r="AH187" s="765"/>
      <c r="AI187" s="443" t="s">
        <v>341</v>
      </c>
      <c r="AJ187" s="443" t="s">
        <v>341</v>
      </c>
      <c r="AK187" s="442"/>
      <c r="AL187" s="350" t="str">
        <f t="shared" si="17"/>
        <v/>
      </c>
      <c r="AM187" s="350" t="s">
        <v>471</v>
      </c>
      <c r="AN187" s="346" t="s">
        <v>1513</v>
      </c>
      <c r="AO187" s="189" t="s">
        <v>335</v>
      </c>
      <c r="AP187" s="189" t="s">
        <v>335</v>
      </c>
      <c r="AQ187" s="189" t="s">
        <v>335</v>
      </c>
      <c r="AR187" s="189" t="s">
        <v>335</v>
      </c>
      <c r="AS187" s="189" t="b">
        <f t="shared" si="28"/>
        <v>1</v>
      </c>
      <c r="AT187" s="442" t="b">
        <f t="shared" si="29"/>
        <v>1</v>
      </c>
      <c r="AU187" s="189" t="s">
        <v>335</v>
      </c>
      <c r="AV187" s="275"/>
      <c r="AW187" s="275"/>
      <c r="AX187" s="275" t="s">
        <v>1689</v>
      </c>
      <c r="AY187" s="577" t="s">
        <v>2122</v>
      </c>
      <c r="AZ187" s="275" t="s">
        <v>1528</v>
      </c>
      <c r="BA187" s="275"/>
      <c r="BB187" s="275"/>
    </row>
    <row r="188" spans="2:54" ht="15" customHeight="1">
      <c r="B188" s="218">
        <v>46076</v>
      </c>
      <c r="C188" s="773" t="s">
        <v>59</v>
      </c>
      <c r="D188" s="790" t="s">
        <v>73</v>
      </c>
      <c r="E188" s="450" t="s">
        <v>1156</v>
      </c>
      <c r="F188" s="450" t="s">
        <v>1157</v>
      </c>
      <c r="G188" s="450" t="s">
        <v>1195</v>
      </c>
      <c r="H188" s="450" t="s">
        <v>1196</v>
      </c>
      <c r="I188" s="778" t="s">
        <v>332</v>
      </c>
      <c r="J188" s="942" t="s">
        <v>75</v>
      </c>
      <c r="K188" s="967" t="s">
        <v>1196</v>
      </c>
      <c r="L188" s="181" t="s">
        <v>2123</v>
      </c>
      <c r="M188" s="817" t="s">
        <v>1197</v>
      </c>
      <c r="N188" s="176" t="s">
        <v>334</v>
      </c>
      <c r="O188" s="176" t="s">
        <v>335</v>
      </c>
      <c r="P188" s="470" t="str">
        <f t="shared" si="27"/>
        <v>Y</v>
      </c>
      <c r="Q188" s="176" t="s">
        <v>335</v>
      </c>
      <c r="R188" s="179" t="s">
        <v>335</v>
      </c>
      <c r="S188" s="444" t="s">
        <v>335</v>
      </c>
      <c r="T188" s="189" t="s">
        <v>338</v>
      </c>
      <c r="U188" s="536" t="s">
        <v>335</v>
      </c>
      <c r="V188" s="179"/>
      <c r="W188" s="176" t="s">
        <v>335</v>
      </c>
      <c r="X188" s="195" t="s">
        <v>62</v>
      </c>
      <c r="Y188" s="389" t="s">
        <v>62</v>
      </c>
      <c r="Z188" s="189" t="s">
        <v>1546</v>
      </c>
      <c r="AA188" s="179">
        <v>1</v>
      </c>
      <c r="AB188" s="337" t="s">
        <v>1558</v>
      </c>
      <c r="AC188" s="275" t="s">
        <v>340</v>
      </c>
      <c r="AD188" s="275" t="s">
        <v>341</v>
      </c>
      <c r="AE188" s="189"/>
      <c r="AF188" s="189"/>
      <c r="AG188" s="765"/>
      <c r="AH188" s="765"/>
      <c r="AI188" s="443" t="s">
        <v>341</v>
      </c>
      <c r="AJ188" s="443" t="s">
        <v>341</v>
      </c>
      <c r="AK188" s="442"/>
      <c r="AL188" s="350" t="str">
        <f t="shared" si="17"/>
        <v/>
      </c>
      <c r="AM188" s="350" t="s">
        <v>471</v>
      </c>
      <c r="AN188" s="346" t="s">
        <v>1513</v>
      </c>
      <c r="AO188" s="189" t="s">
        <v>335</v>
      </c>
      <c r="AP188" s="189" t="s">
        <v>335</v>
      </c>
      <c r="AQ188" s="189" t="s">
        <v>335</v>
      </c>
      <c r="AR188" s="189" t="s">
        <v>335</v>
      </c>
      <c r="AS188" s="189" t="b">
        <f t="shared" si="28"/>
        <v>1</v>
      </c>
      <c r="AT188" s="442" t="b">
        <f t="shared" si="29"/>
        <v>1</v>
      </c>
      <c r="AU188" s="189" t="s">
        <v>335</v>
      </c>
      <c r="AV188" s="275"/>
      <c r="AW188" s="275"/>
      <c r="AX188" s="275" t="s">
        <v>1689</v>
      </c>
      <c r="AY188" s="577" t="s">
        <v>2124</v>
      </c>
      <c r="AZ188" s="275" t="s">
        <v>1531</v>
      </c>
      <c r="BA188" s="275" t="s">
        <v>2125</v>
      </c>
      <c r="BB188" s="275"/>
    </row>
    <row r="189" spans="2:54" ht="15" customHeight="1">
      <c r="B189" s="218">
        <v>46076</v>
      </c>
      <c r="C189" s="773" t="s">
        <v>59</v>
      </c>
      <c r="D189" s="790" t="s">
        <v>73</v>
      </c>
      <c r="E189" s="450" t="s">
        <v>1156</v>
      </c>
      <c r="F189" s="450" t="s">
        <v>338</v>
      </c>
      <c r="G189" s="450" t="s">
        <v>1198</v>
      </c>
      <c r="H189" s="450" t="s">
        <v>1199</v>
      </c>
      <c r="I189" s="450" t="s">
        <v>332</v>
      </c>
      <c r="J189" s="942" t="s">
        <v>75</v>
      </c>
      <c r="K189" s="967" t="s">
        <v>1199</v>
      </c>
      <c r="L189" s="181" t="s">
        <v>2126</v>
      </c>
      <c r="M189" s="817" t="s">
        <v>1200</v>
      </c>
      <c r="N189" s="176" t="s">
        <v>334</v>
      </c>
      <c r="O189" s="176" t="s">
        <v>334</v>
      </c>
      <c r="P189" s="470" t="str">
        <f t="shared" si="27"/>
        <v>N</v>
      </c>
      <c r="Q189" s="176" t="s">
        <v>335</v>
      </c>
      <c r="R189" s="176" t="s">
        <v>335</v>
      </c>
      <c r="S189" s="444" t="s">
        <v>335</v>
      </c>
      <c r="T189" s="189" t="s">
        <v>338</v>
      </c>
      <c r="U189" s="536" t="s">
        <v>335</v>
      </c>
      <c r="V189" s="179"/>
      <c r="W189" s="176" t="s">
        <v>335</v>
      </c>
      <c r="X189" s="195" t="s">
        <v>62</v>
      </c>
      <c r="Y189" s="389" t="s">
        <v>62</v>
      </c>
      <c r="Z189" s="189" t="s">
        <v>1524</v>
      </c>
      <c r="AA189" s="179">
        <v>0</v>
      </c>
      <c r="AB189" s="337" t="s">
        <v>349</v>
      </c>
      <c r="AC189" s="275" t="s">
        <v>340</v>
      </c>
      <c r="AD189" s="275" t="s">
        <v>341</v>
      </c>
      <c r="AE189" s="189"/>
      <c r="AF189" s="189"/>
      <c r="AG189" s="765"/>
      <c r="AH189" s="765"/>
      <c r="AI189" s="443" t="s">
        <v>341</v>
      </c>
      <c r="AJ189" s="443" t="s">
        <v>341</v>
      </c>
      <c r="AK189" s="442"/>
      <c r="AL189" s="350" t="str">
        <f t="shared" si="17"/>
        <v/>
      </c>
      <c r="AM189" s="350" t="s">
        <v>471</v>
      </c>
      <c r="AN189" s="346" t="s">
        <v>1513</v>
      </c>
      <c r="AO189" s="189" t="s">
        <v>341</v>
      </c>
      <c r="AP189" s="189" t="s">
        <v>341</v>
      </c>
      <c r="AQ189" s="189" t="s">
        <v>341</v>
      </c>
      <c r="AR189" s="189" t="s">
        <v>341</v>
      </c>
      <c r="AS189" s="189" t="b">
        <f t="shared" si="28"/>
        <v>0</v>
      </c>
      <c r="AT189" s="442" t="b">
        <f t="shared" si="29"/>
        <v>0</v>
      </c>
      <c r="AU189" s="189" t="s">
        <v>335</v>
      </c>
      <c r="AV189" s="275"/>
      <c r="AW189" s="275"/>
      <c r="AX189" s="275" t="s">
        <v>2127</v>
      </c>
      <c r="AY189" s="577" t="s">
        <v>2128</v>
      </c>
      <c r="AZ189" s="275" t="s">
        <v>1528</v>
      </c>
      <c r="BA189" s="275"/>
      <c r="BB189" s="275"/>
    </row>
    <row r="190" spans="2:54" ht="15" customHeight="1">
      <c r="B190" s="218">
        <v>46076</v>
      </c>
      <c r="C190" s="773" t="s">
        <v>59</v>
      </c>
      <c r="D190" s="790" t="s">
        <v>73</v>
      </c>
      <c r="E190" s="450" t="s">
        <v>1156</v>
      </c>
      <c r="F190" s="450" t="s">
        <v>338</v>
      </c>
      <c r="G190" s="450" t="s">
        <v>1201</v>
      </c>
      <c r="H190" s="450" t="s">
        <v>1202</v>
      </c>
      <c r="I190" s="778" t="s">
        <v>332</v>
      </c>
      <c r="J190" s="942" t="s">
        <v>75</v>
      </c>
      <c r="K190" s="967" t="s">
        <v>1202</v>
      </c>
      <c r="L190" s="181" t="s">
        <v>2129</v>
      </c>
      <c r="M190" s="779" t="s">
        <v>1203</v>
      </c>
      <c r="N190" s="176" t="s">
        <v>334</v>
      </c>
      <c r="O190" s="179" t="s">
        <v>334</v>
      </c>
      <c r="P190" s="470" t="str">
        <f t="shared" ref="P190:P221" si="30">IF(OR(N190 = "Y", O190 = "Y"), "Y", "N")</f>
        <v>N</v>
      </c>
      <c r="Q190" s="176" t="s">
        <v>335</v>
      </c>
      <c r="R190" s="179" t="s">
        <v>335</v>
      </c>
      <c r="S190" s="444" t="s">
        <v>335</v>
      </c>
      <c r="T190" s="189" t="s">
        <v>338</v>
      </c>
      <c r="U190" s="536" t="s">
        <v>335</v>
      </c>
      <c r="V190" s="179"/>
      <c r="W190" s="176" t="s">
        <v>335</v>
      </c>
      <c r="X190" s="195" t="s">
        <v>62</v>
      </c>
      <c r="Y190" s="389" t="s">
        <v>62</v>
      </c>
      <c r="Z190" s="189" t="s">
        <v>1546</v>
      </c>
      <c r="AA190" s="179">
        <v>1</v>
      </c>
      <c r="AB190" s="337" t="s">
        <v>1188</v>
      </c>
      <c r="AC190" s="275" t="s">
        <v>340</v>
      </c>
      <c r="AD190" s="275" t="s">
        <v>341</v>
      </c>
      <c r="AE190" s="189"/>
      <c r="AF190" s="189"/>
      <c r="AG190" s="765"/>
      <c r="AH190" s="765"/>
      <c r="AI190" s="443" t="s">
        <v>341</v>
      </c>
      <c r="AJ190" s="443" t="s">
        <v>341</v>
      </c>
      <c r="AK190" s="442"/>
      <c r="AL190" s="350" t="str">
        <f t="shared" si="17"/>
        <v/>
      </c>
      <c r="AM190" s="350" t="s">
        <v>471</v>
      </c>
      <c r="AN190" s="346" t="s">
        <v>1513</v>
      </c>
      <c r="AO190" s="189" t="s">
        <v>471</v>
      </c>
      <c r="AP190" s="189" t="s">
        <v>341</v>
      </c>
      <c r="AQ190" s="189" t="s">
        <v>341</v>
      </c>
      <c r="AR190" s="189" t="s">
        <v>341</v>
      </c>
      <c r="AS190" s="189" t="b">
        <f t="shared" si="28"/>
        <v>0</v>
      </c>
      <c r="AT190" s="442" t="b">
        <f t="shared" si="29"/>
        <v>0</v>
      </c>
      <c r="AU190" s="189" t="s">
        <v>335</v>
      </c>
      <c r="AV190" s="275"/>
      <c r="AW190" s="275"/>
      <c r="AX190" s="275" t="s">
        <v>2130</v>
      </c>
      <c r="AY190" s="577" t="s">
        <v>2131</v>
      </c>
      <c r="AZ190" s="275" t="s">
        <v>1531</v>
      </c>
      <c r="BA190" s="275" t="s">
        <v>2132</v>
      </c>
      <c r="BB190" s="275"/>
    </row>
    <row r="191" spans="2:54" ht="15" customHeight="1">
      <c r="B191" s="218">
        <v>46076</v>
      </c>
      <c r="C191" s="773" t="s">
        <v>59</v>
      </c>
      <c r="D191" s="790" t="s">
        <v>73</v>
      </c>
      <c r="E191" s="450" t="s">
        <v>60</v>
      </c>
      <c r="F191" s="450" t="s">
        <v>338</v>
      </c>
      <c r="G191" s="450" t="s">
        <v>823</v>
      </c>
      <c r="H191" s="450" t="s">
        <v>824</v>
      </c>
      <c r="I191" s="778" t="s">
        <v>332</v>
      </c>
      <c r="J191" s="942" t="s">
        <v>75</v>
      </c>
      <c r="K191" s="967" t="s">
        <v>824</v>
      </c>
      <c r="L191" s="181" t="s">
        <v>2133</v>
      </c>
      <c r="M191" s="779" t="s">
        <v>825</v>
      </c>
      <c r="N191" s="176" t="s">
        <v>334</v>
      </c>
      <c r="O191" s="179" t="s">
        <v>334</v>
      </c>
      <c r="P191" s="470" t="str">
        <f t="shared" si="30"/>
        <v>N</v>
      </c>
      <c r="Q191" s="176" t="s">
        <v>335</v>
      </c>
      <c r="R191" s="179" t="s">
        <v>335</v>
      </c>
      <c r="S191" s="444" t="s">
        <v>335</v>
      </c>
      <c r="T191" s="189" t="s">
        <v>338</v>
      </c>
      <c r="U191" s="536" t="s">
        <v>335</v>
      </c>
      <c r="V191" s="179"/>
      <c r="W191" s="176" t="s">
        <v>335</v>
      </c>
      <c r="X191" s="195" t="s">
        <v>62</v>
      </c>
      <c r="Y191" s="389" t="s">
        <v>62</v>
      </c>
      <c r="Z191" s="189" t="s">
        <v>1546</v>
      </c>
      <c r="AA191" s="179">
        <v>1</v>
      </c>
      <c r="AB191" s="337" t="s">
        <v>1188</v>
      </c>
      <c r="AC191" s="275" t="s">
        <v>340</v>
      </c>
      <c r="AD191" s="275" t="s">
        <v>341</v>
      </c>
      <c r="AE191" s="189"/>
      <c r="AF191" s="189"/>
      <c r="AG191" s="765"/>
      <c r="AH191" s="765"/>
      <c r="AI191" s="443" t="s">
        <v>341</v>
      </c>
      <c r="AJ191" s="443" t="s">
        <v>341</v>
      </c>
      <c r="AK191" s="442"/>
      <c r="AL191" s="350" t="str">
        <f t="shared" si="17"/>
        <v/>
      </c>
      <c r="AM191" s="350" t="s">
        <v>471</v>
      </c>
      <c r="AN191" s="346" t="s">
        <v>1513</v>
      </c>
      <c r="AO191" s="189" t="s">
        <v>471</v>
      </c>
      <c r="AP191" s="189" t="s">
        <v>341</v>
      </c>
      <c r="AQ191" s="189" t="s">
        <v>341</v>
      </c>
      <c r="AR191" s="189" t="s">
        <v>341</v>
      </c>
      <c r="AS191" s="189" t="b">
        <f t="shared" si="28"/>
        <v>0</v>
      </c>
      <c r="AT191" s="442" t="b">
        <f t="shared" si="29"/>
        <v>0</v>
      </c>
      <c r="AU191" s="189" t="s">
        <v>335</v>
      </c>
      <c r="AV191" s="275"/>
      <c r="AW191" s="275"/>
      <c r="AX191" s="275" t="s">
        <v>2134</v>
      </c>
      <c r="AY191" s="577" t="s">
        <v>2135</v>
      </c>
      <c r="AZ191" s="275" t="s">
        <v>1528</v>
      </c>
      <c r="BA191" s="275"/>
      <c r="BB191" s="275"/>
    </row>
    <row r="192" spans="2:54" ht="15" customHeight="1">
      <c r="B192" s="218">
        <v>46076</v>
      </c>
      <c r="C192" s="773" t="s">
        <v>59</v>
      </c>
      <c r="D192" s="790" t="s">
        <v>73</v>
      </c>
      <c r="E192" s="450" t="s">
        <v>1156</v>
      </c>
      <c r="F192" s="450" t="s">
        <v>1157</v>
      </c>
      <c r="G192" s="450" t="s">
        <v>1204</v>
      </c>
      <c r="H192" s="450" t="s">
        <v>1205</v>
      </c>
      <c r="I192" s="778" t="s">
        <v>332</v>
      </c>
      <c r="J192" s="942" t="s">
        <v>75</v>
      </c>
      <c r="K192" s="967" t="s">
        <v>1205</v>
      </c>
      <c r="L192" s="181" t="s">
        <v>2136</v>
      </c>
      <c r="M192" s="779" t="s">
        <v>1206</v>
      </c>
      <c r="N192" s="176" t="s">
        <v>334</v>
      </c>
      <c r="O192" s="176" t="s">
        <v>335</v>
      </c>
      <c r="P192" s="470" t="str">
        <f t="shared" si="30"/>
        <v>Y</v>
      </c>
      <c r="Q192" s="176" t="s">
        <v>335</v>
      </c>
      <c r="R192" s="179" t="s">
        <v>335</v>
      </c>
      <c r="S192" s="444" t="s">
        <v>335</v>
      </c>
      <c r="T192" s="189" t="s">
        <v>338</v>
      </c>
      <c r="U192" s="536"/>
      <c r="V192" s="179"/>
      <c r="W192" s="176" t="s">
        <v>335</v>
      </c>
      <c r="X192" s="195" t="s">
        <v>62</v>
      </c>
      <c r="Y192" s="389" t="s">
        <v>62</v>
      </c>
      <c r="Z192" s="189" t="s">
        <v>1604</v>
      </c>
      <c r="AA192" s="179">
        <v>1</v>
      </c>
      <c r="AB192" s="337" t="s">
        <v>1558</v>
      </c>
      <c r="AC192" s="275" t="s">
        <v>340</v>
      </c>
      <c r="AD192" s="275" t="s">
        <v>341</v>
      </c>
      <c r="AE192" s="189"/>
      <c r="AF192" s="189"/>
      <c r="AG192" s="765"/>
      <c r="AH192" s="765"/>
      <c r="AI192" s="443" t="s">
        <v>341</v>
      </c>
      <c r="AJ192" s="443" t="s">
        <v>341</v>
      </c>
      <c r="AK192" s="442"/>
      <c r="AL192" s="350" t="str">
        <f t="shared" si="17"/>
        <v/>
      </c>
      <c r="AM192" s="350" t="s">
        <v>471</v>
      </c>
      <c r="AN192" s="346" t="s">
        <v>1513</v>
      </c>
      <c r="AO192" s="189" t="s">
        <v>335</v>
      </c>
      <c r="AP192" s="189" t="s">
        <v>335</v>
      </c>
      <c r="AQ192" s="189" t="s">
        <v>335</v>
      </c>
      <c r="AR192" s="189" t="s">
        <v>335</v>
      </c>
      <c r="AS192" s="189" t="b">
        <f t="shared" si="28"/>
        <v>1</v>
      </c>
      <c r="AT192" s="442" t="b">
        <f t="shared" si="29"/>
        <v>1</v>
      </c>
      <c r="AU192" s="189" t="s">
        <v>335</v>
      </c>
      <c r="AV192" s="275"/>
      <c r="AW192" s="275"/>
      <c r="AX192" s="275" t="s">
        <v>1689</v>
      </c>
      <c r="AY192" s="577" t="s">
        <v>2137</v>
      </c>
      <c r="AZ192" s="275"/>
      <c r="BA192" s="275"/>
      <c r="BB192" s="275"/>
    </row>
    <row r="193" spans="2:54" ht="15" customHeight="1">
      <c r="B193" s="218">
        <v>46076</v>
      </c>
      <c r="C193" s="773" t="s">
        <v>59</v>
      </c>
      <c r="D193" s="790" t="s">
        <v>73</v>
      </c>
      <c r="E193" s="450" t="s">
        <v>1156</v>
      </c>
      <c r="F193" s="450" t="s">
        <v>1157</v>
      </c>
      <c r="G193" s="785" t="s">
        <v>1207</v>
      </c>
      <c r="H193" s="791" t="s">
        <v>1208</v>
      </c>
      <c r="I193" s="450" t="s">
        <v>332</v>
      </c>
      <c r="J193" s="942" t="s">
        <v>75</v>
      </c>
      <c r="K193" s="967" t="s">
        <v>1208</v>
      </c>
      <c r="L193" s="181" t="s">
        <v>1207</v>
      </c>
      <c r="M193" s="817" t="s">
        <v>1209</v>
      </c>
      <c r="N193" s="176" t="s">
        <v>334</v>
      </c>
      <c r="O193" s="176" t="s">
        <v>335</v>
      </c>
      <c r="P193" s="470" t="str">
        <f t="shared" si="30"/>
        <v>Y</v>
      </c>
      <c r="Q193" s="176" t="s">
        <v>335</v>
      </c>
      <c r="R193" s="176" t="s">
        <v>335</v>
      </c>
      <c r="S193" s="444" t="s">
        <v>335</v>
      </c>
      <c r="T193" s="189" t="s">
        <v>338</v>
      </c>
      <c r="U193" s="536" t="s">
        <v>335</v>
      </c>
      <c r="V193" s="179"/>
      <c r="W193" s="176" t="s">
        <v>335</v>
      </c>
      <c r="X193" s="195" t="s">
        <v>62</v>
      </c>
      <c r="Y193" s="389" t="s">
        <v>62</v>
      </c>
      <c r="Z193" s="189" t="s">
        <v>1546</v>
      </c>
      <c r="AA193" s="179">
        <v>1</v>
      </c>
      <c r="AB193" s="337" t="s">
        <v>1558</v>
      </c>
      <c r="AC193" s="275" t="s">
        <v>340</v>
      </c>
      <c r="AD193" s="275" t="s">
        <v>341</v>
      </c>
      <c r="AE193" s="189"/>
      <c r="AF193" s="189"/>
      <c r="AG193" s="765"/>
      <c r="AH193" s="765"/>
      <c r="AI193" s="443" t="s">
        <v>341</v>
      </c>
      <c r="AJ193" s="443" t="s">
        <v>341</v>
      </c>
      <c r="AK193" s="442"/>
      <c r="AL193" s="350" t="str">
        <f t="shared" ref="AL193:AL257" si="31">IF(OR(AE193="X", AF193 = "X", AI193="X", AJ193="X", AK193="X"), "Y", "")</f>
        <v/>
      </c>
      <c r="AM193" s="350" t="s">
        <v>471</v>
      </c>
      <c r="AN193" s="346" t="s">
        <v>1513</v>
      </c>
      <c r="AO193" s="189" t="s">
        <v>341</v>
      </c>
      <c r="AP193" s="189" t="s">
        <v>335</v>
      </c>
      <c r="AQ193" s="189" t="s">
        <v>341</v>
      </c>
      <c r="AR193" s="189" t="s">
        <v>335</v>
      </c>
      <c r="AS193" s="189" t="b">
        <f t="shared" si="28"/>
        <v>0</v>
      </c>
      <c r="AT193" s="442" t="b">
        <f t="shared" si="29"/>
        <v>1</v>
      </c>
      <c r="AU193" s="189" t="s">
        <v>335</v>
      </c>
      <c r="AV193" s="275"/>
      <c r="AW193" s="275"/>
      <c r="AX193" s="275" t="s">
        <v>2138</v>
      </c>
      <c r="AY193" s="577" t="s">
        <v>2139</v>
      </c>
      <c r="AZ193" s="275" t="s">
        <v>1528</v>
      </c>
      <c r="BA193" s="275"/>
      <c r="BB193" s="275"/>
    </row>
    <row r="194" spans="2:54" ht="15" customHeight="1">
      <c r="B194" s="218">
        <v>46076</v>
      </c>
      <c r="C194" s="773" t="s">
        <v>59</v>
      </c>
      <c r="D194" s="792" t="s">
        <v>84</v>
      </c>
      <c r="E194" s="450" t="s">
        <v>60</v>
      </c>
      <c r="F194" s="450" t="s">
        <v>338</v>
      </c>
      <c r="G194" s="450" t="s">
        <v>826</v>
      </c>
      <c r="H194" s="450" t="s">
        <v>827</v>
      </c>
      <c r="I194" s="450" t="s">
        <v>782</v>
      </c>
      <c r="J194" s="941" t="s">
        <v>86</v>
      </c>
      <c r="K194" s="967"/>
      <c r="L194" s="181" t="s">
        <v>2140</v>
      </c>
      <c r="M194" s="779" t="s">
        <v>828</v>
      </c>
      <c r="N194" s="176" t="s">
        <v>334</v>
      </c>
      <c r="O194" s="176" t="s">
        <v>334</v>
      </c>
      <c r="P194" s="470" t="str">
        <f t="shared" si="30"/>
        <v>N</v>
      </c>
      <c r="Q194" s="176" t="s">
        <v>334</v>
      </c>
      <c r="R194" s="176" t="s">
        <v>335</v>
      </c>
      <c r="S194" s="444" t="s">
        <v>335</v>
      </c>
      <c r="T194" s="189" t="s">
        <v>338</v>
      </c>
      <c r="U194" s="536"/>
      <c r="V194" s="179"/>
      <c r="W194" s="176" t="s">
        <v>334</v>
      </c>
      <c r="X194" s="195" t="s">
        <v>62</v>
      </c>
      <c r="Y194" s="389" t="s">
        <v>62</v>
      </c>
      <c r="Z194" s="189" t="s">
        <v>1604</v>
      </c>
      <c r="AA194" s="179">
        <v>1</v>
      </c>
      <c r="AB194" s="337" t="s">
        <v>425</v>
      </c>
      <c r="AC194" s="275" t="s">
        <v>784</v>
      </c>
      <c r="AD194" s="275" t="s">
        <v>785</v>
      </c>
      <c r="AE194" s="189"/>
      <c r="AF194" s="189"/>
      <c r="AG194" s="765"/>
      <c r="AH194" s="765"/>
      <c r="AI194" s="443" t="s">
        <v>341</v>
      </c>
      <c r="AJ194" s="443" t="s">
        <v>341</v>
      </c>
      <c r="AK194" s="442"/>
      <c r="AL194" s="350" t="str">
        <f t="shared" si="31"/>
        <v/>
      </c>
      <c r="AM194" s="350" t="s">
        <v>471</v>
      </c>
      <c r="AN194" s="346" t="s">
        <v>1525</v>
      </c>
      <c r="AO194" s="189" t="s">
        <v>471</v>
      </c>
      <c r="AP194" s="189" t="s">
        <v>471</v>
      </c>
      <c r="AQ194" s="189" t="s">
        <v>471</v>
      </c>
      <c r="AR194" s="189" t="s">
        <v>471</v>
      </c>
      <c r="AS194" s="189" t="b">
        <f t="shared" si="28"/>
        <v>0</v>
      </c>
      <c r="AT194" s="442" t="b">
        <f t="shared" si="29"/>
        <v>0</v>
      </c>
      <c r="AU194" s="189" t="s">
        <v>335</v>
      </c>
      <c r="AV194" s="275"/>
      <c r="AW194" s="275"/>
      <c r="AX194" s="275" t="s">
        <v>2141</v>
      </c>
      <c r="AY194" s="577" t="s">
        <v>2142</v>
      </c>
      <c r="AZ194" s="275"/>
      <c r="BA194" s="275"/>
      <c r="BB194" s="275"/>
    </row>
    <row r="195" spans="2:54" ht="15" customHeight="1">
      <c r="B195" s="218">
        <v>46076</v>
      </c>
      <c r="C195" s="773" t="s">
        <v>59</v>
      </c>
      <c r="D195" s="792" t="s">
        <v>84</v>
      </c>
      <c r="E195" s="450" t="s">
        <v>60</v>
      </c>
      <c r="F195" s="450" t="s">
        <v>338</v>
      </c>
      <c r="G195" s="450" t="s">
        <v>829</v>
      </c>
      <c r="H195" s="450" t="s">
        <v>830</v>
      </c>
      <c r="I195" s="450" t="s">
        <v>782</v>
      </c>
      <c r="J195" s="941" t="s">
        <v>86</v>
      </c>
      <c r="K195" s="967"/>
      <c r="L195" s="181" t="s">
        <v>2143</v>
      </c>
      <c r="M195" s="779" t="s">
        <v>831</v>
      </c>
      <c r="N195" s="176" t="s">
        <v>334</v>
      </c>
      <c r="O195" s="176" t="s">
        <v>334</v>
      </c>
      <c r="P195" s="470" t="str">
        <f t="shared" si="30"/>
        <v>N</v>
      </c>
      <c r="Q195" s="176" t="s">
        <v>334</v>
      </c>
      <c r="R195" s="176" t="s">
        <v>335</v>
      </c>
      <c r="S195" s="444" t="s">
        <v>335</v>
      </c>
      <c r="T195" s="189" t="s">
        <v>338</v>
      </c>
      <c r="U195" s="536"/>
      <c r="V195" s="179"/>
      <c r="W195" s="176" t="s">
        <v>334</v>
      </c>
      <c r="X195" s="195" t="s">
        <v>62</v>
      </c>
      <c r="Y195" s="389" t="s">
        <v>62</v>
      </c>
      <c r="Z195" s="189" t="s">
        <v>1604</v>
      </c>
      <c r="AA195" s="179">
        <v>1</v>
      </c>
      <c r="AB195" s="337" t="s">
        <v>425</v>
      </c>
      <c r="AC195" s="275" t="s">
        <v>784</v>
      </c>
      <c r="AD195" s="275" t="s">
        <v>785</v>
      </c>
      <c r="AE195" s="189"/>
      <c r="AF195" s="189"/>
      <c r="AG195" s="765"/>
      <c r="AH195" s="765"/>
      <c r="AI195" s="443" t="s">
        <v>341</v>
      </c>
      <c r="AJ195" s="443" t="s">
        <v>341</v>
      </c>
      <c r="AK195" s="442"/>
      <c r="AL195" s="350" t="str">
        <f t="shared" si="31"/>
        <v/>
      </c>
      <c r="AM195" s="350" t="s">
        <v>471</v>
      </c>
      <c r="AN195" s="346" t="s">
        <v>1525</v>
      </c>
      <c r="AO195" s="189" t="s">
        <v>471</v>
      </c>
      <c r="AP195" s="189" t="s">
        <v>471</v>
      </c>
      <c r="AQ195" s="189" t="s">
        <v>471</v>
      </c>
      <c r="AR195" s="189" t="s">
        <v>471</v>
      </c>
      <c r="AS195" s="189" t="b">
        <f t="shared" si="28"/>
        <v>0</v>
      </c>
      <c r="AT195" s="442" t="b">
        <f t="shared" si="29"/>
        <v>0</v>
      </c>
      <c r="AU195" s="189" t="s">
        <v>335</v>
      </c>
      <c r="AV195" s="275"/>
      <c r="AW195" s="275"/>
      <c r="AX195" s="275" t="s">
        <v>2144</v>
      </c>
      <c r="AY195" s="577" t="s">
        <v>2145</v>
      </c>
      <c r="AZ195" s="275"/>
      <c r="BA195" s="275"/>
      <c r="BB195" s="275"/>
    </row>
    <row r="196" spans="2:54" ht="15" customHeight="1">
      <c r="B196" s="218">
        <v>46076</v>
      </c>
      <c r="C196" s="773" t="s">
        <v>59</v>
      </c>
      <c r="D196" s="792" t="s">
        <v>84</v>
      </c>
      <c r="E196" s="450" t="s">
        <v>60</v>
      </c>
      <c r="F196" s="450" t="s">
        <v>338</v>
      </c>
      <c r="G196" s="450" t="s">
        <v>833</v>
      </c>
      <c r="H196" s="450" t="s">
        <v>834</v>
      </c>
      <c r="I196" s="450" t="s">
        <v>782</v>
      </c>
      <c r="J196" s="941" t="s">
        <v>86</v>
      </c>
      <c r="K196" s="967" t="s">
        <v>834</v>
      </c>
      <c r="L196" s="181" t="s">
        <v>2146</v>
      </c>
      <c r="M196" s="779" t="s">
        <v>835</v>
      </c>
      <c r="N196" s="176" t="s">
        <v>334</v>
      </c>
      <c r="O196" s="176" t="s">
        <v>334</v>
      </c>
      <c r="P196" s="470" t="str">
        <f t="shared" si="30"/>
        <v>N</v>
      </c>
      <c r="Q196" s="176" t="s">
        <v>335</v>
      </c>
      <c r="R196" s="176" t="s">
        <v>335</v>
      </c>
      <c r="S196" s="444" t="s">
        <v>335</v>
      </c>
      <c r="T196" s="189" t="s">
        <v>338</v>
      </c>
      <c r="U196" s="536" t="s">
        <v>335</v>
      </c>
      <c r="V196" s="179"/>
      <c r="W196" s="176" t="s">
        <v>334</v>
      </c>
      <c r="X196" s="195" t="s">
        <v>62</v>
      </c>
      <c r="Y196" s="389" t="s">
        <v>62</v>
      </c>
      <c r="Z196" s="189" t="s">
        <v>1524</v>
      </c>
      <c r="AA196" s="179">
        <v>0</v>
      </c>
      <c r="AB196" s="337" t="s">
        <v>349</v>
      </c>
      <c r="AC196" s="275" t="s">
        <v>784</v>
      </c>
      <c r="AD196" s="275" t="s">
        <v>785</v>
      </c>
      <c r="AE196" s="189"/>
      <c r="AF196" s="189"/>
      <c r="AG196" s="765" t="s">
        <v>342</v>
      </c>
      <c r="AH196" s="765"/>
      <c r="AI196" s="443" t="s">
        <v>341</v>
      </c>
      <c r="AJ196" s="443" t="s">
        <v>341</v>
      </c>
      <c r="AK196" s="442"/>
      <c r="AL196" s="350" t="str">
        <f t="shared" si="31"/>
        <v/>
      </c>
      <c r="AM196" s="350" t="s">
        <v>471</v>
      </c>
      <c r="AN196" s="346" t="s">
        <v>1525</v>
      </c>
      <c r="AO196" s="189" t="s">
        <v>341</v>
      </c>
      <c r="AP196" s="189" t="s">
        <v>341</v>
      </c>
      <c r="AQ196" s="189" t="s">
        <v>341</v>
      </c>
      <c r="AR196" s="189" t="s">
        <v>341</v>
      </c>
      <c r="AS196" s="189" t="b">
        <f t="shared" si="28"/>
        <v>0</v>
      </c>
      <c r="AT196" s="442" t="b">
        <f t="shared" si="29"/>
        <v>0</v>
      </c>
      <c r="AU196" s="189" t="s">
        <v>335</v>
      </c>
      <c r="AV196" s="275"/>
      <c r="AW196" s="275"/>
      <c r="AX196" s="275" t="s">
        <v>1649</v>
      </c>
      <c r="AY196" s="577" t="s">
        <v>2147</v>
      </c>
      <c r="AZ196" s="275" t="s">
        <v>1528</v>
      </c>
      <c r="BA196" s="275"/>
      <c r="BB196" s="275"/>
    </row>
    <row r="197" spans="2:54" ht="15" customHeight="1">
      <c r="B197" s="218">
        <v>46076</v>
      </c>
      <c r="C197" s="773" t="s">
        <v>59</v>
      </c>
      <c r="D197" s="792" t="s">
        <v>84</v>
      </c>
      <c r="E197" s="450" t="s">
        <v>60</v>
      </c>
      <c r="F197" s="450" t="s">
        <v>338</v>
      </c>
      <c r="G197" s="450" t="s">
        <v>836</v>
      </c>
      <c r="H197" s="450" t="s">
        <v>837</v>
      </c>
      <c r="I197" s="450" t="s">
        <v>2148</v>
      </c>
      <c r="J197" s="941" t="s">
        <v>86</v>
      </c>
      <c r="K197" s="967" t="s">
        <v>837</v>
      </c>
      <c r="L197" s="181" t="s">
        <v>2149</v>
      </c>
      <c r="M197" s="779" t="s">
        <v>839</v>
      </c>
      <c r="N197" s="176" t="s">
        <v>334</v>
      </c>
      <c r="O197" s="176" t="s">
        <v>334</v>
      </c>
      <c r="P197" s="470" t="str">
        <f t="shared" si="30"/>
        <v>N</v>
      </c>
      <c r="Q197" s="176" t="s">
        <v>335</v>
      </c>
      <c r="R197" s="176" t="s">
        <v>335</v>
      </c>
      <c r="S197" s="444" t="s">
        <v>335</v>
      </c>
      <c r="T197" s="189" t="s">
        <v>338</v>
      </c>
      <c r="U197" s="536" t="s">
        <v>335</v>
      </c>
      <c r="V197" s="179"/>
      <c r="W197" s="176" t="s">
        <v>334</v>
      </c>
      <c r="X197" s="195" t="s">
        <v>62</v>
      </c>
      <c r="Y197" s="389" t="s">
        <v>62</v>
      </c>
      <c r="Z197" s="189" t="s">
        <v>1524</v>
      </c>
      <c r="AA197" s="179">
        <v>0</v>
      </c>
      <c r="AB197" s="337" t="s">
        <v>349</v>
      </c>
      <c r="AC197" s="275" t="s">
        <v>677</v>
      </c>
      <c r="AD197" s="275" t="s">
        <v>785</v>
      </c>
      <c r="AE197" s="189"/>
      <c r="AF197" s="189"/>
      <c r="AG197" s="765" t="s">
        <v>342</v>
      </c>
      <c r="AH197" s="765"/>
      <c r="AI197" s="443" t="s">
        <v>341</v>
      </c>
      <c r="AJ197" s="443" t="s">
        <v>341</v>
      </c>
      <c r="AK197" s="442"/>
      <c r="AL197" s="350" t="str">
        <f t="shared" si="31"/>
        <v/>
      </c>
      <c r="AM197" s="350" t="s">
        <v>471</v>
      </c>
      <c r="AN197" s="346" t="s">
        <v>1513</v>
      </c>
      <c r="AO197" s="189" t="s">
        <v>341</v>
      </c>
      <c r="AP197" s="189" t="s">
        <v>341</v>
      </c>
      <c r="AQ197" s="189" t="s">
        <v>341</v>
      </c>
      <c r="AR197" s="189" t="s">
        <v>341</v>
      </c>
      <c r="AS197" s="189" t="b">
        <f t="shared" si="28"/>
        <v>0</v>
      </c>
      <c r="AT197" s="442" t="b">
        <f t="shared" si="29"/>
        <v>0</v>
      </c>
      <c r="AU197" s="189" t="s">
        <v>335</v>
      </c>
      <c r="AV197" s="275"/>
      <c r="AW197" s="275"/>
      <c r="AX197" s="275" t="s">
        <v>1649</v>
      </c>
      <c r="AY197" s="577" t="s">
        <v>2150</v>
      </c>
      <c r="AZ197" s="275" t="s">
        <v>1528</v>
      </c>
      <c r="BA197" s="275"/>
      <c r="BB197" s="275"/>
    </row>
    <row r="198" spans="2:54" ht="15" customHeight="1">
      <c r="B198" s="218">
        <v>46076</v>
      </c>
      <c r="C198" s="773" t="s">
        <v>59</v>
      </c>
      <c r="D198" s="792" t="s">
        <v>84</v>
      </c>
      <c r="E198" s="450" t="s">
        <v>60</v>
      </c>
      <c r="F198" s="450" t="s">
        <v>338</v>
      </c>
      <c r="G198" s="450" t="s">
        <v>840</v>
      </c>
      <c r="H198" s="450" t="s">
        <v>841</v>
      </c>
      <c r="I198" s="450" t="s">
        <v>782</v>
      </c>
      <c r="J198" s="941" t="s">
        <v>86</v>
      </c>
      <c r="K198" s="967"/>
      <c r="L198" s="181" t="s">
        <v>2151</v>
      </c>
      <c r="M198" s="779" t="s">
        <v>828</v>
      </c>
      <c r="N198" s="176" t="s">
        <v>334</v>
      </c>
      <c r="O198" s="176" t="s">
        <v>334</v>
      </c>
      <c r="P198" s="470" t="str">
        <f t="shared" si="30"/>
        <v>N</v>
      </c>
      <c r="Q198" s="176" t="s">
        <v>334</v>
      </c>
      <c r="R198" s="176" t="s">
        <v>335</v>
      </c>
      <c r="S198" s="444" t="s">
        <v>335</v>
      </c>
      <c r="T198" s="189" t="s">
        <v>338</v>
      </c>
      <c r="U198" s="536"/>
      <c r="V198" s="179"/>
      <c r="W198" s="176" t="s">
        <v>334</v>
      </c>
      <c r="X198" s="195" t="s">
        <v>62</v>
      </c>
      <c r="Y198" s="389" t="s">
        <v>62</v>
      </c>
      <c r="Z198" s="189" t="s">
        <v>1604</v>
      </c>
      <c r="AA198" s="179">
        <v>1</v>
      </c>
      <c r="AB198" s="337" t="s">
        <v>425</v>
      </c>
      <c r="AC198" s="275" t="s">
        <v>784</v>
      </c>
      <c r="AD198" s="275" t="s">
        <v>785</v>
      </c>
      <c r="AE198" s="189"/>
      <c r="AF198" s="189"/>
      <c r="AG198" s="765"/>
      <c r="AH198" s="765"/>
      <c r="AI198" s="443" t="s">
        <v>341</v>
      </c>
      <c r="AJ198" s="443" t="s">
        <v>341</v>
      </c>
      <c r="AK198" s="442"/>
      <c r="AL198" s="350" t="str">
        <f t="shared" si="31"/>
        <v/>
      </c>
      <c r="AM198" s="350" t="s">
        <v>471</v>
      </c>
      <c r="AN198" s="346" t="s">
        <v>1525</v>
      </c>
      <c r="AO198" s="189" t="s">
        <v>471</v>
      </c>
      <c r="AP198" s="189" t="s">
        <v>471</v>
      </c>
      <c r="AQ198" s="189" t="s">
        <v>471</v>
      </c>
      <c r="AR198" s="189" t="s">
        <v>471</v>
      </c>
      <c r="AS198" s="189" t="b">
        <f t="shared" si="28"/>
        <v>0</v>
      </c>
      <c r="AT198" s="442" t="b">
        <f t="shared" si="29"/>
        <v>0</v>
      </c>
      <c r="AU198" s="189" t="s">
        <v>335</v>
      </c>
      <c r="AV198" s="275"/>
      <c r="AW198" s="275"/>
      <c r="AX198" s="275" t="s">
        <v>2141</v>
      </c>
      <c r="AY198" s="577" t="s">
        <v>2152</v>
      </c>
      <c r="AZ198" s="275"/>
      <c r="BA198" s="275"/>
      <c r="BB198" s="275"/>
    </row>
    <row r="199" spans="2:54" ht="15" customHeight="1">
      <c r="B199" s="218">
        <v>46076</v>
      </c>
      <c r="C199" s="773" t="s">
        <v>59</v>
      </c>
      <c r="D199" s="792" t="s">
        <v>84</v>
      </c>
      <c r="E199" s="450" t="s">
        <v>60</v>
      </c>
      <c r="F199" s="450" t="s">
        <v>338</v>
      </c>
      <c r="G199" s="450" t="s">
        <v>842</v>
      </c>
      <c r="H199" s="450" t="s">
        <v>843</v>
      </c>
      <c r="I199" s="450" t="s">
        <v>782</v>
      </c>
      <c r="J199" s="941" t="s">
        <v>86</v>
      </c>
      <c r="K199" s="967"/>
      <c r="L199" s="181" t="s">
        <v>2153</v>
      </c>
      <c r="M199" s="779" t="s">
        <v>831</v>
      </c>
      <c r="N199" s="176" t="s">
        <v>334</v>
      </c>
      <c r="O199" s="176" t="s">
        <v>334</v>
      </c>
      <c r="P199" s="470" t="str">
        <f t="shared" si="30"/>
        <v>N</v>
      </c>
      <c r="Q199" s="176" t="s">
        <v>334</v>
      </c>
      <c r="R199" s="176" t="s">
        <v>335</v>
      </c>
      <c r="S199" s="444" t="s">
        <v>335</v>
      </c>
      <c r="T199" s="189" t="s">
        <v>338</v>
      </c>
      <c r="U199" s="536"/>
      <c r="V199" s="179"/>
      <c r="W199" s="176" t="s">
        <v>334</v>
      </c>
      <c r="X199" s="195" t="s">
        <v>62</v>
      </c>
      <c r="Y199" s="389" t="s">
        <v>62</v>
      </c>
      <c r="Z199" s="189" t="s">
        <v>1604</v>
      </c>
      <c r="AA199" s="179">
        <v>1</v>
      </c>
      <c r="AB199" s="337" t="s">
        <v>425</v>
      </c>
      <c r="AC199" s="275" t="s">
        <v>784</v>
      </c>
      <c r="AD199" s="275" t="s">
        <v>785</v>
      </c>
      <c r="AE199" s="189"/>
      <c r="AF199" s="189"/>
      <c r="AG199" s="765"/>
      <c r="AH199" s="765"/>
      <c r="AI199" s="443" t="s">
        <v>341</v>
      </c>
      <c r="AJ199" s="443" t="s">
        <v>341</v>
      </c>
      <c r="AK199" s="442"/>
      <c r="AL199" s="350" t="str">
        <f t="shared" si="31"/>
        <v/>
      </c>
      <c r="AM199" s="350" t="s">
        <v>471</v>
      </c>
      <c r="AN199" s="346" t="s">
        <v>1525</v>
      </c>
      <c r="AO199" s="189" t="s">
        <v>471</v>
      </c>
      <c r="AP199" s="189" t="s">
        <v>471</v>
      </c>
      <c r="AQ199" s="189" t="s">
        <v>471</v>
      </c>
      <c r="AR199" s="189" t="s">
        <v>471</v>
      </c>
      <c r="AS199" s="189" t="b">
        <f t="shared" si="28"/>
        <v>0</v>
      </c>
      <c r="AT199" s="442" t="b">
        <f t="shared" si="29"/>
        <v>0</v>
      </c>
      <c r="AU199" s="189" t="s">
        <v>335</v>
      </c>
      <c r="AV199" s="275"/>
      <c r="AW199" s="275"/>
      <c r="AX199" s="275" t="s">
        <v>2144</v>
      </c>
      <c r="AY199" s="577" t="s">
        <v>2154</v>
      </c>
      <c r="AZ199" s="275"/>
      <c r="BA199" s="275"/>
      <c r="BB199" s="275"/>
    </row>
    <row r="200" spans="2:54" ht="15" customHeight="1">
      <c r="B200" s="218">
        <v>46076</v>
      </c>
      <c r="C200" s="773" t="s">
        <v>59</v>
      </c>
      <c r="D200" s="792" t="s">
        <v>84</v>
      </c>
      <c r="E200" s="450" t="s">
        <v>60</v>
      </c>
      <c r="F200" s="450" t="s">
        <v>338</v>
      </c>
      <c r="G200" s="450" t="s">
        <v>844</v>
      </c>
      <c r="H200" s="450" t="s">
        <v>845</v>
      </c>
      <c r="I200" s="450" t="s">
        <v>782</v>
      </c>
      <c r="J200" s="941" t="s">
        <v>86</v>
      </c>
      <c r="K200" s="967"/>
      <c r="L200" s="181" t="s">
        <v>2155</v>
      </c>
      <c r="M200" s="779" t="s">
        <v>846</v>
      </c>
      <c r="N200" s="176" t="s">
        <v>334</v>
      </c>
      <c r="O200" s="176" t="s">
        <v>334</v>
      </c>
      <c r="P200" s="470" t="str">
        <f t="shared" si="30"/>
        <v>N</v>
      </c>
      <c r="Q200" s="176" t="s">
        <v>334</v>
      </c>
      <c r="R200" s="176" t="s">
        <v>335</v>
      </c>
      <c r="S200" s="444" t="s">
        <v>335</v>
      </c>
      <c r="T200" s="189" t="s">
        <v>338</v>
      </c>
      <c r="U200" s="536" t="s">
        <v>335</v>
      </c>
      <c r="V200" s="179"/>
      <c r="W200" s="176" t="s">
        <v>334</v>
      </c>
      <c r="X200" s="195" t="s">
        <v>62</v>
      </c>
      <c r="Y200" s="389" t="s">
        <v>62</v>
      </c>
      <c r="Z200" s="189" t="s">
        <v>1604</v>
      </c>
      <c r="AA200" s="179">
        <v>1</v>
      </c>
      <c r="AB200" s="337" t="s">
        <v>425</v>
      </c>
      <c r="AC200" s="275" t="s">
        <v>784</v>
      </c>
      <c r="AD200" s="275" t="s">
        <v>785</v>
      </c>
      <c r="AE200" s="189"/>
      <c r="AF200" s="189"/>
      <c r="AG200" s="765"/>
      <c r="AH200" s="765"/>
      <c r="AI200" s="443" t="s">
        <v>341</v>
      </c>
      <c r="AJ200" s="443" t="s">
        <v>341</v>
      </c>
      <c r="AK200" s="442"/>
      <c r="AL200" s="350" t="str">
        <f t="shared" si="31"/>
        <v/>
      </c>
      <c r="AM200" s="350" t="s">
        <v>471</v>
      </c>
      <c r="AN200" s="346" t="s">
        <v>1525</v>
      </c>
      <c r="AO200" s="189" t="s">
        <v>341</v>
      </c>
      <c r="AP200" s="189" t="s">
        <v>341</v>
      </c>
      <c r="AQ200" s="189" t="s">
        <v>341</v>
      </c>
      <c r="AR200" s="189" t="s">
        <v>341</v>
      </c>
      <c r="AS200" s="189" t="b">
        <f t="shared" si="28"/>
        <v>0</v>
      </c>
      <c r="AT200" s="442" t="b">
        <f t="shared" si="29"/>
        <v>0</v>
      </c>
      <c r="AU200" s="189" t="s">
        <v>335</v>
      </c>
      <c r="AV200" s="275"/>
      <c r="AW200" s="275"/>
      <c r="AX200" s="275" t="s">
        <v>2156</v>
      </c>
      <c r="AY200" s="577" t="s">
        <v>2157</v>
      </c>
      <c r="AZ200" s="275"/>
      <c r="BA200" s="275"/>
      <c r="BB200" s="275"/>
    </row>
    <row r="201" spans="2:54" ht="15" customHeight="1">
      <c r="B201" s="218">
        <v>46076</v>
      </c>
      <c r="C201" s="773" t="s">
        <v>59</v>
      </c>
      <c r="D201" s="792" t="s">
        <v>84</v>
      </c>
      <c r="E201" s="450" t="s">
        <v>60</v>
      </c>
      <c r="F201" s="450" t="s">
        <v>338</v>
      </c>
      <c r="G201" s="450" t="s">
        <v>847</v>
      </c>
      <c r="H201" s="450" t="s">
        <v>848</v>
      </c>
      <c r="I201" s="450" t="s">
        <v>782</v>
      </c>
      <c r="J201" s="941" t="s">
        <v>86</v>
      </c>
      <c r="K201" s="967"/>
      <c r="L201" s="181" t="s">
        <v>2158</v>
      </c>
      <c r="M201" s="779" t="s">
        <v>849</v>
      </c>
      <c r="N201" s="176" t="s">
        <v>334</v>
      </c>
      <c r="O201" s="176" t="s">
        <v>334</v>
      </c>
      <c r="P201" s="470" t="str">
        <f t="shared" si="30"/>
        <v>N</v>
      </c>
      <c r="Q201" s="176" t="s">
        <v>334</v>
      </c>
      <c r="R201" s="176" t="s">
        <v>335</v>
      </c>
      <c r="S201" s="444" t="s">
        <v>335</v>
      </c>
      <c r="T201" s="189" t="s">
        <v>338</v>
      </c>
      <c r="U201" s="536"/>
      <c r="V201" s="179"/>
      <c r="W201" s="176" t="s">
        <v>334</v>
      </c>
      <c r="X201" s="195" t="s">
        <v>62</v>
      </c>
      <c r="Y201" s="389" t="s">
        <v>62</v>
      </c>
      <c r="Z201" s="189" t="s">
        <v>1604</v>
      </c>
      <c r="AA201" s="179">
        <v>1</v>
      </c>
      <c r="AB201" s="337" t="s">
        <v>425</v>
      </c>
      <c r="AC201" s="275" t="s">
        <v>784</v>
      </c>
      <c r="AD201" s="275" t="s">
        <v>785</v>
      </c>
      <c r="AE201" s="189"/>
      <c r="AF201" s="189"/>
      <c r="AG201" s="765"/>
      <c r="AH201" s="765"/>
      <c r="AI201" s="443" t="s">
        <v>341</v>
      </c>
      <c r="AJ201" s="443" t="s">
        <v>341</v>
      </c>
      <c r="AK201" s="442"/>
      <c r="AL201" s="350" t="str">
        <f t="shared" si="31"/>
        <v/>
      </c>
      <c r="AM201" s="350" t="s">
        <v>471</v>
      </c>
      <c r="AN201" s="346" t="s">
        <v>1525</v>
      </c>
      <c r="AO201" s="189" t="s">
        <v>471</v>
      </c>
      <c r="AP201" s="189" t="s">
        <v>471</v>
      </c>
      <c r="AQ201" s="189" t="s">
        <v>471</v>
      </c>
      <c r="AR201" s="189" t="s">
        <v>471</v>
      </c>
      <c r="AS201" s="189" t="b">
        <f t="shared" si="28"/>
        <v>0</v>
      </c>
      <c r="AT201" s="442" t="b">
        <f t="shared" si="29"/>
        <v>0</v>
      </c>
      <c r="AU201" s="189" t="s">
        <v>335</v>
      </c>
      <c r="AV201" s="275"/>
      <c r="AW201" s="275"/>
      <c r="AX201" s="275" t="s">
        <v>2159</v>
      </c>
      <c r="AY201" s="577" t="s">
        <v>2160</v>
      </c>
      <c r="AZ201" s="275"/>
      <c r="BA201" s="275"/>
      <c r="BB201" s="275"/>
    </row>
    <row r="202" spans="2:54" ht="15" customHeight="1">
      <c r="B202" s="218">
        <v>46076</v>
      </c>
      <c r="C202" s="773" t="s">
        <v>59</v>
      </c>
      <c r="D202" s="792" t="s">
        <v>84</v>
      </c>
      <c r="E202" s="450" t="s">
        <v>60</v>
      </c>
      <c r="F202" s="450" t="s">
        <v>338</v>
      </c>
      <c r="G202" s="450" t="s">
        <v>850</v>
      </c>
      <c r="H202" s="450" t="s">
        <v>851</v>
      </c>
      <c r="I202" s="450" t="s">
        <v>782</v>
      </c>
      <c r="J202" s="941" t="s">
        <v>86</v>
      </c>
      <c r="K202" s="967"/>
      <c r="L202" s="181" t="s">
        <v>2161</v>
      </c>
      <c r="M202" s="779" t="s">
        <v>846</v>
      </c>
      <c r="N202" s="176" t="s">
        <v>334</v>
      </c>
      <c r="O202" s="176" t="s">
        <v>334</v>
      </c>
      <c r="P202" s="470" t="str">
        <f t="shared" si="30"/>
        <v>N</v>
      </c>
      <c r="Q202" s="176" t="s">
        <v>334</v>
      </c>
      <c r="R202" s="176" t="s">
        <v>335</v>
      </c>
      <c r="S202" s="444" t="s">
        <v>335</v>
      </c>
      <c r="T202" s="189" t="s">
        <v>338</v>
      </c>
      <c r="U202" s="536"/>
      <c r="V202" s="179"/>
      <c r="W202" s="176" t="s">
        <v>334</v>
      </c>
      <c r="X202" s="195" t="s">
        <v>62</v>
      </c>
      <c r="Y202" s="389" t="s">
        <v>62</v>
      </c>
      <c r="Z202" s="189" t="s">
        <v>1604</v>
      </c>
      <c r="AA202" s="179">
        <v>1</v>
      </c>
      <c r="AB202" s="337" t="s">
        <v>425</v>
      </c>
      <c r="AC202" s="275" t="s">
        <v>784</v>
      </c>
      <c r="AD202" s="275" t="s">
        <v>785</v>
      </c>
      <c r="AE202" s="189"/>
      <c r="AF202" s="189"/>
      <c r="AG202" s="765"/>
      <c r="AH202" s="765"/>
      <c r="AI202" s="443" t="s">
        <v>341</v>
      </c>
      <c r="AJ202" s="443" t="s">
        <v>341</v>
      </c>
      <c r="AK202" s="442"/>
      <c r="AL202" s="350" t="str">
        <f t="shared" si="31"/>
        <v/>
      </c>
      <c r="AM202" s="350" t="s">
        <v>471</v>
      </c>
      <c r="AN202" s="346" t="s">
        <v>1525</v>
      </c>
      <c r="AO202" s="189" t="s">
        <v>471</v>
      </c>
      <c r="AP202" s="189" t="s">
        <v>471</v>
      </c>
      <c r="AQ202" s="189" t="s">
        <v>471</v>
      </c>
      <c r="AR202" s="189" t="s">
        <v>471</v>
      </c>
      <c r="AS202" s="189" t="b">
        <f t="shared" si="28"/>
        <v>0</v>
      </c>
      <c r="AT202" s="442" t="b">
        <f t="shared" si="29"/>
        <v>0</v>
      </c>
      <c r="AU202" s="189" t="s">
        <v>335</v>
      </c>
      <c r="AV202" s="275"/>
      <c r="AW202" s="275"/>
      <c r="AX202" s="275" t="s">
        <v>2162</v>
      </c>
      <c r="AY202" s="577" t="s">
        <v>2163</v>
      </c>
      <c r="AZ202" s="275"/>
      <c r="BA202" s="275"/>
      <c r="BB202" s="275"/>
    </row>
    <row r="203" spans="2:54" ht="15" customHeight="1">
      <c r="B203" s="218">
        <v>46076</v>
      </c>
      <c r="C203" s="773" t="s">
        <v>59</v>
      </c>
      <c r="D203" s="792" t="s">
        <v>84</v>
      </c>
      <c r="E203" s="450" t="s">
        <v>60</v>
      </c>
      <c r="F203" s="450" t="s">
        <v>338</v>
      </c>
      <c r="G203" s="450" t="s">
        <v>852</v>
      </c>
      <c r="H203" s="450" t="s">
        <v>853</v>
      </c>
      <c r="I203" s="450" t="s">
        <v>782</v>
      </c>
      <c r="J203" s="941" t="s">
        <v>86</v>
      </c>
      <c r="K203" s="967"/>
      <c r="L203" s="181" t="s">
        <v>2164</v>
      </c>
      <c r="M203" s="779" t="s">
        <v>854</v>
      </c>
      <c r="N203" s="176" t="s">
        <v>334</v>
      </c>
      <c r="O203" s="176" t="s">
        <v>334</v>
      </c>
      <c r="P203" s="470" t="str">
        <f t="shared" si="30"/>
        <v>N</v>
      </c>
      <c r="Q203" s="176" t="s">
        <v>335</v>
      </c>
      <c r="R203" s="176" t="s">
        <v>335</v>
      </c>
      <c r="S203" s="444" t="s">
        <v>335</v>
      </c>
      <c r="T203" s="189" t="s">
        <v>338</v>
      </c>
      <c r="U203" s="536" t="s">
        <v>335</v>
      </c>
      <c r="V203" s="179"/>
      <c r="W203" s="176" t="s">
        <v>334</v>
      </c>
      <c r="X203" s="195" t="s">
        <v>62</v>
      </c>
      <c r="Y203" s="389" t="s">
        <v>62</v>
      </c>
      <c r="Z203" s="189" t="s">
        <v>1604</v>
      </c>
      <c r="AA203" s="179">
        <v>1</v>
      </c>
      <c r="AB203" s="337" t="s">
        <v>425</v>
      </c>
      <c r="AC203" s="275" t="s">
        <v>784</v>
      </c>
      <c r="AD203" s="275" t="s">
        <v>785</v>
      </c>
      <c r="AE203" s="189"/>
      <c r="AF203" s="189"/>
      <c r="AG203" s="765"/>
      <c r="AH203" s="765"/>
      <c r="AI203" s="443" t="s">
        <v>341</v>
      </c>
      <c r="AJ203" s="443" t="s">
        <v>341</v>
      </c>
      <c r="AK203" s="442"/>
      <c r="AL203" s="350" t="str">
        <f t="shared" si="31"/>
        <v/>
      </c>
      <c r="AM203" s="350" t="s">
        <v>471</v>
      </c>
      <c r="AN203" s="346" t="s">
        <v>1525</v>
      </c>
      <c r="AO203" s="189" t="s">
        <v>341</v>
      </c>
      <c r="AP203" s="189" t="s">
        <v>341</v>
      </c>
      <c r="AQ203" s="189" t="s">
        <v>341</v>
      </c>
      <c r="AR203" s="189" t="s">
        <v>341</v>
      </c>
      <c r="AS203" s="189" t="b">
        <f t="shared" si="28"/>
        <v>0</v>
      </c>
      <c r="AT203" s="442" t="b">
        <f t="shared" si="29"/>
        <v>0</v>
      </c>
      <c r="AU203" s="189" t="s">
        <v>334</v>
      </c>
      <c r="AV203" s="275"/>
      <c r="AW203" s="275"/>
      <c r="AX203" s="275" t="s">
        <v>2165</v>
      </c>
      <c r="AY203" s="577" t="s">
        <v>2166</v>
      </c>
      <c r="AZ203" s="275"/>
      <c r="BA203" s="275"/>
      <c r="BB203" s="275"/>
    </row>
    <row r="204" spans="2:54" ht="15" customHeight="1">
      <c r="B204" s="218">
        <v>46076</v>
      </c>
      <c r="C204" s="773" t="s">
        <v>59</v>
      </c>
      <c r="D204" s="792" t="s">
        <v>84</v>
      </c>
      <c r="E204" s="450" t="s">
        <v>60</v>
      </c>
      <c r="F204" s="450" t="s">
        <v>338</v>
      </c>
      <c r="G204" s="450" t="s">
        <v>855</v>
      </c>
      <c r="H204" s="450" t="s">
        <v>856</v>
      </c>
      <c r="I204" s="450" t="s">
        <v>782</v>
      </c>
      <c r="J204" s="941" t="s">
        <v>86</v>
      </c>
      <c r="K204" s="967"/>
      <c r="L204" s="181" t="s">
        <v>2167</v>
      </c>
      <c r="M204" s="779" t="s">
        <v>858</v>
      </c>
      <c r="N204" s="176" t="s">
        <v>334</v>
      </c>
      <c r="O204" s="176" t="s">
        <v>334</v>
      </c>
      <c r="P204" s="470" t="str">
        <f t="shared" si="30"/>
        <v>N</v>
      </c>
      <c r="Q204" s="176" t="s">
        <v>335</v>
      </c>
      <c r="R204" s="176" t="s">
        <v>335</v>
      </c>
      <c r="S204" s="444" t="s">
        <v>335</v>
      </c>
      <c r="T204" s="189" t="s">
        <v>338</v>
      </c>
      <c r="U204" s="536"/>
      <c r="V204" s="179"/>
      <c r="W204" s="176" t="s">
        <v>334</v>
      </c>
      <c r="X204" s="195" t="s">
        <v>62</v>
      </c>
      <c r="Y204" s="389" t="s">
        <v>62</v>
      </c>
      <c r="Z204" s="189" t="s">
        <v>1604</v>
      </c>
      <c r="AA204" s="179">
        <v>1</v>
      </c>
      <c r="AB204" s="337" t="s">
        <v>425</v>
      </c>
      <c r="AC204" s="275" t="s">
        <v>784</v>
      </c>
      <c r="AD204" s="275" t="s">
        <v>785</v>
      </c>
      <c r="AE204" s="189"/>
      <c r="AF204" s="189"/>
      <c r="AG204" s="765"/>
      <c r="AH204" s="765"/>
      <c r="AI204" s="443" t="s">
        <v>341</v>
      </c>
      <c r="AJ204" s="443" t="s">
        <v>341</v>
      </c>
      <c r="AK204" s="442"/>
      <c r="AL204" s="350" t="str">
        <f t="shared" si="31"/>
        <v/>
      </c>
      <c r="AM204" s="350" t="s">
        <v>471</v>
      </c>
      <c r="AN204" s="346" t="s">
        <v>1525</v>
      </c>
      <c r="AO204" s="189" t="s">
        <v>471</v>
      </c>
      <c r="AP204" s="189" t="s">
        <v>471</v>
      </c>
      <c r="AQ204" s="189" t="s">
        <v>471</v>
      </c>
      <c r="AR204" s="189" t="s">
        <v>471</v>
      </c>
      <c r="AS204" s="189" t="b">
        <f t="shared" si="28"/>
        <v>0</v>
      </c>
      <c r="AT204" s="442" t="b">
        <f t="shared" si="29"/>
        <v>0</v>
      </c>
      <c r="AU204" s="189" t="s">
        <v>335</v>
      </c>
      <c r="AV204" s="275"/>
      <c r="AW204" s="275"/>
      <c r="AX204" s="275" t="s">
        <v>2165</v>
      </c>
      <c r="AY204" s="577" t="s">
        <v>2168</v>
      </c>
      <c r="AZ204" s="275"/>
      <c r="BA204" s="275"/>
      <c r="BB204" s="275"/>
    </row>
    <row r="205" spans="2:54" ht="15" customHeight="1">
      <c r="B205" s="218">
        <v>46076</v>
      </c>
      <c r="C205" s="773" t="s">
        <v>59</v>
      </c>
      <c r="D205" s="899" t="s">
        <v>84</v>
      </c>
      <c r="E205" s="450" t="s">
        <v>60</v>
      </c>
      <c r="F205" s="450" t="s">
        <v>338</v>
      </c>
      <c r="G205" s="785" t="s">
        <v>859</v>
      </c>
      <c r="H205" s="450" t="s">
        <v>860</v>
      </c>
      <c r="I205" s="450" t="s">
        <v>782</v>
      </c>
      <c r="J205" s="941" t="s">
        <v>86</v>
      </c>
      <c r="K205" s="967"/>
      <c r="L205" s="181" t="s">
        <v>2169</v>
      </c>
      <c r="M205" s="779" t="s">
        <v>861</v>
      </c>
      <c r="N205" s="176" t="s">
        <v>334</v>
      </c>
      <c r="O205" s="176" t="s">
        <v>334</v>
      </c>
      <c r="P205" s="470" t="str">
        <f t="shared" si="30"/>
        <v>N</v>
      </c>
      <c r="Q205" s="176" t="s">
        <v>334</v>
      </c>
      <c r="R205" s="176" t="s">
        <v>335</v>
      </c>
      <c r="S205" s="444" t="s">
        <v>335</v>
      </c>
      <c r="T205" s="189" t="s">
        <v>338</v>
      </c>
      <c r="U205" s="536"/>
      <c r="V205" s="179"/>
      <c r="W205" s="176" t="s">
        <v>334</v>
      </c>
      <c r="X205" s="195" t="s">
        <v>62</v>
      </c>
      <c r="Y205" s="389" t="s">
        <v>62</v>
      </c>
      <c r="Z205" s="189" t="s">
        <v>1604</v>
      </c>
      <c r="AA205" s="179">
        <v>1</v>
      </c>
      <c r="AB205" s="337" t="s">
        <v>425</v>
      </c>
      <c r="AC205" s="275" t="s">
        <v>784</v>
      </c>
      <c r="AD205" s="275" t="s">
        <v>785</v>
      </c>
      <c r="AE205" s="189"/>
      <c r="AF205" s="189"/>
      <c r="AG205" s="765"/>
      <c r="AH205" s="765"/>
      <c r="AI205" s="443" t="s">
        <v>341</v>
      </c>
      <c r="AJ205" s="443" t="s">
        <v>341</v>
      </c>
      <c r="AK205" s="442"/>
      <c r="AL205" s="350" t="str">
        <f t="shared" si="31"/>
        <v/>
      </c>
      <c r="AM205" s="350" t="s">
        <v>471</v>
      </c>
      <c r="AN205" s="346" t="s">
        <v>1525</v>
      </c>
      <c r="AO205" s="189" t="s">
        <v>471</v>
      </c>
      <c r="AP205" s="189" t="s">
        <v>471</v>
      </c>
      <c r="AQ205" s="189" t="s">
        <v>471</v>
      </c>
      <c r="AR205" s="189" t="s">
        <v>471</v>
      </c>
      <c r="AS205" s="189" t="b">
        <f t="shared" si="28"/>
        <v>0</v>
      </c>
      <c r="AT205" s="442" t="b">
        <f t="shared" si="29"/>
        <v>0</v>
      </c>
      <c r="AU205" s="189" t="s">
        <v>335</v>
      </c>
      <c r="AV205" s="275"/>
      <c r="AW205" s="275"/>
      <c r="AX205" s="275" t="s">
        <v>2170</v>
      </c>
      <c r="AY205" s="577" t="s">
        <v>1896</v>
      </c>
      <c r="AZ205" s="275"/>
      <c r="BA205" s="275"/>
      <c r="BB205" s="275"/>
    </row>
    <row r="206" spans="2:54" ht="15" customHeight="1">
      <c r="B206" s="218">
        <v>46076</v>
      </c>
      <c r="C206" s="773" t="s">
        <v>59</v>
      </c>
      <c r="D206" s="792" t="s">
        <v>84</v>
      </c>
      <c r="E206" s="450" t="s">
        <v>60</v>
      </c>
      <c r="F206" s="450" t="s">
        <v>338</v>
      </c>
      <c r="G206" s="450" t="s">
        <v>862</v>
      </c>
      <c r="H206" s="450" t="s">
        <v>863</v>
      </c>
      <c r="I206" s="450" t="s">
        <v>782</v>
      </c>
      <c r="J206" s="941" t="s">
        <v>86</v>
      </c>
      <c r="K206" s="967"/>
      <c r="L206" s="181" t="s">
        <v>2171</v>
      </c>
      <c r="M206" s="779" t="s">
        <v>864</v>
      </c>
      <c r="N206" s="176" t="s">
        <v>334</v>
      </c>
      <c r="O206" s="176" t="s">
        <v>334</v>
      </c>
      <c r="P206" s="470" t="str">
        <f t="shared" si="30"/>
        <v>N</v>
      </c>
      <c r="Q206" s="176" t="s">
        <v>335</v>
      </c>
      <c r="R206" s="176" t="s">
        <v>335</v>
      </c>
      <c r="S206" s="444" t="s">
        <v>335</v>
      </c>
      <c r="T206" s="189" t="s">
        <v>338</v>
      </c>
      <c r="U206" s="536" t="s">
        <v>335</v>
      </c>
      <c r="V206" s="179"/>
      <c r="W206" s="176" t="s">
        <v>334</v>
      </c>
      <c r="X206" s="195" t="s">
        <v>62</v>
      </c>
      <c r="Y206" s="389" t="s">
        <v>62</v>
      </c>
      <c r="Z206" s="189" t="s">
        <v>1604</v>
      </c>
      <c r="AA206" s="179">
        <v>1</v>
      </c>
      <c r="AB206" s="337" t="s">
        <v>425</v>
      </c>
      <c r="AC206" s="275" t="s">
        <v>784</v>
      </c>
      <c r="AD206" s="275" t="s">
        <v>785</v>
      </c>
      <c r="AE206" s="189"/>
      <c r="AF206" s="189"/>
      <c r="AG206" s="765"/>
      <c r="AH206" s="765"/>
      <c r="AI206" s="443" t="s">
        <v>341</v>
      </c>
      <c r="AJ206" s="443" t="s">
        <v>341</v>
      </c>
      <c r="AK206" s="442"/>
      <c r="AL206" s="350" t="str">
        <f t="shared" si="31"/>
        <v/>
      </c>
      <c r="AM206" s="350" t="s">
        <v>471</v>
      </c>
      <c r="AN206" s="346" t="s">
        <v>1525</v>
      </c>
      <c r="AO206" s="189" t="s">
        <v>341</v>
      </c>
      <c r="AP206" s="189" t="s">
        <v>341</v>
      </c>
      <c r="AQ206" s="189" t="s">
        <v>341</v>
      </c>
      <c r="AR206" s="189" t="s">
        <v>341</v>
      </c>
      <c r="AS206" s="189" t="b">
        <f t="shared" si="28"/>
        <v>0</v>
      </c>
      <c r="AT206" s="442" t="b">
        <f t="shared" si="29"/>
        <v>0</v>
      </c>
      <c r="AU206" s="189" t="s">
        <v>335</v>
      </c>
      <c r="AV206" s="275"/>
      <c r="AW206" s="275"/>
      <c r="AX206" s="325" t="s">
        <v>2165</v>
      </c>
      <c r="AY206" s="577" t="s">
        <v>2166</v>
      </c>
      <c r="AZ206" s="275"/>
      <c r="BA206" s="275"/>
      <c r="BB206" s="275"/>
    </row>
    <row r="207" spans="2:54" ht="15" customHeight="1">
      <c r="B207" s="218">
        <v>46076</v>
      </c>
      <c r="C207" s="773" t="s">
        <v>59</v>
      </c>
      <c r="D207" s="792" t="s">
        <v>84</v>
      </c>
      <c r="E207" s="450" t="s">
        <v>60</v>
      </c>
      <c r="F207" s="450" t="s">
        <v>338</v>
      </c>
      <c r="G207" s="450" t="s">
        <v>866</v>
      </c>
      <c r="H207" s="450" t="s">
        <v>867</v>
      </c>
      <c r="I207" s="450" t="s">
        <v>782</v>
      </c>
      <c r="J207" s="941" t="s">
        <v>86</v>
      </c>
      <c r="K207" s="967" t="s">
        <v>867</v>
      </c>
      <c r="L207" s="181" t="s">
        <v>2172</v>
      </c>
      <c r="M207" s="779" t="s">
        <v>868</v>
      </c>
      <c r="N207" s="176" t="s">
        <v>334</v>
      </c>
      <c r="O207" s="176" t="s">
        <v>334</v>
      </c>
      <c r="P207" s="470" t="str">
        <f t="shared" si="30"/>
        <v>N</v>
      </c>
      <c r="Q207" s="176" t="s">
        <v>335</v>
      </c>
      <c r="R207" s="176" t="s">
        <v>335</v>
      </c>
      <c r="S207" s="444" t="s">
        <v>335</v>
      </c>
      <c r="T207" s="189" t="s">
        <v>338</v>
      </c>
      <c r="U207" s="536"/>
      <c r="V207" s="179"/>
      <c r="W207" s="176" t="s">
        <v>334</v>
      </c>
      <c r="X207" s="195" t="s">
        <v>62</v>
      </c>
      <c r="Y207" s="389" t="s">
        <v>62</v>
      </c>
      <c r="Z207" s="189" t="s">
        <v>1524</v>
      </c>
      <c r="AA207" s="179">
        <v>0</v>
      </c>
      <c r="AB207" s="337" t="s">
        <v>349</v>
      </c>
      <c r="AC207" s="275" t="s">
        <v>784</v>
      </c>
      <c r="AD207" s="275" t="s">
        <v>785</v>
      </c>
      <c r="AE207" s="189"/>
      <c r="AF207" s="189"/>
      <c r="AG207" s="765" t="s">
        <v>342</v>
      </c>
      <c r="AH207" s="765"/>
      <c r="AI207" s="443" t="s">
        <v>341</v>
      </c>
      <c r="AJ207" s="443" t="s">
        <v>341</v>
      </c>
      <c r="AK207" s="442" t="s">
        <v>342</v>
      </c>
      <c r="AL207" s="350" t="str">
        <f t="shared" si="31"/>
        <v>Y</v>
      </c>
      <c r="AM207" s="350" t="s">
        <v>471</v>
      </c>
      <c r="AN207" s="346" t="s">
        <v>1525</v>
      </c>
      <c r="AO207" s="189" t="s">
        <v>471</v>
      </c>
      <c r="AP207" s="189" t="s">
        <v>471</v>
      </c>
      <c r="AQ207" s="189" t="s">
        <v>471</v>
      </c>
      <c r="AR207" s="189" t="s">
        <v>471</v>
      </c>
      <c r="AS207" s="189" t="b">
        <f t="shared" si="28"/>
        <v>0</v>
      </c>
      <c r="AT207" s="442" t="b">
        <f t="shared" si="29"/>
        <v>0</v>
      </c>
      <c r="AU207" s="189" t="s">
        <v>335</v>
      </c>
      <c r="AV207" s="275"/>
      <c r="AW207" s="275"/>
      <c r="AX207" s="275" t="s">
        <v>2173</v>
      </c>
      <c r="AY207" s="577" t="s">
        <v>2174</v>
      </c>
      <c r="AZ207" s="275" t="s">
        <v>1531</v>
      </c>
      <c r="BA207" s="275" t="s">
        <v>2175</v>
      </c>
      <c r="BB207" s="275" t="s">
        <v>1565</v>
      </c>
    </row>
    <row r="208" spans="2:54" ht="15" customHeight="1">
      <c r="B208" s="218">
        <v>46076</v>
      </c>
      <c r="C208" s="773" t="s">
        <v>59</v>
      </c>
      <c r="D208" s="792" t="s">
        <v>84</v>
      </c>
      <c r="E208" s="450" t="s">
        <v>60</v>
      </c>
      <c r="F208" s="450" t="s">
        <v>338</v>
      </c>
      <c r="G208" s="450" t="s">
        <v>869</v>
      </c>
      <c r="H208" s="450" t="s">
        <v>870</v>
      </c>
      <c r="I208" s="450" t="s">
        <v>782</v>
      </c>
      <c r="J208" s="941" t="s">
        <v>86</v>
      </c>
      <c r="K208" s="967"/>
      <c r="L208" s="181" t="s">
        <v>2176</v>
      </c>
      <c r="M208" s="779" t="s">
        <v>871</v>
      </c>
      <c r="N208" s="176" t="s">
        <v>334</v>
      </c>
      <c r="O208" s="176" t="s">
        <v>334</v>
      </c>
      <c r="P208" s="470" t="str">
        <f t="shared" si="30"/>
        <v>N</v>
      </c>
      <c r="Q208" s="176" t="s">
        <v>334</v>
      </c>
      <c r="R208" s="176" t="s">
        <v>335</v>
      </c>
      <c r="S208" s="444" t="s">
        <v>335</v>
      </c>
      <c r="T208" s="189" t="s">
        <v>338</v>
      </c>
      <c r="U208" s="536"/>
      <c r="V208" s="179"/>
      <c r="W208" s="176" t="s">
        <v>334</v>
      </c>
      <c r="X208" s="195" t="s">
        <v>62</v>
      </c>
      <c r="Y208" s="389" t="s">
        <v>62</v>
      </c>
      <c r="Z208" s="189" t="s">
        <v>1604</v>
      </c>
      <c r="AA208" s="179">
        <v>1</v>
      </c>
      <c r="AB208" s="337" t="s">
        <v>425</v>
      </c>
      <c r="AC208" s="275" t="s">
        <v>784</v>
      </c>
      <c r="AD208" s="275" t="s">
        <v>785</v>
      </c>
      <c r="AE208" s="189"/>
      <c r="AF208" s="189"/>
      <c r="AG208" s="765"/>
      <c r="AH208" s="765"/>
      <c r="AI208" s="443" t="s">
        <v>341</v>
      </c>
      <c r="AJ208" s="443" t="s">
        <v>341</v>
      </c>
      <c r="AK208" s="442"/>
      <c r="AL208" s="350" t="str">
        <f t="shared" si="31"/>
        <v/>
      </c>
      <c r="AM208" s="350" t="s">
        <v>471</v>
      </c>
      <c r="AN208" s="346" t="s">
        <v>1525</v>
      </c>
      <c r="AO208" s="189" t="s">
        <v>471</v>
      </c>
      <c r="AP208" s="189" t="s">
        <v>471</v>
      </c>
      <c r="AQ208" s="189" t="s">
        <v>471</v>
      </c>
      <c r="AR208" s="189" t="s">
        <v>471</v>
      </c>
      <c r="AS208" s="189" t="b">
        <f t="shared" si="28"/>
        <v>0</v>
      </c>
      <c r="AT208" s="442" t="b">
        <f t="shared" si="29"/>
        <v>0</v>
      </c>
      <c r="AU208" s="189" t="s">
        <v>335</v>
      </c>
      <c r="AV208" s="275"/>
      <c r="AW208" s="275"/>
      <c r="AX208" s="275" t="s">
        <v>2177</v>
      </c>
      <c r="AY208" s="577" t="s">
        <v>2178</v>
      </c>
      <c r="AZ208" s="275"/>
      <c r="BA208" s="275"/>
      <c r="BB208" s="275"/>
    </row>
    <row r="209" spans="2:54" ht="15" customHeight="1">
      <c r="B209" s="218">
        <v>46076</v>
      </c>
      <c r="C209" s="773" t="s">
        <v>59</v>
      </c>
      <c r="D209" s="792" t="s">
        <v>84</v>
      </c>
      <c r="E209" s="450" t="s">
        <v>60</v>
      </c>
      <c r="F209" s="450" t="s">
        <v>338</v>
      </c>
      <c r="G209" s="450" t="s">
        <v>872</v>
      </c>
      <c r="H209" s="450" t="s">
        <v>873</v>
      </c>
      <c r="I209" s="450" t="s">
        <v>782</v>
      </c>
      <c r="J209" s="941" t="s">
        <v>86</v>
      </c>
      <c r="K209" s="967"/>
      <c r="L209" s="181" t="s">
        <v>2179</v>
      </c>
      <c r="M209" s="779" t="s">
        <v>874</v>
      </c>
      <c r="N209" s="176" t="s">
        <v>334</v>
      </c>
      <c r="O209" s="176" t="s">
        <v>334</v>
      </c>
      <c r="P209" s="470" t="str">
        <f t="shared" si="30"/>
        <v>N</v>
      </c>
      <c r="Q209" s="176" t="s">
        <v>335</v>
      </c>
      <c r="R209" s="176" t="s">
        <v>335</v>
      </c>
      <c r="S209" s="444" t="s">
        <v>335</v>
      </c>
      <c r="T209" s="189" t="s">
        <v>338</v>
      </c>
      <c r="U209" s="536" t="s">
        <v>335</v>
      </c>
      <c r="V209" s="179"/>
      <c r="W209" s="176" t="s">
        <v>334</v>
      </c>
      <c r="X209" s="195" t="s">
        <v>62</v>
      </c>
      <c r="Y209" s="389" t="s">
        <v>62</v>
      </c>
      <c r="Z209" s="189" t="s">
        <v>1604</v>
      </c>
      <c r="AA209" s="179">
        <v>1</v>
      </c>
      <c r="AB209" s="337" t="s">
        <v>425</v>
      </c>
      <c r="AC209" s="275" t="s">
        <v>784</v>
      </c>
      <c r="AD209" s="275" t="s">
        <v>785</v>
      </c>
      <c r="AE209" s="189"/>
      <c r="AF209" s="189"/>
      <c r="AG209" s="765"/>
      <c r="AH209" s="765"/>
      <c r="AI209" s="443" t="s">
        <v>341</v>
      </c>
      <c r="AJ209" s="443" t="s">
        <v>341</v>
      </c>
      <c r="AK209" s="442"/>
      <c r="AL209" s="350" t="str">
        <f t="shared" si="31"/>
        <v/>
      </c>
      <c r="AM209" s="350" t="s">
        <v>471</v>
      </c>
      <c r="AN209" s="346" t="s">
        <v>1525</v>
      </c>
      <c r="AO209" s="189" t="s">
        <v>341</v>
      </c>
      <c r="AP209" s="189" t="s">
        <v>341</v>
      </c>
      <c r="AQ209" s="189" t="s">
        <v>341</v>
      </c>
      <c r="AR209" s="189" t="s">
        <v>341</v>
      </c>
      <c r="AS209" s="189" t="b">
        <f t="shared" si="28"/>
        <v>0</v>
      </c>
      <c r="AT209" s="442" t="b">
        <f t="shared" si="29"/>
        <v>0</v>
      </c>
      <c r="AU209" s="189" t="s">
        <v>335</v>
      </c>
      <c r="AV209" s="275"/>
      <c r="AW209" s="275"/>
      <c r="AX209" s="275" t="s">
        <v>2165</v>
      </c>
      <c r="AY209" s="577" t="s">
        <v>2180</v>
      </c>
      <c r="AZ209" s="275"/>
      <c r="BA209" s="275"/>
      <c r="BB209" s="275"/>
    </row>
    <row r="210" spans="2:54" ht="15" customHeight="1">
      <c r="B210" s="218">
        <v>46076</v>
      </c>
      <c r="C210" s="773" t="s">
        <v>59</v>
      </c>
      <c r="D210" s="792" t="s">
        <v>84</v>
      </c>
      <c r="E210" s="450" t="s">
        <v>60</v>
      </c>
      <c r="F210" s="450" t="s">
        <v>338</v>
      </c>
      <c r="G210" s="450" t="s">
        <v>875</v>
      </c>
      <c r="H210" s="450" t="s">
        <v>876</v>
      </c>
      <c r="I210" s="450" t="s">
        <v>782</v>
      </c>
      <c r="J210" s="941" t="s">
        <v>86</v>
      </c>
      <c r="K210" s="967"/>
      <c r="L210" s="181" t="s">
        <v>2181</v>
      </c>
      <c r="M210" s="779" t="s">
        <v>877</v>
      </c>
      <c r="N210" s="176" t="s">
        <v>334</v>
      </c>
      <c r="O210" s="176" t="s">
        <v>334</v>
      </c>
      <c r="P210" s="470" t="str">
        <f t="shared" si="30"/>
        <v>N</v>
      </c>
      <c r="Q210" s="176" t="s">
        <v>335</v>
      </c>
      <c r="R210" s="176" t="s">
        <v>335</v>
      </c>
      <c r="S210" s="444" t="s">
        <v>335</v>
      </c>
      <c r="T210" s="189" t="s">
        <v>338</v>
      </c>
      <c r="U210" s="536" t="s">
        <v>335</v>
      </c>
      <c r="V210" s="179"/>
      <c r="W210" s="176" t="s">
        <v>334</v>
      </c>
      <c r="X210" s="195" t="s">
        <v>62</v>
      </c>
      <c r="Y210" s="389" t="s">
        <v>62</v>
      </c>
      <c r="Z210" s="189" t="s">
        <v>1604</v>
      </c>
      <c r="AA210" s="179">
        <v>1</v>
      </c>
      <c r="AB210" s="337" t="s">
        <v>425</v>
      </c>
      <c r="AC210" s="275" t="s">
        <v>784</v>
      </c>
      <c r="AD210" s="275" t="s">
        <v>785</v>
      </c>
      <c r="AE210" s="189"/>
      <c r="AF210" s="189"/>
      <c r="AG210" s="765"/>
      <c r="AH210" s="765"/>
      <c r="AI210" s="443" t="s">
        <v>341</v>
      </c>
      <c r="AJ210" s="443" t="s">
        <v>341</v>
      </c>
      <c r="AK210" s="442"/>
      <c r="AL210" s="350" t="str">
        <f t="shared" si="31"/>
        <v/>
      </c>
      <c r="AM210" s="350" t="s">
        <v>471</v>
      </c>
      <c r="AN210" s="346" t="s">
        <v>1525</v>
      </c>
      <c r="AO210" s="189" t="s">
        <v>341</v>
      </c>
      <c r="AP210" s="189" t="s">
        <v>341</v>
      </c>
      <c r="AQ210" s="189" t="s">
        <v>341</v>
      </c>
      <c r="AR210" s="189" t="s">
        <v>341</v>
      </c>
      <c r="AS210" s="189" t="b">
        <f t="shared" si="28"/>
        <v>0</v>
      </c>
      <c r="AT210" s="442" t="b">
        <f t="shared" si="29"/>
        <v>0</v>
      </c>
      <c r="AU210" s="189" t="s">
        <v>335</v>
      </c>
      <c r="AV210" s="275"/>
      <c r="AW210" s="275"/>
      <c r="AX210" s="275" t="s">
        <v>2165</v>
      </c>
      <c r="AY210" s="577" t="s">
        <v>2182</v>
      </c>
      <c r="AZ210" s="275"/>
      <c r="BA210" s="275"/>
      <c r="BB210" s="275"/>
    </row>
    <row r="211" spans="2:54" ht="15" customHeight="1">
      <c r="B211" s="218">
        <v>46076</v>
      </c>
      <c r="C211" s="773" t="s">
        <v>59</v>
      </c>
      <c r="D211" s="792" t="s">
        <v>84</v>
      </c>
      <c r="E211" s="450" t="s">
        <v>60</v>
      </c>
      <c r="F211" s="450" t="s">
        <v>338</v>
      </c>
      <c r="G211" s="450" t="s">
        <v>878</v>
      </c>
      <c r="H211" s="450" t="s">
        <v>879</v>
      </c>
      <c r="I211" s="450" t="s">
        <v>782</v>
      </c>
      <c r="J211" s="941" t="s">
        <v>86</v>
      </c>
      <c r="K211" s="967"/>
      <c r="L211" s="181" t="s">
        <v>2183</v>
      </c>
      <c r="M211" s="779" t="s">
        <v>880</v>
      </c>
      <c r="N211" s="176" t="s">
        <v>334</v>
      </c>
      <c r="O211" s="176" t="s">
        <v>334</v>
      </c>
      <c r="P211" s="470" t="str">
        <f t="shared" si="30"/>
        <v>N</v>
      </c>
      <c r="Q211" s="176" t="s">
        <v>335</v>
      </c>
      <c r="R211" s="176" t="s">
        <v>335</v>
      </c>
      <c r="S211" s="444" t="s">
        <v>335</v>
      </c>
      <c r="T211" s="189" t="s">
        <v>338</v>
      </c>
      <c r="U211" s="536" t="s">
        <v>335</v>
      </c>
      <c r="V211" s="179"/>
      <c r="W211" s="176" t="s">
        <v>334</v>
      </c>
      <c r="X211" s="195" t="s">
        <v>62</v>
      </c>
      <c r="Y211" s="389" t="s">
        <v>62</v>
      </c>
      <c r="Z211" s="189" t="s">
        <v>1604</v>
      </c>
      <c r="AA211" s="179">
        <v>1</v>
      </c>
      <c r="AB211" s="337" t="s">
        <v>425</v>
      </c>
      <c r="AC211" s="275" t="s">
        <v>784</v>
      </c>
      <c r="AD211" s="275" t="s">
        <v>785</v>
      </c>
      <c r="AE211" s="189"/>
      <c r="AF211" s="189"/>
      <c r="AG211" s="765"/>
      <c r="AH211" s="765"/>
      <c r="AI211" s="443" t="s">
        <v>341</v>
      </c>
      <c r="AJ211" s="443" t="s">
        <v>341</v>
      </c>
      <c r="AK211" s="442"/>
      <c r="AL211" s="350" t="str">
        <f t="shared" si="31"/>
        <v/>
      </c>
      <c r="AM211" s="350" t="s">
        <v>471</v>
      </c>
      <c r="AN211" s="346" t="s">
        <v>1525</v>
      </c>
      <c r="AO211" s="189" t="s">
        <v>341</v>
      </c>
      <c r="AP211" s="189" t="s">
        <v>341</v>
      </c>
      <c r="AQ211" s="189" t="s">
        <v>341</v>
      </c>
      <c r="AR211" s="189" t="s">
        <v>341</v>
      </c>
      <c r="AS211" s="189" t="b">
        <f t="shared" si="28"/>
        <v>0</v>
      </c>
      <c r="AT211" s="442" t="b">
        <f t="shared" si="29"/>
        <v>0</v>
      </c>
      <c r="AU211" s="189" t="s">
        <v>335</v>
      </c>
      <c r="AV211" s="275"/>
      <c r="AW211" s="275"/>
      <c r="AX211" s="275" t="s">
        <v>2165</v>
      </c>
      <c r="AY211" s="577" t="s">
        <v>2182</v>
      </c>
      <c r="AZ211" s="275"/>
      <c r="BA211" s="275"/>
      <c r="BB211" s="275"/>
    </row>
    <row r="212" spans="2:54" ht="15" customHeight="1">
      <c r="B212" s="218">
        <v>46076</v>
      </c>
      <c r="C212" s="773" t="s">
        <v>59</v>
      </c>
      <c r="D212" s="792" t="s">
        <v>84</v>
      </c>
      <c r="E212" s="450" t="s">
        <v>60</v>
      </c>
      <c r="F212" s="450" t="s">
        <v>338</v>
      </c>
      <c r="G212" s="450" t="s">
        <v>881</v>
      </c>
      <c r="H212" s="450" t="s">
        <v>882</v>
      </c>
      <c r="I212" s="450" t="s">
        <v>782</v>
      </c>
      <c r="J212" s="941" t="s">
        <v>86</v>
      </c>
      <c r="K212" s="967"/>
      <c r="L212" s="181" t="s">
        <v>2184</v>
      </c>
      <c r="M212" s="779" t="s">
        <v>883</v>
      </c>
      <c r="N212" s="176" t="s">
        <v>334</v>
      </c>
      <c r="O212" s="176" t="s">
        <v>334</v>
      </c>
      <c r="P212" s="470" t="str">
        <f t="shared" si="30"/>
        <v>N</v>
      </c>
      <c r="Q212" s="176" t="s">
        <v>335</v>
      </c>
      <c r="R212" s="176" t="s">
        <v>335</v>
      </c>
      <c r="S212" s="444" t="s">
        <v>335</v>
      </c>
      <c r="T212" s="189" t="s">
        <v>338</v>
      </c>
      <c r="U212" s="536" t="s">
        <v>335</v>
      </c>
      <c r="V212" s="179"/>
      <c r="W212" s="176" t="s">
        <v>334</v>
      </c>
      <c r="X212" s="195" t="s">
        <v>62</v>
      </c>
      <c r="Y212" s="389" t="s">
        <v>62</v>
      </c>
      <c r="Z212" s="189" t="s">
        <v>1604</v>
      </c>
      <c r="AA212" s="179">
        <v>1</v>
      </c>
      <c r="AB212" s="337" t="s">
        <v>425</v>
      </c>
      <c r="AC212" s="275" t="s">
        <v>784</v>
      </c>
      <c r="AD212" s="275" t="s">
        <v>785</v>
      </c>
      <c r="AE212" s="189"/>
      <c r="AF212" s="189"/>
      <c r="AG212" s="765"/>
      <c r="AH212" s="765"/>
      <c r="AI212" s="443" t="s">
        <v>341</v>
      </c>
      <c r="AJ212" s="443" t="s">
        <v>341</v>
      </c>
      <c r="AK212" s="442"/>
      <c r="AL212" s="350" t="str">
        <f t="shared" si="31"/>
        <v/>
      </c>
      <c r="AM212" s="350" t="s">
        <v>471</v>
      </c>
      <c r="AN212" s="346" t="s">
        <v>1525</v>
      </c>
      <c r="AO212" s="189" t="s">
        <v>341</v>
      </c>
      <c r="AP212" s="189" t="s">
        <v>341</v>
      </c>
      <c r="AQ212" s="189" t="s">
        <v>341</v>
      </c>
      <c r="AR212" s="189" t="s">
        <v>341</v>
      </c>
      <c r="AS212" s="189" t="b">
        <f t="shared" si="28"/>
        <v>0</v>
      </c>
      <c r="AT212" s="442" t="b">
        <f t="shared" si="29"/>
        <v>0</v>
      </c>
      <c r="AU212" s="189" t="s">
        <v>335</v>
      </c>
      <c r="AV212" s="275"/>
      <c r="AW212" s="275"/>
      <c r="AX212" s="275" t="s">
        <v>2165</v>
      </c>
      <c r="AY212" s="577" t="s">
        <v>2182</v>
      </c>
      <c r="AZ212" s="275"/>
      <c r="BA212" s="275"/>
      <c r="BB212" s="275"/>
    </row>
    <row r="213" spans="2:54" ht="15" customHeight="1">
      <c r="B213" s="218">
        <v>46076</v>
      </c>
      <c r="C213" s="773" t="s">
        <v>59</v>
      </c>
      <c r="D213" s="792" t="s">
        <v>84</v>
      </c>
      <c r="E213" s="450" t="s">
        <v>60</v>
      </c>
      <c r="F213" s="450" t="s">
        <v>338</v>
      </c>
      <c r="G213" s="450" t="s">
        <v>884</v>
      </c>
      <c r="H213" s="450" t="s">
        <v>885</v>
      </c>
      <c r="I213" s="450" t="s">
        <v>782</v>
      </c>
      <c r="J213" s="941" t="s">
        <v>86</v>
      </c>
      <c r="K213" s="967"/>
      <c r="L213" s="181" t="s">
        <v>2185</v>
      </c>
      <c r="M213" s="779" t="s">
        <v>886</v>
      </c>
      <c r="N213" s="176" t="s">
        <v>334</v>
      </c>
      <c r="O213" s="176" t="s">
        <v>334</v>
      </c>
      <c r="P213" s="470" t="str">
        <f t="shared" si="30"/>
        <v>N</v>
      </c>
      <c r="Q213" s="176" t="s">
        <v>335</v>
      </c>
      <c r="R213" s="176" t="s">
        <v>335</v>
      </c>
      <c r="S213" s="444" t="s">
        <v>335</v>
      </c>
      <c r="T213" s="189" t="s">
        <v>338</v>
      </c>
      <c r="U213" s="536" t="s">
        <v>335</v>
      </c>
      <c r="V213" s="179"/>
      <c r="W213" s="176" t="s">
        <v>334</v>
      </c>
      <c r="X213" s="195" t="s">
        <v>62</v>
      </c>
      <c r="Y213" s="389" t="s">
        <v>62</v>
      </c>
      <c r="Z213" s="189" t="s">
        <v>1604</v>
      </c>
      <c r="AA213" s="179">
        <v>1</v>
      </c>
      <c r="AB213" s="337" t="s">
        <v>425</v>
      </c>
      <c r="AC213" s="275" t="s">
        <v>784</v>
      </c>
      <c r="AD213" s="275" t="s">
        <v>785</v>
      </c>
      <c r="AE213" s="189"/>
      <c r="AF213" s="189"/>
      <c r="AG213" s="765"/>
      <c r="AH213" s="765"/>
      <c r="AI213" s="443" t="s">
        <v>341</v>
      </c>
      <c r="AJ213" s="443" t="s">
        <v>341</v>
      </c>
      <c r="AK213" s="442"/>
      <c r="AL213" s="350" t="str">
        <f t="shared" si="31"/>
        <v/>
      </c>
      <c r="AM213" s="350" t="s">
        <v>471</v>
      </c>
      <c r="AN213" s="346" t="s">
        <v>1525</v>
      </c>
      <c r="AO213" s="189" t="s">
        <v>341</v>
      </c>
      <c r="AP213" s="189" t="s">
        <v>341</v>
      </c>
      <c r="AQ213" s="189" t="s">
        <v>341</v>
      </c>
      <c r="AR213" s="189" t="s">
        <v>341</v>
      </c>
      <c r="AS213" s="189" t="b">
        <f t="shared" ref="AS213:AS231" si="32">AND(AO213="Y",AP213="Y",AQ213="Y",AR213="Y")</f>
        <v>0</v>
      </c>
      <c r="AT213" s="442" t="b">
        <f t="shared" ref="AT213:AT231" si="33">OR(AO213="Y",AP213="Y",AQ213="Y",AR213="Y")</f>
        <v>0</v>
      </c>
      <c r="AU213" s="189" t="s">
        <v>335</v>
      </c>
      <c r="AV213" s="275"/>
      <c r="AW213" s="275"/>
      <c r="AX213" s="275" t="s">
        <v>2165</v>
      </c>
      <c r="AY213" s="577" t="s">
        <v>2186</v>
      </c>
      <c r="AZ213" s="275"/>
      <c r="BA213" s="275"/>
      <c r="BB213" s="275"/>
    </row>
    <row r="214" spans="2:54" ht="15" customHeight="1">
      <c r="B214" s="218">
        <v>46076</v>
      </c>
      <c r="C214" s="773" t="s">
        <v>59</v>
      </c>
      <c r="D214" s="792" t="s">
        <v>84</v>
      </c>
      <c r="E214" s="450" t="s">
        <v>60</v>
      </c>
      <c r="F214" s="450" t="s">
        <v>338</v>
      </c>
      <c r="G214" s="450" t="s">
        <v>887</v>
      </c>
      <c r="H214" s="450" t="s">
        <v>888</v>
      </c>
      <c r="I214" s="450" t="s">
        <v>782</v>
      </c>
      <c r="J214" s="941" t="s">
        <v>86</v>
      </c>
      <c r="K214" s="967"/>
      <c r="L214" s="181" t="s">
        <v>2187</v>
      </c>
      <c r="M214" s="779" t="s">
        <v>889</v>
      </c>
      <c r="N214" s="176" t="s">
        <v>334</v>
      </c>
      <c r="O214" s="176" t="s">
        <v>334</v>
      </c>
      <c r="P214" s="470" t="str">
        <f t="shared" si="30"/>
        <v>N</v>
      </c>
      <c r="Q214" s="176" t="s">
        <v>335</v>
      </c>
      <c r="R214" s="176" t="s">
        <v>335</v>
      </c>
      <c r="S214" s="444" t="s">
        <v>335</v>
      </c>
      <c r="T214" s="189" t="s">
        <v>338</v>
      </c>
      <c r="U214" s="536" t="s">
        <v>335</v>
      </c>
      <c r="V214" s="179"/>
      <c r="W214" s="176" t="s">
        <v>334</v>
      </c>
      <c r="X214" s="195" t="s">
        <v>62</v>
      </c>
      <c r="Y214" s="389" t="s">
        <v>62</v>
      </c>
      <c r="Z214" s="189" t="s">
        <v>1604</v>
      </c>
      <c r="AA214" s="179">
        <v>1</v>
      </c>
      <c r="AB214" s="337" t="s">
        <v>425</v>
      </c>
      <c r="AC214" s="275" t="s">
        <v>784</v>
      </c>
      <c r="AD214" s="275" t="s">
        <v>785</v>
      </c>
      <c r="AE214" s="189"/>
      <c r="AF214" s="189"/>
      <c r="AG214" s="765"/>
      <c r="AH214" s="765"/>
      <c r="AI214" s="443" t="s">
        <v>341</v>
      </c>
      <c r="AJ214" s="443" t="s">
        <v>341</v>
      </c>
      <c r="AK214" s="442"/>
      <c r="AL214" s="350" t="str">
        <f t="shared" si="31"/>
        <v/>
      </c>
      <c r="AM214" s="350" t="s">
        <v>471</v>
      </c>
      <c r="AN214" s="346" t="s">
        <v>1525</v>
      </c>
      <c r="AO214" s="189" t="s">
        <v>341</v>
      </c>
      <c r="AP214" s="189" t="s">
        <v>341</v>
      </c>
      <c r="AQ214" s="189" t="s">
        <v>341</v>
      </c>
      <c r="AR214" s="189" t="s">
        <v>341</v>
      </c>
      <c r="AS214" s="189" t="b">
        <f t="shared" si="32"/>
        <v>0</v>
      </c>
      <c r="AT214" s="442" t="b">
        <f t="shared" si="33"/>
        <v>0</v>
      </c>
      <c r="AU214" s="189" t="s">
        <v>335</v>
      </c>
      <c r="AV214" s="275"/>
      <c r="AW214" s="275"/>
      <c r="AX214" s="275" t="s">
        <v>2188</v>
      </c>
      <c r="AY214" s="577" t="s">
        <v>2182</v>
      </c>
      <c r="AZ214" s="275"/>
      <c r="BA214" s="275"/>
      <c r="BB214" s="275"/>
    </row>
    <row r="215" spans="2:54" ht="15" customHeight="1">
      <c r="B215" s="218">
        <v>46076</v>
      </c>
      <c r="C215" s="773" t="s">
        <v>59</v>
      </c>
      <c r="D215" s="792" t="s">
        <v>84</v>
      </c>
      <c r="E215" s="450" t="s">
        <v>60</v>
      </c>
      <c r="F215" s="450" t="s">
        <v>338</v>
      </c>
      <c r="G215" s="450" t="s">
        <v>890</v>
      </c>
      <c r="H215" s="450" t="s">
        <v>891</v>
      </c>
      <c r="I215" s="450" t="s">
        <v>782</v>
      </c>
      <c r="J215" s="941" t="s">
        <v>86</v>
      </c>
      <c r="K215" s="967"/>
      <c r="L215" s="181" t="s">
        <v>2189</v>
      </c>
      <c r="M215" s="779" t="s">
        <v>892</v>
      </c>
      <c r="N215" s="176" t="s">
        <v>334</v>
      </c>
      <c r="O215" s="176" t="s">
        <v>334</v>
      </c>
      <c r="P215" s="470" t="str">
        <f t="shared" si="30"/>
        <v>N</v>
      </c>
      <c r="Q215" s="176" t="s">
        <v>334</v>
      </c>
      <c r="R215" s="176" t="s">
        <v>335</v>
      </c>
      <c r="S215" s="444" t="s">
        <v>335</v>
      </c>
      <c r="T215" s="189" t="s">
        <v>338</v>
      </c>
      <c r="U215" s="536" t="s">
        <v>335</v>
      </c>
      <c r="V215" s="179"/>
      <c r="W215" s="176" t="s">
        <v>334</v>
      </c>
      <c r="X215" s="195" t="s">
        <v>62</v>
      </c>
      <c r="Y215" s="389" t="s">
        <v>62</v>
      </c>
      <c r="Z215" s="189" t="s">
        <v>1604</v>
      </c>
      <c r="AA215" s="179">
        <v>1</v>
      </c>
      <c r="AB215" s="337" t="s">
        <v>425</v>
      </c>
      <c r="AC215" s="275" t="s">
        <v>784</v>
      </c>
      <c r="AD215" s="275" t="s">
        <v>785</v>
      </c>
      <c r="AE215" s="189"/>
      <c r="AF215" s="189"/>
      <c r="AG215" s="765"/>
      <c r="AH215" s="765"/>
      <c r="AI215" s="443" t="s">
        <v>341</v>
      </c>
      <c r="AJ215" s="443" t="s">
        <v>341</v>
      </c>
      <c r="AK215" s="442"/>
      <c r="AL215" s="350" t="str">
        <f t="shared" si="31"/>
        <v/>
      </c>
      <c r="AM215" s="350" t="s">
        <v>471</v>
      </c>
      <c r="AN215" s="346" t="s">
        <v>1525</v>
      </c>
      <c r="AO215" s="189" t="s">
        <v>341</v>
      </c>
      <c r="AP215" s="189" t="s">
        <v>341</v>
      </c>
      <c r="AQ215" s="189" t="s">
        <v>341</v>
      </c>
      <c r="AR215" s="189" t="s">
        <v>341</v>
      </c>
      <c r="AS215" s="189" t="b">
        <f t="shared" si="32"/>
        <v>0</v>
      </c>
      <c r="AT215" s="442" t="b">
        <f t="shared" si="33"/>
        <v>0</v>
      </c>
      <c r="AU215" s="189" t="s">
        <v>335</v>
      </c>
      <c r="AV215" s="275"/>
      <c r="AW215" s="275"/>
      <c r="AX215" s="275" t="s">
        <v>2165</v>
      </c>
      <c r="AY215" s="577" t="s">
        <v>2190</v>
      </c>
      <c r="AZ215" s="275"/>
      <c r="BA215" s="275"/>
      <c r="BB215" s="275"/>
    </row>
    <row r="216" spans="2:54" ht="15" customHeight="1">
      <c r="B216" s="218">
        <v>46076</v>
      </c>
      <c r="C216" s="773" t="s">
        <v>59</v>
      </c>
      <c r="D216" s="792" t="s">
        <v>84</v>
      </c>
      <c r="E216" s="450" t="s">
        <v>60</v>
      </c>
      <c r="F216" s="450" t="s">
        <v>338</v>
      </c>
      <c r="G216" s="450" t="s">
        <v>893</v>
      </c>
      <c r="H216" s="450" t="s">
        <v>894</v>
      </c>
      <c r="I216" s="450" t="s">
        <v>782</v>
      </c>
      <c r="J216" s="941" t="s">
        <v>86</v>
      </c>
      <c r="K216" s="967"/>
      <c r="L216" s="181" t="s">
        <v>2191</v>
      </c>
      <c r="M216" s="779" t="s">
        <v>895</v>
      </c>
      <c r="N216" s="176" t="s">
        <v>334</v>
      </c>
      <c r="O216" s="176" t="s">
        <v>334</v>
      </c>
      <c r="P216" s="470" t="str">
        <f t="shared" si="30"/>
        <v>N</v>
      </c>
      <c r="Q216" s="176" t="s">
        <v>335</v>
      </c>
      <c r="R216" s="176" t="s">
        <v>335</v>
      </c>
      <c r="S216" s="444" t="s">
        <v>335</v>
      </c>
      <c r="T216" s="189" t="s">
        <v>338</v>
      </c>
      <c r="U216" s="536"/>
      <c r="V216" s="179"/>
      <c r="W216" s="176" t="s">
        <v>334</v>
      </c>
      <c r="X216" s="195" t="s">
        <v>62</v>
      </c>
      <c r="Y216" s="389" t="s">
        <v>62</v>
      </c>
      <c r="Z216" s="189" t="s">
        <v>1604</v>
      </c>
      <c r="AA216" s="179">
        <v>1</v>
      </c>
      <c r="AB216" s="337" t="s">
        <v>425</v>
      </c>
      <c r="AC216" s="275" t="s">
        <v>784</v>
      </c>
      <c r="AD216" s="275" t="s">
        <v>785</v>
      </c>
      <c r="AE216" s="189"/>
      <c r="AF216" s="189"/>
      <c r="AG216" s="765"/>
      <c r="AH216" s="765"/>
      <c r="AI216" s="443" t="s">
        <v>341</v>
      </c>
      <c r="AJ216" s="443" t="s">
        <v>341</v>
      </c>
      <c r="AK216" s="442"/>
      <c r="AL216" s="350" t="str">
        <f t="shared" si="31"/>
        <v/>
      </c>
      <c r="AM216" s="350" t="s">
        <v>471</v>
      </c>
      <c r="AN216" s="346" t="s">
        <v>1525</v>
      </c>
      <c r="AO216" s="189" t="s">
        <v>471</v>
      </c>
      <c r="AP216" s="189" t="s">
        <v>471</v>
      </c>
      <c r="AQ216" s="189" t="s">
        <v>471</v>
      </c>
      <c r="AR216" s="189" t="s">
        <v>471</v>
      </c>
      <c r="AS216" s="189" t="b">
        <f t="shared" si="32"/>
        <v>0</v>
      </c>
      <c r="AT216" s="442" t="b">
        <f t="shared" si="33"/>
        <v>0</v>
      </c>
      <c r="AU216" s="189" t="s">
        <v>335</v>
      </c>
      <c r="AV216" s="275"/>
      <c r="AW216" s="275"/>
      <c r="AX216" s="275" t="s">
        <v>2165</v>
      </c>
      <c r="AY216" s="577" t="s">
        <v>2192</v>
      </c>
      <c r="AZ216" s="275"/>
      <c r="BA216" s="275"/>
      <c r="BB216" s="275"/>
    </row>
    <row r="217" spans="2:54" ht="15" customHeight="1">
      <c r="B217" s="218">
        <v>46076</v>
      </c>
      <c r="C217" s="773" t="s">
        <v>59</v>
      </c>
      <c r="D217" s="792" t="s">
        <v>84</v>
      </c>
      <c r="E217" s="450" t="s">
        <v>60</v>
      </c>
      <c r="F217" s="450" t="s">
        <v>338</v>
      </c>
      <c r="G217" s="450" t="s">
        <v>896</v>
      </c>
      <c r="H217" s="450" t="s">
        <v>897</v>
      </c>
      <c r="I217" s="450" t="s">
        <v>782</v>
      </c>
      <c r="J217" s="941" t="s">
        <v>86</v>
      </c>
      <c r="K217" s="967"/>
      <c r="L217" s="181" t="s">
        <v>2193</v>
      </c>
      <c r="M217" s="779" t="s">
        <v>898</v>
      </c>
      <c r="N217" s="176" t="s">
        <v>334</v>
      </c>
      <c r="O217" s="176" t="s">
        <v>334</v>
      </c>
      <c r="P217" s="470" t="str">
        <f t="shared" si="30"/>
        <v>N</v>
      </c>
      <c r="Q217" s="176" t="s">
        <v>335</v>
      </c>
      <c r="R217" s="176" t="s">
        <v>335</v>
      </c>
      <c r="S217" s="444" t="s">
        <v>335</v>
      </c>
      <c r="T217" s="189" t="s">
        <v>338</v>
      </c>
      <c r="U217" s="536"/>
      <c r="V217" s="179"/>
      <c r="W217" s="176" t="s">
        <v>334</v>
      </c>
      <c r="X217" s="195" t="s">
        <v>62</v>
      </c>
      <c r="Y217" s="389" t="s">
        <v>62</v>
      </c>
      <c r="Z217" s="189" t="s">
        <v>1604</v>
      </c>
      <c r="AA217" s="179">
        <v>1</v>
      </c>
      <c r="AB217" s="337" t="s">
        <v>425</v>
      </c>
      <c r="AC217" s="275" t="s">
        <v>784</v>
      </c>
      <c r="AD217" s="275" t="s">
        <v>785</v>
      </c>
      <c r="AE217" s="189"/>
      <c r="AF217" s="189"/>
      <c r="AG217" s="765"/>
      <c r="AH217" s="765"/>
      <c r="AI217" s="443" t="s">
        <v>341</v>
      </c>
      <c r="AJ217" s="443" t="s">
        <v>341</v>
      </c>
      <c r="AK217" s="442"/>
      <c r="AL217" s="350" t="str">
        <f t="shared" si="31"/>
        <v/>
      </c>
      <c r="AM217" s="350" t="s">
        <v>471</v>
      </c>
      <c r="AN217" s="346" t="s">
        <v>1525</v>
      </c>
      <c r="AO217" s="189" t="s">
        <v>471</v>
      </c>
      <c r="AP217" s="189" t="s">
        <v>471</v>
      </c>
      <c r="AQ217" s="189" t="s">
        <v>471</v>
      </c>
      <c r="AR217" s="189" t="s">
        <v>471</v>
      </c>
      <c r="AS217" s="189" t="b">
        <f t="shared" si="32"/>
        <v>0</v>
      </c>
      <c r="AT217" s="442" t="b">
        <f t="shared" si="33"/>
        <v>0</v>
      </c>
      <c r="AU217" s="189" t="s">
        <v>335</v>
      </c>
      <c r="AV217" s="275"/>
      <c r="AW217" s="275"/>
      <c r="AX217" s="275" t="s">
        <v>2165</v>
      </c>
      <c r="AY217" s="577" t="s">
        <v>2194</v>
      </c>
      <c r="AZ217" s="275"/>
      <c r="BA217" s="275"/>
      <c r="BB217" s="275"/>
    </row>
    <row r="218" spans="2:54" ht="15" customHeight="1">
      <c r="B218" s="218">
        <v>46076</v>
      </c>
      <c r="C218" s="773" t="s">
        <v>59</v>
      </c>
      <c r="D218" s="792" t="s">
        <v>84</v>
      </c>
      <c r="E218" s="450" t="s">
        <v>60</v>
      </c>
      <c r="F218" s="450" t="s">
        <v>338</v>
      </c>
      <c r="G218" s="450" t="s">
        <v>899</v>
      </c>
      <c r="H218" s="450" t="s">
        <v>900</v>
      </c>
      <c r="I218" s="450" t="s">
        <v>782</v>
      </c>
      <c r="J218" s="941" t="s">
        <v>86</v>
      </c>
      <c r="K218" s="967"/>
      <c r="L218" s="181" t="s">
        <v>2195</v>
      </c>
      <c r="M218" s="779" t="s">
        <v>901</v>
      </c>
      <c r="N218" s="176" t="s">
        <v>334</v>
      </c>
      <c r="O218" s="176" t="s">
        <v>334</v>
      </c>
      <c r="P218" s="470" t="str">
        <f t="shared" si="30"/>
        <v>N</v>
      </c>
      <c r="Q218" s="176" t="s">
        <v>335</v>
      </c>
      <c r="R218" s="176" t="s">
        <v>335</v>
      </c>
      <c r="S218" s="444" t="s">
        <v>335</v>
      </c>
      <c r="T218" s="189" t="s">
        <v>338</v>
      </c>
      <c r="U218" s="536"/>
      <c r="V218" s="179"/>
      <c r="W218" s="176" t="s">
        <v>334</v>
      </c>
      <c r="X218" s="195" t="s">
        <v>62</v>
      </c>
      <c r="Y218" s="389" t="s">
        <v>62</v>
      </c>
      <c r="Z218" s="189" t="s">
        <v>1604</v>
      </c>
      <c r="AA218" s="179">
        <v>1</v>
      </c>
      <c r="AB218" s="337" t="s">
        <v>425</v>
      </c>
      <c r="AC218" s="275" t="s">
        <v>784</v>
      </c>
      <c r="AD218" s="275" t="s">
        <v>785</v>
      </c>
      <c r="AE218" s="189"/>
      <c r="AF218" s="189"/>
      <c r="AG218" s="765"/>
      <c r="AH218" s="765"/>
      <c r="AI218" s="443" t="s">
        <v>341</v>
      </c>
      <c r="AJ218" s="443" t="s">
        <v>341</v>
      </c>
      <c r="AK218" s="442"/>
      <c r="AL218" s="350" t="str">
        <f t="shared" si="31"/>
        <v/>
      </c>
      <c r="AM218" s="350" t="s">
        <v>471</v>
      </c>
      <c r="AN218" s="346" t="s">
        <v>1525</v>
      </c>
      <c r="AO218" s="189" t="s">
        <v>471</v>
      </c>
      <c r="AP218" s="189" t="s">
        <v>471</v>
      </c>
      <c r="AQ218" s="189" t="s">
        <v>471</v>
      </c>
      <c r="AR218" s="189" t="s">
        <v>471</v>
      </c>
      <c r="AS218" s="189" t="b">
        <f t="shared" si="32"/>
        <v>0</v>
      </c>
      <c r="AT218" s="442" t="b">
        <f t="shared" si="33"/>
        <v>0</v>
      </c>
      <c r="AU218" s="189" t="s">
        <v>335</v>
      </c>
      <c r="AV218" s="275"/>
      <c r="AW218" s="275"/>
      <c r="AX218" s="275" t="s">
        <v>2165</v>
      </c>
      <c r="AY218" s="577" t="s">
        <v>2192</v>
      </c>
      <c r="AZ218" s="275"/>
      <c r="BA218" s="275"/>
      <c r="BB218" s="275"/>
    </row>
    <row r="219" spans="2:54" ht="15" customHeight="1">
      <c r="B219" s="218">
        <v>46076</v>
      </c>
      <c r="C219" s="773" t="s">
        <v>59</v>
      </c>
      <c r="D219" s="792" t="s">
        <v>84</v>
      </c>
      <c r="E219" s="450" t="s">
        <v>60</v>
      </c>
      <c r="F219" s="450" t="s">
        <v>338</v>
      </c>
      <c r="G219" s="450" t="s">
        <v>902</v>
      </c>
      <c r="H219" s="450" t="s">
        <v>903</v>
      </c>
      <c r="I219" s="450" t="s">
        <v>782</v>
      </c>
      <c r="J219" s="941" t="s">
        <v>86</v>
      </c>
      <c r="K219" s="967"/>
      <c r="L219" s="181" t="s">
        <v>2196</v>
      </c>
      <c r="M219" s="779" t="s">
        <v>904</v>
      </c>
      <c r="N219" s="176" t="s">
        <v>334</v>
      </c>
      <c r="O219" s="176" t="s">
        <v>334</v>
      </c>
      <c r="P219" s="470" t="str">
        <f t="shared" si="30"/>
        <v>N</v>
      </c>
      <c r="Q219" s="176" t="s">
        <v>335</v>
      </c>
      <c r="R219" s="176" t="s">
        <v>335</v>
      </c>
      <c r="S219" s="444" t="s">
        <v>335</v>
      </c>
      <c r="T219" s="189" t="s">
        <v>338</v>
      </c>
      <c r="U219" s="536" t="s">
        <v>335</v>
      </c>
      <c r="V219" s="179"/>
      <c r="W219" s="176" t="s">
        <v>334</v>
      </c>
      <c r="X219" s="195" t="s">
        <v>62</v>
      </c>
      <c r="Y219" s="389" t="s">
        <v>62</v>
      </c>
      <c r="Z219" s="189" t="s">
        <v>1604</v>
      </c>
      <c r="AA219" s="179">
        <v>1</v>
      </c>
      <c r="AB219" s="337" t="s">
        <v>425</v>
      </c>
      <c r="AC219" s="275" t="s">
        <v>784</v>
      </c>
      <c r="AD219" s="275" t="s">
        <v>785</v>
      </c>
      <c r="AE219" s="189"/>
      <c r="AF219" s="189"/>
      <c r="AG219" s="765"/>
      <c r="AH219" s="765"/>
      <c r="AI219" s="443" t="s">
        <v>341</v>
      </c>
      <c r="AJ219" s="443" t="s">
        <v>341</v>
      </c>
      <c r="AK219" s="442"/>
      <c r="AL219" s="350" t="str">
        <f t="shared" si="31"/>
        <v/>
      </c>
      <c r="AM219" s="350" t="s">
        <v>471</v>
      </c>
      <c r="AN219" s="346" t="s">
        <v>1525</v>
      </c>
      <c r="AO219" s="189" t="s">
        <v>341</v>
      </c>
      <c r="AP219" s="189" t="s">
        <v>341</v>
      </c>
      <c r="AQ219" s="189" t="s">
        <v>341</v>
      </c>
      <c r="AR219" s="189" t="s">
        <v>341</v>
      </c>
      <c r="AS219" s="189" t="b">
        <f t="shared" si="32"/>
        <v>0</v>
      </c>
      <c r="AT219" s="442" t="b">
        <f t="shared" si="33"/>
        <v>0</v>
      </c>
      <c r="AU219" s="189" t="s">
        <v>335</v>
      </c>
      <c r="AV219" s="275"/>
      <c r="AW219" s="275"/>
      <c r="AX219" s="275" t="s">
        <v>2165</v>
      </c>
      <c r="AY219" s="577" t="s">
        <v>2197</v>
      </c>
      <c r="AZ219" s="275"/>
      <c r="BA219" s="275"/>
      <c r="BB219" s="275"/>
    </row>
    <row r="220" spans="2:54" ht="15" customHeight="1">
      <c r="B220" s="218">
        <v>46076</v>
      </c>
      <c r="C220" s="773" t="s">
        <v>59</v>
      </c>
      <c r="D220" s="792" t="s">
        <v>84</v>
      </c>
      <c r="E220" s="450" t="s">
        <v>60</v>
      </c>
      <c r="F220" s="450" t="s">
        <v>338</v>
      </c>
      <c r="G220" s="450" t="s">
        <v>905</v>
      </c>
      <c r="H220" s="450" t="s">
        <v>906</v>
      </c>
      <c r="I220" s="450" t="s">
        <v>782</v>
      </c>
      <c r="J220" s="941" t="s">
        <v>86</v>
      </c>
      <c r="K220" s="967"/>
      <c r="L220" s="181" t="s">
        <v>2198</v>
      </c>
      <c r="M220" s="779" t="s">
        <v>907</v>
      </c>
      <c r="N220" s="176" t="s">
        <v>334</v>
      </c>
      <c r="O220" s="176" t="s">
        <v>334</v>
      </c>
      <c r="P220" s="470" t="str">
        <f t="shared" si="30"/>
        <v>N</v>
      </c>
      <c r="Q220" s="176" t="s">
        <v>335</v>
      </c>
      <c r="R220" s="176" t="s">
        <v>335</v>
      </c>
      <c r="S220" s="444" t="s">
        <v>335</v>
      </c>
      <c r="T220" s="189" t="s">
        <v>338</v>
      </c>
      <c r="U220" s="536" t="s">
        <v>335</v>
      </c>
      <c r="V220" s="179"/>
      <c r="W220" s="176" t="s">
        <v>334</v>
      </c>
      <c r="X220" s="195" t="s">
        <v>62</v>
      </c>
      <c r="Y220" s="389" t="s">
        <v>62</v>
      </c>
      <c r="Z220" s="189" t="s">
        <v>1604</v>
      </c>
      <c r="AA220" s="179">
        <v>1</v>
      </c>
      <c r="AB220" s="337" t="s">
        <v>425</v>
      </c>
      <c r="AC220" s="275" t="s">
        <v>784</v>
      </c>
      <c r="AD220" s="275" t="s">
        <v>785</v>
      </c>
      <c r="AE220" s="189"/>
      <c r="AF220" s="189"/>
      <c r="AG220" s="765"/>
      <c r="AH220" s="765"/>
      <c r="AI220" s="443" t="s">
        <v>341</v>
      </c>
      <c r="AJ220" s="443" t="s">
        <v>341</v>
      </c>
      <c r="AK220" s="442"/>
      <c r="AL220" s="350" t="str">
        <f t="shared" si="31"/>
        <v/>
      </c>
      <c r="AM220" s="350" t="s">
        <v>471</v>
      </c>
      <c r="AN220" s="346" t="s">
        <v>1525</v>
      </c>
      <c r="AO220" s="189" t="s">
        <v>341</v>
      </c>
      <c r="AP220" s="189" t="s">
        <v>341</v>
      </c>
      <c r="AQ220" s="189" t="s">
        <v>341</v>
      </c>
      <c r="AR220" s="189" t="s">
        <v>341</v>
      </c>
      <c r="AS220" s="189" t="b">
        <f t="shared" si="32"/>
        <v>0</v>
      </c>
      <c r="AT220" s="442" t="b">
        <f t="shared" si="33"/>
        <v>0</v>
      </c>
      <c r="AU220" s="189" t="s">
        <v>335</v>
      </c>
      <c r="AV220" s="275"/>
      <c r="AW220" s="275"/>
      <c r="AX220" s="275" t="s">
        <v>2165</v>
      </c>
      <c r="AY220" s="577" t="s">
        <v>2199</v>
      </c>
      <c r="AZ220" s="275"/>
      <c r="BA220" s="275"/>
      <c r="BB220" s="275"/>
    </row>
    <row r="221" spans="2:54" ht="15" customHeight="1">
      <c r="B221" s="218">
        <v>46076</v>
      </c>
      <c r="C221" s="773" t="s">
        <v>59</v>
      </c>
      <c r="D221" s="792" t="s">
        <v>84</v>
      </c>
      <c r="E221" s="450" t="s">
        <v>60</v>
      </c>
      <c r="F221" s="450" t="s">
        <v>338</v>
      </c>
      <c r="G221" s="450" t="s">
        <v>908</v>
      </c>
      <c r="H221" s="450" t="s">
        <v>909</v>
      </c>
      <c r="I221" s="450" t="s">
        <v>782</v>
      </c>
      <c r="J221" s="941" t="s">
        <v>86</v>
      </c>
      <c r="K221" s="967"/>
      <c r="L221" s="181" t="s">
        <v>2200</v>
      </c>
      <c r="M221" s="779" t="s">
        <v>910</v>
      </c>
      <c r="N221" s="176" t="s">
        <v>334</v>
      </c>
      <c r="O221" s="176" t="s">
        <v>334</v>
      </c>
      <c r="P221" s="470" t="str">
        <f t="shared" si="30"/>
        <v>N</v>
      </c>
      <c r="Q221" s="176" t="s">
        <v>335</v>
      </c>
      <c r="R221" s="176" t="s">
        <v>335</v>
      </c>
      <c r="S221" s="444" t="s">
        <v>335</v>
      </c>
      <c r="T221" s="189" t="s">
        <v>338</v>
      </c>
      <c r="U221" s="536" t="s">
        <v>335</v>
      </c>
      <c r="V221" s="179"/>
      <c r="W221" s="176" t="s">
        <v>334</v>
      </c>
      <c r="X221" s="195" t="s">
        <v>62</v>
      </c>
      <c r="Y221" s="389" t="s">
        <v>62</v>
      </c>
      <c r="Z221" s="189" t="s">
        <v>1604</v>
      </c>
      <c r="AA221" s="179">
        <v>1</v>
      </c>
      <c r="AB221" s="337" t="s">
        <v>425</v>
      </c>
      <c r="AC221" s="275" t="s">
        <v>784</v>
      </c>
      <c r="AD221" s="275" t="s">
        <v>785</v>
      </c>
      <c r="AE221" s="189"/>
      <c r="AF221" s="189"/>
      <c r="AG221" s="765"/>
      <c r="AH221" s="765"/>
      <c r="AI221" s="443" t="s">
        <v>341</v>
      </c>
      <c r="AJ221" s="443" t="s">
        <v>341</v>
      </c>
      <c r="AK221" s="442"/>
      <c r="AL221" s="350" t="str">
        <f t="shared" si="31"/>
        <v/>
      </c>
      <c r="AM221" s="350" t="s">
        <v>471</v>
      </c>
      <c r="AN221" s="346" t="s">
        <v>1525</v>
      </c>
      <c r="AO221" s="189" t="s">
        <v>341</v>
      </c>
      <c r="AP221" s="189" t="s">
        <v>341</v>
      </c>
      <c r="AQ221" s="189" t="s">
        <v>341</v>
      </c>
      <c r="AR221" s="189" t="s">
        <v>341</v>
      </c>
      <c r="AS221" s="189" t="b">
        <f t="shared" si="32"/>
        <v>0</v>
      </c>
      <c r="AT221" s="442" t="b">
        <f t="shared" si="33"/>
        <v>0</v>
      </c>
      <c r="AU221" s="189" t="s">
        <v>335</v>
      </c>
      <c r="AV221" s="275"/>
      <c r="AW221" s="275"/>
      <c r="AX221" s="275" t="s">
        <v>2165</v>
      </c>
      <c r="AY221" s="577" t="s">
        <v>2182</v>
      </c>
      <c r="AZ221" s="275"/>
      <c r="BA221" s="275"/>
      <c r="BB221" s="275"/>
    </row>
    <row r="222" spans="2:54" ht="15" customHeight="1">
      <c r="B222" s="218">
        <v>46076</v>
      </c>
      <c r="C222" s="773" t="s">
        <v>59</v>
      </c>
      <c r="D222" s="792" t="s">
        <v>84</v>
      </c>
      <c r="E222" s="450" t="s">
        <v>60</v>
      </c>
      <c r="F222" s="450" t="s">
        <v>338</v>
      </c>
      <c r="G222" s="450" t="s">
        <v>911</v>
      </c>
      <c r="H222" s="450" t="s">
        <v>912</v>
      </c>
      <c r="I222" s="450" t="s">
        <v>782</v>
      </c>
      <c r="J222" s="941" t="s">
        <v>86</v>
      </c>
      <c r="K222" s="967"/>
      <c r="L222" s="181" t="s">
        <v>2201</v>
      </c>
      <c r="M222" s="779" t="s">
        <v>913</v>
      </c>
      <c r="N222" s="176" t="s">
        <v>334</v>
      </c>
      <c r="O222" s="176" t="s">
        <v>334</v>
      </c>
      <c r="P222" s="470" t="str">
        <f t="shared" ref="P222:P231" si="34">IF(OR(N222 = "Y", O222 = "Y"), "Y", "N")</f>
        <v>N</v>
      </c>
      <c r="Q222" s="176" t="s">
        <v>335</v>
      </c>
      <c r="R222" s="176" t="s">
        <v>335</v>
      </c>
      <c r="S222" s="444" t="s">
        <v>335</v>
      </c>
      <c r="T222" s="189" t="s">
        <v>338</v>
      </c>
      <c r="U222" s="536" t="s">
        <v>335</v>
      </c>
      <c r="V222" s="179"/>
      <c r="W222" s="176" t="s">
        <v>334</v>
      </c>
      <c r="X222" s="195" t="s">
        <v>62</v>
      </c>
      <c r="Y222" s="389" t="s">
        <v>62</v>
      </c>
      <c r="Z222" s="189" t="s">
        <v>1604</v>
      </c>
      <c r="AA222" s="179">
        <v>1</v>
      </c>
      <c r="AB222" s="337" t="s">
        <v>425</v>
      </c>
      <c r="AC222" s="275" t="s">
        <v>784</v>
      </c>
      <c r="AD222" s="275" t="s">
        <v>785</v>
      </c>
      <c r="AE222" s="189"/>
      <c r="AF222" s="189"/>
      <c r="AG222" s="765"/>
      <c r="AH222" s="765"/>
      <c r="AI222" s="443" t="s">
        <v>341</v>
      </c>
      <c r="AJ222" s="443" t="s">
        <v>341</v>
      </c>
      <c r="AK222" s="442"/>
      <c r="AL222" s="350" t="str">
        <f t="shared" si="31"/>
        <v/>
      </c>
      <c r="AM222" s="350" t="s">
        <v>471</v>
      </c>
      <c r="AN222" s="346" t="s">
        <v>1525</v>
      </c>
      <c r="AO222" s="189" t="s">
        <v>341</v>
      </c>
      <c r="AP222" s="189" t="s">
        <v>341</v>
      </c>
      <c r="AQ222" s="189" t="s">
        <v>341</v>
      </c>
      <c r="AR222" s="189" t="s">
        <v>341</v>
      </c>
      <c r="AS222" s="189" t="b">
        <f t="shared" si="32"/>
        <v>0</v>
      </c>
      <c r="AT222" s="442" t="b">
        <f t="shared" si="33"/>
        <v>0</v>
      </c>
      <c r="AU222" s="189" t="s">
        <v>335</v>
      </c>
      <c r="AV222" s="275"/>
      <c r="AW222" s="275"/>
      <c r="AX222" s="275" t="s">
        <v>2165</v>
      </c>
      <c r="AY222" s="577" t="s">
        <v>2182</v>
      </c>
      <c r="AZ222" s="275"/>
      <c r="BA222" s="275"/>
      <c r="BB222" s="275"/>
    </row>
    <row r="223" spans="2:54" ht="15" customHeight="1">
      <c r="B223" s="218">
        <v>46076</v>
      </c>
      <c r="C223" s="773" t="s">
        <v>59</v>
      </c>
      <c r="D223" s="792" t="s">
        <v>84</v>
      </c>
      <c r="E223" s="450" t="s">
        <v>60</v>
      </c>
      <c r="F223" s="450" t="s">
        <v>338</v>
      </c>
      <c r="G223" s="450" t="s">
        <v>914</v>
      </c>
      <c r="H223" s="450" t="s">
        <v>915</v>
      </c>
      <c r="I223" s="450" t="s">
        <v>782</v>
      </c>
      <c r="J223" s="941" t="s">
        <v>86</v>
      </c>
      <c r="K223" s="967"/>
      <c r="L223" s="181" t="s">
        <v>2202</v>
      </c>
      <c r="M223" s="779" t="s">
        <v>916</v>
      </c>
      <c r="N223" s="176" t="s">
        <v>334</v>
      </c>
      <c r="O223" s="176" t="s">
        <v>334</v>
      </c>
      <c r="P223" s="470" t="str">
        <f t="shared" si="34"/>
        <v>N</v>
      </c>
      <c r="Q223" s="176" t="s">
        <v>335</v>
      </c>
      <c r="R223" s="176" t="s">
        <v>335</v>
      </c>
      <c r="S223" s="444" t="s">
        <v>335</v>
      </c>
      <c r="T223" s="189" t="s">
        <v>338</v>
      </c>
      <c r="U223" s="536" t="s">
        <v>335</v>
      </c>
      <c r="V223" s="179"/>
      <c r="W223" s="176" t="s">
        <v>334</v>
      </c>
      <c r="X223" s="195" t="s">
        <v>62</v>
      </c>
      <c r="Y223" s="389" t="s">
        <v>62</v>
      </c>
      <c r="Z223" s="189" t="s">
        <v>1604</v>
      </c>
      <c r="AA223" s="179">
        <v>1</v>
      </c>
      <c r="AB223" s="337" t="s">
        <v>425</v>
      </c>
      <c r="AC223" s="275" t="s">
        <v>784</v>
      </c>
      <c r="AD223" s="275" t="s">
        <v>785</v>
      </c>
      <c r="AE223" s="189"/>
      <c r="AF223" s="189"/>
      <c r="AG223" s="765"/>
      <c r="AH223" s="765"/>
      <c r="AI223" s="443" t="s">
        <v>341</v>
      </c>
      <c r="AJ223" s="443" t="s">
        <v>341</v>
      </c>
      <c r="AK223" s="442"/>
      <c r="AL223" s="350" t="str">
        <f t="shared" si="31"/>
        <v/>
      </c>
      <c r="AM223" s="350" t="s">
        <v>471</v>
      </c>
      <c r="AN223" s="346" t="s">
        <v>1525</v>
      </c>
      <c r="AO223" s="189" t="s">
        <v>341</v>
      </c>
      <c r="AP223" s="189" t="s">
        <v>341</v>
      </c>
      <c r="AQ223" s="189" t="s">
        <v>341</v>
      </c>
      <c r="AR223" s="189" t="s">
        <v>341</v>
      </c>
      <c r="AS223" s="189" t="b">
        <f t="shared" si="32"/>
        <v>0</v>
      </c>
      <c r="AT223" s="442" t="b">
        <f t="shared" si="33"/>
        <v>0</v>
      </c>
      <c r="AU223" s="189" t="s">
        <v>335</v>
      </c>
      <c r="AV223" s="275"/>
      <c r="AW223" s="275"/>
      <c r="AX223" s="275" t="s">
        <v>2165</v>
      </c>
      <c r="AY223" s="577" t="s">
        <v>2203</v>
      </c>
      <c r="AZ223" s="275"/>
      <c r="BA223" s="275"/>
      <c r="BB223" s="275"/>
    </row>
    <row r="224" spans="2:54" ht="15" customHeight="1">
      <c r="B224" s="218">
        <v>46076</v>
      </c>
      <c r="C224" s="773" t="s">
        <v>59</v>
      </c>
      <c r="D224" s="792" t="s">
        <v>84</v>
      </c>
      <c r="E224" s="450" t="s">
        <v>60</v>
      </c>
      <c r="F224" s="450" t="s">
        <v>338</v>
      </c>
      <c r="G224" s="450" t="s">
        <v>917</v>
      </c>
      <c r="H224" s="450" t="s">
        <v>918</v>
      </c>
      <c r="I224" s="450" t="s">
        <v>782</v>
      </c>
      <c r="J224" s="941" t="s">
        <v>86</v>
      </c>
      <c r="K224" s="967"/>
      <c r="L224" s="181" t="s">
        <v>2204</v>
      </c>
      <c r="M224" s="779" t="s">
        <v>919</v>
      </c>
      <c r="N224" s="176" t="s">
        <v>334</v>
      </c>
      <c r="O224" s="176" t="s">
        <v>334</v>
      </c>
      <c r="P224" s="470" t="str">
        <f t="shared" si="34"/>
        <v>N</v>
      </c>
      <c r="Q224" s="176" t="s">
        <v>335</v>
      </c>
      <c r="R224" s="176" t="s">
        <v>335</v>
      </c>
      <c r="S224" s="444" t="s">
        <v>335</v>
      </c>
      <c r="T224" s="189" t="s">
        <v>338</v>
      </c>
      <c r="U224" s="536" t="s">
        <v>335</v>
      </c>
      <c r="V224" s="179"/>
      <c r="W224" s="176" t="s">
        <v>334</v>
      </c>
      <c r="X224" s="195" t="s">
        <v>62</v>
      </c>
      <c r="Y224" s="389" t="s">
        <v>62</v>
      </c>
      <c r="Z224" s="189" t="s">
        <v>1604</v>
      </c>
      <c r="AA224" s="179">
        <v>1</v>
      </c>
      <c r="AB224" s="337" t="s">
        <v>1613</v>
      </c>
      <c r="AC224" s="275" t="s">
        <v>784</v>
      </c>
      <c r="AD224" s="275" t="s">
        <v>785</v>
      </c>
      <c r="AE224" s="189"/>
      <c r="AF224" s="189"/>
      <c r="AG224" s="765"/>
      <c r="AH224" s="765"/>
      <c r="AI224" s="443" t="s">
        <v>341</v>
      </c>
      <c r="AJ224" s="443" t="s">
        <v>341</v>
      </c>
      <c r="AK224" s="442"/>
      <c r="AL224" s="350" t="str">
        <f t="shared" si="31"/>
        <v/>
      </c>
      <c r="AM224" s="350" t="s">
        <v>471</v>
      </c>
      <c r="AN224" s="346" t="s">
        <v>1525</v>
      </c>
      <c r="AO224" s="189" t="s">
        <v>341</v>
      </c>
      <c r="AP224" s="189" t="s">
        <v>341</v>
      </c>
      <c r="AQ224" s="189" t="s">
        <v>341</v>
      </c>
      <c r="AR224" s="189" t="s">
        <v>341</v>
      </c>
      <c r="AS224" s="189" t="b">
        <f t="shared" si="32"/>
        <v>0</v>
      </c>
      <c r="AT224" s="442" t="b">
        <f t="shared" si="33"/>
        <v>0</v>
      </c>
      <c r="AU224" s="189" t="s">
        <v>335</v>
      </c>
      <c r="AV224" s="275"/>
      <c r="AW224" s="275"/>
      <c r="AX224" s="275" t="s">
        <v>2165</v>
      </c>
      <c r="AY224" s="577" t="s">
        <v>2205</v>
      </c>
      <c r="AZ224" s="275"/>
      <c r="BA224" s="275"/>
      <c r="BB224" s="275"/>
    </row>
    <row r="225" spans="2:54" ht="15" customHeight="1">
      <c r="B225" s="218">
        <v>46076</v>
      </c>
      <c r="C225" s="773" t="s">
        <v>59</v>
      </c>
      <c r="D225" s="792" t="s">
        <v>84</v>
      </c>
      <c r="E225" s="450" t="s">
        <v>60</v>
      </c>
      <c r="F225" s="450" t="s">
        <v>338</v>
      </c>
      <c r="G225" s="450" t="s">
        <v>920</v>
      </c>
      <c r="H225" s="450" t="s">
        <v>921</v>
      </c>
      <c r="I225" s="450" t="s">
        <v>782</v>
      </c>
      <c r="J225" s="941" t="s">
        <v>86</v>
      </c>
      <c r="K225" s="967"/>
      <c r="L225" s="181" t="s">
        <v>2206</v>
      </c>
      <c r="M225" s="779" t="s">
        <v>922</v>
      </c>
      <c r="N225" s="176" t="s">
        <v>334</v>
      </c>
      <c r="O225" s="176" t="s">
        <v>334</v>
      </c>
      <c r="P225" s="470" t="str">
        <f t="shared" si="34"/>
        <v>N</v>
      </c>
      <c r="Q225" s="176" t="s">
        <v>335</v>
      </c>
      <c r="R225" s="176" t="s">
        <v>335</v>
      </c>
      <c r="S225" s="444" t="s">
        <v>335</v>
      </c>
      <c r="T225" s="189" t="s">
        <v>338</v>
      </c>
      <c r="U225" s="536" t="s">
        <v>335</v>
      </c>
      <c r="V225" s="179"/>
      <c r="W225" s="176" t="s">
        <v>334</v>
      </c>
      <c r="X225" s="195" t="s">
        <v>62</v>
      </c>
      <c r="Y225" s="389" t="s">
        <v>62</v>
      </c>
      <c r="Z225" s="189" t="s">
        <v>1604</v>
      </c>
      <c r="AA225" s="179">
        <v>1</v>
      </c>
      <c r="AB225" s="337" t="s">
        <v>425</v>
      </c>
      <c r="AC225" s="275" t="s">
        <v>784</v>
      </c>
      <c r="AD225" s="275" t="s">
        <v>785</v>
      </c>
      <c r="AE225" s="189"/>
      <c r="AF225" s="189"/>
      <c r="AG225" s="765"/>
      <c r="AH225" s="765"/>
      <c r="AI225" s="443" t="s">
        <v>341</v>
      </c>
      <c r="AJ225" s="443" t="s">
        <v>341</v>
      </c>
      <c r="AK225" s="442"/>
      <c r="AL225" s="350" t="str">
        <f t="shared" si="31"/>
        <v/>
      </c>
      <c r="AM225" s="350" t="s">
        <v>471</v>
      </c>
      <c r="AN225" s="346" t="s">
        <v>1525</v>
      </c>
      <c r="AO225" s="189" t="s">
        <v>341</v>
      </c>
      <c r="AP225" s="189" t="s">
        <v>341</v>
      </c>
      <c r="AQ225" s="189" t="s">
        <v>341</v>
      </c>
      <c r="AR225" s="189" t="s">
        <v>341</v>
      </c>
      <c r="AS225" s="189" t="b">
        <f t="shared" si="32"/>
        <v>0</v>
      </c>
      <c r="AT225" s="442" t="b">
        <f t="shared" si="33"/>
        <v>0</v>
      </c>
      <c r="AU225" s="189" t="s">
        <v>335</v>
      </c>
      <c r="AV225" s="275"/>
      <c r="AW225" s="275"/>
      <c r="AX225" s="275" t="s">
        <v>2165</v>
      </c>
      <c r="AY225" s="577" t="s">
        <v>2207</v>
      </c>
      <c r="AZ225" s="275"/>
      <c r="BA225" s="275"/>
      <c r="BB225" s="275"/>
    </row>
    <row r="226" spans="2:54" ht="15" customHeight="1">
      <c r="B226" s="218">
        <v>46076</v>
      </c>
      <c r="C226" s="773" t="s">
        <v>59</v>
      </c>
      <c r="D226" s="792" t="s">
        <v>84</v>
      </c>
      <c r="E226" s="450" t="s">
        <v>60</v>
      </c>
      <c r="F226" s="450" t="s">
        <v>338</v>
      </c>
      <c r="G226" s="450" t="s">
        <v>923</v>
      </c>
      <c r="H226" s="450" t="s">
        <v>924</v>
      </c>
      <c r="I226" s="450" t="s">
        <v>782</v>
      </c>
      <c r="J226" s="941" t="s">
        <v>86</v>
      </c>
      <c r="K226" s="967"/>
      <c r="L226" s="181" t="s">
        <v>2208</v>
      </c>
      <c r="M226" s="779" t="s">
        <v>925</v>
      </c>
      <c r="N226" s="176" t="s">
        <v>334</v>
      </c>
      <c r="O226" s="176" t="s">
        <v>334</v>
      </c>
      <c r="P226" s="470" t="str">
        <f t="shared" si="34"/>
        <v>N</v>
      </c>
      <c r="Q226" s="176" t="s">
        <v>335</v>
      </c>
      <c r="R226" s="176" t="s">
        <v>335</v>
      </c>
      <c r="S226" s="444" t="s">
        <v>335</v>
      </c>
      <c r="T226" s="189" t="s">
        <v>338</v>
      </c>
      <c r="U226" s="536" t="s">
        <v>335</v>
      </c>
      <c r="V226" s="179"/>
      <c r="W226" s="176" t="s">
        <v>334</v>
      </c>
      <c r="X226" s="195" t="s">
        <v>62</v>
      </c>
      <c r="Y226" s="389" t="s">
        <v>62</v>
      </c>
      <c r="Z226" s="189" t="s">
        <v>1604</v>
      </c>
      <c r="AA226" s="179">
        <v>1</v>
      </c>
      <c r="AB226" s="337" t="s">
        <v>1613</v>
      </c>
      <c r="AC226" s="275" t="s">
        <v>784</v>
      </c>
      <c r="AD226" s="275" t="s">
        <v>785</v>
      </c>
      <c r="AE226" s="189"/>
      <c r="AF226" s="189"/>
      <c r="AG226" s="765"/>
      <c r="AH226" s="765"/>
      <c r="AI226" s="443" t="s">
        <v>341</v>
      </c>
      <c r="AJ226" s="443" t="s">
        <v>341</v>
      </c>
      <c r="AK226" s="442"/>
      <c r="AL226" s="350" t="str">
        <f t="shared" si="31"/>
        <v/>
      </c>
      <c r="AM226" s="350" t="s">
        <v>471</v>
      </c>
      <c r="AN226" s="346" t="s">
        <v>1525</v>
      </c>
      <c r="AO226" s="189" t="s">
        <v>341</v>
      </c>
      <c r="AP226" s="189" t="s">
        <v>341</v>
      </c>
      <c r="AQ226" s="189" t="s">
        <v>341</v>
      </c>
      <c r="AR226" s="189" t="s">
        <v>341</v>
      </c>
      <c r="AS226" s="189" t="b">
        <f t="shared" si="32"/>
        <v>0</v>
      </c>
      <c r="AT226" s="442" t="b">
        <f t="shared" si="33"/>
        <v>0</v>
      </c>
      <c r="AU226" s="189" t="s">
        <v>335</v>
      </c>
      <c r="AV226" s="275"/>
      <c r="AW226" s="275"/>
      <c r="AX226" s="275" t="s">
        <v>2165</v>
      </c>
      <c r="AY226" s="577" t="s">
        <v>2209</v>
      </c>
      <c r="AZ226" s="275"/>
      <c r="BA226" s="275"/>
      <c r="BB226" s="275"/>
    </row>
    <row r="227" spans="2:54" ht="15" customHeight="1">
      <c r="B227" s="218">
        <v>46076</v>
      </c>
      <c r="C227" s="773" t="s">
        <v>59</v>
      </c>
      <c r="D227" s="792" t="s">
        <v>84</v>
      </c>
      <c r="E227" s="450" t="s">
        <v>60</v>
      </c>
      <c r="F227" s="450" t="s">
        <v>338</v>
      </c>
      <c r="G227" s="450" t="s">
        <v>926</v>
      </c>
      <c r="H227" s="450" t="s">
        <v>927</v>
      </c>
      <c r="I227" s="450" t="s">
        <v>782</v>
      </c>
      <c r="J227" s="941" t="s">
        <v>86</v>
      </c>
      <c r="K227" s="967"/>
      <c r="L227" s="181" t="s">
        <v>2210</v>
      </c>
      <c r="M227" s="779" t="s">
        <v>928</v>
      </c>
      <c r="N227" s="176" t="s">
        <v>334</v>
      </c>
      <c r="O227" s="176" t="s">
        <v>334</v>
      </c>
      <c r="P227" s="470" t="str">
        <f t="shared" si="34"/>
        <v>N</v>
      </c>
      <c r="Q227" s="176" t="s">
        <v>335</v>
      </c>
      <c r="R227" s="176" t="s">
        <v>335</v>
      </c>
      <c r="S227" s="444" t="s">
        <v>335</v>
      </c>
      <c r="T227" s="189" t="s">
        <v>338</v>
      </c>
      <c r="U227" s="536" t="s">
        <v>335</v>
      </c>
      <c r="V227" s="179"/>
      <c r="W227" s="176" t="s">
        <v>334</v>
      </c>
      <c r="X227" s="195" t="s">
        <v>62</v>
      </c>
      <c r="Y227" s="389" t="s">
        <v>62</v>
      </c>
      <c r="Z227" s="189" t="s">
        <v>1604</v>
      </c>
      <c r="AA227" s="179">
        <v>1</v>
      </c>
      <c r="AB227" s="337" t="s">
        <v>425</v>
      </c>
      <c r="AC227" s="275" t="s">
        <v>784</v>
      </c>
      <c r="AD227" s="275" t="s">
        <v>785</v>
      </c>
      <c r="AE227" s="189"/>
      <c r="AF227" s="189"/>
      <c r="AG227" s="765"/>
      <c r="AH227" s="765"/>
      <c r="AI227" s="443" t="s">
        <v>341</v>
      </c>
      <c r="AJ227" s="443" t="s">
        <v>341</v>
      </c>
      <c r="AK227" s="442"/>
      <c r="AL227" s="350" t="str">
        <f t="shared" si="31"/>
        <v/>
      </c>
      <c r="AM227" s="350" t="s">
        <v>471</v>
      </c>
      <c r="AN227" s="346" t="s">
        <v>1525</v>
      </c>
      <c r="AO227" s="189" t="s">
        <v>341</v>
      </c>
      <c r="AP227" s="189" t="s">
        <v>341</v>
      </c>
      <c r="AQ227" s="189" t="s">
        <v>341</v>
      </c>
      <c r="AR227" s="189" t="s">
        <v>341</v>
      </c>
      <c r="AS227" s="189" t="b">
        <f t="shared" si="32"/>
        <v>0</v>
      </c>
      <c r="AT227" s="442" t="b">
        <f t="shared" si="33"/>
        <v>0</v>
      </c>
      <c r="AU227" s="189" t="s">
        <v>335</v>
      </c>
      <c r="AV227" s="275"/>
      <c r="AW227" s="275"/>
      <c r="AX227" s="275" t="s">
        <v>2165</v>
      </c>
      <c r="AY227" s="577" t="s">
        <v>2211</v>
      </c>
      <c r="AZ227" s="275"/>
      <c r="BA227" s="275"/>
      <c r="BB227" s="275"/>
    </row>
    <row r="228" spans="2:54" ht="15" customHeight="1">
      <c r="B228" s="218">
        <v>46076</v>
      </c>
      <c r="C228" s="773" t="s">
        <v>59</v>
      </c>
      <c r="D228" s="792" t="s">
        <v>84</v>
      </c>
      <c r="E228" s="450" t="s">
        <v>60</v>
      </c>
      <c r="F228" s="450" t="s">
        <v>338</v>
      </c>
      <c r="G228" s="450" t="s">
        <v>929</v>
      </c>
      <c r="H228" s="450" t="s">
        <v>930</v>
      </c>
      <c r="I228" s="450" t="s">
        <v>782</v>
      </c>
      <c r="J228" s="941" t="s">
        <v>86</v>
      </c>
      <c r="K228" s="967"/>
      <c r="L228" s="181" t="s">
        <v>2212</v>
      </c>
      <c r="M228" s="779" t="s">
        <v>931</v>
      </c>
      <c r="N228" s="176" t="s">
        <v>334</v>
      </c>
      <c r="O228" s="176" t="s">
        <v>334</v>
      </c>
      <c r="P228" s="470" t="str">
        <f t="shared" si="34"/>
        <v>N</v>
      </c>
      <c r="Q228" s="176" t="s">
        <v>335</v>
      </c>
      <c r="R228" s="176" t="s">
        <v>335</v>
      </c>
      <c r="S228" s="444" t="s">
        <v>335</v>
      </c>
      <c r="T228" s="189" t="s">
        <v>338</v>
      </c>
      <c r="U228" s="536" t="s">
        <v>335</v>
      </c>
      <c r="V228" s="179"/>
      <c r="W228" s="176" t="s">
        <v>334</v>
      </c>
      <c r="X228" s="195" t="s">
        <v>62</v>
      </c>
      <c r="Y228" s="389" t="s">
        <v>62</v>
      </c>
      <c r="Z228" s="189" t="s">
        <v>1604</v>
      </c>
      <c r="AA228" s="179">
        <v>1</v>
      </c>
      <c r="AB228" s="337" t="s">
        <v>425</v>
      </c>
      <c r="AC228" s="275" t="s">
        <v>784</v>
      </c>
      <c r="AD228" s="275" t="s">
        <v>785</v>
      </c>
      <c r="AE228" s="189"/>
      <c r="AF228" s="189"/>
      <c r="AG228" s="765"/>
      <c r="AH228" s="765"/>
      <c r="AI228" s="443" t="s">
        <v>341</v>
      </c>
      <c r="AJ228" s="443" t="s">
        <v>341</v>
      </c>
      <c r="AK228" s="442"/>
      <c r="AL228" s="350" t="str">
        <f t="shared" si="31"/>
        <v/>
      </c>
      <c r="AM228" s="350" t="s">
        <v>471</v>
      </c>
      <c r="AN228" s="346" t="s">
        <v>1525</v>
      </c>
      <c r="AO228" s="189" t="s">
        <v>341</v>
      </c>
      <c r="AP228" s="189" t="s">
        <v>341</v>
      </c>
      <c r="AQ228" s="189" t="s">
        <v>341</v>
      </c>
      <c r="AR228" s="189" t="s">
        <v>341</v>
      </c>
      <c r="AS228" s="189" t="b">
        <f t="shared" si="32"/>
        <v>0</v>
      </c>
      <c r="AT228" s="442" t="b">
        <f t="shared" si="33"/>
        <v>0</v>
      </c>
      <c r="AU228" s="189" t="s">
        <v>335</v>
      </c>
      <c r="AV228" s="275"/>
      <c r="AW228" s="275"/>
      <c r="AX228" s="275" t="s">
        <v>2165</v>
      </c>
      <c r="AY228" s="577" t="s">
        <v>2182</v>
      </c>
      <c r="AZ228" s="275"/>
      <c r="BA228" s="275"/>
      <c r="BB228" s="275"/>
    </row>
    <row r="229" spans="2:54" ht="15" customHeight="1">
      <c r="B229" s="218">
        <v>46076</v>
      </c>
      <c r="C229" s="773" t="s">
        <v>59</v>
      </c>
      <c r="D229" s="792" t="s">
        <v>84</v>
      </c>
      <c r="E229" s="450" t="s">
        <v>60</v>
      </c>
      <c r="F229" s="450" t="s">
        <v>338</v>
      </c>
      <c r="G229" s="450" t="s">
        <v>932</v>
      </c>
      <c r="H229" s="450" t="s">
        <v>933</v>
      </c>
      <c r="I229" s="450" t="s">
        <v>782</v>
      </c>
      <c r="J229" s="941" t="s">
        <v>86</v>
      </c>
      <c r="K229" s="967"/>
      <c r="L229" s="181" t="s">
        <v>2213</v>
      </c>
      <c r="M229" s="779" t="s">
        <v>934</v>
      </c>
      <c r="N229" s="176" t="s">
        <v>334</v>
      </c>
      <c r="O229" s="176" t="s">
        <v>334</v>
      </c>
      <c r="P229" s="470" t="str">
        <f t="shared" si="34"/>
        <v>N</v>
      </c>
      <c r="Q229" s="176" t="s">
        <v>335</v>
      </c>
      <c r="R229" s="176" t="s">
        <v>335</v>
      </c>
      <c r="S229" s="444" t="s">
        <v>335</v>
      </c>
      <c r="T229" s="189" t="s">
        <v>338</v>
      </c>
      <c r="U229" s="536" t="s">
        <v>335</v>
      </c>
      <c r="V229" s="179"/>
      <c r="W229" s="176" t="s">
        <v>334</v>
      </c>
      <c r="X229" s="195" t="s">
        <v>62</v>
      </c>
      <c r="Y229" s="389" t="s">
        <v>62</v>
      </c>
      <c r="Z229" s="189" t="s">
        <v>1604</v>
      </c>
      <c r="AA229" s="179">
        <v>1</v>
      </c>
      <c r="AB229" s="337" t="s">
        <v>425</v>
      </c>
      <c r="AC229" s="275" t="s">
        <v>784</v>
      </c>
      <c r="AD229" s="275" t="s">
        <v>785</v>
      </c>
      <c r="AE229" s="189"/>
      <c r="AF229" s="189"/>
      <c r="AG229" s="765"/>
      <c r="AH229" s="765"/>
      <c r="AI229" s="443" t="s">
        <v>341</v>
      </c>
      <c r="AJ229" s="443" t="s">
        <v>341</v>
      </c>
      <c r="AK229" s="442"/>
      <c r="AL229" s="350" t="str">
        <f t="shared" si="31"/>
        <v/>
      </c>
      <c r="AM229" s="350" t="s">
        <v>471</v>
      </c>
      <c r="AN229" s="346" t="s">
        <v>1525</v>
      </c>
      <c r="AO229" s="189" t="s">
        <v>341</v>
      </c>
      <c r="AP229" s="189" t="s">
        <v>341</v>
      </c>
      <c r="AQ229" s="189" t="s">
        <v>341</v>
      </c>
      <c r="AR229" s="189" t="s">
        <v>341</v>
      </c>
      <c r="AS229" s="189" t="b">
        <f t="shared" si="32"/>
        <v>0</v>
      </c>
      <c r="AT229" s="442" t="b">
        <f t="shared" si="33"/>
        <v>0</v>
      </c>
      <c r="AU229" s="189" t="s">
        <v>335</v>
      </c>
      <c r="AV229" s="275"/>
      <c r="AW229" s="275"/>
      <c r="AX229" s="275" t="s">
        <v>2165</v>
      </c>
      <c r="AY229" s="577" t="s">
        <v>2166</v>
      </c>
      <c r="AZ229" s="275"/>
      <c r="BA229" s="275"/>
      <c r="BB229" s="275"/>
    </row>
    <row r="230" spans="2:54" ht="15" customHeight="1">
      <c r="B230" s="218">
        <v>46076</v>
      </c>
      <c r="C230" s="773" t="s">
        <v>59</v>
      </c>
      <c r="D230" s="792" t="s">
        <v>84</v>
      </c>
      <c r="E230" s="450" t="s">
        <v>60</v>
      </c>
      <c r="F230" s="450" t="s">
        <v>338</v>
      </c>
      <c r="G230" s="450" t="s">
        <v>935</v>
      </c>
      <c r="H230" s="450" t="s">
        <v>936</v>
      </c>
      <c r="I230" s="450" t="s">
        <v>782</v>
      </c>
      <c r="J230" s="941" t="s">
        <v>86</v>
      </c>
      <c r="K230" s="967"/>
      <c r="L230" s="181" t="s">
        <v>2214</v>
      </c>
      <c r="M230" s="779" t="s">
        <v>937</v>
      </c>
      <c r="N230" s="176" t="s">
        <v>334</v>
      </c>
      <c r="O230" s="176" t="s">
        <v>334</v>
      </c>
      <c r="P230" s="470" t="str">
        <f t="shared" si="34"/>
        <v>N</v>
      </c>
      <c r="Q230" s="176" t="s">
        <v>335</v>
      </c>
      <c r="R230" s="176" t="s">
        <v>335</v>
      </c>
      <c r="S230" s="444" t="s">
        <v>335</v>
      </c>
      <c r="T230" s="189" t="s">
        <v>338</v>
      </c>
      <c r="U230" s="536" t="s">
        <v>335</v>
      </c>
      <c r="V230" s="179"/>
      <c r="W230" s="176" t="s">
        <v>334</v>
      </c>
      <c r="X230" s="195" t="s">
        <v>62</v>
      </c>
      <c r="Y230" s="389" t="s">
        <v>62</v>
      </c>
      <c r="Z230" s="189" t="s">
        <v>1604</v>
      </c>
      <c r="AA230" s="179">
        <v>1</v>
      </c>
      <c r="AB230" s="337" t="s">
        <v>425</v>
      </c>
      <c r="AC230" s="275" t="s">
        <v>784</v>
      </c>
      <c r="AD230" s="275" t="s">
        <v>785</v>
      </c>
      <c r="AE230" s="189"/>
      <c r="AF230" s="189"/>
      <c r="AG230" s="765"/>
      <c r="AH230" s="765"/>
      <c r="AI230" s="443" t="s">
        <v>341</v>
      </c>
      <c r="AJ230" s="443" t="s">
        <v>341</v>
      </c>
      <c r="AK230" s="442"/>
      <c r="AL230" s="350" t="str">
        <f t="shared" si="31"/>
        <v/>
      </c>
      <c r="AM230" s="350" t="s">
        <v>471</v>
      </c>
      <c r="AN230" s="346" t="s">
        <v>1525</v>
      </c>
      <c r="AO230" s="189" t="s">
        <v>341</v>
      </c>
      <c r="AP230" s="189" t="s">
        <v>341</v>
      </c>
      <c r="AQ230" s="189" t="s">
        <v>341</v>
      </c>
      <c r="AR230" s="189" t="s">
        <v>341</v>
      </c>
      <c r="AS230" s="189" t="b">
        <f t="shared" si="32"/>
        <v>0</v>
      </c>
      <c r="AT230" s="442" t="b">
        <f t="shared" si="33"/>
        <v>0</v>
      </c>
      <c r="AU230" s="189" t="s">
        <v>335</v>
      </c>
      <c r="AV230" s="275"/>
      <c r="AW230" s="275"/>
      <c r="AX230" s="275" t="s">
        <v>2165</v>
      </c>
      <c r="AY230" s="577" t="s">
        <v>2182</v>
      </c>
      <c r="AZ230" s="275"/>
      <c r="BA230" s="275"/>
      <c r="BB230" s="275"/>
    </row>
    <row r="231" spans="2:54" ht="15" customHeight="1">
      <c r="B231" s="218">
        <v>46076</v>
      </c>
      <c r="C231" s="773" t="s">
        <v>59</v>
      </c>
      <c r="D231" s="793" t="s">
        <v>84</v>
      </c>
      <c r="E231" s="530" t="s">
        <v>60</v>
      </c>
      <c r="F231" s="530" t="s">
        <v>338</v>
      </c>
      <c r="G231" s="530" t="s">
        <v>938</v>
      </c>
      <c r="H231" s="530" t="s">
        <v>939</v>
      </c>
      <c r="I231" s="530" t="s">
        <v>782</v>
      </c>
      <c r="J231" s="941" t="s">
        <v>86</v>
      </c>
      <c r="K231" s="967"/>
      <c r="L231" s="181" t="s">
        <v>2215</v>
      </c>
      <c r="M231" s="817" t="s">
        <v>940</v>
      </c>
      <c r="N231" s="188" t="s">
        <v>334</v>
      </c>
      <c r="O231" s="188" t="s">
        <v>334</v>
      </c>
      <c r="P231" s="598" t="str">
        <f t="shared" si="34"/>
        <v>N</v>
      </c>
      <c r="Q231" s="188" t="s">
        <v>335</v>
      </c>
      <c r="R231" s="188" t="s">
        <v>335</v>
      </c>
      <c r="S231" s="445" t="s">
        <v>335</v>
      </c>
      <c r="T231" s="457" t="s">
        <v>338</v>
      </c>
      <c r="U231" s="597" t="s">
        <v>335</v>
      </c>
      <c r="V231" s="540"/>
      <c r="W231" s="188" t="s">
        <v>334</v>
      </c>
      <c r="X231" s="388" t="s">
        <v>62</v>
      </c>
      <c r="Y231" s="762" t="s">
        <v>62</v>
      </c>
      <c r="Z231" s="189" t="s">
        <v>1604</v>
      </c>
      <c r="AA231" s="540">
        <v>1</v>
      </c>
      <c r="AB231" s="600" t="s">
        <v>425</v>
      </c>
      <c r="AC231" s="605" t="s">
        <v>784</v>
      </c>
      <c r="AD231" s="458" t="s">
        <v>785</v>
      </c>
      <c r="AE231" s="457"/>
      <c r="AF231" s="457"/>
      <c r="AG231" s="766"/>
      <c r="AH231" s="766"/>
      <c r="AI231" s="443" t="s">
        <v>341</v>
      </c>
      <c r="AJ231" s="443" t="s">
        <v>341</v>
      </c>
      <c r="AK231" s="599"/>
      <c r="AL231" s="350" t="str">
        <f t="shared" si="31"/>
        <v/>
      </c>
      <c r="AM231" s="350" t="s">
        <v>471</v>
      </c>
      <c r="AN231" s="575" t="s">
        <v>1525</v>
      </c>
      <c r="AO231" s="189" t="s">
        <v>341</v>
      </c>
      <c r="AP231" s="189" t="s">
        <v>341</v>
      </c>
      <c r="AQ231" s="189" t="s">
        <v>341</v>
      </c>
      <c r="AR231" s="189" t="s">
        <v>341</v>
      </c>
      <c r="AS231" s="189" t="b">
        <f t="shared" si="32"/>
        <v>0</v>
      </c>
      <c r="AT231" s="442" t="b">
        <f t="shared" si="33"/>
        <v>0</v>
      </c>
      <c r="AU231" s="189" t="s">
        <v>335</v>
      </c>
      <c r="AV231" s="275"/>
      <c r="AW231" s="275"/>
      <c r="AX231" s="275" t="s">
        <v>2165</v>
      </c>
      <c r="AY231" s="577" t="s">
        <v>2182</v>
      </c>
      <c r="AZ231" s="275"/>
      <c r="BA231" s="275"/>
      <c r="BB231" s="275"/>
    </row>
    <row r="232" spans="2:54">
      <c r="C232" s="948" t="s">
        <v>1508</v>
      </c>
      <c r="D232" s="949" t="s">
        <v>2216</v>
      </c>
      <c r="E232" s="595"/>
      <c r="F232" s="595"/>
      <c r="G232" s="952"/>
      <c r="H232" s="952"/>
      <c r="I232" s="952"/>
      <c r="J232" s="981"/>
      <c r="K232" s="952"/>
      <c r="L232" s="952"/>
      <c r="M232" s="952"/>
      <c r="N232" s="950"/>
      <c r="O232" s="950"/>
      <c r="P232" s="950"/>
      <c r="Q232" s="950"/>
      <c r="R232" s="950"/>
      <c r="S232" s="950"/>
      <c r="T232" s="950"/>
      <c r="U232" s="950"/>
      <c r="V232" s="950"/>
      <c r="W232" s="950"/>
      <c r="X232" s="950"/>
      <c r="Y232" s="950"/>
      <c r="Z232" s="957" t="s">
        <v>1537</v>
      </c>
      <c r="AA232" s="953">
        <v>0</v>
      </c>
      <c r="AB232" s="954"/>
      <c r="AC232" s="950"/>
      <c r="AD232" s="950"/>
      <c r="AE232" s="950"/>
      <c r="AF232" s="950"/>
      <c r="AG232" s="592"/>
      <c r="AH232" s="592"/>
      <c r="AI232" s="958" t="s">
        <v>341</v>
      </c>
      <c r="AJ232" s="958" t="s">
        <v>341</v>
      </c>
      <c r="AK232" s="950"/>
      <c r="AL232" s="959" t="str">
        <f t="shared" si="31"/>
        <v/>
      </c>
      <c r="AM232" s="959"/>
      <c r="AN232" s="960"/>
      <c r="AO232" s="960"/>
      <c r="AP232" s="960"/>
      <c r="AQ232" s="960"/>
      <c r="AR232" s="960"/>
      <c r="AS232" s="960"/>
      <c r="AT232" s="960"/>
      <c r="AU232" s="960"/>
      <c r="AV232" s="960"/>
      <c r="AW232" s="960"/>
      <c r="AX232" s="960"/>
      <c r="AY232" s="960"/>
      <c r="AZ232" s="960"/>
      <c r="BA232" s="960"/>
      <c r="BB232" s="960"/>
    </row>
    <row r="233" spans="2:54" ht="15" customHeight="1">
      <c r="B233" s="218">
        <v>46076</v>
      </c>
      <c r="C233" s="773" t="s">
        <v>570</v>
      </c>
      <c r="D233" s="794" t="s">
        <v>91</v>
      </c>
      <c r="E233" s="481" t="s">
        <v>510</v>
      </c>
      <c r="F233" s="481" t="s">
        <v>511</v>
      </c>
      <c r="G233" s="795" t="s">
        <v>571</v>
      </c>
      <c r="H233" s="795" t="s">
        <v>572</v>
      </c>
      <c r="I233" s="481" t="s">
        <v>1517</v>
      </c>
      <c r="J233" s="941" t="s">
        <v>94</v>
      </c>
      <c r="K233" s="967" t="s">
        <v>341</v>
      </c>
      <c r="L233" s="181" t="s">
        <v>1511</v>
      </c>
      <c r="M233" s="788" t="s">
        <v>1512</v>
      </c>
      <c r="N233" s="470" t="s">
        <v>334</v>
      </c>
      <c r="O233" s="470" t="s">
        <v>335</v>
      </c>
      <c r="P233" s="470" t="str">
        <f t="shared" ref="P233:P262" si="35">IF(OR(N233 = "Y", O233 = "Y"), "Y", "N")</f>
        <v>Y</v>
      </c>
      <c r="Q233" s="470" t="s">
        <v>335</v>
      </c>
      <c r="R233" s="470" t="s">
        <v>335</v>
      </c>
      <c r="S233" s="496" t="s">
        <v>335</v>
      </c>
      <c r="T233" s="350" t="s">
        <v>338</v>
      </c>
      <c r="U233" s="350" t="s">
        <v>335</v>
      </c>
      <c r="V233" s="497"/>
      <c r="W233" s="470" t="s">
        <v>334</v>
      </c>
      <c r="X233" s="195" t="s">
        <v>93</v>
      </c>
      <c r="Y233" s="762" t="s">
        <v>62</v>
      </c>
      <c r="Z233" s="189" t="s">
        <v>471</v>
      </c>
      <c r="AA233" s="497">
        <v>0</v>
      </c>
      <c r="AB233" s="471" t="s">
        <v>349</v>
      </c>
      <c r="AC233" s="459" t="s">
        <v>340</v>
      </c>
      <c r="AD233" s="459" t="s">
        <v>341</v>
      </c>
      <c r="AE233" s="350"/>
      <c r="AF233" s="350"/>
      <c r="AG233" s="764"/>
      <c r="AH233" s="764"/>
      <c r="AI233" s="443" t="s">
        <v>341</v>
      </c>
      <c r="AJ233" s="443" t="s">
        <v>341</v>
      </c>
      <c r="AK233" s="443" t="s">
        <v>342</v>
      </c>
      <c r="AL233" s="350" t="str">
        <f t="shared" si="31"/>
        <v>Y</v>
      </c>
      <c r="AM233" s="350" t="s">
        <v>471</v>
      </c>
      <c r="AN233" s="574" t="s">
        <v>1513</v>
      </c>
      <c r="AO233" s="189" t="s">
        <v>471</v>
      </c>
      <c r="AP233" s="189" t="s">
        <v>471</v>
      </c>
      <c r="AQ233" s="189" t="s">
        <v>471</v>
      </c>
      <c r="AR233" s="189" t="s">
        <v>471</v>
      </c>
      <c r="AS233" s="189" t="b">
        <f t="shared" ref="AS233:AS262" si="36">AND(AO233="Y",AP233="Y",AQ233="Y",AR233="Y")</f>
        <v>0</v>
      </c>
      <c r="AT233" s="442" t="b">
        <f t="shared" ref="AT233:AT262" si="37">OR(AO233="Y",AP233="Y",AQ233="Y",AR233="Y")</f>
        <v>0</v>
      </c>
      <c r="AU233" s="189" t="s">
        <v>335</v>
      </c>
      <c r="AV233" s="275"/>
      <c r="AW233" s="275"/>
      <c r="AX233" s="275" t="s">
        <v>1514</v>
      </c>
      <c r="AY233" s="577" t="s">
        <v>1515</v>
      </c>
      <c r="AZ233" s="275"/>
      <c r="BA233" s="275"/>
      <c r="BB233" s="275"/>
    </row>
    <row r="234" spans="2:54" ht="15" customHeight="1">
      <c r="B234" s="218"/>
      <c r="C234" s="773" t="s">
        <v>570</v>
      </c>
      <c r="D234" s="796" t="s">
        <v>91</v>
      </c>
      <c r="E234" s="450" t="s">
        <v>60</v>
      </c>
      <c r="F234" s="450" t="s">
        <v>775</v>
      </c>
      <c r="G234" s="911" t="s">
        <v>776</v>
      </c>
      <c r="H234" s="911" t="s">
        <v>1516</v>
      </c>
      <c r="I234" s="481" t="s">
        <v>1517</v>
      </c>
      <c r="J234" s="941" t="s">
        <v>94</v>
      </c>
      <c r="K234" s="967" t="s">
        <v>341</v>
      </c>
      <c r="L234" s="181" t="s">
        <v>1518</v>
      </c>
      <c r="M234" s="779" t="s">
        <v>1519</v>
      </c>
      <c r="N234" s="176" t="s">
        <v>334</v>
      </c>
      <c r="O234" s="176" t="s">
        <v>334</v>
      </c>
      <c r="P234" s="470" t="str">
        <f t="shared" si="35"/>
        <v>N</v>
      </c>
      <c r="Q234" s="176" t="s">
        <v>334</v>
      </c>
      <c r="R234" s="176" t="s">
        <v>334</v>
      </c>
      <c r="S234" s="444" t="s">
        <v>335</v>
      </c>
      <c r="T234" s="189" t="s">
        <v>338</v>
      </c>
      <c r="U234" s="891"/>
      <c r="V234" s="179"/>
      <c r="W234" s="176" t="s">
        <v>334</v>
      </c>
      <c r="X234" s="195" t="s">
        <v>93</v>
      </c>
      <c r="Y234" s="389" t="s">
        <v>62</v>
      </c>
      <c r="Z234" s="189" t="s">
        <v>1537</v>
      </c>
      <c r="AA234" s="179">
        <v>1</v>
      </c>
      <c r="AB234" s="337" t="s">
        <v>1520</v>
      </c>
      <c r="AC234" s="275" t="s">
        <v>1521</v>
      </c>
      <c r="AD234" s="275" t="s">
        <v>1522</v>
      </c>
      <c r="AE234" s="189"/>
      <c r="AF234" s="189"/>
      <c r="AG234" s="765"/>
      <c r="AH234" s="765"/>
      <c r="AI234" s="443" t="s">
        <v>341</v>
      </c>
      <c r="AJ234" s="443" t="s">
        <v>341</v>
      </c>
      <c r="AK234" s="442"/>
      <c r="AL234" s="350" t="str">
        <f t="shared" si="31"/>
        <v/>
      </c>
      <c r="AM234" s="350" t="s">
        <v>471</v>
      </c>
      <c r="AN234" s="346" t="s">
        <v>1513</v>
      </c>
      <c r="AO234" s="189" t="s">
        <v>471</v>
      </c>
      <c r="AP234" s="189" t="s">
        <v>471</v>
      </c>
      <c r="AQ234" s="189" t="s">
        <v>471</v>
      </c>
      <c r="AR234" s="189" t="s">
        <v>471</v>
      </c>
      <c r="AS234" s="189" t="b">
        <f t="shared" si="36"/>
        <v>0</v>
      </c>
      <c r="AT234" s="442" t="b">
        <f t="shared" si="37"/>
        <v>0</v>
      </c>
      <c r="AU234" s="189" t="s">
        <v>335</v>
      </c>
      <c r="AV234" s="275"/>
      <c r="AW234" s="275"/>
      <c r="AX234" s="275" t="s">
        <v>1514</v>
      </c>
      <c r="AY234" s="577" t="s">
        <v>1523</v>
      </c>
      <c r="AZ234" s="275"/>
      <c r="BA234" s="275"/>
      <c r="BB234" s="275"/>
    </row>
    <row r="235" spans="2:54" ht="15" customHeight="1">
      <c r="B235" s="218">
        <v>46076</v>
      </c>
      <c r="C235" s="773" t="s">
        <v>570</v>
      </c>
      <c r="D235" s="796" t="s">
        <v>91</v>
      </c>
      <c r="E235" s="450" t="s">
        <v>510</v>
      </c>
      <c r="F235" s="450" t="s">
        <v>511</v>
      </c>
      <c r="G235" s="911" t="s">
        <v>512</v>
      </c>
      <c r="H235" s="911" t="s">
        <v>513</v>
      </c>
      <c r="I235" s="450" t="s">
        <v>574</v>
      </c>
      <c r="J235" s="941" t="s">
        <v>94</v>
      </c>
      <c r="K235" s="967" t="s">
        <v>341</v>
      </c>
      <c r="L235" s="181" t="s">
        <v>512</v>
      </c>
      <c r="M235" s="779" t="s">
        <v>514</v>
      </c>
      <c r="N235" s="176" t="s">
        <v>334</v>
      </c>
      <c r="O235" s="176" t="s">
        <v>335</v>
      </c>
      <c r="P235" s="470" t="str">
        <f t="shared" si="35"/>
        <v>Y</v>
      </c>
      <c r="Q235" s="176" t="s">
        <v>335</v>
      </c>
      <c r="R235" s="176" t="s">
        <v>335</v>
      </c>
      <c r="S235" s="444" t="s">
        <v>335</v>
      </c>
      <c r="T235" s="189" t="s">
        <v>338</v>
      </c>
      <c r="U235" s="189" t="s">
        <v>335</v>
      </c>
      <c r="V235" s="179" t="s">
        <v>335</v>
      </c>
      <c r="W235" s="176" t="s">
        <v>334</v>
      </c>
      <c r="X235" s="195" t="s">
        <v>93</v>
      </c>
      <c r="Y235" s="762" t="s">
        <v>62</v>
      </c>
      <c r="Z235" s="189" t="s">
        <v>471</v>
      </c>
      <c r="AA235" s="179">
        <v>0</v>
      </c>
      <c r="AB235" s="337" t="s">
        <v>349</v>
      </c>
      <c r="AC235" s="275" t="s">
        <v>340</v>
      </c>
      <c r="AD235" s="275" t="s">
        <v>341</v>
      </c>
      <c r="AE235" s="189" t="s">
        <v>342</v>
      </c>
      <c r="AF235" s="189" t="s">
        <v>342</v>
      </c>
      <c r="AG235" s="765" t="s">
        <v>342</v>
      </c>
      <c r="AH235" s="765" t="s">
        <v>342</v>
      </c>
      <c r="AI235" s="443" t="s">
        <v>341</v>
      </c>
      <c r="AJ235" s="443" t="s">
        <v>341</v>
      </c>
      <c r="AK235" s="442" t="s">
        <v>342</v>
      </c>
      <c r="AL235" s="350" t="str">
        <f t="shared" si="31"/>
        <v>Y</v>
      </c>
      <c r="AM235" s="350" t="s">
        <v>342</v>
      </c>
      <c r="AN235" s="346" t="s">
        <v>1513</v>
      </c>
      <c r="AO235" s="189" t="s">
        <v>335</v>
      </c>
      <c r="AP235" s="189" t="s">
        <v>335</v>
      </c>
      <c r="AQ235" s="189" t="s">
        <v>335</v>
      </c>
      <c r="AR235" s="189" t="s">
        <v>335</v>
      </c>
      <c r="AS235" s="189" t="b">
        <f t="shared" si="36"/>
        <v>1</v>
      </c>
      <c r="AT235" s="442" t="b">
        <f t="shared" si="37"/>
        <v>1</v>
      </c>
      <c r="AU235" s="189" t="s">
        <v>335</v>
      </c>
      <c r="AV235" s="275"/>
      <c r="AW235" s="275"/>
      <c r="AX235" s="275" t="s">
        <v>1529</v>
      </c>
      <c r="AY235" s="577" t="s">
        <v>1530</v>
      </c>
      <c r="AZ235" s="275"/>
      <c r="BA235" s="275"/>
      <c r="BB235" s="275"/>
    </row>
    <row r="236" spans="2:54" ht="15" customHeight="1">
      <c r="B236" s="218">
        <v>46076</v>
      </c>
      <c r="C236" s="773" t="s">
        <v>570</v>
      </c>
      <c r="D236" s="796" t="s">
        <v>91</v>
      </c>
      <c r="E236" s="450" t="s">
        <v>510</v>
      </c>
      <c r="F236" s="450" t="s">
        <v>511</v>
      </c>
      <c r="G236" s="911" t="s">
        <v>516</v>
      </c>
      <c r="H236" s="911" t="s">
        <v>517</v>
      </c>
      <c r="I236" s="450" t="s">
        <v>574</v>
      </c>
      <c r="J236" s="941" t="s">
        <v>94</v>
      </c>
      <c r="K236" s="967" t="s">
        <v>341</v>
      </c>
      <c r="L236" s="181" t="s">
        <v>516</v>
      </c>
      <c r="M236" s="779" t="s">
        <v>518</v>
      </c>
      <c r="N236" s="176" t="s">
        <v>334</v>
      </c>
      <c r="O236" s="176" t="s">
        <v>335</v>
      </c>
      <c r="P236" s="470" t="str">
        <f t="shared" si="35"/>
        <v>Y</v>
      </c>
      <c r="Q236" s="176" t="s">
        <v>335</v>
      </c>
      <c r="R236" s="176" t="s">
        <v>335</v>
      </c>
      <c r="S236" s="444" t="s">
        <v>335</v>
      </c>
      <c r="T236" s="189" t="s">
        <v>338</v>
      </c>
      <c r="U236" s="189" t="s">
        <v>335</v>
      </c>
      <c r="V236" s="179"/>
      <c r="W236" s="176" t="s">
        <v>334</v>
      </c>
      <c r="X236" s="195" t="s">
        <v>93</v>
      </c>
      <c r="Y236" s="762" t="s">
        <v>62</v>
      </c>
      <c r="Z236" s="189" t="s">
        <v>471</v>
      </c>
      <c r="AA236" s="179">
        <v>1</v>
      </c>
      <c r="AB236" s="337" t="s">
        <v>1558</v>
      </c>
      <c r="AC236" s="275" t="s">
        <v>340</v>
      </c>
      <c r="AD236" s="275" t="s">
        <v>341</v>
      </c>
      <c r="AE236" s="189"/>
      <c r="AF236" s="189" t="s">
        <v>342</v>
      </c>
      <c r="AG236" s="765"/>
      <c r="AH236" s="765"/>
      <c r="AI236" s="443" t="s">
        <v>341</v>
      </c>
      <c r="AJ236" s="443" t="s">
        <v>341</v>
      </c>
      <c r="AK236" s="442"/>
      <c r="AL236" s="350" t="str">
        <f t="shared" si="31"/>
        <v>Y</v>
      </c>
      <c r="AM236" s="350" t="s">
        <v>471</v>
      </c>
      <c r="AN236" s="346" t="s">
        <v>1513</v>
      </c>
      <c r="AO236" s="189" t="s">
        <v>335</v>
      </c>
      <c r="AP236" s="189" t="s">
        <v>335</v>
      </c>
      <c r="AQ236" s="189" t="s">
        <v>335</v>
      </c>
      <c r="AR236" s="189" t="s">
        <v>335</v>
      </c>
      <c r="AS236" s="189" t="b">
        <f t="shared" si="36"/>
        <v>1</v>
      </c>
      <c r="AT236" s="442" t="b">
        <f t="shared" si="37"/>
        <v>1</v>
      </c>
      <c r="AU236" s="189" t="s">
        <v>335</v>
      </c>
      <c r="AV236" s="275"/>
      <c r="AW236" s="275"/>
      <c r="AX236" s="275" t="s">
        <v>1533</v>
      </c>
      <c r="AY236" s="577" t="s">
        <v>1534</v>
      </c>
      <c r="AZ236" s="275"/>
      <c r="BA236" s="275"/>
      <c r="BB236" s="275"/>
    </row>
    <row r="237" spans="2:54" ht="15" customHeight="1">
      <c r="B237" s="218">
        <v>46076</v>
      </c>
      <c r="C237" s="773" t="s">
        <v>570</v>
      </c>
      <c r="D237" s="796" t="s">
        <v>91</v>
      </c>
      <c r="E237" s="450" t="s">
        <v>60</v>
      </c>
      <c r="F237" s="450" t="s">
        <v>775</v>
      </c>
      <c r="G237" s="911" t="s">
        <v>1535</v>
      </c>
      <c r="H237" s="911" t="s">
        <v>580</v>
      </c>
      <c r="I237" s="450" t="s">
        <v>574</v>
      </c>
      <c r="J237" s="941" t="s">
        <v>94</v>
      </c>
      <c r="K237" s="967" t="s">
        <v>341</v>
      </c>
      <c r="L237" s="181" t="s">
        <v>1535</v>
      </c>
      <c r="M237" s="779" t="s">
        <v>1536</v>
      </c>
      <c r="N237" s="176" t="s">
        <v>334</v>
      </c>
      <c r="O237" s="176" t="s">
        <v>334</v>
      </c>
      <c r="P237" s="470" t="str">
        <f t="shared" ref="P237:P240" si="38">IF(OR(N237 = "Y", O237 = "Y"), "Y", "N")</f>
        <v>N</v>
      </c>
      <c r="Q237" s="176" t="s">
        <v>335</v>
      </c>
      <c r="R237" s="176" t="s">
        <v>335</v>
      </c>
      <c r="S237" s="444" t="s">
        <v>335</v>
      </c>
      <c r="T237" s="189" t="s">
        <v>338</v>
      </c>
      <c r="U237" s="189" t="s">
        <v>335</v>
      </c>
      <c r="V237" s="179"/>
      <c r="W237" s="176" t="s">
        <v>334</v>
      </c>
      <c r="X237" s="195" t="s">
        <v>93</v>
      </c>
      <c r="Y237" s="762" t="s">
        <v>62</v>
      </c>
      <c r="Z237" s="189" t="s">
        <v>471</v>
      </c>
      <c r="AA237" s="179">
        <v>1</v>
      </c>
      <c r="AB237" s="337" t="s">
        <v>1538</v>
      </c>
      <c r="AC237" s="275" t="s">
        <v>390</v>
      </c>
      <c r="AD237" s="275" t="s">
        <v>581</v>
      </c>
      <c r="AE237" s="189"/>
      <c r="AF237" s="189"/>
      <c r="AG237" s="765"/>
      <c r="AH237" s="765"/>
      <c r="AI237" s="443" t="s">
        <v>341</v>
      </c>
      <c r="AJ237" s="443" t="s">
        <v>341</v>
      </c>
      <c r="AK237" s="442"/>
      <c r="AL237" s="350" t="str">
        <f t="shared" ref="AL237:AL240" si="39">IF(OR(AE237="X", AF237 = "X", AI237="X", AJ237="X", AK237="X"), "Y", "")</f>
        <v/>
      </c>
      <c r="AM237" s="350" t="s">
        <v>342</v>
      </c>
      <c r="AN237" s="346" t="s">
        <v>1513</v>
      </c>
      <c r="AO237" s="189" t="s">
        <v>341</v>
      </c>
      <c r="AP237" s="189" t="s">
        <v>341</v>
      </c>
      <c r="AQ237" s="189" t="s">
        <v>341</v>
      </c>
      <c r="AR237" s="189" t="s">
        <v>341</v>
      </c>
      <c r="AS237" s="189" t="b">
        <f t="shared" ref="AS237:AS240" si="40">AND(AO237="Y",AP237="Y",AQ237="Y",AR237="Y")</f>
        <v>0</v>
      </c>
      <c r="AT237" s="442" t="b">
        <f t="shared" ref="AT237:AT240" si="41">OR(AO237="Y",AP237="Y",AQ237="Y",AR237="Y")</f>
        <v>0</v>
      </c>
      <c r="AU237" s="189" t="s">
        <v>335</v>
      </c>
      <c r="AV237" s="275"/>
      <c r="AW237" s="275"/>
      <c r="AX237" s="275" t="s">
        <v>1539</v>
      </c>
      <c r="AY237" s="577" t="s">
        <v>1540</v>
      </c>
      <c r="AZ237" s="275"/>
      <c r="BA237" s="275"/>
      <c r="BB237" s="275"/>
    </row>
    <row r="238" spans="2:54" ht="15" customHeight="1">
      <c r="B238" s="218">
        <v>46076</v>
      </c>
      <c r="C238" s="773" t="s">
        <v>570</v>
      </c>
      <c r="D238" s="796" t="s">
        <v>91</v>
      </c>
      <c r="E238" s="450" t="s">
        <v>510</v>
      </c>
      <c r="F238" s="450" t="s">
        <v>562</v>
      </c>
      <c r="G238" s="775" t="s">
        <v>2217</v>
      </c>
      <c r="H238" s="775" t="s">
        <v>616</v>
      </c>
      <c r="I238" s="450" t="s">
        <v>574</v>
      </c>
      <c r="J238" s="941" t="s">
        <v>94</v>
      </c>
      <c r="K238" s="967" t="s">
        <v>616</v>
      </c>
      <c r="L238" s="181" t="s">
        <v>2218</v>
      </c>
      <c r="M238" s="779" t="s">
        <v>2219</v>
      </c>
      <c r="N238" s="176" t="s">
        <v>334</v>
      </c>
      <c r="O238" s="176" t="s">
        <v>335</v>
      </c>
      <c r="P238" s="470" t="str">
        <f t="shared" si="38"/>
        <v>Y</v>
      </c>
      <c r="Q238" s="176" t="s">
        <v>335</v>
      </c>
      <c r="R238" s="176" t="s">
        <v>335</v>
      </c>
      <c r="S238" s="444" t="s">
        <v>335</v>
      </c>
      <c r="T238" s="189" t="s">
        <v>338</v>
      </c>
      <c r="U238" s="189"/>
      <c r="V238" s="179"/>
      <c r="W238" s="176" t="s">
        <v>334</v>
      </c>
      <c r="X238" s="195" t="s">
        <v>93</v>
      </c>
      <c r="Y238" s="762" t="s">
        <v>62</v>
      </c>
      <c r="Z238" s="189" t="s">
        <v>1524</v>
      </c>
      <c r="AA238" s="179">
        <v>0</v>
      </c>
      <c r="AB238" s="337" t="s">
        <v>349</v>
      </c>
      <c r="AC238" s="275" t="s">
        <v>581</v>
      </c>
      <c r="AD238" s="275" t="s">
        <v>581</v>
      </c>
      <c r="AE238" s="189" t="s">
        <v>342</v>
      </c>
      <c r="AF238" s="189" t="s">
        <v>342</v>
      </c>
      <c r="AG238" s="765" t="s">
        <v>342</v>
      </c>
      <c r="AH238" s="765" t="s">
        <v>342</v>
      </c>
      <c r="AI238" s="443" t="s">
        <v>342</v>
      </c>
      <c r="AJ238" s="443" t="s">
        <v>342</v>
      </c>
      <c r="AK238" s="189" t="s">
        <v>342</v>
      </c>
      <c r="AL238" s="350" t="str">
        <f t="shared" si="39"/>
        <v>Y</v>
      </c>
      <c r="AM238" s="350" t="s">
        <v>471</v>
      </c>
      <c r="AN238" s="346" t="s">
        <v>1513</v>
      </c>
      <c r="AO238" s="189" t="s">
        <v>471</v>
      </c>
      <c r="AP238" s="189" t="s">
        <v>471</v>
      </c>
      <c r="AQ238" s="189" t="s">
        <v>471</v>
      </c>
      <c r="AR238" s="189" t="s">
        <v>471</v>
      </c>
      <c r="AS238" s="189" t="b">
        <f t="shared" si="40"/>
        <v>0</v>
      </c>
      <c r="AT238" s="442" t="b">
        <f t="shared" si="41"/>
        <v>0</v>
      </c>
      <c r="AU238" s="189" t="s">
        <v>335</v>
      </c>
      <c r="AV238" s="275"/>
      <c r="AW238" s="275"/>
      <c r="AX238" s="275" t="s">
        <v>2220</v>
      </c>
      <c r="AY238" s="577" t="s">
        <v>2221</v>
      </c>
      <c r="AZ238" s="275" t="s">
        <v>1528</v>
      </c>
      <c r="BA238" s="275"/>
      <c r="BB238" s="275"/>
    </row>
    <row r="239" spans="2:54" ht="15" customHeight="1">
      <c r="B239" s="218">
        <v>46076</v>
      </c>
      <c r="C239" s="773" t="s">
        <v>570</v>
      </c>
      <c r="D239" s="796" t="s">
        <v>91</v>
      </c>
      <c r="E239" s="450" t="s">
        <v>510</v>
      </c>
      <c r="F239" s="450" t="s">
        <v>562</v>
      </c>
      <c r="G239" s="775" t="s">
        <v>2217</v>
      </c>
      <c r="H239" s="775" t="s">
        <v>617</v>
      </c>
      <c r="I239" s="450" t="s">
        <v>574</v>
      </c>
      <c r="J239" s="941" t="s">
        <v>94</v>
      </c>
      <c r="K239" s="967" t="s">
        <v>617</v>
      </c>
      <c r="L239" s="181" t="s">
        <v>2222</v>
      </c>
      <c r="M239" s="779" t="s">
        <v>2223</v>
      </c>
      <c r="N239" s="176" t="s">
        <v>334</v>
      </c>
      <c r="O239" s="176" t="s">
        <v>335</v>
      </c>
      <c r="P239" s="470" t="str">
        <f t="shared" si="38"/>
        <v>Y</v>
      </c>
      <c r="Q239" s="176" t="s">
        <v>335</v>
      </c>
      <c r="R239" s="176" t="s">
        <v>335</v>
      </c>
      <c r="S239" s="444" t="s">
        <v>335</v>
      </c>
      <c r="T239" s="189" t="s">
        <v>338</v>
      </c>
      <c r="U239" s="189"/>
      <c r="V239" s="179"/>
      <c r="W239" s="176" t="s">
        <v>334</v>
      </c>
      <c r="X239" s="195" t="s">
        <v>93</v>
      </c>
      <c r="Y239" s="762" t="s">
        <v>62</v>
      </c>
      <c r="Z239" s="189" t="s">
        <v>1524</v>
      </c>
      <c r="AA239" s="179">
        <v>0</v>
      </c>
      <c r="AB239" s="337" t="s">
        <v>349</v>
      </c>
      <c r="AC239" s="275" t="s">
        <v>581</v>
      </c>
      <c r="AD239" s="275" t="s">
        <v>581</v>
      </c>
      <c r="AE239" s="189" t="s">
        <v>342</v>
      </c>
      <c r="AF239" s="189" t="s">
        <v>342</v>
      </c>
      <c r="AG239" s="765" t="s">
        <v>342</v>
      </c>
      <c r="AH239" s="765" t="s">
        <v>342</v>
      </c>
      <c r="AI239" s="443" t="s">
        <v>342</v>
      </c>
      <c r="AJ239" s="443" t="s">
        <v>342</v>
      </c>
      <c r="AK239" s="189" t="s">
        <v>342</v>
      </c>
      <c r="AL239" s="350" t="str">
        <f t="shared" si="39"/>
        <v>Y</v>
      </c>
      <c r="AM239" s="350" t="s">
        <v>471</v>
      </c>
      <c r="AN239" s="346" t="s">
        <v>1513</v>
      </c>
      <c r="AO239" s="189" t="s">
        <v>471</v>
      </c>
      <c r="AP239" s="189" t="s">
        <v>471</v>
      </c>
      <c r="AQ239" s="189" t="s">
        <v>471</v>
      </c>
      <c r="AR239" s="189" t="s">
        <v>471</v>
      </c>
      <c r="AS239" s="189" t="b">
        <f t="shared" si="40"/>
        <v>0</v>
      </c>
      <c r="AT239" s="442" t="b">
        <f t="shared" si="41"/>
        <v>0</v>
      </c>
      <c r="AU239" s="189" t="s">
        <v>335</v>
      </c>
      <c r="AV239" s="275"/>
      <c r="AW239" s="275"/>
      <c r="AX239" s="275" t="s">
        <v>2220</v>
      </c>
      <c r="AY239" s="577" t="s">
        <v>2224</v>
      </c>
      <c r="AZ239" s="275" t="s">
        <v>1531</v>
      </c>
      <c r="BA239" s="275" t="s">
        <v>2225</v>
      </c>
      <c r="BB239" s="275" t="s">
        <v>1565</v>
      </c>
    </row>
    <row r="240" spans="2:54" ht="15" customHeight="1">
      <c r="B240" s="218">
        <v>46076</v>
      </c>
      <c r="C240" s="773" t="s">
        <v>570</v>
      </c>
      <c r="D240" s="796" t="s">
        <v>91</v>
      </c>
      <c r="E240" s="450" t="s">
        <v>510</v>
      </c>
      <c r="F240" s="450" t="s">
        <v>562</v>
      </c>
      <c r="G240" s="775" t="s">
        <v>2217</v>
      </c>
      <c r="H240" s="775" t="s">
        <v>614</v>
      </c>
      <c r="I240" s="450" t="s">
        <v>574</v>
      </c>
      <c r="J240" s="941" t="s">
        <v>94</v>
      </c>
      <c r="K240" s="967" t="s">
        <v>614</v>
      </c>
      <c r="L240" s="181" t="s">
        <v>2226</v>
      </c>
      <c r="M240" s="779" t="s">
        <v>2227</v>
      </c>
      <c r="N240" s="176" t="s">
        <v>334</v>
      </c>
      <c r="O240" s="176" t="s">
        <v>335</v>
      </c>
      <c r="P240" s="470" t="str">
        <f t="shared" si="38"/>
        <v>Y</v>
      </c>
      <c r="Q240" s="176" t="s">
        <v>335</v>
      </c>
      <c r="R240" s="176" t="s">
        <v>335</v>
      </c>
      <c r="S240" s="444" t="s">
        <v>335</v>
      </c>
      <c r="T240" s="189" t="s">
        <v>338</v>
      </c>
      <c r="U240" s="189"/>
      <c r="V240" s="179"/>
      <c r="W240" s="176" t="s">
        <v>334</v>
      </c>
      <c r="X240" s="195" t="s">
        <v>93</v>
      </c>
      <c r="Y240" s="762" t="s">
        <v>62</v>
      </c>
      <c r="Z240" s="189" t="s">
        <v>1524</v>
      </c>
      <c r="AA240" s="179">
        <v>0</v>
      </c>
      <c r="AB240" s="337" t="s">
        <v>349</v>
      </c>
      <c r="AC240" s="275" t="s">
        <v>581</v>
      </c>
      <c r="AD240" s="275" t="s">
        <v>581</v>
      </c>
      <c r="AE240" s="189" t="s">
        <v>342</v>
      </c>
      <c r="AF240" s="189" t="s">
        <v>342</v>
      </c>
      <c r="AG240" s="765" t="s">
        <v>342</v>
      </c>
      <c r="AH240" s="765" t="s">
        <v>342</v>
      </c>
      <c r="AI240" s="443" t="s">
        <v>342</v>
      </c>
      <c r="AJ240" s="443" t="s">
        <v>342</v>
      </c>
      <c r="AK240" s="189" t="s">
        <v>342</v>
      </c>
      <c r="AL240" s="350" t="str">
        <f t="shared" si="39"/>
        <v>Y</v>
      </c>
      <c r="AM240" s="350" t="s">
        <v>471</v>
      </c>
      <c r="AN240" s="346" t="s">
        <v>1513</v>
      </c>
      <c r="AO240" s="189" t="s">
        <v>471</v>
      </c>
      <c r="AP240" s="189" t="s">
        <v>471</v>
      </c>
      <c r="AQ240" s="189" t="s">
        <v>471</v>
      </c>
      <c r="AR240" s="189" t="s">
        <v>471</v>
      </c>
      <c r="AS240" s="189" t="b">
        <f t="shared" si="40"/>
        <v>0</v>
      </c>
      <c r="AT240" s="442" t="b">
        <f t="shared" si="41"/>
        <v>0</v>
      </c>
      <c r="AU240" s="189" t="s">
        <v>335</v>
      </c>
      <c r="AV240" s="275"/>
      <c r="AW240" s="275"/>
      <c r="AX240" s="275" t="s">
        <v>2228</v>
      </c>
      <c r="AY240" s="577" t="s">
        <v>2229</v>
      </c>
      <c r="AZ240" s="275" t="s">
        <v>1531</v>
      </c>
      <c r="BA240" s="275" t="s">
        <v>2230</v>
      </c>
      <c r="BB240" s="275" t="s">
        <v>784</v>
      </c>
    </row>
    <row r="241" spans="1:54" ht="15" customHeight="1">
      <c r="B241" s="218">
        <v>46076</v>
      </c>
      <c r="C241" s="773" t="s">
        <v>570</v>
      </c>
      <c r="D241" s="796" t="s">
        <v>91</v>
      </c>
      <c r="E241" s="450" t="s">
        <v>510</v>
      </c>
      <c r="F241" s="450" t="s">
        <v>562</v>
      </c>
      <c r="G241" s="450" t="s">
        <v>575</v>
      </c>
      <c r="H241" s="450" t="s">
        <v>576</v>
      </c>
      <c r="I241" s="450" t="s">
        <v>574</v>
      </c>
      <c r="J241" s="941" t="s">
        <v>94</v>
      </c>
      <c r="K241" s="967" t="s">
        <v>341</v>
      </c>
      <c r="L241" s="181" t="s">
        <v>575</v>
      </c>
      <c r="M241" s="779" t="s">
        <v>1541</v>
      </c>
      <c r="N241" s="176" t="s">
        <v>334</v>
      </c>
      <c r="O241" s="176" t="s">
        <v>335</v>
      </c>
      <c r="P241" s="470" t="str">
        <f t="shared" si="35"/>
        <v>Y</v>
      </c>
      <c r="Q241" s="176" t="s">
        <v>335</v>
      </c>
      <c r="R241" s="176" t="s">
        <v>335</v>
      </c>
      <c r="S241" s="444" t="s">
        <v>335</v>
      </c>
      <c r="T241" s="189" t="s">
        <v>338</v>
      </c>
      <c r="U241" s="189" t="s">
        <v>335</v>
      </c>
      <c r="V241" s="179"/>
      <c r="W241" s="176" t="s">
        <v>334</v>
      </c>
      <c r="X241" s="195" t="s">
        <v>93</v>
      </c>
      <c r="Y241" s="762" t="s">
        <v>62</v>
      </c>
      <c r="Z241" s="189" t="s">
        <v>471</v>
      </c>
      <c r="AA241" s="179">
        <v>1</v>
      </c>
      <c r="AB241" s="337" t="s">
        <v>1558</v>
      </c>
      <c r="AC241" s="275" t="s">
        <v>558</v>
      </c>
      <c r="AD241" s="275" t="s">
        <v>578</v>
      </c>
      <c r="AE241" s="189"/>
      <c r="AF241" s="189"/>
      <c r="AG241" s="765"/>
      <c r="AH241" s="765"/>
      <c r="AI241" s="443" t="s">
        <v>341</v>
      </c>
      <c r="AJ241" s="443" t="s">
        <v>341</v>
      </c>
      <c r="AK241" s="442"/>
      <c r="AL241" s="350" t="str">
        <f t="shared" si="31"/>
        <v/>
      </c>
      <c r="AM241" s="350" t="s">
        <v>471</v>
      </c>
      <c r="AN241" s="346" t="s">
        <v>1513</v>
      </c>
      <c r="AO241" s="189" t="s">
        <v>335</v>
      </c>
      <c r="AP241" s="189" t="s">
        <v>335</v>
      </c>
      <c r="AQ241" s="189" t="s">
        <v>335</v>
      </c>
      <c r="AR241" s="189" t="s">
        <v>335</v>
      </c>
      <c r="AS241" s="189" t="b">
        <f t="shared" si="36"/>
        <v>1</v>
      </c>
      <c r="AT241" s="442" t="b">
        <f t="shared" si="37"/>
        <v>1</v>
      </c>
      <c r="AU241" s="189" t="s">
        <v>335</v>
      </c>
      <c r="AV241" s="275"/>
      <c r="AW241" s="275"/>
      <c r="AX241" s="275" t="s">
        <v>1539</v>
      </c>
      <c r="AY241" s="577" t="s">
        <v>1542</v>
      </c>
      <c r="AZ241" s="275"/>
      <c r="BA241" s="275"/>
      <c r="BB241" s="275"/>
    </row>
    <row r="242" spans="1:54" ht="15" customHeight="1">
      <c r="B242" s="218">
        <v>46076</v>
      </c>
      <c r="C242" s="773" t="s">
        <v>570</v>
      </c>
      <c r="D242" s="796" t="s">
        <v>91</v>
      </c>
      <c r="E242" s="450" t="s">
        <v>510</v>
      </c>
      <c r="F242" s="450" t="s">
        <v>338</v>
      </c>
      <c r="G242" s="450" t="s">
        <v>582</v>
      </c>
      <c r="H242" s="450" t="s">
        <v>583</v>
      </c>
      <c r="I242" s="450" t="s">
        <v>574</v>
      </c>
      <c r="J242" s="941" t="s">
        <v>94</v>
      </c>
      <c r="K242" s="967" t="s">
        <v>583</v>
      </c>
      <c r="L242" s="181" t="s">
        <v>2231</v>
      </c>
      <c r="M242" s="779" t="s">
        <v>2232</v>
      </c>
      <c r="N242" s="176" t="s">
        <v>334</v>
      </c>
      <c r="O242" s="176" t="s">
        <v>334</v>
      </c>
      <c r="P242" s="470" t="str">
        <f t="shared" si="35"/>
        <v>N</v>
      </c>
      <c r="Q242" s="176" t="s">
        <v>335</v>
      </c>
      <c r="R242" s="176" t="s">
        <v>335</v>
      </c>
      <c r="S242" s="444" t="s">
        <v>335</v>
      </c>
      <c r="T242" s="189" t="s">
        <v>338</v>
      </c>
      <c r="U242" s="189" t="s">
        <v>335</v>
      </c>
      <c r="V242" s="179"/>
      <c r="W242" s="176" t="s">
        <v>334</v>
      </c>
      <c r="X242" s="195" t="s">
        <v>93</v>
      </c>
      <c r="Y242" s="762" t="s">
        <v>62</v>
      </c>
      <c r="Z242" s="189" t="s">
        <v>1546</v>
      </c>
      <c r="AA242" s="179">
        <v>1</v>
      </c>
      <c r="AB242" s="337" t="s">
        <v>1188</v>
      </c>
      <c r="AC242" s="275" t="s">
        <v>390</v>
      </c>
      <c r="AD242" s="275" t="s">
        <v>341</v>
      </c>
      <c r="AE242" s="189"/>
      <c r="AF242" s="189"/>
      <c r="AG242" s="765"/>
      <c r="AH242" s="765"/>
      <c r="AI242" s="443" t="s">
        <v>341</v>
      </c>
      <c r="AJ242" s="443" t="s">
        <v>341</v>
      </c>
      <c r="AK242" s="442"/>
      <c r="AL242" s="350" t="str">
        <f t="shared" si="31"/>
        <v/>
      </c>
      <c r="AM242" s="350" t="s">
        <v>342</v>
      </c>
      <c r="AN242" s="346" t="s">
        <v>1513</v>
      </c>
      <c r="AO242" s="189" t="s">
        <v>335</v>
      </c>
      <c r="AP242" s="189" t="s">
        <v>335</v>
      </c>
      <c r="AQ242" s="189" t="s">
        <v>335</v>
      </c>
      <c r="AR242" s="189" t="s">
        <v>335</v>
      </c>
      <c r="AS242" s="189" t="b">
        <f t="shared" si="36"/>
        <v>1</v>
      </c>
      <c r="AT242" s="442" t="b">
        <f t="shared" si="37"/>
        <v>1</v>
      </c>
      <c r="AU242" s="189" t="s">
        <v>335</v>
      </c>
      <c r="AV242" s="275"/>
      <c r="AW242" s="275"/>
      <c r="AX242" s="275" t="s">
        <v>2233</v>
      </c>
      <c r="AY242" s="577" t="s">
        <v>2234</v>
      </c>
      <c r="AZ242" s="275" t="s">
        <v>1531</v>
      </c>
      <c r="BA242" s="275" t="s">
        <v>2235</v>
      </c>
      <c r="BB242" s="275"/>
    </row>
    <row r="243" spans="1:54" ht="15" customHeight="1">
      <c r="B243" s="218">
        <v>46076</v>
      </c>
      <c r="C243" s="773" t="s">
        <v>570</v>
      </c>
      <c r="D243" s="796" t="s">
        <v>91</v>
      </c>
      <c r="E243" s="450" t="s">
        <v>510</v>
      </c>
      <c r="F243" s="450" t="s">
        <v>338</v>
      </c>
      <c r="G243" s="450" t="s">
        <v>584</v>
      </c>
      <c r="H243" s="450" t="s">
        <v>585</v>
      </c>
      <c r="I243" s="450" t="s">
        <v>574</v>
      </c>
      <c r="J243" s="941" t="s">
        <v>94</v>
      </c>
      <c r="K243" s="967" t="s">
        <v>585</v>
      </c>
      <c r="L243" s="181" t="s">
        <v>2236</v>
      </c>
      <c r="M243" s="779" t="s">
        <v>2237</v>
      </c>
      <c r="N243" s="176" t="s">
        <v>334</v>
      </c>
      <c r="O243" s="176" t="s">
        <v>334</v>
      </c>
      <c r="P243" s="470" t="str">
        <f t="shared" si="35"/>
        <v>N</v>
      </c>
      <c r="Q243" s="176" t="s">
        <v>335</v>
      </c>
      <c r="R243" s="176" t="s">
        <v>335</v>
      </c>
      <c r="S243" s="444" t="s">
        <v>335</v>
      </c>
      <c r="T243" s="189" t="s">
        <v>338</v>
      </c>
      <c r="U243" s="189" t="s">
        <v>335</v>
      </c>
      <c r="V243" s="179"/>
      <c r="W243" s="176" t="s">
        <v>334</v>
      </c>
      <c r="X243" s="195" t="s">
        <v>93</v>
      </c>
      <c r="Y243" s="762" t="s">
        <v>62</v>
      </c>
      <c r="Z243" s="189" t="s">
        <v>1546</v>
      </c>
      <c r="AA243" s="179">
        <v>1</v>
      </c>
      <c r="AB243" s="337" t="s">
        <v>1188</v>
      </c>
      <c r="AC243" s="275" t="s">
        <v>390</v>
      </c>
      <c r="AD243" s="275" t="s">
        <v>587</v>
      </c>
      <c r="AE243" s="189"/>
      <c r="AF243" s="189"/>
      <c r="AG243" s="765"/>
      <c r="AH243" s="765"/>
      <c r="AI243" s="443" t="s">
        <v>341</v>
      </c>
      <c r="AJ243" s="443" t="s">
        <v>341</v>
      </c>
      <c r="AK243" s="442"/>
      <c r="AL243" s="350" t="str">
        <f t="shared" si="31"/>
        <v/>
      </c>
      <c r="AM243" s="350" t="s">
        <v>342</v>
      </c>
      <c r="AN243" s="346" t="s">
        <v>1513</v>
      </c>
      <c r="AO243" s="189" t="s">
        <v>335</v>
      </c>
      <c r="AP243" s="189" t="s">
        <v>335</v>
      </c>
      <c r="AQ243" s="189" t="s">
        <v>335</v>
      </c>
      <c r="AR243" s="189" t="s">
        <v>335</v>
      </c>
      <c r="AS243" s="189" t="b">
        <f t="shared" si="36"/>
        <v>1</v>
      </c>
      <c r="AT243" s="442" t="b">
        <f t="shared" si="37"/>
        <v>1</v>
      </c>
      <c r="AU243" s="189" t="s">
        <v>335</v>
      </c>
      <c r="AV243" s="275"/>
      <c r="AW243" s="275"/>
      <c r="AX243" s="275" t="s">
        <v>2238</v>
      </c>
      <c r="AY243" s="577" t="s">
        <v>2239</v>
      </c>
      <c r="AZ243" s="275"/>
      <c r="BA243" s="275"/>
      <c r="BB243" s="275"/>
    </row>
    <row r="244" spans="1:54" ht="15" customHeight="1">
      <c r="B244" s="218">
        <v>46076</v>
      </c>
      <c r="C244" s="773" t="s">
        <v>570</v>
      </c>
      <c r="D244" s="796" t="s">
        <v>91</v>
      </c>
      <c r="E244" s="450" t="s">
        <v>510</v>
      </c>
      <c r="F244" s="450" t="s">
        <v>562</v>
      </c>
      <c r="G244" s="450" t="s">
        <v>588</v>
      </c>
      <c r="H244" s="450" t="s">
        <v>2240</v>
      </c>
      <c r="I244" s="450" t="s">
        <v>574</v>
      </c>
      <c r="J244" s="941" t="s">
        <v>94</v>
      </c>
      <c r="K244" s="967" t="s">
        <v>2240</v>
      </c>
      <c r="L244" s="181" t="s">
        <v>588</v>
      </c>
      <c r="M244" s="779" t="s">
        <v>2241</v>
      </c>
      <c r="N244" s="176" t="s">
        <v>334</v>
      </c>
      <c r="O244" s="176" t="s">
        <v>335</v>
      </c>
      <c r="P244" s="470" t="str">
        <f t="shared" si="35"/>
        <v>Y</v>
      </c>
      <c r="Q244" s="176" t="s">
        <v>335</v>
      </c>
      <c r="R244" s="176" t="s">
        <v>335</v>
      </c>
      <c r="S244" s="444" t="s">
        <v>335</v>
      </c>
      <c r="T244" s="189" t="s">
        <v>338</v>
      </c>
      <c r="U244" s="189" t="s">
        <v>335</v>
      </c>
      <c r="V244" s="179"/>
      <c r="W244" s="176" t="s">
        <v>334</v>
      </c>
      <c r="X244" s="195" t="s">
        <v>93</v>
      </c>
      <c r="Y244" s="762" t="s">
        <v>62</v>
      </c>
      <c r="Z244" s="189" t="s">
        <v>1604</v>
      </c>
      <c r="AA244" s="179">
        <v>1</v>
      </c>
      <c r="AB244" s="337" t="s">
        <v>1558</v>
      </c>
      <c r="AC244" s="275" t="s">
        <v>590</v>
      </c>
      <c r="AD244" s="275" t="s">
        <v>471</v>
      </c>
      <c r="AE244" s="189"/>
      <c r="AF244" s="189"/>
      <c r="AG244" s="765"/>
      <c r="AH244" s="765"/>
      <c r="AI244" s="443" t="s">
        <v>341</v>
      </c>
      <c r="AJ244" s="443" t="s">
        <v>341</v>
      </c>
      <c r="AK244" s="442"/>
      <c r="AL244" s="350" t="str">
        <f t="shared" si="31"/>
        <v/>
      </c>
      <c r="AM244" s="350" t="s">
        <v>342</v>
      </c>
      <c r="AN244" s="346" t="s">
        <v>1513</v>
      </c>
      <c r="AO244" s="189" t="s">
        <v>471</v>
      </c>
      <c r="AP244" s="189" t="s">
        <v>471</v>
      </c>
      <c r="AQ244" s="189" t="s">
        <v>471</v>
      </c>
      <c r="AR244" s="189" t="s">
        <v>471</v>
      </c>
      <c r="AS244" s="189" t="b">
        <f t="shared" si="36"/>
        <v>0</v>
      </c>
      <c r="AT244" s="442" t="b">
        <f t="shared" si="37"/>
        <v>0</v>
      </c>
      <c r="AU244" s="189" t="s">
        <v>334</v>
      </c>
      <c r="AV244" s="275"/>
      <c r="AW244" s="275"/>
      <c r="AX244" s="275" t="s">
        <v>2242</v>
      </c>
      <c r="AY244" s="577" t="s">
        <v>2243</v>
      </c>
      <c r="AZ244" s="275"/>
      <c r="BA244" s="275"/>
      <c r="BB244" s="275"/>
    </row>
    <row r="245" spans="1:54" ht="15" customHeight="1">
      <c r="A245" t="s">
        <v>1679</v>
      </c>
      <c r="B245" s="218">
        <v>46076</v>
      </c>
      <c r="C245" s="773" t="s">
        <v>570</v>
      </c>
      <c r="D245" s="796" t="s">
        <v>91</v>
      </c>
      <c r="E245" s="450" t="s">
        <v>510</v>
      </c>
      <c r="F245" s="450" t="s">
        <v>562</v>
      </c>
      <c r="G245" s="450" t="s">
        <v>592</v>
      </c>
      <c r="H245" s="450" t="s">
        <v>2244</v>
      </c>
      <c r="I245" s="450" t="s">
        <v>574</v>
      </c>
      <c r="J245" s="941" t="s">
        <v>94</v>
      </c>
      <c r="K245" s="967" t="s">
        <v>2244</v>
      </c>
      <c r="L245" s="181" t="s">
        <v>592</v>
      </c>
      <c r="M245" s="779" t="s">
        <v>2245</v>
      </c>
      <c r="N245" s="176" t="s">
        <v>334</v>
      </c>
      <c r="O245" s="176" t="s">
        <v>335</v>
      </c>
      <c r="P245" s="470" t="str">
        <f t="shared" si="35"/>
        <v>Y</v>
      </c>
      <c r="Q245" s="176" t="s">
        <v>335</v>
      </c>
      <c r="R245" s="176" t="s">
        <v>335</v>
      </c>
      <c r="S245" s="444" t="s">
        <v>335</v>
      </c>
      <c r="T245" s="189" t="s">
        <v>338</v>
      </c>
      <c r="U245" s="189" t="s">
        <v>335</v>
      </c>
      <c r="V245" s="179"/>
      <c r="W245" s="176" t="s">
        <v>334</v>
      </c>
      <c r="X245" s="195" t="s">
        <v>93</v>
      </c>
      <c r="Y245" s="762" t="s">
        <v>62</v>
      </c>
      <c r="Z245" s="189" t="s">
        <v>1604</v>
      </c>
      <c r="AA245" s="179">
        <v>1</v>
      </c>
      <c r="AB245" s="337" t="s">
        <v>1188</v>
      </c>
      <c r="AC245" s="275" t="s">
        <v>471</v>
      </c>
      <c r="AD245" s="275" t="s">
        <v>471</v>
      </c>
      <c r="AE245" s="189"/>
      <c r="AF245" s="189"/>
      <c r="AG245" s="765"/>
      <c r="AH245" s="765"/>
      <c r="AI245" s="443" t="s">
        <v>341</v>
      </c>
      <c r="AJ245" s="443" t="s">
        <v>341</v>
      </c>
      <c r="AK245" s="442"/>
      <c r="AL245" s="350" t="str">
        <f t="shared" si="31"/>
        <v/>
      </c>
      <c r="AM245" s="350" t="s">
        <v>342</v>
      </c>
      <c r="AN245" s="346" t="s">
        <v>1513</v>
      </c>
      <c r="AO245" s="189" t="s">
        <v>471</v>
      </c>
      <c r="AP245" s="189" t="s">
        <v>471</v>
      </c>
      <c r="AQ245" s="189" t="s">
        <v>471</v>
      </c>
      <c r="AR245" s="189" t="s">
        <v>471</v>
      </c>
      <c r="AS245" s="189" t="b">
        <f t="shared" si="36"/>
        <v>0</v>
      </c>
      <c r="AT245" s="442" t="b">
        <f t="shared" si="37"/>
        <v>0</v>
      </c>
      <c r="AU245" s="189" t="s">
        <v>335</v>
      </c>
      <c r="AV245" s="275"/>
      <c r="AW245" s="275"/>
      <c r="AX245" s="325" t="s">
        <v>2246</v>
      </c>
      <c r="AY245" s="577" t="s">
        <v>2247</v>
      </c>
      <c r="AZ245" s="275"/>
      <c r="BA245" s="275"/>
      <c r="BB245" s="275"/>
    </row>
    <row r="246" spans="1:54" ht="15" customHeight="1">
      <c r="B246" s="218">
        <v>46076</v>
      </c>
      <c r="C246" s="773" t="s">
        <v>570</v>
      </c>
      <c r="D246" s="796" t="s">
        <v>91</v>
      </c>
      <c r="E246" s="450" t="s">
        <v>510</v>
      </c>
      <c r="F246" s="450" t="s">
        <v>338</v>
      </c>
      <c r="G246" s="450" t="s">
        <v>596</v>
      </c>
      <c r="H246" s="450" t="s">
        <v>597</v>
      </c>
      <c r="I246" s="450" t="s">
        <v>574</v>
      </c>
      <c r="J246" s="941" t="s">
        <v>94</v>
      </c>
      <c r="K246" s="967" t="s">
        <v>597</v>
      </c>
      <c r="L246" s="181" t="s">
        <v>2248</v>
      </c>
      <c r="M246" s="779" t="s">
        <v>2249</v>
      </c>
      <c r="N246" s="176" t="s">
        <v>334</v>
      </c>
      <c r="O246" s="176" t="s">
        <v>334</v>
      </c>
      <c r="P246" s="470" t="str">
        <f t="shared" si="35"/>
        <v>N</v>
      </c>
      <c r="Q246" s="176" t="s">
        <v>335</v>
      </c>
      <c r="R246" s="176" t="s">
        <v>335</v>
      </c>
      <c r="S246" s="444" t="s">
        <v>335</v>
      </c>
      <c r="T246" s="189" t="s">
        <v>338</v>
      </c>
      <c r="U246" s="189" t="s">
        <v>335</v>
      </c>
      <c r="V246" s="179"/>
      <c r="W246" s="176" t="s">
        <v>334</v>
      </c>
      <c r="X246" s="195" t="s">
        <v>93</v>
      </c>
      <c r="Y246" s="762" t="s">
        <v>62</v>
      </c>
      <c r="Z246" s="189" t="s">
        <v>1546</v>
      </c>
      <c r="AA246" s="179">
        <v>1</v>
      </c>
      <c r="AB246" s="337" t="s">
        <v>1188</v>
      </c>
      <c r="AC246" s="275" t="s">
        <v>390</v>
      </c>
      <c r="AD246" s="275"/>
      <c r="AE246" s="189"/>
      <c r="AF246" s="189"/>
      <c r="AG246" s="765"/>
      <c r="AH246" s="765"/>
      <c r="AI246" s="443" t="s">
        <v>341</v>
      </c>
      <c r="AJ246" s="443" t="s">
        <v>341</v>
      </c>
      <c r="AK246" s="442"/>
      <c r="AL246" s="350" t="str">
        <f t="shared" si="31"/>
        <v/>
      </c>
      <c r="AM246" s="350" t="s">
        <v>471</v>
      </c>
      <c r="AN246" s="346" t="s">
        <v>1513</v>
      </c>
      <c r="AO246" s="189"/>
      <c r="AP246" s="189"/>
      <c r="AQ246" s="189"/>
      <c r="AR246" s="189"/>
      <c r="AS246" s="189" t="b">
        <f t="shared" si="36"/>
        <v>0</v>
      </c>
      <c r="AT246" s="442" t="b">
        <f t="shared" si="37"/>
        <v>0</v>
      </c>
      <c r="AU246" s="189"/>
      <c r="AV246" s="275"/>
      <c r="AW246" s="275"/>
      <c r="AX246" s="275" t="s">
        <v>2250</v>
      </c>
      <c r="AY246" s="577" t="s">
        <v>2251</v>
      </c>
      <c r="AZ246" s="275"/>
      <c r="BA246" s="275"/>
      <c r="BB246" s="275"/>
    </row>
    <row r="247" spans="1:54" ht="15" customHeight="1">
      <c r="B247" s="218">
        <v>46076</v>
      </c>
      <c r="C247" s="773" t="s">
        <v>570</v>
      </c>
      <c r="D247" s="796" t="s">
        <v>91</v>
      </c>
      <c r="E247" s="450" t="s">
        <v>510</v>
      </c>
      <c r="F247" s="450" t="s">
        <v>338</v>
      </c>
      <c r="G247" s="450" t="s">
        <v>598</v>
      </c>
      <c r="H247" s="450" t="s">
        <v>599</v>
      </c>
      <c r="I247" s="450" t="s">
        <v>574</v>
      </c>
      <c r="J247" s="941" t="s">
        <v>94</v>
      </c>
      <c r="K247" s="967" t="s">
        <v>599</v>
      </c>
      <c r="L247" s="181" t="s">
        <v>2252</v>
      </c>
      <c r="M247" s="779" t="s">
        <v>2253</v>
      </c>
      <c r="N247" s="176" t="s">
        <v>334</v>
      </c>
      <c r="O247" s="176" t="s">
        <v>334</v>
      </c>
      <c r="P247" s="470" t="str">
        <f t="shared" si="35"/>
        <v>N</v>
      </c>
      <c r="Q247" s="176" t="s">
        <v>335</v>
      </c>
      <c r="R247" s="176" t="s">
        <v>335</v>
      </c>
      <c r="S247" s="444" t="s">
        <v>335</v>
      </c>
      <c r="T247" s="189" t="s">
        <v>338</v>
      </c>
      <c r="U247" s="189"/>
      <c r="V247" s="179"/>
      <c r="W247" s="176" t="s">
        <v>334</v>
      </c>
      <c r="X247" s="195" t="s">
        <v>93</v>
      </c>
      <c r="Y247" s="762" t="s">
        <v>62</v>
      </c>
      <c r="Z247" s="189" t="s">
        <v>1546</v>
      </c>
      <c r="AA247" s="179">
        <v>1</v>
      </c>
      <c r="AB247" s="337" t="s">
        <v>1188</v>
      </c>
      <c r="AC247" s="275" t="s">
        <v>390</v>
      </c>
      <c r="AD247" s="275"/>
      <c r="AE247" s="189"/>
      <c r="AF247" s="189"/>
      <c r="AG247" s="765"/>
      <c r="AH247" s="765"/>
      <c r="AI247" s="443" t="s">
        <v>341</v>
      </c>
      <c r="AJ247" s="443" t="s">
        <v>341</v>
      </c>
      <c r="AK247" s="442"/>
      <c r="AL247" s="350" t="str">
        <f t="shared" si="31"/>
        <v/>
      </c>
      <c r="AM247" s="350" t="s">
        <v>471</v>
      </c>
      <c r="AN247" s="346" t="s">
        <v>1513</v>
      </c>
      <c r="AO247" s="189"/>
      <c r="AP247" s="189"/>
      <c r="AQ247" s="189"/>
      <c r="AR247" s="189"/>
      <c r="AS247" s="189" t="b">
        <f t="shared" si="36"/>
        <v>0</v>
      </c>
      <c r="AT247" s="442" t="b">
        <f t="shared" si="37"/>
        <v>0</v>
      </c>
      <c r="AU247" s="189"/>
      <c r="AV247" s="275"/>
      <c r="AW247" s="275"/>
      <c r="AX247" s="275" t="s">
        <v>2254</v>
      </c>
      <c r="AY247" s="577" t="s">
        <v>2255</v>
      </c>
      <c r="AZ247" s="275" t="s">
        <v>1531</v>
      </c>
      <c r="BA247" s="275" t="s">
        <v>2235</v>
      </c>
      <c r="BB247" s="275"/>
    </row>
    <row r="248" spans="1:54" ht="15" customHeight="1">
      <c r="B248" s="218">
        <v>46076</v>
      </c>
      <c r="C248" s="773" t="s">
        <v>570</v>
      </c>
      <c r="D248" s="796" t="s">
        <v>91</v>
      </c>
      <c r="E248" s="576" t="s">
        <v>510</v>
      </c>
      <c r="F248" s="576" t="s">
        <v>338</v>
      </c>
      <c r="G248" s="576" t="s">
        <v>600</v>
      </c>
      <c r="H248" s="778" t="s">
        <v>601</v>
      </c>
      <c r="I248" s="450" t="s">
        <v>574</v>
      </c>
      <c r="J248" s="941" t="s">
        <v>94</v>
      </c>
      <c r="K248" s="967" t="s">
        <v>601</v>
      </c>
      <c r="L248" s="181" t="s">
        <v>2256</v>
      </c>
      <c r="M248" s="814" t="s">
        <v>2257</v>
      </c>
      <c r="N248" s="176" t="s">
        <v>334</v>
      </c>
      <c r="O248" s="189" t="s">
        <v>334</v>
      </c>
      <c r="P248" s="470" t="str">
        <f t="shared" si="35"/>
        <v>N</v>
      </c>
      <c r="Q248" s="176" t="s">
        <v>335</v>
      </c>
      <c r="R248" s="189" t="s">
        <v>335</v>
      </c>
      <c r="S248" s="442" t="s">
        <v>335</v>
      </c>
      <c r="T248" s="189" t="s">
        <v>338</v>
      </c>
      <c r="U248" s="189" t="s">
        <v>335</v>
      </c>
      <c r="V248" s="179"/>
      <c r="W248" s="176" t="s">
        <v>334</v>
      </c>
      <c r="X248" s="195" t="s">
        <v>93</v>
      </c>
      <c r="Y248" s="762" t="s">
        <v>62</v>
      </c>
      <c r="Z248" s="189" t="s">
        <v>1546</v>
      </c>
      <c r="AA248" s="179">
        <v>1</v>
      </c>
      <c r="AB248" s="337" t="s">
        <v>1188</v>
      </c>
      <c r="AC248" s="275" t="s">
        <v>390</v>
      </c>
      <c r="AD248" s="275" t="s">
        <v>587</v>
      </c>
      <c r="AE248" s="189"/>
      <c r="AF248" s="189"/>
      <c r="AG248" s="765"/>
      <c r="AH248" s="765"/>
      <c r="AI248" s="443" t="s">
        <v>341</v>
      </c>
      <c r="AJ248" s="443" t="s">
        <v>341</v>
      </c>
      <c r="AK248" s="442"/>
      <c r="AL248" s="350" t="str">
        <f t="shared" si="31"/>
        <v/>
      </c>
      <c r="AM248" s="350" t="s">
        <v>342</v>
      </c>
      <c r="AN248" s="346" t="s">
        <v>1513</v>
      </c>
      <c r="AO248" s="189" t="s">
        <v>335</v>
      </c>
      <c r="AP248" s="189" t="s">
        <v>335</v>
      </c>
      <c r="AQ248" s="189" t="s">
        <v>335</v>
      </c>
      <c r="AR248" s="189" t="s">
        <v>335</v>
      </c>
      <c r="AS248" s="189" t="b">
        <f t="shared" si="36"/>
        <v>1</v>
      </c>
      <c r="AT248" s="442" t="b">
        <f t="shared" si="37"/>
        <v>1</v>
      </c>
      <c r="AU248" s="189" t="s">
        <v>335</v>
      </c>
      <c r="AV248" s="275"/>
      <c r="AW248" s="275"/>
      <c r="AX248" s="275" t="s">
        <v>2258</v>
      </c>
      <c r="AY248" s="577" t="s">
        <v>2259</v>
      </c>
      <c r="AZ248" s="275" t="s">
        <v>1531</v>
      </c>
      <c r="BA248" s="275" t="s">
        <v>2235</v>
      </c>
      <c r="BB248" s="275"/>
    </row>
    <row r="249" spans="1:54" ht="15" customHeight="1">
      <c r="B249" s="218">
        <v>46076</v>
      </c>
      <c r="C249" s="773" t="s">
        <v>570</v>
      </c>
      <c r="D249" s="796" t="s">
        <v>91</v>
      </c>
      <c r="E249" s="450" t="s">
        <v>510</v>
      </c>
      <c r="F249" s="450" t="s">
        <v>519</v>
      </c>
      <c r="G249" s="450" t="s">
        <v>543</v>
      </c>
      <c r="H249" s="450" t="s">
        <v>544</v>
      </c>
      <c r="I249" s="450" t="s">
        <v>603</v>
      </c>
      <c r="J249" s="941" t="s">
        <v>94</v>
      </c>
      <c r="K249" s="967" t="s">
        <v>544</v>
      </c>
      <c r="L249" s="181" t="s">
        <v>1575</v>
      </c>
      <c r="M249" s="779" t="s">
        <v>2260</v>
      </c>
      <c r="N249" s="176" t="s">
        <v>334</v>
      </c>
      <c r="O249" s="176" t="s">
        <v>335</v>
      </c>
      <c r="P249" s="470" t="str">
        <f t="shared" si="35"/>
        <v>Y</v>
      </c>
      <c r="Q249" s="176" t="s">
        <v>334</v>
      </c>
      <c r="R249" s="176" t="s">
        <v>335</v>
      </c>
      <c r="S249" s="444" t="s">
        <v>335</v>
      </c>
      <c r="T249" s="189" t="s">
        <v>338</v>
      </c>
      <c r="U249" s="189" t="s">
        <v>335</v>
      </c>
      <c r="V249" s="179"/>
      <c r="W249" s="176" t="s">
        <v>334</v>
      </c>
      <c r="X249" s="195" t="s">
        <v>93</v>
      </c>
      <c r="Y249" s="762" t="s">
        <v>62</v>
      </c>
      <c r="Z249" s="189" t="s">
        <v>1546</v>
      </c>
      <c r="AA249" s="179">
        <v>1</v>
      </c>
      <c r="AB249" s="337" t="s">
        <v>1520</v>
      </c>
      <c r="AC249" s="275" t="s">
        <v>390</v>
      </c>
      <c r="AD249" s="275" t="s">
        <v>542</v>
      </c>
      <c r="AE249" s="189"/>
      <c r="AF249" s="189"/>
      <c r="AG249" s="765"/>
      <c r="AH249" s="765"/>
      <c r="AI249" s="443" t="s">
        <v>341</v>
      </c>
      <c r="AJ249" s="443" t="s">
        <v>341</v>
      </c>
      <c r="AK249" s="442"/>
      <c r="AL249" s="350" t="str">
        <f t="shared" si="31"/>
        <v/>
      </c>
      <c r="AM249" s="350" t="s">
        <v>471</v>
      </c>
      <c r="AN249" s="346" t="s">
        <v>1513</v>
      </c>
      <c r="AO249" s="189" t="s">
        <v>335</v>
      </c>
      <c r="AP249" s="189" t="s">
        <v>335</v>
      </c>
      <c r="AQ249" s="189" t="s">
        <v>335</v>
      </c>
      <c r="AR249" s="189" t="s">
        <v>335</v>
      </c>
      <c r="AS249" s="189" t="b">
        <f t="shared" si="36"/>
        <v>1</v>
      </c>
      <c r="AT249" s="442" t="b">
        <f t="shared" si="37"/>
        <v>1</v>
      </c>
      <c r="AU249" s="189" t="s">
        <v>335</v>
      </c>
      <c r="AV249" s="275"/>
      <c r="AW249" s="275"/>
      <c r="AX249" s="275" t="s">
        <v>1573</v>
      </c>
      <c r="AY249" s="577" t="s">
        <v>1577</v>
      </c>
      <c r="AZ249" s="275" t="s">
        <v>1528</v>
      </c>
      <c r="BA249" s="275"/>
      <c r="BB249" s="275"/>
    </row>
    <row r="250" spans="1:54" ht="15" customHeight="1">
      <c r="B250" s="218">
        <v>46076</v>
      </c>
      <c r="C250" s="773" t="s">
        <v>570</v>
      </c>
      <c r="D250" s="796" t="s">
        <v>91</v>
      </c>
      <c r="E250" s="450" t="s">
        <v>510</v>
      </c>
      <c r="F250" s="450" t="s">
        <v>511</v>
      </c>
      <c r="G250" s="450" t="s">
        <v>605</v>
      </c>
      <c r="H250" s="450" t="s">
        <v>606</v>
      </c>
      <c r="I250" s="450" t="s">
        <v>574</v>
      </c>
      <c r="J250" s="941" t="s">
        <v>94</v>
      </c>
      <c r="K250" s="967" t="s">
        <v>606</v>
      </c>
      <c r="L250" s="181" t="s">
        <v>2261</v>
      </c>
      <c r="M250" s="779" t="s">
        <v>2262</v>
      </c>
      <c r="N250" s="176" t="s">
        <v>334</v>
      </c>
      <c r="O250" s="176" t="s">
        <v>335</v>
      </c>
      <c r="P250" s="470" t="str">
        <f t="shared" si="35"/>
        <v>Y</v>
      </c>
      <c r="Q250" s="176" t="s">
        <v>335</v>
      </c>
      <c r="R250" s="176" t="s">
        <v>335</v>
      </c>
      <c r="S250" s="444" t="s">
        <v>335</v>
      </c>
      <c r="T250" s="189" t="s">
        <v>338</v>
      </c>
      <c r="U250" s="189"/>
      <c r="V250" s="179"/>
      <c r="W250" s="176" t="s">
        <v>334</v>
      </c>
      <c r="X250" s="195" t="s">
        <v>93</v>
      </c>
      <c r="Y250" s="762" t="s">
        <v>62</v>
      </c>
      <c r="Z250" s="189" t="s">
        <v>1546</v>
      </c>
      <c r="AA250" s="179">
        <v>1</v>
      </c>
      <c r="AB250" s="337" t="s">
        <v>1558</v>
      </c>
      <c r="AC250" s="275" t="s">
        <v>390</v>
      </c>
      <c r="AD250" s="275" t="s">
        <v>608</v>
      </c>
      <c r="AE250" s="189"/>
      <c r="AF250" s="189"/>
      <c r="AG250" s="765"/>
      <c r="AH250" s="765"/>
      <c r="AI250" s="443" t="s">
        <v>341</v>
      </c>
      <c r="AJ250" s="443" t="s">
        <v>341</v>
      </c>
      <c r="AK250" s="442"/>
      <c r="AL250" s="350" t="str">
        <f t="shared" si="31"/>
        <v/>
      </c>
      <c r="AM250" s="350" t="s">
        <v>471</v>
      </c>
      <c r="AN250" s="346" t="s">
        <v>1513</v>
      </c>
      <c r="AO250" s="189" t="s">
        <v>471</v>
      </c>
      <c r="AP250" s="189" t="s">
        <v>471</v>
      </c>
      <c r="AQ250" s="189" t="s">
        <v>471</v>
      </c>
      <c r="AR250" s="189" t="s">
        <v>471</v>
      </c>
      <c r="AS250" s="189" t="b">
        <f t="shared" si="36"/>
        <v>0</v>
      </c>
      <c r="AT250" s="442" t="b">
        <f t="shared" si="37"/>
        <v>0</v>
      </c>
      <c r="AU250" s="189" t="s">
        <v>335</v>
      </c>
      <c r="AV250" s="275"/>
      <c r="AW250" s="275"/>
      <c r="AX250" s="275" t="s">
        <v>2263</v>
      </c>
      <c r="AY250" s="577" t="s">
        <v>2264</v>
      </c>
      <c r="AZ250" s="275" t="s">
        <v>1528</v>
      </c>
      <c r="BA250" s="275"/>
      <c r="BB250" s="275"/>
    </row>
    <row r="251" spans="1:54" ht="15" customHeight="1">
      <c r="B251" s="218">
        <v>46076</v>
      </c>
      <c r="C251" s="773" t="s">
        <v>570</v>
      </c>
      <c r="D251" s="796" t="s">
        <v>91</v>
      </c>
      <c r="E251" s="450" t="s">
        <v>510</v>
      </c>
      <c r="F251" s="450" t="s">
        <v>511</v>
      </c>
      <c r="G251" s="450" t="s">
        <v>605</v>
      </c>
      <c r="H251" s="450" t="s">
        <v>609</v>
      </c>
      <c r="I251" s="450" t="s">
        <v>2265</v>
      </c>
      <c r="J251" s="941" t="s">
        <v>94</v>
      </c>
      <c r="K251" s="967" t="s">
        <v>609</v>
      </c>
      <c r="L251" s="181" t="s">
        <v>2266</v>
      </c>
      <c r="M251" s="779" t="s">
        <v>611</v>
      </c>
      <c r="N251" s="176" t="s">
        <v>334</v>
      </c>
      <c r="O251" s="176" t="s">
        <v>335</v>
      </c>
      <c r="P251" s="470" t="str">
        <f t="shared" si="35"/>
        <v>Y</v>
      </c>
      <c r="Q251" s="176" t="s">
        <v>334</v>
      </c>
      <c r="R251" s="176" t="s">
        <v>335</v>
      </c>
      <c r="S251" s="444" t="s">
        <v>335</v>
      </c>
      <c r="T251" s="488" t="s">
        <v>338</v>
      </c>
      <c r="U251" s="189" t="s">
        <v>335</v>
      </c>
      <c r="V251" s="179"/>
      <c r="W251" s="176" t="s">
        <v>334</v>
      </c>
      <c r="X251" s="195" t="s">
        <v>93</v>
      </c>
      <c r="Y251" s="762" t="s">
        <v>62</v>
      </c>
      <c r="Z251" s="189" t="s">
        <v>1604</v>
      </c>
      <c r="AA251" s="179">
        <v>1</v>
      </c>
      <c r="AB251" s="337" t="s">
        <v>1520</v>
      </c>
      <c r="AC251" s="275" t="s">
        <v>509</v>
      </c>
      <c r="AD251" s="275" t="s">
        <v>612</v>
      </c>
      <c r="AE251" s="189"/>
      <c r="AF251" s="189"/>
      <c r="AG251" s="765"/>
      <c r="AH251" s="765"/>
      <c r="AI251" s="443" t="s">
        <v>341</v>
      </c>
      <c r="AJ251" s="443" t="s">
        <v>341</v>
      </c>
      <c r="AK251" s="442"/>
      <c r="AL251" s="350" t="str">
        <f t="shared" si="31"/>
        <v/>
      </c>
      <c r="AM251" s="350" t="s">
        <v>471</v>
      </c>
      <c r="AN251" s="346" t="s">
        <v>1567</v>
      </c>
      <c r="AO251" s="189" t="s">
        <v>341</v>
      </c>
      <c r="AP251" s="189" t="s">
        <v>341</v>
      </c>
      <c r="AQ251" s="189" t="s">
        <v>341</v>
      </c>
      <c r="AR251" s="189" t="s">
        <v>341</v>
      </c>
      <c r="AS251" s="189" t="b">
        <f t="shared" si="36"/>
        <v>0</v>
      </c>
      <c r="AT251" s="189" t="b">
        <f t="shared" si="37"/>
        <v>0</v>
      </c>
      <c r="AU251" s="460" t="s">
        <v>335</v>
      </c>
      <c r="AV251" s="461"/>
      <c r="AW251" s="461"/>
      <c r="AX251" s="275" t="s">
        <v>2263</v>
      </c>
      <c r="AY251" s="577">
        <v>0</v>
      </c>
      <c r="AZ251" s="275"/>
      <c r="BA251" s="275"/>
      <c r="BB251" s="275"/>
    </row>
    <row r="252" spans="1:54" ht="15" customHeight="1">
      <c r="B252" s="218">
        <v>46076</v>
      </c>
      <c r="C252" s="773" t="s">
        <v>570</v>
      </c>
      <c r="D252" s="796" t="s">
        <v>91</v>
      </c>
      <c r="E252" s="450" t="s">
        <v>510</v>
      </c>
      <c r="F252" s="450" t="s">
        <v>519</v>
      </c>
      <c r="G252" s="450" t="s">
        <v>523</v>
      </c>
      <c r="H252" s="450" t="s">
        <v>524</v>
      </c>
      <c r="I252" s="450" t="s">
        <v>574</v>
      </c>
      <c r="J252" s="941" t="s">
        <v>94</v>
      </c>
      <c r="K252" s="967" t="s">
        <v>524</v>
      </c>
      <c r="L252" s="181" t="s">
        <v>1561</v>
      </c>
      <c r="M252" s="779" t="s">
        <v>2267</v>
      </c>
      <c r="N252" s="176" t="s">
        <v>334</v>
      </c>
      <c r="O252" s="176" t="s">
        <v>335</v>
      </c>
      <c r="P252" s="470" t="str">
        <f t="shared" si="35"/>
        <v>Y</v>
      </c>
      <c r="Q252" s="176" t="s">
        <v>335</v>
      </c>
      <c r="R252" s="176" t="s">
        <v>335</v>
      </c>
      <c r="S252" s="444" t="s">
        <v>335</v>
      </c>
      <c r="T252" s="189" t="s">
        <v>338</v>
      </c>
      <c r="U252" s="189" t="s">
        <v>335</v>
      </c>
      <c r="V252" s="179" t="s">
        <v>335</v>
      </c>
      <c r="W252" s="176" t="s">
        <v>334</v>
      </c>
      <c r="X252" s="195" t="s">
        <v>93</v>
      </c>
      <c r="Y252" s="762" t="s">
        <v>62</v>
      </c>
      <c r="Z252" s="189" t="s">
        <v>1524</v>
      </c>
      <c r="AA252" s="179">
        <v>0</v>
      </c>
      <c r="AB252" s="337" t="s">
        <v>349</v>
      </c>
      <c r="AC252" s="275" t="s">
        <v>340</v>
      </c>
      <c r="AD252" s="275" t="s">
        <v>341</v>
      </c>
      <c r="AE252" s="189" t="s">
        <v>342</v>
      </c>
      <c r="AF252" s="189"/>
      <c r="AG252" s="765"/>
      <c r="AH252" s="765"/>
      <c r="AI252" s="443" t="s">
        <v>342</v>
      </c>
      <c r="AJ252" s="443" t="s">
        <v>342</v>
      </c>
      <c r="AK252" s="442" t="s">
        <v>342</v>
      </c>
      <c r="AL252" s="350" t="str">
        <f t="shared" si="31"/>
        <v>Y</v>
      </c>
      <c r="AM252" s="350" t="s">
        <v>342</v>
      </c>
      <c r="AN252" s="346" t="s">
        <v>1513</v>
      </c>
      <c r="AO252" s="189" t="s">
        <v>335</v>
      </c>
      <c r="AP252" s="189" t="s">
        <v>335</v>
      </c>
      <c r="AQ252" s="189" t="s">
        <v>335</v>
      </c>
      <c r="AR252" s="189" t="s">
        <v>335</v>
      </c>
      <c r="AS252" s="189" t="b">
        <f t="shared" si="36"/>
        <v>1</v>
      </c>
      <c r="AT252" s="442" t="b">
        <f t="shared" si="37"/>
        <v>1</v>
      </c>
      <c r="AU252" s="189" t="s">
        <v>335</v>
      </c>
      <c r="AV252" s="275"/>
      <c r="AW252" s="275"/>
      <c r="AX252" s="275" t="s">
        <v>1562</v>
      </c>
      <c r="AY252" s="577" t="s">
        <v>1563</v>
      </c>
      <c r="AZ252" s="275" t="s">
        <v>1528</v>
      </c>
      <c r="BA252" s="275"/>
      <c r="BB252" s="275"/>
    </row>
    <row r="253" spans="1:54" ht="15" customHeight="1">
      <c r="B253" s="218">
        <v>46076</v>
      </c>
      <c r="C253" s="773" t="s">
        <v>570</v>
      </c>
      <c r="D253" s="796" t="s">
        <v>91</v>
      </c>
      <c r="E253" s="450" t="s">
        <v>510</v>
      </c>
      <c r="F253" s="450" t="s">
        <v>519</v>
      </c>
      <c r="G253" s="450" t="s">
        <v>618</v>
      </c>
      <c r="H253" s="450" t="s">
        <v>618</v>
      </c>
      <c r="I253" s="450" t="s">
        <v>620</v>
      </c>
      <c r="J253" s="941" t="s">
        <v>94</v>
      </c>
      <c r="K253" s="967" t="s">
        <v>2268</v>
      </c>
      <c r="L253" s="181" t="s">
        <v>2269</v>
      </c>
      <c r="M253" s="779" t="s">
        <v>2270</v>
      </c>
      <c r="N253" s="176" t="s">
        <v>334</v>
      </c>
      <c r="O253" s="176" t="s">
        <v>335</v>
      </c>
      <c r="P253" s="470" t="str">
        <f t="shared" si="35"/>
        <v>Y</v>
      </c>
      <c r="Q253" s="176" t="s">
        <v>334</v>
      </c>
      <c r="R253" s="176" t="s">
        <v>334</v>
      </c>
      <c r="S253" s="444" t="s">
        <v>334</v>
      </c>
      <c r="T253" s="189" t="s">
        <v>335</v>
      </c>
      <c r="U253" s="189"/>
      <c r="V253" s="179"/>
      <c r="W253" s="176" t="s">
        <v>334</v>
      </c>
      <c r="X253" s="195" t="s">
        <v>93</v>
      </c>
      <c r="Y253" s="762" t="s">
        <v>62</v>
      </c>
      <c r="Z253" s="189" t="s">
        <v>1586</v>
      </c>
      <c r="AA253" s="179">
        <v>2</v>
      </c>
      <c r="AB253" s="337" t="s">
        <v>2271</v>
      </c>
      <c r="AC253" s="275" t="s">
        <v>594</v>
      </c>
      <c r="AD253" s="275" t="s">
        <v>621</v>
      </c>
      <c r="AE253" s="189"/>
      <c r="AF253" s="189"/>
      <c r="AG253" s="765"/>
      <c r="AH253" s="765"/>
      <c r="AI253" s="443" t="s">
        <v>341</v>
      </c>
      <c r="AJ253" s="443" t="s">
        <v>341</v>
      </c>
      <c r="AK253" s="442"/>
      <c r="AL253" s="350" t="str">
        <f t="shared" si="31"/>
        <v/>
      </c>
      <c r="AM253" s="350" t="s">
        <v>471</v>
      </c>
      <c r="AN253" s="346" t="s">
        <v>1567</v>
      </c>
      <c r="AO253" s="189" t="s">
        <v>471</v>
      </c>
      <c r="AP253" s="189" t="s">
        <v>471</v>
      </c>
      <c r="AQ253" s="189" t="s">
        <v>471</v>
      </c>
      <c r="AR253" s="189" t="s">
        <v>471</v>
      </c>
      <c r="AS253" s="189" t="b">
        <f t="shared" si="36"/>
        <v>0</v>
      </c>
      <c r="AT253" s="189" t="b">
        <f t="shared" si="37"/>
        <v>0</v>
      </c>
      <c r="AU253" s="460" t="s">
        <v>335</v>
      </c>
      <c r="AV253" s="461"/>
      <c r="AW253" s="461"/>
      <c r="AX253" s="275" t="s">
        <v>1568</v>
      </c>
      <c r="AY253" s="577">
        <v>0</v>
      </c>
      <c r="AZ253" s="275"/>
      <c r="BA253" s="275"/>
      <c r="BB253" s="275"/>
    </row>
    <row r="254" spans="1:54" ht="15" customHeight="1">
      <c r="B254" s="218">
        <v>46076</v>
      </c>
      <c r="C254" s="773" t="s">
        <v>570</v>
      </c>
      <c r="D254" s="796" t="s">
        <v>91</v>
      </c>
      <c r="E254" s="531" t="s">
        <v>510</v>
      </c>
      <c r="F254" s="450" t="s">
        <v>511</v>
      </c>
      <c r="G254" s="450" t="s">
        <v>605</v>
      </c>
      <c r="H254" s="450" t="s">
        <v>622</v>
      </c>
      <c r="I254" s="450" t="s">
        <v>574</v>
      </c>
      <c r="J254" s="941" t="s">
        <v>94</v>
      </c>
      <c r="K254" s="967" t="s">
        <v>622</v>
      </c>
      <c r="L254" s="181" t="s">
        <v>2272</v>
      </c>
      <c r="M254" s="779" t="s">
        <v>2273</v>
      </c>
      <c r="N254" s="176" t="s">
        <v>334</v>
      </c>
      <c r="O254" s="190" t="s">
        <v>335</v>
      </c>
      <c r="P254" s="470" t="str">
        <f t="shared" si="35"/>
        <v>Y</v>
      </c>
      <c r="Q254" s="176" t="s">
        <v>335</v>
      </c>
      <c r="R254" s="176" t="s">
        <v>335</v>
      </c>
      <c r="S254" s="444" t="s">
        <v>335</v>
      </c>
      <c r="T254" s="189" t="s">
        <v>338</v>
      </c>
      <c r="U254" s="189" t="s">
        <v>335</v>
      </c>
      <c r="V254" s="179" t="s">
        <v>335</v>
      </c>
      <c r="W254" s="176" t="s">
        <v>334</v>
      </c>
      <c r="X254" s="195" t="s">
        <v>93</v>
      </c>
      <c r="Y254" s="762" t="s">
        <v>62</v>
      </c>
      <c r="Z254" s="189" t="s">
        <v>1524</v>
      </c>
      <c r="AA254" s="179">
        <v>0</v>
      </c>
      <c r="AB254" s="337" t="s">
        <v>623</v>
      </c>
      <c r="AC254" s="275" t="s">
        <v>390</v>
      </c>
      <c r="AD254" s="275" t="s">
        <v>624</v>
      </c>
      <c r="AE254" s="189"/>
      <c r="AF254" s="189"/>
      <c r="AG254" s="765"/>
      <c r="AH254" s="765"/>
      <c r="AI254" s="443" t="s">
        <v>341</v>
      </c>
      <c r="AJ254" s="443" t="s">
        <v>341</v>
      </c>
      <c r="AK254" s="442" t="s">
        <v>342</v>
      </c>
      <c r="AL254" s="350" t="str">
        <f t="shared" si="31"/>
        <v>Y</v>
      </c>
      <c r="AM254" s="350" t="s">
        <v>471</v>
      </c>
      <c r="AN254" s="346" t="s">
        <v>1513</v>
      </c>
      <c r="AO254" s="189" t="s">
        <v>341</v>
      </c>
      <c r="AP254" s="189" t="s">
        <v>341</v>
      </c>
      <c r="AQ254" s="189" t="s">
        <v>341</v>
      </c>
      <c r="AR254" s="189" t="s">
        <v>341</v>
      </c>
      <c r="AS254" s="189" t="b">
        <f t="shared" si="36"/>
        <v>0</v>
      </c>
      <c r="AT254" s="442" t="b">
        <f t="shared" si="37"/>
        <v>0</v>
      </c>
      <c r="AU254" s="189" t="s">
        <v>335</v>
      </c>
      <c r="AV254" s="275"/>
      <c r="AW254" s="275"/>
      <c r="AX254" s="275" t="s">
        <v>2274</v>
      </c>
      <c r="AY254" s="577" t="s">
        <v>2275</v>
      </c>
      <c r="AZ254" s="275" t="s">
        <v>1528</v>
      </c>
      <c r="BA254" s="275"/>
      <c r="BB254" s="275"/>
    </row>
    <row r="255" spans="1:54" ht="15" customHeight="1">
      <c r="B255" s="218">
        <v>46076</v>
      </c>
      <c r="C255" s="773" t="s">
        <v>570</v>
      </c>
      <c r="D255" s="796" t="s">
        <v>91</v>
      </c>
      <c r="E255" s="450" t="s">
        <v>510</v>
      </c>
      <c r="F255" s="450" t="s">
        <v>519</v>
      </c>
      <c r="G255" s="450" t="s">
        <v>537</v>
      </c>
      <c r="H255" s="450" t="s">
        <v>538</v>
      </c>
      <c r="I255" s="450" t="s">
        <v>574</v>
      </c>
      <c r="J255" s="941" t="s">
        <v>94</v>
      </c>
      <c r="K255" s="967" t="s">
        <v>538</v>
      </c>
      <c r="L255" s="181" t="s">
        <v>1571</v>
      </c>
      <c r="M255" s="779" t="s">
        <v>2276</v>
      </c>
      <c r="N255" s="176" t="s">
        <v>334</v>
      </c>
      <c r="O255" s="176" t="s">
        <v>335</v>
      </c>
      <c r="P255" s="470" t="str">
        <f t="shared" si="35"/>
        <v>Y</v>
      </c>
      <c r="Q255" s="176" t="s">
        <v>335</v>
      </c>
      <c r="R255" s="176" t="s">
        <v>335</v>
      </c>
      <c r="S255" s="444" t="s">
        <v>335</v>
      </c>
      <c r="T255" s="189" t="s">
        <v>338</v>
      </c>
      <c r="U255" s="189" t="s">
        <v>335</v>
      </c>
      <c r="V255" s="179"/>
      <c r="W255" s="176" t="s">
        <v>334</v>
      </c>
      <c r="X255" s="195" t="s">
        <v>93</v>
      </c>
      <c r="Y255" s="762" t="s">
        <v>62</v>
      </c>
      <c r="Z255" s="189" t="s">
        <v>1546</v>
      </c>
      <c r="AA255" s="179">
        <v>1</v>
      </c>
      <c r="AB255" s="337" t="s">
        <v>1558</v>
      </c>
      <c r="AC255" s="275" t="s">
        <v>390</v>
      </c>
      <c r="AD255" s="275" t="s">
        <v>542</v>
      </c>
      <c r="AE255" s="189"/>
      <c r="AF255" s="189"/>
      <c r="AG255" s="765"/>
      <c r="AH255" s="765"/>
      <c r="AI255" s="443" t="s">
        <v>341</v>
      </c>
      <c r="AJ255" s="443" t="s">
        <v>341</v>
      </c>
      <c r="AK255" s="442"/>
      <c r="AL255" s="350" t="str">
        <f t="shared" si="31"/>
        <v/>
      </c>
      <c r="AM255" s="350" t="s">
        <v>471</v>
      </c>
      <c r="AN255" s="346" t="s">
        <v>1513</v>
      </c>
      <c r="AO255" s="189" t="s">
        <v>335</v>
      </c>
      <c r="AP255" s="189" t="s">
        <v>335</v>
      </c>
      <c r="AQ255" s="189" t="s">
        <v>335</v>
      </c>
      <c r="AR255" s="189" t="s">
        <v>335</v>
      </c>
      <c r="AS255" s="189" t="b">
        <f t="shared" si="36"/>
        <v>1</v>
      </c>
      <c r="AT255" s="442" t="b">
        <f t="shared" si="37"/>
        <v>1</v>
      </c>
      <c r="AU255" s="189" t="s">
        <v>335</v>
      </c>
      <c r="AV255" s="275"/>
      <c r="AW255" s="275"/>
      <c r="AX255" s="275" t="s">
        <v>1573</v>
      </c>
      <c r="AY255" s="577" t="s">
        <v>1563</v>
      </c>
      <c r="AZ255" s="275" t="s">
        <v>1528</v>
      </c>
      <c r="BA255" s="275"/>
      <c r="BB255" s="275"/>
    </row>
    <row r="256" spans="1:54" ht="15" customHeight="1">
      <c r="B256" s="218">
        <v>46076</v>
      </c>
      <c r="C256" s="773" t="s">
        <v>570</v>
      </c>
      <c r="D256" s="796" t="s">
        <v>91</v>
      </c>
      <c r="E256" s="450" t="s">
        <v>510</v>
      </c>
      <c r="F256" s="450" t="s">
        <v>511</v>
      </c>
      <c r="G256" s="450" t="s">
        <v>605</v>
      </c>
      <c r="H256" s="450" t="s">
        <v>625</v>
      </c>
      <c r="I256" s="450" t="s">
        <v>574</v>
      </c>
      <c r="J256" s="941" t="s">
        <v>94</v>
      </c>
      <c r="K256" s="967" t="s">
        <v>625</v>
      </c>
      <c r="L256" s="181" t="s">
        <v>2277</v>
      </c>
      <c r="M256" s="779" t="s">
        <v>2278</v>
      </c>
      <c r="N256" s="176" t="s">
        <v>334</v>
      </c>
      <c r="O256" s="190" t="s">
        <v>335</v>
      </c>
      <c r="P256" s="470" t="str">
        <f t="shared" si="35"/>
        <v>Y</v>
      </c>
      <c r="Q256" s="176" t="s">
        <v>335</v>
      </c>
      <c r="R256" s="176" t="s">
        <v>335</v>
      </c>
      <c r="S256" s="444" t="s">
        <v>335</v>
      </c>
      <c r="T256" s="189" t="s">
        <v>338</v>
      </c>
      <c r="U256" s="189" t="s">
        <v>335</v>
      </c>
      <c r="V256" s="179"/>
      <c r="W256" s="176" t="s">
        <v>334</v>
      </c>
      <c r="X256" s="195" t="s">
        <v>93</v>
      </c>
      <c r="Y256" s="762" t="s">
        <v>62</v>
      </c>
      <c r="Z256" s="189" t="s">
        <v>1546</v>
      </c>
      <c r="AA256" s="179">
        <v>1</v>
      </c>
      <c r="AB256" s="337" t="s">
        <v>1558</v>
      </c>
      <c r="AC256" s="275" t="s">
        <v>390</v>
      </c>
      <c r="AD256" s="275" t="s">
        <v>624</v>
      </c>
      <c r="AE256" s="189"/>
      <c r="AF256" s="189"/>
      <c r="AG256" s="765"/>
      <c r="AH256" s="765"/>
      <c r="AI256" s="443" t="s">
        <v>341</v>
      </c>
      <c r="AJ256" s="443" t="s">
        <v>341</v>
      </c>
      <c r="AK256" s="442"/>
      <c r="AL256" s="350" t="str">
        <f t="shared" si="31"/>
        <v/>
      </c>
      <c r="AM256" s="350" t="s">
        <v>471</v>
      </c>
      <c r="AN256" s="346" t="s">
        <v>1513</v>
      </c>
      <c r="AO256" s="189" t="s">
        <v>341</v>
      </c>
      <c r="AP256" s="189" t="s">
        <v>341</v>
      </c>
      <c r="AQ256" s="189" t="s">
        <v>341</v>
      </c>
      <c r="AR256" s="189" t="s">
        <v>341</v>
      </c>
      <c r="AS256" s="189" t="b">
        <f t="shared" si="36"/>
        <v>0</v>
      </c>
      <c r="AT256" s="442" t="b">
        <f t="shared" si="37"/>
        <v>0</v>
      </c>
      <c r="AU256" s="189" t="s">
        <v>335</v>
      </c>
      <c r="AV256" s="275"/>
      <c r="AW256" s="275"/>
      <c r="AX256" s="275" t="s">
        <v>2274</v>
      </c>
      <c r="AY256" s="577" t="s">
        <v>2279</v>
      </c>
      <c r="AZ256" s="275" t="s">
        <v>1528</v>
      </c>
      <c r="BA256" s="275"/>
      <c r="BB256" s="275"/>
    </row>
    <row r="257" spans="2:54" ht="15" customHeight="1">
      <c r="B257" s="218">
        <v>46076</v>
      </c>
      <c r="C257" s="773" t="s">
        <v>570</v>
      </c>
      <c r="D257" s="796" t="s">
        <v>91</v>
      </c>
      <c r="E257" s="450" t="s">
        <v>510</v>
      </c>
      <c r="F257" s="450" t="s">
        <v>519</v>
      </c>
      <c r="G257" s="791" t="s">
        <v>2280</v>
      </c>
      <c r="H257" s="791" t="s">
        <v>626</v>
      </c>
      <c r="I257" s="450" t="s">
        <v>574</v>
      </c>
      <c r="J257" s="941" t="s">
        <v>94</v>
      </c>
      <c r="K257" s="967" t="s">
        <v>626</v>
      </c>
      <c r="L257" s="181" t="s">
        <v>2281</v>
      </c>
      <c r="M257" s="779" t="s">
        <v>2282</v>
      </c>
      <c r="N257" s="176" t="s">
        <v>334</v>
      </c>
      <c r="O257" s="176" t="s">
        <v>335</v>
      </c>
      <c r="P257" s="470" t="str">
        <f t="shared" si="35"/>
        <v>Y</v>
      </c>
      <c r="Q257" s="176" t="s">
        <v>335</v>
      </c>
      <c r="R257" s="176" t="s">
        <v>335</v>
      </c>
      <c r="S257" s="444" t="s">
        <v>335</v>
      </c>
      <c r="T257" s="189" t="s">
        <v>338</v>
      </c>
      <c r="U257" s="189" t="s">
        <v>335</v>
      </c>
      <c r="V257" s="179"/>
      <c r="W257" s="176" t="s">
        <v>334</v>
      </c>
      <c r="X257" s="195" t="s">
        <v>93</v>
      </c>
      <c r="Y257" s="762" t="s">
        <v>62</v>
      </c>
      <c r="Z257" s="189" t="s">
        <v>1546</v>
      </c>
      <c r="AA257" s="179">
        <v>1</v>
      </c>
      <c r="AB257" s="337" t="s">
        <v>1558</v>
      </c>
      <c r="AC257" s="275" t="s">
        <v>390</v>
      </c>
      <c r="AD257" s="275" t="s">
        <v>581</v>
      </c>
      <c r="AE257" s="189" t="s">
        <v>342</v>
      </c>
      <c r="AF257" s="189"/>
      <c r="AG257" s="765" t="s">
        <v>342</v>
      </c>
      <c r="AH257" s="765" t="s">
        <v>342</v>
      </c>
      <c r="AI257" s="443" t="s">
        <v>341</v>
      </c>
      <c r="AJ257" s="443" t="s">
        <v>341</v>
      </c>
      <c r="AK257" s="442" t="s">
        <v>342</v>
      </c>
      <c r="AL257" s="350" t="str">
        <f t="shared" si="31"/>
        <v>Y</v>
      </c>
      <c r="AM257" s="350" t="s">
        <v>342</v>
      </c>
      <c r="AN257" s="346" t="s">
        <v>1513</v>
      </c>
      <c r="AO257" s="189" t="s">
        <v>335</v>
      </c>
      <c r="AP257" s="189" t="s">
        <v>335</v>
      </c>
      <c r="AQ257" s="189" t="s">
        <v>335</v>
      </c>
      <c r="AR257" s="189" t="s">
        <v>335</v>
      </c>
      <c r="AS257" s="189" t="b">
        <f t="shared" si="36"/>
        <v>1</v>
      </c>
      <c r="AT257" s="442" t="b">
        <f t="shared" si="37"/>
        <v>1</v>
      </c>
      <c r="AU257" s="189" t="s">
        <v>335</v>
      </c>
      <c r="AV257" s="275"/>
      <c r="AW257" s="275"/>
      <c r="AX257" s="275" t="s">
        <v>1573</v>
      </c>
      <c r="AY257" s="577" t="s">
        <v>2283</v>
      </c>
      <c r="AZ257" s="275" t="s">
        <v>1528</v>
      </c>
      <c r="BA257" s="275"/>
      <c r="BB257" s="275"/>
    </row>
    <row r="258" spans="2:54" ht="15" customHeight="1">
      <c r="B258" s="218">
        <v>46076</v>
      </c>
      <c r="C258" s="773" t="s">
        <v>570</v>
      </c>
      <c r="D258" s="796" t="s">
        <v>91</v>
      </c>
      <c r="E258" s="450" t="s">
        <v>510</v>
      </c>
      <c r="F258" s="450" t="s">
        <v>511</v>
      </c>
      <c r="G258" s="791" t="s">
        <v>605</v>
      </c>
      <c r="H258" s="791" t="s">
        <v>630</v>
      </c>
      <c r="I258" s="450" t="s">
        <v>574</v>
      </c>
      <c r="J258" s="941" t="s">
        <v>94</v>
      </c>
      <c r="K258" s="967" t="s">
        <v>630</v>
      </c>
      <c r="L258" s="181" t="s">
        <v>2284</v>
      </c>
      <c r="M258" s="779" t="s">
        <v>2285</v>
      </c>
      <c r="N258" s="176" t="s">
        <v>334</v>
      </c>
      <c r="O258" s="190" t="s">
        <v>335</v>
      </c>
      <c r="P258" s="470" t="str">
        <f t="shared" si="35"/>
        <v>Y</v>
      </c>
      <c r="Q258" s="176" t="s">
        <v>335</v>
      </c>
      <c r="R258" s="176" t="s">
        <v>335</v>
      </c>
      <c r="S258" s="444" t="s">
        <v>335</v>
      </c>
      <c r="T258" s="189" t="s">
        <v>338</v>
      </c>
      <c r="U258" s="189" t="s">
        <v>335</v>
      </c>
      <c r="V258" s="179"/>
      <c r="W258" s="176" t="s">
        <v>334</v>
      </c>
      <c r="X258" s="195" t="s">
        <v>93</v>
      </c>
      <c r="Y258" s="762" t="s">
        <v>62</v>
      </c>
      <c r="Z258" s="189" t="s">
        <v>1546</v>
      </c>
      <c r="AA258" s="179">
        <v>1</v>
      </c>
      <c r="AB258" s="337" t="s">
        <v>1558</v>
      </c>
      <c r="AC258" s="275" t="s">
        <v>390</v>
      </c>
      <c r="AD258" s="275" t="s">
        <v>632</v>
      </c>
      <c r="AE258" s="189"/>
      <c r="AF258" s="189"/>
      <c r="AG258" s="765"/>
      <c r="AH258" s="765"/>
      <c r="AI258" s="443" t="s">
        <v>341</v>
      </c>
      <c r="AJ258" s="443" t="s">
        <v>341</v>
      </c>
      <c r="AK258" s="442"/>
      <c r="AL258" s="350" t="str">
        <f t="shared" ref="AL258:AL324" si="42">IF(OR(AE258="X", AF258 = "X", AI258="X", AJ258="X", AK258="X"), "Y", "")</f>
        <v/>
      </c>
      <c r="AM258" s="350" t="s">
        <v>471</v>
      </c>
      <c r="AN258" s="346" t="s">
        <v>1513</v>
      </c>
      <c r="AO258" s="189" t="s">
        <v>341</v>
      </c>
      <c r="AP258" s="189" t="s">
        <v>341</v>
      </c>
      <c r="AQ258" s="189" t="s">
        <v>341</v>
      </c>
      <c r="AR258" s="189" t="s">
        <v>341</v>
      </c>
      <c r="AS258" s="189" t="b">
        <f t="shared" si="36"/>
        <v>0</v>
      </c>
      <c r="AT258" s="442" t="b">
        <f t="shared" si="37"/>
        <v>0</v>
      </c>
      <c r="AU258" s="189" t="s">
        <v>335</v>
      </c>
      <c r="AV258" s="275"/>
      <c r="AW258" s="275"/>
      <c r="AX258" s="275" t="s">
        <v>2274</v>
      </c>
      <c r="AY258" s="577" t="s">
        <v>2286</v>
      </c>
      <c r="AZ258" s="275" t="s">
        <v>1528</v>
      </c>
      <c r="BA258" s="275"/>
      <c r="BB258" s="275"/>
    </row>
    <row r="259" spans="2:54" ht="15" customHeight="1">
      <c r="B259" s="218">
        <v>46076</v>
      </c>
      <c r="C259" s="773" t="s">
        <v>570</v>
      </c>
      <c r="D259" s="796" t="s">
        <v>91</v>
      </c>
      <c r="E259" s="450" t="s">
        <v>510</v>
      </c>
      <c r="F259" s="450" t="s">
        <v>511</v>
      </c>
      <c r="G259" s="450" t="s">
        <v>605</v>
      </c>
      <c r="H259" s="450" t="s">
        <v>633</v>
      </c>
      <c r="I259" s="450" t="s">
        <v>574</v>
      </c>
      <c r="J259" s="941" t="s">
        <v>94</v>
      </c>
      <c r="K259" s="967" t="s">
        <v>633</v>
      </c>
      <c r="L259" s="181" t="s">
        <v>2287</v>
      </c>
      <c r="M259" s="779" t="s">
        <v>2288</v>
      </c>
      <c r="N259" s="176" t="s">
        <v>334</v>
      </c>
      <c r="O259" s="190" t="s">
        <v>335</v>
      </c>
      <c r="P259" s="470" t="str">
        <f t="shared" si="35"/>
        <v>Y</v>
      </c>
      <c r="Q259" s="176" t="s">
        <v>335</v>
      </c>
      <c r="R259" s="176" t="s">
        <v>335</v>
      </c>
      <c r="S259" s="444" t="s">
        <v>335</v>
      </c>
      <c r="T259" s="189" t="s">
        <v>338</v>
      </c>
      <c r="U259" s="189" t="s">
        <v>335</v>
      </c>
      <c r="V259" s="179" t="s">
        <v>335</v>
      </c>
      <c r="W259" s="176" t="s">
        <v>334</v>
      </c>
      <c r="X259" s="195" t="s">
        <v>93</v>
      </c>
      <c r="Y259" s="762" t="s">
        <v>62</v>
      </c>
      <c r="Z259" s="189" t="s">
        <v>1524</v>
      </c>
      <c r="AA259" s="179">
        <v>0</v>
      </c>
      <c r="AB259" s="337" t="s">
        <v>425</v>
      </c>
      <c r="AC259" s="275" t="s">
        <v>390</v>
      </c>
      <c r="AD259" s="275" t="s">
        <v>635</v>
      </c>
      <c r="AE259" s="189"/>
      <c r="AF259" s="189"/>
      <c r="AG259" s="765"/>
      <c r="AH259" s="765"/>
      <c r="AI259" s="443" t="s">
        <v>341</v>
      </c>
      <c r="AJ259" s="443" t="s">
        <v>341</v>
      </c>
      <c r="AK259" s="442" t="s">
        <v>1679</v>
      </c>
      <c r="AL259" s="350" t="str">
        <f t="shared" si="42"/>
        <v>Y</v>
      </c>
      <c r="AM259" s="350" t="s">
        <v>471</v>
      </c>
      <c r="AN259" s="346" t="s">
        <v>1513</v>
      </c>
      <c r="AO259" s="189" t="s">
        <v>341</v>
      </c>
      <c r="AP259" s="189" t="s">
        <v>341</v>
      </c>
      <c r="AQ259" s="189" t="s">
        <v>341</v>
      </c>
      <c r="AR259" s="189" t="s">
        <v>341</v>
      </c>
      <c r="AS259" s="189" t="b">
        <f t="shared" si="36"/>
        <v>0</v>
      </c>
      <c r="AT259" s="442" t="b">
        <f t="shared" si="37"/>
        <v>0</v>
      </c>
      <c r="AU259" s="189" t="s">
        <v>335</v>
      </c>
      <c r="AV259" s="275"/>
      <c r="AW259" s="275"/>
      <c r="AX259" s="275" t="s">
        <v>2274</v>
      </c>
      <c r="AY259" s="577" t="s">
        <v>2289</v>
      </c>
      <c r="AZ259" s="275" t="s">
        <v>1528</v>
      </c>
      <c r="BA259" s="275"/>
      <c r="BB259" s="275"/>
    </row>
    <row r="260" spans="2:54" ht="15" customHeight="1">
      <c r="B260" s="218">
        <v>46076</v>
      </c>
      <c r="C260" s="773" t="s">
        <v>570</v>
      </c>
      <c r="D260" s="796" t="s">
        <v>91</v>
      </c>
      <c r="E260" s="450" t="s">
        <v>510</v>
      </c>
      <c r="F260" s="450" t="s">
        <v>519</v>
      </c>
      <c r="G260" s="450" t="s">
        <v>546</v>
      </c>
      <c r="H260" s="450" t="s">
        <v>547</v>
      </c>
      <c r="I260" s="450" t="s">
        <v>574</v>
      </c>
      <c r="J260" s="941" t="s">
        <v>94</v>
      </c>
      <c r="K260" s="967" t="s">
        <v>547</v>
      </c>
      <c r="L260" s="181" t="s">
        <v>1578</v>
      </c>
      <c r="M260" s="779" t="s">
        <v>2290</v>
      </c>
      <c r="N260" s="176" t="s">
        <v>334</v>
      </c>
      <c r="O260" s="176" t="s">
        <v>335</v>
      </c>
      <c r="P260" s="470" t="str">
        <f t="shared" si="35"/>
        <v>Y</v>
      </c>
      <c r="Q260" s="176" t="s">
        <v>335</v>
      </c>
      <c r="R260" s="176" t="s">
        <v>335</v>
      </c>
      <c r="S260" s="444" t="s">
        <v>335</v>
      </c>
      <c r="T260" s="189" t="s">
        <v>338</v>
      </c>
      <c r="U260" s="189" t="s">
        <v>335</v>
      </c>
      <c r="V260" s="179" t="s">
        <v>335</v>
      </c>
      <c r="W260" s="176" t="s">
        <v>334</v>
      </c>
      <c r="X260" s="195" t="s">
        <v>93</v>
      </c>
      <c r="Y260" s="762" t="s">
        <v>62</v>
      </c>
      <c r="Z260" s="189" t="s">
        <v>1524</v>
      </c>
      <c r="AA260" s="179">
        <v>0</v>
      </c>
      <c r="AB260" s="337" t="s">
        <v>349</v>
      </c>
      <c r="AC260" s="275" t="s">
        <v>581</v>
      </c>
      <c r="AD260" s="275" t="s">
        <v>542</v>
      </c>
      <c r="AE260" s="189"/>
      <c r="AF260" s="189"/>
      <c r="AG260" s="765"/>
      <c r="AH260" s="765"/>
      <c r="AI260" s="443" t="s">
        <v>342</v>
      </c>
      <c r="AJ260" s="443" t="s">
        <v>342</v>
      </c>
      <c r="AK260" s="442" t="s">
        <v>342</v>
      </c>
      <c r="AL260" s="350" t="str">
        <f t="shared" si="42"/>
        <v>Y</v>
      </c>
      <c r="AM260" s="350" t="s">
        <v>342</v>
      </c>
      <c r="AN260" s="346" t="s">
        <v>1513</v>
      </c>
      <c r="AO260" s="189" t="s">
        <v>335</v>
      </c>
      <c r="AP260" s="189" t="s">
        <v>335</v>
      </c>
      <c r="AQ260" s="189" t="s">
        <v>335</v>
      </c>
      <c r="AR260" s="189" t="s">
        <v>335</v>
      </c>
      <c r="AS260" s="189" t="b">
        <f t="shared" si="36"/>
        <v>1</v>
      </c>
      <c r="AT260" s="442" t="b">
        <f t="shared" si="37"/>
        <v>1</v>
      </c>
      <c r="AU260" s="189" t="s">
        <v>335</v>
      </c>
      <c r="AV260" s="275"/>
      <c r="AW260" s="275"/>
      <c r="AX260" s="275" t="s">
        <v>1579</v>
      </c>
      <c r="AY260" s="577" t="s">
        <v>1580</v>
      </c>
      <c r="AZ260" s="275" t="s">
        <v>1528</v>
      </c>
      <c r="BA260" s="275"/>
      <c r="BB260" s="275"/>
    </row>
    <row r="261" spans="2:54" ht="15" customHeight="1">
      <c r="B261" s="218">
        <v>46076</v>
      </c>
      <c r="C261" s="773" t="s">
        <v>570</v>
      </c>
      <c r="D261" s="796" t="s">
        <v>91</v>
      </c>
      <c r="E261" s="450" t="s">
        <v>627</v>
      </c>
      <c r="F261" s="450" t="s">
        <v>628</v>
      </c>
      <c r="G261" s="791" t="s">
        <v>627</v>
      </c>
      <c r="H261" s="791" t="s">
        <v>628</v>
      </c>
      <c r="I261" s="450" t="s">
        <v>603</v>
      </c>
      <c r="J261" s="941" t="s">
        <v>94</v>
      </c>
      <c r="K261" s="967" t="s">
        <v>628</v>
      </c>
      <c r="L261" s="181" t="s">
        <v>2291</v>
      </c>
      <c r="M261" s="779" t="s">
        <v>2292</v>
      </c>
      <c r="N261" s="176" t="s">
        <v>334</v>
      </c>
      <c r="O261" s="176" t="s">
        <v>335</v>
      </c>
      <c r="P261" s="470" t="str">
        <f t="shared" ref="P261" si="43">IF(OR(N261 = "Y", O261 = "Y"), "Y", "N")</f>
        <v>Y</v>
      </c>
      <c r="Q261" s="176" t="s">
        <v>334</v>
      </c>
      <c r="R261" s="176" t="s">
        <v>334</v>
      </c>
      <c r="S261" s="444" t="s">
        <v>335</v>
      </c>
      <c r="T261" s="189" t="s">
        <v>338</v>
      </c>
      <c r="U261" s="189"/>
      <c r="V261" s="179"/>
      <c r="W261" s="176" t="s">
        <v>334</v>
      </c>
      <c r="X261" s="195" t="s">
        <v>93</v>
      </c>
      <c r="Y261" s="762" t="s">
        <v>62</v>
      </c>
      <c r="Z261" s="189" t="s">
        <v>1586</v>
      </c>
      <c r="AA261" s="179">
        <v>2</v>
      </c>
      <c r="AB261" s="337" t="s">
        <v>1520</v>
      </c>
      <c r="AC261" s="275" t="s">
        <v>390</v>
      </c>
      <c r="AD261" s="275" t="s">
        <v>629</v>
      </c>
      <c r="AE261" s="189"/>
      <c r="AF261" s="189"/>
      <c r="AG261" s="765"/>
      <c r="AH261" s="765"/>
      <c r="AI261" s="443" t="s">
        <v>341</v>
      </c>
      <c r="AJ261" s="443" t="s">
        <v>341</v>
      </c>
      <c r="AK261" s="442"/>
      <c r="AL261" s="350" t="str">
        <f t="shared" si="42"/>
        <v/>
      </c>
      <c r="AM261" s="350" t="s">
        <v>471</v>
      </c>
      <c r="AN261" s="346" t="s">
        <v>1513</v>
      </c>
      <c r="AO261" s="189"/>
      <c r="AP261" s="189"/>
      <c r="AQ261" s="189"/>
      <c r="AR261" s="189"/>
      <c r="AS261" s="189"/>
      <c r="AT261" s="442"/>
      <c r="AU261" s="189"/>
      <c r="AV261" s="275"/>
      <c r="AW261" s="275"/>
      <c r="AX261" s="275" t="s">
        <v>2293</v>
      </c>
      <c r="AY261" s="577" t="s">
        <v>2294</v>
      </c>
      <c r="AZ261" s="275"/>
      <c r="BA261" s="275"/>
      <c r="BB261" s="275"/>
    </row>
    <row r="262" spans="2:54" ht="15" customHeight="1">
      <c r="B262" s="218">
        <v>46076</v>
      </c>
      <c r="C262" s="773" t="s">
        <v>570</v>
      </c>
      <c r="D262" s="796" t="s">
        <v>91</v>
      </c>
      <c r="E262" s="450" t="s">
        <v>510</v>
      </c>
      <c r="F262" s="450" t="s">
        <v>519</v>
      </c>
      <c r="G262" s="450" t="s">
        <v>627</v>
      </c>
      <c r="H262" s="450" t="s">
        <v>636</v>
      </c>
      <c r="I262" s="450" t="s">
        <v>603</v>
      </c>
      <c r="J262" s="941" t="s">
        <v>94</v>
      </c>
      <c r="K262" s="967" t="s">
        <v>636</v>
      </c>
      <c r="L262" s="181" t="s">
        <v>2295</v>
      </c>
      <c r="M262" s="779" t="s">
        <v>2296</v>
      </c>
      <c r="N262" s="176" t="s">
        <v>334</v>
      </c>
      <c r="O262" s="176" t="s">
        <v>335</v>
      </c>
      <c r="P262" s="470" t="str">
        <f t="shared" si="35"/>
        <v>Y</v>
      </c>
      <c r="Q262" s="176" t="s">
        <v>334</v>
      </c>
      <c r="R262" s="176" t="s">
        <v>334</v>
      </c>
      <c r="S262" s="444" t="s">
        <v>335</v>
      </c>
      <c r="T262" s="189" t="s">
        <v>338</v>
      </c>
      <c r="U262" s="189"/>
      <c r="V262" s="179"/>
      <c r="W262" s="176" t="s">
        <v>334</v>
      </c>
      <c r="X262" s="195" t="s">
        <v>93</v>
      </c>
      <c r="Y262" s="762" t="s">
        <v>62</v>
      </c>
      <c r="Z262" s="189" t="s">
        <v>1586</v>
      </c>
      <c r="AA262" s="179">
        <v>2</v>
      </c>
      <c r="AB262" s="337" t="s">
        <v>1520</v>
      </c>
      <c r="AC262" s="275" t="s">
        <v>390</v>
      </c>
      <c r="AD262" s="275" t="s">
        <v>629</v>
      </c>
      <c r="AE262" s="189"/>
      <c r="AF262" s="189"/>
      <c r="AG262" s="765"/>
      <c r="AH262" s="765"/>
      <c r="AI262" s="443" t="s">
        <v>341</v>
      </c>
      <c r="AJ262" s="443" t="s">
        <v>341</v>
      </c>
      <c r="AK262" s="442"/>
      <c r="AL262" s="350" t="str">
        <f t="shared" si="42"/>
        <v/>
      </c>
      <c r="AM262" s="350" t="s">
        <v>471</v>
      </c>
      <c r="AN262" s="346" t="s">
        <v>1513</v>
      </c>
      <c r="AO262" s="189" t="s">
        <v>471</v>
      </c>
      <c r="AP262" s="189" t="s">
        <v>471</v>
      </c>
      <c r="AQ262" s="189" t="s">
        <v>471</v>
      </c>
      <c r="AR262" s="189" t="s">
        <v>471</v>
      </c>
      <c r="AS262" s="189" t="b">
        <f t="shared" si="36"/>
        <v>0</v>
      </c>
      <c r="AT262" s="442" t="b">
        <f t="shared" si="37"/>
        <v>0</v>
      </c>
      <c r="AU262" s="189" t="s">
        <v>335</v>
      </c>
      <c r="AV262" s="275"/>
      <c r="AW262" s="275"/>
      <c r="AX262" s="275" t="s">
        <v>2297</v>
      </c>
      <c r="AY262" s="577" t="s">
        <v>2298</v>
      </c>
      <c r="AZ262" s="275"/>
      <c r="BA262" s="275"/>
      <c r="BB262" s="275"/>
    </row>
    <row r="263" spans="2:54" ht="15" customHeight="1">
      <c r="B263" s="218">
        <v>46076</v>
      </c>
      <c r="C263" s="773" t="s">
        <v>570</v>
      </c>
      <c r="D263" s="798" t="s">
        <v>91</v>
      </c>
      <c r="E263" s="530" t="s">
        <v>510</v>
      </c>
      <c r="F263" s="530" t="s">
        <v>511</v>
      </c>
      <c r="G263" s="530" t="s">
        <v>637</v>
      </c>
      <c r="H263" s="530" t="s">
        <v>638</v>
      </c>
      <c r="I263" s="530" t="s">
        <v>603</v>
      </c>
      <c r="J263" s="941" t="s">
        <v>94</v>
      </c>
      <c r="K263" s="967"/>
      <c r="L263" s="181" t="s">
        <v>2091</v>
      </c>
      <c r="M263" s="817" t="s">
        <v>2299</v>
      </c>
      <c r="N263" s="188" t="s">
        <v>334</v>
      </c>
      <c r="O263" s="188" t="s">
        <v>335</v>
      </c>
      <c r="P263" s="598" t="str">
        <f>IF(OR(N263 = "Y", O263 = "Y"), "Y", "N")</f>
        <v>Y</v>
      </c>
      <c r="Q263" s="188" t="s">
        <v>334</v>
      </c>
      <c r="R263" s="188" t="s">
        <v>334</v>
      </c>
      <c r="S263" s="445" t="s">
        <v>335</v>
      </c>
      <c r="T263" s="457" t="s">
        <v>338</v>
      </c>
      <c r="U263" s="457" t="s">
        <v>335</v>
      </c>
      <c r="V263" s="540"/>
      <c r="W263" s="188" t="s">
        <v>334</v>
      </c>
      <c r="X263" s="195" t="s">
        <v>93</v>
      </c>
      <c r="Y263" s="762" t="s">
        <v>62</v>
      </c>
      <c r="Z263" s="189" t="s">
        <v>1546</v>
      </c>
      <c r="AA263" s="540">
        <v>1</v>
      </c>
      <c r="AB263" s="600" t="s">
        <v>1520</v>
      </c>
      <c r="AC263" s="458" t="s">
        <v>340</v>
      </c>
      <c r="AD263" s="458" t="s">
        <v>341</v>
      </c>
      <c r="AE263" s="457"/>
      <c r="AF263" s="457"/>
      <c r="AG263" s="766"/>
      <c r="AH263" s="766"/>
      <c r="AI263" s="443" t="s">
        <v>341</v>
      </c>
      <c r="AJ263" s="443" t="s">
        <v>341</v>
      </c>
      <c r="AK263" s="599"/>
      <c r="AL263" s="350" t="str">
        <f t="shared" si="42"/>
        <v/>
      </c>
      <c r="AM263" s="350" t="s">
        <v>471</v>
      </c>
      <c r="AN263" s="575" t="s">
        <v>1513</v>
      </c>
      <c r="AO263" s="189" t="s">
        <v>335</v>
      </c>
      <c r="AP263" s="189" t="s">
        <v>335</v>
      </c>
      <c r="AQ263" s="189" t="s">
        <v>335</v>
      </c>
      <c r="AR263" s="189" t="s">
        <v>335</v>
      </c>
      <c r="AS263" s="189" t="b">
        <f>AND(AO263="Y",AP263="Y",AQ263="Y",AR263="Y")</f>
        <v>1</v>
      </c>
      <c r="AT263" s="442" t="b">
        <f>OR(AO263="Y",AP263="Y",AQ263="Y",AR263="Y")</f>
        <v>1</v>
      </c>
      <c r="AU263" s="189" t="s">
        <v>335</v>
      </c>
      <c r="AV263" s="275"/>
      <c r="AW263" s="275"/>
      <c r="AX263" s="275" t="s">
        <v>2092</v>
      </c>
      <c r="AY263" s="577" t="s">
        <v>2093</v>
      </c>
      <c r="AZ263" s="275"/>
      <c r="BA263" s="275"/>
      <c r="BB263" s="275"/>
    </row>
    <row r="264" spans="2:54">
      <c r="C264" s="948" t="s">
        <v>1508</v>
      </c>
      <c r="D264" s="949" t="s">
        <v>2216</v>
      </c>
      <c r="E264" s="595"/>
      <c r="F264" s="595"/>
      <c r="G264" s="961"/>
      <c r="H264" s="952"/>
      <c r="I264" s="952"/>
      <c r="J264" s="981"/>
      <c r="K264" s="952"/>
      <c r="L264" s="952"/>
      <c r="M264" s="952"/>
      <c r="N264" s="950"/>
      <c r="O264" s="950"/>
      <c r="P264" s="950"/>
      <c r="Q264" s="950"/>
      <c r="R264" s="950"/>
      <c r="S264" s="950"/>
      <c r="T264" s="950"/>
      <c r="U264" s="950"/>
      <c r="V264" s="950"/>
      <c r="W264" s="950"/>
      <c r="X264" s="950"/>
      <c r="Y264" s="950"/>
      <c r="Z264" s="957" t="s">
        <v>1537</v>
      </c>
      <c r="AA264" s="962"/>
      <c r="AB264" s="954"/>
      <c r="AC264" s="963"/>
      <c r="AD264" s="950"/>
      <c r="AE264" s="950"/>
      <c r="AF264" s="950"/>
      <c r="AG264" s="592"/>
      <c r="AH264" s="592"/>
      <c r="AI264" s="958" t="s">
        <v>341</v>
      </c>
      <c r="AJ264" s="958" t="s">
        <v>341</v>
      </c>
      <c r="AK264" s="950"/>
      <c r="AL264" s="959" t="str">
        <f t="shared" si="42"/>
        <v/>
      </c>
      <c r="AM264" s="959"/>
      <c r="AN264" s="960"/>
      <c r="AO264" s="960"/>
      <c r="AP264" s="960"/>
      <c r="AQ264" s="960"/>
      <c r="AR264" s="960"/>
      <c r="AS264" s="960"/>
      <c r="AT264" s="960"/>
      <c r="AU264" s="960"/>
      <c r="AV264" s="960"/>
      <c r="AW264" s="960"/>
      <c r="AX264" s="960"/>
      <c r="AY264" s="960"/>
      <c r="AZ264" s="964"/>
      <c r="BA264" s="964"/>
      <c r="BB264" s="964"/>
    </row>
    <row r="265" spans="2:54" ht="15" customHeight="1">
      <c r="B265" s="218">
        <v>46076</v>
      </c>
      <c r="C265" s="773" t="s">
        <v>98</v>
      </c>
      <c r="D265" s="789" t="s">
        <v>99</v>
      </c>
      <c r="E265" s="481" t="s">
        <v>510</v>
      </c>
      <c r="F265" s="481" t="s">
        <v>511</v>
      </c>
      <c r="G265" s="795" t="s">
        <v>571</v>
      </c>
      <c r="H265" s="795" t="s">
        <v>572</v>
      </c>
      <c r="I265" s="450" t="s">
        <v>2300</v>
      </c>
      <c r="J265" s="941" t="s">
        <v>101</v>
      </c>
      <c r="K265" s="967" t="s">
        <v>341</v>
      </c>
      <c r="L265" s="181" t="s">
        <v>1511</v>
      </c>
      <c r="M265" s="788" t="s">
        <v>1512</v>
      </c>
      <c r="N265" s="470" t="s">
        <v>334</v>
      </c>
      <c r="O265" s="470" t="s">
        <v>335</v>
      </c>
      <c r="P265" s="470" t="str">
        <f>IF(OR(N265 = "Y", O265 = "Y"), "Y", "N")</f>
        <v>Y</v>
      </c>
      <c r="Q265" s="470" t="s">
        <v>335</v>
      </c>
      <c r="R265" s="470" t="s">
        <v>335</v>
      </c>
      <c r="S265" s="496" t="s">
        <v>335</v>
      </c>
      <c r="T265" s="350" t="s">
        <v>338</v>
      </c>
      <c r="U265" s="350" t="s">
        <v>335</v>
      </c>
      <c r="V265" s="497"/>
      <c r="W265" s="470" t="s">
        <v>334</v>
      </c>
      <c r="X265" s="195" t="s">
        <v>93</v>
      </c>
      <c r="Y265" s="762" t="s">
        <v>62</v>
      </c>
      <c r="Z265" s="189" t="s">
        <v>1537</v>
      </c>
      <c r="AA265" s="497">
        <v>0</v>
      </c>
      <c r="AB265" s="471" t="s">
        <v>349</v>
      </c>
      <c r="AC265" s="459" t="s">
        <v>340</v>
      </c>
      <c r="AD265" s="459" t="s">
        <v>341</v>
      </c>
      <c r="AE265" s="350"/>
      <c r="AF265" s="350"/>
      <c r="AG265" s="764"/>
      <c r="AH265" s="764"/>
      <c r="AI265" s="443" t="s">
        <v>341</v>
      </c>
      <c r="AJ265" s="443" t="s">
        <v>341</v>
      </c>
      <c r="AK265" s="443" t="s">
        <v>342</v>
      </c>
      <c r="AL265" s="350" t="str">
        <f t="shared" si="42"/>
        <v>Y</v>
      </c>
      <c r="AM265" s="350" t="s">
        <v>471</v>
      </c>
      <c r="AN265" s="574" t="s">
        <v>1513</v>
      </c>
      <c r="AO265" s="189" t="s">
        <v>471</v>
      </c>
      <c r="AP265" s="189" t="s">
        <v>471</v>
      </c>
      <c r="AQ265" s="189" t="s">
        <v>471</v>
      </c>
      <c r="AR265" s="189" t="s">
        <v>471</v>
      </c>
      <c r="AS265" s="189" t="b">
        <f>AND(AO265="Y",AP265="Y",AQ265="Y",AR265="Y")</f>
        <v>0</v>
      </c>
      <c r="AT265" s="442" t="b">
        <f>OR(AO265="Y",AP265="Y",AQ265="Y",AR265="Y")</f>
        <v>0</v>
      </c>
      <c r="AU265" s="189" t="s">
        <v>335</v>
      </c>
      <c r="AV265" s="275"/>
      <c r="AW265" s="275"/>
      <c r="AX265" s="275" t="s">
        <v>1514</v>
      </c>
      <c r="AY265" s="577" t="s">
        <v>1515</v>
      </c>
      <c r="AZ265" s="275"/>
      <c r="BA265" s="275"/>
      <c r="BB265" s="275"/>
    </row>
    <row r="266" spans="2:54" ht="15" customHeight="1">
      <c r="B266" s="218"/>
      <c r="C266" s="773" t="s">
        <v>98</v>
      </c>
      <c r="D266" s="789" t="s">
        <v>99</v>
      </c>
      <c r="E266" s="450" t="s">
        <v>60</v>
      </c>
      <c r="F266" s="450" t="s">
        <v>775</v>
      </c>
      <c r="G266" s="911" t="s">
        <v>776</v>
      </c>
      <c r="H266" s="911" t="s">
        <v>1516</v>
      </c>
      <c r="I266" s="481" t="s">
        <v>1517</v>
      </c>
      <c r="J266" s="941" t="s">
        <v>63</v>
      </c>
      <c r="K266" s="967" t="s">
        <v>341</v>
      </c>
      <c r="L266" s="181" t="s">
        <v>1518</v>
      </c>
      <c r="M266" s="779" t="s">
        <v>1519</v>
      </c>
      <c r="N266" s="176" t="s">
        <v>334</v>
      </c>
      <c r="O266" s="176" t="s">
        <v>334</v>
      </c>
      <c r="P266" s="470" t="str">
        <f t="shared" ref="P266" si="44">IF(OR(N266 = "Y", O266 = "Y"), "Y", "N")</f>
        <v>N</v>
      </c>
      <c r="Q266" s="176" t="s">
        <v>334</v>
      </c>
      <c r="R266" s="176" t="s">
        <v>334</v>
      </c>
      <c r="S266" s="444" t="s">
        <v>335</v>
      </c>
      <c r="T266" s="189" t="s">
        <v>338</v>
      </c>
      <c r="U266" s="891"/>
      <c r="V266" s="179"/>
      <c r="W266" s="176" t="s">
        <v>334</v>
      </c>
      <c r="X266" s="195" t="s">
        <v>93</v>
      </c>
      <c r="Y266" s="389" t="s">
        <v>62</v>
      </c>
      <c r="Z266" s="189" t="s">
        <v>1537</v>
      </c>
      <c r="AA266" s="179">
        <v>1</v>
      </c>
      <c r="AB266" s="337" t="s">
        <v>1520</v>
      </c>
      <c r="AC266" s="275" t="s">
        <v>1521</v>
      </c>
      <c r="AD266" s="275" t="s">
        <v>1522</v>
      </c>
      <c r="AE266" s="189"/>
      <c r="AF266" s="189"/>
      <c r="AG266" s="765"/>
      <c r="AH266" s="765"/>
      <c r="AI266" s="443" t="s">
        <v>341</v>
      </c>
      <c r="AJ266" s="443" t="s">
        <v>341</v>
      </c>
      <c r="AK266" s="442"/>
      <c r="AL266" s="350" t="str">
        <f t="shared" si="42"/>
        <v/>
      </c>
      <c r="AM266" s="350" t="s">
        <v>471</v>
      </c>
      <c r="AN266" s="346" t="s">
        <v>1513</v>
      </c>
      <c r="AO266" s="189" t="s">
        <v>471</v>
      </c>
      <c r="AP266" s="189" t="s">
        <v>471</v>
      </c>
      <c r="AQ266" s="189" t="s">
        <v>471</v>
      </c>
      <c r="AR266" s="189" t="s">
        <v>471</v>
      </c>
      <c r="AS266" s="189" t="b">
        <f t="shared" ref="AS266" si="45">AND(AO266="Y",AP266="Y",AQ266="Y",AR266="Y")</f>
        <v>0</v>
      </c>
      <c r="AT266" s="442" t="b">
        <f t="shared" ref="AT266" si="46">OR(AO266="Y",AP266="Y",AQ266="Y",AR266="Y")</f>
        <v>0</v>
      </c>
      <c r="AU266" s="189" t="s">
        <v>335</v>
      </c>
      <c r="AV266" s="275"/>
      <c r="AW266" s="275"/>
      <c r="AX266" s="275" t="s">
        <v>1514</v>
      </c>
      <c r="AY266" s="577" t="s">
        <v>1523</v>
      </c>
      <c r="AZ266" s="275"/>
      <c r="BA266" s="275"/>
      <c r="BB266" s="275"/>
    </row>
    <row r="267" spans="2:54" ht="15" customHeight="1">
      <c r="B267" s="218">
        <v>46076</v>
      </c>
      <c r="C267" s="773" t="s">
        <v>98</v>
      </c>
      <c r="D267" s="789" t="s">
        <v>99</v>
      </c>
      <c r="E267" s="450" t="s">
        <v>510</v>
      </c>
      <c r="F267" s="450" t="s">
        <v>511</v>
      </c>
      <c r="G267" s="911" t="s">
        <v>512</v>
      </c>
      <c r="H267" s="911" t="s">
        <v>513</v>
      </c>
      <c r="I267" s="450" t="s">
        <v>2300</v>
      </c>
      <c r="J267" s="941" t="s">
        <v>101</v>
      </c>
      <c r="K267" s="967" t="s">
        <v>341</v>
      </c>
      <c r="L267" s="181" t="s">
        <v>512</v>
      </c>
      <c r="M267" s="779" t="s">
        <v>514</v>
      </c>
      <c r="N267" s="176" t="s">
        <v>334</v>
      </c>
      <c r="O267" s="176" t="s">
        <v>335</v>
      </c>
      <c r="P267" s="470" t="str">
        <f>IF(OR(N267 = "Y", O267 = "Y"), "Y", "N")</f>
        <v>Y</v>
      </c>
      <c r="Q267" s="176" t="s">
        <v>335</v>
      </c>
      <c r="R267" s="176" t="s">
        <v>335</v>
      </c>
      <c r="S267" s="444" t="s">
        <v>335</v>
      </c>
      <c r="T267" s="189" t="s">
        <v>338</v>
      </c>
      <c r="U267" s="189" t="s">
        <v>335</v>
      </c>
      <c r="V267" s="179" t="s">
        <v>335</v>
      </c>
      <c r="W267" s="176" t="s">
        <v>334</v>
      </c>
      <c r="X267" s="195" t="s">
        <v>93</v>
      </c>
      <c r="Y267" s="762" t="s">
        <v>62</v>
      </c>
      <c r="Z267" s="189" t="s">
        <v>1537</v>
      </c>
      <c r="AA267" s="179">
        <v>0</v>
      </c>
      <c r="AB267" s="337" t="s">
        <v>349</v>
      </c>
      <c r="AC267" s="275" t="s">
        <v>340</v>
      </c>
      <c r="AD267" s="275" t="s">
        <v>341</v>
      </c>
      <c r="AE267" s="189" t="s">
        <v>342</v>
      </c>
      <c r="AF267" s="189" t="s">
        <v>342</v>
      </c>
      <c r="AG267" s="765" t="s">
        <v>342</v>
      </c>
      <c r="AH267" s="765" t="s">
        <v>342</v>
      </c>
      <c r="AI267" s="443" t="s">
        <v>341</v>
      </c>
      <c r="AJ267" s="443" t="s">
        <v>341</v>
      </c>
      <c r="AK267" s="442" t="s">
        <v>342</v>
      </c>
      <c r="AL267" s="350" t="str">
        <f t="shared" si="42"/>
        <v>Y</v>
      </c>
      <c r="AM267" s="350" t="s">
        <v>342</v>
      </c>
      <c r="AN267" s="346" t="s">
        <v>1513</v>
      </c>
      <c r="AO267" s="189" t="s">
        <v>335</v>
      </c>
      <c r="AP267" s="189" t="s">
        <v>335</v>
      </c>
      <c r="AQ267" s="189" t="s">
        <v>335</v>
      </c>
      <c r="AR267" s="189" t="s">
        <v>335</v>
      </c>
      <c r="AS267" s="189" t="b">
        <f>AND(AO267="Y",AP267="Y",AQ267="Y",AR267="Y")</f>
        <v>1</v>
      </c>
      <c r="AT267" s="442" t="b">
        <f>OR(AO267="Y",AP267="Y",AQ267="Y",AR267="Y")</f>
        <v>1</v>
      </c>
      <c r="AU267" s="189" t="s">
        <v>335</v>
      </c>
      <c r="AV267" s="275"/>
      <c r="AW267" s="275"/>
      <c r="AX267" s="275" t="s">
        <v>1529</v>
      </c>
      <c r="AY267" s="577" t="s">
        <v>1530</v>
      </c>
      <c r="AZ267" s="275"/>
      <c r="BA267" s="275"/>
      <c r="BB267" s="275"/>
    </row>
    <row r="268" spans="2:54" ht="15" customHeight="1">
      <c r="B268" s="218">
        <v>46076</v>
      </c>
      <c r="C268" s="773" t="s">
        <v>98</v>
      </c>
      <c r="D268" s="789" t="s">
        <v>99</v>
      </c>
      <c r="E268" s="450" t="s">
        <v>510</v>
      </c>
      <c r="F268" s="450" t="s">
        <v>511</v>
      </c>
      <c r="G268" s="911" t="s">
        <v>516</v>
      </c>
      <c r="H268" s="911" t="s">
        <v>517</v>
      </c>
      <c r="I268" s="481" t="s">
        <v>1517</v>
      </c>
      <c r="J268" s="941" t="s">
        <v>101</v>
      </c>
      <c r="K268" s="967" t="s">
        <v>341</v>
      </c>
      <c r="L268" s="181" t="s">
        <v>516</v>
      </c>
      <c r="M268" s="779" t="s">
        <v>518</v>
      </c>
      <c r="N268" s="176" t="s">
        <v>334</v>
      </c>
      <c r="O268" s="176" t="s">
        <v>335</v>
      </c>
      <c r="P268" s="470" t="str">
        <f>IF(OR(N268 = "Y", O268 = "Y"), "Y", "N")</f>
        <v>Y</v>
      </c>
      <c r="Q268" s="176" t="s">
        <v>335</v>
      </c>
      <c r="R268" s="176" t="s">
        <v>335</v>
      </c>
      <c r="S268" s="444" t="s">
        <v>335</v>
      </c>
      <c r="T268" s="189" t="s">
        <v>338</v>
      </c>
      <c r="U268" s="189" t="s">
        <v>335</v>
      </c>
      <c r="V268" s="179"/>
      <c r="W268" s="176" t="s">
        <v>334</v>
      </c>
      <c r="X268" s="195" t="s">
        <v>93</v>
      </c>
      <c r="Y268" s="762" t="s">
        <v>62</v>
      </c>
      <c r="Z268" s="189" t="s">
        <v>1537</v>
      </c>
      <c r="AA268" s="179">
        <v>1</v>
      </c>
      <c r="AB268" s="337" t="s">
        <v>1558</v>
      </c>
      <c r="AC268" s="275" t="s">
        <v>340</v>
      </c>
      <c r="AD268" s="275" t="s">
        <v>341</v>
      </c>
      <c r="AE268" s="189"/>
      <c r="AF268" s="189" t="s">
        <v>342</v>
      </c>
      <c r="AG268" s="765"/>
      <c r="AH268" s="765"/>
      <c r="AI268" s="443" t="s">
        <v>341</v>
      </c>
      <c r="AJ268" s="443" t="s">
        <v>341</v>
      </c>
      <c r="AK268" s="442"/>
      <c r="AL268" s="350" t="str">
        <f t="shared" si="42"/>
        <v>Y</v>
      </c>
      <c r="AM268" s="350" t="s">
        <v>471</v>
      </c>
      <c r="AN268" s="346" t="s">
        <v>1513</v>
      </c>
      <c r="AO268" s="189" t="s">
        <v>335</v>
      </c>
      <c r="AP268" s="189" t="s">
        <v>335</v>
      </c>
      <c r="AQ268" s="189" t="s">
        <v>335</v>
      </c>
      <c r="AR268" s="189" t="s">
        <v>335</v>
      </c>
      <c r="AS268" s="189" t="b">
        <f>AND(AO268="Y",AP268="Y",AQ268="Y",AR268="Y")</f>
        <v>1</v>
      </c>
      <c r="AT268" s="442" t="b">
        <f>OR(AO268="Y",AP268="Y",AQ268="Y",AR268="Y")</f>
        <v>1</v>
      </c>
      <c r="AU268" s="189" t="s">
        <v>335</v>
      </c>
      <c r="AV268" s="275"/>
      <c r="AW268" s="275"/>
      <c r="AX268" s="275" t="s">
        <v>1533</v>
      </c>
      <c r="AY268" s="577" t="s">
        <v>1534</v>
      </c>
      <c r="AZ268" s="275"/>
      <c r="BA268" s="275"/>
      <c r="BB268" s="275"/>
    </row>
    <row r="269" spans="2:54" ht="15" customHeight="1">
      <c r="B269" s="218">
        <v>46076</v>
      </c>
      <c r="C269" s="773" t="s">
        <v>98</v>
      </c>
      <c r="D269" s="789" t="s">
        <v>99</v>
      </c>
      <c r="E269" s="450" t="s">
        <v>60</v>
      </c>
      <c r="F269" s="450" t="s">
        <v>775</v>
      </c>
      <c r="G269" s="911" t="s">
        <v>1535</v>
      </c>
      <c r="H269" s="911" t="s">
        <v>580</v>
      </c>
      <c r="I269" s="450" t="s">
        <v>2300</v>
      </c>
      <c r="J269" s="941" t="s">
        <v>101</v>
      </c>
      <c r="K269" s="967" t="s">
        <v>341</v>
      </c>
      <c r="L269" s="181" t="s">
        <v>1535</v>
      </c>
      <c r="M269" s="779" t="s">
        <v>1536</v>
      </c>
      <c r="N269" s="176" t="s">
        <v>334</v>
      </c>
      <c r="O269" s="176" t="s">
        <v>334</v>
      </c>
      <c r="P269" s="470" t="str">
        <f t="shared" ref="P269" si="47">IF(OR(N269 = "Y", O269 = "Y"), "Y", "N")</f>
        <v>N</v>
      </c>
      <c r="Q269" s="176" t="s">
        <v>335</v>
      </c>
      <c r="R269" s="176" t="s">
        <v>335</v>
      </c>
      <c r="S269" s="444" t="s">
        <v>335</v>
      </c>
      <c r="T269" s="189" t="s">
        <v>338</v>
      </c>
      <c r="U269" s="536" t="s">
        <v>335</v>
      </c>
      <c r="V269" s="179" t="s">
        <v>335</v>
      </c>
      <c r="W269" s="176" t="s">
        <v>334</v>
      </c>
      <c r="X269" s="195" t="s">
        <v>93</v>
      </c>
      <c r="Y269" s="389" t="s">
        <v>62</v>
      </c>
      <c r="Z269" s="189" t="s">
        <v>1537</v>
      </c>
      <c r="AA269" s="179">
        <v>0</v>
      </c>
      <c r="AB269" s="337" t="s">
        <v>1538</v>
      </c>
      <c r="AC269" s="275" t="s">
        <v>1521</v>
      </c>
      <c r="AD269" s="275" t="s">
        <v>581</v>
      </c>
      <c r="AE269" s="189"/>
      <c r="AF269" s="189"/>
      <c r="AG269" s="765"/>
      <c r="AH269" s="765"/>
      <c r="AI269" s="443"/>
      <c r="AJ269" s="443"/>
      <c r="AK269" s="442"/>
      <c r="AL269" s="350" t="str">
        <f t="shared" si="42"/>
        <v/>
      </c>
      <c r="AM269" s="350"/>
      <c r="AN269" s="346" t="s">
        <v>1513</v>
      </c>
      <c r="AO269" s="189" t="s">
        <v>341</v>
      </c>
      <c r="AP269" s="189" t="s">
        <v>341</v>
      </c>
      <c r="AQ269" s="189" t="s">
        <v>341</v>
      </c>
      <c r="AR269" s="189" t="s">
        <v>341</v>
      </c>
      <c r="AS269" s="189" t="b">
        <f t="shared" ref="AS269" si="48">AND(AO269="Y",AP269="Y",AQ269="Y",AR269="Y")</f>
        <v>0</v>
      </c>
      <c r="AT269" s="442" t="b">
        <f t="shared" ref="AT269" si="49">OR(AO269="Y",AP269="Y",AQ269="Y",AR269="Y")</f>
        <v>0</v>
      </c>
      <c r="AU269" s="189" t="s">
        <v>335</v>
      </c>
      <c r="AV269" s="275"/>
      <c r="AW269" s="275"/>
      <c r="AX269" s="275" t="s">
        <v>1539</v>
      </c>
      <c r="AY269" s="577" t="s">
        <v>1540</v>
      </c>
      <c r="AZ269" s="275"/>
      <c r="BA269" s="577"/>
      <c r="BB269" s="275"/>
    </row>
    <row r="270" spans="2:54" ht="15" customHeight="1">
      <c r="B270" s="218">
        <v>46076</v>
      </c>
      <c r="C270" s="773" t="s">
        <v>98</v>
      </c>
      <c r="D270" s="789" t="s">
        <v>99</v>
      </c>
      <c r="E270" s="450" t="s">
        <v>60</v>
      </c>
      <c r="F270" s="450" t="s">
        <v>338</v>
      </c>
      <c r="G270" s="917" t="s">
        <v>817</v>
      </c>
      <c r="H270" s="806" t="s">
        <v>818</v>
      </c>
      <c r="I270" s="450" t="s">
        <v>2300</v>
      </c>
      <c r="J270" s="941" t="s">
        <v>101</v>
      </c>
      <c r="K270" s="967" t="s">
        <v>818</v>
      </c>
      <c r="L270" s="181" t="s">
        <v>2301</v>
      </c>
      <c r="M270" s="779" t="s">
        <v>2302</v>
      </c>
      <c r="N270" s="176" t="s">
        <v>334</v>
      </c>
      <c r="O270" s="176" t="s">
        <v>334</v>
      </c>
      <c r="P270" s="470" t="str">
        <f t="shared" ref="P270:R271" si="50">IF(OR(N270 = "Y", O270 = "Y"), "Y", "N")</f>
        <v>N</v>
      </c>
      <c r="Q270" s="470" t="str">
        <f t="shared" si="50"/>
        <v>N</v>
      </c>
      <c r="R270" s="470" t="str">
        <f t="shared" si="50"/>
        <v>N</v>
      </c>
      <c r="S270" s="444" t="s">
        <v>335</v>
      </c>
      <c r="T270" s="189" t="s">
        <v>338</v>
      </c>
      <c r="U270" s="536"/>
      <c r="V270" s="179"/>
      <c r="W270" s="176" t="s">
        <v>335</v>
      </c>
      <c r="X270" s="195" t="s">
        <v>93</v>
      </c>
      <c r="Y270" s="762" t="s">
        <v>62</v>
      </c>
      <c r="Z270" s="189" t="s">
        <v>1604</v>
      </c>
      <c r="AA270" s="179">
        <v>0</v>
      </c>
      <c r="AB270" s="337" t="s">
        <v>349</v>
      </c>
      <c r="AC270" s="275" t="s">
        <v>390</v>
      </c>
      <c r="AD270" s="275" t="s">
        <v>820</v>
      </c>
      <c r="AE270" s="189" t="s">
        <v>342</v>
      </c>
      <c r="AF270" s="189"/>
      <c r="AG270" s="765" t="s">
        <v>342</v>
      </c>
      <c r="AH270" s="765"/>
      <c r="AI270" s="443" t="s">
        <v>342</v>
      </c>
      <c r="AJ270" s="443" t="s">
        <v>341</v>
      </c>
      <c r="AK270" s="442"/>
      <c r="AL270" s="350" t="str">
        <f t="shared" si="42"/>
        <v>Y</v>
      </c>
      <c r="AM270" s="350" t="s">
        <v>342</v>
      </c>
      <c r="AN270" s="346" t="s">
        <v>2114</v>
      </c>
      <c r="AO270" s="189" t="s">
        <v>471</v>
      </c>
      <c r="AP270" s="189" t="s">
        <v>471</v>
      </c>
      <c r="AQ270" s="189" t="s">
        <v>471</v>
      </c>
      <c r="AR270" s="189" t="s">
        <v>471</v>
      </c>
      <c r="AS270" s="189" t="b">
        <f>AND(AO270="Y",AP270="Y",AQ270="Y",AR270="Y")</f>
        <v>0</v>
      </c>
      <c r="AT270" s="442" t="b">
        <f>OR(AO270="Y",AP270="Y",AQ270="Y",AR270="Y")</f>
        <v>0</v>
      </c>
      <c r="AU270" s="189" t="s">
        <v>335</v>
      </c>
      <c r="AV270" s="275"/>
      <c r="AW270" s="275"/>
      <c r="AX270" s="275" t="s">
        <v>1769</v>
      </c>
      <c r="AY270" s="577" t="s">
        <v>2303</v>
      </c>
      <c r="AZ270" s="275" t="s">
        <v>1531</v>
      </c>
      <c r="BA270" s="894" t="s">
        <v>2304</v>
      </c>
      <c r="BB270" s="275" t="s">
        <v>784</v>
      </c>
    </row>
    <row r="271" spans="2:54" ht="15" customHeight="1">
      <c r="B271" s="218">
        <v>46076</v>
      </c>
      <c r="C271" s="773" t="s">
        <v>98</v>
      </c>
      <c r="D271" s="789" t="s">
        <v>99</v>
      </c>
      <c r="E271" s="450" t="s">
        <v>60</v>
      </c>
      <c r="F271" s="450" t="s">
        <v>338</v>
      </c>
      <c r="G271" s="917" t="s">
        <v>821</v>
      </c>
      <c r="H271" s="806" t="s">
        <v>822</v>
      </c>
      <c r="I271" s="450" t="s">
        <v>2300</v>
      </c>
      <c r="J271" s="941" t="s">
        <v>101</v>
      </c>
      <c r="K271" s="967" t="s">
        <v>822</v>
      </c>
      <c r="L271" s="181" t="s">
        <v>2305</v>
      </c>
      <c r="M271" s="779" t="s">
        <v>2306</v>
      </c>
      <c r="N271" s="176" t="s">
        <v>334</v>
      </c>
      <c r="O271" s="176" t="s">
        <v>334</v>
      </c>
      <c r="P271" s="470" t="str">
        <f t="shared" si="50"/>
        <v>N</v>
      </c>
      <c r="Q271" s="470" t="str">
        <f t="shared" si="50"/>
        <v>N</v>
      </c>
      <c r="R271" s="470" t="str">
        <f t="shared" si="50"/>
        <v>N</v>
      </c>
      <c r="S271" s="444" t="s">
        <v>335</v>
      </c>
      <c r="T271" s="189" t="s">
        <v>338</v>
      </c>
      <c r="U271" s="536"/>
      <c r="V271" s="179"/>
      <c r="W271" s="176" t="s">
        <v>335</v>
      </c>
      <c r="X271" s="195" t="s">
        <v>93</v>
      </c>
      <c r="Y271" s="762" t="s">
        <v>62</v>
      </c>
      <c r="Z271" s="189" t="s">
        <v>1604</v>
      </c>
      <c r="AA271" s="179">
        <v>0</v>
      </c>
      <c r="AB271" s="337" t="s">
        <v>349</v>
      </c>
      <c r="AC271" s="275" t="s">
        <v>390</v>
      </c>
      <c r="AD271" s="275" t="s">
        <v>820</v>
      </c>
      <c r="AE271" s="189" t="s">
        <v>342</v>
      </c>
      <c r="AF271" s="189"/>
      <c r="AG271" s="765" t="s">
        <v>342</v>
      </c>
      <c r="AH271" s="765"/>
      <c r="AI271" s="443" t="s">
        <v>342</v>
      </c>
      <c r="AJ271" s="443" t="s">
        <v>341</v>
      </c>
      <c r="AK271" s="442"/>
      <c r="AL271" s="350" t="str">
        <f t="shared" si="42"/>
        <v>Y</v>
      </c>
      <c r="AM271" s="350" t="s">
        <v>471</v>
      </c>
      <c r="AN271" s="346" t="s">
        <v>2114</v>
      </c>
      <c r="AO271" s="189" t="s">
        <v>471</v>
      </c>
      <c r="AP271" s="189" t="s">
        <v>471</v>
      </c>
      <c r="AQ271" s="189" t="s">
        <v>471</v>
      </c>
      <c r="AR271" s="189" t="s">
        <v>471</v>
      </c>
      <c r="AS271" s="189" t="b">
        <f>AND(AO271="Y",AP271="Y",AQ271="Y",AR271="Y")</f>
        <v>0</v>
      </c>
      <c r="AT271" s="442" t="b">
        <f>OR(AO271="Y",AP271="Y",AQ271="Y",AR271="Y")</f>
        <v>0</v>
      </c>
      <c r="AU271" s="189" t="s">
        <v>335</v>
      </c>
      <c r="AV271" s="275"/>
      <c r="AW271" s="275"/>
      <c r="AX271" s="275" t="s">
        <v>1769</v>
      </c>
      <c r="AY271" s="577" t="s">
        <v>471</v>
      </c>
      <c r="AZ271" s="275" t="s">
        <v>1531</v>
      </c>
      <c r="BA271" s="894" t="s">
        <v>2304</v>
      </c>
      <c r="BB271" s="275" t="s">
        <v>784</v>
      </c>
    </row>
    <row r="272" spans="2:54">
      <c r="C272" s="948" t="s">
        <v>1508</v>
      </c>
      <c r="D272" s="949" t="s">
        <v>2216</v>
      </c>
      <c r="E272" s="595"/>
      <c r="F272" s="595"/>
      <c r="G272" s="961"/>
      <c r="H272" s="952"/>
      <c r="I272" s="952"/>
      <c r="J272" s="981"/>
      <c r="K272" s="952"/>
      <c r="L272" s="952"/>
      <c r="M272" s="952"/>
      <c r="N272" s="950"/>
      <c r="O272" s="950"/>
      <c r="P272" s="950"/>
      <c r="Q272" s="950"/>
      <c r="R272" s="950"/>
      <c r="S272" s="950"/>
      <c r="T272" s="950"/>
      <c r="U272" s="950"/>
      <c r="V272" s="950"/>
      <c r="W272" s="950"/>
      <c r="X272" s="950"/>
      <c r="Y272" s="950"/>
      <c r="Z272" s="957" t="s">
        <v>1537</v>
      </c>
      <c r="AA272" s="962"/>
      <c r="AB272" s="954"/>
      <c r="AC272" s="963"/>
      <c r="AD272" s="950"/>
      <c r="AE272" s="950"/>
      <c r="AF272" s="950"/>
      <c r="AG272" s="592"/>
      <c r="AH272" s="592"/>
      <c r="AI272" s="958" t="s">
        <v>341</v>
      </c>
      <c r="AJ272" s="958" t="s">
        <v>341</v>
      </c>
      <c r="AK272" s="950"/>
      <c r="AL272" s="959" t="str">
        <f t="shared" si="42"/>
        <v/>
      </c>
      <c r="AM272" s="959"/>
      <c r="AN272" s="960"/>
      <c r="AO272" s="960"/>
      <c r="AP272" s="960"/>
      <c r="AQ272" s="960"/>
      <c r="AR272" s="960"/>
      <c r="AS272" s="960"/>
      <c r="AT272" s="960"/>
      <c r="AU272" s="960"/>
      <c r="AV272" s="960"/>
      <c r="AW272" s="960"/>
      <c r="AX272" s="960"/>
      <c r="AY272" s="960"/>
      <c r="AZ272" s="964"/>
      <c r="BA272" s="964"/>
      <c r="BB272" s="964"/>
    </row>
    <row r="273" spans="1:54" ht="15" customHeight="1">
      <c r="B273" s="218">
        <v>46076</v>
      </c>
      <c r="C273" s="800" t="s">
        <v>135</v>
      </c>
      <c r="D273" s="801" t="s">
        <v>136</v>
      </c>
      <c r="E273" s="481" t="s">
        <v>1026</v>
      </c>
      <c r="F273" s="481" t="s">
        <v>1027</v>
      </c>
      <c r="G273" s="774" t="s">
        <v>1030</v>
      </c>
      <c r="H273" s="774" t="s">
        <v>1031</v>
      </c>
      <c r="I273" s="481" t="s">
        <v>1032</v>
      </c>
      <c r="J273" s="941" t="s">
        <v>66</v>
      </c>
      <c r="K273" s="967" t="s">
        <v>1031</v>
      </c>
      <c r="L273" s="181" t="s">
        <v>1030</v>
      </c>
      <c r="M273" s="788" t="s">
        <v>2307</v>
      </c>
      <c r="N273" s="470" t="s">
        <v>335</v>
      </c>
      <c r="O273" s="470" t="s">
        <v>335</v>
      </c>
      <c r="P273" s="470" t="str">
        <f>IF(OR(N273 = "Y", O273 = "Y"), "Y", "N")</f>
        <v>Y</v>
      </c>
      <c r="Q273" s="470" t="s">
        <v>334</v>
      </c>
      <c r="R273" s="470" t="s">
        <v>335</v>
      </c>
      <c r="S273" s="496" t="s">
        <v>335</v>
      </c>
      <c r="T273" s="350" t="s">
        <v>338</v>
      </c>
      <c r="U273" s="350"/>
      <c r="V273" s="497"/>
      <c r="W273" s="470" t="s">
        <v>334</v>
      </c>
      <c r="X273" s="435" t="s">
        <v>93</v>
      </c>
      <c r="Y273" s="601" t="s">
        <v>62</v>
      </c>
      <c r="Z273" s="189" t="s">
        <v>1623</v>
      </c>
      <c r="AA273" s="497">
        <v>1</v>
      </c>
      <c r="AB273" s="471" t="s">
        <v>2308</v>
      </c>
      <c r="AC273" s="459" t="s">
        <v>558</v>
      </c>
      <c r="AD273" s="459" t="s">
        <v>578</v>
      </c>
      <c r="AE273" s="350"/>
      <c r="AF273" s="350"/>
      <c r="AG273" s="764"/>
      <c r="AH273" s="764"/>
      <c r="AI273" s="443" t="s">
        <v>341</v>
      </c>
      <c r="AJ273" s="443" t="s">
        <v>341</v>
      </c>
      <c r="AK273" s="443"/>
      <c r="AL273" s="350" t="str">
        <f t="shared" si="42"/>
        <v/>
      </c>
      <c r="AM273" s="350" t="s">
        <v>342</v>
      </c>
      <c r="AN273" s="574" t="s">
        <v>1513</v>
      </c>
      <c r="AO273" s="189" t="s">
        <v>335</v>
      </c>
      <c r="AP273" s="189" t="s">
        <v>335</v>
      </c>
      <c r="AQ273" s="189" t="s">
        <v>335</v>
      </c>
      <c r="AR273" s="189" t="s">
        <v>335</v>
      </c>
      <c r="AS273" s="189" t="b">
        <f>AND(AO273="Y",AP273="Y",AQ273="Y",AR273="Y")</f>
        <v>1</v>
      </c>
      <c r="AT273" s="442" t="b">
        <f>OR(AO273="Y",AP273="Y",AQ273="Y",AR273="Y")</f>
        <v>1</v>
      </c>
      <c r="AU273" s="189" t="s">
        <v>335</v>
      </c>
      <c r="AV273" s="275"/>
      <c r="AW273" s="275"/>
      <c r="AX273" s="275" t="s">
        <v>2309</v>
      </c>
      <c r="AY273" s="577" t="s">
        <v>2310</v>
      </c>
      <c r="AZ273" s="275"/>
      <c r="BA273" s="275"/>
      <c r="BB273" s="275"/>
    </row>
    <row r="274" spans="1:54" ht="15" customHeight="1">
      <c r="B274" s="218">
        <v>46076</v>
      </c>
      <c r="C274" s="800" t="s">
        <v>135</v>
      </c>
      <c r="D274" s="784" t="s">
        <v>136</v>
      </c>
      <c r="E274" s="450" t="s">
        <v>1026</v>
      </c>
      <c r="F274" s="450" t="s">
        <v>338</v>
      </c>
      <c r="G274" s="911" t="s">
        <v>710</v>
      </c>
      <c r="H274" s="911" t="s">
        <v>513</v>
      </c>
      <c r="I274" s="450" t="s">
        <v>1032</v>
      </c>
      <c r="J274" s="941" t="s">
        <v>66</v>
      </c>
      <c r="K274" s="967" t="s">
        <v>341</v>
      </c>
      <c r="L274" s="181" t="s">
        <v>512</v>
      </c>
      <c r="M274" s="779" t="s">
        <v>514</v>
      </c>
      <c r="N274" s="176" t="s">
        <v>335</v>
      </c>
      <c r="O274" s="176" t="s">
        <v>335</v>
      </c>
      <c r="P274" s="470" t="str">
        <f t="shared" ref="P274:P299" si="51">IF(OR(N274 = "Y", O274 = "Y"), "Y", "N")</f>
        <v>Y</v>
      </c>
      <c r="Q274" s="176" t="s">
        <v>334</v>
      </c>
      <c r="R274" s="176" t="s">
        <v>335</v>
      </c>
      <c r="S274" s="444" t="s">
        <v>335</v>
      </c>
      <c r="T274" s="189" t="s">
        <v>338</v>
      </c>
      <c r="U274" s="189" t="s">
        <v>335</v>
      </c>
      <c r="V274" s="179" t="s">
        <v>335</v>
      </c>
      <c r="W274" s="176" t="s">
        <v>334</v>
      </c>
      <c r="X274" s="195" t="s">
        <v>93</v>
      </c>
      <c r="Y274" s="389" t="s">
        <v>62</v>
      </c>
      <c r="Z274" s="189" t="s">
        <v>471</v>
      </c>
      <c r="AA274" s="179">
        <v>1</v>
      </c>
      <c r="AB274" s="337" t="s">
        <v>2308</v>
      </c>
      <c r="AC274" s="275" t="s">
        <v>558</v>
      </c>
      <c r="AD274" s="275" t="s">
        <v>341</v>
      </c>
      <c r="AE274" s="189" t="s">
        <v>342</v>
      </c>
      <c r="AF274" s="189" t="s">
        <v>342</v>
      </c>
      <c r="AG274" s="765" t="s">
        <v>342</v>
      </c>
      <c r="AH274" s="765" t="s">
        <v>342</v>
      </c>
      <c r="AI274" s="443" t="s">
        <v>341</v>
      </c>
      <c r="AJ274" s="443" t="s">
        <v>341</v>
      </c>
      <c r="AK274" s="442" t="s">
        <v>342</v>
      </c>
      <c r="AL274" s="350" t="str">
        <f t="shared" si="42"/>
        <v>Y</v>
      </c>
      <c r="AM274" s="350" t="s">
        <v>342</v>
      </c>
      <c r="AN274" s="346" t="s">
        <v>1513</v>
      </c>
      <c r="AO274" s="189" t="s">
        <v>335</v>
      </c>
      <c r="AP274" s="189" t="s">
        <v>335</v>
      </c>
      <c r="AQ274" s="189" t="s">
        <v>335</v>
      </c>
      <c r="AR274" s="189" t="s">
        <v>335</v>
      </c>
      <c r="AS274" s="189" t="b">
        <f t="shared" ref="AS274:AS299" si="52">AND(AO274="Y",AP274="Y",AQ274="Y",AR274="Y")</f>
        <v>1</v>
      </c>
      <c r="AT274" s="442" t="b">
        <f t="shared" ref="AT274:AT299" si="53">OR(AO274="Y",AP274="Y",AQ274="Y",AR274="Y")</f>
        <v>1</v>
      </c>
      <c r="AU274" s="189" t="s">
        <v>335</v>
      </c>
      <c r="AV274" s="275"/>
      <c r="AW274" s="275"/>
      <c r="AX274" s="275" t="s">
        <v>1529</v>
      </c>
      <c r="AY274" s="577" t="s">
        <v>1530</v>
      </c>
      <c r="AZ274" s="275"/>
      <c r="BA274" s="275"/>
      <c r="BB274" s="275"/>
    </row>
    <row r="275" spans="1:54" ht="15" customHeight="1">
      <c r="B275" s="218">
        <v>46076</v>
      </c>
      <c r="C275" s="800" t="s">
        <v>135</v>
      </c>
      <c r="D275" s="784" t="s">
        <v>136</v>
      </c>
      <c r="E275" s="450" t="s">
        <v>1026</v>
      </c>
      <c r="F275" s="450" t="s">
        <v>338</v>
      </c>
      <c r="G275" s="911" t="s">
        <v>713</v>
      </c>
      <c r="H275" s="911" t="s">
        <v>517</v>
      </c>
      <c r="I275" s="481" t="s">
        <v>1517</v>
      </c>
      <c r="J275" s="941" t="s">
        <v>66</v>
      </c>
      <c r="K275" s="967" t="s">
        <v>341</v>
      </c>
      <c r="L275" s="181" t="s">
        <v>516</v>
      </c>
      <c r="M275" s="779" t="s">
        <v>518</v>
      </c>
      <c r="N275" s="176" t="s">
        <v>335</v>
      </c>
      <c r="O275" s="176" t="s">
        <v>335</v>
      </c>
      <c r="P275" s="470" t="str">
        <f t="shared" si="51"/>
        <v>Y</v>
      </c>
      <c r="Q275" s="176" t="s">
        <v>334</v>
      </c>
      <c r="R275" s="176" t="s">
        <v>335</v>
      </c>
      <c r="S275" s="444" t="s">
        <v>335</v>
      </c>
      <c r="T275" s="189" t="s">
        <v>338</v>
      </c>
      <c r="U275" s="189" t="s">
        <v>335</v>
      </c>
      <c r="V275" s="179"/>
      <c r="W275" s="176" t="s">
        <v>334</v>
      </c>
      <c r="X275" s="195" t="s">
        <v>93</v>
      </c>
      <c r="Y275" s="389" t="s">
        <v>62</v>
      </c>
      <c r="Z275" s="189" t="s">
        <v>471</v>
      </c>
      <c r="AA275" s="179">
        <v>1</v>
      </c>
      <c r="AB275" s="337" t="s">
        <v>2308</v>
      </c>
      <c r="AC275" s="275" t="s">
        <v>390</v>
      </c>
      <c r="AD275" s="275" t="s">
        <v>341</v>
      </c>
      <c r="AE275" s="189"/>
      <c r="AF275" s="189" t="s">
        <v>342</v>
      </c>
      <c r="AG275" s="765"/>
      <c r="AH275" s="765"/>
      <c r="AI275" s="443" t="s">
        <v>341</v>
      </c>
      <c r="AJ275" s="443" t="s">
        <v>341</v>
      </c>
      <c r="AK275" s="442"/>
      <c r="AL275" s="350" t="str">
        <f t="shared" si="42"/>
        <v>Y</v>
      </c>
      <c r="AM275" s="350" t="s">
        <v>471</v>
      </c>
      <c r="AN275" s="346" t="s">
        <v>1513</v>
      </c>
      <c r="AO275" s="189" t="s">
        <v>335</v>
      </c>
      <c r="AP275" s="189" t="s">
        <v>335</v>
      </c>
      <c r="AQ275" s="189" t="s">
        <v>335</v>
      </c>
      <c r="AR275" s="189" t="s">
        <v>335</v>
      </c>
      <c r="AS275" s="189" t="b">
        <f t="shared" si="52"/>
        <v>1</v>
      </c>
      <c r="AT275" s="442" t="b">
        <f t="shared" si="53"/>
        <v>1</v>
      </c>
      <c r="AU275" s="189" t="s">
        <v>335</v>
      </c>
      <c r="AV275" s="275"/>
      <c r="AW275" s="275"/>
      <c r="AX275" s="275" t="s">
        <v>1533</v>
      </c>
      <c r="AY275" s="577" t="s">
        <v>1534</v>
      </c>
      <c r="AZ275" s="275"/>
      <c r="BA275" s="275"/>
      <c r="BB275" s="275"/>
    </row>
    <row r="276" spans="1:54" ht="15" customHeight="1">
      <c r="B276" s="218">
        <v>46076</v>
      </c>
      <c r="C276" s="800" t="s">
        <v>135</v>
      </c>
      <c r="D276" s="784" t="s">
        <v>136</v>
      </c>
      <c r="E276" s="450" t="s">
        <v>60</v>
      </c>
      <c r="F276" s="450" t="s">
        <v>775</v>
      </c>
      <c r="G276" s="911" t="s">
        <v>1535</v>
      </c>
      <c r="H276" s="911" t="s">
        <v>580</v>
      </c>
      <c r="I276" s="450" t="s">
        <v>1032</v>
      </c>
      <c r="J276" s="941" t="s">
        <v>66</v>
      </c>
      <c r="K276" s="967" t="s">
        <v>341</v>
      </c>
      <c r="L276" s="181" t="s">
        <v>1535</v>
      </c>
      <c r="M276" s="779" t="s">
        <v>1536</v>
      </c>
      <c r="N276" s="176" t="s">
        <v>335</v>
      </c>
      <c r="O276" s="176" t="s">
        <v>335</v>
      </c>
      <c r="P276" s="470" t="str">
        <f t="shared" si="51"/>
        <v>Y</v>
      </c>
      <c r="Q276" s="176" t="s">
        <v>334</v>
      </c>
      <c r="R276" s="176" t="s">
        <v>335</v>
      </c>
      <c r="S276" s="444" t="s">
        <v>335</v>
      </c>
      <c r="T276" s="189" t="s">
        <v>338</v>
      </c>
      <c r="U276" s="189" t="s">
        <v>335</v>
      </c>
      <c r="V276" s="179"/>
      <c r="W276" s="176" t="s">
        <v>334</v>
      </c>
      <c r="X276" s="195" t="s">
        <v>93</v>
      </c>
      <c r="Y276" s="389" t="s">
        <v>62</v>
      </c>
      <c r="Z276" s="189" t="s">
        <v>1537</v>
      </c>
      <c r="AA276" s="179">
        <v>1</v>
      </c>
      <c r="AB276" s="337" t="s">
        <v>1538</v>
      </c>
      <c r="AC276" s="275" t="s">
        <v>390</v>
      </c>
      <c r="AD276" s="275" t="s">
        <v>581</v>
      </c>
      <c r="AE276" s="189"/>
      <c r="AF276" s="189"/>
      <c r="AG276" s="765"/>
      <c r="AH276" s="765"/>
      <c r="AI276" s="443" t="s">
        <v>341</v>
      </c>
      <c r="AJ276" s="443" t="s">
        <v>341</v>
      </c>
      <c r="AK276" s="442"/>
      <c r="AL276" s="350" t="str">
        <f t="shared" si="42"/>
        <v/>
      </c>
      <c r="AM276" s="350" t="s">
        <v>471</v>
      </c>
      <c r="AN276" s="346" t="s">
        <v>1513</v>
      </c>
      <c r="AO276" s="189" t="s">
        <v>341</v>
      </c>
      <c r="AP276" s="189" t="s">
        <v>341</v>
      </c>
      <c r="AQ276" s="189" t="s">
        <v>341</v>
      </c>
      <c r="AR276" s="189" t="s">
        <v>341</v>
      </c>
      <c r="AS276" s="189" t="b">
        <f t="shared" si="52"/>
        <v>0</v>
      </c>
      <c r="AT276" s="442" t="b">
        <f t="shared" si="53"/>
        <v>0</v>
      </c>
      <c r="AU276" s="189" t="s">
        <v>335</v>
      </c>
      <c r="AV276" s="275"/>
      <c r="AW276" s="275"/>
      <c r="AX276" s="275" t="s">
        <v>1539</v>
      </c>
      <c r="AY276" s="577" t="s">
        <v>1540</v>
      </c>
      <c r="AZ276" s="275"/>
      <c r="BA276" s="275"/>
      <c r="BB276" s="275"/>
    </row>
    <row r="277" spans="1:54" ht="15" customHeight="1">
      <c r="B277" s="218">
        <v>46076</v>
      </c>
      <c r="C277" s="800" t="s">
        <v>135</v>
      </c>
      <c r="D277" s="797" t="s">
        <v>136</v>
      </c>
      <c r="E277" s="450" t="s">
        <v>1026</v>
      </c>
      <c r="F277" s="450" t="s">
        <v>338</v>
      </c>
      <c r="G277" s="450" t="s">
        <v>1038</v>
      </c>
      <c r="H277" s="791" t="s">
        <v>1039</v>
      </c>
      <c r="I277" s="450" t="s">
        <v>1032</v>
      </c>
      <c r="J277" s="941" t="s">
        <v>66</v>
      </c>
      <c r="K277" s="967" t="s">
        <v>1039</v>
      </c>
      <c r="L277" s="181" t="s">
        <v>2311</v>
      </c>
      <c r="M277" s="779" t="s">
        <v>1040</v>
      </c>
      <c r="N277" s="176" t="s">
        <v>335</v>
      </c>
      <c r="O277" s="176" t="s">
        <v>334</v>
      </c>
      <c r="P277" s="470" t="str">
        <f t="shared" si="51"/>
        <v>Y</v>
      </c>
      <c r="Q277" s="176" t="s">
        <v>334</v>
      </c>
      <c r="R277" s="176" t="s">
        <v>335</v>
      </c>
      <c r="S277" s="444" t="s">
        <v>335</v>
      </c>
      <c r="T277" s="189" t="s">
        <v>338</v>
      </c>
      <c r="U277" s="189"/>
      <c r="V277" s="179"/>
      <c r="W277" s="176" t="s">
        <v>334</v>
      </c>
      <c r="X277" s="195" t="s">
        <v>93</v>
      </c>
      <c r="Y277" s="389" t="s">
        <v>62</v>
      </c>
      <c r="Z277" s="189" t="s">
        <v>1623</v>
      </c>
      <c r="AA277" s="179">
        <v>1</v>
      </c>
      <c r="AB277" s="337" t="s">
        <v>2312</v>
      </c>
      <c r="AC277" s="275" t="s">
        <v>677</v>
      </c>
      <c r="AD277" s="275" t="s">
        <v>578</v>
      </c>
      <c r="AE277" s="189" t="s">
        <v>342</v>
      </c>
      <c r="AF277" s="189"/>
      <c r="AG277" s="765"/>
      <c r="AH277" s="765"/>
      <c r="AI277" s="443" t="s">
        <v>341</v>
      </c>
      <c r="AJ277" s="443" t="s">
        <v>342</v>
      </c>
      <c r="AK277" s="442"/>
      <c r="AL277" s="350" t="str">
        <f t="shared" si="42"/>
        <v>Y</v>
      </c>
      <c r="AM277" s="350" t="s">
        <v>342</v>
      </c>
      <c r="AN277" s="346" t="s">
        <v>1513</v>
      </c>
      <c r="AO277" s="189" t="s">
        <v>335</v>
      </c>
      <c r="AP277" s="189" t="s">
        <v>335</v>
      </c>
      <c r="AQ277" s="189" t="s">
        <v>335</v>
      </c>
      <c r="AR277" s="189" t="s">
        <v>335</v>
      </c>
      <c r="AS277" s="189" t="b">
        <f t="shared" si="52"/>
        <v>1</v>
      </c>
      <c r="AT277" s="442" t="b">
        <f t="shared" si="53"/>
        <v>1</v>
      </c>
      <c r="AU277" s="189" t="s">
        <v>335</v>
      </c>
      <c r="AV277" s="275"/>
      <c r="AW277" s="275"/>
      <c r="AX277" s="325" t="s">
        <v>2092</v>
      </c>
      <c r="AY277" s="577" t="s">
        <v>2313</v>
      </c>
      <c r="AZ277" s="275"/>
      <c r="BA277" s="275"/>
      <c r="BB277" s="275"/>
    </row>
    <row r="278" spans="1:54" ht="15" customHeight="1">
      <c r="B278" s="218">
        <v>46076</v>
      </c>
      <c r="C278" s="800" t="s">
        <v>135</v>
      </c>
      <c r="D278" s="784" t="s">
        <v>136</v>
      </c>
      <c r="E278" s="450" t="s">
        <v>1026</v>
      </c>
      <c r="F278" s="450" t="s">
        <v>338</v>
      </c>
      <c r="G278" s="450" t="s">
        <v>1041</v>
      </c>
      <c r="H278" s="450" t="s">
        <v>1042</v>
      </c>
      <c r="I278" s="450" t="s">
        <v>1032</v>
      </c>
      <c r="J278" s="941" t="s">
        <v>66</v>
      </c>
      <c r="K278" s="967" t="s">
        <v>2314</v>
      </c>
      <c r="L278" s="181" t="s">
        <v>2315</v>
      </c>
      <c r="M278" s="779" t="s">
        <v>1043</v>
      </c>
      <c r="N278" s="176" t="s">
        <v>335</v>
      </c>
      <c r="O278" s="176" t="s">
        <v>334</v>
      </c>
      <c r="P278" s="470" t="str">
        <f t="shared" si="51"/>
        <v>Y</v>
      </c>
      <c r="Q278" s="176" t="s">
        <v>334</v>
      </c>
      <c r="R278" s="176" t="s">
        <v>335</v>
      </c>
      <c r="S278" s="444" t="s">
        <v>335</v>
      </c>
      <c r="T278" s="189" t="s">
        <v>338</v>
      </c>
      <c r="U278" s="189" t="s">
        <v>335</v>
      </c>
      <c r="V278" s="179"/>
      <c r="W278" s="176" t="s">
        <v>334</v>
      </c>
      <c r="X278" s="195" t="s">
        <v>93</v>
      </c>
      <c r="Y278" s="389" t="s">
        <v>62</v>
      </c>
      <c r="Z278" s="189" t="s">
        <v>1623</v>
      </c>
      <c r="AA278" s="179">
        <v>1</v>
      </c>
      <c r="AB278" s="337" t="s">
        <v>2312</v>
      </c>
      <c r="AC278" s="275" t="s">
        <v>558</v>
      </c>
      <c r="AD278" s="275" t="s">
        <v>578</v>
      </c>
      <c r="AE278" s="189"/>
      <c r="AF278" s="189"/>
      <c r="AG278" s="765" t="s">
        <v>342</v>
      </c>
      <c r="AH278" s="765" t="s">
        <v>342</v>
      </c>
      <c r="AI278" s="443" t="s">
        <v>341</v>
      </c>
      <c r="AJ278" s="443" t="s">
        <v>341</v>
      </c>
      <c r="AK278" s="442"/>
      <c r="AL278" s="350" t="str">
        <f t="shared" si="42"/>
        <v/>
      </c>
      <c r="AM278" s="350" t="s">
        <v>471</v>
      </c>
      <c r="AN278" s="346" t="s">
        <v>1513</v>
      </c>
      <c r="AO278" s="189" t="s">
        <v>335</v>
      </c>
      <c r="AP278" s="189" t="s">
        <v>335</v>
      </c>
      <c r="AQ278" s="189" t="s">
        <v>335</v>
      </c>
      <c r="AR278" s="189" t="s">
        <v>335</v>
      </c>
      <c r="AS278" s="189" t="b">
        <f t="shared" si="52"/>
        <v>1</v>
      </c>
      <c r="AT278" s="442" t="b">
        <f t="shared" si="53"/>
        <v>1</v>
      </c>
      <c r="AU278" s="189" t="s">
        <v>335</v>
      </c>
      <c r="AV278" s="275"/>
      <c r="AW278" s="275"/>
      <c r="AX278" s="275" t="s">
        <v>1682</v>
      </c>
      <c r="AY278" s="577" t="s">
        <v>2316</v>
      </c>
      <c r="AZ278" s="275"/>
      <c r="BA278" s="275"/>
      <c r="BB278" s="275"/>
    </row>
    <row r="279" spans="1:54" ht="15" customHeight="1">
      <c r="B279" s="218">
        <v>46076</v>
      </c>
      <c r="C279" s="800" t="s">
        <v>135</v>
      </c>
      <c r="D279" s="784" t="s">
        <v>136</v>
      </c>
      <c r="E279" s="450" t="s">
        <v>1026</v>
      </c>
      <c r="F279" s="450" t="s">
        <v>1027</v>
      </c>
      <c r="G279" s="450" t="s">
        <v>1044</v>
      </c>
      <c r="H279" s="450" t="s">
        <v>1045</v>
      </c>
      <c r="I279" s="450" t="s">
        <v>1032</v>
      </c>
      <c r="J279" s="941" t="s">
        <v>66</v>
      </c>
      <c r="K279" s="967" t="s">
        <v>1045</v>
      </c>
      <c r="L279" s="181" t="s">
        <v>1112</v>
      </c>
      <c r="M279" s="779" t="s">
        <v>1046</v>
      </c>
      <c r="N279" s="176" t="s">
        <v>335</v>
      </c>
      <c r="O279" s="176" t="s">
        <v>335</v>
      </c>
      <c r="P279" s="470" t="str">
        <f t="shared" si="51"/>
        <v>Y</v>
      </c>
      <c r="Q279" s="176" t="s">
        <v>334</v>
      </c>
      <c r="R279" s="176" t="s">
        <v>335</v>
      </c>
      <c r="S279" s="444" t="s">
        <v>335</v>
      </c>
      <c r="T279" s="189" t="s">
        <v>338</v>
      </c>
      <c r="U279" s="189"/>
      <c r="V279" s="179"/>
      <c r="W279" s="176" t="s">
        <v>334</v>
      </c>
      <c r="X279" s="195" t="s">
        <v>93</v>
      </c>
      <c r="Y279" s="389" t="s">
        <v>62</v>
      </c>
      <c r="Z279" s="189" t="s">
        <v>1623</v>
      </c>
      <c r="AA279" s="179">
        <v>1</v>
      </c>
      <c r="AB279" s="337" t="s">
        <v>2308</v>
      </c>
      <c r="AC279" s="275" t="s">
        <v>558</v>
      </c>
      <c r="AD279" s="275" t="s">
        <v>578</v>
      </c>
      <c r="AE279" s="189"/>
      <c r="AF279" s="189"/>
      <c r="AG279" s="765"/>
      <c r="AH279" s="765"/>
      <c r="AI279" s="443"/>
      <c r="AJ279" s="443"/>
      <c r="AK279" s="442"/>
      <c r="AL279" s="350" t="str">
        <f t="shared" si="42"/>
        <v/>
      </c>
      <c r="AM279" s="350" t="s">
        <v>342</v>
      </c>
      <c r="AN279" s="346" t="s">
        <v>1513</v>
      </c>
      <c r="AO279" s="189" t="s">
        <v>335</v>
      </c>
      <c r="AP279" s="189" t="s">
        <v>335</v>
      </c>
      <c r="AQ279" s="189" t="s">
        <v>335</v>
      </c>
      <c r="AR279" s="189" t="s">
        <v>335</v>
      </c>
      <c r="AS279" s="189" t="b">
        <f t="shared" si="52"/>
        <v>1</v>
      </c>
      <c r="AT279" s="442" t="b">
        <f t="shared" si="53"/>
        <v>1</v>
      </c>
      <c r="AU279" s="189" t="s">
        <v>335</v>
      </c>
      <c r="AV279" s="275"/>
      <c r="AW279" s="275"/>
      <c r="AX279" s="275" t="s">
        <v>2317</v>
      </c>
      <c r="AY279" s="577" t="s">
        <v>2318</v>
      </c>
      <c r="AZ279" s="275"/>
      <c r="BA279" s="275"/>
      <c r="BB279" s="275"/>
    </row>
    <row r="280" spans="1:54" ht="15" customHeight="1">
      <c r="B280" s="218">
        <v>46076</v>
      </c>
      <c r="C280" s="800" t="s">
        <v>135</v>
      </c>
      <c r="D280" s="784" t="s">
        <v>136</v>
      </c>
      <c r="E280" s="450" t="s">
        <v>1026</v>
      </c>
      <c r="F280" s="450" t="s">
        <v>1027</v>
      </c>
      <c r="G280" s="450" t="s">
        <v>1047</v>
      </c>
      <c r="H280" s="450" t="s">
        <v>1048</v>
      </c>
      <c r="I280" s="450" t="s">
        <v>1032</v>
      </c>
      <c r="J280" s="941" t="s">
        <v>66</v>
      </c>
      <c r="K280" s="967" t="s">
        <v>1048</v>
      </c>
      <c r="L280" s="181" t="s">
        <v>2319</v>
      </c>
      <c r="M280" s="779" t="s">
        <v>1049</v>
      </c>
      <c r="N280" s="176" t="s">
        <v>335</v>
      </c>
      <c r="O280" s="176" t="s">
        <v>335</v>
      </c>
      <c r="P280" s="470" t="str">
        <f t="shared" si="51"/>
        <v>Y</v>
      </c>
      <c r="Q280" s="176" t="s">
        <v>334</v>
      </c>
      <c r="R280" s="176" t="s">
        <v>335</v>
      </c>
      <c r="S280" s="444" t="s">
        <v>335</v>
      </c>
      <c r="T280" s="189" t="s">
        <v>338</v>
      </c>
      <c r="U280" s="189"/>
      <c r="V280" s="179"/>
      <c r="W280" s="176" t="s">
        <v>334</v>
      </c>
      <c r="X280" s="195" t="s">
        <v>93</v>
      </c>
      <c r="Y280" s="389" t="s">
        <v>62</v>
      </c>
      <c r="Z280" s="189" t="s">
        <v>1623</v>
      </c>
      <c r="AA280" s="179">
        <v>1</v>
      </c>
      <c r="AB280" s="337" t="s">
        <v>2308</v>
      </c>
      <c r="AC280" s="275" t="s">
        <v>558</v>
      </c>
      <c r="AD280" s="275" t="s">
        <v>578</v>
      </c>
      <c r="AE280" s="189"/>
      <c r="AF280" s="189"/>
      <c r="AG280" s="765"/>
      <c r="AH280" s="765"/>
      <c r="AI280" s="443" t="s">
        <v>341</v>
      </c>
      <c r="AJ280" s="443" t="s">
        <v>341</v>
      </c>
      <c r="AK280" s="442"/>
      <c r="AL280" s="350" t="str">
        <f t="shared" si="42"/>
        <v/>
      </c>
      <c r="AM280" s="350" t="s">
        <v>471</v>
      </c>
      <c r="AN280" s="346" t="s">
        <v>1513</v>
      </c>
      <c r="AO280" s="189" t="s">
        <v>335</v>
      </c>
      <c r="AP280" s="189" t="s">
        <v>335</v>
      </c>
      <c r="AQ280" s="189" t="s">
        <v>335</v>
      </c>
      <c r="AR280" s="189" t="s">
        <v>335</v>
      </c>
      <c r="AS280" s="189" t="b">
        <f t="shared" si="52"/>
        <v>1</v>
      </c>
      <c r="AT280" s="442" t="b">
        <f t="shared" si="53"/>
        <v>1</v>
      </c>
      <c r="AU280" s="189" t="s">
        <v>335</v>
      </c>
      <c r="AV280" s="275"/>
      <c r="AW280" s="275"/>
      <c r="AX280" s="275" t="s">
        <v>2320</v>
      </c>
      <c r="AY280" s="577" t="s">
        <v>2321</v>
      </c>
      <c r="AZ280" s="275"/>
      <c r="BA280" s="275"/>
      <c r="BB280" s="275"/>
    </row>
    <row r="281" spans="1:54" ht="15" customHeight="1">
      <c r="B281" s="218">
        <v>46076</v>
      </c>
      <c r="C281" s="800" t="s">
        <v>135</v>
      </c>
      <c r="D281" s="784" t="s">
        <v>136</v>
      </c>
      <c r="E281" s="450" t="s">
        <v>1026</v>
      </c>
      <c r="F281" s="450" t="s">
        <v>1027</v>
      </c>
      <c r="G281" s="450" t="s">
        <v>2322</v>
      </c>
      <c r="H281" s="450" t="s">
        <v>1051</v>
      </c>
      <c r="I281" s="450" t="s">
        <v>1032</v>
      </c>
      <c r="J281" s="941" t="s">
        <v>66</v>
      </c>
      <c r="K281" s="967" t="s">
        <v>1051</v>
      </c>
      <c r="L281" s="181" t="s">
        <v>2323</v>
      </c>
      <c r="M281" s="779" t="s">
        <v>1052</v>
      </c>
      <c r="N281" s="176" t="s">
        <v>335</v>
      </c>
      <c r="O281" s="176" t="s">
        <v>335</v>
      </c>
      <c r="P281" s="470" t="str">
        <f t="shared" si="51"/>
        <v>Y</v>
      </c>
      <c r="Q281" s="176" t="s">
        <v>334</v>
      </c>
      <c r="R281" s="176" t="s">
        <v>335</v>
      </c>
      <c r="S281" s="444" t="s">
        <v>335</v>
      </c>
      <c r="T281" s="189" t="s">
        <v>338</v>
      </c>
      <c r="U281" s="189"/>
      <c r="V281" s="179"/>
      <c r="W281" s="176" t="s">
        <v>334</v>
      </c>
      <c r="X281" s="195" t="s">
        <v>93</v>
      </c>
      <c r="Y281" s="389" t="s">
        <v>62</v>
      </c>
      <c r="Z281" s="189" t="s">
        <v>1623</v>
      </c>
      <c r="AA281" s="179">
        <v>1</v>
      </c>
      <c r="AB281" s="337" t="s">
        <v>2308</v>
      </c>
      <c r="AC281" s="275" t="s">
        <v>1053</v>
      </c>
      <c r="AD281" s="275" t="s">
        <v>1054</v>
      </c>
      <c r="AE281" s="189"/>
      <c r="AF281" s="189"/>
      <c r="AG281" s="765"/>
      <c r="AH281" s="765"/>
      <c r="AI281" s="443" t="s">
        <v>341</v>
      </c>
      <c r="AJ281" s="443" t="s">
        <v>341</v>
      </c>
      <c r="AK281" s="442"/>
      <c r="AL281" s="350" t="str">
        <f t="shared" si="42"/>
        <v/>
      </c>
      <c r="AM281" s="350" t="s">
        <v>471</v>
      </c>
      <c r="AN281" s="346" t="s">
        <v>1513</v>
      </c>
      <c r="AO281" s="189" t="s">
        <v>341</v>
      </c>
      <c r="AP281" s="189" t="s">
        <v>341</v>
      </c>
      <c r="AQ281" s="189" t="s">
        <v>335</v>
      </c>
      <c r="AR281" s="189" t="s">
        <v>335</v>
      </c>
      <c r="AS281" s="189" t="b">
        <f t="shared" si="52"/>
        <v>0</v>
      </c>
      <c r="AT281" s="442" t="b">
        <f t="shared" si="53"/>
        <v>1</v>
      </c>
      <c r="AU281" s="189" t="s">
        <v>335</v>
      </c>
      <c r="AV281" s="275"/>
      <c r="AW281" s="275"/>
      <c r="AX281" s="275" t="s">
        <v>2324</v>
      </c>
      <c r="AY281" s="577" t="s">
        <v>2325</v>
      </c>
      <c r="AZ281" s="275"/>
      <c r="BA281" s="275"/>
      <c r="BB281" s="275"/>
    </row>
    <row r="282" spans="1:54" ht="15" customHeight="1">
      <c r="B282" s="218">
        <v>46076</v>
      </c>
      <c r="C282" s="800" t="s">
        <v>135</v>
      </c>
      <c r="D282" s="784" t="s">
        <v>136</v>
      </c>
      <c r="E282" s="450" t="s">
        <v>1026</v>
      </c>
      <c r="F282" s="450" t="s">
        <v>1027</v>
      </c>
      <c r="G282" s="450" t="s">
        <v>1055</v>
      </c>
      <c r="H282" s="450" t="s">
        <v>1056</v>
      </c>
      <c r="I282" s="450" t="s">
        <v>1032</v>
      </c>
      <c r="J282" s="941" t="s">
        <v>66</v>
      </c>
      <c r="K282" s="967" t="s">
        <v>2326</v>
      </c>
      <c r="L282" s="181" t="s">
        <v>2327</v>
      </c>
      <c r="M282" s="779" t="s">
        <v>1057</v>
      </c>
      <c r="N282" s="176" t="s">
        <v>335</v>
      </c>
      <c r="O282" s="176" t="s">
        <v>335</v>
      </c>
      <c r="P282" s="470" t="str">
        <f t="shared" si="51"/>
        <v>Y</v>
      </c>
      <c r="Q282" s="176" t="s">
        <v>334</v>
      </c>
      <c r="R282" s="176" t="s">
        <v>335</v>
      </c>
      <c r="S282" s="444" t="s">
        <v>335</v>
      </c>
      <c r="T282" s="189" t="s">
        <v>338</v>
      </c>
      <c r="U282" s="189"/>
      <c r="V282" s="179"/>
      <c r="W282" s="176" t="s">
        <v>334</v>
      </c>
      <c r="X282" s="195" t="s">
        <v>93</v>
      </c>
      <c r="Y282" s="389" t="s">
        <v>62</v>
      </c>
      <c r="Z282" s="189" t="s">
        <v>1623</v>
      </c>
      <c r="AA282" s="179">
        <v>1</v>
      </c>
      <c r="AB282" s="337" t="s">
        <v>2308</v>
      </c>
      <c r="AC282" s="275" t="s">
        <v>677</v>
      </c>
      <c r="AD282" s="275" t="s">
        <v>578</v>
      </c>
      <c r="AE282" s="189"/>
      <c r="AF282" s="189"/>
      <c r="AG282" s="765"/>
      <c r="AH282" s="765"/>
      <c r="AI282" s="443" t="s">
        <v>341</v>
      </c>
      <c r="AJ282" s="443" t="s">
        <v>341</v>
      </c>
      <c r="AK282" s="442"/>
      <c r="AL282" s="350" t="str">
        <f t="shared" si="42"/>
        <v/>
      </c>
      <c r="AM282" s="350" t="s">
        <v>471</v>
      </c>
      <c r="AN282" s="346" t="s">
        <v>1513</v>
      </c>
      <c r="AO282" s="189" t="s">
        <v>335</v>
      </c>
      <c r="AP282" s="189" t="s">
        <v>335</v>
      </c>
      <c r="AQ282" s="189" t="s">
        <v>335</v>
      </c>
      <c r="AR282" s="189" t="s">
        <v>335</v>
      </c>
      <c r="AS282" s="189" t="b">
        <f t="shared" si="52"/>
        <v>1</v>
      </c>
      <c r="AT282" s="442" t="b">
        <f t="shared" si="53"/>
        <v>1</v>
      </c>
      <c r="AU282" s="189" t="s">
        <v>335</v>
      </c>
      <c r="AV282" s="275"/>
      <c r="AW282" s="275"/>
      <c r="AX282" s="275" t="s">
        <v>2328</v>
      </c>
      <c r="AY282" s="577" t="s">
        <v>2329</v>
      </c>
      <c r="AZ282" s="275"/>
      <c r="BA282" s="275"/>
      <c r="BB282" s="275"/>
    </row>
    <row r="283" spans="1:54" ht="15" customHeight="1">
      <c r="B283" s="218">
        <v>46076</v>
      </c>
      <c r="C283" s="800" t="s">
        <v>135</v>
      </c>
      <c r="D283" s="784" t="s">
        <v>136</v>
      </c>
      <c r="E283" s="450" t="s">
        <v>1026</v>
      </c>
      <c r="F283" s="450" t="s">
        <v>1027</v>
      </c>
      <c r="G283" s="450" t="s">
        <v>1058</v>
      </c>
      <c r="H283" s="450" t="s">
        <v>1059</v>
      </c>
      <c r="I283" s="450" t="s">
        <v>610</v>
      </c>
      <c r="J283" s="941" t="s">
        <v>66</v>
      </c>
      <c r="K283" s="967" t="s">
        <v>2330</v>
      </c>
      <c r="L283" s="181" t="s">
        <v>1058</v>
      </c>
      <c r="M283" s="779" t="s">
        <v>1060</v>
      </c>
      <c r="N283" s="176" t="s">
        <v>335</v>
      </c>
      <c r="O283" s="176" t="s">
        <v>335</v>
      </c>
      <c r="P283" s="470" t="str">
        <f t="shared" si="51"/>
        <v>Y</v>
      </c>
      <c r="Q283" s="176" t="s">
        <v>334</v>
      </c>
      <c r="R283" s="176" t="s">
        <v>334</v>
      </c>
      <c r="S283" s="444" t="s">
        <v>335</v>
      </c>
      <c r="T283" s="189" t="s">
        <v>338</v>
      </c>
      <c r="U283" s="189"/>
      <c r="V283" s="179"/>
      <c r="W283" s="176" t="s">
        <v>334</v>
      </c>
      <c r="X283" s="195" t="s">
        <v>93</v>
      </c>
      <c r="Y283" s="389" t="s">
        <v>62</v>
      </c>
      <c r="Z283" s="189" t="s">
        <v>1623</v>
      </c>
      <c r="AA283" s="179">
        <v>1</v>
      </c>
      <c r="AB283" s="337" t="s">
        <v>2308</v>
      </c>
      <c r="AC283" s="275" t="s">
        <v>558</v>
      </c>
      <c r="AD283" s="275" t="s">
        <v>471</v>
      </c>
      <c r="AE283" s="189"/>
      <c r="AF283" s="189"/>
      <c r="AG283" s="765"/>
      <c r="AH283" s="765"/>
      <c r="AI283" s="443" t="s">
        <v>341</v>
      </c>
      <c r="AJ283" s="443" t="s">
        <v>341</v>
      </c>
      <c r="AK283" s="442"/>
      <c r="AL283" s="350" t="str">
        <f t="shared" si="42"/>
        <v/>
      </c>
      <c r="AM283" s="350" t="s">
        <v>471</v>
      </c>
      <c r="AN283" s="346" t="s">
        <v>1567</v>
      </c>
      <c r="AO283" s="189" t="s">
        <v>471</v>
      </c>
      <c r="AP283" s="189" t="s">
        <v>471</v>
      </c>
      <c r="AQ283" s="189" t="s">
        <v>471</v>
      </c>
      <c r="AR283" s="189" t="s">
        <v>471</v>
      </c>
      <c r="AS283" s="189" t="b">
        <f t="shared" si="52"/>
        <v>0</v>
      </c>
      <c r="AT283" s="189" t="b">
        <f t="shared" si="53"/>
        <v>0</v>
      </c>
      <c r="AU283" s="350" t="s">
        <v>335</v>
      </c>
      <c r="AV283" s="459"/>
      <c r="AW283" s="459"/>
      <c r="AX283" s="275" t="s">
        <v>1568</v>
      </c>
      <c r="AY283" s="577" t="s">
        <v>2331</v>
      </c>
      <c r="AZ283" s="275"/>
      <c r="BA283" s="275"/>
      <c r="BB283" s="275"/>
    </row>
    <row r="284" spans="1:54" ht="15" customHeight="1">
      <c r="B284" s="218">
        <v>46076</v>
      </c>
      <c r="C284" s="800" t="s">
        <v>135</v>
      </c>
      <c r="D284" s="784" t="s">
        <v>136</v>
      </c>
      <c r="E284" s="450" t="s">
        <v>1026</v>
      </c>
      <c r="F284" s="450" t="s">
        <v>338</v>
      </c>
      <c r="G284" s="450" t="s">
        <v>1061</v>
      </c>
      <c r="H284" s="450" t="s">
        <v>1062</v>
      </c>
      <c r="I284" s="450" t="s">
        <v>610</v>
      </c>
      <c r="J284" s="941" t="s">
        <v>66</v>
      </c>
      <c r="K284" s="967" t="s">
        <v>2332</v>
      </c>
      <c r="L284" s="181" t="s">
        <v>2333</v>
      </c>
      <c r="M284" s="779" t="s">
        <v>1063</v>
      </c>
      <c r="N284" s="176" t="s">
        <v>335</v>
      </c>
      <c r="O284" s="176" t="s">
        <v>334</v>
      </c>
      <c r="P284" s="470" t="str">
        <f t="shared" si="51"/>
        <v>Y</v>
      </c>
      <c r="Q284" s="176" t="s">
        <v>334</v>
      </c>
      <c r="R284" s="176" t="s">
        <v>334</v>
      </c>
      <c r="S284" s="444" t="s">
        <v>335</v>
      </c>
      <c r="T284" s="189" t="s">
        <v>338</v>
      </c>
      <c r="U284" s="189"/>
      <c r="V284" s="179"/>
      <c r="W284" s="176" t="s">
        <v>334</v>
      </c>
      <c r="X284" s="195" t="s">
        <v>93</v>
      </c>
      <c r="Y284" s="389" t="s">
        <v>62</v>
      </c>
      <c r="Z284" s="189" t="s">
        <v>1623</v>
      </c>
      <c r="AA284" s="179">
        <v>1</v>
      </c>
      <c r="AB284" s="337" t="s">
        <v>2312</v>
      </c>
      <c r="AC284" s="275" t="s">
        <v>558</v>
      </c>
      <c r="AD284" s="275" t="s">
        <v>578</v>
      </c>
      <c r="AE284" s="189"/>
      <c r="AF284" s="189"/>
      <c r="AG284" s="765"/>
      <c r="AH284" s="765"/>
      <c r="AI284" s="443" t="s">
        <v>341</v>
      </c>
      <c r="AJ284" s="443" t="s">
        <v>341</v>
      </c>
      <c r="AK284" s="442"/>
      <c r="AL284" s="350" t="str">
        <f t="shared" si="42"/>
        <v/>
      </c>
      <c r="AM284" s="350" t="s">
        <v>471</v>
      </c>
      <c r="AN284" s="346" t="s">
        <v>1567</v>
      </c>
      <c r="AO284" s="189" t="s">
        <v>471</v>
      </c>
      <c r="AP284" s="189" t="s">
        <v>471</v>
      </c>
      <c r="AQ284" s="189" t="s">
        <v>471</v>
      </c>
      <c r="AR284" s="189" t="s">
        <v>471</v>
      </c>
      <c r="AS284" s="189" t="b">
        <f t="shared" si="52"/>
        <v>0</v>
      </c>
      <c r="AT284" s="189" t="b">
        <f t="shared" si="53"/>
        <v>0</v>
      </c>
      <c r="AU284" s="457" t="s">
        <v>335</v>
      </c>
      <c r="AV284" s="458"/>
      <c r="AW284" s="458"/>
      <c r="AX284" s="275" t="s">
        <v>2092</v>
      </c>
      <c r="AY284" s="577">
        <v>0</v>
      </c>
      <c r="AZ284" s="275"/>
      <c r="BA284" s="275"/>
      <c r="BB284" s="275"/>
    </row>
    <row r="285" spans="1:54" ht="15" customHeight="1">
      <c r="B285" s="218">
        <v>46076</v>
      </c>
      <c r="C285" s="800" t="s">
        <v>135</v>
      </c>
      <c r="D285" s="784" t="s">
        <v>136</v>
      </c>
      <c r="E285" s="450" t="s">
        <v>1026</v>
      </c>
      <c r="F285" s="450" t="s">
        <v>1027</v>
      </c>
      <c r="G285" s="450" t="s">
        <v>1064</v>
      </c>
      <c r="H285" s="450" t="s">
        <v>2334</v>
      </c>
      <c r="I285" s="450" t="s">
        <v>610</v>
      </c>
      <c r="J285" s="941" t="s">
        <v>66</v>
      </c>
      <c r="K285" s="967" t="s">
        <v>1065</v>
      </c>
      <c r="L285" s="181" t="s">
        <v>2335</v>
      </c>
      <c r="M285" s="779" t="s">
        <v>1064</v>
      </c>
      <c r="N285" s="176" t="s">
        <v>335</v>
      </c>
      <c r="O285" s="176" t="s">
        <v>335</v>
      </c>
      <c r="P285" s="470" t="str">
        <f t="shared" si="51"/>
        <v>Y</v>
      </c>
      <c r="Q285" s="176" t="s">
        <v>334</v>
      </c>
      <c r="R285" s="176" t="s">
        <v>334</v>
      </c>
      <c r="S285" s="444" t="s">
        <v>335</v>
      </c>
      <c r="T285" s="189" t="s">
        <v>338</v>
      </c>
      <c r="U285" s="189"/>
      <c r="V285" s="179"/>
      <c r="W285" s="176" t="s">
        <v>334</v>
      </c>
      <c r="X285" s="195" t="s">
        <v>93</v>
      </c>
      <c r="Y285" s="389" t="s">
        <v>62</v>
      </c>
      <c r="Z285" s="189" t="s">
        <v>1623</v>
      </c>
      <c r="AA285" s="179">
        <v>1</v>
      </c>
      <c r="AB285" s="337" t="s">
        <v>2308</v>
      </c>
      <c r="AC285" s="275" t="s">
        <v>471</v>
      </c>
      <c r="AD285" s="275" t="s">
        <v>471</v>
      </c>
      <c r="AE285" s="189"/>
      <c r="AF285" s="189"/>
      <c r="AG285" s="765"/>
      <c r="AH285" s="765"/>
      <c r="AI285" s="443" t="s">
        <v>341</v>
      </c>
      <c r="AJ285" s="443" t="s">
        <v>341</v>
      </c>
      <c r="AK285" s="442"/>
      <c r="AL285" s="350" t="str">
        <f t="shared" si="42"/>
        <v/>
      </c>
      <c r="AM285" s="350" t="s">
        <v>342</v>
      </c>
      <c r="AN285" s="346" t="s">
        <v>1567</v>
      </c>
      <c r="AO285" s="189" t="s">
        <v>471</v>
      </c>
      <c r="AP285" s="189" t="s">
        <v>471</v>
      </c>
      <c r="AQ285" s="189" t="s">
        <v>471</v>
      </c>
      <c r="AR285" s="189" t="s">
        <v>471</v>
      </c>
      <c r="AS285" s="189" t="b">
        <f t="shared" si="52"/>
        <v>0</v>
      </c>
      <c r="AT285" s="442" t="b">
        <f t="shared" si="53"/>
        <v>0</v>
      </c>
      <c r="AU285" s="189" t="s">
        <v>335</v>
      </c>
      <c r="AV285" s="275"/>
      <c r="AW285" s="275"/>
      <c r="AX285" s="275" t="s">
        <v>2092</v>
      </c>
      <c r="AY285" s="577">
        <v>0</v>
      </c>
      <c r="AZ285" s="275"/>
      <c r="BA285" s="275"/>
      <c r="BB285" s="275"/>
    </row>
    <row r="286" spans="1:54" ht="15" customHeight="1">
      <c r="B286" s="218">
        <v>46076</v>
      </c>
      <c r="C286" s="800" t="s">
        <v>135</v>
      </c>
      <c r="D286" s="784" t="s">
        <v>136</v>
      </c>
      <c r="E286" s="450" t="s">
        <v>1026</v>
      </c>
      <c r="F286" s="450" t="s">
        <v>1027</v>
      </c>
      <c r="G286" s="450" t="s">
        <v>1067</v>
      </c>
      <c r="H286" s="450" t="s">
        <v>2336</v>
      </c>
      <c r="I286" s="450" t="s">
        <v>610</v>
      </c>
      <c r="J286" s="941" t="s">
        <v>66</v>
      </c>
      <c r="K286" s="967" t="s">
        <v>1068</v>
      </c>
      <c r="L286" s="181" t="s">
        <v>2337</v>
      </c>
      <c r="M286" s="779" t="s">
        <v>1067</v>
      </c>
      <c r="N286" s="176" t="s">
        <v>335</v>
      </c>
      <c r="O286" s="176" t="s">
        <v>335</v>
      </c>
      <c r="P286" s="470" t="str">
        <f t="shared" si="51"/>
        <v>Y</v>
      </c>
      <c r="Q286" s="176" t="s">
        <v>334</v>
      </c>
      <c r="R286" s="176" t="s">
        <v>334</v>
      </c>
      <c r="S286" s="444" t="s">
        <v>335</v>
      </c>
      <c r="T286" s="189" t="s">
        <v>338</v>
      </c>
      <c r="U286" s="189"/>
      <c r="V286" s="179"/>
      <c r="W286" s="176" t="s">
        <v>334</v>
      </c>
      <c r="X286" s="195" t="s">
        <v>93</v>
      </c>
      <c r="Y286" s="389" t="s">
        <v>62</v>
      </c>
      <c r="Z286" s="189" t="s">
        <v>1623</v>
      </c>
      <c r="AA286" s="179">
        <v>1</v>
      </c>
      <c r="AB286" s="337" t="s">
        <v>2308</v>
      </c>
      <c r="AC286" s="275" t="s">
        <v>471</v>
      </c>
      <c r="AD286" s="275" t="s">
        <v>471</v>
      </c>
      <c r="AE286" s="189"/>
      <c r="AF286" s="189"/>
      <c r="AG286" s="765"/>
      <c r="AH286" s="765"/>
      <c r="AI286" s="443" t="s">
        <v>341</v>
      </c>
      <c r="AJ286" s="443" t="s">
        <v>341</v>
      </c>
      <c r="AK286" s="442"/>
      <c r="AL286" s="350" t="str">
        <f t="shared" si="42"/>
        <v/>
      </c>
      <c r="AM286" s="350" t="s">
        <v>471</v>
      </c>
      <c r="AN286" s="346" t="s">
        <v>1567</v>
      </c>
      <c r="AO286" s="189" t="s">
        <v>471</v>
      </c>
      <c r="AP286" s="189" t="s">
        <v>471</v>
      </c>
      <c r="AQ286" s="189" t="s">
        <v>471</v>
      </c>
      <c r="AR286" s="189" t="s">
        <v>471</v>
      </c>
      <c r="AS286" s="189" t="b">
        <f t="shared" si="52"/>
        <v>0</v>
      </c>
      <c r="AT286" s="442" t="b">
        <f t="shared" si="53"/>
        <v>0</v>
      </c>
      <c r="AU286" s="189" t="s">
        <v>335</v>
      </c>
      <c r="AV286" s="275"/>
      <c r="AW286" s="275"/>
      <c r="AX286" s="275" t="s">
        <v>2092</v>
      </c>
      <c r="AY286" s="577">
        <v>0</v>
      </c>
      <c r="AZ286" s="275"/>
      <c r="BA286" s="275"/>
      <c r="BB286" s="275"/>
    </row>
    <row r="287" spans="1:54" ht="15" customHeight="1">
      <c r="A287" t="s">
        <v>1679</v>
      </c>
      <c r="B287" s="218">
        <v>46076</v>
      </c>
      <c r="C287" s="800" t="s">
        <v>135</v>
      </c>
      <c r="D287" s="797" t="s">
        <v>136</v>
      </c>
      <c r="E287" s="450" t="s">
        <v>1026</v>
      </c>
      <c r="F287" s="450" t="s">
        <v>1027</v>
      </c>
      <c r="G287" s="450" t="s">
        <v>1069</v>
      </c>
      <c r="H287" s="450" t="s">
        <v>2338</v>
      </c>
      <c r="I287" s="450" t="s">
        <v>610</v>
      </c>
      <c r="J287" s="941" t="s">
        <v>66</v>
      </c>
      <c r="K287" s="967" t="s">
        <v>2339</v>
      </c>
      <c r="L287" s="181" t="s">
        <v>1069</v>
      </c>
      <c r="M287" s="779" t="s">
        <v>2340</v>
      </c>
      <c r="N287" s="176" t="s">
        <v>335</v>
      </c>
      <c r="O287" s="176" t="s">
        <v>334</v>
      </c>
      <c r="P287" s="470" t="str">
        <f t="shared" si="51"/>
        <v>Y</v>
      </c>
      <c r="Q287" s="176" t="s">
        <v>334</v>
      </c>
      <c r="R287" s="176" t="s">
        <v>334</v>
      </c>
      <c r="S287" s="444" t="s">
        <v>335</v>
      </c>
      <c r="T287" s="189" t="s">
        <v>338</v>
      </c>
      <c r="U287" s="189"/>
      <c r="V287" s="179"/>
      <c r="W287" s="176" t="s">
        <v>334</v>
      </c>
      <c r="X287" s="195" t="s">
        <v>93</v>
      </c>
      <c r="Y287" s="389" t="s">
        <v>62</v>
      </c>
      <c r="Z287" s="189" t="s">
        <v>1623</v>
      </c>
      <c r="AA287" s="179">
        <v>1</v>
      </c>
      <c r="AB287" s="337" t="s">
        <v>2312</v>
      </c>
      <c r="AC287" s="275" t="s">
        <v>509</v>
      </c>
      <c r="AD287" s="275" t="s">
        <v>471</v>
      </c>
      <c r="AE287" s="189"/>
      <c r="AF287" s="189"/>
      <c r="AG287" s="765"/>
      <c r="AH287" s="765"/>
      <c r="AI287" s="443" t="s">
        <v>341</v>
      </c>
      <c r="AJ287" s="443" t="s">
        <v>341</v>
      </c>
      <c r="AK287" s="442"/>
      <c r="AL287" s="350" t="str">
        <f t="shared" si="42"/>
        <v/>
      </c>
      <c r="AM287" s="350" t="s">
        <v>471</v>
      </c>
      <c r="AN287" s="346" t="s">
        <v>1567</v>
      </c>
      <c r="AO287" s="189" t="s">
        <v>471</v>
      </c>
      <c r="AP287" s="189" t="s">
        <v>471</v>
      </c>
      <c r="AQ287" s="189" t="s">
        <v>471</v>
      </c>
      <c r="AR287" s="189" t="s">
        <v>471</v>
      </c>
      <c r="AS287" s="189" t="b">
        <f t="shared" si="52"/>
        <v>0</v>
      </c>
      <c r="AT287" s="189" t="b">
        <f t="shared" si="53"/>
        <v>0</v>
      </c>
      <c r="AU287" s="460" t="s">
        <v>335</v>
      </c>
      <c r="AV287" s="461"/>
      <c r="AW287" s="461"/>
      <c r="AX287" s="275" t="s">
        <v>1568</v>
      </c>
      <c r="AY287" s="577" t="s">
        <v>2341</v>
      </c>
      <c r="AZ287" s="275"/>
      <c r="BA287" s="275"/>
      <c r="BB287" s="275"/>
    </row>
    <row r="288" spans="1:54" ht="15" customHeight="1">
      <c r="B288" s="218">
        <v>46076</v>
      </c>
      <c r="C288" s="800" t="s">
        <v>135</v>
      </c>
      <c r="D288" s="784" t="s">
        <v>136</v>
      </c>
      <c r="E288" s="450" t="s">
        <v>1026</v>
      </c>
      <c r="F288" s="450" t="s">
        <v>338</v>
      </c>
      <c r="G288" s="450" t="s">
        <v>1071</v>
      </c>
      <c r="H288" s="450" t="s">
        <v>1072</v>
      </c>
      <c r="I288" s="450" t="s">
        <v>1032</v>
      </c>
      <c r="J288" s="941" t="s">
        <v>66</v>
      </c>
      <c r="K288" s="967" t="s">
        <v>2342</v>
      </c>
      <c r="L288" s="181" t="s">
        <v>2343</v>
      </c>
      <c r="M288" s="779" t="s">
        <v>1074</v>
      </c>
      <c r="N288" s="176" t="s">
        <v>334</v>
      </c>
      <c r="O288" s="176" t="s">
        <v>334</v>
      </c>
      <c r="P288" s="470" t="str">
        <f t="shared" si="51"/>
        <v>N</v>
      </c>
      <c r="Q288" s="176" t="s">
        <v>334</v>
      </c>
      <c r="R288" s="176" t="s">
        <v>335</v>
      </c>
      <c r="S288" s="444" t="s">
        <v>335</v>
      </c>
      <c r="T288" s="189" t="s">
        <v>338</v>
      </c>
      <c r="U288" s="189"/>
      <c r="V288" s="179"/>
      <c r="W288" s="176" t="s">
        <v>335</v>
      </c>
      <c r="X288" s="195" t="s">
        <v>93</v>
      </c>
      <c r="Y288" s="389" t="s">
        <v>62</v>
      </c>
      <c r="Z288" s="189" t="s">
        <v>1537</v>
      </c>
      <c r="AA288" s="179">
        <v>1</v>
      </c>
      <c r="AB288" s="337" t="s">
        <v>2312</v>
      </c>
      <c r="AC288" s="275" t="s">
        <v>558</v>
      </c>
      <c r="AD288" s="275" t="s">
        <v>578</v>
      </c>
      <c r="AE288" s="189"/>
      <c r="AF288" s="189"/>
      <c r="AG288" s="765"/>
      <c r="AH288" s="765"/>
      <c r="AI288" s="443" t="s">
        <v>341</v>
      </c>
      <c r="AJ288" s="443" t="s">
        <v>341</v>
      </c>
      <c r="AK288" s="442"/>
      <c r="AL288" s="350" t="str">
        <f t="shared" si="42"/>
        <v/>
      </c>
      <c r="AM288" s="350" t="s">
        <v>471</v>
      </c>
      <c r="AN288" s="346" t="s">
        <v>1513</v>
      </c>
      <c r="AO288" s="189" t="s">
        <v>471</v>
      </c>
      <c r="AP288" s="189" t="s">
        <v>471</v>
      </c>
      <c r="AQ288" s="189" t="s">
        <v>471</v>
      </c>
      <c r="AR288" s="189" t="s">
        <v>471</v>
      </c>
      <c r="AS288" s="189" t="b">
        <f t="shared" si="52"/>
        <v>0</v>
      </c>
      <c r="AT288" s="442" t="b">
        <f t="shared" si="53"/>
        <v>0</v>
      </c>
      <c r="AU288" s="189" t="s">
        <v>335</v>
      </c>
      <c r="AV288" s="275"/>
      <c r="AW288" s="275"/>
      <c r="AX288" s="275" t="s">
        <v>1649</v>
      </c>
      <c r="AY288" s="577" t="s">
        <v>2344</v>
      </c>
      <c r="AZ288" s="275"/>
      <c r="BA288" s="275"/>
      <c r="BB288" s="275"/>
    </row>
    <row r="289" spans="1:54" ht="15" customHeight="1">
      <c r="B289" s="218">
        <v>46076</v>
      </c>
      <c r="C289" s="800" t="s">
        <v>135</v>
      </c>
      <c r="D289" s="784" t="s">
        <v>136</v>
      </c>
      <c r="E289" s="450" t="s">
        <v>1026</v>
      </c>
      <c r="F289" s="450" t="s">
        <v>338</v>
      </c>
      <c r="G289" s="450" t="s">
        <v>1075</v>
      </c>
      <c r="H289" s="450" t="s">
        <v>1076</v>
      </c>
      <c r="I289" s="450" t="s">
        <v>1032</v>
      </c>
      <c r="J289" s="941" t="s">
        <v>66</v>
      </c>
      <c r="K289" s="967" t="s">
        <v>2345</v>
      </c>
      <c r="L289" s="181" t="s">
        <v>2346</v>
      </c>
      <c r="M289" s="779" t="s">
        <v>1077</v>
      </c>
      <c r="N289" s="176" t="s">
        <v>334</v>
      </c>
      <c r="O289" s="176" t="s">
        <v>334</v>
      </c>
      <c r="P289" s="470" t="str">
        <f t="shared" si="51"/>
        <v>N</v>
      </c>
      <c r="Q289" s="176" t="s">
        <v>334</v>
      </c>
      <c r="R289" s="176" t="s">
        <v>335</v>
      </c>
      <c r="S289" s="444" t="s">
        <v>335</v>
      </c>
      <c r="T289" s="189" t="s">
        <v>338</v>
      </c>
      <c r="U289" s="189"/>
      <c r="V289" s="179"/>
      <c r="W289" s="176" t="s">
        <v>335</v>
      </c>
      <c r="X289" s="195" t="s">
        <v>93</v>
      </c>
      <c r="Y289" s="389" t="s">
        <v>62</v>
      </c>
      <c r="Z289" s="189" t="s">
        <v>1537</v>
      </c>
      <c r="AA289" s="179">
        <v>1</v>
      </c>
      <c r="AB289" s="337" t="s">
        <v>2312</v>
      </c>
      <c r="AC289" s="275" t="s">
        <v>558</v>
      </c>
      <c r="AD289" s="275" t="s">
        <v>578</v>
      </c>
      <c r="AE289" s="189"/>
      <c r="AF289" s="189"/>
      <c r="AG289" s="765"/>
      <c r="AH289" s="765"/>
      <c r="AI289" s="443" t="s">
        <v>341</v>
      </c>
      <c r="AJ289" s="443" t="s">
        <v>341</v>
      </c>
      <c r="AK289" s="442"/>
      <c r="AL289" s="350" t="str">
        <f t="shared" si="42"/>
        <v/>
      </c>
      <c r="AM289" s="350" t="s">
        <v>471</v>
      </c>
      <c r="AN289" s="346" t="s">
        <v>1513</v>
      </c>
      <c r="AO289" s="189" t="s">
        <v>471</v>
      </c>
      <c r="AP289" s="189" t="s">
        <v>471</v>
      </c>
      <c r="AQ289" s="189" t="s">
        <v>471</v>
      </c>
      <c r="AR289" s="189" t="s">
        <v>471</v>
      </c>
      <c r="AS289" s="189" t="b">
        <f t="shared" si="52"/>
        <v>0</v>
      </c>
      <c r="AT289" s="442" t="b">
        <f t="shared" si="53"/>
        <v>0</v>
      </c>
      <c r="AU289" s="189" t="s">
        <v>335</v>
      </c>
      <c r="AV289" s="275"/>
      <c r="AW289" s="275"/>
      <c r="AX289" s="275" t="s">
        <v>1649</v>
      </c>
      <c r="AY289" s="577" t="s">
        <v>2347</v>
      </c>
      <c r="AZ289" s="275"/>
      <c r="BA289" s="275"/>
      <c r="BB289" s="275"/>
    </row>
    <row r="290" spans="1:54" ht="15" customHeight="1">
      <c r="B290" s="218">
        <v>46076</v>
      </c>
      <c r="C290" s="800" t="s">
        <v>135</v>
      </c>
      <c r="D290" s="784" t="s">
        <v>136</v>
      </c>
      <c r="E290" s="450" t="s">
        <v>1026</v>
      </c>
      <c r="F290" s="450" t="s">
        <v>338</v>
      </c>
      <c r="G290" s="450" t="s">
        <v>1078</v>
      </c>
      <c r="H290" s="450" t="s">
        <v>1079</v>
      </c>
      <c r="I290" s="450" t="s">
        <v>1032</v>
      </c>
      <c r="J290" s="941" t="s">
        <v>66</v>
      </c>
      <c r="K290" s="967" t="s">
        <v>2348</v>
      </c>
      <c r="L290" s="181" t="s">
        <v>2349</v>
      </c>
      <c r="M290" s="779" t="s">
        <v>1080</v>
      </c>
      <c r="N290" s="176" t="s">
        <v>334</v>
      </c>
      <c r="O290" s="176" t="s">
        <v>334</v>
      </c>
      <c r="P290" s="470" t="str">
        <f t="shared" si="51"/>
        <v>N</v>
      </c>
      <c r="Q290" s="176" t="s">
        <v>334</v>
      </c>
      <c r="R290" s="176" t="s">
        <v>335</v>
      </c>
      <c r="S290" s="444" t="s">
        <v>335</v>
      </c>
      <c r="T290" s="189" t="s">
        <v>338</v>
      </c>
      <c r="U290" s="189"/>
      <c r="V290" s="179"/>
      <c r="W290" s="176" t="s">
        <v>335</v>
      </c>
      <c r="X290" s="195" t="s">
        <v>93</v>
      </c>
      <c r="Y290" s="389" t="s">
        <v>62</v>
      </c>
      <c r="Z290" s="189" t="s">
        <v>1537</v>
      </c>
      <c r="AA290" s="179">
        <v>1</v>
      </c>
      <c r="AB290" s="337" t="s">
        <v>2312</v>
      </c>
      <c r="AC290" s="275" t="s">
        <v>558</v>
      </c>
      <c r="AD290" s="275" t="s">
        <v>578</v>
      </c>
      <c r="AE290" s="189"/>
      <c r="AF290" s="189"/>
      <c r="AG290" s="765"/>
      <c r="AH290" s="765"/>
      <c r="AI290" s="443" t="s">
        <v>341</v>
      </c>
      <c r="AJ290" s="443" t="s">
        <v>341</v>
      </c>
      <c r="AK290" s="442"/>
      <c r="AL290" s="350" t="str">
        <f t="shared" si="42"/>
        <v/>
      </c>
      <c r="AM290" s="350" t="s">
        <v>471</v>
      </c>
      <c r="AN290" s="346" t="s">
        <v>1513</v>
      </c>
      <c r="AO290" s="189" t="s">
        <v>471</v>
      </c>
      <c r="AP290" s="189" t="s">
        <v>471</v>
      </c>
      <c r="AQ290" s="189" t="s">
        <v>471</v>
      </c>
      <c r="AR290" s="189" t="s">
        <v>471</v>
      </c>
      <c r="AS290" s="189" t="b">
        <f t="shared" si="52"/>
        <v>0</v>
      </c>
      <c r="AT290" s="442" t="b">
        <f t="shared" si="53"/>
        <v>0</v>
      </c>
      <c r="AU290" s="189" t="s">
        <v>335</v>
      </c>
      <c r="AV290" s="275"/>
      <c r="AW290" s="275"/>
      <c r="AX290" s="275" t="s">
        <v>1649</v>
      </c>
      <c r="AY290" s="577" t="s">
        <v>2350</v>
      </c>
      <c r="AZ290" s="275"/>
      <c r="BA290" s="275"/>
      <c r="BB290" s="275"/>
    </row>
    <row r="291" spans="1:54" ht="15" customHeight="1">
      <c r="B291" s="218">
        <v>46076</v>
      </c>
      <c r="C291" s="800" t="s">
        <v>135</v>
      </c>
      <c r="D291" s="784" t="s">
        <v>136</v>
      </c>
      <c r="E291" s="450" t="s">
        <v>1026</v>
      </c>
      <c r="F291" s="450" t="s">
        <v>1081</v>
      </c>
      <c r="G291" s="450" t="s">
        <v>1082</v>
      </c>
      <c r="H291" s="450" t="s">
        <v>1083</v>
      </c>
      <c r="I291" s="450" t="s">
        <v>610</v>
      </c>
      <c r="J291" s="941" t="s">
        <v>66</v>
      </c>
      <c r="K291" s="967" t="s">
        <v>2351</v>
      </c>
      <c r="L291" s="181" t="s">
        <v>2352</v>
      </c>
      <c r="M291" s="779" t="s">
        <v>1084</v>
      </c>
      <c r="N291" s="176" t="s">
        <v>335</v>
      </c>
      <c r="O291" s="176" t="s">
        <v>335</v>
      </c>
      <c r="P291" s="470" t="str">
        <f t="shared" si="51"/>
        <v>Y</v>
      </c>
      <c r="Q291" s="176" t="s">
        <v>334</v>
      </c>
      <c r="R291" s="176" t="s">
        <v>334</v>
      </c>
      <c r="S291" s="444" t="s">
        <v>335</v>
      </c>
      <c r="T291" s="189" t="s">
        <v>338</v>
      </c>
      <c r="U291" s="189"/>
      <c r="V291" s="179"/>
      <c r="W291" s="176" t="s">
        <v>335</v>
      </c>
      <c r="X291" s="195" t="s">
        <v>93</v>
      </c>
      <c r="Y291" s="389" t="s">
        <v>62</v>
      </c>
      <c r="Z291" s="189" t="s">
        <v>1623</v>
      </c>
      <c r="AA291" s="179">
        <v>1</v>
      </c>
      <c r="AB291" s="337" t="s">
        <v>2308</v>
      </c>
      <c r="AC291" s="275" t="s">
        <v>558</v>
      </c>
      <c r="AD291" s="275" t="s">
        <v>578</v>
      </c>
      <c r="AE291" s="189"/>
      <c r="AF291" s="189"/>
      <c r="AG291" s="765"/>
      <c r="AH291" s="765"/>
      <c r="AI291" s="443" t="s">
        <v>341</v>
      </c>
      <c r="AJ291" s="443" t="s">
        <v>341</v>
      </c>
      <c r="AK291" s="442"/>
      <c r="AL291" s="350" t="str">
        <f t="shared" si="42"/>
        <v/>
      </c>
      <c r="AM291" s="350" t="s">
        <v>471</v>
      </c>
      <c r="AN291" s="346" t="s">
        <v>1567</v>
      </c>
      <c r="AO291" s="189" t="s">
        <v>471</v>
      </c>
      <c r="AP291" s="189" t="s">
        <v>471</v>
      </c>
      <c r="AQ291" s="189" t="s">
        <v>471</v>
      </c>
      <c r="AR291" s="189" t="s">
        <v>471</v>
      </c>
      <c r="AS291" s="189" t="b">
        <f t="shared" si="52"/>
        <v>0</v>
      </c>
      <c r="AT291" s="189" t="b">
        <f t="shared" si="53"/>
        <v>0</v>
      </c>
      <c r="AU291" s="350" t="s">
        <v>335</v>
      </c>
      <c r="AV291" s="459"/>
      <c r="AW291" s="459"/>
      <c r="AX291" s="275" t="s">
        <v>1568</v>
      </c>
      <c r="AY291" s="577" t="s">
        <v>2353</v>
      </c>
      <c r="AZ291" s="275"/>
      <c r="BA291" s="275"/>
      <c r="BB291" s="275"/>
    </row>
    <row r="292" spans="1:54" ht="15" customHeight="1">
      <c r="B292" s="218">
        <v>46076</v>
      </c>
      <c r="C292" s="800" t="s">
        <v>135</v>
      </c>
      <c r="D292" s="784" t="s">
        <v>136</v>
      </c>
      <c r="E292" s="450" t="s">
        <v>1026</v>
      </c>
      <c r="F292" s="450" t="s">
        <v>1081</v>
      </c>
      <c r="G292" s="450" t="s">
        <v>1085</v>
      </c>
      <c r="H292" s="450" t="s">
        <v>1086</v>
      </c>
      <c r="I292" s="450" t="s">
        <v>610</v>
      </c>
      <c r="J292" s="941" t="s">
        <v>66</v>
      </c>
      <c r="K292" s="967" t="s">
        <v>2354</v>
      </c>
      <c r="L292" s="181" t="s">
        <v>2355</v>
      </c>
      <c r="M292" s="779" t="s">
        <v>1087</v>
      </c>
      <c r="N292" s="176" t="s">
        <v>335</v>
      </c>
      <c r="O292" s="176" t="s">
        <v>335</v>
      </c>
      <c r="P292" s="470" t="str">
        <f t="shared" si="51"/>
        <v>Y</v>
      </c>
      <c r="Q292" s="176" t="s">
        <v>334</v>
      </c>
      <c r="R292" s="176" t="s">
        <v>334</v>
      </c>
      <c r="S292" s="444" t="s">
        <v>335</v>
      </c>
      <c r="T292" s="189" t="s">
        <v>338</v>
      </c>
      <c r="U292" s="189"/>
      <c r="V292" s="179"/>
      <c r="W292" s="176" t="s">
        <v>335</v>
      </c>
      <c r="X292" s="195" t="s">
        <v>93</v>
      </c>
      <c r="Y292" s="389" t="s">
        <v>62</v>
      </c>
      <c r="Z292" s="189" t="s">
        <v>1623</v>
      </c>
      <c r="AA292" s="179">
        <v>1</v>
      </c>
      <c r="AB292" s="337" t="s">
        <v>2308</v>
      </c>
      <c r="AC292" s="275" t="s">
        <v>558</v>
      </c>
      <c r="AD292" s="275" t="s">
        <v>578</v>
      </c>
      <c r="AE292" s="189"/>
      <c r="AF292" s="189"/>
      <c r="AG292" s="765"/>
      <c r="AH292" s="765"/>
      <c r="AI292" s="443" t="s">
        <v>341</v>
      </c>
      <c r="AJ292" s="443" t="s">
        <v>341</v>
      </c>
      <c r="AK292" s="442"/>
      <c r="AL292" s="350" t="str">
        <f t="shared" si="42"/>
        <v/>
      </c>
      <c r="AM292" s="350" t="s">
        <v>471</v>
      </c>
      <c r="AN292" s="346" t="s">
        <v>1567</v>
      </c>
      <c r="AO292" s="189" t="s">
        <v>471</v>
      </c>
      <c r="AP292" s="189" t="s">
        <v>471</v>
      </c>
      <c r="AQ292" s="189" t="s">
        <v>471</v>
      </c>
      <c r="AR292" s="189" t="s">
        <v>471</v>
      </c>
      <c r="AS292" s="189" t="b">
        <f t="shared" si="52"/>
        <v>0</v>
      </c>
      <c r="AT292" s="189" t="b">
        <f t="shared" si="53"/>
        <v>0</v>
      </c>
      <c r="AU292" s="189" t="s">
        <v>335</v>
      </c>
      <c r="AV292" s="275"/>
      <c r="AW292" s="275"/>
      <c r="AX292" s="275" t="s">
        <v>1568</v>
      </c>
      <c r="AY292" s="577" t="s">
        <v>2356</v>
      </c>
      <c r="AZ292" s="275"/>
      <c r="BA292" s="275"/>
      <c r="BB292" s="275"/>
    </row>
    <row r="293" spans="1:54" ht="15" customHeight="1">
      <c r="B293" s="218">
        <v>46076</v>
      </c>
      <c r="C293" s="800" t="s">
        <v>135</v>
      </c>
      <c r="D293" s="784" t="s">
        <v>136</v>
      </c>
      <c r="E293" s="450" t="s">
        <v>1026</v>
      </c>
      <c r="F293" s="531" t="s">
        <v>1081</v>
      </c>
      <c r="G293" s="531" t="s">
        <v>1088</v>
      </c>
      <c r="H293" s="576" t="s">
        <v>1089</v>
      </c>
      <c r="I293" s="450" t="s">
        <v>610</v>
      </c>
      <c r="J293" s="941" t="s">
        <v>66</v>
      </c>
      <c r="K293" s="967" t="s">
        <v>2357</v>
      </c>
      <c r="L293" s="181" t="s">
        <v>2358</v>
      </c>
      <c r="M293" s="779" t="s">
        <v>1090</v>
      </c>
      <c r="N293" s="176" t="s">
        <v>335</v>
      </c>
      <c r="O293" s="176" t="s">
        <v>335</v>
      </c>
      <c r="P293" s="470" t="str">
        <f t="shared" si="51"/>
        <v>Y</v>
      </c>
      <c r="Q293" s="176" t="s">
        <v>334</v>
      </c>
      <c r="R293" s="176" t="s">
        <v>334</v>
      </c>
      <c r="S293" s="444" t="s">
        <v>335</v>
      </c>
      <c r="T293" s="189" t="s">
        <v>338</v>
      </c>
      <c r="U293" s="189"/>
      <c r="V293" s="179"/>
      <c r="W293" s="176" t="s">
        <v>335</v>
      </c>
      <c r="X293" s="195" t="s">
        <v>93</v>
      </c>
      <c r="Y293" s="389" t="s">
        <v>62</v>
      </c>
      <c r="Z293" s="189" t="s">
        <v>1623</v>
      </c>
      <c r="AA293" s="179">
        <v>1</v>
      </c>
      <c r="AB293" s="337" t="s">
        <v>2308</v>
      </c>
      <c r="AC293" s="275" t="s">
        <v>558</v>
      </c>
      <c r="AD293" s="275" t="s">
        <v>578</v>
      </c>
      <c r="AE293" s="189"/>
      <c r="AF293" s="189"/>
      <c r="AG293" s="765"/>
      <c r="AH293" s="765"/>
      <c r="AI293" s="443" t="s">
        <v>341</v>
      </c>
      <c r="AJ293" s="443" t="s">
        <v>341</v>
      </c>
      <c r="AK293" s="442"/>
      <c r="AL293" s="350" t="str">
        <f t="shared" si="42"/>
        <v/>
      </c>
      <c r="AM293" s="350" t="s">
        <v>471</v>
      </c>
      <c r="AN293" s="346" t="s">
        <v>1567</v>
      </c>
      <c r="AO293" s="189" t="s">
        <v>471</v>
      </c>
      <c r="AP293" s="189" t="s">
        <v>471</v>
      </c>
      <c r="AQ293" s="189" t="s">
        <v>471</v>
      </c>
      <c r="AR293" s="189" t="s">
        <v>471</v>
      </c>
      <c r="AS293" s="189" t="b">
        <f t="shared" si="52"/>
        <v>0</v>
      </c>
      <c r="AT293" s="189" t="b">
        <f t="shared" si="53"/>
        <v>0</v>
      </c>
      <c r="AU293" s="189"/>
      <c r="AV293" s="275"/>
      <c r="AW293" s="275"/>
      <c r="AX293" s="275" t="s">
        <v>1568</v>
      </c>
      <c r="AY293" s="577" t="s">
        <v>2359</v>
      </c>
      <c r="AZ293" s="275"/>
      <c r="BA293" s="275"/>
      <c r="BB293" s="275"/>
    </row>
    <row r="294" spans="1:54" ht="15" customHeight="1">
      <c r="B294" s="218">
        <v>46076</v>
      </c>
      <c r="C294" s="800" t="s">
        <v>135</v>
      </c>
      <c r="D294" s="784" t="s">
        <v>136</v>
      </c>
      <c r="E294" s="450" t="s">
        <v>1026</v>
      </c>
      <c r="F294" s="450" t="s">
        <v>1081</v>
      </c>
      <c r="G294" s="450" t="s">
        <v>1091</v>
      </c>
      <c r="H294" s="450" t="s">
        <v>1092</v>
      </c>
      <c r="I294" s="450" t="s">
        <v>610</v>
      </c>
      <c r="J294" s="941" t="s">
        <v>66</v>
      </c>
      <c r="K294" s="967" t="s">
        <v>2360</v>
      </c>
      <c r="L294" s="181" t="s">
        <v>2361</v>
      </c>
      <c r="M294" s="779" t="s">
        <v>1093</v>
      </c>
      <c r="N294" s="176" t="s">
        <v>335</v>
      </c>
      <c r="O294" s="176" t="s">
        <v>335</v>
      </c>
      <c r="P294" s="470" t="str">
        <f t="shared" si="51"/>
        <v>Y</v>
      </c>
      <c r="Q294" s="176" t="s">
        <v>334</v>
      </c>
      <c r="R294" s="176" t="s">
        <v>334</v>
      </c>
      <c r="S294" s="444" t="s">
        <v>335</v>
      </c>
      <c r="T294" s="189" t="s">
        <v>338</v>
      </c>
      <c r="U294" s="189"/>
      <c r="V294" s="179"/>
      <c r="W294" s="176" t="s">
        <v>335</v>
      </c>
      <c r="X294" s="195" t="s">
        <v>93</v>
      </c>
      <c r="Y294" s="389" t="s">
        <v>62</v>
      </c>
      <c r="Z294" s="189" t="s">
        <v>1623</v>
      </c>
      <c r="AA294" s="179">
        <v>1</v>
      </c>
      <c r="AB294" s="337" t="s">
        <v>2308</v>
      </c>
      <c r="AC294" s="275" t="s">
        <v>558</v>
      </c>
      <c r="AD294" s="275"/>
      <c r="AE294" s="189"/>
      <c r="AF294" s="189"/>
      <c r="AG294" s="765"/>
      <c r="AH294" s="765"/>
      <c r="AI294" s="443" t="s">
        <v>341</v>
      </c>
      <c r="AJ294" s="443" t="s">
        <v>341</v>
      </c>
      <c r="AK294" s="442"/>
      <c r="AL294" s="350" t="str">
        <f t="shared" si="42"/>
        <v/>
      </c>
      <c r="AM294" s="350" t="s">
        <v>471</v>
      </c>
      <c r="AN294" s="346" t="s">
        <v>1567</v>
      </c>
      <c r="AO294" s="189"/>
      <c r="AP294" s="189"/>
      <c r="AQ294" s="189"/>
      <c r="AR294" s="189"/>
      <c r="AS294" s="189" t="b">
        <f t="shared" si="52"/>
        <v>0</v>
      </c>
      <c r="AT294" s="189" t="b">
        <f t="shared" si="53"/>
        <v>0</v>
      </c>
      <c r="AU294" s="189"/>
      <c r="AV294" s="275"/>
      <c r="AW294" s="275"/>
      <c r="AX294" s="275" t="s">
        <v>1568</v>
      </c>
      <c r="AY294" s="577" t="s">
        <v>2362</v>
      </c>
      <c r="AZ294" s="275"/>
      <c r="BA294" s="275"/>
      <c r="BB294" s="275"/>
    </row>
    <row r="295" spans="1:54" ht="15" customHeight="1">
      <c r="B295" s="218">
        <v>46076</v>
      </c>
      <c r="C295" s="800" t="s">
        <v>135</v>
      </c>
      <c r="D295" s="784" t="s">
        <v>136</v>
      </c>
      <c r="E295" s="450" t="s">
        <v>1026</v>
      </c>
      <c r="F295" s="450" t="s">
        <v>1081</v>
      </c>
      <c r="G295" s="450" t="s">
        <v>1095</v>
      </c>
      <c r="H295" s="450" t="s">
        <v>1096</v>
      </c>
      <c r="I295" s="450" t="s">
        <v>610</v>
      </c>
      <c r="J295" s="941" t="s">
        <v>66</v>
      </c>
      <c r="K295" s="967" t="s">
        <v>2363</v>
      </c>
      <c r="L295" s="181" t="s">
        <v>2364</v>
      </c>
      <c r="M295" s="779" t="s">
        <v>1097</v>
      </c>
      <c r="N295" s="176" t="s">
        <v>335</v>
      </c>
      <c r="O295" s="176" t="s">
        <v>335</v>
      </c>
      <c r="P295" s="470" t="str">
        <f t="shared" si="51"/>
        <v>Y</v>
      </c>
      <c r="Q295" s="176" t="s">
        <v>334</v>
      </c>
      <c r="R295" s="176" t="s">
        <v>334</v>
      </c>
      <c r="S295" s="444" t="s">
        <v>335</v>
      </c>
      <c r="T295" s="189" t="s">
        <v>338</v>
      </c>
      <c r="U295" s="189"/>
      <c r="V295" s="179"/>
      <c r="W295" s="176" t="s">
        <v>335</v>
      </c>
      <c r="X295" s="195" t="s">
        <v>93</v>
      </c>
      <c r="Y295" s="389" t="s">
        <v>62</v>
      </c>
      <c r="Z295" s="189" t="s">
        <v>1623</v>
      </c>
      <c r="AA295" s="179">
        <v>1</v>
      </c>
      <c r="AB295" s="337" t="s">
        <v>2308</v>
      </c>
      <c r="AC295" s="275" t="s">
        <v>558</v>
      </c>
      <c r="AD295" s="275"/>
      <c r="AE295" s="189"/>
      <c r="AF295" s="189"/>
      <c r="AG295" s="765"/>
      <c r="AH295" s="765"/>
      <c r="AI295" s="443" t="s">
        <v>341</v>
      </c>
      <c r="AJ295" s="443" t="s">
        <v>341</v>
      </c>
      <c r="AK295" s="442"/>
      <c r="AL295" s="350" t="str">
        <f t="shared" si="42"/>
        <v/>
      </c>
      <c r="AM295" s="350" t="s">
        <v>471</v>
      </c>
      <c r="AN295" s="346" t="s">
        <v>1567</v>
      </c>
      <c r="AO295" s="189"/>
      <c r="AP295" s="189"/>
      <c r="AQ295" s="189"/>
      <c r="AR295" s="189"/>
      <c r="AS295" s="189" t="b">
        <f t="shared" si="52"/>
        <v>0</v>
      </c>
      <c r="AT295" s="189" t="b">
        <f t="shared" si="53"/>
        <v>0</v>
      </c>
      <c r="AU295" s="189"/>
      <c r="AV295" s="275"/>
      <c r="AW295" s="275"/>
      <c r="AX295" s="275" t="s">
        <v>1568</v>
      </c>
      <c r="AY295" s="577" t="s">
        <v>2365</v>
      </c>
      <c r="AZ295" s="275"/>
      <c r="BA295" s="275"/>
      <c r="BB295" s="275"/>
    </row>
    <row r="296" spans="1:54" ht="15" customHeight="1">
      <c r="B296" s="218">
        <v>46076</v>
      </c>
      <c r="C296" s="800" t="s">
        <v>135</v>
      </c>
      <c r="D296" s="784" t="s">
        <v>136</v>
      </c>
      <c r="E296" s="450" t="s">
        <v>1026</v>
      </c>
      <c r="F296" s="450" t="s">
        <v>1081</v>
      </c>
      <c r="G296" s="530" t="s">
        <v>1098</v>
      </c>
      <c r="H296" s="530" t="s">
        <v>1099</v>
      </c>
      <c r="I296" s="530" t="s">
        <v>610</v>
      </c>
      <c r="J296" s="941" t="s">
        <v>66</v>
      </c>
      <c r="K296" s="967" t="s">
        <v>2366</v>
      </c>
      <c r="L296" s="181" t="s">
        <v>2367</v>
      </c>
      <c r="M296" s="817" t="s">
        <v>1100</v>
      </c>
      <c r="N296" s="176" t="s">
        <v>335</v>
      </c>
      <c r="O296" s="176" t="s">
        <v>335</v>
      </c>
      <c r="P296" s="470" t="str">
        <f t="shared" si="51"/>
        <v>Y</v>
      </c>
      <c r="Q296" s="176" t="s">
        <v>334</v>
      </c>
      <c r="R296" s="176" t="s">
        <v>334</v>
      </c>
      <c r="S296" s="444" t="s">
        <v>335</v>
      </c>
      <c r="T296" s="189" t="s">
        <v>338</v>
      </c>
      <c r="U296" s="189"/>
      <c r="V296" s="179"/>
      <c r="W296" s="176" t="s">
        <v>335</v>
      </c>
      <c r="X296" s="195" t="s">
        <v>93</v>
      </c>
      <c r="Y296" s="389" t="s">
        <v>62</v>
      </c>
      <c r="Z296" s="189" t="s">
        <v>1623</v>
      </c>
      <c r="AA296" s="179">
        <v>1</v>
      </c>
      <c r="AB296" s="337" t="s">
        <v>2308</v>
      </c>
      <c r="AC296" s="275" t="s">
        <v>558</v>
      </c>
      <c r="AD296" s="275" t="s">
        <v>578</v>
      </c>
      <c r="AE296" s="189"/>
      <c r="AF296" s="189"/>
      <c r="AG296" s="765"/>
      <c r="AH296" s="765"/>
      <c r="AI296" s="443" t="s">
        <v>341</v>
      </c>
      <c r="AJ296" s="443" t="s">
        <v>341</v>
      </c>
      <c r="AK296" s="442"/>
      <c r="AL296" s="350" t="str">
        <f t="shared" si="42"/>
        <v/>
      </c>
      <c r="AM296" s="350" t="s">
        <v>471</v>
      </c>
      <c r="AN296" s="346" t="s">
        <v>1567</v>
      </c>
      <c r="AO296" s="189" t="s">
        <v>471</v>
      </c>
      <c r="AP296" s="189" t="s">
        <v>471</v>
      </c>
      <c r="AQ296" s="189" t="s">
        <v>471</v>
      </c>
      <c r="AR296" s="189" t="s">
        <v>471</v>
      </c>
      <c r="AS296" s="189" t="b">
        <f t="shared" si="52"/>
        <v>0</v>
      </c>
      <c r="AT296" s="189" t="b">
        <f t="shared" si="53"/>
        <v>0</v>
      </c>
      <c r="AU296" s="189" t="s">
        <v>335</v>
      </c>
      <c r="AV296" s="275"/>
      <c r="AW296" s="275"/>
      <c r="AX296" s="275" t="s">
        <v>1568</v>
      </c>
      <c r="AY296" s="577" t="s">
        <v>2368</v>
      </c>
      <c r="AZ296" s="275"/>
      <c r="BA296" s="275"/>
      <c r="BB296" s="275"/>
    </row>
    <row r="297" spans="1:54" ht="15" customHeight="1">
      <c r="B297" s="218">
        <v>46076</v>
      </c>
      <c r="C297" s="800" t="s">
        <v>135</v>
      </c>
      <c r="D297" s="784" t="s">
        <v>136</v>
      </c>
      <c r="E297" s="450" t="s">
        <v>1026</v>
      </c>
      <c r="F297" s="778" t="s">
        <v>1081</v>
      </c>
      <c r="G297" s="576" t="s">
        <v>1101</v>
      </c>
      <c r="H297" s="576" t="s">
        <v>1102</v>
      </c>
      <c r="I297" s="576" t="s">
        <v>610</v>
      </c>
      <c r="J297" s="941" t="s">
        <v>66</v>
      </c>
      <c r="K297" s="967" t="s">
        <v>2369</v>
      </c>
      <c r="L297" s="181" t="s">
        <v>2370</v>
      </c>
      <c r="M297" s="814" t="s">
        <v>1103</v>
      </c>
      <c r="N297" s="179" t="s">
        <v>335</v>
      </c>
      <c r="O297" s="176" t="s">
        <v>335</v>
      </c>
      <c r="P297" s="470" t="str">
        <f t="shared" si="51"/>
        <v>Y</v>
      </c>
      <c r="Q297" s="176" t="s">
        <v>334</v>
      </c>
      <c r="R297" s="176" t="s">
        <v>334</v>
      </c>
      <c r="S297" s="444" t="s">
        <v>335</v>
      </c>
      <c r="T297" s="189" t="s">
        <v>338</v>
      </c>
      <c r="U297" s="189"/>
      <c r="V297" s="179"/>
      <c r="W297" s="176" t="s">
        <v>335</v>
      </c>
      <c r="X297" s="195" t="s">
        <v>93</v>
      </c>
      <c r="Y297" s="389" t="s">
        <v>62</v>
      </c>
      <c r="Z297" s="189" t="s">
        <v>1623</v>
      </c>
      <c r="AA297" s="179">
        <v>1</v>
      </c>
      <c r="AB297" s="337" t="s">
        <v>2308</v>
      </c>
      <c r="AC297" s="275" t="s">
        <v>558</v>
      </c>
      <c r="AD297" s="275" t="s">
        <v>578</v>
      </c>
      <c r="AE297" s="189"/>
      <c r="AF297" s="189"/>
      <c r="AG297" s="765"/>
      <c r="AH297" s="765"/>
      <c r="AI297" s="443" t="s">
        <v>341</v>
      </c>
      <c r="AJ297" s="443" t="s">
        <v>341</v>
      </c>
      <c r="AK297" s="442"/>
      <c r="AL297" s="350" t="str">
        <f t="shared" si="42"/>
        <v/>
      </c>
      <c r="AM297" s="350" t="s">
        <v>471</v>
      </c>
      <c r="AN297" s="346" t="s">
        <v>1567</v>
      </c>
      <c r="AO297" s="189" t="s">
        <v>471</v>
      </c>
      <c r="AP297" s="189" t="s">
        <v>471</v>
      </c>
      <c r="AQ297" s="189" t="s">
        <v>471</v>
      </c>
      <c r="AR297" s="189" t="s">
        <v>471</v>
      </c>
      <c r="AS297" s="189" t="b">
        <f t="shared" si="52"/>
        <v>0</v>
      </c>
      <c r="AT297" s="189" t="b">
        <f t="shared" si="53"/>
        <v>0</v>
      </c>
      <c r="AU297" s="457" t="s">
        <v>335</v>
      </c>
      <c r="AV297" s="458"/>
      <c r="AW297" s="458"/>
      <c r="AX297" s="275" t="s">
        <v>1568</v>
      </c>
      <c r="AY297" s="577" t="s">
        <v>2371</v>
      </c>
      <c r="AZ297" s="275"/>
      <c r="BA297" s="275"/>
      <c r="BB297" s="275"/>
    </row>
    <row r="298" spans="1:54" ht="15" customHeight="1">
      <c r="B298" s="218">
        <v>46076</v>
      </c>
      <c r="C298" s="800" t="s">
        <v>135</v>
      </c>
      <c r="D298" s="784" t="s">
        <v>136</v>
      </c>
      <c r="E298" s="450" t="s">
        <v>1026</v>
      </c>
      <c r="F298" s="778" t="s">
        <v>338</v>
      </c>
      <c r="G298" s="576" t="s">
        <v>1104</v>
      </c>
      <c r="H298" s="576" t="s">
        <v>657</v>
      </c>
      <c r="I298" s="576" t="s">
        <v>1032</v>
      </c>
      <c r="J298" s="941" t="s">
        <v>66</v>
      </c>
      <c r="K298" s="967" t="s">
        <v>657</v>
      </c>
      <c r="L298" s="181" t="s">
        <v>1699</v>
      </c>
      <c r="M298" s="976" t="s">
        <v>2372</v>
      </c>
      <c r="N298" s="540" t="s">
        <v>335</v>
      </c>
      <c r="O298" s="176" t="s">
        <v>334</v>
      </c>
      <c r="P298" s="470" t="str">
        <f t="shared" si="51"/>
        <v>Y</v>
      </c>
      <c r="Q298" s="176" t="s">
        <v>334</v>
      </c>
      <c r="R298" s="176" t="s">
        <v>335</v>
      </c>
      <c r="S298" s="445" t="s">
        <v>335</v>
      </c>
      <c r="T298" s="457" t="s">
        <v>338</v>
      </c>
      <c r="U298" s="189" t="s">
        <v>335</v>
      </c>
      <c r="V298" s="179"/>
      <c r="W298" s="188" t="s">
        <v>334</v>
      </c>
      <c r="X298" s="195" t="s">
        <v>93</v>
      </c>
      <c r="Y298" s="389" t="s">
        <v>62</v>
      </c>
      <c r="Z298" s="189" t="s">
        <v>1623</v>
      </c>
      <c r="AA298" s="179">
        <v>1</v>
      </c>
      <c r="AB298" s="337" t="s">
        <v>2312</v>
      </c>
      <c r="AC298" s="275" t="s">
        <v>677</v>
      </c>
      <c r="AD298" s="275" t="s">
        <v>578</v>
      </c>
      <c r="AE298" s="189"/>
      <c r="AF298" s="189"/>
      <c r="AG298" s="765"/>
      <c r="AH298" s="765"/>
      <c r="AI298" s="443" t="s">
        <v>341</v>
      </c>
      <c r="AJ298" s="443" t="s">
        <v>341</v>
      </c>
      <c r="AK298" s="442"/>
      <c r="AL298" s="350" t="str">
        <f t="shared" si="42"/>
        <v/>
      </c>
      <c r="AM298" s="350" t="s">
        <v>342</v>
      </c>
      <c r="AN298" s="346" t="s">
        <v>1513</v>
      </c>
      <c r="AO298" s="189" t="s">
        <v>335</v>
      </c>
      <c r="AP298" s="189" t="s">
        <v>335</v>
      </c>
      <c r="AQ298" s="189" t="s">
        <v>335</v>
      </c>
      <c r="AR298" s="189" t="s">
        <v>335</v>
      </c>
      <c r="AS298" s="189" t="b">
        <f t="shared" si="52"/>
        <v>1</v>
      </c>
      <c r="AT298" s="442" t="b">
        <f t="shared" si="53"/>
        <v>1</v>
      </c>
      <c r="AU298" s="189" t="s">
        <v>335</v>
      </c>
      <c r="AV298" s="275"/>
      <c r="AW298" s="275"/>
      <c r="AX298" s="275" t="s">
        <v>1701</v>
      </c>
      <c r="AY298" s="577" t="s">
        <v>1702</v>
      </c>
      <c r="AZ298" s="275"/>
      <c r="BA298" s="275"/>
      <c r="BB298" s="275"/>
    </row>
    <row r="299" spans="1:54" ht="15" customHeight="1">
      <c r="A299" t="s">
        <v>1679</v>
      </c>
      <c r="B299" s="218">
        <v>46076</v>
      </c>
      <c r="C299" s="800" t="s">
        <v>135</v>
      </c>
      <c r="D299" s="802" t="s">
        <v>136</v>
      </c>
      <c r="E299" s="530" t="s">
        <v>1026</v>
      </c>
      <c r="F299" s="842" t="s">
        <v>1027</v>
      </c>
      <c r="G299" s="580" t="s">
        <v>1105</v>
      </c>
      <c r="H299" s="580" t="s">
        <v>2373</v>
      </c>
      <c r="I299" s="580" t="s">
        <v>338</v>
      </c>
      <c r="J299" s="941" t="s">
        <v>66</v>
      </c>
      <c r="K299" s="967" t="s">
        <v>2373</v>
      </c>
      <c r="L299" s="181" t="s">
        <v>1105</v>
      </c>
      <c r="M299" s="977" t="s">
        <v>2374</v>
      </c>
      <c r="N299" s="457" t="s">
        <v>335</v>
      </c>
      <c r="O299" s="540" t="s">
        <v>335</v>
      </c>
      <c r="P299" s="598" t="str">
        <f t="shared" si="51"/>
        <v>Y</v>
      </c>
      <c r="Q299" s="188" t="s">
        <v>334</v>
      </c>
      <c r="R299" s="445" t="s">
        <v>334</v>
      </c>
      <c r="S299" s="457" t="s">
        <v>334</v>
      </c>
      <c r="T299" s="457" t="s">
        <v>335</v>
      </c>
      <c r="U299" s="597"/>
      <c r="V299" s="603"/>
      <c r="W299" s="457" t="s">
        <v>334</v>
      </c>
      <c r="X299" s="604" t="s">
        <v>93</v>
      </c>
      <c r="Y299" s="762" t="s">
        <v>62</v>
      </c>
      <c r="Z299" s="189" t="s">
        <v>1623</v>
      </c>
      <c r="AA299" s="540">
        <v>1</v>
      </c>
      <c r="AB299" s="600" t="s">
        <v>2308</v>
      </c>
      <c r="AC299" s="458" t="s">
        <v>509</v>
      </c>
      <c r="AD299" s="458"/>
      <c r="AE299" s="457"/>
      <c r="AF299" s="457"/>
      <c r="AG299" s="766"/>
      <c r="AH299" s="766"/>
      <c r="AI299" s="443" t="s">
        <v>341</v>
      </c>
      <c r="AJ299" s="443" t="s">
        <v>341</v>
      </c>
      <c r="AK299" s="599"/>
      <c r="AL299" s="350" t="str">
        <f t="shared" si="42"/>
        <v/>
      </c>
      <c r="AM299" s="350" t="s">
        <v>471</v>
      </c>
      <c r="AN299" s="346" t="s">
        <v>1567</v>
      </c>
      <c r="AO299" s="189"/>
      <c r="AP299" s="189"/>
      <c r="AQ299" s="189"/>
      <c r="AR299" s="189"/>
      <c r="AS299" s="189" t="b">
        <f t="shared" si="52"/>
        <v>0</v>
      </c>
      <c r="AT299" s="189" t="b">
        <f t="shared" si="53"/>
        <v>0</v>
      </c>
      <c r="AU299" s="460"/>
      <c r="AV299" s="461"/>
      <c r="AW299" s="461"/>
      <c r="AX299" s="275" t="s">
        <v>1568</v>
      </c>
      <c r="AY299" s="577" t="s">
        <v>2375</v>
      </c>
      <c r="AZ299" s="275"/>
      <c r="BA299" s="275"/>
      <c r="BB299" s="275"/>
    </row>
    <row r="300" spans="1:54">
      <c r="C300" s="948" t="s">
        <v>1508</v>
      </c>
      <c r="D300" s="949" t="s">
        <v>2216</v>
      </c>
      <c r="E300" s="595"/>
      <c r="F300" s="595"/>
      <c r="G300" s="952"/>
      <c r="H300" s="952"/>
      <c r="I300" s="952"/>
      <c r="J300" s="981"/>
      <c r="K300" s="952"/>
      <c r="L300" s="952"/>
      <c r="M300" s="952"/>
      <c r="N300" s="950"/>
      <c r="O300" s="950"/>
      <c r="P300" s="950"/>
      <c r="Q300" s="950"/>
      <c r="R300" s="950"/>
      <c r="S300" s="950"/>
      <c r="T300" s="950"/>
      <c r="U300" s="950"/>
      <c r="V300" s="950"/>
      <c r="W300" s="950"/>
      <c r="X300" s="950"/>
      <c r="Y300" s="950"/>
      <c r="Z300" s="957" t="s">
        <v>1537</v>
      </c>
      <c r="AA300" s="962"/>
      <c r="AB300" s="954"/>
      <c r="AC300" s="950"/>
      <c r="AD300" s="950"/>
      <c r="AE300" s="950"/>
      <c r="AF300" s="950"/>
      <c r="AG300" s="592"/>
      <c r="AH300" s="592"/>
      <c r="AI300" s="958" t="s">
        <v>341</v>
      </c>
      <c r="AJ300" s="958" t="s">
        <v>341</v>
      </c>
      <c r="AK300" s="950"/>
      <c r="AL300" s="959" t="str">
        <f t="shared" si="42"/>
        <v/>
      </c>
      <c r="AM300" s="959"/>
      <c r="AN300" s="960"/>
      <c r="AO300" s="960"/>
      <c r="AP300" s="960"/>
      <c r="AQ300" s="960"/>
      <c r="AR300" s="960"/>
      <c r="AS300" s="960"/>
      <c r="AT300" s="960"/>
      <c r="AU300" s="960"/>
      <c r="AV300" s="960"/>
      <c r="AW300" s="960"/>
      <c r="AX300" s="960"/>
      <c r="AY300" s="960"/>
      <c r="AZ300" s="964"/>
      <c r="BA300" s="964"/>
      <c r="BB300" s="964"/>
    </row>
    <row r="301" spans="1:54" ht="15" customHeight="1">
      <c r="B301" s="218">
        <v>46076</v>
      </c>
      <c r="C301" s="800" t="s">
        <v>135</v>
      </c>
      <c r="D301" s="803" t="s">
        <v>139</v>
      </c>
      <c r="E301" s="481" t="s">
        <v>1026</v>
      </c>
      <c r="F301" s="590" t="s">
        <v>338</v>
      </c>
      <c r="G301" s="804" t="s">
        <v>707</v>
      </c>
      <c r="H301" s="804" t="s">
        <v>572</v>
      </c>
      <c r="I301" s="576" t="s">
        <v>1032</v>
      </c>
      <c r="J301" s="941" t="s">
        <v>66</v>
      </c>
      <c r="K301" s="967" t="s">
        <v>341</v>
      </c>
      <c r="L301" s="181" t="s">
        <v>1511</v>
      </c>
      <c r="M301" s="978" t="s">
        <v>1512</v>
      </c>
      <c r="N301" s="497" t="s">
        <v>335</v>
      </c>
      <c r="O301" s="470" t="s">
        <v>334</v>
      </c>
      <c r="P301" s="470" t="str">
        <f t="shared" ref="P301:P324" si="54">IF(OR(N301 = "Y", O301 = "Y"), "Y", "N")</f>
        <v>Y</v>
      </c>
      <c r="Q301" s="470" t="s">
        <v>334</v>
      </c>
      <c r="R301" s="470" t="s">
        <v>334</v>
      </c>
      <c r="S301" s="496" t="s">
        <v>335</v>
      </c>
      <c r="T301" s="350" t="s">
        <v>338</v>
      </c>
      <c r="U301" s="350"/>
      <c r="V301" s="497"/>
      <c r="W301" s="470" t="s">
        <v>334</v>
      </c>
      <c r="X301" s="435" t="s">
        <v>93</v>
      </c>
      <c r="Y301" s="601" t="s">
        <v>93</v>
      </c>
      <c r="Z301" s="189" t="s">
        <v>471</v>
      </c>
      <c r="AA301" s="497">
        <v>1</v>
      </c>
      <c r="AB301" s="471" t="s">
        <v>2312</v>
      </c>
      <c r="AC301" s="459" t="s">
        <v>390</v>
      </c>
      <c r="AD301" s="459" t="s">
        <v>341</v>
      </c>
      <c r="AE301" s="350" t="s">
        <v>342</v>
      </c>
      <c r="AF301" s="350" t="s">
        <v>342</v>
      </c>
      <c r="AG301" s="764" t="s">
        <v>342</v>
      </c>
      <c r="AH301" s="764" t="s">
        <v>342</v>
      </c>
      <c r="AI301" s="443" t="s">
        <v>341</v>
      </c>
      <c r="AJ301" s="443" t="s">
        <v>341</v>
      </c>
      <c r="AK301" s="443" t="s">
        <v>342</v>
      </c>
      <c r="AL301" s="350" t="str">
        <f t="shared" si="42"/>
        <v>Y</v>
      </c>
      <c r="AM301" s="350" t="s">
        <v>471</v>
      </c>
      <c r="AN301" s="574" t="s">
        <v>1513</v>
      </c>
      <c r="AO301" s="189" t="s">
        <v>471</v>
      </c>
      <c r="AP301" s="189" t="s">
        <v>471</v>
      </c>
      <c r="AQ301" s="189" t="s">
        <v>471</v>
      </c>
      <c r="AR301" s="189" t="s">
        <v>471</v>
      </c>
      <c r="AS301" s="189" t="b">
        <f t="shared" ref="AS301:AS312" si="55">AND(AO301="Y",AP301="Y",AQ301="Y",AR301="Y")</f>
        <v>0</v>
      </c>
      <c r="AT301" s="442" t="b">
        <f t="shared" ref="AT301:AT312" si="56">OR(AO301="Y",AP301="Y",AQ301="Y",AR301="Y")</f>
        <v>0</v>
      </c>
      <c r="AU301" s="189" t="s">
        <v>334</v>
      </c>
      <c r="AV301" s="275"/>
      <c r="AW301" s="275"/>
      <c r="AX301" s="275" t="s">
        <v>1514</v>
      </c>
      <c r="AY301" s="577" t="s">
        <v>1515</v>
      </c>
      <c r="AZ301" s="275"/>
      <c r="BA301" s="275"/>
      <c r="BB301" s="275"/>
    </row>
    <row r="302" spans="1:54" ht="15" customHeight="1">
      <c r="B302" s="218"/>
      <c r="C302" s="800" t="s">
        <v>135</v>
      </c>
      <c r="D302" s="805" t="s">
        <v>139</v>
      </c>
      <c r="E302" s="450" t="s">
        <v>60</v>
      </c>
      <c r="F302" s="450" t="s">
        <v>775</v>
      </c>
      <c r="G302" s="911" t="s">
        <v>776</v>
      </c>
      <c r="H302" s="911" t="s">
        <v>1516</v>
      </c>
      <c r="I302" s="481" t="s">
        <v>1517</v>
      </c>
      <c r="J302" s="941" t="s">
        <v>66</v>
      </c>
      <c r="K302" s="967" t="s">
        <v>341</v>
      </c>
      <c r="L302" s="181" t="s">
        <v>1518</v>
      </c>
      <c r="M302" s="779" t="s">
        <v>1519</v>
      </c>
      <c r="N302" s="176" t="s">
        <v>335</v>
      </c>
      <c r="O302" s="176" t="s">
        <v>335</v>
      </c>
      <c r="P302" s="470" t="str">
        <f t="shared" si="54"/>
        <v>Y</v>
      </c>
      <c r="Q302" s="176" t="s">
        <v>334</v>
      </c>
      <c r="R302" s="176" t="s">
        <v>334</v>
      </c>
      <c r="S302" s="444" t="s">
        <v>335</v>
      </c>
      <c r="T302" s="189" t="s">
        <v>338</v>
      </c>
      <c r="U302" s="891"/>
      <c r="V302" s="179"/>
      <c r="W302" s="176" t="s">
        <v>334</v>
      </c>
      <c r="X302" s="389" t="s">
        <v>93</v>
      </c>
      <c r="Y302" s="389" t="s">
        <v>62</v>
      </c>
      <c r="Z302" s="189" t="s">
        <v>1537</v>
      </c>
      <c r="AA302" s="179">
        <v>1</v>
      </c>
      <c r="AB302" s="337" t="s">
        <v>1520</v>
      </c>
      <c r="AC302" s="275" t="s">
        <v>390</v>
      </c>
      <c r="AD302" s="275" t="s">
        <v>1522</v>
      </c>
      <c r="AE302" s="189"/>
      <c r="AF302" s="189"/>
      <c r="AG302" s="765"/>
      <c r="AH302" s="765"/>
      <c r="AI302" s="443" t="s">
        <v>341</v>
      </c>
      <c r="AJ302" s="443" t="s">
        <v>341</v>
      </c>
      <c r="AK302" s="442"/>
      <c r="AL302" s="350" t="str">
        <f t="shared" si="42"/>
        <v/>
      </c>
      <c r="AM302" s="350" t="s">
        <v>471</v>
      </c>
      <c r="AN302" s="346" t="s">
        <v>1513</v>
      </c>
      <c r="AO302" s="189" t="s">
        <v>471</v>
      </c>
      <c r="AP302" s="189" t="s">
        <v>471</v>
      </c>
      <c r="AQ302" s="189" t="s">
        <v>471</v>
      </c>
      <c r="AR302" s="189" t="s">
        <v>471</v>
      </c>
      <c r="AS302" s="189" t="b">
        <f t="shared" si="55"/>
        <v>0</v>
      </c>
      <c r="AT302" s="442" t="b">
        <f t="shared" si="56"/>
        <v>0</v>
      </c>
      <c r="AU302" s="189" t="s">
        <v>335</v>
      </c>
      <c r="AV302" s="275"/>
      <c r="AW302" s="275"/>
      <c r="AX302" s="275" t="s">
        <v>1514</v>
      </c>
      <c r="AY302" s="577" t="s">
        <v>1523</v>
      </c>
      <c r="AZ302" s="275"/>
      <c r="BA302" s="275"/>
      <c r="BB302" s="275"/>
    </row>
    <row r="303" spans="1:54" ht="15" customHeight="1">
      <c r="B303" s="218">
        <v>46076</v>
      </c>
      <c r="C303" s="800" t="s">
        <v>135</v>
      </c>
      <c r="D303" s="805" t="s">
        <v>139</v>
      </c>
      <c r="E303" s="450" t="s">
        <v>1026</v>
      </c>
      <c r="F303" s="778" t="s">
        <v>338</v>
      </c>
      <c r="G303" s="912" t="s">
        <v>710</v>
      </c>
      <c r="H303" s="912" t="s">
        <v>513</v>
      </c>
      <c r="I303" s="576" t="s">
        <v>1032</v>
      </c>
      <c r="J303" s="941" t="s">
        <v>66</v>
      </c>
      <c r="K303" s="967" t="s">
        <v>341</v>
      </c>
      <c r="L303" s="181" t="s">
        <v>512</v>
      </c>
      <c r="M303" s="814" t="s">
        <v>514</v>
      </c>
      <c r="N303" s="179" t="s">
        <v>335</v>
      </c>
      <c r="O303" s="176" t="s">
        <v>335</v>
      </c>
      <c r="P303" s="470" t="str">
        <f t="shared" si="54"/>
        <v>Y</v>
      </c>
      <c r="Q303" s="176" t="s">
        <v>334</v>
      </c>
      <c r="R303" s="176" t="s">
        <v>335</v>
      </c>
      <c r="S303" s="444" t="s">
        <v>335</v>
      </c>
      <c r="T303" s="189" t="s">
        <v>338</v>
      </c>
      <c r="U303" s="189" t="s">
        <v>335</v>
      </c>
      <c r="V303" s="179" t="s">
        <v>335</v>
      </c>
      <c r="W303" s="176" t="s">
        <v>334</v>
      </c>
      <c r="X303" s="195" t="s">
        <v>93</v>
      </c>
      <c r="Y303" s="389" t="s">
        <v>93</v>
      </c>
      <c r="Z303" s="189" t="s">
        <v>471</v>
      </c>
      <c r="AA303" s="179">
        <v>1</v>
      </c>
      <c r="AB303" s="337" t="s">
        <v>2308</v>
      </c>
      <c r="AC303" s="275" t="s">
        <v>390</v>
      </c>
      <c r="AD303" s="275" t="s">
        <v>341</v>
      </c>
      <c r="AE303" s="189" t="s">
        <v>342</v>
      </c>
      <c r="AF303" s="189" t="s">
        <v>342</v>
      </c>
      <c r="AG303" s="765" t="s">
        <v>342</v>
      </c>
      <c r="AH303" s="765" t="s">
        <v>342</v>
      </c>
      <c r="AI303" s="443" t="s">
        <v>341</v>
      </c>
      <c r="AJ303" s="443" t="s">
        <v>341</v>
      </c>
      <c r="AK303" s="442" t="s">
        <v>342</v>
      </c>
      <c r="AL303" s="350" t="str">
        <f t="shared" si="42"/>
        <v>Y</v>
      </c>
      <c r="AM303" s="350" t="s">
        <v>342</v>
      </c>
      <c r="AN303" s="346" t="s">
        <v>1513</v>
      </c>
      <c r="AO303" s="189" t="s">
        <v>335</v>
      </c>
      <c r="AP303" s="189" t="s">
        <v>335</v>
      </c>
      <c r="AQ303" s="189" t="s">
        <v>335</v>
      </c>
      <c r="AR303" s="189" t="s">
        <v>335</v>
      </c>
      <c r="AS303" s="189" t="b">
        <f t="shared" si="55"/>
        <v>1</v>
      </c>
      <c r="AT303" s="442" t="b">
        <f t="shared" si="56"/>
        <v>1</v>
      </c>
      <c r="AU303" s="189" t="s">
        <v>335</v>
      </c>
      <c r="AV303" s="275"/>
      <c r="AW303" s="275"/>
      <c r="AX303" s="275" t="s">
        <v>1529</v>
      </c>
      <c r="AY303" s="577" t="s">
        <v>1530</v>
      </c>
      <c r="AZ303" s="275"/>
      <c r="BA303" s="275"/>
      <c r="BB303" s="275"/>
    </row>
    <row r="304" spans="1:54" ht="15" customHeight="1">
      <c r="B304" s="218">
        <v>46076</v>
      </c>
      <c r="C304" s="800" t="s">
        <v>135</v>
      </c>
      <c r="D304" s="805" t="s">
        <v>139</v>
      </c>
      <c r="E304" s="450" t="s">
        <v>1026</v>
      </c>
      <c r="F304" s="778" t="s">
        <v>338</v>
      </c>
      <c r="G304" s="912" t="s">
        <v>713</v>
      </c>
      <c r="H304" s="912" t="s">
        <v>517</v>
      </c>
      <c r="I304" s="481" t="s">
        <v>1517</v>
      </c>
      <c r="J304" s="941" t="s">
        <v>66</v>
      </c>
      <c r="K304" s="967" t="s">
        <v>341</v>
      </c>
      <c r="L304" s="181" t="s">
        <v>516</v>
      </c>
      <c r="M304" s="814" t="s">
        <v>518</v>
      </c>
      <c r="N304" s="179" t="s">
        <v>335</v>
      </c>
      <c r="O304" s="176" t="s">
        <v>335</v>
      </c>
      <c r="P304" s="470" t="str">
        <f t="shared" si="54"/>
        <v>Y</v>
      </c>
      <c r="Q304" s="176" t="s">
        <v>334</v>
      </c>
      <c r="R304" s="176" t="s">
        <v>335</v>
      </c>
      <c r="S304" s="444" t="s">
        <v>335</v>
      </c>
      <c r="T304" s="189" t="s">
        <v>338</v>
      </c>
      <c r="U304" s="189" t="s">
        <v>335</v>
      </c>
      <c r="V304" s="179"/>
      <c r="W304" s="176" t="s">
        <v>334</v>
      </c>
      <c r="X304" s="195" t="s">
        <v>93</v>
      </c>
      <c r="Y304" s="389" t="s">
        <v>93</v>
      </c>
      <c r="Z304" s="189" t="s">
        <v>471</v>
      </c>
      <c r="AA304" s="179">
        <v>1</v>
      </c>
      <c r="AB304" s="337" t="s">
        <v>2308</v>
      </c>
      <c r="AC304" s="275" t="s">
        <v>390</v>
      </c>
      <c r="AD304" s="275" t="s">
        <v>341</v>
      </c>
      <c r="AE304" s="189"/>
      <c r="AF304" s="189" t="s">
        <v>342</v>
      </c>
      <c r="AG304" s="765"/>
      <c r="AH304" s="765"/>
      <c r="AI304" s="443" t="s">
        <v>341</v>
      </c>
      <c r="AJ304" s="443" t="s">
        <v>341</v>
      </c>
      <c r="AK304" s="442"/>
      <c r="AL304" s="350" t="str">
        <f t="shared" si="42"/>
        <v>Y</v>
      </c>
      <c r="AM304" s="350" t="s">
        <v>471</v>
      </c>
      <c r="AN304" s="346" t="s">
        <v>1513</v>
      </c>
      <c r="AO304" s="189" t="s">
        <v>335</v>
      </c>
      <c r="AP304" s="189" t="s">
        <v>335</v>
      </c>
      <c r="AQ304" s="189" t="s">
        <v>335</v>
      </c>
      <c r="AR304" s="189" t="s">
        <v>335</v>
      </c>
      <c r="AS304" s="189" t="b">
        <f t="shared" si="55"/>
        <v>1</v>
      </c>
      <c r="AT304" s="442" t="b">
        <f t="shared" si="56"/>
        <v>1</v>
      </c>
      <c r="AU304" s="189" t="s">
        <v>335</v>
      </c>
      <c r="AV304" s="275"/>
      <c r="AW304" s="275"/>
      <c r="AX304" s="275" t="s">
        <v>1533</v>
      </c>
      <c r="AY304" s="577" t="s">
        <v>1534</v>
      </c>
      <c r="AZ304" s="275"/>
      <c r="BA304" s="275"/>
      <c r="BB304" s="275"/>
    </row>
    <row r="305" spans="2:54" ht="15" customHeight="1">
      <c r="B305" s="218">
        <v>46076</v>
      </c>
      <c r="C305" s="800" t="s">
        <v>135</v>
      </c>
      <c r="D305" s="805" t="s">
        <v>139</v>
      </c>
      <c r="E305" s="450" t="s">
        <v>60</v>
      </c>
      <c r="F305" s="450" t="s">
        <v>775</v>
      </c>
      <c r="G305" s="911" t="s">
        <v>1535</v>
      </c>
      <c r="H305" s="911" t="s">
        <v>580</v>
      </c>
      <c r="I305" s="576" t="s">
        <v>1032</v>
      </c>
      <c r="J305" s="941" t="s">
        <v>66</v>
      </c>
      <c r="K305" s="967" t="s">
        <v>341</v>
      </c>
      <c r="L305" s="181" t="s">
        <v>1535</v>
      </c>
      <c r="M305" s="779" t="s">
        <v>1536</v>
      </c>
      <c r="N305" s="179" t="s">
        <v>335</v>
      </c>
      <c r="O305" s="176" t="s">
        <v>335</v>
      </c>
      <c r="P305" s="470" t="str">
        <f t="shared" si="54"/>
        <v>Y</v>
      </c>
      <c r="Q305" s="176" t="s">
        <v>334</v>
      </c>
      <c r="R305" s="176" t="s">
        <v>335</v>
      </c>
      <c r="S305" s="444" t="s">
        <v>335</v>
      </c>
      <c r="T305" s="189" t="s">
        <v>338</v>
      </c>
      <c r="U305" s="189" t="s">
        <v>335</v>
      </c>
      <c r="V305" s="179"/>
      <c r="W305" s="176" t="s">
        <v>334</v>
      </c>
      <c r="X305" s="195" t="s">
        <v>93</v>
      </c>
      <c r="Y305" s="389" t="s">
        <v>62</v>
      </c>
      <c r="Z305" s="189" t="s">
        <v>1537</v>
      </c>
      <c r="AA305" s="179">
        <v>1</v>
      </c>
      <c r="AB305" s="337" t="s">
        <v>1538</v>
      </c>
      <c r="AC305" s="275" t="s">
        <v>390</v>
      </c>
      <c r="AD305" s="275" t="s">
        <v>581</v>
      </c>
      <c r="AE305" s="189"/>
      <c r="AF305" s="189"/>
      <c r="AG305" s="765"/>
      <c r="AH305" s="765"/>
      <c r="AI305" s="443" t="s">
        <v>341</v>
      </c>
      <c r="AJ305" s="443" t="s">
        <v>341</v>
      </c>
      <c r="AK305" s="442"/>
      <c r="AL305" s="350" t="str">
        <f t="shared" si="42"/>
        <v/>
      </c>
      <c r="AM305" s="350" t="s">
        <v>471</v>
      </c>
      <c r="AN305" s="346" t="s">
        <v>1513</v>
      </c>
      <c r="AO305" s="189" t="s">
        <v>341</v>
      </c>
      <c r="AP305" s="189" t="s">
        <v>341</v>
      </c>
      <c r="AQ305" s="189" t="s">
        <v>341</v>
      </c>
      <c r="AR305" s="189" t="s">
        <v>341</v>
      </c>
      <c r="AS305" s="189" t="b">
        <f t="shared" si="55"/>
        <v>0</v>
      </c>
      <c r="AT305" s="442" t="b">
        <f t="shared" si="56"/>
        <v>0</v>
      </c>
      <c r="AU305" s="189" t="s">
        <v>335</v>
      </c>
      <c r="AV305" s="275"/>
      <c r="AW305" s="275"/>
      <c r="AX305" s="275" t="s">
        <v>1539</v>
      </c>
      <c r="AY305" s="577" t="s">
        <v>1540</v>
      </c>
      <c r="AZ305" s="275"/>
      <c r="BA305" s="275"/>
      <c r="BB305" s="275"/>
    </row>
    <row r="306" spans="2:54" ht="15" customHeight="1">
      <c r="B306" s="218">
        <v>46076</v>
      </c>
      <c r="C306" s="800" t="s">
        <v>135</v>
      </c>
      <c r="D306" s="805" t="s">
        <v>139</v>
      </c>
      <c r="E306" s="450" t="s">
        <v>1026</v>
      </c>
      <c r="F306" s="778" t="s">
        <v>1027</v>
      </c>
      <c r="G306" s="806" t="s">
        <v>1030</v>
      </c>
      <c r="H306" s="913" t="s">
        <v>1031</v>
      </c>
      <c r="I306" s="576" t="s">
        <v>1032</v>
      </c>
      <c r="J306" s="941" t="s">
        <v>66</v>
      </c>
      <c r="K306" s="967" t="s">
        <v>1031</v>
      </c>
      <c r="L306" s="181" t="s">
        <v>1030</v>
      </c>
      <c r="M306" s="814" t="s">
        <v>2307</v>
      </c>
      <c r="N306" s="540" t="s">
        <v>335</v>
      </c>
      <c r="O306" s="176" t="s">
        <v>335</v>
      </c>
      <c r="P306" s="470" t="str">
        <f t="shared" si="54"/>
        <v>Y</v>
      </c>
      <c r="Q306" s="176" t="s">
        <v>334</v>
      </c>
      <c r="R306" s="176" t="s">
        <v>335</v>
      </c>
      <c r="S306" s="444" t="s">
        <v>335</v>
      </c>
      <c r="T306" s="189" t="s">
        <v>338</v>
      </c>
      <c r="U306" s="189"/>
      <c r="V306" s="179"/>
      <c r="W306" s="176" t="s">
        <v>334</v>
      </c>
      <c r="X306" s="195" t="s">
        <v>93</v>
      </c>
      <c r="Y306" s="389" t="s">
        <v>93</v>
      </c>
      <c r="Z306" s="189" t="s">
        <v>1604</v>
      </c>
      <c r="AA306" s="179">
        <v>1</v>
      </c>
      <c r="AB306" s="337" t="s">
        <v>2308</v>
      </c>
      <c r="AC306" s="275" t="s">
        <v>558</v>
      </c>
      <c r="AD306" s="275" t="s">
        <v>578</v>
      </c>
      <c r="AE306" s="189"/>
      <c r="AF306" s="189" t="s">
        <v>342</v>
      </c>
      <c r="AG306" s="765"/>
      <c r="AH306" s="765"/>
      <c r="AI306" s="443" t="s">
        <v>342</v>
      </c>
      <c r="AJ306" s="443" t="s">
        <v>341</v>
      </c>
      <c r="AK306" s="442" t="s">
        <v>342</v>
      </c>
      <c r="AL306" s="350" t="str">
        <f t="shared" si="42"/>
        <v>Y</v>
      </c>
      <c r="AM306" s="350" t="s">
        <v>342</v>
      </c>
      <c r="AN306" s="346" t="s">
        <v>1513</v>
      </c>
      <c r="AO306" s="189" t="s">
        <v>335</v>
      </c>
      <c r="AP306" s="189" t="s">
        <v>335</v>
      </c>
      <c r="AQ306" s="189" t="s">
        <v>335</v>
      </c>
      <c r="AR306" s="189" t="s">
        <v>335</v>
      </c>
      <c r="AS306" s="189" t="b">
        <f t="shared" si="55"/>
        <v>1</v>
      </c>
      <c r="AT306" s="442" t="b">
        <f t="shared" si="56"/>
        <v>1</v>
      </c>
      <c r="AU306" s="189" t="s">
        <v>335</v>
      </c>
      <c r="AV306" s="275"/>
      <c r="AW306" s="275"/>
      <c r="AX306" s="275" t="s">
        <v>2309</v>
      </c>
      <c r="AY306" s="577" t="s">
        <v>2310</v>
      </c>
      <c r="AZ306" s="275"/>
      <c r="BA306" s="275"/>
      <c r="BB306" s="275"/>
    </row>
    <row r="307" spans="2:54" ht="15" customHeight="1">
      <c r="B307" s="218">
        <v>46076</v>
      </c>
      <c r="C307" s="800" t="s">
        <v>135</v>
      </c>
      <c r="D307" s="805" t="s">
        <v>139</v>
      </c>
      <c r="E307" s="450" t="s">
        <v>1026</v>
      </c>
      <c r="F307" s="778" t="s">
        <v>338</v>
      </c>
      <c r="G307" s="576" t="s">
        <v>1108</v>
      </c>
      <c r="H307" s="576" t="s">
        <v>2376</v>
      </c>
      <c r="I307" s="576" t="s">
        <v>1032</v>
      </c>
      <c r="J307" s="941" t="s">
        <v>66</v>
      </c>
      <c r="K307" s="967" t="s">
        <v>341</v>
      </c>
      <c r="L307" s="181" t="s">
        <v>2377</v>
      </c>
      <c r="M307" s="814" t="s">
        <v>1110</v>
      </c>
      <c r="N307" s="536" t="s">
        <v>335</v>
      </c>
      <c r="O307" s="179" t="s">
        <v>335</v>
      </c>
      <c r="P307" s="470" t="str">
        <f t="shared" si="54"/>
        <v>Y</v>
      </c>
      <c r="Q307" s="176" t="s">
        <v>334</v>
      </c>
      <c r="R307" s="176" t="s">
        <v>335</v>
      </c>
      <c r="S307" s="444" t="s">
        <v>335</v>
      </c>
      <c r="T307" s="189" t="s">
        <v>338</v>
      </c>
      <c r="U307" s="189"/>
      <c r="V307" s="179"/>
      <c r="W307" s="176" t="s">
        <v>334</v>
      </c>
      <c r="X307" s="195" t="s">
        <v>93</v>
      </c>
      <c r="Y307" s="389" t="s">
        <v>93</v>
      </c>
      <c r="Z307" s="189" t="s">
        <v>1537</v>
      </c>
      <c r="AA307" s="179">
        <v>1</v>
      </c>
      <c r="AB307" s="337" t="s">
        <v>2308</v>
      </c>
      <c r="AC307" s="275"/>
      <c r="AD307" s="275" t="s">
        <v>471</v>
      </c>
      <c r="AE307" s="189"/>
      <c r="AF307" s="189"/>
      <c r="AG307" s="765"/>
      <c r="AH307" s="765"/>
      <c r="AI307" s="443" t="s">
        <v>341</v>
      </c>
      <c r="AJ307" s="443" t="s">
        <v>341</v>
      </c>
      <c r="AK307" s="442" t="s">
        <v>342</v>
      </c>
      <c r="AL307" s="350" t="str">
        <f t="shared" si="42"/>
        <v>Y</v>
      </c>
      <c r="AM307" s="350" t="s">
        <v>342</v>
      </c>
      <c r="AN307" s="346" t="s">
        <v>1513</v>
      </c>
      <c r="AO307" s="189" t="s">
        <v>471</v>
      </c>
      <c r="AP307" s="189" t="s">
        <v>471</v>
      </c>
      <c r="AQ307" s="189" t="s">
        <v>471</v>
      </c>
      <c r="AR307" s="189" t="s">
        <v>471</v>
      </c>
      <c r="AS307" s="189" t="b">
        <f t="shared" si="55"/>
        <v>0</v>
      </c>
      <c r="AT307" s="442" t="b">
        <f t="shared" si="56"/>
        <v>0</v>
      </c>
      <c r="AU307" s="189"/>
      <c r="AV307" s="275"/>
      <c r="AW307" s="275"/>
      <c r="AX307" s="275" t="s">
        <v>2092</v>
      </c>
      <c r="AY307" s="577" t="s">
        <v>2313</v>
      </c>
      <c r="AZ307" s="275"/>
      <c r="BA307" s="275"/>
      <c r="BB307" s="275"/>
    </row>
    <row r="308" spans="2:54" ht="15" customHeight="1">
      <c r="B308" s="218">
        <v>46076</v>
      </c>
      <c r="C308" s="800" t="s">
        <v>135</v>
      </c>
      <c r="D308" s="805" t="s">
        <v>139</v>
      </c>
      <c r="E308" s="450" t="s">
        <v>1026</v>
      </c>
      <c r="F308" s="778" t="s">
        <v>338</v>
      </c>
      <c r="G308" s="576" t="s">
        <v>1041</v>
      </c>
      <c r="H308" s="576" t="s">
        <v>1042</v>
      </c>
      <c r="I308" s="576" t="s">
        <v>1032</v>
      </c>
      <c r="J308" s="941" t="s">
        <v>66</v>
      </c>
      <c r="K308" s="967" t="s">
        <v>2314</v>
      </c>
      <c r="L308" s="181" t="s">
        <v>2315</v>
      </c>
      <c r="M308" s="814" t="s">
        <v>1111</v>
      </c>
      <c r="N308" s="497" t="s">
        <v>335</v>
      </c>
      <c r="O308" s="176" t="s">
        <v>334</v>
      </c>
      <c r="P308" s="470" t="str">
        <f t="shared" si="54"/>
        <v>Y</v>
      </c>
      <c r="Q308" s="176" t="s">
        <v>334</v>
      </c>
      <c r="R308" s="176" t="s">
        <v>335</v>
      </c>
      <c r="S308" s="444" t="s">
        <v>335</v>
      </c>
      <c r="T308" s="189" t="s">
        <v>338</v>
      </c>
      <c r="U308" s="189" t="s">
        <v>335</v>
      </c>
      <c r="V308" s="179"/>
      <c r="W308" s="176" t="s">
        <v>334</v>
      </c>
      <c r="X308" s="195" t="s">
        <v>93</v>
      </c>
      <c r="Y308" s="389" t="s">
        <v>93</v>
      </c>
      <c r="Z308" s="189" t="s">
        <v>1604</v>
      </c>
      <c r="AA308" s="179">
        <v>1</v>
      </c>
      <c r="AB308" s="337" t="s">
        <v>2312</v>
      </c>
      <c r="AC308" s="275" t="s">
        <v>558</v>
      </c>
      <c r="AD308" s="275" t="s">
        <v>578</v>
      </c>
      <c r="AE308" s="189"/>
      <c r="AF308" s="189"/>
      <c r="AG308" s="765"/>
      <c r="AH308" s="765"/>
      <c r="AI308" s="443" t="s">
        <v>341</v>
      </c>
      <c r="AJ308" s="443" t="s">
        <v>341</v>
      </c>
      <c r="AK308" s="442"/>
      <c r="AL308" s="350" t="str">
        <f t="shared" si="42"/>
        <v/>
      </c>
      <c r="AM308" s="350" t="s">
        <v>471</v>
      </c>
      <c r="AN308" s="346" t="s">
        <v>1513</v>
      </c>
      <c r="AO308" s="189" t="s">
        <v>335</v>
      </c>
      <c r="AP308" s="189" t="s">
        <v>335</v>
      </c>
      <c r="AQ308" s="189" t="s">
        <v>335</v>
      </c>
      <c r="AR308" s="189" t="s">
        <v>335</v>
      </c>
      <c r="AS308" s="189" t="b">
        <f t="shared" si="55"/>
        <v>1</v>
      </c>
      <c r="AT308" s="442" t="b">
        <f t="shared" si="56"/>
        <v>1</v>
      </c>
      <c r="AU308" s="189" t="s">
        <v>335</v>
      </c>
      <c r="AV308" s="275"/>
      <c r="AW308" s="275"/>
      <c r="AX308" s="275" t="s">
        <v>1682</v>
      </c>
      <c r="AY308" s="577" t="s">
        <v>2316</v>
      </c>
      <c r="AZ308" s="275"/>
      <c r="BA308" s="275"/>
      <c r="BB308" s="275"/>
    </row>
    <row r="309" spans="2:54" ht="15" customHeight="1">
      <c r="B309" s="218">
        <v>46076</v>
      </c>
      <c r="C309" s="800" t="s">
        <v>135</v>
      </c>
      <c r="D309" s="805" t="s">
        <v>139</v>
      </c>
      <c r="E309" s="450" t="s">
        <v>1026</v>
      </c>
      <c r="F309" s="778" t="s">
        <v>1027</v>
      </c>
      <c r="G309" s="576" t="s">
        <v>1112</v>
      </c>
      <c r="H309" s="576" t="s">
        <v>1045</v>
      </c>
      <c r="I309" s="576" t="s">
        <v>1032</v>
      </c>
      <c r="J309" s="941" t="s">
        <v>66</v>
      </c>
      <c r="K309" s="967" t="s">
        <v>1045</v>
      </c>
      <c r="L309" s="181" t="s">
        <v>1112</v>
      </c>
      <c r="M309" s="814" t="s">
        <v>1046</v>
      </c>
      <c r="N309" s="179" t="s">
        <v>335</v>
      </c>
      <c r="O309" s="176" t="s">
        <v>335</v>
      </c>
      <c r="P309" s="470" t="str">
        <f t="shared" si="54"/>
        <v>Y</v>
      </c>
      <c r="Q309" s="176" t="s">
        <v>334</v>
      </c>
      <c r="R309" s="176" t="s">
        <v>334</v>
      </c>
      <c r="S309" s="444" t="s">
        <v>335</v>
      </c>
      <c r="T309" s="189" t="s">
        <v>338</v>
      </c>
      <c r="U309" s="189"/>
      <c r="V309" s="179"/>
      <c r="W309" s="176" t="s">
        <v>334</v>
      </c>
      <c r="X309" s="195" t="s">
        <v>93</v>
      </c>
      <c r="Y309" s="389" t="s">
        <v>93</v>
      </c>
      <c r="Z309" s="189" t="s">
        <v>1604</v>
      </c>
      <c r="AA309" s="179">
        <v>1</v>
      </c>
      <c r="AB309" s="337" t="s">
        <v>2308</v>
      </c>
      <c r="AC309" s="275" t="s">
        <v>677</v>
      </c>
      <c r="AD309" s="275" t="s">
        <v>578</v>
      </c>
      <c r="AE309" s="189"/>
      <c r="AF309" s="189"/>
      <c r="AG309" s="765"/>
      <c r="AH309" s="765"/>
      <c r="AI309" s="443" t="s">
        <v>342</v>
      </c>
      <c r="AJ309" s="443" t="s">
        <v>341</v>
      </c>
      <c r="AK309" s="442" t="s">
        <v>342</v>
      </c>
      <c r="AL309" s="350" t="str">
        <f t="shared" si="42"/>
        <v>Y</v>
      </c>
      <c r="AM309" s="350" t="s">
        <v>342</v>
      </c>
      <c r="AN309" s="346" t="s">
        <v>1513</v>
      </c>
      <c r="AO309" s="189" t="s">
        <v>335</v>
      </c>
      <c r="AP309" s="189" t="s">
        <v>335</v>
      </c>
      <c r="AQ309" s="189" t="s">
        <v>335</v>
      </c>
      <c r="AR309" s="189" t="s">
        <v>335</v>
      </c>
      <c r="AS309" s="189" t="b">
        <f t="shared" si="55"/>
        <v>1</v>
      </c>
      <c r="AT309" s="442" t="b">
        <f t="shared" si="56"/>
        <v>1</v>
      </c>
      <c r="AU309" s="189" t="s">
        <v>335</v>
      </c>
      <c r="AV309" s="275"/>
      <c r="AW309" s="275"/>
      <c r="AX309" s="275" t="s">
        <v>2317</v>
      </c>
      <c r="AY309" s="577" t="s">
        <v>2318</v>
      </c>
      <c r="AZ309" s="275"/>
      <c r="BA309" s="275"/>
      <c r="BB309" s="275"/>
    </row>
    <row r="310" spans="2:54" ht="15" customHeight="1">
      <c r="B310" s="218">
        <v>46076</v>
      </c>
      <c r="C310" s="800" t="s">
        <v>135</v>
      </c>
      <c r="D310" s="805" t="s">
        <v>139</v>
      </c>
      <c r="E310" s="450" t="s">
        <v>1026</v>
      </c>
      <c r="F310" s="450" t="s">
        <v>1027</v>
      </c>
      <c r="G310" s="481" t="s">
        <v>1047</v>
      </c>
      <c r="H310" s="481" t="s">
        <v>1048</v>
      </c>
      <c r="I310" s="481" t="s">
        <v>1032</v>
      </c>
      <c r="J310" s="941" t="s">
        <v>66</v>
      </c>
      <c r="K310" s="967" t="s">
        <v>1048</v>
      </c>
      <c r="L310" s="181" t="s">
        <v>2319</v>
      </c>
      <c r="M310" s="788" t="s">
        <v>1049</v>
      </c>
      <c r="N310" s="176" t="s">
        <v>335</v>
      </c>
      <c r="O310" s="176" t="s">
        <v>335</v>
      </c>
      <c r="P310" s="470" t="str">
        <f t="shared" si="54"/>
        <v>Y</v>
      </c>
      <c r="Q310" s="176" t="s">
        <v>334</v>
      </c>
      <c r="R310" s="176" t="s">
        <v>335</v>
      </c>
      <c r="S310" s="444" t="s">
        <v>335</v>
      </c>
      <c r="T310" s="189" t="s">
        <v>338</v>
      </c>
      <c r="U310" s="189"/>
      <c r="V310" s="179"/>
      <c r="W310" s="176" t="s">
        <v>334</v>
      </c>
      <c r="X310" s="195" t="s">
        <v>93</v>
      </c>
      <c r="Y310" s="389" t="s">
        <v>93</v>
      </c>
      <c r="Z310" s="189" t="s">
        <v>1604</v>
      </c>
      <c r="AA310" s="179">
        <v>1</v>
      </c>
      <c r="AB310" s="337" t="s">
        <v>2308</v>
      </c>
      <c r="AC310" s="275" t="s">
        <v>558</v>
      </c>
      <c r="AD310" s="275" t="s">
        <v>578</v>
      </c>
      <c r="AE310" s="189"/>
      <c r="AF310" s="189"/>
      <c r="AG310" s="765"/>
      <c r="AH310" s="765"/>
      <c r="AI310" s="443" t="s">
        <v>341</v>
      </c>
      <c r="AJ310" s="443" t="s">
        <v>341</v>
      </c>
      <c r="AK310" s="442"/>
      <c r="AL310" s="350" t="str">
        <f t="shared" si="42"/>
        <v/>
      </c>
      <c r="AM310" s="350" t="s">
        <v>471</v>
      </c>
      <c r="AN310" s="346" t="s">
        <v>1513</v>
      </c>
      <c r="AO310" s="189" t="s">
        <v>335</v>
      </c>
      <c r="AP310" s="189" t="s">
        <v>335</v>
      </c>
      <c r="AQ310" s="189" t="s">
        <v>335</v>
      </c>
      <c r="AR310" s="189" t="s">
        <v>335</v>
      </c>
      <c r="AS310" s="189" t="b">
        <f t="shared" si="55"/>
        <v>1</v>
      </c>
      <c r="AT310" s="442" t="b">
        <f t="shared" si="56"/>
        <v>1</v>
      </c>
      <c r="AU310" s="189" t="s">
        <v>335</v>
      </c>
      <c r="AV310" s="275"/>
      <c r="AW310" s="275"/>
      <c r="AX310" s="275" t="s">
        <v>2320</v>
      </c>
      <c r="AY310" s="577" t="s">
        <v>2321</v>
      </c>
      <c r="AZ310" s="275"/>
      <c r="BA310" s="275"/>
      <c r="BB310" s="275"/>
    </row>
    <row r="311" spans="2:54" ht="15" customHeight="1">
      <c r="B311" s="218">
        <v>46076</v>
      </c>
      <c r="C311" s="800" t="s">
        <v>135</v>
      </c>
      <c r="D311" s="805" t="s">
        <v>139</v>
      </c>
      <c r="E311" s="450" t="s">
        <v>1026</v>
      </c>
      <c r="F311" s="450" t="s">
        <v>1027</v>
      </c>
      <c r="G311" s="450" t="s">
        <v>1055</v>
      </c>
      <c r="H311" s="450" t="s">
        <v>1056</v>
      </c>
      <c r="I311" s="450" t="s">
        <v>1032</v>
      </c>
      <c r="J311" s="941" t="s">
        <v>66</v>
      </c>
      <c r="K311" s="967" t="s">
        <v>2326</v>
      </c>
      <c r="L311" s="181" t="s">
        <v>2327</v>
      </c>
      <c r="M311" s="779" t="s">
        <v>1057</v>
      </c>
      <c r="N311" s="176" t="s">
        <v>335</v>
      </c>
      <c r="O311" s="176" t="s">
        <v>335</v>
      </c>
      <c r="P311" s="470" t="str">
        <f t="shared" si="54"/>
        <v>Y</v>
      </c>
      <c r="Q311" s="176" t="s">
        <v>334</v>
      </c>
      <c r="R311" s="176" t="s">
        <v>335</v>
      </c>
      <c r="S311" s="444" t="s">
        <v>335</v>
      </c>
      <c r="T311" s="189" t="s">
        <v>338</v>
      </c>
      <c r="U311" s="189"/>
      <c r="V311" s="179"/>
      <c r="W311" s="176" t="s">
        <v>334</v>
      </c>
      <c r="X311" s="195" t="s">
        <v>93</v>
      </c>
      <c r="Y311" s="389" t="s">
        <v>93</v>
      </c>
      <c r="Z311" s="189" t="s">
        <v>1604</v>
      </c>
      <c r="AA311" s="179">
        <v>1</v>
      </c>
      <c r="AB311" s="337" t="s">
        <v>2308</v>
      </c>
      <c r="AC311" s="275" t="s">
        <v>677</v>
      </c>
      <c r="AD311" s="275" t="s">
        <v>578</v>
      </c>
      <c r="AE311" s="189"/>
      <c r="AF311" s="189"/>
      <c r="AG311" s="765"/>
      <c r="AH311" s="765"/>
      <c r="AI311" s="443" t="s">
        <v>341</v>
      </c>
      <c r="AJ311" s="443" t="s">
        <v>341</v>
      </c>
      <c r="AK311" s="442"/>
      <c r="AL311" s="350" t="str">
        <f t="shared" si="42"/>
        <v/>
      </c>
      <c r="AM311" s="350" t="s">
        <v>471</v>
      </c>
      <c r="AN311" s="346" t="s">
        <v>1513</v>
      </c>
      <c r="AO311" s="189" t="s">
        <v>335</v>
      </c>
      <c r="AP311" s="189" t="s">
        <v>335</v>
      </c>
      <c r="AQ311" s="189" t="s">
        <v>335</v>
      </c>
      <c r="AR311" s="189" t="s">
        <v>335</v>
      </c>
      <c r="AS311" s="189" t="b">
        <f t="shared" si="55"/>
        <v>1</v>
      </c>
      <c r="AT311" s="442" t="b">
        <f t="shared" si="56"/>
        <v>1</v>
      </c>
      <c r="AU311" s="189" t="s">
        <v>335</v>
      </c>
      <c r="AV311" s="275"/>
      <c r="AW311" s="275"/>
      <c r="AX311" s="275" t="s">
        <v>2328</v>
      </c>
      <c r="AY311" s="577" t="s">
        <v>2329</v>
      </c>
      <c r="AZ311" s="275"/>
      <c r="BA311" s="275"/>
      <c r="BB311" s="275"/>
    </row>
    <row r="312" spans="2:54" ht="15" customHeight="1">
      <c r="B312" s="218">
        <v>46076</v>
      </c>
      <c r="C312" s="800" t="s">
        <v>135</v>
      </c>
      <c r="D312" s="805" t="s">
        <v>139</v>
      </c>
      <c r="E312" s="450" t="s">
        <v>1026</v>
      </c>
      <c r="F312" s="450" t="s">
        <v>1027</v>
      </c>
      <c r="G312" s="450" t="s">
        <v>1058</v>
      </c>
      <c r="H312" s="450" t="s">
        <v>1059</v>
      </c>
      <c r="I312" s="450" t="s">
        <v>1113</v>
      </c>
      <c r="J312" s="941" t="s">
        <v>66</v>
      </c>
      <c r="K312" s="967" t="s">
        <v>2378</v>
      </c>
      <c r="L312" s="181" t="s">
        <v>1058</v>
      </c>
      <c r="M312" s="779" t="s">
        <v>1060</v>
      </c>
      <c r="N312" s="176" t="s">
        <v>335</v>
      </c>
      <c r="O312" s="176" t="s">
        <v>335</v>
      </c>
      <c r="P312" s="470" t="str">
        <f t="shared" si="54"/>
        <v>Y</v>
      </c>
      <c r="Q312" s="176" t="s">
        <v>334</v>
      </c>
      <c r="R312" s="176" t="s">
        <v>334</v>
      </c>
      <c r="S312" s="444" t="s">
        <v>335</v>
      </c>
      <c r="T312" s="189" t="s">
        <v>338</v>
      </c>
      <c r="U312" s="189"/>
      <c r="V312" s="179"/>
      <c r="W312" s="176" t="s">
        <v>334</v>
      </c>
      <c r="X312" s="195" t="s">
        <v>93</v>
      </c>
      <c r="Y312" s="389" t="s">
        <v>93</v>
      </c>
      <c r="Z312" s="189" t="s">
        <v>1604</v>
      </c>
      <c r="AA312" s="179">
        <v>1</v>
      </c>
      <c r="AB312" s="337" t="s">
        <v>2308</v>
      </c>
      <c r="AC312" s="275" t="s">
        <v>558</v>
      </c>
      <c r="AD312" s="275" t="s">
        <v>471</v>
      </c>
      <c r="AE312" s="189"/>
      <c r="AF312" s="189"/>
      <c r="AG312" s="765"/>
      <c r="AH312" s="765"/>
      <c r="AI312" s="443" t="s">
        <v>341</v>
      </c>
      <c r="AJ312" s="443" t="s">
        <v>341</v>
      </c>
      <c r="AK312" s="442"/>
      <c r="AL312" s="350" t="str">
        <f t="shared" si="42"/>
        <v/>
      </c>
      <c r="AM312" s="350" t="s">
        <v>471</v>
      </c>
      <c r="AN312" s="346" t="s">
        <v>1567</v>
      </c>
      <c r="AO312" s="189" t="s">
        <v>471</v>
      </c>
      <c r="AP312" s="189" t="s">
        <v>471</v>
      </c>
      <c r="AQ312" s="189" t="s">
        <v>471</v>
      </c>
      <c r="AR312" s="189" t="s">
        <v>471</v>
      </c>
      <c r="AS312" s="189" t="b">
        <f t="shared" si="55"/>
        <v>0</v>
      </c>
      <c r="AT312" s="189" t="b">
        <f t="shared" si="56"/>
        <v>0</v>
      </c>
      <c r="AU312" s="460" t="s">
        <v>335</v>
      </c>
      <c r="AV312" s="461"/>
      <c r="AW312" s="461"/>
      <c r="AX312" s="275" t="s">
        <v>1568</v>
      </c>
      <c r="AY312" s="577" t="s">
        <v>2331</v>
      </c>
      <c r="AZ312" s="275"/>
      <c r="BA312" s="275"/>
      <c r="BB312" s="275"/>
    </row>
    <row r="313" spans="2:54" ht="15" customHeight="1">
      <c r="B313" s="218">
        <v>46076</v>
      </c>
      <c r="C313" s="800" t="s">
        <v>135</v>
      </c>
      <c r="D313" s="805" t="s">
        <v>139</v>
      </c>
      <c r="E313" s="450" t="s">
        <v>1026</v>
      </c>
      <c r="F313" s="450" t="s">
        <v>338</v>
      </c>
      <c r="G313" s="450" t="s">
        <v>1114</v>
      </c>
      <c r="H313" s="450" t="s">
        <v>1115</v>
      </c>
      <c r="I313" s="450" t="s">
        <v>1032</v>
      </c>
      <c r="J313" s="941" t="s">
        <v>66</v>
      </c>
      <c r="K313" s="967" t="s">
        <v>1115</v>
      </c>
      <c r="L313" s="181" t="s">
        <v>2379</v>
      </c>
      <c r="M313" s="779" t="s">
        <v>1116</v>
      </c>
      <c r="N313" s="176" t="s">
        <v>334</v>
      </c>
      <c r="O313" s="176" t="s">
        <v>334</v>
      </c>
      <c r="P313" s="470" t="str">
        <f t="shared" si="54"/>
        <v>N</v>
      </c>
      <c r="Q313" s="176" t="s">
        <v>334</v>
      </c>
      <c r="R313" s="176" t="s">
        <v>335</v>
      </c>
      <c r="S313" s="444" t="s">
        <v>335</v>
      </c>
      <c r="T313" s="189" t="s">
        <v>338</v>
      </c>
      <c r="U313" s="189"/>
      <c r="V313" s="179"/>
      <c r="W313" s="176" t="s">
        <v>334</v>
      </c>
      <c r="X313" s="195" t="s">
        <v>93</v>
      </c>
      <c r="Y313" s="389" t="s">
        <v>93</v>
      </c>
      <c r="Z313" s="189" t="s">
        <v>1604</v>
      </c>
      <c r="AA313" s="179">
        <v>1</v>
      </c>
      <c r="AB313" s="337" t="s">
        <v>2312</v>
      </c>
      <c r="AC313" s="275" t="s">
        <v>558</v>
      </c>
      <c r="AD313" s="275" t="s">
        <v>578</v>
      </c>
      <c r="AE313" s="189"/>
      <c r="AF313" s="189"/>
      <c r="AG313" s="765"/>
      <c r="AH313" s="765"/>
      <c r="AI313" s="443" t="s">
        <v>341</v>
      </c>
      <c r="AJ313" s="443" t="s">
        <v>341</v>
      </c>
      <c r="AK313" s="189"/>
      <c r="AL313" s="350" t="str">
        <f t="shared" si="42"/>
        <v/>
      </c>
      <c r="AM313" s="350" t="s">
        <v>471</v>
      </c>
      <c r="AN313" s="346" t="s">
        <v>1513</v>
      </c>
      <c r="AO313" s="189" t="s">
        <v>335</v>
      </c>
      <c r="AP313" s="189" t="s">
        <v>335</v>
      </c>
      <c r="AQ313" s="189" t="s">
        <v>335</v>
      </c>
      <c r="AR313" s="189" t="s">
        <v>335</v>
      </c>
      <c r="AS313" s="189" t="b">
        <v>1</v>
      </c>
      <c r="AT313" s="442" t="b">
        <v>1</v>
      </c>
      <c r="AU313" s="189" t="s">
        <v>335</v>
      </c>
      <c r="AV313" s="275"/>
      <c r="AW313" s="275"/>
      <c r="AX313" s="275" t="s">
        <v>1649</v>
      </c>
      <c r="AY313" s="577" t="s">
        <v>2380</v>
      </c>
      <c r="AZ313" s="275"/>
      <c r="BA313" s="275"/>
      <c r="BB313" s="275"/>
    </row>
    <row r="314" spans="2:54" ht="15" customHeight="1">
      <c r="B314" s="218">
        <v>46076</v>
      </c>
      <c r="C314" s="800" t="s">
        <v>135</v>
      </c>
      <c r="D314" s="805" t="s">
        <v>139</v>
      </c>
      <c r="E314" s="450" t="s">
        <v>1026</v>
      </c>
      <c r="F314" s="450" t="s">
        <v>338</v>
      </c>
      <c r="G314" s="450" t="s">
        <v>1117</v>
      </c>
      <c r="H314" s="450" t="s">
        <v>1118</v>
      </c>
      <c r="I314" s="450" t="s">
        <v>1032</v>
      </c>
      <c r="J314" s="941" t="s">
        <v>66</v>
      </c>
      <c r="K314" s="967" t="s">
        <v>1118</v>
      </c>
      <c r="L314" s="181" t="s">
        <v>2381</v>
      </c>
      <c r="M314" s="779" t="s">
        <v>1119</v>
      </c>
      <c r="N314" s="176" t="s">
        <v>334</v>
      </c>
      <c r="O314" s="176" t="s">
        <v>334</v>
      </c>
      <c r="P314" s="470" t="str">
        <f t="shared" si="54"/>
        <v>N</v>
      </c>
      <c r="Q314" s="176" t="s">
        <v>334</v>
      </c>
      <c r="R314" s="176" t="s">
        <v>335</v>
      </c>
      <c r="S314" s="444" t="s">
        <v>335</v>
      </c>
      <c r="T314" s="189" t="s">
        <v>338</v>
      </c>
      <c r="U314" s="189"/>
      <c r="V314" s="179"/>
      <c r="W314" s="176" t="s">
        <v>334</v>
      </c>
      <c r="X314" s="195" t="s">
        <v>93</v>
      </c>
      <c r="Y314" s="389" t="s">
        <v>93</v>
      </c>
      <c r="Z314" s="189" t="s">
        <v>1604</v>
      </c>
      <c r="AA314" s="179">
        <v>1</v>
      </c>
      <c r="AB314" s="337" t="s">
        <v>2312</v>
      </c>
      <c r="AC314" s="275" t="s">
        <v>558</v>
      </c>
      <c r="AD314" s="275" t="s">
        <v>578</v>
      </c>
      <c r="AE314" s="189" t="s">
        <v>342</v>
      </c>
      <c r="AF314" s="189"/>
      <c r="AG314" s="765"/>
      <c r="AH314" s="765"/>
      <c r="AI314" s="443" t="s">
        <v>341</v>
      </c>
      <c r="AJ314" s="443" t="s">
        <v>341</v>
      </c>
      <c r="AK314" s="442"/>
      <c r="AL314" s="350" t="str">
        <f t="shared" si="42"/>
        <v>Y</v>
      </c>
      <c r="AM314" s="350" t="s">
        <v>471</v>
      </c>
      <c r="AN314" s="346" t="s">
        <v>1513</v>
      </c>
      <c r="AO314" s="189" t="s">
        <v>335</v>
      </c>
      <c r="AP314" s="189" t="s">
        <v>335</v>
      </c>
      <c r="AQ314" s="189" t="s">
        <v>335</v>
      </c>
      <c r="AR314" s="189" t="s">
        <v>335</v>
      </c>
      <c r="AS314" s="189" t="b">
        <f t="shared" ref="AS314:AS324" si="57">AND(AO314="Y",AP314="Y",AQ314="Y",AR314="Y")</f>
        <v>1</v>
      </c>
      <c r="AT314" s="442" t="b">
        <f t="shared" ref="AT314:AT324" si="58">OR(AO314="Y",AP314="Y",AQ314="Y",AR314="Y")</f>
        <v>1</v>
      </c>
      <c r="AU314" s="189" t="s">
        <v>335</v>
      </c>
      <c r="AV314" s="275"/>
      <c r="AW314" s="275"/>
      <c r="AX314" s="325" t="s">
        <v>2382</v>
      </c>
      <c r="AY314" s="577" t="s">
        <v>2383</v>
      </c>
      <c r="AZ314" s="275"/>
      <c r="BA314" s="275"/>
      <c r="BB314" s="275"/>
    </row>
    <row r="315" spans="2:54" ht="15" customHeight="1">
      <c r="B315" s="218">
        <v>46076</v>
      </c>
      <c r="C315" s="800" t="s">
        <v>135</v>
      </c>
      <c r="D315" s="805" t="s">
        <v>139</v>
      </c>
      <c r="E315" s="450" t="s">
        <v>1026</v>
      </c>
      <c r="F315" s="450" t="s">
        <v>1120</v>
      </c>
      <c r="G315" s="450" t="s">
        <v>1121</v>
      </c>
      <c r="H315" s="450" t="s">
        <v>1122</v>
      </c>
      <c r="I315" s="778" t="s">
        <v>1032</v>
      </c>
      <c r="J315" s="941" t="s">
        <v>66</v>
      </c>
      <c r="K315" s="967" t="s">
        <v>1122</v>
      </c>
      <c r="L315" s="181" t="s">
        <v>2384</v>
      </c>
      <c r="M315" s="779" t="s">
        <v>1123</v>
      </c>
      <c r="N315" s="176" t="s">
        <v>335</v>
      </c>
      <c r="O315" s="176" t="s">
        <v>335</v>
      </c>
      <c r="P315" s="470" t="str">
        <f t="shared" si="54"/>
        <v>Y</v>
      </c>
      <c r="Q315" s="176" t="s">
        <v>334</v>
      </c>
      <c r="R315" s="176" t="s">
        <v>335</v>
      </c>
      <c r="S315" s="444" t="s">
        <v>335</v>
      </c>
      <c r="T315" s="189" t="s">
        <v>338</v>
      </c>
      <c r="U315" s="189"/>
      <c r="V315" s="179"/>
      <c r="W315" s="176" t="s">
        <v>334</v>
      </c>
      <c r="X315" s="195" t="s">
        <v>93</v>
      </c>
      <c r="Y315" s="389" t="s">
        <v>93</v>
      </c>
      <c r="Z315" s="189" t="s">
        <v>1604</v>
      </c>
      <c r="AA315" s="179">
        <v>1</v>
      </c>
      <c r="AB315" s="337" t="s">
        <v>2308</v>
      </c>
      <c r="AC315" s="275" t="s">
        <v>558</v>
      </c>
      <c r="AD315" s="275" t="s">
        <v>578</v>
      </c>
      <c r="AE315" s="189"/>
      <c r="AF315" s="189"/>
      <c r="AG315" s="765"/>
      <c r="AH315" s="765"/>
      <c r="AI315" s="443" t="s">
        <v>342</v>
      </c>
      <c r="AJ315" s="443" t="s">
        <v>341</v>
      </c>
      <c r="AK315" s="442" t="s">
        <v>342</v>
      </c>
      <c r="AL315" s="350" t="str">
        <f t="shared" si="42"/>
        <v>Y</v>
      </c>
      <c r="AM315" s="350" t="s">
        <v>342</v>
      </c>
      <c r="AN315" s="346" t="s">
        <v>1513</v>
      </c>
      <c r="AO315" s="189" t="s">
        <v>335</v>
      </c>
      <c r="AP315" s="189" t="s">
        <v>341</v>
      </c>
      <c r="AQ315" s="189" t="s">
        <v>335</v>
      </c>
      <c r="AR315" s="189" t="s">
        <v>335</v>
      </c>
      <c r="AS315" s="189" t="b">
        <f t="shared" si="57"/>
        <v>0</v>
      </c>
      <c r="AT315" s="442" t="b">
        <f t="shared" si="58"/>
        <v>1</v>
      </c>
      <c r="AU315" s="189" t="s">
        <v>335</v>
      </c>
      <c r="AV315" s="275"/>
      <c r="AW315" s="275"/>
      <c r="AX315" s="275" t="s">
        <v>2385</v>
      </c>
      <c r="AY315" s="577" t="s">
        <v>2386</v>
      </c>
      <c r="AZ315" s="275"/>
      <c r="BA315" s="275"/>
      <c r="BB315" s="275"/>
    </row>
    <row r="316" spans="2:54" ht="15" customHeight="1">
      <c r="B316" s="218">
        <v>46076</v>
      </c>
      <c r="C316" s="800" t="s">
        <v>135</v>
      </c>
      <c r="D316" s="805" t="s">
        <v>139</v>
      </c>
      <c r="E316" s="450" t="s">
        <v>1026</v>
      </c>
      <c r="F316" s="450" t="s">
        <v>338</v>
      </c>
      <c r="G316" s="450" t="s">
        <v>1124</v>
      </c>
      <c r="H316" s="450" t="s">
        <v>1125</v>
      </c>
      <c r="I316" s="450" t="s">
        <v>1032</v>
      </c>
      <c r="J316" s="941" t="s">
        <v>66</v>
      </c>
      <c r="K316" s="967" t="s">
        <v>1125</v>
      </c>
      <c r="L316" s="181" t="s">
        <v>2387</v>
      </c>
      <c r="M316" s="779" t="s">
        <v>1126</v>
      </c>
      <c r="N316" s="176" t="s">
        <v>334</v>
      </c>
      <c r="O316" s="176" t="s">
        <v>334</v>
      </c>
      <c r="P316" s="470" t="str">
        <f t="shared" si="54"/>
        <v>N</v>
      </c>
      <c r="Q316" s="176" t="s">
        <v>334</v>
      </c>
      <c r="R316" s="176" t="s">
        <v>335</v>
      </c>
      <c r="S316" s="444" t="s">
        <v>335</v>
      </c>
      <c r="T316" s="189" t="s">
        <v>338</v>
      </c>
      <c r="U316" s="189"/>
      <c r="V316" s="179"/>
      <c r="W316" s="176" t="s">
        <v>334</v>
      </c>
      <c r="X316" s="195" t="s">
        <v>93</v>
      </c>
      <c r="Y316" s="389" t="s">
        <v>93</v>
      </c>
      <c r="Z316" s="189" t="s">
        <v>1604</v>
      </c>
      <c r="AA316" s="179">
        <v>1</v>
      </c>
      <c r="AB316" s="337" t="s">
        <v>2312</v>
      </c>
      <c r="AC316" s="275" t="s">
        <v>558</v>
      </c>
      <c r="AD316" s="275" t="s">
        <v>578</v>
      </c>
      <c r="AE316" s="189" t="s">
        <v>342</v>
      </c>
      <c r="AF316" s="189"/>
      <c r="AG316" s="765"/>
      <c r="AH316" s="765"/>
      <c r="AI316" s="443" t="s">
        <v>342</v>
      </c>
      <c r="AJ316" s="443" t="s">
        <v>341</v>
      </c>
      <c r="AK316" s="442" t="s">
        <v>342</v>
      </c>
      <c r="AL316" s="350" t="str">
        <f t="shared" si="42"/>
        <v>Y</v>
      </c>
      <c r="AM316" s="350" t="s">
        <v>342</v>
      </c>
      <c r="AN316" s="346" t="s">
        <v>1513</v>
      </c>
      <c r="AO316" s="189" t="s">
        <v>335</v>
      </c>
      <c r="AP316" s="189" t="s">
        <v>335</v>
      </c>
      <c r="AQ316" s="189" t="s">
        <v>335</v>
      </c>
      <c r="AR316" s="189" t="s">
        <v>335</v>
      </c>
      <c r="AS316" s="189" t="b">
        <f t="shared" si="57"/>
        <v>1</v>
      </c>
      <c r="AT316" s="442" t="b">
        <f t="shared" si="58"/>
        <v>1</v>
      </c>
      <c r="AU316" s="189" t="s">
        <v>335</v>
      </c>
      <c r="AV316" s="275"/>
      <c r="AW316" s="275"/>
      <c r="AX316" s="275" t="s">
        <v>2388</v>
      </c>
      <c r="AY316" s="577" t="s">
        <v>2386</v>
      </c>
      <c r="AZ316" s="275"/>
      <c r="BA316" s="275"/>
      <c r="BB316" s="275"/>
    </row>
    <row r="317" spans="2:54" ht="15" customHeight="1">
      <c r="B317" s="218">
        <v>46076</v>
      </c>
      <c r="C317" s="800" t="s">
        <v>135</v>
      </c>
      <c r="D317" s="805" t="s">
        <v>139</v>
      </c>
      <c r="E317" s="450" t="s">
        <v>1026</v>
      </c>
      <c r="F317" s="450" t="s">
        <v>1120</v>
      </c>
      <c r="G317" s="450" t="s">
        <v>1127</v>
      </c>
      <c r="H317" s="450" t="s">
        <v>1128</v>
      </c>
      <c r="I317" s="778" t="s">
        <v>1032</v>
      </c>
      <c r="J317" s="941" t="s">
        <v>66</v>
      </c>
      <c r="K317" s="967" t="s">
        <v>1128</v>
      </c>
      <c r="L317" s="181" t="s">
        <v>2389</v>
      </c>
      <c r="M317" s="779" t="s">
        <v>1129</v>
      </c>
      <c r="N317" s="176" t="s">
        <v>335</v>
      </c>
      <c r="O317" s="176" t="s">
        <v>335</v>
      </c>
      <c r="P317" s="470" t="str">
        <f t="shared" si="54"/>
        <v>Y</v>
      </c>
      <c r="Q317" s="176" t="s">
        <v>334</v>
      </c>
      <c r="R317" s="176" t="s">
        <v>335</v>
      </c>
      <c r="S317" s="444" t="s">
        <v>335</v>
      </c>
      <c r="T317" s="189" t="s">
        <v>338</v>
      </c>
      <c r="U317" s="189"/>
      <c r="V317" s="179"/>
      <c r="W317" s="176" t="s">
        <v>334</v>
      </c>
      <c r="X317" s="195" t="s">
        <v>93</v>
      </c>
      <c r="Y317" s="389" t="s">
        <v>93</v>
      </c>
      <c r="Z317" s="189" t="s">
        <v>1604</v>
      </c>
      <c r="AA317" s="179">
        <v>1</v>
      </c>
      <c r="AB317" s="337" t="s">
        <v>2308</v>
      </c>
      <c r="AC317" s="275" t="s">
        <v>558</v>
      </c>
      <c r="AD317" s="275" t="s">
        <v>578</v>
      </c>
      <c r="AE317" s="189"/>
      <c r="AF317" s="189"/>
      <c r="AG317" s="765"/>
      <c r="AH317" s="765"/>
      <c r="AI317" s="443" t="s">
        <v>341</v>
      </c>
      <c r="AJ317" s="443" t="s">
        <v>341</v>
      </c>
      <c r="AK317" s="442" t="s">
        <v>342</v>
      </c>
      <c r="AL317" s="350" t="str">
        <f t="shared" si="42"/>
        <v>Y</v>
      </c>
      <c r="AM317" s="350" t="s">
        <v>342</v>
      </c>
      <c r="AN317" s="346" t="s">
        <v>1513</v>
      </c>
      <c r="AO317" s="189" t="s">
        <v>335</v>
      </c>
      <c r="AP317" s="189" t="s">
        <v>341</v>
      </c>
      <c r="AQ317" s="189" t="s">
        <v>341</v>
      </c>
      <c r="AR317" s="189" t="s">
        <v>341</v>
      </c>
      <c r="AS317" s="189" t="b">
        <f t="shared" si="57"/>
        <v>0</v>
      </c>
      <c r="AT317" s="442" t="b">
        <f t="shared" si="58"/>
        <v>1</v>
      </c>
      <c r="AU317" s="189" t="s">
        <v>335</v>
      </c>
      <c r="AV317" s="275"/>
      <c r="AW317" s="275"/>
      <c r="AX317" s="275" t="s">
        <v>1649</v>
      </c>
      <c r="AY317" s="577" t="s">
        <v>2390</v>
      </c>
      <c r="AZ317" s="275"/>
      <c r="BA317" s="275"/>
      <c r="BB317" s="275"/>
    </row>
    <row r="318" spans="2:54" ht="15" customHeight="1">
      <c r="B318" s="218">
        <v>46076</v>
      </c>
      <c r="C318" s="800" t="s">
        <v>135</v>
      </c>
      <c r="D318" s="805" t="s">
        <v>139</v>
      </c>
      <c r="E318" s="450" t="s">
        <v>1026</v>
      </c>
      <c r="F318" s="450" t="s">
        <v>338</v>
      </c>
      <c r="G318" s="450" t="s">
        <v>1130</v>
      </c>
      <c r="H318" s="450" t="s">
        <v>1131</v>
      </c>
      <c r="I318" s="778" t="s">
        <v>1032</v>
      </c>
      <c r="J318" s="941" t="s">
        <v>66</v>
      </c>
      <c r="K318" s="967" t="s">
        <v>1131</v>
      </c>
      <c r="L318" s="181" t="s">
        <v>2391</v>
      </c>
      <c r="M318" s="779" t="s">
        <v>1132</v>
      </c>
      <c r="N318" s="176" t="s">
        <v>334</v>
      </c>
      <c r="O318" s="176" t="s">
        <v>334</v>
      </c>
      <c r="P318" s="470" t="str">
        <f t="shared" si="54"/>
        <v>N</v>
      </c>
      <c r="Q318" s="176" t="s">
        <v>334</v>
      </c>
      <c r="R318" s="176" t="s">
        <v>335</v>
      </c>
      <c r="S318" s="444" t="s">
        <v>335</v>
      </c>
      <c r="T318" s="189" t="s">
        <v>338</v>
      </c>
      <c r="U318" s="189"/>
      <c r="V318" s="179"/>
      <c r="W318" s="176" t="s">
        <v>334</v>
      </c>
      <c r="X318" s="195" t="s">
        <v>93</v>
      </c>
      <c r="Y318" s="389" t="s">
        <v>93</v>
      </c>
      <c r="Z318" s="189" t="s">
        <v>1604</v>
      </c>
      <c r="AA318" s="179">
        <v>1</v>
      </c>
      <c r="AB318" s="337" t="s">
        <v>2312</v>
      </c>
      <c r="AC318" s="275" t="s">
        <v>558</v>
      </c>
      <c r="AD318" s="275" t="s">
        <v>578</v>
      </c>
      <c r="AE318" s="189" t="s">
        <v>342</v>
      </c>
      <c r="AF318" s="189"/>
      <c r="AG318" s="765"/>
      <c r="AH318" s="765"/>
      <c r="AI318" s="443" t="s">
        <v>341</v>
      </c>
      <c r="AJ318" s="443" t="s">
        <v>341</v>
      </c>
      <c r="AK318" s="442" t="s">
        <v>342</v>
      </c>
      <c r="AL318" s="350" t="str">
        <f t="shared" si="42"/>
        <v>Y</v>
      </c>
      <c r="AM318" s="350" t="s">
        <v>471</v>
      </c>
      <c r="AN318" s="346" t="s">
        <v>1513</v>
      </c>
      <c r="AO318" s="189" t="s">
        <v>335</v>
      </c>
      <c r="AP318" s="189" t="s">
        <v>335</v>
      </c>
      <c r="AQ318" s="189" t="s">
        <v>341</v>
      </c>
      <c r="AR318" s="189" t="s">
        <v>341</v>
      </c>
      <c r="AS318" s="189" t="b">
        <f t="shared" si="57"/>
        <v>0</v>
      </c>
      <c r="AT318" s="442" t="b">
        <f t="shared" si="58"/>
        <v>1</v>
      </c>
      <c r="AU318" s="189" t="s">
        <v>335</v>
      </c>
      <c r="AV318" s="275"/>
      <c r="AW318" s="275"/>
      <c r="AX318" s="275" t="s">
        <v>2392</v>
      </c>
      <c r="AY318" s="577" t="s">
        <v>2386</v>
      </c>
      <c r="AZ318" s="275"/>
      <c r="BA318" s="275"/>
      <c r="BB318" s="275"/>
    </row>
    <row r="319" spans="2:54" ht="15" customHeight="1">
      <c r="B319" s="218">
        <v>46076</v>
      </c>
      <c r="C319" s="800" t="s">
        <v>135</v>
      </c>
      <c r="D319" s="805" t="s">
        <v>139</v>
      </c>
      <c r="E319" s="450" t="s">
        <v>1026</v>
      </c>
      <c r="F319" s="450" t="s">
        <v>1120</v>
      </c>
      <c r="G319" s="450" t="s">
        <v>1133</v>
      </c>
      <c r="H319" s="450" t="s">
        <v>1134</v>
      </c>
      <c r="I319" s="778" t="s">
        <v>1032</v>
      </c>
      <c r="J319" s="941" t="s">
        <v>66</v>
      </c>
      <c r="K319" s="967" t="s">
        <v>1134</v>
      </c>
      <c r="L319" s="181" t="s">
        <v>2393</v>
      </c>
      <c r="M319" s="779" t="s">
        <v>1135</v>
      </c>
      <c r="N319" s="176" t="s">
        <v>335</v>
      </c>
      <c r="O319" s="176" t="s">
        <v>335</v>
      </c>
      <c r="P319" s="470" t="str">
        <f t="shared" si="54"/>
        <v>Y</v>
      </c>
      <c r="Q319" s="176" t="s">
        <v>334</v>
      </c>
      <c r="R319" s="176" t="s">
        <v>335</v>
      </c>
      <c r="S319" s="444" t="s">
        <v>335</v>
      </c>
      <c r="T319" s="189" t="s">
        <v>338</v>
      </c>
      <c r="U319" s="189"/>
      <c r="V319" s="179"/>
      <c r="W319" s="176" t="s">
        <v>334</v>
      </c>
      <c r="X319" s="195" t="s">
        <v>93</v>
      </c>
      <c r="Y319" s="389" t="s">
        <v>93</v>
      </c>
      <c r="Z319" s="189" t="s">
        <v>1604</v>
      </c>
      <c r="AA319" s="179">
        <v>1</v>
      </c>
      <c r="AB319" s="337" t="s">
        <v>2308</v>
      </c>
      <c r="AC319" s="275" t="s">
        <v>558</v>
      </c>
      <c r="AD319" s="275" t="s">
        <v>578</v>
      </c>
      <c r="AE319" s="189"/>
      <c r="AF319" s="189"/>
      <c r="AG319" s="765"/>
      <c r="AH319" s="765"/>
      <c r="AI319" s="443" t="s">
        <v>341</v>
      </c>
      <c r="AJ319" s="443" t="s">
        <v>341</v>
      </c>
      <c r="AK319" s="442"/>
      <c r="AL319" s="350" t="str">
        <f t="shared" si="42"/>
        <v/>
      </c>
      <c r="AM319" s="350" t="s">
        <v>471</v>
      </c>
      <c r="AN319" s="346" t="s">
        <v>1513</v>
      </c>
      <c r="AO319" s="189" t="s">
        <v>335</v>
      </c>
      <c r="AP319" s="189" t="s">
        <v>335</v>
      </c>
      <c r="AQ319" s="189" t="s">
        <v>335</v>
      </c>
      <c r="AR319" s="189" t="s">
        <v>335</v>
      </c>
      <c r="AS319" s="189" t="b">
        <f t="shared" si="57"/>
        <v>1</v>
      </c>
      <c r="AT319" s="442" t="b">
        <f t="shared" si="58"/>
        <v>1</v>
      </c>
      <c r="AU319" s="189" t="s">
        <v>335</v>
      </c>
      <c r="AV319" s="275"/>
      <c r="AW319" s="275"/>
      <c r="AX319" s="275" t="s">
        <v>1649</v>
      </c>
      <c r="AY319" s="577" t="s">
        <v>2390</v>
      </c>
      <c r="AZ319" s="275"/>
      <c r="BA319" s="275"/>
      <c r="BB319" s="275"/>
    </row>
    <row r="320" spans="2:54" ht="15" customHeight="1">
      <c r="B320" s="218">
        <v>46076</v>
      </c>
      <c r="C320" s="800" t="s">
        <v>135</v>
      </c>
      <c r="D320" s="805" t="s">
        <v>139</v>
      </c>
      <c r="E320" s="450" t="s">
        <v>1026</v>
      </c>
      <c r="F320" s="450" t="s">
        <v>338</v>
      </c>
      <c r="G320" s="450" t="s">
        <v>1136</v>
      </c>
      <c r="H320" s="450" t="s">
        <v>1137</v>
      </c>
      <c r="I320" s="450" t="s">
        <v>1032</v>
      </c>
      <c r="J320" s="941" t="s">
        <v>66</v>
      </c>
      <c r="K320" s="967" t="s">
        <v>1137</v>
      </c>
      <c r="L320" s="181" t="s">
        <v>2394</v>
      </c>
      <c r="M320" s="779" t="s">
        <v>1138</v>
      </c>
      <c r="N320" s="176" t="s">
        <v>334</v>
      </c>
      <c r="O320" s="176" t="s">
        <v>334</v>
      </c>
      <c r="P320" s="470" t="str">
        <f t="shared" si="54"/>
        <v>N</v>
      </c>
      <c r="Q320" s="176" t="s">
        <v>334</v>
      </c>
      <c r="R320" s="176" t="s">
        <v>335</v>
      </c>
      <c r="S320" s="444" t="s">
        <v>335</v>
      </c>
      <c r="T320" s="189" t="s">
        <v>338</v>
      </c>
      <c r="U320" s="189"/>
      <c r="V320" s="179"/>
      <c r="W320" s="176" t="s">
        <v>334</v>
      </c>
      <c r="X320" s="195" t="s">
        <v>93</v>
      </c>
      <c r="Y320" s="389" t="s">
        <v>93</v>
      </c>
      <c r="Z320" s="189" t="s">
        <v>1604</v>
      </c>
      <c r="AA320" s="179">
        <v>1</v>
      </c>
      <c r="AB320" s="337" t="s">
        <v>2312</v>
      </c>
      <c r="AC320" s="275" t="s">
        <v>677</v>
      </c>
      <c r="AD320" s="275" t="s">
        <v>578</v>
      </c>
      <c r="AE320" s="189"/>
      <c r="AF320" s="189"/>
      <c r="AG320" s="765"/>
      <c r="AH320" s="765"/>
      <c r="AI320" s="443" t="s">
        <v>341</v>
      </c>
      <c r="AJ320" s="443" t="s">
        <v>341</v>
      </c>
      <c r="AK320" s="442"/>
      <c r="AL320" s="350" t="str">
        <f t="shared" si="42"/>
        <v/>
      </c>
      <c r="AM320" s="350" t="s">
        <v>471</v>
      </c>
      <c r="AN320" s="346" t="s">
        <v>1513</v>
      </c>
      <c r="AO320" s="189" t="s">
        <v>341</v>
      </c>
      <c r="AP320" s="189" t="s">
        <v>341</v>
      </c>
      <c r="AQ320" s="189" t="s">
        <v>335</v>
      </c>
      <c r="AR320" s="189" t="s">
        <v>335</v>
      </c>
      <c r="AS320" s="189" t="b">
        <f t="shared" si="57"/>
        <v>0</v>
      </c>
      <c r="AT320" s="442" t="b">
        <f t="shared" si="58"/>
        <v>1</v>
      </c>
      <c r="AU320" s="189" t="s">
        <v>335</v>
      </c>
      <c r="AV320" s="275"/>
      <c r="AW320" s="275"/>
      <c r="AX320" s="275" t="s">
        <v>1649</v>
      </c>
      <c r="AY320" s="577" t="s">
        <v>2390</v>
      </c>
      <c r="AZ320" s="275"/>
      <c r="BA320" s="275"/>
      <c r="BB320" s="275"/>
    </row>
    <row r="321" spans="2:54" ht="15" customHeight="1">
      <c r="B321" s="218">
        <v>46076</v>
      </c>
      <c r="C321" s="800" t="s">
        <v>135</v>
      </c>
      <c r="D321" s="805" t="s">
        <v>139</v>
      </c>
      <c r="E321" s="450" t="s">
        <v>1026</v>
      </c>
      <c r="F321" s="450" t="s">
        <v>1120</v>
      </c>
      <c r="G321" s="450" t="s">
        <v>1139</v>
      </c>
      <c r="H321" s="450" t="s">
        <v>2395</v>
      </c>
      <c r="I321" s="778" t="s">
        <v>708</v>
      </c>
      <c r="J321" s="941" t="s">
        <v>66</v>
      </c>
      <c r="K321" s="967" t="s">
        <v>341</v>
      </c>
      <c r="L321" s="181" t="s">
        <v>2396</v>
      </c>
      <c r="M321" s="779" t="s">
        <v>1141</v>
      </c>
      <c r="N321" s="176" t="s">
        <v>335</v>
      </c>
      <c r="O321" s="176" t="s">
        <v>335</v>
      </c>
      <c r="P321" s="470" t="str">
        <f t="shared" si="54"/>
        <v>Y</v>
      </c>
      <c r="Q321" s="176" t="s">
        <v>334</v>
      </c>
      <c r="R321" s="176" t="s">
        <v>334</v>
      </c>
      <c r="S321" s="444" t="s">
        <v>335</v>
      </c>
      <c r="T321" s="189" t="s">
        <v>338</v>
      </c>
      <c r="U321" s="189"/>
      <c r="V321" s="179"/>
      <c r="W321" s="176" t="s">
        <v>334</v>
      </c>
      <c r="X321" s="195" t="s">
        <v>93</v>
      </c>
      <c r="Y321" s="389" t="s">
        <v>93</v>
      </c>
      <c r="Z321" s="189" t="s">
        <v>1537</v>
      </c>
      <c r="AA321" s="179">
        <v>1</v>
      </c>
      <c r="AB321" s="337" t="s">
        <v>2308</v>
      </c>
      <c r="AC321" s="275" t="s">
        <v>558</v>
      </c>
      <c r="AD321" s="275" t="s">
        <v>471</v>
      </c>
      <c r="AE321" s="189"/>
      <c r="AF321" s="189"/>
      <c r="AG321" s="765"/>
      <c r="AH321" s="765"/>
      <c r="AI321" s="443" t="s">
        <v>341</v>
      </c>
      <c r="AJ321" s="443" t="s">
        <v>341</v>
      </c>
      <c r="AK321" s="442"/>
      <c r="AL321" s="350" t="str">
        <f t="shared" si="42"/>
        <v/>
      </c>
      <c r="AM321" s="350" t="s">
        <v>471</v>
      </c>
      <c r="AN321" s="346" t="s">
        <v>1513</v>
      </c>
      <c r="AO321" s="189" t="s">
        <v>471</v>
      </c>
      <c r="AP321" s="189" t="s">
        <v>471</v>
      </c>
      <c r="AQ321" s="189" t="s">
        <v>471</v>
      </c>
      <c r="AR321" s="189" t="s">
        <v>471</v>
      </c>
      <c r="AS321" s="189" t="b">
        <f t="shared" si="57"/>
        <v>0</v>
      </c>
      <c r="AT321" s="442" t="b">
        <f t="shared" si="58"/>
        <v>0</v>
      </c>
      <c r="AU321" s="189" t="s">
        <v>335</v>
      </c>
      <c r="AV321" s="275"/>
      <c r="AW321" s="275"/>
      <c r="AX321" s="275" t="s">
        <v>2165</v>
      </c>
      <c r="AY321" s="577" t="s">
        <v>2397</v>
      </c>
      <c r="AZ321" s="275"/>
      <c r="BA321" s="275"/>
      <c r="BB321" s="275"/>
    </row>
    <row r="322" spans="2:54" ht="15" customHeight="1">
      <c r="B322" s="218">
        <v>46076</v>
      </c>
      <c r="C322" s="800" t="s">
        <v>135</v>
      </c>
      <c r="D322" s="805" t="s">
        <v>139</v>
      </c>
      <c r="E322" s="450" t="s">
        <v>1026</v>
      </c>
      <c r="F322" s="450" t="s">
        <v>338</v>
      </c>
      <c r="G322" s="450" t="s">
        <v>1142</v>
      </c>
      <c r="H322" s="450" t="s">
        <v>1143</v>
      </c>
      <c r="I322" s="450" t="s">
        <v>1032</v>
      </c>
      <c r="J322" s="941" t="s">
        <v>66</v>
      </c>
      <c r="K322" s="967" t="s">
        <v>1143</v>
      </c>
      <c r="L322" s="181" t="s">
        <v>2398</v>
      </c>
      <c r="M322" s="779" t="s">
        <v>2399</v>
      </c>
      <c r="N322" s="176" t="s">
        <v>335</v>
      </c>
      <c r="O322" s="176" t="s">
        <v>334</v>
      </c>
      <c r="P322" s="470" t="str">
        <f t="shared" si="54"/>
        <v>Y</v>
      </c>
      <c r="Q322" s="176" t="s">
        <v>334</v>
      </c>
      <c r="R322" s="176" t="s">
        <v>335</v>
      </c>
      <c r="S322" s="444" t="s">
        <v>335</v>
      </c>
      <c r="T322" s="189" t="s">
        <v>338</v>
      </c>
      <c r="U322" s="189"/>
      <c r="V322" s="179"/>
      <c r="W322" s="176" t="s">
        <v>334</v>
      </c>
      <c r="X322" s="195" t="s">
        <v>93</v>
      </c>
      <c r="Y322" s="389" t="s">
        <v>93</v>
      </c>
      <c r="Z322" s="189" t="s">
        <v>1604</v>
      </c>
      <c r="AA322" s="179">
        <v>1</v>
      </c>
      <c r="AB322" s="337" t="s">
        <v>2312</v>
      </c>
      <c r="AC322" s="275" t="s">
        <v>558</v>
      </c>
      <c r="AD322" s="275" t="s">
        <v>578</v>
      </c>
      <c r="AE322" s="189"/>
      <c r="AF322" s="189"/>
      <c r="AG322" s="765"/>
      <c r="AH322" s="765"/>
      <c r="AI322" s="443" t="s">
        <v>341</v>
      </c>
      <c r="AJ322" s="443" t="s">
        <v>341</v>
      </c>
      <c r="AK322" s="442"/>
      <c r="AL322" s="350" t="str">
        <f t="shared" si="42"/>
        <v/>
      </c>
      <c r="AM322" s="350" t="s">
        <v>471</v>
      </c>
      <c r="AN322" s="346" t="s">
        <v>1513</v>
      </c>
      <c r="AO322" s="189" t="s">
        <v>335</v>
      </c>
      <c r="AP322" s="189" t="s">
        <v>335</v>
      </c>
      <c r="AQ322" s="189" t="s">
        <v>335</v>
      </c>
      <c r="AR322" s="189" t="s">
        <v>335</v>
      </c>
      <c r="AS322" s="189" t="b">
        <f t="shared" si="57"/>
        <v>1</v>
      </c>
      <c r="AT322" s="442" t="b">
        <f t="shared" si="58"/>
        <v>1</v>
      </c>
      <c r="AU322" s="189" t="s">
        <v>335</v>
      </c>
      <c r="AV322" s="275"/>
      <c r="AW322" s="275"/>
      <c r="AX322" s="275" t="s">
        <v>2400</v>
      </c>
      <c r="AY322" s="577" t="s">
        <v>2401</v>
      </c>
      <c r="AZ322" s="275"/>
      <c r="BA322" s="275"/>
      <c r="BB322" s="275"/>
    </row>
    <row r="323" spans="2:54" ht="15" customHeight="1">
      <c r="B323" s="218">
        <v>46076</v>
      </c>
      <c r="C323" s="800" t="s">
        <v>135</v>
      </c>
      <c r="D323" s="805" t="s">
        <v>139</v>
      </c>
      <c r="E323" s="450" t="s">
        <v>1026</v>
      </c>
      <c r="F323" s="450" t="s">
        <v>338</v>
      </c>
      <c r="G323" s="450" t="s">
        <v>1145</v>
      </c>
      <c r="H323" s="450" t="s">
        <v>1146</v>
      </c>
      <c r="I323" s="450" t="s">
        <v>1032</v>
      </c>
      <c r="J323" s="941" t="s">
        <v>66</v>
      </c>
      <c r="K323" s="967" t="s">
        <v>1146</v>
      </c>
      <c r="L323" s="181" t="s">
        <v>2352</v>
      </c>
      <c r="M323" s="779" t="s">
        <v>2402</v>
      </c>
      <c r="N323" s="176" t="s">
        <v>335</v>
      </c>
      <c r="O323" s="176" t="s">
        <v>334</v>
      </c>
      <c r="P323" s="470" t="str">
        <f t="shared" si="54"/>
        <v>Y</v>
      </c>
      <c r="Q323" s="176" t="s">
        <v>334</v>
      </c>
      <c r="R323" s="176" t="s">
        <v>335</v>
      </c>
      <c r="S323" s="444" t="s">
        <v>335</v>
      </c>
      <c r="T323" s="189" t="s">
        <v>338</v>
      </c>
      <c r="U323" s="189"/>
      <c r="V323" s="179"/>
      <c r="W323" s="176" t="s">
        <v>334</v>
      </c>
      <c r="X323" s="195" t="s">
        <v>93</v>
      </c>
      <c r="Y323" s="389" t="s">
        <v>93</v>
      </c>
      <c r="Z323" s="189" t="s">
        <v>1604</v>
      </c>
      <c r="AA323" s="179">
        <v>1</v>
      </c>
      <c r="AB323" s="337" t="s">
        <v>2312</v>
      </c>
      <c r="AC323" s="275" t="s">
        <v>558</v>
      </c>
      <c r="AD323" s="275" t="s">
        <v>578</v>
      </c>
      <c r="AE323" s="189"/>
      <c r="AF323" s="189"/>
      <c r="AG323" s="765"/>
      <c r="AH323" s="765"/>
      <c r="AI323" s="443" t="s">
        <v>341</v>
      </c>
      <c r="AJ323" s="443" t="s">
        <v>341</v>
      </c>
      <c r="AK323" s="442"/>
      <c r="AL323" s="350" t="str">
        <f t="shared" si="42"/>
        <v/>
      </c>
      <c r="AM323" s="350" t="s">
        <v>471</v>
      </c>
      <c r="AN323" s="346" t="s">
        <v>1513</v>
      </c>
      <c r="AO323" s="189" t="s">
        <v>335</v>
      </c>
      <c r="AP323" s="189" t="s">
        <v>335</v>
      </c>
      <c r="AQ323" s="189" t="s">
        <v>335</v>
      </c>
      <c r="AR323" s="189" t="s">
        <v>335</v>
      </c>
      <c r="AS323" s="189" t="b">
        <f t="shared" si="57"/>
        <v>1</v>
      </c>
      <c r="AT323" s="442" t="b">
        <f t="shared" si="58"/>
        <v>1</v>
      </c>
      <c r="AU323" s="189" t="s">
        <v>335</v>
      </c>
      <c r="AV323" s="275"/>
      <c r="AW323" s="275"/>
      <c r="AX323" s="275" t="s">
        <v>1649</v>
      </c>
      <c r="AY323" s="577" t="s">
        <v>2403</v>
      </c>
      <c r="AZ323" s="275"/>
      <c r="BA323" s="275"/>
      <c r="BB323" s="275"/>
    </row>
    <row r="324" spans="2:54" ht="15" customHeight="1">
      <c r="B324" s="218">
        <v>46076</v>
      </c>
      <c r="C324" s="800" t="s">
        <v>135</v>
      </c>
      <c r="D324" s="805" t="s">
        <v>139</v>
      </c>
      <c r="E324" s="450" t="s">
        <v>1026</v>
      </c>
      <c r="F324" s="450" t="s">
        <v>1027</v>
      </c>
      <c r="G324" s="450" t="s">
        <v>1149</v>
      </c>
      <c r="H324" s="450" t="s">
        <v>1150</v>
      </c>
      <c r="I324" s="450" t="s">
        <v>1032</v>
      </c>
      <c r="J324" s="941" t="s">
        <v>66</v>
      </c>
      <c r="K324" s="967" t="s">
        <v>1150</v>
      </c>
      <c r="L324" s="181" t="s">
        <v>1149</v>
      </c>
      <c r="M324" s="779" t="s">
        <v>2404</v>
      </c>
      <c r="N324" s="176" t="s">
        <v>334</v>
      </c>
      <c r="O324" s="176" t="s">
        <v>335</v>
      </c>
      <c r="P324" s="470" t="str">
        <f t="shared" si="54"/>
        <v>Y</v>
      </c>
      <c r="Q324" s="176" t="s">
        <v>334</v>
      </c>
      <c r="R324" s="176" t="s">
        <v>335</v>
      </c>
      <c r="S324" s="444" t="s">
        <v>335</v>
      </c>
      <c r="T324" s="189" t="s">
        <v>338</v>
      </c>
      <c r="U324" s="189"/>
      <c r="V324" s="179"/>
      <c r="W324" s="176" t="s">
        <v>334</v>
      </c>
      <c r="X324" s="195" t="s">
        <v>93</v>
      </c>
      <c r="Y324" s="389" t="s">
        <v>93</v>
      </c>
      <c r="Z324" s="189" t="s">
        <v>1604</v>
      </c>
      <c r="AA324" s="179">
        <v>1</v>
      </c>
      <c r="AB324" s="337" t="s">
        <v>2308</v>
      </c>
      <c r="AC324" s="275" t="s">
        <v>558</v>
      </c>
      <c r="AD324" s="275" t="s">
        <v>578</v>
      </c>
      <c r="AE324" s="189"/>
      <c r="AF324" s="189"/>
      <c r="AG324" s="765"/>
      <c r="AH324" s="765"/>
      <c r="AI324" s="443" t="s">
        <v>341</v>
      </c>
      <c r="AJ324" s="443" t="s">
        <v>341</v>
      </c>
      <c r="AK324" s="442"/>
      <c r="AL324" s="350" t="str">
        <f t="shared" si="42"/>
        <v/>
      </c>
      <c r="AM324" s="350" t="s">
        <v>342</v>
      </c>
      <c r="AN324" s="346" t="s">
        <v>1513</v>
      </c>
      <c r="AO324" s="189" t="s">
        <v>335</v>
      </c>
      <c r="AP324" s="189" t="s">
        <v>335</v>
      </c>
      <c r="AQ324" s="189" t="s">
        <v>335</v>
      </c>
      <c r="AR324" s="189" t="s">
        <v>335</v>
      </c>
      <c r="AS324" s="189" t="b">
        <f t="shared" si="57"/>
        <v>1</v>
      </c>
      <c r="AT324" s="442" t="b">
        <f t="shared" si="58"/>
        <v>1</v>
      </c>
      <c r="AU324" s="189" t="s">
        <v>335</v>
      </c>
      <c r="AV324" s="275"/>
      <c r="AW324" s="275"/>
      <c r="AX324" s="275" t="s">
        <v>2405</v>
      </c>
      <c r="AY324" s="577" t="s">
        <v>2406</v>
      </c>
      <c r="AZ324" s="275"/>
      <c r="BA324" s="275"/>
      <c r="BB324" s="275"/>
    </row>
    <row r="325" spans="2:54">
      <c r="C325" s="948" t="s">
        <v>1508</v>
      </c>
      <c r="D325" s="949" t="s">
        <v>2216</v>
      </c>
      <c r="E325" s="595"/>
      <c r="F325" s="595"/>
      <c r="G325" s="952"/>
      <c r="H325" s="952"/>
      <c r="I325" s="952"/>
      <c r="J325" s="981"/>
      <c r="K325" s="952"/>
      <c r="L325" s="952"/>
      <c r="M325" s="952"/>
      <c r="N325" s="950"/>
      <c r="O325" s="950"/>
      <c r="P325" s="950"/>
      <c r="Q325" s="950"/>
      <c r="R325" s="950"/>
      <c r="S325" s="950"/>
      <c r="T325" s="950"/>
      <c r="U325" s="950"/>
      <c r="V325" s="950"/>
      <c r="W325" s="950"/>
      <c r="X325" s="950"/>
      <c r="Y325" s="950"/>
      <c r="Z325" s="957" t="s">
        <v>1537</v>
      </c>
      <c r="AA325" s="953">
        <v>0</v>
      </c>
      <c r="AB325" s="954"/>
      <c r="AC325" s="950"/>
      <c r="AD325" s="950"/>
      <c r="AE325" s="950"/>
      <c r="AF325" s="950"/>
      <c r="AG325" s="592"/>
      <c r="AH325" s="592"/>
      <c r="AI325" s="958" t="s">
        <v>341</v>
      </c>
      <c r="AJ325" s="958" t="s">
        <v>341</v>
      </c>
      <c r="AK325" s="950"/>
      <c r="AL325" s="959" t="str">
        <f t="shared" ref="AL325:AL393" si="59">IF(OR(AE325="X", AF325 = "X", AI325="X", AJ325="X", AK325="X"), "Y", "")</f>
        <v/>
      </c>
      <c r="AM325" s="959"/>
      <c r="AN325" s="960"/>
      <c r="AO325" s="960"/>
      <c r="AP325" s="960"/>
      <c r="AQ325" s="960"/>
      <c r="AR325" s="960"/>
      <c r="AS325" s="960"/>
      <c r="AT325" s="960"/>
      <c r="AU325" s="960"/>
      <c r="AV325" s="960"/>
      <c r="AW325" s="960"/>
      <c r="AX325" s="960"/>
      <c r="AY325" s="960"/>
      <c r="AZ325" s="960"/>
      <c r="BA325" s="960"/>
      <c r="BB325" s="960"/>
    </row>
    <row r="326" spans="2:54" ht="15" customHeight="1">
      <c r="B326" s="218">
        <v>46076</v>
      </c>
      <c r="C326" s="807" t="s">
        <v>125</v>
      </c>
      <c r="D326" s="808" t="s">
        <v>129</v>
      </c>
      <c r="E326" s="481" t="s">
        <v>1156</v>
      </c>
      <c r="F326" s="590" t="s">
        <v>338</v>
      </c>
      <c r="G326" s="774" t="s">
        <v>1210</v>
      </c>
      <c r="H326" s="809" t="s">
        <v>1211</v>
      </c>
      <c r="I326" s="481" t="s">
        <v>2407</v>
      </c>
      <c r="J326" s="941" t="s">
        <v>131</v>
      </c>
      <c r="K326" s="967" t="s">
        <v>1211</v>
      </c>
      <c r="L326" s="181" t="s">
        <v>2408</v>
      </c>
      <c r="M326" s="788" t="s">
        <v>2409</v>
      </c>
      <c r="N326" s="470" t="s">
        <v>335</v>
      </c>
      <c r="O326" s="470" t="s">
        <v>334</v>
      </c>
      <c r="P326" s="470" t="str">
        <f t="shared" ref="P326:P350" si="60">IF(OR(N326 = "Y", O326 = "Y"), "Y", "N")</f>
        <v>Y</v>
      </c>
      <c r="Q326" s="470" t="s">
        <v>334</v>
      </c>
      <c r="R326" s="470" t="s">
        <v>335</v>
      </c>
      <c r="S326" s="496" t="s">
        <v>335</v>
      </c>
      <c r="T326" s="350" t="s">
        <v>338</v>
      </c>
      <c r="U326" s="350"/>
      <c r="V326" s="497"/>
      <c r="W326" s="470" t="s">
        <v>334</v>
      </c>
      <c r="X326" s="435" t="s">
        <v>93</v>
      </c>
      <c r="Y326" s="389" t="s">
        <v>93</v>
      </c>
      <c r="Z326" s="189" t="s">
        <v>1524</v>
      </c>
      <c r="AA326" s="497">
        <v>0</v>
      </c>
      <c r="AB326" s="471" t="s">
        <v>349</v>
      </c>
      <c r="AC326" s="459" t="s">
        <v>390</v>
      </c>
      <c r="AD326" s="459" t="s">
        <v>341</v>
      </c>
      <c r="AE326" s="350"/>
      <c r="AF326" s="350" t="s">
        <v>342</v>
      </c>
      <c r="AG326" s="764" t="s">
        <v>342</v>
      </c>
      <c r="AH326" s="764"/>
      <c r="AI326" s="443" t="s">
        <v>341</v>
      </c>
      <c r="AJ326" s="443" t="s">
        <v>341</v>
      </c>
      <c r="AK326" s="443"/>
      <c r="AL326" s="350" t="str">
        <f t="shared" si="59"/>
        <v>Y</v>
      </c>
      <c r="AM326" s="350" t="s">
        <v>342</v>
      </c>
      <c r="AN326" s="574" t="s">
        <v>1513</v>
      </c>
      <c r="AO326" s="189" t="s">
        <v>335</v>
      </c>
      <c r="AP326" s="189" t="s">
        <v>335</v>
      </c>
      <c r="AQ326" s="189" t="s">
        <v>335</v>
      </c>
      <c r="AR326" s="189" t="s">
        <v>335</v>
      </c>
      <c r="AS326" s="189" t="b">
        <f t="shared" ref="AS326:AS348" si="61">AND(AO326="Y",AP326="Y",AQ326="Y",AR326="Y")</f>
        <v>1</v>
      </c>
      <c r="AT326" s="442" t="b">
        <f t="shared" ref="AT326:AT348" si="62">OR(AO326="Y",AP326="Y",AQ326="Y",AR326="Y")</f>
        <v>1</v>
      </c>
      <c r="AU326" s="189" t="s">
        <v>335</v>
      </c>
      <c r="AV326" s="275"/>
      <c r="AW326" s="275"/>
      <c r="AX326" s="275" t="s">
        <v>2410</v>
      </c>
      <c r="AY326" s="577" t="s">
        <v>2411</v>
      </c>
      <c r="AZ326" s="275" t="s">
        <v>1531</v>
      </c>
      <c r="BA326" s="275" t="s">
        <v>2412</v>
      </c>
      <c r="BB326" s="275" t="s">
        <v>1565</v>
      </c>
    </row>
    <row r="327" spans="2:54" ht="15" customHeight="1">
      <c r="B327" s="218">
        <v>46076</v>
      </c>
      <c r="C327" s="807" t="s">
        <v>125</v>
      </c>
      <c r="D327" s="810" t="s">
        <v>129</v>
      </c>
      <c r="E327" s="450" t="s">
        <v>1156</v>
      </c>
      <c r="F327" s="778" t="s">
        <v>338</v>
      </c>
      <c r="G327" s="775" t="s">
        <v>1214</v>
      </c>
      <c r="H327" s="811" t="s">
        <v>1215</v>
      </c>
      <c r="I327" s="450" t="s">
        <v>2413</v>
      </c>
      <c r="J327" s="941" t="s">
        <v>131</v>
      </c>
      <c r="K327" s="967" t="s">
        <v>1215</v>
      </c>
      <c r="L327" s="181" t="s">
        <v>2414</v>
      </c>
      <c r="M327" s="779" t="s">
        <v>2415</v>
      </c>
      <c r="N327" s="176" t="s">
        <v>335</v>
      </c>
      <c r="O327" s="176" t="s">
        <v>334</v>
      </c>
      <c r="P327" s="470" t="str">
        <f t="shared" si="60"/>
        <v>Y</v>
      </c>
      <c r="Q327" s="176" t="s">
        <v>334</v>
      </c>
      <c r="R327" s="176" t="s">
        <v>335</v>
      </c>
      <c r="S327" s="444" t="s">
        <v>335</v>
      </c>
      <c r="T327" s="189" t="s">
        <v>338</v>
      </c>
      <c r="U327" s="189"/>
      <c r="V327" s="179"/>
      <c r="W327" s="176" t="s">
        <v>334</v>
      </c>
      <c r="X327" s="435" t="s">
        <v>93</v>
      </c>
      <c r="Y327" s="389" t="s">
        <v>93</v>
      </c>
      <c r="Z327" s="189" t="s">
        <v>1524</v>
      </c>
      <c r="AA327" s="179">
        <v>0</v>
      </c>
      <c r="AB327" s="337" t="s">
        <v>349</v>
      </c>
      <c r="AC327" s="275" t="s">
        <v>390</v>
      </c>
      <c r="AD327" s="275" t="s">
        <v>341</v>
      </c>
      <c r="AE327" s="189"/>
      <c r="AF327" s="189"/>
      <c r="AG327" s="765" t="s">
        <v>342</v>
      </c>
      <c r="AH327" s="765"/>
      <c r="AI327" s="443" t="s">
        <v>341</v>
      </c>
      <c r="AJ327" s="443" t="s">
        <v>341</v>
      </c>
      <c r="AK327" s="442"/>
      <c r="AL327" s="350" t="str">
        <f t="shared" si="59"/>
        <v/>
      </c>
      <c r="AM327" s="350" t="s">
        <v>471</v>
      </c>
      <c r="AN327" s="346" t="s">
        <v>1513</v>
      </c>
      <c r="AO327" s="189" t="s">
        <v>341</v>
      </c>
      <c r="AP327" s="189" t="s">
        <v>335</v>
      </c>
      <c r="AQ327" s="189" t="s">
        <v>335</v>
      </c>
      <c r="AR327" s="189" t="s">
        <v>335</v>
      </c>
      <c r="AS327" s="189" t="b">
        <f t="shared" si="61"/>
        <v>0</v>
      </c>
      <c r="AT327" s="442" t="b">
        <f t="shared" si="62"/>
        <v>1</v>
      </c>
      <c r="AU327" s="189" t="s">
        <v>335</v>
      </c>
      <c r="AV327" s="275"/>
      <c r="AW327" s="275"/>
      <c r="AX327" s="275" t="s">
        <v>2416</v>
      </c>
      <c r="AY327" s="577" t="s">
        <v>2417</v>
      </c>
      <c r="AZ327" s="275" t="s">
        <v>1528</v>
      </c>
      <c r="BA327" s="275"/>
      <c r="BB327" s="275"/>
    </row>
    <row r="328" spans="2:54" ht="15" customHeight="1">
      <c r="B328" s="218">
        <v>46076</v>
      </c>
      <c r="C328" s="807" t="s">
        <v>125</v>
      </c>
      <c r="D328" s="810" t="s">
        <v>129</v>
      </c>
      <c r="E328" s="450" t="s">
        <v>1156</v>
      </c>
      <c r="F328" s="450" t="s">
        <v>338</v>
      </c>
      <c r="G328" s="911" t="s">
        <v>710</v>
      </c>
      <c r="H328" s="911" t="s">
        <v>513</v>
      </c>
      <c r="I328" s="450" t="s">
        <v>2418</v>
      </c>
      <c r="J328" s="941" t="s">
        <v>131</v>
      </c>
      <c r="K328" s="967" t="s">
        <v>341</v>
      </c>
      <c r="L328" s="181" t="s">
        <v>512</v>
      </c>
      <c r="M328" s="779" t="s">
        <v>514</v>
      </c>
      <c r="N328" s="176" t="s">
        <v>335</v>
      </c>
      <c r="O328" s="176" t="s">
        <v>335</v>
      </c>
      <c r="P328" s="470" t="str">
        <f t="shared" si="60"/>
        <v>Y</v>
      </c>
      <c r="Q328" s="176" t="s">
        <v>334</v>
      </c>
      <c r="R328" s="176" t="s">
        <v>335</v>
      </c>
      <c r="S328" s="444" t="s">
        <v>335</v>
      </c>
      <c r="T328" s="189" t="s">
        <v>338</v>
      </c>
      <c r="U328" s="189" t="s">
        <v>335</v>
      </c>
      <c r="V328" s="179" t="s">
        <v>335</v>
      </c>
      <c r="W328" s="176" t="s">
        <v>334</v>
      </c>
      <c r="X328" s="435" t="s">
        <v>93</v>
      </c>
      <c r="Y328" s="389" t="s">
        <v>93</v>
      </c>
      <c r="Z328" s="189" t="s">
        <v>471</v>
      </c>
      <c r="AA328" s="179">
        <v>0</v>
      </c>
      <c r="AB328" s="337" t="s">
        <v>349</v>
      </c>
      <c r="AC328" s="275" t="s">
        <v>1053</v>
      </c>
      <c r="AD328" s="275" t="s">
        <v>341</v>
      </c>
      <c r="AE328" s="189" t="s">
        <v>342</v>
      </c>
      <c r="AF328" s="189" t="s">
        <v>342</v>
      </c>
      <c r="AG328" s="765" t="s">
        <v>342</v>
      </c>
      <c r="AH328" s="765" t="s">
        <v>342</v>
      </c>
      <c r="AI328" s="443" t="s">
        <v>341</v>
      </c>
      <c r="AJ328" s="443" t="s">
        <v>341</v>
      </c>
      <c r="AK328" s="442" t="s">
        <v>342</v>
      </c>
      <c r="AL328" s="350" t="str">
        <f t="shared" si="59"/>
        <v>Y</v>
      </c>
      <c r="AM328" s="350" t="s">
        <v>342</v>
      </c>
      <c r="AN328" s="346" t="s">
        <v>1513</v>
      </c>
      <c r="AO328" s="189" t="s">
        <v>335</v>
      </c>
      <c r="AP328" s="189" t="s">
        <v>335</v>
      </c>
      <c r="AQ328" s="189" t="s">
        <v>335</v>
      </c>
      <c r="AR328" s="189" t="s">
        <v>335</v>
      </c>
      <c r="AS328" s="189" t="b">
        <f t="shared" si="61"/>
        <v>1</v>
      </c>
      <c r="AT328" s="442" t="b">
        <f t="shared" si="62"/>
        <v>1</v>
      </c>
      <c r="AU328" s="189" t="s">
        <v>335</v>
      </c>
      <c r="AV328" s="275"/>
      <c r="AW328" s="275"/>
      <c r="AX328" s="275" t="s">
        <v>1529</v>
      </c>
      <c r="AY328" s="577" t="s">
        <v>1530</v>
      </c>
      <c r="AZ328" s="275"/>
      <c r="BA328" s="275"/>
      <c r="BB328" s="275"/>
    </row>
    <row r="329" spans="2:54" ht="15" customHeight="1">
      <c r="B329" s="218">
        <v>46076</v>
      </c>
      <c r="C329" s="807" t="s">
        <v>125</v>
      </c>
      <c r="D329" s="810" t="s">
        <v>129</v>
      </c>
      <c r="E329" s="450" t="s">
        <v>1156</v>
      </c>
      <c r="F329" s="450" t="s">
        <v>338</v>
      </c>
      <c r="G329" s="911" t="s">
        <v>713</v>
      </c>
      <c r="H329" s="914" t="s">
        <v>517</v>
      </c>
      <c r="I329" s="481" t="s">
        <v>1517</v>
      </c>
      <c r="J329" s="941" t="s">
        <v>131</v>
      </c>
      <c r="K329" s="967" t="s">
        <v>341</v>
      </c>
      <c r="L329" s="181" t="s">
        <v>516</v>
      </c>
      <c r="M329" s="779" t="s">
        <v>518</v>
      </c>
      <c r="N329" s="176" t="s">
        <v>335</v>
      </c>
      <c r="O329" s="176" t="s">
        <v>335</v>
      </c>
      <c r="P329" s="470" t="str">
        <f t="shared" si="60"/>
        <v>Y</v>
      </c>
      <c r="Q329" s="176" t="s">
        <v>334</v>
      </c>
      <c r="R329" s="176" t="s">
        <v>335</v>
      </c>
      <c r="S329" s="444" t="s">
        <v>335</v>
      </c>
      <c r="T329" s="189" t="s">
        <v>338</v>
      </c>
      <c r="U329" s="189" t="s">
        <v>335</v>
      </c>
      <c r="V329" s="179"/>
      <c r="W329" s="176" t="s">
        <v>334</v>
      </c>
      <c r="X329" s="435" t="s">
        <v>93</v>
      </c>
      <c r="Y329" s="389" t="s">
        <v>93</v>
      </c>
      <c r="Z329" s="189" t="s">
        <v>471</v>
      </c>
      <c r="AA329" s="179">
        <v>1</v>
      </c>
      <c r="AB329" s="337" t="s">
        <v>2308</v>
      </c>
      <c r="AC329" s="275" t="s">
        <v>1053</v>
      </c>
      <c r="AD329" s="275" t="s">
        <v>341</v>
      </c>
      <c r="AE329" s="189"/>
      <c r="AF329" s="189" t="s">
        <v>342</v>
      </c>
      <c r="AG329" s="765"/>
      <c r="AH329" s="765"/>
      <c r="AI329" s="443" t="s">
        <v>341</v>
      </c>
      <c r="AJ329" s="443" t="s">
        <v>341</v>
      </c>
      <c r="AK329" s="442"/>
      <c r="AL329" s="350" t="str">
        <f t="shared" si="59"/>
        <v>Y</v>
      </c>
      <c r="AM329" s="350" t="s">
        <v>471</v>
      </c>
      <c r="AN329" s="346" t="s">
        <v>1513</v>
      </c>
      <c r="AO329" s="189" t="s">
        <v>335</v>
      </c>
      <c r="AP329" s="189" t="s">
        <v>335</v>
      </c>
      <c r="AQ329" s="189" t="s">
        <v>335</v>
      </c>
      <c r="AR329" s="189" t="s">
        <v>335</v>
      </c>
      <c r="AS329" s="189" t="b">
        <f t="shared" si="61"/>
        <v>1</v>
      </c>
      <c r="AT329" s="442" t="b">
        <f t="shared" si="62"/>
        <v>1</v>
      </c>
      <c r="AU329" s="189" t="s">
        <v>335</v>
      </c>
      <c r="AV329" s="275"/>
      <c r="AW329" s="275"/>
      <c r="AX329" s="275" t="s">
        <v>1533</v>
      </c>
      <c r="AY329" s="577" t="s">
        <v>1534</v>
      </c>
      <c r="AZ329" s="275"/>
      <c r="BA329" s="275"/>
      <c r="BB329" s="275"/>
    </row>
    <row r="330" spans="2:54" ht="15" customHeight="1">
      <c r="B330" s="218">
        <v>46076</v>
      </c>
      <c r="C330" s="807" t="s">
        <v>125</v>
      </c>
      <c r="D330" s="810" t="s">
        <v>129</v>
      </c>
      <c r="E330" s="450" t="s">
        <v>60</v>
      </c>
      <c r="F330" s="450" t="s">
        <v>775</v>
      </c>
      <c r="G330" s="911" t="s">
        <v>1535</v>
      </c>
      <c r="H330" s="911" t="s">
        <v>580</v>
      </c>
      <c r="I330" s="450" t="s">
        <v>2419</v>
      </c>
      <c r="J330" s="941" t="s">
        <v>131</v>
      </c>
      <c r="K330" s="967" t="s">
        <v>341</v>
      </c>
      <c r="L330" s="181" t="s">
        <v>1535</v>
      </c>
      <c r="M330" s="779" t="s">
        <v>1536</v>
      </c>
      <c r="N330" s="176" t="s">
        <v>335</v>
      </c>
      <c r="O330" s="176" t="s">
        <v>335</v>
      </c>
      <c r="P330" s="470" t="str">
        <f t="shared" si="60"/>
        <v>Y</v>
      </c>
      <c r="Q330" s="176" t="s">
        <v>334</v>
      </c>
      <c r="R330" s="176" t="s">
        <v>335</v>
      </c>
      <c r="S330" s="444" t="s">
        <v>335</v>
      </c>
      <c r="T330" s="189" t="s">
        <v>338</v>
      </c>
      <c r="U330" s="189" t="s">
        <v>335</v>
      </c>
      <c r="V330" s="179"/>
      <c r="W330" s="176" t="s">
        <v>334</v>
      </c>
      <c r="X330" s="435" t="s">
        <v>93</v>
      </c>
      <c r="Y330" s="389" t="s">
        <v>62</v>
      </c>
      <c r="Z330" s="189" t="s">
        <v>1537</v>
      </c>
      <c r="AA330" s="179">
        <v>1</v>
      </c>
      <c r="AB330" s="337" t="s">
        <v>1538</v>
      </c>
      <c r="AC330" s="275" t="s">
        <v>390</v>
      </c>
      <c r="AD330" s="275" t="s">
        <v>581</v>
      </c>
      <c r="AE330" s="189"/>
      <c r="AF330" s="189"/>
      <c r="AG330" s="765"/>
      <c r="AH330" s="765"/>
      <c r="AI330" s="443" t="s">
        <v>341</v>
      </c>
      <c r="AJ330" s="443" t="s">
        <v>341</v>
      </c>
      <c r="AK330" s="442"/>
      <c r="AL330" s="350" t="str">
        <f t="shared" si="59"/>
        <v/>
      </c>
      <c r="AM330" s="350" t="s">
        <v>471</v>
      </c>
      <c r="AN330" s="346" t="s">
        <v>1513</v>
      </c>
      <c r="AO330" s="189" t="s">
        <v>341</v>
      </c>
      <c r="AP330" s="189" t="s">
        <v>341</v>
      </c>
      <c r="AQ330" s="189" t="s">
        <v>341</v>
      </c>
      <c r="AR330" s="189" t="s">
        <v>341</v>
      </c>
      <c r="AS330" s="189" t="b">
        <f t="shared" si="61"/>
        <v>0</v>
      </c>
      <c r="AT330" s="442" t="b">
        <f t="shared" si="62"/>
        <v>0</v>
      </c>
      <c r="AU330" s="189" t="s">
        <v>335</v>
      </c>
      <c r="AV330" s="275"/>
      <c r="AW330" s="275"/>
      <c r="AX330" s="275" t="s">
        <v>1539</v>
      </c>
      <c r="AY330" s="577" t="s">
        <v>1540</v>
      </c>
      <c r="AZ330" s="275"/>
      <c r="BA330" s="275"/>
      <c r="BB330" s="275"/>
    </row>
    <row r="331" spans="2:54" ht="15" customHeight="1">
      <c r="B331" s="218">
        <v>46076</v>
      </c>
      <c r="C331" s="807" t="s">
        <v>125</v>
      </c>
      <c r="D331" s="810" t="s">
        <v>129</v>
      </c>
      <c r="E331" s="450" t="s">
        <v>1156</v>
      </c>
      <c r="F331" s="450" t="s">
        <v>338</v>
      </c>
      <c r="G331" s="450" t="s">
        <v>1108</v>
      </c>
      <c r="H331" s="450" t="s">
        <v>2420</v>
      </c>
      <c r="I331" s="450" t="s">
        <v>2421</v>
      </c>
      <c r="J331" s="941" t="s">
        <v>131</v>
      </c>
      <c r="K331" s="967" t="s">
        <v>341</v>
      </c>
      <c r="L331" s="181" t="s">
        <v>2422</v>
      </c>
      <c r="M331" s="779" t="s">
        <v>2423</v>
      </c>
      <c r="N331" s="176" t="s">
        <v>335</v>
      </c>
      <c r="O331" s="176" t="s">
        <v>1605</v>
      </c>
      <c r="P331" s="470" t="str">
        <f t="shared" si="60"/>
        <v>Y</v>
      </c>
      <c r="Q331" s="176" t="s">
        <v>335</v>
      </c>
      <c r="R331" s="176" t="s">
        <v>335</v>
      </c>
      <c r="S331" s="444" t="s">
        <v>335</v>
      </c>
      <c r="T331" s="189" t="s">
        <v>338</v>
      </c>
      <c r="U331" s="189"/>
      <c r="V331" s="179"/>
      <c r="W331" s="176" t="s">
        <v>334</v>
      </c>
      <c r="X331" s="435" t="s">
        <v>93</v>
      </c>
      <c r="Y331" s="389" t="s">
        <v>93</v>
      </c>
      <c r="Z331" s="189" t="s">
        <v>1537</v>
      </c>
      <c r="AA331" s="179">
        <v>0</v>
      </c>
      <c r="AB331" s="337" t="s">
        <v>349</v>
      </c>
      <c r="AC331" s="275"/>
      <c r="AD331" s="275"/>
      <c r="AE331" s="189"/>
      <c r="AF331" s="189"/>
      <c r="AG331" s="765" t="s">
        <v>342</v>
      </c>
      <c r="AH331" s="765"/>
      <c r="AI331" s="443" t="s">
        <v>341</v>
      </c>
      <c r="AJ331" s="443" t="s">
        <v>341</v>
      </c>
      <c r="AK331" s="442"/>
      <c r="AL331" s="350" t="str">
        <f t="shared" si="59"/>
        <v/>
      </c>
      <c r="AM331" s="350" t="s">
        <v>342</v>
      </c>
      <c r="AN331" s="346" t="s">
        <v>1513</v>
      </c>
      <c r="AO331" s="189"/>
      <c r="AP331" s="189"/>
      <c r="AQ331" s="189"/>
      <c r="AR331" s="189"/>
      <c r="AS331" s="189" t="b">
        <f t="shared" si="61"/>
        <v>0</v>
      </c>
      <c r="AT331" s="442" t="b">
        <f t="shared" si="62"/>
        <v>0</v>
      </c>
      <c r="AU331" s="189"/>
      <c r="AV331" s="275"/>
      <c r="AW331" s="275"/>
      <c r="AX331" s="275" t="s">
        <v>2092</v>
      </c>
      <c r="AY331" s="577" t="s">
        <v>2313</v>
      </c>
      <c r="AZ331" s="275" t="s">
        <v>1528</v>
      </c>
      <c r="BA331" s="275"/>
      <c r="BB331" s="275"/>
    </row>
    <row r="332" spans="2:54" ht="15" customHeight="1">
      <c r="B332" s="218">
        <v>46076</v>
      </c>
      <c r="C332" s="807" t="s">
        <v>125</v>
      </c>
      <c r="D332" s="810" t="s">
        <v>129</v>
      </c>
      <c r="E332" s="450" t="s">
        <v>1156</v>
      </c>
      <c r="F332" s="778" t="s">
        <v>1218</v>
      </c>
      <c r="G332" s="450" t="s">
        <v>1219</v>
      </c>
      <c r="H332" s="779" t="s">
        <v>1220</v>
      </c>
      <c r="I332" s="450" t="s">
        <v>1221</v>
      </c>
      <c r="J332" s="941" t="s">
        <v>131</v>
      </c>
      <c r="K332" s="967" t="s">
        <v>2424</v>
      </c>
      <c r="L332" s="181" t="s">
        <v>1219</v>
      </c>
      <c r="M332" s="779" t="s">
        <v>2425</v>
      </c>
      <c r="N332" s="176" t="s">
        <v>335</v>
      </c>
      <c r="O332" s="176" t="s">
        <v>335</v>
      </c>
      <c r="P332" s="470" t="str">
        <f t="shared" si="60"/>
        <v>Y</v>
      </c>
      <c r="Q332" s="176" t="s">
        <v>334</v>
      </c>
      <c r="R332" s="176" t="s">
        <v>334</v>
      </c>
      <c r="S332" s="444" t="s">
        <v>335</v>
      </c>
      <c r="T332" s="189" t="s">
        <v>338</v>
      </c>
      <c r="U332" s="189"/>
      <c r="V332" s="179"/>
      <c r="W332" s="176" t="s">
        <v>334</v>
      </c>
      <c r="X332" s="435" t="s">
        <v>93</v>
      </c>
      <c r="Y332" s="389" t="s">
        <v>93</v>
      </c>
      <c r="Z332" s="189" t="s">
        <v>1546</v>
      </c>
      <c r="AA332" s="179">
        <v>1</v>
      </c>
      <c r="AB332" s="337" t="s">
        <v>2308</v>
      </c>
      <c r="AC332" s="275" t="s">
        <v>594</v>
      </c>
      <c r="AD332" s="275" t="s">
        <v>341</v>
      </c>
      <c r="AE332" s="189"/>
      <c r="AF332" s="189"/>
      <c r="AG332" s="765"/>
      <c r="AH332" s="765"/>
      <c r="AI332" s="443" t="s">
        <v>341</v>
      </c>
      <c r="AJ332" s="443" t="s">
        <v>341</v>
      </c>
      <c r="AK332" s="442"/>
      <c r="AL332" s="350" t="str">
        <f t="shared" si="59"/>
        <v/>
      </c>
      <c r="AM332" s="350" t="s">
        <v>471</v>
      </c>
      <c r="AN332" s="346" t="s">
        <v>1567</v>
      </c>
      <c r="AO332" s="189" t="s">
        <v>471</v>
      </c>
      <c r="AP332" s="189" t="s">
        <v>471</v>
      </c>
      <c r="AQ332" s="189" t="s">
        <v>471</v>
      </c>
      <c r="AR332" s="189" t="s">
        <v>471</v>
      </c>
      <c r="AS332" s="189" t="b">
        <f t="shared" si="61"/>
        <v>0</v>
      </c>
      <c r="AT332" s="189" t="b">
        <f t="shared" si="62"/>
        <v>0</v>
      </c>
      <c r="AU332" s="350" t="s">
        <v>335</v>
      </c>
      <c r="AV332" s="459"/>
      <c r="AW332" s="459"/>
      <c r="AX332" s="275" t="s">
        <v>1568</v>
      </c>
      <c r="AY332" s="577" t="s">
        <v>2426</v>
      </c>
      <c r="AZ332" s="275"/>
      <c r="BA332" s="275"/>
      <c r="BB332" s="275"/>
    </row>
    <row r="333" spans="2:54" ht="15" customHeight="1">
      <c r="B333" s="218">
        <v>46076</v>
      </c>
      <c r="C333" s="807" t="s">
        <v>125</v>
      </c>
      <c r="D333" s="810" t="s">
        <v>129</v>
      </c>
      <c r="E333" s="450" t="s">
        <v>1156</v>
      </c>
      <c r="F333" s="778" t="s">
        <v>1218</v>
      </c>
      <c r="G333" s="450" t="s">
        <v>1222</v>
      </c>
      <c r="H333" s="779" t="s">
        <v>1223</v>
      </c>
      <c r="I333" s="450" t="s">
        <v>1221</v>
      </c>
      <c r="J333" s="941" t="s">
        <v>131</v>
      </c>
      <c r="K333" s="967" t="s">
        <v>2427</v>
      </c>
      <c r="L333" s="181" t="s">
        <v>1222</v>
      </c>
      <c r="M333" s="779" t="s">
        <v>2428</v>
      </c>
      <c r="N333" s="176" t="s">
        <v>335</v>
      </c>
      <c r="O333" s="176" t="s">
        <v>335</v>
      </c>
      <c r="P333" s="470" t="str">
        <f t="shared" si="60"/>
        <v>Y</v>
      </c>
      <c r="Q333" s="176" t="s">
        <v>334</v>
      </c>
      <c r="R333" s="176" t="s">
        <v>334</v>
      </c>
      <c r="S333" s="444" t="s">
        <v>335</v>
      </c>
      <c r="T333" s="189" t="s">
        <v>338</v>
      </c>
      <c r="U333" s="189"/>
      <c r="V333" s="179"/>
      <c r="W333" s="176" t="s">
        <v>334</v>
      </c>
      <c r="X333" s="435" t="s">
        <v>93</v>
      </c>
      <c r="Y333" s="389" t="s">
        <v>93</v>
      </c>
      <c r="Z333" s="189" t="s">
        <v>1546</v>
      </c>
      <c r="AA333" s="179">
        <v>1</v>
      </c>
      <c r="AB333" s="337" t="s">
        <v>2308</v>
      </c>
      <c r="AC333" s="275" t="s">
        <v>594</v>
      </c>
      <c r="AD333" s="275" t="s">
        <v>341</v>
      </c>
      <c r="AE333" s="189"/>
      <c r="AF333" s="189"/>
      <c r="AG333" s="765"/>
      <c r="AH333" s="765"/>
      <c r="AI333" s="443" t="s">
        <v>341</v>
      </c>
      <c r="AJ333" s="443" t="s">
        <v>341</v>
      </c>
      <c r="AK333" s="442"/>
      <c r="AL333" s="350" t="str">
        <f t="shared" si="59"/>
        <v/>
      </c>
      <c r="AM333" s="350" t="s">
        <v>471</v>
      </c>
      <c r="AN333" s="346" t="s">
        <v>1567</v>
      </c>
      <c r="AO333" s="189" t="s">
        <v>471</v>
      </c>
      <c r="AP333" s="189" t="s">
        <v>471</v>
      </c>
      <c r="AQ333" s="189" t="s">
        <v>471</v>
      </c>
      <c r="AR333" s="189" t="s">
        <v>471</v>
      </c>
      <c r="AS333" s="189" t="b">
        <f t="shared" si="61"/>
        <v>0</v>
      </c>
      <c r="AT333" s="189" t="b">
        <f t="shared" si="62"/>
        <v>0</v>
      </c>
      <c r="AU333" s="457" t="s">
        <v>335</v>
      </c>
      <c r="AV333" s="458"/>
      <c r="AW333" s="458"/>
      <c r="AX333" s="275" t="s">
        <v>1568</v>
      </c>
      <c r="AY333" s="577" t="s">
        <v>2429</v>
      </c>
      <c r="AZ333" s="275"/>
      <c r="BA333" s="275"/>
      <c r="BB333" s="275"/>
    </row>
    <row r="334" spans="2:54" ht="15" customHeight="1">
      <c r="B334" s="218">
        <v>46076</v>
      </c>
      <c r="C334" s="807" t="s">
        <v>125</v>
      </c>
      <c r="D334" s="810" t="s">
        <v>129</v>
      </c>
      <c r="E334" s="450" t="s">
        <v>1156</v>
      </c>
      <c r="F334" s="450" t="s">
        <v>338</v>
      </c>
      <c r="G334" s="450" t="s">
        <v>1224</v>
      </c>
      <c r="H334" s="450" t="s">
        <v>1225</v>
      </c>
      <c r="I334" s="450" t="s">
        <v>2430</v>
      </c>
      <c r="J334" s="941" t="s">
        <v>131</v>
      </c>
      <c r="K334" s="967" t="s">
        <v>1225</v>
      </c>
      <c r="L334" s="181" t="s">
        <v>1224</v>
      </c>
      <c r="M334" s="779" t="s">
        <v>2431</v>
      </c>
      <c r="N334" s="176" t="s">
        <v>334</v>
      </c>
      <c r="O334" s="176" t="s">
        <v>1605</v>
      </c>
      <c r="P334" s="470" t="str">
        <f t="shared" si="60"/>
        <v>N</v>
      </c>
      <c r="Q334" s="176" t="s">
        <v>335</v>
      </c>
      <c r="R334" s="176" t="s">
        <v>335</v>
      </c>
      <c r="S334" s="444" t="s">
        <v>335</v>
      </c>
      <c r="T334" s="189" t="s">
        <v>338</v>
      </c>
      <c r="U334" s="189"/>
      <c r="V334" s="179"/>
      <c r="W334" s="176" t="s">
        <v>334</v>
      </c>
      <c r="X334" s="435" t="s">
        <v>93</v>
      </c>
      <c r="Y334" s="389" t="s">
        <v>93</v>
      </c>
      <c r="Z334" s="189" t="s">
        <v>1524</v>
      </c>
      <c r="AA334" s="179">
        <v>0</v>
      </c>
      <c r="AB334" s="337" t="s">
        <v>349</v>
      </c>
      <c r="AC334" s="275"/>
      <c r="AD334" s="275"/>
      <c r="AE334" s="189"/>
      <c r="AF334" s="189"/>
      <c r="AG334" s="765" t="s">
        <v>342</v>
      </c>
      <c r="AH334" s="765"/>
      <c r="AI334" s="443" t="s">
        <v>341</v>
      </c>
      <c r="AJ334" s="443" t="s">
        <v>341</v>
      </c>
      <c r="AK334" s="442"/>
      <c r="AL334" s="350" t="str">
        <f t="shared" si="59"/>
        <v/>
      </c>
      <c r="AM334" s="350" t="s">
        <v>342</v>
      </c>
      <c r="AN334" s="346" t="s">
        <v>1513</v>
      </c>
      <c r="AO334" s="189"/>
      <c r="AP334" s="189"/>
      <c r="AQ334" s="189"/>
      <c r="AR334" s="189"/>
      <c r="AS334" s="189" t="b">
        <f t="shared" si="61"/>
        <v>0</v>
      </c>
      <c r="AT334" s="442" t="b">
        <f t="shared" si="62"/>
        <v>0</v>
      </c>
      <c r="AU334" s="189"/>
      <c r="AV334" s="275"/>
      <c r="AW334" s="275"/>
      <c r="AX334" s="325" t="s">
        <v>2432</v>
      </c>
      <c r="AY334" s="577" t="s">
        <v>2433</v>
      </c>
      <c r="AZ334" s="275" t="s">
        <v>1531</v>
      </c>
      <c r="BA334" s="275" t="s">
        <v>2434</v>
      </c>
      <c r="BB334" s="275" t="s">
        <v>784</v>
      </c>
    </row>
    <row r="335" spans="2:54" ht="15" customHeight="1">
      <c r="B335" s="218">
        <v>46076</v>
      </c>
      <c r="C335" s="807" t="s">
        <v>125</v>
      </c>
      <c r="D335" s="810" t="s">
        <v>129</v>
      </c>
      <c r="E335" s="450" t="s">
        <v>1156</v>
      </c>
      <c r="F335" s="450" t="s">
        <v>338</v>
      </c>
      <c r="G335" s="788" t="s">
        <v>1226</v>
      </c>
      <c r="H335" s="782" t="s">
        <v>1227</v>
      </c>
      <c r="I335" s="450" t="s">
        <v>2435</v>
      </c>
      <c r="J335" s="941" t="s">
        <v>131</v>
      </c>
      <c r="K335" s="967" t="s">
        <v>1227</v>
      </c>
      <c r="L335" s="181" t="s">
        <v>2436</v>
      </c>
      <c r="M335" s="779" t="s">
        <v>2437</v>
      </c>
      <c r="N335" s="176" t="s">
        <v>334</v>
      </c>
      <c r="O335" s="176" t="s">
        <v>334</v>
      </c>
      <c r="P335" s="470" t="str">
        <f t="shared" si="60"/>
        <v>N</v>
      </c>
      <c r="Q335" s="176" t="s">
        <v>334</v>
      </c>
      <c r="R335" s="176" t="s">
        <v>335</v>
      </c>
      <c r="S335" s="444" t="s">
        <v>335</v>
      </c>
      <c r="T335" s="189" t="s">
        <v>338</v>
      </c>
      <c r="U335" s="189"/>
      <c r="V335" s="179"/>
      <c r="W335" s="176" t="s">
        <v>334</v>
      </c>
      <c r="X335" s="435" t="s">
        <v>93</v>
      </c>
      <c r="Y335" s="389" t="s">
        <v>93</v>
      </c>
      <c r="Z335" s="189" t="s">
        <v>1524</v>
      </c>
      <c r="AA335" s="179">
        <v>0</v>
      </c>
      <c r="AB335" s="337" t="s">
        <v>349</v>
      </c>
      <c r="AC335" s="275" t="s">
        <v>784</v>
      </c>
      <c r="AD335" s="275" t="s">
        <v>341</v>
      </c>
      <c r="AE335" s="189"/>
      <c r="AF335" s="189"/>
      <c r="AG335" s="765" t="s">
        <v>342</v>
      </c>
      <c r="AH335" s="765"/>
      <c r="AI335" s="443" t="s">
        <v>341</v>
      </c>
      <c r="AJ335" s="443" t="s">
        <v>341</v>
      </c>
      <c r="AK335" s="442"/>
      <c r="AL335" s="350" t="str">
        <f t="shared" si="59"/>
        <v/>
      </c>
      <c r="AM335" s="350" t="s">
        <v>471</v>
      </c>
      <c r="AN335" s="346" t="s">
        <v>1513</v>
      </c>
      <c r="AO335" s="189" t="s">
        <v>341</v>
      </c>
      <c r="AP335" s="189" t="s">
        <v>335</v>
      </c>
      <c r="AQ335" s="189" t="s">
        <v>335</v>
      </c>
      <c r="AR335" s="189" t="s">
        <v>335</v>
      </c>
      <c r="AS335" s="189" t="b">
        <f t="shared" si="61"/>
        <v>0</v>
      </c>
      <c r="AT335" s="442" t="b">
        <f t="shared" si="62"/>
        <v>1</v>
      </c>
      <c r="AU335" s="189" t="s">
        <v>335</v>
      </c>
      <c r="AV335" s="275"/>
      <c r="AW335" s="275"/>
      <c r="AX335" s="275" t="s">
        <v>1769</v>
      </c>
      <c r="AY335" s="577" t="s">
        <v>2438</v>
      </c>
      <c r="AZ335" s="275" t="s">
        <v>1531</v>
      </c>
      <c r="BA335" s="275" t="s">
        <v>2434</v>
      </c>
      <c r="BB335" s="275" t="s">
        <v>784</v>
      </c>
    </row>
    <row r="336" spans="2:54" ht="15" customHeight="1">
      <c r="B336" s="218">
        <v>46076</v>
      </c>
      <c r="C336" s="807" t="s">
        <v>125</v>
      </c>
      <c r="D336" s="810" t="s">
        <v>129</v>
      </c>
      <c r="E336" s="450" t="s">
        <v>1156</v>
      </c>
      <c r="F336" s="450" t="s">
        <v>1218</v>
      </c>
      <c r="G336" s="450" t="s">
        <v>1230</v>
      </c>
      <c r="H336" s="812" t="s">
        <v>1231</v>
      </c>
      <c r="I336" s="450" t="s">
        <v>2439</v>
      </c>
      <c r="J336" s="941" t="s">
        <v>131</v>
      </c>
      <c r="K336" s="967" t="s">
        <v>1231</v>
      </c>
      <c r="L336" s="181" t="s">
        <v>2440</v>
      </c>
      <c r="M336" s="779" t="s">
        <v>2441</v>
      </c>
      <c r="N336" s="176" t="s">
        <v>334</v>
      </c>
      <c r="O336" s="176" t="s">
        <v>334</v>
      </c>
      <c r="P336" s="470" t="str">
        <f t="shared" si="60"/>
        <v>N</v>
      </c>
      <c r="Q336" s="176" t="s">
        <v>335</v>
      </c>
      <c r="R336" s="176" t="s">
        <v>335</v>
      </c>
      <c r="S336" s="444" t="s">
        <v>335</v>
      </c>
      <c r="T336" s="189" t="s">
        <v>338</v>
      </c>
      <c r="U336" s="189"/>
      <c r="V336" s="179"/>
      <c r="W336" s="176" t="s">
        <v>334</v>
      </c>
      <c r="X336" s="435" t="s">
        <v>93</v>
      </c>
      <c r="Y336" s="389" t="s">
        <v>93</v>
      </c>
      <c r="Z336" s="189" t="s">
        <v>1524</v>
      </c>
      <c r="AA336" s="179">
        <v>0</v>
      </c>
      <c r="AB336" s="337" t="s">
        <v>349</v>
      </c>
      <c r="AC336" s="275"/>
      <c r="AD336" s="275" t="s">
        <v>471</v>
      </c>
      <c r="AE336" s="189"/>
      <c r="AF336" s="189"/>
      <c r="AG336" s="765" t="s">
        <v>342</v>
      </c>
      <c r="AH336" s="765"/>
      <c r="AI336" s="443" t="s">
        <v>341</v>
      </c>
      <c r="AJ336" s="443" t="s">
        <v>341</v>
      </c>
      <c r="AK336" s="442"/>
      <c r="AL336" s="350" t="str">
        <f t="shared" si="59"/>
        <v/>
      </c>
      <c r="AM336" s="350" t="s">
        <v>471</v>
      </c>
      <c r="AN336" s="346" t="s">
        <v>1513</v>
      </c>
      <c r="AO336" s="189" t="s">
        <v>471</v>
      </c>
      <c r="AP336" s="189" t="s">
        <v>471</v>
      </c>
      <c r="AQ336" s="189" t="s">
        <v>471</v>
      </c>
      <c r="AR336" s="189" t="s">
        <v>471</v>
      </c>
      <c r="AS336" s="189" t="b">
        <f t="shared" si="61"/>
        <v>0</v>
      </c>
      <c r="AT336" s="442" t="b">
        <f t="shared" si="62"/>
        <v>0</v>
      </c>
      <c r="AU336" s="189"/>
      <c r="AV336" s="275"/>
      <c r="AW336" s="275"/>
      <c r="AX336" s="325" t="s">
        <v>1769</v>
      </c>
      <c r="AY336" s="577" t="s">
        <v>2442</v>
      </c>
      <c r="AZ336" s="275" t="s">
        <v>1531</v>
      </c>
      <c r="BA336" s="275" t="s">
        <v>2443</v>
      </c>
      <c r="BB336" s="275" t="s">
        <v>1565</v>
      </c>
    </row>
    <row r="337" spans="2:54" ht="15" customHeight="1">
      <c r="B337" s="218">
        <v>46076</v>
      </c>
      <c r="C337" s="807" t="s">
        <v>125</v>
      </c>
      <c r="D337" s="810" t="s">
        <v>129</v>
      </c>
      <c r="E337" s="450" t="s">
        <v>1156</v>
      </c>
      <c r="F337" s="450" t="s">
        <v>338</v>
      </c>
      <c r="G337" s="450" t="s">
        <v>2444</v>
      </c>
      <c r="H337" s="450" t="s">
        <v>1234</v>
      </c>
      <c r="I337" s="450" t="s">
        <v>2445</v>
      </c>
      <c r="J337" s="941" t="s">
        <v>131</v>
      </c>
      <c r="K337" s="967" t="s">
        <v>1234</v>
      </c>
      <c r="L337" s="181" t="s">
        <v>2446</v>
      </c>
      <c r="M337" s="779" t="s">
        <v>2447</v>
      </c>
      <c r="N337" s="176" t="s">
        <v>335</v>
      </c>
      <c r="O337" s="176" t="s">
        <v>1605</v>
      </c>
      <c r="P337" s="470" t="str">
        <f t="shared" si="60"/>
        <v>Y</v>
      </c>
      <c r="Q337" s="176" t="s">
        <v>335</v>
      </c>
      <c r="R337" s="176" t="s">
        <v>335</v>
      </c>
      <c r="S337" s="444" t="s">
        <v>335</v>
      </c>
      <c r="T337" s="189" t="s">
        <v>338</v>
      </c>
      <c r="U337" s="189"/>
      <c r="V337" s="179"/>
      <c r="W337" s="176" t="s">
        <v>335</v>
      </c>
      <c r="X337" s="435" t="s">
        <v>93</v>
      </c>
      <c r="Y337" s="389" t="s">
        <v>93</v>
      </c>
      <c r="Z337" s="189" t="s">
        <v>1524</v>
      </c>
      <c r="AA337" s="179">
        <v>0</v>
      </c>
      <c r="AB337" s="337" t="s">
        <v>349</v>
      </c>
      <c r="AC337" s="275"/>
      <c r="AD337" s="275"/>
      <c r="AE337" s="189"/>
      <c r="AF337" s="189"/>
      <c r="AG337" s="765" t="s">
        <v>342</v>
      </c>
      <c r="AH337" s="765"/>
      <c r="AI337" s="443" t="s">
        <v>341</v>
      </c>
      <c r="AJ337" s="443" t="s">
        <v>341</v>
      </c>
      <c r="AK337" s="442"/>
      <c r="AL337" s="350" t="str">
        <f t="shared" si="59"/>
        <v/>
      </c>
      <c r="AM337" s="350" t="s">
        <v>471</v>
      </c>
      <c r="AN337" s="346" t="s">
        <v>1513</v>
      </c>
      <c r="AO337" s="189"/>
      <c r="AP337" s="189"/>
      <c r="AQ337" s="189"/>
      <c r="AR337" s="189"/>
      <c r="AS337" s="189" t="b">
        <f t="shared" si="61"/>
        <v>0</v>
      </c>
      <c r="AT337" s="442" t="b">
        <f t="shared" si="62"/>
        <v>0</v>
      </c>
      <c r="AU337" s="189"/>
      <c r="AV337" s="275"/>
      <c r="AW337" s="275"/>
      <c r="AX337" s="275" t="s">
        <v>2448</v>
      </c>
      <c r="AY337" s="577" t="s">
        <v>2449</v>
      </c>
      <c r="AZ337" s="275" t="s">
        <v>1528</v>
      </c>
      <c r="BA337" s="275"/>
      <c r="BB337" s="275"/>
    </row>
    <row r="338" spans="2:54" ht="15" customHeight="1">
      <c r="B338" s="218">
        <v>46076</v>
      </c>
      <c r="C338" s="807" t="s">
        <v>125</v>
      </c>
      <c r="D338" s="810" t="s">
        <v>129</v>
      </c>
      <c r="E338" s="450" t="s">
        <v>1156</v>
      </c>
      <c r="F338" s="450" t="s">
        <v>338</v>
      </c>
      <c r="G338" s="450" t="s">
        <v>2450</v>
      </c>
      <c r="H338" s="791" t="s">
        <v>1146</v>
      </c>
      <c r="I338" s="450" t="s">
        <v>2451</v>
      </c>
      <c r="J338" s="941" t="s">
        <v>131</v>
      </c>
      <c r="K338" s="967" t="s">
        <v>1146</v>
      </c>
      <c r="L338" s="181" t="s">
        <v>2352</v>
      </c>
      <c r="M338" s="779" t="s">
        <v>2452</v>
      </c>
      <c r="N338" s="176" t="s">
        <v>335</v>
      </c>
      <c r="O338" s="176" t="s">
        <v>1605</v>
      </c>
      <c r="P338" s="470" t="str">
        <f t="shared" si="60"/>
        <v>Y</v>
      </c>
      <c r="Q338" s="176" t="s">
        <v>335</v>
      </c>
      <c r="R338" s="176" t="s">
        <v>335</v>
      </c>
      <c r="S338" s="444" t="s">
        <v>335</v>
      </c>
      <c r="T338" s="189" t="s">
        <v>338</v>
      </c>
      <c r="U338" s="189"/>
      <c r="V338" s="179"/>
      <c r="W338" s="176" t="s">
        <v>335</v>
      </c>
      <c r="X338" s="435" t="s">
        <v>93</v>
      </c>
      <c r="Y338" s="389" t="s">
        <v>93</v>
      </c>
      <c r="Z338" s="189" t="s">
        <v>1524</v>
      </c>
      <c r="AA338" s="179">
        <v>0</v>
      </c>
      <c r="AB338" s="337" t="s">
        <v>349</v>
      </c>
      <c r="AC338" s="275"/>
      <c r="AD338" s="275"/>
      <c r="AE338" s="189"/>
      <c r="AF338" s="189"/>
      <c r="AG338" s="765" t="s">
        <v>342</v>
      </c>
      <c r="AH338" s="765"/>
      <c r="AI338" s="443" t="s">
        <v>341</v>
      </c>
      <c r="AJ338" s="443" t="s">
        <v>341</v>
      </c>
      <c r="AK338" s="442"/>
      <c r="AL338" s="350" t="str">
        <f t="shared" si="59"/>
        <v/>
      </c>
      <c r="AM338" s="350" t="s">
        <v>471</v>
      </c>
      <c r="AN338" s="346" t="s">
        <v>1513</v>
      </c>
      <c r="AO338" s="189"/>
      <c r="AP338" s="189"/>
      <c r="AQ338" s="189"/>
      <c r="AR338" s="189"/>
      <c r="AS338" s="189" t="b">
        <f t="shared" si="61"/>
        <v>0</v>
      </c>
      <c r="AT338" s="442" t="b">
        <f t="shared" si="62"/>
        <v>0</v>
      </c>
      <c r="AU338" s="189"/>
      <c r="AV338" s="275"/>
      <c r="AW338" s="275"/>
      <c r="AX338" s="275" t="s">
        <v>1649</v>
      </c>
      <c r="AY338" s="577" t="s">
        <v>2403</v>
      </c>
      <c r="AZ338" s="275" t="s">
        <v>1528</v>
      </c>
      <c r="BA338" s="275"/>
      <c r="BB338" s="275"/>
    </row>
    <row r="339" spans="2:54" ht="15" customHeight="1">
      <c r="B339" s="218">
        <v>46076</v>
      </c>
      <c r="C339" s="807" t="s">
        <v>125</v>
      </c>
      <c r="D339" s="810" t="s">
        <v>129</v>
      </c>
      <c r="E339" s="450" t="s">
        <v>1156</v>
      </c>
      <c r="F339" s="450" t="s">
        <v>1218</v>
      </c>
      <c r="G339" s="450" t="s">
        <v>1236</v>
      </c>
      <c r="H339" s="450" t="s">
        <v>2453</v>
      </c>
      <c r="I339" s="450" t="s">
        <v>1221</v>
      </c>
      <c r="J339" s="941" t="s">
        <v>131</v>
      </c>
      <c r="K339" s="967"/>
      <c r="L339" s="181" t="s">
        <v>1286</v>
      </c>
      <c r="M339" s="779" t="s">
        <v>2454</v>
      </c>
      <c r="N339" s="176" t="s">
        <v>335</v>
      </c>
      <c r="O339" s="176" t="s">
        <v>335</v>
      </c>
      <c r="P339" s="470" t="str">
        <f t="shared" si="60"/>
        <v>Y</v>
      </c>
      <c r="Q339" s="176" t="s">
        <v>334</v>
      </c>
      <c r="R339" s="176" t="s">
        <v>335</v>
      </c>
      <c r="S339" s="444" t="s">
        <v>335</v>
      </c>
      <c r="T339" s="189" t="s">
        <v>338</v>
      </c>
      <c r="U339" s="189"/>
      <c r="V339" s="179"/>
      <c r="W339" s="176" t="s">
        <v>334</v>
      </c>
      <c r="X339" s="435" t="s">
        <v>93</v>
      </c>
      <c r="Y339" s="389" t="s">
        <v>93</v>
      </c>
      <c r="Z339" s="189" t="s">
        <v>1604</v>
      </c>
      <c r="AA339" s="179">
        <v>1</v>
      </c>
      <c r="AB339" s="337" t="s">
        <v>2308</v>
      </c>
      <c r="AC339" s="275" t="s">
        <v>471</v>
      </c>
      <c r="AD339" s="275" t="s">
        <v>471</v>
      </c>
      <c r="AE339" s="189"/>
      <c r="AF339" s="189"/>
      <c r="AG339" s="765"/>
      <c r="AH339" s="765"/>
      <c r="AI339" s="443" t="s">
        <v>341</v>
      </c>
      <c r="AJ339" s="443" t="s">
        <v>341</v>
      </c>
      <c r="AK339" s="442"/>
      <c r="AL339" s="350" t="str">
        <f t="shared" si="59"/>
        <v/>
      </c>
      <c r="AM339" s="350" t="s">
        <v>471</v>
      </c>
      <c r="AN339" s="346" t="s">
        <v>1567</v>
      </c>
      <c r="AO339" s="189" t="s">
        <v>471</v>
      </c>
      <c r="AP339" s="189" t="s">
        <v>471</v>
      </c>
      <c r="AQ339" s="189" t="s">
        <v>471</v>
      </c>
      <c r="AR339" s="189" t="s">
        <v>471</v>
      </c>
      <c r="AS339" s="189" t="b">
        <f t="shared" si="61"/>
        <v>0</v>
      </c>
      <c r="AT339" s="442" t="b">
        <f t="shared" si="62"/>
        <v>0</v>
      </c>
      <c r="AU339" s="189" t="s">
        <v>335</v>
      </c>
      <c r="AV339" s="275"/>
      <c r="AW339" s="275"/>
      <c r="AX339" s="275" t="s">
        <v>1568</v>
      </c>
      <c r="AY339" s="577" t="s">
        <v>2455</v>
      </c>
      <c r="AZ339" s="275"/>
      <c r="BA339" s="275"/>
      <c r="BB339" s="275"/>
    </row>
    <row r="340" spans="2:54" ht="15" customHeight="1">
      <c r="B340" s="218">
        <v>46076</v>
      </c>
      <c r="C340" s="807" t="s">
        <v>125</v>
      </c>
      <c r="D340" s="810" t="s">
        <v>129</v>
      </c>
      <c r="E340" s="450" t="s">
        <v>1156</v>
      </c>
      <c r="F340" s="450" t="s">
        <v>338</v>
      </c>
      <c r="G340" s="779" t="s">
        <v>1240</v>
      </c>
      <c r="H340" s="782" t="s">
        <v>1241</v>
      </c>
      <c r="I340" s="450" t="s">
        <v>2456</v>
      </c>
      <c r="J340" s="941" t="s">
        <v>131</v>
      </c>
      <c r="K340" s="967" t="s">
        <v>1241</v>
      </c>
      <c r="L340" s="181" t="s">
        <v>2457</v>
      </c>
      <c r="M340" s="779" t="s">
        <v>1242</v>
      </c>
      <c r="N340" s="176" t="s">
        <v>335</v>
      </c>
      <c r="O340" s="176" t="s">
        <v>334</v>
      </c>
      <c r="P340" s="470" t="str">
        <f t="shared" si="60"/>
        <v>Y</v>
      </c>
      <c r="Q340" s="176" t="s">
        <v>334</v>
      </c>
      <c r="R340" s="176" t="s">
        <v>335</v>
      </c>
      <c r="S340" s="444" t="s">
        <v>335</v>
      </c>
      <c r="T340" s="189" t="s">
        <v>338</v>
      </c>
      <c r="U340" s="189"/>
      <c r="V340" s="179"/>
      <c r="W340" s="176" t="s">
        <v>334</v>
      </c>
      <c r="X340" s="435" t="s">
        <v>93</v>
      </c>
      <c r="Y340" s="389" t="s">
        <v>93</v>
      </c>
      <c r="Z340" s="189" t="s">
        <v>1546</v>
      </c>
      <c r="AA340" s="179">
        <v>1</v>
      </c>
      <c r="AB340" s="337" t="s">
        <v>2312</v>
      </c>
      <c r="AC340" s="275" t="s">
        <v>784</v>
      </c>
      <c r="AD340" s="275" t="s">
        <v>341</v>
      </c>
      <c r="AE340" s="189"/>
      <c r="AF340" s="189"/>
      <c r="AG340" s="765"/>
      <c r="AH340" s="765"/>
      <c r="AI340" s="443" t="s">
        <v>341</v>
      </c>
      <c r="AJ340" s="443" t="s">
        <v>341</v>
      </c>
      <c r="AK340" s="442"/>
      <c r="AL340" s="350" t="str">
        <f t="shared" si="59"/>
        <v/>
      </c>
      <c r="AM340" s="350" t="s">
        <v>471</v>
      </c>
      <c r="AN340" s="346" t="s">
        <v>1513</v>
      </c>
      <c r="AO340" s="189" t="s">
        <v>335</v>
      </c>
      <c r="AP340" s="189" t="s">
        <v>335</v>
      </c>
      <c r="AQ340" s="189" t="s">
        <v>335</v>
      </c>
      <c r="AR340" s="189" t="s">
        <v>335</v>
      </c>
      <c r="AS340" s="189" t="b">
        <f t="shared" si="61"/>
        <v>1</v>
      </c>
      <c r="AT340" s="442" t="b">
        <f t="shared" si="62"/>
        <v>1</v>
      </c>
      <c r="AU340" s="189" t="s">
        <v>335</v>
      </c>
      <c r="AV340" s="275"/>
      <c r="AW340" s="275"/>
      <c r="AX340" s="450" t="s">
        <v>2458</v>
      </c>
      <c r="AY340" s="577" t="s">
        <v>2459</v>
      </c>
      <c r="AZ340" s="275" t="s">
        <v>1528</v>
      </c>
      <c r="BA340" s="275"/>
      <c r="BB340" s="275"/>
    </row>
    <row r="341" spans="2:54" ht="15" customHeight="1">
      <c r="B341" s="218">
        <v>46076</v>
      </c>
      <c r="C341" s="807" t="s">
        <v>125</v>
      </c>
      <c r="D341" s="810" t="s">
        <v>129</v>
      </c>
      <c r="E341" s="450" t="s">
        <v>1156</v>
      </c>
      <c r="F341" s="450" t="s">
        <v>338</v>
      </c>
      <c r="G341" s="817" t="s">
        <v>1243</v>
      </c>
      <c r="H341" s="779" t="s">
        <v>1244</v>
      </c>
      <c r="I341" s="450" t="s">
        <v>2460</v>
      </c>
      <c r="J341" s="941" t="s">
        <v>131</v>
      </c>
      <c r="K341" s="967" t="s">
        <v>1244</v>
      </c>
      <c r="L341" s="181" t="s">
        <v>2461</v>
      </c>
      <c r="M341" s="779" t="s">
        <v>1245</v>
      </c>
      <c r="N341" s="176" t="s">
        <v>334</v>
      </c>
      <c r="O341" s="176" t="s">
        <v>334</v>
      </c>
      <c r="P341" s="470" t="str">
        <f t="shared" si="60"/>
        <v>N</v>
      </c>
      <c r="Q341" s="176" t="s">
        <v>334</v>
      </c>
      <c r="R341" s="176" t="s">
        <v>335</v>
      </c>
      <c r="S341" s="444" t="s">
        <v>335</v>
      </c>
      <c r="T341" s="189" t="s">
        <v>338</v>
      </c>
      <c r="U341" s="189"/>
      <c r="V341" s="179"/>
      <c r="W341" s="176" t="s">
        <v>334</v>
      </c>
      <c r="X341" s="435" t="s">
        <v>93</v>
      </c>
      <c r="Y341" s="389" t="s">
        <v>93</v>
      </c>
      <c r="Z341" s="189" t="s">
        <v>1546</v>
      </c>
      <c r="AA341" s="179">
        <v>1</v>
      </c>
      <c r="AB341" s="337" t="s">
        <v>2312</v>
      </c>
      <c r="AC341" s="275" t="s">
        <v>784</v>
      </c>
      <c r="AD341" s="275" t="s">
        <v>341</v>
      </c>
      <c r="AE341" s="189"/>
      <c r="AF341" s="189"/>
      <c r="AG341" s="765"/>
      <c r="AH341" s="765"/>
      <c r="AI341" s="443" t="s">
        <v>341</v>
      </c>
      <c r="AJ341" s="443" t="s">
        <v>341</v>
      </c>
      <c r="AK341" s="442"/>
      <c r="AL341" s="350" t="str">
        <f t="shared" si="59"/>
        <v/>
      </c>
      <c r="AM341" s="350" t="s">
        <v>471</v>
      </c>
      <c r="AN341" s="346" t="s">
        <v>1513</v>
      </c>
      <c r="AO341" s="189" t="s">
        <v>335</v>
      </c>
      <c r="AP341" s="189" t="s">
        <v>335</v>
      </c>
      <c r="AQ341" s="189" t="s">
        <v>335</v>
      </c>
      <c r="AR341" s="189" t="s">
        <v>335</v>
      </c>
      <c r="AS341" s="189" t="b">
        <f t="shared" si="61"/>
        <v>1</v>
      </c>
      <c r="AT341" s="442" t="b">
        <f t="shared" si="62"/>
        <v>1</v>
      </c>
      <c r="AU341" s="189" t="s">
        <v>335</v>
      </c>
      <c r="AV341" s="275"/>
      <c r="AW341" s="275"/>
      <c r="AX341" s="450" t="s">
        <v>2462</v>
      </c>
      <c r="AY341" s="577" t="s">
        <v>2463</v>
      </c>
      <c r="AZ341" s="275" t="s">
        <v>1528</v>
      </c>
      <c r="BA341" s="275"/>
      <c r="BB341" s="275"/>
    </row>
    <row r="342" spans="2:54" ht="15" customHeight="1">
      <c r="B342" s="218">
        <v>46076</v>
      </c>
      <c r="C342" s="807" t="s">
        <v>125</v>
      </c>
      <c r="D342" s="810" t="s">
        <v>129</v>
      </c>
      <c r="E342" s="450" t="s">
        <v>1156</v>
      </c>
      <c r="F342" s="450" t="s">
        <v>1218</v>
      </c>
      <c r="G342" s="450" t="s">
        <v>1246</v>
      </c>
      <c r="H342" s="450" t="s">
        <v>1247</v>
      </c>
      <c r="I342" s="450" t="s">
        <v>1221</v>
      </c>
      <c r="J342" s="941" t="s">
        <v>131</v>
      </c>
      <c r="K342" s="967" t="s">
        <v>2464</v>
      </c>
      <c r="L342" s="181" t="s">
        <v>1246</v>
      </c>
      <c r="M342" s="779" t="s">
        <v>1248</v>
      </c>
      <c r="N342" s="176" t="s">
        <v>335</v>
      </c>
      <c r="O342" s="176" t="s">
        <v>335</v>
      </c>
      <c r="P342" s="470" t="str">
        <f t="shared" si="60"/>
        <v>Y</v>
      </c>
      <c r="Q342" s="176" t="s">
        <v>334</v>
      </c>
      <c r="R342" s="176" t="s">
        <v>334</v>
      </c>
      <c r="S342" s="444" t="s">
        <v>335</v>
      </c>
      <c r="T342" s="189" t="s">
        <v>338</v>
      </c>
      <c r="U342" s="189"/>
      <c r="V342" s="179"/>
      <c r="W342" s="176" t="s">
        <v>334</v>
      </c>
      <c r="X342" s="435" t="s">
        <v>93</v>
      </c>
      <c r="Y342" s="389" t="s">
        <v>93</v>
      </c>
      <c r="Z342" s="189" t="s">
        <v>1604</v>
      </c>
      <c r="AA342" s="179">
        <v>1</v>
      </c>
      <c r="AB342" s="337" t="s">
        <v>2308</v>
      </c>
      <c r="AC342" s="275" t="s">
        <v>594</v>
      </c>
      <c r="AD342" s="275" t="s">
        <v>341</v>
      </c>
      <c r="AE342" s="189"/>
      <c r="AF342" s="189"/>
      <c r="AG342" s="765"/>
      <c r="AH342" s="765"/>
      <c r="AI342" s="443" t="s">
        <v>341</v>
      </c>
      <c r="AJ342" s="443" t="s">
        <v>341</v>
      </c>
      <c r="AK342" s="442"/>
      <c r="AL342" s="350" t="str">
        <f t="shared" si="59"/>
        <v/>
      </c>
      <c r="AM342" s="350" t="s">
        <v>471</v>
      </c>
      <c r="AN342" s="346" t="s">
        <v>1567</v>
      </c>
      <c r="AO342" s="189" t="s">
        <v>471</v>
      </c>
      <c r="AP342" s="189" t="s">
        <v>471</v>
      </c>
      <c r="AQ342" s="189" t="s">
        <v>471</v>
      </c>
      <c r="AR342" s="189" t="s">
        <v>471</v>
      </c>
      <c r="AS342" s="189" t="b">
        <f t="shared" si="61"/>
        <v>0</v>
      </c>
      <c r="AT342" s="189" t="b">
        <f t="shared" si="62"/>
        <v>0</v>
      </c>
      <c r="AU342" s="460" t="s">
        <v>335</v>
      </c>
      <c r="AV342" s="461"/>
      <c r="AW342" s="461"/>
      <c r="AX342" s="275" t="s">
        <v>1568</v>
      </c>
      <c r="AY342" s="577" t="s">
        <v>2465</v>
      </c>
      <c r="AZ342" s="275"/>
      <c r="BA342" s="275"/>
      <c r="BB342" s="275"/>
    </row>
    <row r="343" spans="2:54" ht="15" customHeight="1">
      <c r="B343" s="218">
        <v>46076</v>
      </c>
      <c r="C343" s="807" t="s">
        <v>125</v>
      </c>
      <c r="D343" s="813" t="s">
        <v>129</v>
      </c>
      <c r="E343" s="450" t="s">
        <v>1156</v>
      </c>
      <c r="F343" s="778" t="s">
        <v>1218</v>
      </c>
      <c r="G343" s="450" t="s">
        <v>1249</v>
      </c>
      <c r="H343" s="814" t="s">
        <v>1150</v>
      </c>
      <c r="I343" s="450" t="s">
        <v>2439</v>
      </c>
      <c r="J343" s="941" t="s">
        <v>131</v>
      </c>
      <c r="K343" s="967" t="s">
        <v>1150</v>
      </c>
      <c r="L343" s="181" t="s">
        <v>1149</v>
      </c>
      <c r="M343" s="779" t="s">
        <v>2466</v>
      </c>
      <c r="N343" s="176" t="s">
        <v>334</v>
      </c>
      <c r="O343" s="176" t="s">
        <v>335</v>
      </c>
      <c r="P343" s="470" t="str">
        <f t="shared" si="60"/>
        <v>Y</v>
      </c>
      <c r="Q343" s="176" t="s">
        <v>334</v>
      </c>
      <c r="R343" s="176" t="s">
        <v>335</v>
      </c>
      <c r="S343" s="444" t="s">
        <v>335</v>
      </c>
      <c r="T343" s="189" t="s">
        <v>338</v>
      </c>
      <c r="U343" s="189"/>
      <c r="V343" s="179"/>
      <c r="W343" s="176" t="s">
        <v>334</v>
      </c>
      <c r="X343" s="435" t="s">
        <v>93</v>
      </c>
      <c r="Y343" s="389" t="s">
        <v>93</v>
      </c>
      <c r="Z343" s="189" t="s">
        <v>1524</v>
      </c>
      <c r="AA343" s="179">
        <v>0</v>
      </c>
      <c r="AB343" s="337" t="s">
        <v>349</v>
      </c>
      <c r="AC343" s="275" t="s">
        <v>677</v>
      </c>
      <c r="AD343" s="275" t="s">
        <v>578</v>
      </c>
      <c r="AE343" s="189"/>
      <c r="AF343" s="189"/>
      <c r="AG343" s="765" t="s">
        <v>342</v>
      </c>
      <c r="AH343" s="765"/>
      <c r="AI343" s="443" t="s">
        <v>341</v>
      </c>
      <c r="AJ343" s="443" t="s">
        <v>341</v>
      </c>
      <c r="AK343" s="442"/>
      <c r="AL343" s="350" t="str">
        <f t="shared" si="59"/>
        <v/>
      </c>
      <c r="AM343" s="350" t="s">
        <v>342</v>
      </c>
      <c r="AN343" s="346" t="s">
        <v>1513</v>
      </c>
      <c r="AO343" s="189" t="s">
        <v>335</v>
      </c>
      <c r="AP343" s="189" t="s">
        <v>335</v>
      </c>
      <c r="AQ343" s="189" t="s">
        <v>335</v>
      </c>
      <c r="AR343" s="189" t="s">
        <v>335</v>
      </c>
      <c r="AS343" s="189" t="b">
        <f t="shared" si="61"/>
        <v>1</v>
      </c>
      <c r="AT343" s="442" t="b">
        <f t="shared" si="62"/>
        <v>1</v>
      </c>
      <c r="AU343" s="189" t="s">
        <v>335</v>
      </c>
      <c r="AV343" s="275"/>
      <c r="AW343" s="275"/>
      <c r="AX343" s="275" t="s">
        <v>2405</v>
      </c>
      <c r="AY343" s="577" t="s">
        <v>2406</v>
      </c>
      <c r="AZ343" s="275" t="s">
        <v>1531</v>
      </c>
      <c r="BA343" s="275" t="s">
        <v>2467</v>
      </c>
      <c r="BB343" s="275" t="s">
        <v>1565</v>
      </c>
    </row>
    <row r="344" spans="2:54" ht="15" customHeight="1">
      <c r="B344" s="218">
        <v>46076</v>
      </c>
      <c r="C344" s="807" t="s">
        <v>125</v>
      </c>
      <c r="D344" s="810" t="s">
        <v>129</v>
      </c>
      <c r="E344" s="450" t="s">
        <v>1156</v>
      </c>
      <c r="F344" s="778" t="s">
        <v>338</v>
      </c>
      <c r="G344" s="450" t="s">
        <v>1251</v>
      </c>
      <c r="H344" s="779" t="s">
        <v>1252</v>
      </c>
      <c r="I344" s="450" t="s">
        <v>2468</v>
      </c>
      <c r="J344" s="941" t="s">
        <v>131</v>
      </c>
      <c r="K344" s="967" t="s">
        <v>1252</v>
      </c>
      <c r="L344" s="181" t="s">
        <v>1342</v>
      </c>
      <c r="M344" s="779" t="s">
        <v>2469</v>
      </c>
      <c r="N344" s="176" t="s">
        <v>334</v>
      </c>
      <c r="O344" s="176" t="s">
        <v>334</v>
      </c>
      <c r="P344" s="470" t="str">
        <f t="shared" si="60"/>
        <v>N</v>
      </c>
      <c r="Q344" s="176" t="s">
        <v>334</v>
      </c>
      <c r="R344" s="176" t="s">
        <v>335</v>
      </c>
      <c r="S344" s="444" t="s">
        <v>335</v>
      </c>
      <c r="T344" s="189" t="s">
        <v>338</v>
      </c>
      <c r="U344" s="189"/>
      <c r="V344" s="179"/>
      <c r="W344" s="176" t="s">
        <v>334</v>
      </c>
      <c r="X344" s="435" t="s">
        <v>93</v>
      </c>
      <c r="Y344" s="389" t="s">
        <v>93</v>
      </c>
      <c r="Z344" s="189" t="s">
        <v>1546</v>
      </c>
      <c r="AA344" s="179">
        <v>1</v>
      </c>
      <c r="AB344" s="337" t="s">
        <v>2312</v>
      </c>
      <c r="AC344" s="275" t="s">
        <v>509</v>
      </c>
      <c r="AD344" s="275" t="s">
        <v>341</v>
      </c>
      <c r="AE344" s="189"/>
      <c r="AF344" s="189"/>
      <c r="AG344" s="765"/>
      <c r="AH344" s="765"/>
      <c r="AI344" s="443" t="s">
        <v>341</v>
      </c>
      <c r="AJ344" s="443" t="s">
        <v>341</v>
      </c>
      <c r="AK344" s="442"/>
      <c r="AL344" s="350" t="str">
        <f t="shared" si="59"/>
        <v/>
      </c>
      <c r="AM344" s="350" t="s">
        <v>342</v>
      </c>
      <c r="AN344" s="346" t="s">
        <v>1513</v>
      </c>
      <c r="AO344" s="189" t="s">
        <v>335</v>
      </c>
      <c r="AP344" s="189" t="s">
        <v>335</v>
      </c>
      <c r="AQ344" s="189" t="s">
        <v>335</v>
      </c>
      <c r="AR344" s="189" t="s">
        <v>341</v>
      </c>
      <c r="AS344" s="189" t="b">
        <f t="shared" si="61"/>
        <v>0</v>
      </c>
      <c r="AT344" s="442" t="b">
        <f t="shared" si="62"/>
        <v>1</v>
      </c>
      <c r="AU344" s="189" t="s">
        <v>335</v>
      </c>
      <c r="AV344" s="275"/>
      <c r="AW344" s="275"/>
      <c r="AX344" s="275" t="s">
        <v>1769</v>
      </c>
      <c r="AY344" s="577" t="s">
        <v>2470</v>
      </c>
      <c r="AZ344" s="275" t="s">
        <v>1528</v>
      </c>
      <c r="BA344" s="275"/>
      <c r="BB344" s="275"/>
    </row>
    <row r="345" spans="2:54" ht="15" customHeight="1">
      <c r="B345" s="218">
        <v>46076</v>
      </c>
      <c r="C345" s="807" t="s">
        <v>125</v>
      </c>
      <c r="D345" s="810" t="s">
        <v>129</v>
      </c>
      <c r="E345" s="450" t="s">
        <v>1156</v>
      </c>
      <c r="F345" s="450" t="s">
        <v>1218</v>
      </c>
      <c r="G345" s="450" t="s">
        <v>1255</v>
      </c>
      <c r="H345" s="779" t="s">
        <v>2471</v>
      </c>
      <c r="I345" s="450" t="s">
        <v>1221</v>
      </c>
      <c r="J345" s="941" t="s">
        <v>131</v>
      </c>
      <c r="K345" s="967" t="s">
        <v>2472</v>
      </c>
      <c r="L345" s="181" t="s">
        <v>1255</v>
      </c>
      <c r="M345" s="779" t="s">
        <v>2473</v>
      </c>
      <c r="N345" s="176" t="s">
        <v>335</v>
      </c>
      <c r="O345" s="176" t="s">
        <v>335</v>
      </c>
      <c r="P345" s="470" t="str">
        <f t="shared" si="60"/>
        <v>Y</v>
      </c>
      <c r="Q345" s="176" t="s">
        <v>334</v>
      </c>
      <c r="R345" s="176" t="s">
        <v>334</v>
      </c>
      <c r="S345" s="444" t="s">
        <v>335</v>
      </c>
      <c r="T345" s="189" t="s">
        <v>338</v>
      </c>
      <c r="U345" s="189"/>
      <c r="V345" s="179"/>
      <c r="W345" s="176" t="s">
        <v>334</v>
      </c>
      <c r="X345" s="435" t="s">
        <v>93</v>
      </c>
      <c r="Y345" s="389" t="s">
        <v>93</v>
      </c>
      <c r="Z345" s="189" t="s">
        <v>1604</v>
      </c>
      <c r="AA345" s="179">
        <v>1</v>
      </c>
      <c r="AB345" s="337" t="s">
        <v>2308</v>
      </c>
      <c r="AC345" s="275" t="s">
        <v>590</v>
      </c>
      <c r="AD345" s="275" t="s">
        <v>471</v>
      </c>
      <c r="AE345" s="189"/>
      <c r="AF345" s="189"/>
      <c r="AG345" s="765"/>
      <c r="AH345" s="765"/>
      <c r="AI345" s="443" t="s">
        <v>341</v>
      </c>
      <c r="AJ345" s="443" t="s">
        <v>341</v>
      </c>
      <c r="AK345" s="442"/>
      <c r="AL345" s="350" t="str">
        <f t="shared" si="59"/>
        <v/>
      </c>
      <c r="AM345" s="350" t="s">
        <v>471</v>
      </c>
      <c r="AN345" s="346" t="s">
        <v>1567</v>
      </c>
      <c r="AO345" s="189" t="s">
        <v>471</v>
      </c>
      <c r="AP345" s="189" t="s">
        <v>471</v>
      </c>
      <c r="AQ345" s="189" t="s">
        <v>471</v>
      </c>
      <c r="AR345" s="189" t="s">
        <v>471</v>
      </c>
      <c r="AS345" s="189" t="b">
        <f t="shared" si="61"/>
        <v>0</v>
      </c>
      <c r="AT345" s="442" t="b">
        <f t="shared" si="62"/>
        <v>0</v>
      </c>
      <c r="AU345" s="189" t="s">
        <v>335</v>
      </c>
      <c r="AV345" s="275"/>
      <c r="AW345" s="275"/>
      <c r="AX345" s="275" t="s">
        <v>1568</v>
      </c>
      <c r="AY345" s="577" t="s">
        <v>2474</v>
      </c>
      <c r="AZ345" s="275"/>
      <c r="BA345" s="275"/>
      <c r="BB345" s="275"/>
    </row>
    <row r="346" spans="2:54" ht="15" customHeight="1">
      <c r="B346" s="218">
        <v>46076</v>
      </c>
      <c r="C346" s="807" t="s">
        <v>125</v>
      </c>
      <c r="D346" s="810" t="s">
        <v>129</v>
      </c>
      <c r="E346" s="450" t="s">
        <v>1156</v>
      </c>
      <c r="F346" s="778" t="s">
        <v>338</v>
      </c>
      <c r="G346" s="450" t="s">
        <v>1349</v>
      </c>
      <c r="H346" s="779" t="s">
        <v>1350</v>
      </c>
      <c r="I346" s="450" t="s">
        <v>2475</v>
      </c>
      <c r="J346" s="941" t="s">
        <v>131</v>
      </c>
      <c r="K346" s="967" t="s">
        <v>1350</v>
      </c>
      <c r="L346" s="181" t="s">
        <v>1349</v>
      </c>
      <c r="M346" s="779" t="s">
        <v>1351</v>
      </c>
      <c r="N346" s="176" t="s">
        <v>334</v>
      </c>
      <c r="O346" s="176" t="s">
        <v>334</v>
      </c>
      <c r="P346" s="470" t="str">
        <f t="shared" si="60"/>
        <v>N</v>
      </c>
      <c r="Q346" s="176" t="s">
        <v>334</v>
      </c>
      <c r="R346" s="176" t="s">
        <v>335</v>
      </c>
      <c r="S346" s="444" t="s">
        <v>335</v>
      </c>
      <c r="T346" s="189" t="s">
        <v>338</v>
      </c>
      <c r="U346" s="189"/>
      <c r="V346" s="179"/>
      <c r="W346" s="176" t="s">
        <v>334</v>
      </c>
      <c r="X346" s="435" t="s">
        <v>93</v>
      </c>
      <c r="Y346" s="389" t="s">
        <v>93</v>
      </c>
      <c r="Z346" s="189" t="s">
        <v>1546</v>
      </c>
      <c r="AA346" s="179">
        <v>1</v>
      </c>
      <c r="AB346" s="337" t="s">
        <v>2312</v>
      </c>
      <c r="AC346" s="275" t="s">
        <v>509</v>
      </c>
      <c r="AD346" s="275" t="s">
        <v>471</v>
      </c>
      <c r="AE346" s="189"/>
      <c r="AF346" s="189"/>
      <c r="AG346" s="765"/>
      <c r="AH346" s="765"/>
      <c r="AI346" s="443" t="s">
        <v>341</v>
      </c>
      <c r="AJ346" s="443" t="s">
        <v>341</v>
      </c>
      <c r="AK346" s="442"/>
      <c r="AL346" s="350" t="str">
        <f t="shared" si="59"/>
        <v/>
      </c>
      <c r="AM346" s="350" t="s">
        <v>471</v>
      </c>
      <c r="AN346" s="346" t="s">
        <v>1513</v>
      </c>
      <c r="AO346" s="189" t="s">
        <v>335</v>
      </c>
      <c r="AP346" s="189" t="s">
        <v>341</v>
      </c>
      <c r="AQ346" s="189" t="s">
        <v>341</v>
      </c>
      <c r="AR346" s="189" t="s">
        <v>341</v>
      </c>
      <c r="AS346" s="189" t="b">
        <f t="shared" si="61"/>
        <v>0</v>
      </c>
      <c r="AT346" s="442" t="b">
        <f t="shared" si="62"/>
        <v>1</v>
      </c>
      <c r="AU346" s="189" t="s">
        <v>335</v>
      </c>
      <c r="AV346" s="275"/>
      <c r="AW346" s="275"/>
      <c r="AX346" s="275" t="s">
        <v>2476</v>
      </c>
      <c r="AY346" s="577" t="s">
        <v>2477</v>
      </c>
      <c r="AZ346" s="275"/>
      <c r="BA346" s="275"/>
      <c r="BB346" s="275"/>
    </row>
    <row r="347" spans="2:54" ht="15" customHeight="1">
      <c r="B347" s="218">
        <v>46076</v>
      </c>
      <c r="C347" s="807" t="s">
        <v>125</v>
      </c>
      <c r="D347" s="815" t="s">
        <v>129</v>
      </c>
      <c r="E347" s="450" t="s">
        <v>1156</v>
      </c>
      <c r="F347" s="450" t="s">
        <v>338</v>
      </c>
      <c r="G347" s="530" t="s">
        <v>1352</v>
      </c>
      <c r="H347" s="530" t="s">
        <v>1353</v>
      </c>
      <c r="I347" s="450" t="s">
        <v>2475</v>
      </c>
      <c r="J347" s="941" t="s">
        <v>131</v>
      </c>
      <c r="K347" s="967" t="s">
        <v>1353</v>
      </c>
      <c r="L347" s="181" t="s">
        <v>1352</v>
      </c>
      <c r="M347" s="817" t="s">
        <v>1354</v>
      </c>
      <c r="N347" s="176" t="s">
        <v>334</v>
      </c>
      <c r="O347" s="176" t="s">
        <v>334</v>
      </c>
      <c r="P347" s="470" t="str">
        <f t="shared" si="60"/>
        <v>N</v>
      </c>
      <c r="Q347" s="176" t="s">
        <v>334</v>
      </c>
      <c r="R347" s="176" t="s">
        <v>335</v>
      </c>
      <c r="S347" s="444" t="s">
        <v>335</v>
      </c>
      <c r="T347" s="189" t="s">
        <v>338</v>
      </c>
      <c r="U347" s="189"/>
      <c r="V347" s="179"/>
      <c r="W347" s="176" t="s">
        <v>334</v>
      </c>
      <c r="X347" s="435" t="s">
        <v>93</v>
      </c>
      <c r="Y347" s="389" t="s">
        <v>93</v>
      </c>
      <c r="Z347" s="189" t="s">
        <v>1546</v>
      </c>
      <c r="AA347" s="179">
        <v>1</v>
      </c>
      <c r="AB347" s="337" t="s">
        <v>2312</v>
      </c>
      <c r="AC347" s="458" t="s">
        <v>509</v>
      </c>
      <c r="AD347" s="458" t="s">
        <v>471</v>
      </c>
      <c r="AE347" s="189"/>
      <c r="AF347" s="189"/>
      <c r="AG347" s="765"/>
      <c r="AH347" s="765"/>
      <c r="AI347" s="443" t="s">
        <v>341</v>
      </c>
      <c r="AJ347" s="443" t="s">
        <v>341</v>
      </c>
      <c r="AK347" s="442"/>
      <c r="AL347" s="350" t="str">
        <f t="shared" si="59"/>
        <v/>
      </c>
      <c r="AM347" s="350" t="s">
        <v>471</v>
      </c>
      <c r="AN347" s="575" t="s">
        <v>1513</v>
      </c>
      <c r="AO347" s="189" t="s">
        <v>335</v>
      </c>
      <c r="AP347" s="189" t="s">
        <v>341</v>
      </c>
      <c r="AQ347" s="189" t="s">
        <v>341</v>
      </c>
      <c r="AR347" s="189" t="s">
        <v>341</v>
      </c>
      <c r="AS347" s="189" t="b">
        <f t="shared" si="61"/>
        <v>0</v>
      </c>
      <c r="AT347" s="442" t="b">
        <f t="shared" si="62"/>
        <v>1</v>
      </c>
      <c r="AU347" s="189" t="s">
        <v>335</v>
      </c>
      <c r="AV347" s="275"/>
      <c r="AW347" s="275"/>
      <c r="AX347" s="275" t="s">
        <v>2476</v>
      </c>
      <c r="AY347" s="577" t="s">
        <v>2478</v>
      </c>
      <c r="AZ347" s="275"/>
      <c r="BA347" s="275"/>
      <c r="BB347" s="275"/>
    </row>
    <row r="348" spans="2:54" ht="15" customHeight="1">
      <c r="B348" s="218"/>
      <c r="C348" s="807" t="s">
        <v>125</v>
      </c>
      <c r="D348" s="815" t="s">
        <v>129</v>
      </c>
      <c r="E348" s="817"/>
      <c r="F348" s="842"/>
      <c r="G348" s="530" t="s">
        <v>2479</v>
      </c>
      <c r="H348" s="530" t="s">
        <v>2480</v>
      </c>
      <c r="I348" s="530" t="s">
        <v>1605</v>
      </c>
      <c r="J348" s="946" t="s">
        <v>2481</v>
      </c>
      <c r="K348" s="967" t="s">
        <v>2480</v>
      </c>
      <c r="L348" s="181" t="s">
        <v>2479</v>
      </c>
      <c r="M348" s="817" t="s">
        <v>1605</v>
      </c>
      <c r="N348" s="488"/>
      <c r="O348" s="488"/>
      <c r="P348" s="598"/>
      <c r="Q348" s="488"/>
      <c r="R348" s="176"/>
      <c r="S348" s="444"/>
      <c r="T348" s="189"/>
      <c r="U348" s="189"/>
      <c r="V348" s="179"/>
      <c r="W348" s="176"/>
      <c r="X348" s="435" t="s">
        <v>1605</v>
      </c>
      <c r="Y348" s="389" t="s">
        <v>1605</v>
      </c>
      <c r="Z348" s="189" t="s">
        <v>1546</v>
      </c>
      <c r="AA348" s="540"/>
      <c r="AB348" s="602"/>
      <c r="AC348" s="458"/>
      <c r="AD348" s="458" t="s">
        <v>471</v>
      </c>
      <c r="AE348" s="457"/>
      <c r="AF348" s="457"/>
      <c r="AG348" s="766"/>
      <c r="AH348" s="766"/>
      <c r="AI348" s="443"/>
      <c r="AJ348" s="443"/>
      <c r="AK348" s="599"/>
      <c r="AL348" s="350"/>
      <c r="AM348" s="350"/>
      <c r="AN348" s="575"/>
      <c r="AO348" s="488" t="s">
        <v>471</v>
      </c>
      <c r="AP348" s="488" t="s">
        <v>471</v>
      </c>
      <c r="AQ348" s="488" t="s">
        <v>471</v>
      </c>
      <c r="AR348" s="488" t="s">
        <v>471</v>
      </c>
      <c r="AS348" s="488" t="b">
        <f t="shared" si="61"/>
        <v>0</v>
      </c>
      <c r="AT348" s="488" t="b">
        <f t="shared" si="62"/>
        <v>0</v>
      </c>
      <c r="AU348" s="488"/>
      <c r="AX348" s="275" t="s">
        <v>1605</v>
      </c>
      <c r="AY348" s="577" t="s">
        <v>1605</v>
      </c>
      <c r="AZ348" s="275"/>
      <c r="BA348" s="275"/>
      <c r="BB348" s="275"/>
    </row>
    <row r="349" spans="2:54" ht="15" customHeight="1">
      <c r="B349" s="218"/>
      <c r="C349" s="807" t="s">
        <v>125</v>
      </c>
      <c r="D349" s="815" t="s">
        <v>129</v>
      </c>
      <c r="E349" s="817"/>
      <c r="F349" s="842"/>
      <c r="G349" s="530" t="s">
        <v>2482</v>
      </c>
      <c r="H349" s="530" t="s">
        <v>2483</v>
      </c>
      <c r="I349" s="530" t="s">
        <v>2484</v>
      </c>
      <c r="J349" s="947" t="s">
        <v>131</v>
      </c>
      <c r="K349" s="842" t="s">
        <v>2484</v>
      </c>
      <c r="L349" s="980"/>
      <c r="M349" s="817" t="s">
        <v>2484</v>
      </c>
      <c r="N349" s="488"/>
      <c r="O349" s="488"/>
      <c r="P349" s="598"/>
      <c r="Q349" s="488"/>
      <c r="R349" s="176"/>
      <c r="S349" s="444"/>
      <c r="T349" s="189"/>
      <c r="U349" s="189"/>
      <c r="V349" s="179"/>
      <c r="W349" s="176"/>
      <c r="X349" s="435"/>
      <c r="Y349" s="389"/>
      <c r="Z349" s="189"/>
      <c r="AA349" s="540"/>
      <c r="AB349" s="602"/>
      <c r="AC349" s="458"/>
      <c r="AD349" s="458" t="s">
        <v>471</v>
      </c>
      <c r="AE349" s="457"/>
      <c r="AF349" s="457"/>
      <c r="AG349" s="766"/>
      <c r="AH349" s="766"/>
      <c r="AI349" s="443"/>
      <c r="AJ349" s="443"/>
      <c r="AK349" s="599"/>
      <c r="AL349" s="350"/>
      <c r="AM349" s="350"/>
      <c r="AN349" s="575"/>
      <c r="AO349" s="488" t="s">
        <v>471</v>
      </c>
      <c r="AP349" s="488" t="s">
        <v>471</v>
      </c>
      <c r="AQ349" s="488" t="s">
        <v>471</v>
      </c>
      <c r="AR349" s="488" t="s">
        <v>471</v>
      </c>
      <c r="AS349" s="488" t="b">
        <f>AND(AO349="Y",AP349="Y",AQ349="Y",AR349="Y")</f>
        <v>0</v>
      </c>
      <c r="AT349" s="488" t="b">
        <f>OR(AO349="Y",AP349="Y",AQ349="Y",AR349="Y")</f>
        <v>0</v>
      </c>
      <c r="AU349" s="488"/>
      <c r="AX349" s="275"/>
      <c r="AY349" s="577"/>
      <c r="AZ349" s="275"/>
      <c r="BA349" s="275"/>
      <c r="BB349" s="275"/>
    </row>
    <row r="350" spans="2:54" ht="15" customHeight="1">
      <c r="B350" s="218">
        <v>46076</v>
      </c>
      <c r="C350" s="807" t="s">
        <v>125</v>
      </c>
      <c r="D350" s="816" t="s">
        <v>129</v>
      </c>
      <c r="E350" s="817" t="s">
        <v>2485</v>
      </c>
      <c r="F350" s="818" t="s">
        <v>1256</v>
      </c>
      <c r="G350" s="530" t="s">
        <v>2485</v>
      </c>
      <c r="H350" s="844" t="s">
        <v>1256</v>
      </c>
      <c r="I350" s="530" t="s">
        <v>2486</v>
      </c>
      <c r="J350" s="947" t="s">
        <v>131</v>
      </c>
      <c r="K350" s="967" t="s">
        <v>1256</v>
      </c>
      <c r="L350" s="181" t="s">
        <v>2485</v>
      </c>
      <c r="M350" s="817" t="s">
        <v>2487</v>
      </c>
      <c r="N350" s="597" t="s">
        <v>335</v>
      </c>
      <c r="O350" s="457" t="s">
        <v>335</v>
      </c>
      <c r="P350" s="598" t="str">
        <f t="shared" si="60"/>
        <v>Y</v>
      </c>
      <c r="Q350" s="457" t="s">
        <v>334</v>
      </c>
      <c r="R350" s="176" t="s">
        <v>334</v>
      </c>
      <c r="S350" s="444" t="s">
        <v>335</v>
      </c>
      <c r="T350" s="189" t="s">
        <v>338</v>
      </c>
      <c r="U350" s="189"/>
      <c r="V350" s="179"/>
      <c r="W350" s="176" t="s">
        <v>334</v>
      </c>
      <c r="X350" s="435" t="s">
        <v>93</v>
      </c>
      <c r="Y350" s="389" t="s">
        <v>93</v>
      </c>
      <c r="Z350" s="189" t="s">
        <v>1524</v>
      </c>
      <c r="AA350" s="540">
        <v>0</v>
      </c>
      <c r="AB350" s="602" t="s">
        <v>349</v>
      </c>
      <c r="AC350" s="458"/>
      <c r="AD350" s="458"/>
      <c r="AE350" s="458"/>
      <c r="AF350" s="458"/>
      <c r="AG350" s="766" t="s">
        <v>342</v>
      </c>
      <c r="AH350" s="767"/>
      <c r="AI350" s="443" t="s">
        <v>341</v>
      </c>
      <c r="AJ350" s="443" t="s">
        <v>341</v>
      </c>
      <c r="AK350" s="458"/>
      <c r="AL350" s="350" t="str">
        <f t="shared" si="59"/>
        <v/>
      </c>
      <c r="AM350" s="350" t="s">
        <v>471</v>
      </c>
      <c r="AN350" s="575" t="s">
        <v>1513</v>
      </c>
      <c r="AX350" s="275" t="s">
        <v>2405</v>
      </c>
      <c r="AY350" s="577" t="s">
        <v>2488</v>
      </c>
      <c r="AZ350" s="275" t="s">
        <v>1528</v>
      </c>
      <c r="BA350" s="275"/>
      <c r="BB350" s="275"/>
    </row>
    <row r="351" spans="2:54">
      <c r="C351" s="948" t="s">
        <v>1508</v>
      </c>
      <c r="D351" s="949" t="s">
        <v>2216</v>
      </c>
      <c r="E351" s="595"/>
      <c r="F351" s="595"/>
      <c r="G351" s="952"/>
      <c r="H351" s="952"/>
      <c r="I351" s="952"/>
      <c r="J351" s="981"/>
      <c r="K351" s="952"/>
      <c r="L351" s="952"/>
      <c r="M351" s="952"/>
      <c r="N351" s="950"/>
      <c r="O351" s="950"/>
      <c r="P351" s="950"/>
      <c r="Q351" s="950"/>
      <c r="R351" s="950"/>
      <c r="S351" s="950"/>
      <c r="T351" s="950"/>
      <c r="U351" s="950"/>
      <c r="V351" s="950"/>
      <c r="W351" s="950"/>
      <c r="X351" s="950"/>
      <c r="Y351" s="950"/>
      <c r="Z351" s="957" t="s">
        <v>1537</v>
      </c>
      <c r="AA351" s="953">
        <v>0</v>
      </c>
      <c r="AB351" s="954"/>
      <c r="AC351" s="950"/>
      <c r="AD351" s="950"/>
      <c r="AE351" s="950"/>
      <c r="AF351" s="950"/>
      <c r="AG351" s="766"/>
      <c r="AH351" s="767"/>
      <c r="AI351" s="965" t="s">
        <v>341</v>
      </c>
      <c r="AJ351" s="965" t="s">
        <v>341</v>
      </c>
      <c r="AK351" s="950"/>
      <c r="AL351" s="957" t="str">
        <f t="shared" si="59"/>
        <v/>
      </c>
      <c r="AM351" s="959"/>
      <c r="AN351" s="960"/>
      <c r="AO351" s="960"/>
      <c r="AP351" s="960"/>
      <c r="AQ351" s="960"/>
      <c r="AR351" s="960"/>
      <c r="AS351" s="960"/>
      <c r="AT351" s="960"/>
      <c r="AU351" s="960"/>
      <c r="AV351" s="960"/>
      <c r="AW351" s="960"/>
      <c r="AX351" s="960"/>
      <c r="AY351" s="960"/>
      <c r="AZ351" s="960"/>
      <c r="BA351" s="960"/>
      <c r="BB351" s="960"/>
    </row>
    <row r="352" spans="2:54" ht="15" customHeight="1">
      <c r="B352" s="768">
        <v>46076</v>
      </c>
      <c r="C352" s="807" t="s">
        <v>125</v>
      </c>
      <c r="D352" s="819" t="s">
        <v>126</v>
      </c>
      <c r="E352" s="481" t="s">
        <v>1156</v>
      </c>
      <c r="F352" s="481" t="s">
        <v>338</v>
      </c>
      <c r="G352" s="774" t="s">
        <v>1210</v>
      </c>
      <c r="H352" s="774" t="s">
        <v>1211</v>
      </c>
      <c r="I352" s="481" t="s">
        <v>2489</v>
      </c>
      <c r="J352" s="941" t="s">
        <v>128</v>
      </c>
      <c r="K352" s="967" t="s">
        <v>1211</v>
      </c>
      <c r="L352" s="181" t="s">
        <v>2408</v>
      </c>
      <c r="M352" s="788" t="s">
        <v>2409</v>
      </c>
      <c r="N352" s="470" t="s">
        <v>335</v>
      </c>
      <c r="O352" s="470" t="s">
        <v>334</v>
      </c>
      <c r="P352" s="470" t="str">
        <f t="shared" ref="P352:P380" si="63">IF(OR(N352 = "Y", O352 = "Y"), "Y", "N")</f>
        <v>Y</v>
      </c>
      <c r="Q352" s="470" t="s">
        <v>334</v>
      </c>
      <c r="R352" s="470" t="s">
        <v>335</v>
      </c>
      <c r="S352" s="496" t="s">
        <v>335</v>
      </c>
      <c r="T352" s="350" t="s">
        <v>338</v>
      </c>
      <c r="U352" s="350"/>
      <c r="V352" s="497"/>
      <c r="W352" s="470" t="s">
        <v>334</v>
      </c>
      <c r="X352" s="435" t="s">
        <v>93</v>
      </c>
      <c r="Y352" s="601" t="s">
        <v>62</v>
      </c>
      <c r="Z352" s="189" t="s">
        <v>1524</v>
      </c>
      <c r="AA352" s="497">
        <v>0</v>
      </c>
      <c r="AB352" s="471" t="s">
        <v>349</v>
      </c>
      <c r="AC352" s="459" t="s">
        <v>390</v>
      </c>
      <c r="AD352" s="459" t="s">
        <v>341</v>
      </c>
      <c r="AE352" s="350"/>
      <c r="AF352" s="350" t="s">
        <v>342</v>
      </c>
      <c r="AG352" s="764" t="s">
        <v>342</v>
      </c>
      <c r="AH352" s="764"/>
      <c r="AI352" s="443" t="s">
        <v>341</v>
      </c>
      <c r="AJ352" s="443" t="s">
        <v>341</v>
      </c>
      <c r="AK352" s="443"/>
      <c r="AL352" s="350" t="str">
        <f t="shared" si="59"/>
        <v>Y</v>
      </c>
      <c r="AM352" s="350" t="s">
        <v>342</v>
      </c>
      <c r="AN352" s="574" t="s">
        <v>1513</v>
      </c>
      <c r="AO352" s="189" t="s">
        <v>335</v>
      </c>
      <c r="AP352" s="189" t="s">
        <v>335</v>
      </c>
      <c r="AQ352" s="189" t="s">
        <v>335</v>
      </c>
      <c r="AR352" s="189" t="s">
        <v>335</v>
      </c>
      <c r="AS352" s="189" t="b">
        <f t="shared" ref="AS352:AS380" si="64">AND(AO352="Y",AP352="Y",AQ352="Y",AR352="Y")</f>
        <v>1</v>
      </c>
      <c r="AT352" s="442" t="b">
        <f t="shared" ref="AT352:AT380" si="65">OR(AO352="Y",AP352="Y",AQ352="Y",AR352="Y")</f>
        <v>1</v>
      </c>
      <c r="AU352" s="189" t="s">
        <v>335</v>
      </c>
      <c r="AV352" s="275"/>
      <c r="AW352" s="275"/>
      <c r="AX352" s="275" t="s">
        <v>2410</v>
      </c>
      <c r="AY352" s="577" t="s">
        <v>2411</v>
      </c>
      <c r="AZ352" s="275" t="s">
        <v>1531</v>
      </c>
      <c r="BA352" s="275" t="s">
        <v>2490</v>
      </c>
      <c r="BB352" s="275" t="s">
        <v>1565</v>
      </c>
    </row>
    <row r="353" spans="1:54" ht="15" customHeight="1">
      <c r="B353" s="768">
        <v>46076</v>
      </c>
      <c r="C353" s="807" t="s">
        <v>125</v>
      </c>
      <c r="D353" s="820" t="s">
        <v>126</v>
      </c>
      <c r="E353" s="450" t="s">
        <v>1156</v>
      </c>
      <c r="F353" s="450" t="s">
        <v>338</v>
      </c>
      <c r="G353" s="775" t="s">
        <v>707</v>
      </c>
      <c r="H353" s="775" t="s">
        <v>572</v>
      </c>
      <c r="I353" s="450" t="s">
        <v>1212</v>
      </c>
      <c r="J353" s="941" t="s">
        <v>128</v>
      </c>
      <c r="K353" s="967" t="s">
        <v>341</v>
      </c>
      <c r="L353" s="181" t="s">
        <v>1511</v>
      </c>
      <c r="M353" s="779" t="s">
        <v>1512</v>
      </c>
      <c r="N353" s="176" t="s">
        <v>335</v>
      </c>
      <c r="O353" s="176" t="s">
        <v>334</v>
      </c>
      <c r="P353" s="470" t="str">
        <f t="shared" si="63"/>
        <v>Y</v>
      </c>
      <c r="Q353" s="176" t="s">
        <v>334</v>
      </c>
      <c r="R353" s="176" t="s">
        <v>334</v>
      </c>
      <c r="S353" s="444" t="s">
        <v>335</v>
      </c>
      <c r="T353" s="189" t="s">
        <v>338</v>
      </c>
      <c r="U353" s="189"/>
      <c r="V353" s="179"/>
      <c r="W353" s="176" t="s">
        <v>334</v>
      </c>
      <c r="X353" s="435" t="s">
        <v>93</v>
      </c>
      <c r="Y353" s="601" t="s">
        <v>62</v>
      </c>
      <c r="Z353" s="189" t="s">
        <v>471</v>
      </c>
      <c r="AA353" s="179">
        <v>0</v>
      </c>
      <c r="AB353" s="471" t="s">
        <v>349</v>
      </c>
      <c r="AC353" s="275" t="s">
        <v>590</v>
      </c>
      <c r="AD353" s="275"/>
      <c r="AE353" s="189" t="s">
        <v>342</v>
      </c>
      <c r="AF353" s="189" t="s">
        <v>342</v>
      </c>
      <c r="AG353" s="765" t="s">
        <v>342</v>
      </c>
      <c r="AH353" s="765" t="s">
        <v>342</v>
      </c>
      <c r="AI353" s="443" t="s">
        <v>341</v>
      </c>
      <c r="AJ353" s="443" t="s">
        <v>341</v>
      </c>
      <c r="AK353" s="442" t="s">
        <v>342</v>
      </c>
      <c r="AL353" s="350" t="str">
        <f t="shared" si="59"/>
        <v>Y</v>
      </c>
      <c r="AM353" s="350" t="s">
        <v>471</v>
      </c>
      <c r="AN353" s="346" t="s">
        <v>1513</v>
      </c>
      <c r="AO353" s="189"/>
      <c r="AP353" s="189"/>
      <c r="AQ353" s="189"/>
      <c r="AR353" s="189"/>
      <c r="AS353" s="189" t="b">
        <f t="shared" si="64"/>
        <v>0</v>
      </c>
      <c r="AT353" s="442" t="b">
        <f t="shared" si="65"/>
        <v>0</v>
      </c>
      <c r="AU353" s="189"/>
      <c r="AV353" s="275"/>
      <c r="AW353" s="275"/>
      <c r="AX353" s="275" t="s">
        <v>1514</v>
      </c>
      <c r="AY353" s="577" t="s">
        <v>1515</v>
      </c>
      <c r="AZ353" s="275"/>
      <c r="BA353" s="275"/>
      <c r="BB353" s="275"/>
    </row>
    <row r="354" spans="1:54" ht="15" customHeight="1">
      <c r="B354" s="768"/>
      <c r="C354" s="807" t="s">
        <v>125</v>
      </c>
      <c r="D354" s="820" t="s">
        <v>126</v>
      </c>
      <c r="E354" s="450" t="s">
        <v>60</v>
      </c>
      <c r="F354" s="450" t="s">
        <v>775</v>
      </c>
      <c r="G354" s="911" t="s">
        <v>776</v>
      </c>
      <c r="H354" s="911" t="s">
        <v>1516</v>
      </c>
      <c r="I354" s="481" t="s">
        <v>1517</v>
      </c>
      <c r="J354" s="941" t="s">
        <v>63</v>
      </c>
      <c r="K354" s="967" t="s">
        <v>341</v>
      </c>
      <c r="L354" s="181" t="s">
        <v>1518</v>
      </c>
      <c r="M354" s="779" t="s">
        <v>1519</v>
      </c>
      <c r="N354" s="176" t="s">
        <v>335</v>
      </c>
      <c r="O354" s="176" t="s">
        <v>335</v>
      </c>
      <c r="P354" s="470" t="str">
        <f t="shared" si="63"/>
        <v>Y</v>
      </c>
      <c r="Q354" s="176" t="s">
        <v>334</v>
      </c>
      <c r="R354" s="176" t="s">
        <v>334</v>
      </c>
      <c r="S354" s="444" t="s">
        <v>335</v>
      </c>
      <c r="T354" s="189" t="s">
        <v>338</v>
      </c>
      <c r="U354" s="891"/>
      <c r="V354" s="179"/>
      <c r="W354" s="176" t="s">
        <v>334</v>
      </c>
      <c r="X354" s="435" t="s">
        <v>93</v>
      </c>
      <c r="Y354" s="389" t="s">
        <v>62</v>
      </c>
      <c r="Z354" s="189" t="s">
        <v>1537</v>
      </c>
      <c r="AA354" s="179">
        <v>1</v>
      </c>
      <c r="AB354" s="337" t="s">
        <v>1520</v>
      </c>
      <c r="AC354" s="275" t="s">
        <v>1521</v>
      </c>
      <c r="AD354" s="275" t="s">
        <v>1522</v>
      </c>
      <c r="AE354" s="189"/>
      <c r="AF354" s="189"/>
      <c r="AG354" s="765"/>
      <c r="AH354" s="765"/>
      <c r="AI354" s="443" t="s">
        <v>341</v>
      </c>
      <c r="AJ354" s="443" t="s">
        <v>341</v>
      </c>
      <c r="AK354" s="442"/>
      <c r="AL354" s="350" t="str">
        <f t="shared" si="59"/>
        <v/>
      </c>
      <c r="AM354" s="350" t="s">
        <v>471</v>
      </c>
      <c r="AN354" s="346" t="s">
        <v>1513</v>
      </c>
      <c r="AO354" s="189" t="s">
        <v>471</v>
      </c>
      <c r="AP354" s="189" t="s">
        <v>471</v>
      </c>
      <c r="AQ354" s="189" t="s">
        <v>471</v>
      </c>
      <c r="AR354" s="189" t="s">
        <v>471</v>
      </c>
      <c r="AS354" s="189" t="b">
        <f t="shared" si="64"/>
        <v>0</v>
      </c>
      <c r="AT354" s="442" t="b">
        <f t="shared" si="65"/>
        <v>0</v>
      </c>
      <c r="AU354" s="189" t="s">
        <v>335</v>
      </c>
      <c r="AV354" s="275"/>
      <c r="AW354" s="275"/>
      <c r="AX354" s="275" t="s">
        <v>1514</v>
      </c>
      <c r="AY354" s="577" t="s">
        <v>1523</v>
      </c>
      <c r="AZ354" s="275"/>
      <c r="BA354" s="275"/>
      <c r="BB354" s="275"/>
    </row>
    <row r="355" spans="1:54" ht="15" customHeight="1">
      <c r="B355" s="768">
        <v>46076</v>
      </c>
      <c r="C355" s="807" t="s">
        <v>125</v>
      </c>
      <c r="D355" s="820" t="s">
        <v>126</v>
      </c>
      <c r="E355" s="450" t="s">
        <v>1156</v>
      </c>
      <c r="F355" s="450" t="s">
        <v>338</v>
      </c>
      <c r="G355" s="911" t="s">
        <v>710</v>
      </c>
      <c r="H355" s="911" t="s">
        <v>513</v>
      </c>
      <c r="I355" s="450" t="s">
        <v>2491</v>
      </c>
      <c r="J355" s="941" t="s">
        <v>128</v>
      </c>
      <c r="K355" s="967" t="s">
        <v>341</v>
      </c>
      <c r="L355" s="181" t="s">
        <v>512</v>
      </c>
      <c r="M355" s="779" t="s">
        <v>514</v>
      </c>
      <c r="N355" s="176" t="s">
        <v>335</v>
      </c>
      <c r="O355" s="176" t="s">
        <v>335</v>
      </c>
      <c r="P355" s="470" t="str">
        <f t="shared" si="63"/>
        <v>Y</v>
      </c>
      <c r="Q355" s="176" t="s">
        <v>334</v>
      </c>
      <c r="R355" s="176" t="s">
        <v>335</v>
      </c>
      <c r="S355" s="444" t="s">
        <v>335</v>
      </c>
      <c r="T355" s="189" t="s">
        <v>338</v>
      </c>
      <c r="U355" s="189" t="s">
        <v>335</v>
      </c>
      <c r="V355" s="179" t="s">
        <v>335</v>
      </c>
      <c r="W355" s="176" t="s">
        <v>334</v>
      </c>
      <c r="X355" s="435" t="s">
        <v>93</v>
      </c>
      <c r="Y355" s="601" t="s">
        <v>62</v>
      </c>
      <c r="Z355" s="189" t="s">
        <v>471</v>
      </c>
      <c r="AA355" s="179">
        <v>0</v>
      </c>
      <c r="AB355" s="471" t="s">
        <v>349</v>
      </c>
      <c r="AC355" s="275" t="s">
        <v>340</v>
      </c>
      <c r="AD355" s="275" t="s">
        <v>341</v>
      </c>
      <c r="AE355" s="189" t="s">
        <v>342</v>
      </c>
      <c r="AF355" s="189" t="s">
        <v>342</v>
      </c>
      <c r="AG355" s="765" t="s">
        <v>342</v>
      </c>
      <c r="AH355" s="765" t="s">
        <v>342</v>
      </c>
      <c r="AI355" s="443" t="s">
        <v>341</v>
      </c>
      <c r="AJ355" s="443" t="s">
        <v>341</v>
      </c>
      <c r="AK355" s="442" t="s">
        <v>342</v>
      </c>
      <c r="AL355" s="350" t="str">
        <f t="shared" si="59"/>
        <v>Y</v>
      </c>
      <c r="AM355" s="350" t="s">
        <v>342</v>
      </c>
      <c r="AN355" s="346" t="s">
        <v>1513</v>
      </c>
      <c r="AO355" s="189" t="s">
        <v>335</v>
      </c>
      <c r="AP355" s="189" t="s">
        <v>335</v>
      </c>
      <c r="AQ355" s="189" t="s">
        <v>335</v>
      </c>
      <c r="AR355" s="189" t="s">
        <v>335</v>
      </c>
      <c r="AS355" s="189" t="b">
        <f t="shared" si="64"/>
        <v>1</v>
      </c>
      <c r="AT355" s="442" t="b">
        <f t="shared" si="65"/>
        <v>1</v>
      </c>
      <c r="AU355" s="189" t="s">
        <v>335</v>
      </c>
      <c r="AV355" s="275"/>
      <c r="AW355" s="275"/>
      <c r="AX355" s="275" t="s">
        <v>1529</v>
      </c>
      <c r="AY355" s="577" t="s">
        <v>1530</v>
      </c>
      <c r="AZ355" s="275"/>
      <c r="BA355" s="275"/>
      <c r="BB355" s="275"/>
    </row>
    <row r="356" spans="1:54" ht="15" customHeight="1">
      <c r="B356" s="768">
        <v>46076</v>
      </c>
      <c r="C356" s="807" t="s">
        <v>125</v>
      </c>
      <c r="D356" s="820" t="s">
        <v>126</v>
      </c>
      <c r="E356" s="450" t="s">
        <v>1156</v>
      </c>
      <c r="F356" s="450" t="s">
        <v>338</v>
      </c>
      <c r="G356" s="911" t="s">
        <v>713</v>
      </c>
      <c r="H356" s="911" t="s">
        <v>517</v>
      </c>
      <c r="I356" s="481" t="s">
        <v>1517</v>
      </c>
      <c r="J356" s="941" t="s">
        <v>128</v>
      </c>
      <c r="K356" s="967" t="s">
        <v>341</v>
      </c>
      <c r="L356" s="181" t="s">
        <v>516</v>
      </c>
      <c r="M356" s="779" t="s">
        <v>518</v>
      </c>
      <c r="N356" s="176" t="s">
        <v>335</v>
      </c>
      <c r="O356" s="176" t="s">
        <v>335</v>
      </c>
      <c r="P356" s="470" t="str">
        <f t="shared" si="63"/>
        <v>Y</v>
      </c>
      <c r="Q356" s="176" t="s">
        <v>334</v>
      </c>
      <c r="R356" s="176" t="s">
        <v>335</v>
      </c>
      <c r="S356" s="444" t="s">
        <v>335</v>
      </c>
      <c r="T356" s="189" t="s">
        <v>338</v>
      </c>
      <c r="U356" s="189" t="s">
        <v>335</v>
      </c>
      <c r="V356" s="179"/>
      <c r="W356" s="176" t="s">
        <v>334</v>
      </c>
      <c r="X356" s="435" t="s">
        <v>93</v>
      </c>
      <c r="Y356" s="601" t="s">
        <v>62</v>
      </c>
      <c r="Z356" s="189" t="s">
        <v>471</v>
      </c>
      <c r="AA356" s="179">
        <v>1</v>
      </c>
      <c r="AB356" s="337" t="s">
        <v>2308</v>
      </c>
      <c r="AC356" s="275" t="s">
        <v>340</v>
      </c>
      <c r="AD356" s="275" t="s">
        <v>341</v>
      </c>
      <c r="AE356" s="189"/>
      <c r="AF356" s="189" t="s">
        <v>342</v>
      </c>
      <c r="AG356" s="765"/>
      <c r="AH356" s="765"/>
      <c r="AI356" s="443" t="s">
        <v>341</v>
      </c>
      <c r="AJ356" s="443" t="s">
        <v>341</v>
      </c>
      <c r="AK356" s="442"/>
      <c r="AL356" s="350" t="str">
        <f t="shared" si="59"/>
        <v>Y</v>
      </c>
      <c r="AM356" s="350" t="s">
        <v>471</v>
      </c>
      <c r="AN356" s="346" t="s">
        <v>1513</v>
      </c>
      <c r="AO356" s="189" t="s">
        <v>335</v>
      </c>
      <c r="AP356" s="189" t="s">
        <v>335</v>
      </c>
      <c r="AQ356" s="189" t="s">
        <v>335</v>
      </c>
      <c r="AR356" s="189" t="s">
        <v>335</v>
      </c>
      <c r="AS356" s="189" t="b">
        <f t="shared" si="64"/>
        <v>1</v>
      </c>
      <c r="AT356" s="442" t="b">
        <f t="shared" si="65"/>
        <v>1</v>
      </c>
      <c r="AU356" s="189" t="s">
        <v>335</v>
      </c>
      <c r="AV356" s="275"/>
      <c r="AW356" s="275"/>
      <c r="AX356" s="275" t="s">
        <v>1533</v>
      </c>
      <c r="AY356" s="577" t="s">
        <v>1534</v>
      </c>
      <c r="AZ356" s="275"/>
      <c r="BA356" s="275"/>
      <c r="BB356" s="275"/>
    </row>
    <row r="357" spans="1:54" ht="15" customHeight="1">
      <c r="B357" s="768">
        <v>46076</v>
      </c>
      <c r="C357" s="807" t="s">
        <v>125</v>
      </c>
      <c r="D357" s="820" t="s">
        <v>126</v>
      </c>
      <c r="E357" s="450" t="s">
        <v>60</v>
      </c>
      <c r="F357" s="450" t="s">
        <v>775</v>
      </c>
      <c r="G357" s="911" t="s">
        <v>1535</v>
      </c>
      <c r="H357" s="911" t="s">
        <v>580</v>
      </c>
      <c r="I357" s="450" t="s">
        <v>2418</v>
      </c>
      <c r="J357" s="941" t="s">
        <v>128</v>
      </c>
      <c r="K357" s="967" t="s">
        <v>341</v>
      </c>
      <c r="L357" s="181" t="s">
        <v>1535</v>
      </c>
      <c r="M357" s="779" t="s">
        <v>1536</v>
      </c>
      <c r="N357" s="176" t="s">
        <v>335</v>
      </c>
      <c r="O357" s="176" t="s">
        <v>335</v>
      </c>
      <c r="P357" s="470" t="str">
        <f t="shared" si="63"/>
        <v>Y</v>
      </c>
      <c r="Q357" s="176" t="s">
        <v>334</v>
      </c>
      <c r="R357" s="176" t="s">
        <v>335</v>
      </c>
      <c r="S357" s="444" t="s">
        <v>335</v>
      </c>
      <c r="T357" s="189" t="s">
        <v>338</v>
      </c>
      <c r="U357" s="189" t="s">
        <v>335</v>
      </c>
      <c r="V357" s="179"/>
      <c r="W357" s="176" t="s">
        <v>334</v>
      </c>
      <c r="X357" s="435" t="s">
        <v>93</v>
      </c>
      <c r="Y357" s="601" t="s">
        <v>62</v>
      </c>
      <c r="Z357" s="189" t="s">
        <v>1537</v>
      </c>
      <c r="AA357" s="179">
        <v>1</v>
      </c>
      <c r="AB357" s="337" t="s">
        <v>1538</v>
      </c>
      <c r="AC357" s="275" t="s">
        <v>390</v>
      </c>
      <c r="AD357" s="275" t="s">
        <v>581</v>
      </c>
      <c r="AE357" s="189"/>
      <c r="AF357" s="189"/>
      <c r="AG357" s="765"/>
      <c r="AH357" s="765"/>
      <c r="AI357" s="443" t="s">
        <v>341</v>
      </c>
      <c r="AJ357" s="443" t="s">
        <v>341</v>
      </c>
      <c r="AK357" s="442"/>
      <c r="AL357" s="350" t="str">
        <f t="shared" si="59"/>
        <v/>
      </c>
      <c r="AM357" s="350" t="s">
        <v>471</v>
      </c>
      <c r="AN357" s="346" t="s">
        <v>1513</v>
      </c>
      <c r="AO357" s="189" t="s">
        <v>341</v>
      </c>
      <c r="AP357" s="189" t="s">
        <v>341</v>
      </c>
      <c r="AQ357" s="189" t="s">
        <v>341</v>
      </c>
      <c r="AR357" s="189" t="s">
        <v>341</v>
      </c>
      <c r="AS357" s="189" t="b">
        <f t="shared" si="64"/>
        <v>0</v>
      </c>
      <c r="AT357" s="442" t="b">
        <f t="shared" si="65"/>
        <v>0</v>
      </c>
      <c r="AU357" s="189" t="s">
        <v>335</v>
      </c>
      <c r="AV357" s="275"/>
      <c r="AW357" s="275"/>
      <c r="AX357" s="275" t="s">
        <v>1539</v>
      </c>
      <c r="AY357" s="577" t="s">
        <v>1540</v>
      </c>
      <c r="AZ357" s="275"/>
      <c r="BA357" s="275"/>
      <c r="BB357" s="275"/>
    </row>
    <row r="358" spans="1:54" ht="15" customHeight="1">
      <c r="B358" s="768">
        <v>46076</v>
      </c>
      <c r="C358" s="807" t="s">
        <v>125</v>
      </c>
      <c r="D358" s="820" t="s">
        <v>126</v>
      </c>
      <c r="E358" s="450" t="s">
        <v>1156</v>
      </c>
      <c r="F358" s="450" t="s">
        <v>1218</v>
      </c>
      <c r="G358" s="450" t="s">
        <v>1268</v>
      </c>
      <c r="H358" s="450" t="s">
        <v>2492</v>
      </c>
      <c r="I358" s="450" t="s">
        <v>2493</v>
      </c>
      <c r="J358" s="941" t="s">
        <v>128</v>
      </c>
      <c r="K358" s="967" t="s">
        <v>341</v>
      </c>
      <c r="L358" s="980"/>
      <c r="M358" s="779" t="s">
        <v>2494</v>
      </c>
      <c r="N358" s="176" t="s">
        <v>335</v>
      </c>
      <c r="O358" s="176" t="s">
        <v>335</v>
      </c>
      <c r="P358" s="470" t="str">
        <f t="shared" si="63"/>
        <v>Y</v>
      </c>
      <c r="Q358" s="176" t="s">
        <v>334</v>
      </c>
      <c r="R358" s="176" t="s">
        <v>335</v>
      </c>
      <c r="S358" s="444" t="s">
        <v>335</v>
      </c>
      <c r="T358" s="189" t="s">
        <v>338</v>
      </c>
      <c r="U358" s="189"/>
      <c r="V358" s="179"/>
      <c r="W358" s="176" t="s">
        <v>334</v>
      </c>
      <c r="X358" s="435" t="s">
        <v>93</v>
      </c>
      <c r="Y358" s="601" t="s">
        <v>62</v>
      </c>
      <c r="Z358" s="189" t="s">
        <v>1537</v>
      </c>
      <c r="AA358" s="179">
        <v>0</v>
      </c>
      <c r="AB358" s="471" t="s">
        <v>349</v>
      </c>
      <c r="AC358" s="275" t="s">
        <v>471</v>
      </c>
      <c r="AD358" s="275" t="s">
        <v>471</v>
      </c>
      <c r="AE358" s="189" t="s">
        <v>342</v>
      </c>
      <c r="AF358" s="189" t="s">
        <v>342</v>
      </c>
      <c r="AG358" s="765" t="s">
        <v>342</v>
      </c>
      <c r="AH358" s="765"/>
      <c r="AI358" s="443" t="s">
        <v>341</v>
      </c>
      <c r="AJ358" s="443" t="s">
        <v>341</v>
      </c>
      <c r="AK358" s="442" t="s">
        <v>342</v>
      </c>
      <c r="AL358" s="350" t="str">
        <f t="shared" si="59"/>
        <v>Y</v>
      </c>
      <c r="AM358" s="350" t="s">
        <v>342</v>
      </c>
      <c r="AN358" s="346" t="s">
        <v>1513</v>
      </c>
      <c r="AO358" s="189" t="s">
        <v>471</v>
      </c>
      <c r="AP358" s="189" t="s">
        <v>471</v>
      </c>
      <c r="AQ358" s="189" t="s">
        <v>471</v>
      </c>
      <c r="AR358" s="189" t="s">
        <v>471</v>
      </c>
      <c r="AS358" s="189" t="b">
        <f t="shared" si="64"/>
        <v>0</v>
      </c>
      <c r="AT358" s="442" t="b">
        <f t="shared" si="65"/>
        <v>0</v>
      </c>
      <c r="AU358" s="189" t="s">
        <v>335</v>
      </c>
      <c r="AV358" s="275"/>
      <c r="AW358" s="275"/>
      <c r="AX358" s="275" t="s">
        <v>2092</v>
      </c>
      <c r="AY358" s="577" t="s">
        <v>2313</v>
      </c>
      <c r="AZ358" s="275" t="s">
        <v>1528</v>
      </c>
      <c r="BA358" s="275"/>
      <c r="BB358" s="275"/>
    </row>
    <row r="359" spans="1:54" ht="15" customHeight="1">
      <c r="B359" s="768">
        <v>46076</v>
      </c>
      <c r="C359" s="807" t="s">
        <v>125</v>
      </c>
      <c r="D359" s="820" t="s">
        <v>126</v>
      </c>
      <c r="E359" s="450" t="s">
        <v>1156</v>
      </c>
      <c r="F359" s="450" t="s">
        <v>1218</v>
      </c>
      <c r="G359" s="450" t="s">
        <v>1219</v>
      </c>
      <c r="H359" s="450" t="s">
        <v>1220</v>
      </c>
      <c r="I359" s="450" t="s">
        <v>1270</v>
      </c>
      <c r="J359" s="941" t="s">
        <v>128</v>
      </c>
      <c r="K359" s="967" t="s">
        <v>2424</v>
      </c>
      <c r="L359" s="181" t="s">
        <v>1219</v>
      </c>
      <c r="M359" s="779" t="s">
        <v>1220</v>
      </c>
      <c r="N359" s="176" t="s">
        <v>335</v>
      </c>
      <c r="O359" s="176" t="s">
        <v>335</v>
      </c>
      <c r="P359" s="470" t="str">
        <f t="shared" si="63"/>
        <v>Y</v>
      </c>
      <c r="Q359" s="176" t="s">
        <v>334</v>
      </c>
      <c r="R359" s="176" t="s">
        <v>334</v>
      </c>
      <c r="S359" s="444" t="s">
        <v>335</v>
      </c>
      <c r="T359" s="189" t="s">
        <v>338</v>
      </c>
      <c r="U359" s="189"/>
      <c r="V359" s="179"/>
      <c r="W359" s="176" t="s">
        <v>334</v>
      </c>
      <c r="X359" s="435" t="s">
        <v>93</v>
      </c>
      <c r="Y359" s="601" t="s">
        <v>62</v>
      </c>
      <c r="Z359" s="189" t="s">
        <v>1546</v>
      </c>
      <c r="AA359" s="179">
        <v>1</v>
      </c>
      <c r="AB359" s="337" t="s">
        <v>2308</v>
      </c>
      <c r="AC359" s="275" t="s">
        <v>594</v>
      </c>
      <c r="AD359" s="275" t="s">
        <v>341</v>
      </c>
      <c r="AE359" s="189"/>
      <c r="AF359" s="189"/>
      <c r="AG359" s="765"/>
      <c r="AH359" s="765"/>
      <c r="AI359" s="443" t="s">
        <v>341</v>
      </c>
      <c r="AJ359" s="443" t="s">
        <v>341</v>
      </c>
      <c r="AK359" s="442"/>
      <c r="AL359" s="350" t="str">
        <f t="shared" si="59"/>
        <v/>
      </c>
      <c r="AM359" s="350" t="s">
        <v>471</v>
      </c>
      <c r="AN359" s="346" t="s">
        <v>1567</v>
      </c>
      <c r="AO359" s="189" t="s">
        <v>471</v>
      </c>
      <c r="AP359" s="189" t="s">
        <v>471</v>
      </c>
      <c r="AQ359" s="189" t="s">
        <v>471</v>
      </c>
      <c r="AR359" s="189" t="s">
        <v>471</v>
      </c>
      <c r="AS359" s="189" t="b">
        <f t="shared" si="64"/>
        <v>0</v>
      </c>
      <c r="AT359" s="189" t="b">
        <f t="shared" si="65"/>
        <v>0</v>
      </c>
      <c r="AU359" s="350" t="s">
        <v>335</v>
      </c>
      <c r="AV359" s="459"/>
      <c r="AW359" s="459"/>
      <c r="AX359" s="275" t="s">
        <v>1568</v>
      </c>
      <c r="AY359" s="577" t="s">
        <v>2426</v>
      </c>
      <c r="AZ359" s="275"/>
      <c r="BA359" s="275"/>
      <c r="BB359" s="275"/>
    </row>
    <row r="360" spans="1:54" ht="15" customHeight="1">
      <c r="B360" s="768">
        <v>46076</v>
      </c>
      <c r="C360" s="807" t="s">
        <v>125</v>
      </c>
      <c r="D360" s="820" t="s">
        <v>126</v>
      </c>
      <c r="E360" s="450" t="s">
        <v>1156</v>
      </c>
      <c r="F360" s="450" t="s">
        <v>1218</v>
      </c>
      <c r="G360" s="450" t="s">
        <v>2495</v>
      </c>
      <c r="H360" s="791" t="s">
        <v>2496</v>
      </c>
      <c r="I360" s="450" t="s">
        <v>1602</v>
      </c>
      <c r="J360" s="941" t="s">
        <v>128</v>
      </c>
      <c r="K360" s="967" t="s">
        <v>341</v>
      </c>
      <c r="L360" s="181" t="s">
        <v>2495</v>
      </c>
      <c r="M360" s="779" t="s">
        <v>2497</v>
      </c>
      <c r="N360" s="179" t="s">
        <v>334</v>
      </c>
      <c r="O360" s="179" t="s">
        <v>334</v>
      </c>
      <c r="P360" s="470" t="str">
        <f>IF(OR(N360 = "Y", O360 = "Y"), "Y", "N")</f>
        <v>N</v>
      </c>
      <c r="Q360" s="179" t="s">
        <v>334</v>
      </c>
      <c r="R360" s="179" t="s">
        <v>334</v>
      </c>
      <c r="S360" s="444" t="s">
        <v>335</v>
      </c>
      <c r="T360" s="189" t="s">
        <v>335</v>
      </c>
      <c r="U360" s="189"/>
      <c r="V360" s="179"/>
      <c r="W360" s="176" t="s">
        <v>335</v>
      </c>
      <c r="X360" s="435" t="s">
        <v>93</v>
      </c>
      <c r="Y360" s="601" t="s">
        <v>62</v>
      </c>
      <c r="Z360" s="189" t="s">
        <v>1537</v>
      </c>
      <c r="AA360" s="179"/>
      <c r="AB360" s="337"/>
      <c r="AC360" s="275" t="s">
        <v>471</v>
      </c>
      <c r="AD360" s="275" t="s">
        <v>471</v>
      </c>
      <c r="AE360" s="189"/>
      <c r="AF360" s="189"/>
      <c r="AG360" s="765"/>
      <c r="AH360" s="765"/>
      <c r="AI360" s="443" t="s">
        <v>341</v>
      </c>
      <c r="AJ360" s="443" t="s">
        <v>341</v>
      </c>
      <c r="AK360" s="442"/>
      <c r="AL360" s="350" t="str">
        <f t="shared" si="59"/>
        <v/>
      </c>
      <c r="AM360" s="350" t="s">
        <v>342</v>
      </c>
      <c r="AN360" s="575" t="s">
        <v>1513</v>
      </c>
      <c r="AO360" s="189" t="s">
        <v>471</v>
      </c>
      <c r="AP360" s="189" t="s">
        <v>471</v>
      </c>
      <c r="AQ360" s="189" t="s">
        <v>471</v>
      </c>
      <c r="AR360" s="189" t="s">
        <v>471</v>
      </c>
      <c r="AS360" s="189" t="b">
        <f t="shared" si="64"/>
        <v>0</v>
      </c>
      <c r="AT360" s="189" t="b">
        <f t="shared" si="65"/>
        <v>0</v>
      </c>
      <c r="AU360" s="460"/>
      <c r="AV360" s="461"/>
      <c r="AW360" s="461"/>
      <c r="AX360" s="275" t="s">
        <v>1605</v>
      </c>
      <c r="AY360" s="275" t="s">
        <v>1605</v>
      </c>
      <c r="AZ360" s="275" t="s">
        <v>1605</v>
      </c>
      <c r="BA360" s="275"/>
      <c r="BB360" s="275"/>
    </row>
    <row r="361" spans="1:54" ht="15" customHeight="1">
      <c r="B361" s="768">
        <v>46076</v>
      </c>
      <c r="C361" s="807" t="s">
        <v>125</v>
      </c>
      <c r="D361" s="820" t="s">
        <v>126</v>
      </c>
      <c r="E361" s="450" t="s">
        <v>1156</v>
      </c>
      <c r="F361" s="450" t="s">
        <v>1218</v>
      </c>
      <c r="G361" s="450" t="s">
        <v>1222</v>
      </c>
      <c r="H361" s="450" t="s">
        <v>1223</v>
      </c>
      <c r="I361" s="450" t="s">
        <v>1270</v>
      </c>
      <c r="J361" s="941" t="s">
        <v>128</v>
      </c>
      <c r="K361" s="967" t="s">
        <v>2427</v>
      </c>
      <c r="L361" s="181" t="s">
        <v>1222</v>
      </c>
      <c r="M361" s="779" t="s">
        <v>1223</v>
      </c>
      <c r="N361" s="176" t="s">
        <v>335</v>
      </c>
      <c r="O361" s="176" t="s">
        <v>335</v>
      </c>
      <c r="P361" s="470" t="str">
        <f t="shared" si="63"/>
        <v>Y</v>
      </c>
      <c r="Q361" s="176" t="s">
        <v>334</v>
      </c>
      <c r="R361" s="176" t="s">
        <v>334</v>
      </c>
      <c r="S361" s="444" t="s">
        <v>335</v>
      </c>
      <c r="T361" s="189" t="s">
        <v>338</v>
      </c>
      <c r="U361" s="189"/>
      <c r="V361" s="179"/>
      <c r="W361" s="176" t="s">
        <v>334</v>
      </c>
      <c r="X361" s="435" t="s">
        <v>93</v>
      </c>
      <c r="Y361" s="601" t="s">
        <v>62</v>
      </c>
      <c r="Z361" s="189" t="s">
        <v>1546</v>
      </c>
      <c r="AA361" s="179">
        <v>1</v>
      </c>
      <c r="AB361" s="337" t="s">
        <v>2308</v>
      </c>
      <c r="AC361" s="275" t="s">
        <v>594</v>
      </c>
      <c r="AD361" s="275" t="s">
        <v>341</v>
      </c>
      <c r="AE361" s="189"/>
      <c r="AF361" s="189"/>
      <c r="AG361" s="765"/>
      <c r="AH361" s="765"/>
      <c r="AI361" s="443" t="s">
        <v>341</v>
      </c>
      <c r="AJ361" s="443" t="s">
        <v>341</v>
      </c>
      <c r="AK361" s="442"/>
      <c r="AL361" s="350" t="str">
        <f t="shared" si="59"/>
        <v/>
      </c>
      <c r="AM361" s="350" t="s">
        <v>471</v>
      </c>
      <c r="AN361" s="346" t="s">
        <v>1567</v>
      </c>
      <c r="AO361" s="189" t="s">
        <v>471</v>
      </c>
      <c r="AP361" s="189" t="s">
        <v>471</v>
      </c>
      <c r="AQ361" s="189" t="s">
        <v>471</v>
      </c>
      <c r="AR361" s="189" t="s">
        <v>471</v>
      </c>
      <c r="AS361" s="189" t="b">
        <f t="shared" si="64"/>
        <v>0</v>
      </c>
      <c r="AT361" s="189" t="b">
        <f t="shared" si="65"/>
        <v>0</v>
      </c>
      <c r="AU361" s="457" t="s">
        <v>335</v>
      </c>
      <c r="AV361" s="458"/>
      <c r="AW361" s="458"/>
      <c r="AX361" s="275" t="s">
        <v>1568</v>
      </c>
      <c r="AY361" s="577" t="s">
        <v>2429</v>
      </c>
      <c r="AZ361" s="275"/>
      <c r="BA361" s="275"/>
      <c r="BB361" s="275"/>
    </row>
    <row r="362" spans="1:54" ht="15" customHeight="1">
      <c r="B362" s="768">
        <v>46076</v>
      </c>
      <c r="C362" s="807" t="s">
        <v>125</v>
      </c>
      <c r="D362" s="820" t="s">
        <v>126</v>
      </c>
      <c r="E362" s="450" t="s">
        <v>1156</v>
      </c>
      <c r="F362" s="450" t="s">
        <v>1218</v>
      </c>
      <c r="G362" s="450" t="s">
        <v>1271</v>
      </c>
      <c r="H362" s="450" t="s">
        <v>1275</v>
      </c>
      <c r="I362" s="450" t="s">
        <v>2498</v>
      </c>
      <c r="J362" s="941" t="s">
        <v>128</v>
      </c>
      <c r="K362" s="967" t="s">
        <v>1272</v>
      </c>
      <c r="L362" s="181" t="s">
        <v>1271</v>
      </c>
      <c r="M362" s="779" t="s">
        <v>2499</v>
      </c>
      <c r="N362" s="176" t="s">
        <v>335</v>
      </c>
      <c r="O362" s="176" t="s">
        <v>335</v>
      </c>
      <c r="P362" s="470" t="str">
        <f t="shared" si="63"/>
        <v>Y</v>
      </c>
      <c r="Q362" s="176" t="s">
        <v>334</v>
      </c>
      <c r="R362" s="176" t="s">
        <v>335</v>
      </c>
      <c r="S362" s="445" t="s">
        <v>335</v>
      </c>
      <c r="T362" s="457" t="s">
        <v>338</v>
      </c>
      <c r="U362" s="189"/>
      <c r="V362" s="179"/>
      <c r="W362" s="188" t="s">
        <v>334</v>
      </c>
      <c r="X362" s="435" t="s">
        <v>93</v>
      </c>
      <c r="Y362" s="601" t="s">
        <v>62</v>
      </c>
      <c r="Z362" s="189" t="s">
        <v>1524</v>
      </c>
      <c r="AA362" s="179">
        <v>0</v>
      </c>
      <c r="AB362" s="471" t="s">
        <v>349</v>
      </c>
      <c r="AC362" s="275" t="s">
        <v>390</v>
      </c>
      <c r="AD362" s="275" t="s">
        <v>341</v>
      </c>
      <c r="AE362" s="189"/>
      <c r="AF362" s="189"/>
      <c r="AG362" s="765" t="s">
        <v>342</v>
      </c>
      <c r="AH362" s="765"/>
      <c r="AI362" s="443" t="s">
        <v>341</v>
      </c>
      <c r="AJ362" s="443" t="s">
        <v>341</v>
      </c>
      <c r="AK362" s="442"/>
      <c r="AL362" s="350" t="str">
        <f t="shared" si="59"/>
        <v/>
      </c>
      <c r="AM362" s="350" t="s">
        <v>471</v>
      </c>
      <c r="AN362" s="346" t="s">
        <v>1513</v>
      </c>
      <c r="AO362" s="189" t="s">
        <v>335</v>
      </c>
      <c r="AP362" s="189" t="s">
        <v>335</v>
      </c>
      <c r="AQ362" s="189" t="s">
        <v>335</v>
      </c>
      <c r="AR362" s="189" t="s">
        <v>341</v>
      </c>
      <c r="AS362" s="189" t="b">
        <f t="shared" si="64"/>
        <v>0</v>
      </c>
      <c r="AT362" s="442" t="b">
        <f t="shared" si="65"/>
        <v>1</v>
      </c>
      <c r="AU362" s="189" t="s">
        <v>335</v>
      </c>
      <c r="AV362" s="275"/>
      <c r="AW362" s="275"/>
      <c r="AX362" s="275" t="s">
        <v>2320</v>
      </c>
      <c r="AY362" s="577" t="s">
        <v>2500</v>
      </c>
      <c r="AZ362" s="275" t="s">
        <v>1531</v>
      </c>
      <c r="BA362" s="275" t="s">
        <v>2501</v>
      </c>
      <c r="BB362" s="275" t="s">
        <v>784</v>
      </c>
    </row>
    <row r="363" spans="1:54" ht="15" customHeight="1">
      <c r="A363" t="s">
        <v>1679</v>
      </c>
      <c r="B363" s="768">
        <v>46076</v>
      </c>
      <c r="C363" s="807" t="s">
        <v>125</v>
      </c>
      <c r="D363" s="821" t="s">
        <v>126</v>
      </c>
      <c r="E363" s="450" t="s">
        <v>639</v>
      </c>
      <c r="F363" s="450" t="s">
        <v>681</v>
      </c>
      <c r="G363" s="450" t="s">
        <v>705</v>
      </c>
      <c r="H363" s="450" t="s">
        <v>2502</v>
      </c>
      <c r="I363" s="450" t="s">
        <v>338</v>
      </c>
      <c r="J363" s="941" t="s">
        <v>128</v>
      </c>
      <c r="K363" s="967" t="s">
        <v>341</v>
      </c>
      <c r="L363" s="181" t="s">
        <v>705</v>
      </c>
      <c r="M363" s="779" t="s">
        <v>2503</v>
      </c>
      <c r="N363" s="176" t="s">
        <v>335</v>
      </c>
      <c r="O363" s="176" t="s">
        <v>335</v>
      </c>
      <c r="P363" s="470" t="str">
        <f t="shared" si="63"/>
        <v>Y</v>
      </c>
      <c r="Q363" s="176" t="s">
        <v>334</v>
      </c>
      <c r="R363" s="444" t="s">
        <v>334</v>
      </c>
      <c r="S363" s="189" t="s">
        <v>334</v>
      </c>
      <c r="T363" s="189" t="s">
        <v>334</v>
      </c>
      <c r="U363" s="536"/>
      <c r="V363" s="588"/>
      <c r="W363" s="189" t="s">
        <v>334</v>
      </c>
      <c r="X363" s="435" t="s">
        <v>93</v>
      </c>
      <c r="Y363" s="601" t="s">
        <v>62</v>
      </c>
      <c r="Z363" s="189" t="s">
        <v>471</v>
      </c>
      <c r="AA363" s="179">
        <v>1</v>
      </c>
      <c r="AB363" s="337" t="s">
        <v>2308</v>
      </c>
      <c r="AC363" s="275" t="s">
        <v>471</v>
      </c>
      <c r="AD363" s="275" t="s">
        <v>471</v>
      </c>
      <c r="AE363" s="189"/>
      <c r="AF363" s="189"/>
      <c r="AG363" s="765"/>
      <c r="AH363" s="765"/>
      <c r="AI363" s="443" t="s">
        <v>341</v>
      </c>
      <c r="AJ363" s="443" t="s">
        <v>341</v>
      </c>
      <c r="AK363" s="442"/>
      <c r="AL363" s="350" t="str">
        <f t="shared" si="59"/>
        <v/>
      </c>
      <c r="AM363" s="350" t="s">
        <v>471</v>
      </c>
      <c r="AN363" s="346" t="s">
        <v>1567</v>
      </c>
      <c r="AO363" s="189" t="s">
        <v>471</v>
      </c>
      <c r="AP363" s="189" t="s">
        <v>471</v>
      </c>
      <c r="AQ363" s="189" t="s">
        <v>471</v>
      </c>
      <c r="AR363" s="189" t="s">
        <v>471</v>
      </c>
      <c r="AS363" s="189" t="b">
        <f t="shared" si="64"/>
        <v>0</v>
      </c>
      <c r="AT363" s="189" t="b">
        <f t="shared" si="65"/>
        <v>0</v>
      </c>
      <c r="AU363" s="460" t="s">
        <v>335</v>
      </c>
      <c r="AV363" s="461"/>
      <c r="AW363" s="461"/>
      <c r="AX363" s="275" t="s">
        <v>1568</v>
      </c>
      <c r="AY363" s="577" t="s">
        <v>2504</v>
      </c>
      <c r="AZ363" s="275"/>
      <c r="BA363" s="275"/>
      <c r="BB363" s="275"/>
    </row>
    <row r="364" spans="1:54" ht="15" customHeight="1">
      <c r="B364" s="768">
        <v>46076</v>
      </c>
      <c r="C364" s="807" t="s">
        <v>125</v>
      </c>
      <c r="D364" s="820" t="s">
        <v>126</v>
      </c>
      <c r="E364" s="450" t="s">
        <v>1156</v>
      </c>
      <c r="F364" s="450" t="s">
        <v>338</v>
      </c>
      <c r="G364" s="450" t="s">
        <v>1224</v>
      </c>
      <c r="H364" s="791" t="s">
        <v>1225</v>
      </c>
      <c r="I364" s="450" t="s">
        <v>1212</v>
      </c>
      <c r="J364" s="941" t="s">
        <v>128</v>
      </c>
      <c r="K364" s="967" t="s">
        <v>1225</v>
      </c>
      <c r="L364" s="181" t="s">
        <v>1224</v>
      </c>
      <c r="M364" s="779" t="s">
        <v>2505</v>
      </c>
      <c r="N364" s="176" t="s">
        <v>334</v>
      </c>
      <c r="O364" s="176" t="s">
        <v>334</v>
      </c>
      <c r="P364" s="470" t="str">
        <f t="shared" si="63"/>
        <v>N</v>
      </c>
      <c r="Q364" s="176" t="s">
        <v>334</v>
      </c>
      <c r="R364" s="176" t="s">
        <v>335</v>
      </c>
      <c r="S364" s="496" t="s">
        <v>335</v>
      </c>
      <c r="T364" s="350" t="s">
        <v>338</v>
      </c>
      <c r="U364" s="189"/>
      <c r="V364" s="179"/>
      <c r="W364" s="470" t="s">
        <v>334</v>
      </c>
      <c r="X364" s="435" t="s">
        <v>93</v>
      </c>
      <c r="Y364" s="601" t="s">
        <v>62</v>
      </c>
      <c r="Z364" s="189" t="s">
        <v>1524</v>
      </c>
      <c r="AA364" s="179">
        <v>0</v>
      </c>
      <c r="AB364" s="471" t="s">
        <v>349</v>
      </c>
      <c r="AC364" s="275" t="s">
        <v>390</v>
      </c>
      <c r="AD364" s="275" t="s">
        <v>1279</v>
      </c>
      <c r="AE364" s="189"/>
      <c r="AF364" s="189"/>
      <c r="AG364" s="765" t="s">
        <v>342</v>
      </c>
      <c r="AH364" s="765"/>
      <c r="AI364" s="443" t="s">
        <v>341</v>
      </c>
      <c r="AJ364" s="443" t="s">
        <v>341</v>
      </c>
      <c r="AK364" s="442"/>
      <c r="AL364" s="350" t="str">
        <f t="shared" si="59"/>
        <v/>
      </c>
      <c r="AM364" s="350" t="s">
        <v>342</v>
      </c>
      <c r="AN364" s="346" t="s">
        <v>1513</v>
      </c>
      <c r="AO364" s="189" t="s">
        <v>335</v>
      </c>
      <c r="AP364" s="189" t="s">
        <v>335</v>
      </c>
      <c r="AQ364" s="189" t="s">
        <v>335</v>
      </c>
      <c r="AR364" s="189" t="s">
        <v>335</v>
      </c>
      <c r="AS364" s="189" t="b">
        <f t="shared" si="64"/>
        <v>1</v>
      </c>
      <c r="AT364" s="442" t="b">
        <f t="shared" si="65"/>
        <v>1</v>
      </c>
      <c r="AU364" s="189" t="s">
        <v>335</v>
      </c>
      <c r="AV364" s="275"/>
      <c r="AW364" s="275"/>
      <c r="AX364" s="275" t="s">
        <v>1769</v>
      </c>
      <c r="AY364" s="577" t="s">
        <v>2506</v>
      </c>
      <c r="AZ364" s="275" t="s">
        <v>1531</v>
      </c>
      <c r="BA364" s="275" t="s">
        <v>2507</v>
      </c>
      <c r="BB364" s="275" t="s">
        <v>784</v>
      </c>
    </row>
    <row r="365" spans="1:54" ht="16.5" customHeight="1">
      <c r="B365" s="768">
        <v>46076</v>
      </c>
      <c r="C365" s="807" t="s">
        <v>125</v>
      </c>
      <c r="D365" s="820" t="s">
        <v>126</v>
      </c>
      <c r="E365" s="450"/>
      <c r="F365" s="450"/>
      <c r="G365" s="450" t="s">
        <v>1335</v>
      </c>
      <c r="H365" s="822" t="s">
        <v>1336</v>
      </c>
      <c r="I365" s="450" t="s">
        <v>2508</v>
      </c>
      <c r="J365" s="941" t="s">
        <v>128</v>
      </c>
      <c r="K365" s="967" t="s">
        <v>1336</v>
      </c>
      <c r="L365" s="181" t="s">
        <v>1335</v>
      </c>
      <c r="M365" s="779" t="s">
        <v>2509</v>
      </c>
      <c r="N365" s="176" t="s">
        <v>334</v>
      </c>
      <c r="O365" s="176" t="s">
        <v>334</v>
      </c>
      <c r="P365" s="470" t="str">
        <f t="shared" si="63"/>
        <v>N</v>
      </c>
      <c r="Q365" s="176" t="s">
        <v>334</v>
      </c>
      <c r="R365" s="176" t="s">
        <v>335</v>
      </c>
      <c r="S365" s="444" t="s">
        <v>335</v>
      </c>
      <c r="T365" s="189" t="s">
        <v>338</v>
      </c>
      <c r="U365" s="189"/>
      <c r="V365" s="179"/>
      <c r="W365" s="176" t="s">
        <v>334</v>
      </c>
      <c r="X365" s="435" t="s">
        <v>93</v>
      </c>
      <c r="Y365" s="601" t="s">
        <v>62</v>
      </c>
      <c r="Z365" s="189" t="s">
        <v>1524</v>
      </c>
      <c r="AA365" s="179">
        <v>0</v>
      </c>
      <c r="AB365" s="471" t="s">
        <v>349</v>
      </c>
      <c r="AC365" s="275"/>
      <c r="AD365" s="275" t="s">
        <v>471</v>
      </c>
      <c r="AE365" s="189"/>
      <c r="AF365" s="189"/>
      <c r="AG365" s="765" t="s">
        <v>342</v>
      </c>
      <c r="AH365" s="765"/>
      <c r="AI365" s="443" t="s">
        <v>341</v>
      </c>
      <c r="AJ365" s="443" t="s">
        <v>341</v>
      </c>
      <c r="AK365" s="442"/>
      <c r="AL365" s="350" t="str">
        <f t="shared" si="59"/>
        <v/>
      </c>
      <c r="AM365" s="350" t="s">
        <v>342</v>
      </c>
      <c r="AN365" s="346" t="s">
        <v>1513</v>
      </c>
      <c r="AO365" s="189" t="s">
        <v>471</v>
      </c>
      <c r="AP365" s="189" t="s">
        <v>471</v>
      </c>
      <c r="AQ365" s="189" t="s">
        <v>471</v>
      </c>
      <c r="AR365" s="189" t="s">
        <v>471</v>
      </c>
      <c r="AS365" s="189" t="b">
        <f t="shared" si="64"/>
        <v>0</v>
      </c>
      <c r="AT365" s="442" t="b">
        <f t="shared" si="65"/>
        <v>0</v>
      </c>
      <c r="AU365" s="189"/>
      <c r="AV365" s="275"/>
      <c r="AW365" s="275"/>
      <c r="AX365" s="450" t="s">
        <v>2510</v>
      </c>
      <c r="AY365" s="577" t="s">
        <v>2511</v>
      </c>
      <c r="AZ365" s="275" t="s">
        <v>1531</v>
      </c>
      <c r="BA365" s="275" t="s">
        <v>2512</v>
      </c>
      <c r="BB365" s="275" t="s">
        <v>784</v>
      </c>
    </row>
    <row r="366" spans="1:54" ht="15" customHeight="1">
      <c r="B366" s="768">
        <v>46076</v>
      </c>
      <c r="C366" s="807" t="s">
        <v>125</v>
      </c>
      <c r="D366" s="820" t="s">
        <v>126</v>
      </c>
      <c r="E366" s="450" t="s">
        <v>1156</v>
      </c>
      <c r="F366" s="450" t="s">
        <v>1218</v>
      </c>
      <c r="G366" s="450" t="s">
        <v>2513</v>
      </c>
      <c r="H366" s="791" t="s">
        <v>1234</v>
      </c>
      <c r="I366" s="450" t="s">
        <v>1212</v>
      </c>
      <c r="J366" s="941" t="s">
        <v>128</v>
      </c>
      <c r="K366" s="967" t="s">
        <v>1234</v>
      </c>
      <c r="L366" s="181" t="s">
        <v>2446</v>
      </c>
      <c r="M366" s="779" t="s">
        <v>2514</v>
      </c>
      <c r="N366" s="176" t="s">
        <v>335</v>
      </c>
      <c r="O366" s="176" t="s">
        <v>335</v>
      </c>
      <c r="P366" s="470" t="str">
        <f t="shared" si="63"/>
        <v>Y</v>
      </c>
      <c r="Q366" s="176" t="s">
        <v>334</v>
      </c>
      <c r="R366" s="176" t="s">
        <v>335</v>
      </c>
      <c r="S366" s="444" t="s">
        <v>335</v>
      </c>
      <c r="T366" s="189" t="s">
        <v>338</v>
      </c>
      <c r="U366" s="189"/>
      <c r="V366" s="179"/>
      <c r="W366" s="176" t="s">
        <v>334</v>
      </c>
      <c r="X366" s="435" t="s">
        <v>93</v>
      </c>
      <c r="Y366" s="601" t="s">
        <v>62</v>
      </c>
      <c r="Z366" s="189" t="s">
        <v>1524</v>
      </c>
      <c r="AA366" s="179">
        <v>0</v>
      </c>
      <c r="AB366" s="471" t="s">
        <v>349</v>
      </c>
      <c r="AC366" s="275" t="s">
        <v>590</v>
      </c>
      <c r="AD366" s="275" t="s">
        <v>341</v>
      </c>
      <c r="AE366" s="189"/>
      <c r="AF366" s="189" t="s">
        <v>342</v>
      </c>
      <c r="AG366" s="765" t="s">
        <v>342</v>
      </c>
      <c r="AH366" s="765"/>
      <c r="AI366" s="443" t="s">
        <v>341</v>
      </c>
      <c r="AJ366" s="443" t="s">
        <v>341</v>
      </c>
      <c r="AK366" s="442"/>
      <c r="AL366" s="350" t="str">
        <f t="shared" si="59"/>
        <v>Y</v>
      </c>
      <c r="AM366" s="350" t="s">
        <v>471</v>
      </c>
      <c r="AN366" s="346" t="s">
        <v>1513</v>
      </c>
      <c r="AO366" s="189" t="s">
        <v>335</v>
      </c>
      <c r="AP366" s="189" t="s">
        <v>335</v>
      </c>
      <c r="AQ366" s="189" t="s">
        <v>335</v>
      </c>
      <c r="AR366" s="189" t="s">
        <v>335</v>
      </c>
      <c r="AS366" s="189" t="b">
        <f t="shared" si="64"/>
        <v>1</v>
      </c>
      <c r="AT366" s="442" t="b">
        <f t="shared" si="65"/>
        <v>1</v>
      </c>
      <c r="AU366" s="189" t="s">
        <v>335</v>
      </c>
      <c r="AV366" s="275"/>
      <c r="AW366" s="275"/>
      <c r="AX366" s="275" t="s">
        <v>2448</v>
      </c>
      <c r="AY366" s="577" t="s">
        <v>2449</v>
      </c>
      <c r="AZ366" s="275" t="s">
        <v>1528</v>
      </c>
      <c r="BA366" s="275"/>
      <c r="BB366" s="275"/>
    </row>
    <row r="367" spans="1:54" ht="15" customHeight="1">
      <c r="B367" s="768">
        <v>46076</v>
      </c>
      <c r="C367" s="807" t="s">
        <v>125</v>
      </c>
      <c r="D367" s="820" t="s">
        <v>126</v>
      </c>
      <c r="E367" s="450" t="s">
        <v>1156</v>
      </c>
      <c r="F367" s="450" t="s">
        <v>1218</v>
      </c>
      <c r="G367" s="450" t="s">
        <v>2515</v>
      </c>
      <c r="H367" s="791" t="s">
        <v>1146</v>
      </c>
      <c r="I367" s="450" t="s">
        <v>1212</v>
      </c>
      <c r="J367" s="941" t="s">
        <v>128</v>
      </c>
      <c r="K367" s="967" t="s">
        <v>1146</v>
      </c>
      <c r="L367" s="181" t="s">
        <v>2352</v>
      </c>
      <c r="M367" s="779" t="s">
        <v>2516</v>
      </c>
      <c r="N367" s="176" t="s">
        <v>335</v>
      </c>
      <c r="O367" s="176" t="s">
        <v>335</v>
      </c>
      <c r="P367" s="470" t="str">
        <f t="shared" si="63"/>
        <v>Y</v>
      </c>
      <c r="Q367" s="176" t="s">
        <v>334</v>
      </c>
      <c r="R367" s="176" t="s">
        <v>335</v>
      </c>
      <c r="S367" s="444" t="s">
        <v>335</v>
      </c>
      <c r="T367" s="189" t="s">
        <v>338</v>
      </c>
      <c r="U367" s="189"/>
      <c r="V367" s="179"/>
      <c r="W367" s="176" t="s">
        <v>334</v>
      </c>
      <c r="X367" s="435" t="s">
        <v>93</v>
      </c>
      <c r="Y367" s="601" t="s">
        <v>62</v>
      </c>
      <c r="Z367" s="189" t="s">
        <v>1524</v>
      </c>
      <c r="AA367" s="179">
        <v>0</v>
      </c>
      <c r="AB367" s="471" t="s">
        <v>349</v>
      </c>
      <c r="AC367" s="275" t="s">
        <v>677</v>
      </c>
      <c r="AD367" s="275" t="s">
        <v>578</v>
      </c>
      <c r="AE367" s="189"/>
      <c r="AF367" s="189" t="s">
        <v>342</v>
      </c>
      <c r="AG367" s="765" t="s">
        <v>342</v>
      </c>
      <c r="AH367" s="765"/>
      <c r="AI367" s="443" t="s">
        <v>341</v>
      </c>
      <c r="AJ367" s="443" t="s">
        <v>341</v>
      </c>
      <c r="AK367" s="442"/>
      <c r="AL367" s="350" t="str">
        <f t="shared" si="59"/>
        <v>Y</v>
      </c>
      <c r="AM367" s="350" t="s">
        <v>471</v>
      </c>
      <c r="AN367" s="346" t="s">
        <v>1513</v>
      </c>
      <c r="AO367" s="189" t="s">
        <v>335</v>
      </c>
      <c r="AP367" s="189" t="s">
        <v>335</v>
      </c>
      <c r="AQ367" s="189" t="s">
        <v>335</v>
      </c>
      <c r="AR367" s="189" t="s">
        <v>335</v>
      </c>
      <c r="AS367" s="189" t="b">
        <f t="shared" si="64"/>
        <v>1</v>
      </c>
      <c r="AT367" s="442" t="b">
        <f t="shared" si="65"/>
        <v>1</v>
      </c>
      <c r="AU367" s="189" t="s">
        <v>335</v>
      </c>
      <c r="AV367" s="275"/>
      <c r="AW367" s="275"/>
      <c r="AX367" s="275" t="s">
        <v>1649</v>
      </c>
      <c r="AY367" s="577" t="s">
        <v>2403</v>
      </c>
      <c r="AZ367" s="275" t="s">
        <v>1528</v>
      </c>
      <c r="BA367" s="275"/>
      <c r="BB367" s="275"/>
    </row>
    <row r="368" spans="1:54" ht="15" customHeight="1">
      <c r="B368" s="768">
        <v>46076</v>
      </c>
      <c r="C368" s="807" t="s">
        <v>125</v>
      </c>
      <c r="D368" s="820" t="s">
        <v>126</v>
      </c>
      <c r="E368" s="450" t="s">
        <v>1156</v>
      </c>
      <c r="F368" s="450" t="s">
        <v>1218</v>
      </c>
      <c r="G368" s="450" t="s">
        <v>1236</v>
      </c>
      <c r="H368" s="450" t="s">
        <v>1237</v>
      </c>
      <c r="I368" s="450" t="s">
        <v>1284</v>
      </c>
      <c r="J368" s="941" t="s">
        <v>128</v>
      </c>
      <c r="K368" s="967"/>
      <c r="L368" s="181" t="s">
        <v>1236</v>
      </c>
      <c r="M368" s="779" t="s">
        <v>2517</v>
      </c>
      <c r="N368" s="176" t="s">
        <v>335</v>
      </c>
      <c r="O368" s="176" t="s">
        <v>335</v>
      </c>
      <c r="P368" s="470" t="str">
        <f t="shared" si="63"/>
        <v>Y</v>
      </c>
      <c r="Q368" s="176" t="s">
        <v>334</v>
      </c>
      <c r="R368" s="176" t="s">
        <v>335</v>
      </c>
      <c r="S368" s="444" t="s">
        <v>335</v>
      </c>
      <c r="T368" s="189" t="s">
        <v>338</v>
      </c>
      <c r="U368" s="189"/>
      <c r="V368" s="179"/>
      <c r="W368" s="176" t="s">
        <v>334</v>
      </c>
      <c r="X368" s="435" t="s">
        <v>93</v>
      </c>
      <c r="Y368" s="601" t="s">
        <v>62</v>
      </c>
      <c r="Z368" s="189" t="s">
        <v>1604</v>
      </c>
      <c r="AA368" s="179">
        <v>1</v>
      </c>
      <c r="AB368" s="337" t="s">
        <v>2308</v>
      </c>
      <c r="AC368" s="275" t="s">
        <v>784</v>
      </c>
      <c r="AD368" s="275" t="s">
        <v>1239</v>
      </c>
      <c r="AE368" s="189"/>
      <c r="AF368" s="189"/>
      <c r="AG368" s="765"/>
      <c r="AH368" s="765"/>
      <c r="AI368" s="443" t="s">
        <v>341</v>
      </c>
      <c r="AJ368" s="443" t="s">
        <v>341</v>
      </c>
      <c r="AK368" s="442"/>
      <c r="AL368" s="350" t="str">
        <f t="shared" si="59"/>
        <v/>
      </c>
      <c r="AM368" s="350" t="s">
        <v>471</v>
      </c>
      <c r="AN368" s="346" t="s">
        <v>1513</v>
      </c>
      <c r="AO368" s="189" t="s">
        <v>341</v>
      </c>
      <c r="AP368" s="189" t="s">
        <v>335</v>
      </c>
      <c r="AQ368" s="189" t="s">
        <v>335</v>
      </c>
      <c r="AR368" s="189" t="s">
        <v>335</v>
      </c>
      <c r="AS368" s="189" t="b">
        <f t="shared" si="64"/>
        <v>0</v>
      </c>
      <c r="AT368" s="442" t="b">
        <f t="shared" si="65"/>
        <v>1</v>
      </c>
      <c r="AU368" s="189" t="s">
        <v>335</v>
      </c>
      <c r="AV368" s="275"/>
      <c r="AW368" s="275"/>
      <c r="AX368" s="275" t="s">
        <v>2518</v>
      </c>
      <c r="AY368" s="577" t="s">
        <v>2519</v>
      </c>
      <c r="AZ368" s="275"/>
      <c r="BA368" s="275"/>
      <c r="BB368" s="275"/>
    </row>
    <row r="369" spans="1:54" ht="15" customHeight="1">
      <c r="B369" s="768">
        <v>46076</v>
      </c>
      <c r="C369" s="807" t="s">
        <v>125</v>
      </c>
      <c r="D369" s="820" t="s">
        <v>126</v>
      </c>
      <c r="E369" s="450" t="s">
        <v>1156</v>
      </c>
      <c r="F369" s="450" t="s">
        <v>338</v>
      </c>
      <c r="G369" s="450" t="s">
        <v>2520</v>
      </c>
      <c r="H369" s="450" t="s">
        <v>1292</v>
      </c>
      <c r="I369" s="450" t="s">
        <v>1212</v>
      </c>
      <c r="J369" s="941" t="s">
        <v>128</v>
      </c>
      <c r="K369" s="967" t="s">
        <v>1292</v>
      </c>
      <c r="L369" s="181" t="s">
        <v>2520</v>
      </c>
      <c r="M369" s="779" t="s">
        <v>2521</v>
      </c>
      <c r="N369" s="176" t="s">
        <v>334</v>
      </c>
      <c r="O369" s="176" t="s">
        <v>334</v>
      </c>
      <c r="P369" s="470" t="str">
        <f t="shared" si="63"/>
        <v>N</v>
      </c>
      <c r="Q369" s="176" t="s">
        <v>334</v>
      </c>
      <c r="R369" s="176" t="s">
        <v>335</v>
      </c>
      <c r="S369" s="444" t="s">
        <v>335</v>
      </c>
      <c r="T369" s="189" t="s">
        <v>338</v>
      </c>
      <c r="U369" s="189"/>
      <c r="V369" s="179"/>
      <c r="W369" s="176" t="s">
        <v>334</v>
      </c>
      <c r="X369" s="435" t="s">
        <v>93</v>
      </c>
      <c r="Y369" s="601" t="s">
        <v>62</v>
      </c>
      <c r="Z369" s="189" t="s">
        <v>1604</v>
      </c>
      <c r="AA369" s="179">
        <v>1</v>
      </c>
      <c r="AB369" s="337" t="s">
        <v>2312</v>
      </c>
      <c r="AC369" s="275" t="s">
        <v>590</v>
      </c>
      <c r="AD369" s="275" t="s">
        <v>1294</v>
      </c>
      <c r="AE369" s="189"/>
      <c r="AF369" s="189"/>
      <c r="AG369" s="765"/>
      <c r="AH369" s="765"/>
      <c r="AI369" s="443" t="s">
        <v>341</v>
      </c>
      <c r="AJ369" s="443" t="s">
        <v>341</v>
      </c>
      <c r="AK369" s="442"/>
      <c r="AL369" s="350" t="str">
        <f t="shared" si="59"/>
        <v/>
      </c>
      <c r="AM369" s="350" t="s">
        <v>471</v>
      </c>
      <c r="AN369" s="346" t="s">
        <v>1513</v>
      </c>
      <c r="AO369" s="189" t="s">
        <v>341</v>
      </c>
      <c r="AP369" s="189" t="s">
        <v>335</v>
      </c>
      <c r="AQ369" s="189" t="s">
        <v>341</v>
      </c>
      <c r="AR369" s="189" t="s">
        <v>335</v>
      </c>
      <c r="AS369" s="189" t="b">
        <f t="shared" si="64"/>
        <v>0</v>
      </c>
      <c r="AT369" s="442" t="b">
        <f t="shared" si="65"/>
        <v>1</v>
      </c>
      <c r="AU369" s="189" t="s">
        <v>335</v>
      </c>
      <c r="AV369" s="275"/>
      <c r="AW369" s="275"/>
      <c r="AX369" s="275" t="s">
        <v>2522</v>
      </c>
      <c r="AY369" s="577" t="s">
        <v>2523</v>
      </c>
      <c r="AZ369" s="275"/>
      <c r="BA369" s="275"/>
      <c r="BB369" s="275"/>
    </row>
    <row r="370" spans="1:54" ht="16.5" customHeight="1">
      <c r="B370" s="768">
        <v>46076</v>
      </c>
      <c r="C370" s="807" t="s">
        <v>125</v>
      </c>
      <c r="D370" s="820" t="s">
        <v>126</v>
      </c>
      <c r="E370" s="450" t="s">
        <v>1156</v>
      </c>
      <c r="F370" s="450" t="s">
        <v>1218</v>
      </c>
      <c r="G370" s="450" t="s">
        <v>1295</v>
      </c>
      <c r="H370" s="778" t="s">
        <v>1296</v>
      </c>
      <c r="I370" s="450" t="s">
        <v>1212</v>
      </c>
      <c r="J370" s="941" t="s">
        <v>128</v>
      </c>
      <c r="K370" s="967" t="s">
        <v>1296</v>
      </c>
      <c r="L370" s="181" t="s">
        <v>2524</v>
      </c>
      <c r="M370" s="779" t="s">
        <v>1297</v>
      </c>
      <c r="N370" s="176" t="s">
        <v>334</v>
      </c>
      <c r="O370" s="176" t="s">
        <v>335</v>
      </c>
      <c r="P370" s="470" t="str">
        <f t="shared" si="63"/>
        <v>Y</v>
      </c>
      <c r="Q370" s="176" t="s">
        <v>334</v>
      </c>
      <c r="R370" s="176" t="s">
        <v>335</v>
      </c>
      <c r="S370" s="444" t="s">
        <v>335</v>
      </c>
      <c r="T370" s="189" t="s">
        <v>338</v>
      </c>
      <c r="U370" s="189"/>
      <c r="V370" s="179"/>
      <c r="W370" s="176" t="s">
        <v>334</v>
      </c>
      <c r="X370" s="435" t="s">
        <v>93</v>
      </c>
      <c r="Y370" s="601" t="s">
        <v>62</v>
      </c>
      <c r="Z370" s="189" t="s">
        <v>1604</v>
      </c>
      <c r="AA370" s="179">
        <v>1</v>
      </c>
      <c r="AB370" s="337" t="s">
        <v>2308</v>
      </c>
      <c r="AC370" s="275" t="s">
        <v>590</v>
      </c>
      <c r="AD370" s="275" t="s">
        <v>341</v>
      </c>
      <c r="AE370" s="189"/>
      <c r="AF370" s="189"/>
      <c r="AG370" s="765"/>
      <c r="AH370" s="765"/>
      <c r="AI370" s="443" t="s">
        <v>341</v>
      </c>
      <c r="AJ370" s="443" t="s">
        <v>341</v>
      </c>
      <c r="AK370" s="442"/>
      <c r="AL370" s="350" t="str">
        <f t="shared" si="59"/>
        <v/>
      </c>
      <c r="AM370" s="350" t="s">
        <v>471</v>
      </c>
      <c r="AN370" s="346" t="s">
        <v>1513</v>
      </c>
      <c r="AO370" s="189" t="s">
        <v>335</v>
      </c>
      <c r="AP370" s="189" t="s">
        <v>335</v>
      </c>
      <c r="AQ370" s="189" t="s">
        <v>335</v>
      </c>
      <c r="AR370" s="189" t="s">
        <v>335</v>
      </c>
      <c r="AS370" s="189" t="b">
        <f t="shared" si="64"/>
        <v>1</v>
      </c>
      <c r="AT370" s="442" t="b">
        <f t="shared" si="65"/>
        <v>1</v>
      </c>
      <c r="AU370" s="189" t="s">
        <v>335</v>
      </c>
      <c r="AV370" s="275"/>
      <c r="AW370" s="275"/>
      <c r="AX370" s="450" t="s">
        <v>2525</v>
      </c>
      <c r="AY370" s="577" t="s">
        <v>2526</v>
      </c>
      <c r="AZ370" s="275"/>
      <c r="BA370" s="275"/>
      <c r="BB370" s="275"/>
    </row>
    <row r="371" spans="1:54" ht="15" customHeight="1">
      <c r="B371" s="768">
        <v>46076</v>
      </c>
      <c r="C371" s="807" t="s">
        <v>125</v>
      </c>
      <c r="D371" s="820" t="s">
        <v>126</v>
      </c>
      <c r="E371" s="450" t="s">
        <v>1156</v>
      </c>
      <c r="F371" s="450" t="s">
        <v>1218</v>
      </c>
      <c r="G371" s="450" t="s">
        <v>2527</v>
      </c>
      <c r="H371" s="791" t="s">
        <v>1299</v>
      </c>
      <c r="I371" s="450" t="s">
        <v>1212</v>
      </c>
      <c r="J371" s="941" t="s">
        <v>128</v>
      </c>
      <c r="K371" s="967" t="s">
        <v>1299</v>
      </c>
      <c r="L371" s="181" t="s">
        <v>2528</v>
      </c>
      <c r="M371" s="779" t="s">
        <v>2529</v>
      </c>
      <c r="N371" s="176" t="s">
        <v>334</v>
      </c>
      <c r="O371" s="176" t="s">
        <v>335</v>
      </c>
      <c r="P371" s="470" t="str">
        <f t="shared" si="63"/>
        <v>Y</v>
      </c>
      <c r="Q371" s="176" t="s">
        <v>334</v>
      </c>
      <c r="R371" s="176" t="s">
        <v>335</v>
      </c>
      <c r="S371" s="444" t="s">
        <v>335</v>
      </c>
      <c r="T371" s="189" t="s">
        <v>338</v>
      </c>
      <c r="U371" s="189"/>
      <c r="V371" s="179"/>
      <c r="W371" s="176" t="s">
        <v>334</v>
      </c>
      <c r="X371" s="435" t="s">
        <v>93</v>
      </c>
      <c r="Y371" s="601" t="s">
        <v>62</v>
      </c>
      <c r="Z371" s="189" t="s">
        <v>1604</v>
      </c>
      <c r="AA371" s="179">
        <v>1</v>
      </c>
      <c r="AB371" s="337" t="s">
        <v>2308</v>
      </c>
      <c r="AC371" s="275" t="s">
        <v>594</v>
      </c>
      <c r="AD371" s="275" t="s">
        <v>341</v>
      </c>
      <c r="AE371" s="189"/>
      <c r="AF371" s="189"/>
      <c r="AG371" s="765"/>
      <c r="AH371" s="765"/>
      <c r="AI371" s="443" t="s">
        <v>341</v>
      </c>
      <c r="AJ371" s="443" t="s">
        <v>341</v>
      </c>
      <c r="AK371" s="442"/>
      <c r="AL371" s="350" t="str">
        <f t="shared" si="59"/>
        <v/>
      </c>
      <c r="AM371" s="350" t="s">
        <v>471</v>
      </c>
      <c r="AN371" s="346" t="s">
        <v>1513</v>
      </c>
      <c r="AO371" s="189" t="s">
        <v>335</v>
      </c>
      <c r="AP371" s="189" t="s">
        <v>335</v>
      </c>
      <c r="AQ371" s="189" t="s">
        <v>335</v>
      </c>
      <c r="AR371" s="189" t="s">
        <v>335</v>
      </c>
      <c r="AS371" s="189" t="b">
        <f t="shared" si="64"/>
        <v>1</v>
      </c>
      <c r="AT371" s="442" t="b">
        <f t="shared" si="65"/>
        <v>1</v>
      </c>
      <c r="AU371" s="189" t="s">
        <v>335</v>
      </c>
      <c r="AV371" s="275"/>
      <c r="AW371" s="275"/>
      <c r="AX371" s="450" t="s">
        <v>2530</v>
      </c>
      <c r="AY371" s="577" t="s">
        <v>2531</v>
      </c>
      <c r="AZ371" s="275"/>
      <c r="BA371" s="275"/>
      <c r="BB371" s="275"/>
    </row>
    <row r="372" spans="1:54" ht="15" customHeight="1">
      <c r="B372" s="768">
        <v>46076</v>
      </c>
      <c r="C372" s="807" t="s">
        <v>125</v>
      </c>
      <c r="D372" s="820" t="s">
        <v>126</v>
      </c>
      <c r="E372" s="450" t="s">
        <v>1156</v>
      </c>
      <c r="F372" s="450" t="s">
        <v>1218</v>
      </c>
      <c r="G372" s="450" t="s">
        <v>1246</v>
      </c>
      <c r="H372" s="450" t="s">
        <v>1247</v>
      </c>
      <c r="I372" s="450" t="s">
        <v>1270</v>
      </c>
      <c r="J372" s="941" t="s">
        <v>128</v>
      </c>
      <c r="K372" s="967" t="s">
        <v>2464</v>
      </c>
      <c r="L372" s="181" t="s">
        <v>1246</v>
      </c>
      <c r="M372" s="779" t="s">
        <v>1301</v>
      </c>
      <c r="N372" s="176" t="s">
        <v>335</v>
      </c>
      <c r="O372" s="176" t="s">
        <v>335</v>
      </c>
      <c r="P372" s="470" t="str">
        <f t="shared" si="63"/>
        <v>Y</v>
      </c>
      <c r="Q372" s="176" t="s">
        <v>334</v>
      </c>
      <c r="R372" s="176" t="s">
        <v>334</v>
      </c>
      <c r="S372" s="445" t="s">
        <v>335</v>
      </c>
      <c r="T372" s="457" t="s">
        <v>338</v>
      </c>
      <c r="U372" s="189"/>
      <c r="V372" s="179"/>
      <c r="W372" s="176" t="s">
        <v>334</v>
      </c>
      <c r="X372" s="435" t="s">
        <v>93</v>
      </c>
      <c r="Y372" s="601" t="s">
        <v>62</v>
      </c>
      <c r="Z372" s="189" t="s">
        <v>1604</v>
      </c>
      <c r="AA372" s="179">
        <v>1</v>
      </c>
      <c r="AB372" s="337" t="s">
        <v>2308</v>
      </c>
      <c r="AC372" s="275" t="s">
        <v>509</v>
      </c>
      <c r="AD372" s="275" t="s">
        <v>341</v>
      </c>
      <c r="AE372" s="189"/>
      <c r="AF372" s="189"/>
      <c r="AG372" s="765"/>
      <c r="AH372" s="765"/>
      <c r="AI372" s="443" t="s">
        <v>341</v>
      </c>
      <c r="AJ372" s="443" t="s">
        <v>341</v>
      </c>
      <c r="AK372" s="442"/>
      <c r="AL372" s="350" t="str">
        <f t="shared" si="59"/>
        <v/>
      </c>
      <c r="AM372" s="350" t="s">
        <v>471</v>
      </c>
      <c r="AN372" s="346" t="s">
        <v>1567</v>
      </c>
      <c r="AO372" s="189" t="s">
        <v>471</v>
      </c>
      <c r="AP372" s="189" t="s">
        <v>471</v>
      </c>
      <c r="AQ372" s="189" t="s">
        <v>471</v>
      </c>
      <c r="AR372" s="189" t="s">
        <v>471</v>
      </c>
      <c r="AS372" s="189" t="b">
        <f t="shared" si="64"/>
        <v>0</v>
      </c>
      <c r="AT372" s="189" t="b">
        <f t="shared" si="65"/>
        <v>0</v>
      </c>
      <c r="AU372" s="350" t="s">
        <v>335</v>
      </c>
      <c r="AV372" s="459"/>
      <c r="AW372" s="459"/>
      <c r="AX372" s="275" t="s">
        <v>1568</v>
      </c>
      <c r="AY372" s="577" t="s">
        <v>2465</v>
      </c>
      <c r="AZ372" s="275"/>
      <c r="BA372" s="275"/>
      <c r="BB372" s="275"/>
    </row>
    <row r="373" spans="1:54" ht="15" customHeight="1">
      <c r="A373" t="s">
        <v>1679</v>
      </c>
      <c r="B373" s="768">
        <v>46076</v>
      </c>
      <c r="C373" s="807" t="s">
        <v>125</v>
      </c>
      <c r="D373" s="821" t="s">
        <v>126</v>
      </c>
      <c r="E373" s="450" t="s">
        <v>1156</v>
      </c>
      <c r="F373" s="450" t="s">
        <v>1218</v>
      </c>
      <c r="G373" s="450" t="s">
        <v>1302</v>
      </c>
      <c r="H373" s="791" t="s">
        <v>2532</v>
      </c>
      <c r="I373" s="778" t="s">
        <v>338</v>
      </c>
      <c r="J373" s="941" t="s">
        <v>128</v>
      </c>
      <c r="K373" s="967" t="s">
        <v>2533</v>
      </c>
      <c r="L373" s="181" t="s">
        <v>1302</v>
      </c>
      <c r="M373" s="779" t="s">
        <v>2534</v>
      </c>
      <c r="N373" s="176" t="s">
        <v>335</v>
      </c>
      <c r="O373" s="176" t="s">
        <v>334</v>
      </c>
      <c r="P373" s="470" t="str">
        <f t="shared" si="63"/>
        <v>Y</v>
      </c>
      <c r="Q373" s="176" t="s">
        <v>334</v>
      </c>
      <c r="R373" s="444" t="s">
        <v>334</v>
      </c>
      <c r="S373" s="189" t="s">
        <v>334</v>
      </c>
      <c r="T373" s="189" t="s">
        <v>2535</v>
      </c>
      <c r="U373" s="536"/>
      <c r="V373" s="179"/>
      <c r="W373" s="176" t="s">
        <v>334</v>
      </c>
      <c r="X373" s="435" t="s">
        <v>93</v>
      </c>
      <c r="Y373" s="601" t="s">
        <v>62</v>
      </c>
      <c r="Z373" s="189" t="s">
        <v>1604</v>
      </c>
      <c r="AA373" s="179">
        <v>1</v>
      </c>
      <c r="AB373" s="337" t="s">
        <v>2312</v>
      </c>
      <c r="AC373" s="275" t="s">
        <v>471</v>
      </c>
      <c r="AD373" s="275" t="s">
        <v>471</v>
      </c>
      <c r="AE373" s="189"/>
      <c r="AF373" s="189"/>
      <c r="AG373" s="765"/>
      <c r="AH373" s="765"/>
      <c r="AI373" s="443" t="s">
        <v>341</v>
      </c>
      <c r="AJ373" s="443" t="s">
        <v>341</v>
      </c>
      <c r="AK373" s="442"/>
      <c r="AL373" s="350" t="str">
        <f t="shared" si="59"/>
        <v/>
      </c>
      <c r="AM373" s="350" t="s">
        <v>471</v>
      </c>
      <c r="AN373" s="346" t="s">
        <v>1567</v>
      </c>
      <c r="AO373" s="189" t="s">
        <v>471</v>
      </c>
      <c r="AP373" s="189" t="s">
        <v>471</v>
      </c>
      <c r="AQ373" s="189" t="s">
        <v>471</v>
      </c>
      <c r="AR373" s="189" t="s">
        <v>471</v>
      </c>
      <c r="AS373" s="189" t="b">
        <f t="shared" si="64"/>
        <v>0</v>
      </c>
      <c r="AT373" s="189" t="b">
        <f t="shared" si="65"/>
        <v>0</v>
      </c>
      <c r="AU373" s="457" t="s">
        <v>335</v>
      </c>
      <c r="AV373" s="458"/>
      <c r="AW373" s="458"/>
      <c r="AX373" s="275" t="s">
        <v>1568</v>
      </c>
      <c r="AY373" s="577" t="s">
        <v>2536</v>
      </c>
      <c r="AZ373" s="275"/>
      <c r="BA373" s="275"/>
      <c r="BB373" s="275"/>
    </row>
    <row r="374" spans="1:54" ht="15" customHeight="1">
      <c r="B374" s="768">
        <v>46076</v>
      </c>
      <c r="C374" s="807" t="s">
        <v>125</v>
      </c>
      <c r="D374" s="820" t="s">
        <v>126</v>
      </c>
      <c r="E374" s="450" t="s">
        <v>1156</v>
      </c>
      <c r="F374" s="450" t="s">
        <v>1218</v>
      </c>
      <c r="G374" s="450" t="s">
        <v>1305</v>
      </c>
      <c r="H374" s="450" t="s">
        <v>1306</v>
      </c>
      <c r="I374" s="450" t="s">
        <v>1212</v>
      </c>
      <c r="J374" s="941" t="s">
        <v>128</v>
      </c>
      <c r="K374" s="967" t="s">
        <v>1306</v>
      </c>
      <c r="L374" s="181" t="s">
        <v>1305</v>
      </c>
      <c r="M374" s="779" t="s">
        <v>2537</v>
      </c>
      <c r="N374" s="176" t="s">
        <v>335</v>
      </c>
      <c r="O374" s="176" t="s">
        <v>335</v>
      </c>
      <c r="P374" s="470" t="str">
        <f t="shared" si="63"/>
        <v>Y</v>
      </c>
      <c r="Q374" s="176" t="s">
        <v>334</v>
      </c>
      <c r="R374" s="176" t="s">
        <v>334</v>
      </c>
      <c r="S374" s="496" t="s">
        <v>335</v>
      </c>
      <c r="T374" s="350" t="s">
        <v>338</v>
      </c>
      <c r="U374" s="189"/>
      <c r="V374" s="179"/>
      <c r="W374" s="176" t="s">
        <v>334</v>
      </c>
      <c r="X374" s="435" t="s">
        <v>93</v>
      </c>
      <c r="Y374" s="601" t="s">
        <v>62</v>
      </c>
      <c r="Z374" s="189" t="s">
        <v>1546</v>
      </c>
      <c r="AA374" s="179">
        <v>1</v>
      </c>
      <c r="AB374" s="337" t="s">
        <v>2308</v>
      </c>
      <c r="AC374" s="275" t="s">
        <v>390</v>
      </c>
      <c r="AD374" s="275" t="s">
        <v>341</v>
      </c>
      <c r="AE374" s="189"/>
      <c r="AF374" s="189"/>
      <c r="AG374" s="765"/>
      <c r="AH374" s="765"/>
      <c r="AI374" s="443" t="s">
        <v>341</v>
      </c>
      <c r="AJ374" s="443" t="s">
        <v>341</v>
      </c>
      <c r="AK374" s="442"/>
      <c r="AL374" s="350" t="str">
        <f t="shared" si="59"/>
        <v/>
      </c>
      <c r="AM374" s="350" t="s">
        <v>471</v>
      </c>
      <c r="AN374" s="346" t="s">
        <v>1513</v>
      </c>
      <c r="AO374" s="189" t="s">
        <v>471</v>
      </c>
      <c r="AP374" s="189" t="s">
        <v>471</v>
      </c>
      <c r="AQ374" s="189" t="s">
        <v>471</v>
      </c>
      <c r="AR374" s="189" t="s">
        <v>471</v>
      </c>
      <c r="AS374" s="189" t="b">
        <f t="shared" si="64"/>
        <v>0</v>
      </c>
      <c r="AT374" s="442" t="b">
        <f t="shared" si="65"/>
        <v>0</v>
      </c>
      <c r="AU374" s="189" t="s">
        <v>335</v>
      </c>
      <c r="AV374" s="275"/>
      <c r="AW374" s="275"/>
      <c r="AX374" s="275" t="s">
        <v>2165</v>
      </c>
      <c r="AY374" s="577" t="s">
        <v>2538</v>
      </c>
      <c r="AZ374" s="275" t="s">
        <v>1528</v>
      </c>
      <c r="BA374" s="275"/>
      <c r="BB374" s="275"/>
    </row>
    <row r="375" spans="1:54" ht="15" customHeight="1">
      <c r="B375" s="768">
        <v>46076</v>
      </c>
      <c r="C375" s="807" t="s">
        <v>125</v>
      </c>
      <c r="D375" s="820" t="s">
        <v>126</v>
      </c>
      <c r="E375" s="450" t="s">
        <v>1156</v>
      </c>
      <c r="F375" s="450" t="s">
        <v>1218</v>
      </c>
      <c r="G375" s="450" t="s">
        <v>1308</v>
      </c>
      <c r="H375" s="450" t="s">
        <v>1309</v>
      </c>
      <c r="I375" s="450" t="s">
        <v>1212</v>
      </c>
      <c r="J375" s="941" t="s">
        <v>128</v>
      </c>
      <c r="K375" s="967" t="s">
        <v>1309</v>
      </c>
      <c r="L375" s="181" t="s">
        <v>1308</v>
      </c>
      <c r="M375" s="779" t="s">
        <v>2539</v>
      </c>
      <c r="N375" s="176" t="s">
        <v>335</v>
      </c>
      <c r="O375" s="176" t="s">
        <v>335</v>
      </c>
      <c r="P375" s="470" t="str">
        <f t="shared" si="63"/>
        <v>Y</v>
      </c>
      <c r="Q375" s="176" t="s">
        <v>334</v>
      </c>
      <c r="R375" s="176" t="s">
        <v>335</v>
      </c>
      <c r="S375" s="444" t="s">
        <v>335</v>
      </c>
      <c r="T375" s="189" t="s">
        <v>338</v>
      </c>
      <c r="U375" s="189"/>
      <c r="V375" s="179"/>
      <c r="W375" s="176" t="s">
        <v>334</v>
      </c>
      <c r="X375" s="435" t="s">
        <v>93</v>
      </c>
      <c r="Y375" s="601" t="s">
        <v>62</v>
      </c>
      <c r="Z375" s="189" t="s">
        <v>1604</v>
      </c>
      <c r="AA375" s="179">
        <v>1</v>
      </c>
      <c r="AB375" s="337" t="s">
        <v>2308</v>
      </c>
      <c r="AC375" s="275" t="s">
        <v>590</v>
      </c>
      <c r="AD375" s="275" t="s">
        <v>341</v>
      </c>
      <c r="AE375" s="189"/>
      <c r="AF375" s="189"/>
      <c r="AG375" s="765"/>
      <c r="AH375" s="765"/>
      <c r="AI375" s="443" t="s">
        <v>341</v>
      </c>
      <c r="AJ375" s="443" t="s">
        <v>341</v>
      </c>
      <c r="AK375" s="442"/>
      <c r="AL375" s="350" t="str">
        <f t="shared" si="59"/>
        <v/>
      </c>
      <c r="AM375" s="350" t="s">
        <v>471</v>
      </c>
      <c r="AN375" s="346" t="s">
        <v>1513</v>
      </c>
      <c r="AO375" s="189" t="s">
        <v>341</v>
      </c>
      <c r="AP375" s="189" t="s">
        <v>341</v>
      </c>
      <c r="AQ375" s="189" t="s">
        <v>335</v>
      </c>
      <c r="AR375" s="189" t="s">
        <v>341</v>
      </c>
      <c r="AS375" s="189" t="b">
        <f t="shared" si="64"/>
        <v>0</v>
      </c>
      <c r="AT375" s="442" t="b">
        <f t="shared" si="65"/>
        <v>1</v>
      </c>
      <c r="AU375" s="189" t="s">
        <v>335</v>
      </c>
      <c r="AV375" s="275"/>
      <c r="AW375" s="275"/>
      <c r="AX375" s="275" t="s">
        <v>2540</v>
      </c>
      <c r="AY375" s="577" t="s">
        <v>2541</v>
      </c>
      <c r="AZ375" s="275"/>
      <c r="BA375" s="275"/>
      <c r="BB375" s="275"/>
    </row>
    <row r="376" spans="1:54" ht="15" customHeight="1">
      <c r="B376" s="768">
        <v>46076</v>
      </c>
      <c r="C376" s="807" t="s">
        <v>125</v>
      </c>
      <c r="D376" s="820" t="s">
        <v>126</v>
      </c>
      <c r="E376" s="450" t="s">
        <v>1156</v>
      </c>
      <c r="F376" s="450" t="s">
        <v>338</v>
      </c>
      <c r="G376" s="450" t="s">
        <v>1311</v>
      </c>
      <c r="H376" s="450" t="s">
        <v>1312</v>
      </c>
      <c r="I376" s="450" t="s">
        <v>1212</v>
      </c>
      <c r="J376" s="941" t="s">
        <v>128</v>
      </c>
      <c r="K376" s="967" t="s">
        <v>1312</v>
      </c>
      <c r="L376" s="181" t="s">
        <v>2542</v>
      </c>
      <c r="M376" s="779" t="s">
        <v>2543</v>
      </c>
      <c r="N376" s="176" t="s">
        <v>334</v>
      </c>
      <c r="O376" s="176" t="s">
        <v>334</v>
      </c>
      <c r="P376" s="470" t="str">
        <f t="shared" si="63"/>
        <v>N</v>
      </c>
      <c r="Q376" s="176" t="s">
        <v>334</v>
      </c>
      <c r="R376" s="176" t="s">
        <v>335</v>
      </c>
      <c r="S376" s="444" t="s">
        <v>335</v>
      </c>
      <c r="T376" s="189" t="s">
        <v>338</v>
      </c>
      <c r="U376" s="189"/>
      <c r="V376" s="179"/>
      <c r="W376" s="176" t="s">
        <v>334</v>
      </c>
      <c r="X376" s="435" t="s">
        <v>93</v>
      </c>
      <c r="Y376" s="601" t="s">
        <v>62</v>
      </c>
      <c r="Z376" s="189" t="s">
        <v>1604</v>
      </c>
      <c r="AA376" s="179">
        <v>1</v>
      </c>
      <c r="AB376" s="337" t="s">
        <v>2312</v>
      </c>
      <c r="AC376" s="275" t="s">
        <v>594</v>
      </c>
      <c r="AD376" s="458" t="s">
        <v>341</v>
      </c>
      <c r="AE376" s="457"/>
      <c r="AF376" s="457"/>
      <c r="AG376" s="766"/>
      <c r="AH376" s="766"/>
      <c r="AI376" s="769" t="s">
        <v>341</v>
      </c>
      <c r="AJ376" s="769" t="s">
        <v>341</v>
      </c>
      <c r="AK376" s="599"/>
      <c r="AL376" s="460" t="str">
        <f t="shared" si="59"/>
        <v/>
      </c>
      <c r="AM376" s="350" t="s">
        <v>471</v>
      </c>
      <c r="AN376" s="575" t="s">
        <v>1513</v>
      </c>
      <c r="AO376" s="457" t="s">
        <v>341</v>
      </c>
      <c r="AP376" s="457" t="s">
        <v>341</v>
      </c>
      <c r="AQ376" s="457" t="s">
        <v>335</v>
      </c>
      <c r="AR376" s="457" t="s">
        <v>341</v>
      </c>
      <c r="AS376" s="457" t="b">
        <f t="shared" si="64"/>
        <v>0</v>
      </c>
      <c r="AT376" s="599" t="b">
        <f t="shared" si="65"/>
        <v>1</v>
      </c>
      <c r="AU376" s="457" t="s">
        <v>335</v>
      </c>
      <c r="AV376" s="458"/>
      <c r="AW376" s="458"/>
      <c r="AX376" s="458" t="s">
        <v>2544</v>
      </c>
      <c r="AY376" s="760" t="s">
        <v>2545</v>
      </c>
      <c r="AZ376" s="458"/>
      <c r="BA376" s="458"/>
      <c r="BB376" s="275"/>
    </row>
    <row r="377" spans="1:54" ht="15" customHeight="1">
      <c r="B377" s="768">
        <v>46076</v>
      </c>
      <c r="C377" s="807" t="s">
        <v>125</v>
      </c>
      <c r="D377" s="820" t="s">
        <v>126</v>
      </c>
      <c r="E377" s="450"/>
      <c r="F377" s="450"/>
      <c r="G377" s="450" t="s">
        <v>2546</v>
      </c>
      <c r="H377" s="791" t="s">
        <v>1018</v>
      </c>
      <c r="I377" s="450" t="s">
        <v>2547</v>
      </c>
      <c r="J377" s="941" t="s">
        <v>128</v>
      </c>
      <c r="K377" s="967" t="s">
        <v>1018</v>
      </c>
      <c r="L377" s="181" t="s">
        <v>2548</v>
      </c>
      <c r="M377" s="779" t="s">
        <v>2549</v>
      </c>
      <c r="N377" s="176" t="s">
        <v>334</v>
      </c>
      <c r="O377" s="176" t="s">
        <v>334</v>
      </c>
      <c r="P377" s="470" t="s">
        <v>334</v>
      </c>
      <c r="Q377" s="176" t="s">
        <v>334</v>
      </c>
      <c r="R377" s="176" t="s">
        <v>335</v>
      </c>
      <c r="S377" s="444" t="s">
        <v>335</v>
      </c>
      <c r="T377" s="189" t="s">
        <v>338</v>
      </c>
      <c r="U377" s="176" t="s">
        <v>334</v>
      </c>
      <c r="V377" s="195" t="s">
        <v>93</v>
      </c>
      <c r="W377" s="176" t="s">
        <v>335</v>
      </c>
      <c r="X377" s="435" t="s">
        <v>93</v>
      </c>
      <c r="Y377" s="601" t="s">
        <v>62</v>
      </c>
      <c r="Z377" s="189" t="s">
        <v>1604</v>
      </c>
      <c r="AA377" s="276" t="s">
        <v>390</v>
      </c>
      <c r="AB377" s="275" t="s">
        <v>1021</v>
      </c>
      <c r="AC377" s="189"/>
      <c r="AD377" s="189"/>
      <c r="AE377" s="189"/>
      <c r="AF377" s="189"/>
      <c r="AG377" s="765"/>
      <c r="AH377" s="765" t="s">
        <v>341</v>
      </c>
      <c r="AI377" s="189" t="s">
        <v>341</v>
      </c>
      <c r="AJ377" s="189" t="s">
        <v>341</v>
      </c>
      <c r="AK377" s="189"/>
      <c r="AL377" s="189" t="str">
        <f t="shared" si="59"/>
        <v/>
      </c>
      <c r="AM377" s="350" t="s">
        <v>471</v>
      </c>
      <c r="AN377" s="346" t="s">
        <v>1513</v>
      </c>
      <c r="AO377" s="189"/>
      <c r="AP377" s="189"/>
      <c r="AQ377" s="189"/>
      <c r="AR377" s="189"/>
      <c r="AS377" s="189"/>
      <c r="AT377" s="189"/>
      <c r="AU377" s="189"/>
      <c r="AV377" s="275"/>
      <c r="AW377" s="275"/>
      <c r="AX377" s="576" t="s">
        <v>2550</v>
      </c>
      <c r="AY377" s="895" t="s">
        <v>2551</v>
      </c>
      <c r="AZ377" s="275"/>
      <c r="BA377" s="275"/>
      <c r="BB377" s="275"/>
    </row>
    <row r="378" spans="1:54" ht="15" customHeight="1">
      <c r="B378" s="768">
        <v>46076</v>
      </c>
      <c r="C378" s="807" t="s">
        <v>125</v>
      </c>
      <c r="D378" s="820" t="s">
        <v>126</v>
      </c>
      <c r="E378" s="450" t="s">
        <v>1156</v>
      </c>
      <c r="F378" s="450" t="s">
        <v>338</v>
      </c>
      <c r="G378" s="450" t="s">
        <v>1314</v>
      </c>
      <c r="H378" s="450" t="s">
        <v>1315</v>
      </c>
      <c r="I378" s="450" t="s">
        <v>1212</v>
      </c>
      <c r="J378" s="941" t="s">
        <v>128</v>
      </c>
      <c r="K378" s="967" t="s">
        <v>1315</v>
      </c>
      <c r="L378" s="181" t="s">
        <v>2552</v>
      </c>
      <c r="M378" s="779" t="s">
        <v>2553</v>
      </c>
      <c r="N378" s="176" t="s">
        <v>334</v>
      </c>
      <c r="O378" s="176" t="s">
        <v>334</v>
      </c>
      <c r="P378" s="470" t="str">
        <f t="shared" si="63"/>
        <v>N</v>
      </c>
      <c r="Q378" s="176" t="s">
        <v>334</v>
      </c>
      <c r="R378" s="176" t="s">
        <v>335</v>
      </c>
      <c r="S378" s="444" t="s">
        <v>335</v>
      </c>
      <c r="T378" s="189" t="s">
        <v>338</v>
      </c>
      <c r="U378" s="189"/>
      <c r="V378" s="179"/>
      <c r="W378" s="176" t="s">
        <v>334</v>
      </c>
      <c r="X378" s="435" t="s">
        <v>93</v>
      </c>
      <c r="Y378" s="601" t="s">
        <v>62</v>
      </c>
      <c r="Z378" s="189" t="s">
        <v>1604</v>
      </c>
      <c r="AA378" s="179">
        <v>1</v>
      </c>
      <c r="AB378" s="337" t="s">
        <v>2312</v>
      </c>
      <c r="AC378" s="275" t="s">
        <v>590</v>
      </c>
      <c r="AD378" s="275" t="s">
        <v>341</v>
      </c>
      <c r="AE378" s="189"/>
      <c r="AF378" s="189"/>
      <c r="AG378" s="765"/>
      <c r="AH378" s="765"/>
      <c r="AI378" s="189" t="s">
        <v>341</v>
      </c>
      <c r="AJ378" s="189" t="s">
        <v>341</v>
      </c>
      <c r="AK378" s="189"/>
      <c r="AL378" s="189" t="str">
        <f t="shared" si="59"/>
        <v/>
      </c>
      <c r="AM378" s="350" t="s">
        <v>471</v>
      </c>
      <c r="AN378" s="346" t="s">
        <v>1513</v>
      </c>
      <c r="AO378" s="189" t="s">
        <v>341</v>
      </c>
      <c r="AP378" s="189" t="s">
        <v>341</v>
      </c>
      <c r="AQ378" s="189" t="s">
        <v>335</v>
      </c>
      <c r="AR378" s="189" t="s">
        <v>341</v>
      </c>
      <c r="AS378" s="189" t="b">
        <f t="shared" si="64"/>
        <v>0</v>
      </c>
      <c r="AT378" s="189" t="b">
        <f t="shared" si="65"/>
        <v>1</v>
      </c>
      <c r="AU378" s="189" t="s">
        <v>335</v>
      </c>
      <c r="AV378" s="275"/>
      <c r="AW378" s="275"/>
      <c r="AX378" s="275" t="s">
        <v>2554</v>
      </c>
      <c r="AY378" s="577" t="s">
        <v>2555</v>
      </c>
      <c r="AZ378" s="275"/>
      <c r="BA378" s="275"/>
      <c r="BB378" s="275"/>
    </row>
    <row r="379" spans="1:54" ht="15" customHeight="1">
      <c r="B379" s="218"/>
      <c r="C379" s="807" t="s">
        <v>125</v>
      </c>
      <c r="D379" s="820" t="s">
        <v>126</v>
      </c>
      <c r="E379" s="817"/>
      <c r="F379" s="842"/>
      <c r="G379" s="530" t="s">
        <v>2479</v>
      </c>
      <c r="H379" s="530" t="s">
        <v>2480</v>
      </c>
      <c r="I379" s="530" t="s">
        <v>1605</v>
      </c>
      <c r="J379" s="946" t="s">
        <v>2556</v>
      </c>
      <c r="K379" s="967" t="s">
        <v>2480</v>
      </c>
      <c r="L379" s="181" t="s">
        <v>2479</v>
      </c>
      <c r="M379" s="817" t="s">
        <v>1605</v>
      </c>
      <c r="N379" s="488"/>
      <c r="O379" s="488"/>
      <c r="P379" s="598"/>
      <c r="Q379" s="488"/>
      <c r="R379" s="176"/>
      <c r="S379" s="444"/>
      <c r="T379" s="189"/>
      <c r="U379" s="189"/>
      <c r="V379" s="179"/>
      <c r="W379" s="176"/>
      <c r="X379" s="435" t="s">
        <v>1605</v>
      </c>
      <c r="Y379" s="389" t="s">
        <v>1605</v>
      </c>
      <c r="Z379" s="189" t="s">
        <v>1546</v>
      </c>
      <c r="AA379" s="540"/>
      <c r="AB379" s="602"/>
      <c r="AC379" s="458"/>
      <c r="AD379" s="458" t="s">
        <v>471</v>
      </c>
      <c r="AE379" s="457"/>
      <c r="AF379" s="457"/>
      <c r="AG379" s="766"/>
      <c r="AH379" s="766"/>
      <c r="AI379" s="443"/>
      <c r="AJ379" s="443"/>
      <c r="AK379" s="599"/>
      <c r="AL379" s="350"/>
      <c r="AM379" s="350"/>
      <c r="AN379" s="575"/>
      <c r="AO379" s="488" t="s">
        <v>471</v>
      </c>
      <c r="AP379" s="488" t="s">
        <v>471</v>
      </c>
      <c r="AQ379" s="488" t="s">
        <v>471</v>
      </c>
      <c r="AR379" s="488" t="s">
        <v>471</v>
      </c>
      <c r="AS379" s="488" t="b">
        <f t="shared" si="64"/>
        <v>0</v>
      </c>
      <c r="AT379" s="488" t="b">
        <f t="shared" si="65"/>
        <v>0</v>
      </c>
      <c r="AU379" s="488"/>
      <c r="AX379" s="275" t="s">
        <v>1605</v>
      </c>
      <c r="AY379" s="577" t="s">
        <v>1605</v>
      </c>
      <c r="AZ379" s="275"/>
      <c r="BA379" s="275"/>
      <c r="BB379" s="275"/>
    </row>
    <row r="380" spans="1:54" ht="15" customHeight="1">
      <c r="B380" s="768">
        <v>46076</v>
      </c>
      <c r="C380" s="807" t="s">
        <v>125</v>
      </c>
      <c r="D380" s="823" t="s">
        <v>126</v>
      </c>
      <c r="E380" s="530" t="s">
        <v>1156</v>
      </c>
      <c r="F380" s="530" t="s">
        <v>1218</v>
      </c>
      <c r="G380" s="530" t="s">
        <v>1317</v>
      </c>
      <c r="H380" s="530" t="s">
        <v>1318</v>
      </c>
      <c r="I380" s="530" t="s">
        <v>1212</v>
      </c>
      <c r="J380" s="943" t="s">
        <v>128</v>
      </c>
      <c r="K380" s="967" t="s">
        <v>1318</v>
      </c>
      <c r="L380" s="181" t="s">
        <v>1317</v>
      </c>
      <c r="M380" s="817" t="s">
        <v>2557</v>
      </c>
      <c r="N380" s="188" t="s">
        <v>335</v>
      </c>
      <c r="O380" s="188" t="s">
        <v>335</v>
      </c>
      <c r="P380" s="598" t="str">
        <f t="shared" si="63"/>
        <v>Y</v>
      </c>
      <c r="Q380" s="188" t="s">
        <v>334</v>
      </c>
      <c r="R380" s="188" t="s">
        <v>335</v>
      </c>
      <c r="S380" s="445" t="s">
        <v>335</v>
      </c>
      <c r="T380" s="457" t="s">
        <v>338</v>
      </c>
      <c r="U380" s="457"/>
      <c r="V380" s="540"/>
      <c r="W380" s="188" t="s">
        <v>334</v>
      </c>
      <c r="X380" s="435" t="s">
        <v>93</v>
      </c>
      <c r="Y380" s="601" t="s">
        <v>62</v>
      </c>
      <c r="Z380" s="189" t="s">
        <v>1604</v>
      </c>
      <c r="AA380" s="540">
        <v>1</v>
      </c>
      <c r="AB380" s="600" t="s">
        <v>2308</v>
      </c>
      <c r="AC380" s="458" t="s">
        <v>590</v>
      </c>
      <c r="AD380" s="275" t="s">
        <v>1321</v>
      </c>
      <c r="AE380" s="189"/>
      <c r="AF380" s="189"/>
      <c r="AG380" s="765"/>
      <c r="AH380" s="765"/>
      <c r="AI380" s="189" t="s">
        <v>341</v>
      </c>
      <c r="AJ380" s="189" t="s">
        <v>341</v>
      </c>
      <c r="AK380" s="189"/>
      <c r="AL380" s="189" t="str">
        <f t="shared" si="59"/>
        <v/>
      </c>
      <c r="AM380" s="350" t="s">
        <v>471</v>
      </c>
      <c r="AN380" s="346" t="s">
        <v>1513</v>
      </c>
      <c r="AO380" s="189" t="s">
        <v>341</v>
      </c>
      <c r="AP380" s="189" t="s">
        <v>341</v>
      </c>
      <c r="AQ380" s="189" t="s">
        <v>335</v>
      </c>
      <c r="AR380" s="189" t="s">
        <v>341</v>
      </c>
      <c r="AS380" s="189" t="b">
        <f t="shared" si="64"/>
        <v>0</v>
      </c>
      <c r="AT380" s="189" t="b">
        <f t="shared" si="65"/>
        <v>1</v>
      </c>
      <c r="AU380" s="189" t="s">
        <v>335</v>
      </c>
      <c r="AV380" s="275"/>
      <c r="AW380" s="275"/>
      <c r="AX380" s="275" t="s">
        <v>2558</v>
      </c>
      <c r="AY380" s="577" t="s">
        <v>2559</v>
      </c>
      <c r="AZ380" s="275"/>
      <c r="BA380" s="275"/>
      <c r="BB380" s="275"/>
    </row>
    <row r="381" spans="1:54">
      <c r="C381" s="948" t="s">
        <v>1508</v>
      </c>
      <c r="D381" s="949" t="s">
        <v>2216</v>
      </c>
      <c r="E381" s="595"/>
      <c r="F381" s="595"/>
      <c r="G381" s="952"/>
      <c r="H381" s="952"/>
      <c r="I381" s="952"/>
      <c r="J381" s="981"/>
      <c r="K381" s="952"/>
      <c r="L381" s="952"/>
      <c r="M381" s="952"/>
      <c r="N381" s="950"/>
      <c r="O381" s="950"/>
      <c r="P381" s="950"/>
      <c r="Q381" s="950"/>
      <c r="R381" s="950"/>
      <c r="S381" s="950"/>
      <c r="T381" s="950"/>
      <c r="U381" s="950"/>
      <c r="V381" s="950"/>
      <c r="W381" s="950"/>
      <c r="X381" s="950"/>
      <c r="Y381" s="950"/>
      <c r="Z381" s="957" t="s">
        <v>1537</v>
      </c>
      <c r="AA381" s="953">
        <v>0</v>
      </c>
      <c r="AB381" s="954"/>
      <c r="AC381" s="950"/>
      <c r="AD381" s="950"/>
      <c r="AE381" s="950"/>
      <c r="AF381" s="950"/>
      <c r="AG381" s="765"/>
      <c r="AH381" s="765"/>
      <c r="AI381" s="958" t="s">
        <v>341</v>
      </c>
      <c r="AJ381" s="958" t="s">
        <v>341</v>
      </c>
      <c r="AK381" s="950"/>
      <c r="AL381" s="959" t="str">
        <f t="shared" si="59"/>
        <v/>
      </c>
      <c r="AM381" s="959"/>
      <c r="AN381" s="960"/>
      <c r="AO381" s="960"/>
      <c r="AP381" s="960"/>
      <c r="AQ381" s="960"/>
      <c r="AR381" s="960"/>
      <c r="AS381" s="960"/>
      <c r="AT381" s="960"/>
      <c r="AU381" s="960"/>
      <c r="AV381" s="960"/>
      <c r="AW381" s="960"/>
      <c r="AX381" s="960"/>
      <c r="AY381" s="960"/>
      <c r="AZ381" s="960"/>
      <c r="BA381" s="960"/>
      <c r="BB381" s="960"/>
    </row>
    <row r="382" spans="1:54" ht="15" customHeight="1">
      <c r="B382" s="768">
        <v>46076</v>
      </c>
      <c r="C382" s="824" t="s">
        <v>105</v>
      </c>
      <c r="D382" s="825" t="s">
        <v>106</v>
      </c>
      <c r="E382" s="579" t="s">
        <v>639</v>
      </c>
      <c r="F382" s="579" t="s">
        <v>338</v>
      </c>
      <c r="G382" s="804" t="s">
        <v>707</v>
      </c>
      <c r="H382" s="804" t="s">
        <v>572</v>
      </c>
      <c r="I382" s="579" t="s">
        <v>708</v>
      </c>
      <c r="J382" s="945" t="s">
        <v>108</v>
      </c>
      <c r="K382" s="967" t="s">
        <v>341</v>
      </c>
      <c r="L382" s="181" t="s">
        <v>1511</v>
      </c>
      <c r="M382" s="978" t="s">
        <v>709</v>
      </c>
      <c r="N382" s="350" t="s">
        <v>335</v>
      </c>
      <c r="O382" s="350" t="s">
        <v>334</v>
      </c>
      <c r="P382" s="470" t="str">
        <f t="shared" ref="P382:P391" si="66">IF(OR(N382 = "Y", O382 = "Y"), "Y", "N")</f>
        <v>Y</v>
      </c>
      <c r="Q382" s="350" t="s">
        <v>334</v>
      </c>
      <c r="R382" s="350" t="s">
        <v>335</v>
      </c>
      <c r="S382" s="443" t="s">
        <v>335</v>
      </c>
      <c r="T382" s="350" t="s">
        <v>338</v>
      </c>
      <c r="U382" s="350"/>
      <c r="V382" s="497"/>
      <c r="W382" s="350" t="s">
        <v>334</v>
      </c>
      <c r="X382" s="601" t="s">
        <v>93</v>
      </c>
      <c r="Y382" s="601" t="s">
        <v>62</v>
      </c>
      <c r="Z382" s="189" t="s">
        <v>471</v>
      </c>
      <c r="AA382" s="497">
        <v>1</v>
      </c>
      <c r="AB382" s="471" t="s">
        <v>2312</v>
      </c>
      <c r="AC382" s="459" t="s">
        <v>509</v>
      </c>
      <c r="AD382" s="459"/>
      <c r="AE382" s="350" t="s">
        <v>342</v>
      </c>
      <c r="AF382" s="350" t="s">
        <v>342</v>
      </c>
      <c r="AG382" s="764" t="s">
        <v>342</v>
      </c>
      <c r="AH382" s="764" t="s">
        <v>342</v>
      </c>
      <c r="AI382" s="443" t="s">
        <v>341</v>
      </c>
      <c r="AJ382" s="443" t="s">
        <v>341</v>
      </c>
      <c r="AK382" s="443" t="s">
        <v>342</v>
      </c>
      <c r="AL382" s="350" t="str">
        <f t="shared" si="59"/>
        <v>Y</v>
      </c>
      <c r="AM382" s="350" t="s">
        <v>471</v>
      </c>
      <c r="AN382" s="574" t="s">
        <v>1513</v>
      </c>
      <c r="AO382" s="189"/>
      <c r="AP382" s="189"/>
      <c r="AQ382" s="189"/>
      <c r="AR382" s="189"/>
      <c r="AS382" s="189" t="b">
        <f t="shared" ref="AS382:AS391" si="67">AND(AO382="Y",AP382="Y",AQ382="Y",AR382="Y")</f>
        <v>0</v>
      </c>
      <c r="AT382" s="442" t="b">
        <f t="shared" ref="AT382:AT391" si="68">OR(AO382="Y",AP382="Y",AQ382="Y",AR382="Y")</f>
        <v>0</v>
      </c>
      <c r="AU382" s="189"/>
      <c r="AV382" s="275"/>
      <c r="AW382" s="275"/>
      <c r="AX382" s="275" t="s">
        <v>1514</v>
      </c>
      <c r="AY382" s="577" t="s">
        <v>1515</v>
      </c>
      <c r="AZ382" s="275"/>
      <c r="BA382" s="275"/>
      <c r="BB382" s="275"/>
    </row>
    <row r="383" spans="1:54" ht="15" customHeight="1">
      <c r="B383" s="768"/>
      <c r="C383" s="826" t="s">
        <v>105</v>
      </c>
      <c r="D383" s="827" t="s">
        <v>106</v>
      </c>
      <c r="E383" s="450" t="s">
        <v>60</v>
      </c>
      <c r="F383" s="450" t="s">
        <v>775</v>
      </c>
      <c r="G383" s="911" t="s">
        <v>776</v>
      </c>
      <c r="H383" s="911" t="s">
        <v>1516</v>
      </c>
      <c r="I383" s="481" t="s">
        <v>1517</v>
      </c>
      <c r="J383" s="945" t="s">
        <v>108</v>
      </c>
      <c r="K383" s="967" t="s">
        <v>341</v>
      </c>
      <c r="L383" s="181" t="s">
        <v>1518</v>
      </c>
      <c r="M383" s="779" t="s">
        <v>1519</v>
      </c>
      <c r="N383" s="176" t="s">
        <v>335</v>
      </c>
      <c r="O383" s="176" t="s">
        <v>335</v>
      </c>
      <c r="P383" s="470" t="str">
        <f t="shared" si="66"/>
        <v>Y</v>
      </c>
      <c r="Q383" s="176" t="s">
        <v>334</v>
      </c>
      <c r="R383" s="176" t="s">
        <v>334</v>
      </c>
      <c r="S383" s="444" t="s">
        <v>335</v>
      </c>
      <c r="T383" s="189" t="s">
        <v>338</v>
      </c>
      <c r="U383" s="891"/>
      <c r="V383" s="179"/>
      <c r="W383" s="176" t="s">
        <v>334</v>
      </c>
      <c r="X383" s="389" t="s">
        <v>93</v>
      </c>
      <c r="Y383" s="389" t="s">
        <v>62</v>
      </c>
      <c r="Z383" s="189" t="s">
        <v>1537</v>
      </c>
      <c r="AA383" s="179">
        <v>1</v>
      </c>
      <c r="AB383" s="337" t="s">
        <v>1520</v>
      </c>
      <c r="AC383" s="275" t="s">
        <v>1521</v>
      </c>
      <c r="AD383" s="275" t="s">
        <v>1522</v>
      </c>
      <c r="AE383" s="189"/>
      <c r="AF383" s="189"/>
      <c r="AG383" s="765"/>
      <c r="AH383" s="765"/>
      <c r="AI383" s="443" t="s">
        <v>341</v>
      </c>
      <c r="AJ383" s="443" t="s">
        <v>341</v>
      </c>
      <c r="AK383" s="442"/>
      <c r="AL383" s="350" t="str">
        <f t="shared" si="59"/>
        <v/>
      </c>
      <c r="AM383" s="350" t="s">
        <v>471</v>
      </c>
      <c r="AN383" s="346" t="s">
        <v>1513</v>
      </c>
      <c r="AO383" s="189" t="s">
        <v>471</v>
      </c>
      <c r="AP383" s="189" t="s">
        <v>471</v>
      </c>
      <c r="AQ383" s="189" t="s">
        <v>471</v>
      </c>
      <c r="AR383" s="189" t="s">
        <v>471</v>
      </c>
      <c r="AS383" s="189" t="b">
        <f t="shared" si="67"/>
        <v>0</v>
      </c>
      <c r="AT383" s="442" t="b">
        <f t="shared" si="68"/>
        <v>0</v>
      </c>
      <c r="AU383" s="189" t="s">
        <v>335</v>
      </c>
      <c r="AV383" s="275"/>
      <c r="AW383" s="275"/>
      <c r="AX383" s="275" t="s">
        <v>1514</v>
      </c>
      <c r="AY383" s="577" t="s">
        <v>1523</v>
      </c>
      <c r="AZ383" s="275"/>
      <c r="BA383" s="275"/>
      <c r="BB383" s="275"/>
    </row>
    <row r="384" spans="1:54" ht="15" customHeight="1">
      <c r="B384" s="768">
        <v>46076</v>
      </c>
      <c r="C384" s="826" t="s">
        <v>105</v>
      </c>
      <c r="D384" s="827" t="s">
        <v>106</v>
      </c>
      <c r="E384" s="576" t="s">
        <v>639</v>
      </c>
      <c r="F384" s="576" t="s">
        <v>338</v>
      </c>
      <c r="G384" s="912" t="s">
        <v>710</v>
      </c>
      <c r="H384" s="912" t="s">
        <v>513</v>
      </c>
      <c r="I384" s="576" t="s">
        <v>708</v>
      </c>
      <c r="J384" s="945" t="s">
        <v>108</v>
      </c>
      <c r="K384" s="967" t="s">
        <v>513</v>
      </c>
      <c r="L384" s="181" t="s">
        <v>512</v>
      </c>
      <c r="M384" s="814" t="s">
        <v>514</v>
      </c>
      <c r="N384" s="189" t="s">
        <v>335</v>
      </c>
      <c r="O384" s="189" t="s">
        <v>335</v>
      </c>
      <c r="P384" s="470" t="str">
        <f t="shared" si="66"/>
        <v>Y</v>
      </c>
      <c r="Q384" s="189" t="s">
        <v>334</v>
      </c>
      <c r="R384" s="189" t="s">
        <v>335</v>
      </c>
      <c r="S384" s="442" t="s">
        <v>335</v>
      </c>
      <c r="T384" s="189" t="s">
        <v>338</v>
      </c>
      <c r="U384" s="189" t="s">
        <v>335</v>
      </c>
      <c r="V384" s="179" t="s">
        <v>335</v>
      </c>
      <c r="W384" s="189" t="s">
        <v>334</v>
      </c>
      <c r="X384" s="389" t="s">
        <v>93</v>
      </c>
      <c r="Y384" s="389" t="s">
        <v>62</v>
      </c>
      <c r="Z384" s="189" t="s">
        <v>1546</v>
      </c>
      <c r="AA384" s="179">
        <v>1</v>
      </c>
      <c r="AB384" s="337" t="s">
        <v>2308</v>
      </c>
      <c r="AC384" s="275" t="s">
        <v>340</v>
      </c>
      <c r="AD384" s="275" t="s">
        <v>341</v>
      </c>
      <c r="AE384" s="189" t="s">
        <v>342</v>
      </c>
      <c r="AF384" s="189" t="s">
        <v>342</v>
      </c>
      <c r="AG384" s="765" t="s">
        <v>342</v>
      </c>
      <c r="AH384" s="765" t="s">
        <v>342</v>
      </c>
      <c r="AI384" s="443" t="s">
        <v>341</v>
      </c>
      <c r="AJ384" s="443" t="s">
        <v>341</v>
      </c>
      <c r="AK384" s="442" t="s">
        <v>342</v>
      </c>
      <c r="AL384" s="350" t="str">
        <f t="shared" si="59"/>
        <v>Y</v>
      </c>
      <c r="AM384" s="350" t="s">
        <v>342</v>
      </c>
      <c r="AN384" s="346" t="s">
        <v>1513</v>
      </c>
      <c r="AO384" s="189" t="s">
        <v>335</v>
      </c>
      <c r="AP384" s="189" t="s">
        <v>335</v>
      </c>
      <c r="AQ384" s="189" t="s">
        <v>335</v>
      </c>
      <c r="AR384" s="189" t="s">
        <v>335</v>
      </c>
      <c r="AS384" s="189" t="b">
        <f t="shared" si="67"/>
        <v>1</v>
      </c>
      <c r="AT384" s="442" t="b">
        <f t="shared" si="68"/>
        <v>1</v>
      </c>
      <c r="AU384" s="189" t="s">
        <v>335</v>
      </c>
      <c r="AV384" s="275"/>
      <c r="AW384" s="275"/>
      <c r="AX384" s="275" t="s">
        <v>1529</v>
      </c>
      <c r="AY384" s="577" t="s">
        <v>1530</v>
      </c>
      <c r="AZ384" s="275"/>
      <c r="BA384" s="275"/>
      <c r="BB384" s="275"/>
    </row>
    <row r="385" spans="2:54" ht="15" customHeight="1">
      <c r="B385" s="768">
        <v>46076</v>
      </c>
      <c r="C385" s="826" t="s">
        <v>105</v>
      </c>
      <c r="D385" s="827" t="s">
        <v>106</v>
      </c>
      <c r="E385" s="576" t="s">
        <v>639</v>
      </c>
      <c r="F385" s="576" t="s">
        <v>338</v>
      </c>
      <c r="G385" s="912" t="s">
        <v>713</v>
      </c>
      <c r="H385" s="912" t="s">
        <v>517</v>
      </c>
      <c r="I385" s="481" t="s">
        <v>1517</v>
      </c>
      <c r="J385" s="945" t="s">
        <v>108</v>
      </c>
      <c r="K385" s="967" t="s">
        <v>341</v>
      </c>
      <c r="L385" s="181" t="s">
        <v>516</v>
      </c>
      <c r="M385" s="814" t="s">
        <v>518</v>
      </c>
      <c r="N385" s="189" t="s">
        <v>335</v>
      </c>
      <c r="O385" s="189" t="s">
        <v>335</v>
      </c>
      <c r="P385" s="470" t="str">
        <f t="shared" si="66"/>
        <v>Y</v>
      </c>
      <c r="Q385" s="189" t="s">
        <v>334</v>
      </c>
      <c r="R385" s="189" t="s">
        <v>335</v>
      </c>
      <c r="S385" s="442" t="s">
        <v>335</v>
      </c>
      <c r="T385" s="189" t="s">
        <v>338</v>
      </c>
      <c r="U385" s="189" t="s">
        <v>335</v>
      </c>
      <c r="V385" s="179"/>
      <c r="W385" s="189" t="s">
        <v>334</v>
      </c>
      <c r="X385" s="389" t="s">
        <v>93</v>
      </c>
      <c r="Y385" s="389" t="s">
        <v>62</v>
      </c>
      <c r="Z385" s="189" t="s">
        <v>471</v>
      </c>
      <c r="AA385" s="179">
        <v>1</v>
      </c>
      <c r="AB385" s="337" t="s">
        <v>2308</v>
      </c>
      <c r="AC385" s="275" t="s">
        <v>340</v>
      </c>
      <c r="AD385" s="275" t="s">
        <v>341</v>
      </c>
      <c r="AE385" s="189"/>
      <c r="AF385" s="189"/>
      <c r="AG385" s="765"/>
      <c r="AH385" s="765"/>
      <c r="AI385" s="443" t="s">
        <v>341</v>
      </c>
      <c r="AJ385" s="443" t="s">
        <v>341</v>
      </c>
      <c r="AK385" s="442"/>
      <c r="AL385" s="350" t="str">
        <f t="shared" si="59"/>
        <v/>
      </c>
      <c r="AM385" s="350" t="s">
        <v>471</v>
      </c>
      <c r="AN385" s="346" t="s">
        <v>1513</v>
      </c>
      <c r="AO385" s="189" t="s">
        <v>335</v>
      </c>
      <c r="AP385" s="189" t="s">
        <v>335</v>
      </c>
      <c r="AQ385" s="189" t="s">
        <v>335</v>
      </c>
      <c r="AR385" s="189" t="s">
        <v>335</v>
      </c>
      <c r="AS385" s="189" t="b">
        <f t="shared" si="67"/>
        <v>1</v>
      </c>
      <c r="AT385" s="442" t="b">
        <f t="shared" si="68"/>
        <v>1</v>
      </c>
      <c r="AU385" s="189" t="s">
        <v>335</v>
      </c>
      <c r="AV385" s="275"/>
      <c r="AW385" s="275"/>
      <c r="AX385" s="275" t="s">
        <v>1533</v>
      </c>
      <c r="AY385" s="577" t="s">
        <v>1534</v>
      </c>
      <c r="AZ385" s="275"/>
      <c r="BA385" s="275"/>
      <c r="BB385" s="275"/>
    </row>
    <row r="386" spans="2:54" ht="15" customHeight="1">
      <c r="B386" s="768">
        <v>46076</v>
      </c>
      <c r="C386" s="826" t="s">
        <v>105</v>
      </c>
      <c r="D386" s="827" t="s">
        <v>106</v>
      </c>
      <c r="E386" s="450" t="s">
        <v>60</v>
      </c>
      <c r="F386" s="450" t="s">
        <v>775</v>
      </c>
      <c r="G386" s="911" t="s">
        <v>1535</v>
      </c>
      <c r="H386" s="911" t="s">
        <v>580</v>
      </c>
      <c r="I386" s="576" t="s">
        <v>708</v>
      </c>
      <c r="J386" s="945" t="s">
        <v>108</v>
      </c>
      <c r="K386" s="967" t="s">
        <v>341</v>
      </c>
      <c r="L386" s="181" t="s">
        <v>1535</v>
      </c>
      <c r="M386" s="779" t="s">
        <v>1536</v>
      </c>
      <c r="N386" s="189" t="s">
        <v>335</v>
      </c>
      <c r="O386" s="189" t="s">
        <v>335</v>
      </c>
      <c r="P386" s="470" t="str">
        <f t="shared" si="66"/>
        <v>Y</v>
      </c>
      <c r="Q386" s="189" t="s">
        <v>334</v>
      </c>
      <c r="R386" s="189" t="s">
        <v>335</v>
      </c>
      <c r="S386" s="442" t="s">
        <v>335</v>
      </c>
      <c r="T386" s="189" t="s">
        <v>338</v>
      </c>
      <c r="U386" s="189" t="s">
        <v>335</v>
      </c>
      <c r="V386" s="179"/>
      <c r="W386" s="189" t="s">
        <v>334</v>
      </c>
      <c r="X386" s="389" t="s">
        <v>93</v>
      </c>
      <c r="Y386" s="389" t="s">
        <v>62</v>
      </c>
      <c r="Z386" s="189" t="s">
        <v>1537</v>
      </c>
      <c r="AA386" s="179">
        <v>1</v>
      </c>
      <c r="AB386" s="337" t="s">
        <v>1538</v>
      </c>
      <c r="AC386" s="275" t="s">
        <v>390</v>
      </c>
      <c r="AD386" s="275" t="s">
        <v>581</v>
      </c>
      <c r="AE386" s="189"/>
      <c r="AF386" s="189"/>
      <c r="AG386" s="765"/>
      <c r="AH386" s="765"/>
      <c r="AI386" s="443" t="s">
        <v>341</v>
      </c>
      <c r="AJ386" s="443" t="s">
        <v>341</v>
      </c>
      <c r="AK386" s="442"/>
      <c r="AL386" s="350" t="str">
        <f t="shared" si="59"/>
        <v/>
      </c>
      <c r="AM386" s="350" t="s">
        <v>471</v>
      </c>
      <c r="AN386" s="346" t="s">
        <v>1513</v>
      </c>
      <c r="AO386" s="189" t="s">
        <v>341</v>
      </c>
      <c r="AP386" s="189" t="s">
        <v>341</v>
      </c>
      <c r="AQ386" s="189" t="s">
        <v>341</v>
      </c>
      <c r="AR386" s="189" t="s">
        <v>341</v>
      </c>
      <c r="AS386" s="189" t="b">
        <f t="shared" si="67"/>
        <v>0</v>
      </c>
      <c r="AT386" s="442" t="b">
        <f t="shared" si="68"/>
        <v>0</v>
      </c>
      <c r="AU386" s="189" t="s">
        <v>335</v>
      </c>
      <c r="AV386" s="275"/>
      <c r="AW386" s="275"/>
      <c r="AX386" s="275" t="s">
        <v>1539</v>
      </c>
      <c r="AY386" s="577" t="s">
        <v>1540</v>
      </c>
      <c r="AZ386" s="275"/>
      <c r="BA386" s="275"/>
      <c r="BB386" s="275"/>
    </row>
    <row r="387" spans="2:54" ht="15" customHeight="1">
      <c r="B387" s="768">
        <v>46076</v>
      </c>
      <c r="C387" s="826" t="s">
        <v>105</v>
      </c>
      <c r="D387" s="827" t="s">
        <v>106</v>
      </c>
      <c r="E387" s="576" t="s">
        <v>639</v>
      </c>
      <c r="F387" s="576" t="s">
        <v>338</v>
      </c>
      <c r="G387" s="576" t="s">
        <v>717</v>
      </c>
      <c r="H387" s="576" t="s">
        <v>718</v>
      </c>
      <c r="I387" s="576" t="s">
        <v>708</v>
      </c>
      <c r="J387" s="945" t="s">
        <v>108</v>
      </c>
      <c r="K387" s="967" t="s">
        <v>718</v>
      </c>
      <c r="L387" s="181" t="s">
        <v>2560</v>
      </c>
      <c r="M387" s="814" t="s">
        <v>719</v>
      </c>
      <c r="N387" s="189" t="s">
        <v>335</v>
      </c>
      <c r="O387" s="189" t="s">
        <v>334</v>
      </c>
      <c r="P387" s="470" t="str">
        <f t="shared" si="66"/>
        <v>Y</v>
      </c>
      <c r="Q387" s="189" t="s">
        <v>334</v>
      </c>
      <c r="R387" s="189" t="s">
        <v>335</v>
      </c>
      <c r="S387" s="442" t="s">
        <v>335</v>
      </c>
      <c r="T387" s="189" t="s">
        <v>338</v>
      </c>
      <c r="U387" s="189"/>
      <c r="V387" s="179"/>
      <c r="W387" s="189" t="s">
        <v>334</v>
      </c>
      <c r="X387" s="389" t="s">
        <v>93</v>
      </c>
      <c r="Y387" s="389" t="s">
        <v>62</v>
      </c>
      <c r="Z387" s="189" t="s">
        <v>1604</v>
      </c>
      <c r="AA387" s="179">
        <v>1</v>
      </c>
      <c r="AB387" s="337" t="s">
        <v>2312</v>
      </c>
      <c r="AC387" s="275" t="s">
        <v>390</v>
      </c>
      <c r="AD387" s="275" t="s">
        <v>720</v>
      </c>
      <c r="AE387" s="189"/>
      <c r="AF387" s="189" t="s">
        <v>342</v>
      </c>
      <c r="AG387" s="765"/>
      <c r="AH387" s="765"/>
      <c r="AI387" s="443" t="s">
        <v>341</v>
      </c>
      <c r="AJ387" s="443" t="s">
        <v>341</v>
      </c>
      <c r="AK387" s="189"/>
      <c r="AL387" s="350" t="str">
        <f t="shared" si="59"/>
        <v>Y</v>
      </c>
      <c r="AM387" s="350" t="s">
        <v>471</v>
      </c>
      <c r="AN387" s="346" t="s">
        <v>1513</v>
      </c>
      <c r="AO387" s="189" t="s">
        <v>335</v>
      </c>
      <c r="AP387" s="189" t="s">
        <v>335</v>
      </c>
      <c r="AQ387" s="189" t="s">
        <v>341</v>
      </c>
      <c r="AR387" s="189" t="s">
        <v>335</v>
      </c>
      <c r="AS387" s="189" t="b">
        <f t="shared" si="67"/>
        <v>0</v>
      </c>
      <c r="AT387" s="442" t="b">
        <f t="shared" si="68"/>
        <v>1</v>
      </c>
      <c r="AU387" s="189" t="s">
        <v>335</v>
      </c>
      <c r="AV387" s="275"/>
      <c r="AW387" s="275"/>
      <c r="AX387" s="275" t="s">
        <v>1769</v>
      </c>
      <c r="AY387" s="577" t="s">
        <v>2561</v>
      </c>
      <c r="AZ387" s="275"/>
      <c r="BA387" s="275"/>
      <c r="BB387" s="275"/>
    </row>
    <row r="388" spans="2:54" ht="15" customHeight="1">
      <c r="B388" s="768">
        <v>46076</v>
      </c>
      <c r="C388" s="826" t="s">
        <v>105</v>
      </c>
      <c r="D388" s="827" t="s">
        <v>106</v>
      </c>
      <c r="E388" s="576" t="s">
        <v>639</v>
      </c>
      <c r="F388" s="576" t="s">
        <v>338</v>
      </c>
      <c r="G388" s="576" t="s">
        <v>721</v>
      </c>
      <c r="H388" s="576" t="s">
        <v>722</v>
      </c>
      <c r="I388" s="576" t="s">
        <v>708</v>
      </c>
      <c r="J388" s="945" t="s">
        <v>108</v>
      </c>
      <c r="K388" s="967" t="s">
        <v>722</v>
      </c>
      <c r="L388" s="181" t="s">
        <v>2562</v>
      </c>
      <c r="M388" s="814" t="s">
        <v>723</v>
      </c>
      <c r="N388" s="189" t="s">
        <v>334</v>
      </c>
      <c r="O388" s="189" t="s">
        <v>334</v>
      </c>
      <c r="P388" s="470" t="str">
        <f t="shared" si="66"/>
        <v>N</v>
      </c>
      <c r="Q388" s="189" t="s">
        <v>334</v>
      </c>
      <c r="R388" s="189" t="s">
        <v>335</v>
      </c>
      <c r="S388" s="442" t="s">
        <v>335</v>
      </c>
      <c r="T388" s="189" t="s">
        <v>338</v>
      </c>
      <c r="U388" s="189"/>
      <c r="V388" s="179"/>
      <c r="W388" s="189" t="s">
        <v>334</v>
      </c>
      <c r="X388" s="389" t="s">
        <v>93</v>
      </c>
      <c r="Y388" s="389" t="s">
        <v>62</v>
      </c>
      <c r="Z388" s="189" t="s">
        <v>1604</v>
      </c>
      <c r="AA388" s="179">
        <v>1</v>
      </c>
      <c r="AB388" s="337" t="s">
        <v>2312</v>
      </c>
      <c r="AC388" s="275" t="s">
        <v>390</v>
      </c>
      <c r="AD388" s="275" t="s">
        <v>724</v>
      </c>
      <c r="AE388" s="189"/>
      <c r="AF388" s="189" t="s">
        <v>342</v>
      </c>
      <c r="AG388" s="765"/>
      <c r="AH388" s="765"/>
      <c r="AI388" s="443" t="s">
        <v>341</v>
      </c>
      <c r="AJ388" s="443" t="s">
        <v>341</v>
      </c>
      <c r="AK388" s="189"/>
      <c r="AL388" s="350" t="str">
        <f t="shared" si="59"/>
        <v>Y</v>
      </c>
      <c r="AM388" s="350" t="s">
        <v>471</v>
      </c>
      <c r="AN388" s="346" t="s">
        <v>1513</v>
      </c>
      <c r="AO388" s="189" t="s">
        <v>335</v>
      </c>
      <c r="AP388" s="189" t="s">
        <v>335</v>
      </c>
      <c r="AQ388" s="189" t="s">
        <v>341</v>
      </c>
      <c r="AR388" s="189" t="s">
        <v>335</v>
      </c>
      <c r="AS388" s="189" t="b">
        <f t="shared" si="67"/>
        <v>0</v>
      </c>
      <c r="AT388" s="442" t="b">
        <f t="shared" si="68"/>
        <v>1</v>
      </c>
      <c r="AU388" s="189" t="s">
        <v>335</v>
      </c>
      <c r="AV388" s="275"/>
      <c r="AW388" s="275"/>
      <c r="AX388" s="577" t="s">
        <v>2563</v>
      </c>
      <c r="AY388" s="577" t="s">
        <v>2564</v>
      </c>
      <c r="AZ388" s="275"/>
      <c r="BA388" s="275"/>
      <c r="BB388" s="275"/>
    </row>
    <row r="389" spans="2:54" ht="15" customHeight="1">
      <c r="B389" s="768">
        <v>46076</v>
      </c>
      <c r="C389" s="826" t="s">
        <v>105</v>
      </c>
      <c r="D389" s="827" t="s">
        <v>106</v>
      </c>
      <c r="E389" s="576" t="s">
        <v>1156</v>
      </c>
      <c r="F389" s="576" t="s">
        <v>1322</v>
      </c>
      <c r="G389" s="576" t="s">
        <v>1323</v>
      </c>
      <c r="H389" s="576" t="s">
        <v>1324</v>
      </c>
      <c r="I389" s="576" t="s">
        <v>708</v>
      </c>
      <c r="J389" s="945" t="s">
        <v>108</v>
      </c>
      <c r="K389" s="967" t="s">
        <v>1324</v>
      </c>
      <c r="L389" s="181" t="s">
        <v>2565</v>
      </c>
      <c r="M389" s="814" t="s">
        <v>1325</v>
      </c>
      <c r="N389" s="189" t="s">
        <v>335</v>
      </c>
      <c r="O389" s="189" t="s">
        <v>335</v>
      </c>
      <c r="P389" s="470" t="str">
        <f t="shared" si="66"/>
        <v>Y</v>
      </c>
      <c r="Q389" s="189" t="s">
        <v>334</v>
      </c>
      <c r="R389" s="189" t="s">
        <v>335</v>
      </c>
      <c r="S389" s="442" t="s">
        <v>335</v>
      </c>
      <c r="T389" s="189" t="s">
        <v>338</v>
      </c>
      <c r="U389" s="189"/>
      <c r="V389" s="179"/>
      <c r="W389" s="189" t="s">
        <v>334</v>
      </c>
      <c r="X389" s="389" t="s">
        <v>93</v>
      </c>
      <c r="Y389" s="389" t="s">
        <v>62</v>
      </c>
      <c r="Z389" s="189" t="s">
        <v>1604</v>
      </c>
      <c r="AA389" s="179">
        <v>1</v>
      </c>
      <c r="AB389" s="337" t="s">
        <v>2308</v>
      </c>
      <c r="AC389" s="275" t="s">
        <v>390</v>
      </c>
      <c r="AD389" s="275" t="s">
        <v>720</v>
      </c>
      <c r="AE389" s="189"/>
      <c r="AF389" s="189"/>
      <c r="AG389" s="765"/>
      <c r="AH389" s="765"/>
      <c r="AI389" s="443" t="s">
        <v>341</v>
      </c>
      <c r="AJ389" s="443" t="s">
        <v>341</v>
      </c>
      <c r="AK389" s="442"/>
      <c r="AL389" s="350" t="str">
        <f t="shared" si="59"/>
        <v/>
      </c>
      <c r="AM389" s="350" t="s">
        <v>471</v>
      </c>
      <c r="AN389" s="346" t="s">
        <v>1513</v>
      </c>
      <c r="AO389" s="189" t="s">
        <v>335</v>
      </c>
      <c r="AP389" s="189" t="s">
        <v>335</v>
      </c>
      <c r="AQ389" s="189" t="s">
        <v>341</v>
      </c>
      <c r="AR389" s="189" t="s">
        <v>335</v>
      </c>
      <c r="AS389" s="189" t="b">
        <f t="shared" si="67"/>
        <v>0</v>
      </c>
      <c r="AT389" s="442" t="b">
        <f t="shared" si="68"/>
        <v>1</v>
      </c>
      <c r="AU389" s="189" t="s">
        <v>335</v>
      </c>
      <c r="AV389" s="275"/>
      <c r="AW389" s="275"/>
      <c r="AX389" s="576" t="s">
        <v>727</v>
      </c>
      <c r="AY389" s="577" t="s">
        <v>2566</v>
      </c>
      <c r="AZ389" s="275"/>
      <c r="BA389" s="275"/>
      <c r="BB389" s="275"/>
    </row>
    <row r="390" spans="2:54" ht="15" customHeight="1">
      <c r="B390" s="768">
        <v>46076</v>
      </c>
      <c r="C390" s="826" t="s">
        <v>105</v>
      </c>
      <c r="D390" s="827" t="s">
        <v>106</v>
      </c>
      <c r="E390" s="576" t="s">
        <v>639</v>
      </c>
      <c r="F390" s="576" t="s">
        <v>338</v>
      </c>
      <c r="G390" s="576" t="s">
        <v>725</v>
      </c>
      <c r="H390" s="576" t="s">
        <v>726</v>
      </c>
      <c r="I390" s="576" t="s">
        <v>708</v>
      </c>
      <c r="J390" s="945" t="s">
        <v>108</v>
      </c>
      <c r="K390" s="967" t="s">
        <v>726</v>
      </c>
      <c r="L390" s="181" t="s">
        <v>2567</v>
      </c>
      <c r="M390" s="814" t="s">
        <v>727</v>
      </c>
      <c r="N390" s="189" t="s">
        <v>335</v>
      </c>
      <c r="O390" s="189" t="s">
        <v>334</v>
      </c>
      <c r="P390" s="470" t="str">
        <f t="shared" si="66"/>
        <v>Y</v>
      </c>
      <c r="Q390" s="189" t="s">
        <v>334</v>
      </c>
      <c r="R390" s="189" t="s">
        <v>335</v>
      </c>
      <c r="S390" s="442" t="s">
        <v>335</v>
      </c>
      <c r="T390" s="457" t="s">
        <v>338</v>
      </c>
      <c r="U390" s="189"/>
      <c r="V390" s="540"/>
      <c r="W390" s="189" t="s">
        <v>334</v>
      </c>
      <c r="X390" s="389" t="s">
        <v>93</v>
      </c>
      <c r="Y390" s="389" t="s">
        <v>62</v>
      </c>
      <c r="Z390" s="189" t="s">
        <v>1604</v>
      </c>
      <c r="AA390" s="179">
        <v>1</v>
      </c>
      <c r="AB390" s="337" t="s">
        <v>2312</v>
      </c>
      <c r="AC390" s="275" t="s">
        <v>390</v>
      </c>
      <c r="AD390" s="275" t="s">
        <v>724</v>
      </c>
      <c r="AE390" s="189"/>
      <c r="AF390" s="189"/>
      <c r="AG390" s="765"/>
      <c r="AH390" s="765"/>
      <c r="AI390" s="443" t="s">
        <v>341</v>
      </c>
      <c r="AJ390" s="443" t="s">
        <v>341</v>
      </c>
      <c r="AK390" s="442"/>
      <c r="AL390" s="350" t="str">
        <f t="shared" si="59"/>
        <v/>
      </c>
      <c r="AM390" s="350" t="s">
        <v>471</v>
      </c>
      <c r="AN390" s="346" t="s">
        <v>1513</v>
      </c>
      <c r="AO390" s="189" t="s">
        <v>341</v>
      </c>
      <c r="AP390" s="189" t="s">
        <v>335</v>
      </c>
      <c r="AQ390" s="189" t="s">
        <v>335</v>
      </c>
      <c r="AR390" s="189" t="s">
        <v>335</v>
      </c>
      <c r="AS390" s="189" t="b">
        <f t="shared" si="67"/>
        <v>0</v>
      </c>
      <c r="AT390" s="442" t="b">
        <f t="shared" si="68"/>
        <v>1</v>
      </c>
      <c r="AU390" s="189" t="s">
        <v>335</v>
      </c>
      <c r="AV390" s="275"/>
      <c r="AW390" s="275"/>
      <c r="AX390" s="576" t="s">
        <v>2568</v>
      </c>
      <c r="AY390" s="577" t="s">
        <v>2569</v>
      </c>
      <c r="AZ390" s="275"/>
      <c r="BA390" s="275"/>
      <c r="BB390" s="275"/>
    </row>
    <row r="391" spans="2:54" ht="15" customHeight="1">
      <c r="B391" s="768">
        <v>46076</v>
      </c>
      <c r="C391" s="826" t="s">
        <v>105</v>
      </c>
      <c r="D391" s="827" t="s">
        <v>106</v>
      </c>
      <c r="E391" s="576" t="s">
        <v>639</v>
      </c>
      <c r="F391" s="576" t="s">
        <v>338</v>
      </c>
      <c r="G391" s="576" t="s">
        <v>728</v>
      </c>
      <c r="H391" s="576" t="s">
        <v>657</v>
      </c>
      <c r="I391" s="576" t="s">
        <v>708</v>
      </c>
      <c r="J391" s="945" t="s">
        <v>108</v>
      </c>
      <c r="K391" s="967" t="s">
        <v>657</v>
      </c>
      <c r="L391" s="181" t="s">
        <v>1699</v>
      </c>
      <c r="M391" s="814" t="s">
        <v>729</v>
      </c>
      <c r="N391" s="189" t="s">
        <v>335</v>
      </c>
      <c r="O391" s="189" t="s">
        <v>334</v>
      </c>
      <c r="P391" s="470" t="str">
        <f t="shared" si="66"/>
        <v>Y</v>
      </c>
      <c r="Q391" s="189" t="s">
        <v>334</v>
      </c>
      <c r="R391" s="189" t="s">
        <v>335</v>
      </c>
      <c r="S391" s="442" t="s">
        <v>335</v>
      </c>
      <c r="T391" s="189" t="s">
        <v>338</v>
      </c>
      <c r="U391" s="442" t="s">
        <v>335</v>
      </c>
      <c r="V391" s="189"/>
      <c r="W391" s="189" t="s">
        <v>334</v>
      </c>
      <c r="X391" s="389" t="s">
        <v>93</v>
      </c>
      <c r="Y391" s="389" t="s">
        <v>62</v>
      </c>
      <c r="Z391" s="189" t="s">
        <v>1604</v>
      </c>
      <c r="AA391" s="179">
        <v>1</v>
      </c>
      <c r="AB391" s="337" t="s">
        <v>2312</v>
      </c>
      <c r="AC391" s="275" t="s">
        <v>558</v>
      </c>
      <c r="AD391" s="275" t="s">
        <v>578</v>
      </c>
      <c r="AE391" s="189"/>
      <c r="AF391" s="189"/>
      <c r="AG391" s="765"/>
      <c r="AH391" s="765"/>
      <c r="AI391" s="443" t="s">
        <v>341</v>
      </c>
      <c r="AJ391" s="443" t="s">
        <v>341</v>
      </c>
      <c r="AK391" s="442"/>
      <c r="AL391" s="350" t="str">
        <f t="shared" si="59"/>
        <v/>
      </c>
      <c r="AM391" s="350" t="s">
        <v>342</v>
      </c>
      <c r="AN391" s="346" t="s">
        <v>1513</v>
      </c>
      <c r="AO391" s="189" t="s">
        <v>335</v>
      </c>
      <c r="AP391" s="189" t="s">
        <v>335</v>
      </c>
      <c r="AQ391" s="189" t="s">
        <v>335</v>
      </c>
      <c r="AR391" s="189" t="s">
        <v>335</v>
      </c>
      <c r="AS391" s="189" t="b">
        <f t="shared" si="67"/>
        <v>1</v>
      </c>
      <c r="AT391" s="442" t="b">
        <f t="shared" si="68"/>
        <v>1</v>
      </c>
      <c r="AU391" s="189" t="s">
        <v>335</v>
      </c>
      <c r="AV391" s="275"/>
      <c r="AW391" s="275"/>
      <c r="AX391" s="275" t="s">
        <v>1701</v>
      </c>
      <c r="AY391" s="577" t="s">
        <v>1702</v>
      </c>
      <c r="AZ391" s="275"/>
      <c r="BA391" s="275"/>
      <c r="BB391" s="275"/>
    </row>
    <row r="392" spans="2:54">
      <c r="C392" s="948" t="s">
        <v>1508</v>
      </c>
      <c r="D392" s="949" t="s">
        <v>2216</v>
      </c>
      <c r="E392" s="595"/>
      <c r="F392" s="595"/>
      <c r="G392" s="952"/>
      <c r="H392" s="952"/>
      <c r="I392" s="952"/>
      <c r="J392" s="981"/>
      <c r="K392" s="952"/>
      <c r="L392" s="952"/>
      <c r="M392" s="952"/>
      <c r="N392" s="950"/>
      <c r="O392" s="950"/>
      <c r="P392" s="950"/>
      <c r="Q392" s="950"/>
      <c r="R392" s="950"/>
      <c r="S392" s="950"/>
      <c r="T392" s="950"/>
      <c r="U392" s="950"/>
      <c r="V392" s="950"/>
      <c r="W392" s="950"/>
      <c r="X392" s="950"/>
      <c r="Y392" s="950"/>
      <c r="Z392" s="957" t="s">
        <v>1537</v>
      </c>
      <c r="AA392" s="953">
        <v>0</v>
      </c>
      <c r="AB392" s="954"/>
      <c r="AC392" s="950"/>
      <c r="AD392" s="950"/>
      <c r="AE392" s="950"/>
      <c r="AF392" s="950"/>
      <c r="AG392" s="592"/>
      <c r="AH392" s="592"/>
      <c r="AI392" s="958" t="s">
        <v>341</v>
      </c>
      <c r="AJ392" s="958" t="s">
        <v>341</v>
      </c>
      <c r="AK392" s="950"/>
      <c r="AL392" s="959" t="str">
        <f t="shared" si="59"/>
        <v/>
      </c>
      <c r="AM392" s="959"/>
      <c r="AN392" s="960"/>
      <c r="AO392" s="960"/>
      <c r="AP392" s="960"/>
      <c r="AQ392" s="960"/>
      <c r="AR392" s="960"/>
      <c r="AS392" s="960"/>
      <c r="AT392" s="960"/>
      <c r="AU392" s="960"/>
      <c r="AV392" s="960"/>
      <c r="AW392" s="960"/>
      <c r="AX392" s="960"/>
      <c r="AY392" s="960"/>
      <c r="AZ392" s="960"/>
      <c r="BA392" s="960"/>
      <c r="BB392" s="960"/>
    </row>
    <row r="393" spans="2:54" ht="15" customHeight="1">
      <c r="B393" s="768">
        <v>46076</v>
      </c>
      <c r="C393" s="828" t="s">
        <v>105</v>
      </c>
      <c r="D393" s="829" t="s">
        <v>109</v>
      </c>
      <c r="E393" s="450" t="s">
        <v>941</v>
      </c>
      <c r="F393" s="450" t="s">
        <v>338</v>
      </c>
      <c r="G393" s="775" t="s">
        <v>1008</v>
      </c>
      <c r="H393" s="775" t="s">
        <v>2570</v>
      </c>
      <c r="I393" s="450" t="s">
        <v>2571</v>
      </c>
      <c r="J393" s="941" t="s">
        <v>66</v>
      </c>
      <c r="K393" s="967" t="s">
        <v>341</v>
      </c>
      <c r="L393" s="181" t="s">
        <v>2572</v>
      </c>
      <c r="M393" s="779" t="s">
        <v>2573</v>
      </c>
      <c r="N393" s="176" t="s">
        <v>334</v>
      </c>
      <c r="O393" s="176" t="s">
        <v>334</v>
      </c>
      <c r="P393" s="470" t="str">
        <f t="shared" ref="P393:P402" si="69">IF(OR(N393 = "Y", O393 = "Y"), "Y", "N")</f>
        <v>N</v>
      </c>
      <c r="Q393" s="176" t="s">
        <v>334</v>
      </c>
      <c r="R393" s="176" t="s">
        <v>335</v>
      </c>
      <c r="S393" s="444" t="s">
        <v>335</v>
      </c>
      <c r="T393" s="189" t="s">
        <v>338</v>
      </c>
      <c r="U393" s="189"/>
      <c r="V393" s="179"/>
      <c r="W393" s="176" t="s">
        <v>334</v>
      </c>
      <c r="X393" s="195" t="s">
        <v>93</v>
      </c>
      <c r="Y393" s="601" t="s">
        <v>62</v>
      </c>
      <c r="Z393" s="189" t="s">
        <v>1586</v>
      </c>
      <c r="AA393" s="179">
        <v>1</v>
      </c>
      <c r="AB393" s="337" t="s">
        <v>2312</v>
      </c>
      <c r="AC393" s="275" t="s">
        <v>471</v>
      </c>
      <c r="AD393" s="275" t="s">
        <v>471</v>
      </c>
      <c r="AE393" s="189"/>
      <c r="AF393" s="189"/>
      <c r="AG393" s="765"/>
      <c r="AH393" s="765"/>
      <c r="AI393" s="443" t="s">
        <v>341</v>
      </c>
      <c r="AJ393" s="443" t="s">
        <v>341</v>
      </c>
      <c r="AK393" s="442"/>
      <c r="AL393" s="350" t="str">
        <f t="shared" si="59"/>
        <v/>
      </c>
      <c r="AM393" s="350" t="s">
        <v>471</v>
      </c>
      <c r="AN393" s="346" t="s">
        <v>1513</v>
      </c>
      <c r="AO393" s="189" t="s">
        <v>471</v>
      </c>
      <c r="AP393" s="189" t="s">
        <v>471</v>
      </c>
      <c r="AQ393" s="189" t="s">
        <v>471</v>
      </c>
      <c r="AR393" s="189" t="s">
        <v>471</v>
      </c>
      <c r="AS393" s="189" t="b">
        <f t="shared" ref="AS393:AS402" si="70">AND(AO393="Y",AP393="Y",AQ393="Y",AR393="Y")</f>
        <v>0</v>
      </c>
      <c r="AT393" s="442" t="b">
        <f t="shared" ref="AT393:AT402" si="71">OR(AO393="Y",AP393="Y",AQ393="Y",AR393="Y")</f>
        <v>0</v>
      </c>
      <c r="AU393" s="189" t="s">
        <v>335</v>
      </c>
      <c r="AV393" s="275"/>
      <c r="AW393" s="275"/>
      <c r="AX393" s="275" t="s">
        <v>2574</v>
      </c>
      <c r="AY393" s="577" t="s">
        <v>2575</v>
      </c>
      <c r="AZ393" s="275"/>
      <c r="BA393" s="275"/>
      <c r="BB393" s="275"/>
    </row>
    <row r="394" spans="2:54" ht="15" customHeight="1">
      <c r="B394" s="768">
        <v>46076</v>
      </c>
      <c r="C394" s="828" t="s">
        <v>105</v>
      </c>
      <c r="D394" s="841" t="s">
        <v>109</v>
      </c>
      <c r="E394" s="481" t="s">
        <v>510</v>
      </c>
      <c r="F394" s="481" t="s">
        <v>511</v>
      </c>
      <c r="G394" s="795" t="s">
        <v>2576</v>
      </c>
      <c r="H394" s="900" t="s">
        <v>2577</v>
      </c>
      <c r="I394" s="778" t="s">
        <v>2578</v>
      </c>
      <c r="J394" s="941" t="s">
        <v>66</v>
      </c>
      <c r="K394" s="967" t="s">
        <v>341</v>
      </c>
      <c r="L394" s="181" t="s">
        <v>2579</v>
      </c>
      <c r="M394" s="788" t="s">
        <v>1512</v>
      </c>
      <c r="N394" s="470" t="s">
        <v>335</v>
      </c>
      <c r="O394" s="470" t="s">
        <v>335</v>
      </c>
      <c r="P394" s="470" t="str">
        <f t="shared" si="69"/>
        <v>Y</v>
      </c>
      <c r="Q394" s="470" t="s">
        <v>335</v>
      </c>
      <c r="R394" s="470" t="s">
        <v>335</v>
      </c>
      <c r="S394" s="496" t="s">
        <v>335</v>
      </c>
      <c r="T394" s="350" t="s">
        <v>338</v>
      </c>
      <c r="U394" s="350" t="s">
        <v>335</v>
      </c>
      <c r="V394" s="497"/>
      <c r="W394" s="470" t="s">
        <v>334</v>
      </c>
      <c r="X394" s="195" t="s">
        <v>93</v>
      </c>
      <c r="Y394" s="601" t="s">
        <v>62</v>
      </c>
      <c r="Z394" s="189" t="s">
        <v>1537</v>
      </c>
      <c r="AA394" s="497">
        <v>0</v>
      </c>
      <c r="AB394" s="471" t="s">
        <v>349</v>
      </c>
      <c r="AC394" s="459" t="s">
        <v>471</v>
      </c>
      <c r="AD394" s="459" t="s">
        <v>471</v>
      </c>
      <c r="AE394" s="350"/>
      <c r="AF394" s="350"/>
      <c r="AG394" s="764"/>
      <c r="AH394" s="764"/>
      <c r="AI394" s="443" t="s">
        <v>341</v>
      </c>
      <c r="AJ394" s="443" t="s">
        <v>341</v>
      </c>
      <c r="AK394" s="443" t="s">
        <v>342</v>
      </c>
      <c r="AL394" s="350" t="str">
        <f t="shared" ref="AL394:AL445" si="72">IF(OR(AE394="X", AF394 = "X", AI394="X", AJ394="X", AK394="X"), "Y", "")</f>
        <v>Y</v>
      </c>
      <c r="AM394" s="350" t="s">
        <v>471</v>
      </c>
      <c r="AN394" s="574" t="s">
        <v>1513</v>
      </c>
      <c r="AO394" s="189" t="s">
        <v>471</v>
      </c>
      <c r="AP394" s="189" t="s">
        <v>341</v>
      </c>
      <c r="AQ394" s="189" t="s">
        <v>335</v>
      </c>
      <c r="AR394" s="189" t="s">
        <v>335</v>
      </c>
      <c r="AS394" s="189" t="b">
        <f t="shared" si="70"/>
        <v>0</v>
      </c>
      <c r="AT394" s="442" t="b">
        <f t="shared" si="71"/>
        <v>1</v>
      </c>
      <c r="AU394" s="189" t="s">
        <v>335</v>
      </c>
      <c r="AV394" s="275"/>
      <c r="AW394" s="275"/>
      <c r="AX394" s="275" t="s">
        <v>1514</v>
      </c>
      <c r="AY394" s="577" t="s">
        <v>1515</v>
      </c>
      <c r="AZ394" s="275"/>
      <c r="BA394" s="275"/>
      <c r="BB394" s="275"/>
    </row>
    <row r="395" spans="2:54" ht="15" customHeight="1">
      <c r="B395" s="768">
        <v>46076</v>
      </c>
      <c r="C395" s="828" t="s">
        <v>105</v>
      </c>
      <c r="D395" s="829" t="s">
        <v>109</v>
      </c>
      <c r="E395" s="481" t="s">
        <v>510</v>
      </c>
      <c r="F395" s="481" t="s">
        <v>511</v>
      </c>
      <c r="G395" s="795" t="s">
        <v>571</v>
      </c>
      <c r="H395" s="795" t="s">
        <v>572</v>
      </c>
      <c r="I395" s="481" t="s">
        <v>539</v>
      </c>
      <c r="J395" s="941" t="s">
        <v>66</v>
      </c>
      <c r="K395" s="967" t="s">
        <v>341</v>
      </c>
      <c r="L395" s="181" t="s">
        <v>1511</v>
      </c>
      <c r="M395" s="788" t="s">
        <v>1512</v>
      </c>
      <c r="N395" s="470" t="s">
        <v>334</v>
      </c>
      <c r="O395" s="470" t="s">
        <v>335</v>
      </c>
      <c r="P395" s="470" t="str">
        <f t="shared" si="69"/>
        <v>Y</v>
      </c>
      <c r="Q395" s="470" t="s">
        <v>335</v>
      </c>
      <c r="R395" s="470" t="s">
        <v>335</v>
      </c>
      <c r="S395" s="496" t="s">
        <v>335</v>
      </c>
      <c r="T395" s="350" t="s">
        <v>338</v>
      </c>
      <c r="U395" s="350" t="s">
        <v>335</v>
      </c>
      <c r="V395" s="497"/>
      <c r="W395" s="470" t="s">
        <v>334</v>
      </c>
      <c r="X395" s="195" t="s">
        <v>93</v>
      </c>
      <c r="Y395" s="601" t="s">
        <v>62</v>
      </c>
      <c r="Z395" s="189" t="s">
        <v>1537</v>
      </c>
      <c r="AA395" s="497">
        <v>0</v>
      </c>
      <c r="AB395" s="471" t="s">
        <v>349</v>
      </c>
      <c r="AC395" s="459" t="s">
        <v>340</v>
      </c>
      <c r="AD395" s="459" t="s">
        <v>341</v>
      </c>
      <c r="AE395" s="350"/>
      <c r="AF395" s="350"/>
      <c r="AG395" s="764"/>
      <c r="AH395" s="764"/>
      <c r="AI395" s="443" t="s">
        <v>341</v>
      </c>
      <c r="AJ395" s="443" t="s">
        <v>341</v>
      </c>
      <c r="AK395" s="443" t="s">
        <v>342</v>
      </c>
      <c r="AL395" s="350" t="str">
        <f t="shared" si="72"/>
        <v>Y</v>
      </c>
      <c r="AM395" s="350" t="s">
        <v>471</v>
      </c>
      <c r="AN395" s="574" t="s">
        <v>1513</v>
      </c>
      <c r="AO395" s="189" t="s">
        <v>471</v>
      </c>
      <c r="AP395" s="189" t="s">
        <v>471</v>
      </c>
      <c r="AQ395" s="189" t="s">
        <v>471</v>
      </c>
      <c r="AR395" s="189" t="s">
        <v>471</v>
      </c>
      <c r="AS395" s="189" t="b">
        <f t="shared" si="70"/>
        <v>0</v>
      </c>
      <c r="AT395" s="442" t="b">
        <f t="shared" si="71"/>
        <v>0</v>
      </c>
      <c r="AU395" s="189" t="s">
        <v>335</v>
      </c>
      <c r="AV395" s="275"/>
      <c r="AW395" s="275"/>
      <c r="AX395" s="275" t="s">
        <v>1514</v>
      </c>
      <c r="AY395" s="577" t="s">
        <v>1515</v>
      </c>
      <c r="AZ395" s="275"/>
      <c r="BA395" s="275"/>
      <c r="BB395" s="275"/>
    </row>
    <row r="396" spans="2:54" ht="15" customHeight="1">
      <c r="B396" s="768"/>
      <c r="C396" s="828" t="s">
        <v>105</v>
      </c>
      <c r="D396" s="829" t="s">
        <v>109</v>
      </c>
      <c r="E396" s="450" t="s">
        <v>60</v>
      </c>
      <c r="F396" s="450" t="s">
        <v>775</v>
      </c>
      <c r="G396" s="911" t="s">
        <v>776</v>
      </c>
      <c r="H396" s="911" t="s">
        <v>1516</v>
      </c>
      <c r="I396" s="481" t="s">
        <v>1517</v>
      </c>
      <c r="J396" s="941" t="s">
        <v>66</v>
      </c>
      <c r="K396" s="967" t="s">
        <v>341</v>
      </c>
      <c r="L396" s="181" t="s">
        <v>1518</v>
      </c>
      <c r="M396" s="779" t="s">
        <v>1519</v>
      </c>
      <c r="N396" s="176" t="s">
        <v>335</v>
      </c>
      <c r="O396" s="176" t="s">
        <v>335</v>
      </c>
      <c r="P396" s="470" t="str">
        <f t="shared" si="69"/>
        <v>Y</v>
      </c>
      <c r="Q396" s="176" t="s">
        <v>334</v>
      </c>
      <c r="R396" s="176" t="s">
        <v>334</v>
      </c>
      <c r="S396" s="444" t="s">
        <v>335</v>
      </c>
      <c r="T396" s="189" t="s">
        <v>338</v>
      </c>
      <c r="U396" s="891"/>
      <c r="V396" s="179"/>
      <c r="W396" s="176" t="s">
        <v>334</v>
      </c>
      <c r="X396" s="389" t="s">
        <v>93</v>
      </c>
      <c r="Y396" s="389" t="s">
        <v>62</v>
      </c>
      <c r="Z396" s="189" t="s">
        <v>1537</v>
      </c>
      <c r="AA396" s="179">
        <v>1</v>
      </c>
      <c r="AB396" s="337" t="s">
        <v>1520</v>
      </c>
      <c r="AC396" s="275" t="s">
        <v>1521</v>
      </c>
      <c r="AD396" s="275" t="s">
        <v>1522</v>
      </c>
      <c r="AE396" s="189"/>
      <c r="AF396" s="189"/>
      <c r="AG396" s="765"/>
      <c r="AH396" s="765"/>
      <c r="AI396" s="443" t="s">
        <v>341</v>
      </c>
      <c r="AJ396" s="443" t="s">
        <v>341</v>
      </c>
      <c r="AK396" s="442"/>
      <c r="AL396" s="350" t="str">
        <f t="shared" si="72"/>
        <v/>
      </c>
      <c r="AM396" s="350" t="s">
        <v>471</v>
      </c>
      <c r="AN396" s="346" t="s">
        <v>1513</v>
      </c>
      <c r="AO396" s="189" t="s">
        <v>471</v>
      </c>
      <c r="AP396" s="189" t="s">
        <v>471</v>
      </c>
      <c r="AQ396" s="189" t="s">
        <v>471</v>
      </c>
      <c r="AR396" s="189" t="s">
        <v>471</v>
      </c>
      <c r="AS396" s="189" t="b">
        <f t="shared" si="70"/>
        <v>0</v>
      </c>
      <c r="AT396" s="442" t="b">
        <f t="shared" si="71"/>
        <v>0</v>
      </c>
      <c r="AU396" s="189" t="s">
        <v>335</v>
      </c>
      <c r="AV396" s="275"/>
      <c r="AW396" s="275"/>
      <c r="AX396" s="275" t="s">
        <v>1514</v>
      </c>
      <c r="AY396" s="577" t="s">
        <v>1523</v>
      </c>
      <c r="AZ396" s="275"/>
      <c r="BA396" s="275"/>
      <c r="BB396" s="275"/>
    </row>
    <row r="397" spans="2:54" ht="15" customHeight="1">
      <c r="B397" s="768">
        <v>46076</v>
      </c>
      <c r="C397" s="828" t="s">
        <v>105</v>
      </c>
      <c r="D397" s="829" t="s">
        <v>109</v>
      </c>
      <c r="E397" s="450" t="s">
        <v>510</v>
      </c>
      <c r="F397" s="450" t="s">
        <v>511</v>
      </c>
      <c r="G397" s="911" t="s">
        <v>512</v>
      </c>
      <c r="H397" s="911" t="s">
        <v>513</v>
      </c>
      <c r="I397" s="778" t="s">
        <v>2578</v>
      </c>
      <c r="J397" s="941" t="s">
        <v>66</v>
      </c>
      <c r="K397" s="967" t="s">
        <v>513</v>
      </c>
      <c r="L397" s="181" t="s">
        <v>512</v>
      </c>
      <c r="M397" s="779" t="s">
        <v>514</v>
      </c>
      <c r="N397" s="176" t="s">
        <v>334</v>
      </c>
      <c r="O397" s="176" t="s">
        <v>335</v>
      </c>
      <c r="P397" s="470" t="str">
        <f t="shared" si="69"/>
        <v>Y</v>
      </c>
      <c r="Q397" s="176" t="s">
        <v>335</v>
      </c>
      <c r="R397" s="176" t="s">
        <v>335</v>
      </c>
      <c r="S397" s="444" t="s">
        <v>335</v>
      </c>
      <c r="T397" s="189" t="s">
        <v>338</v>
      </c>
      <c r="U397" s="189" t="s">
        <v>335</v>
      </c>
      <c r="V397" s="179" t="s">
        <v>335</v>
      </c>
      <c r="W397" s="176" t="s">
        <v>334</v>
      </c>
      <c r="X397" s="195" t="s">
        <v>93</v>
      </c>
      <c r="Y397" s="601" t="s">
        <v>62</v>
      </c>
      <c r="Z397" s="189" t="s">
        <v>1537</v>
      </c>
      <c r="AA397" s="179">
        <v>0</v>
      </c>
      <c r="AB397" s="337" t="s">
        <v>349</v>
      </c>
      <c r="AC397" s="275" t="s">
        <v>340</v>
      </c>
      <c r="AD397" s="275" t="s">
        <v>341</v>
      </c>
      <c r="AE397" s="189" t="s">
        <v>342</v>
      </c>
      <c r="AF397" s="189" t="s">
        <v>342</v>
      </c>
      <c r="AG397" s="765" t="s">
        <v>342</v>
      </c>
      <c r="AH397" s="765" t="s">
        <v>342</v>
      </c>
      <c r="AI397" s="443" t="s">
        <v>341</v>
      </c>
      <c r="AJ397" s="443" t="s">
        <v>341</v>
      </c>
      <c r="AK397" s="442" t="s">
        <v>342</v>
      </c>
      <c r="AL397" s="350" t="str">
        <f t="shared" si="72"/>
        <v>Y</v>
      </c>
      <c r="AM397" s="350" t="s">
        <v>342</v>
      </c>
      <c r="AN397" s="346" t="s">
        <v>1513</v>
      </c>
      <c r="AO397" s="189" t="s">
        <v>335</v>
      </c>
      <c r="AP397" s="189" t="s">
        <v>335</v>
      </c>
      <c r="AQ397" s="189" t="s">
        <v>335</v>
      </c>
      <c r="AR397" s="189" t="s">
        <v>335</v>
      </c>
      <c r="AS397" s="189" t="b">
        <f t="shared" si="70"/>
        <v>1</v>
      </c>
      <c r="AT397" s="442" t="b">
        <f t="shared" si="71"/>
        <v>1</v>
      </c>
      <c r="AU397" s="189" t="s">
        <v>335</v>
      </c>
      <c r="AV397" s="275"/>
      <c r="AW397" s="275"/>
      <c r="AX397" s="275" t="s">
        <v>1529</v>
      </c>
      <c r="AY397" s="577" t="s">
        <v>1530</v>
      </c>
      <c r="AZ397" s="275"/>
      <c r="BA397" s="275"/>
      <c r="BB397" s="275"/>
    </row>
    <row r="398" spans="2:54" ht="15" customHeight="1">
      <c r="B398" s="768">
        <v>46076</v>
      </c>
      <c r="C398" s="828" t="s">
        <v>105</v>
      </c>
      <c r="D398" s="829" t="s">
        <v>109</v>
      </c>
      <c r="E398" s="450" t="s">
        <v>510</v>
      </c>
      <c r="F398" s="450" t="s">
        <v>511</v>
      </c>
      <c r="G398" s="911" t="s">
        <v>516</v>
      </c>
      <c r="H398" s="911" t="s">
        <v>517</v>
      </c>
      <c r="I398" s="778" t="s">
        <v>2578</v>
      </c>
      <c r="J398" s="941" t="s">
        <v>66</v>
      </c>
      <c r="K398" s="967" t="s">
        <v>341</v>
      </c>
      <c r="L398" s="181" t="s">
        <v>516</v>
      </c>
      <c r="M398" s="779" t="s">
        <v>518</v>
      </c>
      <c r="N398" s="176" t="s">
        <v>334</v>
      </c>
      <c r="O398" s="176" t="s">
        <v>335</v>
      </c>
      <c r="P398" s="470" t="str">
        <f t="shared" si="69"/>
        <v>Y</v>
      </c>
      <c r="Q398" s="176" t="s">
        <v>335</v>
      </c>
      <c r="R398" s="176" t="s">
        <v>335</v>
      </c>
      <c r="S398" s="444" t="s">
        <v>335</v>
      </c>
      <c r="T398" s="189" t="s">
        <v>338</v>
      </c>
      <c r="U398" s="189" t="s">
        <v>335</v>
      </c>
      <c r="V398" s="179"/>
      <c r="W398" s="176" t="s">
        <v>334</v>
      </c>
      <c r="X398" s="195" t="s">
        <v>93</v>
      </c>
      <c r="Y398" s="601" t="s">
        <v>62</v>
      </c>
      <c r="Z398" s="189" t="s">
        <v>1537</v>
      </c>
      <c r="AA398" s="179">
        <v>1</v>
      </c>
      <c r="AB398" s="337" t="s">
        <v>1558</v>
      </c>
      <c r="AC398" s="275" t="s">
        <v>340</v>
      </c>
      <c r="AD398" s="275" t="s">
        <v>341</v>
      </c>
      <c r="AE398" s="189"/>
      <c r="AF398" s="189" t="s">
        <v>342</v>
      </c>
      <c r="AG398" s="765"/>
      <c r="AH398" s="765"/>
      <c r="AI398" s="443" t="s">
        <v>341</v>
      </c>
      <c r="AJ398" s="443" t="s">
        <v>341</v>
      </c>
      <c r="AK398" s="442"/>
      <c r="AL398" s="350" t="str">
        <f t="shared" si="72"/>
        <v>Y</v>
      </c>
      <c r="AM398" s="350" t="s">
        <v>471</v>
      </c>
      <c r="AN398" s="346" t="s">
        <v>1513</v>
      </c>
      <c r="AO398" s="189" t="s">
        <v>335</v>
      </c>
      <c r="AP398" s="189" t="s">
        <v>335</v>
      </c>
      <c r="AQ398" s="189" t="s">
        <v>335</v>
      </c>
      <c r="AR398" s="189" t="s">
        <v>335</v>
      </c>
      <c r="AS398" s="189" t="b">
        <f t="shared" si="70"/>
        <v>1</v>
      </c>
      <c r="AT398" s="442" t="b">
        <f t="shared" si="71"/>
        <v>1</v>
      </c>
      <c r="AU398" s="189" t="s">
        <v>335</v>
      </c>
      <c r="AV398" s="275"/>
      <c r="AW398" s="275"/>
      <c r="AX398" s="275" t="s">
        <v>1533</v>
      </c>
      <c r="AY398" s="577" t="s">
        <v>1534</v>
      </c>
      <c r="AZ398" s="275"/>
      <c r="BA398" s="275"/>
      <c r="BB398" s="275"/>
    </row>
    <row r="399" spans="2:54" ht="15" customHeight="1">
      <c r="B399" s="768">
        <v>46076</v>
      </c>
      <c r="C399" s="828" t="s">
        <v>105</v>
      </c>
      <c r="D399" s="829" t="s">
        <v>109</v>
      </c>
      <c r="E399" s="450" t="s">
        <v>60</v>
      </c>
      <c r="F399" s="450" t="s">
        <v>775</v>
      </c>
      <c r="G399" s="911" t="s">
        <v>1535</v>
      </c>
      <c r="H399" s="911" t="s">
        <v>580</v>
      </c>
      <c r="I399" s="576" t="s">
        <v>708</v>
      </c>
      <c r="J399" s="941" t="s">
        <v>66</v>
      </c>
      <c r="K399" s="967" t="s">
        <v>341</v>
      </c>
      <c r="L399" s="181" t="s">
        <v>1535</v>
      </c>
      <c r="M399" s="779" t="s">
        <v>1536</v>
      </c>
      <c r="N399" s="189" t="s">
        <v>335</v>
      </c>
      <c r="O399" s="189" t="s">
        <v>335</v>
      </c>
      <c r="P399" s="470" t="str">
        <f t="shared" si="69"/>
        <v>Y</v>
      </c>
      <c r="Q399" s="189" t="s">
        <v>334</v>
      </c>
      <c r="R399" s="189" t="s">
        <v>335</v>
      </c>
      <c r="S399" s="442" t="s">
        <v>335</v>
      </c>
      <c r="T399" s="189" t="s">
        <v>338</v>
      </c>
      <c r="U399" s="189" t="s">
        <v>335</v>
      </c>
      <c r="V399" s="179"/>
      <c r="W399" s="189" t="s">
        <v>334</v>
      </c>
      <c r="X399" s="389" t="s">
        <v>93</v>
      </c>
      <c r="Y399" s="389" t="s">
        <v>62</v>
      </c>
      <c r="Z399" s="189" t="s">
        <v>1537</v>
      </c>
      <c r="AA399" s="179">
        <v>1</v>
      </c>
      <c r="AB399" s="337" t="s">
        <v>1538</v>
      </c>
      <c r="AC399" s="275" t="s">
        <v>390</v>
      </c>
      <c r="AD399" s="275" t="s">
        <v>581</v>
      </c>
      <c r="AE399" s="189"/>
      <c r="AF399" s="189"/>
      <c r="AG399" s="765"/>
      <c r="AH399" s="765"/>
      <c r="AI399" s="443" t="s">
        <v>341</v>
      </c>
      <c r="AJ399" s="443" t="s">
        <v>341</v>
      </c>
      <c r="AK399" s="442"/>
      <c r="AL399" s="350" t="str">
        <f t="shared" si="72"/>
        <v/>
      </c>
      <c r="AM399" s="350" t="s">
        <v>471</v>
      </c>
      <c r="AN399" s="346" t="s">
        <v>1513</v>
      </c>
      <c r="AO399" s="189" t="s">
        <v>341</v>
      </c>
      <c r="AP399" s="189" t="s">
        <v>341</v>
      </c>
      <c r="AQ399" s="189" t="s">
        <v>341</v>
      </c>
      <c r="AR399" s="189" t="s">
        <v>341</v>
      </c>
      <c r="AS399" s="189" t="b">
        <f t="shared" si="70"/>
        <v>0</v>
      </c>
      <c r="AT399" s="442" t="b">
        <f t="shared" si="71"/>
        <v>0</v>
      </c>
      <c r="AU399" s="189" t="s">
        <v>335</v>
      </c>
      <c r="AV399" s="275"/>
      <c r="AW399" s="275"/>
      <c r="AX399" s="275" t="s">
        <v>1539</v>
      </c>
      <c r="AY399" s="577" t="s">
        <v>1540</v>
      </c>
      <c r="AZ399" s="275"/>
      <c r="BA399" s="275"/>
      <c r="BB399" s="275"/>
    </row>
    <row r="400" spans="2:54" ht="15" customHeight="1">
      <c r="B400" s="768">
        <v>46076</v>
      </c>
      <c r="C400" s="828" t="s">
        <v>105</v>
      </c>
      <c r="D400" s="829" t="s">
        <v>109</v>
      </c>
      <c r="E400" s="450" t="s">
        <v>941</v>
      </c>
      <c r="F400" s="450" t="s">
        <v>338</v>
      </c>
      <c r="G400" s="450" t="s">
        <v>1014</v>
      </c>
      <c r="H400" s="450" t="s">
        <v>1015</v>
      </c>
      <c r="I400" s="450" t="s">
        <v>2571</v>
      </c>
      <c r="J400" s="941" t="s">
        <v>66</v>
      </c>
      <c r="K400" s="967" t="s">
        <v>341</v>
      </c>
      <c r="L400" s="181" t="s">
        <v>2580</v>
      </c>
      <c r="M400" s="779" t="s">
        <v>2581</v>
      </c>
      <c r="N400" s="176" t="s">
        <v>334</v>
      </c>
      <c r="O400" s="176" t="s">
        <v>334</v>
      </c>
      <c r="P400" s="470" t="str">
        <f t="shared" si="69"/>
        <v>N</v>
      </c>
      <c r="Q400" s="176" t="s">
        <v>334</v>
      </c>
      <c r="R400" s="176" t="s">
        <v>335</v>
      </c>
      <c r="S400" s="444" t="s">
        <v>335</v>
      </c>
      <c r="T400" s="189" t="s">
        <v>338</v>
      </c>
      <c r="U400" s="189"/>
      <c r="V400" s="179"/>
      <c r="W400" s="176" t="s">
        <v>334</v>
      </c>
      <c r="X400" s="195" t="s">
        <v>93</v>
      </c>
      <c r="Y400" s="601" t="s">
        <v>62</v>
      </c>
      <c r="Z400" s="189" t="s">
        <v>1586</v>
      </c>
      <c r="AA400" s="179">
        <v>1</v>
      </c>
      <c r="AB400" s="337" t="s">
        <v>2312</v>
      </c>
      <c r="AC400" s="275" t="s">
        <v>390</v>
      </c>
      <c r="AD400" s="275" t="s">
        <v>341</v>
      </c>
      <c r="AE400" s="189"/>
      <c r="AF400" s="189"/>
      <c r="AG400" s="765"/>
      <c r="AH400" s="765"/>
      <c r="AI400" s="443" t="s">
        <v>341</v>
      </c>
      <c r="AJ400" s="443" t="s">
        <v>341</v>
      </c>
      <c r="AK400" s="442"/>
      <c r="AL400" s="350" t="str">
        <f t="shared" si="72"/>
        <v/>
      </c>
      <c r="AM400" s="350" t="s">
        <v>471</v>
      </c>
      <c r="AN400" s="346" t="s">
        <v>1513</v>
      </c>
      <c r="AO400" s="189" t="s">
        <v>341</v>
      </c>
      <c r="AP400" s="189" t="s">
        <v>341</v>
      </c>
      <c r="AQ400" s="189" t="s">
        <v>335</v>
      </c>
      <c r="AR400" s="189" t="s">
        <v>335</v>
      </c>
      <c r="AS400" s="189" t="b">
        <f t="shared" si="70"/>
        <v>0</v>
      </c>
      <c r="AT400" s="442" t="b">
        <f t="shared" si="71"/>
        <v>1</v>
      </c>
      <c r="AU400" s="189" t="s">
        <v>335</v>
      </c>
      <c r="AV400" s="275"/>
      <c r="AW400" s="275"/>
      <c r="AX400" s="275" t="s">
        <v>1559</v>
      </c>
      <c r="AY400" s="577" t="s">
        <v>2582</v>
      </c>
      <c r="AZ400" s="275"/>
      <c r="BA400" s="275"/>
      <c r="BB400" s="275"/>
    </row>
    <row r="401" spans="2:54" ht="15" customHeight="1">
      <c r="B401" s="768">
        <v>46076</v>
      </c>
      <c r="C401" s="828" t="s">
        <v>105</v>
      </c>
      <c r="D401" s="829" t="s">
        <v>109</v>
      </c>
      <c r="E401" s="450" t="s">
        <v>941</v>
      </c>
      <c r="F401" s="450" t="s">
        <v>338</v>
      </c>
      <c r="G401" s="772" t="s">
        <v>1012</v>
      </c>
      <c r="H401" s="450" t="s">
        <v>1013</v>
      </c>
      <c r="I401" s="450" t="s">
        <v>2571</v>
      </c>
      <c r="J401" s="941" t="s">
        <v>66</v>
      </c>
      <c r="K401" s="967" t="s">
        <v>341</v>
      </c>
      <c r="L401" s="181" t="s">
        <v>2583</v>
      </c>
      <c r="M401" s="779" t="s">
        <v>2584</v>
      </c>
      <c r="N401" s="176" t="s">
        <v>334</v>
      </c>
      <c r="O401" s="176" t="s">
        <v>334</v>
      </c>
      <c r="P401" s="470" t="str">
        <f t="shared" si="69"/>
        <v>N</v>
      </c>
      <c r="Q401" s="176" t="s">
        <v>334</v>
      </c>
      <c r="R401" s="176" t="s">
        <v>335</v>
      </c>
      <c r="S401" s="444" t="s">
        <v>335</v>
      </c>
      <c r="T401" s="189" t="s">
        <v>338</v>
      </c>
      <c r="U401" s="189"/>
      <c r="V401" s="179"/>
      <c r="W401" s="176" t="s">
        <v>334</v>
      </c>
      <c r="X401" s="195" t="s">
        <v>93</v>
      </c>
      <c r="Y401" s="601" t="s">
        <v>62</v>
      </c>
      <c r="Z401" s="189" t="s">
        <v>1586</v>
      </c>
      <c r="AA401" s="179">
        <v>1</v>
      </c>
      <c r="AB401" s="337" t="s">
        <v>2312</v>
      </c>
      <c r="AC401" s="275" t="s">
        <v>390</v>
      </c>
      <c r="AD401" s="275" t="s">
        <v>1011</v>
      </c>
      <c r="AE401" s="189"/>
      <c r="AF401" s="189"/>
      <c r="AG401" s="765"/>
      <c r="AH401" s="765"/>
      <c r="AI401" s="443" t="s">
        <v>341</v>
      </c>
      <c r="AJ401" s="443" t="s">
        <v>341</v>
      </c>
      <c r="AK401" s="442"/>
      <c r="AL401" s="350" t="str">
        <f t="shared" si="72"/>
        <v/>
      </c>
      <c r="AM401" s="350" t="s">
        <v>471</v>
      </c>
      <c r="AN401" s="346" t="s">
        <v>1513</v>
      </c>
      <c r="AO401" s="189" t="s">
        <v>471</v>
      </c>
      <c r="AP401" s="189" t="s">
        <v>471</v>
      </c>
      <c r="AQ401" s="189" t="s">
        <v>471</v>
      </c>
      <c r="AR401" s="189" t="s">
        <v>471</v>
      </c>
      <c r="AS401" s="189" t="b">
        <f t="shared" si="70"/>
        <v>0</v>
      </c>
      <c r="AT401" s="442" t="b">
        <f t="shared" si="71"/>
        <v>0</v>
      </c>
      <c r="AU401" s="189" t="s">
        <v>335</v>
      </c>
      <c r="AV401" s="275"/>
      <c r="AW401" s="275"/>
      <c r="AX401" s="275" t="s">
        <v>2585</v>
      </c>
      <c r="AY401" s="577" t="s">
        <v>2586</v>
      </c>
      <c r="AZ401" s="275"/>
      <c r="BA401" s="275"/>
      <c r="BB401" s="275"/>
    </row>
    <row r="402" spans="2:54" ht="15" customHeight="1">
      <c r="B402" s="768">
        <v>46076</v>
      </c>
      <c r="C402" s="828" t="s">
        <v>105</v>
      </c>
      <c r="D402" s="829" t="s">
        <v>109</v>
      </c>
      <c r="E402" s="450" t="s">
        <v>941</v>
      </c>
      <c r="F402" s="450" t="s">
        <v>338</v>
      </c>
      <c r="G402" s="450" t="s">
        <v>2587</v>
      </c>
      <c r="H402" s="450" t="s">
        <v>2588</v>
      </c>
      <c r="I402" s="450" t="s">
        <v>2571</v>
      </c>
      <c r="J402" s="941" t="s">
        <v>66</v>
      </c>
      <c r="K402" s="967" t="s">
        <v>341</v>
      </c>
      <c r="L402" s="181" t="s">
        <v>2589</v>
      </c>
      <c r="M402" s="969" t="s">
        <v>2590</v>
      </c>
      <c r="N402" s="176" t="s">
        <v>334</v>
      </c>
      <c r="O402" s="176" t="s">
        <v>334</v>
      </c>
      <c r="P402" s="470" t="str">
        <f t="shared" si="69"/>
        <v>N</v>
      </c>
      <c r="Q402" s="176" t="s">
        <v>334</v>
      </c>
      <c r="R402" s="176" t="s">
        <v>335</v>
      </c>
      <c r="S402" s="444" t="s">
        <v>335</v>
      </c>
      <c r="T402" s="189" t="s">
        <v>338</v>
      </c>
      <c r="U402" s="189"/>
      <c r="V402" s="179"/>
      <c r="W402" s="176" t="s">
        <v>334</v>
      </c>
      <c r="X402" s="195" t="s">
        <v>93</v>
      </c>
      <c r="Y402" s="601" t="s">
        <v>62</v>
      </c>
      <c r="Z402" s="189" t="s">
        <v>471</v>
      </c>
      <c r="AA402" s="179">
        <v>1</v>
      </c>
      <c r="AB402" s="337" t="s">
        <v>2312</v>
      </c>
      <c r="AC402" s="275" t="s">
        <v>471</v>
      </c>
      <c r="AD402" s="275" t="s">
        <v>471</v>
      </c>
      <c r="AE402" s="189"/>
      <c r="AF402" s="189"/>
      <c r="AG402" s="765"/>
      <c r="AH402" s="765"/>
      <c r="AI402" s="443" t="s">
        <v>341</v>
      </c>
      <c r="AJ402" s="443" t="s">
        <v>341</v>
      </c>
      <c r="AK402" s="442"/>
      <c r="AL402" s="350" t="str">
        <f t="shared" si="72"/>
        <v/>
      </c>
      <c r="AM402" s="350" t="s">
        <v>471</v>
      </c>
      <c r="AN402" s="346" t="s">
        <v>1513</v>
      </c>
      <c r="AO402" s="189" t="s">
        <v>471</v>
      </c>
      <c r="AP402" s="189" t="s">
        <v>471</v>
      </c>
      <c r="AQ402" s="189" t="s">
        <v>471</v>
      </c>
      <c r="AR402" s="189" t="s">
        <v>471</v>
      </c>
      <c r="AS402" s="189" t="b">
        <f t="shared" si="70"/>
        <v>0</v>
      </c>
      <c r="AT402" s="442" t="b">
        <f t="shared" si="71"/>
        <v>0</v>
      </c>
      <c r="AU402" s="189" t="s">
        <v>335</v>
      </c>
      <c r="AV402" s="275"/>
      <c r="AW402" s="275"/>
      <c r="AX402" s="275" t="s">
        <v>2591</v>
      </c>
      <c r="AY402" s="577" t="s">
        <v>2592</v>
      </c>
      <c r="AZ402" s="275"/>
      <c r="BA402" s="275"/>
      <c r="BB402" s="275"/>
    </row>
    <row r="403" spans="2:54">
      <c r="C403" s="948" t="s">
        <v>1508</v>
      </c>
      <c r="D403" s="949" t="s">
        <v>2216</v>
      </c>
      <c r="E403" s="595"/>
      <c r="F403" s="595"/>
      <c r="G403" s="952"/>
      <c r="H403" s="952"/>
      <c r="I403" s="952"/>
      <c r="J403" s="981"/>
      <c r="K403" s="952"/>
      <c r="L403" s="952"/>
      <c r="M403" s="952"/>
      <c r="N403" s="950"/>
      <c r="O403" s="950"/>
      <c r="P403" s="950"/>
      <c r="Q403" s="950"/>
      <c r="R403" s="950"/>
      <c r="S403" s="950"/>
      <c r="T403" s="950"/>
      <c r="U403" s="950"/>
      <c r="V403" s="950"/>
      <c r="W403" s="950"/>
      <c r="X403" s="950"/>
      <c r="Y403" s="950"/>
      <c r="Z403" s="957" t="s">
        <v>1537</v>
      </c>
      <c r="AA403" s="953">
        <v>0</v>
      </c>
      <c r="AB403" s="954"/>
      <c r="AC403" s="950"/>
      <c r="AD403" s="950"/>
      <c r="AE403" s="950"/>
      <c r="AF403" s="950"/>
      <c r="AG403" s="592"/>
      <c r="AH403" s="592"/>
      <c r="AI403" s="958" t="s">
        <v>341</v>
      </c>
      <c r="AJ403" s="958" t="s">
        <v>341</v>
      </c>
      <c r="AK403" s="950"/>
      <c r="AL403" s="959" t="str">
        <f t="shared" si="72"/>
        <v/>
      </c>
      <c r="AM403" s="959"/>
      <c r="AN403" s="960"/>
      <c r="AO403" s="960"/>
      <c r="AP403" s="960"/>
      <c r="AQ403" s="960"/>
      <c r="AR403" s="960"/>
      <c r="AS403" s="960"/>
      <c r="AT403" s="960"/>
      <c r="AU403" s="960"/>
      <c r="AV403" s="960"/>
      <c r="AW403" s="960"/>
      <c r="AX403" s="960"/>
      <c r="AY403" s="960"/>
      <c r="AZ403" s="960"/>
      <c r="BA403" s="960"/>
      <c r="BB403" s="960"/>
    </row>
    <row r="404" spans="2:54" ht="15" customHeight="1">
      <c r="B404" s="768">
        <v>46076</v>
      </c>
      <c r="C404" s="847" t="s">
        <v>2593</v>
      </c>
      <c r="D404" s="860" t="s">
        <v>119</v>
      </c>
      <c r="E404" s="481" t="s">
        <v>639</v>
      </c>
      <c r="F404" s="481" t="s">
        <v>338</v>
      </c>
      <c r="G404" s="774" t="s">
        <v>2594</v>
      </c>
      <c r="H404" s="774" t="s">
        <v>2595</v>
      </c>
      <c r="I404" s="450" t="s">
        <v>1602</v>
      </c>
      <c r="J404" s="941" t="s">
        <v>121</v>
      </c>
      <c r="K404" s="967" t="s">
        <v>341</v>
      </c>
      <c r="L404" s="181" t="s">
        <v>2594</v>
      </c>
      <c r="M404" s="788" t="s">
        <v>2596</v>
      </c>
      <c r="N404" s="470" t="s">
        <v>334</v>
      </c>
      <c r="O404" s="470" t="s">
        <v>334</v>
      </c>
      <c r="P404" s="470" t="str">
        <f>IF(OR(N404 = "Y", O404 = "Y"), "Y", "N")</f>
        <v>N</v>
      </c>
      <c r="Q404" s="470" t="s">
        <v>334</v>
      </c>
      <c r="R404" s="470" t="s">
        <v>335</v>
      </c>
      <c r="S404" s="496" t="s">
        <v>335</v>
      </c>
      <c r="T404" s="350" t="s">
        <v>338</v>
      </c>
      <c r="U404" s="350"/>
      <c r="V404" s="497"/>
      <c r="W404" s="470" t="s">
        <v>334</v>
      </c>
      <c r="X404" s="435" t="s">
        <v>93</v>
      </c>
      <c r="Y404" s="435" t="s">
        <v>93</v>
      </c>
      <c r="Z404" s="189" t="s">
        <v>1546</v>
      </c>
      <c r="AA404" s="497">
        <v>1</v>
      </c>
      <c r="AB404" s="471" t="s">
        <v>2597</v>
      </c>
      <c r="AC404" s="459" t="s">
        <v>471</v>
      </c>
      <c r="AD404" s="459" t="s">
        <v>471</v>
      </c>
      <c r="AE404" s="350"/>
      <c r="AF404" s="350"/>
      <c r="AG404" s="764"/>
      <c r="AH404" s="764"/>
      <c r="AI404" s="443" t="s">
        <v>341</v>
      </c>
      <c r="AJ404" s="443" t="s">
        <v>341</v>
      </c>
      <c r="AK404" s="443" t="s">
        <v>342</v>
      </c>
      <c r="AL404" s="350" t="str">
        <f t="shared" si="72"/>
        <v>Y</v>
      </c>
      <c r="AM404" s="350" t="s">
        <v>471</v>
      </c>
      <c r="AN404" s="574" t="s">
        <v>2598</v>
      </c>
      <c r="AO404" s="189" t="s">
        <v>471</v>
      </c>
      <c r="AP404" s="189" t="s">
        <v>471</v>
      </c>
      <c r="AQ404" s="189" t="s">
        <v>471</v>
      </c>
      <c r="AR404" s="189" t="s">
        <v>471</v>
      </c>
      <c r="AS404" s="189" t="b">
        <f>AND(AO404="Y",AP404="Y",AQ404="Y",AR404="Y")</f>
        <v>0</v>
      </c>
      <c r="AT404" s="442" t="b">
        <f>OR(AO404="Y",AP404="Y",AQ404="Y",AR404="Y")</f>
        <v>0</v>
      </c>
      <c r="AU404" s="189" t="s">
        <v>335</v>
      </c>
      <c r="AV404" s="275"/>
      <c r="AW404" s="275"/>
      <c r="AX404" s="275" t="s">
        <v>2599</v>
      </c>
      <c r="AY404" s="577" t="s">
        <v>2600</v>
      </c>
      <c r="AZ404" s="275"/>
      <c r="BA404" s="275"/>
      <c r="BB404" s="275"/>
    </row>
    <row r="405" spans="2:54" ht="15" customHeight="1">
      <c r="B405" s="768">
        <v>46076</v>
      </c>
      <c r="C405" s="847" t="s">
        <v>2593</v>
      </c>
      <c r="D405" s="860" t="s">
        <v>119</v>
      </c>
      <c r="E405" s="481" t="s">
        <v>639</v>
      </c>
      <c r="F405" s="481" t="s">
        <v>338</v>
      </c>
      <c r="G405" s="774" t="s">
        <v>2601</v>
      </c>
      <c r="H405" s="774" t="s">
        <v>2602</v>
      </c>
      <c r="I405" s="481" t="s">
        <v>2603</v>
      </c>
      <c r="J405" s="941" t="s">
        <v>121</v>
      </c>
      <c r="K405" s="967" t="s">
        <v>341</v>
      </c>
      <c r="L405" s="181" t="s">
        <v>2604</v>
      </c>
      <c r="M405" s="788" t="s">
        <v>2605</v>
      </c>
      <c r="N405" s="470" t="s">
        <v>334</v>
      </c>
      <c r="O405" s="470" t="s">
        <v>334</v>
      </c>
      <c r="P405" s="470" t="str">
        <f>IF(OR(N405 = "Y", O405 = "Y"), "Y", "N")</f>
        <v>N</v>
      </c>
      <c r="Q405" s="470" t="s">
        <v>334</v>
      </c>
      <c r="R405" s="470" t="s">
        <v>335</v>
      </c>
      <c r="S405" s="496" t="s">
        <v>335</v>
      </c>
      <c r="T405" s="350" t="s">
        <v>338</v>
      </c>
      <c r="U405" s="350"/>
      <c r="V405" s="497"/>
      <c r="W405" s="470" t="s">
        <v>334</v>
      </c>
      <c r="X405" s="435" t="s">
        <v>93</v>
      </c>
      <c r="Y405" s="435" t="s">
        <v>93</v>
      </c>
      <c r="Z405" s="189" t="s">
        <v>1537</v>
      </c>
      <c r="AA405" s="497"/>
      <c r="AB405" s="471"/>
      <c r="AC405" s="459"/>
      <c r="AD405" s="459"/>
      <c r="AE405" s="189"/>
      <c r="AF405" s="189"/>
      <c r="AG405" s="765"/>
      <c r="AH405" s="765"/>
      <c r="AI405" s="443" t="s">
        <v>341</v>
      </c>
      <c r="AJ405" s="443" t="s">
        <v>341</v>
      </c>
      <c r="AK405" s="442"/>
      <c r="AL405" s="350" t="str">
        <f t="shared" si="72"/>
        <v/>
      </c>
      <c r="AM405" s="350" t="s">
        <v>471</v>
      </c>
      <c r="AN405" s="575" t="s">
        <v>1513</v>
      </c>
      <c r="AO405" s="189"/>
      <c r="AP405" s="189"/>
      <c r="AQ405" s="189"/>
      <c r="AR405" s="189"/>
      <c r="AS405" s="189"/>
      <c r="AT405" s="442"/>
      <c r="AU405" s="189"/>
      <c r="AV405" s="275"/>
      <c r="AW405" s="275"/>
      <c r="AX405" s="275" t="s">
        <v>2606</v>
      </c>
      <c r="AY405" s="577" t="s">
        <v>2607</v>
      </c>
      <c r="AZ405" s="275"/>
      <c r="BA405" s="275"/>
      <c r="BB405" s="275"/>
    </row>
    <row r="406" spans="2:54" ht="15" customHeight="1">
      <c r="B406" s="768">
        <v>46076</v>
      </c>
      <c r="C406" s="847" t="s">
        <v>2593</v>
      </c>
      <c r="D406" s="860" t="s">
        <v>119</v>
      </c>
      <c r="E406" s="481" t="s">
        <v>639</v>
      </c>
      <c r="F406" s="481" t="s">
        <v>338</v>
      </c>
      <c r="G406" s="909" t="s">
        <v>571</v>
      </c>
      <c r="H406" s="806" t="s">
        <v>2608</v>
      </c>
      <c r="I406" s="788" t="s">
        <v>2603</v>
      </c>
      <c r="J406" s="941" t="s">
        <v>121</v>
      </c>
      <c r="K406" s="967" t="s">
        <v>341</v>
      </c>
      <c r="L406" s="181" t="s">
        <v>571</v>
      </c>
      <c r="M406" s="788" t="s">
        <v>2609</v>
      </c>
      <c r="N406" s="176" t="s">
        <v>334</v>
      </c>
      <c r="O406" s="176" t="s">
        <v>334</v>
      </c>
      <c r="P406" s="470" t="str">
        <f t="shared" ref="P406:P407" si="73">IF(OR(N406 = "Y", O406 = "Y"), "Y", "N")</f>
        <v>N</v>
      </c>
      <c r="Q406" s="176" t="s">
        <v>334</v>
      </c>
      <c r="R406" s="176" t="s">
        <v>335</v>
      </c>
      <c r="S406" s="444" t="s">
        <v>335</v>
      </c>
      <c r="T406" s="189" t="s">
        <v>338</v>
      </c>
      <c r="U406" s="189"/>
      <c r="V406" s="179"/>
      <c r="W406" s="176" t="s">
        <v>334</v>
      </c>
      <c r="X406" s="435" t="s">
        <v>93</v>
      </c>
      <c r="Y406" s="435" t="s">
        <v>93</v>
      </c>
      <c r="Z406" s="189" t="s">
        <v>1537</v>
      </c>
      <c r="AA406" s="497">
        <v>1</v>
      </c>
      <c r="AB406" s="471" t="s">
        <v>2597</v>
      </c>
      <c r="AC406" s="459" t="s">
        <v>471</v>
      </c>
      <c r="AD406" s="459" t="s">
        <v>471</v>
      </c>
      <c r="AE406" s="189"/>
      <c r="AF406" s="189"/>
      <c r="AG406" s="765"/>
      <c r="AH406" s="765"/>
      <c r="AI406" s="443" t="s">
        <v>341</v>
      </c>
      <c r="AJ406" s="443" t="s">
        <v>341</v>
      </c>
      <c r="AK406" s="442" t="s">
        <v>342</v>
      </c>
      <c r="AL406" s="350" t="str">
        <f t="shared" ref="AL406:AL407" si="74">IF(OR(AE406="X", AF406 = "X", AI406="X", AJ406="X", AK406="X"), "Y", "")</f>
        <v>Y</v>
      </c>
      <c r="AM406" s="350" t="s">
        <v>471</v>
      </c>
      <c r="AN406" s="574" t="s">
        <v>2598</v>
      </c>
      <c r="AO406" s="189"/>
      <c r="AP406" s="189"/>
      <c r="AQ406" s="189"/>
      <c r="AR406" s="189"/>
      <c r="AS406" s="189"/>
      <c r="AT406" s="442"/>
      <c r="AU406" s="189"/>
      <c r="AV406" s="275"/>
      <c r="AW406" s="275"/>
      <c r="AX406" s="275" t="s">
        <v>2610</v>
      </c>
      <c r="AY406" s="577" t="s">
        <v>2600</v>
      </c>
      <c r="AZ406" s="275"/>
      <c r="BA406" s="275"/>
      <c r="BB406" s="275"/>
    </row>
    <row r="407" spans="2:54" ht="15" customHeight="1">
      <c r="B407" s="768"/>
      <c r="C407" s="847" t="s">
        <v>2593</v>
      </c>
      <c r="D407" s="860" t="s">
        <v>119</v>
      </c>
      <c r="E407" s="450" t="s">
        <v>60</v>
      </c>
      <c r="F407" s="450" t="s">
        <v>775</v>
      </c>
      <c r="G407" s="911" t="s">
        <v>776</v>
      </c>
      <c r="H407" s="911" t="s">
        <v>1516</v>
      </c>
      <c r="I407" s="481" t="s">
        <v>1517</v>
      </c>
      <c r="J407" s="941" t="s">
        <v>121</v>
      </c>
      <c r="K407" s="967" t="s">
        <v>341</v>
      </c>
      <c r="L407" s="181" t="s">
        <v>1518</v>
      </c>
      <c r="M407" s="779" t="s">
        <v>1519</v>
      </c>
      <c r="N407" s="176" t="s">
        <v>335</v>
      </c>
      <c r="O407" s="176" t="s">
        <v>335</v>
      </c>
      <c r="P407" s="470" t="str">
        <f t="shared" si="73"/>
        <v>Y</v>
      </c>
      <c r="Q407" s="176" t="s">
        <v>334</v>
      </c>
      <c r="R407" s="176" t="s">
        <v>334</v>
      </c>
      <c r="S407" s="444" t="s">
        <v>335</v>
      </c>
      <c r="T407" s="189" t="s">
        <v>338</v>
      </c>
      <c r="U407" s="891"/>
      <c r="V407" s="179"/>
      <c r="W407" s="176" t="s">
        <v>334</v>
      </c>
      <c r="X407" s="435" t="s">
        <v>93</v>
      </c>
      <c r="Y407" s="435" t="s">
        <v>93</v>
      </c>
      <c r="Z407" s="189" t="s">
        <v>1537</v>
      </c>
      <c r="AA407" s="179">
        <v>1</v>
      </c>
      <c r="AB407" s="337" t="s">
        <v>1520</v>
      </c>
      <c r="AC407" s="275" t="s">
        <v>1521</v>
      </c>
      <c r="AD407" s="275" t="s">
        <v>1522</v>
      </c>
      <c r="AE407" s="189"/>
      <c r="AF407" s="189"/>
      <c r="AG407" s="765"/>
      <c r="AH407" s="765"/>
      <c r="AI407" s="443" t="s">
        <v>341</v>
      </c>
      <c r="AJ407" s="443" t="s">
        <v>341</v>
      </c>
      <c r="AK407" s="442"/>
      <c r="AL407" s="350" t="str">
        <f t="shared" si="74"/>
        <v/>
      </c>
      <c r="AM407" s="350" t="s">
        <v>471</v>
      </c>
      <c r="AN407" s="346" t="s">
        <v>1513</v>
      </c>
      <c r="AO407" s="189" t="s">
        <v>471</v>
      </c>
      <c r="AP407" s="189" t="s">
        <v>471</v>
      </c>
      <c r="AQ407" s="189" t="s">
        <v>471</v>
      </c>
      <c r="AR407" s="189" t="s">
        <v>471</v>
      </c>
      <c r="AS407" s="189" t="b">
        <f t="shared" ref="AS407" si="75">AND(AO407="Y",AP407="Y",AQ407="Y",AR407="Y")</f>
        <v>0</v>
      </c>
      <c r="AT407" s="442" t="b">
        <f t="shared" ref="AT407" si="76">OR(AO407="Y",AP407="Y",AQ407="Y",AR407="Y")</f>
        <v>0</v>
      </c>
      <c r="AU407" s="189" t="s">
        <v>335</v>
      </c>
      <c r="AV407" s="275"/>
      <c r="AW407" s="275"/>
      <c r="AX407" s="275" t="s">
        <v>1514</v>
      </c>
      <c r="AY407" s="577" t="s">
        <v>1523</v>
      </c>
      <c r="AZ407" s="275"/>
      <c r="BA407" s="275"/>
      <c r="BB407" s="275"/>
    </row>
    <row r="408" spans="2:54" ht="15" customHeight="1">
      <c r="B408" s="768">
        <v>46076</v>
      </c>
      <c r="C408" s="847" t="s">
        <v>2593</v>
      </c>
      <c r="D408" s="860" t="s">
        <v>119</v>
      </c>
      <c r="E408" s="481" t="s">
        <v>639</v>
      </c>
      <c r="F408" s="481" t="s">
        <v>338</v>
      </c>
      <c r="G408" s="915" t="s">
        <v>512</v>
      </c>
      <c r="H408" s="916" t="s">
        <v>513</v>
      </c>
      <c r="I408" s="788" t="s">
        <v>2603</v>
      </c>
      <c r="J408" s="941" t="s">
        <v>121</v>
      </c>
      <c r="K408" s="967" t="s">
        <v>341</v>
      </c>
      <c r="L408" s="181" t="s">
        <v>512</v>
      </c>
      <c r="M408" s="779" t="s">
        <v>514</v>
      </c>
      <c r="N408" s="176" t="s">
        <v>334</v>
      </c>
      <c r="O408" s="176" t="s">
        <v>334</v>
      </c>
      <c r="P408" s="470" t="str">
        <f t="shared" ref="P408:P409" si="77">IF(OR(N408 = "Y", O408 = "Y"), "Y", "N")</f>
        <v>N</v>
      </c>
      <c r="Q408" s="176" t="s">
        <v>334</v>
      </c>
      <c r="R408" s="176" t="s">
        <v>335</v>
      </c>
      <c r="S408" s="444" t="s">
        <v>335</v>
      </c>
      <c r="T408" s="189" t="s">
        <v>338</v>
      </c>
      <c r="U408" s="189"/>
      <c r="V408" s="179"/>
      <c r="W408" s="176" t="s">
        <v>334</v>
      </c>
      <c r="X408" s="435" t="s">
        <v>93</v>
      </c>
      <c r="Y408" s="435" t="s">
        <v>93</v>
      </c>
      <c r="Z408" s="189" t="s">
        <v>1537</v>
      </c>
      <c r="AA408" s="497">
        <v>1</v>
      </c>
      <c r="AB408" s="471" t="s">
        <v>2597</v>
      </c>
      <c r="AC408" s="459"/>
      <c r="AD408" s="459" t="s">
        <v>341</v>
      </c>
      <c r="AE408" s="189"/>
      <c r="AF408" s="189"/>
      <c r="AG408" s="765"/>
      <c r="AH408" s="765"/>
      <c r="AI408" s="443" t="s">
        <v>341</v>
      </c>
      <c r="AJ408" s="443" t="s">
        <v>341</v>
      </c>
      <c r="AK408" s="442" t="s">
        <v>342</v>
      </c>
      <c r="AL408" s="350" t="str">
        <f t="shared" ref="AL408:AL409" si="78">IF(OR(AE408="X", AF408 = "X", AI408="X", AJ408="X", AK408="X"), "Y", "")</f>
        <v>Y</v>
      </c>
      <c r="AM408" s="350" t="s">
        <v>471</v>
      </c>
      <c r="AN408" s="574" t="s">
        <v>2598</v>
      </c>
      <c r="AO408" s="189"/>
      <c r="AP408" s="189"/>
      <c r="AQ408" s="189"/>
      <c r="AR408" s="189"/>
      <c r="AS408" s="189"/>
      <c r="AT408" s="442"/>
      <c r="AU408" s="189"/>
      <c r="AV408" s="275"/>
      <c r="AW408" s="275"/>
      <c r="AX408" s="275" t="s">
        <v>2611</v>
      </c>
      <c r="AY408" s="577" t="s">
        <v>2612</v>
      </c>
      <c r="AZ408" s="275"/>
      <c r="BA408" s="275"/>
      <c r="BB408" s="275"/>
    </row>
    <row r="409" spans="2:54" ht="15" customHeight="1">
      <c r="B409" s="768">
        <v>46076</v>
      </c>
      <c r="C409" s="847" t="s">
        <v>2593</v>
      </c>
      <c r="D409" s="860" t="s">
        <v>119</v>
      </c>
      <c r="E409" s="450" t="s">
        <v>60</v>
      </c>
      <c r="F409" s="450" t="s">
        <v>775</v>
      </c>
      <c r="G409" s="911" t="s">
        <v>1535</v>
      </c>
      <c r="H409" s="911" t="s">
        <v>580</v>
      </c>
      <c r="I409" s="481" t="s">
        <v>2603</v>
      </c>
      <c r="J409" s="941" t="s">
        <v>121</v>
      </c>
      <c r="K409" s="967" t="s">
        <v>341</v>
      </c>
      <c r="L409" s="181" t="s">
        <v>1535</v>
      </c>
      <c r="M409" s="779" t="s">
        <v>1536</v>
      </c>
      <c r="N409" s="189" t="s">
        <v>335</v>
      </c>
      <c r="O409" s="189" t="s">
        <v>335</v>
      </c>
      <c r="P409" s="470" t="str">
        <f t="shared" si="77"/>
        <v>Y</v>
      </c>
      <c r="Q409" s="189" t="s">
        <v>334</v>
      </c>
      <c r="R409" s="189" t="s">
        <v>335</v>
      </c>
      <c r="S409" s="442" t="s">
        <v>335</v>
      </c>
      <c r="T409" s="189" t="s">
        <v>338</v>
      </c>
      <c r="U409" s="189" t="s">
        <v>335</v>
      </c>
      <c r="V409" s="179"/>
      <c r="W409" s="189" t="s">
        <v>334</v>
      </c>
      <c r="X409" s="435" t="s">
        <v>93</v>
      </c>
      <c r="Y409" s="435" t="s">
        <v>93</v>
      </c>
      <c r="Z409" s="189" t="s">
        <v>1537</v>
      </c>
      <c r="AA409" s="179">
        <v>1</v>
      </c>
      <c r="AB409" s="337" t="s">
        <v>1538</v>
      </c>
      <c r="AC409" s="275" t="s">
        <v>390</v>
      </c>
      <c r="AD409" s="275" t="s">
        <v>581</v>
      </c>
      <c r="AE409" s="189"/>
      <c r="AF409" s="189"/>
      <c r="AG409" s="765"/>
      <c r="AH409" s="765"/>
      <c r="AI409" s="443" t="s">
        <v>341</v>
      </c>
      <c r="AJ409" s="443" t="s">
        <v>341</v>
      </c>
      <c r="AK409" s="442"/>
      <c r="AL409" s="350" t="str">
        <f t="shared" si="78"/>
        <v/>
      </c>
      <c r="AM409" s="350" t="s">
        <v>471</v>
      </c>
      <c r="AN409" s="346" t="s">
        <v>1513</v>
      </c>
      <c r="AO409" s="189" t="s">
        <v>341</v>
      </c>
      <c r="AP409" s="189" t="s">
        <v>341</v>
      </c>
      <c r="AQ409" s="189" t="s">
        <v>341</v>
      </c>
      <c r="AR409" s="189" t="s">
        <v>341</v>
      </c>
      <c r="AS409" s="189" t="b">
        <f t="shared" ref="AS409" si="79">AND(AO409="Y",AP409="Y",AQ409="Y",AR409="Y")</f>
        <v>0</v>
      </c>
      <c r="AT409" s="442" t="b">
        <f t="shared" ref="AT409" si="80">OR(AO409="Y",AP409="Y",AQ409="Y",AR409="Y")</f>
        <v>0</v>
      </c>
      <c r="AU409" s="189" t="s">
        <v>335</v>
      </c>
      <c r="AV409" s="275"/>
      <c r="AW409" s="275"/>
      <c r="AX409" s="275" t="s">
        <v>1539</v>
      </c>
      <c r="AY409" s="577" t="s">
        <v>1540</v>
      </c>
      <c r="AZ409" s="275"/>
      <c r="BA409" s="275"/>
      <c r="BB409" s="275"/>
    </row>
    <row r="410" spans="2:54" ht="15" customHeight="1">
      <c r="B410" s="768">
        <v>46076</v>
      </c>
      <c r="C410" s="847" t="s">
        <v>2593</v>
      </c>
      <c r="D410" s="860" t="s">
        <v>119</v>
      </c>
      <c r="E410" s="481" t="s">
        <v>639</v>
      </c>
      <c r="F410" s="481" t="s">
        <v>338</v>
      </c>
      <c r="G410" s="481" t="s">
        <v>2613</v>
      </c>
      <c r="H410" s="896" t="s">
        <v>2614</v>
      </c>
      <c r="I410" s="481" t="s">
        <v>2603</v>
      </c>
      <c r="J410" s="941" t="s">
        <v>121</v>
      </c>
      <c r="K410" s="967" t="s">
        <v>341</v>
      </c>
      <c r="L410" s="181" t="s">
        <v>2613</v>
      </c>
      <c r="M410" s="788" t="s">
        <v>2615</v>
      </c>
      <c r="N410" s="176" t="s">
        <v>334</v>
      </c>
      <c r="O410" s="176" t="s">
        <v>334</v>
      </c>
      <c r="P410" s="470" t="str">
        <f>IF(OR(N410 = "Y", O410 = "Y"), "Y", "N")</f>
        <v>N</v>
      </c>
      <c r="Q410" s="176" t="s">
        <v>334</v>
      </c>
      <c r="R410" s="176" t="s">
        <v>335</v>
      </c>
      <c r="S410" s="444" t="s">
        <v>335</v>
      </c>
      <c r="T410" s="189" t="s">
        <v>338</v>
      </c>
      <c r="U410" s="189"/>
      <c r="V410" s="179"/>
      <c r="W410" s="176" t="s">
        <v>334</v>
      </c>
      <c r="X410" s="435" t="s">
        <v>93</v>
      </c>
      <c r="Y410" s="435" t="s">
        <v>93</v>
      </c>
      <c r="Z410" s="189" t="s">
        <v>1546</v>
      </c>
      <c r="AA410" s="497">
        <v>1</v>
      </c>
      <c r="AB410" s="471" t="s">
        <v>2597</v>
      </c>
      <c r="AC410" s="459" t="s">
        <v>471</v>
      </c>
      <c r="AD410" s="459" t="s">
        <v>471</v>
      </c>
      <c r="AE410" s="189"/>
      <c r="AF410" s="189"/>
      <c r="AG410" s="765"/>
      <c r="AH410" s="765"/>
      <c r="AI410" s="443" t="s">
        <v>341</v>
      </c>
      <c r="AJ410" s="443" t="s">
        <v>341</v>
      </c>
      <c r="AK410" s="442" t="s">
        <v>342</v>
      </c>
      <c r="AL410" s="350" t="str">
        <f t="shared" si="72"/>
        <v>Y</v>
      </c>
      <c r="AM410" s="350" t="s">
        <v>471</v>
      </c>
      <c r="AN410" s="574" t="s">
        <v>2598</v>
      </c>
      <c r="AO410" s="189"/>
      <c r="AP410" s="189"/>
      <c r="AQ410" s="189"/>
      <c r="AR410" s="189"/>
      <c r="AS410" s="189"/>
      <c r="AT410" s="442"/>
      <c r="AU410" s="189"/>
      <c r="AV410" s="275"/>
      <c r="AW410" s="275"/>
      <c r="AX410" s="275" t="s">
        <v>2616</v>
      </c>
      <c r="AY410" s="577" t="s">
        <v>732</v>
      </c>
      <c r="AZ410" s="275"/>
      <c r="BA410" s="275"/>
      <c r="BB410" s="275"/>
    </row>
    <row r="411" spans="2:54" ht="15" customHeight="1">
      <c r="B411" s="768">
        <v>46076</v>
      </c>
      <c r="C411" s="847" t="s">
        <v>2593</v>
      </c>
      <c r="D411" s="860" t="s">
        <v>119</v>
      </c>
      <c r="E411" s="450" t="s">
        <v>639</v>
      </c>
      <c r="F411" s="481" t="s">
        <v>338</v>
      </c>
      <c r="G411" s="450" t="s">
        <v>2617</v>
      </c>
      <c r="H411" s="897" t="s">
        <v>2618</v>
      </c>
      <c r="I411" s="481" t="s">
        <v>2603</v>
      </c>
      <c r="J411" s="941" t="s">
        <v>121</v>
      </c>
      <c r="K411" s="967" t="s">
        <v>341</v>
      </c>
      <c r="L411" s="181" t="s">
        <v>2619</v>
      </c>
      <c r="M411" s="817" t="s">
        <v>2620</v>
      </c>
      <c r="N411" s="188" t="s">
        <v>334</v>
      </c>
      <c r="O411" s="188" t="s">
        <v>334</v>
      </c>
      <c r="P411" s="598" t="str">
        <f>IF(OR(N411 = "Y", O411 = "Y"), "Y", "N")</f>
        <v>N</v>
      </c>
      <c r="Q411" s="188" t="s">
        <v>334</v>
      </c>
      <c r="R411" s="188" t="s">
        <v>335</v>
      </c>
      <c r="S411" s="445" t="s">
        <v>335</v>
      </c>
      <c r="T411" s="457" t="s">
        <v>338</v>
      </c>
      <c r="U411" s="457"/>
      <c r="V411" s="540"/>
      <c r="W411" s="188" t="s">
        <v>334</v>
      </c>
      <c r="X411" s="429" t="s">
        <v>93</v>
      </c>
      <c r="Y411" s="429" t="s">
        <v>93</v>
      </c>
      <c r="Z411" s="457" t="s">
        <v>1546</v>
      </c>
      <c r="AA411" s="540">
        <v>1</v>
      </c>
      <c r="AB411" s="602" t="s">
        <v>2597</v>
      </c>
      <c r="AC411" s="458" t="s">
        <v>471</v>
      </c>
      <c r="AD411" s="458" t="s">
        <v>471</v>
      </c>
      <c r="AE411" s="457"/>
      <c r="AF411" s="457"/>
      <c r="AG411" s="765"/>
      <c r="AH411" s="765"/>
      <c r="AI411" s="443" t="s">
        <v>341</v>
      </c>
      <c r="AJ411" s="443" t="s">
        <v>341</v>
      </c>
      <c r="AK411" s="442"/>
      <c r="AL411" s="350" t="str">
        <f t="shared" si="72"/>
        <v/>
      </c>
      <c r="AM411" s="350" t="s">
        <v>471</v>
      </c>
      <c r="AN411" s="346" t="s">
        <v>2598</v>
      </c>
      <c r="AO411" s="189" t="s">
        <v>471</v>
      </c>
      <c r="AP411" s="189" t="s">
        <v>471</v>
      </c>
      <c r="AQ411" s="189" t="s">
        <v>471</v>
      </c>
      <c r="AR411" s="189" t="s">
        <v>471</v>
      </c>
      <c r="AS411" s="189" t="b">
        <f>AND(AO411="Y",AP411="Y",AQ411="Y",AR411="Y")</f>
        <v>0</v>
      </c>
      <c r="AT411" s="442" t="b">
        <f>OR(AO411="Y",AP411="Y",AQ411="Y",AR411="Y")</f>
        <v>0</v>
      </c>
      <c r="AU411" s="189" t="s">
        <v>335</v>
      </c>
      <c r="AV411" s="275"/>
      <c r="AW411" s="275"/>
      <c r="AX411" s="275" t="s">
        <v>2621</v>
      </c>
      <c r="AY411" s="577" t="s">
        <v>2622</v>
      </c>
      <c r="AZ411" s="275"/>
      <c r="BA411" s="275"/>
      <c r="BB411" s="275"/>
    </row>
    <row r="412" spans="2:54" ht="15" customHeight="1">
      <c r="B412" s="768">
        <v>46076</v>
      </c>
      <c r="C412" s="847" t="s">
        <v>2593</v>
      </c>
      <c r="D412" s="861" t="s">
        <v>119</v>
      </c>
      <c r="E412" s="450" t="s">
        <v>639</v>
      </c>
      <c r="F412" s="450" t="s">
        <v>338</v>
      </c>
      <c r="G412" s="530" t="s">
        <v>2623</v>
      </c>
      <c r="H412" s="530" t="s">
        <v>2624</v>
      </c>
      <c r="I412" s="541" t="s">
        <v>2603</v>
      </c>
      <c r="J412" s="941" t="s">
        <v>121</v>
      </c>
      <c r="K412" s="967" t="s">
        <v>341</v>
      </c>
      <c r="L412" s="181" t="s">
        <v>2625</v>
      </c>
      <c r="M412" s="814" t="s">
        <v>2626</v>
      </c>
      <c r="N412" s="189" t="s">
        <v>334</v>
      </c>
      <c r="O412" s="189" t="s">
        <v>334</v>
      </c>
      <c r="P412" s="189" t="str">
        <f>IF(OR(N412 = "Y", O412 = "Y"), "Y", "N")</f>
        <v>N</v>
      </c>
      <c r="Q412" s="189" t="s">
        <v>334</v>
      </c>
      <c r="R412" s="189" t="s">
        <v>335</v>
      </c>
      <c r="S412" s="189" t="s">
        <v>335</v>
      </c>
      <c r="T412" s="189" t="s">
        <v>338</v>
      </c>
      <c r="U412" s="189"/>
      <c r="V412" s="189"/>
      <c r="W412" s="189" t="s">
        <v>334</v>
      </c>
      <c r="X412" s="275" t="s">
        <v>93</v>
      </c>
      <c r="Y412" s="275" t="s">
        <v>93</v>
      </c>
      <c r="Z412" s="189" t="s">
        <v>1546</v>
      </c>
      <c r="AA412" s="189">
        <v>1</v>
      </c>
      <c r="AB412" s="346" t="s">
        <v>2597</v>
      </c>
      <c r="AC412" s="275" t="s">
        <v>677</v>
      </c>
      <c r="AD412" s="275" t="s">
        <v>471</v>
      </c>
      <c r="AE412" s="189"/>
      <c r="AF412" s="189"/>
      <c r="AG412" s="905"/>
      <c r="AH412" s="766"/>
      <c r="AI412" s="443" t="s">
        <v>341</v>
      </c>
      <c r="AJ412" s="443" t="s">
        <v>341</v>
      </c>
      <c r="AK412" s="599"/>
      <c r="AL412" s="350" t="str">
        <f t="shared" si="72"/>
        <v/>
      </c>
      <c r="AM412" s="350" t="s">
        <v>471</v>
      </c>
      <c r="AN412" s="575" t="s">
        <v>2598</v>
      </c>
      <c r="AO412" s="189" t="s">
        <v>471</v>
      </c>
      <c r="AP412" s="189" t="s">
        <v>471</v>
      </c>
      <c r="AQ412" s="189" t="s">
        <v>471</v>
      </c>
      <c r="AR412" s="189" t="s">
        <v>471</v>
      </c>
      <c r="AS412" s="189" t="b">
        <f>AND(AO412="Y",AP412="Y",AQ412="Y",AR412="Y")</f>
        <v>0</v>
      </c>
      <c r="AT412" s="442" t="b">
        <f>OR(AO412="Y",AP412="Y",AQ412="Y",AR412="Y")</f>
        <v>0</v>
      </c>
      <c r="AU412" s="189" t="s">
        <v>335</v>
      </c>
      <c r="AV412" s="275"/>
      <c r="AW412" s="275"/>
      <c r="AX412" s="458" t="s">
        <v>2627</v>
      </c>
      <c r="AY412" s="622">
        <v>46008</v>
      </c>
      <c r="AZ412" s="275"/>
      <c r="BA412" s="275"/>
      <c r="BB412" s="275"/>
    </row>
    <row r="413" spans="2:54">
      <c r="C413" s="948" t="s">
        <v>1508</v>
      </c>
      <c r="D413" s="949" t="s">
        <v>2216</v>
      </c>
      <c r="E413" s="595"/>
      <c r="F413" s="595"/>
      <c r="G413" s="952"/>
      <c r="H413" s="952"/>
      <c r="I413" s="952"/>
      <c r="J413" s="981"/>
      <c r="K413" s="952"/>
      <c r="L413" s="952"/>
      <c r="M413" s="952"/>
      <c r="N413" s="950"/>
      <c r="O413" s="950"/>
      <c r="P413" s="950"/>
      <c r="Q413" s="950"/>
      <c r="R413" s="950"/>
      <c r="S413" s="950"/>
      <c r="T413" s="950"/>
      <c r="U413" s="950"/>
      <c r="V413" s="950"/>
      <c r="W413" s="950"/>
      <c r="X413" s="950"/>
      <c r="Y413" s="950"/>
      <c r="Z413" s="957" t="s">
        <v>1537</v>
      </c>
      <c r="AA413" s="953">
        <v>0</v>
      </c>
      <c r="AB413" s="954"/>
      <c r="AC413" s="950"/>
      <c r="AD413" s="950"/>
      <c r="AE413" s="950"/>
      <c r="AF413" s="950"/>
      <c r="AG413" s="592"/>
      <c r="AH413" s="592"/>
      <c r="AI413" s="958" t="s">
        <v>341</v>
      </c>
      <c r="AJ413" s="958" t="s">
        <v>341</v>
      </c>
      <c r="AK413" s="950"/>
      <c r="AL413" s="959" t="str">
        <f t="shared" si="72"/>
        <v/>
      </c>
      <c r="AM413" s="959"/>
      <c r="AN413" s="960"/>
      <c r="AO413" s="960"/>
      <c r="AP413" s="960"/>
      <c r="AQ413" s="960"/>
      <c r="AR413" s="960"/>
      <c r="AS413" s="960"/>
      <c r="AT413" s="960"/>
      <c r="AU413" s="960"/>
      <c r="AV413" s="960"/>
      <c r="AW413" s="960"/>
      <c r="AX413" s="960"/>
      <c r="AY413" s="960"/>
      <c r="AZ413" s="960"/>
      <c r="BA413" s="960"/>
      <c r="BB413" s="960"/>
    </row>
    <row r="414" spans="2:54" ht="15" customHeight="1">
      <c r="B414" s="768">
        <v>46076</v>
      </c>
      <c r="C414" s="847" t="s">
        <v>2593</v>
      </c>
      <c r="D414" s="848" t="s">
        <v>116</v>
      </c>
      <c r="E414" s="481" t="s">
        <v>639</v>
      </c>
      <c r="F414" s="481" t="s">
        <v>338</v>
      </c>
      <c r="G414" s="774" t="s">
        <v>2594</v>
      </c>
      <c r="H414" s="774" t="s">
        <v>2595</v>
      </c>
      <c r="I414" s="450" t="s">
        <v>1602</v>
      </c>
      <c r="J414" s="941" t="s">
        <v>118</v>
      </c>
      <c r="K414" s="967" t="s">
        <v>341</v>
      </c>
      <c r="L414" s="181" t="s">
        <v>2594</v>
      </c>
      <c r="M414" s="788" t="s">
        <v>2596</v>
      </c>
      <c r="N414" s="470" t="s">
        <v>334</v>
      </c>
      <c r="O414" s="470" t="s">
        <v>334</v>
      </c>
      <c r="P414" s="470" t="str">
        <f t="shared" ref="P414:P422" si="81">IF(OR(N414 = "Y", O414 = "Y"), "Y", "N")</f>
        <v>N</v>
      </c>
      <c r="Q414" s="470" t="s">
        <v>334</v>
      </c>
      <c r="R414" s="470" t="s">
        <v>335</v>
      </c>
      <c r="S414" s="496" t="s">
        <v>335</v>
      </c>
      <c r="T414" s="350" t="s">
        <v>338</v>
      </c>
      <c r="U414" s="350"/>
      <c r="V414" s="497"/>
      <c r="W414" s="470" t="s">
        <v>334</v>
      </c>
      <c r="X414" s="435" t="s">
        <v>93</v>
      </c>
      <c r="Y414" s="601" t="s">
        <v>62</v>
      </c>
      <c r="Z414" s="189" t="s">
        <v>1546</v>
      </c>
      <c r="AA414" s="497">
        <v>1</v>
      </c>
      <c r="AB414" s="471" t="s">
        <v>2597</v>
      </c>
      <c r="AC414" s="459" t="s">
        <v>471</v>
      </c>
      <c r="AD414" s="459" t="s">
        <v>471</v>
      </c>
      <c r="AE414" s="350"/>
      <c r="AF414" s="350"/>
      <c r="AG414" s="764"/>
      <c r="AH414" s="764"/>
      <c r="AI414" s="443" t="s">
        <v>341</v>
      </c>
      <c r="AJ414" s="443" t="s">
        <v>341</v>
      </c>
      <c r="AK414" s="443" t="s">
        <v>342</v>
      </c>
      <c r="AL414" s="350" t="str">
        <f t="shared" si="72"/>
        <v>Y</v>
      </c>
      <c r="AM414" s="350" t="s">
        <v>471</v>
      </c>
      <c r="AN414" s="574" t="s">
        <v>2598</v>
      </c>
      <c r="AO414" s="189" t="s">
        <v>471</v>
      </c>
      <c r="AP414" s="189" t="s">
        <v>471</v>
      </c>
      <c r="AQ414" s="189" t="s">
        <v>471</v>
      </c>
      <c r="AR414" s="189" t="s">
        <v>471</v>
      </c>
      <c r="AS414" s="189" t="b">
        <f t="shared" ref="AS414" si="82">AND(AO414="Y",AP414="Y",AQ414="Y",AR414="Y")</f>
        <v>0</v>
      </c>
      <c r="AT414" s="442" t="b">
        <f t="shared" ref="AT414" si="83">OR(AO414="Y",AP414="Y",AQ414="Y",AR414="Y")</f>
        <v>0</v>
      </c>
      <c r="AU414" s="189" t="s">
        <v>335</v>
      </c>
      <c r="AV414" s="275"/>
      <c r="AW414" s="275"/>
      <c r="AX414" s="275" t="s">
        <v>2599</v>
      </c>
      <c r="AY414" s="577" t="s">
        <v>2600</v>
      </c>
      <c r="AZ414" s="275"/>
      <c r="BA414" s="275"/>
      <c r="BB414" s="275"/>
    </row>
    <row r="415" spans="2:54" ht="15" customHeight="1">
      <c r="B415" s="768">
        <v>46076</v>
      </c>
      <c r="C415" s="847" t="s">
        <v>2593</v>
      </c>
      <c r="D415" s="848" t="s">
        <v>116</v>
      </c>
      <c r="E415" s="481" t="s">
        <v>639</v>
      </c>
      <c r="F415" s="481" t="s">
        <v>338</v>
      </c>
      <c r="G415" s="774" t="s">
        <v>2628</v>
      </c>
      <c r="H415" s="910" t="s">
        <v>2629</v>
      </c>
      <c r="I415" s="481" t="s">
        <v>2603</v>
      </c>
      <c r="J415" s="941" t="s">
        <v>118</v>
      </c>
      <c r="K415" s="967" t="s">
        <v>341</v>
      </c>
      <c r="L415" s="181" t="s">
        <v>2628</v>
      </c>
      <c r="M415" s="788" t="s">
        <v>2630</v>
      </c>
      <c r="N415" s="176" t="s">
        <v>334</v>
      </c>
      <c r="O415" s="176" t="s">
        <v>334</v>
      </c>
      <c r="P415" s="470" t="str">
        <f t="shared" si="81"/>
        <v>N</v>
      </c>
      <c r="Q415" s="176" t="s">
        <v>334</v>
      </c>
      <c r="R415" s="176" t="s">
        <v>335</v>
      </c>
      <c r="S415" s="444" t="s">
        <v>335</v>
      </c>
      <c r="T415" s="189" t="s">
        <v>338</v>
      </c>
      <c r="U415" s="189"/>
      <c r="V415" s="179"/>
      <c r="W415" s="176" t="s">
        <v>334</v>
      </c>
      <c r="X415" s="435" t="s">
        <v>93</v>
      </c>
      <c r="Y415" s="601" t="s">
        <v>62</v>
      </c>
      <c r="Z415" s="189" t="s">
        <v>1546</v>
      </c>
      <c r="AA415" s="497">
        <v>1</v>
      </c>
      <c r="AB415" s="471" t="s">
        <v>2597</v>
      </c>
      <c r="AC415" s="459" t="s">
        <v>471</v>
      </c>
      <c r="AD415" s="459" t="s">
        <v>471</v>
      </c>
      <c r="AE415" s="189"/>
      <c r="AF415" s="189"/>
      <c r="AG415" s="765"/>
      <c r="AH415" s="765"/>
      <c r="AI415" s="443" t="s">
        <v>341</v>
      </c>
      <c r="AJ415" s="443" t="s">
        <v>341</v>
      </c>
      <c r="AK415" s="442" t="s">
        <v>342</v>
      </c>
      <c r="AL415" s="350" t="str">
        <f t="shared" si="72"/>
        <v>Y</v>
      </c>
      <c r="AM415" s="350" t="s">
        <v>471</v>
      </c>
      <c r="AN415" s="574" t="s">
        <v>2598</v>
      </c>
      <c r="AO415" s="189"/>
      <c r="AP415" s="189"/>
      <c r="AQ415" s="189"/>
      <c r="AR415" s="189"/>
      <c r="AS415" s="189"/>
      <c r="AT415" s="442"/>
      <c r="AU415" s="189"/>
      <c r="AV415" s="275"/>
      <c r="AW415" s="275"/>
      <c r="AX415" s="275" t="s">
        <v>2631</v>
      </c>
      <c r="AY415" s="577" t="s">
        <v>2632</v>
      </c>
      <c r="AZ415" s="275"/>
      <c r="BA415" s="275"/>
      <c r="BB415" s="275"/>
    </row>
    <row r="416" spans="2:54" ht="15" customHeight="1">
      <c r="B416" s="768">
        <v>46076</v>
      </c>
      <c r="C416" s="847" t="s">
        <v>2593</v>
      </c>
      <c r="D416" s="848" t="s">
        <v>116</v>
      </c>
      <c r="E416" s="481" t="s">
        <v>639</v>
      </c>
      <c r="F416" s="481" t="s">
        <v>338</v>
      </c>
      <c r="G416" s="909" t="s">
        <v>571</v>
      </c>
      <c r="H416" s="806" t="s">
        <v>2608</v>
      </c>
      <c r="I416" s="788" t="s">
        <v>2603</v>
      </c>
      <c r="J416" s="941" t="s">
        <v>118</v>
      </c>
      <c r="K416" s="967" t="s">
        <v>341</v>
      </c>
      <c r="L416" s="181" t="s">
        <v>571</v>
      </c>
      <c r="M416" s="788" t="s">
        <v>2609</v>
      </c>
      <c r="N416" s="176" t="s">
        <v>334</v>
      </c>
      <c r="O416" s="176" t="s">
        <v>334</v>
      </c>
      <c r="P416" s="470" t="str">
        <f t="shared" si="81"/>
        <v>N</v>
      </c>
      <c r="Q416" s="176" t="s">
        <v>334</v>
      </c>
      <c r="R416" s="176" t="s">
        <v>335</v>
      </c>
      <c r="S416" s="444" t="s">
        <v>335</v>
      </c>
      <c r="T416" s="189" t="s">
        <v>338</v>
      </c>
      <c r="U416" s="189"/>
      <c r="V416" s="179"/>
      <c r="W416" s="176" t="s">
        <v>334</v>
      </c>
      <c r="X416" s="435" t="s">
        <v>93</v>
      </c>
      <c r="Y416" s="601" t="s">
        <v>62</v>
      </c>
      <c r="Z416" s="189" t="s">
        <v>1537</v>
      </c>
      <c r="AA416" s="497">
        <v>1</v>
      </c>
      <c r="AB416" s="471" t="s">
        <v>2597</v>
      </c>
      <c r="AC416" s="459" t="s">
        <v>471</v>
      </c>
      <c r="AD416" s="459" t="s">
        <v>471</v>
      </c>
      <c r="AE416" s="189"/>
      <c r="AF416" s="189"/>
      <c r="AG416" s="765"/>
      <c r="AH416" s="765"/>
      <c r="AI416" s="443" t="s">
        <v>341</v>
      </c>
      <c r="AJ416" s="443" t="s">
        <v>341</v>
      </c>
      <c r="AK416" s="442" t="s">
        <v>342</v>
      </c>
      <c r="AL416" s="350" t="str">
        <f t="shared" si="72"/>
        <v>Y</v>
      </c>
      <c r="AM416" s="350" t="s">
        <v>471</v>
      </c>
      <c r="AN416" s="574" t="s">
        <v>2598</v>
      </c>
      <c r="AO416" s="189"/>
      <c r="AP416" s="189"/>
      <c r="AQ416" s="189"/>
      <c r="AR416" s="189"/>
      <c r="AS416" s="189"/>
      <c r="AT416" s="442"/>
      <c r="AU416" s="189"/>
      <c r="AV416" s="275"/>
      <c r="AW416" s="275"/>
      <c r="AX416" s="275" t="s">
        <v>2610</v>
      </c>
      <c r="AY416" s="577" t="s">
        <v>2600</v>
      </c>
      <c r="AZ416" s="275"/>
      <c r="BA416" s="275"/>
      <c r="BB416" s="275"/>
    </row>
    <row r="417" spans="2:54" ht="15" customHeight="1">
      <c r="B417" s="768"/>
      <c r="C417" s="847" t="s">
        <v>2593</v>
      </c>
      <c r="D417" s="848" t="s">
        <v>116</v>
      </c>
      <c r="E417" s="450" t="s">
        <v>60</v>
      </c>
      <c r="F417" s="450" t="s">
        <v>775</v>
      </c>
      <c r="G417" s="911" t="s">
        <v>776</v>
      </c>
      <c r="H417" s="911" t="s">
        <v>1516</v>
      </c>
      <c r="I417" s="481" t="s">
        <v>1517</v>
      </c>
      <c r="J417" s="941" t="s">
        <v>118</v>
      </c>
      <c r="K417" s="967" t="s">
        <v>341</v>
      </c>
      <c r="L417" s="181" t="s">
        <v>1518</v>
      </c>
      <c r="M417" s="779" t="s">
        <v>1519</v>
      </c>
      <c r="N417" s="176" t="s">
        <v>335</v>
      </c>
      <c r="O417" s="176" t="s">
        <v>335</v>
      </c>
      <c r="P417" s="470" t="str">
        <f t="shared" si="81"/>
        <v>Y</v>
      </c>
      <c r="Q417" s="176" t="s">
        <v>334</v>
      </c>
      <c r="R417" s="176" t="s">
        <v>334</v>
      </c>
      <c r="S417" s="444" t="s">
        <v>335</v>
      </c>
      <c r="T417" s="189" t="s">
        <v>338</v>
      </c>
      <c r="U417" s="891"/>
      <c r="V417" s="179"/>
      <c r="W417" s="176" t="s">
        <v>334</v>
      </c>
      <c r="X417" s="389" t="s">
        <v>93</v>
      </c>
      <c r="Y417" s="389" t="s">
        <v>62</v>
      </c>
      <c r="Z417" s="189" t="s">
        <v>1537</v>
      </c>
      <c r="AA417" s="179">
        <v>1</v>
      </c>
      <c r="AB417" s="337" t="s">
        <v>1520</v>
      </c>
      <c r="AC417" s="275" t="s">
        <v>1521</v>
      </c>
      <c r="AD417" s="275" t="s">
        <v>1522</v>
      </c>
      <c r="AE417" s="189"/>
      <c r="AF417" s="189"/>
      <c r="AG417" s="765"/>
      <c r="AH417" s="765"/>
      <c r="AI417" s="443" t="s">
        <v>341</v>
      </c>
      <c r="AJ417" s="443" t="s">
        <v>341</v>
      </c>
      <c r="AK417" s="442"/>
      <c r="AL417" s="350" t="str">
        <f t="shared" si="72"/>
        <v/>
      </c>
      <c r="AM417" s="350" t="s">
        <v>471</v>
      </c>
      <c r="AN417" s="346" t="s">
        <v>1513</v>
      </c>
      <c r="AO417" s="189" t="s">
        <v>471</v>
      </c>
      <c r="AP417" s="189" t="s">
        <v>471</v>
      </c>
      <c r="AQ417" s="189" t="s">
        <v>471</v>
      </c>
      <c r="AR417" s="189" t="s">
        <v>471</v>
      </c>
      <c r="AS417" s="189" t="b">
        <f t="shared" ref="AS417" si="84">AND(AO417="Y",AP417="Y",AQ417="Y",AR417="Y")</f>
        <v>0</v>
      </c>
      <c r="AT417" s="442" t="b">
        <f t="shared" ref="AT417" si="85">OR(AO417="Y",AP417="Y",AQ417="Y",AR417="Y")</f>
        <v>0</v>
      </c>
      <c r="AU417" s="189" t="s">
        <v>335</v>
      </c>
      <c r="AV417" s="275"/>
      <c r="AW417" s="275"/>
      <c r="AX417" s="275" t="s">
        <v>1514</v>
      </c>
      <c r="AY417" s="577" t="s">
        <v>1523</v>
      </c>
      <c r="AZ417" s="275"/>
      <c r="BA417" s="275"/>
      <c r="BB417" s="275"/>
    </row>
    <row r="418" spans="2:54" ht="15" customHeight="1">
      <c r="B418" s="768">
        <v>46076</v>
      </c>
      <c r="C418" s="847" t="s">
        <v>2593</v>
      </c>
      <c r="D418" s="848" t="s">
        <v>116</v>
      </c>
      <c r="E418" s="481" t="s">
        <v>639</v>
      </c>
      <c r="F418" s="481" t="s">
        <v>338</v>
      </c>
      <c r="G418" s="915" t="s">
        <v>512</v>
      </c>
      <c r="H418" s="916" t="s">
        <v>513</v>
      </c>
      <c r="I418" s="788" t="s">
        <v>2603</v>
      </c>
      <c r="J418" s="941" t="s">
        <v>118</v>
      </c>
      <c r="K418" s="967" t="s">
        <v>341</v>
      </c>
      <c r="L418" s="181" t="s">
        <v>512</v>
      </c>
      <c r="M418" s="779" t="s">
        <v>514</v>
      </c>
      <c r="N418" s="176" t="s">
        <v>334</v>
      </c>
      <c r="O418" s="176" t="s">
        <v>334</v>
      </c>
      <c r="P418" s="470" t="str">
        <f t="shared" si="81"/>
        <v>N</v>
      </c>
      <c r="Q418" s="176" t="s">
        <v>334</v>
      </c>
      <c r="R418" s="176" t="s">
        <v>335</v>
      </c>
      <c r="S418" s="444" t="s">
        <v>335</v>
      </c>
      <c r="T418" s="189" t="s">
        <v>338</v>
      </c>
      <c r="U418" s="189"/>
      <c r="V418" s="179"/>
      <c r="W418" s="176" t="s">
        <v>334</v>
      </c>
      <c r="X418" s="435" t="s">
        <v>93</v>
      </c>
      <c r="Y418" s="601" t="s">
        <v>62</v>
      </c>
      <c r="Z418" s="189" t="s">
        <v>1537</v>
      </c>
      <c r="AA418" s="497">
        <v>1</v>
      </c>
      <c r="AB418" s="471" t="s">
        <v>2597</v>
      </c>
      <c r="AC418" s="459"/>
      <c r="AD418" s="459" t="s">
        <v>341</v>
      </c>
      <c r="AE418" s="189"/>
      <c r="AF418" s="189"/>
      <c r="AG418" s="765"/>
      <c r="AH418" s="765"/>
      <c r="AI418" s="443" t="s">
        <v>341</v>
      </c>
      <c r="AJ418" s="443" t="s">
        <v>341</v>
      </c>
      <c r="AK418" s="442" t="s">
        <v>342</v>
      </c>
      <c r="AL418" s="350" t="str">
        <f t="shared" si="72"/>
        <v>Y</v>
      </c>
      <c r="AM418" s="350" t="s">
        <v>471</v>
      </c>
      <c r="AN418" s="574" t="s">
        <v>2598</v>
      </c>
      <c r="AO418" s="189"/>
      <c r="AP418" s="189"/>
      <c r="AQ418" s="189"/>
      <c r="AR418" s="189"/>
      <c r="AS418" s="189"/>
      <c r="AT418" s="442"/>
      <c r="AU418" s="189"/>
      <c r="AV418" s="275"/>
      <c r="AW418" s="275"/>
      <c r="AX418" s="275" t="s">
        <v>2611</v>
      </c>
      <c r="AY418" s="577" t="s">
        <v>2612</v>
      </c>
      <c r="AZ418" s="275"/>
      <c r="BA418" s="275"/>
      <c r="BB418" s="275"/>
    </row>
    <row r="419" spans="2:54" ht="15" customHeight="1">
      <c r="B419" s="768">
        <v>46076</v>
      </c>
      <c r="C419" s="847" t="s">
        <v>2593</v>
      </c>
      <c r="D419" s="848" t="s">
        <v>116</v>
      </c>
      <c r="E419" s="450" t="s">
        <v>60</v>
      </c>
      <c r="F419" s="450" t="s">
        <v>775</v>
      </c>
      <c r="G419" s="911" t="s">
        <v>1535</v>
      </c>
      <c r="H419" s="911" t="s">
        <v>580</v>
      </c>
      <c r="I419" s="788" t="s">
        <v>2603</v>
      </c>
      <c r="J419" s="941" t="s">
        <v>118</v>
      </c>
      <c r="K419" s="967" t="s">
        <v>341</v>
      </c>
      <c r="L419" s="181" t="s">
        <v>1535</v>
      </c>
      <c r="M419" s="779" t="s">
        <v>1536</v>
      </c>
      <c r="N419" s="189" t="s">
        <v>335</v>
      </c>
      <c r="O419" s="189" t="s">
        <v>335</v>
      </c>
      <c r="P419" s="470" t="str">
        <f t="shared" si="81"/>
        <v>Y</v>
      </c>
      <c r="Q419" s="189" t="s">
        <v>334</v>
      </c>
      <c r="R419" s="189" t="s">
        <v>335</v>
      </c>
      <c r="S419" s="442" t="s">
        <v>335</v>
      </c>
      <c r="T419" s="189" t="s">
        <v>338</v>
      </c>
      <c r="U419" s="189" t="s">
        <v>335</v>
      </c>
      <c r="V419" s="179"/>
      <c r="W419" s="189" t="s">
        <v>334</v>
      </c>
      <c r="X419" s="389" t="s">
        <v>93</v>
      </c>
      <c r="Y419" s="389" t="s">
        <v>62</v>
      </c>
      <c r="Z419" s="189" t="s">
        <v>1537</v>
      </c>
      <c r="AA419" s="179">
        <v>1</v>
      </c>
      <c r="AB419" s="337" t="s">
        <v>1538</v>
      </c>
      <c r="AC419" s="275" t="s">
        <v>390</v>
      </c>
      <c r="AD419" s="275" t="s">
        <v>581</v>
      </c>
      <c r="AE419" s="189"/>
      <c r="AF419" s="189"/>
      <c r="AG419" s="765"/>
      <c r="AH419" s="765"/>
      <c r="AI419" s="443" t="s">
        <v>341</v>
      </c>
      <c r="AJ419" s="443" t="s">
        <v>341</v>
      </c>
      <c r="AK419" s="442"/>
      <c r="AL419" s="350" t="str">
        <f t="shared" si="72"/>
        <v/>
      </c>
      <c r="AM419" s="350" t="s">
        <v>471</v>
      </c>
      <c r="AN419" s="346" t="s">
        <v>1513</v>
      </c>
      <c r="AO419" s="189" t="s">
        <v>341</v>
      </c>
      <c r="AP419" s="189" t="s">
        <v>341</v>
      </c>
      <c r="AQ419" s="189" t="s">
        <v>341</v>
      </c>
      <c r="AR419" s="189" t="s">
        <v>341</v>
      </c>
      <c r="AS419" s="189" t="b">
        <f t="shared" ref="AS419" si="86">AND(AO419="Y",AP419="Y",AQ419="Y",AR419="Y")</f>
        <v>0</v>
      </c>
      <c r="AT419" s="442" t="b">
        <f t="shared" ref="AT419" si="87">OR(AO419="Y",AP419="Y",AQ419="Y",AR419="Y")</f>
        <v>0</v>
      </c>
      <c r="AU419" s="189" t="s">
        <v>335</v>
      </c>
      <c r="AV419" s="275"/>
      <c r="AW419" s="275"/>
      <c r="AX419" s="275" t="s">
        <v>1539</v>
      </c>
      <c r="AY419" s="577" t="s">
        <v>1540</v>
      </c>
      <c r="AZ419" s="275"/>
      <c r="BA419" s="275"/>
      <c r="BB419" s="275"/>
    </row>
    <row r="420" spans="2:54" ht="15" customHeight="1">
      <c r="B420" s="768">
        <v>46076</v>
      </c>
      <c r="C420" s="847" t="s">
        <v>2593</v>
      </c>
      <c r="D420" s="848" t="s">
        <v>116</v>
      </c>
      <c r="E420" s="481" t="s">
        <v>639</v>
      </c>
      <c r="F420" s="481" t="s">
        <v>338</v>
      </c>
      <c r="G420" s="590" t="s">
        <v>2633</v>
      </c>
      <c r="H420" s="576" t="s">
        <v>2634</v>
      </c>
      <c r="I420" s="788" t="s">
        <v>2603</v>
      </c>
      <c r="J420" s="941" t="s">
        <v>118</v>
      </c>
      <c r="K420" s="967" t="s">
        <v>341</v>
      </c>
      <c r="L420" s="181" t="s">
        <v>2635</v>
      </c>
      <c r="M420" s="788" t="s">
        <v>2636</v>
      </c>
      <c r="N420" s="176" t="s">
        <v>334</v>
      </c>
      <c r="O420" s="176" t="s">
        <v>334</v>
      </c>
      <c r="P420" s="470" t="str">
        <f t="shared" si="81"/>
        <v>N</v>
      </c>
      <c r="Q420" s="176" t="s">
        <v>334</v>
      </c>
      <c r="R420" s="176" t="s">
        <v>335</v>
      </c>
      <c r="S420" s="444" t="s">
        <v>335</v>
      </c>
      <c r="T420" s="189" t="s">
        <v>338</v>
      </c>
      <c r="U420" s="189"/>
      <c r="V420" s="179"/>
      <c r="W420" s="176" t="s">
        <v>335</v>
      </c>
      <c r="X420" s="435" t="s">
        <v>93</v>
      </c>
      <c r="Y420" s="601" t="s">
        <v>62</v>
      </c>
      <c r="Z420" s="189" t="s">
        <v>1546</v>
      </c>
      <c r="AA420" s="497">
        <v>1</v>
      </c>
      <c r="AB420" s="471" t="s">
        <v>2597</v>
      </c>
      <c r="AC420" s="459" t="s">
        <v>471</v>
      </c>
      <c r="AD420" s="459" t="s">
        <v>471</v>
      </c>
      <c r="AE420" s="189"/>
      <c r="AF420" s="189"/>
      <c r="AG420" s="765"/>
      <c r="AH420" s="765"/>
      <c r="AI420" s="443" t="s">
        <v>341</v>
      </c>
      <c r="AJ420" s="443" t="s">
        <v>341</v>
      </c>
      <c r="AK420" s="442" t="s">
        <v>342</v>
      </c>
      <c r="AL420" s="350" t="str">
        <f t="shared" si="72"/>
        <v>Y</v>
      </c>
      <c r="AM420" s="350" t="s">
        <v>471</v>
      </c>
      <c r="AN420" s="574" t="s">
        <v>2598</v>
      </c>
      <c r="AO420" s="189"/>
      <c r="AP420" s="189"/>
      <c r="AQ420" s="189"/>
      <c r="AR420" s="189"/>
      <c r="AS420" s="189"/>
      <c r="AT420" s="442"/>
      <c r="AU420" s="189"/>
      <c r="AV420" s="275"/>
      <c r="AW420" s="275"/>
      <c r="AX420" s="275" t="s">
        <v>2637</v>
      </c>
      <c r="AY420" s="621">
        <v>46008</v>
      </c>
      <c r="AZ420" s="275"/>
      <c r="BA420" s="275"/>
      <c r="BB420" s="275"/>
    </row>
    <row r="421" spans="2:54" ht="15" customHeight="1">
      <c r="B421" s="768">
        <v>46076</v>
      </c>
      <c r="C421" s="847" t="s">
        <v>2593</v>
      </c>
      <c r="D421" s="848" t="s">
        <v>116</v>
      </c>
      <c r="E421" s="481" t="s">
        <v>639</v>
      </c>
      <c r="F421" s="481" t="s">
        <v>338</v>
      </c>
      <c r="G421" s="481" t="s">
        <v>2638</v>
      </c>
      <c r="H421" s="481" t="s">
        <v>2639</v>
      </c>
      <c r="I421" s="481" t="s">
        <v>2603</v>
      </c>
      <c r="J421" s="941" t="s">
        <v>118</v>
      </c>
      <c r="K421" s="967" t="s">
        <v>341</v>
      </c>
      <c r="L421" s="181" t="s">
        <v>2640</v>
      </c>
      <c r="M421" s="972" t="s">
        <v>2641</v>
      </c>
      <c r="N421" s="188" t="s">
        <v>334</v>
      </c>
      <c r="O421" s="188" t="s">
        <v>334</v>
      </c>
      <c r="P421" s="598" t="str">
        <f t="shared" si="81"/>
        <v>N</v>
      </c>
      <c r="Q421" s="188" t="s">
        <v>334</v>
      </c>
      <c r="R421" s="188" t="s">
        <v>335</v>
      </c>
      <c r="S421" s="445" t="s">
        <v>335</v>
      </c>
      <c r="T421" s="457" t="s">
        <v>338</v>
      </c>
      <c r="U421" s="457"/>
      <c r="V421" s="540"/>
      <c r="W421" s="188" t="s">
        <v>335</v>
      </c>
      <c r="X421" s="429" t="s">
        <v>93</v>
      </c>
      <c r="Y421" s="906" t="s">
        <v>62</v>
      </c>
      <c r="Z421" s="457" t="s">
        <v>1546</v>
      </c>
      <c r="AA421" s="907">
        <v>1</v>
      </c>
      <c r="AB421" s="602" t="s">
        <v>2597</v>
      </c>
      <c r="AC421" s="461" t="s">
        <v>471</v>
      </c>
      <c r="AD421" s="461" t="s">
        <v>471</v>
      </c>
      <c r="AE421" s="457"/>
      <c r="AF421" s="457"/>
      <c r="AG421" s="766"/>
      <c r="AH421" s="766"/>
      <c r="AI421" s="769" t="s">
        <v>341</v>
      </c>
      <c r="AJ421" s="443" t="s">
        <v>341</v>
      </c>
      <c r="AK421" s="442" t="s">
        <v>342</v>
      </c>
      <c r="AL421" s="350" t="str">
        <f t="shared" si="72"/>
        <v>Y</v>
      </c>
      <c r="AM421" s="350" t="s">
        <v>471</v>
      </c>
      <c r="AN421" s="574" t="s">
        <v>2598</v>
      </c>
      <c r="AO421" s="189"/>
      <c r="AP421" s="189"/>
      <c r="AQ421" s="189"/>
      <c r="AR421" s="189"/>
      <c r="AS421" s="189"/>
      <c r="AT421" s="442"/>
      <c r="AU421" s="189"/>
      <c r="AV421" s="275"/>
      <c r="AW421" s="275"/>
      <c r="AX421" s="275" t="s">
        <v>2642</v>
      </c>
      <c r="AY421" s="621">
        <v>46008</v>
      </c>
      <c r="AZ421" s="275"/>
      <c r="BA421" s="275"/>
      <c r="BB421" s="275"/>
    </row>
    <row r="422" spans="2:54" ht="15" customHeight="1">
      <c r="B422" s="768">
        <v>46076</v>
      </c>
      <c r="C422" s="847" t="s">
        <v>2593</v>
      </c>
      <c r="D422" s="848" t="s">
        <v>116</v>
      </c>
      <c r="E422" s="481" t="s">
        <v>639</v>
      </c>
      <c r="F422" s="481" t="s">
        <v>338</v>
      </c>
      <c r="G422" s="481" t="s">
        <v>2643</v>
      </c>
      <c r="H422" s="481" t="s">
        <v>2644</v>
      </c>
      <c r="I422" s="481" t="s">
        <v>2603</v>
      </c>
      <c r="J422" s="941" t="s">
        <v>118</v>
      </c>
      <c r="K422" s="967" t="s">
        <v>341</v>
      </c>
      <c r="L422" s="181" t="s">
        <v>2645</v>
      </c>
      <c r="M422" s="814" t="s">
        <v>2646</v>
      </c>
      <c r="N422" s="189" t="s">
        <v>334</v>
      </c>
      <c r="O422" s="189" t="s">
        <v>334</v>
      </c>
      <c r="P422" s="189" t="str">
        <f t="shared" si="81"/>
        <v>N</v>
      </c>
      <c r="Q422" s="189" t="s">
        <v>334</v>
      </c>
      <c r="R422" s="189" t="s">
        <v>335</v>
      </c>
      <c r="S422" s="189" t="s">
        <v>335</v>
      </c>
      <c r="T422" s="189" t="s">
        <v>338</v>
      </c>
      <c r="U422" s="189"/>
      <c r="V422" s="189"/>
      <c r="W422" s="189" t="s">
        <v>335</v>
      </c>
      <c r="X422" s="275" t="s">
        <v>93</v>
      </c>
      <c r="Y422" s="275" t="s">
        <v>62</v>
      </c>
      <c r="Z422" s="189" t="s">
        <v>1546</v>
      </c>
      <c r="AA422" s="189">
        <v>1</v>
      </c>
      <c r="AB422" s="346" t="s">
        <v>2597</v>
      </c>
      <c r="AC422" s="275" t="s">
        <v>471</v>
      </c>
      <c r="AD422" s="275" t="s">
        <v>471</v>
      </c>
      <c r="AE422" s="189"/>
      <c r="AF422" s="189"/>
      <c r="AG422" s="765"/>
      <c r="AH422" s="765"/>
      <c r="AI422" s="189" t="s">
        <v>341</v>
      </c>
      <c r="AJ422" s="443" t="s">
        <v>341</v>
      </c>
      <c r="AK422" s="442" t="s">
        <v>342</v>
      </c>
      <c r="AL422" s="350" t="str">
        <f t="shared" si="72"/>
        <v>Y</v>
      </c>
      <c r="AM422" s="350" t="s">
        <v>471</v>
      </c>
      <c r="AN422" s="574" t="s">
        <v>2598</v>
      </c>
      <c r="AO422" s="189"/>
      <c r="AP422" s="189"/>
      <c r="AQ422" s="189"/>
      <c r="AR422" s="189"/>
      <c r="AS422" s="189"/>
      <c r="AT422" s="442"/>
      <c r="AU422" s="189"/>
      <c r="AV422" s="275"/>
      <c r="AW422" s="275"/>
      <c r="AX422" s="275" t="s">
        <v>2647</v>
      </c>
      <c r="AY422" s="577" t="b">
        <v>1</v>
      </c>
      <c r="AZ422" s="275"/>
      <c r="BA422" s="275"/>
      <c r="BB422" s="275"/>
    </row>
    <row r="423" spans="2:54">
      <c r="C423" s="948" t="s">
        <v>1508</v>
      </c>
      <c r="D423" s="949" t="s">
        <v>2216</v>
      </c>
      <c r="E423" s="595"/>
      <c r="F423" s="595"/>
      <c r="G423" s="952"/>
      <c r="H423" s="952"/>
      <c r="I423" s="952"/>
      <c r="J423" s="981"/>
      <c r="K423" s="952"/>
      <c r="L423" s="952"/>
      <c r="M423" s="952"/>
      <c r="N423" s="950"/>
      <c r="O423" s="950"/>
      <c r="P423" s="950"/>
      <c r="Q423" s="950"/>
      <c r="R423" s="950"/>
      <c r="S423" s="950"/>
      <c r="T423" s="950"/>
      <c r="U423" s="950"/>
      <c r="V423" s="950"/>
      <c r="W423" s="950"/>
      <c r="X423" s="950"/>
      <c r="Y423" s="950"/>
      <c r="Z423" s="957" t="s">
        <v>1537</v>
      </c>
      <c r="AA423" s="953">
        <v>0</v>
      </c>
      <c r="AB423" s="954"/>
      <c r="AC423" s="950"/>
      <c r="AD423" s="950"/>
      <c r="AE423" s="950"/>
      <c r="AF423" s="950"/>
      <c r="AG423" s="592"/>
      <c r="AH423" s="592"/>
      <c r="AI423" s="958" t="s">
        <v>341</v>
      </c>
      <c r="AJ423" s="958" t="s">
        <v>341</v>
      </c>
      <c r="AK423" s="950"/>
      <c r="AL423" s="959" t="str">
        <f t="shared" si="72"/>
        <v/>
      </c>
      <c r="AM423" s="959"/>
      <c r="AN423" s="960"/>
      <c r="AO423" s="960"/>
      <c r="AP423" s="960"/>
      <c r="AQ423" s="960"/>
      <c r="AR423" s="960"/>
      <c r="AS423" s="960"/>
      <c r="AT423" s="960"/>
      <c r="AU423" s="960"/>
      <c r="AV423" s="960"/>
      <c r="AW423" s="960"/>
      <c r="AX423" s="960"/>
      <c r="AY423" s="960"/>
      <c r="AZ423" s="960"/>
      <c r="BA423" s="960"/>
      <c r="BB423" s="960"/>
    </row>
    <row r="424" spans="2:54" ht="15" customHeight="1">
      <c r="B424" s="768">
        <v>46076</v>
      </c>
      <c r="C424" s="830" t="s">
        <v>145</v>
      </c>
      <c r="D424" s="831" t="s">
        <v>146</v>
      </c>
      <c r="E424" s="481" t="s">
        <v>338</v>
      </c>
      <c r="F424" s="481" t="s">
        <v>338</v>
      </c>
      <c r="G424" s="774" t="s">
        <v>1149</v>
      </c>
      <c r="H424" s="809" t="s">
        <v>1150</v>
      </c>
      <c r="I424" s="481" t="s">
        <v>2475</v>
      </c>
      <c r="J424" s="942" t="s">
        <v>148</v>
      </c>
      <c r="K424" s="967" t="s">
        <v>1150</v>
      </c>
      <c r="L424" s="181" t="s">
        <v>1149</v>
      </c>
      <c r="M424" s="979" t="s">
        <v>1338</v>
      </c>
      <c r="N424" s="350" t="s">
        <v>334</v>
      </c>
      <c r="O424" s="350" t="s">
        <v>335</v>
      </c>
      <c r="P424" s="350" t="str">
        <f t="shared" ref="P424:P436" si="88">IF(OR(N424 = "Y", O424 = "Y"), "Y", "N")</f>
        <v>Y</v>
      </c>
      <c r="Q424" s="350" t="s">
        <v>334</v>
      </c>
      <c r="R424" s="497" t="s">
        <v>335</v>
      </c>
      <c r="S424" s="496" t="s">
        <v>335</v>
      </c>
      <c r="T424" s="350" t="s">
        <v>338</v>
      </c>
      <c r="U424" s="591"/>
      <c r="V424" s="497"/>
      <c r="W424" s="470" t="s">
        <v>334</v>
      </c>
      <c r="X424" s="435" t="s">
        <v>93</v>
      </c>
      <c r="Y424" s="601" t="s">
        <v>62</v>
      </c>
      <c r="Z424" s="189" t="s">
        <v>1524</v>
      </c>
      <c r="AA424" s="497">
        <v>0</v>
      </c>
      <c r="AB424" s="471" t="s">
        <v>349</v>
      </c>
      <c r="AC424" s="459" t="s">
        <v>558</v>
      </c>
      <c r="AD424" s="459" t="s">
        <v>578</v>
      </c>
      <c r="AE424" s="350" t="s">
        <v>342</v>
      </c>
      <c r="AF424" s="350"/>
      <c r="AG424" s="764" t="s">
        <v>342</v>
      </c>
      <c r="AH424" s="764"/>
      <c r="AI424" s="443" t="s">
        <v>341</v>
      </c>
      <c r="AJ424" s="443" t="s">
        <v>341</v>
      </c>
      <c r="AK424" s="443"/>
      <c r="AL424" s="350" t="str">
        <f t="shared" si="72"/>
        <v>Y</v>
      </c>
      <c r="AM424" s="350" t="s">
        <v>342</v>
      </c>
      <c r="AN424" s="574" t="s">
        <v>1513</v>
      </c>
      <c r="AO424" s="189" t="s">
        <v>335</v>
      </c>
      <c r="AP424" s="189" t="s">
        <v>335</v>
      </c>
      <c r="AQ424" s="189" t="s">
        <v>335</v>
      </c>
      <c r="AR424" s="189" t="s">
        <v>335</v>
      </c>
      <c r="AS424" s="189" t="b">
        <f t="shared" ref="AS424:AS433" si="89">AND(AO424="Y",AP424="Y",AQ424="Y",AR424="Y")</f>
        <v>1</v>
      </c>
      <c r="AT424" s="442" t="b">
        <f t="shared" ref="AT424:AT433" si="90">OR(AO424="Y",AP424="Y",AQ424="Y",AR424="Y")</f>
        <v>1</v>
      </c>
      <c r="AU424" s="189" t="s">
        <v>335</v>
      </c>
      <c r="AV424" s="275"/>
      <c r="AW424" s="275"/>
      <c r="AX424" s="275" t="s">
        <v>2405</v>
      </c>
      <c r="AY424" s="577" t="s">
        <v>2406</v>
      </c>
      <c r="AZ424" s="275" t="s">
        <v>1528</v>
      </c>
      <c r="BA424" s="275"/>
      <c r="BB424" s="275"/>
    </row>
    <row r="425" spans="2:54" ht="15" customHeight="1">
      <c r="B425" s="768">
        <v>46076</v>
      </c>
      <c r="C425" s="832" t="s">
        <v>145</v>
      </c>
      <c r="D425" s="833" t="s">
        <v>146</v>
      </c>
      <c r="E425" s="481" t="s">
        <v>338</v>
      </c>
      <c r="F425" s="481" t="s">
        <v>338</v>
      </c>
      <c r="G425" s="911" t="s">
        <v>1347</v>
      </c>
      <c r="H425" s="914" t="s">
        <v>513</v>
      </c>
      <c r="I425" s="481" t="s">
        <v>2475</v>
      </c>
      <c r="J425" s="942" t="s">
        <v>148</v>
      </c>
      <c r="K425" s="967" t="s">
        <v>513</v>
      </c>
      <c r="L425" s="181" t="s">
        <v>512</v>
      </c>
      <c r="M425" s="779" t="s">
        <v>1348</v>
      </c>
      <c r="N425" s="176" t="s">
        <v>334</v>
      </c>
      <c r="O425" s="176" t="s">
        <v>334</v>
      </c>
      <c r="P425" s="470" t="str">
        <f>IF(OR(N425 = "Y", O425 = "Y"), "Y", "N")</f>
        <v>N</v>
      </c>
      <c r="Q425" s="176" t="s">
        <v>334</v>
      </c>
      <c r="R425" s="176" t="s">
        <v>335</v>
      </c>
      <c r="S425" s="444" t="s">
        <v>335</v>
      </c>
      <c r="T425" s="189" t="s">
        <v>338</v>
      </c>
      <c r="U425" s="189" t="s">
        <v>335</v>
      </c>
      <c r="V425" s="179" t="s">
        <v>335</v>
      </c>
      <c r="W425" s="176" t="s">
        <v>334</v>
      </c>
      <c r="X425" s="435" t="s">
        <v>93</v>
      </c>
      <c r="Y425" s="601" t="s">
        <v>62</v>
      </c>
      <c r="Z425" s="189" t="s">
        <v>1524</v>
      </c>
      <c r="AA425" s="179">
        <v>0</v>
      </c>
      <c r="AB425" s="337" t="s">
        <v>349</v>
      </c>
      <c r="AC425" s="275" t="s">
        <v>340</v>
      </c>
      <c r="AD425" s="275" t="s">
        <v>341</v>
      </c>
      <c r="AE425" s="189" t="s">
        <v>342</v>
      </c>
      <c r="AF425" s="189" t="s">
        <v>342</v>
      </c>
      <c r="AG425" s="765" t="s">
        <v>342</v>
      </c>
      <c r="AH425" s="765" t="s">
        <v>342</v>
      </c>
      <c r="AI425" s="443" t="s">
        <v>341</v>
      </c>
      <c r="AJ425" s="443" t="s">
        <v>341</v>
      </c>
      <c r="AK425" s="442" t="s">
        <v>342</v>
      </c>
      <c r="AL425" s="350" t="str">
        <f>IF(OR(AE425="X", AF425 = "X", AI425="X", AJ425="X", AK425="X"), "Y", "")</f>
        <v>Y</v>
      </c>
      <c r="AM425" s="350" t="s">
        <v>342</v>
      </c>
      <c r="AN425" s="346" t="s">
        <v>1513</v>
      </c>
      <c r="AO425" s="189" t="s">
        <v>335</v>
      </c>
      <c r="AP425" s="189" t="s">
        <v>335</v>
      </c>
      <c r="AQ425" s="189" t="s">
        <v>335</v>
      </c>
      <c r="AR425" s="189" t="s">
        <v>335</v>
      </c>
      <c r="AS425" s="189" t="b">
        <f>AND(AO425="Y",AP425="Y",AQ425="Y",AR425="Y")</f>
        <v>1</v>
      </c>
      <c r="AT425" s="442" t="b">
        <f>OR(AO425="Y",AP425="Y",AQ425="Y",AR425="Y")</f>
        <v>1</v>
      </c>
      <c r="AU425" s="189" t="s">
        <v>335</v>
      </c>
      <c r="AV425" s="275"/>
      <c r="AW425" s="275"/>
      <c r="AX425" s="275" t="s">
        <v>1529</v>
      </c>
      <c r="AY425" s="577" t="s">
        <v>1530</v>
      </c>
      <c r="AZ425" s="275" t="s">
        <v>1528</v>
      </c>
      <c r="BA425" s="275"/>
      <c r="BB425" s="275"/>
    </row>
    <row r="426" spans="2:54" ht="15" customHeight="1">
      <c r="B426" s="768">
        <v>46076</v>
      </c>
      <c r="C426" s="832" t="s">
        <v>145</v>
      </c>
      <c r="D426" s="833" t="s">
        <v>146</v>
      </c>
      <c r="E426" s="576" t="s">
        <v>639</v>
      </c>
      <c r="F426" s="576" t="s">
        <v>338</v>
      </c>
      <c r="G426" s="911" t="s">
        <v>1535</v>
      </c>
      <c r="H426" s="911" t="s">
        <v>580</v>
      </c>
      <c r="I426" s="481" t="s">
        <v>2475</v>
      </c>
      <c r="J426" s="942" t="s">
        <v>148</v>
      </c>
      <c r="K426" s="967" t="s">
        <v>341</v>
      </c>
      <c r="L426" s="181" t="s">
        <v>1535</v>
      </c>
      <c r="M426" s="779" t="s">
        <v>1536</v>
      </c>
      <c r="N426" s="189" t="s">
        <v>335</v>
      </c>
      <c r="O426" s="189" t="s">
        <v>335</v>
      </c>
      <c r="P426" s="470" t="str">
        <f t="shared" ref="P426" si="91">IF(OR(N426 = "Y", O426 = "Y"), "Y", "N")</f>
        <v>Y</v>
      </c>
      <c r="Q426" s="189" t="s">
        <v>334</v>
      </c>
      <c r="R426" s="189" t="s">
        <v>335</v>
      </c>
      <c r="S426" s="442" t="s">
        <v>335</v>
      </c>
      <c r="T426" s="189" t="s">
        <v>338</v>
      </c>
      <c r="U426" s="189" t="s">
        <v>335</v>
      </c>
      <c r="V426" s="179"/>
      <c r="W426" s="189" t="s">
        <v>334</v>
      </c>
      <c r="X426" s="389" t="s">
        <v>93</v>
      </c>
      <c r="Y426" s="389" t="s">
        <v>62</v>
      </c>
      <c r="Z426" s="189" t="s">
        <v>1537</v>
      </c>
      <c r="AA426" s="179">
        <v>1</v>
      </c>
      <c r="AB426" s="337" t="s">
        <v>1538</v>
      </c>
      <c r="AC426" s="275" t="s">
        <v>390</v>
      </c>
      <c r="AD426" s="275" t="s">
        <v>581</v>
      </c>
      <c r="AE426" s="189"/>
      <c r="AF426" s="189"/>
      <c r="AG426" s="765"/>
      <c r="AH426" s="765"/>
      <c r="AI426" s="443" t="s">
        <v>341</v>
      </c>
      <c r="AJ426" s="443" t="s">
        <v>341</v>
      </c>
      <c r="AK426" s="442"/>
      <c r="AL426" s="350" t="str">
        <f t="shared" ref="AL426" si="92">IF(OR(AE426="X", AF426 = "X", AI426="X", AJ426="X", AK426="X"), "Y", "")</f>
        <v/>
      </c>
      <c r="AM426" s="350" t="s">
        <v>471</v>
      </c>
      <c r="AN426" s="346" t="s">
        <v>1513</v>
      </c>
      <c r="AO426" s="189" t="s">
        <v>341</v>
      </c>
      <c r="AP426" s="189" t="s">
        <v>341</v>
      </c>
      <c r="AQ426" s="189" t="s">
        <v>341</v>
      </c>
      <c r="AR426" s="189" t="s">
        <v>341</v>
      </c>
      <c r="AS426" s="189" t="b">
        <f t="shared" ref="AS426" si="93">AND(AO426="Y",AP426="Y",AQ426="Y",AR426="Y")</f>
        <v>0</v>
      </c>
      <c r="AT426" s="442" t="b">
        <f t="shared" ref="AT426" si="94">OR(AO426="Y",AP426="Y",AQ426="Y",AR426="Y")</f>
        <v>0</v>
      </c>
      <c r="AU426" s="189" t="s">
        <v>335</v>
      </c>
      <c r="AV426" s="275"/>
      <c r="AW426" s="275"/>
      <c r="AX426" s="275" t="s">
        <v>1539</v>
      </c>
      <c r="AY426" s="577" t="s">
        <v>1540</v>
      </c>
      <c r="AZ426" s="275"/>
      <c r="BA426" s="275"/>
      <c r="BB426" s="275"/>
    </row>
    <row r="427" spans="2:54" ht="15" customHeight="1">
      <c r="B427" s="768">
        <v>46076</v>
      </c>
      <c r="C427" s="832" t="s">
        <v>145</v>
      </c>
      <c r="D427" s="833" t="s">
        <v>146</v>
      </c>
      <c r="E427" s="481" t="s">
        <v>338</v>
      </c>
      <c r="F427" s="481" t="s">
        <v>338</v>
      </c>
      <c r="G427" s="450" t="s">
        <v>1339</v>
      </c>
      <c r="H427" s="779" t="s">
        <v>1340</v>
      </c>
      <c r="I427" s="481" t="s">
        <v>2475</v>
      </c>
      <c r="J427" s="942" t="s">
        <v>148</v>
      </c>
      <c r="K427" s="967" t="s">
        <v>1340</v>
      </c>
      <c r="L427" s="181" t="s">
        <v>1339</v>
      </c>
      <c r="M427" s="779" t="s">
        <v>1341</v>
      </c>
      <c r="N427" s="470" t="s">
        <v>334</v>
      </c>
      <c r="O427" s="470" t="s">
        <v>334</v>
      </c>
      <c r="P427" s="470" t="str">
        <f t="shared" si="88"/>
        <v>N</v>
      </c>
      <c r="Q427" s="470" t="s">
        <v>334</v>
      </c>
      <c r="R427" s="176" t="s">
        <v>335</v>
      </c>
      <c r="S427" s="444" t="s">
        <v>335</v>
      </c>
      <c r="T427" s="189" t="s">
        <v>338</v>
      </c>
      <c r="U427" s="193"/>
      <c r="V427" s="179"/>
      <c r="W427" s="176" t="s">
        <v>334</v>
      </c>
      <c r="X427" s="435" t="s">
        <v>93</v>
      </c>
      <c r="Y427" s="601" t="s">
        <v>62</v>
      </c>
      <c r="Z427" s="189" t="s">
        <v>1524</v>
      </c>
      <c r="AA427" s="179">
        <v>0</v>
      </c>
      <c r="AB427" s="337" t="s">
        <v>349</v>
      </c>
      <c r="AC427" s="275" t="s">
        <v>677</v>
      </c>
      <c r="AD427" s="275" t="s">
        <v>471</v>
      </c>
      <c r="AE427" s="189"/>
      <c r="AF427" s="189" t="s">
        <v>342</v>
      </c>
      <c r="AG427" s="765" t="s">
        <v>342</v>
      </c>
      <c r="AH427" s="765"/>
      <c r="AI427" s="443" t="s">
        <v>341</v>
      </c>
      <c r="AJ427" s="443" t="s">
        <v>341</v>
      </c>
      <c r="AK427" s="442"/>
      <c r="AL427" s="350" t="str">
        <f t="shared" si="72"/>
        <v>Y</v>
      </c>
      <c r="AM427" s="350" t="s">
        <v>471</v>
      </c>
      <c r="AN427" s="346" t="s">
        <v>1513</v>
      </c>
      <c r="AO427" s="189" t="s">
        <v>471</v>
      </c>
      <c r="AP427" s="189" t="s">
        <v>471</v>
      </c>
      <c r="AQ427" s="189" t="s">
        <v>471</v>
      </c>
      <c r="AR427" s="189" t="s">
        <v>471</v>
      </c>
      <c r="AS427" s="189" t="b">
        <f t="shared" si="89"/>
        <v>0</v>
      </c>
      <c r="AT427" s="442" t="b">
        <f t="shared" si="90"/>
        <v>0</v>
      </c>
      <c r="AU427" s="189" t="s">
        <v>335</v>
      </c>
      <c r="AV427" s="275"/>
      <c r="AW427" s="275"/>
      <c r="AX427" s="275" t="s">
        <v>2648</v>
      </c>
      <c r="AY427" s="577" t="s">
        <v>2649</v>
      </c>
      <c r="AZ427" s="275" t="s">
        <v>1528</v>
      </c>
      <c r="BA427" s="275"/>
      <c r="BB427" s="275"/>
    </row>
    <row r="428" spans="2:54" ht="15" customHeight="1">
      <c r="B428" s="768">
        <v>46076</v>
      </c>
      <c r="C428" s="832" t="s">
        <v>145</v>
      </c>
      <c r="D428" s="833" t="s">
        <v>146</v>
      </c>
      <c r="E428" s="481" t="s">
        <v>338</v>
      </c>
      <c r="F428" s="481" t="s">
        <v>338</v>
      </c>
      <c r="G428" s="450" t="s">
        <v>1342</v>
      </c>
      <c r="H428" s="779" t="s">
        <v>1252</v>
      </c>
      <c r="I428" s="481" t="s">
        <v>2475</v>
      </c>
      <c r="J428" s="942" t="s">
        <v>148</v>
      </c>
      <c r="K428" s="967" t="s">
        <v>1252</v>
      </c>
      <c r="L428" s="181" t="s">
        <v>1342</v>
      </c>
      <c r="M428" s="779" t="s">
        <v>1343</v>
      </c>
      <c r="N428" s="176" t="s">
        <v>334</v>
      </c>
      <c r="O428" s="176" t="s">
        <v>334</v>
      </c>
      <c r="P428" s="470" t="str">
        <f t="shared" si="88"/>
        <v>N</v>
      </c>
      <c r="Q428" s="176" t="s">
        <v>334</v>
      </c>
      <c r="R428" s="176" t="s">
        <v>335</v>
      </c>
      <c r="S428" s="444" t="s">
        <v>335</v>
      </c>
      <c r="T428" s="189" t="s">
        <v>338</v>
      </c>
      <c r="U428" s="193"/>
      <c r="V428" s="179"/>
      <c r="W428" s="176" t="s">
        <v>334</v>
      </c>
      <c r="X428" s="435" t="s">
        <v>93</v>
      </c>
      <c r="Y428" s="601" t="s">
        <v>62</v>
      </c>
      <c r="Z428" s="189" t="s">
        <v>1524</v>
      </c>
      <c r="AA428" s="179">
        <v>0</v>
      </c>
      <c r="AB428" s="346" t="s">
        <v>349</v>
      </c>
      <c r="AC428" s="275" t="s">
        <v>677</v>
      </c>
      <c r="AD428" s="275" t="s">
        <v>341</v>
      </c>
      <c r="AE428" s="189"/>
      <c r="AF428" s="189"/>
      <c r="AG428" s="765" t="s">
        <v>342</v>
      </c>
      <c r="AH428" s="765"/>
      <c r="AI428" s="443" t="s">
        <v>341</v>
      </c>
      <c r="AJ428" s="443" t="s">
        <v>341</v>
      </c>
      <c r="AK428" s="442"/>
      <c r="AL428" s="350" t="str">
        <f t="shared" si="72"/>
        <v/>
      </c>
      <c r="AM428" s="350" t="s">
        <v>342</v>
      </c>
      <c r="AN428" s="346" t="s">
        <v>1513</v>
      </c>
      <c r="AO428" s="189" t="s">
        <v>335</v>
      </c>
      <c r="AP428" s="189" t="s">
        <v>335</v>
      </c>
      <c r="AQ428" s="189" t="s">
        <v>335</v>
      </c>
      <c r="AR428" s="189" t="s">
        <v>341</v>
      </c>
      <c r="AS428" s="189" t="b">
        <f t="shared" si="89"/>
        <v>0</v>
      </c>
      <c r="AT428" s="442" t="b">
        <f t="shared" si="90"/>
        <v>1</v>
      </c>
      <c r="AU428" s="189" t="s">
        <v>335</v>
      </c>
      <c r="AV428" s="275"/>
      <c r="AW428" s="275"/>
      <c r="AX428" s="275" t="s">
        <v>1769</v>
      </c>
      <c r="AY428" s="577" t="s">
        <v>2470</v>
      </c>
      <c r="AZ428" s="275" t="s">
        <v>1528</v>
      </c>
      <c r="BA428" s="275"/>
      <c r="BB428" s="275"/>
    </row>
    <row r="429" spans="2:54" ht="15" customHeight="1">
      <c r="B429" s="768">
        <v>46076</v>
      </c>
      <c r="C429" s="832" t="s">
        <v>145</v>
      </c>
      <c r="D429" s="833" t="s">
        <v>146</v>
      </c>
      <c r="E429" s="481" t="s">
        <v>338</v>
      </c>
      <c r="F429" s="481" t="s">
        <v>338</v>
      </c>
      <c r="G429" s="450" t="s">
        <v>1344</v>
      </c>
      <c r="H429" s="779" t="s">
        <v>1345</v>
      </c>
      <c r="I429" s="450" t="s">
        <v>2475</v>
      </c>
      <c r="J429" s="942" t="s">
        <v>148</v>
      </c>
      <c r="K429" s="967" t="s">
        <v>1345</v>
      </c>
      <c r="L429" s="181" t="s">
        <v>1344</v>
      </c>
      <c r="M429" s="779" t="s">
        <v>1346</v>
      </c>
      <c r="N429" s="176" t="s">
        <v>334</v>
      </c>
      <c r="O429" s="176" t="s">
        <v>334</v>
      </c>
      <c r="P429" s="470" t="str">
        <f t="shared" si="88"/>
        <v>N</v>
      </c>
      <c r="Q429" s="176" t="s">
        <v>334</v>
      </c>
      <c r="R429" s="176" t="s">
        <v>335</v>
      </c>
      <c r="S429" s="444" t="s">
        <v>335</v>
      </c>
      <c r="T429" s="189" t="s">
        <v>338</v>
      </c>
      <c r="U429" s="193"/>
      <c r="V429" s="179"/>
      <c r="W429" s="176" t="s">
        <v>334</v>
      </c>
      <c r="X429" s="435" t="s">
        <v>93</v>
      </c>
      <c r="Y429" s="601" t="s">
        <v>62</v>
      </c>
      <c r="Z429" s="189" t="s">
        <v>1546</v>
      </c>
      <c r="AA429" s="179">
        <v>1</v>
      </c>
      <c r="AB429" s="337" t="s">
        <v>2312</v>
      </c>
      <c r="AC429" s="275" t="s">
        <v>471</v>
      </c>
      <c r="AD429" s="275" t="s">
        <v>471</v>
      </c>
      <c r="AE429" s="189"/>
      <c r="AF429" s="189"/>
      <c r="AG429" s="765"/>
      <c r="AH429" s="765"/>
      <c r="AI429" s="443" t="s">
        <v>341</v>
      </c>
      <c r="AJ429" s="443" t="s">
        <v>341</v>
      </c>
      <c r="AK429" s="442"/>
      <c r="AL429" s="350" t="str">
        <f t="shared" si="72"/>
        <v/>
      </c>
      <c r="AM429" s="350" t="s">
        <v>471</v>
      </c>
      <c r="AN429" s="346" t="s">
        <v>1513</v>
      </c>
      <c r="AO429" s="189" t="s">
        <v>335</v>
      </c>
      <c r="AP429" s="189" t="s">
        <v>341</v>
      </c>
      <c r="AQ429" s="189" t="s">
        <v>341</v>
      </c>
      <c r="AR429" s="189" t="s">
        <v>341</v>
      </c>
      <c r="AS429" s="189" t="b">
        <f t="shared" si="89"/>
        <v>0</v>
      </c>
      <c r="AT429" s="442" t="b">
        <f t="shared" si="90"/>
        <v>1</v>
      </c>
      <c r="AU429" s="189" t="s">
        <v>335</v>
      </c>
      <c r="AV429" s="275"/>
      <c r="AW429" s="275"/>
      <c r="AX429" s="275" t="s">
        <v>2650</v>
      </c>
      <c r="AY429" s="577" t="s">
        <v>2651</v>
      </c>
      <c r="AZ429" s="275" t="s">
        <v>1528</v>
      </c>
      <c r="BA429" s="275"/>
      <c r="BB429" s="275"/>
    </row>
    <row r="430" spans="2:54" ht="15" customHeight="1">
      <c r="B430" s="768">
        <v>46076</v>
      </c>
      <c r="C430" s="832" t="s">
        <v>145</v>
      </c>
      <c r="D430" s="833" t="s">
        <v>146</v>
      </c>
      <c r="E430" s="481" t="s">
        <v>338</v>
      </c>
      <c r="F430" s="481" t="s">
        <v>338</v>
      </c>
      <c r="G430" s="450" t="s">
        <v>1349</v>
      </c>
      <c r="H430" s="779" t="s">
        <v>1350</v>
      </c>
      <c r="I430" s="450" t="s">
        <v>2475</v>
      </c>
      <c r="J430" s="942" t="s">
        <v>148</v>
      </c>
      <c r="K430" s="967" t="s">
        <v>1350</v>
      </c>
      <c r="L430" s="181" t="s">
        <v>1349</v>
      </c>
      <c r="M430" s="779" t="s">
        <v>1351</v>
      </c>
      <c r="N430" s="176" t="s">
        <v>334</v>
      </c>
      <c r="O430" s="176" t="s">
        <v>334</v>
      </c>
      <c r="P430" s="470" t="str">
        <f t="shared" si="88"/>
        <v>N</v>
      </c>
      <c r="Q430" s="176" t="s">
        <v>334</v>
      </c>
      <c r="R430" s="176" t="s">
        <v>335</v>
      </c>
      <c r="S430" s="444" t="s">
        <v>335</v>
      </c>
      <c r="T430" s="189" t="s">
        <v>338</v>
      </c>
      <c r="U430" s="189"/>
      <c r="V430" s="179"/>
      <c r="W430" s="176" t="s">
        <v>334</v>
      </c>
      <c r="X430" s="435" t="s">
        <v>93</v>
      </c>
      <c r="Y430" s="601" t="s">
        <v>62</v>
      </c>
      <c r="Z430" s="189" t="s">
        <v>1524</v>
      </c>
      <c r="AA430" s="536">
        <v>0</v>
      </c>
      <c r="AB430" s="346" t="s">
        <v>349</v>
      </c>
      <c r="AC430" s="275" t="s">
        <v>677</v>
      </c>
      <c r="AD430" s="275" t="s">
        <v>471</v>
      </c>
      <c r="AE430" s="189"/>
      <c r="AF430" s="189"/>
      <c r="AG430" s="765" t="s">
        <v>342</v>
      </c>
      <c r="AH430" s="765"/>
      <c r="AI430" s="443" t="s">
        <v>341</v>
      </c>
      <c r="AJ430" s="443" t="s">
        <v>341</v>
      </c>
      <c r="AK430" s="442"/>
      <c r="AL430" s="350" t="str">
        <f t="shared" si="72"/>
        <v/>
      </c>
      <c r="AM430" s="350" t="s">
        <v>471</v>
      </c>
      <c r="AN430" s="346" t="s">
        <v>1513</v>
      </c>
      <c r="AO430" s="189" t="s">
        <v>335</v>
      </c>
      <c r="AP430" s="189" t="s">
        <v>341</v>
      </c>
      <c r="AQ430" s="189" t="s">
        <v>341</v>
      </c>
      <c r="AR430" s="189" t="s">
        <v>341</v>
      </c>
      <c r="AS430" s="189" t="b">
        <f t="shared" si="89"/>
        <v>0</v>
      </c>
      <c r="AT430" s="442" t="b">
        <f t="shared" si="90"/>
        <v>1</v>
      </c>
      <c r="AU430" s="189" t="s">
        <v>335</v>
      </c>
      <c r="AV430" s="275"/>
      <c r="AW430" s="275"/>
      <c r="AX430" s="275" t="s">
        <v>2476</v>
      </c>
      <c r="AY430" s="577" t="s">
        <v>2477</v>
      </c>
      <c r="AZ430" s="275" t="s">
        <v>1528</v>
      </c>
      <c r="BA430" s="275"/>
      <c r="BB430" s="275"/>
    </row>
    <row r="431" spans="2:54" ht="15" customHeight="1">
      <c r="B431" s="768">
        <v>46076</v>
      </c>
      <c r="C431" s="832" t="s">
        <v>145</v>
      </c>
      <c r="D431" s="833" t="s">
        <v>146</v>
      </c>
      <c r="E431" s="481" t="s">
        <v>338</v>
      </c>
      <c r="F431" s="481" t="s">
        <v>338</v>
      </c>
      <c r="G431" s="450" t="s">
        <v>1352</v>
      </c>
      <c r="H431" s="450" t="s">
        <v>1353</v>
      </c>
      <c r="I431" s="481" t="s">
        <v>2475</v>
      </c>
      <c r="J431" s="942" t="s">
        <v>148</v>
      </c>
      <c r="K431" s="967" t="s">
        <v>1353</v>
      </c>
      <c r="L431" s="181" t="s">
        <v>1352</v>
      </c>
      <c r="M431" s="779" t="s">
        <v>1354</v>
      </c>
      <c r="N431" s="176" t="s">
        <v>334</v>
      </c>
      <c r="O431" s="176" t="s">
        <v>334</v>
      </c>
      <c r="P431" s="470" t="str">
        <f t="shared" si="88"/>
        <v>N</v>
      </c>
      <c r="Q431" s="176" t="s">
        <v>334</v>
      </c>
      <c r="R431" s="176" t="s">
        <v>335</v>
      </c>
      <c r="S431" s="444" t="s">
        <v>335</v>
      </c>
      <c r="T431" s="189" t="s">
        <v>338</v>
      </c>
      <c r="U431" s="193"/>
      <c r="V431" s="179"/>
      <c r="W431" s="176" t="s">
        <v>334</v>
      </c>
      <c r="X431" s="435" t="s">
        <v>93</v>
      </c>
      <c r="Y431" s="601" t="s">
        <v>62</v>
      </c>
      <c r="Z431" s="189" t="s">
        <v>1524</v>
      </c>
      <c r="AA431" s="179">
        <v>0</v>
      </c>
      <c r="AB431" s="337" t="s">
        <v>349</v>
      </c>
      <c r="AC431" s="275" t="s">
        <v>677</v>
      </c>
      <c r="AD431" s="275" t="s">
        <v>471</v>
      </c>
      <c r="AE431" s="189"/>
      <c r="AF431" s="189"/>
      <c r="AG431" s="765" t="s">
        <v>342</v>
      </c>
      <c r="AH431" s="765"/>
      <c r="AI431" s="443" t="s">
        <v>341</v>
      </c>
      <c r="AJ431" s="443" t="s">
        <v>341</v>
      </c>
      <c r="AK431" s="442"/>
      <c r="AL431" s="350" t="str">
        <f t="shared" si="72"/>
        <v/>
      </c>
      <c r="AM431" s="350" t="s">
        <v>471</v>
      </c>
      <c r="AN431" s="346" t="s">
        <v>1513</v>
      </c>
      <c r="AO431" s="189" t="s">
        <v>335</v>
      </c>
      <c r="AP431" s="189" t="s">
        <v>341</v>
      </c>
      <c r="AQ431" s="189" t="s">
        <v>341</v>
      </c>
      <c r="AR431" s="189" t="s">
        <v>341</v>
      </c>
      <c r="AS431" s="189" t="b">
        <f t="shared" si="89"/>
        <v>0</v>
      </c>
      <c r="AT431" s="442" t="b">
        <f t="shared" si="90"/>
        <v>1</v>
      </c>
      <c r="AU431" s="189" t="s">
        <v>335</v>
      </c>
      <c r="AV431" s="275"/>
      <c r="AW431" s="275"/>
      <c r="AX431" s="275" t="s">
        <v>2476</v>
      </c>
      <c r="AY431" s="577" t="s">
        <v>2478</v>
      </c>
      <c r="AZ431" s="275" t="s">
        <v>1528</v>
      </c>
      <c r="BA431" s="275"/>
      <c r="BB431" s="275"/>
    </row>
    <row r="432" spans="2:54" ht="15" customHeight="1">
      <c r="B432" s="768">
        <v>46076</v>
      </c>
      <c r="C432" s="832" t="s">
        <v>145</v>
      </c>
      <c r="D432" s="833" t="s">
        <v>146</v>
      </c>
      <c r="E432" s="481" t="s">
        <v>338</v>
      </c>
      <c r="F432" s="481" t="s">
        <v>338</v>
      </c>
      <c r="G432" s="450" t="s">
        <v>1355</v>
      </c>
      <c r="H432" s="779" t="s">
        <v>1356</v>
      </c>
      <c r="I432" s="481" t="s">
        <v>2475</v>
      </c>
      <c r="J432" s="942" t="s">
        <v>148</v>
      </c>
      <c r="K432" s="967" t="s">
        <v>1356</v>
      </c>
      <c r="L432" s="181" t="s">
        <v>2652</v>
      </c>
      <c r="M432" s="779" t="s">
        <v>1357</v>
      </c>
      <c r="N432" s="176" t="s">
        <v>334</v>
      </c>
      <c r="O432" s="176" t="s">
        <v>334</v>
      </c>
      <c r="P432" s="470" t="str">
        <f t="shared" si="88"/>
        <v>N</v>
      </c>
      <c r="Q432" s="176" t="s">
        <v>334</v>
      </c>
      <c r="R432" s="176" t="s">
        <v>335</v>
      </c>
      <c r="S432" s="444" t="s">
        <v>335</v>
      </c>
      <c r="T432" s="189" t="s">
        <v>338</v>
      </c>
      <c r="U432" s="193"/>
      <c r="V432" s="179"/>
      <c r="W432" s="176" t="s">
        <v>334</v>
      </c>
      <c r="X432" s="435" t="s">
        <v>93</v>
      </c>
      <c r="Y432" s="601" t="s">
        <v>62</v>
      </c>
      <c r="Z432" s="189" t="s">
        <v>1524</v>
      </c>
      <c r="AA432" s="179">
        <v>0</v>
      </c>
      <c r="AB432" s="337" t="s">
        <v>349</v>
      </c>
      <c r="AC432" s="275" t="s">
        <v>677</v>
      </c>
      <c r="AD432" s="275" t="s">
        <v>471</v>
      </c>
      <c r="AE432" s="189"/>
      <c r="AF432" s="189"/>
      <c r="AG432" s="765" t="s">
        <v>342</v>
      </c>
      <c r="AH432" s="765"/>
      <c r="AI432" s="443" t="s">
        <v>341</v>
      </c>
      <c r="AJ432" s="443" t="s">
        <v>341</v>
      </c>
      <c r="AK432" s="442"/>
      <c r="AL432" s="350" t="str">
        <f t="shared" si="72"/>
        <v/>
      </c>
      <c r="AM432" s="350" t="s">
        <v>471</v>
      </c>
      <c r="AN432" s="346" t="s">
        <v>1513</v>
      </c>
      <c r="AO432" s="189" t="s">
        <v>335</v>
      </c>
      <c r="AP432" s="189" t="s">
        <v>335</v>
      </c>
      <c r="AQ432" s="189" t="s">
        <v>335</v>
      </c>
      <c r="AR432" s="189" t="s">
        <v>335</v>
      </c>
      <c r="AS432" s="189" t="b">
        <f t="shared" si="89"/>
        <v>1</v>
      </c>
      <c r="AT432" s="442" t="b">
        <f t="shared" si="90"/>
        <v>1</v>
      </c>
      <c r="AU432" s="189" t="s">
        <v>335</v>
      </c>
      <c r="AV432" s="275"/>
      <c r="AW432" s="275"/>
      <c r="AX432" s="275" t="s">
        <v>2650</v>
      </c>
      <c r="AY432" s="577" t="s">
        <v>2653</v>
      </c>
      <c r="AZ432" s="275" t="s">
        <v>1528</v>
      </c>
      <c r="BA432" s="275"/>
      <c r="BB432" s="275"/>
    </row>
    <row r="433" spans="2:54" ht="15" customHeight="1">
      <c r="B433" s="768">
        <v>46076</v>
      </c>
      <c r="C433" s="832" t="s">
        <v>145</v>
      </c>
      <c r="D433" s="833" t="s">
        <v>146</v>
      </c>
      <c r="E433" s="481" t="s">
        <v>338</v>
      </c>
      <c r="F433" s="481" t="s">
        <v>338</v>
      </c>
      <c r="G433" s="450" t="s">
        <v>1358</v>
      </c>
      <c r="H433" s="779" t="s">
        <v>1359</v>
      </c>
      <c r="I433" s="481" t="s">
        <v>2475</v>
      </c>
      <c r="J433" s="942" t="s">
        <v>148</v>
      </c>
      <c r="K433" s="967" t="s">
        <v>1359</v>
      </c>
      <c r="L433" s="181" t="s">
        <v>2654</v>
      </c>
      <c r="M433" s="779" t="s">
        <v>1360</v>
      </c>
      <c r="N433" s="176" t="s">
        <v>334</v>
      </c>
      <c r="O433" s="176" t="s">
        <v>334</v>
      </c>
      <c r="P433" s="470" t="str">
        <f t="shared" si="88"/>
        <v>N</v>
      </c>
      <c r="Q433" s="176" t="s">
        <v>334</v>
      </c>
      <c r="R433" s="176" t="s">
        <v>335</v>
      </c>
      <c r="S433" s="444" t="s">
        <v>335</v>
      </c>
      <c r="T433" s="189" t="s">
        <v>338</v>
      </c>
      <c r="U433" s="193"/>
      <c r="V433" s="179"/>
      <c r="W433" s="176" t="s">
        <v>334</v>
      </c>
      <c r="X433" s="435" t="s">
        <v>93</v>
      </c>
      <c r="Y433" s="601" t="s">
        <v>62</v>
      </c>
      <c r="Z433" s="189" t="s">
        <v>1524</v>
      </c>
      <c r="AA433" s="179">
        <v>0</v>
      </c>
      <c r="AB433" s="337" t="s">
        <v>349</v>
      </c>
      <c r="AC433" s="275" t="s">
        <v>677</v>
      </c>
      <c r="AD433" s="275" t="s">
        <v>471</v>
      </c>
      <c r="AE433" s="189"/>
      <c r="AF433" s="189"/>
      <c r="AG433" s="765" t="s">
        <v>342</v>
      </c>
      <c r="AH433" s="765"/>
      <c r="AI433" s="443" t="s">
        <v>341</v>
      </c>
      <c r="AJ433" s="443" t="s">
        <v>341</v>
      </c>
      <c r="AK433" s="442"/>
      <c r="AL433" s="350" t="str">
        <f t="shared" si="72"/>
        <v/>
      </c>
      <c r="AM433" s="350" t="s">
        <v>471</v>
      </c>
      <c r="AN433" s="346" t="s">
        <v>1513</v>
      </c>
      <c r="AO433" s="189" t="s">
        <v>335</v>
      </c>
      <c r="AP433" s="189" t="s">
        <v>335</v>
      </c>
      <c r="AQ433" s="189" t="s">
        <v>335</v>
      </c>
      <c r="AR433" s="189" t="s">
        <v>335</v>
      </c>
      <c r="AS433" s="189" t="b">
        <f t="shared" si="89"/>
        <v>1</v>
      </c>
      <c r="AT433" s="442" t="b">
        <f t="shared" si="90"/>
        <v>1</v>
      </c>
      <c r="AU433" s="189" t="s">
        <v>335</v>
      </c>
      <c r="AV433" s="275"/>
      <c r="AW433" s="275"/>
      <c r="AX433" s="275" t="s">
        <v>2650</v>
      </c>
      <c r="AY433" s="577" t="s">
        <v>2655</v>
      </c>
      <c r="AZ433" s="275" t="s">
        <v>1528</v>
      </c>
      <c r="BA433" s="275"/>
      <c r="BB433" s="275"/>
    </row>
    <row r="434" spans="2:54" ht="15" customHeight="1">
      <c r="B434" s="768">
        <v>46076</v>
      </c>
      <c r="C434" s="832" t="s">
        <v>145</v>
      </c>
      <c r="D434" s="833" t="s">
        <v>146</v>
      </c>
      <c r="E434" s="481" t="s">
        <v>338</v>
      </c>
      <c r="F434" s="481" t="s">
        <v>338</v>
      </c>
      <c r="G434" s="450" t="s">
        <v>1361</v>
      </c>
      <c r="H434" s="779" t="s">
        <v>1362</v>
      </c>
      <c r="I434" s="450" t="s">
        <v>2475</v>
      </c>
      <c r="J434" s="942" t="s">
        <v>148</v>
      </c>
      <c r="K434" s="967" t="s">
        <v>1362</v>
      </c>
      <c r="L434" s="181" t="s">
        <v>1361</v>
      </c>
      <c r="M434" s="779" t="s">
        <v>1363</v>
      </c>
      <c r="N434" s="176" t="s">
        <v>334</v>
      </c>
      <c r="O434" s="176" t="s">
        <v>334</v>
      </c>
      <c r="P434" s="470" t="str">
        <f t="shared" si="88"/>
        <v>N</v>
      </c>
      <c r="Q434" s="176" t="s">
        <v>334</v>
      </c>
      <c r="R434" s="176" t="s">
        <v>335</v>
      </c>
      <c r="S434" s="444" t="s">
        <v>335</v>
      </c>
      <c r="T434" s="189" t="s">
        <v>338</v>
      </c>
      <c r="U434" s="193"/>
      <c r="V434" s="179"/>
      <c r="W434" s="176" t="s">
        <v>334</v>
      </c>
      <c r="X434" s="435" t="s">
        <v>93</v>
      </c>
      <c r="Y434" s="601" t="s">
        <v>62</v>
      </c>
      <c r="Z434" s="189" t="s">
        <v>1546</v>
      </c>
      <c r="AA434" s="179">
        <v>1</v>
      </c>
      <c r="AB434" s="337" t="s">
        <v>2312</v>
      </c>
      <c r="AC434" s="275" t="s">
        <v>677</v>
      </c>
      <c r="AD434" s="275" t="s">
        <v>471</v>
      </c>
      <c r="AE434" s="189"/>
      <c r="AF434" s="189"/>
      <c r="AG434" s="765"/>
      <c r="AH434" s="765"/>
      <c r="AI434" s="443" t="s">
        <v>341</v>
      </c>
      <c r="AJ434" s="443" t="s">
        <v>341</v>
      </c>
      <c r="AK434" s="442"/>
      <c r="AL434" s="350" t="str">
        <f t="shared" si="72"/>
        <v/>
      </c>
      <c r="AM434" s="350" t="s">
        <v>471</v>
      </c>
      <c r="AN434" s="346" t="s">
        <v>1513</v>
      </c>
      <c r="AO434" s="189" t="s">
        <v>335</v>
      </c>
      <c r="AP434" s="189" t="s">
        <v>341</v>
      </c>
      <c r="AQ434" s="189" t="s">
        <v>341</v>
      </c>
      <c r="AR434" s="189" t="s">
        <v>341</v>
      </c>
      <c r="AS434" s="189" t="b">
        <f t="shared" ref="AS434" si="95">AND(AO434="Y",AP434="Y",AQ434="Y",AR434="Y")</f>
        <v>0</v>
      </c>
      <c r="AT434" s="442" t="b">
        <f t="shared" ref="AT434" si="96">OR(AO434="Y",AP434="Y",AQ434="Y",AR434="Y")</f>
        <v>1</v>
      </c>
      <c r="AU434" s="189" t="s">
        <v>335</v>
      </c>
      <c r="AV434" s="275"/>
      <c r="AW434" s="275"/>
      <c r="AX434" s="275" t="s">
        <v>2650</v>
      </c>
      <c r="AY434" s="577" t="s">
        <v>2656</v>
      </c>
      <c r="AZ434" s="275" t="s">
        <v>1528</v>
      </c>
      <c r="BA434" s="275"/>
      <c r="BB434" s="275"/>
    </row>
    <row r="435" spans="2:54" ht="15" customHeight="1">
      <c r="B435" s="768">
        <v>46076</v>
      </c>
      <c r="C435" s="832" t="s">
        <v>145</v>
      </c>
      <c r="D435" s="833" t="s">
        <v>146</v>
      </c>
      <c r="E435" s="481" t="s">
        <v>338</v>
      </c>
      <c r="F435" s="481" t="s">
        <v>338</v>
      </c>
      <c r="G435" s="450" t="s">
        <v>1364</v>
      </c>
      <c r="H435" s="779" t="s">
        <v>1365</v>
      </c>
      <c r="I435" s="450" t="s">
        <v>2475</v>
      </c>
      <c r="J435" s="942" t="s">
        <v>148</v>
      </c>
      <c r="K435" s="967" t="s">
        <v>1365</v>
      </c>
      <c r="L435" s="181" t="s">
        <v>1364</v>
      </c>
      <c r="M435" s="779" t="s">
        <v>1366</v>
      </c>
      <c r="N435" s="176" t="s">
        <v>334</v>
      </c>
      <c r="O435" s="176" t="s">
        <v>334</v>
      </c>
      <c r="P435" s="470" t="str">
        <f t="shared" si="88"/>
        <v>N</v>
      </c>
      <c r="Q435" s="176" t="s">
        <v>334</v>
      </c>
      <c r="R435" s="176" t="s">
        <v>335</v>
      </c>
      <c r="S435" s="444" t="s">
        <v>335</v>
      </c>
      <c r="T435" s="189" t="s">
        <v>338</v>
      </c>
      <c r="U435" s="189"/>
      <c r="V435" s="179"/>
      <c r="W435" s="176" t="s">
        <v>334</v>
      </c>
      <c r="X435" s="435" t="s">
        <v>93</v>
      </c>
      <c r="Y435" s="601" t="s">
        <v>62</v>
      </c>
      <c r="Z435" s="189" t="s">
        <v>1546</v>
      </c>
      <c r="AA435" s="179">
        <v>1</v>
      </c>
      <c r="AB435" s="337" t="s">
        <v>2312</v>
      </c>
      <c r="AC435" s="275" t="s">
        <v>677</v>
      </c>
      <c r="AD435" s="275" t="s">
        <v>471</v>
      </c>
      <c r="AE435" s="189"/>
      <c r="AF435" s="189"/>
      <c r="AG435" s="765"/>
      <c r="AH435" s="765"/>
      <c r="AI435" s="443" t="s">
        <v>341</v>
      </c>
      <c r="AJ435" s="443" t="s">
        <v>341</v>
      </c>
      <c r="AK435" s="442"/>
      <c r="AL435" s="350" t="str">
        <f t="shared" si="72"/>
        <v/>
      </c>
      <c r="AM435" s="350" t="s">
        <v>471</v>
      </c>
      <c r="AN435" s="346" t="s">
        <v>1513</v>
      </c>
      <c r="AO435" s="189" t="s">
        <v>335</v>
      </c>
      <c r="AP435" s="189" t="s">
        <v>341</v>
      </c>
      <c r="AQ435" s="189" t="s">
        <v>341</v>
      </c>
      <c r="AR435" s="189" t="s">
        <v>341</v>
      </c>
      <c r="AS435" s="189" t="b">
        <f t="shared" ref="AS435:AS436" si="97">AND(AO435="Y",AP435="Y",AQ435="Y",AR435="Y")</f>
        <v>0</v>
      </c>
      <c r="AT435" s="442" t="b">
        <f t="shared" ref="AT435:AT436" si="98">OR(AO435="Y",AP435="Y",AQ435="Y",AR435="Y")</f>
        <v>1</v>
      </c>
      <c r="AU435" s="189" t="s">
        <v>335</v>
      </c>
      <c r="AV435" s="275"/>
      <c r="AW435" s="275"/>
      <c r="AX435" s="275" t="s">
        <v>2650</v>
      </c>
      <c r="AY435" s="577" t="s">
        <v>2657</v>
      </c>
      <c r="AZ435" s="275" t="s">
        <v>1528</v>
      </c>
      <c r="BA435" s="275"/>
      <c r="BB435" s="458"/>
    </row>
    <row r="436" spans="2:54" ht="15" customHeight="1">
      <c r="B436" s="768">
        <v>46076</v>
      </c>
      <c r="C436" s="832" t="s">
        <v>145</v>
      </c>
      <c r="D436" s="833" t="s">
        <v>146</v>
      </c>
      <c r="E436" s="481" t="s">
        <v>338</v>
      </c>
      <c r="F436" s="481" t="s">
        <v>338</v>
      </c>
      <c r="G436" s="530" t="s">
        <v>1367</v>
      </c>
      <c r="H436" s="817" t="s">
        <v>657</v>
      </c>
      <c r="I436" s="530" t="s">
        <v>2475</v>
      </c>
      <c r="J436" s="942" t="s">
        <v>148</v>
      </c>
      <c r="K436" s="967" t="s">
        <v>657</v>
      </c>
      <c r="L436" s="181" t="s">
        <v>1699</v>
      </c>
      <c r="M436" s="817" t="s">
        <v>1368</v>
      </c>
      <c r="N436" s="188" t="s">
        <v>334</v>
      </c>
      <c r="O436" s="188" t="s">
        <v>334</v>
      </c>
      <c r="P436" s="470" t="str">
        <f t="shared" si="88"/>
        <v>N</v>
      </c>
      <c r="Q436" s="188" t="s">
        <v>334</v>
      </c>
      <c r="R436" s="188" t="s">
        <v>335</v>
      </c>
      <c r="S436" s="445" t="s">
        <v>335</v>
      </c>
      <c r="T436" s="457" t="s">
        <v>338</v>
      </c>
      <c r="U436" s="457" t="s">
        <v>335</v>
      </c>
      <c r="V436" s="540"/>
      <c r="W436" s="188" t="s">
        <v>334</v>
      </c>
      <c r="X436" s="435" t="s">
        <v>93</v>
      </c>
      <c r="Y436" s="601" t="s">
        <v>62</v>
      </c>
      <c r="Z436" s="189" t="s">
        <v>1546</v>
      </c>
      <c r="AA436" s="540">
        <v>1</v>
      </c>
      <c r="AB436" s="600" t="s">
        <v>2312</v>
      </c>
      <c r="AC436" s="458" t="s">
        <v>558</v>
      </c>
      <c r="AD436" s="458" t="s">
        <v>578</v>
      </c>
      <c r="AE436" s="457"/>
      <c r="AF436" s="457"/>
      <c r="AG436" s="766"/>
      <c r="AH436" s="766"/>
      <c r="AI436" s="443" t="s">
        <v>341</v>
      </c>
      <c r="AJ436" s="443" t="s">
        <v>341</v>
      </c>
      <c r="AK436" s="599"/>
      <c r="AL436" s="350" t="str">
        <f t="shared" si="72"/>
        <v/>
      </c>
      <c r="AM436" s="350" t="s">
        <v>342</v>
      </c>
      <c r="AN436" s="575" t="s">
        <v>1513</v>
      </c>
      <c r="AO436" s="457" t="s">
        <v>335</v>
      </c>
      <c r="AP436" s="457" t="s">
        <v>335</v>
      </c>
      <c r="AQ436" s="457" t="s">
        <v>335</v>
      </c>
      <c r="AR436" s="457" t="s">
        <v>335</v>
      </c>
      <c r="AS436" s="457" t="b">
        <f t="shared" si="97"/>
        <v>1</v>
      </c>
      <c r="AT436" s="599" t="b">
        <f t="shared" si="98"/>
        <v>1</v>
      </c>
      <c r="AU436" s="457" t="s">
        <v>335</v>
      </c>
      <c r="AV436" s="458"/>
      <c r="AW436" s="458"/>
      <c r="AX436" s="458" t="s">
        <v>1701</v>
      </c>
      <c r="AY436" s="760" t="s">
        <v>1702</v>
      </c>
      <c r="AZ436" s="458" t="s">
        <v>1531</v>
      </c>
      <c r="BA436" s="389" t="s">
        <v>2658</v>
      </c>
      <c r="BB436" s="275"/>
    </row>
    <row r="437" spans="2:54" ht="15" customHeight="1">
      <c r="B437" s="768">
        <v>46076</v>
      </c>
      <c r="C437" s="832" t="s">
        <v>145</v>
      </c>
      <c r="D437" s="833" t="s">
        <v>146</v>
      </c>
      <c r="E437" s="481" t="s">
        <v>338</v>
      </c>
      <c r="F437" s="590" t="s">
        <v>338</v>
      </c>
      <c r="G437" s="576" t="s">
        <v>2659</v>
      </c>
      <c r="H437" s="576" t="s">
        <v>2660</v>
      </c>
      <c r="I437" s="778" t="s">
        <v>2661</v>
      </c>
      <c r="J437" s="942" t="s">
        <v>148</v>
      </c>
      <c r="K437" s="967" t="s">
        <v>2660</v>
      </c>
      <c r="L437" s="181" t="s">
        <v>2659</v>
      </c>
      <c r="M437" s="780" t="s">
        <v>2662</v>
      </c>
      <c r="N437" s="189" t="s">
        <v>334</v>
      </c>
      <c r="O437" s="179" t="s">
        <v>334</v>
      </c>
      <c r="P437" s="470" t="str">
        <f t="shared" ref="P437:P445" si="99">IF(OR(N437 = "Y", O437 = "Y"), "Y", "N")</f>
        <v>N</v>
      </c>
      <c r="Q437" s="179" t="s">
        <v>334</v>
      </c>
      <c r="R437" s="179" t="s">
        <v>334</v>
      </c>
      <c r="S437" s="444" t="s">
        <v>335</v>
      </c>
      <c r="T437" s="189" t="s">
        <v>335</v>
      </c>
      <c r="U437" s="189"/>
      <c r="V437" s="189"/>
      <c r="W437" s="188" t="s">
        <v>334</v>
      </c>
      <c r="X437" s="435" t="s">
        <v>93</v>
      </c>
      <c r="Y437" s="601" t="s">
        <v>62</v>
      </c>
      <c r="Z437" s="189" t="s">
        <v>1537</v>
      </c>
      <c r="AA437" s="536"/>
      <c r="AB437" s="346"/>
      <c r="AC437" s="275"/>
      <c r="AD437" s="275"/>
      <c r="AE437" s="189"/>
      <c r="AF437" s="189"/>
      <c r="AG437" s="765"/>
      <c r="AH437" s="765"/>
      <c r="AI437" s="443" t="s">
        <v>341</v>
      </c>
      <c r="AJ437" s="443" t="s">
        <v>341</v>
      </c>
      <c r="AK437" s="189"/>
      <c r="AL437" s="350" t="str">
        <f t="shared" si="72"/>
        <v/>
      </c>
      <c r="AM437" s="350" t="s">
        <v>342</v>
      </c>
      <c r="AN437" s="575" t="s">
        <v>1513</v>
      </c>
      <c r="AO437" s="189"/>
      <c r="AP437" s="189"/>
      <c r="AQ437" s="189"/>
      <c r="AR437" s="189"/>
      <c r="AS437" s="189"/>
      <c r="AT437" s="189"/>
      <c r="AU437" s="189"/>
      <c r="AV437" s="275"/>
      <c r="AW437" s="275"/>
      <c r="AX437" s="275" t="s">
        <v>1605</v>
      </c>
      <c r="AY437" s="577" t="s">
        <v>2663</v>
      </c>
      <c r="AZ437" s="275" t="s">
        <v>1605</v>
      </c>
      <c r="BA437" s="275"/>
      <c r="BB437" s="459"/>
    </row>
    <row r="438" spans="2:54" ht="15" customHeight="1">
      <c r="B438" s="768">
        <v>46076</v>
      </c>
      <c r="C438" s="832" t="s">
        <v>145</v>
      </c>
      <c r="D438" s="833" t="s">
        <v>146</v>
      </c>
      <c r="E438" s="481" t="s">
        <v>338</v>
      </c>
      <c r="F438" s="590" t="s">
        <v>338</v>
      </c>
      <c r="G438" s="576" t="s">
        <v>2664</v>
      </c>
      <c r="H438" s="576" t="s">
        <v>2665</v>
      </c>
      <c r="I438" s="778" t="s">
        <v>2661</v>
      </c>
      <c r="J438" s="942" t="s">
        <v>148</v>
      </c>
      <c r="K438" s="967" t="s">
        <v>2665</v>
      </c>
      <c r="L438" s="181" t="s">
        <v>2664</v>
      </c>
      <c r="M438" s="780" t="s">
        <v>2666</v>
      </c>
      <c r="N438" s="189" t="s">
        <v>334</v>
      </c>
      <c r="O438" s="179" t="s">
        <v>334</v>
      </c>
      <c r="P438" s="470" t="str">
        <f t="shared" si="99"/>
        <v>N</v>
      </c>
      <c r="Q438" s="179" t="s">
        <v>334</v>
      </c>
      <c r="R438" s="179" t="s">
        <v>334</v>
      </c>
      <c r="S438" s="444" t="s">
        <v>335</v>
      </c>
      <c r="T438" s="189" t="s">
        <v>335</v>
      </c>
      <c r="U438" s="189"/>
      <c r="V438" s="189"/>
      <c r="W438" s="188" t="s">
        <v>334</v>
      </c>
      <c r="X438" s="435" t="s">
        <v>93</v>
      </c>
      <c r="Y438" s="601" t="s">
        <v>62</v>
      </c>
      <c r="Z438" s="189" t="s">
        <v>1537</v>
      </c>
      <c r="AA438" s="536"/>
      <c r="AB438" s="346"/>
      <c r="AC438" s="275"/>
      <c r="AD438" s="275"/>
      <c r="AE438" s="189"/>
      <c r="AF438" s="189"/>
      <c r="AG438" s="765"/>
      <c r="AH438" s="765"/>
      <c r="AI438" s="443" t="s">
        <v>341</v>
      </c>
      <c r="AJ438" s="443" t="s">
        <v>341</v>
      </c>
      <c r="AK438" s="189"/>
      <c r="AL438" s="350" t="str">
        <f t="shared" si="72"/>
        <v/>
      </c>
      <c r="AM438" s="350" t="s">
        <v>342</v>
      </c>
      <c r="AN438" s="575" t="s">
        <v>1513</v>
      </c>
      <c r="AO438" s="189"/>
      <c r="AP438" s="189"/>
      <c r="AQ438" s="189"/>
      <c r="AR438" s="189"/>
      <c r="AS438" s="189"/>
      <c r="AT438" s="189"/>
      <c r="AU438" s="189"/>
      <c r="AV438" s="275"/>
      <c r="AW438" s="275"/>
      <c r="AX438" s="275" t="s">
        <v>1605</v>
      </c>
      <c r="AY438" s="577" t="s">
        <v>2667</v>
      </c>
      <c r="AZ438" s="275" t="s">
        <v>1605</v>
      </c>
      <c r="BA438" s="275"/>
      <c r="BB438" s="275"/>
    </row>
    <row r="439" spans="2:54" ht="15" customHeight="1">
      <c r="B439" s="768">
        <v>46076</v>
      </c>
      <c r="C439" s="832" t="s">
        <v>145</v>
      </c>
      <c r="D439" s="833" t="s">
        <v>146</v>
      </c>
      <c r="E439" s="481" t="s">
        <v>338</v>
      </c>
      <c r="F439" s="590" t="s">
        <v>338</v>
      </c>
      <c r="G439" s="576" t="s">
        <v>2668</v>
      </c>
      <c r="H439" s="576" t="s">
        <v>2669</v>
      </c>
      <c r="I439" s="778" t="s">
        <v>2661</v>
      </c>
      <c r="J439" s="942" t="s">
        <v>148</v>
      </c>
      <c r="K439" s="967" t="s">
        <v>2669</v>
      </c>
      <c r="L439" s="181" t="s">
        <v>2668</v>
      </c>
      <c r="M439" s="780" t="s">
        <v>2670</v>
      </c>
      <c r="N439" s="189" t="s">
        <v>334</v>
      </c>
      <c r="O439" s="179" t="s">
        <v>334</v>
      </c>
      <c r="P439" s="470" t="str">
        <f t="shared" si="99"/>
        <v>N</v>
      </c>
      <c r="Q439" s="179" t="s">
        <v>334</v>
      </c>
      <c r="R439" s="179" t="s">
        <v>334</v>
      </c>
      <c r="S439" s="444" t="s">
        <v>335</v>
      </c>
      <c r="T439" s="189" t="s">
        <v>335</v>
      </c>
      <c r="U439" s="189"/>
      <c r="V439" s="189"/>
      <c r="W439" s="188" t="s">
        <v>334</v>
      </c>
      <c r="X439" s="435" t="s">
        <v>93</v>
      </c>
      <c r="Y439" s="601" t="s">
        <v>62</v>
      </c>
      <c r="Z439" s="189" t="s">
        <v>1537</v>
      </c>
      <c r="AA439" s="536"/>
      <c r="AB439" s="346"/>
      <c r="AC439" s="275"/>
      <c r="AD439" s="275"/>
      <c r="AE439" s="189"/>
      <c r="AF439" s="189"/>
      <c r="AG439" s="765"/>
      <c r="AH439" s="765"/>
      <c r="AI439" s="443" t="s">
        <v>341</v>
      </c>
      <c r="AJ439" s="443" t="s">
        <v>341</v>
      </c>
      <c r="AK439" s="189"/>
      <c r="AL439" s="350" t="str">
        <f t="shared" si="72"/>
        <v/>
      </c>
      <c r="AM439" s="350" t="s">
        <v>342</v>
      </c>
      <c r="AN439" s="575" t="s">
        <v>1513</v>
      </c>
      <c r="AO439" s="189"/>
      <c r="AP439" s="189"/>
      <c r="AQ439" s="189"/>
      <c r="AR439" s="189"/>
      <c r="AS439" s="189"/>
      <c r="AT439" s="189"/>
      <c r="AU439" s="189"/>
      <c r="AV439" s="275"/>
      <c r="AW439" s="275"/>
      <c r="AX439" s="275" t="s">
        <v>1605</v>
      </c>
      <c r="AY439" s="577" t="s">
        <v>2671</v>
      </c>
      <c r="AZ439" s="275" t="s">
        <v>1605</v>
      </c>
      <c r="BA439" s="275"/>
      <c r="BB439" s="275"/>
    </row>
    <row r="440" spans="2:54" ht="15" customHeight="1">
      <c r="B440" s="768">
        <v>46076</v>
      </c>
      <c r="C440" s="832" t="s">
        <v>145</v>
      </c>
      <c r="D440" s="833" t="s">
        <v>146</v>
      </c>
      <c r="E440" s="481" t="s">
        <v>338</v>
      </c>
      <c r="F440" s="590" t="s">
        <v>338</v>
      </c>
      <c r="G440" s="576" t="s">
        <v>2672</v>
      </c>
      <c r="H440" s="576" t="s">
        <v>2673</v>
      </c>
      <c r="I440" s="778" t="s">
        <v>2661</v>
      </c>
      <c r="J440" s="942" t="s">
        <v>148</v>
      </c>
      <c r="K440" s="967" t="s">
        <v>2673</v>
      </c>
      <c r="L440" s="181" t="s">
        <v>2672</v>
      </c>
      <c r="M440" s="780" t="s">
        <v>2674</v>
      </c>
      <c r="N440" s="189" t="s">
        <v>334</v>
      </c>
      <c r="O440" s="179" t="s">
        <v>334</v>
      </c>
      <c r="P440" s="470" t="str">
        <f t="shared" si="99"/>
        <v>N</v>
      </c>
      <c r="Q440" s="179" t="s">
        <v>334</v>
      </c>
      <c r="R440" s="179" t="s">
        <v>334</v>
      </c>
      <c r="S440" s="444" t="s">
        <v>335</v>
      </c>
      <c r="T440" s="189" t="s">
        <v>335</v>
      </c>
      <c r="U440" s="189"/>
      <c r="V440" s="189"/>
      <c r="W440" s="188" t="s">
        <v>334</v>
      </c>
      <c r="X440" s="435" t="s">
        <v>93</v>
      </c>
      <c r="Y440" s="601" t="s">
        <v>62</v>
      </c>
      <c r="Z440" s="189" t="s">
        <v>1537</v>
      </c>
      <c r="AA440" s="536"/>
      <c r="AB440" s="346"/>
      <c r="AC440" s="275"/>
      <c r="AD440" s="275"/>
      <c r="AE440" s="189"/>
      <c r="AF440" s="189"/>
      <c r="AG440" s="765"/>
      <c r="AH440" s="765"/>
      <c r="AI440" s="443" t="s">
        <v>341</v>
      </c>
      <c r="AJ440" s="443" t="s">
        <v>341</v>
      </c>
      <c r="AK440" s="189"/>
      <c r="AL440" s="350" t="str">
        <f t="shared" si="72"/>
        <v/>
      </c>
      <c r="AM440" s="350" t="s">
        <v>342</v>
      </c>
      <c r="AN440" s="575" t="s">
        <v>1513</v>
      </c>
      <c r="AO440" s="189"/>
      <c r="AP440" s="189"/>
      <c r="AQ440" s="189"/>
      <c r="AR440" s="189"/>
      <c r="AS440" s="189"/>
      <c r="AT440" s="189"/>
      <c r="AU440" s="189"/>
      <c r="AV440" s="275"/>
      <c r="AW440" s="275"/>
      <c r="AX440" s="275" t="s">
        <v>1605</v>
      </c>
      <c r="AY440" s="577" t="s">
        <v>2675</v>
      </c>
      <c r="AZ440" s="275" t="s">
        <v>1605</v>
      </c>
      <c r="BA440" s="275"/>
      <c r="BB440" s="275"/>
    </row>
    <row r="441" spans="2:54" ht="15" customHeight="1">
      <c r="B441" s="768">
        <v>46076</v>
      </c>
      <c r="C441" s="832" t="s">
        <v>145</v>
      </c>
      <c r="D441" s="833" t="s">
        <v>146</v>
      </c>
      <c r="E441" s="481" t="s">
        <v>338</v>
      </c>
      <c r="F441" s="590" t="s">
        <v>338</v>
      </c>
      <c r="G441" s="576" t="s">
        <v>2676</v>
      </c>
      <c r="H441" s="576" t="s">
        <v>2677</v>
      </c>
      <c r="I441" s="778" t="s">
        <v>2661</v>
      </c>
      <c r="J441" s="942" t="s">
        <v>148</v>
      </c>
      <c r="K441" s="967" t="s">
        <v>2677</v>
      </c>
      <c r="L441" s="181" t="s">
        <v>2676</v>
      </c>
      <c r="M441" s="780" t="s">
        <v>2678</v>
      </c>
      <c r="N441" s="189" t="s">
        <v>334</v>
      </c>
      <c r="O441" s="179" t="s">
        <v>334</v>
      </c>
      <c r="P441" s="470" t="str">
        <f t="shared" si="99"/>
        <v>N</v>
      </c>
      <c r="Q441" s="179" t="s">
        <v>334</v>
      </c>
      <c r="R441" s="179" t="s">
        <v>334</v>
      </c>
      <c r="S441" s="444" t="s">
        <v>335</v>
      </c>
      <c r="T441" s="189" t="s">
        <v>335</v>
      </c>
      <c r="U441" s="189"/>
      <c r="V441" s="189"/>
      <c r="W441" s="188" t="s">
        <v>334</v>
      </c>
      <c r="X441" s="435" t="s">
        <v>93</v>
      </c>
      <c r="Y441" s="601" t="s">
        <v>62</v>
      </c>
      <c r="Z441" s="189" t="s">
        <v>1537</v>
      </c>
      <c r="AA441" s="536"/>
      <c r="AB441" s="346"/>
      <c r="AC441" s="275"/>
      <c r="AD441" s="275"/>
      <c r="AE441" s="189"/>
      <c r="AF441" s="189"/>
      <c r="AG441" s="765"/>
      <c r="AH441" s="765"/>
      <c r="AI441" s="443" t="s">
        <v>341</v>
      </c>
      <c r="AJ441" s="443" t="s">
        <v>341</v>
      </c>
      <c r="AK441" s="189"/>
      <c r="AL441" s="350" t="str">
        <f t="shared" si="72"/>
        <v/>
      </c>
      <c r="AM441" s="350" t="s">
        <v>342</v>
      </c>
      <c r="AN441" s="575" t="s">
        <v>1513</v>
      </c>
      <c r="AO441" s="189"/>
      <c r="AP441" s="189"/>
      <c r="AQ441" s="189"/>
      <c r="AR441" s="189"/>
      <c r="AS441" s="189"/>
      <c r="AT441" s="189"/>
      <c r="AU441" s="189"/>
      <c r="AV441" s="275"/>
      <c r="AW441" s="275"/>
      <c r="AX441" s="275" t="s">
        <v>1605</v>
      </c>
      <c r="AY441" s="577" t="s">
        <v>2679</v>
      </c>
      <c r="AZ441" s="275" t="s">
        <v>1605</v>
      </c>
      <c r="BA441" s="275"/>
      <c r="BB441" s="275"/>
    </row>
    <row r="442" spans="2:54">
      <c r="B442" s="768">
        <v>46076</v>
      </c>
      <c r="C442" s="832" t="s">
        <v>145</v>
      </c>
      <c r="D442" s="833" t="s">
        <v>146</v>
      </c>
      <c r="E442" s="481" t="s">
        <v>338</v>
      </c>
      <c r="F442" s="590" t="s">
        <v>338</v>
      </c>
      <c r="G442" s="576" t="s">
        <v>2680</v>
      </c>
      <c r="H442" s="576" t="s">
        <v>2681</v>
      </c>
      <c r="I442" s="778" t="s">
        <v>2661</v>
      </c>
      <c r="J442" s="942" t="s">
        <v>148</v>
      </c>
      <c r="K442" s="967" t="s">
        <v>2681</v>
      </c>
      <c r="L442" s="181" t="s">
        <v>2680</v>
      </c>
      <c r="M442" s="780" t="s">
        <v>2682</v>
      </c>
      <c r="N442" s="189" t="s">
        <v>334</v>
      </c>
      <c r="O442" s="179" t="s">
        <v>334</v>
      </c>
      <c r="P442" s="470" t="str">
        <f t="shared" si="99"/>
        <v>N</v>
      </c>
      <c r="Q442" s="179" t="s">
        <v>334</v>
      </c>
      <c r="R442" s="179" t="s">
        <v>334</v>
      </c>
      <c r="S442" s="444" t="s">
        <v>335</v>
      </c>
      <c r="T442" s="189" t="s">
        <v>335</v>
      </c>
      <c r="U442" s="275"/>
      <c r="V442" s="275"/>
      <c r="W442" s="188" t="s">
        <v>334</v>
      </c>
      <c r="X442" s="435" t="s">
        <v>93</v>
      </c>
      <c r="Y442" s="601" t="s">
        <v>62</v>
      </c>
      <c r="Z442" s="189" t="s">
        <v>1537</v>
      </c>
      <c r="AA442" s="276"/>
      <c r="AB442" s="346"/>
      <c r="AC442" s="275"/>
      <c r="AD442" s="275"/>
      <c r="AE442" s="275"/>
      <c r="AF442" s="275"/>
      <c r="AG442" s="902"/>
      <c r="AH442" s="902"/>
      <c r="AI442" s="443" t="s">
        <v>341</v>
      </c>
      <c r="AJ442" s="443" t="s">
        <v>341</v>
      </c>
      <c r="AK442" s="275"/>
      <c r="AL442" s="350" t="str">
        <f t="shared" si="72"/>
        <v/>
      </c>
      <c r="AM442" s="350" t="s">
        <v>342</v>
      </c>
      <c r="AN442" s="575" t="s">
        <v>1513</v>
      </c>
      <c r="AO442" s="275"/>
      <c r="AP442" s="275"/>
      <c r="AQ442" s="275"/>
      <c r="AR442" s="275"/>
      <c r="AS442" s="275"/>
      <c r="AT442" s="275"/>
      <c r="AU442" s="275"/>
      <c r="AV442" s="275"/>
      <c r="AW442" s="275"/>
      <c r="AX442" s="275" t="s">
        <v>1605</v>
      </c>
      <c r="AY442" s="576" t="s">
        <v>2683</v>
      </c>
      <c r="AZ442" s="275" t="s">
        <v>1605</v>
      </c>
      <c r="BA442" s="275"/>
      <c r="BB442" s="275"/>
    </row>
    <row r="443" spans="2:54">
      <c r="B443" s="768">
        <v>46076</v>
      </c>
      <c r="C443" s="834" t="s">
        <v>145</v>
      </c>
      <c r="D443" s="835" t="s">
        <v>146</v>
      </c>
      <c r="E443" s="541" t="s">
        <v>338</v>
      </c>
      <c r="F443" s="787" t="s">
        <v>338</v>
      </c>
      <c r="G443" s="580" t="s">
        <v>2684</v>
      </c>
      <c r="H443" s="580" t="s">
        <v>2685</v>
      </c>
      <c r="I443" s="778" t="s">
        <v>2661</v>
      </c>
      <c r="J443" s="942" t="s">
        <v>148</v>
      </c>
      <c r="K443" s="967" t="s">
        <v>2685</v>
      </c>
      <c r="L443" s="181" t="s">
        <v>2686</v>
      </c>
      <c r="M443" s="780" t="s">
        <v>2687</v>
      </c>
      <c r="N443" s="189" t="s">
        <v>334</v>
      </c>
      <c r="O443" s="179" t="s">
        <v>334</v>
      </c>
      <c r="P443" s="470" t="str">
        <f t="shared" si="99"/>
        <v>N</v>
      </c>
      <c r="Q443" s="179" t="s">
        <v>334</v>
      </c>
      <c r="R443" s="179" t="s">
        <v>334</v>
      </c>
      <c r="S443" s="444" t="s">
        <v>335</v>
      </c>
      <c r="T443" s="189" t="s">
        <v>335</v>
      </c>
      <c r="U443" s="458"/>
      <c r="V443" s="458"/>
      <c r="W443" s="188" t="s">
        <v>334</v>
      </c>
      <c r="X443" s="435" t="s">
        <v>93</v>
      </c>
      <c r="Y443" s="601" t="s">
        <v>62</v>
      </c>
      <c r="Z443" s="189" t="s">
        <v>1537</v>
      </c>
      <c r="AA443" s="903"/>
      <c r="AB443" s="575"/>
      <c r="AC443" s="458"/>
      <c r="AD443" s="458"/>
      <c r="AE443" s="458"/>
      <c r="AF443" s="458"/>
      <c r="AG443" s="767"/>
      <c r="AH443" s="767"/>
      <c r="AI443" s="443" t="s">
        <v>341</v>
      </c>
      <c r="AJ443" s="443" t="s">
        <v>341</v>
      </c>
      <c r="AK443" s="458"/>
      <c r="AL443" s="350" t="str">
        <f t="shared" si="72"/>
        <v/>
      </c>
      <c r="AM443" s="350" t="s">
        <v>342</v>
      </c>
      <c r="AN443" s="575" t="s">
        <v>1513</v>
      </c>
      <c r="AO443" s="458"/>
      <c r="AP443" s="458"/>
      <c r="AQ443" s="458"/>
      <c r="AR443" s="458"/>
      <c r="AS443" s="458"/>
      <c r="AT443" s="458"/>
      <c r="AU443" s="458"/>
      <c r="AV443" s="458"/>
      <c r="AW443" s="458"/>
      <c r="AX443" s="275" t="s">
        <v>1605</v>
      </c>
      <c r="AY443" s="576" t="s">
        <v>2688</v>
      </c>
      <c r="AZ443" s="275" t="s">
        <v>1605</v>
      </c>
      <c r="BA443" s="458"/>
      <c r="BB443" s="458"/>
    </row>
    <row r="444" spans="2:54">
      <c r="B444" s="768">
        <v>46076</v>
      </c>
      <c r="C444" s="832" t="s">
        <v>145</v>
      </c>
      <c r="D444" s="836" t="s">
        <v>146</v>
      </c>
      <c r="E444" s="576" t="s">
        <v>338</v>
      </c>
      <c r="F444" s="576" t="s">
        <v>338</v>
      </c>
      <c r="G444" s="576" t="s">
        <v>2689</v>
      </c>
      <c r="H444" s="576" t="s">
        <v>2690</v>
      </c>
      <c r="I444" s="778" t="s">
        <v>2661</v>
      </c>
      <c r="J444" s="942" t="s">
        <v>148</v>
      </c>
      <c r="K444" s="967" t="s">
        <v>2690</v>
      </c>
      <c r="L444" s="181" t="s">
        <v>2689</v>
      </c>
      <c r="M444" s="780" t="s">
        <v>2691</v>
      </c>
      <c r="N444" s="189" t="s">
        <v>334</v>
      </c>
      <c r="O444" s="179" t="s">
        <v>334</v>
      </c>
      <c r="P444" s="470" t="str">
        <f t="shared" si="99"/>
        <v>N</v>
      </c>
      <c r="Q444" s="179" t="s">
        <v>334</v>
      </c>
      <c r="R444" s="179" t="s">
        <v>334</v>
      </c>
      <c r="S444" s="444" t="s">
        <v>335</v>
      </c>
      <c r="T444" s="189" t="s">
        <v>335</v>
      </c>
      <c r="U444" s="275"/>
      <c r="V444" s="275"/>
      <c r="W444" s="188" t="s">
        <v>334</v>
      </c>
      <c r="X444" s="435" t="s">
        <v>93</v>
      </c>
      <c r="Y444" s="601" t="s">
        <v>62</v>
      </c>
      <c r="Z444" s="189" t="s">
        <v>1537</v>
      </c>
      <c r="AA444" s="276"/>
      <c r="AB444" s="346"/>
      <c r="AC444" s="275"/>
      <c r="AD444" s="275"/>
      <c r="AE444" s="275"/>
      <c r="AF444" s="275"/>
      <c r="AG444" s="902"/>
      <c r="AH444" s="902"/>
      <c r="AI444" s="443" t="s">
        <v>341</v>
      </c>
      <c r="AJ444" s="443" t="s">
        <v>341</v>
      </c>
      <c r="AK444" s="275"/>
      <c r="AL444" s="350" t="str">
        <f t="shared" si="72"/>
        <v/>
      </c>
      <c r="AM444" s="350" t="s">
        <v>342</v>
      </c>
      <c r="AN444" s="575" t="s">
        <v>1513</v>
      </c>
      <c r="AO444" s="275"/>
      <c r="AP444" s="275"/>
      <c r="AQ444" s="275"/>
      <c r="AR444" s="275"/>
      <c r="AS444" s="275"/>
      <c r="AT444" s="275"/>
      <c r="AU444" s="275"/>
      <c r="AV444" s="275"/>
      <c r="AW444" s="275"/>
      <c r="AX444" s="275" t="s">
        <v>1605</v>
      </c>
      <c r="AY444" s="576" t="s">
        <v>2692</v>
      </c>
      <c r="AZ444" s="275" t="s">
        <v>1605</v>
      </c>
      <c r="BA444" s="275"/>
      <c r="BB444" s="275"/>
    </row>
    <row r="445" spans="2:54">
      <c r="B445" s="768">
        <v>46076</v>
      </c>
      <c r="C445" s="832" t="s">
        <v>145</v>
      </c>
      <c r="D445" s="836" t="s">
        <v>146</v>
      </c>
      <c r="E445" s="576" t="s">
        <v>338</v>
      </c>
      <c r="F445" s="576" t="s">
        <v>338</v>
      </c>
      <c r="G445" s="576" t="s">
        <v>2693</v>
      </c>
      <c r="H445" s="576" t="s">
        <v>2694</v>
      </c>
      <c r="I445" s="778" t="s">
        <v>2661</v>
      </c>
      <c r="J445" s="942" t="s">
        <v>148</v>
      </c>
      <c r="K445" s="967" t="s">
        <v>2694</v>
      </c>
      <c r="L445" s="181" t="s">
        <v>2693</v>
      </c>
      <c r="M445" s="780" t="s">
        <v>2695</v>
      </c>
      <c r="N445" s="189" t="s">
        <v>334</v>
      </c>
      <c r="O445" s="179" t="s">
        <v>334</v>
      </c>
      <c r="P445" s="470" t="str">
        <f t="shared" si="99"/>
        <v>N</v>
      </c>
      <c r="Q445" s="179" t="s">
        <v>334</v>
      </c>
      <c r="R445" s="179" t="s">
        <v>334</v>
      </c>
      <c r="S445" s="444" t="s">
        <v>335</v>
      </c>
      <c r="T445" s="189" t="s">
        <v>335</v>
      </c>
      <c r="U445" s="275"/>
      <c r="V445" s="389"/>
      <c r="W445" s="189" t="s">
        <v>334</v>
      </c>
      <c r="X445" s="904" t="s">
        <v>93</v>
      </c>
      <c r="Y445" s="601" t="s">
        <v>62</v>
      </c>
      <c r="Z445" s="189" t="s">
        <v>1537</v>
      </c>
      <c r="AA445" s="276"/>
      <c r="AB445" s="346"/>
      <c r="AC445" s="275"/>
      <c r="AD445" s="275"/>
      <c r="AE445" s="275"/>
      <c r="AF445" s="275"/>
      <c r="AG445" s="902"/>
      <c r="AH445" s="902"/>
      <c r="AI445" s="443" t="s">
        <v>341</v>
      </c>
      <c r="AJ445" s="443" t="s">
        <v>341</v>
      </c>
      <c r="AK445" s="275"/>
      <c r="AL445" s="350" t="str">
        <f t="shared" si="72"/>
        <v/>
      </c>
      <c r="AM445" s="443" t="s">
        <v>342</v>
      </c>
      <c r="AN445" s="346" t="s">
        <v>1513</v>
      </c>
      <c r="AO445" s="276"/>
      <c r="AP445" s="275"/>
      <c r="AQ445" s="275"/>
      <c r="AR445" s="275"/>
      <c r="AS445" s="275"/>
      <c r="AT445" s="275"/>
      <c r="AU445" s="275"/>
      <c r="AV445" s="275"/>
      <c r="AW445" s="275"/>
      <c r="AX445" s="275" t="s">
        <v>1605</v>
      </c>
      <c r="AY445" s="576" t="s">
        <v>2696</v>
      </c>
      <c r="AZ445" s="275" t="s">
        <v>1605</v>
      </c>
      <c r="BA445" s="275"/>
      <c r="BB445" s="275"/>
    </row>
    <row r="446" spans="2:54">
      <c r="H446" s="10"/>
      <c r="M446" s="1"/>
    </row>
    <row r="447" spans="2:54">
      <c r="H447" s="10" t="s">
        <v>2697</v>
      </c>
      <c r="M447" s="1"/>
    </row>
    <row r="448" spans="2:54">
      <c r="H448" s="930" t="s">
        <v>2698</v>
      </c>
      <c r="M448" s="1"/>
    </row>
    <row r="449" spans="7:29">
      <c r="H449" s="930" t="s">
        <v>2699</v>
      </c>
      <c r="M449" s="1"/>
    </row>
    <row r="450" spans="7:29">
      <c r="H450" s="930" t="s">
        <v>2700</v>
      </c>
      <c r="M450" s="1"/>
    </row>
    <row r="451" spans="7:29">
      <c r="H451" s="930" t="s">
        <v>2701</v>
      </c>
      <c r="M451" s="1"/>
    </row>
    <row r="452" spans="7:29">
      <c r="H452" s="930" t="s">
        <v>2702</v>
      </c>
      <c r="M452" s="1"/>
    </row>
    <row r="453" spans="7:29">
      <c r="H453" s="930" t="s">
        <v>2703</v>
      </c>
      <c r="M453" s="1"/>
    </row>
    <row r="454" spans="7:29">
      <c r="M454" s="1"/>
    </row>
    <row r="455" spans="7:29">
      <c r="M455" s="1"/>
    </row>
    <row r="456" spans="7:29">
      <c r="H456" s="771"/>
      <c r="M456" s="1"/>
    </row>
    <row r="457" spans="7:29">
      <c r="H457" s="771"/>
      <c r="M457" s="1"/>
    </row>
    <row r="458" spans="7:29">
      <c r="H458" s="771"/>
      <c r="M458" s="1"/>
    </row>
    <row r="459" spans="7:29">
      <c r="H459" s="771"/>
      <c r="M459" s="1"/>
    </row>
    <row r="460" spans="7:29">
      <c r="H460" s="771"/>
      <c r="M460" s="1"/>
    </row>
    <row r="461" spans="7:29" ht="5.25" customHeight="1">
      <c r="H461" s="771"/>
      <c r="M461" s="1"/>
    </row>
    <row r="462" spans="7:29">
      <c r="H462" s="771"/>
      <c r="AB462" s="1"/>
    </row>
    <row r="463" spans="7:29">
      <c r="H463" s="771"/>
      <c r="AB463" s="1"/>
      <c r="AC463" s="1" t="s">
        <v>471</v>
      </c>
    </row>
    <row r="464" spans="7:29">
      <c r="G464" s="534"/>
      <c r="H464" s="771"/>
      <c r="AB464" s="1"/>
    </row>
    <row r="465" spans="7:28">
      <c r="G465" s="534"/>
      <c r="H465" s="771"/>
      <c r="AB465" s="1"/>
    </row>
    <row r="466" spans="7:28">
      <c r="G466" s="534"/>
      <c r="H466" s="771"/>
      <c r="AB466" s="1"/>
    </row>
    <row r="467" spans="7:28">
      <c r="G467" s="534"/>
      <c r="H467" s="771"/>
      <c r="AB467" s="1"/>
    </row>
    <row r="468" spans="7:28" ht="15" customHeight="1">
      <c r="G468" s="534"/>
      <c r="H468" s="771"/>
      <c r="AB468" s="1"/>
    </row>
    <row r="469" spans="7:28" ht="15" customHeight="1">
      <c r="G469" s="534"/>
      <c r="H469" s="771"/>
      <c r="AB469" s="1"/>
    </row>
    <row r="470" spans="7:28" ht="15" customHeight="1">
      <c r="G470" s="534"/>
      <c r="H470" s="771"/>
      <c r="AB470" s="1"/>
    </row>
    <row r="471" spans="7:28" ht="15" customHeight="1">
      <c r="G471" s="534"/>
      <c r="H471" s="771"/>
      <c r="AB471" s="1"/>
    </row>
    <row r="472" spans="7:28" ht="15" customHeight="1">
      <c r="G472" s="534"/>
      <c r="H472" s="771"/>
      <c r="AB472" s="1"/>
    </row>
    <row r="473" spans="7:28" ht="15.6">
      <c r="G473" s="534"/>
      <c r="H473" s="771"/>
      <c r="M473" s="532"/>
      <c r="AB473" s="1"/>
    </row>
    <row r="474" spans="7:28" ht="15.6">
      <c r="G474" s="534"/>
      <c r="H474" s="771"/>
      <c r="M474" s="532"/>
      <c r="AB474" s="1"/>
    </row>
    <row r="475" spans="7:28" ht="15.6">
      <c r="G475" s="534"/>
      <c r="H475" s="771"/>
      <c r="M475" s="532"/>
      <c r="AB475" s="1"/>
    </row>
    <row r="476" spans="7:28" ht="15.6">
      <c r="G476" s="534"/>
      <c r="H476" s="771"/>
      <c r="M476" s="532"/>
      <c r="AB476" s="1"/>
    </row>
    <row r="477" spans="7:28" ht="15.6">
      <c r="G477" s="534"/>
      <c r="H477" s="771"/>
      <c r="M477" s="532"/>
      <c r="AB477" s="1"/>
    </row>
    <row r="478" spans="7:28" ht="15.6">
      <c r="G478" s="534"/>
      <c r="H478" s="771"/>
      <c r="M478" s="532"/>
      <c r="AB478" s="1"/>
    </row>
    <row r="479" spans="7:28" ht="15.6">
      <c r="G479" s="534"/>
      <c r="H479" s="771"/>
      <c r="M479" s="532"/>
      <c r="AB479" s="1"/>
    </row>
    <row r="480" spans="7:28" ht="15.6">
      <c r="G480" s="534"/>
      <c r="H480" s="771"/>
      <c r="M480" s="532"/>
      <c r="AB480" s="1"/>
    </row>
    <row r="481" spans="7:28" ht="15.6">
      <c r="G481" s="534"/>
      <c r="M481" s="532"/>
      <c r="AB481" s="1"/>
    </row>
    <row r="482" spans="7:28" ht="15.6">
      <c r="G482" s="534"/>
      <c r="H482" s="771"/>
      <c r="M482" s="532"/>
      <c r="AB482" s="1"/>
    </row>
    <row r="483" spans="7:28" ht="15.6">
      <c r="G483" s="534"/>
      <c r="H483" s="771"/>
      <c r="M483" s="532"/>
      <c r="AB483" s="1"/>
    </row>
    <row r="484" spans="7:28" ht="15.6">
      <c r="G484" s="534"/>
      <c r="H484" s="771"/>
      <c r="M484" s="532"/>
      <c r="AB484" s="1"/>
    </row>
    <row r="485" spans="7:28" ht="15.6">
      <c r="G485" s="534"/>
      <c r="H485" s="771"/>
      <c r="M485" s="532"/>
      <c r="AB485" s="1"/>
    </row>
    <row r="486" spans="7:28" ht="15.6">
      <c r="G486" s="534"/>
      <c r="H486" s="771"/>
      <c r="M486" s="532"/>
      <c r="AB486" s="1"/>
    </row>
    <row r="487" spans="7:28" ht="15.6">
      <c r="G487" s="534"/>
      <c r="H487" s="771"/>
      <c r="M487" s="532"/>
    </row>
    <row r="488" spans="7:28" ht="15.6">
      <c r="G488" s="534"/>
      <c r="H488" s="771"/>
      <c r="M488" s="532"/>
    </row>
    <row r="489" spans="7:28" ht="15.6">
      <c r="G489" s="534"/>
      <c r="H489" s="771"/>
      <c r="M489" s="532"/>
    </row>
    <row r="490" spans="7:28" ht="15.6">
      <c r="G490" s="534"/>
      <c r="H490" s="771"/>
      <c r="M490" s="532"/>
    </row>
    <row r="491" spans="7:28" ht="15.6">
      <c r="G491" s="534"/>
      <c r="H491" s="771"/>
      <c r="M491" s="532"/>
    </row>
    <row r="492" spans="7:28" ht="15.6">
      <c r="G492" s="534"/>
      <c r="H492" s="771"/>
      <c r="M492" s="532"/>
    </row>
    <row r="493" spans="7:28" ht="15.6">
      <c r="G493" s="534"/>
      <c r="H493" s="771"/>
      <c r="M493" s="532"/>
    </row>
    <row r="494" spans="7:28" ht="15.6">
      <c r="G494" s="534"/>
      <c r="M494" s="532"/>
    </row>
    <row r="495" spans="7:28" ht="15.6">
      <c r="G495" s="535"/>
      <c r="H495" s="771"/>
      <c r="M495" s="532"/>
    </row>
    <row r="496" spans="7:28" ht="15.6">
      <c r="G496" s="534"/>
      <c r="H496" s="771"/>
      <c r="M496" s="532"/>
    </row>
    <row r="497" spans="7:13" ht="15.6">
      <c r="G497" s="534"/>
      <c r="H497" s="771"/>
      <c r="M497" s="532"/>
    </row>
    <row r="498" spans="7:13" ht="15.6">
      <c r="G498" s="534"/>
      <c r="H498" s="771"/>
      <c r="M498" s="532"/>
    </row>
    <row r="499" spans="7:13" ht="15.6">
      <c r="G499" s="534"/>
      <c r="H499" s="771"/>
      <c r="M499" s="532"/>
    </row>
    <row r="500" spans="7:13" ht="15.6">
      <c r="G500" s="534"/>
      <c r="H500" s="771"/>
      <c r="M500" s="532"/>
    </row>
    <row r="501" spans="7:13" ht="15.6">
      <c r="G501" s="534"/>
      <c r="H501" s="771"/>
      <c r="M501" s="532"/>
    </row>
    <row r="502" spans="7:13" ht="15.6">
      <c r="G502" s="534"/>
      <c r="H502" s="771"/>
      <c r="M502" s="532"/>
    </row>
    <row r="503" spans="7:13" ht="15.6">
      <c r="G503" s="534"/>
      <c r="H503" s="771"/>
      <c r="M503" s="532"/>
    </row>
    <row r="504" spans="7:13" ht="15.6">
      <c r="G504" s="534"/>
      <c r="H504" s="771"/>
      <c r="M504" s="532"/>
    </row>
    <row r="505" spans="7:13" ht="15.6">
      <c r="G505" s="534"/>
      <c r="H505" s="771"/>
      <c r="M505" s="532"/>
    </row>
    <row r="506" spans="7:13" ht="15.6">
      <c r="G506" s="534"/>
      <c r="H506" s="771"/>
      <c r="M506" s="532"/>
    </row>
    <row r="507" spans="7:13" ht="15.6">
      <c r="G507" s="534"/>
      <c r="M507" s="532"/>
    </row>
    <row r="508" spans="7:13" ht="15.6">
      <c r="G508" s="534"/>
      <c r="H508" s="771"/>
      <c r="M508" s="532"/>
    </row>
    <row r="509" spans="7:13" ht="15.6">
      <c r="G509" s="534"/>
      <c r="H509" s="771"/>
      <c r="M509" s="532"/>
    </row>
    <row r="510" spans="7:13" ht="15.6">
      <c r="G510" s="534"/>
      <c r="H510" s="771"/>
      <c r="M510" s="532"/>
    </row>
    <row r="511" spans="7:13" ht="15.6">
      <c r="G511" s="534"/>
      <c r="H511" s="771"/>
      <c r="M511" s="532"/>
    </row>
    <row r="512" spans="7:13" ht="15.6">
      <c r="G512" s="534"/>
      <c r="H512" s="771"/>
      <c r="M512" s="532"/>
    </row>
    <row r="513" spans="7:13" ht="15.6">
      <c r="G513" s="534"/>
      <c r="H513" s="771"/>
      <c r="M513" s="532"/>
    </row>
    <row r="514" spans="7:13" ht="15.6">
      <c r="G514" s="534"/>
      <c r="H514" s="771"/>
      <c r="M514" s="532"/>
    </row>
    <row r="515" spans="7:13" ht="15.6">
      <c r="G515" s="534"/>
      <c r="H515" s="771"/>
      <c r="M515" s="532"/>
    </row>
    <row r="516" spans="7:13" ht="15.6">
      <c r="G516" s="534"/>
      <c r="H516" s="771"/>
      <c r="M516" s="532"/>
    </row>
    <row r="517" spans="7:13" ht="15.6">
      <c r="G517" s="534"/>
      <c r="H517" s="771"/>
      <c r="M517" s="532"/>
    </row>
    <row r="518" spans="7:13" ht="15.6">
      <c r="G518" s="534"/>
      <c r="H518" s="771"/>
      <c r="M518" s="532"/>
    </row>
    <row r="519" spans="7:13" ht="15.6">
      <c r="G519" s="534"/>
      <c r="H519" s="771"/>
      <c r="M519" s="532"/>
    </row>
    <row r="520" spans="7:13" ht="15.6">
      <c r="G520" s="534"/>
      <c r="H520" s="10"/>
      <c r="M520" s="532"/>
    </row>
    <row r="521" spans="7:13" ht="15.6">
      <c r="G521" s="534"/>
      <c r="H521" s="10"/>
      <c r="M521" s="532"/>
    </row>
    <row r="522" spans="7:13" ht="15.6">
      <c r="G522" s="534"/>
      <c r="H522" s="10"/>
      <c r="M522" s="532"/>
    </row>
    <row r="523" spans="7:13" ht="15.6">
      <c r="G523" s="534"/>
      <c r="H523" s="10"/>
      <c r="M523" s="532"/>
    </row>
    <row r="524" spans="7:13" ht="15.6">
      <c r="G524" s="534"/>
      <c r="H524" s="10"/>
      <c r="M524" s="532"/>
    </row>
    <row r="525" spans="7:13" ht="15.6">
      <c r="G525" s="534"/>
      <c r="H525" s="10"/>
      <c r="M525" s="532"/>
    </row>
    <row r="526" spans="7:13" ht="15.6">
      <c r="G526" s="534"/>
      <c r="H526" s="10"/>
      <c r="M526" s="532"/>
    </row>
    <row r="527" spans="7:13" ht="15.6">
      <c r="G527" s="534"/>
      <c r="H527" s="10"/>
      <c r="M527" s="532"/>
    </row>
    <row r="528" spans="7:13" ht="15.6">
      <c r="G528" s="534"/>
      <c r="H528" s="10"/>
      <c r="M528" s="532"/>
    </row>
    <row r="529" spans="7:13" ht="15.6">
      <c r="G529" s="534"/>
      <c r="H529" s="10"/>
      <c r="M529" s="532"/>
    </row>
    <row r="530" spans="7:13" ht="15.6">
      <c r="G530" s="534"/>
      <c r="H530" s="10"/>
      <c r="M530" s="532"/>
    </row>
    <row r="531" spans="7:13" ht="15.6">
      <c r="G531" s="534"/>
      <c r="H531" s="10"/>
      <c r="M531" s="532"/>
    </row>
    <row r="532" spans="7:13" ht="15.6">
      <c r="G532" s="534"/>
      <c r="H532" s="10"/>
      <c r="M532" s="532"/>
    </row>
    <row r="533" spans="7:13" ht="15.6">
      <c r="G533" s="534"/>
      <c r="H533" s="10"/>
      <c r="M533" s="532"/>
    </row>
    <row r="534" spans="7:13" ht="15.6">
      <c r="G534" s="534"/>
      <c r="H534" s="10"/>
      <c r="M534" s="532"/>
    </row>
    <row r="535" spans="7:13" ht="15.6">
      <c r="G535" s="534"/>
      <c r="H535" s="10"/>
      <c r="M535" s="532"/>
    </row>
    <row r="536" spans="7:13" ht="15.6">
      <c r="G536" s="534"/>
      <c r="H536" s="10"/>
      <c r="M536" s="532"/>
    </row>
    <row r="537" spans="7:13" ht="15.6">
      <c r="G537" s="534"/>
      <c r="H537" s="10"/>
      <c r="M537" s="532"/>
    </row>
    <row r="538" spans="7:13" ht="15.6">
      <c r="G538" s="534"/>
      <c r="H538" s="10"/>
      <c r="M538" s="532"/>
    </row>
    <row r="539" spans="7:13" ht="15.6">
      <c r="G539" s="534"/>
      <c r="H539" s="10"/>
      <c r="M539" s="532"/>
    </row>
    <row r="540" spans="7:13" ht="15.6">
      <c r="G540" s="534"/>
      <c r="H540" s="10"/>
      <c r="M540" s="532"/>
    </row>
    <row r="541" spans="7:13" ht="15.6">
      <c r="G541" s="534"/>
      <c r="H541" s="10"/>
      <c r="M541" s="532"/>
    </row>
    <row r="542" spans="7:13" ht="15.6">
      <c r="G542" s="534"/>
      <c r="H542" s="10"/>
      <c r="M542" s="532"/>
    </row>
    <row r="543" spans="7:13" ht="15.6">
      <c r="G543" s="534"/>
      <c r="H543" s="10"/>
      <c r="M543" s="532"/>
    </row>
    <row r="544" spans="7:13" ht="15.6">
      <c r="G544" s="534"/>
      <c r="H544" s="10"/>
      <c r="M544" s="532"/>
    </row>
    <row r="545" spans="7:13" ht="15.6">
      <c r="G545" s="534"/>
      <c r="H545" s="10"/>
      <c r="M545" s="532"/>
    </row>
    <row r="546" spans="7:13" ht="15.6">
      <c r="G546" s="534"/>
      <c r="H546" s="10"/>
      <c r="M546" s="532"/>
    </row>
    <row r="547" spans="7:13" ht="15.6">
      <c r="G547" s="534"/>
      <c r="H547" s="10"/>
      <c r="M547" s="532"/>
    </row>
    <row r="548" spans="7:13" ht="15.6">
      <c r="G548" s="534"/>
      <c r="H548" s="10"/>
      <c r="M548" s="532"/>
    </row>
    <row r="549" spans="7:13" ht="15.6">
      <c r="G549" s="534"/>
      <c r="H549" s="10"/>
      <c r="M549" s="532"/>
    </row>
    <row r="550" spans="7:13" ht="15.6">
      <c r="G550" s="534"/>
      <c r="H550" s="10"/>
      <c r="M550" s="532"/>
    </row>
    <row r="551" spans="7:13" ht="15.6">
      <c r="G551" s="534"/>
      <c r="H551" s="10"/>
      <c r="M551" s="532"/>
    </row>
    <row r="552" spans="7:13" ht="15.6">
      <c r="G552" s="534"/>
      <c r="H552" s="10"/>
      <c r="M552" s="532"/>
    </row>
    <row r="553" spans="7:13" ht="15.6">
      <c r="G553" s="534"/>
      <c r="H553" s="10"/>
      <c r="M553" s="532"/>
    </row>
    <row r="554" spans="7:13" ht="15.6">
      <c r="G554" s="534"/>
      <c r="H554" s="10"/>
      <c r="M554" s="532"/>
    </row>
    <row r="555" spans="7:13" ht="15.6">
      <c r="G555" s="534"/>
      <c r="H555" s="10"/>
      <c r="M555" s="532"/>
    </row>
    <row r="556" spans="7:13" ht="15.6">
      <c r="G556" s="534"/>
      <c r="H556" s="10"/>
      <c r="M556" s="532"/>
    </row>
    <row r="557" spans="7:13" ht="15.6">
      <c r="G557" s="534"/>
      <c r="H557" s="5"/>
      <c r="M557" s="532"/>
    </row>
    <row r="558" spans="7:13" ht="15.6">
      <c r="G558" s="534"/>
      <c r="H558" s="5"/>
      <c r="M558" s="532"/>
    </row>
    <row r="559" spans="7:13" ht="15.6">
      <c r="G559" s="534"/>
      <c r="H559" s="10"/>
      <c r="M559" s="532"/>
    </row>
    <row r="560" spans="7:13" ht="15.6">
      <c r="G560" s="534"/>
      <c r="H560" s="10"/>
      <c r="M560" s="532"/>
    </row>
    <row r="561" spans="7:13" ht="15.6">
      <c r="G561" s="534"/>
      <c r="H561" s="10"/>
      <c r="M561" s="532"/>
    </row>
    <row r="562" spans="7:13" ht="15.6">
      <c r="G562" s="534"/>
      <c r="H562" s="10"/>
      <c r="M562" s="532"/>
    </row>
    <row r="563" spans="7:13" ht="15.6">
      <c r="G563" s="534"/>
      <c r="H563" s="10"/>
      <c r="M563" s="532"/>
    </row>
    <row r="564" spans="7:13" ht="15.6">
      <c r="G564" s="534"/>
      <c r="H564" s="10"/>
      <c r="M564" s="532"/>
    </row>
    <row r="565" spans="7:13" ht="15.6">
      <c r="G565" s="534"/>
      <c r="H565" s="10"/>
      <c r="M565" s="532"/>
    </row>
    <row r="566" spans="7:13" ht="15.6">
      <c r="G566" s="534"/>
      <c r="H566" s="10"/>
      <c r="M566" s="532"/>
    </row>
    <row r="567" spans="7:13" ht="15.6">
      <c r="G567" s="534"/>
      <c r="H567" s="10"/>
      <c r="M567" s="532"/>
    </row>
    <row r="568" spans="7:13" ht="15.6">
      <c r="G568" s="534"/>
      <c r="H568" s="10"/>
      <c r="M568" s="532"/>
    </row>
    <row r="569" spans="7:13" ht="15.6">
      <c r="G569" s="534"/>
      <c r="H569" s="10"/>
      <c r="M569" s="532"/>
    </row>
    <row r="570" spans="7:13" ht="15.6">
      <c r="G570" s="534"/>
      <c r="H570" s="10"/>
      <c r="M570" s="532"/>
    </row>
    <row r="571" spans="7:13" ht="15.6">
      <c r="G571" s="534"/>
      <c r="H571" s="10"/>
      <c r="M571" s="532"/>
    </row>
    <row r="572" spans="7:13" ht="15.6">
      <c r="G572" s="534"/>
      <c r="H572" s="10"/>
      <c r="M572" s="532"/>
    </row>
    <row r="573" spans="7:13" ht="15.6">
      <c r="G573" s="534"/>
      <c r="H573" s="10"/>
      <c r="M573" s="532"/>
    </row>
    <row r="574" spans="7:13" ht="15.6">
      <c r="G574" s="534"/>
      <c r="H574" s="10"/>
      <c r="M574" s="532"/>
    </row>
    <row r="575" spans="7:13" ht="15.6">
      <c r="G575" s="534"/>
      <c r="H575" s="10"/>
      <c r="M575" s="532"/>
    </row>
    <row r="576" spans="7:13" ht="15.6">
      <c r="G576" s="534"/>
      <c r="H576" s="10"/>
      <c r="M576" s="532"/>
    </row>
    <row r="577" spans="7:13" ht="15.6">
      <c r="G577" s="534"/>
      <c r="H577" s="5"/>
      <c r="M577" s="532"/>
    </row>
    <row r="578" spans="7:13" ht="15.6">
      <c r="G578" s="534"/>
      <c r="H578" s="5"/>
      <c r="M578" s="532"/>
    </row>
    <row r="579" spans="7:13" ht="15.6">
      <c r="G579" s="534"/>
      <c r="H579" s="10"/>
      <c r="M579" s="532"/>
    </row>
    <row r="580" spans="7:13" ht="15.6">
      <c r="G580" s="534"/>
      <c r="H580" s="10"/>
      <c r="M580" s="532"/>
    </row>
    <row r="581" spans="7:13" ht="15.6">
      <c r="G581" s="534"/>
      <c r="H581" s="10"/>
      <c r="M581" s="532"/>
    </row>
    <row r="582" spans="7:13" ht="15.6">
      <c r="G582" s="534"/>
      <c r="H582" s="10"/>
      <c r="M582" s="532"/>
    </row>
    <row r="583" spans="7:13" ht="15.6">
      <c r="G583" s="534"/>
      <c r="H583" s="10"/>
      <c r="M583" s="532"/>
    </row>
    <row r="584" spans="7:13" ht="15.6">
      <c r="G584" s="534"/>
      <c r="H584" s="5"/>
      <c r="M584" s="532"/>
    </row>
    <row r="585" spans="7:13" ht="15.6">
      <c r="G585" s="534"/>
      <c r="H585" s="10"/>
      <c r="M585" s="532"/>
    </row>
    <row r="586" spans="7:13" ht="15.6">
      <c r="G586" s="534"/>
      <c r="H586" s="10"/>
      <c r="M586" s="532"/>
    </row>
    <row r="587" spans="7:13" ht="15.6">
      <c r="G587" s="534"/>
      <c r="H587" s="10"/>
      <c r="M587" s="532"/>
    </row>
    <row r="588" spans="7:13" ht="15.6">
      <c r="G588" s="534"/>
      <c r="H588" s="10"/>
      <c r="M588" s="532"/>
    </row>
    <row r="589" spans="7:13" ht="15.6">
      <c r="G589" s="534"/>
      <c r="H589" s="10"/>
      <c r="M589" s="532"/>
    </row>
    <row r="590" spans="7:13" ht="15.6">
      <c r="G590" s="534"/>
      <c r="H590" s="10"/>
      <c r="M590" s="532"/>
    </row>
    <row r="591" spans="7:13" ht="15.6">
      <c r="G591" s="534"/>
      <c r="H591" s="10"/>
      <c r="M591" s="532"/>
    </row>
    <row r="592" spans="7:13" ht="15.6">
      <c r="G592" s="534"/>
      <c r="H592" s="10"/>
      <c r="M592" s="532"/>
    </row>
    <row r="593" spans="7:13" ht="15.6">
      <c r="G593" s="534"/>
      <c r="H593" s="10"/>
      <c r="M593" s="532"/>
    </row>
    <row r="594" spans="7:13" ht="15.6">
      <c r="G594" s="534"/>
      <c r="H594" s="10"/>
      <c r="M594" s="532"/>
    </row>
    <row r="595" spans="7:13" ht="15.6">
      <c r="G595" s="534"/>
      <c r="H595" s="10"/>
      <c r="M595" s="532"/>
    </row>
    <row r="596" spans="7:13" ht="15.6">
      <c r="G596" s="534"/>
      <c r="H596" s="10"/>
      <c r="M596" s="532"/>
    </row>
    <row r="597" spans="7:13" ht="15.6">
      <c r="G597" s="534"/>
      <c r="H597" s="10"/>
      <c r="M597" s="532"/>
    </row>
    <row r="598" spans="7:13" ht="15.6">
      <c r="G598" s="534"/>
      <c r="H598" s="10"/>
      <c r="M598" s="532"/>
    </row>
    <row r="599" spans="7:13" ht="15.6">
      <c r="G599" s="534"/>
      <c r="H599" s="10"/>
      <c r="M599" s="532"/>
    </row>
    <row r="600" spans="7:13" ht="15.6">
      <c r="G600" s="534"/>
      <c r="H600" s="10"/>
      <c r="M600" s="532"/>
    </row>
    <row r="601" spans="7:13" ht="15.6">
      <c r="G601" s="534"/>
      <c r="H601" s="5"/>
      <c r="M601" s="532"/>
    </row>
    <row r="602" spans="7:13" ht="15.6">
      <c r="G602" s="534"/>
      <c r="H602" s="10"/>
      <c r="M602" s="532"/>
    </row>
    <row r="603" spans="7:13" ht="15.6">
      <c r="G603" s="534"/>
      <c r="H603" s="10"/>
      <c r="M603" s="532"/>
    </row>
    <row r="604" spans="7:13" ht="15.6">
      <c r="G604" s="534"/>
      <c r="H604" s="10"/>
      <c r="M604" s="532"/>
    </row>
    <row r="605" spans="7:13" ht="15.6">
      <c r="G605" s="534"/>
      <c r="H605" s="10"/>
      <c r="M605" s="532"/>
    </row>
    <row r="606" spans="7:13" ht="15.6">
      <c r="G606" s="534"/>
      <c r="H606" s="10"/>
      <c r="M606" s="532"/>
    </row>
    <row r="607" spans="7:13" ht="15.6">
      <c r="G607" s="534"/>
      <c r="H607" s="10"/>
      <c r="M607" s="532"/>
    </row>
    <row r="608" spans="7:13" ht="15.6">
      <c r="G608" s="534"/>
      <c r="H608" s="10"/>
      <c r="M608" s="532"/>
    </row>
    <row r="609" spans="7:13" ht="15.6">
      <c r="G609" s="534"/>
      <c r="H609" s="10"/>
      <c r="M609" s="532"/>
    </row>
    <row r="610" spans="7:13" ht="15.6">
      <c r="G610" s="534"/>
      <c r="H610" s="10"/>
      <c r="M610" s="532"/>
    </row>
    <row r="611" spans="7:13" ht="15.6">
      <c r="G611" s="534"/>
      <c r="H611" s="10"/>
      <c r="M611" s="532"/>
    </row>
    <row r="612" spans="7:13" ht="15.6">
      <c r="G612" s="534"/>
      <c r="H612" s="10"/>
      <c r="M612" s="532"/>
    </row>
    <row r="613" spans="7:13" ht="15.6">
      <c r="G613" s="534"/>
      <c r="H613" s="908"/>
      <c r="M613" s="532"/>
    </row>
    <row r="614" spans="7:13" ht="15.6">
      <c r="G614" s="534"/>
      <c r="H614" s="908"/>
      <c r="M614" s="532"/>
    </row>
    <row r="615" spans="7:13" ht="15.6">
      <c r="G615" s="534"/>
      <c r="H615" s="908"/>
      <c r="M615" s="532"/>
    </row>
    <row r="616" spans="7:13" ht="15.6">
      <c r="G616" s="534"/>
      <c r="H616" s="908"/>
      <c r="M616" s="532"/>
    </row>
    <row r="617" spans="7:13" ht="15.6">
      <c r="G617" s="534"/>
      <c r="H617" s="908"/>
      <c r="M617" s="532"/>
    </row>
    <row r="618" spans="7:13" ht="15.6">
      <c r="G618" s="534"/>
      <c r="H618" s="908"/>
      <c r="M618" s="532"/>
    </row>
    <row r="619" spans="7:13" ht="15.6">
      <c r="G619" s="534"/>
      <c r="H619" s="908"/>
      <c r="M619" s="532"/>
    </row>
    <row r="620" spans="7:13" ht="15.6">
      <c r="G620" s="534"/>
      <c r="H620" s="908"/>
      <c r="M620" s="532"/>
    </row>
    <row r="621" spans="7:13" ht="15.6">
      <c r="G621" s="534"/>
      <c r="H621" s="908"/>
      <c r="M621" s="532"/>
    </row>
    <row r="622" spans="7:13" ht="15.6">
      <c r="G622" s="534"/>
      <c r="H622" s="908"/>
      <c r="M622" s="532"/>
    </row>
    <row r="623" spans="7:13" ht="15.6">
      <c r="G623" s="534"/>
      <c r="H623" s="908"/>
      <c r="M623" s="532"/>
    </row>
    <row r="624" spans="7:13" ht="15.6">
      <c r="G624" s="534"/>
      <c r="H624" s="908"/>
      <c r="M624" s="532"/>
    </row>
    <row r="625" spans="7:13" ht="15.6">
      <c r="G625" s="534"/>
      <c r="H625" s="908"/>
      <c r="M625" s="532"/>
    </row>
    <row r="626" spans="7:13">
      <c r="G626" s="534"/>
      <c r="H626" s="908"/>
    </row>
    <row r="627" spans="7:13">
      <c r="G627" s="534"/>
      <c r="H627" s="908"/>
    </row>
    <row r="628" spans="7:13">
      <c r="G628" s="534"/>
      <c r="H628" s="908"/>
    </row>
    <row r="629" spans="7:13">
      <c r="G629" s="534"/>
      <c r="H629" s="908"/>
    </row>
    <row r="630" spans="7:13">
      <c r="G630" s="534"/>
      <c r="H630" s="908"/>
    </row>
    <row r="631" spans="7:13">
      <c r="G631" s="534"/>
      <c r="H631" s="908"/>
    </row>
    <row r="632" spans="7:13">
      <c r="G632" s="534"/>
      <c r="H632" s="908"/>
    </row>
    <row r="633" spans="7:13">
      <c r="G633" s="534"/>
      <c r="H633" s="908"/>
    </row>
    <row r="634" spans="7:13">
      <c r="G634" s="534"/>
      <c r="H634" s="908"/>
    </row>
    <row r="635" spans="7:13">
      <c r="G635" s="534"/>
      <c r="H635" s="908"/>
    </row>
    <row r="636" spans="7:13">
      <c r="G636" s="534"/>
      <c r="H636" s="908"/>
    </row>
    <row r="637" spans="7:13">
      <c r="G637" s="534"/>
      <c r="H637" s="908"/>
    </row>
    <row r="638" spans="7:13">
      <c r="G638" s="534"/>
      <c r="H638" s="908"/>
    </row>
    <row r="639" spans="7:13">
      <c r="G639" s="534"/>
      <c r="H639" s="908"/>
    </row>
    <row r="640" spans="7:13">
      <c r="G640" s="534"/>
      <c r="H640" s="908"/>
    </row>
    <row r="641" spans="7:8">
      <c r="G641" s="534"/>
      <c r="H641" s="908"/>
    </row>
    <row r="642" spans="7:8">
      <c r="G642" s="534"/>
      <c r="H642" s="908"/>
    </row>
    <row r="643" spans="7:8">
      <c r="G643" s="534"/>
      <c r="H643" s="908"/>
    </row>
    <row r="644" spans="7:8">
      <c r="G644" s="534"/>
      <c r="H644" s="908"/>
    </row>
    <row r="645" spans="7:8">
      <c r="G645" s="534"/>
      <c r="H645" s="908"/>
    </row>
    <row r="646" spans="7:8">
      <c r="G646" s="534"/>
      <c r="H646" s="908"/>
    </row>
    <row r="647" spans="7:8">
      <c r="G647" s="534"/>
      <c r="H647" s="908"/>
    </row>
    <row r="648" spans="7:8">
      <c r="G648" s="534"/>
      <c r="H648" s="908"/>
    </row>
    <row r="649" spans="7:8">
      <c r="G649" s="534"/>
      <c r="H649" s="908"/>
    </row>
    <row r="650" spans="7:8">
      <c r="G650" s="534"/>
      <c r="H650" s="908"/>
    </row>
    <row r="651" spans="7:8">
      <c r="G651" s="534"/>
      <c r="H651" s="908"/>
    </row>
    <row r="652" spans="7:8">
      <c r="G652" s="534"/>
      <c r="H652" s="908"/>
    </row>
    <row r="653" spans="7:8">
      <c r="G653" s="534"/>
      <c r="H653" s="908"/>
    </row>
    <row r="654" spans="7:8">
      <c r="G654" s="534"/>
      <c r="H654" s="908"/>
    </row>
    <row r="655" spans="7:8">
      <c r="G655" s="534"/>
      <c r="H655" s="908"/>
    </row>
    <row r="656" spans="7:8">
      <c r="G656" s="534"/>
      <c r="H656" s="908"/>
    </row>
    <row r="657" spans="7:8">
      <c r="G657" s="534"/>
      <c r="H657" s="908"/>
    </row>
    <row r="658" spans="7:8">
      <c r="G658" s="534"/>
      <c r="H658" s="908"/>
    </row>
    <row r="659" spans="7:8">
      <c r="G659" s="534"/>
      <c r="H659" s="908"/>
    </row>
    <row r="660" spans="7:8">
      <c r="H660" s="908"/>
    </row>
    <row r="661" spans="7:8">
      <c r="H661" s="908"/>
    </row>
    <row r="662" spans="7:8">
      <c r="H662" s="908"/>
    </row>
    <row r="663" spans="7:8">
      <c r="H663" s="908"/>
    </row>
    <row r="664" spans="7:8">
      <c r="H664" s="908"/>
    </row>
    <row r="665" spans="7:8">
      <c r="H665" s="908"/>
    </row>
    <row r="666" spans="7:8">
      <c r="H666" s="908"/>
    </row>
    <row r="667" spans="7:8">
      <c r="H667" s="908"/>
    </row>
    <row r="668" spans="7:8">
      <c r="H668" s="908"/>
    </row>
    <row r="669" spans="7:8">
      <c r="H669" s="908"/>
    </row>
    <row r="670" spans="7:8">
      <c r="H670" s="908"/>
    </row>
    <row r="671" spans="7:8">
      <c r="H671" s="908"/>
    </row>
    <row r="672" spans="7:8">
      <c r="H672" s="908"/>
    </row>
    <row r="673" spans="8:8">
      <c r="H673" s="908"/>
    </row>
    <row r="674" spans="8:8">
      <c r="H674" s="908"/>
    </row>
    <row r="675" spans="8:8">
      <c r="H675" s="908"/>
    </row>
    <row r="676" spans="8:8">
      <c r="H676" s="908"/>
    </row>
    <row r="677" spans="8:8">
      <c r="H677" s="908"/>
    </row>
    <row r="678" spans="8:8">
      <c r="H678" s="908"/>
    </row>
    <row r="679" spans="8:8">
      <c r="H679" s="908"/>
    </row>
    <row r="680" spans="8:8">
      <c r="H680" s="908"/>
    </row>
    <row r="681" spans="8:8">
      <c r="H681" s="908"/>
    </row>
    <row r="682" spans="8:8">
      <c r="H682" s="908"/>
    </row>
    <row r="683" spans="8:8">
      <c r="H683" s="908"/>
    </row>
    <row r="684" spans="8:8">
      <c r="H684" s="908"/>
    </row>
    <row r="685" spans="8:8">
      <c r="H685" s="908"/>
    </row>
    <row r="686" spans="8:8">
      <c r="H686" s="908"/>
    </row>
    <row r="687" spans="8:8">
      <c r="H687" s="908"/>
    </row>
    <row r="688" spans="8:8">
      <c r="H688" s="908"/>
    </row>
    <row r="689" spans="8:8">
      <c r="H689" s="908"/>
    </row>
    <row r="690" spans="8:8">
      <c r="H690" s="908"/>
    </row>
    <row r="691" spans="8:8">
      <c r="H691" s="908"/>
    </row>
    <row r="692" spans="8:8">
      <c r="H692" s="908"/>
    </row>
    <row r="693" spans="8:8">
      <c r="H693" s="908"/>
    </row>
    <row r="694" spans="8:8">
      <c r="H694" s="908"/>
    </row>
    <row r="695" spans="8:8">
      <c r="H695" s="908"/>
    </row>
    <row r="696" spans="8:8">
      <c r="H696" s="908"/>
    </row>
    <row r="697" spans="8:8">
      <c r="H697" s="908"/>
    </row>
  </sheetData>
  <autoFilter ref="A3:BB445" xr:uid="{7C264C9C-241E-4F4C-B1E0-62A68795F71E}"/>
  <mergeCells count="11">
    <mergeCell ref="AX2:BB2"/>
    <mergeCell ref="C1:M2"/>
    <mergeCell ref="N2:P2"/>
    <mergeCell ref="U2:W2"/>
    <mergeCell ref="X2:Y2"/>
    <mergeCell ref="Q2:T2"/>
    <mergeCell ref="Z2:AB2"/>
    <mergeCell ref="AC2:AD2"/>
    <mergeCell ref="AE2:AL2"/>
    <mergeCell ref="AO2:AT2"/>
    <mergeCell ref="AU2:AW2"/>
  </mergeCells>
  <conditionalFormatting sqref="F233 D233:D245 F235 F238:F240 F241:G244 D248 F248:G248 D250:D252 F250:G252 D254:D256 F254:G256 D258:D259 F258:G259 D263 F263:G263 F299:G299 D316 D318 F318:G318">
    <cfRule type="cellIs" dxfId="227" priority="87" operator="equal">
      <formula>"Beauty Profile"</formula>
    </cfRule>
    <cfRule type="containsBlanks" dxfId="226" priority="88">
      <formula>LEN(TRIM(D233))=0</formula>
    </cfRule>
    <cfRule type="cellIs" dxfId="225" priority="89" operator="equal">
      <formula>"Marketing Campaigns"</formula>
    </cfRule>
    <cfRule type="cellIs" dxfId="224" priority="90" operator="equal">
      <formula>"Purchase History"</formula>
    </cfRule>
    <cfRule type="cellIs" dxfId="223" priority="91" operator="equal">
      <formula>"Product Interaction"</formula>
    </cfRule>
    <cfRule type="cellIs" dxfId="222" priority="92" operator="equal">
      <formula>"Engagement"</formula>
    </cfRule>
    <cfRule type="cellIs" dxfId="221" priority="93" operator="equal">
      <formula>"Loyalty"</formula>
    </cfRule>
    <cfRule type="cellIs" dxfId="220" priority="94" operator="equal">
      <formula>"Contact Information"</formula>
    </cfRule>
    <cfRule type="cellIs" dxfId="219" priority="95" operator="equal">
      <formula>"Identity"</formula>
    </cfRule>
  </conditionalFormatting>
  <conditionalFormatting sqref="F265 F267">
    <cfRule type="cellIs" dxfId="218" priority="48" operator="equal">
      <formula>"Beauty Profile"</formula>
    </cfRule>
    <cfRule type="containsBlanks" dxfId="217" priority="49">
      <formula>LEN(TRIM(F265))=0</formula>
    </cfRule>
    <cfRule type="cellIs" dxfId="216" priority="50" operator="equal">
      <formula>"Marketing Campaigns"</formula>
    </cfRule>
    <cfRule type="cellIs" dxfId="215" priority="51" operator="equal">
      <formula>"Purchase History"</formula>
    </cfRule>
    <cfRule type="cellIs" dxfId="214" priority="52" operator="equal">
      <formula>"Product Interaction"</formula>
    </cfRule>
    <cfRule type="cellIs" dxfId="213" priority="53" operator="equal">
      <formula>"Engagement"</formula>
    </cfRule>
    <cfRule type="cellIs" dxfId="212" priority="54" operator="equal">
      <formula>"Loyalty"</formula>
    </cfRule>
    <cfRule type="cellIs" dxfId="211" priority="55" operator="equal">
      <formula>"Contact Information"</formula>
    </cfRule>
    <cfRule type="cellIs" dxfId="210" priority="56" operator="equal">
      <formula>"Identity"</formula>
    </cfRule>
  </conditionalFormatting>
  <conditionalFormatting sqref="F394:F395 F397">
    <cfRule type="cellIs" dxfId="209" priority="29" operator="equal">
      <formula>"Beauty Profile"</formula>
    </cfRule>
    <cfRule type="containsBlanks" dxfId="208" priority="30">
      <formula>LEN(TRIM(F394))=0</formula>
    </cfRule>
    <cfRule type="cellIs" dxfId="207" priority="31" operator="equal">
      <formula>"Marketing Campaigns"</formula>
    </cfRule>
    <cfRule type="cellIs" dxfId="206" priority="32" operator="equal">
      <formula>"Purchase History"</formula>
    </cfRule>
    <cfRule type="cellIs" dxfId="205" priority="33" operator="equal">
      <formula>"Product Interaction"</formula>
    </cfRule>
    <cfRule type="cellIs" dxfId="204" priority="34" operator="equal">
      <formula>"Engagement"</formula>
    </cfRule>
    <cfRule type="cellIs" dxfId="203" priority="35" operator="equal">
      <formula>"Loyalty"</formula>
    </cfRule>
    <cfRule type="cellIs" dxfId="202" priority="36" operator="equal">
      <formula>"Contact Information"</formula>
    </cfRule>
    <cfRule type="cellIs" dxfId="201" priority="37" operator="equal">
      <formula>"Identity"</formula>
    </cfRule>
  </conditionalFormatting>
  <conditionalFormatting sqref="H346:H349 H424:H425 H427:H436">
    <cfRule type="cellIs" dxfId="200" priority="76" operator="equal">
      <formula>"NOT RECORDED BY LUSA"</formula>
    </cfRule>
    <cfRule type="cellIs" dxfId="199" priority="77" operator="equal">
      <formula>"All accounted for in Glossary"</formula>
    </cfRule>
  </conditionalFormatting>
  <conditionalFormatting sqref="H379">
    <cfRule type="cellIs" dxfId="198" priority="2" operator="equal">
      <formula>"NOT RECORDED BY LUSA"</formula>
    </cfRule>
    <cfRule type="cellIs" dxfId="197" priority="3" operator="equal">
      <formula>"All accounted for in Glossary"</formula>
    </cfRule>
  </conditionalFormatting>
  <conditionalFormatting sqref="H389">
    <cfRule type="cellIs" dxfId="196" priority="85" operator="equal">
      <formula>"NOT RECORDED BY LUSA"</formula>
    </cfRule>
    <cfRule type="cellIs" dxfId="195" priority="86" operator="equal">
      <formula>"All accounted for in Glossary"</formula>
    </cfRule>
  </conditionalFormatting>
  <conditionalFormatting sqref="M473:M477">
    <cfRule type="duplicateValues" dxfId="194" priority="84"/>
  </conditionalFormatting>
  <conditionalFormatting sqref="M478:M479">
    <cfRule type="duplicateValues" dxfId="193" priority="83"/>
  </conditionalFormatting>
  <conditionalFormatting sqref="M480:M495">
    <cfRule type="duplicateValues" dxfId="192" priority="82"/>
  </conditionalFormatting>
  <conditionalFormatting sqref="M496">
    <cfRule type="duplicateValues" dxfId="191" priority="81"/>
  </conditionalFormatting>
  <conditionalFormatting sqref="M497">
    <cfRule type="duplicateValues" dxfId="190" priority="80"/>
  </conditionalFormatting>
  <conditionalFormatting sqref="M498">
    <cfRule type="duplicateValues" dxfId="189" priority="79"/>
  </conditionalFormatting>
  <conditionalFormatting sqref="M499:M625">
    <cfRule type="duplicateValues" dxfId="188" priority="78"/>
  </conditionalFormatting>
  <conditionalFormatting sqref="N350">
    <cfRule type="cellIs" dxfId="187" priority="72" operator="equal">
      <formula>"DONE"</formula>
    </cfRule>
  </conditionalFormatting>
  <conditionalFormatting sqref="AC5:AC349 AA377">
    <cfRule type="cellIs" dxfId="186" priority="66" operator="equal">
      <formula>"DONE"</formula>
    </cfRule>
  </conditionalFormatting>
  <conditionalFormatting sqref="AC351:AC376">
    <cfRule type="cellIs" dxfId="185" priority="9" operator="equal">
      <formula>"DONE"</formula>
    </cfRule>
  </conditionalFormatting>
  <conditionalFormatting sqref="AC378:AC433">
    <cfRule type="cellIs" dxfId="184" priority="1" operator="equal">
      <formula>"DONE"</formula>
    </cfRule>
  </conditionalFormatting>
  <hyperlinks>
    <hyperlink ref="H410" r:id="rId1" display="event_name" xr:uid="{0E7F3B16-AA0A-4706-9E90-950082D2612B}"/>
    <hyperlink ref="H411" r:id="rId2" display="event_params" xr:uid="{7609C3C9-AB1D-45ED-98CB-06BF68FCA37D}"/>
  </hyperlinks>
  <pageMargins left="0.7" right="0.7" top="0.75" bottom="0.75" header="0.3" footer="0.3"/>
  <pageSetup orientation="portrait" r:id="rId3"/>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A76CA-F6BE-1F47-BF3F-E8CF8AF76748}">
  <sheetPr filterMode="1">
    <tabColor theme="3" tint="0.249977111117893"/>
  </sheetPr>
  <dimension ref="A1:P637"/>
  <sheetViews>
    <sheetView showGridLines="0" zoomScale="110" zoomScaleNormal="110" workbookViewId="0">
      <pane ySplit="3" topLeftCell="A4" activePane="bottomLeft" state="frozen"/>
      <selection pane="bottomLeft" activeCell="B32" sqref="B32"/>
    </sheetView>
  </sheetViews>
  <sheetFormatPr defaultColWidth="8.42578125" defaultRowHeight="12.95" outlineLevelCol="2"/>
  <cols>
    <col min="1" max="1" width="31.42578125" style="1" customWidth="1" outlineLevel="1"/>
    <col min="2" max="2" width="37.5703125" style="1" customWidth="1" outlineLevel="1"/>
    <col min="3" max="4" width="29" style="1" customWidth="1" outlineLevel="2"/>
    <col min="5" max="5" width="34.42578125" style="1" customWidth="1" outlineLevel="1"/>
    <col min="6" max="6" width="47" style="1" customWidth="1"/>
    <col min="7" max="8" width="43" style="1" customWidth="1"/>
    <col min="9" max="9" width="7.5703125" style="1" customWidth="1"/>
    <col min="10" max="10" width="6" style="531" customWidth="1"/>
    <col min="11" max="11" width="13.42578125" style="1" hidden="1" customWidth="1" outlineLevel="2"/>
    <col min="12" max="12" width="12.42578125" style="1" hidden="1" customWidth="1" outlineLevel="2"/>
    <col min="13" max="13" width="7.42578125" style="1" hidden="1" customWidth="1" outlineLevel="1" collapsed="1"/>
    <col min="14" max="14" width="8.5703125" style="1" hidden="1" customWidth="1" outlineLevel="1"/>
    <col min="15" max="15" width="9.42578125" style="619" customWidth="1" collapsed="1"/>
    <col min="16" max="16" width="35.140625" style="1" customWidth="1"/>
    <col min="17" max="16384" width="8.42578125" style="1"/>
  </cols>
  <sheetData>
    <row r="1" spans="1:16" customFormat="1" ht="17.25" customHeight="1">
      <c r="A1" s="1707" t="s">
        <v>1485</v>
      </c>
      <c r="B1" s="1707"/>
      <c r="C1" s="1707"/>
      <c r="D1" s="1707"/>
      <c r="E1" s="1707"/>
      <c r="F1" s="1707"/>
      <c r="G1" s="1707"/>
      <c r="H1" s="1707"/>
      <c r="I1" s="1707"/>
      <c r="J1" s="1707"/>
      <c r="O1" s="578"/>
    </row>
    <row r="2" spans="1:16" customFormat="1" ht="15" customHeight="1">
      <c r="A2" s="1707"/>
      <c r="B2" s="1707"/>
      <c r="C2" s="1707"/>
      <c r="D2" s="1707"/>
      <c r="E2" s="1707"/>
      <c r="F2" s="1707"/>
      <c r="G2" s="1707"/>
      <c r="H2" s="1707"/>
      <c r="I2" s="1707"/>
      <c r="J2" s="1707"/>
      <c r="K2" s="1703" t="s">
        <v>284</v>
      </c>
      <c r="L2" s="1703"/>
      <c r="M2" s="890" t="s">
        <v>1487</v>
      </c>
      <c r="N2" s="1706" t="s">
        <v>1488</v>
      </c>
      <c r="O2" s="1706"/>
      <c r="P2" s="1706"/>
    </row>
    <row r="3" spans="1:16" s="342" customFormat="1" ht="57" customHeight="1">
      <c r="A3" s="463" t="s">
        <v>38</v>
      </c>
      <c r="B3" s="464" t="s">
        <v>41</v>
      </c>
      <c r="C3" s="464" t="s">
        <v>290</v>
      </c>
      <c r="D3" s="464" t="s">
        <v>291</v>
      </c>
      <c r="E3" s="464" t="s">
        <v>292</v>
      </c>
      <c r="F3" s="464" t="s">
        <v>293</v>
      </c>
      <c r="G3" s="464" t="s">
        <v>295</v>
      </c>
      <c r="H3" s="464" t="s">
        <v>1489</v>
      </c>
      <c r="I3" s="464" t="s">
        <v>1490</v>
      </c>
      <c r="J3" s="464" t="s">
        <v>296</v>
      </c>
      <c r="K3" s="611" t="s">
        <v>47</v>
      </c>
      <c r="L3" s="612" t="s">
        <v>50</v>
      </c>
      <c r="M3" s="542" t="s">
        <v>1502</v>
      </c>
      <c r="N3" s="620" t="s">
        <v>1503</v>
      </c>
      <c r="O3" s="620" t="s">
        <v>1504</v>
      </c>
      <c r="P3" s="623" t="s">
        <v>2704</v>
      </c>
    </row>
    <row r="4" spans="1:16" hidden="1">
      <c r="A4" s="593" t="s">
        <v>1508</v>
      </c>
      <c r="B4" s="594" t="s">
        <v>1509</v>
      </c>
      <c r="C4" s="592"/>
      <c r="D4" s="592"/>
      <c r="E4" s="592"/>
      <c r="F4" s="592"/>
      <c r="G4" s="592"/>
      <c r="H4" s="592"/>
      <c r="I4" s="931"/>
      <c r="J4" s="595"/>
      <c r="K4" s="592"/>
      <c r="L4" s="592"/>
      <c r="M4" s="613"/>
      <c r="N4" s="613"/>
      <c r="O4" s="618"/>
      <c r="P4" s="618"/>
    </row>
    <row r="5" spans="1:16" ht="15" hidden="1" customHeight="1">
      <c r="A5" s="773" t="s">
        <v>59</v>
      </c>
      <c r="B5" s="837" t="s">
        <v>60</v>
      </c>
      <c r="C5" s="481" t="s">
        <v>60</v>
      </c>
      <c r="D5" s="481" t="s">
        <v>775</v>
      </c>
      <c r="E5" s="774" t="s">
        <v>571</v>
      </c>
      <c r="F5" s="774" t="s">
        <v>572</v>
      </c>
      <c r="G5" s="481"/>
      <c r="H5" s="932" t="s">
        <v>471</v>
      </c>
      <c r="I5" s="181" t="s">
        <v>341</v>
      </c>
      <c r="J5" s="481" t="s">
        <v>1512</v>
      </c>
      <c r="K5" s="435" t="s">
        <v>62</v>
      </c>
      <c r="L5" s="601" t="s">
        <v>62</v>
      </c>
      <c r="M5" s="574" t="s">
        <v>1513</v>
      </c>
      <c r="N5" s="325" t="s">
        <v>1514</v>
      </c>
      <c r="O5" s="577" t="s">
        <v>1515</v>
      </c>
      <c r="P5" s="275"/>
    </row>
    <row r="6" spans="1:16" ht="15" hidden="1" customHeight="1">
      <c r="A6" s="773" t="s">
        <v>59</v>
      </c>
      <c r="B6" s="838" t="s">
        <v>60</v>
      </c>
      <c r="C6" s="450" t="s">
        <v>60</v>
      </c>
      <c r="D6" s="450" t="s">
        <v>775</v>
      </c>
      <c r="E6" s="911" t="s">
        <v>776</v>
      </c>
      <c r="F6" s="911" t="s">
        <v>1516</v>
      </c>
      <c r="G6" s="481" t="s">
        <v>1517</v>
      </c>
      <c r="H6" s="932" t="s">
        <v>471</v>
      </c>
      <c r="I6" s="181" t="s">
        <v>341</v>
      </c>
      <c r="J6" s="450" t="s">
        <v>1519</v>
      </c>
      <c r="K6" s="195" t="s">
        <v>62</v>
      </c>
      <c r="L6" s="389" t="s">
        <v>62</v>
      </c>
      <c r="M6" s="346" t="s">
        <v>1513</v>
      </c>
      <c r="N6" s="275" t="s">
        <v>1514</v>
      </c>
      <c r="O6" s="577" t="s">
        <v>1523</v>
      </c>
      <c r="P6" s="275"/>
    </row>
    <row r="7" spans="1:16" ht="15" hidden="1" customHeight="1">
      <c r="A7" s="773" t="s">
        <v>59</v>
      </c>
      <c r="B7" s="838" t="s">
        <v>60</v>
      </c>
      <c r="C7" s="450" t="s">
        <v>60</v>
      </c>
      <c r="D7" s="450" t="s">
        <v>338</v>
      </c>
      <c r="E7" s="775" t="s">
        <v>780</v>
      </c>
      <c r="F7" s="775" t="s">
        <v>781</v>
      </c>
      <c r="G7" s="450" t="s">
        <v>782</v>
      </c>
      <c r="H7" s="932" t="s">
        <v>2705</v>
      </c>
      <c r="I7" s="181" t="s">
        <v>781</v>
      </c>
      <c r="J7" s="450" t="s">
        <v>783</v>
      </c>
      <c r="K7" s="195" t="s">
        <v>62</v>
      </c>
      <c r="L7" s="389" t="s">
        <v>62</v>
      </c>
      <c r="M7" s="346" t="s">
        <v>1525</v>
      </c>
      <c r="N7" s="325" t="s">
        <v>1526</v>
      </c>
      <c r="O7" s="577" t="s">
        <v>1527</v>
      </c>
      <c r="P7" s="966" t="s">
        <v>2706</v>
      </c>
    </row>
    <row r="8" spans="1:16" ht="15" hidden="1" customHeight="1">
      <c r="A8" s="773" t="s">
        <v>59</v>
      </c>
      <c r="B8" s="838" t="s">
        <v>60</v>
      </c>
      <c r="C8" s="450" t="s">
        <v>510</v>
      </c>
      <c r="D8" s="450" t="s">
        <v>511</v>
      </c>
      <c r="E8" s="911" t="s">
        <v>512</v>
      </c>
      <c r="F8" s="911" t="s">
        <v>513</v>
      </c>
      <c r="G8" s="450" t="s">
        <v>332</v>
      </c>
      <c r="H8" s="932" t="s">
        <v>471</v>
      </c>
      <c r="I8" s="181" t="s">
        <v>341</v>
      </c>
      <c r="J8" s="450" t="s">
        <v>514</v>
      </c>
      <c r="K8" s="195" t="s">
        <v>62</v>
      </c>
      <c r="L8" s="389" t="s">
        <v>62</v>
      </c>
      <c r="M8" s="346" t="s">
        <v>1513</v>
      </c>
      <c r="N8" s="275" t="s">
        <v>1529</v>
      </c>
      <c r="O8" s="577" t="s">
        <v>1530</v>
      </c>
      <c r="P8" s="577" t="s">
        <v>1532</v>
      </c>
    </row>
    <row r="9" spans="1:16" ht="15" hidden="1" customHeight="1">
      <c r="A9" s="773" t="s">
        <v>59</v>
      </c>
      <c r="B9" s="838" t="s">
        <v>60</v>
      </c>
      <c r="C9" s="450" t="s">
        <v>510</v>
      </c>
      <c r="D9" s="450" t="s">
        <v>511</v>
      </c>
      <c r="E9" s="911" t="s">
        <v>516</v>
      </c>
      <c r="F9" s="911" t="s">
        <v>517</v>
      </c>
      <c r="G9" s="450" t="s">
        <v>332</v>
      </c>
      <c r="H9" s="932" t="s">
        <v>471</v>
      </c>
      <c r="I9" s="181" t="s">
        <v>341</v>
      </c>
      <c r="J9" s="450" t="s">
        <v>518</v>
      </c>
      <c r="K9" s="195" t="s">
        <v>62</v>
      </c>
      <c r="L9" s="389" t="s">
        <v>62</v>
      </c>
      <c r="M9" s="346" t="s">
        <v>1513</v>
      </c>
      <c r="N9" s="275" t="s">
        <v>1533</v>
      </c>
      <c r="O9" s="577" t="s">
        <v>1534</v>
      </c>
      <c r="P9" s="275"/>
    </row>
    <row r="10" spans="1:16" ht="15" hidden="1" customHeight="1">
      <c r="A10" s="773" t="s">
        <v>59</v>
      </c>
      <c r="B10" s="838" t="s">
        <v>60</v>
      </c>
      <c r="C10" s="450" t="s">
        <v>60</v>
      </c>
      <c r="D10" s="450" t="s">
        <v>775</v>
      </c>
      <c r="E10" s="911" t="s">
        <v>1535</v>
      </c>
      <c r="F10" s="911" t="s">
        <v>580</v>
      </c>
      <c r="G10" s="450" t="s">
        <v>332</v>
      </c>
      <c r="H10" s="932" t="s">
        <v>1537</v>
      </c>
      <c r="I10" s="181" t="s">
        <v>341</v>
      </c>
      <c r="J10" s="450" t="s">
        <v>1536</v>
      </c>
      <c r="K10" s="195" t="s">
        <v>62</v>
      </c>
      <c r="L10" s="389" t="s">
        <v>62</v>
      </c>
      <c r="M10" s="346" t="s">
        <v>1513</v>
      </c>
      <c r="N10" s="325" t="s">
        <v>1539</v>
      </c>
      <c r="O10" s="577" t="s">
        <v>1540</v>
      </c>
      <c r="P10" s="577"/>
    </row>
    <row r="11" spans="1:16" ht="15" hidden="1" customHeight="1">
      <c r="A11" s="773" t="s">
        <v>59</v>
      </c>
      <c r="B11" s="838" t="s">
        <v>60</v>
      </c>
      <c r="C11" s="450" t="s">
        <v>60</v>
      </c>
      <c r="D11" s="450" t="s">
        <v>562</v>
      </c>
      <c r="E11" s="450" t="s">
        <v>575</v>
      </c>
      <c r="F11" s="450" t="s">
        <v>576</v>
      </c>
      <c r="G11" s="450" t="s">
        <v>539</v>
      </c>
      <c r="H11" s="932"/>
      <c r="I11" s="181" t="s">
        <v>341</v>
      </c>
      <c r="J11" s="450" t="s">
        <v>1541</v>
      </c>
      <c r="K11" s="195" t="s">
        <v>62</v>
      </c>
      <c r="L11" s="389" t="s">
        <v>62</v>
      </c>
      <c r="M11" s="346" t="s">
        <v>1513</v>
      </c>
      <c r="N11" s="325" t="s">
        <v>1539</v>
      </c>
      <c r="O11" s="577" t="s">
        <v>1542</v>
      </c>
      <c r="P11" s="275"/>
    </row>
    <row r="12" spans="1:16" ht="15" hidden="1" customHeight="1">
      <c r="A12" s="773" t="s">
        <v>59</v>
      </c>
      <c r="B12" s="838" t="s">
        <v>60</v>
      </c>
      <c r="C12" s="450" t="s">
        <v>60</v>
      </c>
      <c r="D12" s="450" t="s">
        <v>787</v>
      </c>
      <c r="E12" s="450" t="s">
        <v>788</v>
      </c>
      <c r="F12" s="450" t="s">
        <v>789</v>
      </c>
      <c r="G12" s="450" t="s">
        <v>332</v>
      </c>
      <c r="H12" s="932" t="s">
        <v>2707</v>
      </c>
      <c r="I12" s="181" t="s">
        <v>789</v>
      </c>
      <c r="J12" s="450" t="s">
        <v>790</v>
      </c>
      <c r="K12" s="195" t="s">
        <v>62</v>
      </c>
      <c r="L12" s="389" t="s">
        <v>62</v>
      </c>
      <c r="M12" s="346" t="s">
        <v>1513</v>
      </c>
      <c r="N12" s="325" t="s">
        <v>1543</v>
      </c>
      <c r="O12" s="577" t="s">
        <v>1544</v>
      </c>
      <c r="P12" s="966" t="s">
        <v>2706</v>
      </c>
    </row>
    <row r="13" spans="1:16" ht="15" hidden="1" customHeight="1">
      <c r="A13" s="773" t="s">
        <v>59</v>
      </c>
      <c r="B13" s="838" t="s">
        <v>60</v>
      </c>
      <c r="C13" s="450" t="s">
        <v>60</v>
      </c>
      <c r="D13" s="450" t="s">
        <v>787</v>
      </c>
      <c r="E13" s="450" t="s">
        <v>792</v>
      </c>
      <c r="F13" s="450" t="s">
        <v>793</v>
      </c>
      <c r="G13" s="450" t="s">
        <v>332</v>
      </c>
      <c r="H13" s="932" t="s">
        <v>2708</v>
      </c>
      <c r="I13" s="181" t="s">
        <v>793</v>
      </c>
      <c r="J13" s="450" t="s">
        <v>794</v>
      </c>
      <c r="K13" s="195" t="s">
        <v>62</v>
      </c>
      <c r="L13" s="389" t="s">
        <v>62</v>
      </c>
      <c r="M13" s="346" t="s">
        <v>1513</v>
      </c>
      <c r="N13" s="275" t="s">
        <v>1543</v>
      </c>
      <c r="O13" s="577" t="s">
        <v>1545</v>
      </c>
      <c r="P13" s="966" t="s">
        <v>2706</v>
      </c>
    </row>
    <row r="14" spans="1:16" ht="15" hidden="1" customHeight="1">
      <c r="A14" s="773" t="s">
        <v>59</v>
      </c>
      <c r="B14" s="838" t="s">
        <v>60</v>
      </c>
      <c r="C14" s="450" t="s">
        <v>60</v>
      </c>
      <c r="D14" s="450" t="s">
        <v>787</v>
      </c>
      <c r="E14" s="450" t="s">
        <v>795</v>
      </c>
      <c r="F14" s="450" t="s">
        <v>796</v>
      </c>
      <c r="G14" s="450" t="s">
        <v>539</v>
      </c>
      <c r="H14" s="932" t="s">
        <v>2709</v>
      </c>
      <c r="I14" s="181" t="s">
        <v>796</v>
      </c>
      <c r="J14" s="450" t="s">
        <v>797</v>
      </c>
      <c r="K14" s="195" t="s">
        <v>62</v>
      </c>
      <c r="L14" s="389" t="s">
        <v>62</v>
      </c>
      <c r="M14" s="346" t="s">
        <v>1513</v>
      </c>
      <c r="N14" s="325" t="s">
        <v>1547</v>
      </c>
      <c r="O14" s="577" t="s">
        <v>1548</v>
      </c>
      <c r="P14" s="966" t="s">
        <v>2706</v>
      </c>
    </row>
    <row r="15" spans="1:16" ht="15" hidden="1" customHeight="1">
      <c r="A15" s="773" t="s">
        <v>59</v>
      </c>
      <c r="B15" s="838" t="s">
        <v>60</v>
      </c>
      <c r="C15" s="450" t="s">
        <v>60</v>
      </c>
      <c r="D15" s="450" t="s">
        <v>787</v>
      </c>
      <c r="E15" s="450" t="s">
        <v>799</v>
      </c>
      <c r="F15" s="450" t="s">
        <v>800</v>
      </c>
      <c r="G15" s="450" t="s">
        <v>332</v>
      </c>
      <c r="H15" s="932"/>
      <c r="I15" s="181" t="s">
        <v>341</v>
      </c>
      <c r="J15" s="450" t="s">
        <v>801</v>
      </c>
      <c r="K15" s="195" t="s">
        <v>62</v>
      </c>
      <c r="L15" s="389" t="s">
        <v>62</v>
      </c>
      <c r="M15" s="346" t="s">
        <v>1513</v>
      </c>
      <c r="N15" s="325" t="s">
        <v>1550</v>
      </c>
      <c r="O15" s="577" t="s">
        <v>1551</v>
      </c>
      <c r="P15" s="275"/>
    </row>
    <row r="16" spans="1:16" ht="15" customHeight="1">
      <c r="A16" s="773" t="s">
        <v>59</v>
      </c>
      <c r="B16" s="838" t="s">
        <v>60</v>
      </c>
      <c r="C16" s="450" t="s">
        <v>60</v>
      </c>
      <c r="D16" s="450" t="s">
        <v>338</v>
      </c>
      <c r="E16" s="450" t="s">
        <v>802</v>
      </c>
      <c r="F16" s="450" t="s">
        <v>803</v>
      </c>
      <c r="G16" s="450" t="s">
        <v>332</v>
      </c>
      <c r="H16" s="932" t="s">
        <v>2710</v>
      </c>
      <c r="I16" s="181" t="s">
        <v>803</v>
      </c>
      <c r="J16" s="450" t="s">
        <v>805</v>
      </c>
      <c r="K16" s="195" t="s">
        <v>62</v>
      </c>
      <c r="L16" s="389" t="s">
        <v>62</v>
      </c>
      <c r="M16" s="346" t="s">
        <v>1513</v>
      </c>
      <c r="N16" s="275" t="s">
        <v>1553</v>
      </c>
      <c r="O16" s="577" t="s">
        <v>2711</v>
      </c>
      <c r="P16" s="577" t="s">
        <v>2712</v>
      </c>
    </row>
    <row r="17" spans="1:16" ht="15" customHeight="1">
      <c r="A17" s="773" t="s">
        <v>59</v>
      </c>
      <c r="B17" s="839" t="s">
        <v>67</v>
      </c>
      <c r="C17" s="450" t="s">
        <v>510</v>
      </c>
      <c r="D17" s="450" t="s">
        <v>519</v>
      </c>
      <c r="E17" s="450" t="s">
        <v>520</v>
      </c>
      <c r="F17" s="450" t="s">
        <v>521</v>
      </c>
      <c r="G17" s="450" t="s">
        <v>332</v>
      </c>
      <c r="H17" s="932" t="s">
        <v>2713</v>
      </c>
      <c r="I17" s="181" t="s">
        <v>521</v>
      </c>
      <c r="J17" s="449" t="s">
        <v>1557</v>
      </c>
      <c r="K17" s="195" t="s">
        <v>62</v>
      </c>
      <c r="L17" s="389" t="s">
        <v>62</v>
      </c>
      <c r="M17" s="346" t="s">
        <v>1513</v>
      </c>
      <c r="N17" s="325" t="s">
        <v>1559</v>
      </c>
      <c r="O17" s="577" t="s">
        <v>1560</v>
      </c>
      <c r="P17" s="577" t="s">
        <v>2714</v>
      </c>
    </row>
    <row r="18" spans="1:16" ht="15" hidden="1" customHeight="1">
      <c r="A18" s="773" t="s">
        <v>59</v>
      </c>
      <c r="B18" s="839" t="s">
        <v>67</v>
      </c>
      <c r="C18" s="450" t="s">
        <v>510</v>
      </c>
      <c r="D18" s="450" t="s">
        <v>519</v>
      </c>
      <c r="E18" s="450" t="s">
        <v>523</v>
      </c>
      <c r="F18" s="450" t="s">
        <v>524</v>
      </c>
      <c r="G18" s="450" t="s">
        <v>332</v>
      </c>
      <c r="H18" s="932" t="s">
        <v>2715</v>
      </c>
      <c r="I18" s="181" t="s">
        <v>524</v>
      </c>
      <c r="J18" s="450" t="s">
        <v>525</v>
      </c>
      <c r="K18" s="195" t="s">
        <v>62</v>
      </c>
      <c r="L18" s="389" t="s">
        <v>62</v>
      </c>
      <c r="M18" s="346" t="s">
        <v>1513</v>
      </c>
      <c r="N18" s="325" t="s">
        <v>1562</v>
      </c>
      <c r="O18" s="577" t="s">
        <v>2716</v>
      </c>
      <c r="P18" s="966" t="s">
        <v>2706</v>
      </c>
    </row>
    <row r="19" spans="1:16" ht="15" hidden="1" customHeight="1">
      <c r="A19" s="773" t="s">
        <v>59</v>
      </c>
      <c r="B19" s="839" t="s">
        <v>67</v>
      </c>
      <c r="C19" s="450" t="s">
        <v>510</v>
      </c>
      <c r="D19" s="450" t="s">
        <v>519</v>
      </c>
      <c r="E19" s="450" t="s">
        <v>528</v>
      </c>
      <c r="F19" s="776" t="s">
        <v>528</v>
      </c>
      <c r="G19" s="450" t="s">
        <v>338</v>
      </c>
      <c r="H19" s="932" t="s">
        <v>471</v>
      </c>
      <c r="I19" s="181" t="s">
        <v>341</v>
      </c>
      <c r="J19" s="772" t="s">
        <v>1566</v>
      </c>
      <c r="K19" s="195" t="s">
        <v>62</v>
      </c>
      <c r="L19" s="389" t="s">
        <v>62</v>
      </c>
      <c r="M19" s="346" t="s">
        <v>1567</v>
      </c>
      <c r="N19" s="275" t="s">
        <v>1568</v>
      </c>
      <c r="O19" s="577">
        <v>0</v>
      </c>
      <c r="P19" s="275"/>
    </row>
    <row r="20" spans="1:16" ht="15" hidden="1" customHeight="1">
      <c r="A20" s="773" t="s">
        <v>59</v>
      </c>
      <c r="B20" s="839" t="s">
        <v>67</v>
      </c>
      <c r="C20" s="450" t="s">
        <v>510</v>
      </c>
      <c r="D20" s="450" t="s">
        <v>519</v>
      </c>
      <c r="E20" s="450" t="s">
        <v>533</v>
      </c>
      <c r="F20" s="777" t="s">
        <v>533</v>
      </c>
      <c r="G20" s="450" t="s">
        <v>338</v>
      </c>
      <c r="H20" s="932" t="s">
        <v>471</v>
      </c>
      <c r="I20" s="181" t="s">
        <v>341</v>
      </c>
      <c r="J20" s="772" t="s">
        <v>534</v>
      </c>
      <c r="K20" s="195" t="s">
        <v>62</v>
      </c>
      <c r="L20" s="389" t="s">
        <v>62</v>
      </c>
      <c r="M20" s="346" t="s">
        <v>1567</v>
      </c>
      <c r="N20" s="275" t="s">
        <v>1568</v>
      </c>
      <c r="O20" s="577">
        <v>0</v>
      </c>
      <c r="P20" s="275"/>
    </row>
    <row r="21" spans="1:16" ht="15" hidden="1" customHeight="1">
      <c r="A21" s="773" t="s">
        <v>59</v>
      </c>
      <c r="B21" s="839" t="s">
        <v>67</v>
      </c>
      <c r="C21" s="450" t="s">
        <v>510</v>
      </c>
      <c r="D21" s="450" t="s">
        <v>519</v>
      </c>
      <c r="E21" s="450" t="s">
        <v>535</v>
      </c>
      <c r="F21" s="776" t="s">
        <v>535</v>
      </c>
      <c r="G21" s="450" t="s">
        <v>338</v>
      </c>
      <c r="H21" s="932" t="s">
        <v>471</v>
      </c>
      <c r="I21" s="181" t="s">
        <v>341</v>
      </c>
      <c r="J21" s="772" t="s">
        <v>1570</v>
      </c>
      <c r="K21" s="195" t="s">
        <v>62</v>
      </c>
      <c r="L21" s="389" t="s">
        <v>62</v>
      </c>
      <c r="M21" s="346" t="s">
        <v>1567</v>
      </c>
      <c r="N21" s="275" t="s">
        <v>1568</v>
      </c>
      <c r="O21" s="577">
        <v>0</v>
      </c>
      <c r="P21" s="275"/>
    </row>
    <row r="22" spans="1:16" ht="15" hidden="1" customHeight="1">
      <c r="A22" s="773" t="s">
        <v>59</v>
      </c>
      <c r="B22" s="839" t="s">
        <v>67</v>
      </c>
      <c r="C22" s="450" t="s">
        <v>510</v>
      </c>
      <c r="D22" s="450" t="s">
        <v>519</v>
      </c>
      <c r="E22" s="450" t="s">
        <v>537</v>
      </c>
      <c r="F22" s="450" t="s">
        <v>538</v>
      </c>
      <c r="G22" s="450" t="s">
        <v>539</v>
      </c>
      <c r="H22" s="932" t="s">
        <v>2717</v>
      </c>
      <c r="I22" s="181" t="s">
        <v>538</v>
      </c>
      <c r="J22" s="576" t="s">
        <v>1572</v>
      </c>
      <c r="K22" s="195" t="s">
        <v>62</v>
      </c>
      <c r="L22" s="389" t="s">
        <v>62</v>
      </c>
      <c r="M22" s="346" t="s">
        <v>1513</v>
      </c>
      <c r="N22" s="325" t="s">
        <v>1573</v>
      </c>
      <c r="O22" s="577" t="s">
        <v>2716</v>
      </c>
      <c r="P22" s="966" t="s">
        <v>2706</v>
      </c>
    </row>
    <row r="23" spans="1:16" ht="15" hidden="1" customHeight="1">
      <c r="A23" s="773" t="s">
        <v>59</v>
      </c>
      <c r="B23" s="839" t="s">
        <v>67</v>
      </c>
      <c r="C23" s="450" t="s">
        <v>510</v>
      </c>
      <c r="D23" s="450" t="s">
        <v>519</v>
      </c>
      <c r="E23" s="450" t="s">
        <v>543</v>
      </c>
      <c r="F23" s="450" t="s">
        <v>544</v>
      </c>
      <c r="G23" s="450" t="s">
        <v>539</v>
      </c>
      <c r="H23" s="932" t="s">
        <v>2718</v>
      </c>
      <c r="I23" s="181" t="s">
        <v>544</v>
      </c>
      <c r="J23" s="530" t="s">
        <v>1576</v>
      </c>
      <c r="K23" s="195" t="s">
        <v>62</v>
      </c>
      <c r="L23" s="389" t="s">
        <v>62</v>
      </c>
      <c r="M23" s="346" t="s">
        <v>1513</v>
      </c>
      <c r="N23" s="275" t="s">
        <v>1573</v>
      </c>
      <c r="O23" s="577" t="s">
        <v>1577</v>
      </c>
      <c r="P23" s="966" t="s">
        <v>2706</v>
      </c>
    </row>
    <row r="24" spans="1:16" ht="15" hidden="1" customHeight="1">
      <c r="A24" s="773" t="s">
        <v>59</v>
      </c>
      <c r="B24" s="839" t="s">
        <v>67</v>
      </c>
      <c r="C24" s="450" t="s">
        <v>510</v>
      </c>
      <c r="D24" s="450" t="s">
        <v>519</v>
      </c>
      <c r="E24" s="530" t="s">
        <v>546</v>
      </c>
      <c r="F24" s="450" t="s">
        <v>547</v>
      </c>
      <c r="G24" s="450" t="s">
        <v>539</v>
      </c>
      <c r="H24" s="932" t="s">
        <v>2719</v>
      </c>
      <c r="I24" s="181" t="s">
        <v>547</v>
      </c>
      <c r="J24" s="576" t="s">
        <v>548</v>
      </c>
      <c r="K24" s="195" t="s">
        <v>62</v>
      </c>
      <c r="L24" s="389" t="s">
        <v>62</v>
      </c>
      <c r="M24" s="346" t="s">
        <v>1513</v>
      </c>
      <c r="N24" s="325" t="s">
        <v>1579</v>
      </c>
      <c r="O24" s="577" t="s">
        <v>1580</v>
      </c>
      <c r="P24" s="966" t="s">
        <v>2706</v>
      </c>
    </row>
    <row r="25" spans="1:16" ht="15" hidden="1" customHeight="1">
      <c r="A25" s="773" t="s">
        <v>59</v>
      </c>
      <c r="B25" s="839" t="s">
        <v>67</v>
      </c>
      <c r="C25" s="450" t="s">
        <v>510</v>
      </c>
      <c r="D25" s="778" t="s">
        <v>519</v>
      </c>
      <c r="E25" s="576" t="s">
        <v>549</v>
      </c>
      <c r="F25" s="779" t="s">
        <v>550</v>
      </c>
      <c r="G25" s="450" t="s">
        <v>332</v>
      </c>
      <c r="H25" s="932" t="s">
        <v>2720</v>
      </c>
      <c r="I25" s="181" t="s">
        <v>550</v>
      </c>
      <c r="J25" s="576" t="s">
        <v>551</v>
      </c>
      <c r="K25" s="195" t="s">
        <v>62</v>
      </c>
      <c r="L25" s="389" t="s">
        <v>62</v>
      </c>
      <c r="M25" s="346" t="s">
        <v>1513</v>
      </c>
      <c r="N25" s="275" t="s">
        <v>1573</v>
      </c>
      <c r="O25" s="577" t="s">
        <v>1577</v>
      </c>
      <c r="P25" s="966" t="s">
        <v>2706</v>
      </c>
    </row>
    <row r="26" spans="1:16" ht="15" hidden="1" customHeight="1">
      <c r="A26" s="773" t="s">
        <v>59</v>
      </c>
      <c r="B26" s="839" t="s">
        <v>67</v>
      </c>
      <c r="C26" s="450" t="s">
        <v>510</v>
      </c>
      <c r="D26" s="778" t="s">
        <v>552</v>
      </c>
      <c r="E26" s="576" t="s">
        <v>1583</v>
      </c>
      <c r="F26" s="779" t="s">
        <v>554</v>
      </c>
      <c r="G26" s="450" t="s">
        <v>555</v>
      </c>
      <c r="H26" s="932" t="s">
        <v>2721</v>
      </c>
      <c r="I26" s="181" t="s">
        <v>554</v>
      </c>
      <c r="J26" s="576" t="s">
        <v>1585</v>
      </c>
      <c r="K26" s="195" t="s">
        <v>62</v>
      </c>
      <c r="L26" s="389" t="s">
        <v>62</v>
      </c>
      <c r="M26" s="346" t="s">
        <v>1567</v>
      </c>
      <c r="N26" s="275" t="s">
        <v>1587</v>
      </c>
      <c r="O26" s="577" t="s">
        <v>335</v>
      </c>
      <c r="P26" s="966" t="s">
        <v>2706</v>
      </c>
    </row>
    <row r="27" spans="1:16" ht="15" hidden="1" customHeight="1">
      <c r="A27" s="773" t="s">
        <v>59</v>
      </c>
      <c r="B27" s="839" t="s">
        <v>67</v>
      </c>
      <c r="C27" s="450" t="s">
        <v>510</v>
      </c>
      <c r="D27" s="778" t="s">
        <v>552</v>
      </c>
      <c r="E27" s="576" t="s">
        <v>1589</v>
      </c>
      <c r="F27" s="780" t="s">
        <v>560</v>
      </c>
      <c r="G27" s="450" t="s">
        <v>555</v>
      </c>
      <c r="H27" s="932" t="s">
        <v>2722</v>
      </c>
      <c r="I27" s="181" t="s">
        <v>560</v>
      </c>
      <c r="J27" s="576" t="s">
        <v>1591</v>
      </c>
      <c r="K27" s="195" t="s">
        <v>62</v>
      </c>
      <c r="L27" s="389" t="s">
        <v>62</v>
      </c>
      <c r="M27" s="346" t="s">
        <v>1567</v>
      </c>
      <c r="N27" s="275" t="s">
        <v>1592</v>
      </c>
      <c r="O27" s="577" t="s">
        <v>335</v>
      </c>
      <c r="P27" s="966" t="s">
        <v>2706</v>
      </c>
    </row>
    <row r="28" spans="1:16" ht="15" hidden="1" customHeight="1">
      <c r="A28" s="773" t="s">
        <v>59</v>
      </c>
      <c r="B28" s="839" t="s">
        <v>67</v>
      </c>
      <c r="C28" s="450" t="s">
        <v>510</v>
      </c>
      <c r="D28" s="778" t="s">
        <v>562</v>
      </c>
      <c r="E28" s="576" t="s">
        <v>1593</v>
      </c>
      <c r="F28" s="779" t="s">
        <v>564</v>
      </c>
      <c r="G28" s="450" t="s">
        <v>555</v>
      </c>
      <c r="H28" s="932" t="s">
        <v>2723</v>
      </c>
      <c r="I28" s="181" t="s">
        <v>564</v>
      </c>
      <c r="J28" s="576" t="s">
        <v>1595</v>
      </c>
      <c r="K28" s="195" t="s">
        <v>62</v>
      </c>
      <c r="L28" s="389" t="s">
        <v>62</v>
      </c>
      <c r="M28" s="346" t="s">
        <v>1567</v>
      </c>
      <c r="N28" s="275" t="s">
        <v>1596</v>
      </c>
      <c r="O28" s="577" t="s">
        <v>335</v>
      </c>
      <c r="P28" s="966" t="s">
        <v>2706</v>
      </c>
    </row>
    <row r="29" spans="1:16" ht="15" hidden="1" customHeight="1">
      <c r="A29" s="773" t="s">
        <v>59</v>
      </c>
      <c r="B29" s="781" t="s">
        <v>70</v>
      </c>
      <c r="C29" s="450" t="s">
        <v>941</v>
      </c>
      <c r="D29" s="778" t="s">
        <v>942</v>
      </c>
      <c r="E29" s="576" t="s">
        <v>943</v>
      </c>
      <c r="F29" s="780" t="s">
        <v>944</v>
      </c>
      <c r="G29" s="778" t="s">
        <v>332</v>
      </c>
      <c r="H29" s="932" t="s">
        <v>2724</v>
      </c>
      <c r="I29" s="181" t="s">
        <v>944</v>
      </c>
      <c r="J29" s="576" t="s">
        <v>1598</v>
      </c>
      <c r="K29" s="195" t="s">
        <v>62</v>
      </c>
      <c r="L29" s="389" t="s">
        <v>62</v>
      </c>
      <c r="M29" s="346" t="s">
        <v>1513</v>
      </c>
      <c r="N29" s="275" t="s">
        <v>1599</v>
      </c>
      <c r="O29" s="577" t="s">
        <v>2725</v>
      </c>
      <c r="P29" s="966" t="s">
        <v>2706</v>
      </c>
    </row>
    <row r="30" spans="1:16" ht="15" hidden="1" customHeight="1">
      <c r="A30" s="773" t="s">
        <v>59</v>
      </c>
      <c r="B30" s="781" t="s">
        <v>70</v>
      </c>
      <c r="C30" s="450" t="s">
        <v>941</v>
      </c>
      <c r="D30" s="778" t="s">
        <v>338</v>
      </c>
      <c r="E30" s="576" t="s">
        <v>1600</v>
      </c>
      <c r="F30" s="780" t="s">
        <v>1601</v>
      </c>
      <c r="G30" s="450" t="s">
        <v>1602</v>
      </c>
      <c r="H30" s="932" t="s">
        <v>1537</v>
      </c>
      <c r="I30" s="181" t="s">
        <v>341</v>
      </c>
      <c r="J30" s="576" t="s">
        <v>1603</v>
      </c>
      <c r="K30" s="195" t="s">
        <v>62</v>
      </c>
      <c r="L30" s="389" t="s">
        <v>62</v>
      </c>
      <c r="M30" s="346" t="s">
        <v>1513</v>
      </c>
      <c r="N30" s="275" t="s">
        <v>1605</v>
      </c>
      <c r="O30" s="275" t="s">
        <v>1605</v>
      </c>
      <c r="P30" s="275"/>
    </row>
    <row r="31" spans="1:16" ht="15" hidden="1" customHeight="1">
      <c r="A31" s="773" t="s">
        <v>59</v>
      </c>
      <c r="B31" s="781" t="s">
        <v>70</v>
      </c>
      <c r="C31" s="450" t="s">
        <v>941</v>
      </c>
      <c r="D31" s="778" t="s">
        <v>338</v>
      </c>
      <c r="E31" s="576" t="s">
        <v>1606</v>
      </c>
      <c r="F31" s="780" t="s">
        <v>1607</v>
      </c>
      <c r="G31" s="450" t="s">
        <v>1602</v>
      </c>
      <c r="H31" s="932" t="s">
        <v>1537</v>
      </c>
      <c r="I31" s="181" t="s">
        <v>341</v>
      </c>
      <c r="J31" s="576" t="s">
        <v>1609</v>
      </c>
      <c r="K31" s="195" t="s">
        <v>62</v>
      </c>
      <c r="L31" s="389" t="s">
        <v>62</v>
      </c>
      <c r="M31" s="346" t="s">
        <v>1513</v>
      </c>
      <c r="N31" s="275" t="s">
        <v>1605</v>
      </c>
      <c r="O31" s="275" t="s">
        <v>1605</v>
      </c>
      <c r="P31" s="275"/>
    </row>
    <row r="32" spans="1:16" ht="15" customHeight="1">
      <c r="A32" s="773" t="s">
        <v>59</v>
      </c>
      <c r="B32" s="781" t="s">
        <v>70</v>
      </c>
      <c r="C32" s="450" t="s">
        <v>941</v>
      </c>
      <c r="D32" s="778" t="s">
        <v>942</v>
      </c>
      <c r="E32" s="576" t="s">
        <v>948</v>
      </c>
      <c r="F32" s="780" t="s">
        <v>949</v>
      </c>
      <c r="G32" s="778" t="s">
        <v>1610</v>
      </c>
      <c r="H32" s="932" t="s">
        <v>2726</v>
      </c>
      <c r="I32" s="181" t="s">
        <v>949</v>
      </c>
      <c r="J32" s="577" t="s">
        <v>1612</v>
      </c>
      <c r="K32" s="195" t="s">
        <v>62</v>
      </c>
      <c r="L32" s="389" t="s">
        <v>62</v>
      </c>
      <c r="M32" s="346" t="s">
        <v>1513</v>
      </c>
      <c r="N32" s="325" t="s">
        <v>1614</v>
      </c>
      <c r="O32" s="577" t="s">
        <v>1615</v>
      </c>
      <c r="P32" s="325" t="s">
        <v>2727</v>
      </c>
    </row>
    <row r="33" spans="1:16" ht="15" hidden="1" customHeight="1">
      <c r="A33" s="773" t="s">
        <v>59</v>
      </c>
      <c r="B33" s="781" t="s">
        <v>70</v>
      </c>
      <c r="C33" s="450" t="s">
        <v>941</v>
      </c>
      <c r="D33" s="778" t="s">
        <v>942</v>
      </c>
      <c r="E33" s="576" t="s">
        <v>954</v>
      </c>
      <c r="F33" s="779" t="s">
        <v>955</v>
      </c>
      <c r="G33" s="778" t="s">
        <v>332</v>
      </c>
      <c r="H33" s="932" t="s">
        <v>2728</v>
      </c>
      <c r="I33" s="181" t="s">
        <v>955</v>
      </c>
      <c r="J33" s="576" t="s">
        <v>1617</v>
      </c>
      <c r="K33" s="195" t="s">
        <v>62</v>
      </c>
      <c r="L33" s="389" t="s">
        <v>62</v>
      </c>
      <c r="M33" s="346" t="s">
        <v>1513</v>
      </c>
      <c r="N33" s="275" t="s">
        <v>1618</v>
      </c>
      <c r="O33" s="577" t="s">
        <v>1619</v>
      </c>
      <c r="P33" s="966" t="s">
        <v>2706</v>
      </c>
    </row>
    <row r="34" spans="1:16" ht="15" hidden="1" customHeight="1">
      <c r="A34" s="773" t="s">
        <v>59</v>
      </c>
      <c r="B34" s="781" t="s">
        <v>70</v>
      </c>
      <c r="C34" s="450" t="s">
        <v>941</v>
      </c>
      <c r="D34" s="778" t="s">
        <v>338</v>
      </c>
      <c r="E34" s="576" t="s">
        <v>1620</v>
      </c>
      <c r="F34" s="779" t="s">
        <v>958</v>
      </c>
      <c r="G34" s="778" t="s">
        <v>664</v>
      </c>
      <c r="H34" s="932" t="s">
        <v>2726</v>
      </c>
      <c r="I34" s="181"/>
      <c r="J34" s="576" t="s">
        <v>1622</v>
      </c>
      <c r="K34" s="195" t="s">
        <v>62</v>
      </c>
      <c r="L34" s="389" t="s">
        <v>62</v>
      </c>
      <c r="M34" s="346" t="s">
        <v>1513</v>
      </c>
      <c r="N34" s="325" t="s">
        <v>1624</v>
      </c>
      <c r="O34" s="577" t="s">
        <v>1625</v>
      </c>
      <c r="P34" s="966" t="s">
        <v>2706</v>
      </c>
    </row>
    <row r="35" spans="1:16" ht="15" hidden="1" customHeight="1">
      <c r="A35" s="773" t="s">
        <v>59</v>
      </c>
      <c r="B35" s="781" t="s">
        <v>70</v>
      </c>
      <c r="C35" s="450" t="s">
        <v>941</v>
      </c>
      <c r="D35" s="778" t="s">
        <v>942</v>
      </c>
      <c r="E35" s="576" t="s">
        <v>961</v>
      </c>
      <c r="F35" s="779" t="s">
        <v>962</v>
      </c>
      <c r="G35" s="778" t="s">
        <v>332</v>
      </c>
      <c r="H35" s="932" t="s">
        <v>2726</v>
      </c>
      <c r="I35" s="181"/>
      <c r="J35" s="576" t="s">
        <v>1627</v>
      </c>
      <c r="K35" s="195" t="s">
        <v>62</v>
      </c>
      <c r="L35" s="389" t="s">
        <v>62</v>
      </c>
      <c r="M35" s="346" t="s">
        <v>1513</v>
      </c>
      <c r="N35" s="275" t="s">
        <v>1628</v>
      </c>
      <c r="O35" s="577" t="s">
        <v>1629</v>
      </c>
      <c r="P35" s="966" t="s">
        <v>2706</v>
      </c>
    </row>
    <row r="36" spans="1:16" ht="15" hidden="1" customHeight="1">
      <c r="A36" s="773" t="s">
        <v>59</v>
      </c>
      <c r="B36" s="781" t="s">
        <v>70</v>
      </c>
      <c r="C36" s="450" t="s">
        <v>941</v>
      </c>
      <c r="D36" s="778" t="s">
        <v>338</v>
      </c>
      <c r="E36" s="576" t="s">
        <v>964</v>
      </c>
      <c r="F36" s="779" t="s">
        <v>965</v>
      </c>
      <c r="G36" s="450" t="s">
        <v>664</v>
      </c>
      <c r="H36" s="932" t="s">
        <v>2729</v>
      </c>
      <c r="I36" s="181" t="s">
        <v>965</v>
      </c>
      <c r="J36" s="576" t="s">
        <v>966</v>
      </c>
      <c r="K36" s="195" t="s">
        <v>62</v>
      </c>
      <c r="L36" s="389" t="s">
        <v>62</v>
      </c>
      <c r="M36" s="346" t="s">
        <v>1513</v>
      </c>
      <c r="N36" s="275" t="s">
        <v>1631</v>
      </c>
      <c r="O36" s="577" t="s">
        <v>1632</v>
      </c>
      <c r="P36" s="966" t="s">
        <v>2706</v>
      </c>
    </row>
    <row r="37" spans="1:16" ht="15" hidden="1" customHeight="1">
      <c r="A37" s="773" t="s">
        <v>59</v>
      </c>
      <c r="B37" s="781" t="s">
        <v>70</v>
      </c>
      <c r="C37" s="450" t="s">
        <v>941</v>
      </c>
      <c r="D37" s="778" t="s">
        <v>338</v>
      </c>
      <c r="E37" s="576" t="s">
        <v>967</v>
      </c>
      <c r="F37" s="779" t="s">
        <v>968</v>
      </c>
      <c r="G37" s="778" t="s">
        <v>332</v>
      </c>
      <c r="H37" s="932" t="s">
        <v>2726</v>
      </c>
      <c r="I37" s="181"/>
      <c r="J37" s="576" t="s">
        <v>1634</v>
      </c>
      <c r="K37" s="195" t="s">
        <v>62</v>
      </c>
      <c r="L37" s="389" t="s">
        <v>62</v>
      </c>
      <c r="M37" s="346" t="s">
        <v>1513</v>
      </c>
      <c r="N37" s="275" t="s">
        <v>1635</v>
      </c>
      <c r="O37" s="577" t="s">
        <v>1636</v>
      </c>
      <c r="P37" s="966" t="s">
        <v>2706</v>
      </c>
    </row>
    <row r="38" spans="1:16" ht="15" hidden="1" customHeight="1">
      <c r="A38" s="773" t="s">
        <v>59</v>
      </c>
      <c r="B38" s="781" t="s">
        <v>70</v>
      </c>
      <c r="C38" s="450" t="s">
        <v>941</v>
      </c>
      <c r="D38" s="778" t="s">
        <v>338</v>
      </c>
      <c r="E38" s="576" t="s">
        <v>970</v>
      </c>
      <c r="F38" s="780" t="s">
        <v>971</v>
      </c>
      <c r="G38" s="450" t="s">
        <v>664</v>
      </c>
      <c r="H38" s="932" t="s">
        <v>2726</v>
      </c>
      <c r="I38" s="181"/>
      <c r="J38" s="576" t="s">
        <v>972</v>
      </c>
      <c r="K38" s="195" t="s">
        <v>62</v>
      </c>
      <c r="L38" s="389" t="s">
        <v>62</v>
      </c>
      <c r="M38" s="346" t="s">
        <v>1513</v>
      </c>
      <c r="N38" s="275" t="s">
        <v>1631</v>
      </c>
      <c r="O38" s="577" t="s">
        <v>1638</v>
      </c>
      <c r="P38" s="966" t="s">
        <v>2706</v>
      </c>
    </row>
    <row r="39" spans="1:16" ht="15" hidden="1" customHeight="1">
      <c r="A39" s="773" t="s">
        <v>59</v>
      </c>
      <c r="B39" s="781" t="s">
        <v>70</v>
      </c>
      <c r="C39" s="450" t="s">
        <v>941</v>
      </c>
      <c r="D39" s="778" t="s">
        <v>942</v>
      </c>
      <c r="E39" s="576" t="s">
        <v>974</v>
      </c>
      <c r="F39" s="779" t="s">
        <v>975</v>
      </c>
      <c r="G39" s="778" t="s">
        <v>332</v>
      </c>
      <c r="H39" s="932" t="s">
        <v>2726</v>
      </c>
      <c r="I39" s="181"/>
      <c r="J39" s="576" t="s">
        <v>1640</v>
      </c>
      <c r="K39" s="195" t="s">
        <v>62</v>
      </c>
      <c r="L39" s="389" t="s">
        <v>62</v>
      </c>
      <c r="M39" s="346" t="s">
        <v>1513</v>
      </c>
      <c r="N39" s="275" t="s">
        <v>1641</v>
      </c>
      <c r="O39" s="577" t="s">
        <v>1642</v>
      </c>
      <c r="P39" s="966" t="s">
        <v>2706</v>
      </c>
    </row>
    <row r="40" spans="1:16" ht="15" hidden="1" customHeight="1">
      <c r="A40" s="773" t="s">
        <v>59</v>
      </c>
      <c r="B40" s="781" t="s">
        <v>70</v>
      </c>
      <c r="C40" s="450" t="s">
        <v>941</v>
      </c>
      <c r="D40" s="778" t="s">
        <v>977</v>
      </c>
      <c r="E40" s="576" t="s">
        <v>978</v>
      </c>
      <c r="F40" s="779" t="s">
        <v>979</v>
      </c>
      <c r="G40" s="778" t="s">
        <v>332</v>
      </c>
      <c r="H40" s="932" t="s">
        <v>2730</v>
      </c>
      <c r="I40" s="181" t="s">
        <v>979</v>
      </c>
      <c r="J40" s="576" t="s">
        <v>1643</v>
      </c>
      <c r="K40" s="195" t="s">
        <v>62</v>
      </c>
      <c r="L40" s="389" t="s">
        <v>62</v>
      </c>
      <c r="M40" s="346" t="s">
        <v>1513</v>
      </c>
      <c r="N40" s="275" t="s">
        <v>1644</v>
      </c>
      <c r="O40" s="577" t="s">
        <v>1645</v>
      </c>
      <c r="P40" s="966" t="s">
        <v>2706</v>
      </c>
    </row>
    <row r="41" spans="1:16" ht="15" hidden="1" customHeight="1">
      <c r="A41" s="773" t="s">
        <v>59</v>
      </c>
      <c r="B41" s="781" t="s">
        <v>70</v>
      </c>
      <c r="C41" s="450" t="s">
        <v>941</v>
      </c>
      <c r="D41" s="778" t="s">
        <v>977</v>
      </c>
      <c r="E41" s="576" t="s">
        <v>1646</v>
      </c>
      <c r="F41" s="779" t="s">
        <v>981</v>
      </c>
      <c r="G41" s="778" t="s">
        <v>332</v>
      </c>
      <c r="H41" s="932" t="s">
        <v>2726</v>
      </c>
      <c r="I41" s="181"/>
      <c r="J41" s="576" t="s">
        <v>1648</v>
      </c>
      <c r="K41" s="195" t="s">
        <v>62</v>
      </c>
      <c r="L41" s="389" t="s">
        <v>62</v>
      </c>
      <c r="M41" s="346" t="s">
        <v>1513</v>
      </c>
      <c r="N41" s="275" t="s">
        <v>1649</v>
      </c>
      <c r="O41" s="577" t="s">
        <v>1650</v>
      </c>
      <c r="P41" s="966" t="s">
        <v>2706</v>
      </c>
    </row>
    <row r="42" spans="1:16" ht="15" hidden="1" customHeight="1">
      <c r="A42" s="773" t="s">
        <v>59</v>
      </c>
      <c r="B42" s="781" t="s">
        <v>70</v>
      </c>
      <c r="C42" s="450" t="s">
        <v>941</v>
      </c>
      <c r="D42" s="778" t="s">
        <v>977</v>
      </c>
      <c r="E42" s="576" t="s">
        <v>1651</v>
      </c>
      <c r="F42" s="779" t="s">
        <v>983</v>
      </c>
      <c r="G42" s="778" t="s">
        <v>332</v>
      </c>
      <c r="H42" s="932" t="s">
        <v>2726</v>
      </c>
      <c r="I42" s="181"/>
      <c r="J42" s="576" t="s">
        <v>1653</v>
      </c>
      <c r="K42" s="195" t="s">
        <v>62</v>
      </c>
      <c r="L42" s="389" t="s">
        <v>62</v>
      </c>
      <c r="M42" s="346" t="s">
        <v>1513</v>
      </c>
      <c r="N42" s="275" t="s">
        <v>1649</v>
      </c>
      <c r="O42" s="577" t="s">
        <v>1654</v>
      </c>
      <c r="P42" s="966" t="s">
        <v>2706</v>
      </c>
    </row>
    <row r="43" spans="1:16" ht="15" hidden="1" customHeight="1">
      <c r="A43" s="773" t="s">
        <v>59</v>
      </c>
      <c r="B43" s="781" t="s">
        <v>70</v>
      </c>
      <c r="C43" s="450" t="s">
        <v>941</v>
      </c>
      <c r="D43" s="778" t="s">
        <v>338</v>
      </c>
      <c r="E43" s="576" t="s">
        <v>1655</v>
      </c>
      <c r="F43" s="779" t="s">
        <v>986</v>
      </c>
      <c r="G43" s="778" t="s">
        <v>332</v>
      </c>
      <c r="H43" s="932" t="s">
        <v>2726</v>
      </c>
      <c r="I43" s="181"/>
      <c r="J43" s="576" t="s">
        <v>1657</v>
      </c>
      <c r="K43" s="195" t="s">
        <v>62</v>
      </c>
      <c r="L43" s="389" t="s">
        <v>62</v>
      </c>
      <c r="M43" s="346" t="s">
        <v>1513</v>
      </c>
      <c r="N43" s="275" t="s">
        <v>1649</v>
      </c>
      <c r="O43" s="577" t="s">
        <v>1658</v>
      </c>
      <c r="P43" s="966" t="s">
        <v>2706</v>
      </c>
    </row>
    <row r="44" spans="1:16" ht="15" hidden="1" customHeight="1">
      <c r="A44" s="773" t="s">
        <v>59</v>
      </c>
      <c r="B44" s="781" t="s">
        <v>70</v>
      </c>
      <c r="C44" s="450" t="s">
        <v>941</v>
      </c>
      <c r="D44" s="778" t="s">
        <v>338</v>
      </c>
      <c r="E44" s="576" t="s">
        <v>1659</v>
      </c>
      <c r="F44" s="779" t="s">
        <v>989</v>
      </c>
      <c r="G44" s="778" t="s">
        <v>332</v>
      </c>
      <c r="H44" s="932" t="s">
        <v>2726</v>
      </c>
      <c r="I44" s="181"/>
      <c r="J44" s="576" t="s">
        <v>1661</v>
      </c>
      <c r="K44" s="195" t="s">
        <v>62</v>
      </c>
      <c r="L44" s="389" t="s">
        <v>62</v>
      </c>
      <c r="M44" s="346" t="s">
        <v>1513</v>
      </c>
      <c r="N44" s="325" t="s">
        <v>1662</v>
      </c>
      <c r="O44" s="577" t="s">
        <v>1663</v>
      </c>
      <c r="P44" s="966" t="s">
        <v>2706</v>
      </c>
    </row>
    <row r="45" spans="1:16" ht="15" hidden="1" customHeight="1">
      <c r="A45" s="773" t="s">
        <v>59</v>
      </c>
      <c r="B45" s="781" t="s">
        <v>70</v>
      </c>
      <c r="C45" s="450" t="s">
        <v>941</v>
      </c>
      <c r="D45" s="778" t="s">
        <v>977</v>
      </c>
      <c r="E45" s="576" t="s">
        <v>1664</v>
      </c>
      <c r="F45" s="779" t="s">
        <v>992</v>
      </c>
      <c r="G45" s="778" t="s">
        <v>332</v>
      </c>
      <c r="H45" s="932" t="s">
        <v>2726</v>
      </c>
      <c r="I45" s="181"/>
      <c r="J45" s="576" t="s">
        <v>1666</v>
      </c>
      <c r="K45" s="195" t="s">
        <v>62</v>
      </c>
      <c r="L45" s="389" t="s">
        <v>62</v>
      </c>
      <c r="M45" s="346" t="s">
        <v>1513</v>
      </c>
      <c r="N45" s="275" t="s">
        <v>1649</v>
      </c>
      <c r="O45" s="577" t="s">
        <v>1667</v>
      </c>
      <c r="P45" s="966" t="s">
        <v>2706</v>
      </c>
    </row>
    <row r="46" spans="1:16" ht="15" hidden="1" customHeight="1">
      <c r="A46" s="773" t="s">
        <v>59</v>
      </c>
      <c r="B46" s="781" t="s">
        <v>70</v>
      </c>
      <c r="C46" s="450" t="s">
        <v>941</v>
      </c>
      <c r="D46" s="778" t="s">
        <v>338</v>
      </c>
      <c r="E46" s="576" t="s">
        <v>993</v>
      </c>
      <c r="F46" s="779" t="s">
        <v>994</v>
      </c>
      <c r="G46" s="450" t="s">
        <v>555</v>
      </c>
      <c r="H46" s="932" t="s">
        <v>2731</v>
      </c>
      <c r="I46" s="181" t="s">
        <v>1668</v>
      </c>
      <c r="J46" s="576" t="s">
        <v>1670</v>
      </c>
      <c r="K46" s="195" t="s">
        <v>62</v>
      </c>
      <c r="L46" s="389" t="s">
        <v>62</v>
      </c>
      <c r="M46" s="346" t="s">
        <v>1567</v>
      </c>
      <c r="N46" s="275" t="s">
        <v>1568</v>
      </c>
      <c r="O46" s="577" t="s">
        <v>2732</v>
      </c>
      <c r="P46" s="966" t="s">
        <v>2706</v>
      </c>
    </row>
    <row r="47" spans="1:16" ht="15" hidden="1" customHeight="1">
      <c r="A47" s="773" t="s">
        <v>59</v>
      </c>
      <c r="B47" s="781" t="s">
        <v>70</v>
      </c>
      <c r="C47" s="450" t="s">
        <v>941</v>
      </c>
      <c r="D47" s="778" t="s">
        <v>338</v>
      </c>
      <c r="E47" s="576" t="s">
        <v>997</v>
      </c>
      <c r="F47" s="779" t="s">
        <v>998</v>
      </c>
      <c r="G47" s="450" t="s">
        <v>555</v>
      </c>
      <c r="H47" s="932" t="s">
        <v>2733</v>
      </c>
      <c r="I47" s="181" t="s">
        <v>1671</v>
      </c>
      <c r="J47" s="576" t="s">
        <v>1673</v>
      </c>
      <c r="K47" s="195" t="s">
        <v>62</v>
      </c>
      <c r="L47" s="389" t="s">
        <v>62</v>
      </c>
      <c r="M47" s="346" t="s">
        <v>1567</v>
      </c>
      <c r="N47" s="275" t="s">
        <v>1568</v>
      </c>
      <c r="O47" s="577" t="s">
        <v>2734</v>
      </c>
      <c r="P47" s="966" t="s">
        <v>2706</v>
      </c>
    </row>
    <row r="48" spans="1:16" ht="15" hidden="1" customHeight="1">
      <c r="A48" s="773" t="s">
        <v>59</v>
      </c>
      <c r="B48" s="793" t="s">
        <v>64</v>
      </c>
      <c r="C48" s="450" t="s">
        <v>60</v>
      </c>
      <c r="D48" s="778" t="s">
        <v>787</v>
      </c>
      <c r="E48" s="576" t="s">
        <v>1674</v>
      </c>
      <c r="F48" s="779" t="s">
        <v>806</v>
      </c>
      <c r="G48" s="530" t="s">
        <v>555</v>
      </c>
      <c r="H48" s="932" t="s">
        <v>471</v>
      </c>
      <c r="I48" s="181" t="s">
        <v>341</v>
      </c>
      <c r="J48" s="541" t="s">
        <v>1675</v>
      </c>
      <c r="K48" s="195" t="s">
        <v>62</v>
      </c>
      <c r="L48" s="389" t="s">
        <v>62</v>
      </c>
      <c r="M48" s="346" t="s">
        <v>1567</v>
      </c>
      <c r="N48" s="275" t="s">
        <v>1618</v>
      </c>
      <c r="O48" s="577" t="s">
        <v>1676</v>
      </c>
      <c r="P48" s="275"/>
    </row>
    <row r="49" spans="1:16" ht="14.45" hidden="1">
      <c r="A49" s="773" t="s">
        <v>59</v>
      </c>
      <c r="B49" s="793" t="s">
        <v>64</v>
      </c>
      <c r="C49" s="450" t="s">
        <v>60</v>
      </c>
      <c r="D49" s="778" t="s">
        <v>787</v>
      </c>
      <c r="E49" s="576" t="s">
        <v>1677</v>
      </c>
      <c r="F49" s="817" t="s">
        <v>810</v>
      </c>
      <c r="G49" s="530" t="s">
        <v>555</v>
      </c>
      <c r="H49" s="932" t="s">
        <v>471</v>
      </c>
      <c r="I49" s="181" t="s">
        <v>341</v>
      </c>
      <c r="J49" s="530" t="s">
        <v>1678</v>
      </c>
      <c r="K49" s="195" t="s">
        <v>62</v>
      </c>
      <c r="L49" s="389" t="s">
        <v>62</v>
      </c>
      <c r="M49" s="346" t="s">
        <v>1567</v>
      </c>
      <c r="N49" s="275" t="s">
        <v>1631</v>
      </c>
      <c r="O49" s="576" t="s">
        <v>1676</v>
      </c>
      <c r="P49" s="275"/>
    </row>
    <row r="50" spans="1:16" ht="15" hidden="1" customHeight="1">
      <c r="A50" s="773" t="s">
        <v>59</v>
      </c>
      <c r="B50" s="783" t="s">
        <v>79</v>
      </c>
      <c r="C50" s="450" t="s">
        <v>639</v>
      </c>
      <c r="D50" s="778" t="s">
        <v>338</v>
      </c>
      <c r="E50" s="576" t="s">
        <v>640</v>
      </c>
      <c r="F50" s="779" t="s">
        <v>641</v>
      </c>
      <c r="G50" s="450" t="s">
        <v>539</v>
      </c>
      <c r="H50" s="932" t="s">
        <v>2735</v>
      </c>
      <c r="I50" s="181" t="s">
        <v>1042</v>
      </c>
      <c r="J50" s="450" t="s">
        <v>643</v>
      </c>
      <c r="K50" s="195" t="s">
        <v>62</v>
      </c>
      <c r="L50" s="389" t="s">
        <v>62</v>
      </c>
      <c r="M50" s="346" t="s">
        <v>1513</v>
      </c>
      <c r="N50" s="275" t="s">
        <v>1682</v>
      </c>
      <c r="O50" s="577" t="s">
        <v>1683</v>
      </c>
      <c r="P50" s="966" t="s">
        <v>2706</v>
      </c>
    </row>
    <row r="51" spans="1:16" ht="15" hidden="1" customHeight="1">
      <c r="A51" s="773" t="s">
        <v>59</v>
      </c>
      <c r="B51" s="783" t="s">
        <v>79</v>
      </c>
      <c r="C51" s="450" t="s">
        <v>639</v>
      </c>
      <c r="D51" s="450" t="s">
        <v>644</v>
      </c>
      <c r="E51" s="481" t="s">
        <v>645</v>
      </c>
      <c r="F51" s="450" t="s">
        <v>646</v>
      </c>
      <c r="G51" s="450" t="s">
        <v>539</v>
      </c>
      <c r="H51" s="932" t="s">
        <v>471</v>
      </c>
      <c r="I51" s="181" t="s">
        <v>341</v>
      </c>
      <c r="J51" s="450" t="s">
        <v>1685</v>
      </c>
      <c r="K51" s="195" t="s">
        <v>62</v>
      </c>
      <c r="L51" s="389" t="s">
        <v>62</v>
      </c>
      <c r="M51" s="346" t="s">
        <v>1513</v>
      </c>
      <c r="N51" s="275" t="s">
        <v>1686</v>
      </c>
      <c r="O51" s="325" t="s">
        <v>1687</v>
      </c>
      <c r="P51" s="275"/>
    </row>
    <row r="52" spans="1:16" ht="15" customHeight="1">
      <c r="A52" s="773" t="s">
        <v>59</v>
      </c>
      <c r="B52" s="783" t="s">
        <v>79</v>
      </c>
      <c r="C52" s="450" t="s">
        <v>639</v>
      </c>
      <c r="D52" s="450" t="s">
        <v>644</v>
      </c>
      <c r="E52" s="450" t="s">
        <v>648</v>
      </c>
      <c r="F52" s="450" t="s">
        <v>649</v>
      </c>
      <c r="G52" s="450" t="s">
        <v>332</v>
      </c>
      <c r="H52" s="932" t="s">
        <v>2736</v>
      </c>
      <c r="I52" s="935" t="s">
        <v>649</v>
      </c>
      <c r="J52" s="797" t="s">
        <v>650</v>
      </c>
      <c r="K52" s="195" t="s">
        <v>62</v>
      </c>
      <c r="L52" s="389" t="s">
        <v>62</v>
      </c>
      <c r="M52" s="346" t="s">
        <v>1513</v>
      </c>
      <c r="N52" s="275" t="s">
        <v>1689</v>
      </c>
      <c r="O52" s="936" t="s">
        <v>2737</v>
      </c>
      <c r="P52" s="937" t="s">
        <v>2738</v>
      </c>
    </row>
    <row r="53" spans="1:16" ht="15" customHeight="1">
      <c r="A53" s="773" t="s">
        <v>59</v>
      </c>
      <c r="B53" s="783" t="s">
        <v>79</v>
      </c>
      <c r="C53" s="450" t="s">
        <v>639</v>
      </c>
      <c r="D53" s="450" t="s">
        <v>338</v>
      </c>
      <c r="E53" s="450" t="s">
        <v>651</v>
      </c>
      <c r="F53" s="450" t="s">
        <v>652</v>
      </c>
      <c r="G53" s="450" t="s">
        <v>332</v>
      </c>
      <c r="H53" s="932" t="s">
        <v>2739</v>
      </c>
      <c r="I53" s="181" t="s">
        <v>652</v>
      </c>
      <c r="J53" s="450" t="s">
        <v>653</v>
      </c>
      <c r="K53" s="195" t="s">
        <v>62</v>
      </c>
      <c r="L53" s="389" t="s">
        <v>62</v>
      </c>
      <c r="M53" s="346" t="s">
        <v>1513</v>
      </c>
      <c r="N53" s="275" t="s">
        <v>1559</v>
      </c>
      <c r="O53" s="577" t="s">
        <v>2740</v>
      </c>
      <c r="P53" s="275" t="s">
        <v>2706</v>
      </c>
    </row>
    <row r="54" spans="1:16" ht="15" customHeight="1">
      <c r="A54" s="773" t="s">
        <v>59</v>
      </c>
      <c r="B54" s="783" t="s">
        <v>79</v>
      </c>
      <c r="C54" s="450" t="s">
        <v>639</v>
      </c>
      <c r="D54" s="450" t="s">
        <v>644</v>
      </c>
      <c r="E54" s="841" t="s">
        <v>654</v>
      </c>
      <c r="F54" s="841" t="s">
        <v>655</v>
      </c>
      <c r="G54" s="450" t="s">
        <v>332</v>
      </c>
      <c r="H54" s="932" t="s">
        <v>2741</v>
      </c>
      <c r="I54" s="181" t="s">
        <v>655</v>
      </c>
      <c r="J54" s="450" t="s">
        <v>1695</v>
      </c>
      <c r="K54" s="195" t="s">
        <v>62</v>
      </c>
      <c r="L54" s="389" t="s">
        <v>62</v>
      </c>
      <c r="M54" s="346" t="s">
        <v>1513</v>
      </c>
      <c r="N54" s="275" t="s">
        <v>1696</v>
      </c>
      <c r="O54" s="577" t="s">
        <v>2742</v>
      </c>
      <c r="P54" s="275" t="s">
        <v>2706</v>
      </c>
    </row>
    <row r="55" spans="1:16" ht="15" hidden="1" customHeight="1">
      <c r="A55" s="773" t="s">
        <v>59</v>
      </c>
      <c r="B55" s="783" t="s">
        <v>79</v>
      </c>
      <c r="C55" s="450" t="s">
        <v>639</v>
      </c>
      <c r="D55" s="450" t="s">
        <v>644</v>
      </c>
      <c r="E55" s="450" t="s">
        <v>1699</v>
      </c>
      <c r="F55" s="450" t="s">
        <v>657</v>
      </c>
      <c r="G55" s="450" t="s">
        <v>332</v>
      </c>
      <c r="H55" s="932" t="s">
        <v>2743</v>
      </c>
      <c r="I55" s="181"/>
      <c r="J55" s="450" t="s">
        <v>1700</v>
      </c>
      <c r="K55" s="195" t="s">
        <v>62</v>
      </c>
      <c r="L55" s="389" t="s">
        <v>62</v>
      </c>
      <c r="M55" s="346" t="s">
        <v>1513</v>
      </c>
      <c r="N55" s="275" t="s">
        <v>1701</v>
      </c>
      <c r="O55" s="577" t="s">
        <v>1702</v>
      </c>
      <c r="P55" s="966" t="s">
        <v>2706</v>
      </c>
    </row>
    <row r="56" spans="1:16" ht="15" hidden="1" customHeight="1">
      <c r="A56" s="773" t="s">
        <v>59</v>
      </c>
      <c r="B56" s="783" t="s">
        <v>79</v>
      </c>
      <c r="C56" s="450" t="s">
        <v>639</v>
      </c>
      <c r="D56" s="450" t="s">
        <v>644</v>
      </c>
      <c r="E56" s="841" t="s">
        <v>656</v>
      </c>
      <c r="F56" s="841" t="s">
        <v>660</v>
      </c>
      <c r="G56" s="450" t="s">
        <v>332</v>
      </c>
      <c r="H56" s="932" t="s">
        <v>2744</v>
      </c>
      <c r="I56" s="181" t="s">
        <v>1703</v>
      </c>
      <c r="J56" s="450" t="s">
        <v>1705</v>
      </c>
      <c r="K56" s="195" t="s">
        <v>62</v>
      </c>
      <c r="L56" s="389" t="s">
        <v>62</v>
      </c>
      <c r="M56" s="346" t="s">
        <v>1513</v>
      </c>
      <c r="N56" s="275" t="s">
        <v>1706</v>
      </c>
      <c r="O56" s="577" t="s">
        <v>1707</v>
      </c>
      <c r="P56" s="966" t="s">
        <v>2706</v>
      </c>
    </row>
    <row r="57" spans="1:16" ht="15" hidden="1" customHeight="1">
      <c r="A57" s="773" t="s">
        <v>59</v>
      </c>
      <c r="B57" s="783" t="s">
        <v>79</v>
      </c>
      <c r="C57" s="450" t="s">
        <v>639</v>
      </c>
      <c r="D57" s="450" t="s">
        <v>338</v>
      </c>
      <c r="E57" s="841" t="s">
        <v>662</v>
      </c>
      <c r="F57" s="841" t="s">
        <v>663</v>
      </c>
      <c r="G57" s="450" t="s">
        <v>664</v>
      </c>
      <c r="H57" s="932" t="s">
        <v>2745</v>
      </c>
      <c r="I57" s="181" t="s">
        <v>663</v>
      </c>
      <c r="J57" s="450" t="s">
        <v>1710</v>
      </c>
      <c r="K57" s="195" t="s">
        <v>62</v>
      </c>
      <c r="L57" s="389" t="s">
        <v>62</v>
      </c>
      <c r="M57" s="346" t="s">
        <v>1513</v>
      </c>
      <c r="N57" s="275" t="s">
        <v>1711</v>
      </c>
      <c r="O57" s="577" t="s">
        <v>1712</v>
      </c>
      <c r="P57" s="966" t="s">
        <v>2706</v>
      </c>
    </row>
    <row r="58" spans="1:16" ht="15" hidden="1" customHeight="1">
      <c r="A58" s="773" t="s">
        <v>59</v>
      </c>
      <c r="B58" s="783" t="s">
        <v>79</v>
      </c>
      <c r="C58" s="450" t="s">
        <v>639</v>
      </c>
      <c r="D58" s="450" t="s">
        <v>644</v>
      </c>
      <c r="E58" s="841" t="s">
        <v>665</v>
      </c>
      <c r="F58" s="841" t="s">
        <v>666</v>
      </c>
      <c r="G58" s="450" t="s">
        <v>664</v>
      </c>
      <c r="H58" s="932" t="s">
        <v>2746</v>
      </c>
      <c r="I58" s="181" t="s">
        <v>666</v>
      </c>
      <c r="J58" s="450" t="s">
        <v>1714</v>
      </c>
      <c r="K58" s="195" t="s">
        <v>62</v>
      </c>
      <c r="L58" s="389" t="s">
        <v>62</v>
      </c>
      <c r="M58" s="346" t="s">
        <v>1513</v>
      </c>
      <c r="N58" s="275" t="s">
        <v>1715</v>
      </c>
      <c r="O58" s="577" t="s">
        <v>1716</v>
      </c>
      <c r="P58" s="966" t="s">
        <v>2706</v>
      </c>
    </row>
    <row r="59" spans="1:16" ht="15" hidden="1" customHeight="1">
      <c r="A59" s="773" t="s">
        <v>59</v>
      </c>
      <c r="B59" s="783" t="s">
        <v>79</v>
      </c>
      <c r="C59" s="450" t="s">
        <v>639</v>
      </c>
      <c r="D59" s="450" t="s">
        <v>338</v>
      </c>
      <c r="E59" s="841" t="s">
        <v>667</v>
      </c>
      <c r="F59" s="841" t="s">
        <v>668</v>
      </c>
      <c r="G59" s="450" t="s">
        <v>664</v>
      </c>
      <c r="H59" s="932" t="s">
        <v>2747</v>
      </c>
      <c r="I59" s="181" t="s">
        <v>668</v>
      </c>
      <c r="J59" s="450" t="s">
        <v>1718</v>
      </c>
      <c r="K59" s="195" t="s">
        <v>62</v>
      </c>
      <c r="L59" s="389" t="s">
        <v>62</v>
      </c>
      <c r="M59" s="346" t="s">
        <v>1513</v>
      </c>
      <c r="N59" s="275" t="s">
        <v>1719</v>
      </c>
      <c r="O59" s="577" t="s">
        <v>1720</v>
      </c>
      <c r="P59" s="966" t="s">
        <v>2706</v>
      </c>
    </row>
    <row r="60" spans="1:16" ht="15" hidden="1" customHeight="1">
      <c r="A60" s="773" t="s">
        <v>59</v>
      </c>
      <c r="B60" s="783" t="s">
        <v>79</v>
      </c>
      <c r="C60" s="450" t="s">
        <v>639</v>
      </c>
      <c r="D60" s="450" t="s">
        <v>644</v>
      </c>
      <c r="E60" s="841" t="s">
        <v>669</v>
      </c>
      <c r="F60" s="841" t="s">
        <v>670</v>
      </c>
      <c r="G60" s="450" t="s">
        <v>332</v>
      </c>
      <c r="H60" s="932" t="s">
        <v>2748</v>
      </c>
      <c r="I60" s="181" t="s">
        <v>670</v>
      </c>
      <c r="J60" s="450" t="s">
        <v>1722</v>
      </c>
      <c r="K60" s="195" t="s">
        <v>62</v>
      </c>
      <c r="L60" s="389" t="s">
        <v>62</v>
      </c>
      <c r="M60" s="346" t="s">
        <v>1513</v>
      </c>
      <c r="N60" s="275" t="s">
        <v>1715</v>
      </c>
      <c r="O60" s="577" t="s">
        <v>1723</v>
      </c>
      <c r="P60" s="966" t="s">
        <v>2706</v>
      </c>
    </row>
    <row r="61" spans="1:16" ht="15" hidden="1" customHeight="1">
      <c r="A61" s="773" t="s">
        <v>59</v>
      </c>
      <c r="B61" s="783" t="s">
        <v>79</v>
      </c>
      <c r="C61" s="450" t="s">
        <v>639</v>
      </c>
      <c r="D61" s="450" t="s">
        <v>644</v>
      </c>
      <c r="E61" s="450" t="s">
        <v>672</v>
      </c>
      <c r="F61" s="450" t="s">
        <v>673</v>
      </c>
      <c r="G61" s="450" t="s">
        <v>1725</v>
      </c>
      <c r="H61" s="932" t="s">
        <v>2749</v>
      </c>
      <c r="I61" s="181" t="s">
        <v>673</v>
      </c>
      <c r="J61" s="450" t="s">
        <v>1727</v>
      </c>
      <c r="K61" s="195" t="s">
        <v>62</v>
      </c>
      <c r="L61" s="389" t="s">
        <v>62</v>
      </c>
      <c r="M61" s="346" t="s">
        <v>1513</v>
      </c>
      <c r="N61" s="325" t="s">
        <v>1729</v>
      </c>
      <c r="O61" s="577">
        <v>0</v>
      </c>
      <c r="P61" s="966" t="s">
        <v>2706</v>
      </c>
    </row>
    <row r="62" spans="1:16" ht="15" hidden="1" customHeight="1">
      <c r="A62" s="773" t="s">
        <v>59</v>
      </c>
      <c r="B62" s="783" t="s">
        <v>79</v>
      </c>
      <c r="C62" s="450" t="s">
        <v>639</v>
      </c>
      <c r="D62" s="450" t="s">
        <v>644</v>
      </c>
      <c r="E62" s="841" t="s">
        <v>679</v>
      </c>
      <c r="F62" s="841" t="s">
        <v>680</v>
      </c>
      <c r="G62" s="450" t="s">
        <v>664</v>
      </c>
      <c r="H62" s="932" t="s">
        <v>2750</v>
      </c>
      <c r="I62" s="181" t="s">
        <v>680</v>
      </c>
      <c r="J62" s="450" t="s">
        <v>1730</v>
      </c>
      <c r="K62" s="195" t="s">
        <v>62</v>
      </c>
      <c r="L62" s="389" t="s">
        <v>62</v>
      </c>
      <c r="M62" s="346" t="s">
        <v>1513</v>
      </c>
      <c r="N62" s="275" t="s">
        <v>1731</v>
      </c>
      <c r="O62" s="577" t="s">
        <v>1732</v>
      </c>
      <c r="P62" s="966" t="s">
        <v>2706</v>
      </c>
    </row>
    <row r="63" spans="1:16" ht="15" hidden="1" customHeight="1">
      <c r="A63" s="773" t="s">
        <v>59</v>
      </c>
      <c r="B63" s="783" t="s">
        <v>79</v>
      </c>
      <c r="C63" s="450" t="s">
        <v>639</v>
      </c>
      <c r="D63" s="450" t="s">
        <v>681</v>
      </c>
      <c r="E63" s="841" t="s">
        <v>682</v>
      </c>
      <c r="F63" s="841" t="s">
        <v>682</v>
      </c>
      <c r="G63" s="450" t="s">
        <v>338</v>
      </c>
      <c r="H63" s="932" t="s">
        <v>1537</v>
      </c>
      <c r="I63" s="181" t="s">
        <v>341</v>
      </c>
      <c r="J63" s="772" t="s">
        <v>1734</v>
      </c>
      <c r="K63" s="195" t="s">
        <v>62</v>
      </c>
      <c r="L63" s="389" t="s">
        <v>62</v>
      </c>
      <c r="M63" s="346" t="s">
        <v>1567</v>
      </c>
      <c r="N63" s="275" t="s">
        <v>1735</v>
      </c>
      <c r="O63" s="577" t="s">
        <v>1736</v>
      </c>
      <c r="P63" s="275"/>
    </row>
    <row r="64" spans="1:16" ht="15" hidden="1" customHeight="1">
      <c r="A64" s="773" t="s">
        <v>59</v>
      </c>
      <c r="B64" s="783" t="s">
        <v>79</v>
      </c>
      <c r="C64" s="450" t="s">
        <v>639</v>
      </c>
      <c r="D64" s="450" t="s">
        <v>644</v>
      </c>
      <c r="E64" s="841" t="s">
        <v>684</v>
      </c>
      <c r="F64" s="841" t="s">
        <v>685</v>
      </c>
      <c r="G64" s="450" t="s">
        <v>332</v>
      </c>
      <c r="H64" s="932" t="s">
        <v>2751</v>
      </c>
      <c r="I64" s="181" t="s">
        <v>685</v>
      </c>
      <c r="J64" s="450" t="s">
        <v>1738</v>
      </c>
      <c r="K64" s="195" t="s">
        <v>62</v>
      </c>
      <c r="L64" s="389" t="s">
        <v>62</v>
      </c>
      <c r="M64" s="346" t="s">
        <v>1513</v>
      </c>
      <c r="N64" s="275" t="s">
        <v>1739</v>
      </c>
      <c r="O64" s="577" t="s">
        <v>1740</v>
      </c>
      <c r="P64" s="966" t="s">
        <v>2706</v>
      </c>
    </row>
    <row r="65" spans="1:16" ht="15" customHeight="1">
      <c r="A65" s="773" t="s">
        <v>59</v>
      </c>
      <c r="B65" s="783" t="s">
        <v>79</v>
      </c>
      <c r="C65" s="450" t="s">
        <v>639</v>
      </c>
      <c r="D65" s="450" t="s">
        <v>644</v>
      </c>
      <c r="E65" s="450" t="s">
        <v>687</v>
      </c>
      <c r="F65" s="450" t="s">
        <v>688</v>
      </c>
      <c r="G65" s="450" t="s">
        <v>332</v>
      </c>
      <c r="H65" s="932" t="s">
        <v>2752</v>
      </c>
      <c r="I65" s="181" t="s">
        <v>688</v>
      </c>
      <c r="J65" s="449" t="s">
        <v>2753</v>
      </c>
      <c r="K65" s="195" t="s">
        <v>62</v>
      </c>
      <c r="L65" s="389" t="s">
        <v>62</v>
      </c>
      <c r="M65" s="346" t="s">
        <v>1513</v>
      </c>
      <c r="N65" s="275" t="s">
        <v>1559</v>
      </c>
      <c r="O65" s="577" t="s">
        <v>1743</v>
      </c>
      <c r="P65" s="325" t="s">
        <v>2754</v>
      </c>
    </row>
    <row r="66" spans="1:16" ht="15" hidden="1" customHeight="1">
      <c r="A66" s="773" t="s">
        <v>59</v>
      </c>
      <c r="B66" s="783" t="s">
        <v>79</v>
      </c>
      <c r="C66" s="450" t="s">
        <v>639</v>
      </c>
      <c r="D66" s="450" t="s">
        <v>644</v>
      </c>
      <c r="E66" s="841" t="s">
        <v>690</v>
      </c>
      <c r="F66" s="841" t="s">
        <v>691</v>
      </c>
      <c r="G66" s="530" t="s">
        <v>332</v>
      </c>
      <c r="H66" s="932" t="s">
        <v>2755</v>
      </c>
      <c r="I66" s="181" t="s">
        <v>691</v>
      </c>
      <c r="J66" s="530" t="s">
        <v>1746</v>
      </c>
      <c r="K66" s="195" t="s">
        <v>62</v>
      </c>
      <c r="L66" s="389" t="s">
        <v>62</v>
      </c>
      <c r="M66" s="346" t="s">
        <v>1513</v>
      </c>
      <c r="N66" s="275" t="s">
        <v>1747</v>
      </c>
      <c r="O66" s="577" t="s">
        <v>1748</v>
      </c>
      <c r="P66" s="966" t="s">
        <v>2706</v>
      </c>
    </row>
    <row r="67" spans="1:16" ht="15" customHeight="1">
      <c r="A67" s="773" t="s">
        <v>59</v>
      </c>
      <c r="B67" s="783" t="s">
        <v>79</v>
      </c>
      <c r="C67" s="450" t="s">
        <v>338</v>
      </c>
      <c r="D67" s="450" t="s">
        <v>338</v>
      </c>
      <c r="E67" s="450" t="s">
        <v>2086</v>
      </c>
      <c r="F67" s="576" t="s">
        <v>1420</v>
      </c>
      <c r="G67" s="450" t="s">
        <v>539</v>
      </c>
      <c r="H67" s="932" t="s">
        <v>2756</v>
      </c>
      <c r="I67" s="576" t="s">
        <v>1420</v>
      </c>
      <c r="J67" s="901" t="s">
        <v>2088</v>
      </c>
      <c r="K67" s="195" t="s">
        <v>62</v>
      </c>
      <c r="L67" s="389" t="s">
        <v>62</v>
      </c>
      <c r="M67" s="346" t="s">
        <v>1513</v>
      </c>
      <c r="N67" s="577" t="s">
        <v>2089</v>
      </c>
      <c r="O67" s="325" t="s">
        <v>2757</v>
      </c>
      <c r="P67" s="577" t="s">
        <v>2758</v>
      </c>
    </row>
    <row r="68" spans="1:16" ht="15" customHeight="1">
      <c r="A68" s="773" t="s">
        <v>59</v>
      </c>
      <c r="B68" s="786" t="s">
        <v>81</v>
      </c>
      <c r="C68" s="450" t="s">
        <v>328</v>
      </c>
      <c r="D68" s="450" t="s">
        <v>329</v>
      </c>
      <c r="E68" s="450" t="s">
        <v>330</v>
      </c>
      <c r="F68" s="778" t="s">
        <v>331</v>
      </c>
      <c r="G68" s="576" t="s">
        <v>332</v>
      </c>
      <c r="H68" s="932" t="s">
        <v>2759</v>
      </c>
      <c r="I68" s="181" t="s">
        <v>331</v>
      </c>
      <c r="J68" s="576" t="s">
        <v>1751</v>
      </c>
      <c r="K68" s="195" t="s">
        <v>62</v>
      </c>
      <c r="L68" s="389" t="s">
        <v>62</v>
      </c>
      <c r="M68" s="346" t="s">
        <v>1513</v>
      </c>
      <c r="N68" s="275" t="s">
        <v>1752</v>
      </c>
      <c r="O68" s="577"/>
      <c r="P68" s="275" t="s">
        <v>2706</v>
      </c>
    </row>
    <row r="69" spans="1:16" ht="15" customHeight="1">
      <c r="A69" s="773" t="s">
        <v>59</v>
      </c>
      <c r="B69" s="786" t="s">
        <v>81</v>
      </c>
      <c r="C69" s="450" t="s">
        <v>328</v>
      </c>
      <c r="D69" s="450" t="s">
        <v>343</v>
      </c>
      <c r="E69" s="450" t="s">
        <v>344</v>
      </c>
      <c r="F69" s="450" t="s">
        <v>345</v>
      </c>
      <c r="G69" s="541" t="s">
        <v>332</v>
      </c>
      <c r="H69" s="932" t="s">
        <v>2760</v>
      </c>
      <c r="I69" s="181" t="s">
        <v>345</v>
      </c>
      <c r="J69" s="541" t="s">
        <v>1754</v>
      </c>
      <c r="K69" s="195" t="s">
        <v>62</v>
      </c>
      <c r="L69" s="389" t="s">
        <v>62</v>
      </c>
      <c r="M69" s="346" t="s">
        <v>1513</v>
      </c>
      <c r="N69" s="275" t="s">
        <v>1752</v>
      </c>
      <c r="O69" s="577"/>
      <c r="P69" s="275" t="s">
        <v>2706</v>
      </c>
    </row>
    <row r="70" spans="1:16" ht="15" customHeight="1">
      <c r="A70" s="773" t="s">
        <v>59</v>
      </c>
      <c r="B70" s="786" t="s">
        <v>81</v>
      </c>
      <c r="C70" s="450" t="s">
        <v>328</v>
      </c>
      <c r="D70" s="450" t="s">
        <v>338</v>
      </c>
      <c r="E70" s="450" t="s">
        <v>350</v>
      </c>
      <c r="F70" s="450" t="s">
        <v>351</v>
      </c>
      <c r="G70" s="787" t="s">
        <v>332</v>
      </c>
      <c r="H70" s="932" t="s">
        <v>2761</v>
      </c>
      <c r="I70" s="181" t="s">
        <v>351</v>
      </c>
      <c r="J70" s="840" t="s">
        <v>1757</v>
      </c>
      <c r="K70" s="195" t="s">
        <v>62</v>
      </c>
      <c r="L70" s="389" t="s">
        <v>62</v>
      </c>
      <c r="M70" s="346" t="s">
        <v>1513</v>
      </c>
      <c r="N70" s="275" t="s">
        <v>1752</v>
      </c>
      <c r="O70" s="577"/>
      <c r="P70" s="275" t="s">
        <v>2706</v>
      </c>
    </row>
    <row r="71" spans="1:16" ht="15" customHeight="1">
      <c r="A71" s="773" t="s">
        <v>59</v>
      </c>
      <c r="B71" s="786" t="s">
        <v>81</v>
      </c>
      <c r="C71" s="450" t="s">
        <v>328</v>
      </c>
      <c r="D71" s="450" t="s">
        <v>338</v>
      </c>
      <c r="E71" s="450" t="s">
        <v>354</v>
      </c>
      <c r="F71" s="778" t="s">
        <v>355</v>
      </c>
      <c r="G71" s="576" t="s">
        <v>332</v>
      </c>
      <c r="H71" s="932" t="s">
        <v>2762</v>
      </c>
      <c r="I71" s="181" t="s">
        <v>355</v>
      </c>
      <c r="J71" s="576" t="s">
        <v>1760</v>
      </c>
      <c r="K71" s="195" t="s">
        <v>62</v>
      </c>
      <c r="L71" s="389" t="s">
        <v>62</v>
      </c>
      <c r="M71" s="346" t="s">
        <v>1513</v>
      </c>
      <c r="N71" s="275" t="s">
        <v>1752</v>
      </c>
      <c r="O71" s="577"/>
      <c r="P71" s="275" t="s">
        <v>2706</v>
      </c>
    </row>
    <row r="72" spans="1:16" ht="15" customHeight="1">
      <c r="A72" s="773" t="s">
        <v>59</v>
      </c>
      <c r="B72" s="786" t="s">
        <v>81</v>
      </c>
      <c r="C72" s="450" t="s">
        <v>328</v>
      </c>
      <c r="D72" s="450" t="s">
        <v>360</v>
      </c>
      <c r="E72" s="450" t="s">
        <v>361</v>
      </c>
      <c r="F72" s="778" t="s">
        <v>362</v>
      </c>
      <c r="G72" s="576" t="s">
        <v>332</v>
      </c>
      <c r="H72" s="932" t="s">
        <v>2763</v>
      </c>
      <c r="I72" s="181" t="s">
        <v>362</v>
      </c>
      <c r="J72" s="576" t="s">
        <v>1762</v>
      </c>
      <c r="K72" s="195" t="s">
        <v>62</v>
      </c>
      <c r="L72" s="389" t="s">
        <v>62</v>
      </c>
      <c r="M72" s="346" t="s">
        <v>1513</v>
      </c>
      <c r="N72" s="275" t="s">
        <v>1752</v>
      </c>
      <c r="O72" s="577"/>
      <c r="P72" s="275" t="s">
        <v>2706</v>
      </c>
    </row>
    <row r="73" spans="1:16" ht="15" hidden="1" customHeight="1">
      <c r="A73" s="773" t="s">
        <v>59</v>
      </c>
      <c r="B73" s="786" t="s">
        <v>81</v>
      </c>
      <c r="C73" s="450" t="s">
        <v>328</v>
      </c>
      <c r="D73" s="450" t="s">
        <v>338</v>
      </c>
      <c r="E73" s="450" t="s">
        <v>366</v>
      </c>
      <c r="F73" s="450" t="s">
        <v>367</v>
      </c>
      <c r="G73" s="481" t="s">
        <v>332</v>
      </c>
      <c r="H73" s="932" t="s">
        <v>2764</v>
      </c>
      <c r="I73" s="181" t="s">
        <v>367</v>
      </c>
      <c r="J73" s="481" t="s">
        <v>1765</v>
      </c>
      <c r="K73" s="195" t="s">
        <v>62</v>
      </c>
      <c r="L73" s="389" t="s">
        <v>62</v>
      </c>
      <c r="M73" s="346" t="s">
        <v>1513</v>
      </c>
      <c r="N73" s="275" t="s">
        <v>1752</v>
      </c>
      <c r="O73" s="577" t="s">
        <v>1766</v>
      </c>
      <c r="P73" s="966" t="s">
        <v>2706</v>
      </c>
    </row>
    <row r="74" spans="1:16" ht="15" hidden="1" customHeight="1">
      <c r="A74" s="773" t="s">
        <v>59</v>
      </c>
      <c r="B74" s="786" t="s">
        <v>81</v>
      </c>
      <c r="C74" s="450" t="s">
        <v>328</v>
      </c>
      <c r="D74" s="450" t="s">
        <v>338</v>
      </c>
      <c r="E74" s="450" t="s">
        <v>369</v>
      </c>
      <c r="F74" s="450" t="s">
        <v>370</v>
      </c>
      <c r="G74" s="530" t="s">
        <v>332</v>
      </c>
      <c r="H74" s="932" t="s">
        <v>2765</v>
      </c>
      <c r="I74" s="181" t="s">
        <v>370</v>
      </c>
      <c r="J74" s="530" t="s">
        <v>1768</v>
      </c>
      <c r="K74" s="195" t="s">
        <v>62</v>
      </c>
      <c r="L74" s="389" t="s">
        <v>62</v>
      </c>
      <c r="M74" s="346" t="s">
        <v>1513</v>
      </c>
      <c r="N74" s="325" t="s">
        <v>1769</v>
      </c>
      <c r="O74" s="577" t="s">
        <v>1770</v>
      </c>
      <c r="P74" s="966" t="s">
        <v>2706</v>
      </c>
    </row>
    <row r="75" spans="1:16" ht="15" hidden="1" customHeight="1">
      <c r="A75" s="773" t="s">
        <v>59</v>
      </c>
      <c r="B75" s="786" t="s">
        <v>81</v>
      </c>
      <c r="C75" s="450" t="s">
        <v>328</v>
      </c>
      <c r="D75" s="450" t="s">
        <v>338</v>
      </c>
      <c r="E75" s="450" t="s">
        <v>372</v>
      </c>
      <c r="F75" s="778" t="s">
        <v>373</v>
      </c>
      <c r="G75" s="576" t="s">
        <v>332</v>
      </c>
      <c r="H75" s="932" t="s">
        <v>2766</v>
      </c>
      <c r="I75" s="181" t="s">
        <v>373</v>
      </c>
      <c r="J75" s="576" t="s">
        <v>1773</v>
      </c>
      <c r="K75" s="195" t="s">
        <v>62</v>
      </c>
      <c r="L75" s="389" t="s">
        <v>62</v>
      </c>
      <c r="M75" s="346" t="s">
        <v>1513</v>
      </c>
      <c r="N75" s="325" t="s">
        <v>1752</v>
      </c>
      <c r="O75" s="577" t="s">
        <v>1774</v>
      </c>
      <c r="P75" s="966" t="s">
        <v>2706</v>
      </c>
    </row>
    <row r="76" spans="1:16" ht="15" hidden="1" customHeight="1">
      <c r="A76" s="773" t="s">
        <v>59</v>
      </c>
      <c r="B76" s="786" t="s">
        <v>81</v>
      </c>
      <c r="C76" s="450" t="s">
        <v>328</v>
      </c>
      <c r="D76" s="450" t="s">
        <v>338</v>
      </c>
      <c r="E76" s="450" t="s">
        <v>376</v>
      </c>
      <c r="F76" s="450" t="s">
        <v>377</v>
      </c>
      <c r="G76" s="481" t="s">
        <v>332</v>
      </c>
      <c r="H76" s="932" t="s">
        <v>2767</v>
      </c>
      <c r="I76" s="181" t="s">
        <v>377</v>
      </c>
      <c r="J76" s="481" t="s">
        <v>1776</v>
      </c>
      <c r="K76" s="195" t="s">
        <v>62</v>
      </c>
      <c r="L76" s="389" t="s">
        <v>62</v>
      </c>
      <c r="M76" s="346" t="s">
        <v>1513</v>
      </c>
      <c r="N76" s="275" t="s">
        <v>1752</v>
      </c>
      <c r="O76" s="577" t="s">
        <v>1777</v>
      </c>
      <c r="P76" s="966" t="s">
        <v>2706</v>
      </c>
    </row>
    <row r="77" spans="1:16" ht="15" hidden="1" customHeight="1">
      <c r="A77" s="773" t="s">
        <v>59</v>
      </c>
      <c r="B77" s="786" t="s">
        <v>81</v>
      </c>
      <c r="C77" s="450" t="s">
        <v>328</v>
      </c>
      <c r="D77" s="450" t="s">
        <v>360</v>
      </c>
      <c r="E77" s="450" t="s">
        <v>379</v>
      </c>
      <c r="F77" s="450" t="s">
        <v>380</v>
      </c>
      <c r="G77" s="450" t="s">
        <v>332</v>
      </c>
      <c r="H77" s="932" t="s">
        <v>2768</v>
      </c>
      <c r="I77" s="181" t="s">
        <v>380</v>
      </c>
      <c r="J77" s="450" t="s">
        <v>1779</v>
      </c>
      <c r="K77" s="195" t="s">
        <v>62</v>
      </c>
      <c r="L77" s="389" t="s">
        <v>62</v>
      </c>
      <c r="M77" s="346" t="s">
        <v>1513</v>
      </c>
      <c r="N77" s="325" t="s">
        <v>1752</v>
      </c>
      <c r="O77" s="577" t="s">
        <v>1780</v>
      </c>
      <c r="P77" s="966" t="s">
        <v>2706</v>
      </c>
    </row>
    <row r="78" spans="1:16" ht="15" hidden="1" customHeight="1">
      <c r="A78" s="773" t="s">
        <v>59</v>
      </c>
      <c r="B78" s="786" t="s">
        <v>81</v>
      </c>
      <c r="C78" s="450" t="s">
        <v>328</v>
      </c>
      <c r="D78" s="450" t="s">
        <v>338</v>
      </c>
      <c r="E78" s="450" t="s">
        <v>382</v>
      </c>
      <c r="F78" s="450" t="s">
        <v>383</v>
      </c>
      <c r="G78" s="530" t="s">
        <v>332</v>
      </c>
      <c r="H78" s="932" t="s">
        <v>2769</v>
      </c>
      <c r="I78" s="181" t="s">
        <v>383</v>
      </c>
      <c r="J78" s="530" t="s">
        <v>1783</v>
      </c>
      <c r="K78" s="195" t="s">
        <v>62</v>
      </c>
      <c r="L78" s="389" t="s">
        <v>62</v>
      </c>
      <c r="M78" s="346" t="s">
        <v>1513</v>
      </c>
      <c r="N78" s="275" t="s">
        <v>1752</v>
      </c>
      <c r="O78" s="577" t="s">
        <v>1784</v>
      </c>
      <c r="P78" s="966" t="s">
        <v>2706</v>
      </c>
    </row>
    <row r="79" spans="1:16" ht="15" hidden="1" customHeight="1">
      <c r="A79" s="773" t="s">
        <v>59</v>
      </c>
      <c r="B79" s="786" t="s">
        <v>81</v>
      </c>
      <c r="C79" s="450" t="s">
        <v>328</v>
      </c>
      <c r="D79" s="450" t="s">
        <v>338</v>
      </c>
      <c r="E79" s="450" t="s">
        <v>385</v>
      </c>
      <c r="F79" s="778" t="s">
        <v>386</v>
      </c>
      <c r="G79" s="481" t="s">
        <v>1785</v>
      </c>
      <c r="H79" s="932" t="s">
        <v>2770</v>
      </c>
      <c r="I79" s="181" t="s">
        <v>386</v>
      </c>
      <c r="J79" s="576" t="s">
        <v>1787</v>
      </c>
      <c r="K79" s="195" t="s">
        <v>62</v>
      </c>
      <c r="L79" s="389" t="s">
        <v>62</v>
      </c>
      <c r="M79" s="346" t="s">
        <v>1513</v>
      </c>
      <c r="N79" s="275" t="s">
        <v>1769</v>
      </c>
      <c r="O79" s="577" t="s">
        <v>1788</v>
      </c>
      <c r="P79" s="966" t="s">
        <v>2706</v>
      </c>
    </row>
    <row r="80" spans="1:16" ht="15" hidden="1" customHeight="1">
      <c r="A80" s="773" t="s">
        <v>59</v>
      </c>
      <c r="B80" s="786" t="s">
        <v>81</v>
      </c>
      <c r="C80" s="450" t="s">
        <v>328</v>
      </c>
      <c r="D80" s="450" t="s">
        <v>338</v>
      </c>
      <c r="E80" s="450" t="s">
        <v>392</v>
      </c>
      <c r="F80" s="450" t="s">
        <v>393</v>
      </c>
      <c r="G80" s="481" t="s">
        <v>332</v>
      </c>
      <c r="H80" s="932" t="s">
        <v>2771</v>
      </c>
      <c r="I80" s="181" t="s">
        <v>393</v>
      </c>
      <c r="J80" s="481" t="s">
        <v>1791</v>
      </c>
      <c r="K80" s="195" t="s">
        <v>62</v>
      </c>
      <c r="L80" s="389" t="s">
        <v>62</v>
      </c>
      <c r="M80" s="346" t="s">
        <v>1513</v>
      </c>
      <c r="N80" s="275" t="s">
        <v>1752</v>
      </c>
      <c r="O80" s="577" t="s">
        <v>1792</v>
      </c>
      <c r="P80" s="966" t="s">
        <v>2706</v>
      </c>
    </row>
    <row r="81" spans="1:16" ht="15" hidden="1" customHeight="1">
      <c r="A81" s="773" t="s">
        <v>59</v>
      </c>
      <c r="B81" s="786" t="s">
        <v>81</v>
      </c>
      <c r="C81" s="450" t="s">
        <v>328</v>
      </c>
      <c r="D81" s="450" t="s">
        <v>360</v>
      </c>
      <c r="E81" s="450" t="s">
        <v>395</v>
      </c>
      <c r="F81" s="450" t="s">
        <v>396</v>
      </c>
      <c r="G81" s="450" t="s">
        <v>332</v>
      </c>
      <c r="H81" s="932" t="s">
        <v>2772</v>
      </c>
      <c r="I81" s="181" t="s">
        <v>396</v>
      </c>
      <c r="J81" s="450" t="s">
        <v>1794</v>
      </c>
      <c r="K81" s="195" t="s">
        <v>62</v>
      </c>
      <c r="L81" s="389" t="s">
        <v>62</v>
      </c>
      <c r="M81" s="346" t="s">
        <v>1513</v>
      </c>
      <c r="N81" s="275" t="s">
        <v>1752</v>
      </c>
      <c r="O81" s="577" t="s">
        <v>1795</v>
      </c>
      <c r="P81" s="966" t="s">
        <v>2706</v>
      </c>
    </row>
    <row r="82" spans="1:16" ht="15" hidden="1" customHeight="1">
      <c r="A82" s="773" t="s">
        <v>59</v>
      </c>
      <c r="B82" s="786" t="s">
        <v>81</v>
      </c>
      <c r="C82" s="450" t="s">
        <v>328</v>
      </c>
      <c r="D82" s="450" t="s">
        <v>338</v>
      </c>
      <c r="E82" s="450" t="s">
        <v>398</v>
      </c>
      <c r="F82" s="450" t="s">
        <v>399</v>
      </c>
      <c r="G82" s="450" t="s">
        <v>332</v>
      </c>
      <c r="H82" s="932" t="s">
        <v>2773</v>
      </c>
      <c r="I82" s="181" t="s">
        <v>399</v>
      </c>
      <c r="J82" s="450" t="s">
        <v>1798</v>
      </c>
      <c r="K82" s="195" t="s">
        <v>62</v>
      </c>
      <c r="L82" s="389" t="s">
        <v>62</v>
      </c>
      <c r="M82" s="346" t="s">
        <v>1513</v>
      </c>
      <c r="N82" s="275" t="s">
        <v>1752</v>
      </c>
      <c r="O82" s="577" t="s">
        <v>1799</v>
      </c>
      <c r="P82" s="966" t="s">
        <v>2706</v>
      </c>
    </row>
    <row r="83" spans="1:16" ht="15" hidden="1" customHeight="1">
      <c r="A83" s="773" t="s">
        <v>59</v>
      </c>
      <c r="B83" s="786" t="s">
        <v>81</v>
      </c>
      <c r="C83" s="450" t="s">
        <v>328</v>
      </c>
      <c r="D83" s="450" t="s">
        <v>360</v>
      </c>
      <c r="E83" s="450" t="s">
        <v>402</v>
      </c>
      <c r="F83" s="450" t="s">
        <v>403</v>
      </c>
      <c r="G83" s="530" t="s">
        <v>332</v>
      </c>
      <c r="H83" s="932" t="s">
        <v>2774</v>
      </c>
      <c r="I83" s="181" t="s">
        <v>403</v>
      </c>
      <c r="J83" s="530" t="s">
        <v>1801</v>
      </c>
      <c r="K83" s="195" t="s">
        <v>62</v>
      </c>
      <c r="L83" s="389" t="s">
        <v>62</v>
      </c>
      <c r="M83" s="346" t="s">
        <v>1513</v>
      </c>
      <c r="N83" s="275" t="s">
        <v>1752</v>
      </c>
      <c r="O83" s="577" t="s">
        <v>1802</v>
      </c>
      <c r="P83" s="966" t="s">
        <v>2706</v>
      </c>
    </row>
    <row r="84" spans="1:16" ht="15" hidden="1" customHeight="1">
      <c r="A84" s="773" t="s">
        <v>59</v>
      </c>
      <c r="B84" s="786" t="s">
        <v>81</v>
      </c>
      <c r="C84" s="450" t="s">
        <v>328</v>
      </c>
      <c r="D84" s="450" t="s">
        <v>338</v>
      </c>
      <c r="E84" s="450" t="s">
        <v>406</v>
      </c>
      <c r="F84" s="778" t="s">
        <v>407</v>
      </c>
      <c r="G84" s="481" t="s">
        <v>1785</v>
      </c>
      <c r="H84" s="932" t="s">
        <v>2775</v>
      </c>
      <c r="I84" s="181" t="s">
        <v>407</v>
      </c>
      <c r="J84" s="576" t="s">
        <v>1804</v>
      </c>
      <c r="K84" s="195" t="s">
        <v>62</v>
      </c>
      <c r="L84" s="389" t="s">
        <v>62</v>
      </c>
      <c r="M84" s="346" t="s">
        <v>1513</v>
      </c>
      <c r="N84" s="275" t="s">
        <v>1769</v>
      </c>
      <c r="O84" s="577" t="s">
        <v>1805</v>
      </c>
      <c r="P84" s="966" t="s">
        <v>2706</v>
      </c>
    </row>
    <row r="85" spans="1:16" ht="15" hidden="1" customHeight="1">
      <c r="A85" s="773" t="s">
        <v>59</v>
      </c>
      <c r="B85" s="786" t="s">
        <v>81</v>
      </c>
      <c r="C85" s="450" t="s">
        <v>328</v>
      </c>
      <c r="D85" s="450" t="s">
        <v>360</v>
      </c>
      <c r="E85" s="450" t="s">
        <v>408</v>
      </c>
      <c r="F85" s="450" t="s">
        <v>409</v>
      </c>
      <c r="G85" s="481" t="s">
        <v>332</v>
      </c>
      <c r="H85" s="932" t="s">
        <v>2776</v>
      </c>
      <c r="I85" s="181" t="s">
        <v>409</v>
      </c>
      <c r="J85" s="481" t="s">
        <v>1807</v>
      </c>
      <c r="K85" s="195" t="s">
        <v>62</v>
      </c>
      <c r="L85" s="389" t="s">
        <v>62</v>
      </c>
      <c r="M85" s="346" t="s">
        <v>1513</v>
      </c>
      <c r="N85" s="275" t="s">
        <v>1769</v>
      </c>
      <c r="O85" s="577" t="s">
        <v>1808</v>
      </c>
      <c r="P85" s="966" t="s">
        <v>2706</v>
      </c>
    </row>
    <row r="86" spans="1:16" ht="15" hidden="1" customHeight="1">
      <c r="A86" s="773" t="s">
        <v>59</v>
      </c>
      <c r="B86" s="786" t="s">
        <v>81</v>
      </c>
      <c r="C86" s="450" t="s">
        <v>328</v>
      </c>
      <c r="D86" s="450" t="s">
        <v>413</v>
      </c>
      <c r="E86" s="450" t="s">
        <v>414</v>
      </c>
      <c r="F86" s="450" t="s">
        <v>415</v>
      </c>
      <c r="G86" s="481" t="s">
        <v>1785</v>
      </c>
      <c r="H86" s="932" t="s">
        <v>2777</v>
      </c>
      <c r="I86" s="181" t="s">
        <v>415</v>
      </c>
      <c r="J86" s="530" t="s">
        <v>1811</v>
      </c>
      <c r="K86" s="195" t="s">
        <v>62</v>
      </c>
      <c r="L86" s="389" t="s">
        <v>62</v>
      </c>
      <c r="M86" s="346" t="s">
        <v>1513</v>
      </c>
      <c r="N86" s="275" t="s">
        <v>1769</v>
      </c>
      <c r="O86" s="577" t="s">
        <v>1812</v>
      </c>
      <c r="P86" s="966" t="s">
        <v>2706</v>
      </c>
    </row>
    <row r="87" spans="1:16" ht="15" hidden="1" customHeight="1">
      <c r="A87" s="773" t="s">
        <v>59</v>
      </c>
      <c r="B87" s="786" t="s">
        <v>81</v>
      </c>
      <c r="C87" s="450" t="s">
        <v>510</v>
      </c>
      <c r="D87" s="450" t="s">
        <v>552</v>
      </c>
      <c r="E87" s="450" t="s">
        <v>566</v>
      </c>
      <c r="F87" s="778" t="s">
        <v>566</v>
      </c>
      <c r="G87" s="576" t="s">
        <v>555</v>
      </c>
      <c r="H87" s="932" t="s">
        <v>2778</v>
      </c>
      <c r="I87" s="181" t="s">
        <v>566</v>
      </c>
      <c r="J87" s="576" t="s">
        <v>1814</v>
      </c>
      <c r="K87" s="195" t="s">
        <v>62</v>
      </c>
      <c r="L87" s="389" t="s">
        <v>62</v>
      </c>
      <c r="M87" s="346" t="s">
        <v>1567</v>
      </c>
      <c r="N87" s="275" t="s">
        <v>1815</v>
      </c>
      <c r="O87" s="577" t="s">
        <v>1816</v>
      </c>
      <c r="P87" s="966" t="s">
        <v>2706</v>
      </c>
    </row>
    <row r="88" spans="1:16" ht="15" hidden="1" customHeight="1">
      <c r="A88" s="773" t="s">
        <v>59</v>
      </c>
      <c r="B88" s="786" t="s">
        <v>81</v>
      </c>
      <c r="C88" s="450" t="s">
        <v>328</v>
      </c>
      <c r="D88" s="450" t="s">
        <v>413</v>
      </c>
      <c r="E88" s="450" t="s">
        <v>419</v>
      </c>
      <c r="F88" s="778" t="s">
        <v>420</v>
      </c>
      <c r="G88" s="576" t="s">
        <v>387</v>
      </c>
      <c r="H88" s="932" t="s">
        <v>2779</v>
      </c>
      <c r="I88" s="181" t="s">
        <v>420</v>
      </c>
      <c r="J88" s="576" t="s">
        <v>1818</v>
      </c>
      <c r="K88" s="195" t="s">
        <v>62</v>
      </c>
      <c r="L88" s="389" t="s">
        <v>62</v>
      </c>
      <c r="M88" s="346" t="s">
        <v>1513</v>
      </c>
      <c r="N88" s="275" t="s">
        <v>1819</v>
      </c>
      <c r="O88" s="577" t="s">
        <v>1820</v>
      </c>
      <c r="P88" s="966" t="s">
        <v>2706</v>
      </c>
    </row>
    <row r="89" spans="1:16" ht="15" hidden="1" customHeight="1">
      <c r="A89" s="773" t="s">
        <v>59</v>
      </c>
      <c r="B89" s="786" t="s">
        <v>81</v>
      </c>
      <c r="C89" s="450" t="s">
        <v>328</v>
      </c>
      <c r="D89" s="450" t="s">
        <v>338</v>
      </c>
      <c r="E89" s="450" t="s">
        <v>422</v>
      </c>
      <c r="F89" s="778" t="s">
        <v>423</v>
      </c>
      <c r="G89" s="576" t="s">
        <v>332</v>
      </c>
      <c r="H89" s="932" t="s">
        <v>2780</v>
      </c>
      <c r="I89" s="181" t="s">
        <v>423</v>
      </c>
      <c r="J89" s="576" t="s">
        <v>1822</v>
      </c>
      <c r="K89" s="195" t="s">
        <v>62</v>
      </c>
      <c r="L89" s="389" t="s">
        <v>62</v>
      </c>
      <c r="M89" s="346" t="s">
        <v>1513</v>
      </c>
      <c r="N89" s="275" t="s">
        <v>1752</v>
      </c>
      <c r="O89" s="577" t="s">
        <v>1823</v>
      </c>
      <c r="P89" s="966" t="s">
        <v>2706</v>
      </c>
    </row>
    <row r="90" spans="1:16" ht="15" hidden="1" customHeight="1">
      <c r="A90" s="773" t="s">
        <v>59</v>
      </c>
      <c r="B90" s="786" t="s">
        <v>81</v>
      </c>
      <c r="C90" s="450" t="s">
        <v>328</v>
      </c>
      <c r="D90" s="450" t="s">
        <v>338</v>
      </c>
      <c r="E90" s="450" t="s">
        <v>426</v>
      </c>
      <c r="F90" s="778" t="s">
        <v>427</v>
      </c>
      <c r="G90" s="576" t="s">
        <v>332</v>
      </c>
      <c r="H90" s="932" t="s">
        <v>2781</v>
      </c>
      <c r="I90" s="181" t="s">
        <v>427</v>
      </c>
      <c r="J90" s="576" t="s">
        <v>1826</v>
      </c>
      <c r="K90" s="195" t="s">
        <v>62</v>
      </c>
      <c r="L90" s="389" t="s">
        <v>62</v>
      </c>
      <c r="M90" s="346" t="s">
        <v>1513</v>
      </c>
      <c r="N90" s="275" t="s">
        <v>1752</v>
      </c>
      <c r="O90" s="577" t="s">
        <v>1827</v>
      </c>
      <c r="P90" s="966" t="s">
        <v>2706</v>
      </c>
    </row>
    <row r="91" spans="1:16" ht="15" hidden="1" customHeight="1">
      <c r="A91" s="773" t="s">
        <v>59</v>
      </c>
      <c r="B91" s="786" t="s">
        <v>81</v>
      </c>
      <c r="C91" s="450" t="s">
        <v>328</v>
      </c>
      <c r="D91" s="450" t="s">
        <v>338</v>
      </c>
      <c r="E91" s="450" t="s">
        <v>429</v>
      </c>
      <c r="F91" s="778" t="s">
        <v>430</v>
      </c>
      <c r="G91" s="576" t="s">
        <v>332</v>
      </c>
      <c r="H91" s="932" t="s">
        <v>2782</v>
      </c>
      <c r="I91" s="181" t="s">
        <v>430</v>
      </c>
      <c r="J91" s="576" t="s">
        <v>1829</v>
      </c>
      <c r="K91" s="195" t="s">
        <v>62</v>
      </c>
      <c r="L91" s="389" t="s">
        <v>62</v>
      </c>
      <c r="M91" s="346" t="s">
        <v>1513</v>
      </c>
      <c r="N91" s="275" t="s">
        <v>1752</v>
      </c>
      <c r="O91" s="577" t="s">
        <v>1830</v>
      </c>
      <c r="P91" s="966" t="s">
        <v>2706</v>
      </c>
    </row>
    <row r="92" spans="1:16" ht="15" hidden="1" customHeight="1">
      <c r="A92" s="773" t="s">
        <v>59</v>
      </c>
      <c r="B92" s="786" t="s">
        <v>81</v>
      </c>
      <c r="C92" s="450" t="s">
        <v>328</v>
      </c>
      <c r="D92" s="450" t="s">
        <v>338</v>
      </c>
      <c r="E92" s="450" t="s">
        <v>433</v>
      </c>
      <c r="F92" s="778" t="s">
        <v>434</v>
      </c>
      <c r="G92" s="576" t="s">
        <v>332</v>
      </c>
      <c r="H92" s="932" t="s">
        <v>2783</v>
      </c>
      <c r="I92" s="181" t="s">
        <v>434</v>
      </c>
      <c r="J92" s="576" t="s">
        <v>1832</v>
      </c>
      <c r="K92" s="195" t="s">
        <v>62</v>
      </c>
      <c r="L92" s="389" t="s">
        <v>62</v>
      </c>
      <c r="M92" s="346" t="s">
        <v>1513</v>
      </c>
      <c r="N92" s="275" t="s">
        <v>1752</v>
      </c>
      <c r="O92" s="577" t="s">
        <v>1833</v>
      </c>
      <c r="P92" s="966" t="s">
        <v>2706</v>
      </c>
    </row>
    <row r="93" spans="1:16" ht="15" hidden="1" customHeight="1">
      <c r="A93" s="773" t="s">
        <v>59</v>
      </c>
      <c r="B93" s="786" t="s">
        <v>81</v>
      </c>
      <c r="C93" s="450" t="s">
        <v>328</v>
      </c>
      <c r="D93" s="450" t="s">
        <v>338</v>
      </c>
      <c r="E93" s="450" t="s">
        <v>436</v>
      </c>
      <c r="F93" s="778" t="s">
        <v>437</v>
      </c>
      <c r="G93" s="576" t="s">
        <v>332</v>
      </c>
      <c r="H93" s="932" t="s">
        <v>2784</v>
      </c>
      <c r="I93" s="181" t="s">
        <v>437</v>
      </c>
      <c r="J93" s="576" t="s">
        <v>1834</v>
      </c>
      <c r="K93" s="195" t="s">
        <v>62</v>
      </c>
      <c r="L93" s="389" t="s">
        <v>62</v>
      </c>
      <c r="M93" s="346" t="s">
        <v>1513</v>
      </c>
      <c r="N93" s="275" t="s">
        <v>1752</v>
      </c>
      <c r="O93" s="577" t="s">
        <v>1835</v>
      </c>
      <c r="P93" s="966" t="s">
        <v>2706</v>
      </c>
    </row>
    <row r="94" spans="1:16" ht="15" hidden="1" customHeight="1">
      <c r="A94" s="773" t="s">
        <v>59</v>
      </c>
      <c r="B94" s="786" t="s">
        <v>81</v>
      </c>
      <c r="C94" s="450" t="s">
        <v>328</v>
      </c>
      <c r="D94" s="450" t="s">
        <v>338</v>
      </c>
      <c r="E94" s="450" t="s">
        <v>439</v>
      </c>
      <c r="F94" s="778" t="s">
        <v>440</v>
      </c>
      <c r="G94" s="576" t="s">
        <v>332</v>
      </c>
      <c r="H94" s="932" t="s">
        <v>2785</v>
      </c>
      <c r="I94" s="181" t="s">
        <v>440</v>
      </c>
      <c r="J94" s="576" t="s">
        <v>1838</v>
      </c>
      <c r="K94" s="195" t="s">
        <v>62</v>
      </c>
      <c r="L94" s="389" t="s">
        <v>62</v>
      </c>
      <c r="M94" s="346" t="s">
        <v>1513</v>
      </c>
      <c r="N94" s="275" t="s">
        <v>1752</v>
      </c>
      <c r="O94" s="577" t="s">
        <v>1839</v>
      </c>
      <c r="P94" s="966" t="s">
        <v>2706</v>
      </c>
    </row>
    <row r="95" spans="1:16" ht="15" hidden="1" customHeight="1">
      <c r="A95" s="773" t="s">
        <v>59</v>
      </c>
      <c r="B95" s="786" t="s">
        <v>81</v>
      </c>
      <c r="C95" s="450" t="s">
        <v>328</v>
      </c>
      <c r="D95" s="450" t="s">
        <v>338</v>
      </c>
      <c r="E95" s="450" t="s">
        <v>444</v>
      </c>
      <c r="F95" s="778" t="s">
        <v>445</v>
      </c>
      <c r="G95" s="576" t="s">
        <v>332</v>
      </c>
      <c r="H95" s="932" t="s">
        <v>2786</v>
      </c>
      <c r="I95" s="181" t="s">
        <v>445</v>
      </c>
      <c r="J95" s="576" t="s">
        <v>1841</v>
      </c>
      <c r="K95" s="195" t="s">
        <v>62</v>
      </c>
      <c r="L95" s="389" t="s">
        <v>62</v>
      </c>
      <c r="M95" s="346" t="s">
        <v>1513</v>
      </c>
      <c r="N95" s="275" t="s">
        <v>1752</v>
      </c>
      <c r="O95" s="577" t="s">
        <v>1842</v>
      </c>
      <c r="P95" s="966" t="s">
        <v>2706</v>
      </c>
    </row>
    <row r="96" spans="1:16" ht="15" hidden="1" customHeight="1">
      <c r="A96" s="773" t="s">
        <v>59</v>
      </c>
      <c r="B96" s="786" t="s">
        <v>81</v>
      </c>
      <c r="C96" s="450" t="s">
        <v>328</v>
      </c>
      <c r="D96" s="450" t="s">
        <v>338</v>
      </c>
      <c r="E96" s="450" t="s">
        <v>447</v>
      </c>
      <c r="F96" s="450" t="s">
        <v>448</v>
      </c>
      <c r="G96" s="481" t="s">
        <v>1785</v>
      </c>
      <c r="H96" s="932" t="s">
        <v>2787</v>
      </c>
      <c r="I96" s="181" t="s">
        <v>448</v>
      </c>
      <c r="J96" s="481" t="s">
        <v>1844</v>
      </c>
      <c r="K96" s="195" t="s">
        <v>62</v>
      </c>
      <c r="L96" s="389" t="s">
        <v>62</v>
      </c>
      <c r="M96" s="346" t="s">
        <v>1513</v>
      </c>
      <c r="N96" s="275" t="s">
        <v>1752</v>
      </c>
      <c r="O96" s="577" t="s">
        <v>1845</v>
      </c>
      <c r="P96" s="966" t="s">
        <v>2706</v>
      </c>
    </row>
    <row r="97" spans="1:16" ht="15" hidden="1" customHeight="1">
      <c r="A97" s="773" t="s">
        <v>59</v>
      </c>
      <c r="B97" s="786" t="s">
        <v>81</v>
      </c>
      <c r="C97" s="450" t="s">
        <v>328</v>
      </c>
      <c r="D97" s="450" t="s">
        <v>338</v>
      </c>
      <c r="E97" s="450" t="s">
        <v>452</v>
      </c>
      <c r="F97" s="450" t="s">
        <v>453</v>
      </c>
      <c r="G97" s="481" t="s">
        <v>1785</v>
      </c>
      <c r="H97" s="932" t="s">
        <v>2788</v>
      </c>
      <c r="I97" s="181" t="s">
        <v>453</v>
      </c>
      <c r="J97" s="450" t="s">
        <v>1847</v>
      </c>
      <c r="K97" s="195" t="s">
        <v>62</v>
      </c>
      <c r="L97" s="389" t="s">
        <v>62</v>
      </c>
      <c r="M97" s="346" t="s">
        <v>1513</v>
      </c>
      <c r="N97" s="275" t="s">
        <v>1752</v>
      </c>
      <c r="O97" s="577" t="s">
        <v>1848</v>
      </c>
      <c r="P97" s="966" t="s">
        <v>2706</v>
      </c>
    </row>
    <row r="98" spans="1:16" ht="15" hidden="1" customHeight="1">
      <c r="A98" s="773" t="s">
        <v>59</v>
      </c>
      <c r="B98" s="786" t="s">
        <v>81</v>
      </c>
      <c r="C98" s="450" t="s">
        <v>328</v>
      </c>
      <c r="D98" s="450" t="s">
        <v>338</v>
      </c>
      <c r="E98" s="450" t="s">
        <v>455</v>
      </c>
      <c r="F98" s="450" t="s">
        <v>456</v>
      </c>
      <c r="G98" s="778" t="s">
        <v>332</v>
      </c>
      <c r="H98" s="932" t="s">
        <v>2789</v>
      </c>
      <c r="I98" s="181" t="s">
        <v>456</v>
      </c>
      <c r="J98" s="450" t="s">
        <v>1850</v>
      </c>
      <c r="K98" s="195" t="s">
        <v>62</v>
      </c>
      <c r="L98" s="389" t="s">
        <v>62</v>
      </c>
      <c r="M98" s="346" t="s">
        <v>1513</v>
      </c>
      <c r="N98" s="275" t="s">
        <v>1752</v>
      </c>
      <c r="O98" s="577" t="s">
        <v>1851</v>
      </c>
      <c r="P98" s="966" t="s">
        <v>2706</v>
      </c>
    </row>
    <row r="99" spans="1:16" ht="15" hidden="1" customHeight="1">
      <c r="A99" s="773" t="s">
        <v>59</v>
      </c>
      <c r="B99" s="786" t="s">
        <v>81</v>
      </c>
      <c r="C99" s="450" t="s">
        <v>328</v>
      </c>
      <c r="D99" s="450" t="s">
        <v>338</v>
      </c>
      <c r="E99" s="450" t="s">
        <v>458</v>
      </c>
      <c r="F99" s="450" t="s">
        <v>459</v>
      </c>
      <c r="G99" s="778" t="s">
        <v>332</v>
      </c>
      <c r="H99" s="932" t="s">
        <v>2790</v>
      </c>
      <c r="I99" s="181" t="s">
        <v>459</v>
      </c>
      <c r="J99" s="450" t="s">
        <v>1853</v>
      </c>
      <c r="K99" s="195" t="s">
        <v>62</v>
      </c>
      <c r="L99" s="389" t="s">
        <v>62</v>
      </c>
      <c r="M99" s="346" t="s">
        <v>1513</v>
      </c>
      <c r="N99" s="275" t="s">
        <v>1752</v>
      </c>
      <c r="O99" s="577" t="s">
        <v>1854</v>
      </c>
      <c r="P99" s="966" t="s">
        <v>2706</v>
      </c>
    </row>
    <row r="100" spans="1:16" ht="15" hidden="1" customHeight="1">
      <c r="A100" s="773" t="s">
        <v>59</v>
      </c>
      <c r="B100" s="786" t="s">
        <v>81</v>
      </c>
      <c r="C100" s="450" t="s">
        <v>328</v>
      </c>
      <c r="D100" s="450" t="s">
        <v>338</v>
      </c>
      <c r="E100" s="450" t="s">
        <v>462</v>
      </c>
      <c r="F100" s="450" t="s">
        <v>463</v>
      </c>
      <c r="G100" s="450" t="s">
        <v>332</v>
      </c>
      <c r="H100" s="932" t="s">
        <v>2791</v>
      </c>
      <c r="I100" s="181" t="s">
        <v>463</v>
      </c>
      <c r="J100" s="450" t="s">
        <v>1856</v>
      </c>
      <c r="K100" s="195" t="s">
        <v>62</v>
      </c>
      <c r="L100" s="389" t="s">
        <v>62</v>
      </c>
      <c r="M100" s="346" t="s">
        <v>1513</v>
      </c>
      <c r="N100" s="275" t="s">
        <v>1752</v>
      </c>
      <c r="O100" s="577" t="s">
        <v>1857</v>
      </c>
      <c r="P100" s="966" t="s">
        <v>2706</v>
      </c>
    </row>
    <row r="101" spans="1:16" ht="15" hidden="1" customHeight="1">
      <c r="A101" s="773" t="s">
        <v>59</v>
      </c>
      <c r="B101" s="786" t="s">
        <v>81</v>
      </c>
      <c r="C101" s="450" t="s">
        <v>328</v>
      </c>
      <c r="D101" s="450" t="s">
        <v>465</v>
      </c>
      <c r="E101" s="450" t="s">
        <v>466</v>
      </c>
      <c r="F101" s="791" t="s">
        <v>1858</v>
      </c>
      <c r="G101" s="481" t="s">
        <v>1785</v>
      </c>
      <c r="H101" s="932" t="s">
        <v>1537</v>
      </c>
      <c r="I101" s="181" t="s">
        <v>341</v>
      </c>
      <c r="J101" s="772" t="s">
        <v>1859</v>
      </c>
      <c r="K101" s="195" t="s">
        <v>62</v>
      </c>
      <c r="L101" s="389" t="s">
        <v>62</v>
      </c>
      <c r="M101" s="346" t="s">
        <v>1567</v>
      </c>
      <c r="N101" s="275" t="s">
        <v>1568</v>
      </c>
      <c r="O101" s="577" t="s">
        <v>1860</v>
      </c>
      <c r="P101" s="275"/>
    </row>
    <row r="102" spans="1:16" ht="15" hidden="1" customHeight="1">
      <c r="A102" s="773" t="s">
        <v>59</v>
      </c>
      <c r="B102" s="786" t="s">
        <v>81</v>
      </c>
      <c r="C102" s="450" t="s">
        <v>328</v>
      </c>
      <c r="D102" s="450" t="s">
        <v>338</v>
      </c>
      <c r="E102" s="450" t="s">
        <v>472</v>
      </c>
      <c r="F102" s="450" t="s">
        <v>473</v>
      </c>
      <c r="G102" s="450" t="s">
        <v>332</v>
      </c>
      <c r="H102" s="932" t="s">
        <v>2792</v>
      </c>
      <c r="I102" s="181" t="s">
        <v>473</v>
      </c>
      <c r="J102" s="450" t="s">
        <v>1862</v>
      </c>
      <c r="K102" s="195" t="s">
        <v>62</v>
      </c>
      <c r="L102" s="389" t="s">
        <v>62</v>
      </c>
      <c r="M102" s="346" t="s">
        <v>1513</v>
      </c>
      <c r="N102" s="275" t="s">
        <v>1752</v>
      </c>
      <c r="O102" s="577" t="s">
        <v>1863</v>
      </c>
      <c r="P102" s="966" t="s">
        <v>2706</v>
      </c>
    </row>
    <row r="103" spans="1:16" ht="15" hidden="1" customHeight="1">
      <c r="A103" s="773" t="s">
        <v>59</v>
      </c>
      <c r="B103" s="786" t="s">
        <v>81</v>
      </c>
      <c r="C103" s="450" t="s">
        <v>328</v>
      </c>
      <c r="D103" s="450" t="s">
        <v>338</v>
      </c>
      <c r="E103" s="450" t="s">
        <v>475</v>
      </c>
      <c r="F103" s="450" t="s">
        <v>476</v>
      </c>
      <c r="G103" s="450" t="s">
        <v>332</v>
      </c>
      <c r="H103" s="932" t="s">
        <v>2793</v>
      </c>
      <c r="I103" s="181" t="s">
        <v>476</v>
      </c>
      <c r="J103" s="450" t="s">
        <v>1865</v>
      </c>
      <c r="K103" s="195" t="s">
        <v>62</v>
      </c>
      <c r="L103" s="389" t="s">
        <v>62</v>
      </c>
      <c r="M103" s="346" t="s">
        <v>1513</v>
      </c>
      <c r="N103" s="275" t="s">
        <v>1752</v>
      </c>
      <c r="O103" s="577" t="s">
        <v>1866</v>
      </c>
      <c r="P103" s="966" t="s">
        <v>2706</v>
      </c>
    </row>
    <row r="104" spans="1:16" ht="15" hidden="1" customHeight="1">
      <c r="A104" s="773" t="s">
        <v>59</v>
      </c>
      <c r="B104" s="786" t="s">
        <v>81</v>
      </c>
      <c r="C104" s="450" t="s">
        <v>328</v>
      </c>
      <c r="D104" s="450" t="s">
        <v>360</v>
      </c>
      <c r="E104" s="450" t="s">
        <v>478</v>
      </c>
      <c r="F104" s="450" t="s">
        <v>479</v>
      </c>
      <c r="G104" s="450" t="s">
        <v>332</v>
      </c>
      <c r="H104" s="932" t="s">
        <v>2794</v>
      </c>
      <c r="I104" s="181" t="s">
        <v>479</v>
      </c>
      <c r="J104" s="450" t="s">
        <v>1869</v>
      </c>
      <c r="K104" s="195" t="s">
        <v>62</v>
      </c>
      <c r="L104" s="389" t="s">
        <v>62</v>
      </c>
      <c r="M104" s="346" t="s">
        <v>1513</v>
      </c>
      <c r="N104" s="275" t="s">
        <v>1752</v>
      </c>
      <c r="O104" s="577" t="s">
        <v>1870</v>
      </c>
      <c r="P104" s="966" t="s">
        <v>2706</v>
      </c>
    </row>
    <row r="105" spans="1:16" ht="15" hidden="1" customHeight="1">
      <c r="A105" s="773" t="s">
        <v>59</v>
      </c>
      <c r="B105" s="786" t="s">
        <v>81</v>
      </c>
      <c r="C105" s="450" t="s">
        <v>328</v>
      </c>
      <c r="D105" s="450" t="s">
        <v>360</v>
      </c>
      <c r="E105" s="450" t="s">
        <v>481</v>
      </c>
      <c r="F105" s="450" t="s">
        <v>482</v>
      </c>
      <c r="G105" s="450" t="s">
        <v>332</v>
      </c>
      <c r="H105" s="932" t="s">
        <v>2795</v>
      </c>
      <c r="I105" s="181" t="s">
        <v>482</v>
      </c>
      <c r="J105" s="450" t="s">
        <v>1872</v>
      </c>
      <c r="K105" s="195" t="s">
        <v>62</v>
      </c>
      <c r="L105" s="389" t="s">
        <v>62</v>
      </c>
      <c r="M105" s="346" t="s">
        <v>1513</v>
      </c>
      <c r="N105" s="325" t="s">
        <v>1752</v>
      </c>
      <c r="O105" s="577" t="s">
        <v>1873</v>
      </c>
      <c r="P105" s="966" t="s">
        <v>2706</v>
      </c>
    </row>
    <row r="106" spans="1:16" ht="15" hidden="1" customHeight="1">
      <c r="A106" s="773" t="s">
        <v>59</v>
      </c>
      <c r="B106" s="786" t="s">
        <v>81</v>
      </c>
      <c r="C106" s="450" t="s">
        <v>328</v>
      </c>
      <c r="D106" s="450" t="s">
        <v>360</v>
      </c>
      <c r="E106" s="450" t="s">
        <v>484</v>
      </c>
      <c r="F106" s="450" t="s">
        <v>485</v>
      </c>
      <c r="G106" s="450" t="s">
        <v>332</v>
      </c>
      <c r="H106" s="932" t="s">
        <v>2796</v>
      </c>
      <c r="I106" s="181" t="s">
        <v>485</v>
      </c>
      <c r="J106" s="450" t="s">
        <v>1876</v>
      </c>
      <c r="K106" s="195" t="s">
        <v>62</v>
      </c>
      <c r="L106" s="389" t="s">
        <v>62</v>
      </c>
      <c r="M106" s="346" t="s">
        <v>1513</v>
      </c>
      <c r="N106" s="275" t="s">
        <v>1752</v>
      </c>
      <c r="O106" s="577" t="s">
        <v>1877</v>
      </c>
      <c r="P106" s="966" t="s">
        <v>2706</v>
      </c>
    </row>
    <row r="107" spans="1:16" ht="15" hidden="1" customHeight="1">
      <c r="A107" s="773" t="s">
        <v>59</v>
      </c>
      <c r="B107" s="786" t="s">
        <v>81</v>
      </c>
      <c r="C107" s="450" t="s">
        <v>328</v>
      </c>
      <c r="D107" s="450" t="s">
        <v>338</v>
      </c>
      <c r="E107" s="450" t="s">
        <v>487</v>
      </c>
      <c r="F107" s="530" t="s">
        <v>488</v>
      </c>
      <c r="G107" s="450" t="s">
        <v>332</v>
      </c>
      <c r="H107" s="932" t="s">
        <v>2797</v>
      </c>
      <c r="I107" s="181" t="s">
        <v>488</v>
      </c>
      <c r="J107" s="450" t="s">
        <v>1880</v>
      </c>
      <c r="K107" s="195" t="s">
        <v>62</v>
      </c>
      <c r="L107" s="389" t="s">
        <v>62</v>
      </c>
      <c r="M107" s="346" t="s">
        <v>1513</v>
      </c>
      <c r="N107" s="275" t="s">
        <v>1752</v>
      </c>
      <c r="O107" s="577" t="s">
        <v>1881</v>
      </c>
      <c r="P107" s="966" t="s">
        <v>2706</v>
      </c>
    </row>
    <row r="108" spans="1:16" ht="15" hidden="1" customHeight="1">
      <c r="A108" s="773" t="s">
        <v>59</v>
      </c>
      <c r="B108" s="786" t="s">
        <v>81</v>
      </c>
      <c r="C108" s="450" t="s">
        <v>328</v>
      </c>
      <c r="D108" s="450" t="s">
        <v>338</v>
      </c>
      <c r="E108" s="778" t="s">
        <v>490</v>
      </c>
      <c r="F108" s="450" t="s">
        <v>491</v>
      </c>
      <c r="G108" s="780" t="s">
        <v>332</v>
      </c>
      <c r="H108" s="932" t="s">
        <v>2798</v>
      </c>
      <c r="I108" s="181" t="s">
        <v>491</v>
      </c>
      <c r="J108" s="450" t="s">
        <v>1883</v>
      </c>
      <c r="K108" s="195" t="s">
        <v>62</v>
      </c>
      <c r="L108" s="389" t="s">
        <v>62</v>
      </c>
      <c r="M108" s="346" t="s">
        <v>1513</v>
      </c>
      <c r="N108" s="275" t="s">
        <v>1752</v>
      </c>
      <c r="O108" s="577" t="s">
        <v>1884</v>
      </c>
      <c r="P108" s="966" t="s">
        <v>2706</v>
      </c>
    </row>
    <row r="109" spans="1:16" ht="15" hidden="1" customHeight="1">
      <c r="A109" s="773" t="s">
        <v>59</v>
      </c>
      <c r="B109" s="786" t="s">
        <v>81</v>
      </c>
      <c r="C109" s="450" t="s">
        <v>328</v>
      </c>
      <c r="D109" s="450" t="s">
        <v>329</v>
      </c>
      <c r="E109" s="778" t="s">
        <v>493</v>
      </c>
      <c r="F109" s="450" t="s">
        <v>494</v>
      </c>
      <c r="G109" s="779" t="s">
        <v>332</v>
      </c>
      <c r="H109" s="932" t="s">
        <v>2799</v>
      </c>
      <c r="I109" s="181" t="s">
        <v>494</v>
      </c>
      <c r="J109" s="481" t="s">
        <v>1887</v>
      </c>
      <c r="K109" s="195" t="s">
        <v>62</v>
      </c>
      <c r="L109" s="389" t="s">
        <v>62</v>
      </c>
      <c r="M109" s="346" t="s">
        <v>1513</v>
      </c>
      <c r="N109" s="275" t="s">
        <v>1752</v>
      </c>
      <c r="O109" s="577" t="s">
        <v>1888</v>
      </c>
      <c r="P109" s="966" t="s">
        <v>2706</v>
      </c>
    </row>
    <row r="110" spans="1:16" ht="15" hidden="1" customHeight="1">
      <c r="A110" s="773" t="s">
        <v>59</v>
      </c>
      <c r="B110" s="786" t="s">
        <v>81</v>
      </c>
      <c r="C110" s="450" t="s">
        <v>328</v>
      </c>
      <c r="D110" s="778" t="s">
        <v>329</v>
      </c>
      <c r="E110" s="450" t="s">
        <v>496</v>
      </c>
      <c r="F110" s="590" t="s">
        <v>497</v>
      </c>
      <c r="G110" s="450" t="s">
        <v>332</v>
      </c>
      <c r="H110" s="932" t="s">
        <v>2800</v>
      </c>
      <c r="I110" s="181" t="s">
        <v>497</v>
      </c>
      <c r="J110" s="450" t="s">
        <v>1890</v>
      </c>
      <c r="K110" s="195" t="s">
        <v>62</v>
      </c>
      <c r="L110" s="389" t="s">
        <v>62</v>
      </c>
      <c r="M110" s="346" t="s">
        <v>1513</v>
      </c>
      <c r="N110" s="275" t="s">
        <v>1752</v>
      </c>
      <c r="O110" s="577" t="s">
        <v>1891</v>
      </c>
      <c r="P110" s="966" t="s">
        <v>2706</v>
      </c>
    </row>
    <row r="111" spans="1:16" ht="15" hidden="1" customHeight="1">
      <c r="A111" s="773" t="s">
        <v>59</v>
      </c>
      <c r="B111" s="786" t="s">
        <v>81</v>
      </c>
      <c r="C111" s="450" t="s">
        <v>328</v>
      </c>
      <c r="D111" s="450" t="s">
        <v>329</v>
      </c>
      <c r="E111" s="788" t="s">
        <v>499</v>
      </c>
      <c r="F111" s="778" t="s">
        <v>500</v>
      </c>
      <c r="G111" s="450" t="s">
        <v>332</v>
      </c>
      <c r="H111" s="932" t="s">
        <v>2801</v>
      </c>
      <c r="I111" s="181" t="s">
        <v>500</v>
      </c>
      <c r="J111" s="450" t="s">
        <v>1893</v>
      </c>
      <c r="K111" s="195" t="s">
        <v>62</v>
      </c>
      <c r="L111" s="389" t="s">
        <v>62</v>
      </c>
      <c r="M111" s="346" t="s">
        <v>1513</v>
      </c>
      <c r="N111" s="275" t="s">
        <v>1752</v>
      </c>
      <c r="O111" s="577" t="s">
        <v>1894</v>
      </c>
      <c r="P111" s="966" t="s">
        <v>2706</v>
      </c>
    </row>
    <row r="112" spans="1:16" ht="15" hidden="1" customHeight="1">
      <c r="A112" s="773" t="s">
        <v>59</v>
      </c>
      <c r="B112" s="786" t="s">
        <v>81</v>
      </c>
      <c r="C112" s="450" t="s">
        <v>1153</v>
      </c>
      <c r="D112" s="450" t="s">
        <v>329</v>
      </c>
      <c r="E112" s="450" t="s">
        <v>499</v>
      </c>
      <c r="F112" s="450" t="s">
        <v>1154</v>
      </c>
      <c r="G112" s="481" t="s">
        <v>1785</v>
      </c>
      <c r="H112" s="932" t="s">
        <v>2802</v>
      </c>
      <c r="I112" s="181" t="s">
        <v>1154</v>
      </c>
      <c r="J112" s="450" t="s">
        <v>1895</v>
      </c>
      <c r="K112" s="195" t="s">
        <v>62</v>
      </c>
      <c r="L112" s="389" t="s">
        <v>62</v>
      </c>
      <c r="M112" s="346" t="s">
        <v>1513</v>
      </c>
      <c r="N112" s="275" t="s">
        <v>1752</v>
      </c>
      <c r="O112" s="577" t="s">
        <v>1896</v>
      </c>
      <c r="P112" s="966" t="s">
        <v>2706</v>
      </c>
    </row>
    <row r="113" spans="1:16" ht="15" hidden="1" customHeight="1">
      <c r="A113" s="773" t="s">
        <v>59</v>
      </c>
      <c r="B113" s="786" t="s">
        <v>81</v>
      </c>
      <c r="C113" s="450" t="s">
        <v>328</v>
      </c>
      <c r="D113" s="450" t="s">
        <v>360</v>
      </c>
      <c r="E113" s="450" t="s">
        <v>502</v>
      </c>
      <c r="F113" s="450" t="s">
        <v>503</v>
      </c>
      <c r="G113" s="450" t="s">
        <v>332</v>
      </c>
      <c r="H113" s="932" t="s">
        <v>2803</v>
      </c>
      <c r="I113" s="181" t="s">
        <v>503</v>
      </c>
      <c r="J113" s="450" t="s">
        <v>1898</v>
      </c>
      <c r="K113" s="195" t="s">
        <v>62</v>
      </c>
      <c r="L113" s="389" t="s">
        <v>62</v>
      </c>
      <c r="M113" s="346" t="s">
        <v>1513</v>
      </c>
      <c r="N113" s="275" t="s">
        <v>1752</v>
      </c>
      <c r="O113" s="577" t="s">
        <v>1899</v>
      </c>
      <c r="P113" s="966" t="s">
        <v>2706</v>
      </c>
    </row>
    <row r="114" spans="1:16" ht="15" customHeight="1">
      <c r="A114" s="773" t="s">
        <v>59</v>
      </c>
      <c r="B114" s="789" t="s">
        <v>76</v>
      </c>
      <c r="C114" s="450" t="s">
        <v>639</v>
      </c>
      <c r="D114" s="450" t="s">
        <v>693</v>
      </c>
      <c r="E114" s="450" t="s">
        <v>694</v>
      </c>
      <c r="F114" s="450" t="s">
        <v>695</v>
      </c>
      <c r="G114" s="450" t="s">
        <v>332</v>
      </c>
      <c r="H114" s="932" t="s">
        <v>2804</v>
      </c>
      <c r="I114" s="181" t="s">
        <v>695</v>
      </c>
      <c r="J114" s="449" t="s">
        <v>700</v>
      </c>
      <c r="K114" s="195" t="s">
        <v>62</v>
      </c>
      <c r="L114" s="389" t="s">
        <v>62</v>
      </c>
      <c r="M114" s="346" t="s">
        <v>1513</v>
      </c>
      <c r="N114" s="275" t="s">
        <v>1689</v>
      </c>
      <c r="O114" s="577" t="s">
        <v>2805</v>
      </c>
      <c r="P114" s="325" t="s">
        <v>2806</v>
      </c>
    </row>
    <row r="115" spans="1:16" ht="15" customHeight="1">
      <c r="A115" s="773" t="s">
        <v>59</v>
      </c>
      <c r="B115" s="789" t="s">
        <v>76</v>
      </c>
      <c r="C115" s="450" t="s">
        <v>639</v>
      </c>
      <c r="D115" s="450" t="s">
        <v>693</v>
      </c>
      <c r="E115" s="450" t="s">
        <v>698</v>
      </c>
      <c r="F115" s="450" t="s">
        <v>699</v>
      </c>
      <c r="G115" s="450" t="s">
        <v>332</v>
      </c>
      <c r="H115" s="932" t="s">
        <v>2807</v>
      </c>
      <c r="I115" s="181" t="s">
        <v>699</v>
      </c>
      <c r="J115" s="450" t="s">
        <v>2083</v>
      </c>
      <c r="K115" s="195" t="s">
        <v>62</v>
      </c>
      <c r="L115" s="389" t="s">
        <v>62</v>
      </c>
      <c r="M115" s="346" t="s">
        <v>1513</v>
      </c>
      <c r="N115" s="325" t="s">
        <v>1689</v>
      </c>
      <c r="O115" s="577" t="s">
        <v>2808</v>
      </c>
      <c r="P115" s="325" t="s">
        <v>2809</v>
      </c>
    </row>
    <row r="116" spans="1:16" ht="15" hidden="1" customHeight="1">
      <c r="A116" s="773" t="s">
        <v>59</v>
      </c>
      <c r="B116" s="789" t="s">
        <v>76</v>
      </c>
      <c r="C116" s="450" t="s">
        <v>60</v>
      </c>
      <c r="D116" s="450" t="s">
        <v>511</v>
      </c>
      <c r="E116" s="450" t="s">
        <v>815</v>
      </c>
      <c r="F116" s="530" t="s">
        <v>638</v>
      </c>
      <c r="G116" s="450" t="s">
        <v>332</v>
      </c>
      <c r="H116" s="932" t="s">
        <v>2810</v>
      </c>
      <c r="I116" s="181"/>
      <c r="J116" s="450" t="s">
        <v>816</v>
      </c>
      <c r="K116" s="195" t="s">
        <v>62</v>
      </c>
      <c r="L116" s="389" t="s">
        <v>62</v>
      </c>
      <c r="M116" s="346" t="s">
        <v>1513</v>
      </c>
      <c r="N116" s="275" t="s">
        <v>2092</v>
      </c>
      <c r="O116" s="577" t="s">
        <v>2093</v>
      </c>
      <c r="P116" s="966" t="s">
        <v>2706</v>
      </c>
    </row>
    <row r="117" spans="1:16" ht="15" customHeight="1">
      <c r="A117" s="773" t="s">
        <v>59</v>
      </c>
      <c r="B117" s="790" t="s">
        <v>73</v>
      </c>
      <c r="C117" s="450" t="s">
        <v>1156</v>
      </c>
      <c r="D117" s="450" t="s">
        <v>1157</v>
      </c>
      <c r="E117" s="450" t="s">
        <v>1158</v>
      </c>
      <c r="F117" s="450" t="s">
        <v>1159</v>
      </c>
      <c r="G117" s="778" t="s">
        <v>332</v>
      </c>
      <c r="H117" s="932" t="s">
        <v>2811</v>
      </c>
      <c r="I117" s="181" t="s">
        <v>1159</v>
      </c>
      <c r="J117" s="450" t="s">
        <v>1160</v>
      </c>
      <c r="K117" s="195" t="s">
        <v>62</v>
      </c>
      <c r="L117" s="389" t="s">
        <v>62</v>
      </c>
      <c r="M117" s="346" t="s">
        <v>1513</v>
      </c>
      <c r="N117" s="275" t="s">
        <v>1689</v>
      </c>
      <c r="O117" s="577" t="s">
        <v>2812</v>
      </c>
      <c r="P117" s="275" t="s">
        <v>2738</v>
      </c>
    </row>
    <row r="118" spans="1:16" ht="14.25" customHeight="1">
      <c r="A118" s="773" t="s">
        <v>59</v>
      </c>
      <c r="B118" s="790" t="s">
        <v>73</v>
      </c>
      <c r="C118" s="450" t="s">
        <v>1156</v>
      </c>
      <c r="D118" s="450" t="s">
        <v>1157</v>
      </c>
      <c r="E118" s="450" t="s">
        <v>1162</v>
      </c>
      <c r="F118" s="450" t="s">
        <v>1163</v>
      </c>
      <c r="G118" s="778" t="s">
        <v>332</v>
      </c>
      <c r="H118" s="932" t="s">
        <v>2813</v>
      </c>
      <c r="I118" s="181" t="s">
        <v>1163</v>
      </c>
      <c r="J118" s="450" t="s">
        <v>1164</v>
      </c>
      <c r="K118" s="195" t="s">
        <v>62</v>
      </c>
      <c r="L118" s="389" t="s">
        <v>62</v>
      </c>
      <c r="M118" s="346" t="s">
        <v>1513</v>
      </c>
      <c r="N118" s="275" t="s">
        <v>1689</v>
      </c>
      <c r="O118" s="577" t="s">
        <v>2814</v>
      </c>
      <c r="P118" s="275" t="s">
        <v>2738</v>
      </c>
    </row>
    <row r="119" spans="1:16" ht="15" customHeight="1">
      <c r="A119" s="773" t="s">
        <v>59</v>
      </c>
      <c r="B119" s="790" t="s">
        <v>73</v>
      </c>
      <c r="C119" s="450" t="s">
        <v>1156</v>
      </c>
      <c r="D119" s="450" t="s">
        <v>1157</v>
      </c>
      <c r="E119" s="450" t="s">
        <v>1165</v>
      </c>
      <c r="F119" s="450" t="s">
        <v>1166</v>
      </c>
      <c r="G119" s="778" t="s">
        <v>332</v>
      </c>
      <c r="H119" s="932" t="s">
        <v>2815</v>
      </c>
      <c r="I119" s="181" t="s">
        <v>1166</v>
      </c>
      <c r="J119" s="450" t="s">
        <v>1167</v>
      </c>
      <c r="K119" s="195" t="s">
        <v>62</v>
      </c>
      <c r="L119" s="389" t="s">
        <v>62</v>
      </c>
      <c r="M119" s="346" t="s">
        <v>1513</v>
      </c>
      <c r="N119" s="275" t="s">
        <v>1689</v>
      </c>
      <c r="O119" s="577" t="s">
        <v>2816</v>
      </c>
      <c r="P119" s="275" t="s">
        <v>2738</v>
      </c>
    </row>
    <row r="120" spans="1:16" ht="15" customHeight="1">
      <c r="A120" s="773" t="s">
        <v>59</v>
      </c>
      <c r="B120" s="790" t="s">
        <v>73</v>
      </c>
      <c r="C120" s="450" t="s">
        <v>1156</v>
      </c>
      <c r="D120" s="450" t="s">
        <v>1157</v>
      </c>
      <c r="E120" s="450" t="s">
        <v>1168</v>
      </c>
      <c r="F120" s="778" t="s">
        <v>1169</v>
      </c>
      <c r="G120" s="778" t="s">
        <v>332</v>
      </c>
      <c r="H120" s="932" t="s">
        <v>2817</v>
      </c>
      <c r="I120" s="181" t="s">
        <v>1169</v>
      </c>
      <c r="J120" s="450" t="s">
        <v>1170</v>
      </c>
      <c r="K120" s="195" t="s">
        <v>62</v>
      </c>
      <c r="L120" s="389" t="s">
        <v>62</v>
      </c>
      <c r="M120" s="346" t="s">
        <v>1513</v>
      </c>
      <c r="N120" s="275" t="s">
        <v>1689</v>
      </c>
      <c r="O120" s="577" t="s">
        <v>2818</v>
      </c>
      <c r="P120" s="275" t="s">
        <v>2738</v>
      </c>
    </row>
    <row r="121" spans="1:16" ht="15" customHeight="1">
      <c r="A121" s="773" t="s">
        <v>59</v>
      </c>
      <c r="B121" s="790" t="s">
        <v>73</v>
      </c>
      <c r="C121" s="450" t="s">
        <v>1156</v>
      </c>
      <c r="D121" s="450" t="s">
        <v>1157</v>
      </c>
      <c r="E121" s="450" t="s">
        <v>1171</v>
      </c>
      <c r="F121" s="450" t="s">
        <v>1172</v>
      </c>
      <c r="G121" s="778" t="s">
        <v>332</v>
      </c>
      <c r="H121" s="932" t="s">
        <v>2819</v>
      </c>
      <c r="I121" s="181" t="s">
        <v>1172</v>
      </c>
      <c r="J121" s="450" t="s">
        <v>1173</v>
      </c>
      <c r="K121" s="195" t="s">
        <v>62</v>
      </c>
      <c r="L121" s="389" t="s">
        <v>62</v>
      </c>
      <c r="M121" s="346" t="s">
        <v>1513</v>
      </c>
      <c r="N121" s="275" t="s">
        <v>1689</v>
      </c>
      <c r="O121" s="577" t="s">
        <v>2820</v>
      </c>
      <c r="P121" s="275" t="s">
        <v>2738</v>
      </c>
    </row>
    <row r="122" spans="1:16" ht="15" customHeight="1">
      <c r="A122" s="773" t="s">
        <v>59</v>
      </c>
      <c r="B122" s="790" t="s">
        <v>73</v>
      </c>
      <c r="C122" s="450" t="s">
        <v>1156</v>
      </c>
      <c r="D122" s="450" t="s">
        <v>1157</v>
      </c>
      <c r="E122" s="450" t="s">
        <v>1174</v>
      </c>
      <c r="F122" s="450" t="s">
        <v>1175</v>
      </c>
      <c r="G122" s="778" t="s">
        <v>332</v>
      </c>
      <c r="H122" s="932" t="s">
        <v>2821</v>
      </c>
      <c r="I122" s="181" t="s">
        <v>1175</v>
      </c>
      <c r="J122" s="450" t="s">
        <v>1176</v>
      </c>
      <c r="K122" s="195" t="s">
        <v>62</v>
      </c>
      <c r="L122" s="389" t="s">
        <v>62</v>
      </c>
      <c r="M122" s="346" t="s">
        <v>1513</v>
      </c>
      <c r="N122" s="275" t="s">
        <v>1689</v>
      </c>
      <c r="O122" s="577" t="s">
        <v>2822</v>
      </c>
      <c r="P122" s="275" t="s">
        <v>2738</v>
      </c>
    </row>
    <row r="123" spans="1:16" ht="15" hidden="1" customHeight="1">
      <c r="A123" s="773" t="s">
        <v>59</v>
      </c>
      <c r="B123" s="790" t="s">
        <v>73</v>
      </c>
      <c r="C123" s="450" t="s">
        <v>1156</v>
      </c>
      <c r="D123" s="450" t="s">
        <v>1157</v>
      </c>
      <c r="E123" s="450" t="s">
        <v>1177</v>
      </c>
      <c r="F123" s="450" t="s">
        <v>1178</v>
      </c>
      <c r="G123" s="778" t="s">
        <v>332</v>
      </c>
      <c r="H123" s="932" t="s">
        <v>2823</v>
      </c>
      <c r="I123" s="181" t="s">
        <v>1178</v>
      </c>
      <c r="J123" s="450" t="s">
        <v>1179</v>
      </c>
      <c r="K123" s="195" t="s">
        <v>62</v>
      </c>
      <c r="L123" s="389" t="s">
        <v>62</v>
      </c>
      <c r="M123" s="346" t="s">
        <v>1513</v>
      </c>
      <c r="N123" s="275" t="s">
        <v>1689</v>
      </c>
      <c r="O123" s="577" t="s">
        <v>2108</v>
      </c>
      <c r="P123" s="966" t="s">
        <v>2706</v>
      </c>
    </row>
    <row r="124" spans="1:16" ht="15" hidden="1" customHeight="1">
      <c r="A124" s="773" t="s">
        <v>59</v>
      </c>
      <c r="B124" s="790" t="s">
        <v>73</v>
      </c>
      <c r="C124" s="450" t="s">
        <v>1156</v>
      </c>
      <c r="D124" s="450" t="s">
        <v>1157</v>
      </c>
      <c r="E124" s="450" t="s">
        <v>1180</v>
      </c>
      <c r="F124" s="450" t="s">
        <v>1181</v>
      </c>
      <c r="G124" s="778" t="s">
        <v>332</v>
      </c>
      <c r="H124" s="932" t="s">
        <v>2824</v>
      </c>
      <c r="I124" s="181" t="s">
        <v>1181</v>
      </c>
      <c r="J124" s="450" t="s">
        <v>1182</v>
      </c>
      <c r="K124" s="195" t="s">
        <v>62</v>
      </c>
      <c r="L124" s="389" t="s">
        <v>62</v>
      </c>
      <c r="M124" s="346" t="s">
        <v>1513</v>
      </c>
      <c r="N124" s="275" t="s">
        <v>1689</v>
      </c>
      <c r="O124" s="577" t="s">
        <v>2109</v>
      </c>
      <c r="P124" s="966" t="s">
        <v>2706</v>
      </c>
    </row>
    <row r="125" spans="1:16" ht="15" customHeight="1">
      <c r="A125" s="773" t="s">
        <v>59</v>
      </c>
      <c r="B125" s="790" t="s">
        <v>73</v>
      </c>
      <c r="C125" s="450" t="s">
        <v>1156</v>
      </c>
      <c r="D125" s="450" t="s">
        <v>1157</v>
      </c>
      <c r="E125" s="450" t="s">
        <v>1183</v>
      </c>
      <c r="F125" s="450" t="s">
        <v>2110</v>
      </c>
      <c r="G125" s="450" t="s">
        <v>2111</v>
      </c>
      <c r="H125" s="932" t="s">
        <v>2825</v>
      </c>
      <c r="I125" s="181" t="s">
        <v>2112</v>
      </c>
      <c r="J125" s="576" t="s">
        <v>2113</v>
      </c>
      <c r="K125" s="195" t="s">
        <v>62</v>
      </c>
      <c r="L125" s="389" t="s">
        <v>62</v>
      </c>
      <c r="M125" s="346" t="s">
        <v>2114</v>
      </c>
      <c r="N125" s="275" t="s">
        <v>2115</v>
      </c>
      <c r="O125" s="577" t="s">
        <v>2116</v>
      </c>
      <c r="P125" s="275" t="s">
        <v>2738</v>
      </c>
    </row>
    <row r="126" spans="1:16" ht="15" hidden="1" customHeight="1">
      <c r="A126" s="773" t="s">
        <v>59</v>
      </c>
      <c r="B126" s="790" t="s">
        <v>73</v>
      </c>
      <c r="C126" s="450" t="s">
        <v>1156</v>
      </c>
      <c r="D126" s="450" t="s">
        <v>1157</v>
      </c>
      <c r="E126" s="450" t="s">
        <v>1185</v>
      </c>
      <c r="F126" s="450" t="s">
        <v>1186</v>
      </c>
      <c r="G126" s="778" t="s">
        <v>332</v>
      </c>
      <c r="H126" s="932" t="s">
        <v>2826</v>
      </c>
      <c r="I126" s="181" t="s">
        <v>1186</v>
      </c>
      <c r="J126" s="450" t="s">
        <v>1187</v>
      </c>
      <c r="K126" s="195" t="s">
        <v>62</v>
      </c>
      <c r="L126" s="389" t="s">
        <v>62</v>
      </c>
      <c r="M126" s="346" t="s">
        <v>1513</v>
      </c>
      <c r="N126" s="275" t="s">
        <v>1689</v>
      </c>
      <c r="O126" s="577" t="s">
        <v>2118</v>
      </c>
      <c r="P126" s="966" t="s">
        <v>2706</v>
      </c>
    </row>
    <row r="127" spans="1:16" ht="15" hidden="1" customHeight="1">
      <c r="A127" s="773" t="s">
        <v>59</v>
      </c>
      <c r="B127" s="790" t="s">
        <v>73</v>
      </c>
      <c r="C127" s="450" t="s">
        <v>1156</v>
      </c>
      <c r="D127" s="450" t="s">
        <v>1157</v>
      </c>
      <c r="E127" s="450" t="s">
        <v>1189</v>
      </c>
      <c r="F127" s="450" t="s">
        <v>1190</v>
      </c>
      <c r="G127" s="778" t="s">
        <v>332</v>
      </c>
      <c r="H127" s="932" t="s">
        <v>2827</v>
      </c>
      <c r="I127" s="181" t="s">
        <v>1190</v>
      </c>
      <c r="J127" s="450" t="s">
        <v>1191</v>
      </c>
      <c r="K127" s="195" t="s">
        <v>62</v>
      </c>
      <c r="L127" s="389" t="s">
        <v>62</v>
      </c>
      <c r="M127" s="346" t="s">
        <v>1513</v>
      </c>
      <c r="N127" s="275" t="s">
        <v>1689</v>
      </c>
      <c r="O127" s="577" t="s">
        <v>2120</v>
      </c>
      <c r="P127" s="966" t="s">
        <v>2706</v>
      </c>
    </row>
    <row r="128" spans="1:16" ht="15" hidden="1" customHeight="1">
      <c r="A128" s="773" t="s">
        <v>59</v>
      </c>
      <c r="B128" s="790" t="s">
        <v>73</v>
      </c>
      <c r="C128" s="450" t="s">
        <v>1156</v>
      </c>
      <c r="D128" s="450" t="s">
        <v>1157</v>
      </c>
      <c r="E128" s="450" t="s">
        <v>1192</v>
      </c>
      <c r="F128" s="450" t="s">
        <v>1193</v>
      </c>
      <c r="G128" s="450" t="s">
        <v>332</v>
      </c>
      <c r="H128" s="932" t="s">
        <v>2828</v>
      </c>
      <c r="I128" s="181" t="s">
        <v>1193</v>
      </c>
      <c r="J128" s="530" t="s">
        <v>1194</v>
      </c>
      <c r="K128" s="195" t="s">
        <v>62</v>
      </c>
      <c r="L128" s="389" t="s">
        <v>62</v>
      </c>
      <c r="M128" s="346" t="s">
        <v>1513</v>
      </c>
      <c r="N128" s="275" t="s">
        <v>1689</v>
      </c>
      <c r="O128" s="577" t="s">
        <v>2122</v>
      </c>
      <c r="P128" s="966" t="s">
        <v>2706</v>
      </c>
    </row>
    <row r="129" spans="1:16" ht="15" hidden="1" customHeight="1">
      <c r="A129" s="773" t="s">
        <v>59</v>
      </c>
      <c r="B129" s="790" t="s">
        <v>73</v>
      </c>
      <c r="C129" s="450" t="s">
        <v>1156</v>
      </c>
      <c r="D129" s="450" t="s">
        <v>1157</v>
      </c>
      <c r="E129" s="450" t="s">
        <v>1195</v>
      </c>
      <c r="F129" s="450" t="s">
        <v>1196</v>
      </c>
      <c r="G129" s="778" t="s">
        <v>332</v>
      </c>
      <c r="H129" s="932" t="s">
        <v>2829</v>
      </c>
      <c r="I129" s="181" t="s">
        <v>1196</v>
      </c>
      <c r="J129" s="530" t="s">
        <v>1197</v>
      </c>
      <c r="K129" s="195" t="s">
        <v>62</v>
      </c>
      <c r="L129" s="389" t="s">
        <v>62</v>
      </c>
      <c r="M129" s="346" t="s">
        <v>1513</v>
      </c>
      <c r="N129" s="275" t="s">
        <v>1689</v>
      </c>
      <c r="O129" s="577" t="s">
        <v>2124</v>
      </c>
      <c r="P129" s="966" t="s">
        <v>2706</v>
      </c>
    </row>
    <row r="130" spans="1:16" ht="15" customHeight="1">
      <c r="A130" s="773" t="s">
        <v>59</v>
      </c>
      <c r="B130" s="790" t="s">
        <v>73</v>
      </c>
      <c r="C130" s="450" t="s">
        <v>1156</v>
      </c>
      <c r="D130" s="450" t="s">
        <v>338</v>
      </c>
      <c r="E130" s="450" t="s">
        <v>1198</v>
      </c>
      <c r="F130" s="450" t="s">
        <v>1199</v>
      </c>
      <c r="G130" s="450" t="s">
        <v>332</v>
      </c>
      <c r="H130" s="932" t="s">
        <v>2830</v>
      </c>
      <c r="I130" s="181" t="s">
        <v>1199</v>
      </c>
      <c r="J130" s="530" t="s">
        <v>1200</v>
      </c>
      <c r="K130" s="195" t="s">
        <v>62</v>
      </c>
      <c r="L130" s="389" t="s">
        <v>62</v>
      </c>
      <c r="M130" s="346" t="s">
        <v>1513</v>
      </c>
      <c r="N130" s="275" t="s">
        <v>2127</v>
      </c>
      <c r="O130" s="577" t="s">
        <v>2831</v>
      </c>
      <c r="P130" s="275" t="s">
        <v>2738</v>
      </c>
    </row>
    <row r="131" spans="1:16" ht="15" hidden="1" customHeight="1">
      <c r="A131" s="773" t="s">
        <v>59</v>
      </c>
      <c r="B131" s="790" t="s">
        <v>73</v>
      </c>
      <c r="C131" s="450" t="s">
        <v>1156</v>
      </c>
      <c r="D131" s="450" t="s">
        <v>338</v>
      </c>
      <c r="E131" s="450" t="s">
        <v>1201</v>
      </c>
      <c r="F131" s="450" t="s">
        <v>1202</v>
      </c>
      <c r="G131" s="778" t="s">
        <v>332</v>
      </c>
      <c r="H131" s="932" t="s">
        <v>2832</v>
      </c>
      <c r="I131" s="181" t="s">
        <v>1202</v>
      </c>
      <c r="J131" s="450" t="s">
        <v>1203</v>
      </c>
      <c r="K131" s="195" t="s">
        <v>62</v>
      </c>
      <c r="L131" s="389" t="s">
        <v>62</v>
      </c>
      <c r="M131" s="346" t="s">
        <v>1513</v>
      </c>
      <c r="N131" s="275" t="s">
        <v>2130</v>
      </c>
      <c r="O131" s="577" t="s">
        <v>2131</v>
      </c>
      <c r="P131" s="966" t="s">
        <v>2706</v>
      </c>
    </row>
    <row r="132" spans="1:16" ht="15" customHeight="1">
      <c r="A132" s="773" t="s">
        <v>59</v>
      </c>
      <c r="B132" s="790" t="s">
        <v>73</v>
      </c>
      <c r="C132" s="450" t="s">
        <v>60</v>
      </c>
      <c r="D132" s="450" t="s">
        <v>338</v>
      </c>
      <c r="E132" s="450" t="s">
        <v>823</v>
      </c>
      <c r="F132" s="450" t="s">
        <v>824</v>
      </c>
      <c r="G132" s="778" t="s">
        <v>332</v>
      </c>
      <c r="H132" s="932" t="s">
        <v>2833</v>
      </c>
      <c r="I132" s="181" t="s">
        <v>824</v>
      </c>
      <c r="J132" s="450" t="s">
        <v>825</v>
      </c>
      <c r="K132" s="195" t="s">
        <v>62</v>
      </c>
      <c r="L132" s="389" t="s">
        <v>62</v>
      </c>
      <c r="M132" s="346" t="s">
        <v>1513</v>
      </c>
      <c r="N132" s="275" t="s">
        <v>2134</v>
      </c>
      <c r="O132" s="577" t="s">
        <v>2831</v>
      </c>
      <c r="P132" s="275" t="s">
        <v>2738</v>
      </c>
    </row>
    <row r="133" spans="1:16" ht="15" customHeight="1">
      <c r="A133" s="773" t="s">
        <v>59</v>
      </c>
      <c r="B133" s="790" t="s">
        <v>73</v>
      </c>
      <c r="C133" s="450" t="s">
        <v>1156</v>
      </c>
      <c r="D133" s="450" t="s">
        <v>1157</v>
      </c>
      <c r="E133" s="450" t="s">
        <v>1204</v>
      </c>
      <c r="F133" s="450" t="s">
        <v>1205</v>
      </c>
      <c r="G133" s="778" t="s">
        <v>332</v>
      </c>
      <c r="H133" s="932" t="s">
        <v>2834</v>
      </c>
      <c r="I133" s="181" t="s">
        <v>1205</v>
      </c>
      <c r="J133" s="450" t="s">
        <v>1206</v>
      </c>
      <c r="K133" s="195" t="s">
        <v>62</v>
      </c>
      <c r="L133" s="389" t="s">
        <v>62</v>
      </c>
      <c r="M133" s="346" t="s">
        <v>1513</v>
      </c>
      <c r="N133" s="275" t="s">
        <v>1689</v>
      </c>
      <c r="O133" s="577" t="s">
        <v>2137</v>
      </c>
      <c r="P133" s="275" t="s">
        <v>2738</v>
      </c>
    </row>
    <row r="134" spans="1:16" ht="15" hidden="1" customHeight="1">
      <c r="A134" s="773" t="s">
        <v>59</v>
      </c>
      <c r="B134" s="790" t="s">
        <v>73</v>
      </c>
      <c r="C134" s="450" t="s">
        <v>1156</v>
      </c>
      <c r="D134" s="450" t="s">
        <v>1157</v>
      </c>
      <c r="E134" s="785" t="s">
        <v>1207</v>
      </c>
      <c r="F134" s="791" t="s">
        <v>1208</v>
      </c>
      <c r="G134" s="450" t="s">
        <v>332</v>
      </c>
      <c r="H134" s="932" t="s">
        <v>2835</v>
      </c>
      <c r="I134" s="181" t="s">
        <v>1208</v>
      </c>
      <c r="J134" s="530" t="s">
        <v>1209</v>
      </c>
      <c r="K134" s="195" t="s">
        <v>62</v>
      </c>
      <c r="L134" s="389" t="s">
        <v>62</v>
      </c>
      <c r="M134" s="346" t="s">
        <v>1513</v>
      </c>
      <c r="N134" s="275" t="s">
        <v>2138</v>
      </c>
      <c r="O134" s="577" t="s">
        <v>2139</v>
      </c>
      <c r="P134" s="966" t="s">
        <v>2706</v>
      </c>
    </row>
    <row r="135" spans="1:16" ht="15" hidden="1" customHeight="1">
      <c r="A135" s="773" t="s">
        <v>59</v>
      </c>
      <c r="B135" s="792" t="s">
        <v>84</v>
      </c>
      <c r="C135" s="450" t="s">
        <v>60</v>
      </c>
      <c r="D135" s="450" t="s">
        <v>338</v>
      </c>
      <c r="E135" s="450" t="s">
        <v>826</v>
      </c>
      <c r="F135" s="450" t="s">
        <v>827</v>
      </c>
      <c r="G135" s="450" t="s">
        <v>782</v>
      </c>
      <c r="H135" s="932" t="s">
        <v>2836</v>
      </c>
      <c r="I135" s="181"/>
      <c r="J135" s="450" t="s">
        <v>828</v>
      </c>
      <c r="K135" s="195" t="s">
        <v>62</v>
      </c>
      <c r="L135" s="389" t="s">
        <v>62</v>
      </c>
      <c r="M135" s="346" t="s">
        <v>1525</v>
      </c>
      <c r="N135" s="275" t="s">
        <v>2141</v>
      </c>
      <c r="O135" s="577" t="s">
        <v>2142</v>
      </c>
      <c r="P135" s="934" t="s">
        <v>2837</v>
      </c>
    </row>
    <row r="136" spans="1:16" ht="15" hidden="1" customHeight="1">
      <c r="A136" s="773" t="s">
        <v>59</v>
      </c>
      <c r="B136" s="792" t="s">
        <v>84</v>
      </c>
      <c r="C136" s="450" t="s">
        <v>60</v>
      </c>
      <c r="D136" s="450" t="s">
        <v>338</v>
      </c>
      <c r="E136" s="450" t="s">
        <v>829</v>
      </c>
      <c r="F136" s="450" t="s">
        <v>830</v>
      </c>
      <c r="G136" s="450" t="s">
        <v>782</v>
      </c>
      <c r="H136" s="932" t="s">
        <v>2836</v>
      </c>
      <c r="I136" s="181"/>
      <c r="J136" s="450" t="s">
        <v>831</v>
      </c>
      <c r="K136" s="195" t="s">
        <v>62</v>
      </c>
      <c r="L136" s="389" t="s">
        <v>62</v>
      </c>
      <c r="M136" s="346" t="s">
        <v>1525</v>
      </c>
      <c r="N136" s="275" t="s">
        <v>2144</v>
      </c>
      <c r="O136" s="577" t="s">
        <v>2145</v>
      </c>
      <c r="P136" s="934" t="s">
        <v>2837</v>
      </c>
    </row>
    <row r="137" spans="1:16" ht="15" hidden="1" customHeight="1">
      <c r="A137" s="773" t="s">
        <v>59</v>
      </c>
      <c r="B137" s="792" t="s">
        <v>84</v>
      </c>
      <c r="C137" s="450" t="s">
        <v>60</v>
      </c>
      <c r="D137" s="450" t="s">
        <v>338</v>
      </c>
      <c r="E137" s="450" t="s">
        <v>833</v>
      </c>
      <c r="F137" s="450" t="s">
        <v>834</v>
      </c>
      <c r="G137" s="450" t="s">
        <v>782</v>
      </c>
      <c r="H137" s="932" t="s">
        <v>2838</v>
      </c>
      <c r="I137" s="181" t="s">
        <v>834</v>
      </c>
      <c r="J137" s="450" t="s">
        <v>835</v>
      </c>
      <c r="K137" s="195" t="s">
        <v>62</v>
      </c>
      <c r="L137" s="389" t="s">
        <v>62</v>
      </c>
      <c r="M137" s="346" t="s">
        <v>1525</v>
      </c>
      <c r="N137" s="275" t="s">
        <v>1649</v>
      </c>
      <c r="O137" s="577" t="s">
        <v>2147</v>
      </c>
      <c r="P137" s="934" t="s">
        <v>2837</v>
      </c>
    </row>
    <row r="138" spans="1:16" ht="15" hidden="1" customHeight="1">
      <c r="A138" s="773" t="s">
        <v>59</v>
      </c>
      <c r="B138" s="792" t="s">
        <v>84</v>
      </c>
      <c r="C138" s="450" t="s">
        <v>60</v>
      </c>
      <c r="D138" s="450" t="s">
        <v>338</v>
      </c>
      <c r="E138" s="450" t="s">
        <v>836</v>
      </c>
      <c r="F138" s="450" t="s">
        <v>837</v>
      </c>
      <c r="G138" s="450" t="s">
        <v>2148</v>
      </c>
      <c r="H138" s="932" t="s">
        <v>2839</v>
      </c>
      <c r="I138" s="181" t="s">
        <v>837</v>
      </c>
      <c r="J138" s="450" t="s">
        <v>839</v>
      </c>
      <c r="K138" s="195" t="s">
        <v>62</v>
      </c>
      <c r="L138" s="389" t="s">
        <v>62</v>
      </c>
      <c r="M138" s="346" t="s">
        <v>1513</v>
      </c>
      <c r="N138" s="275" t="s">
        <v>1649</v>
      </c>
      <c r="O138" s="577" t="s">
        <v>2150</v>
      </c>
      <c r="P138" s="934" t="s">
        <v>2837</v>
      </c>
    </row>
    <row r="139" spans="1:16" ht="15" hidden="1" customHeight="1">
      <c r="A139" s="773" t="s">
        <v>59</v>
      </c>
      <c r="B139" s="792" t="s">
        <v>84</v>
      </c>
      <c r="C139" s="450" t="s">
        <v>60</v>
      </c>
      <c r="D139" s="450" t="s">
        <v>338</v>
      </c>
      <c r="E139" s="450" t="s">
        <v>840</v>
      </c>
      <c r="F139" s="450" t="s">
        <v>841</v>
      </c>
      <c r="G139" s="450" t="s">
        <v>782</v>
      </c>
      <c r="H139" s="932" t="s">
        <v>2836</v>
      </c>
      <c r="I139" s="181"/>
      <c r="J139" s="450" t="s">
        <v>828</v>
      </c>
      <c r="K139" s="195" t="s">
        <v>62</v>
      </c>
      <c r="L139" s="389" t="s">
        <v>62</v>
      </c>
      <c r="M139" s="346" t="s">
        <v>1525</v>
      </c>
      <c r="N139" s="275" t="s">
        <v>2141</v>
      </c>
      <c r="O139" s="577" t="s">
        <v>2152</v>
      </c>
      <c r="P139" s="934" t="s">
        <v>2837</v>
      </c>
    </row>
    <row r="140" spans="1:16" ht="15" hidden="1" customHeight="1">
      <c r="A140" s="773" t="s">
        <v>59</v>
      </c>
      <c r="B140" s="792" t="s">
        <v>84</v>
      </c>
      <c r="C140" s="450" t="s">
        <v>60</v>
      </c>
      <c r="D140" s="450" t="s">
        <v>338</v>
      </c>
      <c r="E140" s="450" t="s">
        <v>842</v>
      </c>
      <c r="F140" s="450" t="s">
        <v>843</v>
      </c>
      <c r="G140" s="450" t="s">
        <v>782</v>
      </c>
      <c r="H140" s="932" t="s">
        <v>2836</v>
      </c>
      <c r="I140" s="181"/>
      <c r="J140" s="450" t="s">
        <v>831</v>
      </c>
      <c r="K140" s="195" t="s">
        <v>62</v>
      </c>
      <c r="L140" s="389" t="s">
        <v>62</v>
      </c>
      <c r="M140" s="346" t="s">
        <v>1525</v>
      </c>
      <c r="N140" s="275" t="s">
        <v>2144</v>
      </c>
      <c r="O140" s="577" t="s">
        <v>2154</v>
      </c>
      <c r="P140" s="934" t="s">
        <v>2837</v>
      </c>
    </row>
    <row r="141" spans="1:16" ht="15" hidden="1" customHeight="1">
      <c r="A141" s="773" t="s">
        <v>59</v>
      </c>
      <c r="B141" s="792" t="s">
        <v>84</v>
      </c>
      <c r="C141" s="450" t="s">
        <v>60</v>
      </c>
      <c r="D141" s="450" t="s">
        <v>338</v>
      </c>
      <c r="E141" s="450" t="s">
        <v>844</v>
      </c>
      <c r="F141" s="450" t="s">
        <v>845</v>
      </c>
      <c r="G141" s="450" t="s">
        <v>782</v>
      </c>
      <c r="H141" s="932" t="s">
        <v>2836</v>
      </c>
      <c r="I141" s="181"/>
      <c r="J141" s="450" t="s">
        <v>846</v>
      </c>
      <c r="K141" s="195" t="s">
        <v>62</v>
      </c>
      <c r="L141" s="389" t="s">
        <v>62</v>
      </c>
      <c r="M141" s="346" t="s">
        <v>1525</v>
      </c>
      <c r="N141" s="275" t="s">
        <v>2156</v>
      </c>
      <c r="O141" s="577" t="s">
        <v>2157</v>
      </c>
      <c r="P141" s="934" t="s">
        <v>2837</v>
      </c>
    </row>
    <row r="142" spans="1:16" ht="15" hidden="1" customHeight="1">
      <c r="A142" s="773" t="s">
        <v>59</v>
      </c>
      <c r="B142" s="792" t="s">
        <v>84</v>
      </c>
      <c r="C142" s="450" t="s">
        <v>60</v>
      </c>
      <c r="D142" s="450" t="s">
        <v>338</v>
      </c>
      <c r="E142" s="450" t="s">
        <v>847</v>
      </c>
      <c r="F142" s="450" t="s">
        <v>848</v>
      </c>
      <c r="G142" s="450" t="s">
        <v>782</v>
      </c>
      <c r="H142" s="932" t="s">
        <v>2836</v>
      </c>
      <c r="I142" s="181"/>
      <c r="J142" s="450" t="s">
        <v>849</v>
      </c>
      <c r="K142" s="195" t="s">
        <v>62</v>
      </c>
      <c r="L142" s="389" t="s">
        <v>62</v>
      </c>
      <c r="M142" s="346" t="s">
        <v>1525</v>
      </c>
      <c r="N142" s="275" t="s">
        <v>2159</v>
      </c>
      <c r="O142" s="577" t="s">
        <v>2160</v>
      </c>
      <c r="P142" s="934" t="s">
        <v>2837</v>
      </c>
    </row>
    <row r="143" spans="1:16" ht="15" hidden="1" customHeight="1">
      <c r="A143" s="773" t="s">
        <v>59</v>
      </c>
      <c r="B143" s="792" t="s">
        <v>84</v>
      </c>
      <c r="C143" s="450" t="s">
        <v>60</v>
      </c>
      <c r="D143" s="450" t="s">
        <v>338</v>
      </c>
      <c r="E143" s="450" t="s">
        <v>850</v>
      </c>
      <c r="F143" s="450" t="s">
        <v>851</v>
      </c>
      <c r="G143" s="450" t="s">
        <v>782</v>
      </c>
      <c r="H143" s="932" t="s">
        <v>2836</v>
      </c>
      <c r="I143" s="181"/>
      <c r="J143" s="450" t="s">
        <v>846</v>
      </c>
      <c r="K143" s="195" t="s">
        <v>62</v>
      </c>
      <c r="L143" s="389" t="s">
        <v>62</v>
      </c>
      <c r="M143" s="346" t="s">
        <v>1525</v>
      </c>
      <c r="N143" s="275" t="s">
        <v>2162</v>
      </c>
      <c r="O143" s="577" t="s">
        <v>2163</v>
      </c>
      <c r="P143" s="934" t="s">
        <v>2837</v>
      </c>
    </row>
    <row r="144" spans="1:16" ht="15" hidden="1" customHeight="1">
      <c r="A144" s="773" t="s">
        <v>59</v>
      </c>
      <c r="B144" s="792" t="s">
        <v>84</v>
      </c>
      <c r="C144" s="450" t="s">
        <v>60</v>
      </c>
      <c r="D144" s="450" t="s">
        <v>338</v>
      </c>
      <c r="E144" s="450" t="s">
        <v>852</v>
      </c>
      <c r="F144" s="450" t="s">
        <v>853</v>
      </c>
      <c r="G144" s="450" t="s">
        <v>782</v>
      </c>
      <c r="H144" s="932" t="s">
        <v>2836</v>
      </c>
      <c r="I144" s="181"/>
      <c r="J144" s="450" t="s">
        <v>854</v>
      </c>
      <c r="K144" s="195" t="s">
        <v>62</v>
      </c>
      <c r="L144" s="389" t="s">
        <v>62</v>
      </c>
      <c r="M144" s="346" t="s">
        <v>1525</v>
      </c>
      <c r="N144" s="275" t="s">
        <v>2165</v>
      </c>
      <c r="O144" s="577" t="s">
        <v>2166</v>
      </c>
      <c r="P144" s="934" t="s">
        <v>2837</v>
      </c>
    </row>
    <row r="145" spans="1:16" ht="15" hidden="1" customHeight="1">
      <c r="A145" s="773" t="s">
        <v>59</v>
      </c>
      <c r="B145" s="792" t="s">
        <v>84</v>
      </c>
      <c r="C145" s="450" t="s">
        <v>60</v>
      </c>
      <c r="D145" s="450" t="s">
        <v>338</v>
      </c>
      <c r="E145" s="450" t="s">
        <v>855</v>
      </c>
      <c r="F145" s="450" t="s">
        <v>856</v>
      </c>
      <c r="G145" s="450" t="s">
        <v>782</v>
      </c>
      <c r="H145" s="932" t="s">
        <v>2836</v>
      </c>
      <c r="I145" s="181"/>
      <c r="J145" s="450" t="s">
        <v>858</v>
      </c>
      <c r="K145" s="195" t="s">
        <v>62</v>
      </c>
      <c r="L145" s="389" t="s">
        <v>62</v>
      </c>
      <c r="M145" s="346" t="s">
        <v>1525</v>
      </c>
      <c r="N145" s="275" t="s">
        <v>2165</v>
      </c>
      <c r="O145" s="577" t="s">
        <v>2168</v>
      </c>
      <c r="P145" s="934" t="s">
        <v>2837</v>
      </c>
    </row>
    <row r="146" spans="1:16" ht="15" hidden="1" customHeight="1">
      <c r="A146" s="773" t="s">
        <v>59</v>
      </c>
      <c r="B146" s="899" t="s">
        <v>84</v>
      </c>
      <c r="C146" s="450" t="s">
        <v>60</v>
      </c>
      <c r="D146" s="450" t="s">
        <v>338</v>
      </c>
      <c r="E146" s="785" t="s">
        <v>859</v>
      </c>
      <c r="F146" s="450" t="s">
        <v>860</v>
      </c>
      <c r="G146" s="450" t="s">
        <v>782</v>
      </c>
      <c r="H146" s="932" t="s">
        <v>2836</v>
      </c>
      <c r="I146" s="181"/>
      <c r="J146" s="450" t="s">
        <v>861</v>
      </c>
      <c r="K146" s="195" t="s">
        <v>62</v>
      </c>
      <c r="L146" s="389" t="s">
        <v>62</v>
      </c>
      <c r="M146" s="346" t="s">
        <v>1525</v>
      </c>
      <c r="N146" s="275" t="s">
        <v>2170</v>
      </c>
      <c r="O146" s="577" t="s">
        <v>1896</v>
      </c>
      <c r="P146" s="934" t="s">
        <v>2837</v>
      </c>
    </row>
    <row r="147" spans="1:16" ht="15" hidden="1" customHeight="1">
      <c r="A147" s="773" t="s">
        <v>59</v>
      </c>
      <c r="B147" s="792" t="s">
        <v>84</v>
      </c>
      <c r="C147" s="450" t="s">
        <v>60</v>
      </c>
      <c r="D147" s="450" t="s">
        <v>338</v>
      </c>
      <c r="E147" s="450" t="s">
        <v>862</v>
      </c>
      <c r="F147" s="450" t="s">
        <v>863</v>
      </c>
      <c r="G147" s="450" t="s">
        <v>782</v>
      </c>
      <c r="H147" s="932" t="s">
        <v>2836</v>
      </c>
      <c r="I147" s="181"/>
      <c r="J147" s="450" t="s">
        <v>864</v>
      </c>
      <c r="K147" s="195" t="s">
        <v>62</v>
      </c>
      <c r="L147" s="389" t="s">
        <v>62</v>
      </c>
      <c r="M147" s="346" t="s">
        <v>1525</v>
      </c>
      <c r="N147" s="325" t="s">
        <v>2165</v>
      </c>
      <c r="O147" s="577" t="s">
        <v>2166</v>
      </c>
      <c r="P147" s="934" t="s">
        <v>2837</v>
      </c>
    </row>
    <row r="148" spans="1:16" ht="15" hidden="1" customHeight="1">
      <c r="A148" s="773" t="s">
        <v>59</v>
      </c>
      <c r="B148" s="792" t="s">
        <v>84</v>
      </c>
      <c r="C148" s="450" t="s">
        <v>60</v>
      </c>
      <c r="D148" s="450" t="s">
        <v>338</v>
      </c>
      <c r="E148" s="450" t="s">
        <v>866</v>
      </c>
      <c r="F148" s="450" t="s">
        <v>867</v>
      </c>
      <c r="G148" s="450" t="s">
        <v>782</v>
      </c>
      <c r="H148" s="932" t="s">
        <v>2840</v>
      </c>
      <c r="I148" s="181" t="s">
        <v>867</v>
      </c>
      <c r="J148" s="450" t="s">
        <v>868</v>
      </c>
      <c r="K148" s="195" t="s">
        <v>62</v>
      </c>
      <c r="L148" s="389" t="s">
        <v>62</v>
      </c>
      <c r="M148" s="346" t="s">
        <v>1525</v>
      </c>
      <c r="N148" s="275" t="s">
        <v>2173</v>
      </c>
      <c r="O148" s="577" t="s">
        <v>2174</v>
      </c>
      <c r="P148" s="934" t="s">
        <v>2837</v>
      </c>
    </row>
    <row r="149" spans="1:16" ht="15" hidden="1" customHeight="1">
      <c r="A149" s="773" t="s">
        <v>59</v>
      </c>
      <c r="B149" s="792" t="s">
        <v>84</v>
      </c>
      <c r="C149" s="450" t="s">
        <v>60</v>
      </c>
      <c r="D149" s="450" t="s">
        <v>338</v>
      </c>
      <c r="E149" s="450" t="s">
        <v>869</v>
      </c>
      <c r="F149" s="450" t="s">
        <v>870</v>
      </c>
      <c r="G149" s="450" t="s">
        <v>782</v>
      </c>
      <c r="H149" s="932" t="s">
        <v>2836</v>
      </c>
      <c r="I149" s="181"/>
      <c r="J149" s="450" t="s">
        <v>871</v>
      </c>
      <c r="K149" s="195" t="s">
        <v>62</v>
      </c>
      <c r="L149" s="389" t="s">
        <v>62</v>
      </c>
      <c r="M149" s="346" t="s">
        <v>1525</v>
      </c>
      <c r="N149" s="275" t="s">
        <v>2177</v>
      </c>
      <c r="O149" s="577" t="s">
        <v>2178</v>
      </c>
      <c r="P149" s="934" t="s">
        <v>2837</v>
      </c>
    </row>
    <row r="150" spans="1:16" ht="15" hidden="1" customHeight="1">
      <c r="A150" s="773" t="s">
        <v>59</v>
      </c>
      <c r="B150" s="792" t="s">
        <v>84</v>
      </c>
      <c r="C150" s="450" t="s">
        <v>60</v>
      </c>
      <c r="D150" s="450" t="s">
        <v>338</v>
      </c>
      <c r="E150" s="450" t="s">
        <v>872</v>
      </c>
      <c r="F150" s="450" t="s">
        <v>873</v>
      </c>
      <c r="G150" s="450" t="s">
        <v>782</v>
      </c>
      <c r="H150" s="932" t="s">
        <v>2836</v>
      </c>
      <c r="I150" s="181"/>
      <c r="J150" s="450" t="s">
        <v>874</v>
      </c>
      <c r="K150" s="195" t="s">
        <v>62</v>
      </c>
      <c r="L150" s="389" t="s">
        <v>62</v>
      </c>
      <c r="M150" s="346" t="s">
        <v>1525</v>
      </c>
      <c r="N150" s="275" t="s">
        <v>2165</v>
      </c>
      <c r="O150" s="577" t="s">
        <v>2180</v>
      </c>
      <c r="P150" s="934" t="s">
        <v>2837</v>
      </c>
    </row>
    <row r="151" spans="1:16" ht="15" hidden="1" customHeight="1">
      <c r="A151" s="773" t="s">
        <v>59</v>
      </c>
      <c r="B151" s="792" t="s">
        <v>84</v>
      </c>
      <c r="C151" s="450" t="s">
        <v>60</v>
      </c>
      <c r="D151" s="450" t="s">
        <v>338</v>
      </c>
      <c r="E151" s="450" t="s">
        <v>875</v>
      </c>
      <c r="F151" s="450" t="s">
        <v>876</v>
      </c>
      <c r="G151" s="450" t="s">
        <v>782</v>
      </c>
      <c r="H151" s="932" t="s">
        <v>2836</v>
      </c>
      <c r="I151" s="181"/>
      <c r="J151" s="450" t="s">
        <v>877</v>
      </c>
      <c r="K151" s="195" t="s">
        <v>62</v>
      </c>
      <c r="L151" s="389" t="s">
        <v>62</v>
      </c>
      <c r="M151" s="346" t="s">
        <v>1525</v>
      </c>
      <c r="N151" s="275" t="s">
        <v>2165</v>
      </c>
      <c r="O151" s="577" t="s">
        <v>2182</v>
      </c>
      <c r="P151" s="934" t="s">
        <v>2837</v>
      </c>
    </row>
    <row r="152" spans="1:16" ht="15" hidden="1" customHeight="1">
      <c r="A152" s="773" t="s">
        <v>59</v>
      </c>
      <c r="B152" s="792" t="s">
        <v>84</v>
      </c>
      <c r="C152" s="450" t="s">
        <v>60</v>
      </c>
      <c r="D152" s="450" t="s">
        <v>338</v>
      </c>
      <c r="E152" s="450" t="s">
        <v>878</v>
      </c>
      <c r="F152" s="450" t="s">
        <v>879</v>
      </c>
      <c r="G152" s="450" t="s">
        <v>782</v>
      </c>
      <c r="H152" s="932" t="s">
        <v>2836</v>
      </c>
      <c r="I152" s="181"/>
      <c r="J152" s="450" t="s">
        <v>880</v>
      </c>
      <c r="K152" s="195" t="s">
        <v>62</v>
      </c>
      <c r="L152" s="389" t="s">
        <v>62</v>
      </c>
      <c r="M152" s="346" t="s">
        <v>1525</v>
      </c>
      <c r="N152" s="275" t="s">
        <v>2165</v>
      </c>
      <c r="O152" s="577" t="s">
        <v>2182</v>
      </c>
      <c r="P152" s="934" t="s">
        <v>2837</v>
      </c>
    </row>
    <row r="153" spans="1:16" ht="15" hidden="1" customHeight="1">
      <c r="A153" s="773" t="s">
        <v>59</v>
      </c>
      <c r="B153" s="792" t="s">
        <v>84</v>
      </c>
      <c r="C153" s="450" t="s">
        <v>60</v>
      </c>
      <c r="D153" s="450" t="s">
        <v>338</v>
      </c>
      <c r="E153" s="450" t="s">
        <v>881</v>
      </c>
      <c r="F153" s="450" t="s">
        <v>882</v>
      </c>
      <c r="G153" s="450" t="s">
        <v>782</v>
      </c>
      <c r="H153" s="932" t="s">
        <v>2836</v>
      </c>
      <c r="I153" s="181"/>
      <c r="J153" s="450" t="s">
        <v>883</v>
      </c>
      <c r="K153" s="195" t="s">
        <v>62</v>
      </c>
      <c r="L153" s="389" t="s">
        <v>62</v>
      </c>
      <c r="M153" s="346" t="s">
        <v>1525</v>
      </c>
      <c r="N153" s="275" t="s">
        <v>2165</v>
      </c>
      <c r="O153" s="577" t="s">
        <v>2182</v>
      </c>
      <c r="P153" s="934" t="s">
        <v>2837</v>
      </c>
    </row>
    <row r="154" spans="1:16" ht="15" hidden="1" customHeight="1">
      <c r="A154" s="773" t="s">
        <v>59</v>
      </c>
      <c r="B154" s="792" t="s">
        <v>84</v>
      </c>
      <c r="C154" s="450" t="s">
        <v>60</v>
      </c>
      <c r="D154" s="450" t="s">
        <v>338</v>
      </c>
      <c r="E154" s="450" t="s">
        <v>884</v>
      </c>
      <c r="F154" s="450" t="s">
        <v>885</v>
      </c>
      <c r="G154" s="450" t="s">
        <v>782</v>
      </c>
      <c r="H154" s="932" t="s">
        <v>2836</v>
      </c>
      <c r="I154" s="181"/>
      <c r="J154" s="450" t="s">
        <v>886</v>
      </c>
      <c r="K154" s="195" t="s">
        <v>62</v>
      </c>
      <c r="L154" s="389" t="s">
        <v>62</v>
      </c>
      <c r="M154" s="346" t="s">
        <v>1525</v>
      </c>
      <c r="N154" s="275" t="s">
        <v>2165</v>
      </c>
      <c r="O154" s="577" t="s">
        <v>2186</v>
      </c>
      <c r="P154" s="934" t="s">
        <v>2837</v>
      </c>
    </row>
    <row r="155" spans="1:16" ht="15" hidden="1" customHeight="1">
      <c r="A155" s="773" t="s">
        <v>59</v>
      </c>
      <c r="B155" s="792" t="s">
        <v>84</v>
      </c>
      <c r="C155" s="450" t="s">
        <v>60</v>
      </c>
      <c r="D155" s="450" t="s">
        <v>338</v>
      </c>
      <c r="E155" s="450" t="s">
        <v>887</v>
      </c>
      <c r="F155" s="450" t="s">
        <v>888</v>
      </c>
      <c r="G155" s="450" t="s">
        <v>782</v>
      </c>
      <c r="H155" s="932" t="s">
        <v>2836</v>
      </c>
      <c r="I155" s="181"/>
      <c r="J155" s="450" t="s">
        <v>889</v>
      </c>
      <c r="K155" s="195" t="s">
        <v>62</v>
      </c>
      <c r="L155" s="389" t="s">
        <v>62</v>
      </c>
      <c r="M155" s="346" t="s">
        <v>1525</v>
      </c>
      <c r="N155" s="275" t="s">
        <v>2188</v>
      </c>
      <c r="O155" s="577" t="s">
        <v>2182</v>
      </c>
      <c r="P155" s="934" t="s">
        <v>2837</v>
      </c>
    </row>
    <row r="156" spans="1:16" ht="15" hidden="1" customHeight="1">
      <c r="A156" s="773" t="s">
        <v>59</v>
      </c>
      <c r="B156" s="792" t="s">
        <v>84</v>
      </c>
      <c r="C156" s="450" t="s">
        <v>60</v>
      </c>
      <c r="D156" s="450" t="s">
        <v>338</v>
      </c>
      <c r="E156" s="450" t="s">
        <v>890</v>
      </c>
      <c r="F156" s="450" t="s">
        <v>891</v>
      </c>
      <c r="G156" s="450" t="s">
        <v>782</v>
      </c>
      <c r="H156" s="932" t="s">
        <v>2836</v>
      </c>
      <c r="I156" s="181"/>
      <c r="J156" s="450" t="s">
        <v>892</v>
      </c>
      <c r="K156" s="195" t="s">
        <v>62</v>
      </c>
      <c r="L156" s="389" t="s">
        <v>62</v>
      </c>
      <c r="M156" s="346" t="s">
        <v>1525</v>
      </c>
      <c r="N156" s="275" t="s">
        <v>2165</v>
      </c>
      <c r="O156" s="577" t="s">
        <v>2190</v>
      </c>
      <c r="P156" s="934" t="s">
        <v>2837</v>
      </c>
    </row>
    <row r="157" spans="1:16" ht="15" hidden="1" customHeight="1">
      <c r="A157" s="773" t="s">
        <v>59</v>
      </c>
      <c r="B157" s="792" t="s">
        <v>84</v>
      </c>
      <c r="C157" s="450" t="s">
        <v>60</v>
      </c>
      <c r="D157" s="450" t="s">
        <v>338</v>
      </c>
      <c r="E157" s="450" t="s">
        <v>893</v>
      </c>
      <c r="F157" s="450" t="s">
        <v>894</v>
      </c>
      <c r="G157" s="450" t="s">
        <v>782</v>
      </c>
      <c r="H157" s="932" t="s">
        <v>2836</v>
      </c>
      <c r="I157" s="181"/>
      <c r="J157" s="450" t="s">
        <v>895</v>
      </c>
      <c r="K157" s="195" t="s">
        <v>62</v>
      </c>
      <c r="L157" s="389" t="s">
        <v>62</v>
      </c>
      <c r="M157" s="346" t="s">
        <v>1525</v>
      </c>
      <c r="N157" s="275" t="s">
        <v>2165</v>
      </c>
      <c r="O157" s="577" t="s">
        <v>2192</v>
      </c>
      <c r="P157" s="934" t="s">
        <v>2837</v>
      </c>
    </row>
    <row r="158" spans="1:16" ht="15" hidden="1" customHeight="1">
      <c r="A158" s="773" t="s">
        <v>59</v>
      </c>
      <c r="B158" s="792" t="s">
        <v>84</v>
      </c>
      <c r="C158" s="450" t="s">
        <v>60</v>
      </c>
      <c r="D158" s="450" t="s">
        <v>338</v>
      </c>
      <c r="E158" s="450" t="s">
        <v>896</v>
      </c>
      <c r="F158" s="450" t="s">
        <v>897</v>
      </c>
      <c r="G158" s="450" t="s">
        <v>782</v>
      </c>
      <c r="H158" s="932" t="s">
        <v>2836</v>
      </c>
      <c r="I158" s="181"/>
      <c r="J158" s="450" t="s">
        <v>898</v>
      </c>
      <c r="K158" s="195" t="s">
        <v>62</v>
      </c>
      <c r="L158" s="389" t="s">
        <v>62</v>
      </c>
      <c r="M158" s="346" t="s">
        <v>1525</v>
      </c>
      <c r="N158" s="275" t="s">
        <v>2165</v>
      </c>
      <c r="O158" s="577" t="s">
        <v>2194</v>
      </c>
      <c r="P158" s="934" t="s">
        <v>2837</v>
      </c>
    </row>
    <row r="159" spans="1:16" ht="15" hidden="1" customHeight="1">
      <c r="A159" s="773" t="s">
        <v>59</v>
      </c>
      <c r="B159" s="792" t="s">
        <v>84</v>
      </c>
      <c r="C159" s="450" t="s">
        <v>60</v>
      </c>
      <c r="D159" s="450" t="s">
        <v>338</v>
      </c>
      <c r="E159" s="450" t="s">
        <v>899</v>
      </c>
      <c r="F159" s="450" t="s">
        <v>900</v>
      </c>
      <c r="G159" s="450" t="s">
        <v>782</v>
      </c>
      <c r="H159" s="932" t="s">
        <v>2836</v>
      </c>
      <c r="I159" s="181"/>
      <c r="J159" s="450" t="s">
        <v>901</v>
      </c>
      <c r="K159" s="195" t="s">
        <v>62</v>
      </c>
      <c r="L159" s="389" t="s">
        <v>62</v>
      </c>
      <c r="M159" s="346" t="s">
        <v>1525</v>
      </c>
      <c r="N159" s="275" t="s">
        <v>2165</v>
      </c>
      <c r="O159" s="577" t="s">
        <v>2192</v>
      </c>
      <c r="P159" s="934" t="s">
        <v>2837</v>
      </c>
    </row>
    <row r="160" spans="1:16" ht="15" hidden="1" customHeight="1">
      <c r="A160" s="773" t="s">
        <v>59</v>
      </c>
      <c r="B160" s="792" t="s">
        <v>84</v>
      </c>
      <c r="C160" s="450" t="s">
        <v>60</v>
      </c>
      <c r="D160" s="450" t="s">
        <v>338</v>
      </c>
      <c r="E160" s="450" t="s">
        <v>902</v>
      </c>
      <c r="F160" s="450" t="s">
        <v>903</v>
      </c>
      <c r="G160" s="450" t="s">
        <v>782</v>
      </c>
      <c r="H160" s="932" t="s">
        <v>2836</v>
      </c>
      <c r="I160" s="181"/>
      <c r="J160" s="450" t="s">
        <v>904</v>
      </c>
      <c r="K160" s="195" t="s">
        <v>62</v>
      </c>
      <c r="L160" s="389" t="s">
        <v>62</v>
      </c>
      <c r="M160" s="346" t="s">
        <v>1525</v>
      </c>
      <c r="N160" s="275" t="s">
        <v>2165</v>
      </c>
      <c r="O160" s="577" t="s">
        <v>2197</v>
      </c>
      <c r="P160" s="934" t="s">
        <v>2837</v>
      </c>
    </row>
    <row r="161" spans="1:16" ht="15" hidden="1" customHeight="1">
      <c r="A161" s="773" t="s">
        <v>59</v>
      </c>
      <c r="B161" s="792" t="s">
        <v>84</v>
      </c>
      <c r="C161" s="450" t="s">
        <v>60</v>
      </c>
      <c r="D161" s="450" t="s">
        <v>338</v>
      </c>
      <c r="E161" s="450" t="s">
        <v>905</v>
      </c>
      <c r="F161" s="450" t="s">
        <v>906</v>
      </c>
      <c r="G161" s="450" t="s">
        <v>782</v>
      </c>
      <c r="H161" s="932" t="s">
        <v>2836</v>
      </c>
      <c r="I161" s="181"/>
      <c r="J161" s="450" t="s">
        <v>907</v>
      </c>
      <c r="K161" s="195" t="s">
        <v>62</v>
      </c>
      <c r="L161" s="389" t="s">
        <v>62</v>
      </c>
      <c r="M161" s="346" t="s">
        <v>1525</v>
      </c>
      <c r="N161" s="275" t="s">
        <v>2165</v>
      </c>
      <c r="O161" s="577" t="s">
        <v>2199</v>
      </c>
      <c r="P161" s="934" t="s">
        <v>2837</v>
      </c>
    </row>
    <row r="162" spans="1:16" ht="15" hidden="1" customHeight="1">
      <c r="A162" s="773" t="s">
        <v>59</v>
      </c>
      <c r="B162" s="792" t="s">
        <v>84</v>
      </c>
      <c r="C162" s="450" t="s">
        <v>60</v>
      </c>
      <c r="D162" s="450" t="s">
        <v>338</v>
      </c>
      <c r="E162" s="450" t="s">
        <v>908</v>
      </c>
      <c r="F162" s="450" t="s">
        <v>909</v>
      </c>
      <c r="G162" s="450" t="s">
        <v>782</v>
      </c>
      <c r="H162" s="932" t="s">
        <v>2836</v>
      </c>
      <c r="I162" s="181"/>
      <c r="J162" s="450" t="s">
        <v>910</v>
      </c>
      <c r="K162" s="195" t="s">
        <v>62</v>
      </c>
      <c r="L162" s="389" t="s">
        <v>62</v>
      </c>
      <c r="M162" s="346" t="s">
        <v>1525</v>
      </c>
      <c r="N162" s="275" t="s">
        <v>2165</v>
      </c>
      <c r="O162" s="577" t="s">
        <v>2182</v>
      </c>
      <c r="P162" s="934" t="s">
        <v>2837</v>
      </c>
    </row>
    <row r="163" spans="1:16" ht="15" hidden="1" customHeight="1">
      <c r="A163" s="773" t="s">
        <v>59</v>
      </c>
      <c r="B163" s="792" t="s">
        <v>84</v>
      </c>
      <c r="C163" s="450" t="s">
        <v>60</v>
      </c>
      <c r="D163" s="450" t="s">
        <v>338</v>
      </c>
      <c r="E163" s="450" t="s">
        <v>911</v>
      </c>
      <c r="F163" s="450" t="s">
        <v>912</v>
      </c>
      <c r="G163" s="450" t="s">
        <v>782</v>
      </c>
      <c r="H163" s="932" t="s">
        <v>2836</v>
      </c>
      <c r="I163" s="181"/>
      <c r="J163" s="450" t="s">
        <v>913</v>
      </c>
      <c r="K163" s="195" t="s">
        <v>62</v>
      </c>
      <c r="L163" s="389" t="s">
        <v>62</v>
      </c>
      <c r="M163" s="346" t="s">
        <v>1525</v>
      </c>
      <c r="N163" s="275" t="s">
        <v>2165</v>
      </c>
      <c r="O163" s="577" t="s">
        <v>2182</v>
      </c>
      <c r="P163" s="934" t="s">
        <v>2837</v>
      </c>
    </row>
    <row r="164" spans="1:16" ht="15" hidden="1" customHeight="1">
      <c r="A164" s="773" t="s">
        <v>59</v>
      </c>
      <c r="B164" s="792" t="s">
        <v>84</v>
      </c>
      <c r="C164" s="450" t="s">
        <v>60</v>
      </c>
      <c r="D164" s="450" t="s">
        <v>338</v>
      </c>
      <c r="E164" s="450" t="s">
        <v>914</v>
      </c>
      <c r="F164" s="450" t="s">
        <v>915</v>
      </c>
      <c r="G164" s="450" t="s">
        <v>782</v>
      </c>
      <c r="H164" s="932" t="s">
        <v>2836</v>
      </c>
      <c r="I164" s="181"/>
      <c r="J164" s="450" t="s">
        <v>916</v>
      </c>
      <c r="K164" s="195" t="s">
        <v>62</v>
      </c>
      <c r="L164" s="389" t="s">
        <v>62</v>
      </c>
      <c r="M164" s="346" t="s">
        <v>1525</v>
      </c>
      <c r="N164" s="275" t="s">
        <v>2165</v>
      </c>
      <c r="O164" s="577" t="s">
        <v>2203</v>
      </c>
      <c r="P164" s="934" t="s">
        <v>2837</v>
      </c>
    </row>
    <row r="165" spans="1:16" ht="15" hidden="1" customHeight="1">
      <c r="A165" s="773" t="s">
        <v>59</v>
      </c>
      <c r="B165" s="792" t="s">
        <v>84</v>
      </c>
      <c r="C165" s="450" t="s">
        <v>60</v>
      </c>
      <c r="D165" s="450" t="s">
        <v>338</v>
      </c>
      <c r="E165" s="450" t="s">
        <v>917</v>
      </c>
      <c r="F165" s="450" t="s">
        <v>918</v>
      </c>
      <c r="G165" s="450" t="s">
        <v>782</v>
      </c>
      <c r="H165" s="932" t="s">
        <v>2836</v>
      </c>
      <c r="I165" s="181"/>
      <c r="J165" s="450" t="s">
        <v>919</v>
      </c>
      <c r="K165" s="195" t="s">
        <v>62</v>
      </c>
      <c r="L165" s="389" t="s">
        <v>62</v>
      </c>
      <c r="M165" s="346" t="s">
        <v>1525</v>
      </c>
      <c r="N165" s="275" t="s">
        <v>2165</v>
      </c>
      <c r="O165" s="577" t="s">
        <v>2205</v>
      </c>
      <c r="P165" s="934" t="s">
        <v>2837</v>
      </c>
    </row>
    <row r="166" spans="1:16" ht="15" hidden="1" customHeight="1">
      <c r="A166" s="773" t="s">
        <v>59</v>
      </c>
      <c r="B166" s="792" t="s">
        <v>84</v>
      </c>
      <c r="C166" s="450" t="s">
        <v>60</v>
      </c>
      <c r="D166" s="450" t="s">
        <v>338</v>
      </c>
      <c r="E166" s="450" t="s">
        <v>920</v>
      </c>
      <c r="F166" s="450" t="s">
        <v>921</v>
      </c>
      <c r="G166" s="450" t="s">
        <v>782</v>
      </c>
      <c r="H166" s="932" t="s">
        <v>2836</v>
      </c>
      <c r="I166" s="181"/>
      <c r="J166" s="450" t="s">
        <v>922</v>
      </c>
      <c r="K166" s="195" t="s">
        <v>62</v>
      </c>
      <c r="L166" s="389" t="s">
        <v>62</v>
      </c>
      <c r="M166" s="346" t="s">
        <v>1525</v>
      </c>
      <c r="N166" s="275" t="s">
        <v>2165</v>
      </c>
      <c r="O166" s="577" t="s">
        <v>2207</v>
      </c>
      <c r="P166" s="934" t="s">
        <v>2837</v>
      </c>
    </row>
    <row r="167" spans="1:16" ht="15" hidden="1" customHeight="1">
      <c r="A167" s="773" t="s">
        <v>59</v>
      </c>
      <c r="B167" s="792" t="s">
        <v>84</v>
      </c>
      <c r="C167" s="450" t="s">
        <v>60</v>
      </c>
      <c r="D167" s="450" t="s">
        <v>338</v>
      </c>
      <c r="E167" s="450" t="s">
        <v>923</v>
      </c>
      <c r="F167" s="450" t="s">
        <v>924</v>
      </c>
      <c r="G167" s="450" t="s">
        <v>782</v>
      </c>
      <c r="H167" s="932" t="s">
        <v>2836</v>
      </c>
      <c r="I167" s="181"/>
      <c r="J167" s="450" t="s">
        <v>925</v>
      </c>
      <c r="K167" s="195" t="s">
        <v>62</v>
      </c>
      <c r="L167" s="389" t="s">
        <v>62</v>
      </c>
      <c r="M167" s="346" t="s">
        <v>1525</v>
      </c>
      <c r="N167" s="275" t="s">
        <v>2165</v>
      </c>
      <c r="O167" s="577" t="s">
        <v>2209</v>
      </c>
      <c r="P167" s="934" t="s">
        <v>2837</v>
      </c>
    </row>
    <row r="168" spans="1:16" ht="15" hidden="1" customHeight="1">
      <c r="A168" s="773" t="s">
        <v>59</v>
      </c>
      <c r="B168" s="792" t="s">
        <v>84</v>
      </c>
      <c r="C168" s="450" t="s">
        <v>60</v>
      </c>
      <c r="D168" s="450" t="s">
        <v>338</v>
      </c>
      <c r="E168" s="450" t="s">
        <v>926</v>
      </c>
      <c r="F168" s="450" t="s">
        <v>927</v>
      </c>
      <c r="G168" s="450" t="s">
        <v>782</v>
      </c>
      <c r="H168" s="932" t="s">
        <v>2836</v>
      </c>
      <c r="I168" s="181"/>
      <c r="J168" s="450" t="s">
        <v>928</v>
      </c>
      <c r="K168" s="195" t="s">
        <v>62</v>
      </c>
      <c r="L168" s="389" t="s">
        <v>62</v>
      </c>
      <c r="M168" s="346" t="s">
        <v>1525</v>
      </c>
      <c r="N168" s="275" t="s">
        <v>2165</v>
      </c>
      <c r="O168" s="577" t="s">
        <v>2211</v>
      </c>
      <c r="P168" s="934" t="s">
        <v>2837</v>
      </c>
    </row>
    <row r="169" spans="1:16" ht="15" hidden="1" customHeight="1">
      <c r="A169" s="773" t="s">
        <v>59</v>
      </c>
      <c r="B169" s="792" t="s">
        <v>84</v>
      </c>
      <c r="C169" s="450" t="s">
        <v>60</v>
      </c>
      <c r="D169" s="450" t="s">
        <v>338</v>
      </c>
      <c r="E169" s="450" t="s">
        <v>929</v>
      </c>
      <c r="F169" s="450" t="s">
        <v>930</v>
      </c>
      <c r="G169" s="450" t="s">
        <v>782</v>
      </c>
      <c r="H169" s="932" t="s">
        <v>2836</v>
      </c>
      <c r="I169" s="181"/>
      <c r="J169" s="450" t="s">
        <v>931</v>
      </c>
      <c r="K169" s="195" t="s">
        <v>62</v>
      </c>
      <c r="L169" s="389" t="s">
        <v>62</v>
      </c>
      <c r="M169" s="346" t="s">
        <v>1525</v>
      </c>
      <c r="N169" s="275" t="s">
        <v>2165</v>
      </c>
      <c r="O169" s="577" t="s">
        <v>2182</v>
      </c>
      <c r="P169" s="934" t="s">
        <v>2837</v>
      </c>
    </row>
    <row r="170" spans="1:16" ht="15" hidden="1" customHeight="1">
      <c r="A170" s="773" t="s">
        <v>59</v>
      </c>
      <c r="B170" s="792" t="s">
        <v>84</v>
      </c>
      <c r="C170" s="450" t="s">
        <v>60</v>
      </c>
      <c r="D170" s="450" t="s">
        <v>338</v>
      </c>
      <c r="E170" s="450" t="s">
        <v>932</v>
      </c>
      <c r="F170" s="450" t="s">
        <v>933</v>
      </c>
      <c r="G170" s="450" t="s">
        <v>782</v>
      </c>
      <c r="H170" s="932" t="s">
        <v>2836</v>
      </c>
      <c r="I170" s="181"/>
      <c r="J170" s="450" t="s">
        <v>934</v>
      </c>
      <c r="K170" s="195" t="s">
        <v>62</v>
      </c>
      <c r="L170" s="389" t="s">
        <v>62</v>
      </c>
      <c r="M170" s="346" t="s">
        <v>1525</v>
      </c>
      <c r="N170" s="275" t="s">
        <v>2165</v>
      </c>
      <c r="O170" s="577" t="s">
        <v>2166</v>
      </c>
      <c r="P170" s="934" t="s">
        <v>2837</v>
      </c>
    </row>
    <row r="171" spans="1:16" ht="15" hidden="1" customHeight="1">
      <c r="A171" s="773" t="s">
        <v>59</v>
      </c>
      <c r="B171" s="792" t="s">
        <v>84</v>
      </c>
      <c r="C171" s="450" t="s">
        <v>60</v>
      </c>
      <c r="D171" s="450" t="s">
        <v>338</v>
      </c>
      <c r="E171" s="450" t="s">
        <v>935</v>
      </c>
      <c r="F171" s="450" t="s">
        <v>936</v>
      </c>
      <c r="G171" s="450" t="s">
        <v>782</v>
      </c>
      <c r="H171" s="932" t="s">
        <v>2836</v>
      </c>
      <c r="I171" s="181"/>
      <c r="J171" s="450" t="s">
        <v>937</v>
      </c>
      <c r="K171" s="195" t="s">
        <v>62</v>
      </c>
      <c r="L171" s="389" t="s">
        <v>62</v>
      </c>
      <c r="M171" s="346" t="s">
        <v>1525</v>
      </c>
      <c r="N171" s="275" t="s">
        <v>2165</v>
      </c>
      <c r="O171" s="577" t="s">
        <v>2182</v>
      </c>
      <c r="P171" s="934" t="s">
        <v>2837</v>
      </c>
    </row>
    <row r="172" spans="1:16" ht="15" hidden="1" customHeight="1">
      <c r="A172" s="773" t="s">
        <v>59</v>
      </c>
      <c r="B172" s="793" t="s">
        <v>84</v>
      </c>
      <c r="C172" s="530" t="s">
        <v>60</v>
      </c>
      <c r="D172" s="530" t="s">
        <v>338</v>
      </c>
      <c r="E172" s="530" t="s">
        <v>938</v>
      </c>
      <c r="F172" s="530" t="s">
        <v>939</v>
      </c>
      <c r="G172" s="530" t="s">
        <v>782</v>
      </c>
      <c r="H172" s="932" t="s">
        <v>2836</v>
      </c>
      <c r="I172" s="181"/>
      <c r="J172" s="530" t="s">
        <v>940</v>
      </c>
      <c r="K172" s="388" t="s">
        <v>62</v>
      </c>
      <c r="L172" s="762" t="s">
        <v>62</v>
      </c>
      <c r="M172" s="575" t="s">
        <v>1525</v>
      </c>
      <c r="N172" s="275" t="s">
        <v>2165</v>
      </c>
      <c r="O172" s="577" t="s">
        <v>2182</v>
      </c>
      <c r="P172" s="934" t="s">
        <v>2837</v>
      </c>
    </row>
    <row r="173" spans="1:16" ht="14.45" hidden="1">
      <c r="A173" s="593" t="s">
        <v>1508</v>
      </c>
      <c r="B173" s="594" t="s">
        <v>2216</v>
      </c>
      <c r="C173" s="595"/>
      <c r="D173" s="595"/>
      <c r="E173" s="595"/>
      <c r="F173" s="595"/>
      <c r="G173" s="595"/>
      <c r="H173" s="932" t="s">
        <v>1537</v>
      </c>
      <c r="I173" s="181" t="s">
        <v>341</v>
      </c>
      <c r="J173" s="595"/>
      <c r="K173" s="592"/>
      <c r="L173" s="592"/>
      <c r="M173" s="596"/>
      <c r="N173" s="596"/>
      <c r="O173" s="596"/>
      <c r="P173" s="596"/>
    </row>
    <row r="174" spans="1:16" ht="15" hidden="1" customHeight="1">
      <c r="A174" s="773" t="s">
        <v>570</v>
      </c>
      <c r="B174" s="794" t="s">
        <v>91</v>
      </c>
      <c r="C174" s="481" t="s">
        <v>510</v>
      </c>
      <c r="D174" s="481" t="s">
        <v>511</v>
      </c>
      <c r="E174" s="795" t="s">
        <v>571</v>
      </c>
      <c r="F174" s="795" t="s">
        <v>572</v>
      </c>
      <c r="G174" s="481" t="s">
        <v>1517</v>
      </c>
      <c r="H174" s="932" t="s">
        <v>471</v>
      </c>
      <c r="I174" s="181" t="s">
        <v>341</v>
      </c>
      <c r="J174" s="481" t="s">
        <v>1512</v>
      </c>
      <c r="K174" s="195" t="s">
        <v>93</v>
      </c>
      <c r="L174" s="762" t="s">
        <v>62</v>
      </c>
      <c r="M174" s="574" t="s">
        <v>1513</v>
      </c>
      <c r="N174" s="275" t="s">
        <v>1514</v>
      </c>
      <c r="O174" s="577" t="s">
        <v>1515</v>
      </c>
      <c r="P174" s="275"/>
    </row>
    <row r="175" spans="1:16" ht="15" hidden="1" customHeight="1">
      <c r="A175" s="773" t="s">
        <v>570</v>
      </c>
      <c r="B175" s="796" t="s">
        <v>91</v>
      </c>
      <c r="C175" s="450" t="s">
        <v>60</v>
      </c>
      <c r="D175" s="450" t="s">
        <v>775</v>
      </c>
      <c r="E175" s="911" t="s">
        <v>776</v>
      </c>
      <c r="F175" s="911" t="s">
        <v>1516</v>
      </c>
      <c r="G175" s="481" t="s">
        <v>1517</v>
      </c>
      <c r="H175" s="932" t="s">
        <v>1537</v>
      </c>
      <c r="I175" s="181" t="s">
        <v>341</v>
      </c>
      <c r="J175" s="450" t="s">
        <v>1519</v>
      </c>
      <c r="K175" s="195" t="s">
        <v>93</v>
      </c>
      <c r="L175" s="389" t="s">
        <v>62</v>
      </c>
      <c r="M175" s="346" t="s">
        <v>1513</v>
      </c>
      <c r="N175" s="275" t="s">
        <v>1514</v>
      </c>
      <c r="O175" s="577" t="s">
        <v>1523</v>
      </c>
      <c r="P175" s="275"/>
    </row>
    <row r="176" spans="1:16" ht="15" hidden="1" customHeight="1">
      <c r="A176" s="773" t="s">
        <v>570</v>
      </c>
      <c r="B176" s="796" t="s">
        <v>91</v>
      </c>
      <c r="C176" s="450" t="s">
        <v>510</v>
      </c>
      <c r="D176" s="450" t="s">
        <v>511</v>
      </c>
      <c r="E176" s="911" t="s">
        <v>512</v>
      </c>
      <c r="F176" s="911" t="s">
        <v>513</v>
      </c>
      <c r="G176" s="450" t="s">
        <v>574</v>
      </c>
      <c r="H176" s="932" t="s">
        <v>471</v>
      </c>
      <c r="I176" s="181" t="s">
        <v>341</v>
      </c>
      <c r="J176" s="450" t="s">
        <v>514</v>
      </c>
      <c r="K176" s="195" t="s">
        <v>93</v>
      </c>
      <c r="L176" s="762" t="s">
        <v>62</v>
      </c>
      <c r="M176" s="346" t="s">
        <v>1513</v>
      </c>
      <c r="N176" s="275" t="s">
        <v>1529</v>
      </c>
      <c r="O176" s="577" t="s">
        <v>1530</v>
      </c>
      <c r="P176" s="275"/>
    </row>
    <row r="177" spans="1:16" ht="15" hidden="1" customHeight="1">
      <c r="A177" s="773" t="s">
        <v>570</v>
      </c>
      <c r="B177" s="796" t="s">
        <v>91</v>
      </c>
      <c r="C177" s="450" t="s">
        <v>510</v>
      </c>
      <c r="D177" s="450" t="s">
        <v>511</v>
      </c>
      <c r="E177" s="911" t="s">
        <v>516</v>
      </c>
      <c r="F177" s="911" t="s">
        <v>517</v>
      </c>
      <c r="G177" s="450" t="s">
        <v>574</v>
      </c>
      <c r="H177" s="932" t="s">
        <v>471</v>
      </c>
      <c r="I177" s="181" t="s">
        <v>341</v>
      </c>
      <c r="J177" s="450" t="s">
        <v>518</v>
      </c>
      <c r="K177" s="195" t="s">
        <v>93</v>
      </c>
      <c r="L177" s="762" t="s">
        <v>62</v>
      </c>
      <c r="M177" s="346" t="s">
        <v>1513</v>
      </c>
      <c r="N177" s="275" t="s">
        <v>1533</v>
      </c>
      <c r="O177" s="577" t="s">
        <v>1534</v>
      </c>
      <c r="P177" s="275"/>
    </row>
    <row r="178" spans="1:16" ht="15" hidden="1" customHeight="1">
      <c r="A178" s="773" t="s">
        <v>570</v>
      </c>
      <c r="B178" s="796" t="s">
        <v>91</v>
      </c>
      <c r="C178" s="450" t="s">
        <v>60</v>
      </c>
      <c r="D178" s="450" t="s">
        <v>775</v>
      </c>
      <c r="E178" s="911" t="s">
        <v>1535</v>
      </c>
      <c r="F178" s="911" t="s">
        <v>580</v>
      </c>
      <c r="G178" s="450" t="s">
        <v>574</v>
      </c>
      <c r="H178" s="932" t="s">
        <v>471</v>
      </c>
      <c r="I178" s="181" t="s">
        <v>341</v>
      </c>
      <c r="J178" s="450" t="s">
        <v>1536</v>
      </c>
      <c r="K178" s="195" t="s">
        <v>93</v>
      </c>
      <c r="L178" s="762" t="s">
        <v>62</v>
      </c>
      <c r="M178" s="346" t="s">
        <v>1513</v>
      </c>
      <c r="N178" s="275" t="s">
        <v>1539</v>
      </c>
      <c r="O178" s="577" t="s">
        <v>1540</v>
      </c>
      <c r="P178" s="275"/>
    </row>
    <row r="179" spans="1:16" ht="15" hidden="1" customHeight="1">
      <c r="A179" s="773" t="s">
        <v>570</v>
      </c>
      <c r="B179" s="796" t="s">
        <v>91</v>
      </c>
      <c r="C179" s="450" t="s">
        <v>510</v>
      </c>
      <c r="D179" s="450" t="s">
        <v>562</v>
      </c>
      <c r="E179" s="775" t="s">
        <v>2217</v>
      </c>
      <c r="F179" s="775" t="s">
        <v>616</v>
      </c>
      <c r="G179" s="450" t="s">
        <v>574</v>
      </c>
      <c r="H179" s="932" t="s">
        <v>2841</v>
      </c>
      <c r="I179" s="181" t="s">
        <v>616</v>
      </c>
      <c r="J179" s="450" t="s">
        <v>2219</v>
      </c>
      <c r="K179" s="195" t="s">
        <v>93</v>
      </c>
      <c r="L179" s="762" t="s">
        <v>62</v>
      </c>
      <c r="M179" s="346" t="s">
        <v>1513</v>
      </c>
      <c r="N179" s="275" t="s">
        <v>2220</v>
      </c>
      <c r="O179" s="577" t="s">
        <v>2221</v>
      </c>
      <c r="P179" s="966" t="s">
        <v>2706</v>
      </c>
    </row>
    <row r="180" spans="1:16" ht="15" hidden="1" customHeight="1">
      <c r="A180" s="773" t="s">
        <v>570</v>
      </c>
      <c r="B180" s="796" t="s">
        <v>91</v>
      </c>
      <c r="C180" s="450" t="s">
        <v>510</v>
      </c>
      <c r="D180" s="450" t="s">
        <v>562</v>
      </c>
      <c r="E180" s="775" t="s">
        <v>2217</v>
      </c>
      <c r="F180" s="775" t="s">
        <v>617</v>
      </c>
      <c r="G180" s="450" t="s">
        <v>574</v>
      </c>
      <c r="H180" s="932" t="s">
        <v>2842</v>
      </c>
      <c r="I180" s="181" t="s">
        <v>617</v>
      </c>
      <c r="J180" s="450" t="s">
        <v>2223</v>
      </c>
      <c r="K180" s="195" t="s">
        <v>93</v>
      </c>
      <c r="L180" s="762" t="s">
        <v>62</v>
      </c>
      <c r="M180" s="346" t="s">
        <v>1513</v>
      </c>
      <c r="N180" s="275" t="s">
        <v>2220</v>
      </c>
      <c r="O180" s="577" t="s">
        <v>2224</v>
      </c>
      <c r="P180" s="966" t="s">
        <v>2706</v>
      </c>
    </row>
    <row r="181" spans="1:16" ht="15" hidden="1" customHeight="1">
      <c r="A181" s="773" t="s">
        <v>570</v>
      </c>
      <c r="B181" s="796" t="s">
        <v>91</v>
      </c>
      <c r="C181" s="450" t="s">
        <v>510</v>
      </c>
      <c r="D181" s="450" t="s">
        <v>562</v>
      </c>
      <c r="E181" s="775" t="s">
        <v>2217</v>
      </c>
      <c r="F181" s="775" t="s">
        <v>614</v>
      </c>
      <c r="G181" s="450" t="s">
        <v>574</v>
      </c>
      <c r="H181" s="932" t="s">
        <v>2843</v>
      </c>
      <c r="I181" s="181" t="s">
        <v>614</v>
      </c>
      <c r="J181" s="450" t="s">
        <v>2227</v>
      </c>
      <c r="K181" s="195" t="s">
        <v>93</v>
      </c>
      <c r="L181" s="762" t="s">
        <v>62</v>
      </c>
      <c r="M181" s="346" t="s">
        <v>1513</v>
      </c>
      <c r="N181" s="275" t="s">
        <v>2228</v>
      </c>
      <c r="O181" s="577" t="s">
        <v>2229</v>
      </c>
      <c r="P181" s="966" t="s">
        <v>2706</v>
      </c>
    </row>
    <row r="182" spans="1:16" ht="15" hidden="1" customHeight="1">
      <c r="A182" s="773" t="s">
        <v>570</v>
      </c>
      <c r="B182" s="796" t="s">
        <v>91</v>
      </c>
      <c r="C182" s="450" t="s">
        <v>510</v>
      </c>
      <c r="D182" s="450" t="s">
        <v>562</v>
      </c>
      <c r="E182" s="450" t="s">
        <v>575</v>
      </c>
      <c r="F182" s="450" t="s">
        <v>576</v>
      </c>
      <c r="G182" s="450" t="s">
        <v>574</v>
      </c>
      <c r="H182" s="932" t="s">
        <v>471</v>
      </c>
      <c r="I182" s="181" t="s">
        <v>341</v>
      </c>
      <c r="J182" s="450" t="s">
        <v>1541</v>
      </c>
      <c r="K182" s="195" t="s">
        <v>93</v>
      </c>
      <c r="L182" s="762" t="s">
        <v>62</v>
      </c>
      <c r="M182" s="346" t="s">
        <v>1513</v>
      </c>
      <c r="N182" s="275" t="s">
        <v>1539</v>
      </c>
      <c r="O182" s="577" t="s">
        <v>1542</v>
      </c>
      <c r="P182" s="275"/>
    </row>
    <row r="183" spans="1:16" ht="15" hidden="1" customHeight="1">
      <c r="A183" s="773" t="s">
        <v>570</v>
      </c>
      <c r="B183" s="796" t="s">
        <v>91</v>
      </c>
      <c r="C183" s="450" t="s">
        <v>510</v>
      </c>
      <c r="D183" s="450" t="s">
        <v>338</v>
      </c>
      <c r="E183" s="450" t="s">
        <v>582</v>
      </c>
      <c r="F183" s="450" t="s">
        <v>583</v>
      </c>
      <c r="G183" s="450" t="s">
        <v>574</v>
      </c>
      <c r="H183" s="932" t="s">
        <v>2844</v>
      </c>
      <c r="I183" s="181" t="s">
        <v>583</v>
      </c>
      <c r="J183" s="450" t="s">
        <v>2232</v>
      </c>
      <c r="K183" s="195" t="s">
        <v>93</v>
      </c>
      <c r="L183" s="762" t="s">
        <v>62</v>
      </c>
      <c r="M183" s="346" t="s">
        <v>1513</v>
      </c>
      <c r="N183" s="275" t="s">
        <v>2233</v>
      </c>
      <c r="O183" s="577" t="s">
        <v>2234</v>
      </c>
      <c r="P183" s="966" t="s">
        <v>2706</v>
      </c>
    </row>
    <row r="184" spans="1:16" ht="15" hidden="1" customHeight="1">
      <c r="A184" s="773" t="s">
        <v>570</v>
      </c>
      <c r="B184" s="796" t="s">
        <v>91</v>
      </c>
      <c r="C184" s="450" t="s">
        <v>510</v>
      </c>
      <c r="D184" s="450" t="s">
        <v>338</v>
      </c>
      <c r="E184" s="450" t="s">
        <v>584</v>
      </c>
      <c r="F184" s="450" t="s">
        <v>585</v>
      </c>
      <c r="G184" s="450" t="s">
        <v>574</v>
      </c>
      <c r="H184" s="932" t="s">
        <v>2845</v>
      </c>
      <c r="I184" s="181" t="s">
        <v>585</v>
      </c>
      <c r="J184" s="450" t="s">
        <v>2237</v>
      </c>
      <c r="K184" s="195" t="s">
        <v>93</v>
      </c>
      <c r="L184" s="762" t="s">
        <v>62</v>
      </c>
      <c r="M184" s="346" t="s">
        <v>1513</v>
      </c>
      <c r="N184" s="275" t="s">
        <v>2238</v>
      </c>
      <c r="O184" s="577" t="s">
        <v>2239</v>
      </c>
      <c r="P184" s="966" t="s">
        <v>2706</v>
      </c>
    </row>
    <row r="185" spans="1:16" ht="15" hidden="1" customHeight="1">
      <c r="A185" s="773" t="s">
        <v>570</v>
      </c>
      <c r="B185" s="796" t="s">
        <v>91</v>
      </c>
      <c r="C185" s="450" t="s">
        <v>510</v>
      </c>
      <c r="D185" s="450" t="s">
        <v>562</v>
      </c>
      <c r="E185" s="450" t="s">
        <v>588</v>
      </c>
      <c r="F185" s="450" t="s">
        <v>2240</v>
      </c>
      <c r="G185" s="450" t="s">
        <v>574</v>
      </c>
      <c r="H185" s="932" t="s">
        <v>2846</v>
      </c>
      <c r="I185" s="181" t="s">
        <v>2240</v>
      </c>
      <c r="J185" s="450" t="s">
        <v>2241</v>
      </c>
      <c r="K185" s="195" t="s">
        <v>93</v>
      </c>
      <c r="L185" s="762" t="s">
        <v>62</v>
      </c>
      <c r="M185" s="346" t="s">
        <v>1513</v>
      </c>
      <c r="N185" s="275" t="s">
        <v>2242</v>
      </c>
      <c r="O185" s="577" t="s">
        <v>2243</v>
      </c>
      <c r="P185" s="966" t="s">
        <v>2706</v>
      </c>
    </row>
    <row r="186" spans="1:16" ht="15" hidden="1" customHeight="1">
      <c r="A186" s="773" t="s">
        <v>570</v>
      </c>
      <c r="B186" s="796" t="s">
        <v>91</v>
      </c>
      <c r="C186" s="450" t="s">
        <v>510</v>
      </c>
      <c r="D186" s="450" t="s">
        <v>562</v>
      </c>
      <c r="E186" s="450" t="s">
        <v>592</v>
      </c>
      <c r="F186" s="450" t="s">
        <v>2244</v>
      </c>
      <c r="G186" s="450" t="s">
        <v>574</v>
      </c>
      <c r="H186" s="932" t="s">
        <v>2847</v>
      </c>
      <c r="I186" s="181" t="s">
        <v>2244</v>
      </c>
      <c r="J186" s="450" t="s">
        <v>2245</v>
      </c>
      <c r="K186" s="195" t="s">
        <v>93</v>
      </c>
      <c r="L186" s="762" t="s">
        <v>62</v>
      </c>
      <c r="M186" s="346" t="s">
        <v>1513</v>
      </c>
      <c r="N186" s="325" t="s">
        <v>2246</v>
      </c>
      <c r="O186" s="577" t="s">
        <v>2247</v>
      </c>
      <c r="P186" s="966" t="s">
        <v>2706</v>
      </c>
    </row>
    <row r="187" spans="1:16" ht="15" hidden="1" customHeight="1">
      <c r="A187" s="773" t="s">
        <v>570</v>
      </c>
      <c r="B187" s="796" t="s">
        <v>91</v>
      </c>
      <c r="C187" s="450" t="s">
        <v>510</v>
      </c>
      <c r="D187" s="450" t="s">
        <v>338</v>
      </c>
      <c r="E187" s="450" t="s">
        <v>596</v>
      </c>
      <c r="F187" s="450" t="s">
        <v>597</v>
      </c>
      <c r="G187" s="450" t="s">
        <v>574</v>
      </c>
      <c r="H187" s="932" t="s">
        <v>2848</v>
      </c>
      <c r="I187" s="181" t="s">
        <v>597</v>
      </c>
      <c r="J187" s="450" t="s">
        <v>2249</v>
      </c>
      <c r="K187" s="195" t="s">
        <v>93</v>
      </c>
      <c r="L187" s="762" t="s">
        <v>62</v>
      </c>
      <c r="M187" s="346" t="s">
        <v>1513</v>
      </c>
      <c r="N187" s="275" t="s">
        <v>2250</v>
      </c>
      <c r="O187" s="577" t="s">
        <v>2251</v>
      </c>
      <c r="P187" s="966" t="s">
        <v>2706</v>
      </c>
    </row>
    <row r="188" spans="1:16" ht="15" hidden="1" customHeight="1">
      <c r="A188" s="773" t="s">
        <v>570</v>
      </c>
      <c r="B188" s="796" t="s">
        <v>91</v>
      </c>
      <c r="C188" s="450" t="s">
        <v>510</v>
      </c>
      <c r="D188" s="450" t="s">
        <v>338</v>
      </c>
      <c r="E188" s="450" t="s">
        <v>598</v>
      </c>
      <c r="F188" s="450" t="s">
        <v>599</v>
      </c>
      <c r="G188" s="450" t="s">
        <v>574</v>
      </c>
      <c r="H188" s="932" t="s">
        <v>2849</v>
      </c>
      <c r="I188" s="181" t="s">
        <v>599</v>
      </c>
      <c r="J188" s="450" t="s">
        <v>2253</v>
      </c>
      <c r="K188" s="195" t="s">
        <v>93</v>
      </c>
      <c r="L188" s="762" t="s">
        <v>62</v>
      </c>
      <c r="M188" s="346" t="s">
        <v>1513</v>
      </c>
      <c r="N188" s="275" t="s">
        <v>2254</v>
      </c>
      <c r="O188" s="577" t="s">
        <v>2255</v>
      </c>
      <c r="P188" s="966" t="s">
        <v>2706</v>
      </c>
    </row>
    <row r="189" spans="1:16" ht="15" hidden="1" customHeight="1">
      <c r="A189" s="773" t="s">
        <v>570</v>
      </c>
      <c r="B189" s="796" t="s">
        <v>91</v>
      </c>
      <c r="C189" s="576" t="s">
        <v>510</v>
      </c>
      <c r="D189" s="576" t="s">
        <v>338</v>
      </c>
      <c r="E189" s="576" t="s">
        <v>600</v>
      </c>
      <c r="F189" s="778" t="s">
        <v>601</v>
      </c>
      <c r="G189" s="450" t="s">
        <v>574</v>
      </c>
      <c r="H189" s="932" t="s">
        <v>2850</v>
      </c>
      <c r="I189" s="181" t="s">
        <v>601</v>
      </c>
      <c r="J189" s="576" t="s">
        <v>2257</v>
      </c>
      <c r="K189" s="195" t="s">
        <v>93</v>
      </c>
      <c r="L189" s="762" t="s">
        <v>62</v>
      </c>
      <c r="M189" s="346" t="s">
        <v>1513</v>
      </c>
      <c r="N189" s="275" t="s">
        <v>2258</v>
      </c>
      <c r="O189" s="577" t="s">
        <v>2259</v>
      </c>
      <c r="P189" s="966" t="s">
        <v>2706</v>
      </c>
    </row>
    <row r="190" spans="1:16" ht="15" hidden="1" customHeight="1">
      <c r="A190" s="773" t="s">
        <v>570</v>
      </c>
      <c r="B190" s="796" t="s">
        <v>91</v>
      </c>
      <c r="C190" s="450" t="s">
        <v>510</v>
      </c>
      <c r="D190" s="450" t="s">
        <v>519</v>
      </c>
      <c r="E190" s="450" t="s">
        <v>543</v>
      </c>
      <c r="F190" s="450" t="s">
        <v>544</v>
      </c>
      <c r="G190" s="450" t="s">
        <v>603</v>
      </c>
      <c r="H190" s="932" t="s">
        <v>2851</v>
      </c>
      <c r="I190" s="181" t="s">
        <v>544</v>
      </c>
      <c r="J190" s="450" t="s">
        <v>2260</v>
      </c>
      <c r="K190" s="195" t="s">
        <v>93</v>
      </c>
      <c r="L190" s="762" t="s">
        <v>62</v>
      </c>
      <c r="M190" s="346" t="s">
        <v>1513</v>
      </c>
      <c r="N190" s="275" t="s">
        <v>1573</v>
      </c>
      <c r="O190" s="577" t="s">
        <v>1577</v>
      </c>
      <c r="P190" s="966" t="s">
        <v>2706</v>
      </c>
    </row>
    <row r="191" spans="1:16" ht="15" hidden="1" customHeight="1">
      <c r="A191" s="773" t="s">
        <v>570</v>
      </c>
      <c r="B191" s="796" t="s">
        <v>91</v>
      </c>
      <c r="C191" s="450" t="s">
        <v>510</v>
      </c>
      <c r="D191" s="450" t="s">
        <v>511</v>
      </c>
      <c r="E191" s="450" t="s">
        <v>605</v>
      </c>
      <c r="F191" s="450" t="s">
        <v>606</v>
      </c>
      <c r="G191" s="450" t="s">
        <v>574</v>
      </c>
      <c r="H191" s="932" t="s">
        <v>2852</v>
      </c>
      <c r="I191" s="181" t="s">
        <v>606</v>
      </c>
      <c r="J191" s="450" t="s">
        <v>2262</v>
      </c>
      <c r="K191" s="195" t="s">
        <v>93</v>
      </c>
      <c r="L191" s="762" t="s">
        <v>62</v>
      </c>
      <c r="M191" s="346" t="s">
        <v>1513</v>
      </c>
      <c r="N191" s="275" t="s">
        <v>2263</v>
      </c>
      <c r="O191" s="577" t="s">
        <v>2264</v>
      </c>
      <c r="P191" s="966" t="s">
        <v>2706</v>
      </c>
    </row>
    <row r="192" spans="1:16" ht="15" hidden="1" customHeight="1">
      <c r="A192" s="773" t="s">
        <v>570</v>
      </c>
      <c r="B192" s="796" t="s">
        <v>91</v>
      </c>
      <c r="C192" s="450" t="s">
        <v>510</v>
      </c>
      <c r="D192" s="450" t="s">
        <v>511</v>
      </c>
      <c r="E192" s="450" t="s">
        <v>605</v>
      </c>
      <c r="F192" s="450" t="s">
        <v>609</v>
      </c>
      <c r="G192" s="450" t="s">
        <v>2265</v>
      </c>
      <c r="H192" s="932" t="s">
        <v>2853</v>
      </c>
      <c r="I192" s="181" t="s">
        <v>609</v>
      </c>
      <c r="J192" s="450" t="s">
        <v>611</v>
      </c>
      <c r="K192" s="195" t="s">
        <v>93</v>
      </c>
      <c r="L192" s="762" t="s">
        <v>62</v>
      </c>
      <c r="M192" s="346" t="s">
        <v>1567</v>
      </c>
      <c r="N192" s="275" t="s">
        <v>2263</v>
      </c>
      <c r="O192" s="577">
        <v>0</v>
      </c>
      <c r="P192" s="966" t="s">
        <v>2706</v>
      </c>
    </row>
    <row r="193" spans="1:16" ht="15" hidden="1" customHeight="1">
      <c r="A193" s="773" t="s">
        <v>570</v>
      </c>
      <c r="B193" s="796" t="s">
        <v>91</v>
      </c>
      <c r="C193" s="450" t="s">
        <v>510</v>
      </c>
      <c r="D193" s="450" t="s">
        <v>519</v>
      </c>
      <c r="E193" s="450" t="s">
        <v>523</v>
      </c>
      <c r="F193" s="450" t="s">
        <v>524</v>
      </c>
      <c r="G193" s="450" t="s">
        <v>574</v>
      </c>
      <c r="H193" s="932" t="s">
        <v>2854</v>
      </c>
      <c r="I193" s="181" t="s">
        <v>524</v>
      </c>
      <c r="J193" s="450" t="s">
        <v>2267</v>
      </c>
      <c r="K193" s="195" t="s">
        <v>93</v>
      </c>
      <c r="L193" s="762" t="s">
        <v>62</v>
      </c>
      <c r="M193" s="346" t="s">
        <v>1513</v>
      </c>
      <c r="N193" s="275" t="s">
        <v>1562</v>
      </c>
      <c r="O193" s="577" t="s">
        <v>1563</v>
      </c>
      <c r="P193" s="966" t="s">
        <v>2706</v>
      </c>
    </row>
    <row r="194" spans="1:16" ht="15" hidden="1" customHeight="1">
      <c r="A194" s="773" t="s">
        <v>570</v>
      </c>
      <c r="B194" s="796" t="s">
        <v>91</v>
      </c>
      <c r="C194" s="450" t="s">
        <v>510</v>
      </c>
      <c r="D194" s="450" t="s">
        <v>519</v>
      </c>
      <c r="E194" s="450" t="s">
        <v>618</v>
      </c>
      <c r="F194" s="450" t="s">
        <v>618</v>
      </c>
      <c r="G194" s="450" t="s">
        <v>620</v>
      </c>
      <c r="H194" s="932" t="s">
        <v>2855</v>
      </c>
      <c r="I194" s="181" t="s">
        <v>2268</v>
      </c>
      <c r="J194" s="450" t="s">
        <v>2270</v>
      </c>
      <c r="K194" s="195" t="s">
        <v>93</v>
      </c>
      <c r="L194" s="762" t="s">
        <v>62</v>
      </c>
      <c r="M194" s="346" t="s">
        <v>1567</v>
      </c>
      <c r="N194" s="275" t="s">
        <v>1568</v>
      </c>
      <c r="O194" s="577">
        <v>0</v>
      </c>
      <c r="P194" s="966" t="s">
        <v>2706</v>
      </c>
    </row>
    <row r="195" spans="1:16" ht="15" hidden="1" customHeight="1">
      <c r="A195" s="773" t="s">
        <v>570</v>
      </c>
      <c r="B195" s="796" t="s">
        <v>91</v>
      </c>
      <c r="C195" s="531" t="s">
        <v>510</v>
      </c>
      <c r="D195" s="450" t="s">
        <v>511</v>
      </c>
      <c r="E195" s="450" t="s">
        <v>605</v>
      </c>
      <c r="F195" s="450" t="s">
        <v>622</v>
      </c>
      <c r="G195" s="450" t="s">
        <v>574</v>
      </c>
      <c r="H195" s="932" t="s">
        <v>2856</v>
      </c>
      <c r="I195" s="181" t="s">
        <v>622</v>
      </c>
      <c r="J195" s="450" t="s">
        <v>2273</v>
      </c>
      <c r="K195" s="195" t="s">
        <v>93</v>
      </c>
      <c r="L195" s="762" t="s">
        <v>62</v>
      </c>
      <c r="M195" s="346" t="s">
        <v>1513</v>
      </c>
      <c r="N195" s="275" t="s">
        <v>2274</v>
      </c>
      <c r="O195" s="577" t="s">
        <v>2275</v>
      </c>
      <c r="P195" s="966" t="s">
        <v>2706</v>
      </c>
    </row>
    <row r="196" spans="1:16" ht="15" hidden="1" customHeight="1">
      <c r="A196" s="773" t="s">
        <v>570</v>
      </c>
      <c r="B196" s="796" t="s">
        <v>91</v>
      </c>
      <c r="C196" s="450" t="s">
        <v>510</v>
      </c>
      <c r="D196" s="450" t="s">
        <v>519</v>
      </c>
      <c r="E196" s="450" t="s">
        <v>537</v>
      </c>
      <c r="F196" s="450" t="s">
        <v>538</v>
      </c>
      <c r="G196" s="450" t="s">
        <v>574</v>
      </c>
      <c r="H196" s="932" t="s">
        <v>2857</v>
      </c>
      <c r="I196" s="181" t="s">
        <v>538</v>
      </c>
      <c r="J196" s="450" t="s">
        <v>2276</v>
      </c>
      <c r="K196" s="195" t="s">
        <v>93</v>
      </c>
      <c r="L196" s="762" t="s">
        <v>62</v>
      </c>
      <c r="M196" s="346" t="s">
        <v>1513</v>
      </c>
      <c r="N196" s="275" t="s">
        <v>1573</v>
      </c>
      <c r="O196" s="577" t="s">
        <v>1563</v>
      </c>
      <c r="P196" s="966" t="s">
        <v>2706</v>
      </c>
    </row>
    <row r="197" spans="1:16" ht="15" hidden="1" customHeight="1">
      <c r="A197" s="773" t="s">
        <v>570</v>
      </c>
      <c r="B197" s="796" t="s">
        <v>91</v>
      </c>
      <c r="C197" s="450" t="s">
        <v>510</v>
      </c>
      <c r="D197" s="450" t="s">
        <v>511</v>
      </c>
      <c r="E197" s="450" t="s">
        <v>605</v>
      </c>
      <c r="F197" s="450" t="s">
        <v>625</v>
      </c>
      <c r="G197" s="450" t="s">
        <v>574</v>
      </c>
      <c r="H197" s="932" t="s">
        <v>2858</v>
      </c>
      <c r="I197" s="181" t="s">
        <v>625</v>
      </c>
      <c r="J197" s="450" t="s">
        <v>2278</v>
      </c>
      <c r="K197" s="195" t="s">
        <v>93</v>
      </c>
      <c r="L197" s="762" t="s">
        <v>62</v>
      </c>
      <c r="M197" s="346" t="s">
        <v>1513</v>
      </c>
      <c r="N197" s="275" t="s">
        <v>2274</v>
      </c>
      <c r="O197" s="577" t="s">
        <v>2279</v>
      </c>
      <c r="P197" s="966" t="s">
        <v>2706</v>
      </c>
    </row>
    <row r="198" spans="1:16" ht="15" hidden="1" customHeight="1">
      <c r="A198" s="773" t="s">
        <v>570</v>
      </c>
      <c r="B198" s="796" t="s">
        <v>91</v>
      </c>
      <c r="C198" s="450" t="s">
        <v>510</v>
      </c>
      <c r="D198" s="450" t="s">
        <v>519</v>
      </c>
      <c r="E198" s="791" t="s">
        <v>2280</v>
      </c>
      <c r="F198" s="791" t="s">
        <v>626</v>
      </c>
      <c r="G198" s="450" t="s">
        <v>574</v>
      </c>
      <c r="H198" s="932" t="s">
        <v>2859</v>
      </c>
      <c r="I198" s="181" t="s">
        <v>626</v>
      </c>
      <c r="J198" s="450" t="s">
        <v>2282</v>
      </c>
      <c r="K198" s="195" t="s">
        <v>93</v>
      </c>
      <c r="L198" s="762" t="s">
        <v>62</v>
      </c>
      <c r="M198" s="346" t="s">
        <v>1513</v>
      </c>
      <c r="N198" s="275" t="s">
        <v>1573</v>
      </c>
      <c r="O198" s="577" t="s">
        <v>2283</v>
      </c>
      <c r="P198" s="966" t="s">
        <v>2706</v>
      </c>
    </row>
    <row r="199" spans="1:16" ht="15" hidden="1" customHeight="1">
      <c r="A199" s="773" t="s">
        <v>570</v>
      </c>
      <c r="B199" s="796" t="s">
        <v>91</v>
      </c>
      <c r="C199" s="450" t="s">
        <v>510</v>
      </c>
      <c r="D199" s="450" t="s">
        <v>511</v>
      </c>
      <c r="E199" s="791" t="s">
        <v>605</v>
      </c>
      <c r="F199" s="791" t="s">
        <v>630</v>
      </c>
      <c r="G199" s="450" t="s">
        <v>574</v>
      </c>
      <c r="H199" s="932" t="s">
        <v>2860</v>
      </c>
      <c r="I199" s="181" t="s">
        <v>630</v>
      </c>
      <c r="J199" s="450" t="s">
        <v>2285</v>
      </c>
      <c r="K199" s="195" t="s">
        <v>93</v>
      </c>
      <c r="L199" s="762" t="s">
        <v>62</v>
      </c>
      <c r="M199" s="346" t="s">
        <v>1513</v>
      </c>
      <c r="N199" s="275" t="s">
        <v>2274</v>
      </c>
      <c r="O199" s="577" t="s">
        <v>2286</v>
      </c>
      <c r="P199" s="966" t="s">
        <v>2706</v>
      </c>
    </row>
    <row r="200" spans="1:16" ht="15" hidden="1" customHeight="1">
      <c r="A200" s="773" t="s">
        <v>570</v>
      </c>
      <c r="B200" s="796" t="s">
        <v>91</v>
      </c>
      <c r="C200" s="450" t="s">
        <v>510</v>
      </c>
      <c r="D200" s="450" t="s">
        <v>511</v>
      </c>
      <c r="E200" s="450" t="s">
        <v>605</v>
      </c>
      <c r="F200" s="450" t="s">
        <v>633</v>
      </c>
      <c r="G200" s="450" t="s">
        <v>574</v>
      </c>
      <c r="H200" s="932" t="s">
        <v>2861</v>
      </c>
      <c r="I200" s="181" t="s">
        <v>633</v>
      </c>
      <c r="J200" s="450" t="s">
        <v>2288</v>
      </c>
      <c r="K200" s="195" t="s">
        <v>93</v>
      </c>
      <c r="L200" s="762" t="s">
        <v>62</v>
      </c>
      <c r="M200" s="346" t="s">
        <v>1513</v>
      </c>
      <c r="N200" s="275" t="s">
        <v>2274</v>
      </c>
      <c r="O200" s="577" t="s">
        <v>2289</v>
      </c>
      <c r="P200" s="966" t="s">
        <v>2706</v>
      </c>
    </row>
    <row r="201" spans="1:16" ht="15" hidden="1" customHeight="1">
      <c r="A201" s="773" t="s">
        <v>570</v>
      </c>
      <c r="B201" s="796" t="s">
        <v>91</v>
      </c>
      <c r="C201" s="450" t="s">
        <v>510</v>
      </c>
      <c r="D201" s="450" t="s">
        <v>519</v>
      </c>
      <c r="E201" s="450" t="s">
        <v>546</v>
      </c>
      <c r="F201" s="450" t="s">
        <v>547</v>
      </c>
      <c r="G201" s="450" t="s">
        <v>574</v>
      </c>
      <c r="H201" s="932" t="s">
        <v>2862</v>
      </c>
      <c r="I201" s="181" t="s">
        <v>547</v>
      </c>
      <c r="J201" s="450" t="s">
        <v>2290</v>
      </c>
      <c r="K201" s="195" t="s">
        <v>93</v>
      </c>
      <c r="L201" s="762" t="s">
        <v>62</v>
      </c>
      <c r="M201" s="346" t="s">
        <v>1513</v>
      </c>
      <c r="N201" s="275" t="s">
        <v>1579</v>
      </c>
      <c r="O201" s="577" t="s">
        <v>1580</v>
      </c>
      <c r="P201" s="966" t="s">
        <v>2706</v>
      </c>
    </row>
    <row r="202" spans="1:16" ht="15" hidden="1" customHeight="1">
      <c r="A202" s="773" t="s">
        <v>570</v>
      </c>
      <c r="B202" s="796" t="s">
        <v>91</v>
      </c>
      <c r="C202" s="450" t="s">
        <v>627</v>
      </c>
      <c r="D202" s="450" t="s">
        <v>628</v>
      </c>
      <c r="E202" s="791" t="s">
        <v>627</v>
      </c>
      <c r="F202" s="791" t="s">
        <v>628</v>
      </c>
      <c r="G202" s="450" t="s">
        <v>603</v>
      </c>
      <c r="H202" s="932" t="s">
        <v>2863</v>
      </c>
      <c r="I202" s="181" t="s">
        <v>628</v>
      </c>
      <c r="J202" s="450" t="s">
        <v>2292</v>
      </c>
      <c r="K202" s="195" t="s">
        <v>93</v>
      </c>
      <c r="L202" s="762" t="s">
        <v>62</v>
      </c>
      <c r="M202" s="346" t="s">
        <v>1513</v>
      </c>
      <c r="N202" s="275" t="s">
        <v>2293</v>
      </c>
      <c r="O202" s="577" t="s">
        <v>2294</v>
      </c>
      <c r="P202" s="966" t="s">
        <v>2706</v>
      </c>
    </row>
    <row r="203" spans="1:16" ht="15" hidden="1" customHeight="1">
      <c r="A203" s="773" t="s">
        <v>570</v>
      </c>
      <c r="B203" s="796" t="s">
        <v>91</v>
      </c>
      <c r="C203" s="450" t="s">
        <v>510</v>
      </c>
      <c r="D203" s="450" t="s">
        <v>519</v>
      </c>
      <c r="E203" s="450" t="s">
        <v>627</v>
      </c>
      <c r="F203" s="450" t="s">
        <v>636</v>
      </c>
      <c r="G203" s="450" t="s">
        <v>603</v>
      </c>
      <c r="H203" s="932" t="s">
        <v>2864</v>
      </c>
      <c r="I203" s="181" t="s">
        <v>636</v>
      </c>
      <c r="J203" s="450" t="s">
        <v>2296</v>
      </c>
      <c r="K203" s="195" t="s">
        <v>93</v>
      </c>
      <c r="L203" s="762" t="s">
        <v>62</v>
      </c>
      <c r="M203" s="346" t="s">
        <v>1513</v>
      </c>
      <c r="N203" s="275" t="s">
        <v>2297</v>
      </c>
      <c r="O203" s="577" t="s">
        <v>2298</v>
      </c>
      <c r="P203" s="966" t="s">
        <v>2706</v>
      </c>
    </row>
    <row r="204" spans="1:16" ht="15" hidden="1" customHeight="1">
      <c r="A204" s="773" t="s">
        <v>570</v>
      </c>
      <c r="B204" s="798" t="s">
        <v>91</v>
      </c>
      <c r="C204" s="530" t="s">
        <v>510</v>
      </c>
      <c r="D204" s="530" t="s">
        <v>511</v>
      </c>
      <c r="E204" s="530" t="s">
        <v>637</v>
      </c>
      <c r="F204" s="530" t="s">
        <v>638</v>
      </c>
      <c r="G204" s="530" t="s">
        <v>603</v>
      </c>
      <c r="H204" s="932" t="s">
        <v>2865</v>
      </c>
      <c r="I204" s="181"/>
      <c r="J204" s="530" t="s">
        <v>2299</v>
      </c>
      <c r="K204" s="195" t="s">
        <v>93</v>
      </c>
      <c r="L204" s="762" t="s">
        <v>62</v>
      </c>
      <c r="M204" s="575" t="s">
        <v>1513</v>
      </c>
      <c r="N204" s="275" t="s">
        <v>2092</v>
      </c>
      <c r="O204" s="577" t="s">
        <v>2093</v>
      </c>
      <c r="P204" s="966" t="s">
        <v>2706</v>
      </c>
    </row>
    <row r="205" spans="1:16" ht="14.45" hidden="1">
      <c r="A205" s="593" t="s">
        <v>1508</v>
      </c>
      <c r="B205" s="594" t="s">
        <v>2216</v>
      </c>
      <c r="C205" s="595"/>
      <c r="D205" s="595"/>
      <c r="E205" s="799"/>
      <c r="F205" s="595"/>
      <c r="G205" s="799"/>
      <c r="H205" s="932" t="s">
        <v>1537</v>
      </c>
      <c r="I205" s="181" t="s">
        <v>341</v>
      </c>
      <c r="J205" s="595"/>
      <c r="K205" s="592"/>
      <c r="L205" s="592"/>
      <c r="M205" s="596"/>
      <c r="N205" s="596"/>
      <c r="O205" s="596"/>
      <c r="P205" s="518"/>
    </row>
    <row r="206" spans="1:16" ht="15" hidden="1" customHeight="1">
      <c r="A206" s="773" t="s">
        <v>98</v>
      </c>
      <c r="B206" s="789" t="s">
        <v>99</v>
      </c>
      <c r="C206" s="481" t="s">
        <v>510</v>
      </c>
      <c r="D206" s="481" t="s">
        <v>511</v>
      </c>
      <c r="E206" s="795" t="s">
        <v>571</v>
      </c>
      <c r="F206" s="795" t="s">
        <v>572</v>
      </c>
      <c r="G206" s="450" t="s">
        <v>2300</v>
      </c>
      <c r="H206" s="932" t="s">
        <v>1537</v>
      </c>
      <c r="I206" s="181" t="s">
        <v>341</v>
      </c>
      <c r="J206" s="481" t="s">
        <v>1512</v>
      </c>
      <c r="K206" s="195" t="s">
        <v>93</v>
      </c>
      <c r="L206" s="762" t="s">
        <v>62</v>
      </c>
      <c r="M206" s="574" t="s">
        <v>1513</v>
      </c>
      <c r="N206" s="275" t="s">
        <v>1514</v>
      </c>
      <c r="O206" s="577" t="s">
        <v>1515</v>
      </c>
      <c r="P206" s="275"/>
    </row>
    <row r="207" spans="1:16" ht="15" hidden="1" customHeight="1">
      <c r="A207" s="773" t="s">
        <v>98</v>
      </c>
      <c r="B207" s="789" t="s">
        <v>99</v>
      </c>
      <c r="C207" s="450" t="s">
        <v>60</v>
      </c>
      <c r="D207" s="450" t="s">
        <v>775</v>
      </c>
      <c r="E207" s="911" t="s">
        <v>776</v>
      </c>
      <c r="F207" s="911" t="s">
        <v>1516</v>
      </c>
      <c r="G207" s="481" t="s">
        <v>1517</v>
      </c>
      <c r="H207" s="932" t="s">
        <v>1537</v>
      </c>
      <c r="I207" s="181" t="s">
        <v>341</v>
      </c>
      <c r="J207" s="450" t="s">
        <v>1519</v>
      </c>
      <c r="K207" s="195" t="s">
        <v>93</v>
      </c>
      <c r="L207" s="389" t="s">
        <v>62</v>
      </c>
      <c r="M207" s="346" t="s">
        <v>1513</v>
      </c>
      <c r="N207" s="275" t="s">
        <v>1514</v>
      </c>
      <c r="O207" s="577" t="s">
        <v>1523</v>
      </c>
      <c r="P207" s="275"/>
    </row>
    <row r="208" spans="1:16" ht="15" hidden="1" customHeight="1">
      <c r="A208" s="773" t="s">
        <v>98</v>
      </c>
      <c r="B208" s="789" t="s">
        <v>99</v>
      </c>
      <c r="C208" s="450" t="s">
        <v>510</v>
      </c>
      <c r="D208" s="450" t="s">
        <v>511</v>
      </c>
      <c r="E208" s="911" t="s">
        <v>512</v>
      </c>
      <c r="F208" s="911" t="s">
        <v>513</v>
      </c>
      <c r="G208" s="450" t="s">
        <v>2300</v>
      </c>
      <c r="H208" s="932" t="s">
        <v>1537</v>
      </c>
      <c r="I208" s="181" t="s">
        <v>341</v>
      </c>
      <c r="J208" s="450" t="s">
        <v>514</v>
      </c>
      <c r="K208" s="195" t="s">
        <v>93</v>
      </c>
      <c r="L208" s="762" t="s">
        <v>62</v>
      </c>
      <c r="M208" s="346" t="s">
        <v>1513</v>
      </c>
      <c r="N208" s="275" t="s">
        <v>1529</v>
      </c>
      <c r="O208" s="577" t="s">
        <v>1530</v>
      </c>
      <c r="P208" s="275"/>
    </row>
    <row r="209" spans="1:16" ht="15" hidden="1" customHeight="1">
      <c r="A209" s="773" t="s">
        <v>98</v>
      </c>
      <c r="B209" s="789" t="s">
        <v>99</v>
      </c>
      <c r="C209" s="450" t="s">
        <v>510</v>
      </c>
      <c r="D209" s="450" t="s">
        <v>511</v>
      </c>
      <c r="E209" s="911" t="s">
        <v>516</v>
      </c>
      <c r="F209" s="911" t="s">
        <v>517</v>
      </c>
      <c r="G209" s="481" t="s">
        <v>1517</v>
      </c>
      <c r="H209" s="932" t="s">
        <v>1537</v>
      </c>
      <c r="I209" s="181" t="s">
        <v>341</v>
      </c>
      <c r="J209" s="450" t="s">
        <v>518</v>
      </c>
      <c r="K209" s="195" t="s">
        <v>93</v>
      </c>
      <c r="L209" s="762" t="s">
        <v>62</v>
      </c>
      <c r="M209" s="346" t="s">
        <v>1513</v>
      </c>
      <c r="N209" s="275" t="s">
        <v>1533</v>
      </c>
      <c r="O209" s="577" t="s">
        <v>1534</v>
      </c>
      <c r="P209" s="275"/>
    </row>
    <row r="210" spans="1:16" ht="15" hidden="1" customHeight="1">
      <c r="A210" s="773" t="s">
        <v>98</v>
      </c>
      <c r="B210" s="789" t="s">
        <v>99</v>
      </c>
      <c r="C210" s="450" t="s">
        <v>60</v>
      </c>
      <c r="D210" s="450" t="s">
        <v>775</v>
      </c>
      <c r="E210" s="911" t="s">
        <v>1535</v>
      </c>
      <c r="F210" s="911" t="s">
        <v>580</v>
      </c>
      <c r="G210" s="450" t="s">
        <v>2300</v>
      </c>
      <c r="H210" s="932" t="s">
        <v>1537</v>
      </c>
      <c r="I210" s="181" t="s">
        <v>341</v>
      </c>
      <c r="J210" s="450" t="s">
        <v>1536</v>
      </c>
      <c r="K210" s="195" t="s">
        <v>93</v>
      </c>
      <c r="L210" s="389" t="s">
        <v>62</v>
      </c>
      <c r="M210" s="346" t="s">
        <v>1513</v>
      </c>
      <c r="N210" s="275" t="s">
        <v>1539</v>
      </c>
      <c r="O210" s="577" t="s">
        <v>1540</v>
      </c>
      <c r="P210" s="577"/>
    </row>
    <row r="211" spans="1:16" ht="15" customHeight="1">
      <c r="A211" s="773" t="s">
        <v>98</v>
      </c>
      <c r="B211" s="789" t="s">
        <v>99</v>
      </c>
      <c r="C211" s="450" t="s">
        <v>60</v>
      </c>
      <c r="D211" s="450" t="s">
        <v>338</v>
      </c>
      <c r="E211" s="917" t="s">
        <v>817</v>
      </c>
      <c r="F211" s="806" t="s">
        <v>818</v>
      </c>
      <c r="G211" s="450" t="s">
        <v>2300</v>
      </c>
      <c r="H211" s="932" t="s">
        <v>2866</v>
      </c>
      <c r="I211" s="181" t="s">
        <v>818</v>
      </c>
      <c r="J211" s="450" t="s">
        <v>2302</v>
      </c>
      <c r="K211" s="195" t="s">
        <v>93</v>
      </c>
      <c r="L211" s="762" t="s">
        <v>62</v>
      </c>
      <c r="M211" s="346" t="s">
        <v>2114</v>
      </c>
      <c r="N211" s="275" t="s">
        <v>1769</v>
      </c>
      <c r="O211" s="577" t="s">
        <v>2303</v>
      </c>
      <c r="P211" s="275" t="s">
        <v>2738</v>
      </c>
    </row>
    <row r="212" spans="1:16" ht="15" customHeight="1">
      <c r="A212" s="773" t="s">
        <v>98</v>
      </c>
      <c r="B212" s="789" t="s">
        <v>99</v>
      </c>
      <c r="C212" s="450" t="s">
        <v>60</v>
      </c>
      <c r="D212" s="450" t="s">
        <v>338</v>
      </c>
      <c r="E212" s="917" t="s">
        <v>821</v>
      </c>
      <c r="F212" s="806" t="s">
        <v>822</v>
      </c>
      <c r="G212" s="450" t="s">
        <v>2300</v>
      </c>
      <c r="H212" s="932" t="s">
        <v>2867</v>
      </c>
      <c r="I212" s="181" t="s">
        <v>822</v>
      </c>
      <c r="J212" s="450" t="s">
        <v>2306</v>
      </c>
      <c r="K212" s="195" t="s">
        <v>93</v>
      </c>
      <c r="L212" s="762" t="s">
        <v>62</v>
      </c>
      <c r="M212" s="346" t="s">
        <v>2114</v>
      </c>
      <c r="N212" s="275" t="s">
        <v>1769</v>
      </c>
      <c r="O212" s="577" t="s">
        <v>471</v>
      </c>
      <c r="P212" s="275" t="s">
        <v>2738</v>
      </c>
    </row>
    <row r="213" spans="1:16" ht="14.45" hidden="1">
      <c r="A213" s="593" t="s">
        <v>1508</v>
      </c>
      <c r="B213" s="594" t="s">
        <v>2216</v>
      </c>
      <c r="C213" s="595"/>
      <c r="D213" s="595"/>
      <c r="E213" s="799"/>
      <c r="F213" s="595"/>
      <c r="G213" s="799"/>
      <c r="H213" s="932" t="s">
        <v>1537</v>
      </c>
      <c r="I213" s="181" t="s">
        <v>341</v>
      </c>
      <c r="J213" s="595"/>
      <c r="K213" s="592"/>
      <c r="L213" s="592"/>
      <c r="M213" s="596"/>
      <c r="N213" s="596"/>
      <c r="O213" s="596"/>
      <c r="P213" s="518"/>
    </row>
    <row r="214" spans="1:16" ht="15" hidden="1" customHeight="1">
      <c r="A214" s="800" t="s">
        <v>135</v>
      </c>
      <c r="B214" s="801" t="s">
        <v>136</v>
      </c>
      <c r="C214" s="481" t="s">
        <v>1026</v>
      </c>
      <c r="D214" s="481" t="s">
        <v>1027</v>
      </c>
      <c r="E214" s="774" t="s">
        <v>1030</v>
      </c>
      <c r="F214" s="774" t="s">
        <v>1031</v>
      </c>
      <c r="G214" s="481" t="s">
        <v>1032</v>
      </c>
      <c r="H214" s="932" t="s">
        <v>2868</v>
      </c>
      <c r="I214" s="181" t="s">
        <v>1031</v>
      </c>
      <c r="J214" s="481" t="s">
        <v>2307</v>
      </c>
      <c r="K214" s="435" t="s">
        <v>93</v>
      </c>
      <c r="L214" s="601" t="s">
        <v>62</v>
      </c>
      <c r="M214" s="574" t="s">
        <v>1513</v>
      </c>
      <c r="N214" s="275" t="s">
        <v>2309</v>
      </c>
      <c r="O214" s="577" t="s">
        <v>2310</v>
      </c>
      <c r="P214" s="966" t="s">
        <v>2706</v>
      </c>
    </row>
    <row r="215" spans="1:16" ht="15" hidden="1" customHeight="1">
      <c r="A215" s="800" t="s">
        <v>135</v>
      </c>
      <c r="B215" s="784" t="s">
        <v>136</v>
      </c>
      <c r="C215" s="450" t="s">
        <v>1026</v>
      </c>
      <c r="D215" s="450" t="s">
        <v>338</v>
      </c>
      <c r="E215" s="911" t="s">
        <v>710</v>
      </c>
      <c r="F215" s="911" t="s">
        <v>513</v>
      </c>
      <c r="G215" s="450" t="s">
        <v>1032</v>
      </c>
      <c r="H215" s="932" t="s">
        <v>471</v>
      </c>
      <c r="I215" s="181" t="s">
        <v>341</v>
      </c>
      <c r="J215" s="450" t="s">
        <v>514</v>
      </c>
      <c r="K215" s="195" t="s">
        <v>93</v>
      </c>
      <c r="L215" s="389" t="s">
        <v>62</v>
      </c>
      <c r="M215" s="346" t="s">
        <v>1513</v>
      </c>
      <c r="N215" s="275" t="s">
        <v>1529</v>
      </c>
      <c r="O215" s="577" t="s">
        <v>1530</v>
      </c>
      <c r="P215" s="275"/>
    </row>
    <row r="216" spans="1:16" ht="15" hidden="1" customHeight="1">
      <c r="A216" s="800" t="s">
        <v>135</v>
      </c>
      <c r="B216" s="784" t="s">
        <v>136</v>
      </c>
      <c r="C216" s="450" t="s">
        <v>1026</v>
      </c>
      <c r="D216" s="450" t="s">
        <v>338</v>
      </c>
      <c r="E216" s="911" t="s">
        <v>713</v>
      </c>
      <c r="F216" s="911" t="s">
        <v>517</v>
      </c>
      <c r="G216" s="481" t="s">
        <v>1517</v>
      </c>
      <c r="H216" s="932" t="s">
        <v>471</v>
      </c>
      <c r="I216" s="181" t="s">
        <v>341</v>
      </c>
      <c r="J216" s="450" t="s">
        <v>518</v>
      </c>
      <c r="K216" s="195" t="s">
        <v>93</v>
      </c>
      <c r="L216" s="389" t="s">
        <v>62</v>
      </c>
      <c r="M216" s="346" t="s">
        <v>1513</v>
      </c>
      <c r="N216" s="275" t="s">
        <v>1533</v>
      </c>
      <c r="O216" s="577" t="s">
        <v>1534</v>
      </c>
      <c r="P216" s="275"/>
    </row>
    <row r="217" spans="1:16" ht="15" hidden="1" customHeight="1">
      <c r="A217" s="800" t="s">
        <v>135</v>
      </c>
      <c r="B217" s="784" t="s">
        <v>136</v>
      </c>
      <c r="C217" s="450" t="s">
        <v>60</v>
      </c>
      <c r="D217" s="450" t="s">
        <v>775</v>
      </c>
      <c r="E217" s="911" t="s">
        <v>1535</v>
      </c>
      <c r="F217" s="911" t="s">
        <v>580</v>
      </c>
      <c r="G217" s="450" t="s">
        <v>1032</v>
      </c>
      <c r="H217" s="932" t="s">
        <v>1537</v>
      </c>
      <c r="I217" s="181" t="s">
        <v>341</v>
      </c>
      <c r="J217" s="450" t="s">
        <v>1536</v>
      </c>
      <c r="K217" s="195" t="s">
        <v>93</v>
      </c>
      <c r="L217" s="389" t="s">
        <v>62</v>
      </c>
      <c r="M217" s="346" t="s">
        <v>1513</v>
      </c>
      <c r="N217" s="275" t="s">
        <v>1539</v>
      </c>
      <c r="O217" s="577" t="s">
        <v>1540</v>
      </c>
      <c r="P217" s="275"/>
    </row>
    <row r="218" spans="1:16" ht="15" hidden="1" customHeight="1">
      <c r="A218" s="800" t="s">
        <v>135</v>
      </c>
      <c r="B218" s="797" t="s">
        <v>136</v>
      </c>
      <c r="C218" s="450" t="s">
        <v>1026</v>
      </c>
      <c r="D218" s="450" t="s">
        <v>338</v>
      </c>
      <c r="E218" s="450" t="s">
        <v>1038</v>
      </c>
      <c r="F218" s="791" t="s">
        <v>1039</v>
      </c>
      <c r="G218" s="450" t="s">
        <v>1032</v>
      </c>
      <c r="H218" s="932" t="s">
        <v>2869</v>
      </c>
      <c r="I218" s="181" t="s">
        <v>1039</v>
      </c>
      <c r="J218" s="450" t="s">
        <v>1040</v>
      </c>
      <c r="K218" s="195" t="s">
        <v>93</v>
      </c>
      <c r="L218" s="389" t="s">
        <v>62</v>
      </c>
      <c r="M218" s="346" t="s">
        <v>1513</v>
      </c>
      <c r="N218" s="325" t="s">
        <v>2092</v>
      </c>
      <c r="O218" s="577" t="s">
        <v>2313</v>
      </c>
      <c r="P218" s="966" t="s">
        <v>2706</v>
      </c>
    </row>
    <row r="219" spans="1:16" ht="15" hidden="1" customHeight="1">
      <c r="A219" s="800" t="s">
        <v>135</v>
      </c>
      <c r="B219" s="784" t="s">
        <v>136</v>
      </c>
      <c r="C219" s="450" t="s">
        <v>1026</v>
      </c>
      <c r="D219" s="450" t="s">
        <v>338</v>
      </c>
      <c r="E219" s="450" t="s">
        <v>1041</v>
      </c>
      <c r="F219" s="450" t="s">
        <v>1042</v>
      </c>
      <c r="G219" s="450" t="s">
        <v>1032</v>
      </c>
      <c r="H219" s="932" t="s">
        <v>2870</v>
      </c>
      <c r="I219" s="181" t="s">
        <v>2314</v>
      </c>
      <c r="J219" s="450" t="s">
        <v>1043</v>
      </c>
      <c r="K219" s="195" t="s">
        <v>93</v>
      </c>
      <c r="L219" s="389" t="s">
        <v>62</v>
      </c>
      <c r="M219" s="346" t="s">
        <v>1513</v>
      </c>
      <c r="N219" s="275" t="s">
        <v>1682</v>
      </c>
      <c r="O219" s="577" t="s">
        <v>2316</v>
      </c>
      <c r="P219" s="966" t="s">
        <v>2706</v>
      </c>
    </row>
    <row r="220" spans="1:16" ht="15" hidden="1" customHeight="1">
      <c r="A220" s="800" t="s">
        <v>135</v>
      </c>
      <c r="B220" s="784" t="s">
        <v>136</v>
      </c>
      <c r="C220" s="450" t="s">
        <v>1026</v>
      </c>
      <c r="D220" s="450" t="s">
        <v>1027</v>
      </c>
      <c r="E220" s="450" t="s">
        <v>1044</v>
      </c>
      <c r="F220" s="450" t="s">
        <v>1045</v>
      </c>
      <c r="G220" s="450" t="s">
        <v>1032</v>
      </c>
      <c r="H220" s="932" t="s">
        <v>2871</v>
      </c>
      <c r="I220" s="181" t="s">
        <v>1045</v>
      </c>
      <c r="J220" s="450" t="s">
        <v>1046</v>
      </c>
      <c r="K220" s="195" t="s">
        <v>93</v>
      </c>
      <c r="L220" s="389" t="s">
        <v>62</v>
      </c>
      <c r="M220" s="346" t="s">
        <v>1513</v>
      </c>
      <c r="N220" s="275" t="s">
        <v>2317</v>
      </c>
      <c r="O220" s="577" t="s">
        <v>2318</v>
      </c>
      <c r="P220" s="966" t="s">
        <v>2706</v>
      </c>
    </row>
    <row r="221" spans="1:16" ht="15" customHeight="1">
      <c r="A221" s="800" t="s">
        <v>135</v>
      </c>
      <c r="B221" s="784" t="s">
        <v>136</v>
      </c>
      <c r="C221" s="450" t="s">
        <v>1026</v>
      </c>
      <c r="D221" s="450" t="s">
        <v>1027</v>
      </c>
      <c r="E221" s="450" t="s">
        <v>1047</v>
      </c>
      <c r="F221" s="450" t="s">
        <v>1048</v>
      </c>
      <c r="G221" s="450" t="s">
        <v>1032</v>
      </c>
      <c r="H221" s="932" t="s">
        <v>2872</v>
      </c>
      <c r="I221" s="181" t="s">
        <v>1048</v>
      </c>
      <c r="J221" s="450" t="s">
        <v>1049</v>
      </c>
      <c r="K221" s="195" t="s">
        <v>93</v>
      </c>
      <c r="L221" s="389" t="s">
        <v>62</v>
      </c>
      <c r="M221" s="346" t="s">
        <v>1513</v>
      </c>
      <c r="N221" s="275" t="s">
        <v>2320</v>
      </c>
      <c r="O221" s="577" t="s">
        <v>2321</v>
      </c>
      <c r="P221" s="275" t="s">
        <v>2706</v>
      </c>
    </row>
    <row r="222" spans="1:16" ht="15" customHeight="1">
      <c r="A222" s="800" t="s">
        <v>135</v>
      </c>
      <c r="B222" s="784" t="s">
        <v>136</v>
      </c>
      <c r="C222" s="450" t="s">
        <v>1026</v>
      </c>
      <c r="D222" s="450" t="s">
        <v>1027</v>
      </c>
      <c r="E222" s="450" t="s">
        <v>2322</v>
      </c>
      <c r="F222" s="450" t="s">
        <v>1051</v>
      </c>
      <c r="G222" s="450" t="s">
        <v>1032</v>
      </c>
      <c r="H222" s="932" t="s">
        <v>2873</v>
      </c>
      <c r="I222" s="181" t="s">
        <v>1051</v>
      </c>
      <c r="J222" s="797" t="s">
        <v>1052</v>
      </c>
      <c r="K222" s="195" t="s">
        <v>93</v>
      </c>
      <c r="L222" s="389" t="s">
        <v>62</v>
      </c>
      <c r="M222" s="346" t="s">
        <v>1513</v>
      </c>
      <c r="N222" s="275" t="s">
        <v>2324</v>
      </c>
      <c r="O222" s="936" t="s">
        <v>2325</v>
      </c>
      <c r="P222" s="937" t="s">
        <v>2738</v>
      </c>
    </row>
    <row r="223" spans="1:16" ht="15" hidden="1" customHeight="1">
      <c r="A223" s="800" t="s">
        <v>135</v>
      </c>
      <c r="B223" s="784" t="s">
        <v>136</v>
      </c>
      <c r="C223" s="450" t="s">
        <v>1026</v>
      </c>
      <c r="D223" s="450" t="s">
        <v>1027</v>
      </c>
      <c r="E223" s="450" t="s">
        <v>1055</v>
      </c>
      <c r="F223" s="450" t="s">
        <v>1056</v>
      </c>
      <c r="G223" s="450" t="s">
        <v>1032</v>
      </c>
      <c r="H223" s="932" t="s">
        <v>2874</v>
      </c>
      <c r="I223" s="181" t="s">
        <v>2326</v>
      </c>
      <c r="J223" s="450" t="s">
        <v>1057</v>
      </c>
      <c r="K223" s="195" t="s">
        <v>93</v>
      </c>
      <c r="L223" s="389" t="s">
        <v>62</v>
      </c>
      <c r="M223" s="346" t="s">
        <v>1513</v>
      </c>
      <c r="N223" s="275" t="s">
        <v>2328</v>
      </c>
      <c r="O223" s="577" t="s">
        <v>2329</v>
      </c>
      <c r="P223" s="966" t="s">
        <v>2706</v>
      </c>
    </row>
    <row r="224" spans="1:16" ht="15" hidden="1" customHeight="1">
      <c r="A224" s="800" t="s">
        <v>135</v>
      </c>
      <c r="B224" s="784" t="s">
        <v>136</v>
      </c>
      <c r="C224" s="450" t="s">
        <v>1026</v>
      </c>
      <c r="D224" s="450" t="s">
        <v>1027</v>
      </c>
      <c r="E224" s="450" t="s">
        <v>1058</v>
      </c>
      <c r="F224" s="450" t="s">
        <v>1059</v>
      </c>
      <c r="G224" s="450" t="s">
        <v>610</v>
      </c>
      <c r="H224" s="932" t="s">
        <v>2875</v>
      </c>
      <c r="I224" s="181" t="s">
        <v>2330</v>
      </c>
      <c r="J224" s="450" t="s">
        <v>1060</v>
      </c>
      <c r="K224" s="195" t="s">
        <v>93</v>
      </c>
      <c r="L224" s="389" t="s">
        <v>62</v>
      </c>
      <c r="M224" s="346" t="s">
        <v>1567</v>
      </c>
      <c r="N224" s="275" t="s">
        <v>1568</v>
      </c>
      <c r="O224" s="577" t="s">
        <v>2331</v>
      </c>
      <c r="P224" s="966" t="s">
        <v>2706</v>
      </c>
    </row>
    <row r="225" spans="1:16" ht="15" hidden="1" customHeight="1">
      <c r="A225" s="800" t="s">
        <v>135</v>
      </c>
      <c r="B225" s="784" t="s">
        <v>136</v>
      </c>
      <c r="C225" s="450" t="s">
        <v>1026</v>
      </c>
      <c r="D225" s="450" t="s">
        <v>338</v>
      </c>
      <c r="E225" s="450" t="s">
        <v>1061</v>
      </c>
      <c r="F225" s="450" t="s">
        <v>1062</v>
      </c>
      <c r="G225" s="450" t="s">
        <v>610</v>
      </c>
      <c r="H225" s="932" t="s">
        <v>2876</v>
      </c>
      <c r="I225" s="181" t="s">
        <v>2332</v>
      </c>
      <c r="J225" s="450" t="s">
        <v>1063</v>
      </c>
      <c r="K225" s="195" t="s">
        <v>93</v>
      </c>
      <c r="L225" s="389" t="s">
        <v>62</v>
      </c>
      <c r="M225" s="346" t="s">
        <v>1567</v>
      </c>
      <c r="N225" s="275" t="s">
        <v>2092</v>
      </c>
      <c r="O225" s="577">
        <v>0</v>
      </c>
      <c r="P225" s="966" t="s">
        <v>2706</v>
      </c>
    </row>
    <row r="226" spans="1:16" ht="15" hidden="1" customHeight="1">
      <c r="A226" s="800" t="s">
        <v>135</v>
      </c>
      <c r="B226" s="784" t="s">
        <v>136</v>
      </c>
      <c r="C226" s="450" t="s">
        <v>1026</v>
      </c>
      <c r="D226" s="450" t="s">
        <v>1027</v>
      </c>
      <c r="E226" s="450" t="s">
        <v>1064</v>
      </c>
      <c r="F226" s="450" t="s">
        <v>2334</v>
      </c>
      <c r="G226" s="450" t="s">
        <v>610</v>
      </c>
      <c r="H226" s="932" t="s">
        <v>2877</v>
      </c>
      <c r="I226" s="181" t="s">
        <v>1065</v>
      </c>
      <c r="J226" s="450" t="s">
        <v>1064</v>
      </c>
      <c r="K226" s="195" t="s">
        <v>93</v>
      </c>
      <c r="L226" s="389" t="s">
        <v>62</v>
      </c>
      <c r="M226" s="346" t="s">
        <v>1567</v>
      </c>
      <c r="N226" s="275" t="s">
        <v>2092</v>
      </c>
      <c r="O226" s="577">
        <v>0</v>
      </c>
      <c r="P226" s="966" t="s">
        <v>2706</v>
      </c>
    </row>
    <row r="227" spans="1:16" ht="15" hidden="1" customHeight="1">
      <c r="A227" s="800" t="s">
        <v>135</v>
      </c>
      <c r="B227" s="784" t="s">
        <v>136</v>
      </c>
      <c r="C227" s="450" t="s">
        <v>1026</v>
      </c>
      <c r="D227" s="450" t="s">
        <v>1027</v>
      </c>
      <c r="E227" s="450" t="s">
        <v>1067</v>
      </c>
      <c r="F227" s="450" t="s">
        <v>2336</v>
      </c>
      <c r="G227" s="450" t="s">
        <v>610</v>
      </c>
      <c r="H227" s="932" t="s">
        <v>2878</v>
      </c>
      <c r="I227" s="181" t="s">
        <v>1068</v>
      </c>
      <c r="J227" s="450" t="s">
        <v>1067</v>
      </c>
      <c r="K227" s="195" t="s">
        <v>93</v>
      </c>
      <c r="L227" s="389" t="s">
        <v>62</v>
      </c>
      <c r="M227" s="346" t="s">
        <v>1567</v>
      </c>
      <c r="N227" s="275" t="s">
        <v>2092</v>
      </c>
      <c r="O227" s="577">
        <v>0</v>
      </c>
      <c r="P227" s="966" t="s">
        <v>2706</v>
      </c>
    </row>
    <row r="228" spans="1:16" ht="15" hidden="1" customHeight="1">
      <c r="A228" s="800" t="s">
        <v>135</v>
      </c>
      <c r="B228" s="797" t="s">
        <v>136</v>
      </c>
      <c r="C228" s="450" t="s">
        <v>1026</v>
      </c>
      <c r="D228" s="450" t="s">
        <v>1027</v>
      </c>
      <c r="E228" s="450" t="s">
        <v>1069</v>
      </c>
      <c r="F228" s="450" t="s">
        <v>2338</v>
      </c>
      <c r="G228" s="450" t="s">
        <v>610</v>
      </c>
      <c r="H228" s="932" t="s">
        <v>2879</v>
      </c>
      <c r="I228" s="181" t="s">
        <v>2339</v>
      </c>
      <c r="J228" s="450" t="s">
        <v>2340</v>
      </c>
      <c r="K228" s="195" t="s">
        <v>93</v>
      </c>
      <c r="L228" s="389" t="s">
        <v>62</v>
      </c>
      <c r="M228" s="346" t="s">
        <v>1567</v>
      </c>
      <c r="N228" s="275" t="s">
        <v>1568</v>
      </c>
      <c r="O228" s="577" t="s">
        <v>2341</v>
      </c>
      <c r="P228" s="966" t="s">
        <v>2706</v>
      </c>
    </row>
    <row r="229" spans="1:16" ht="15" hidden="1" customHeight="1">
      <c r="A229" s="800" t="s">
        <v>135</v>
      </c>
      <c r="B229" s="784" t="s">
        <v>136</v>
      </c>
      <c r="C229" s="450" t="s">
        <v>1026</v>
      </c>
      <c r="D229" s="450" t="s">
        <v>338</v>
      </c>
      <c r="E229" s="450" t="s">
        <v>1071</v>
      </c>
      <c r="F229" s="450" t="s">
        <v>1072</v>
      </c>
      <c r="G229" s="450" t="s">
        <v>1032</v>
      </c>
      <c r="H229" s="932" t="s">
        <v>2880</v>
      </c>
      <c r="I229" s="181" t="s">
        <v>2342</v>
      </c>
      <c r="J229" s="450" t="s">
        <v>1074</v>
      </c>
      <c r="K229" s="195" t="s">
        <v>93</v>
      </c>
      <c r="L229" s="389" t="s">
        <v>62</v>
      </c>
      <c r="M229" s="346" t="s">
        <v>1513</v>
      </c>
      <c r="N229" s="275" t="s">
        <v>1649</v>
      </c>
      <c r="O229" s="577" t="s">
        <v>2344</v>
      </c>
      <c r="P229" s="966" t="s">
        <v>2706</v>
      </c>
    </row>
    <row r="230" spans="1:16" ht="15" hidden="1" customHeight="1">
      <c r="A230" s="800" t="s">
        <v>135</v>
      </c>
      <c r="B230" s="784" t="s">
        <v>136</v>
      </c>
      <c r="C230" s="450" t="s">
        <v>1026</v>
      </c>
      <c r="D230" s="450" t="s">
        <v>338</v>
      </c>
      <c r="E230" s="450" t="s">
        <v>1075</v>
      </c>
      <c r="F230" s="450" t="s">
        <v>1076</v>
      </c>
      <c r="G230" s="450" t="s">
        <v>1032</v>
      </c>
      <c r="H230" s="932" t="s">
        <v>2881</v>
      </c>
      <c r="I230" s="181" t="s">
        <v>2345</v>
      </c>
      <c r="J230" s="450" t="s">
        <v>1077</v>
      </c>
      <c r="K230" s="195" t="s">
        <v>93</v>
      </c>
      <c r="L230" s="389" t="s">
        <v>62</v>
      </c>
      <c r="M230" s="346" t="s">
        <v>1513</v>
      </c>
      <c r="N230" s="275" t="s">
        <v>1649</v>
      </c>
      <c r="O230" s="577" t="s">
        <v>2347</v>
      </c>
      <c r="P230" s="966" t="s">
        <v>2706</v>
      </c>
    </row>
    <row r="231" spans="1:16" ht="15" hidden="1" customHeight="1">
      <c r="A231" s="800" t="s">
        <v>135</v>
      </c>
      <c r="B231" s="784" t="s">
        <v>136</v>
      </c>
      <c r="C231" s="450" t="s">
        <v>1026</v>
      </c>
      <c r="D231" s="450" t="s">
        <v>338</v>
      </c>
      <c r="E231" s="450" t="s">
        <v>1078</v>
      </c>
      <c r="F231" s="450" t="s">
        <v>1079</v>
      </c>
      <c r="G231" s="450" t="s">
        <v>1032</v>
      </c>
      <c r="H231" s="932" t="s">
        <v>2882</v>
      </c>
      <c r="I231" s="181" t="s">
        <v>2348</v>
      </c>
      <c r="J231" s="450" t="s">
        <v>1080</v>
      </c>
      <c r="K231" s="195" t="s">
        <v>93</v>
      </c>
      <c r="L231" s="389" t="s">
        <v>62</v>
      </c>
      <c r="M231" s="346" t="s">
        <v>1513</v>
      </c>
      <c r="N231" s="275" t="s">
        <v>1649</v>
      </c>
      <c r="O231" s="577" t="s">
        <v>2350</v>
      </c>
      <c r="P231" s="966" t="s">
        <v>2706</v>
      </c>
    </row>
    <row r="232" spans="1:16" ht="15" hidden="1" customHeight="1">
      <c r="A232" s="800" t="s">
        <v>135</v>
      </c>
      <c r="B232" s="784" t="s">
        <v>136</v>
      </c>
      <c r="C232" s="450" t="s">
        <v>1026</v>
      </c>
      <c r="D232" s="450" t="s">
        <v>1081</v>
      </c>
      <c r="E232" s="450" t="s">
        <v>1082</v>
      </c>
      <c r="F232" s="450" t="s">
        <v>1083</v>
      </c>
      <c r="G232" s="450" t="s">
        <v>610</v>
      </c>
      <c r="H232" s="932" t="s">
        <v>2883</v>
      </c>
      <c r="I232" s="181" t="s">
        <v>2351</v>
      </c>
      <c r="J232" s="450" t="s">
        <v>1084</v>
      </c>
      <c r="K232" s="195" t="s">
        <v>93</v>
      </c>
      <c r="L232" s="389" t="s">
        <v>62</v>
      </c>
      <c r="M232" s="346" t="s">
        <v>1567</v>
      </c>
      <c r="N232" s="275" t="s">
        <v>1568</v>
      </c>
      <c r="O232" s="577" t="s">
        <v>2353</v>
      </c>
      <c r="P232" s="966" t="s">
        <v>2706</v>
      </c>
    </row>
    <row r="233" spans="1:16" ht="15" hidden="1" customHeight="1">
      <c r="A233" s="800" t="s">
        <v>135</v>
      </c>
      <c r="B233" s="784" t="s">
        <v>136</v>
      </c>
      <c r="C233" s="450" t="s">
        <v>1026</v>
      </c>
      <c r="D233" s="450" t="s">
        <v>1081</v>
      </c>
      <c r="E233" s="450" t="s">
        <v>1085</v>
      </c>
      <c r="F233" s="450" t="s">
        <v>1086</v>
      </c>
      <c r="G233" s="450" t="s">
        <v>610</v>
      </c>
      <c r="H233" s="932" t="s">
        <v>2884</v>
      </c>
      <c r="I233" s="181" t="s">
        <v>2354</v>
      </c>
      <c r="J233" s="450" t="s">
        <v>1087</v>
      </c>
      <c r="K233" s="195" t="s">
        <v>93</v>
      </c>
      <c r="L233" s="389" t="s">
        <v>62</v>
      </c>
      <c r="M233" s="346" t="s">
        <v>1567</v>
      </c>
      <c r="N233" s="275" t="s">
        <v>1568</v>
      </c>
      <c r="O233" s="577" t="s">
        <v>2356</v>
      </c>
      <c r="P233" s="966" t="s">
        <v>2706</v>
      </c>
    </row>
    <row r="234" spans="1:16" ht="15" hidden="1" customHeight="1">
      <c r="A234" s="800" t="s">
        <v>135</v>
      </c>
      <c r="B234" s="784" t="s">
        <v>136</v>
      </c>
      <c r="C234" s="450" t="s">
        <v>1026</v>
      </c>
      <c r="D234" s="531" t="s">
        <v>1081</v>
      </c>
      <c r="E234" s="531" t="s">
        <v>1088</v>
      </c>
      <c r="F234" s="576" t="s">
        <v>1089</v>
      </c>
      <c r="G234" s="450" t="s">
        <v>610</v>
      </c>
      <c r="H234" s="932" t="s">
        <v>2885</v>
      </c>
      <c r="I234" s="181" t="s">
        <v>2357</v>
      </c>
      <c r="J234" s="450" t="s">
        <v>1090</v>
      </c>
      <c r="K234" s="195" t="s">
        <v>93</v>
      </c>
      <c r="L234" s="389" t="s">
        <v>62</v>
      </c>
      <c r="M234" s="346" t="s">
        <v>1567</v>
      </c>
      <c r="N234" s="275" t="s">
        <v>1568</v>
      </c>
      <c r="O234" s="577" t="s">
        <v>2359</v>
      </c>
      <c r="P234" s="966" t="s">
        <v>2706</v>
      </c>
    </row>
    <row r="235" spans="1:16" ht="15" hidden="1" customHeight="1">
      <c r="A235" s="800" t="s">
        <v>135</v>
      </c>
      <c r="B235" s="784" t="s">
        <v>136</v>
      </c>
      <c r="C235" s="450" t="s">
        <v>1026</v>
      </c>
      <c r="D235" s="450" t="s">
        <v>1081</v>
      </c>
      <c r="E235" s="450" t="s">
        <v>1091</v>
      </c>
      <c r="F235" s="450" t="s">
        <v>1092</v>
      </c>
      <c r="G235" s="450" t="s">
        <v>610</v>
      </c>
      <c r="H235" s="932" t="s">
        <v>2886</v>
      </c>
      <c r="I235" s="181" t="s">
        <v>2360</v>
      </c>
      <c r="J235" s="450" t="s">
        <v>1093</v>
      </c>
      <c r="K235" s="195" t="s">
        <v>93</v>
      </c>
      <c r="L235" s="389" t="s">
        <v>62</v>
      </c>
      <c r="M235" s="346" t="s">
        <v>1567</v>
      </c>
      <c r="N235" s="275" t="s">
        <v>1568</v>
      </c>
      <c r="O235" s="577" t="s">
        <v>2362</v>
      </c>
      <c r="P235" s="966" t="s">
        <v>2706</v>
      </c>
    </row>
    <row r="236" spans="1:16" ht="15" hidden="1" customHeight="1">
      <c r="A236" s="800" t="s">
        <v>135</v>
      </c>
      <c r="B236" s="784" t="s">
        <v>136</v>
      </c>
      <c r="C236" s="450" t="s">
        <v>1026</v>
      </c>
      <c r="D236" s="450" t="s">
        <v>1081</v>
      </c>
      <c r="E236" s="450" t="s">
        <v>1095</v>
      </c>
      <c r="F236" s="450" t="s">
        <v>1096</v>
      </c>
      <c r="G236" s="450" t="s">
        <v>610</v>
      </c>
      <c r="H236" s="932" t="s">
        <v>2887</v>
      </c>
      <c r="I236" s="181" t="s">
        <v>2363</v>
      </c>
      <c r="J236" s="450" t="s">
        <v>1097</v>
      </c>
      <c r="K236" s="195" t="s">
        <v>93</v>
      </c>
      <c r="L236" s="389" t="s">
        <v>62</v>
      </c>
      <c r="M236" s="346" t="s">
        <v>1567</v>
      </c>
      <c r="N236" s="275" t="s">
        <v>1568</v>
      </c>
      <c r="O236" s="577" t="s">
        <v>2365</v>
      </c>
      <c r="P236" s="966" t="s">
        <v>2706</v>
      </c>
    </row>
    <row r="237" spans="1:16" ht="15" hidden="1" customHeight="1">
      <c r="A237" s="800" t="s">
        <v>135</v>
      </c>
      <c r="B237" s="784" t="s">
        <v>136</v>
      </c>
      <c r="C237" s="450" t="s">
        <v>1026</v>
      </c>
      <c r="D237" s="450" t="s">
        <v>1081</v>
      </c>
      <c r="E237" s="530" t="s">
        <v>1098</v>
      </c>
      <c r="F237" s="530" t="s">
        <v>1099</v>
      </c>
      <c r="G237" s="530" t="s">
        <v>610</v>
      </c>
      <c r="H237" s="932" t="s">
        <v>2888</v>
      </c>
      <c r="I237" s="181" t="s">
        <v>2366</v>
      </c>
      <c r="J237" s="530" t="s">
        <v>1100</v>
      </c>
      <c r="K237" s="195" t="s">
        <v>93</v>
      </c>
      <c r="L237" s="389" t="s">
        <v>62</v>
      </c>
      <c r="M237" s="346" t="s">
        <v>1567</v>
      </c>
      <c r="N237" s="275" t="s">
        <v>1568</v>
      </c>
      <c r="O237" s="577" t="s">
        <v>2368</v>
      </c>
      <c r="P237" s="966" t="s">
        <v>2706</v>
      </c>
    </row>
    <row r="238" spans="1:16" ht="15" hidden="1" customHeight="1">
      <c r="A238" s="800" t="s">
        <v>135</v>
      </c>
      <c r="B238" s="784" t="s">
        <v>136</v>
      </c>
      <c r="C238" s="450" t="s">
        <v>1026</v>
      </c>
      <c r="D238" s="778" t="s">
        <v>1081</v>
      </c>
      <c r="E238" s="576" t="s">
        <v>1101</v>
      </c>
      <c r="F238" s="576" t="s">
        <v>1102</v>
      </c>
      <c r="G238" s="576" t="s">
        <v>610</v>
      </c>
      <c r="H238" s="932" t="s">
        <v>2889</v>
      </c>
      <c r="I238" s="181" t="s">
        <v>2369</v>
      </c>
      <c r="J238" s="576" t="s">
        <v>1103</v>
      </c>
      <c r="K238" s="195" t="s">
        <v>93</v>
      </c>
      <c r="L238" s="389" t="s">
        <v>62</v>
      </c>
      <c r="M238" s="346" t="s">
        <v>1567</v>
      </c>
      <c r="N238" s="275" t="s">
        <v>1568</v>
      </c>
      <c r="O238" s="577" t="s">
        <v>2371</v>
      </c>
      <c r="P238" s="966" t="s">
        <v>2706</v>
      </c>
    </row>
    <row r="239" spans="1:16" ht="15" hidden="1" customHeight="1">
      <c r="A239" s="800" t="s">
        <v>135</v>
      </c>
      <c r="B239" s="784" t="s">
        <v>136</v>
      </c>
      <c r="C239" s="450" t="s">
        <v>1026</v>
      </c>
      <c r="D239" s="778" t="s">
        <v>338</v>
      </c>
      <c r="E239" s="576" t="s">
        <v>1104</v>
      </c>
      <c r="F239" s="576" t="s">
        <v>657</v>
      </c>
      <c r="G239" s="576" t="s">
        <v>1032</v>
      </c>
      <c r="H239" s="932" t="s">
        <v>2890</v>
      </c>
      <c r="I239" s="181" t="s">
        <v>657</v>
      </c>
      <c r="J239" s="580" t="s">
        <v>2372</v>
      </c>
      <c r="K239" s="195" t="s">
        <v>93</v>
      </c>
      <c r="L239" s="389" t="s">
        <v>62</v>
      </c>
      <c r="M239" s="346" t="s">
        <v>1513</v>
      </c>
      <c r="N239" s="275" t="s">
        <v>1701</v>
      </c>
      <c r="O239" s="577" t="s">
        <v>1702</v>
      </c>
      <c r="P239" s="966" t="s">
        <v>2706</v>
      </c>
    </row>
    <row r="240" spans="1:16" ht="15" hidden="1" customHeight="1">
      <c r="A240" s="800" t="s">
        <v>135</v>
      </c>
      <c r="B240" s="802" t="s">
        <v>136</v>
      </c>
      <c r="C240" s="530" t="s">
        <v>1026</v>
      </c>
      <c r="D240" s="842" t="s">
        <v>1027</v>
      </c>
      <c r="E240" s="580" t="s">
        <v>1105</v>
      </c>
      <c r="F240" s="580" t="s">
        <v>2373</v>
      </c>
      <c r="G240" s="580" t="s">
        <v>338</v>
      </c>
      <c r="H240" s="932" t="s">
        <v>2891</v>
      </c>
      <c r="I240" s="181" t="s">
        <v>2373</v>
      </c>
      <c r="J240" s="843" t="s">
        <v>2374</v>
      </c>
      <c r="K240" s="604" t="s">
        <v>93</v>
      </c>
      <c r="L240" s="762" t="s">
        <v>62</v>
      </c>
      <c r="M240" s="346" t="s">
        <v>1567</v>
      </c>
      <c r="N240" s="275" t="s">
        <v>1568</v>
      </c>
      <c r="O240" s="577" t="s">
        <v>2375</v>
      </c>
      <c r="P240" s="966" t="s">
        <v>2706</v>
      </c>
    </row>
    <row r="241" spans="1:16" ht="14.45" hidden="1">
      <c r="A241" s="593" t="s">
        <v>1508</v>
      </c>
      <c r="B241" s="594" t="s">
        <v>2216</v>
      </c>
      <c r="C241" s="595"/>
      <c r="D241" s="595"/>
      <c r="E241" s="595"/>
      <c r="F241" s="595"/>
      <c r="G241" s="595"/>
      <c r="H241" s="932" t="s">
        <v>1537</v>
      </c>
      <c r="I241" s="181" t="s">
        <v>341</v>
      </c>
      <c r="J241" s="595"/>
      <c r="K241" s="592"/>
      <c r="L241" s="592"/>
      <c r="M241" s="596"/>
      <c r="N241" s="596"/>
      <c r="O241" s="596"/>
      <c r="P241" s="518"/>
    </row>
    <row r="242" spans="1:16" ht="15" hidden="1" customHeight="1">
      <c r="A242" s="800" t="s">
        <v>135</v>
      </c>
      <c r="B242" s="803" t="s">
        <v>139</v>
      </c>
      <c r="C242" s="481" t="s">
        <v>1026</v>
      </c>
      <c r="D242" s="590" t="s">
        <v>338</v>
      </c>
      <c r="E242" s="804" t="s">
        <v>707</v>
      </c>
      <c r="F242" s="804" t="s">
        <v>572</v>
      </c>
      <c r="G242" s="576" t="s">
        <v>1032</v>
      </c>
      <c r="H242" s="932" t="s">
        <v>471</v>
      </c>
      <c r="I242" s="181" t="s">
        <v>341</v>
      </c>
      <c r="J242" s="579" t="s">
        <v>1512</v>
      </c>
      <c r="K242" s="435" t="s">
        <v>93</v>
      </c>
      <c r="L242" s="601" t="s">
        <v>93</v>
      </c>
      <c r="M242" s="574" t="s">
        <v>1513</v>
      </c>
      <c r="N242" s="275" t="s">
        <v>1514</v>
      </c>
      <c r="O242" s="577" t="s">
        <v>1515</v>
      </c>
      <c r="P242" s="275"/>
    </row>
    <row r="243" spans="1:16" ht="15" hidden="1" customHeight="1">
      <c r="A243" s="800" t="s">
        <v>135</v>
      </c>
      <c r="B243" s="805" t="s">
        <v>139</v>
      </c>
      <c r="C243" s="450" t="s">
        <v>60</v>
      </c>
      <c r="D243" s="450" t="s">
        <v>775</v>
      </c>
      <c r="E243" s="911" t="s">
        <v>776</v>
      </c>
      <c r="F243" s="911" t="s">
        <v>1516</v>
      </c>
      <c r="G243" s="481" t="s">
        <v>1517</v>
      </c>
      <c r="H243" s="932" t="s">
        <v>1537</v>
      </c>
      <c r="I243" s="181" t="s">
        <v>341</v>
      </c>
      <c r="J243" s="450" t="s">
        <v>1519</v>
      </c>
      <c r="K243" s="389" t="s">
        <v>93</v>
      </c>
      <c r="L243" s="389" t="s">
        <v>62</v>
      </c>
      <c r="M243" s="346" t="s">
        <v>1513</v>
      </c>
      <c r="N243" s="275" t="s">
        <v>1514</v>
      </c>
      <c r="O243" s="577" t="s">
        <v>1523</v>
      </c>
      <c r="P243" s="275"/>
    </row>
    <row r="244" spans="1:16" ht="15" hidden="1" customHeight="1">
      <c r="A244" s="800" t="s">
        <v>135</v>
      </c>
      <c r="B244" s="805" t="s">
        <v>139</v>
      </c>
      <c r="C244" s="450" t="s">
        <v>1026</v>
      </c>
      <c r="D244" s="778" t="s">
        <v>338</v>
      </c>
      <c r="E244" s="912" t="s">
        <v>710</v>
      </c>
      <c r="F244" s="912" t="s">
        <v>513</v>
      </c>
      <c r="G244" s="576" t="s">
        <v>1032</v>
      </c>
      <c r="H244" s="932" t="s">
        <v>471</v>
      </c>
      <c r="I244" s="181" t="s">
        <v>341</v>
      </c>
      <c r="J244" s="576" t="s">
        <v>514</v>
      </c>
      <c r="K244" s="195" t="s">
        <v>93</v>
      </c>
      <c r="L244" s="389" t="s">
        <v>93</v>
      </c>
      <c r="M244" s="346" t="s">
        <v>1513</v>
      </c>
      <c r="N244" s="275" t="s">
        <v>1529</v>
      </c>
      <c r="O244" s="577" t="s">
        <v>1530</v>
      </c>
      <c r="P244" s="275"/>
    </row>
    <row r="245" spans="1:16" ht="15" hidden="1" customHeight="1">
      <c r="A245" s="800" t="s">
        <v>135</v>
      </c>
      <c r="B245" s="805" t="s">
        <v>139</v>
      </c>
      <c r="C245" s="450" t="s">
        <v>1026</v>
      </c>
      <c r="D245" s="778" t="s">
        <v>338</v>
      </c>
      <c r="E245" s="912" t="s">
        <v>713</v>
      </c>
      <c r="F245" s="912" t="s">
        <v>517</v>
      </c>
      <c r="G245" s="481" t="s">
        <v>1517</v>
      </c>
      <c r="H245" s="932" t="s">
        <v>471</v>
      </c>
      <c r="I245" s="181" t="s">
        <v>341</v>
      </c>
      <c r="J245" s="576" t="s">
        <v>518</v>
      </c>
      <c r="K245" s="195" t="s">
        <v>93</v>
      </c>
      <c r="L245" s="389" t="s">
        <v>93</v>
      </c>
      <c r="M245" s="346" t="s">
        <v>1513</v>
      </c>
      <c r="N245" s="275" t="s">
        <v>1533</v>
      </c>
      <c r="O245" s="577" t="s">
        <v>1534</v>
      </c>
      <c r="P245" s="275"/>
    </row>
    <row r="246" spans="1:16" ht="15" hidden="1" customHeight="1">
      <c r="A246" s="800" t="s">
        <v>135</v>
      </c>
      <c r="B246" s="805" t="s">
        <v>139</v>
      </c>
      <c r="C246" s="450" t="s">
        <v>60</v>
      </c>
      <c r="D246" s="450" t="s">
        <v>775</v>
      </c>
      <c r="E246" s="911" t="s">
        <v>1535</v>
      </c>
      <c r="F246" s="911" t="s">
        <v>580</v>
      </c>
      <c r="G246" s="576" t="s">
        <v>1032</v>
      </c>
      <c r="H246" s="932" t="s">
        <v>1537</v>
      </c>
      <c r="I246" s="181" t="s">
        <v>341</v>
      </c>
      <c r="J246" s="450" t="s">
        <v>1536</v>
      </c>
      <c r="K246" s="195" t="s">
        <v>93</v>
      </c>
      <c r="L246" s="389" t="s">
        <v>62</v>
      </c>
      <c r="M246" s="346" t="s">
        <v>1513</v>
      </c>
      <c r="N246" s="275" t="s">
        <v>1539</v>
      </c>
      <c r="O246" s="577" t="s">
        <v>1540</v>
      </c>
      <c r="P246" s="275"/>
    </row>
    <row r="247" spans="1:16" ht="15" hidden="1" customHeight="1">
      <c r="A247" s="800" t="s">
        <v>135</v>
      </c>
      <c r="B247" s="805" t="s">
        <v>139</v>
      </c>
      <c r="C247" s="450" t="s">
        <v>1026</v>
      </c>
      <c r="D247" s="778" t="s">
        <v>1027</v>
      </c>
      <c r="E247" s="806" t="s">
        <v>1030</v>
      </c>
      <c r="F247" s="913" t="s">
        <v>1031</v>
      </c>
      <c r="G247" s="576" t="s">
        <v>1032</v>
      </c>
      <c r="H247" s="932" t="s">
        <v>2868</v>
      </c>
      <c r="I247" s="181" t="s">
        <v>1031</v>
      </c>
      <c r="J247" s="576" t="s">
        <v>2307</v>
      </c>
      <c r="K247" s="195" t="s">
        <v>93</v>
      </c>
      <c r="L247" s="389" t="s">
        <v>93</v>
      </c>
      <c r="M247" s="346" t="s">
        <v>1513</v>
      </c>
      <c r="N247" s="275" t="s">
        <v>2309</v>
      </c>
      <c r="O247" s="577" t="s">
        <v>2310</v>
      </c>
      <c r="P247" s="966" t="s">
        <v>2706</v>
      </c>
    </row>
    <row r="248" spans="1:16" ht="15" hidden="1" customHeight="1">
      <c r="A248" s="800" t="s">
        <v>135</v>
      </c>
      <c r="B248" s="805" t="s">
        <v>139</v>
      </c>
      <c r="C248" s="450" t="s">
        <v>1026</v>
      </c>
      <c r="D248" s="778" t="s">
        <v>338</v>
      </c>
      <c r="E248" s="576" t="s">
        <v>1108</v>
      </c>
      <c r="F248" s="576" t="s">
        <v>2376</v>
      </c>
      <c r="G248" s="576" t="s">
        <v>1032</v>
      </c>
      <c r="H248" s="932" t="s">
        <v>1537</v>
      </c>
      <c r="I248" s="181" t="s">
        <v>341</v>
      </c>
      <c r="J248" s="576" t="s">
        <v>1110</v>
      </c>
      <c r="K248" s="195" t="s">
        <v>93</v>
      </c>
      <c r="L248" s="389" t="s">
        <v>93</v>
      </c>
      <c r="M248" s="346" t="s">
        <v>1513</v>
      </c>
      <c r="N248" s="275" t="s">
        <v>2092</v>
      </c>
      <c r="O248" s="577" t="s">
        <v>2313</v>
      </c>
      <c r="P248" s="275"/>
    </row>
    <row r="249" spans="1:16" ht="15" hidden="1" customHeight="1">
      <c r="A249" s="800" t="s">
        <v>135</v>
      </c>
      <c r="B249" s="805" t="s">
        <v>139</v>
      </c>
      <c r="C249" s="450" t="s">
        <v>1026</v>
      </c>
      <c r="D249" s="778" t="s">
        <v>338</v>
      </c>
      <c r="E249" s="576" t="s">
        <v>1041</v>
      </c>
      <c r="F249" s="576" t="s">
        <v>1042</v>
      </c>
      <c r="G249" s="576" t="s">
        <v>1032</v>
      </c>
      <c r="H249" s="932" t="s">
        <v>2870</v>
      </c>
      <c r="I249" s="181" t="s">
        <v>2314</v>
      </c>
      <c r="J249" s="576" t="s">
        <v>1111</v>
      </c>
      <c r="K249" s="195" t="s">
        <v>93</v>
      </c>
      <c r="L249" s="389" t="s">
        <v>93</v>
      </c>
      <c r="M249" s="346" t="s">
        <v>1513</v>
      </c>
      <c r="N249" s="275" t="s">
        <v>1682</v>
      </c>
      <c r="O249" s="577" t="s">
        <v>2316</v>
      </c>
      <c r="P249" s="966" t="s">
        <v>2706</v>
      </c>
    </row>
    <row r="250" spans="1:16" ht="15" hidden="1" customHeight="1">
      <c r="A250" s="800" t="s">
        <v>135</v>
      </c>
      <c r="B250" s="805" t="s">
        <v>139</v>
      </c>
      <c r="C250" s="450" t="s">
        <v>1026</v>
      </c>
      <c r="D250" s="778" t="s">
        <v>1027</v>
      </c>
      <c r="E250" s="576" t="s">
        <v>1112</v>
      </c>
      <c r="F250" s="576" t="s">
        <v>1045</v>
      </c>
      <c r="G250" s="576" t="s">
        <v>1032</v>
      </c>
      <c r="H250" s="932" t="s">
        <v>2871</v>
      </c>
      <c r="I250" s="181" t="s">
        <v>1045</v>
      </c>
      <c r="J250" s="576" t="s">
        <v>1046</v>
      </c>
      <c r="K250" s="195" t="s">
        <v>93</v>
      </c>
      <c r="L250" s="389" t="s">
        <v>93</v>
      </c>
      <c r="M250" s="346" t="s">
        <v>1513</v>
      </c>
      <c r="N250" s="275" t="s">
        <v>2317</v>
      </c>
      <c r="O250" s="577" t="s">
        <v>2318</v>
      </c>
      <c r="P250" s="966" t="s">
        <v>2706</v>
      </c>
    </row>
    <row r="251" spans="1:16" ht="15" customHeight="1">
      <c r="A251" s="800" t="s">
        <v>135</v>
      </c>
      <c r="B251" s="805" t="s">
        <v>139</v>
      </c>
      <c r="C251" s="450" t="s">
        <v>1026</v>
      </c>
      <c r="D251" s="450" t="s">
        <v>1027</v>
      </c>
      <c r="E251" s="481" t="s">
        <v>1047</v>
      </c>
      <c r="F251" s="481" t="s">
        <v>1048</v>
      </c>
      <c r="G251" s="481" t="s">
        <v>1032</v>
      </c>
      <c r="H251" s="932" t="s">
        <v>2872</v>
      </c>
      <c r="I251" s="181" t="s">
        <v>1048</v>
      </c>
      <c r="J251" s="481" t="s">
        <v>1049</v>
      </c>
      <c r="K251" s="195" t="s">
        <v>93</v>
      </c>
      <c r="L251" s="389" t="s">
        <v>93</v>
      </c>
      <c r="M251" s="346" t="s">
        <v>1513</v>
      </c>
      <c r="N251" s="275" t="s">
        <v>2320</v>
      </c>
      <c r="O251" s="577" t="s">
        <v>2321</v>
      </c>
      <c r="P251" s="275" t="s">
        <v>2706</v>
      </c>
    </row>
    <row r="252" spans="1:16" ht="15" hidden="1" customHeight="1">
      <c r="A252" s="800" t="s">
        <v>135</v>
      </c>
      <c r="B252" s="805" t="s">
        <v>139</v>
      </c>
      <c r="C252" s="450" t="s">
        <v>1026</v>
      </c>
      <c r="D252" s="450" t="s">
        <v>1027</v>
      </c>
      <c r="E252" s="450" t="s">
        <v>1055</v>
      </c>
      <c r="F252" s="450" t="s">
        <v>1056</v>
      </c>
      <c r="G252" s="450" t="s">
        <v>1032</v>
      </c>
      <c r="H252" s="932" t="s">
        <v>2874</v>
      </c>
      <c r="I252" s="181" t="s">
        <v>2326</v>
      </c>
      <c r="J252" s="450" t="s">
        <v>1057</v>
      </c>
      <c r="K252" s="195" t="s">
        <v>93</v>
      </c>
      <c r="L252" s="389" t="s">
        <v>93</v>
      </c>
      <c r="M252" s="346" t="s">
        <v>1513</v>
      </c>
      <c r="N252" s="275" t="s">
        <v>2328</v>
      </c>
      <c r="O252" s="577" t="s">
        <v>2329</v>
      </c>
      <c r="P252" s="966" t="s">
        <v>2706</v>
      </c>
    </row>
    <row r="253" spans="1:16" ht="15" hidden="1" customHeight="1">
      <c r="A253" s="800" t="s">
        <v>135</v>
      </c>
      <c r="B253" s="805" t="s">
        <v>139</v>
      </c>
      <c r="C253" s="450" t="s">
        <v>1026</v>
      </c>
      <c r="D253" s="450" t="s">
        <v>1027</v>
      </c>
      <c r="E253" s="450" t="s">
        <v>1058</v>
      </c>
      <c r="F253" s="450" t="s">
        <v>1059</v>
      </c>
      <c r="G253" s="450" t="s">
        <v>1113</v>
      </c>
      <c r="H253" s="932" t="s">
        <v>2875</v>
      </c>
      <c r="I253" s="181" t="s">
        <v>2378</v>
      </c>
      <c r="J253" s="450" t="s">
        <v>1060</v>
      </c>
      <c r="K253" s="195" t="s">
        <v>93</v>
      </c>
      <c r="L253" s="389" t="s">
        <v>93</v>
      </c>
      <c r="M253" s="346" t="s">
        <v>1567</v>
      </c>
      <c r="N253" s="275" t="s">
        <v>1568</v>
      </c>
      <c r="O253" s="577" t="s">
        <v>2331</v>
      </c>
      <c r="P253" s="966" t="s">
        <v>2706</v>
      </c>
    </row>
    <row r="254" spans="1:16" ht="15" hidden="1" customHeight="1">
      <c r="A254" s="800" t="s">
        <v>135</v>
      </c>
      <c r="B254" s="805" t="s">
        <v>139</v>
      </c>
      <c r="C254" s="450" t="s">
        <v>1026</v>
      </c>
      <c r="D254" s="450" t="s">
        <v>338</v>
      </c>
      <c r="E254" s="450" t="s">
        <v>1114</v>
      </c>
      <c r="F254" s="450" t="s">
        <v>1115</v>
      </c>
      <c r="G254" s="450" t="s">
        <v>1032</v>
      </c>
      <c r="H254" s="932" t="s">
        <v>2892</v>
      </c>
      <c r="I254" s="181" t="s">
        <v>1115</v>
      </c>
      <c r="J254" s="450" t="s">
        <v>1116</v>
      </c>
      <c r="K254" s="195" t="s">
        <v>93</v>
      </c>
      <c r="L254" s="389" t="s">
        <v>93</v>
      </c>
      <c r="M254" s="346" t="s">
        <v>1513</v>
      </c>
      <c r="N254" s="275" t="s">
        <v>1649</v>
      </c>
      <c r="O254" s="577" t="s">
        <v>2380</v>
      </c>
      <c r="P254" s="966" t="s">
        <v>2706</v>
      </c>
    </row>
    <row r="255" spans="1:16" ht="15" hidden="1" customHeight="1">
      <c r="A255" s="800" t="s">
        <v>135</v>
      </c>
      <c r="B255" s="805" t="s">
        <v>139</v>
      </c>
      <c r="C255" s="450" t="s">
        <v>1026</v>
      </c>
      <c r="D255" s="450" t="s">
        <v>338</v>
      </c>
      <c r="E255" s="450" t="s">
        <v>1117</v>
      </c>
      <c r="F255" s="450" t="s">
        <v>1118</v>
      </c>
      <c r="G255" s="450" t="s">
        <v>1032</v>
      </c>
      <c r="H255" s="932" t="s">
        <v>2893</v>
      </c>
      <c r="I255" s="181" t="s">
        <v>1118</v>
      </c>
      <c r="J255" s="450" t="s">
        <v>1119</v>
      </c>
      <c r="K255" s="195" t="s">
        <v>93</v>
      </c>
      <c r="L255" s="389" t="s">
        <v>93</v>
      </c>
      <c r="M255" s="346" t="s">
        <v>1513</v>
      </c>
      <c r="N255" s="325" t="s">
        <v>2382</v>
      </c>
      <c r="O255" s="577" t="s">
        <v>2383</v>
      </c>
      <c r="P255" s="966" t="s">
        <v>2706</v>
      </c>
    </row>
    <row r="256" spans="1:16" ht="15" hidden="1" customHeight="1">
      <c r="A256" s="800" t="s">
        <v>135</v>
      </c>
      <c r="B256" s="805" t="s">
        <v>139</v>
      </c>
      <c r="C256" s="450" t="s">
        <v>1026</v>
      </c>
      <c r="D256" s="450" t="s">
        <v>1120</v>
      </c>
      <c r="E256" s="450" t="s">
        <v>1121</v>
      </c>
      <c r="F256" s="450" t="s">
        <v>1122</v>
      </c>
      <c r="G256" s="778" t="s">
        <v>1032</v>
      </c>
      <c r="H256" s="932" t="s">
        <v>2894</v>
      </c>
      <c r="I256" s="181" t="s">
        <v>1122</v>
      </c>
      <c r="J256" s="450" t="s">
        <v>1123</v>
      </c>
      <c r="K256" s="195" t="s">
        <v>93</v>
      </c>
      <c r="L256" s="389" t="s">
        <v>93</v>
      </c>
      <c r="M256" s="346" t="s">
        <v>1513</v>
      </c>
      <c r="N256" s="275" t="s">
        <v>2385</v>
      </c>
      <c r="O256" s="577" t="s">
        <v>2386</v>
      </c>
      <c r="P256" s="966" t="s">
        <v>2706</v>
      </c>
    </row>
    <row r="257" spans="1:16" ht="15" hidden="1" customHeight="1">
      <c r="A257" s="800" t="s">
        <v>135</v>
      </c>
      <c r="B257" s="805" t="s">
        <v>139</v>
      </c>
      <c r="C257" s="450" t="s">
        <v>1026</v>
      </c>
      <c r="D257" s="450" t="s">
        <v>338</v>
      </c>
      <c r="E257" s="450" t="s">
        <v>1124</v>
      </c>
      <c r="F257" s="450" t="s">
        <v>1125</v>
      </c>
      <c r="G257" s="450" t="s">
        <v>1032</v>
      </c>
      <c r="H257" s="932" t="s">
        <v>2895</v>
      </c>
      <c r="I257" s="181" t="s">
        <v>1125</v>
      </c>
      <c r="J257" s="450" t="s">
        <v>1126</v>
      </c>
      <c r="K257" s="195" t="s">
        <v>93</v>
      </c>
      <c r="L257" s="389" t="s">
        <v>93</v>
      </c>
      <c r="M257" s="346" t="s">
        <v>1513</v>
      </c>
      <c r="N257" s="275" t="s">
        <v>2388</v>
      </c>
      <c r="O257" s="577" t="s">
        <v>2386</v>
      </c>
      <c r="P257" s="966" t="s">
        <v>2706</v>
      </c>
    </row>
    <row r="258" spans="1:16" ht="15" hidden="1" customHeight="1">
      <c r="A258" s="800" t="s">
        <v>135</v>
      </c>
      <c r="B258" s="805" t="s">
        <v>139</v>
      </c>
      <c r="C258" s="450" t="s">
        <v>1026</v>
      </c>
      <c r="D258" s="450" t="s">
        <v>1120</v>
      </c>
      <c r="E258" s="450" t="s">
        <v>1127</v>
      </c>
      <c r="F258" s="450" t="s">
        <v>1128</v>
      </c>
      <c r="G258" s="778" t="s">
        <v>1032</v>
      </c>
      <c r="H258" s="932" t="s">
        <v>2896</v>
      </c>
      <c r="I258" s="181" t="s">
        <v>1128</v>
      </c>
      <c r="J258" s="450" t="s">
        <v>1129</v>
      </c>
      <c r="K258" s="195" t="s">
        <v>93</v>
      </c>
      <c r="L258" s="389" t="s">
        <v>93</v>
      </c>
      <c r="M258" s="346" t="s">
        <v>1513</v>
      </c>
      <c r="N258" s="275" t="s">
        <v>1649</v>
      </c>
      <c r="O258" s="577" t="s">
        <v>2390</v>
      </c>
      <c r="P258" s="966" t="s">
        <v>2706</v>
      </c>
    </row>
    <row r="259" spans="1:16" ht="15" hidden="1" customHeight="1">
      <c r="A259" s="800" t="s">
        <v>135</v>
      </c>
      <c r="B259" s="805" t="s">
        <v>139</v>
      </c>
      <c r="C259" s="450" t="s">
        <v>1026</v>
      </c>
      <c r="D259" s="450" t="s">
        <v>338</v>
      </c>
      <c r="E259" s="450" t="s">
        <v>1130</v>
      </c>
      <c r="F259" s="450" t="s">
        <v>1131</v>
      </c>
      <c r="G259" s="778" t="s">
        <v>1032</v>
      </c>
      <c r="H259" s="932" t="s">
        <v>2897</v>
      </c>
      <c r="I259" s="181" t="s">
        <v>1131</v>
      </c>
      <c r="J259" s="450" t="s">
        <v>1132</v>
      </c>
      <c r="K259" s="195" t="s">
        <v>93</v>
      </c>
      <c r="L259" s="389" t="s">
        <v>93</v>
      </c>
      <c r="M259" s="346" t="s">
        <v>1513</v>
      </c>
      <c r="N259" s="275" t="s">
        <v>2392</v>
      </c>
      <c r="O259" s="577" t="s">
        <v>2386</v>
      </c>
      <c r="P259" s="966" t="s">
        <v>2706</v>
      </c>
    </row>
    <row r="260" spans="1:16" ht="15" hidden="1" customHeight="1">
      <c r="A260" s="800" t="s">
        <v>135</v>
      </c>
      <c r="B260" s="805" t="s">
        <v>139</v>
      </c>
      <c r="C260" s="450" t="s">
        <v>1026</v>
      </c>
      <c r="D260" s="450" t="s">
        <v>1120</v>
      </c>
      <c r="E260" s="450" t="s">
        <v>1133</v>
      </c>
      <c r="F260" s="450" t="s">
        <v>1134</v>
      </c>
      <c r="G260" s="778" t="s">
        <v>1032</v>
      </c>
      <c r="H260" s="932" t="s">
        <v>2898</v>
      </c>
      <c r="I260" s="181" t="s">
        <v>1134</v>
      </c>
      <c r="J260" s="450" t="s">
        <v>1135</v>
      </c>
      <c r="K260" s="195" t="s">
        <v>93</v>
      </c>
      <c r="L260" s="389" t="s">
        <v>93</v>
      </c>
      <c r="M260" s="346" t="s">
        <v>1513</v>
      </c>
      <c r="N260" s="275" t="s">
        <v>1649</v>
      </c>
      <c r="O260" s="577" t="s">
        <v>2390</v>
      </c>
      <c r="P260" s="966" t="s">
        <v>2706</v>
      </c>
    </row>
    <row r="261" spans="1:16" ht="15" hidden="1" customHeight="1">
      <c r="A261" s="800" t="s">
        <v>135</v>
      </c>
      <c r="B261" s="805" t="s">
        <v>139</v>
      </c>
      <c r="C261" s="450" t="s">
        <v>1026</v>
      </c>
      <c r="D261" s="450" t="s">
        <v>338</v>
      </c>
      <c r="E261" s="450" t="s">
        <v>1136</v>
      </c>
      <c r="F261" s="450" t="s">
        <v>1137</v>
      </c>
      <c r="G261" s="450" t="s">
        <v>1032</v>
      </c>
      <c r="H261" s="932" t="s">
        <v>2899</v>
      </c>
      <c r="I261" s="181" t="s">
        <v>1137</v>
      </c>
      <c r="J261" s="450" t="s">
        <v>1138</v>
      </c>
      <c r="K261" s="195" t="s">
        <v>93</v>
      </c>
      <c r="L261" s="389" t="s">
        <v>93</v>
      </c>
      <c r="M261" s="346" t="s">
        <v>1513</v>
      </c>
      <c r="N261" s="275" t="s">
        <v>1649</v>
      </c>
      <c r="O261" s="577" t="s">
        <v>2390</v>
      </c>
      <c r="P261" s="966" t="s">
        <v>2706</v>
      </c>
    </row>
    <row r="262" spans="1:16" ht="15" hidden="1" customHeight="1">
      <c r="A262" s="800" t="s">
        <v>135</v>
      </c>
      <c r="B262" s="805" t="s">
        <v>139</v>
      </c>
      <c r="C262" s="450" t="s">
        <v>1026</v>
      </c>
      <c r="D262" s="450" t="s">
        <v>1120</v>
      </c>
      <c r="E262" s="450" t="s">
        <v>1139</v>
      </c>
      <c r="F262" s="450" t="s">
        <v>2395</v>
      </c>
      <c r="G262" s="778" t="s">
        <v>708</v>
      </c>
      <c r="H262" s="932" t="s">
        <v>1537</v>
      </c>
      <c r="I262" s="181" t="s">
        <v>341</v>
      </c>
      <c r="J262" s="450" t="s">
        <v>1141</v>
      </c>
      <c r="K262" s="195" t="s">
        <v>93</v>
      </c>
      <c r="L262" s="389" t="s">
        <v>93</v>
      </c>
      <c r="M262" s="346" t="s">
        <v>1513</v>
      </c>
      <c r="N262" s="275" t="s">
        <v>2165</v>
      </c>
      <c r="O262" s="577" t="s">
        <v>2397</v>
      </c>
      <c r="P262" s="275"/>
    </row>
    <row r="263" spans="1:16" ht="15" hidden="1" customHeight="1">
      <c r="A263" s="800" t="s">
        <v>135</v>
      </c>
      <c r="B263" s="805" t="s">
        <v>139</v>
      </c>
      <c r="C263" s="450" t="s">
        <v>1026</v>
      </c>
      <c r="D263" s="450" t="s">
        <v>338</v>
      </c>
      <c r="E263" s="450" t="s">
        <v>1142</v>
      </c>
      <c r="F263" s="450" t="s">
        <v>1143</v>
      </c>
      <c r="G263" s="450" t="s">
        <v>1032</v>
      </c>
      <c r="H263" s="932" t="s">
        <v>2900</v>
      </c>
      <c r="I263" s="181" t="s">
        <v>1143</v>
      </c>
      <c r="J263" s="450" t="s">
        <v>2399</v>
      </c>
      <c r="K263" s="195" t="s">
        <v>93</v>
      </c>
      <c r="L263" s="389" t="s">
        <v>93</v>
      </c>
      <c r="M263" s="346" t="s">
        <v>1513</v>
      </c>
      <c r="N263" s="275" t="s">
        <v>2400</v>
      </c>
      <c r="O263" s="577" t="s">
        <v>2401</v>
      </c>
      <c r="P263" s="966" t="s">
        <v>2706</v>
      </c>
    </row>
    <row r="264" spans="1:16" ht="15" hidden="1" customHeight="1">
      <c r="A264" s="800" t="s">
        <v>135</v>
      </c>
      <c r="B264" s="805" t="s">
        <v>139</v>
      </c>
      <c r="C264" s="450" t="s">
        <v>1026</v>
      </c>
      <c r="D264" s="450" t="s">
        <v>338</v>
      </c>
      <c r="E264" s="450" t="s">
        <v>1145</v>
      </c>
      <c r="F264" s="450" t="s">
        <v>1146</v>
      </c>
      <c r="G264" s="450" t="s">
        <v>1032</v>
      </c>
      <c r="H264" s="932" t="s">
        <v>2901</v>
      </c>
      <c r="I264" s="181" t="s">
        <v>1146</v>
      </c>
      <c r="J264" s="450" t="s">
        <v>2402</v>
      </c>
      <c r="K264" s="195" t="s">
        <v>93</v>
      </c>
      <c r="L264" s="389" t="s">
        <v>93</v>
      </c>
      <c r="M264" s="346" t="s">
        <v>1513</v>
      </c>
      <c r="N264" s="275" t="s">
        <v>1649</v>
      </c>
      <c r="O264" s="577" t="s">
        <v>2403</v>
      </c>
      <c r="P264" s="966" t="s">
        <v>2706</v>
      </c>
    </row>
    <row r="265" spans="1:16" ht="15" hidden="1" customHeight="1">
      <c r="A265" s="800" t="s">
        <v>135</v>
      </c>
      <c r="B265" s="805" t="s">
        <v>139</v>
      </c>
      <c r="C265" s="450" t="s">
        <v>1026</v>
      </c>
      <c r="D265" s="450" t="s">
        <v>1027</v>
      </c>
      <c r="E265" s="450" t="s">
        <v>1149</v>
      </c>
      <c r="F265" s="450" t="s">
        <v>1150</v>
      </c>
      <c r="G265" s="450" t="s">
        <v>1032</v>
      </c>
      <c r="H265" s="932" t="s">
        <v>2902</v>
      </c>
      <c r="I265" s="181" t="s">
        <v>1150</v>
      </c>
      <c r="J265" s="450" t="s">
        <v>2404</v>
      </c>
      <c r="K265" s="195" t="s">
        <v>93</v>
      </c>
      <c r="L265" s="389" t="s">
        <v>93</v>
      </c>
      <c r="M265" s="346" t="s">
        <v>1513</v>
      </c>
      <c r="N265" s="275" t="s">
        <v>2405</v>
      </c>
      <c r="O265" s="577" t="s">
        <v>2406</v>
      </c>
      <c r="P265" s="966" t="s">
        <v>2706</v>
      </c>
    </row>
    <row r="266" spans="1:16" ht="14.45" hidden="1">
      <c r="A266" s="593" t="s">
        <v>1508</v>
      </c>
      <c r="B266" s="594" t="s">
        <v>2216</v>
      </c>
      <c r="C266" s="595"/>
      <c r="D266" s="595"/>
      <c r="E266" s="595"/>
      <c r="F266" s="595"/>
      <c r="G266" s="595"/>
      <c r="H266" s="932" t="s">
        <v>1537</v>
      </c>
      <c r="I266" s="181" t="s">
        <v>341</v>
      </c>
      <c r="J266" s="595"/>
      <c r="K266" s="592"/>
      <c r="L266" s="592"/>
      <c r="M266" s="596"/>
      <c r="N266" s="596"/>
      <c r="O266" s="596"/>
      <c r="P266" s="596"/>
    </row>
    <row r="267" spans="1:16" ht="15" hidden="1" customHeight="1">
      <c r="A267" s="807" t="s">
        <v>125</v>
      </c>
      <c r="B267" s="808" t="s">
        <v>129</v>
      </c>
      <c r="C267" s="481" t="s">
        <v>1156</v>
      </c>
      <c r="D267" s="590" t="s">
        <v>338</v>
      </c>
      <c r="E267" s="774" t="s">
        <v>1210</v>
      </c>
      <c r="F267" s="809" t="s">
        <v>1211</v>
      </c>
      <c r="G267" s="481" t="s">
        <v>2407</v>
      </c>
      <c r="H267" s="932" t="s">
        <v>2903</v>
      </c>
      <c r="I267" s="181" t="s">
        <v>1211</v>
      </c>
      <c r="J267" s="481" t="s">
        <v>2409</v>
      </c>
      <c r="K267" s="435" t="s">
        <v>93</v>
      </c>
      <c r="L267" s="389" t="s">
        <v>93</v>
      </c>
      <c r="M267" s="574" t="s">
        <v>1513</v>
      </c>
      <c r="N267" s="275" t="s">
        <v>2410</v>
      </c>
      <c r="O267" s="577" t="s">
        <v>2411</v>
      </c>
      <c r="P267" s="966" t="s">
        <v>2706</v>
      </c>
    </row>
    <row r="268" spans="1:16" ht="15" hidden="1" customHeight="1">
      <c r="A268" s="807" t="s">
        <v>125</v>
      </c>
      <c r="B268" s="810" t="s">
        <v>129</v>
      </c>
      <c r="C268" s="450" t="s">
        <v>1156</v>
      </c>
      <c r="D268" s="778" t="s">
        <v>338</v>
      </c>
      <c r="E268" s="775" t="s">
        <v>1214</v>
      </c>
      <c r="F268" s="811" t="s">
        <v>1215</v>
      </c>
      <c r="G268" s="450" t="s">
        <v>2413</v>
      </c>
      <c r="H268" s="932" t="s">
        <v>2904</v>
      </c>
      <c r="I268" s="181" t="s">
        <v>1215</v>
      </c>
      <c r="J268" s="450" t="s">
        <v>2415</v>
      </c>
      <c r="K268" s="435" t="s">
        <v>93</v>
      </c>
      <c r="L268" s="389" t="s">
        <v>93</v>
      </c>
      <c r="M268" s="346" t="s">
        <v>1513</v>
      </c>
      <c r="N268" s="275" t="s">
        <v>2416</v>
      </c>
      <c r="O268" s="577" t="s">
        <v>2417</v>
      </c>
      <c r="P268" s="966" t="s">
        <v>2706</v>
      </c>
    </row>
    <row r="269" spans="1:16" ht="15" hidden="1" customHeight="1">
      <c r="A269" s="807" t="s">
        <v>125</v>
      </c>
      <c r="B269" s="810" t="s">
        <v>129</v>
      </c>
      <c r="C269" s="450" t="s">
        <v>1156</v>
      </c>
      <c r="D269" s="450" t="s">
        <v>338</v>
      </c>
      <c r="E269" s="911" t="s">
        <v>710</v>
      </c>
      <c r="F269" s="911" t="s">
        <v>513</v>
      </c>
      <c r="G269" s="450" t="s">
        <v>2418</v>
      </c>
      <c r="H269" s="932" t="s">
        <v>471</v>
      </c>
      <c r="I269" s="181" t="s">
        <v>341</v>
      </c>
      <c r="J269" s="450" t="s">
        <v>514</v>
      </c>
      <c r="K269" s="435" t="s">
        <v>93</v>
      </c>
      <c r="L269" s="389" t="s">
        <v>93</v>
      </c>
      <c r="M269" s="346" t="s">
        <v>1513</v>
      </c>
      <c r="N269" s="275" t="s">
        <v>1529</v>
      </c>
      <c r="O269" s="577" t="s">
        <v>1530</v>
      </c>
      <c r="P269" s="275"/>
    </row>
    <row r="270" spans="1:16" ht="15" hidden="1" customHeight="1">
      <c r="A270" s="807" t="s">
        <v>125</v>
      </c>
      <c r="B270" s="810" t="s">
        <v>129</v>
      </c>
      <c r="C270" s="450" t="s">
        <v>1156</v>
      </c>
      <c r="D270" s="450" t="s">
        <v>338</v>
      </c>
      <c r="E270" s="911" t="s">
        <v>713</v>
      </c>
      <c r="F270" s="914" t="s">
        <v>517</v>
      </c>
      <c r="G270" s="481" t="s">
        <v>1517</v>
      </c>
      <c r="H270" s="932" t="s">
        <v>471</v>
      </c>
      <c r="I270" s="181" t="s">
        <v>341</v>
      </c>
      <c r="J270" s="450" t="s">
        <v>518</v>
      </c>
      <c r="K270" s="435" t="s">
        <v>93</v>
      </c>
      <c r="L270" s="389" t="s">
        <v>93</v>
      </c>
      <c r="M270" s="346" t="s">
        <v>1513</v>
      </c>
      <c r="N270" s="275" t="s">
        <v>1533</v>
      </c>
      <c r="O270" s="577" t="s">
        <v>1534</v>
      </c>
      <c r="P270" s="275"/>
    </row>
    <row r="271" spans="1:16" ht="15" hidden="1" customHeight="1">
      <c r="A271" s="807" t="s">
        <v>125</v>
      </c>
      <c r="B271" s="810" t="s">
        <v>129</v>
      </c>
      <c r="C271" s="450" t="s">
        <v>60</v>
      </c>
      <c r="D271" s="450" t="s">
        <v>775</v>
      </c>
      <c r="E271" s="911" t="s">
        <v>1535</v>
      </c>
      <c r="F271" s="911" t="s">
        <v>580</v>
      </c>
      <c r="G271" s="450" t="s">
        <v>2419</v>
      </c>
      <c r="H271" s="932" t="s">
        <v>1537</v>
      </c>
      <c r="I271" s="181" t="s">
        <v>341</v>
      </c>
      <c r="J271" s="450" t="s">
        <v>1536</v>
      </c>
      <c r="K271" s="435" t="s">
        <v>93</v>
      </c>
      <c r="L271" s="389" t="s">
        <v>62</v>
      </c>
      <c r="M271" s="346" t="s">
        <v>1513</v>
      </c>
      <c r="N271" s="275" t="s">
        <v>1539</v>
      </c>
      <c r="O271" s="577" t="s">
        <v>1540</v>
      </c>
      <c r="P271" s="275"/>
    </row>
    <row r="272" spans="1:16" ht="15" hidden="1" customHeight="1">
      <c r="A272" s="807" t="s">
        <v>125</v>
      </c>
      <c r="B272" s="810" t="s">
        <v>129</v>
      </c>
      <c r="C272" s="450" t="s">
        <v>1156</v>
      </c>
      <c r="D272" s="450" t="s">
        <v>338</v>
      </c>
      <c r="E272" s="450" t="s">
        <v>1108</v>
      </c>
      <c r="F272" s="450" t="s">
        <v>2420</v>
      </c>
      <c r="G272" s="450" t="s">
        <v>2421</v>
      </c>
      <c r="H272" s="932" t="s">
        <v>1537</v>
      </c>
      <c r="I272" s="181" t="s">
        <v>341</v>
      </c>
      <c r="J272" s="450" t="s">
        <v>2423</v>
      </c>
      <c r="K272" s="435" t="s">
        <v>93</v>
      </c>
      <c r="L272" s="389" t="s">
        <v>93</v>
      </c>
      <c r="M272" s="346" t="s">
        <v>1513</v>
      </c>
      <c r="N272" s="275" t="s">
        <v>2092</v>
      </c>
      <c r="O272" s="577" t="s">
        <v>2313</v>
      </c>
      <c r="P272" s="275"/>
    </row>
    <row r="273" spans="1:16" ht="15" hidden="1" customHeight="1">
      <c r="A273" s="807" t="s">
        <v>125</v>
      </c>
      <c r="B273" s="810" t="s">
        <v>129</v>
      </c>
      <c r="C273" s="450" t="s">
        <v>1156</v>
      </c>
      <c r="D273" s="778" t="s">
        <v>1218</v>
      </c>
      <c r="E273" s="450" t="s">
        <v>1219</v>
      </c>
      <c r="F273" s="779" t="s">
        <v>1220</v>
      </c>
      <c r="G273" s="450" t="s">
        <v>1221</v>
      </c>
      <c r="H273" s="932" t="s">
        <v>2905</v>
      </c>
      <c r="I273" s="181" t="s">
        <v>2424</v>
      </c>
      <c r="J273" s="450" t="s">
        <v>2425</v>
      </c>
      <c r="K273" s="435" t="s">
        <v>93</v>
      </c>
      <c r="L273" s="389" t="s">
        <v>93</v>
      </c>
      <c r="M273" s="346" t="s">
        <v>1567</v>
      </c>
      <c r="N273" s="275" t="s">
        <v>1568</v>
      </c>
      <c r="O273" s="577" t="s">
        <v>2426</v>
      </c>
      <c r="P273" s="966" t="s">
        <v>2706</v>
      </c>
    </row>
    <row r="274" spans="1:16" ht="15" hidden="1" customHeight="1">
      <c r="A274" s="807" t="s">
        <v>125</v>
      </c>
      <c r="B274" s="810" t="s">
        <v>129</v>
      </c>
      <c r="C274" s="450" t="s">
        <v>1156</v>
      </c>
      <c r="D274" s="778" t="s">
        <v>1218</v>
      </c>
      <c r="E274" s="450" t="s">
        <v>1222</v>
      </c>
      <c r="F274" s="779" t="s">
        <v>1223</v>
      </c>
      <c r="G274" s="450" t="s">
        <v>1221</v>
      </c>
      <c r="H274" s="932" t="s">
        <v>2906</v>
      </c>
      <c r="I274" s="181" t="s">
        <v>2427</v>
      </c>
      <c r="J274" s="450" t="s">
        <v>2428</v>
      </c>
      <c r="K274" s="435" t="s">
        <v>93</v>
      </c>
      <c r="L274" s="389" t="s">
        <v>93</v>
      </c>
      <c r="M274" s="346" t="s">
        <v>1567</v>
      </c>
      <c r="N274" s="275" t="s">
        <v>1568</v>
      </c>
      <c r="O274" s="577" t="s">
        <v>2429</v>
      </c>
      <c r="P274" s="966" t="s">
        <v>2706</v>
      </c>
    </row>
    <row r="275" spans="1:16" ht="15" customHeight="1">
      <c r="A275" s="807" t="s">
        <v>125</v>
      </c>
      <c r="B275" s="810" t="s">
        <v>129</v>
      </c>
      <c r="C275" s="450" t="s">
        <v>1156</v>
      </c>
      <c r="D275" s="450" t="s">
        <v>338</v>
      </c>
      <c r="E275" s="450" t="s">
        <v>1224</v>
      </c>
      <c r="F275" s="450" t="s">
        <v>1225</v>
      </c>
      <c r="G275" s="450" t="s">
        <v>2430</v>
      </c>
      <c r="H275" s="932" t="s">
        <v>2907</v>
      </c>
      <c r="I275" s="181" t="s">
        <v>1225</v>
      </c>
      <c r="J275" s="450" t="s">
        <v>2431</v>
      </c>
      <c r="K275" s="435" t="s">
        <v>93</v>
      </c>
      <c r="L275" s="389" t="s">
        <v>93</v>
      </c>
      <c r="M275" s="346" t="s">
        <v>1513</v>
      </c>
      <c r="N275" s="325" t="s">
        <v>2432</v>
      </c>
      <c r="O275" s="577" t="s">
        <v>2433</v>
      </c>
      <c r="P275" s="275"/>
    </row>
    <row r="276" spans="1:16" ht="15" customHeight="1">
      <c r="A276" s="807" t="s">
        <v>125</v>
      </c>
      <c r="B276" s="810" t="s">
        <v>129</v>
      </c>
      <c r="C276" s="450" t="s">
        <v>1156</v>
      </c>
      <c r="D276" s="450" t="s">
        <v>338</v>
      </c>
      <c r="E276" s="788" t="s">
        <v>1226</v>
      </c>
      <c r="F276" s="782" t="s">
        <v>1227</v>
      </c>
      <c r="G276" s="450" t="s">
        <v>2435</v>
      </c>
      <c r="H276" s="932" t="s">
        <v>2908</v>
      </c>
      <c r="I276" s="181" t="s">
        <v>1227</v>
      </c>
      <c r="J276" s="450" t="s">
        <v>2437</v>
      </c>
      <c r="K276" s="435" t="s">
        <v>93</v>
      </c>
      <c r="L276" s="389" t="s">
        <v>93</v>
      </c>
      <c r="M276" s="346" t="s">
        <v>1513</v>
      </c>
      <c r="N276" s="275" t="s">
        <v>1769</v>
      </c>
      <c r="O276" s="577" t="s">
        <v>2438</v>
      </c>
      <c r="P276" s="275"/>
    </row>
    <row r="277" spans="1:16" ht="15" customHeight="1">
      <c r="A277" s="807" t="s">
        <v>125</v>
      </c>
      <c r="B277" s="810" t="s">
        <v>129</v>
      </c>
      <c r="C277" s="450" t="s">
        <v>1156</v>
      </c>
      <c r="D277" s="450" t="s">
        <v>1218</v>
      </c>
      <c r="E277" s="450" t="s">
        <v>1230</v>
      </c>
      <c r="F277" s="812" t="s">
        <v>1231</v>
      </c>
      <c r="G277" s="450" t="s">
        <v>2439</v>
      </c>
      <c r="H277" s="932" t="s">
        <v>2909</v>
      </c>
      <c r="I277" s="181" t="s">
        <v>1231</v>
      </c>
      <c r="J277" s="450" t="s">
        <v>2441</v>
      </c>
      <c r="K277" s="435" t="s">
        <v>93</v>
      </c>
      <c r="L277" s="389" t="s">
        <v>93</v>
      </c>
      <c r="M277" s="346" t="s">
        <v>1513</v>
      </c>
      <c r="N277" s="325" t="s">
        <v>1769</v>
      </c>
      <c r="O277" s="577" t="s">
        <v>2442</v>
      </c>
      <c r="P277" s="275"/>
    </row>
    <row r="278" spans="1:16" ht="15" hidden="1" customHeight="1">
      <c r="A278" s="807" t="s">
        <v>125</v>
      </c>
      <c r="B278" s="810" t="s">
        <v>129</v>
      </c>
      <c r="C278" s="450" t="s">
        <v>1156</v>
      </c>
      <c r="D278" s="450" t="s">
        <v>338</v>
      </c>
      <c r="E278" s="450" t="s">
        <v>2444</v>
      </c>
      <c r="F278" s="450" t="s">
        <v>1234</v>
      </c>
      <c r="G278" s="450" t="s">
        <v>2445</v>
      </c>
      <c r="H278" s="932" t="s">
        <v>2910</v>
      </c>
      <c r="I278" s="181" t="s">
        <v>1234</v>
      </c>
      <c r="J278" s="450" t="s">
        <v>2447</v>
      </c>
      <c r="K278" s="435" t="s">
        <v>93</v>
      </c>
      <c r="L278" s="389" t="s">
        <v>93</v>
      </c>
      <c r="M278" s="346" t="s">
        <v>1513</v>
      </c>
      <c r="N278" s="275" t="s">
        <v>2448</v>
      </c>
      <c r="O278" s="577" t="s">
        <v>2449</v>
      </c>
      <c r="P278" s="966" t="s">
        <v>2706</v>
      </c>
    </row>
    <row r="279" spans="1:16" ht="15" hidden="1" customHeight="1">
      <c r="A279" s="807" t="s">
        <v>125</v>
      </c>
      <c r="B279" s="810" t="s">
        <v>129</v>
      </c>
      <c r="C279" s="450" t="s">
        <v>1156</v>
      </c>
      <c r="D279" s="450" t="s">
        <v>338</v>
      </c>
      <c r="E279" s="450" t="s">
        <v>2450</v>
      </c>
      <c r="F279" s="791" t="s">
        <v>1146</v>
      </c>
      <c r="G279" s="450" t="s">
        <v>2451</v>
      </c>
      <c r="H279" s="932" t="s">
        <v>2911</v>
      </c>
      <c r="I279" s="181" t="s">
        <v>1146</v>
      </c>
      <c r="J279" s="450" t="s">
        <v>2452</v>
      </c>
      <c r="K279" s="435" t="s">
        <v>93</v>
      </c>
      <c r="L279" s="389" t="s">
        <v>93</v>
      </c>
      <c r="M279" s="346" t="s">
        <v>1513</v>
      </c>
      <c r="N279" s="275" t="s">
        <v>1649</v>
      </c>
      <c r="O279" s="577" t="s">
        <v>2403</v>
      </c>
      <c r="P279" s="966" t="s">
        <v>2706</v>
      </c>
    </row>
    <row r="280" spans="1:16" ht="15" hidden="1" customHeight="1">
      <c r="A280" s="807" t="s">
        <v>125</v>
      </c>
      <c r="B280" s="810" t="s">
        <v>129</v>
      </c>
      <c r="C280" s="450" t="s">
        <v>1156</v>
      </c>
      <c r="D280" s="450" t="s">
        <v>1218</v>
      </c>
      <c r="E280" s="450" t="s">
        <v>1236</v>
      </c>
      <c r="F280" s="450" t="s">
        <v>2453</v>
      </c>
      <c r="G280" s="450" t="s">
        <v>1221</v>
      </c>
      <c r="H280" s="932" t="s">
        <v>2912</v>
      </c>
      <c r="I280" s="181"/>
      <c r="J280" s="450" t="s">
        <v>2454</v>
      </c>
      <c r="K280" s="435" t="s">
        <v>93</v>
      </c>
      <c r="L280" s="389" t="s">
        <v>93</v>
      </c>
      <c r="M280" s="346" t="s">
        <v>1567</v>
      </c>
      <c r="N280" s="275" t="s">
        <v>1568</v>
      </c>
      <c r="O280" s="577" t="s">
        <v>2455</v>
      </c>
      <c r="P280" s="966" t="s">
        <v>2706</v>
      </c>
    </row>
    <row r="281" spans="1:16" ht="15" hidden="1" customHeight="1">
      <c r="A281" s="807" t="s">
        <v>125</v>
      </c>
      <c r="B281" s="810" t="s">
        <v>129</v>
      </c>
      <c r="C281" s="450" t="s">
        <v>1156</v>
      </c>
      <c r="D281" s="450" t="s">
        <v>338</v>
      </c>
      <c r="E281" s="779" t="s">
        <v>1240</v>
      </c>
      <c r="F281" s="782" t="s">
        <v>1241</v>
      </c>
      <c r="G281" s="450" t="s">
        <v>2456</v>
      </c>
      <c r="H281" s="932" t="s">
        <v>2913</v>
      </c>
      <c r="I281" s="181" t="s">
        <v>1241</v>
      </c>
      <c r="J281" s="450" t="s">
        <v>1242</v>
      </c>
      <c r="K281" s="435" t="s">
        <v>93</v>
      </c>
      <c r="L281" s="389" t="s">
        <v>93</v>
      </c>
      <c r="M281" s="346" t="s">
        <v>1513</v>
      </c>
      <c r="N281" s="450" t="s">
        <v>2458</v>
      </c>
      <c r="O281" s="577" t="s">
        <v>2459</v>
      </c>
      <c r="P281" s="966" t="s">
        <v>2706</v>
      </c>
    </row>
    <row r="282" spans="1:16" ht="15" hidden="1" customHeight="1">
      <c r="A282" s="807" t="s">
        <v>125</v>
      </c>
      <c r="B282" s="810" t="s">
        <v>129</v>
      </c>
      <c r="C282" s="450" t="s">
        <v>1156</v>
      </c>
      <c r="D282" s="450" t="s">
        <v>338</v>
      </c>
      <c r="E282" s="817" t="s">
        <v>1243</v>
      </c>
      <c r="F282" s="779" t="s">
        <v>1244</v>
      </c>
      <c r="G282" s="450" t="s">
        <v>2460</v>
      </c>
      <c r="H282" s="932" t="s">
        <v>2914</v>
      </c>
      <c r="I282" s="181" t="s">
        <v>1244</v>
      </c>
      <c r="J282" s="450" t="s">
        <v>1245</v>
      </c>
      <c r="K282" s="435" t="s">
        <v>93</v>
      </c>
      <c r="L282" s="389" t="s">
        <v>93</v>
      </c>
      <c r="M282" s="346" t="s">
        <v>1513</v>
      </c>
      <c r="N282" s="450" t="s">
        <v>2462</v>
      </c>
      <c r="O282" s="577" t="s">
        <v>2463</v>
      </c>
      <c r="P282" s="966" t="s">
        <v>2706</v>
      </c>
    </row>
    <row r="283" spans="1:16" ht="15" hidden="1" customHeight="1">
      <c r="A283" s="807" t="s">
        <v>125</v>
      </c>
      <c r="B283" s="810" t="s">
        <v>129</v>
      </c>
      <c r="C283" s="450" t="s">
        <v>1156</v>
      </c>
      <c r="D283" s="450" t="s">
        <v>1218</v>
      </c>
      <c r="E283" s="450" t="s">
        <v>1246</v>
      </c>
      <c r="F283" s="450" t="s">
        <v>1247</v>
      </c>
      <c r="G283" s="450" t="s">
        <v>1221</v>
      </c>
      <c r="H283" s="932" t="s">
        <v>2915</v>
      </c>
      <c r="I283" s="181" t="s">
        <v>2464</v>
      </c>
      <c r="J283" s="450" t="s">
        <v>1248</v>
      </c>
      <c r="K283" s="435" t="s">
        <v>93</v>
      </c>
      <c r="L283" s="389" t="s">
        <v>93</v>
      </c>
      <c r="M283" s="346" t="s">
        <v>1567</v>
      </c>
      <c r="N283" s="275" t="s">
        <v>1568</v>
      </c>
      <c r="O283" s="577" t="s">
        <v>2465</v>
      </c>
      <c r="P283" s="966" t="s">
        <v>2706</v>
      </c>
    </row>
    <row r="284" spans="1:16" ht="15" hidden="1" customHeight="1">
      <c r="A284" s="807" t="s">
        <v>125</v>
      </c>
      <c r="B284" s="813" t="s">
        <v>129</v>
      </c>
      <c r="C284" s="450" t="s">
        <v>1156</v>
      </c>
      <c r="D284" s="778" t="s">
        <v>1218</v>
      </c>
      <c r="E284" s="450" t="s">
        <v>1249</v>
      </c>
      <c r="F284" s="814" t="s">
        <v>1150</v>
      </c>
      <c r="G284" s="450" t="s">
        <v>2439</v>
      </c>
      <c r="H284" s="932" t="s">
        <v>2916</v>
      </c>
      <c r="I284" s="181" t="s">
        <v>1150</v>
      </c>
      <c r="J284" s="450" t="s">
        <v>2466</v>
      </c>
      <c r="K284" s="435" t="s">
        <v>93</v>
      </c>
      <c r="L284" s="389" t="s">
        <v>93</v>
      </c>
      <c r="M284" s="346" t="s">
        <v>1513</v>
      </c>
      <c r="N284" s="275" t="s">
        <v>2405</v>
      </c>
      <c r="O284" s="577" t="s">
        <v>2406</v>
      </c>
      <c r="P284" s="966" t="s">
        <v>2706</v>
      </c>
    </row>
    <row r="285" spans="1:16" ht="15" hidden="1" customHeight="1">
      <c r="A285" s="807" t="s">
        <v>125</v>
      </c>
      <c r="B285" s="810" t="s">
        <v>129</v>
      </c>
      <c r="C285" s="450" t="s">
        <v>1156</v>
      </c>
      <c r="D285" s="778" t="s">
        <v>338</v>
      </c>
      <c r="E285" s="450" t="s">
        <v>1251</v>
      </c>
      <c r="F285" s="779" t="s">
        <v>1252</v>
      </c>
      <c r="G285" s="450" t="s">
        <v>2468</v>
      </c>
      <c r="H285" s="932" t="s">
        <v>2917</v>
      </c>
      <c r="I285" s="181" t="s">
        <v>1252</v>
      </c>
      <c r="J285" s="450" t="s">
        <v>2469</v>
      </c>
      <c r="K285" s="435" t="s">
        <v>93</v>
      </c>
      <c r="L285" s="389" t="s">
        <v>93</v>
      </c>
      <c r="M285" s="346" t="s">
        <v>1513</v>
      </c>
      <c r="N285" s="275" t="s">
        <v>1769</v>
      </c>
      <c r="O285" s="577" t="s">
        <v>2470</v>
      </c>
      <c r="P285" s="966" t="s">
        <v>2706</v>
      </c>
    </row>
    <row r="286" spans="1:16" ht="15" hidden="1" customHeight="1">
      <c r="A286" s="807" t="s">
        <v>125</v>
      </c>
      <c r="B286" s="810" t="s">
        <v>129</v>
      </c>
      <c r="C286" s="450" t="s">
        <v>1156</v>
      </c>
      <c r="D286" s="450" t="s">
        <v>1218</v>
      </c>
      <c r="E286" s="450" t="s">
        <v>1255</v>
      </c>
      <c r="F286" s="779" t="s">
        <v>2471</v>
      </c>
      <c r="G286" s="450" t="s">
        <v>1221</v>
      </c>
      <c r="H286" s="932" t="s">
        <v>2918</v>
      </c>
      <c r="I286" s="181" t="s">
        <v>2472</v>
      </c>
      <c r="J286" s="450" t="s">
        <v>2473</v>
      </c>
      <c r="K286" s="435" t="s">
        <v>93</v>
      </c>
      <c r="L286" s="389" t="s">
        <v>93</v>
      </c>
      <c r="M286" s="346" t="s">
        <v>1567</v>
      </c>
      <c r="N286" s="275" t="s">
        <v>1568</v>
      </c>
      <c r="O286" s="577" t="s">
        <v>2474</v>
      </c>
      <c r="P286" s="966" t="s">
        <v>2706</v>
      </c>
    </row>
    <row r="287" spans="1:16" ht="15" hidden="1" customHeight="1">
      <c r="A287" s="807" t="s">
        <v>125</v>
      </c>
      <c r="B287" s="810" t="s">
        <v>129</v>
      </c>
      <c r="C287" s="450" t="s">
        <v>1156</v>
      </c>
      <c r="D287" s="778" t="s">
        <v>338</v>
      </c>
      <c r="E287" s="450" t="s">
        <v>1349</v>
      </c>
      <c r="F287" s="779" t="s">
        <v>1350</v>
      </c>
      <c r="G287" s="450" t="s">
        <v>2475</v>
      </c>
      <c r="H287" s="932" t="s">
        <v>2919</v>
      </c>
      <c r="I287" s="181" t="s">
        <v>1350</v>
      </c>
      <c r="J287" s="450" t="s">
        <v>1351</v>
      </c>
      <c r="K287" s="435" t="s">
        <v>93</v>
      </c>
      <c r="L287" s="389" t="s">
        <v>93</v>
      </c>
      <c r="M287" s="346" t="s">
        <v>1513</v>
      </c>
      <c r="N287" s="275" t="s">
        <v>2476</v>
      </c>
      <c r="O287" s="577" t="s">
        <v>2477</v>
      </c>
      <c r="P287" s="966" t="s">
        <v>2706</v>
      </c>
    </row>
    <row r="288" spans="1:16" ht="15" hidden="1" customHeight="1">
      <c r="A288" s="807" t="s">
        <v>125</v>
      </c>
      <c r="B288" s="815" t="s">
        <v>129</v>
      </c>
      <c r="C288" s="450" t="s">
        <v>1156</v>
      </c>
      <c r="D288" s="450" t="s">
        <v>338</v>
      </c>
      <c r="E288" s="530" t="s">
        <v>1352</v>
      </c>
      <c r="F288" s="530" t="s">
        <v>1353</v>
      </c>
      <c r="G288" s="450" t="s">
        <v>2475</v>
      </c>
      <c r="H288" s="932" t="s">
        <v>2920</v>
      </c>
      <c r="I288" s="181" t="s">
        <v>1353</v>
      </c>
      <c r="J288" s="530" t="s">
        <v>1354</v>
      </c>
      <c r="K288" s="435" t="s">
        <v>93</v>
      </c>
      <c r="L288" s="389" t="s">
        <v>93</v>
      </c>
      <c r="M288" s="575" t="s">
        <v>1513</v>
      </c>
      <c r="N288" s="275" t="s">
        <v>2476</v>
      </c>
      <c r="O288" s="577" t="s">
        <v>2478</v>
      </c>
      <c r="P288" s="966" t="s">
        <v>2706</v>
      </c>
    </row>
    <row r="289" spans="1:16" ht="15" hidden="1" customHeight="1">
      <c r="A289" s="807" t="s">
        <v>125</v>
      </c>
      <c r="B289" s="815" t="s">
        <v>129</v>
      </c>
      <c r="C289" s="817"/>
      <c r="D289" s="842"/>
      <c r="E289" s="530" t="s">
        <v>2479</v>
      </c>
      <c r="F289" s="530" t="s">
        <v>2480</v>
      </c>
      <c r="G289" s="530" t="s">
        <v>1605</v>
      </c>
      <c r="H289" s="932" t="s">
        <v>2921</v>
      </c>
      <c r="I289" s="181" t="s">
        <v>2480</v>
      </c>
      <c r="J289" s="530" t="s">
        <v>1605</v>
      </c>
      <c r="K289" s="435" t="s">
        <v>1605</v>
      </c>
      <c r="L289" s="389" t="s">
        <v>1605</v>
      </c>
      <c r="M289" s="575"/>
      <c r="N289" s="275" t="s">
        <v>1605</v>
      </c>
      <c r="O289" s="577" t="s">
        <v>1605</v>
      </c>
      <c r="P289" s="966" t="s">
        <v>2706</v>
      </c>
    </row>
    <row r="290" spans="1:16" ht="15" hidden="1" customHeight="1">
      <c r="A290" s="807" t="s">
        <v>125</v>
      </c>
      <c r="B290" s="816" t="s">
        <v>129</v>
      </c>
      <c r="C290" s="817" t="s">
        <v>2485</v>
      </c>
      <c r="D290" s="818" t="s">
        <v>1256</v>
      </c>
      <c r="E290" s="530" t="s">
        <v>2485</v>
      </c>
      <c r="F290" s="844" t="s">
        <v>1256</v>
      </c>
      <c r="G290" s="530" t="s">
        <v>2486</v>
      </c>
      <c r="H290" s="932" t="s">
        <v>2922</v>
      </c>
      <c r="I290" s="181" t="s">
        <v>1256</v>
      </c>
      <c r="J290" s="530" t="s">
        <v>2487</v>
      </c>
      <c r="K290" s="435" t="s">
        <v>93</v>
      </c>
      <c r="L290" s="389" t="s">
        <v>93</v>
      </c>
      <c r="M290" s="575" t="s">
        <v>1513</v>
      </c>
      <c r="N290" s="275" t="s">
        <v>2405</v>
      </c>
      <c r="O290" s="577" t="s">
        <v>2488</v>
      </c>
      <c r="P290" s="966" t="s">
        <v>2706</v>
      </c>
    </row>
    <row r="291" spans="1:16" ht="14.45" hidden="1">
      <c r="A291" s="593" t="s">
        <v>1508</v>
      </c>
      <c r="B291" s="594" t="s">
        <v>2216</v>
      </c>
      <c r="C291" s="595"/>
      <c r="D291" s="595"/>
      <c r="E291" s="595"/>
      <c r="F291" s="595"/>
      <c r="G291" s="595"/>
      <c r="H291" s="932" t="s">
        <v>1537</v>
      </c>
      <c r="I291" s="181" t="s">
        <v>341</v>
      </c>
      <c r="J291" s="595"/>
      <c r="K291" s="592"/>
      <c r="L291" s="592"/>
      <c r="M291" s="596"/>
      <c r="N291" s="596"/>
      <c r="O291" s="596"/>
      <c r="P291" s="596"/>
    </row>
    <row r="292" spans="1:16" ht="15" hidden="1" customHeight="1">
      <c r="A292" s="807" t="s">
        <v>125</v>
      </c>
      <c r="B292" s="819" t="s">
        <v>126</v>
      </c>
      <c r="C292" s="481" t="s">
        <v>1156</v>
      </c>
      <c r="D292" s="481" t="s">
        <v>338</v>
      </c>
      <c r="E292" s="774" t="s">
        <v>1210</v>
      </c>
      <c r="F292" s="774" t="s">
        <v>1211</v>
      </c>
      <c r="G292" s="481" t="s">
        <v>2489</v>
      </c>
      <c r="H292" s="932" t="s">
        <v>2903</v>
      </c>
      <c r="I292" s="181" t="s">
        <v>1211</v>
      </c>
      <c r="J292" s="481" t="s">
        <v>2409</v>
      </c>
      <c r="K292" s="435" t="s">
        <v>93</v>
      </c>
      <c r="L292" s="601" t="s">
        <v>62</v>
      </c>
      <c r="M292" s="574" t="s">
        <v>1513</v>
      </c>
      <c r="N292" s="275" t="s">
        <v>2410</v>
      </c>
      <c r="O292" s="577" t="s">
        <v>2411</v>
      </c>
      <c r="P292" s="966" t="s">
        <v>2706</v>
      </c>
    </row>
    <row r="293" spans="1:16" ht="15" hidden="1" customHeight="1">
      <c r="A293" s="807" t="s">
        <v>125</v>
      </c>
      <c r="B293" s="820" t="s">
        <v>126</v>
      </c>
      <c r="C293" s="450" t="s">
        <v>1156</v>
      </c>
      <c r="D293" s="450" t="s">
        <v>338</v>
      </c>
      <c r="E293" s="775" t="s">
        <v>707</v>
      </c>
      <c r="F293" s="775" t="s">
        <v>572</v>
      </c>
      <c r="G293" s="450" t="s">
        <v>1212</v>
      </c>
      <c r="H293" s="932" t="s">
        <v>471</v>
      </c>
      <c r="I293" s="181" t="s">
        <v>341</v>
      </c>
      <c r="J293" s="450" t="s">
        <v>1512</v>
      </c>
      <c r="K293" s="435" t="s">
        <v>93</v>
      </c>
      <c r="L293" s="601" t="s">
        <v>62</v>
      </c>
      <c r="M293" s="346" t="s">
        <v>1513</v>
      </c>
      <c r="N293" s="275" t="s">
        <v>1514</v>
      </c>
      <c r="O293" s="577" t="s">
        <v>1515</v>
      </c>
      <c r="P293" s="275"/>
    </row>
    <row r="294" spans="1:16" ht="15" hidden="1" customHeight="1">
      <c r="A294" s="807" t="s">
        <v>125</v>
      </c>
      <c r="B294" s="820" t="s">
        <v>126</v>
      </c>
      <c r="C294" s="450" t="s">
        <v>60</v>
      </c>
      <c r="D294" s="450" t="s">
        <v>775</v>
      </c>
      <c r="E294" s="911" t="s">
        <v>776</v>
      </c>
      <c r="F294" s="911" t="s">
        <v>1516</v>
      </c>
      <c r="G294" s="481" t="s">
        <v>1517</v>
      </c>
      <c r="H294" s="932" t="s">
        <v>1537</v>
      </c>
      <c r="I294" s="181" t="s">
        <v>341</v>
      </c>
      <c r="J294" s="450" t="s">
        <v>1519</v>
      </c>
      <c r="K294" s="435" t="s">
        <v>93</v>
      </c>
      <c r="L294" s="389" t="s">
        <v>62</v>
      </c>
      <c r="M294" s="346" t="s">
        <v>1513</v>
      </c>
      <c r="N294" s="275" t="s">
        <v>1514</v>
      </c>
      <c r="O294" s="577" t="s">
        <v>1523</v>
      </c>
      <c r="P294" s="275"/>
    </row>
    <row r="295" spans="1:16" ht="15" hidden="1" customHeight="1">
      <c r="A295" s="807" t="s">
        <v>125</v>
      </c>
      <c r="B295" s="820" t="s">
        <v>126</v>
      </c>
      <c r="C295" s="450" t="s">
        <v>1156</v>
      </c>
      <c r="D295" s="450" t="s">
        <v>338</v>
      </c>
      <c r="E295" s="911" t="s">
        <v>710</v>
      </c>
      <c r="F295" s="911" t="s">
        <v>513</v>
      </c>
      <c r="G295" s="450" t="s">
        <v>2491</v>
      </c>
      <c r="H295" s="932" t="s">
        <v>471</v>
      </c>
      <c r="I295" s="181" t="s">
        <v>341</v>
      </c>
      <c r="J295" s="450" t="s">
        <v>514</v>
      </c>
      <c r="K295" s="435" t="s">
        <v>93</v>
      </c>
      <c r="L295" s="601" t="s">
        <v>62</v>
      </c>
      <c r="M295" s="346" t="s">
        <v>1513</v>
      </c>
      <c r="N295" s="275" t="s">
        <v>1529</v>
      </c>
      <c r="O295" s="577" t="s">
        <v>1530</v>
      </c>
      <c r="P295" s="275"/>
    </row>
    <row r="296" spans="1:16" ht="15" hidden="1" customHeight="1">
      <c r="A296" s="807" t="s">
        <v>125</v>
      </c>
      <c r="B296" s="820" t="s">
        <v>126</v>
      </c>
      <c r="C296" s="450" t="s">
        <v>1156</v>
      </c>
      <c r="D296" s="450" t="s">
        <v>338</v>
      </c>
      <c r="E296" s="911" t="s">
        <v>713</v>
      </c>
      <c r="F296" s="911" t="s">
        <v>517</v>
      </c>
      <c r="G296" s="481" t="s">
        <v>1517</v>
      </c>
      <c r="H296" s="932" t="s">
        <v>471</v>
      </c>
      <c r="I296" s="181" t="s">
        <v>341</v>
      </c>
      <c r="J296" s="450" t="s">
        <v>518</v>
      </c>
      <c r="K296" s="435" t="s">
        <v>93</v>
      </c>
      <c r="L296" s="601" t="s">
        <v>62</v>
      </c>
      <c r="M296" s="346" t="s">
        <v>1513</v>
      </c>
      <c r="N296" s="275" t="s">
        <v>1533</v>
      </c>
      <c r="O296" s="577" t="s">
        <v>1534</v>
      </c>
      <c r="P296" s="275"/>
    </row>
    <row r="297" spans="1:16" ht="15" hidden="1" customHeight="1">
      <c r="A297" s="807" t="s">
        <v>125</v>
      </c>
      <c r="B297" s="820" t="s">
        <v>126</v>
      </c>
      <c r="C297" s="450" t="s">
        <v>60</v>
      </c>
      <c r="D297" s="450" t="s">
        <v>775</v>
      </c>
      <c r="E297" s="911" t="s">
        <v>1535</v>
      </c>
      <c r="F297" s="911" t="s">
        <v>580</v>
      </c>
      <c r="G297" s="450" t="s">
        <v>2418</v>
      </c>
      <c r="H297" s="932" t="s">
        <v>1537</v>
      </c>
      <c r="I297" s="181" t="s">
        <v>341</v>
      </c>
      <c r="J297" s="450" t="s">
        <v>1536</v>
      </c>
      <c r="K297" s="435" t="s">
        <v>93</v>
      </c>
      <c r="L297" s="601" t="s">
        <v>62</v>
      </c>
      <c r="M297" s="346" t="s">
        <v>1513</v>
      </c>
      <c r="N297" s="275" t="s">
        <v>1539</v>
      </c>
      <c r="O297" s="577" t="s">
        <v>1540</v>
      </c>
      <c r="P297" s="275"/>
    </row>
    <row r="298" spans="1:16" ht="15" hidden="1" customHeight="1">
      <c r="A298" s="807" t="s">
        <v>125</v>
      </c>
      <c r="B298" s="820" t="s">
        <v>126</v>
      </c>
      <c r="C298" s="450" t="s">
        <v>1156</v>
      </c>
      <c r="D298" s="450" t="s">
        <v>1218</v>
      </c>
      <c r="E298" s="450" t="s">
        <v>1268</v>
      </c>
      <c r="F298" s="450" t="s">
        <v>2492</v>
      </c>
      <c r="G298" s="450" t="s">
        <v>2493</v>
      </c>
      <c r="H298" s="932" t="s">
        <v>1537</v>
      </c>
      <c r="I298" s="181" t="s">
        <v>341</v>
      </c>
      <c r="J298" s="450" t="s">
        <v>2494</v>
      </c>
      <c r="K298" s="435" t="s">
        <v>93</v>
      </c>
      <c r="L298" s="601" t="s">
        <v>62</v>
      </c>
      <c r="M298" s="346" t="s">
        <v>1513</v>
      </c>
      <c r="N298" s="275" t="s">
        <v>2092</v>
      </c>
      <c r="O298" s="577" t="s">
        <v>2313</v>
      </c>
      <c r="P298" s="275"/>
    </row>
    <row r="299" spans="1:16" ht="15" hidden="1" customHeight="1">
      <c r="A299" s="807" t="s">
        <v>125</v>
      </c>
      <c r="B299" s="820" t="s">
        <v>126</v>
      </c>
      <c r="C299" s="450" t="s">
        <v>1156</v>
      </c>
      <c r="D299" s="450" t="s">
        <v>1218</v>
      </c>
      <c r="E299" s="450" t="s">
        <v>1219</v>
      </c>
      <c r="F299" s="450" t="s">
        <v>1220</v>
      </c>
      <c r="G299" s="450" t="s">
        <v>1270</v>
      </c>
      <c r="H299" s="932" t="s">
        <v>2905</v>
      </c>
      <c r="I299" s="181" t="s">
        <v>2424</v>
      </c>
      <c r="J299" s="450" t="s">
        <v>1220</v>
      </c>
      <c r="K299" s="435" t="s">
        <v>93</v>
      </c>
      <c r="L299" s="601" t="s">
        <v>62</v>
      </c>
      <c r="M299" s="346" t="s">
        <v>1567</v>
      </c>
      <c r="N299" s="275" t="s">
        <v>1568</v>
      </c>
      <c r="O299" s="577" t="s">
        <v>2426</v>
      </c>
      <c r="P299" s="966" t="s">
        <v>2706</v>
      </c>
    </row>
    <row r="300" spans="1:16" ht="15" hidden="1" customHeight="1">
      <c r="A300" s="807" t="s">
        <v>125</v>
      </c>
      <c r="B300" s="820" t="s">
        <v>126</v>
      </c>
      <c r="C300" s="450" t="s">
        <v>1156</v>
      </c>
      <c r="D300" s="450" t="s">
        <v>1218</v>
      </c>
      <c r="E300" s="450" t="s">
        <v>2495</v>
      </c>
      <c r="F300" s="791" t="s">
        <v>2496</v>
      </c>
      <c r="G300" s="450" t="s">
        <v>1602</v>
      </c>
      <c r="H300" s="932" t="s">
        <v>1537</v>
      </c>
      <c r="I300" s="181" t="s">
        <v>341</v>
      </c>
      <c r="J300" s="450" t="s">
        <v>2497</v>
      </c>
      <c r="K300" s="435" t="s">
        <v>93</v>
      </c>
      <c r="L300" s="601" t="s">
        <v>62</v>
      </c>
      <c r="M300" s="575" t="s">
        <v>1513</v>
      </c>
      <c r="N300" s="275" t="s">
        <v>1605</v>
      </c>
      <c r="O300" s="275" t="s">
        <v>1605</v>
      </c>
      <c r="P300" s="275"/>
    </row>
    <row r="301" spans="1:16" ht="15" hidden="1" customHeight="1">
      <c r="A301" s="807" t="s">
        <v>125</v>
      </c>
      <c r="B301" s="820" t="s">
        <v>126</v>
      </c>
      <c r="C301" s="450" t="s">
        <v>1156</v>
      </c>
      <c r="D301" s="450" t="s">
        <v>1218</v>
      </c>
      <c r="E301" s="450" t="s">
        <v>1222</v>
      </c>
      <c r="F301" s="450" t="s">
        <v>1223</v>
      </c>
      <c r="G301" s="450" t="s">
        <v>1270</v>
      </c>
      <c r="H301" s="932" t="s">
        <v>2906</v>
      </c>
      <c r="I301" s="181" t="s">
        <v>2427</v>
      </c>
      <c r="J301" s="450" t="s">
        <v>1223</v>
      </c>
      <c r="K301" s="435" t="s">
        <v>93</v>
      </c>
      <c r="L301" s="601" t="s">
        <v>62</v>
      </c>
      <c r="M301" s="346" t="s">
        <v>1567</v>
      </c>
      <c r="N301" s="275" t="s">
        <v>1568</v>
      </c>
      <c r="O301" s="577" t="s">
        <v>2429</v>
      </c>
      <c r="P301" s="966" t="s">
        <v>2706</v>
      </c>
    </row>
    <row r="302" spans="1:16" ht="15" hidden="1" customHeight="1">
      <c r="A302" s="807" t="s">
        <v>125</v>
      </c>
      <c r="B302" s="820" t="s">
        <v>126</v>
      </c>
      <c r="C302" s="450" t="s">
        <v>1156</v>
      </c>
      <c r="D302" s="450" t="s">
        <v>1218</v>
      </c>
      <c r="E302" s="450" t="s">
        <v>1271</v>
      </c>
      <c r="F302" s="450" t="s">
        <v>1275</v>
      </c>
      <c r="G302" s="450" t="s">
        <v>2498</v>
      </c>
      <c r="H302" s="932" t="s">
        <v>2923</v>
      </c>
      <c r="I302" s="181" t="s">
        <v>1272</v>
      </c>
      <c r="J302" s="450" t="s">
        <v>2499</v>
      </c>
      <c r="K302" s="435" t="s">
        <v>93</v>
      </c>
      <c r="L302" s="601" t="s">
        <v>62</v>
      </c>
      <c r="M302" s="346" t="s">
        <v>1513</v>
      </c>
      <c r="N302" s="275" t="s">
        <v>2320</v>
      </c>
      <c r="O302" s="577" t="s">
        <v>2500</v>
      </c>
      <c r="P302" s="966" t="s">
        <v>2706</v>
      </c>
    </row>
    <row r="303" spans="1:16" ht="15" hidden="1" customHeight="1">
      <c r="A303" s="807" t="s">
        <v>125</v>
      </c>
      <c r="B303" s="821" t="s">
        <v>126</v>
      </c>
      <c r="C303" s="450" t="s">
        <v>639</v>
      </c>
      <c r="D303" s="450" t="s">
        <v>681</v>
      </c>
      <c r="E303" s="450" t="s">
        <v>705</v>
      </c>
      <c r="F303" s="450" t="s">
        <v>2502</v>
      </c>
      <c r="G303" s="450" t="s">
        <v>338</v>
      </c>
      <c r="H303" s="932" t="s">
        <v>471</v>
      </c>
      <c r="I303" s="181" t="s">
        <v>341</v>
      </c>
      <c r="J303" s="450" t="s">
        <v>2503</v>
      </c>
      <c r="K303" s="435" t="s">
        <v>93</v>
      </c>
      <c r="L303" s="601" t="s">
        <v>62</v>
      </c>
      <c r="M303" s="346" t="s">
        <v>1567</v>
      </c>
      <c r="N303" s="275" t="s">
        <v>1568</v>
      </c>
      <c r="O303" s="577" t="s">
        <v>2504</v>
      </c>
      <c r="P303" s="275"/>
    </row>
    <row r="304" spans="1:16" ht="15" hidden="1" customHeight="1">
      <c r="A304" s="807" t="s">
        <v>125</v>
      </c>
      <c r="B304" s="820" t="s">
        <v>126</v>
      </c>
      <c r="C304" s="450" t="s">
        <v>1156</v>
      </c>
      <c r="D304" s="450" t="s">
        <v>338</v>
      </c>
      <c r="E304" s="450" t="s">
        <v>1224</v>
      </c>
      <c r="F304" s="791" t="s">
        <v>1225</v>
      </c>
      <c r="G304" s="450" t="s">
        <v>1212</v>
      </c>
      <c r="H304" s="932" t="s">
        <v>2907</v>
      </c>
      <c r="I304" s="181" t="s">
        <v>1225</v>
      </c>
      <c r="J304" s="450" t="s">
        <v>2505</v>
      </c>
      <c r="K304" s="435" t="s">
        <v>93</v>
      </c>
      <c r="L304" s="601" t="s">
        <v>62</v>
      </c>
      <c r="M304" s="346" t="s">
        <v>1513</v>
      </c>
      <c r="N304" s="275" t="s">
        <v>1769</v>
      </c>
      <c r="O304" s="577" t="s">
        <v>2506</v>
      </c>
      <c r="P304" s="966" t="s">
        <v>2706</v>
      </c>
    </row>
    <row r="305" spans="1:16" ht="16.5" customHeight="1">
      <c r="A305" s="807" t="s">
        <v>125</v>
      </c>
      <c r="B305" s="820" t="s">
        <v>126</v>
      </c>
      <c r="C305" s="450"/>
      <c r="D305" s="450"/>
      <c r="E305" s="450" t="s">
        <v>1335</v>
      </c>
      <c r="F305" s="822" t="s">
        <v>1336</v>
      </c>
      <c r="G305" s="450" t="s">
        <v>2508</v>
      </c>
      <c r="H305" s="932" t="s">
        <v>2924</v>
      </c>
      <c r="I305" s="181" t="s">
        <v>1336</v>
      </c>
      <c r="J305" s="450" t="s">
        <v>2509</v>
      </c>
      <c r="K305" s="435" t="s">
        <v>93</v>
      </c>
      <c r="L305" s="601" t="s">
        <v>62</v>
      </c>
      <c r="M305" s="346" t="s">
        <v>1513</v>
      </c>
      <c r="N305" s="450" t="s">
        <v>2510</v>
      </c>
      <c r="O305" s="577" t="s">
        <v>2511</v>
      </c>
      <c r="P305" s="275"/>
    </row>
    <row r="306" spans="1:16" ht="15" hidden="1" customHeight="1">
      <c r="A306" s="807" t="s">
        <v>125</v>
      </c>
      <c r="B306" s="820" t="s">
        <v>126</v>
      </c>
      <c r="C306" s="450" t="s">
        <v>1156</v>
      </c>
      <c r="D306" s="450" t="s">
        <v>1218</v>
      </c>
      <c r="E306" s="450" t="s">
        <v>2513</v>
      </c>
      <c r="F306" s="791" t="s">
        <v>1234</v>
      </c>
      <c r="G306" s="450" t="s">
        <v>1212</v>
      </c>
      <c r="H306" s="932" t="s">
        <v>2910</v>
      </c>
      <c r="I306" s="181" t="s">
        <v>1234</v>
      </c>
      <c r="J306" s="450" t="s">
        <v>2514</v>
      </c>
      <c r="K306" s="435" t="s">
        <v>93</v>
      </c>
      <c r="L306" s="601" t="s">
        <v>62</v>
      </c>
      <c r="M306" s="346" t="s">
        <v>1513</v>
      </c>
      <c r="N306" s="275" t="s">
        <v>2448</v>
      </c>
      <c r="O306" s="577" t="s">
        <v>2449</v>
      </c>
      <c r="P306" s="966" t="s">
        <v>2706</v>
      </c>
    </row>
    <row r="307" spans="1:16" ht="15" hidden="1" customHeight="1">
      <c r="A307" s="807" t="s">
        <v>125</v>
      </c>
      <c r="B307" s="820" t="s">
        <v>126</v>
      </c>
      <c r="C307" s="450" t="s">
        <v>1156</v>
      </c>
      <c r="D307" s="450" t="s">
        <v>1218</v>
      </c>
      <c r="E307" s="450" t="s">
        <v>2515</v>
      </c>
      <c r="F307" s="791" t="s">
        <v>1146</v>
      </c>
      <c r="G307" s="450" t="s">
        <v>1212</v>
      </c>
      <c r="H307" s="932" t="s">
        <v>2911</v>
      </c>
      <c r="I307" s="181" t="s">
        <v>1146</v>
      </c>
      <c r="J307" s="450" t="s">
        <v>2516</v>
      </c>
      <c r="K307" s="435" t="s">
        <v>93</v>
      </c>
      <c r="L307" s="601" t="s">
        <v>62</v>
      </c>
      <c r="M307" s="346" t="s">
        <v>1513</v>
      </c>
      <c r="N307" s="275" t="s">
        <v>1649</v>
      </c>
      <c r="O307" s="577" t="s">
        <v>2403</v>
      </c>
      <c r="P307" s="966" t="s">
        <v>2706</v>
      </c>
    </row>
    <row r="308" spans="1:16" ht="15" hidden="1" customHeight="1">
      <c r="A308" s="807" t="s">
        <v>125</v>
      </c>
      <c r="B308" s="820" t="s">
        <v>126</v>
      </c>
      <c r="C308" s="450" t="s">
        <v>1156</v>
      </c>
      <c r="D308" s="450" t="s">
        <v>1218</v>
      </c>
      <c r="E308" s="450" t="s">
        <v>1236</v>
      </c>
      <c r="F308" s="450" t="s">
        <v>1237</v>
      </c>
      <c r="G308" s="450" t="s">
        <v>1284</v>
      </c>
      <c r="H308" s="932" t="s">
        <v>2925</v>
      </c>
      <c r="I308" s="181"/>
      <c r="J308" s="450" t="s">
        <v>2517</v>
      </c>
      <c r="K308" s="435" t="s">
        <v>93</v>
      </c>
      <c r="L308" s="601" t="s">
        <v>62</v>
      </c>
      <c r="M308" s="346" t="s">
        <v>1513</v>
      </c>
      <c r="N308" s="275" t="s">
        <v>2518</v>
      </c>
      <c r="O308" s="577" t="s">
        <v>2519</v>
      </c>
      <c r="P308" s="966" t="s">
        <v>2706</v>
      </c>
    </row>
    <row r="309" spans="1:16" ht="15" hidden="1" customHeight="1">
      <c r="A309" s="807" t="s">
        <v>125</v>
      </c>
      <c r="B309" s="820" t="s">
        <v>126</v>
      </c>
      <c r="C309" s="450" t="s">
        <v>1156</v>
      </c>
      <c r="D309" s="450" t="s">
        <v>338</v>
      </c>
      <c r="E309" s="450" t="s">
        <v>2520</v>
      </c>
      <c r="F309" s="450" t="s">
        <v>1292</v>
      </c>
      <c r="G309" s="450" t="s">
        <v>1212</v>
      </c>
      <c r="H309" s="932" t="s">
        <v>2926</v>
      </c>
      <c r="I309" s="181" t="s">
        <v>1292</v>
      </c>
      <c r="J309" s="450" t="s">
        <v>2521</v>
      </c>
      <c r="K309" s="435" t="s">
        <v>93</v>
      </c>
      <c r="L309" s="601" t="s">
        <v>62</v>
      </c>
      <c r="M309" s="346" t="s">
        <v>1513</v>
      </c>
      <c r="N309" s="275" t="s">
        <v>2522</v>
      </c>
      <c r="O309" s="577" t="s">
        <v>2523</v>
      </c>
      <c r="P309" s="966" t="s">
        <v>2706</v>
      </c>
    </row>
    <row r="310" spans="1:16" ht="16.5" hidden="1" customHeight="1">
      <c r="A310" s="807" t="s">
        <v>125</v>
      </c>
      <c r="B310" s="820" t="s">
        <v>126</v>
      </c>
      <c r="C310" s="450" t="s">
        <v>1156</v>
      </c>
      <c r="D310" s="450" t="s">
        <v>1218</v>
      </c>
      <c r="E310" s="450" t="s">
        <v>1295</v>
      </c>
      <c r="F310" s="778" t="s">
        <v>1296</v>
      </c>
      <c r="G310" s="450" t="s">
        <v>1212</v>
      </c>
      <c r="H310" s="932" t="s">
        <v>2927</v>
      </c>
      <c r="I310" s="181" t="s">
        <v>1296</v>
      </c>
      <c r="J310" s="450" t="s">
        <v>1297</v>
      </c>
      <c r="K310" s="435" t="s">
        <v>93</v>
      </c>
      <c r="L310" s="601" t="s">
        <v>62</v>
      </c>
      <c r="M310" s="346" t="s">
        <v>1513</v>
      </c>
      <c r="N310" s="450" t="s">
        <v>2525</v>
      </c>
      <c r="O310" s="577" t="s">
        <v>2526</v>
      </c>
      <c r="P310" s="966" t="s">
        <v>2706</v>
      </c>
    </row>
    <row r="311" spans="1:16" ht="15" hidden="1" customHeight="1">
      <c r="A311" s="807" t="s">
        <v>125</v>
      </c>
      <c r="B311" s="820" t="s">
        <v>126</v>
      </c>
      <c r="C311" s="450" t="s">
        <v>1156</v>
      </c>
      <c r="D311" s="450" t="s">
        <v>1218</v>
      </c>
      <c r="E311" s="450" t="s">
        <v>2527</v>
      </c>
      <c r="F311" s="791" t="s">
        <v>1299</v>
      </c>
      <c r="G311" s="450" t="s">
        <v>1212</v>
      </c>
      <c r="H311" s="932" t="s">
        <v>2928</v>
      </c>
      <c r="I311" s="181" t="s">
        <v>1299</v>
      </c>
      <c r="J311" s="450" t="s">
        <v>2529</v>
      </c>
      <c r="K311" s="435" t="s">
        <v>93</v>
      </c>
      <c r="L311" s="601" t="s">
        <v>62</v>
      </c>
      <c r="M311" s="346" t="s">
        <v>1513</v>
      </c>
      <c r="N311" s="450" t="s">
        <v>2530</v>
      </c>
      <c r="O311" s="577" t="s">
        <v>2531</v>
      </c>
      <c r="P311" s="966" t="s">
        <v>2706</v>
      </c>
    </row>
    <row r="312" spans="1:16" ht="15" hidden="1" customHeight="1">
      <c r="A312" s="807" t="s">
        <v>125</v>
      </c>
      <c r="B312" s="820" t="s">
        <v>126</v>
      </c>
      <c r="C312" s="450" t="s">
        <v>1156</v>
      </c>
      <c r="D312" s="450" t="s">
        <v>1218</v>
      </c>
      <c r="E312" s="450" t="s">
        <v>1246</v>
      </c>
      <c r="F312" s="450" t="s">
        <v>1247</v>
      </c>
      <c r="G312" s="450" t="s">
        <v>1270</v>
      </c>
      <c r="H312" s="932" t="s">
        <v>2915</v>
      </c>
      <c r="I312" s="181" t="s">
        <v>2464</v>
      </c>
      <c r="J312" s="450" t="s">
        <v>1301</v>
      </c>
      <c r="K312" s="435" t="s">
        <v>93</v>
      </c>
      <c r="L312" s="601" t="s">
        <v>62</v>
      </c>
      <c r="M312" s="346" t="s">
        <v>1567</v>
      </c>
      <c r="N312" s="275" t="s">
        <v>1568</v>
      </c>
      <c r="O312" s="577" t="s">
        <v>2465</v>
      </c>
      <c r="P312" s="966" t="s">
        <v>2706</v>
      </c>
    </row>
    <row r="313" spans="1:16" ht="15" hidden="1" customHeight="1">
      <c r="A313" s="807" t="s">
        <v>125</v>
      </c>
      <c r="B313" s="821" t="s">
        <v>126</v>
      </c>
      <c r="C313" s="450" t="s">
        <v>1156</v>
      </c>
      <c r="D313" s="450" t="s">
        <v>1218</v>
      </c>
      <c r="E313" s="450" t="s">
        <v>1302</v>
      </c>
      <c r="F313" s="791" t="s">
        <v>2532</v>
      </c>
      <c r="G313" s="778" t="s">
        <v>338</v>
      </c>
      <c r="H313" s="932" t="s">
        <v>2929</v>
      </c>
      <c r="I313" s="181" t="s">
        <v>2533</v>
      </c>
      <c r="J313" s="450" t="s">
        <v>2534</v>
      </c>
      <c r="K313" s="435" t="s">
        <v>93</v>
      </c>
      <c r="L313" s="601" t="s">
        <v>62</v>
      </c>
      <c r="M313" s="346" t="s">
        <v>1567</v>
      </c>
      <c r="N313" s="275" t="s">
        <v>1568</v>
      </c>
      <c r="O313" s="577" t="s">
        <v>2536</v>
      </c>
      <c r="P313" s="966" t="s">
        <v>2706</v>
      </c>
    </row>
    <row r="314" spans="1:16" ht="15" hidden="1" customHeight="1">
      <c r="A314" s="807" t="s">
        <v>125</v>
      </c>
      <c r="B314" s="820" t="s">
        <v>126</v>
      </c>
      <c r="C314" s="450" t="s">
        <v>1156</v>
      </c>
      <c r="D314" s="450" t="s">
        <v>1218</v>
      </c>
      <c r="E314" s="450" t="s">
        <v>1305</v>
      </c>
      <c r="F314" s="450" t="s">
        <v>1306</v>
      </c>
      <c r="G314" s="450" t="s">
        <v>1212</v>
      </c>
      <c r="H314" s="932" t="s">
        <v>2930</v>
      </c>
      <c r="I314" s="181" t="s">
        <v>1306</v>
      </c>
      <c r="J314" s="450" t="s">
        <v>2537</v>
      </c>
      <c r="K314" s="435" t="s">
        <v>93</v>
      </c>
      <c r="L314" s="601" t="s">
        <v>62</v>
      </c>
      <c r="M314" s="346" t="s">
        <v>1513</v>
      </c>
      <c r="N314" s="275" t="s">
        <v>2165</v>
      </c>
      <c r="O314" s="577" t="s">
        <v>2538</v>
      </c>
      <c r="P314" s="966" t="s">
        <v>2706</v>
      </c>
    </row>
    <row r="315" spans="1:16" ht="15" hidden="1" customHeight="1">
      <c r="A315" s="807" t="s">
        <v>125</v>
      </c>
      <c r="B315" s="820" t="s">
        <v>126</v>
      </c>
      <c r="C315" s="450" t="s">
        <v>1156</v>
      </c>
      <c r="D315" s="450" t="s">
        <v>1218</v>
      </c>
      <c r="E315" s="450" t="s">
        <v>1308</v>
      </c>
      <c r="F315" s="450" t="s">
        <v>1309</v>
      </c>
      <c r="G315" s="450" t="s">
        <v>1212</v>
      </c>
      <c r="H315" s="932" t="s">
        <v>2931</v>
      </c>
      <c r="I315" s="181" t="s">
        <v>1309</v>
      </c>
      <c r="J315" s="450" t="s">
        <v>2539</v>
      </c>
      <c r="K315" s="435" t="s">
        <v>93</v>
      </c>
      <c r="L315" s="601" t="s">
        <v>62</v>
      </c>
      <c r="M315" s="346" t="s">
        <v>1513</v>
      </c>
      <c r="N315" s="275" t="s">
        <v>2540</v>
      </c>
      <c r="O315" s="577" t="s">
        <v>2541</v>
      </c>
      <c r="P315" s="966" t="s">
        <v>2706</v>
      </c>
    </row>
    <row r="316" spans="1:16" ht="15" hidden="1" customHeight="1">
      <c r="A316" s="807" t="s">
        <v>125</v>
      </c>
      <c r="B316" s="820" t="s">
        <v>126</v>
      </c>
      <c r="C316" s="450" t="s">
        <v>1156</v>
      </c>
      <c r="D316" s="450" t="s">
        <v>338</v>
      </c>
      <c r="E316" s="450" t="s">
        <v>1311</v>
      </c>
      <c r="F316" s="450" t="s">
        <v>1312</v>
      </c>
      <c r="G316" s="450" t="s">
        <v>1212</v>
      </c>
      <c r="H316" s="932" t="s">
        <v>2932</v>
      </c>
      <c r="I316" s="181" t="s">
        <v>1312</v>
      </c>
      <c r="J316" s="450" t="s">
        <v>2543</v>
      </c>
      <c r="K316" s="435" t="s">
        <v>93</v>
      </c>
      <c r="L316" s="601" t="s">
        <v>62</v>
      </c>
      <c r="M316" s="575" t="s">
        <v>1513</v>
      </c>
      <c r="N316" s="458" t="s">
        <v>2544</v>
      </c>
      <c r="O316" s="760" t="s">
        <v>2545</v>
      </c>
      <c r="P316" s="966" t="s">
        <v>2706</v>
      </c>
    </row>
    <row r="317" spans="1:16" ht="15" hidden="1" customHeight="1">
      <c r="A317" s="807" t="s">
        <v>125</v>
      </c>
      <c r="B317" s="820" t="s">
        <v>126</v>
      </c>
      <c r="C317" s="450"/>
      <c r="D317" s="450"/>
      <c r="E317" s="450" t="s">
        <v>2546</v>
      </c>
      <c r="F317" s="791" t="s">
        <v>1018</v>
      </c>
      <c r="G317" s="450" t="s">
        <v>2547</v>
      </c>
      <c r="H317" s="932" t="s">
        <v>2933</v>
      </c>
      <c r="I317" s="181" t="s">
        <v>1018</v>
      </c>
      <c r="J317" s="450" t="s">
        <v>2549</v>
      </c>
      <c r="K317" s="435" t="s">
        <v>93</v>
      </c>
      <c r="L317" s="601" t="s">
        <v>62</v>
      </c>
      <c r="M317" s="346" t="s">
        <v>1513</v>
      </c>
      <c r="N317" s="576" t="s">
        <v>2550</v>
      </c>
      <c r="O317" s="895" t="s">
        <v>2551</v>
      </c>
      <c r="P317" s="966" t="s">
        <v>2706</v>
      </c>
    </row>
    <row r="318" spans="1:16" ht="15" hidden="1" customHeight="1">
      <c r="A318" s="807" t="s">
        <v>125</v>
      </c>
      <c r="B318" s="820" t="s">
        <v>126</v>
      </c>
      <c r="C318" s="450" t="s">
        <v>1156</v>
      </c>
      <c r="D318" s="450" t="s">
        <v>338</v>
      </c>
      <c r="E318" s="450" t="s">
        <v>1314</v>
      </c>
      <c r="F318" s="450" t="s">
        <v>1315</v>
      </c>
      <c r="G318" s="450" t="s">
        <v>1212</v>
      </c>
      <c r="H318" s="932" t="s">
        <v>2934</v>
      </c>
      <c r="I318" s="181" t="s">
        <v>1315</v>
      </c>
      <c r="J318" s="450" t="s">
        <v>2553</v>
      </c>
      <c r="K318" s="435" t="s">
        <v>93</v>
      </c>
      <c r="L318" s="601" t="s">
        <v>62</v>
      </c>
      <c r="M318" s="346" t="s">
        <v>1513</v>
      </c>
      <c r="N318" s="275" t="s">
        <v>2554</v>
      </c>
      <c r="O318" s="577" t="s">
        <v>2555</v>
      </c>
      <c r="P318" s="966" t="s">
        <v>2706</v>
      </c>
    </row>
    <row r="319" spans="1:16" ht="15" hidden="1" customHeight="1">
      <c r="A319" s="807" t="s">
        <v>125</v>
      </c>
      <c r="B319" s="820" t="s">
        <v>126</v>
      </c>
      <c r="C319" s="817"/>
      <c r="D319" s="842"/>
      <c r="E319" s="530" t="s">
        <v>2479</v>
      </c>
      <c r="F319" s="530" t="s">
        <v>2480</v>
      </c>
      <c r="G319" s="530" t="s">
        <v>1605</v>
      </c>
      <c r="H319" s="932" t="s">
        <v>2921</v>
      </c>
      <c r="I319" s="181" t="s">
        <v>2480</v>
      </c>
      <c r="J319" s="530" t="s">
        <v>1605</v>
      </c>
      <c r="K319" s="435" t="s">
        <v>1605</v>
      </c>
      <c r="L319" s="389" t="s">
        <v>1605</v>
      </c>
      <c r="M319" s="575"/>
      <c r="N319" s="275" t="s">
        <v>1605</v>
      </c>
      <c r="O319" s="577" t="s">
        <v>1605</v>
      </c>
      <c r="P319" s="966" t="s">
        <v>2706</v>
      </c>
    </row>
    <row r="320" spans="1:16" ht="15" hidden="1" customHeight="1">
      <c r="A320" s="807" t="s">
        <v>125</v>
      </c>
      <c r="B320" s="823" t="s">
        <v>126</v>
      </c>
      <c r="C320" s="530" t="s">
        <v>1156</v>
      </c>
      <c r="D320" s="530" t="s">
        <v>1218</v>
      </c>
      <c r="E320" s="530" t="s">
        <v>1317</v>
      </c>
      <c r="F320" s="530" t="s">
        <v>1318</v>
      </c>
      <c r="G320" s="530" t="s">
        <v>1212</v>
      </c>
      <c r="H320" s="932" t="s">
        <v>2935</v>
      </c>
      <c r="I320" s="181" t="s">
        <v>1318</v>
      </c>
      <c r="J320" s="530" t="s">
        <v>2557</v>
      </c>
      <c r="K320" s="435" t="s">
        <v>93</v>
      </c>
      <c r="L320" s="601" t="s">
        <v>62</v>
      </c>
      <c r="M320" s="346" t="s">
        <v>1513</v>
      </c>
      <c r="N320" s="275" t="s">
        <v>2558</v>
      </c>
      <c r="O320" s="577" t="s">
        <v>2559</v>
      </c>
      <c r="P320" s="966" t="s">
        <v>2706</v>
      </c>
    </row>
    <row r="321" spans="1:16" ht="14.45" hidden="1">
      <c r="A321" s="593" t="s">
        <v>1508</v>
      </c>
      <c r="B321" s="594" t="s">
        <v>2216</v>
      </c>
      <c r="C321" s="595"/>
      <c r="D321" s="595"/>
      <c r="E321" s="595"/>
      <c r="F321" s="595"/>
      <c r="G321" s="595"/>
      <c r="H321" s="932" t="s">
        <v>1537</v>
      </c>
      <c r="I321" s="181" t="s">
        <v>341</v>
      </c>
      <c r="J321" s="595"/>
      <c r="K321" s="592"/>
      <c r="L321" s="592"/>
      <c r="M321" s="596"/>
      <c r="N321" s="596"/>
      <c r="O321" s="596"/>
      <c r="P321" s="596"/>
    </row>
    <row r="322" spans="1:16" ht="15" hidden="1" customHeight="1">
      <c r="A322" s="824" t="s">
        <v>105</v>
      </c>
      <c r="B322" s="825" t="s">
        <v>106</v>
      </c>
      <c r="C322" s="579" t="s">
        <v>639</v>
      </c>
      <c r="D322" s="579" t="s">
        <v>338</v>
      </c>
      <c r="E322" s="804" t="s">
        <v>707</v>
      </c>
      <c r="F322" s="804" t="s">
        <v>572</v>
      </c>
      <c r="G322" s="579" t="s">
        <v>708</v>
      </c>
      <c r="H322" s="932" t="s">
        <v>471</v>
      </c>
      <c r="I322" s="181" t="s">
        <v>341</v>
      </c>
      <c r="J322" s="579" t="s">
        <v>709</v>
      </c>
      <c r="K322" s="601" t="s">
        <v>93</v>
      </c>
      <c r="L322" s="601" t="s">
        <v>62</v>
      </c>
      <c r="M322" s="574" t="s">
        <v>1513</v>
      </c>
      <c r="N322" s="275" t="s">
        <v>1514</v>
      </c>
      <c r="O322" s="577" t="s">
        <v>1515</v>
      </c>
      <c r="P322" s="275"/>
    </row>
    <row r="323" spans="1:16" ht="15" hidden="1" customHeight="1">
      <c r="A323" s="826" t="s">
        <v>105</v>
      </c>
      <c r="B323" s="827" t="s">
        <v>106</v>
      </c>
      <c r="C323" s="450" t="s">
        <v>60</v>
      </c>
      <c r="D323" s="450" t="s">
        <v>775</v>
      </c>
      <c r="E323" s="911" t="s">
        <v>776</v>
      </c>
      <c r="F323" s="911" t="s">
        <v>1516</v>
      </c>
      <c r="G323" s="481" t="s">
        <v>1517</v>
      </c>
      <c r="H323" s="932" t="s">
        <v>1537</v>
      </c>
      <c r="I323" s="181" t="s">
        <v>341</v>
      </c>
      <c r="J323" s="450" t="s">
        <v>1519</v>
      </c>
      <c r="K323" s="389" t="s">
        <v>93</v>
      </c>
      <c r="L323" s="389" t="s">
        <v>62</v>
      </c>
      <c r="M323" s="346" t="s">
        <v>1513</v>
      </c>
      <c r="N323" s="275" t="s">
        <v>1514</v>
      </c>
      <c r="O323" s="577" t="s">
        <v>1523</v>
      </c>
      <c r="P323" s="275"/>
    </row>
    <row r="324" spans="1:16" ht="15" hidden="1" customHeight="1">
      <c r="A324" s="826" t="s">
        <v>105</v>
      </c>
      <c r="B324" s="827" t="s">
        <v>106</v>
      </c>
      <c r="C324" s="576" t="s">
        <v>639</v>
      </c>
      <c r="D324" s="576" t="s">
        <v>338</v>
      </c>
      <c r="E324" s="912" t="s">
        <v>710</v>
      </c>
      <c r="F324" s="912" t="s">
        <v>513</v>
      </c>
      <c r="G324" s="576" t="s">
        <v>708</v>
      </c>
      <c r="H324" s="932" t="s">
        <v>2936</v>
      </c>
      <c r="I324" s="181" t="s">
        <v>513</v>
      </c>
      <c r="J324" s="576" t="s">
        <v>514</v>
      </c>
      <c r="K324" s="389" t="s">
        <v>93</v>
      </c>
      <c r="L324" s="389" t="s">
        <v>62</v>
      </c>
      <c r="M324" s="346" t="s">
        <v>1513</v>
      </c>
      <c r="N324" s="275" t="s">
        <v>1529</v>
      </c>
      <c r="O324" s="577" t="s">
        <v>1530</v>
      </c>
      <c r="P324" s="966" t="s">
        <v>2706</v>
      </c>
    </row>
    <row r="325" spans="1:16" ht="15" hidden="1" customHeight="1">
      <c r="A325" s="826" t="s">
        <v>105</v>
      </c>
      <c r="B325" s="827" t="s">
        <v>106</v>
      </c>
      <c r="C325" s="576" t="s">
        <v>639</v>
      </c>
      <c r="D325" s="576" t="s">
        <v>338</v>
      </c>
      <c r="E325" s="912" t="s">
        <v>713</v>
      </c>
      <c r="F325" s="912" t="s">
        <v>517</v>
      </c>
      <c r="G325" s="481" t="s">
        <v>1517</v>
      </c>
      <c r="H325" s="932" t="s">
        <v>471</v>
      </c>
      <c r="I325" s="181" t="s">
        <v>341</v>
      </c>
      <c r="J325" s="576" t="s">
        <v>518</v>
      </c>
      <c r="K325" s="389" t="s">
        <v>93</v>
      </c>
      <c r="L325" s="389" t="s">
        <v>62</v>
      </c>
      <c r="M325" s="346" t="s">
        <v>1513</v>
      </c>
      <c r="N325" s="275" t="s">
        <v>1533</v>
      </c>
      <c r="O325" s="577" t="s">
        <v>1534</v>
      </c>
      <c r="P325" s="275"/>
    </row>
    <row r="326" spans="1:16" ht="15" hidden="1" customHeight="1">
      <c r="A326" s="826" t="s">
        <v>105</v>
      </c>
      <c r="B326" s="827" t="s">
        <v>106</v>
      </c>
      <c r="C326" s="450" t="s">
        <v>60</v>
      </c>
      <c r="D326" s="450" t="s">
        <v>775</v>
      </c>
      <c r="E326" s="911" t="s">
        <v>1535</v>
      </c>
      <c r="F326" s="911" t="s">
        <v>580</v>
      </c>
      <c r="G326" s="576" t="s">
        <v>708</v>
      </c>
      <c r="H326" s="932" t="s">
        <v>1537</v>
      </c>
      <c r="I326" s="181" t="s">
        <v>341</v>
      </c>
      <c r="J326" s="450" t="s">
        <v>1536</v>
      </c>
      <c r="K326" s="389" t="s">
        <v>93</v>
      </c>
      <c r="L326" s="389" t="s">
        <v>62</v>
      </c>
      <c r="M326" s="346" t="s">
        <v>1513</v>
      </c>
      <c r="N326" s="275" t="s">
        <v>1539</v>
      </c>
      <c r="O326" s="577" t="s">
        <v>1540</v>
      </c>
      <c r="P326" s="275"/>
    </row>
    <row r="327" spans="1:16" ht="15" hidden="1" customHeight="1">
      <c r="A327" s="826" t="s">
        <v>105</v>
      </c>
      <c r="B327" s="827" t="s">
        <v>106</v>
      </c>
      <c r="C327" s="576" t="s">
        <v>639</v>
      </c>
      <c r="D327" s="576" t="s">
        <v>338</v>
      </c>
      <c r="E327" s="576" t="s">
        <v>717</v>
      </c>
      <c r="F327" s="576" t="s">
        <v>718</v>
      </c>
      <c r="G327" s="576" t="s">
        <v>708</v>
      </c>
      <c r="H327" s="932" t="s">
        <v>2937</v>
      </c>
      <c r="I327" s="181" t="s">
        <v>718</v>
      </c>
      <c r="J327" s="576" t="s">
        <v>719</v>
      </c>
      <c r="K327" s="389" t="s">
        <v>93</v>
      </c>
      <c r="L327" s="389" t="s">
        <v>62</v>
      </c>
      <c r="M327" s="346" t="s">
        <v>1513</v>
      </c>
      <c r="N327" s="275" t="s">
        <v>1769</v>
      </c>
      <c r="O327" s="577" t="s">
        <v>2561</v>
      </c>
      <c r="P327" s="966" t="s">
        <v>2706</v>
      </c>
    </row>
    <row r="328" spans="1:16" ht="15" hidden="1" customHeight="1">
      <c r="A328" s="826" t="s">
        <v>105</v>
      </c>
      <c r="B328" s="827" t="s">
        <v>106</v>
      </c>
      <c r="C328" s="576" t="s">
        <v>639</v>
      </c>
      <c r="D328" s="576" t="s">
        <v>338</v>
      </c>
      <c r="E328" s="576" t="s">
        <v>721</v>
      </c>
      <c r="F328" s="576" t="s">
        <v>722</v>
      </c>
      <c r="G328" s="576" t="s">
        <v>708</v>
      </c>
      <c r="H328" s="932" t="s">
        <v>2938</v>
      </c>
      <c r="I328" s="181" t="s">
        <v>722</v>
      </c>
      <c r="J328" s="576" t="s">
        <v>723</v>
      </c>
      <c r="K328" s="389" t="s">
        <v>93</v>
      </c>
      <c r="L328" s="389" t="s">
        <v>62</v>
      </c>
      <c r="M328" s="346" t="s">
        <v>1513</v>
      </c>
      <c r="N328" s="577" t="s">
        <v>2563</v>
      </c>
      <c r="O328" s="577" t="s">
        <v>2564</v>
      </c>
      <c r="P328" s="966" t="s">
        <v>2706</v>
      </c>
    </row>
    <row r="329" spans="1:16" ht="15" hidden="1" customHeight="1">
      <c r="A329" s="826" t="s">
        <v>105</v>
      </c>
      <c r="B329" s="827" t="s">
        <v>106</v>
      </c>
      <c r="C329" s="576" t="s">
        <v>1156</v>
      </c>
      <c r="D329" s="576" t="s">
        <v>1322</v>
      </c>
      <c r="E329" s="576" t="s">
        <v>1323</v>
      </c>
      <c r="F329" s="576" t="s">
        <v>1324</v>
      </c>
      <c r="G329" s="576" t="s">
        <v>708</v>
      </c>
      <c r="H329" s="932" t="s">
        <v>2939</v>
      </c>
      <c r="I329" s="181" t="s">
        <v>1324</v>
      </c>
      <c r="J329" s="576" t="s">
        <v>1325</v>
      </c>
      <c r="K329" s="389" t="s">
        <v>93</v>
      </c>
      <c r="L329" s="389" t="s">
        <v>62</v>
      </c>
      <c r="M329" s="346" t="s">
        <v>1513</v>
      </c>
      <c r="N329" s="576" t="s">
        <v>727</v>
      </c>
      <c r="O329" s="577" t="s">
        <v>2566</v>
      </c>
      <c r="P329" s="966" t="s">
        <v>2706</v>
      </c>
    </row>
    <row r="330" spans="1:16" ht="15" hidden="1" customHeight="1">
      <c r="A330" s="826" t="s">
        <v>105</v>
      </c>
      <c r="B330" s="827" t="s">
        <v>106</v>
      </c>
      <c r="C330" s="576" t="s">
        <v>639</v>
      </c>
      <c r="D330" s="576" t="s">
        <v>338</v>
      </c>
      <c r="E330" s="576" t="s">
        <v>725</v>
      </c>
      <c r="F330" s="576" t="s">
        <v>726</v>
      </c>
      <c r="G330" s="576" t="s">
        <v>708</v>
      </c>
      <c r="H330" s="932" t="s">
        <v>2940</v>
      </c>
      <c r="I330" s="181" t="s">
        <v>726</v>
      </c>
      <c r="J330" s="576" t="s">
        <v>727</v>
      </c>
      <c r="K330" s="389" t="s">
        <v>93</v>
      </c>
      <c r="L330" s="389" t="s">
        <v>62</v>
      </c>
      <c r="M330" s="346" t="s">
        <v>1513</v>
      </c>
      <c r="N330" s="576" t="s">
        <v>2568</v>
      </c>
      <c r="O330" s="577" t="s">
        <v>2569</v>
      </c>
      <c r="P330" s="966" t="s">
        <v>2706</v>
      </c>
    </row>
    <row r="331" spans="1:16" ht="15" hidden="1" customHeight="1">
      <c r="A331" s="826" t="s">
        <v>105</v>
      </c>
      <c r="B331" s="827" t="s">
        <v>106</v>
      </c>
      <c r="C331" s="576" t="s">
        <v>639</v>
      </c>
      <c r="D331" s="576" t="s">
        <v>338</v>
      </c>
      <c r="E331" s="576" t="s">
        <v>728</v>
      </c>
      <c r="F331" s="576" t="s">
        <v>657</v>
      </c>
      <c r="G331" s="576" t="s">
        <v>708</v>
      </c>
      <c r="H331" s="932" t="s">
        <v>2941</v>
      </c>
      <c r="I331" s="181" t="s">
        <v>657</v>
      </c>
      <c r="J331" s="576" t="s">
        <v>729</v>
      </c>
      <c r="K331" s="389" t="s">
        <v>93</v>
      </c>
      <c r="L331" s="389" t="s">
        <v>62</v>
      </c>
      <c r="M331" s="346" t="s">
        <v>1513</v>
      </c>
      <c r="N331" s="275" t="s">
        <v>1701</v>
      </c>
      <c r="O331" s="577" t="s">
        <v>1702</v>
      </c>
      <c r="P331" s="966" t="s">
        <v>2706</v>
      </c>
    </row>
    <row r="332" spans="1:16" ht="14.45" hidden="1">
      <c r="A332" s="593" t="s">
        <v>1508</v>
      </c>
      <c r="B332" s="594" t="s">
        <v>2216</v>
      </c>
      <c r="C332" s="595"/>
      <c r="D332" s="595"/>
      <c r="E332" s="595"/>
      <c r="F332" s="595"/>
      <c r="G332" s="595"/>
      <c r="H332" s="932" t="s">
        <v>1537</v>
      </c>
      <c r="I332" s="181" t="s">
        <v>341</v>
      </c>
      <c r="J332" s="595"/>
      <c r="K332" s="592"/>
      <c r="L332" s="592"/>
      <c r="M332" s="596"/>
      <c r="N332" s="596"/>
      <c r="O332" s="596"/>
      <c r="P332" s="596"/>
    </row>
    <row r="333" spans="1:16" ht="15" hidden="1" customHeight="1">
      <c r="A333" s="828" t="s">
        <v>105</v>
      </c>
      <c r="B333" s="829" t="s">
        <v>109</v>
      </c>
      <c r="C333" s="450" t="s">
        <v>941</v>
      </c>
      <c r="D333" s="450" t="s">
        <v>338</v>
      </c>
      <c r="E333" s="775" t="s">
        <v>1008</v>
      </c>
      <c r="F333" s="775" t="s">
        <v>2570</v>
      </c>
      <c r="G333" s="450" t="s">
        <v>2571</v>
      </c>
      <c r="H333" s="932" t="s">
        <v>1537</v>
      </c>
      <c r="I333" s="181" t="s">
        <v>341</v>
      </c>
      <c r="J333" s="450" t="s">
        <v>2573</v>
      </c>
      <c r="K333" s="195" t="s">
        <v>93</v>
      </c>
      <c r="L333" s="601" t="s">
        <v>62</v>
      </c>
      <c r="M333" s="346" t="s">
        <v>1513</v>
      </c>
      <c r="N333" s="275" t="s">
        <v>2574</v>
      </c>
      <c r="O333" s="577" t="s">
        <v>2575</v>
      </c>
      <c r="P333" s="275"/>
    </row>
    <row r="334" spans="1:16" ht="15" hidden="1" customHeight="1">
      <c r="A334" s="828" t="s">
        <v>105</v>
      </c>
      <c r="B334" s="841" t="s">
        <v>109</v>
      </c>
      <c r="C334" s="481" t="s">
        <v>510</v>
      </c>
      <c r="D334" s="481" t="s">
        <v>511</v>
      </c>
      <c r="E334" s="795" t="s">
        <v>2576</v>
      </c>
      <c r="F334" s="900" t="s">
        <v>2577</v>
      </c>
      <c r="G334" s="778" t="s">
        <v>2578</v>
      </c>
      <c r="H334" s="932" t="s">
        <v>1537</v>
      </c>
      <c r="I334" s="181" t="s">
        <v>341</v>
      </c>
      <c r="J334" s="481" t="s">
        <v>1512</v>
      </c>
      <c r="K334" s="195" t="s">
        <v>93</v>
      </c>
      <c r="L334" s="601" t="s">
        <v>62</v>
      </c>
      <c r="M334" s="574" t="s">
        <v>1513</v>
      </c>
      <c r="N334" s="275" t="s">
        <v>1514</v>
      </c>
      <c r="O334" s="577" t="s">
        <v>1515</v>
      </c>
      <c r="P334" s="275"/>
    </row>
    <row r="335" spans="1:16" ht="15" hidden="1" customHeight="1">
      <c r="A335" s="828" t="s">
        <v>105</v>
      </c>
      <c r="B335" s="829" t="s">
        <v>109</v>
      </c>
      <c r="C335" s="481" t="s">
        <v>510</v>
      </c>
      <c r="D335" s="481" t="s">
        <v>511</v>
      </c>
      <c r="E335" s="795" t="s">
        <v>571</v>
      </c>
      <c r="F335" s="795" t="s">
        <v>572</v>
      </c>
      <c r="G335" s="481" t="s">
        <v>539</v>
      </c>
      <c r="H335" s="932" t="s">
        <v>471</v>
      </c>
      <c r="I335" s="181" t="s">
        <v>341</v>
      </c>
      <c r="J335" s="481" t="s">
        <v>1512</v>
      </c>
      <c r="K335" s="195" t="s">
        <v>93</v>
      </c>
      <c r="L335" s="601" t="s">
        <v>62</v>
      </c>
      <c r="M335" s="574" t="s">
        <v>1513</v>
      </c>
      <c r="N335" s="275" t="s">
        <v>1514</v>
      </c>
      <c r="O335" s="577" t="s">
        <v>1515</v>
      </c>
      <c r="P335" s="275"/>
    </row>
    <row r="336" spans="1:16" ht="15" hidden="1" customHeight="1">
      <c r="A336" s="828" t="s">
        <v>105</v>
      </c>
      <c r="B336" s="829" t="s">
        <v>109</v>
      </c>
      <c r="C336" s="450" t="s">
        <v>60</v>
      </c>
      <c r="D336" s="450" t="s">
        <v>775</v>
      </c>
      <c r="E336" s="911" t="s">
        <v>776</v>
      </c>
      <c r="F336" s="911" t="s">
        <v>1516</v>
      </c>
      <c r="G336" s="481" t="s">
        <v>1517</v>
      </c>
      <c r="H336" s="932" t="s">
        <v>1537</v>
      </c>
      <c r="I336" s="181" t="s">
        <v>341</v>
      </c>
      <c r="J336" s="450" t="s">
        <v>1519</v>
      </c>
      <c r="K336" s="389" t="s">
        <v>93</v>
      </c>
      <c r="L336" s="389" t="s">
        <v>62</v>
      </c>
      <c r="M336" s="346" t="s">
        <v>1513</v>
      </c>
      <c r="N336" s="275" t="s">
        <v>1514</v>
      </c>
      <c r="O336" s="577" t="s">
        <v>1523</v>
      </c>
      <c r="P336" s="275"/>
    </row>
    <row r="337" spans="1:16" ht="15" hidden="1" customHeight="1">
      <c r="A337" s="828" t="s">
        <v>105</v>
      </c>
      <c r="B337" s="829" t="s">
        <v>109</v>
      </c>
      <c r="C337" s="450" t="s">
        <v>510</v>
      </c>
      <c r="D337" s="450" t="s">
        <v>511</v>
      </c>
      <c r="E337" s="911" t="s">
        <v>512</v>
      </c>
      <c r="F337" s="911" t="s">
        <v>513</v>
      </c>
      <c r="G337" s="778" t="s">
        <v>2578</v>
      </c>
      <c r="H337" s="932" t="s">
        <v>2936</v>
      </c>
      <c r="I337" s="181" t="s">
        <v>513</v>
      </c>
      <c r="J337" s="450" t="s">
        <v>514</v>
      </c>
      <c r="K337" s="195" t="s">
        <v>93</v>
      </c>
      <c r="L337" s="601" t="s">
        <v>62</v>
      </c>
      <c r="M337" s="346" t="s">
        <v>1513</v>
      </c>
      <c r="N337" s="275" t="s">
        <v>1529</v>
      </c>
      <c r="O337" s="577" t="s">
        <v>1530</v>
      </c>
      <c r="P337" s="966" t="s">
        <v>2706</v>
      </c>
    </row>
    <row r="338" spans="1:16" ht="15" hidden="1" customHeight="1">
      <c r="A338" s="828" t="s">
        <v>105</v>
      </c>
      <c r="B338" s="829" t="s">
        <v>109</v>
      </c>
      <c r="C338" s="450" t="s">
        <v>510</v>
      </c>
      <c r="D338" s="450" t="s">
        <v>511</v>
      </c>
      <c r="E338" s="911" t="s">
        <v>516</v>
      </c>
      <c r="F338" s="911" t="s">
        <v>517</v>
      </c>
      <c r="G338" s="778" t="s">
        <v>2578</v>
      </c>
      <c r="H338" s="932" t="s">
        <v>471</v>
      </c>
      <c r="I338" s="181" t="s">
        <v>341</v>
      </c>
      <c r="J338" s="450" t="s">
        <v>518</v>
      </c>
      <c r="K338" s="195" t="s">
        <v>93</v>
      </c>
      <c r="L338" s="601" t="s">
        <v>62</v>
      </c>
      <c r="M338" s="346" t="s">
        <v>1513</v>
      </c>
      <c r="N338" s="275" t="s">
        <v>1533</v>
      </c>
      <c r="O338" s="577" t="s">
        <v>1534</v>
      </c>
      <c r="P338" s="275"/>
    </row>
    <row r="339" spans="1:16" ht="15" hidden="1" customHeight="1">
      <c r="A339" s="828" t="s">
        <v>105</v>
      </c>
      <c r="B339" s="829" t="s">
        <v>109</v>
      </c>
      <c r="C339" s="450" t="s">
        <v>60</v>
      </c>
      <c r="D339" s="450" t="s">
        <v>775</v>
      </c>
      <c r="E339" s="911" t="s">
        <v>1535</v>
      </c>
      <c r="F339" s="911" t="s">
        <v>580</v>
      </c>
      <c r="G339" s="576" t="s">
        <v>708</v>
      </c>
      <c r="H339" s="932" t="s">
        <v>1537</v>
      </c>
      <c r="I339" s="181" t="s">
        <v>341</v>
      </c>
      <c r="J339" s="450" t="s">
        <v>1536</v>
      </c>
      <c r="K339" s="389" t="s">
        <v>93</v>
      </c>
      <c r="L339" s="389" t="s">
        <v>62</v>
      </c>
      <c r="M339" s="346" t="s">
        <v>1513</v>
      </c>
      <c r="N339" s="275" t="s">
        <v>1539</v>
      </c>
      <c r="O339" s="577" t="s">
        <v>1540</v>
      </c>
      <c r="P339" s="275"/>
    </row>
    <row r="340" spans="1:16" ht="15" hidden="1" customHeight="1">
      <c r="A340" s="828" t="s">
        <v>105</v>
      </c>
      <c r="B340" s="829" t="s">
        <v>109</v>
      </c>
      <c r="C340" s="450" t="s">
        <v>941</v>
      </c>
      <c r="D340" s="450" t="s">
        <v>338</v>
      </c>
      <c r="E340" s="450" t="s">
        <v>1014</v>
      </c>
      <c r="F340" s="450" t="s">
        <v>1015</v>
      </c>
      <c r="G340" s="450" t="s">
        <v>2571</v>
      </c>
      <c r="H340" s="932" t="s">
        <v>1537</v>
      </c>
      <c r="I340" s="181" t="s">
        <v>341</v>
      </c>
      <c r="J340" s="450" t="s">
        <v>2581</v>
      </c>
      <c r="K340" s="195" t="s">
        <v>93</v>
      </c>
      <c r="L340" s="601" t="s">
        <v>62</v>
      </c>
      <c r="M340" s="346" t="s">
        <v>1513</v>
      </c>
      <c r="N340" s="275" t="s">
        <v>1559</v>
      </c>
      <c r="O340" s="577" t="s">
        <v>2582</v>
      </c>
      <c r="P340" s="275"/>
    </row>
    <row r="341" spans="1:16" ht="15" hidden="1" customHeight="1">
      <c r="A341" s="828" t="s">
        <v>105</v>
      </c>
      <c r="B341" s="829" t="s">
        <v>109</v>
      </c>
      <c r="C341" s="450" t="s">
        <v>941</v>
      </c>
      <c r="D341" s="450" t="s">
        <v>338</v>
      </c>
      <c r="E341" s="772" t="s">
        <v>1012</v>
      </c>
      <c r="F341" s="450" t="s">
        <v>1013</v>
      </c>
      <c r="G341" s="450" t="s">
        <v>2571</v>
      </c>
      <c r="H341" s="932" t="s">
        <v>1537</v>
      </c>
      <c r="I341" s="181" t="s">
        <v>341</v>
      </c>
      <c r="J341" s="450" t="s">
        <v>2584</v>
      </c>
      <c r="K341" s="195" t="s">
        <v>93</v>
      </c>
      <c r="L341" s="601" t="s">
        <v>62</v>
      </c>
      <c r="M341" s="346" t="s">
        <v>1513</v>
      </c>
      <c r="N341" s="275" t="s">
        <v>2585</v>
      </c>
      <c r="O341" s="577" t="s">
        <v>2586</v>
      </c>
      <c r="P341" s="275"/>
    </row>
    <row r="342" spans="1:16" ht="15" hidden="1" customHeight="1">
      <c r="A342" s="828" t="s">
        <v>105</v>
      </c>
      <c r="B342" s="829" t="s">
        <v>109</v>
      </c>
      <c r="C342" s="450" t="s">
        <v>941</v>
      </c>
      <c r="D342" s="450" t="s">
        <v>338</v>
      </c>
      <c r="E342" s="450" t="s">
        <v>2587</v>
      </c>
      <c r="F342" s="450" t="s">
        <v>2588</v>
      </c>
      <c r="G342" s="450" t="s">
        <v>2571</v>
      </c>
      <c r="H342" s="932" t="s">
        <v>1537</v>
      </c>
      <c r="I342" s="181" t="s">
        <v>341</v>
      </c>
      <c r="J342" s="449" t="s">
        <v>2590</v>
      </c>
      <c r="K342" s="195" t="s">
        <v>93</v>
      </c>
      <c r="L342" s="601" t="s">
        <v>62</v>
      </c>
      <c r="M342" s="346" t="s">
        <v>1513</v>
      </c>
      <c r="N342" s="275" t="s">
        <v>2591</v>
      </c>
      <c r="O342" s="577" t="s">
        <v>2592</v>
      </c>
      <c r="P342" s="275"/>
    </row>
    <row r="343" spans="1:16" ht="14.45" hidden="1">
      <c r="A343" s="593" t="s">
        <v>1508</v>
      </c>
      <c r="B343" s="594" t="s">
        <v>2216</v>
      </c>
      <c r="C343" s="595"/>
      <c r="D343" s="595"/>
      <c r="E343" s="595"/>
      <c r="F343" s="595"/>
      <c r="G343" s="595"/>
      <c r="H343" s="932" t="s">
        <v>1537</v>
      </c>
      <c r="I343" s="181" t="s">
        <v>341</v>
      </c>
      <c r="J343" s="595"/>
      <c r="K343" s="592"/>
      <c r="L343" s="592"/>
      <c r="M343" s="596"/>
      <c r="N343" s="596"/>
      <c r="O343" s="596"/>
      <c r="P343" s="596"/>
    </row>
    <row r="344" spans="1:16" ht="15" hidden="1" customHeight="1">
      <c r="A344" s="847" t="s">
        <v>2593</v>
      </c>
      <c r="B344" s="860" t="s">
        <v>119</v>
      </c>
      <c r="C344" s="481" t="s">
        <v>639</v>
      </c>
      <c r="D344" s="481" t="s">
        <v>338</v>
      </c>
      <c r="E344" s="774" t="s">
        <v>2594</v>
      </c>
      <c r="F344" s="774" t="s">
        <v>2595</v>
      </c>
      <c r="G344" s="450" t="s">
        <v>1602</v>
      </c>
      <c r="H344" s="932" t="s">
        <v>1537</v>
      </c>
      <c r="I344" s="181" t="s">
        <v>341</v>
      </c>
      <c r="J344" s="481" t="s">
        <v>2596</v>
      </c>
      <c r="K344" s="435" t="s">
        <v>93</v>
      </c>
      <c r="L344" s="435" t="s">
        <v>93</v>
      </c>
      <c r="M344" s="574" t="s">
        <v>2598</v>
      </c>
      <c r="N344" s="275" t="s">
        <v>2599</v>
      </c>
      <c r="O344" s="577" t="s">
        <v>2600</v>
      </c>
      <c r="P344" s="275"/>
    </row>
    <row r="345" spans="1:16" ht="15" hidden="1" customHeight="1">
      <c r="A345" s="847" t="s">
        <v>2593</v>
      </c>
      <c r="B345" s="860" t="s">
        <v>119</v>
      </c>
      <c r="C345" s="481" t="s">
        <v>639</v>
      </c>
      <c r="D345" s="481" t="s">
        <v>338</v>
      </c>
      <c r="E345" s="774" t="s">
        <v>2601</v>
      </c>
      <c r="F345" s="774" t="s">
        <v>2602</v>
      </c>
      <c r="G345" s="481" t="s">
        <v>2603</v>
      </c>
      <c r="H345" s="932" t="s">
        <v>1537</v>
      </c>
      <c r="I345" s="181" t="s">
        <v>341</v>
      </c>
      <c r="J345" s="481" t="s">
        <v>2605</v>
      </c>
      <c r="K345" s="435" t="s">
        <v>93</v>
      </c>
      <c r="L345" s="435" t="s">
        <v>93</v>
      </c>
      <c r="M345" s="575" t="s">
        <v>1513</v>
      </c>
      <c r="N345" s="275" t="s">
        <v>2606</v>
      </c>
      <c r="O345" s="577" t="s">
        <v>2607</v>
      </c>
      <c r="P345" s="275"/>
    </row>
    <row r="346" spans="1:16" ht="15" hidden="1" customHeight="1">
      <c r="A346" s="847" t="s">
        <v>2593</v>
      </c>
      <c r="B346" s="860" t="s">
        <v>119</v>
      </c>
      <c r="C346" s="481" t="s">
        <v>639</v>
      </c>
      <c r="D346" s="481" t="s">
        <v>338</v>
      </c>
      <c r="E346" s="909" t="s">
        <v>571</v>
      </c>
      <c r="F346" s="806" t="s">
        <v>2608</v>
      </c>
      <c r="G346" s="788" t="s">
        <v>2603</v>
      </c>
      <c r="H346" s="932" t="s">
        <v>1537</v>
      </c>
      <c r="I346" s="181" t="s">
        <v>341</v>
      </c>
      <c r="J346" s="481" t="s">
        <v>2609</v>
      </c>
      <c r="K346" s="435" t="s">
        <v>93</v>
      </c>
      <c r="L346" s="435" t="s">
        <v>93</v>
      </c>
      <c r="M346" s="574" t="s">
        <v>2598</v>
      </c>
      <c r="N346" s="275" t="s">
        <v>2610</v>
      </c>
      <c r="O346" s="577" t="s">
        <v>2600</v>
      </c>
      <c r="P346" s="275"/>
    </row>
    <row r="347" spans="1:16" ht="15" hidden="1" customHeight="1">
      <c r="A347" s="847" t="s">
        <v>2593</v>
      </c>
      <c r="B347" s="860" t="s">
        <v>119</v>
      </c>
      <c r="C347" s="450" t="s">
        <v>60</v>
      </c>
      <c r="D347" s="450" t="s">
        <v>775</v>
      </c>
      <c r="E347" s="911" t="s">
        <v>776</v>
      </c>
      <c r="F347" s="911" t="s">
        <v>1516</v>
      </c>
      <c r="G347" s="481" t="s">
        <v>1517</v>
      </c>
      <c r="H347" s="932" t="s">
        <v>1537</v>
      </c>
      <c r="I347" s="181" t="s">
        <v>341</v>
      </c>
      <c r="J347" s="450" t="s">
        <v>1519</v>
      </c>
      <c r="K347" s="435" t="s">
        <v>93</v>
      </c>
      <c r="L347" s="435" t="s">
        <v>93</v>
      </c>
      <c r="M347" s="346" t="s">
        <v>1513</v>
      </c>
      <c r="N347" s="275" t="s">
        <v>1514</v>
      </c>
      <c r="O347" s="577" t="s">
        <v>1523</v>
      </c>
      <c r="P347" s="275"/>
    </row>
    <row r="348" spans="1:16" ht="15" hidden="1" customHeight="1">
      <c r="A348" s="847" t="s">
        <v>2593</v>
      </c>
      <c r="B348" s="860" t="s">
        <v>119</v>
      </c>
      <c r="C348" s="481" t="s">
        <v>639</v>
      </c>
      <c r="D348" s="481" t="s">
        <v>338</v>
      </c>
      <c r="E348" s="915" t="s">
        <v>512</v>
      </c>
      <c r="F348" s="916" t="s">
        <v>513</v>
      </c>
      <c r="G348" s="788" t="s">
        <v>2603</v>
      </c>
      <c r="H348" s="932" t="s">
        <v>1537</v>
      </c>
      <c r="I348" s="181" t="s">
        <v>341</v>
      </c>
      <c r="J348" s="450" t="s">
        <v>514</v>
      </c>
      <c r="K348" s="435" t="s">
        <v>93</v>
      </c>
      <c r="L348" s="435" t="s">
        <v>93</v>
      </c>
      <c r="M348" s="574" t="s">
        <v>2598</v>
      </c>
      <c r="N348" s="275" t="s">
        <v>2611</v>
      </c>
      <c r="O348" s="577" t="s">
        <v>2612</v>
      </c>
      <c r="P348" s="275"/>
    </row>
    <row r="349" spans="1:16" ht="15" hidden="1" customHeight="1">
      <c r="A349" s="847" t="s">
        <v>2593</v>
      </c>
      <c r="B349" s="860" t="s">
        <v>119</v>
      </c>
      <c r="C349" s="450" t="s">
        <v>60</v>
      </c>
      <c r="D349" s="450" t="s">
        <v>775</v>
      </c>
      <c r="E349" s="911" t="s">
        <v>1535</v>
      </c>
      <c r="F349" s="911" t="s">
        <v>580</v>
      </c>
      <c r="G349" s="481" t="s">
        <v>2603</v>
      </c>
      <c r="H349" s="932" t="s">
        <v>1537</v>
      </c>
      <c r="I349" s="181" t="s">
        <v>341</v>
      </c>
      <c r="J349" s="450" t="s">
        <v>1536</v>
      </c>
      <c r="K349" s="435" t="s">
        <v>93</v>
      </c>
      <c r="L349" s="435" t="s">
        <v>93</v>
      </c>
      <c r="M349" s="346" t="s">
        <v>1513</v>
      </c>
      <c r="N349" s="275" t="s">
        <v>1539</v>
      </c>
      <c r="O349" s="577" t="s">
        <v>1540</v>
      </c>
      <c r="P349" s="275"/>
    </row>
    <row r="350" spans="1:16" ht="15" hidden="1" customHeight="1">
      <c r="A350" s="847" t="s">
        <v>2593</v>
      </c>
      <c r="B350" s="860" t="s">
        <v>119</v>
      </c>
      <c r="C350" s="481" t="s">
        <v>639</v>
      </c>
      <c r="D350" s="481" t="s">
        <v>338</v>
      </c>
      <c r="E350" s="481" t="s">
        <v>2613</v>
      </c>
      <c r="F350" s="896" t="s">
        <v>2614</v>
      </c>
      <c r="G350" s="481" t="s">
        <v>2603</v>
      </c>
      <c r="H350" s="932" t="s">
        <v>1537</v>
      </c>
      <c r="I350" s="181" t="s">
        <v>341</v>
      </c>
      <c r="J350" s="481" t="s">
        <v>2615</v>
      </c>
      <c r="K350" s="435" t="s">
        <v>93</v>
      </c>
      <c r="L350" s="435" t="s">
        <v>93</v>
      </c>
      <c r="M350" s="574" t="s">
        <v>2598</v>
      </c>
      <c r="N350" s="275" t="s">
        <v>2616</v>
      </c>
      <c r="O350" s="577" t="s">
        <v>732</v>
      </c>
      <c r="P350" s="275"/>
    </row>
    <row r="351" spans="1:16" ht="15" hidden="1" customHeight="1">
      <c r="A351" s="847" t="s">
        <v>2593</v>
      </c>
      <c r="B351" s="860" t="s">
        <v>119</v>
      </c>
      <c r="C351" s="450" t="s">
        <v>639</v>
      </c>
      <c r="D351" s="481" t="s">
        <v>338</v>
      </c>
      <c r="E351" s="450" t="s">
        <v>2617</v>
      </c>
      <c r="F351" s="897" t="s">
        <v>2618</v>
      </c>
      <c r="G351" s="481" t="s">
        <v>2603</v>
      </c>
      <c r="H351" s="932" t="s">
        <v>1537</v>
      </c>
      <c r="I351" s="181" t="s">
        <v>341</v>
      </c>
      <c r="J351" s="530" t="s">
        <v>2620</v>
      </c>
      <c r="K351" s="429" t="s">
        <v>93</v>
      </c>
      <c r="L351" s="429" t="s">
        <v>93</v>
      </c>
      <c r="M351" s="346" t="s">
        <v>2598</v>
      </c>
      <c r="N351" s="275" t="s">
        <v>2621</v>
      </c>
      <c r="O351" s="577" t="s">
        <v>2622</v>
      </c>
      <c r="P351" s="275"/>
    </row>
    <row r="352" spans="1:16" ht="15" hidden="1" customHeight="1">
      <c r="A352" s="847" t="s">
        <v>2593</v>
      </c>
      <c r="B352" s="861" t="s">
        <v>119</v>
      </c>
      <c r="C352" s="450" t="s">
        <v>639</v>
      </c>
      <c r="D352" s="450" t="s">
        <v>338</v>
      </c>
      <c r="E352" s="530" t="s">
        <v>2623</v>
      </c>
      <c r="F352" s="530" t="s">
        <v>2624</v>
      </c>
      <c r="G352" s="541" t="s">
        <v>2603</v>
      </c>
      <c r="H352" s="932" t="s">
        <v>1537</v>
      </c>
      <c r="I352" s="181" t="s">
        <v>341</v>
      </c>
      <c r="J352" s="576" t="s">
        <v>2626</v>
      </c>
      <c r="K352" s="275" t="s">
        <v>93</v>
      </c>
      <c r="L352" s="275" t="s">
        <v>93</v>
      </c>
      <c r="M352" s="575" t="s">
        <v>2598</v>
      </c>
      <c r="N352" s="458" t="s">
        <v>2627</v>
      </c>
      <c r="O352" s="622">
        <v>46008</v>
      </c>
      <c r="P352" s="275"/>
    </row>
    <row r="353" spans="1:16" ht="14.45" hidden="1">
      <c r="A353" s="593" t="s">
        <v>1508</v>
      </c>
      <c r="B353" s="594" t="s">
        <v>2216</v>
      </c>
      <c r="C353" s="595"/>
      <c r="D353" s="595"/>
      <c r="E353" s="595"/>
      <c r="F353" s="595"/>
      <c r="G353" s="595"/>
      <c r="H353" s="932" t="s">
        <v>1537</v>
      </c>
      <c r="I353" s="181" t="s">
        <v>341</v>
      </c>
      <c r="J353" s="595"/>
      <c r="K353" s="592"/>
      <c r="L353" s="592"/>
      <c r="M353" s="596"/>
      <c r="N353" s="596"/>
      <c r="O353" s="596"/>
      <c r="P353" s="596"/>
    </row>
    <row r="354" spans="1:16" ht="15" hidden="1" customHeight="1">
      <c r="A354" s="847" t="s">
        <v>2593</v>
      </c>
      <c r="B354" s="848" t="s">
        <v>116</v>
      </c>
      <c r="C354" s="481" t="s">
        <v>639</v>
      </c>
      <c r="D354" s="481" t="s">
        <v>338</v>
      </c>
      <c r="E354" s="774" t="s">
        <v>2594</v>
      </c>
      <c r="F354" s="774" t="s">
        <v>2595</v>
      </c>
      <c r="G354" s="450" t="s">
        <v>1602</v>
      </c>
      <c r="H354" s="932" t="s">
        <v>1537</v>
      </c>
      <c r="I354" s="181" t="s">
        <v>341</v>
      </c>
      <c r="J354" s="481" t="s">
        <v>2596</v>
      </c>
      <c r="K354" s="435" t="s">
        <v>93</v>
      </c>
      <c r="L354" s="601" t="s">
        <v>62</v>
      </c>
      <c r="M354" s="574" t="s">
        <v>2598</v>
      </c>
      <c r="N354" s="275" t="s">
        <v>2599</v>
      </c>
      <c r="O354" s="577" t="s">
        <v>2600</v>
      </c>
      <c r="P354" s="275"/>
    </row>
    <row r="355" spans="1:16" ht="15" hidden="1" customHeight="1">
      <c r="A355" s="847" t="s">
        <v>2593</v>
      </c>
      <c r="B355" s="848" t="s">
        <v>116</v>
      </c>
      <c r="C355" s="481" t="s">
        <v>639</v>
      </c>
      <c r="D355" s="481" t="s">
        <v>338</v>
      </c>
      <c r="E355" s="774" t="s">
        <v>2628</v>
      </c>
      <c r="F355" s="910" t="s">
        <v>2629</v>
      </c>
      <c r="G355" s="481" t="s">
        <v>2603</v>
      </c>
      <c r="H355" s="932" t="s">
        <v>1537</v>
      </c>
      <c r="I355" s="181" t="s">
        <v>341</v>
      </c>
      <c r="J355" s="481" t="s">
        <v>2630</v>
      </c>
      <c r="K355" s="435" t="s">
        <v>93</v>
      </c>
      <c r="L355" s="601" t="s">
        <v>62</v>
      </c>
      <c r="M355" s="574" t="s">
        <v>2598</v>
      </c>
      <c r="N355" s="275" t="s">
        <v>2631</v>
      </c>
      <c r="O355" s="577" t="s">
        <v>2632</v>
      </c>
      <c r="P355" s="275"/>
    </row>
    <row r="356" spans="1:16" ht="15" hidden="1" customHeight="1">
      <c r="A356" s="847" t="s">
        <v>2593</v>
      </c>
      <c r="B356" s="848" t="s">
        <v>116</v>
      </c>
      <c r="C356" s="481" t="s">
        <v>639</v>
      </c>
      <c r="D356" s="481" t="s">
        <v>338</v>
      </c>
      <c r="E356" s="909" t="s">
        <v>571</v>
      </c>
      <c r="F356" s="806" t="s">
        <v>2608</v>
      </c>
      <c r="G356" s="788" t="s">
        <v>2603</v>
      </c>
      <c r="H356" s="932" t="s">
        <v>1537</v>
      </c>
      <c r="I356" s="181" t="s">
        <v>341</v>
      </c>
      <c r="J356" s="481" t="s">
        <v>2609</v>
      </c>
      <c r="K356" s="435" t="s">
        <v>93</v>
      </c>
      <c r="L356" s="601" t="s">
        <v>62</v>
      </c>
      <c r="M356" s="574" t="s">
        <v>2598</v>
      </c>
      <c r="N356" s="275" t="s">
        <v>2610</v>
      </c>
      <c r="O356" s="577" t="s">
        <v>2600</v>
      </c>
      <c r="P356" s="275"/>
    </row>
    <row r="357" spans="1:16" ht="15" hidden="1" customHeight="1">
      <c r="A357" s="847" t="s">
        <v>2593</v>
      </c>
      <c r="B357" s="848" t="s">
        <v>116</v>
      </c>
      <c r="C357" s="450" t="s">
        <v>60</v>
      </c>
      <c r="D357" s="450" t="s">
        <v>775</v>
      </c>
      <c r="E357" s="911" t="s">
        <v>776</v>
      </c>
      <c r="F357" s="911" t="s">
        <v>1516</v>
      </c>
      <c r="G357" s="481" t="s">
        <v>1517</v>
      </c>
      <c r="H357" s="932" t="s">
        <v>1537</v>
      </c>
      <c r="I357" s="181" t="s">
        <v>341</v>
      </c>
      <c r="J357" s="450" t="s">
        <v>1519</v>
      </c>
      <c r="K357" s="389" t="s">
        <v>93</v>
      </c>
      <c r="L357" s="389" t="s">
        <v>62</v>
      </c>
      <c r="M357" s="346" t="s">
        <v>1513</v>
      </c>
      <c r="N357" s="275" t="s">
        <v>1514</v>
      </c>
      <c r="O357" s="577" t="s">
        <v>1523</v>
      </c>
      <c r="P357" s="275"/>
    </row>
    <row r="358" spans="1:16" ht="15" hidden="1" customHeight="1">
      <c r="A358" s="847" t="s">
        <v>2593</v>
      </c>
      <c r="B358" s="848" t="s">
        <v>116</v>
      </c>
      <c r="C358" s="481" t="s">
        <v>639</v>
      </c>
      <c r="D358" s="481" t="s">
        <v>338</v>
      </c>
      <c r="E358" s="915" t="s">
        <v>512</v>
      </c>
      <c r="F358" s="916" t="s">
        <v>513</v>
      </c>
      <c r="G358" s="788" t="s">
        <v>2603</v>
      </c>
      <c r="H358" s="932" t="s">
        <v>1537</v>
      </c>
      <c r="I358" s="181" t="s">
        <v>341</v>
      </c>
      <c r="J358" s="450" t="s">
        <v>514</v>
      </c>
      <c r="K358" s="435" t="s">
        <v>93</v>
      </c>
      <c r="L358" s="601" t="s">
        <v>62</v>
      </c>
      <c r="M358" s="574" t="s">
        <v>2598</v>
      </c>
      <c r="N358" s="275" t="s">
        <v>2611</v>
      </c>
      <c r="O358" s="577" t="s">
        <v>2612</v>
      </c>
      <c r="P358" s="275"/>
    </row>
    <row r="359" spans="1:16" ht="15" hidden="1" customHeight="1">
      <c r="A359" s="847" t="s">
        <v>2593</v>
      </c>
      <c r="B359" s="848" t="s">
        <v>116</v>
      </c>
      <c r="C359" s="450" t="s">
        <v>60</v>
      </c>
      <c r="D359" s="450" t="s">
        <v>775</v>
      </c>
      <c r="E359" s="911" t="s">
        <v>1535</v>
      </c>
      <c r="F359" s="911" t="s">
        <v>580</v>
      </c>
      <c r="G359" s="788" t="s">
        <v>2603</v>
      </c>
      <c r="H359" s="932" t="s">
        <v>1537</v>
      </c>
      <c r="I359" s="181" t="s">
        <v>341</v>
      </c>
      <c r="J359" s="450" t="s">
        <v>1536</v>
      </c>
      <c r="K359" s="389" t="s">
        <v>93</v>
      </c>
      <c r="L359" s="389" t="s">
        <v>62</v>
      </c>
      <c r="M359" s="346" t="s">
        <v>1513</v>
      </c>
      <c r="N359" s="275" t="s">
        <v>1539</v>
      </c>
      <c r="O359" s="577" t="s">
        <v>1540</v>
      </c>
      <c r="P359" s="275"/>
    </row>
    <row r="360" spans="1:16" ht="15" hidden="1" customHeight="1">
      <c r="A360" s="847" t="s">
        <v>2593</v>
      </c>
      <c r="B360" s="848" t="s">
        <v>116</v>
      </c>
      <c r="C360" s="481" t="s">
        <v>639</v>
      </c>
      <c r="D360" s="481" t="s">
        <v>338</v>
      </c>
      <c r="E360" s="590" t="s">
        <v>2633</v>
      </c>
      <c r="F360" s="576" t="s">
        <v>2634</v>
      </c>
      <c r="G360" s="788" t="s">
        <v>2603</v>
      </c>
      <c r="H360" s="932" t="s">
        <v>1537</v>
      </c>
      <c r="I360" s="181" t="s">
        <v>341</v>
      </c>
      <c r="J360" s="481" t="s">
        <v>2636</v>
      </c>
      <c r="K360" s="435" t="s">
        <v>93</v>
      </c>
      <c r="L360" s="601" t="s">
        <v>62</v>
      </c>
      <c r="M360" s="574" t="s">
        <v>2598</v>
      </c>
      <c r="N360" s="275" t="s">
        <v>2637</v>
      </c>
      <c r="O360" s="621">
        <v>46008</v>
      </c>
      <c r="P360" s="275"/>
    </row>
    <row r="361" spans="1:16" ht="15" hidden="1" customHeight="1">
      <c r="A361" s="847" t="s">
        <v>2593</v>
      </c>
      <c r="B361" s="848" t="s">
        <v>116</v>
      </c>
      <c r="C361" s="481" t="s">
        <v>639</v>
      </c>
      <c r="D361" s="481" t="s">
        <v>338</v>
      </c>
      <c r="E361" s="481" t="s">
        <v>2638</v>
      </c>
      <c r="F361" s="481" t="s">
        <v>2639</v>
      </c>
      <c r="G361" s="481" t="s">
        <v>2603</v>
      </c>
      <c r="H361" s="932" t="s">
        <v>1537</v>
      </c>
      <c r="I361" s="181" t="s">
        <v>341</v>
      </c>
      <c r="J361" s="541" t="s">
        <v>2641</v>
      </c>
      <c r="K361" s="429" t="s">
        <v>93</v>
      </c>
      <c r="L361" s="906" t="s">
        <v>62</v>
      </c>
      <c r="M361" s="574" t="s">
        <v>2598</v>
      </c>
      <c r="N361" s="275" t="s">
        <v>2642</v>
      </c>
      <c r="O361" s="621">
        <v>46008</v>
      </c>
      <c r="P361" s="275"/>
    </row>
    <row r="362" spans="1:16" ht="15" hidden="1" customHeight="1">
      <c r="A362" s="847" t="s">
        <v>2593</v>
      </c>
      <c r="B362" s="848" t="s">
        <v>116</v>
      </c>
      <c r="C362" s="481" t="s">
        <v>639</v>
      </c>
      <c r="D362" s="481" t="s">
        <v>338</v>
      </c>
      <c r="E362" s="481" t="s">
        <v>2643</v>
      </c>
      <c r="F362" s="481" t="s">
        <v>2644</v>
      </c>
      <c r="G362" s="481" t="s">
        <v>2603</v>
      </c>
      <c r="H362" s="932" t="s">
        <v>1537</v>
      </c>
      <c r="I362" s="181" t="s">
        <v>341</v>
      </c>
      <c r="J362" s="576" t="s">
        <v>2646</v>
      </c>
      <c r="K362" s="275" t="s">
        <v>93</v>
      </c>
      <c r="L362" s="275" t="s">
        <v>62</v>
      </c>
      <c r="M362" s="574" t="s">
        <v>2598</v>
      </c>
      <c r="N362" s="275" t="s">
        <v>2647</v>
      </c>
      <c r="O362" s="577" t="b">
        <v>1</v>
      </c>
      <c r="P362" s="275"/>
    </row>
    <row r="363" spans="1:16" ht="14.45" hidden="1">
      <c r="A363" s="593" t="s">
        <v>1508</v>
      </c>
      <c r="B363" s="594" t="s">
        <v>2216</v>
      </c>
      <c r="C363" s="595"/>
      <c r="D363" s="595"/>
      <c r="E363" s="595"/>
      <c r="F363" s="595"/>
      <c r="G363" s="595"/>
      <c r="H363" s="932" t="s">
        <v>1537</v>
      </c>
      <c r="I363" s="181" t="s">
        <v>341</v>
      </c>
      <c r="J363" s="595"/>
      <c r="K363" s="592"/>
      <c r="L363" s="592"/>
      <c r="M363" s="596"/>
      <c r="N363" s="596"/>
      <c r="O363" s="596"/>
      <c r="P363" s="596"/>
    </row>
    <row r="364" spans="1:16" ht="15" hidden="1" customHeight="1">
      <c r="A364" s="830" t="s">
        <v>145</v>
      </c>
      <c r="B364" s="831" t="s">
        <v>146</v>
      </c>
      <c r="C364" s="481" t="s">
        <v>338</v>
      </c>
      <c r="D364" s="481" t="s">
        <v>338</v>
      </c>
      <c r="E364" s="774" t="s">
        <v>1149</v>
      </c>
      <c r="F364" s="809" t="s">
        <v>1150</v>
      </c>
      <c r="G364" s="481" t="s">
        <v>2475</v>
      </c>
      <c r="H364" s="932" t="s">
        <v>2942</v>
      </c>
      <c r="I364" s="181" t="s">
        <v>1150</v>
      </c>
      <c r="J364" s="590" t="s">
        <v>1338</v>
      </c>
      <c r="K364" s="435" t="s">
        <v>93</v>
      </c>
      <c r="L364" s="601" t="s">
        <v>62</v>
      </c>
      <c r="M364" s="574" t="s">
        <v>1513</v>
      </c>
      <c r="N364" s="275" t="s">
        <v>2405</v>
      </c>
      <c r="O364" s="577" t="s">
        <v>2406</v>
      </c>
      <c r="P364" s="966" t="s">
        <v>2706</v>
      </c>
    </row>
    <row r="365" spans="1:16" ht="15" hidden="1" customHeight="1">
      <c r="A365" s="832" t="s">
        <v>145</v>
      </c>
      <c r="B365" s="833" t="s">
        <v>146</v>
      </c>
      <c r="C365" s="481" t="s">
        <v>338</v>
      </c>
      <c r="D365" s="481" t="s">
        <v>338</v>
      </c>
      <c r="E365" s="911" t="s">
        <v>1347</v>
      </c>
      <c r="F365" s="914" t="s">
        <v>513</v>
      </c>
      <c r="G365" s="481" t="s">
        <v>2475</v>
      </c>
      <c r="H365" s="932" t="s">
        <v>2943</v>
      </c>
      <c r="I365" s="181" t="s">
        <v>513</v>
      </c>
      <c r="J365" s="450" t="s">
        <v>1348</v>
      </c>
      <c r="K365" s="435" t="s">
        <v>93</v>
      </c>
      <c r="L365" s="601" t="s">
        <v>62</v>
      </c>
      <c r="M365" s="346" t="s">
        <v>1513</v>
      </c>
      <c r="N365" s="275" t="s">
        <v>1529</v>
      </c>
      <c r="O365" s="577" t="s">
        <v>1530</v>
      </c>
      <c r="P365" s="966" t="s">
        <v>2706</v>
      </c>
    </row>
    <row r="366" spans="1:16" ht="15" hidden="1" customHeight="1">
      <c r="A366" s="832" t="s">
        <v>145</v>
      </c>
      <c r="B366" s="833" t="s">
        <v>146</v>
      </c>
      <c r="C366" s="576" t="s">
        <v>639</v>
      </c>
      <c r="D366" s="576" t="s">
        <v>338</v>
      </c>
      <c r="E366" s="911" t="s">
        <v>1535</v>
      </c>
      <c r="F366" s="911" t="s">
        <v>580</v>
      </c>
      <c r="G366" s="481" t="s">
        <v>2475</v>
      </c>
      <c r="H366" s="932" t="s">
        <v>1537</v>
      </c>
      <c r="I366" s="181" t="s">
        <v>341</v>
      </c>
      <c r="J366" s="450" t="s">
        <v>1536</v>
      </c>
      <c r="K366" s="389" t="s">
        <v>93</v>
      </c>
      <c r="L366" s="389" t="s">
        <v>62</v>
      </c>
      <c r="M366" s="346" t="s">
        <v>1513</v>
      </c>
      <c r="N366" s="275" t="s">
        <v>1539</v>
      </c>
      <c r="O366" s="577" t="s">
        <v>1540</v>
      </c>
      <c r="P366" s="275"/>
    </row>
    <row r="367" spans="1:16" ht="15" hidden="1" customHeight="1">
      <c r="A367" s="832" t="s">
        <v>145</v>
      </c>
      <c r="B367" s="833" t="s">
        <v>146</v>
      </c>
      <c r="C367" s="481" t="s">
        <v>338</v>
      </c>
      <c r="D367" s="481" t="s">
        <v>338</v>
      </c>
      <c r="E367" s="450" t="s">
        <v>1339</v>
      </c>
      <c r="F367" s="779" t="s">
        <v>1340</v>
      </c>
      <c r="G367" s="481" t="s">
        <v>2475</v>
      </c>
      <c r="H367" s="932" t="s">
        <v>2944</v>
      </c>
      <c r="I367" s="181" t="s">
        <v>1340</v>
      </c>
      <c r="J367" s="450" t="s">
        <v>1341</v>
      </c>
      <c r="K367" s="435" t="s">
        <v>93</v>
      </c>
      <c r="L367" s="601" t="s">
        <v>62</v>
      </c>
      <c r="M367" s="346" t="s">
        <v>1513</v>
      </c>
      <c r="N367" s="275" t="s">
        <v>2648</v>
      </c>
      <c r="O367" s="577" t="s">
        <v>2649</v>
      </c>
      <c r="P367" s="966" t="s">
        <v>2706</v>
      </c>
    </row>
    <row r="368" spans="1:16" ht="15" hidden="1" customHeight="1">
      <c r="A368" s="832" t="s">
        <v>145</v>
      </c>
      <c r="B368" s="833" t="s">
        <v>146</v>
      </c>
      <c r="C368" s="481" t="s">
        <v>338</v>
      </c>
      <c r="D368" s="481" t="s">
        <v>338</v>
      </c>
      <c r="E368" s="450" t="s">
        <v>1342</v>
      </c>
      <c r="F368" s="779" t="s">
        <v>1252</v>
      </c>
      <c r="G368" s="481" t="s">
        <v>2475</v>
      </c>
      <c r="H368" s="932" t="s">
        <v>2945</v>
      </c>
      <c r="I368" s="181" t="s">
        <v>1252</v>
      </c>
      <c r="J368" s="450" t="s">
        <v>1343</v>
      </c>
      <c r="K368" s="435" t="s">
        <v>93</v>
      </c>
      <c r="L368" s="601" t="s">
        <v>62</v>
      </c>
      <c r="M368" s="346" t="s">
        <v>1513</v>
      </c>
      <c r="N368" s="275" t="s">
        <v>1769</v>
      </c>
      <c r="O368" s="577" t="s">
        <v>2470</v>
      </c>
      <c r="P368" s="966" t="s">
        <v>2706</v>
      </c>
    </row>
    <row r="369" spans="1:16" ht="15" hidden="1" customHeight="1">
      <c r="A369" s="832" t="s">
        <v>145</v>
      </c>
      <c r="B369" s="833" t="s">
        <v>146</v>
      </c>
      <c r="C369" s="481" t="s">
        <v>338</v>
      </c>
      <c r="D369" s="481" t="s">
        <v>338</v>
      </c>
      <c r="E369" s="450" t="s">
        <v>1344</v>
      </c>
      <c r="F369" s="779" t="s">
        <v>1345</v>
      </c>
      <c r="G369" s="450" t="s">
        <v>2475</v>
      </c>
      <c r="H369" s="932" t="s">
        <v>2946</v>
      </c>
      <c r="I369" s="181" t="s">
        <v>1345</v>
      </c>
      <c r="J369" s="450" t="s">
        <v>1346</v>
      </c>
      <c r="K369" s="435" t="s">
        <v>93</v>
      </c>
      <c r="L369" s="601" t="s">
        <v>62</v>
      </c>
      <c r="M369" s="346" t="s">
        <v>1513</v>
      </c>
      <c r="N369" s="275" t="s">
        <v>2650</v>
      </c>
      <c r="O369" s="577" t="s">
        <v>2651</v>
      </c>
      <c r="P369" s="966" t="s">
        <v>2706</v>
      </c>
    </row>
    <row r="370" spans="1:16" ht="15" hidden="1" customHeight="1">
      <c r="A370" s="832" t="s">
        <v>145</v>
      </c>
      <c r="B370" s="833" t="s">
        <v>146</v>
      </c>
      <c r="C370" s="481" t="s">
        <v>338</v>
      </c>
      <c r="D370" s="481" t="s">
        <v>338</v>
      </c>
      <c r="E370" s="450" t="s">
        <v>1349</v>
      </c>
      <c r="F370" s="779" t="s">
        <v>1350</v>
      </c>
      <c r="G370" s="450" t="s">
        <v>2475</v>
      </c>
      <c r="H370" s="932" t="s">
        <v>2919</v>
      </c>
      <c r="I370" s="181" t="s">
        <v>1350</v>
      </c>
      <c r="J370" s="450" t="s">
        <v>1351</v>
      </c>
      <c r="K370" s="435" t="s">
        <v>93</v>
      </c>
      <c r="L370" s="601" t="s">
        <v>62</v>
      </c>
      <c r="M370" s="346" t="s">
        <v>1513</v>
      </c>
      <c r="N370" s="275" t="s">
        <v>2476</v>
      </c>
      <c r="O370" s="577" t="s">
        <v>2477</v>
      </c>
      <c r="P370" s="966" t="s">
        <v>2706</v>
      </c>
    </row>
    <row r="371" spans="1:16" ht="15" hidden="1" customHeight="1">
      <c r="A371" s="832" t="s">
        <v>145</v>
      </c>
      <c r="B371" s="833" t="s">
        <v>146</v>
      </c>
      <c r="C371" s="481" t="s">
        <v>338</v>
      </c>
      <c r="D371" s="481" t="s">
        <v>338</v>
      </c>
      <c r="E371" s="450" t="s">
        <v>1352</v>
      </c>
      <c r="F371" s="450" t="s">
        <v>1353</v>
      </c>
      <c r="G371" s="481" t="s">
        <v>2475</v>
      </c>
      <c r="H371" s="932" t="s">
        <v>2920</v>
      </c>
      <c r="I371" s="181" t="s">
        <v>1353</v>
      </c>
      <c r="J371" s="450" t="s">
        <v>1354</v>
      </c>
      <c r="K371" s="435" t="s">
        <v>93</v>
      </c>
      <c r="L371" s="601" t="s">
        <v>62</v>
      </c>
      <c r="M371" s="346" t="s">
        <v>1513</v>
      </c>
      <c r="N371" s="275" t="s">
        <v>2476</v>
      </c>
      <c r="O371" s="577" t="s">
        <v>2478</v>
      </c>
      <c r="P371" s="966" t="s">
        <v>2706</v>
      </c>
    </row>
    <row r="372" spans="1:16" ht="15" hidden="1" customHeight="1">
      <c r="A372" s="832" t="s">
        <v>145</v>
      </c>
      <c r="B372" s="833" t="s">
        <v>146</v>
      </c>
      <c r="C372" s="481" t="s">
        <v>338</v>
      </c>
      <c r="D372" s="481" t="s">
        <v>338</v>
      </c>
      <c r="E372" s="450" t="s">
        <v>1355</v>
      </c>
      <c r="F372" s="779" t="s">
        <v>1356</v>
      </c>
      <c r="G372" s="481" t="s">
        <v>2475</v>
      </c>
      <c r="H372" s="932" t="s">
        <v>2947</v>
      </c>
      <c r="I372" s="181" t="s">
        <v>1356</v>
      </c>
      <c r="J372" s="450" t="s">
        <v>1357</v>
      </c>
      <c r="K372" s="435" t="s">
        <v>93</v>
      </c>
      <c r="L372" s="601" t="s">
        <v>62</v>
      </c>
      <c r="M372" s="346" t="s">
        <v>1513</v>
      </c>
      <c r="N372" s="275" t="s">
        <v>2650</v>
      </c>
      <c r="O372" s="577" t="s">
        <v>2653</v>
      </c>
      <c r="P372" s="966" t="s">
        <v>2706</v>
      </c>
    </row>
    <row r="373" spans="1:16" ht="15" hidden="1" customHeight="1">
      <c r="A373" s="832" t="s">
        <v>145</v>
      </c>
      <c r="B373" s="833" t="s">
        <v>146</v>
      </c>
      <c r="C373" s="481" t="s">
        <v>338</v>
      </c>
      <c r="D373" s="481" t="s">
        <v>338</v>
      </c>
      <c r="E373" s="450" t="s">
        <v>1358</v>
      </c>
      <c r="F373" s="779" t="s">
        <v>1359</v>
      </c>
      <c r="G373" s="481" t="s">
        <v>2475</v>
      </c>
      <c r="H373" s="932" t="s">
        <v>2948</v>
      </c>
      <c r="I373" s="181" t="s">
        <v>1359</v>
      </c>
      <c r="J373" s="450" t="s">
        <v>1360</v>
      </c>
      <c r="K373" s="435" t="s">
        <v>93</v>
      </c>
      <c r="L373" s="601" t="s">
        <v>62</v>
      </c>
      <c r="M373" s="346" t="s">
        <v>1513</v>
      </c>
      <c r="N373" s="275" t="s">
        <v>2650</v>
      </c>
      <c r="O373" s="577" t="s">
        <v>2655</v>
      </c>
      <c r="P373" s="966" t="s">
        <v>2706</v>
      </c>
    </row>
    <row r="374" spans="1:16" ht="15" hidden="1" customHeight="1">
      <c r="A374" s="832" t="s">
        <v>145</v>
      </c>
      <c r="B374" s="833" t="s">
        <v>146</v>
      </c>
      <c r="C374" s="481" t="s">
        <v>338</v>
      </c>
      <c r="D374" s="481" t="s">
        <v>338</v>
      </c>
      <c r="E374" s="450" t="s">
        <v>1361</v>
      </c>
      <c r="F374" s="779" t="s">
        <v>1362</v>
      </c>
      <c r="G374" s="450" t="s">
        <v>2475</v>
      </c>
      <c r="H374" s="932" t="s">
        <v>2949</v>
      </c>
      <c r="I374" s="181" t="s">
        <v>1362</v>
      </c>
      <c r="J374" s="450" t="s">
        <v>1363</v>
      </c>
      <c r="K374" s="435" t="s">
        <v>93</v>
      </c>
      <c r="L374" s="601" t="s">
        <v>62</v>
      </c>
      <c r="M374" s="346" t="s">
        <v>1513</v>
      </c>
      <c r="N374" s="275" t="s">
        <v>2650</v>
      </c>
      <c r="O374" s="577" t="s">
        <v>2656</v>
      </c>
      <c r="P374" s="966" t="s">
        <v>2706</v>
      </c>
    </row>
    <row r="375" spans="1:16" ht="15" hidden="1" customHeight="1">
      <c r="A375" s="832" t="s">
        <v>145</v>
      </c>
      <c r="B375" s="833" t="s">
        <v>146</v>
      </c>
      <c r="C375" s="481" t="s">
        <v>338</v>
      </c>
      <c r="D375" s="481" t="s">
        <v>338</v>
      </c>
      <c r="E375" s="450" t="s">
        <v>1364</v>
      </c>
      <c r="F375" s="779" t="s">
        <v>1365</v>
      </c>
      <c r="G375" s="450" t="s">
        <v>2475</v>
      </c>
      <c r="H375" s="932" t="s">
        <v>2950</v>
      </c>
      <c r="I375" s="181" t="s">
        <v>1365</v>
      </c>
      <c r="J375" s="450" t="s">
        <v>1366</v>
      </c>
      <c r="K375" s="435" t="s">
        <v>93</v>
      </c>
      <c r="L375" s="601" t="s">
        <v>62</v>
      </c>
      <c r="M375" s="346" t="s">
        <v>1513</v>
      </c>
      <c r="N375" s="275" t="s">
        <v>2650</v>
      </c>
      <c r="O375" s="577" t="s">
        <v>2657</v>
      </c>
      <c r="P375" s="966" t="s">
        <v>2706</v>
      </c>
    </row>
    <row r="376" spans="1:16" ht="15" hidden="1" customHeight="1">
      <c r="A376" s="832" t="s">
        <v>145</v>
      </c>
      <c r="B376" s="833" t="s">
        <v>146</v>
      </c>
      <c r="C376" s="481" t="s">
        <v>338</v>
      </c>
      <c r="D376" s="481" t="s">
        <v>338</v>
      </c>
      <c r="E376" s="530" t="s">
        <v>1367</v>
      </c>
      <c r="F376" s="817" t="s">
        <v>657</v>
      </c>
      <c r="G376" s="530" t="s">
        <v>2475</v>
      </c>
      <c r="H376" s="932" t="s">
        <v>2951</v>
      </c>
      <c r="I376" s="181" t="s">
        <v>657</v>
      </c>
      <c r="J376" s="530" t="s">
        <v>1368</v>
      </c>
      <c r="K376" s="435" t="s">
        <v>93</v>
      </c>
      <c r="L376" s="601" t="s">
        <v>62</v>
      </c>
      <c r="M376" s="575" t="s">
        <v>1513</v>
      </c>
      <c r="N376" s="458" t="s">
        <v>1701</v>
      </c>
      <c r="O376" s="760" t="s">
        <v>1702</v>
      </c>
      <c r="P376" s="966" t="s">
        <v>2706</v>
      </c>
    </row>
    <row r="377" spans="1:16" ht="15" hidden="1" customHeight="1">
      <c r="A377" s="832" t="s">
        <v>145</v>
      </c>
      <c r="B377" s="833" t="s">
        <v>146</v>
      </c>
      <c r="C377" s="481" t="s">
        <v>338</v>
      </c>
      <c r="D377" s="590" t="s">
        <v>338</v>
      </c>
      <c r="E377" s="576" t="s">
        <v>2659</v>
      </c>
      <c r="F377" s="576" t="s">
        <v>2660</v>
      </c>
      <c r="G377" s="778" t="s">
        <v>2661</v>
      </c>
      <c r="H377" s="933" t="s">
        <v>2952</v>
      </c>
      <c r="I377" s="181" t="s">
        <v>2660</v>
      </c>
      <c r="J377" s="778" t="s">
        <v>2662</v>
      </c>
      <c r="K377" s="435" t="s">
        <v>93</v>
      </c>
      <c r="L377" s="601" t="s">
        <v>62</v>
      </c>
      <c r="M377" s="575" t="s">
        <v>1513</v>
      </c>
      <c r="N377" s="275" t="s">
        <v>1605</v>
      </c>
      <c r="O377" s="577" t="s">
        <v>2663</v>
      </c>
      <c r="P377" s="966" t="s">
        <v>2706</v>
      </c>
    </row>
    <row r="378" spans="1:16" ht="15" hidden="1" customHeight="1">
      <c r="A378" s="832" t="s">
        <v>145</v>
      </c>
      <c r="B378" s="833" t="s">
        <v>146</v>
      </c>
      <c r="C378" s="481" t="s">
        <v>338</v>
      </c>
      <c r="D378" s="590" t="s">
        <v>338</v>
      </c>
      <c r="E378" s="576" t="s">
        <v>2664</v>
      </c>
      <c r="F378" s="576" t="s">
        <v>2665</v>
      </c>
      <c r="G378" s="778" t="s">
        <v>2661</v>
      </c>
      <c r="H378" s="933" t="s">
        <v>2953</v>
      </c>
      <c r="I378" s="181" t="s">
        <v>2665</v>
      </c>
      <c r="J378" s="778" t="s">
        <v>2666</v>
      </c>
      <c r="K378" s="435" t="s">
        <v>93</v>
      </c>
      <c r="L378" s="601" t="s">
        <v>62</v>
      </c>
      <c r="M378" s="575" t="s">
        <v>1513</v>
      </c>
      <c r="N378" s="275" t="s">
        <v>1605</v>
      </c>
      <c r="O378" s="577" t="s">
        <v>2667</v>
      </c>
      <c r="P378" s="966" t="s">
        <v>2706</v>
      </c>
    </row>
    <row r="379" spans="1:16" ht="15" hidden="1" customHeight="1">
      <c r="A379" s="832" t="s">
        <v>145</v>
      </c>
      <c r="B379" s="833" t="s">
        <v>146</v>
      </c>
      <c r="C379" s="481" t="s">
        <v>338</v>
      </c>
      <c r="D379" s="590" t="s">
        <v>338</v>
      </c>
      <c r="E379" s="576" t="s">
        <v>2668</v>
      </c>
      <c r="F379" s="576" t="s">
        <v>2669</v>
      </c>
      <c r="G379" s="778" t="s">
        <v>2661</v>
      </c>
      <c r="H379" s="933" t="s">
        <v>2954</v>
      </c>
      <c r="I379" s="181" t="s">
        <v>2669</v>
      </c>
      <c r="J379" s="778" t="s">
        <v>2670</v>
      </c>
      <c r="K379" s="435" t="s">
        <v>93</v>
      </c>
      <c r="L379" s="601" t="s">
        <v>62</v>
      </c>
      <c r="M379" s="575" t="s">
        <v>1513</v>
      </c>
      <c r="N379" s="275" t="s">
        <v>1605</v>
      </c>
      <c r="O379" s="577" t="s">
        <v>2671</v>
      </c>
      <c r="P379" s="966" t="s">
        <v>2706</v>
      </c>
    </row>
    <row r="380" spans="1:16" ht="15" hidden="1" customHeight="1">
      <c r="A380" s="832" t="s">
        <v>145</v>
      </c>
      <c r="B380" s="833" t="s">
        <v>146</v>
      </c>
      <c r="C380" s="481" t="s">
        <v>338</v>
      </c>
      <c r="D380" s="590" t="s">
        <v>338</v>
      </c>
      <c r="E380" s="576" t="s">
        <v>2672</v>
      </c>
      <c r="F380" s="576" t="s">
        <v>2673</v>
      </c>
      <c r="G380" s="778" t="s">
        <v>2661</v>
      </c>
      <c r="H380" s="933" t="s">
        <v>2955</v>
      </c>
      <c r="I380" s="181" t="s">
        <v>2673</v>
      </c>
      <c r="J380" s="778" t="s">
        <v>2674</v>
      </c>
      <c r="K380" s="435" t="s">
        <v>93</v>
      </c>
      <c r="L380" s="601" t="s">
        <v>62</v>
      </c>
      <c r="M380" s="575" t="s">
        <v>1513</v>
      </c>
      <c r="N380" s="275" t="s">
        <v>1605</v>
      </c>
      <c r="O380" s="577" t="s">
        <v>2675</v>
      </c>
      <c r="P380" s="966" t="s">
        <v>2706</v>
      </c>
    </row>
    <row r="381" spans="1:16" ht="15" hidden="1" customHeight="1">
      <c r="A381" s="832" t="s">
        <v>145</v>
      </c>
      <c r="B381" s="833" t="s">
        <v>146</v>
      </c>
      <c r="C381" s="481" t="s">
        <v>338</v>
      </c>
      <c r="D381" s="590" t="s">
        <v>338</v>
      </c>
      <c r="E381" s="576" t="s">
        <v>2676</v>
      </c>
      <c r="F381" s="576" t="s">
        <v>2677</v>
      </c>
      <c r="G381" s="778" t="s">
        <v>2661</v>
      </c>
      <c r="H381" s="933" t="s">
        <v>2956</v>
      </c>
      <c r="I381" s="181" t="s">
        <v>2677</v>
      </c>
      <c r="J381" s="778" t="s">
        <v>2678</v>
      </c>
      <c r="K381" s="435" t="s">
        <v>93</v>
      </c>
      <c r="L381" s="601" t="s">
        <v>62</v>
      </c>
      <c r="M381" s="575" t="s">
        <v>1513</v>
      </c>
      <c r="N381" s="275" t="s">
        <v>1605</v>
      </c>
      <c r="O381" s="577" t="s">
        <v>2679</v>
      </c>
      <c r="P381" s="966" t="s">
        <v>2706</v>
      </c>
    </row>
    <row r="382" spans="1:16" ht="14.45" hidden="1">
      <c r="A382" s="832" t="s">
        <v>145</v>
      </c>
      <c r="B382" s="833" t="s">
        <v>146</v>
      </c>
      <c r="C382" s="481" t="s">
        <v>338</v>
      </c>
      <c r="D382" s="590" t="s">
        <v>338</v>
      </c>
      <c r="E382" s="576" t="s">
        <v>2680</v>
      </c>
      <c r="F382" s="576" t="s">
        <v>2681</v>
      </c>
      <c r="G382" s="778" t="s">
        <v>2661</v>
      </c>
      <c r="H382" s="932" t="s">
        <v>2957</v>
      </c>
      <c r="I382" s="181" t="s">
        <v>2681</v>
      </c>
      <c r="J382" s="778" t="s">
        <v>2682</v>
      </c>
      <c r="K382" s="435" t="s">
        <v>93</v>
      </c>
      <c r="L382" s="601" t="s">
        <v>62</v>
      </c>
      <c r="M382" s="575" t="s">
        <v>1513</v>
      </c>
      <c r="N382" s="275" t="s">
        <v>1605</v>
      </c>
      <c r="O382" s="576" t="s">
        <v>2683</v>
      </c>
      <c r="P382" s="966" t="s">
        <v>2706</v>
      </c>
    </row>
    <row r="383" spans="1:16" ht="14.45" hidden="1">
      <c r="A383" s="834" t="s">
        <v>145</v>
      </c>
      <c r="B383" s="835" t="s">
        <v>146</v>
      </c>
      <c r="C383" s="541" t="s">
        <v>338</v>
      </c>
      <c r="D383" s="787" t="s">
        <v>338</v>
      </c>
      <c r="E383" s="580" t="s">
        <v>2684</v>
      </c>
      <c r="F383" s="580" t="s">
        <v>2685</v>
      </c>
      <c r="G383" s="778" t="s">
        <v>2661</v>
      </c>
      <c r="H383" s="932" t="s">
        <v>2958</v>
      </c>
      <c r="I383" s="181" t="s">
        <v>2685</v>
      </c>
      <c r="J383" s="778" t="s">
        <v>2687</v>
      </c>
      <c r="K383" s="435" t="s">
        <v>93</v>
      </c>
      <c r="L383" s="601" t="s">
        <v>62</v>
      </c>
      <c r="M383" s="575" t="s">
        <v>1513</v>
      </c>
      <c r="N383" s="275" t="s">
        <v>1605</v>
      </c>
      <c r="O383" s="576" t="s">
        <v>2688</v>
      </c>
      <c r="P383" s="966" t="s">
        <v>2706</v>
      </c>
    </row>
    <row r="384" spans="1:16" ht="14.45" hidden="1">
      <c r="A384" s="832" t="s">
        <v>145</v>
      </c>
      <c r="B384" s="836" t="s">
        <v>146</v>
      </c>
      <c r="C384" s="576" t="s">
        <v>338</v>
      </c>
      <c r="D384" s="576" t="s">
        <v>338</v>
      </c>
      <c r="E384" s="576" t="s">
        <v>2689</v>
      </c>
      <c r="F384" s="576" t="s">
        <v>2690</v>
      </c>
      <c r="G384" s="778" t="s">
        <v>2661</v>
      </c>
      <c r="H384" s="932" t="s">
        <v>2959</v>
      </c>
      <c r="I384" s="181" t="s">
        <v>2690</v>
      </c>
      <c r="J384" s="778" t="s">
        <v>2691</v>
      </c>
      <c r="K384" s="435" t="s">
        <v>93</v>
      </c>
      <c r="L384" s="601" t="s">
        <v>62</v>
      </c>
      <c r="M384" s="575" t="s">
        <v>1513</v>
      </c>
      <c r="N384" s="275" t="s">
        <v>1605</v>
      </c>
      <c r="O384" s="576" t="s">
        <v>2692</v>
      </c>
      <c r="P384" s="966" t="s">
        <v>2706</v>
      </c>
    </row>
    <row r="385" spans="1:16" ht="14.45" hidden="1">
      <c r="A385" s="832" t="s">
        <v>145</v>
      </c>
      <c r="B385" s="836" t="s">
        <v>146</v>
      </c>
      <c r="C385" s="576" t="s">
        <v>338</v>
      </c>
      <c r="D385" s="576" t="s">
        <v>338</v>
      </c>
      <c r="E385" s="576" t="s">
        <v>2693</v>
      </c>
      <c r="F385" s="576" t="s">
        <v>2694</v>
      </c>
      <c r="G385" s="778" t="s">
        <v>2661</v>
      </c>
      <c r="H385" s="389" t="s">
        <v>2960</v>
      </c>
      <c r="I385" s="181" t="s">
        <v>2694</v>
      </c>
      <c r="J385" s="778" t="s">
        <v>2695</v>
      </c>
      <c r="K385" s="904" t="s">
        <v>93</v>
      </c>
      <c r="L385" s="601" t="s">
        <v>62</v>
      </c>
      <c r="M385" s="346" t="s">
        <v>1513</v>
      </c>
      <c r="N385" s="275" t="s">
        <v>1605</v>
      </c>
      <c r="O385" s="576" t="s">
        <v>2696</v>
      </c>
      <c r="P385" s="966" t="s">
        <v>2706</v>
      </c>
    </row>
    <row r="386" spans="1:16">
      <c r="F386" s="10"/>
      <c r="J386" s="1"/>
    </row>
    <row r="387" spans="1:16">
      <c r="F387" s="10" t="s">
        <v>2697</v>
      </c>
      <c r="J387" s="1"/>
    </row>
    <row r="388" spans="1:16">
      <c r="F388" s="930" t="s">
        <v>2698</v>
      </c>
      <c r="J388" s="1"/>
    </row>
    <row r="389" spans="1:16">
      <c r="F389" s="930" t="s">
        <v>2699</v>
      </c>
      <c r="J389" s="1"/>
    </row>
    <row r="390" spans="1:16">
      <c r="F390" s="930" t="s">
        <v>2700</v>
      </c>
      <c r="J390" s="1"/>
    </row>
    <row r="391" spans="1:16">
      <c r="F391" s="930" t="s">
        <v>2701</v>
      </c>
      <c r="J391" s="1"/>
    </row>
    <row r="392" spans="1:16">
      <c r="F392" s="930" t="s">
        <v>2702</v>
      </c>
      <c r="J392" s="1"/>
    </row>
    <row r="393" spans="1:16">
      <c r="F393" s="930" t="s">
        <v>2703</v>
      </c>
      <c r="J393" s="1"/>
    </row>
    <row r="394" spans="1:16">
      <c r="J394" s="1"/>
    </row>
    <row r="395" spans="1:16">
      <c r="J395" s="1"/>
    </row>
    <row r="396" spans="1:16">
      <c r="F396" s="771"/>
      <c r="J396" s="1"/>
    </row>
    <row r="397" spans="1:16">
      <c r="F397" s="771"/>
      <c r="J397" s="1"/>
    </row>
    <row r="398" spans="1:16">
      <c r="F398" s="771"/>
      <c r="J398" s="1"/>
    </row>
    <row r="399" spans="1:16">
      <c r="F399" s="771"/>
      <c r="J399" s="1"/>
    </row>
    <row r="400" spans="1:16">
      <c r="F400" s="771"/>
      <c r="J400" s="1"/>
    </row>
    <row r="401" spans="5:10" ht="5.25" customHeight="1">
      <c r="F401" s="771"/>
      <c r="J401" s="1"/>
    </row>
    <row r="402" spans="5:10">
      <c r="F402" s="771"/>
    </row>
    <row r="403" spans="5:10">
      <c r="F403" s="771"/>
    </row>
    <row r="404" spans="5:10" ht="14.1">
      <c r="E404" s="534"/>
      <c r="F404" s="771"/>
    </row>
    <row r="405" spans="5:10" ht="14.1">
      <c r="E405" s="534"/>
      <c r="F405" s="771"/>
    </row>
    <row r="406" spans="5:10" ht="14.1">
      <c r="E406" s="534"/>
      <c r="F406" s="771"/>
    </row>
    <row r="407" spans="5:10" ht="14.1">
      <c r="E407" s="534"/>
      <c r="F407" s="771"/>
    </row>
    <row r="408" spans="5:10" ht="15" customHeight="1">
      <c r="E408" s="534"/>
      <c r="F408" s="771"/>
    </row>
    <row r="409" spans="5:10" ht="15" customHeight="1">
      <c r="E409" s="534"/>
      <c r="F409" s="771"/>
    </row>
    <row r="410" spans="5:10" ht="15" customHeight="1">
      <c r="E410" s="534"/>
      <c r="F410" s="771"/>
    </row>
    <row r="411" spans="5:10" ht="15" customHeight="1">
      <c r="E411" s="534"/>
      <c r="F411" s="771"/>
    </row>
    <row r="412" spans="5:10" ht="15" customHeight="1">
      <c r="E412" s="534"/>
      <c r="F412" s="771"/>
    </row>
    <row r="413" spans="5:10" ht="15.6">
      <c r="E413" s="534"/>
      <c r="F413" s="771"/>
      <c r="J413" s="532"/>
    </row>
    <row r="414" spans="5:10" ht="15.6">
      <c r="E414" s="534"/>
      <c r="F414" s="771"/>
      <c r="J414" s="532"/>
    </row>
    <row r="415" spans="5:10" ht="15.6">
      <c r="E415" s="534"/>
      <c r="F415" s="771"/>
      <c r="J415" s="532"/>
    </row>
    <row r="416" spans="5:10" ht="15.6">
      <c r="E416" s="534"/>
      <c r="F416" s="771"/>
      <c r="J416" s="532"/>
    </row>
    <row r="417" spans="5:10" ht="15.6">
      <c r="E417" s="534"/>
      <c r="F417" s="771"/>
      <c r="J417" s="532"/>
    </row>
    <row r="418" spans="5:10" ht="15.6">
      <c r="E418" s="534"/>
      <c r="F418" s="771"/>
      <c r="J418" s="532"/>
    </row>
    <row r="419" spans="5:10" ht="15.6">
      <c r="E419" s="534"/>
      <c r="F419" s="771"/>
      <c r="J419" s="532"/>
    </row>
    <row r="420" spans="5:10" ht="15.6">
      <c r="E420" s="534"/>
      <c r="F420" s="771"/>
      <c r="J420" s="532"/>
    </row>
    <row r="421" spans="5:10" ht="15.6">
      <c r="E421" s="534"/>
      <c r="J421" s="532"/>
    </row>
    <row r="422" spans="5:10" ht="15.6">
      <c r="E422" s="534"/>
      <c r="F422" s="771"/>
      <c r="J422" s="532"/>
    </row>
    <row r="423" spans="5:10" ht="15.6">
      <c r="E423" s="534"/>
      <c r="F423" s="771"/>
      <c r="J423" s="532"/>
    </row>
    <row r="424" spans="5:10" ht="15.6">
      <c r="E424" s="534"/>
      <c r="F424" s="771"/>
      <c r="J424" s="532"/>
    </row>
    <row r="425" spans="5:10" ht="15.6">
      <c r="E425" s="534"/>
      <c r="F425" s="771"/>
      <c r="J425" s="532"/>
    </row>
    <row r="426" spans="5:10" ht="15.6">
      <c r="E426" s="534"/>
      <c r="F426" s="771"/>
      <c r="J426" s="532"/>
    </row>
    <row r="427" spans="5:10" ht="15.6">
      <c r="E427" s="534"/>
      <c r="F427" s="771"/>
      <c r="J427" s="532"/>
    </row>
    <row r="428" spans="5:10" ht="15.6">
      <c r="E428" s="534"/>
      <c r="F428" s="771"/>
      <c r="J428" s="532"/>
    </row>
    <row r="429" spans="5:10" ht="15.6">
      <c r="E429" s="534"/>
      <c r="F429" s="771"/>
      <c r="J429" s="532"/>
    </row>
    <row r="430" spans="5:10" ht="15.6">
      <c r="E430" s="534"/>
      <c r="F430" s="771"/>
      <c r="J430" s="532"/>
    </row>
    <row r="431" spans="5:10" ht="15.6">
      <c r="E431" s="534"/>
      <c r="F431" s="771"/>
      <c r="J431" s="532"/>
    </row>
    <row r="432" spans="5:10" ht="15.6">
      <c r="E432" s="534"/>
      <c r="F432" s="771"/>
      <c r="J432" s="532"/>
    </row>
    <row r="433" spans="5:10" ht="15.6">
      <c r="E433" s="534"/>
      <c r="F433" s="771"/>
      <c r="J433" s="532"/>
    </row>
    <row r="434" spans="5:10" ht="15.6">
      <c r="E434" s="534"/>
      <c r="J434" s="532"/>
    </row>
    <row r="435" spans="5:10" ht="15.6">
      <c r="E435" s="535"/>
      <c r="F435" s="771"/>
      <c r="J435" s="532"/>
    </row>
    <row r="436" spans="5:10" ht="15.6">
      <c r="E436" s="534"/>
      <c r="F436" s="771"/>
      <c r="J436" s="532"/>
    </row>
    <row r="437" spans="5:10" ht="15.6">
      <c r="E437" s="534"/>
      <c r="F437" s="771"/>
      <c r="J437" s="532"/>
    </row>
    <row r="438" spans="5:10" ht="15.6">
      <c r="E438" s="534"/>
      <c r="F438" s="771"/>
      <c r="J438" s="532"/>
    </row>
    <row r="439" spans="5:10" ht="15.6">
      <c r="E439" s="534"/>
      <c r="F439" s="771"/>
      <c r="J439" s="532"/>
    </row>
    <row r="440" spans="5:10" ht="15.6">
      <c r="E440" s="534"/>
      <c r="F440" s="771"/>
      <c r="J440" s="532"/>
    </row>
    <row r="441" spans="5:10" ht="15.6">
      <c r="E441" s="534"/>
      <c r="F441" s="771"/>
      <c r="J441" s="532"/>
    </row>
    <row r="442" spans="5:10" ht="15.6">
      <c r="E442" s="534"/>
      <c r="F442" s="771"/>
      <c r="J442" s="532"/>
    </row>
    <row r="443" spans="5:10" ht="15.6">
      <c r="E443" s="534"/>
      <c r="F443" s="771"/>
      <c r="J443" s="532"/>
    </row>
    <row r="444" spans="5:10" ht="15.6">
      <c r="E444" s="534"/>
      <c r="F444" s="771"/>
      <c r="J444" s="532"/>
    </row>
    <row r="445" spans="5:10" ht="15.6">
      <c r="E445" s="534"/>
      <c r="F445" s="771"/>
      <c r="J445" s="532"/>
    </row>
    <row r="446" spans="5:10" ht="15.6">
      <c r="E446" s="534"/>
      <c r="F446" s="771"/>
      <c r="J446" s="532"/>
    </row>
    <row r="447" spans="5:10" ht="15.6">
      <c r="E447" s="534"/>
      <c r="J447" s="532"/>
    </row>
    <row r="448" spans="5:10" ht="15.6">
      <c r="E448" s="534"/>
      <c r="F448" s="771"/>
      <c r="J448" s="532"/>
    </row>
    <row r="449" spans="5:10" ht="15.6">
      <c r="E449" s="534"/>
      <c r="F449" s="771"/>
      <c r="J449" s="532"/>
    </row>
    <row r="450" spans="5:10" ht="15.6">
      <c r="E450" s="534"/>
      <c r="F450" s="771"/>
      <c r="J450" s="532"/>
    </row>
    <row r="451" spans="5:10" ht="15.6">
      <c r="E451" s="534"/>
      <c r="F451" s="771"/>
      <c r="J451" s="532"/>
    </row>
    <row r="452" spans="5:10" ht="15.6">
      <c r="E452" s="534"/>
      <c r="F452" s="771"/>
      <c r="J452" s="532"/>
    </row>
    <row r="453" spans="5:10" ht="15.6">
      <c r="E453" s="534"/>
      <c r="F453" s="771"/>
      <c r="J453" s="532"/>
    </row>
    <row r="454" spans="5:10" ht="15.6">
      <c r="E454" s="534"/>
      <c r="F454" s="771"/>
      <c r="J454" s="532"/>
    </row>
    <row r="455" spans="5:10" ht="15.6">
      <c r="E455" s="534"/>
      <c r="F455" s="771"/>
      <c r="J455" s="532"/>
    </row>
    <row r="456" spans="5:10" ht="15.6">
      <c r="E456" s="534"/>
      <c r="F456" s="771"/>
      <c r="J456" s="532"/>
    </row>
    <row r="457" spans="5:10" ht="15.6">
      <c r="E457" s="534"/>
      <c r="F457" s="771"/>
      <c r="J457" s="532"/>
    </row>
    <row r="458" spans="5:10" ht="15.6">
      <c r="E458" s="534"/>
      <c r="F458" s="771"/>
      <c r="J458" s="532"/>
    </row>
    <row r="459" spans="5:10" ht="15.6">
      <c r="E459" s="534"/>
      <c r="F459" s="771"/>
      <c r="J459" s="532"/>
    </row>
    <row r="460" spans="5:10" ht="15.6">
      <c r="E460" s="534"/>
      <c r="F460" s="10"/>
      <c r="J460" s="532"/>
    </row>
    <row r="461" spans="5:10" ht="15.6">
      <c r="E461" s="534"/>
      <c r="F461" s="10"/>
      <c r="J461" s="532"/>
    </row>
    <row r="462" spans="5:10" ht="15.6">
      <c r="E462" s="534"/>
      <c r="F462" s="10"/>
      <c r="J462" s="532"/>
    </row>
    <row r="463" spans="5:10" ht="15.6">
      <c r="E463" s="534"/>
      <c r="F463" s="10"/>
      <c r="J463" s="532"/>
    </row>
    <row r="464" spans="5:10" ht="15.6">
      <c r="E464" s="534"/>
      <c r="F464" s="10"/>
      <c r="J464" s="532"/>
    </row>
    <row r="465" spans="5:10" ht="15.6">
      <c r="E465" s="534"/>
      <c r="F465" s="10"/>
      <c r="J465" s="532"/>
    </row>
    <row r="466" spans="5:10" ht="15.6">
      <c r="E466" s="534"/>
      <c r="F466" s="10"/>
      <c r="J466" s="532"/>
    </row>
    <row r="467" spans="5:10" ht="15.6">
      <c r="E467" s="534"/>
      <c r="F467" s="10"/>
      <c r="J467" s="532"/>
    </row>
    <row r="468" spans="5:10" ht="15.6">
      <c r="E468" s="534"/>
      <c r="F468" s="10"/>
      <c r="J468" s="532"/>
    </row>
    <row r="469" spans="5:10" ht="15.6">
      <c r="E469" s="534"/>
      <c r="F469" s="10"/>
      <c r="J469" s="532"/>
    </row>
    <row r="470" spans="5:10" ht="15.6">
      <c r="E470" s="534"/>
      <c r="F470" s="10"/>
      <c r="J470" s="532"/>
    </row>
    <row r="471" spans="5:10" ht="15.6">
      <c r="E471" s="534"/>
      <c r="F471" s="10"/>
      <c r="J471" s="532"/>
    </row>
    <row r="472" spans="5:10" ht="15.6">
      <c r="E472" s="534"/>
      <c r="F472" s="10"/>
      <c r="J472" s="532"/>
    </row>
    <row r="473" spans="5:10" ht="15.6">
      <c r="E473" s="534"/>
      <c r="F473" s="10"/>
      <c r="J473" s="532"/>
    </row>
    <row r="474" spans="5:10" ht="15.6">
      <c r="E474" s="534"/>
      <c r="F474" s="10"/>
      <c r="J474" s="532"/>
    </row>
    <row r="475" spans="5:10" ht="15.6">
      <c r="E475" s="534"/>
      <c r="F475" s="10"/>
      <c r="J475" s="532"/>
    </row>
    <row r="476" spans="5:10" ht="15.6">
      <c r="E476" s="534"/>
      <c r="F476" s="10"/>
      <c r="J476" s="532"/>
    </row>
    <row r="477" spans="5:10" ht="15.6">
      <c r="E477" s="534"/>
      <c r="F477" s="10"/>
      <c r="J477" s="532"/>
    </row>
    <row r="478" spans="5:10" ht="15.6">
      <c r="E478" s="534"/>
      <c r="F478" s="10"/>
      <c r="J478" s="532"/>
    </row>
    <row r="479" spans="5:10" ht="15.6">
      <c r="E479" s="534"/>
      <c r="F479" s="10"/>
      <c r="J479" s="532"/>
    </row>
    <row r="480" spans="5:10" ht="15.6">
      <c r="E480" s="534"/>
      <c r="F480" s="10"/>
      <c r="J480" s="532"/>
    </row>
    <row r="481" spans="5:10" ht="15.6">
      <c r="E481" s="534"/>
      <c r="F481" s="10"/>
      <c r="J481" s="532"/>
    </row>
    <row r="482" spans="5:10" ht="15.6">
      <c r="E482" s="534"/>
      <c r="F482" s="10"/>
      <c r="J482" s="532"/>
    </row>
    <row r="483" spans="5:10" ht="15.6">
      <c r="E483" s="534"/>
      <c r="F483" s="10"/>
      <c r="J483" s="532"/>
    </row>
    <row r="484" spans="5:10" ht="15.6">
      <c r="E484" s="534"/>
      <c r="F484" s="10"/>
      <c r="J484" s="532"/>
    </row>
    <row r="485" spans="5:10" ht="15.6">
      <c r="E485" s="534"/>
      <c r="F485" s="10"/>
      <c r="J485" s="532"/>
    </row>
    <row r="486" spans="5:10" ht="15.6">
      <c r="E486" s="534"/>
      <c r="F486" s="10"/>
      <c r="J486" s="532"/>
    </row>
    <row r="487" spans="5:10" ht="15.6">
      <c r="E487" s="534"/>
      <c r="F487" s="10"/>
      <c r="J487" s="532"/>
    </row>
    <row r="488" spans="5:10" ht="15.6">
      <c r="E488" s="534"/>
      <c r="F488" s="10"/>
      <c r="J488" s="532"/>
    </row>
    <row r="489" spans="5:10" ht="15.6">
      <c r="E489" s="534"/>
      <c r="F489" s="10"/>
      <c r="J489" s="532"/>
    </row>
    <row r="490" spans="5:10" ht="15.6">
      <c r="E490" s="534"/>
      <c r="F490" s="10"/>
      <c r="J490" s="532"/>
    </row>
    <row r="491" spans="5:10" ht="15.6">
      <c r="E491" s="534"/>
      <c r="F491" s="10"/>
      <c r="J491" s="532"/>
    </row>
    <row r="492" spans="5:10" ht="15.6">
      <c r="E492" s="534"/>
      <c r="F492" s="10"/>
      <c r="J492" s="532"/>
    </row>
    <row r="493" spans="5:10" ht="15.6">
      <c r="E493" s="534"/>
      <c r="F493" s="10"/>
      <c r="J493" s="532"/>
    </row>
    <row r="494" spans="5:10" ht="15.6">
      <c r="E494" s="534"/>
      <c r="F494" s="10"/>
      <c r="J494" s="532"/>
    </row>
    <row r="495" spans="5:10" ht="15.6">
      <c r="E495" s="534"/>
      <c r="F495" s="10"/>
      <c r="J495" s="532"/>
    </row>
    <row r="496" spans="5:10" ht="15.6">
      <c r="E496" s="534"/>
      <c r="F496" s="10"/>
      <c r="J496" s="532"/>
    </row>
    <row r="497" spans="5:10" ht="15.6">
      <c r="E497" s="534"/>
      <c r="F497" s="5"/>
      <c r="J497" s="532"/>
    </row>
    <row r="498" spans="5:10" ht="15.6">
      <c r="E498" s="534"/>
      <c r="F498" s="5"/>
      <c r="J498" s="532"/>
    </row>
    <row r="499" spans="5:10" ht="15.6">
      <c r="E499" s="534"/>
      <c r="F499" s="10"/>
      <c r="J499" s="532"/>
    </row>
    <row r="500" spans="5:10" ht="15.6">
      <c r="E500" s="534"/>
      <c r="F500" s="10"/>
      <c r="J500" s="532"/>
    </row>
    <row r="501" spans="5:10" ht="15.6">
      <c r="E501" s="534"/>
      <c r="F501" s="10"/>
      <c r="J501" s="532"/>
    </row>
    <row r="502" spans="5:10" ht="15.6">
      <c r="E502" s="534"/>
      <c r="F502" s="10"/>
      <c r="J502" s="532"/>
    </row>
    <row r="503" spans="5:10" ht="15.6">
      <c r="E503" s="534"/>
      <c r="F503" s="10"/>
      <c r="J503" s="532"/>
    </row>
    <row r="504" spans="5:10" ht="15.6">
      <c r="E504" s="534"/>
      <c r="F504" s="10"/>
      <c r="J504" s="532"/>
    </row>
    <row r="505" spans="5:10" ht="15.6">
      <c r="E505" s="534"/>
      <c r="F505" s="10"/>
      <c r="J505" s="532"/>
    </row>
    <row r="506" spans="5:10" ht="15.6">
      <c r="E506" s="534"/>
      <c r="F506" s="10"/>
      <c r="J506" s="532"/>
    </row>
    <row r="507" spans="5:10" ht="15.6">
      <c r="E507" s="534"/>
      <c r="F507" s="10"/>
      <c r="J507" s="532"/>
    </row>
    <row r="508" spans="5:10" ht="15.6">
      <c r="E508" s="534"/>
      <c r="F508" s="10"/>
      <c r="J508" s="532"/>
    </row>
    <row r="509" spans="5:10" ht="15.6">
      <c r="E509" s="534"/>
      <c r="F509" s="10"/>
      <c r="J509" s="532"/>
    </row>
    <row r="510" spans="5:10" ht="15.6">
      <c r="E510" s="534"/>
      <c r="F510" s="10"/>
      <c r="J510" s="532"/>
    </row>
    <row r="511" spans="5:10" ht="15.6">
      <c r="E511" s="534"/>
      <c r="F511" s="10"/>
      <c r="J511" s="532"/>
    </row>
    <row r="512" spans="5:10" ht="15.6">
      <c r="E512" s="534"/>
      <c r="F512" s="10"/>
      <c r="J512" s="532"/>
    </row>
    <row r="513" spans="5:10" ht="15.6">
      <c r="E513" s="534"/>
      <c r="F513" s="10"/>
      <c r="J513" s="532"/>
    </row>
    <row r="514" spans="5:10" ht="15.6">
      <c r="E514" s="534"/>
      <c r="F514" s="10"/>
      <c r="J514" s="532"/>
    </row>
    <row r="515" spans="5:10" ht="15.6">
      <c r="E515" s="534"/>
      <c r="F515" s="10"/>
      <c r="J515" s="532"/>
    </row>
    <row r="516" spans="5:10" ht="15.6">
      <c r="E516" s="534"/>
      <c r="F516" s="10"/>
      <c r="J516" s="532"/>
    </row>
    <row r="517" spans="5:10" ht="15.6">
      <c r="E517" s="534"/>
      <c r="F517" s="5"/>
      <c r="J517" s="532"/>
    </row>
    <row r="518" spans="5:10" ht="15.6">
      <c r="E518" s="534"/>
      <c r="F518" s="5"/>
      <c r="J518" s="532"/>
    </row>
    <row r="519" spans="5:10" ht="15.6">
      <c r="E519" s="534"/>
      <c r="F519" s="10"/>
      <c r="J519" s="532"/>
    </row>
    <row r="520" spans="5:10" ht="15.6">
      <c r="E520" s="534"/>
      <c r="F520" s="10"/>
      <c r="J520" s="532"/>
    </row>
    <row r="521" spans="5:10" ht="15.6">
      <c r="E521" s="534"/>
      <c r="F521" s="10"/>
      <c r="J521" s="532"/>
    </row>
    <row r="522" spans="5:10" ht="15.6">
      <c r="E522" s="534"/>
      <c r="F522" s="10"/>
      <c r="J522" s="532"/>
    </row>
    <row r="523" spans="5:10" ht="15.6">
      <c r="E523" s="534"/>
      <c r="F523" s="10"/>
      <c r="J523" s="532"/>
    </row>
    <row r="524" spans="5:10" ht="15.6">
      <c r="E524" s="534"/>
      <c r="F524" s="5"/>
      <c r="J524" s="532"/>
    </row>
    <row r="525" spans="5:10" ht="15.6">
      <c r="E525" s="534"/>
      <c r="F525" s="10"/>
      <c r="J525" s="532"/>
    </row>
    <row r="526" spans="5:10" ht="15.6">
      <c r="E526" s="534"/>
      <c r="F526" s="10"/>
      <c r="J526" s="532"/>
    </row>
    <row r="527" spans="5:10" ht="15.6">
      <c r="E527" s="534"/>
      <c r="F527" s="10"/>
      <c r="J527" s="532"/>
    </row>
    <row r="528" spans="5:10" ht="15.6">
      <c r="E528" s="534"/>
      <c r="F528" s="10"/>
      <c r="J528" s="532"/>
    </row>
    <row r="529" spans="5:10" ht="15.6">
      <c r="E529" s="534"/>
      <c r="F529" s="10"/>
      <c r="J529" s="532"/>
    </row>
    <row r="530" spans="5:10" ht="15.6">
      <c r="E530" s="534"/>
      <c r="F530" s="10"/>
      <c r="J530" s="532"/>
    </row>
    <row r="531" spans="5:10" ht="15.6">
      <c r="E531" s="534"/>
      <c r="F531" s="10"/>
      <c r="J531" s="532"/>
    </row>
    <row r="532" spans="5:10" ht="15.6">
      <c r="E532" s="534"/>
      <c r="F532" s="10"/>
      <c r="J532" s="532"/>
    </row>
    <row r="533" spans="5:10" ht="15.6">
      <c r="E533" s="534"/>
      <c r="F533" s="10"/>
      <c r="J533" s="532"/>
    </row>
    <row r="534" spans="5:10" ht="15.6">
      <c r="E534" s="534"/>
      <c r="F534" s="10"/>
      <c r="J534" s="532"/>
    </row>
    <row r="535" spans="5:10" ht="15.6">
      <c r="E535" s="534"/>
      <c r="F535" s="10"/>
      <c r="J535" s="532"/>
    </row>
    <row r="536" spans="5:10" ht="15.6">
      <c r="E536" s="534"/>
      <c r="F536" s="10"/>
      <c r="J536" s="532"/>
    </row>
    <row r="537" spans="5:10" ht="15.6">
      <c r="E537" s="534"/>
      <c r="F537" s="10"/>
      <c r="J537" s="532"/>
    </row>
    <row r="538" spans="5:10" ht="15.6">
      <c r="E538" s="534"/>
      <c r="F538" s="10"/>
      <c r="J538" s="532"/>
    </row>
    <row r="539" spans="5:10" ht="15.6">
      <c r="E539" s="534"/>
      <c r="F539" s="10"/>
      <c r="J539" s="532"/>
    </row>
    <row r="540" spans="5:10" ht="15.6">
      <c r="E540" s="534"/>
      <c r="F540" s="10"/>
      <c r="J540" s="532"/>
    </row>
    <row r="541" spans="5:10" ht="15.6">
      <c r="E541" s="534"/>
      <c r="F541" s="5"/>
      <c r="J541" s="532"/>
    </row>
    <row r="542" spans="5:10" ht="15.6">
      <c r="E542" s="534"/>
      <c r="F542" s="10"/>
      <c r="J542" s="532"/>
    </row>
    <row r="543" spans="5:10" ht="15.6">
      <c r="E543" s="534"/>
      <c r="F543" s="10"/>
      <c r="J543" s="532"/>
    </row>
    <row r="544" spans="5:10" ht="15.6">
      <c r="E544" s="534"/>
      <c r="F544" s="10"/>
      <c r="J544" s="532"/>
    </row>
    <row r="545" spans="5:10" ht="15.6">
      <c r="E545" s="534"/>
      <c r="F545" s="10"/>
      <c r="J545" s="532"/>
    </row>
    <row r="546" spans="5:10" ht="15.6">
      <c r="E546" s="534"/>
      <c r="F546" s="10"/>
      <c r="J546" s="532"/>
    </row>
    <row r="547" spans="5:10" ht="15.6">
      <c r="E547" s="534"/>
      <c r="F547" s="10"/>
      <c r="J547" s="532"/>
    </row>
    <row r="548" spans="5:10" ht="15.6">
      <c r="E548" s="534"/>
      <c r="F548" s="10"/>
      <c r="J548" s="532"/>
    </row>
    <row r="549" spans="5:10" ht="15.6">
      <c r="E549" s="534"/>
      <c r="F549" s="10"/>
      <c r="J549" s="532"/>
    </row>
    <row r="550" spans="5:10" ht="15.6">
      <c r="E550" s="534"/>
      <c r="F550" s="10"/>
      <c r="J550" s="532"/>
    </row>
    <row r="551" spans="5:10" ht="15.6">
      <c r="E551" s="534"/>
      <c r="F551" s="10"/>
      <c r="J551" s="532"/>
    </row>
    <row r="552" spans="5:10" ht="15.6">
      <c r="E552" s="534"/>
      <c r="F552" s="10"/>
      <c r="J552" s="532"/>
    </row>
    <row r="553" spans="5:10" ht="15.6">
      <c r="E553" s="534"/>
      <c r="F553" s="908"/>
      <c r="J553" s="532"/>
    </row>
    <row r="554" spans="5:10" ht="15.6">
      <c r="E554" s="534"/>
      <c r="F554" s="908"/>
      <c r="J554" s="532"/>
    </row>
    <row r="555" spans="5:10" ht="15.6">
      <c r="E555" s="534"/>
      <c r="F555" s="908"/>
      <c r="J555" s="532"/>
    </row>
    <row r="556" spans="5:10" ht="15.6">
      <c r="E556" s="534"/>
      <c r="F556" s="908"/>
      <c r="J556" s="532"/>
    </row>
    <row r="557" spans="5:10" ht="15.6">
      <c r="E557" s="534"/>
      <c r="F557" s="908"/>
      <c r="J557" s="532"/>
    </row>
    <row r="558" spans="5:10" ht="15.6">
      <c r="E558" s="534"/>
      <c r="F558" s="908"/>
      <c r="J558" s="532"/>
    </row>
    <row r="559" spans="5:10" ht="15.6">
      <c r="E559" s="534"/>
      <c r="F559" s="908"/>
      <c r="J559" s="532"/>
    </row>
    <row r="560" spans="5:10" ht="15.6">
      <c r="E560" s="534"/>
      <c r="F560" s="908"/>
      <c r="J560" s="532"/>
    </row>
    <row r="561" spans="5:10" ht="15.6">
      <c r="E561" s="534"/>
      <c r="F561" s="908"/>
      <c r="J561" s="532"/>
    </row>
    <row r="562" spans="5:10" ht="15.6">
      <c r="E562" s="534"/>
      <c r="F562" s="908"/>
      <c r="J562" s="532"/>
    </row>
    <row r="563" spans="5:10" ht="15.6">
      <c r="E563" s="534"/>
      <c r="F563" s="908"/>
      <c r="J563" s="532"/>
    </row>
    <row r="564" spans="5:10" ht="15.6">
      <c r="E564" s="534"/>
      <c r="F564" s="908"/>
      <c r="J564" s="532"/>
    </row>
    <row r="565" spans="5:10" ht="15.6">
      <c r="E565" s="534"/>
      <c r="F565" s="908"/>
      <c r="J565" s="532"/>
    </row>
    <row r="566" spans="5:10" ht="14.1">
      <c r="E566" s="534"/>
      <c r="F566" s="908"/>
    </row>
    <row r="567" spans="5:10" ht="14.1">
      <c r="E567" s="534"/>
      <c r="F567" s="908"/>
    </row>
    <row r="568" spans="5:10" ht="14.1">
      <c r="E568" s="534"/>
      <c r="F568" s="908"/>
    </row>
    <row r="569" spans="5:10" ht="14.1">
      <c r="E569" s="534"/>
      <c r="F569" s="908"/>
    </row>
    <row r="570" spans="5:10" ht="14.1">
      <c r="E570" s="534"/>
      <c r="F570" s="908"/>
    </row>
    <row r="571" spans="5:10" ht="14.1">
      <c r="E571" s="534"/>
      <c r="F571" s="908"/>
    </row>
    <row r="572" spans="5:10" ht="14.1">
      <c r="E572" s="534"/>
      <c r="F572" s="908"/>
    </row>
    <row r="573" spans="5:10" ht="14.1">
      <c r="E573" s="534"/>
      <c r="F573" s="908"/>
    </row>
    <row r="574" spans="5:10" ht="14.1">
      <c r="E574" s="534"/>
      <c r="F574" s="908"/>
    </row>
    <row r="575" spans="5:10" ht="14.1">
      <c r="E575" s="534"/>
      <c r="F575" s="908"/>
    </row>
    <row r="576" spans="5:10" ht="14.1">
      <c r="E576" s="534"/>
      <c r="F576" s="908"/>
    </row>
    <row r="577" spans="5:6" ht="14.1">
      <c r="E577" s="534"/>
      <c r="F577" s="908"/>
    </row>
    <row r="578" spans="5:6" ht="14.1">
      <c r="E578" s="534"/>
      <c r="F578" s="908"/>
    </row>
    <row r="579" spans="5:6" ht="14.1">
      <c r="E579" s="534"/>
      <c r="F579" s="908"/>
    </row>
    <row r="580" spans="5:6" ht="14.1">
      <c r="E580" s="534"/>
      <c r="F580" s="908"/>
    </row>
    <row r="581" spans="5:6" ht="14.1">
      <c r="E581" s="534"/>
      <c r="F581" s="908"/>
    </row>
    <row r="582" spans="5:6" ht="14.1">
      <c r="E582" s="534"/>
      <c r="F582" s="908"/>
    </row>
    <row r="583" spans="5:6" ht="14.1">
      <c r="E583" s="534"/>
      <c r="F583" s="908"/>
    </row>
    <row r="584" spans="5:6" ht="14.1">
      <c r="E584" s="534"/>
      <c r="F584" s="908"/>
    </row>
    <row r="585" spans="5:6" ht="14.1">
      <c r="E585" s="534"/>
      <c r="F585" s="908"/>
    </row>
    <row r="586" spans="5:6" ht="14.1">
      <c r="E586" s="534"/>
      <c r="F586" s="908"/>
    </row>
    <row r="587" spans="5:6" ht="14.1">
      <c r="E587" s="534"/>
      <c r="F587" s="908"/>
    </row>
    <row r="588" spans="5:6" ht="14.1">
      <c r="E588" s="534"/>
      <c r="F588" s="908"/>
    </row>
    <row r="589" spans="5:6" ht="14.1">
      <c r="E589" s="534"/>
      <c r="F589" s="908"/>
    </row>
    <row r="590" spans="5:6" ht="14.1">
      <c r="E590" s="534"/>
      <c r="F590" s="908"/>
    </row>
    <row r="591" spans="5:6" ht="14.1">
      <c r="E591" s="534"/>
      <c r="F591" s="908"/>
    </row>
    <row r="592" spans="5:6" ht="14.1">
      <c r="E592" s="534"/>
      <c r="F592" s="908"/>
    </row>
    <row r="593" spans="5:6" ht="14.1">
      <c r="E593" s="534"/>
      <c r="F593" s="908"/>
    </row>
    <row r="594" spans="5:6" ht="14.1">
      <c r="E594" s="534"/>
      <c r="F594" s="908"/>
    </row>
    <row r="595" spans="5:6" ht="14.1">
      <c r="E595" s="534"/>
      <c r="F595" s="908"/>
    </row>
    <row r="596" spans="5:6" ht="14.1">
      <c r="E596" s="534"/>
      <c r="F596" s="908"/>
    </row>
    <row r="597" spans="5:6" ht="14.1">
      <c r="E597" s="534"/>
      <c r="F597" s="908"/>
    </row>
    <row r="598" spans="5:6" ht="14.1">
      <c r="E598" s="534"/>
      <c r="F598" s="908"/>
    </row>
    <row r="599" spans="5:6" ht="14.1">
      <c r="E599" s="534"/>
      <c r="F599" s="908"/>
    </row>
    <row r="600" spans="5:6">
      <c r="F600" s="908"/>
    </row>
    <row r="601" spans="5:6">
      <c r="F601" s="908"/>
    </row>
    <row r="602" spans="5:6">
      <c r="F602" s="908"/>
    </row>
    <row r="603" spans="5:6">
      <c r="F603" s="908"/>
    </row>
    <row r="604" spans="5:6">
      <c r="F604" s="908"/>
    </row>
    <row r="605" spans="5:6">
      <c r="F605" s="908"/>
    </row>
    <row r="606" spans="5:6">
      <c r="F606" s="908"/>
    </row>
    <row r="607" spans="5:6">
      <c r="F607" s="908"/>
    </row>
    <row r="608" spans="5:6">
      <c r="F608" s="908"/>
    </row>
    <row r="609" spans="6:6">
      <c r="F609" s="908"/>
    </row>
    <row r="610" spans="6:6">
      <c r="F610" s="908"/>
    </row>
    <row r="611" spans="6:6">
      <c r="F611" s="908"/>
    </row>
    <row r="612" spans="6:6">
      <c r="F612" s="908"/>
    </row>
    <row r="613" spans="6:6">
      <c r="F613" s="908"/>
    </row>
    <row r="614" spans="6:6">
      <c r="F614" s="908"/>
    </row>
    <row r="615" spans="6:6">
      <c r="F615" s="908"/>
    </row>
    <row r="616" spans="6:6">
      <c r="F616" s="908"/>
    </row>
    <row r="617" spans="6:6">
      <c r="F617" s="908"/>
    </row>
    <row r="618" spans="6:6">
      <c r="F618" s="908"/>
    </row>
    <row r="619" spans="6:6">
      <c r="F619" s="908"/>
    </row>
    <row r="620" spans="6:6">
      <c r="F620" s="908"/>
    </row>
    <row r="621" spans="6:6">
      <c r="F621" s="908"/>
    </row>
    <row r="622" spans="6:6">
      <c r="F622" s="908"/>
    </row>
    <row r="623" spans="6:6">
      <c r="F623" s="908"/>
    </row>
    <row r="624" spans="6:6">
      <c r="F624" s="908"/>
    </row>
    <row r="625" spans="6:6">
      <c r="F625" s="908"/>
    </row>
    <row r="626" spans="6:6">
      <c r="F626" s="908"/>
    </row>
    <row r="627" spans="6:6">
      <c r="F627" s="908"/>
    </row>
    <row r="628" spans="6:6">
      <c r="F628" s="908"/>
    </row>
    <row r="629" spans="6:6">
      <c r="F629" s="908"/>
    </row>
    <row r="630" spans="6:6">
      <c r="F630" s="908"/>
    </row>
    <row r="631" spans="6:6">
      <c r="F631" s="908"/>
    </row>
    <row r="632" spans="6:6">
      <c r="F632" s="908"/>
    </row>
    <row r="633" spans="6:6">
      <c r="F633" s="908"/>
    </row>
    <row r="634" spans="6:6">
      <c r="F634" s="908"/>
    </row>
    <row r="635" spans="6:6">
      <c r="F635" s="908"/>
    </row>
    <row r="636" spans="6:6">
      <c r="F636" s="908"/>
    </row>
    <row r="637" spans="6:6">
      <c r="F637" s="908"/>
    </row>
  </sheetData>
  <sheetProtection sheet="1" objects="1" scenarios="1"/>
  <autoFilter xmlns:x14="http://schemas.microsoft.com/office/spreadsheetml/2009/9/main" ref="A3:P385" xr:uid="{7C264C9C-241E-4F4C-B1E0-62A68795F71E}">
    <filterColumn colId="7">
      <customFilters>
        <customFilter operator="notEqual" val=" "/>
      </customFilters>
    </filterColumn>
    <filterColumn colId="15">
      <filters blank="1">
        <mc:AlternateContent xmlns:mc="http://schemas.openxmlformats.org/markup-compatibility/2006">
          <mc:Choice Requires="x14">
            <x14:filter val="All forms of sales to be combined, returns, etc."/>
            <x14:filter val="Also needs more cleaning, what is C, Open and O"/>
            <x14:filter val="CONEMLDM - Contactable via email and direct message_x000a_CONNONE - Contactable via none_x000a_CONEML - Contactable via email_x000a_CONDM - Contactable via direct message_x000a_CONEMLPH - Contactable via email and phone_x000a_CONPH - Contactable via phone_x000a_CONDMSMS - Contactable via direct message and sms_x000a_CONSMS- Contactable via sms_x000a_CONDMPH - Contactable via direct message and phone_x000a_CONEMLDMPHSMS - Contactable via email and direct message and phone and sms_x000a_CONPHSMS - Contactable via phone and sms_x000a_CONEMLDMSMS - Contactable via email and direct message and sms_x000a_CONDMPHSMS - Contactable via direct message and phone and sms _x000a_CONEMLSMS - Contactable via email and sms_x000a_CONEMLDMPH - Contactable via email and sirect message and phone_x000a_CONEMLPHSMS"/>
            <x14:filter val="INQUIRED_x000a_NOT_CONTROL - Apart of the non-control group_x000a_null - not apart of the group at all_x000a_ACTIVE - _x000a_INACTIVE -"/>
            <x14:filter val="Just want to ensure it is active and inactive (before we had A and NA)"/>
            <x14:filter val="No longer have VCH_CA_NA - want to know what happened to these"/>
            <x14:filter val="Put null and blank together"/>
            <x14:filter val="Really large null count in gold layer that is not seen in customer 360"/>
            <x14:filter val="The value C is being collected now, where is that from?"/>
            <x14:filter val="VCH_LB_36PLB was combined with VCH_LB_36LB, check logic?"/>
            <x14:filter val="VCH_LOYLS_LLM - Lapsed Loyalty Member_x000a_VCH_LOYLS_LM - Loyalty Member_x000a_VCH_LOYLS_NA - Not a Loyalty Member"/>
            <x14:filter val="VCH_REGS_NA is no longer there, was this merged?"/>
          </mc:Choice>
          <mc:Fallback>
            <filter val="All forms of sales to be combined, returns, etc."/>
            <filter val="Also needs more cleaning, what is C, Open and O"/>
            <filter val="INQUIRED_x000a_NOT_CONTROL - Apart of the non-control group_x000a_null - not apart of the group at all_x000a_ACTIVE - _x000a_INACTIVE -"/>
            <filter val="Just want to ensure it is active and inactive (before we had A and NA)"/>
            <filter val="No longer have VCH_CA_NA - want to know what happened to these"/>
            <filter val="Put null and blank together"/>
            <filter val="Really large null count in gold layer that is not seen in customer 360"/>
            <filter val="The value C is being collected now, where is that from?"/>
            <filter val="VCH_LB_36PLB was combined with VCH_LB_36LB, check logic?"/>
            <filter val="VCH_LOYLS_LLM - Lapsed Loyalty Member_x000a_VCH_LOYLS_LM - Loyalty Member_x000a_VCH_LOYLS_NA - Not a Loyalty Member"/>
            <filter val="VCH_REGS_NA is no longer there, was this merged?"/>
          </mc:Fallback>
        </mc:AlternateContent>
      </filters>
    </filterColumn>
  </autoFilter>
  <mergeCells count="3">
    <mergeCell ref="N2:P2"/>
    <mergeCell ref="A1:J2"/>
    <mergeCell ref="K2:L2"/>
  </mergeCells>
  <conditionalFormatting sqref="D174 B174:B186 D176 D179:D181 D182:E185 B189 D189:E189 B191:B193 D191:E193 B195:B197 D195:E197 B199:B200 D199:E200 B204 D204:E204 D240:E240 B257 B259 D259:E259">
    <cfRule type="cellIs" dxfId="183" priority="37" operator="equal">
      <formula>"Beauty Profile"</formula>
    </cfRule>
    <cfRule type="containsBlanks" dxfId="182" priority="38">
      <formula>LEN(TRIM(B174))=0</formula>
    </cfRule>
    <cfRule type="cellIs" dxfId="181" priority="39" operator="equal">
      <formula>"Marketing Campaigns"</formula>
    </cfRule>
    <cfRule type="cellIs" dxfId="180" priority="40" operator="equal">
      <formula>"Purchase History"</formula>
    </cfRule>
    <cfRule type="cellIs" dxfId="179" priority="41" operator="equal">
      <formula>"Product Interaction"</formula>
    </cfRule>
    <cfRule type="cellIs" dxfId="178" priority="42" operator="equal">
      <formula>"Engagement"</formula>
    </cfRule>
    <cfRule type="cellIs" dxfId="177" priority="43" operator="equal">
      <formula>"Loyalty"</formula>
    </cfRule>
    <cfRule type="cellIs" dxfId="176" priority="44" operator="equal">
      <formula>"Contact Information"</formula>
    </cfRule>
    <cfRule type="cellIs" dxfId="175" priority="45" operator="equal">
      <formula>"Identity"</formula>
    </cfRule>
  </conditionalFormatting>
  <conditionalFormatting sqref="D206 D208">
    <cfRule type="cellIs" dxfId="174" priority="15" operator="equal">
      <formula>"Beauty Profile"</formula>
    </cfRule>
    <cfRule type="containsBlanks" dxfId="173" priority="16">
      <formula>LEN(TRIM(D206))=0</formula>
    </cfRule>
    <cfRule type="cellIs" dxfId="172" priority="17" operator="equal">
      <formula>"Marketing Campaigns"</formula>
    </cfRule>
    <cfRule type="cellIs" dxfId="171" priority="18" operator="equal">
      <formula>"Purchase History"</formula>
    </cfRule>
    <cfRule type="cellIs" dxfId="170" priority="19" operator="equal">
      <formula>"Product Interaction"</formula>
    </cfRule>
    <cfRule type="cellIs" dxfId="169" priority="20" operator="equal">
      <formula>"Engagement"</formula>
    </cfRule>
    <cfRule type="cellIs" dxfId="168" priority="21" operator="equal">
      <formula>"Loyalty"</formula>
    </cfRule>
    <cfRule type="cellIs" dxfId="167" priority="22" operator="equal">
      <formula>"Contact Information"</formula>
    </cfRule>
    <cfRule type="cellIs" dxfId="166" priority="23" operator="equal">
      <formula>"Identity"</formula>
    </cfRule>
  </conditionalFormatting>
  <conditionalFormatting sqref="D334:D335 D337">
    <cfRule type="cellIs" dxfId="165" priority="6" operator="equal">
      <formula>"Beauty Profile"</formula>
    </cfRule>
    <cfRule type="containsBlanks" dxfId="164" priority="7">
      <formula>LEN(TRIM(D334))=0</formula>
    </cfRule>
    <cfRule type="cellIs" dxfId="163" priority="8" operator="equal">
      <formula>"Marketing Campaigns"</formula>
    </cfRule>
    <cfRule type="cellIs" dxfId="162" priority="9" operator="equal">
      <formula>"Purchase History"</formula>
    </cfRule>
    <cfRule type="cellIs" dxfId="161" priority="10" operator="equal">
      <formula>"Product Interaction"</formula>
    </cfRule>
    <cfRule type="cellIs" dxfId="160" priority="11" operator="equal">
      <formula>"Engagement"</formula>
    </cfRule>
    <cfRule type="cellIs" dxfId="159" priority="12" operator="equal">
      <formula>"Loyalty"</formula>
    </cfRule>
    <cfRule type="cellIs" dxfId="158" priority="13" operator="equal">
      <formula>"Contact Information"</formula>
    </cfRule>
    <cfRule type="cellIs" dxfId="157" priority="14" operator="equal">
      <formula>"Identity"</formula>
    </cfRule>
  </conditionalFormatting>
  <conditionalFormatting sqref="F287:F289 F364:F365 F367:F376">
    <cfRule type="cellIs" dxfId="156" priority="26" operator="equal">
      <formula>"NOT RECORDED BY LUSA"</formula>
    </cfRule>
    <cfRule type="cellIs" dxfId="155" priority="27" operator="equal">
      <formula>"All accounted for in Glossary"</formula>
    </cfRule>
  </conditionalFormatting>
  <conditionalFormatting sqref="F319">
    <cfRule type="cellIs" dxfId="154" priority="2" operator="equal">
      <formula>"NOT RECORDED BY LUSA"</formula>
    </cfRule>
    <cfRule type="cellIs" dxfId="153" priority="3" operator="equal">
      <formula>"All accounted for in Glossary"</formula>
    </cfRule>
  </conditionalFormatting>
  <conditionalFormatting sqref="F329">
    <cfRule type="cellIs" dxfId="152" priority="35" operator="equal">
      <formula>"NOT RECORDED BY LUSA"</formula>
    </cfRule>
    <cfRule type="cellIs" dxfId="151" priority="36" operator="equal">
      <formula>"All accounted for in Glossary"</formula>
    </cfRule>
  </conditionalFormatting>
  <conditionalFormatting sqref="J413:J417">
    <cfRule type="duplicateValues" dxfId="150" priority="34"/>
  </conditionalFormatting>
  <conditionalFormatting sqref="J418:J419">
    <cfRule type="duplicateValues" dxfId="149" priority="33"/>
  </conditionalFormatting>
  <conditionalFormatting sqref="J420:J435">
    <cfRule type="duplicateValues" dxfId="148" priority="32"/>
  </conditionalFormatting>
  <conditionalFormatting sqref="J436">
    <cfRule type="duplicateValues" dxfId="147" priority="31"/>
  </conditionalFormatting>
  <conditionalFormatting sqref="J437">
    <cfRule type="duplicateValues" dxfId="146" priority="30"/>
  </conditionalFormatting>
  <conditionalFormatting sqref="J438">
    <cfRule type="duplicateValues" dxfId="145" priority="29"/>
  </conditionalFormatting>
  <conditionalFormatting sqref="J439:J565">
    <cfRule type="duplicateValues" dxfId="144" priority="28"/>
  </conditionalFormatting>
  <hyperlinks>
    <hyperlink ref="F350" r:id="rId1" display="event_name" xr:uid="{A0C471AB-FF42-904C-BB9A-3ECFB11A492B}"/>
    <hyperlink ref="F351" r:id="rId2" display="event_params" xr:uid="{E5C53D6D-45E6-EA42-A63C-FF9FD7BCE061}"/>
    <hyperlink ref="P135" r:id="rId3" xr:uid="{47329162-BF75-E14C-A421-67E7A03460AC}"/>
    <hyperlink ref="P136:P172" r:id="rId4" display="TransUnion Attribute Defns" xr:uid="{4ED40E4A-C8AF-8446-88F7-D73EAF585048}"/>
  </hyperlinks>
  <pageMargins left="0.7" right="0.7" top="0.75" bottom="0.75" header="0.3" footer="0.3"/>
  <pageSetup orientation="portrait" r:id="rId5"/>
  <legacyDrawing r:id="rId6"/>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628B6-93DE-4F4C-AB9A-9F9DBDA81CA8}">
  <sheetPr>
    <tabColor rgb="FFFFDF29"/>
  </sheetPr>
  <dimension ref="B1:J523"/>
  <sheetViews>
    <sheetView showGridLines="0" topLeftCell="D315" workbookViewId="0">
      <selection activeCell="H93" sqref="H93"/>
    </sheetView>
  </sheetViews>
  <sheetFormatPr defaultColWidth="11.42578125" defaultRowHeight="14.45"/>
  <cols>
    <col min="1" max="1" width="3.5703125" customWidth="1"/>
    <col min="2" max="2" width="25" customWidth="1"/>
    <col min="3" max="3" width="26.85546875" customWidth="1"/>
    <col min="4" max="4" width="28.85546875" customWidth="1"/>
    <col min="5" max="5" width="26" customWidth="1"/>
    <col min="6" max="6" width="34" customWidth="1"/>
    <col min="7" max="7" width="129.42578125" customWidth="1"/>
    <col min="8" max="8" width="26.28515625" customWidth="1"/>
  </cols>
  <sheetData>
    <row r="1" spans="2:10">
      <c r="G1" s="1166" t="s">
        <v>2961</v>
      </c>
    </row>
    <row r="2" spans="2:10">
      <c r="B2" s="1448" t="s">
        <v>38</v>
      </c>
      <c r="C2" s="1449" t="s">
        <v>41</v>
      </c>
      <c r="D2" s="1450" t="s">
        <v>292</v>
      </c>
      <c r="E2" s="1451" t="s">
        <v>2962</v>
      </c>
      <c r="F2" s="1452" t="s">
        <v>2963</v>
      </c>
      <c r="G2" s="1453" t="s">
        <v>296</v>
      </c>
      <c r="H2" s="37" t="s">
        <v>2964</v>
      </c>
    </row>
    <row r="3" spans="2:10">
      <c r="B3" s="948" t="s">
        <v>1334</v>
      </c>
      <c r="C3" s="949"/>
      <c r="D3" s="949"/>
      <c r="E3" s="949"/>
      <c r="F3" s="949"/>
      <c r="G3" s="949"/>
      <c r="H3" s="1168"/>
    </row>
    <row r="4" spans="2:10">
      <c r="B4" s="1120" t="s">
        <v>59</v>
      </c>
      <c r="C4" s="1121" t="s">
        <v>60</v>
      </c>
      <c r="D4" s="774" t="s">
        <v>512</v>
      </c>
      <c r="E4" s="774" t="s">
        <v>513</v>
      </c>
      <c r="F4" s="481" t="s">
        <v>2965</v>
      </c>
      <c r="G4" s="590" t="s">
        <v>514</v>
      </c>
      <c r="H4" s="450" t="s">
        <v>2966</v>
      </c>
    </row>
    <row r="5" spans="2:10">
      <c r="B5" s="1097" t="s">
        <v>59</v>
      </c>
      <c r="C5" s="1098" t="s">
        <v>60</v>
      </c>
      <c r="D5" s="775" t="s">
        <v>1535</v>
      </c>
      <c r="E5" s="775" t="s">
        <v>580</v>
      </c>
      <c r="F5" s="450" t="s">
        <v>2965</v>
      </c>
      <c r="G5" s="778" t="s">
        <v>1536</v>
      </c>
      <c r="H5" s="450" t="s">
        <v>2966</v>
      </c>
    </row>
    <row r="6" spans="2:10">
      <c r="B6" s="1097" t="s">
        <v>59</v>
      </c>
      <c r="C6" s="1098" t="s">
        <v>60</v>
      </c>
      <c r="D6" s="775" t="s">
        <v>2967</v>
      </c>
      <c r="E6" s="775" t="s">
        <v>572</v>
      </c>
      <c r="F6" s="450" t="s">
        <v>2965</v>
      </c>
      <c r="G6" s="778" t="s">
        <v>1512</v>
      </c>
      <c r="H6" s="450" t="s">
        <v>2966</v>
      </c>
    </row>
    <row r="7" spans="2:10">
      <c r="B7" s="1097" t="s">
        <v>59</v>
      </c>
      <c r="C7" s="1098" t="s">
        <v>60</v>
      </c>
      <c r="D7" s="775" t="s">
        <v>2968</v>
      </c>
      <c r="E7" s="775" t="s">
        <v>1516</v>
      </c>
      <c r="F7" s="450" t="s">
        <v>2965</v>
      </c>
      <c r="G7" s="778" t="s">
        <v>1519</v>
      </c>
      <c r="H7" s="450" t="s">
        <v>2966</v>
      </c>
    </row>
    <row r="8" spans="2:10">
      <c r="B8" s="1097" t="s">
        <v>59</v>
      </c>
      <c r="C8" s="1098" t="s">
        <v>60</v>
      </c>
      <c r="D8" s="775" t="s">
        <v>516</v>
      </c>
      <c r="E8" s="775" t="s">
        <v>517</v>
      </c>
      <c r="F8" s="450" t="s">
        <v>2965</v>
      </c>
      <c r="G8" s="778" t="s">
        <v>518</v>
      </c>
      <c r="H8" s="450" t="s">
        <v>2966</v>
      </c>
    </row>
    <row r="9" spans="2:10">
      <c r="B9" s="1097" t="s">
        <v>59</v>
      </c>
      <c r="C9" s="1098" t="s">
        <v>60</v>
      </c>
      <c r="D9" s="450" t="s">
        <v>788</v>
      </c>
      <c r="E9" s="450" t="s">
        <v>789</v>
      </c>
      <c r="F9" s="450" t="s">
        <v>2965</v>
      </c>
      <c r="G9" s="778" t="s">
        <v>790</v>
      </c>
      <c r="H9" s="450" t="s">
        <v>2969</v>
      </c>
    </row>
    <row r="10" spans="2:10">
      <c r="B10" s="1097" t="s">
        <v>59</v>
      </c>
      <c r="C10" s="1098" t="s">
        <v>60</v>
      </c>
      <c r="D10" s="450" t="s">
        <v>792</v>
      </c>
      <c r="E10" s="450" t="s">
        <v>793</v>
      </c>
      <c r="F10" s="450" t="s">
        <v>2965</v>
      </c>
      <c r="G10" s="778" t="s">
        <v>794</v>
      </c>
      <c r="H10" s="450" t="s">
        <v>2969</v>
      </c>
    </row>
    <row r="11" spans="2:10">
      <c r="B11" s="1097" t="s">
        <v>59</v>
      </c>
      <c r="C11" s="1098" t="s">
        <v>60</v>
      </c>
      <c r="D11" s="450" t="s">
        <v>2970</v>
      </c>
      <c r="E11" s="450" t="s">
        <v>800</v>
      </c>
      <c r="F11" s="450" t="s">
        <v>2965</v>
      </c>
      <c r="G11" s="778" t="s">
        <v>801</v>
      </c>
      <c r="H11" s="450" t="s">
        <v>2969</v>
      </c>
    </row>
    <row r="12" spans="2:10">
      <c r="B12" s="1097" t="s">
        <v>59</v>
      </c>
      <c r="C12" s="1098" t="s">
        <v>60</v>
      </c>
      <c r="D12" s="450" t="s">
        <v>795</v>
      </c>
      <c r="E12" s="450" t="s">
        <v>796</v>
      </c>
      <c r="F12" s="450" t="s">
        <v>2965</v>
      </c>
      <c r="G12" s="778" t="s">
        <v>797</v>
      </c>
      <c r="H12" s="450" t="s">
        <v>2969</v>
      </c>
    </row>
    <row r="13" spans="2:10">
      <c r="B13" s="1097" t="s">
        <v>59</v>
      </c>
      <c r="C13" s="1098" t="s">
        <v>60</v>
      </c>
      <c r="D13" s="450" t="s">
        <v>2971</v>
      </c>
      <c r="E13" s="450" t="s">
        <v>803</v>
      </c>
      <c r="F13" s="450" t="s">
        <v>2965</v>
      </c>
      <c r="G13" s="778" t="s">
        <v>805</v>
      </c>
      <c r="H13" s="450" t="s">
        <v>2966</v>
      </c>
    </row>
    <row r="14" spans="2:10">
      <c r="B14" s="1495" t="s">
        <v>59</v>
      </c>
      <c r="C14" s="1496" t="s">
        <v>60</v>
      </c>
      <c r="D14" s="450"/>
      <c r="E14" s="450" t="s">
        <v>2972</v>
      </c>
      <c r="F14" s="450" t="s">
        <v>2965</v>
      </c>
      <c r="G14" s="450"/>
      <c r="H14" s="1433" t="s">
        <v>2965</v>
      </c>
      <c r="I14" s="1433" t="s">
        <v>2973</v>
      </c>
      <c r="J14" s="450"/>
    </row>
    <row r="15" spans="2:10">
      <c r="B15" s="1495" t="s">
        <v>59</v>
      </c>
      <c r="C15" s="1496" t="s">
        <v>60</v>
      </c>
      <c r="D15" s="450"/>
      <c r="E15" s="450" t="s">
        <v>2974</v>
      </c>
      <c r="F15" s="450" t="s">
        <v>2965</v>
      </c>
      <c r="G15" s="450"/>
      <c r="H15" s="1433" t="s">
        <v>2965</v>
      </c>
      <c r="I15" s="1433" t="s">
        <v>2975</v>
      </c>
      <c r="J15" s="450"/>
    </row>
    <row r="16" spans="2:10">
      <c r="B16" s="1495" t="s">
        <v>59</v>
      </c>
      <c r="C16" s="1496" t="s">
        <v>60</v>
      </c>
      <c r="D16" s="450"/>
      <c r="E16" s="450" t="s">
        <v>2976</v>
      </c>
      <c r="F16" s="450" t="s">
        <v>2965</v>
      </c>
      <c r="G16" s="450"/>
      <c r="H16" s="1433" t="s">
        <v>2965</v>
      </c>
      <c r="I16" s="1433" t="s">
        <v>2977</v>
      </c>
      <c r="J16" s="450"/>
    </row>
    <row r="17" spans="2:8">
      <c r="B17" s="948" t="s">
        <v>1334</v>
      </c>
      <c r="C17" s="949"/>
      <c r="D17" s="949"/>
      <c r="E17" s="949"/>
      <c r="F17" s="949"/>
      <c r="G17" s="949"/>
      <c r="H17" s="1168"/>
    </row>
    <row r="18" spans="2:8">
      <c r="B18" s="1099" t="s">
        <v>59</v>
      </c>
      <c r="C18" s="1100" t="s">
        <v>67</v>
      </c>
      <c r="D18" s="775" t="s">
        <v>512</v>
      </c>
      <c r="E18" s="775" t="s">
        <v>513</v>
      </c>
      <c r="F18" s="450" t="s">
        <v>2978</v>
      </c>
      <c r="G18" s="778" t="s">
        <v>514</v>
      </c>
      <c r="H18" s="450" t="s">
        <v>2966</v>
      </c>
    </row>
    <row r="19" spans="2:8">
      <c r="B19" s="1099" t="s">
        <v>59</v>
      </c>
      <c r="C19" s="1100" t="s">
        <v>67</v>
      </c>
      <c r="D19" s="775" t="s">
        <v>1535</v>
      </c>
      <c r="E19" s="775" t="s">
        <v>580</v>
      </c>
      <c r="F19" s="450" t="s">
        <v>2978</v>
      </c>
      <c r="G19" s="778" t="s">
        <v>1536</v>
      </c>
      <c r="H19" s="450" t="s">
        <v>2966</v>
      </c>
    </row>
    <row r="20" spans="2:8">
      <c r="B20" s="1099" t="s">
        <v>59</v>
      </c>
      <c r="C20" s="1100" t="s">
        <v>67</v>
      </c>
      <c r="D20" s="775" t="s">
        <v>2967</v>
      </c>
      <c r="E20" s="775" t="s">
        <v>572</v>
      </c>
      <c r="F20" s="450" t="s">
        <v>2978</v>
      </c>
      <c r="G20" s="778" t="s">
        <v>1512</v>
      </c>
      <c r="H20" s="450" t="s">
        <v>2966</v>
      </c>
    </row>
    <row r="21" spans="2:8">
      <c r="B21" s="1099" t="s">
        <v>59</v>
      </c>
      <c r="C21" s="1100" t="s">
        <v>67</v>
      </c>
      <c r="D21" s="775" t="s">
        <v>2968</v>
      </c>
      <c r="E21" s="775" t="s">
        <v>1516</v>
      </c>
      <c r="F21" s="450" t="s">
        <v>2978</v>
      </c>
      <c r="G21" s="778" t="s">
        <v>1519</v>
      </c>
      <c r="H21" s="450" t="s">
        <v>2966</v>
      </c>
    </row>
    <row r="22" spans="2:8">
      <c r="B22" s="1099" t="s">
        <v>59</v>
      </c>
      <c r="C22" s="1100" t="s">
        <v>67</v>
      </c>
      <c r="D22" s="775" t="s">
        <v>516</v>
      </c>
      <c r="E22" s="775" t="s">
        <v>517</v>
      </c>
      <c r="F22" s="450" t="s">
        <v>2978</v>
      </c>
      <c r="G22" s="778" t="s">
        <v>2979</v>
      </c>
      <c r="H22" s="450" t="s">
        <v>2966</v>
      </c>
    </row>
    <row r="23" spans="2:8">
      <c r="B23" s="1099" t="s">
        <v>59</v>
      </c>
      <c r="C23" s="1100" t="s">
        <v>67</v>
      </c>
      <c r="D23" s="450" t="s">
        <v>520</v>
      </c>
      <c r="E23" s="450" t="s">
        <v>521</v>
      </c>
      <c r="F23" s="450" t="s">
        <v>2978</v>
      </c>
      <c r="G23" s="778" t="s">
        <v>2980</v>
      </c>
      <c r="H23" s="450" t="s">
        <v>2966</v>
      </c>
    </row>
    <row r="24" spans="2:8">
      <c r="B24" s="1099" t="s">
        <v>59</v>
      </c>
      <c r="C24" s="1100" t="s">
        <v>67</v>
      </c>
      <c r="D24" s="450" t="s">
        <v>2981</v>
      </c>
      <c r="E24" s="450" t="s">
        <v>544</v>
      </c>
      <c r="F24" s="450" t="s">
        <v>2978</v>
      </c>
      <c r="G24" s="778" t="s">
        <v>1576</v>
      </c>
      <c r="H24" s="450" t="s">
        <v>2966</v>
      </c>
    </row>
    <row r="25" spans="2:8">
      <c r="B25" s="1099" t="s">
        <v>59</v>
      </c>
      <c r="C25" s="1100" t="s">
        <v>67</v>
      </c>
      <c r="D25" s="450" t="s">
        <v>2982</v>
      </c>
      <c r="E25" s="450" t="s">
        <v>524</v>
      </c>
      <c r="F25" s="450" t="s">
        <v>2978</v>
      </c>
      <c r="G25" s="778" t="s">
        <v>2983</v>
      </c>
      <c r="H25" s="450" t="s">
        <v>2966</v>
      </c>
    </row>
    <row r="26" spans="2:8">
      <c r="B26" s="1099" t="s">
        <v>59</v>
      </c>
      <c r="C26" s="1100" t="s">
        <v>67</v>
      </c>
      <c r="D26" s="450" t="s">
        <v>2984</v>
      </c>
      <c r="E26" s="450" t="s">
        <v>538</v>
      </c>
      <c r="F26" s="450" t="s">
        <v>2978</v>
      </c>
      <c r="G26" s="778" t="s">
        <v>1572</v>
      </c>
      <c r="H26" s="450" t="s">
        <v>2966</v>
      </c>
    </row>
    <row r="27" spans="2:8">
      <c r="B27" s="1099" t="s">
        <v>59</v>
      </c>
      <c r="C27" s="1100" t="s">
        <v>67</v>
      </c>
      <c r="D27" s="450" t="s">
        <v>2985</v>
      </c>
      <c r="E27" s="450" t="s">
        <v>547</v>
      </c>
      <c r="F27" s="450" t="s">
        <v>2978</v>
      </c>
      <c r="G27" s="778" t="s">
        <v>548</v>
      </c>
      <c r="H27" s="450" t="s">
        <v>2966</v>
      </c>
    </row>
    <row r="28" spans="2:8">
      <c r="B28" s="1099" t="s">
        <v>59</v>
      </c>
      <c r="C28" s="1100" t="s">
        <v>67</v>
      </c>
      <c r="D28" s="450" t="s">
        <v>2986</v>
      </c>
      <c r="E28" s="450" t="s">
        <v>550</v>
      </c>
      <c r="F28" s="450" t="s">
        <v>2978</v>
      </c>
      <c r="G28" s="778" t="s">
        <v>551</v>
      </c>
      <c r="H28" s="450" t="s">
        <v>2966</v>
      </c>
    </row>
    <row r="29" spans="2:8">
      <c r="B29" s="948" t="s">
        <v>1334</v>
      </c>
      <c r="C29" s="949"/>
      <c r="D29" s="949"/>
      <c r="E29" s="949"/>
      <c r="F29" s="949"/>
      <c r="G29" s="949"/>
      <c r="H29" s="1168"/>
    </row>
    <row r="30" spans="2:8">
      <c r="B30" s="1099" t="s">
        <v>59</v>
      </c>
      <c r="C30" s="1101" t="s">
        <v>70</v>
      </c>
      <c r="D30" s="775" t="s">
        <v>512</v>
      </c>
      <c r="E30" s="775" t="s">
        <v>513</v>
      </c>
      <c r="F30" s="450" t="s">
        <v>2987</v>
      </c>
      <c r="G30" s="778" t="s">
        <v>514</v>
      </c>
      <c r="H30" s="450" t="s">
        <v>2966</v>
      </c>
    </row>
    <row r="31" spans="2:8">
      <c r="B31" s="1099" t="s">
        <v>59</v>
      </c>
      <c r="C31" s="1101" t="s">
        <v>70</v>
      </c>
      <c r="D31" s="775" t="s">
        <v>1535</v>
      </c>
      <c r="E31" s="775" t="s">
        <v>580</v>
      </c>
      <c r="F31" s="450" t="s">
        <v>2987</v>
      </c>
      <c r="G31" s="778" t="s">
        <v>1536</v>
      </c>
      <c r="H31" s="450" t="s">
        <v>2966</v>
      </c>
    </row>
    <row r="32" spans="2:8">
      <c r="B32" s="1099" t="s">
        <v>59</v>
      </c>
      <c r="C32" s="1101" t="s">
        <v>70</v>
      </c>
      <c r="D32" s="775" t="s">
        <v>2967</v>
      </c>
      <c r="E32" s="775" t="s">
        <v>572</v>
      </c>
      <c r="F32" s="450" t="s">
        <v>2987</v>
      </c>
      <c r="G32" s="778" t="s">
        <v>1512</v>
      </c>
      <c r="H32" s="450" t="s">
        <v>2966</v>
      </c>
    </row>
    <row r="33" spans="2:8">
      <c r="B33" s="1099" t="s">
        <v>59</v>
      </c>
      <c r="C33" s="1101" t="s">
        <v>70</v>
      </c>
      <c r="D33" s="775" t="s">
        <v>516</v>
      </c>
      <c r="E33" s="775" t="s">
        <v>517</v>
      </c>
      <c r="F33" s="450" t="s">
        <v>2987</v>
      </c>
      <c r="G33" s="778" t="s">
        <v>518</v>
      </c>
      <c r="H33" s="450" t="s">
        <v>2966</v>
      </c>
    </row>
    <row r="34" spans="2:8">
      <c r="B34" s="1099" t="s">
        <v>59</v>
      </c>
      <c r="C34" s="1101" t="s">
        <v>70</v>
      </c>
      <c r="D34" s="775" t="s">
        <v>2988</v>
      </c>
      <c r="E34" s="775" t="s">
        <v>2989</v>
      </c>
      <c r="F34" s="450" t="s">
        <v>2987</v>
      </c>
      <c r="G34" s="778" t="s">
        <v>2990</v>
      </c>
      <c r="H34" s="450" t="s">
        <v>2966</v>
      </c>
    </row>
    <row r="35" spans="2:8">
      <c r="B35" s="1099" t="s">
        <v>59</v>
      </c>
      <c r="C35" s="1101" t="s">
        <v>70</v>
      </c>
      <c r="D35" s="450" t="s">
        <v>1600</v>
      </c>
      <c r="E35" s="450" t="s">
        <v>2991</v>
      </c>
      <c r="F35" s="450" t="s">
        <v>2987</v>
      </c>
      <c r="G35" s="778" t="s">
        <v>1603</v>
      </c>
      <c r="H35" s="450" t="s">
        <v>2966</v>
      </c>
    </row>
    <row r="36" spans="2:8">
      <c r="B36" s="1099" t="s">
        <v>59</v>
      </c>
      <c r="C36" s="1101" t="s">
        <v>70</v>
      </c>
      <c r="D36" s="450" t="s">
        <v>2992</v>
      </c>
      <c r="E36" s="450" t="s">
        <v>944</v>
      </c>
      <c r="F36" s="450" t="s">
        <v>2987</v>
      </c>
      <c r="G36" s="778" t="s">
        <v>1598</v>
      </c>
      <c r="H36" s="450" t="s">
        <v>2966</v>
      </c>
    </row>
    <row r="37" spans="2:8">
      <c r="B37" s="1099" t="s">
        <v>59</v>
      </c>
      <c r="C37" s="1101" t="s">
        <v>70</v>
      </c>
      <c r="D37" s="450" t="s">
        <v>2993</v>
      </c>
      <c r="E37" s="450" t="s">
        <v>958</v>
      </c>
      <c r="F37" s="450" t="s">
        <v>2987</v>
      </c>
      <c r="G37" s="778" t="s">
        <v>1622</v>
      </c>
      <c r="H37" s="450" t="s">
        <v>2966</v>
      </c>
    </row>
    <row r="38" spans="2:8">
      <c r="B38" s="1099" t="s">
        <v>59</v>
      </c>
      <c r="C38" s="1101" t="s">
        <v>70</v>
      </c>
      <c r="D38" s="450" t="s">
        <v>2994</v>
      </c>
      <c r="E38" s="450" t="s">
        <v>962</v>
      </c>
      <c r="F38" s="450" t="s">
        <v>2987</v>
      </c>
      <c r="G38" s="778" t="s">
        <v>1627</v>
      </c>
      <c r="H38" s="450" t="s">
        <v>2966</v>
      </c>
    </row>
    <row r="39" spans="2:8">
      <c r="B39" s="1099" t="s">
        <v>59</v>
      </c>
      <c r="C39" s="1101" t="s">
        <v>70</v>
      </c>
      <c r="D39" s="450" t="s">
        <v>2995</v>
      </c>
      <c r="E39" s="450" t="s">
        <v>971</v>
      </c>
      <c r="F39" s="450" t="s">
        <v>2987</v>
      </c>
      <c r="G39" s="778" t="s">
        <v>972</v>
      </c>
      <c r="H39" s="450" t="s">
        <v>2966</v>
      </c>
    </row>
    <row r="40" spans="2:8">
      <c r="B40" s="1099" t="s">
        <v>59</v>
      </c>
      <c r="C40" s="1101" t="s">
        <v>70</v>
      </c>
      <c r="D40" s="450" t="s">
        <v>2996</v>
      </c>
      <c r="E40" s="450" t="s">
        <v>965</v>
      </c>
      <c r="F40" s="450" t="s">
        <v>2987</v>
      </c>
      <c r="G40" s="778" t="s">
        <v>966</v>
      </c>
      <c r="H40" s="450" t="s">
        <v>2966</v>
      </c>
    </row>
    <row r="41" spans="2:8">
      <c r="B41" s="1099" t="s">
        <v>59</v>
      </c>
      <c r="C41" s="1101" t="s">
        <v>70</v>
      </c>
      <c r="D41" s="450" t="s">
        <v>2997</v>
      </c>
      <c r="E41" s="450" t="s">
        <v>968</v>
      </c>
      <c r="F41" s="450" t="s">
        <v>2987</v>
      </c>
      <c r="G41" s="778" t="s">
        <v>1634</v>
      </c>
      <c r="H41" s="450" t="s">
        <v>2966</v>
      </c>
    </row>
    <row r="42" spans="2:8">
      <c r="B42" s="1099" t="s">
        <v>59</v>
      </c>
      <c r="C42" s="1101" t="s">
        <v>70</v>
      </c>
      <c r="D42" s="450" t="s">
        <v>2998</v>
      </c>
      <c r="E42" s="450" t="s">
        <v>979</v>
      </c>
      <c r="F42" s="450" t="s">
        <v>2987</v>
      </c>
      <c r="G42" s="778" t="s">
        <v>1643</v>
      </c>
      <c r="H42" s="450" t="s">
        <v>2966</v>
      </c>
    </row>
    <row r="43" spans="2:8">
      <c r="B43" s="1099" t="s">
        <v>59</v>
      </c>
      <c r="C43" s="1101" t="s">
        <v>70</v>
      </c>
      <c r="D43" s="450" t="s">
        <v>2999</v>
      </c>
      <c r="E43" s="450" t="s">
        <v>1607</v>
      </c>
      <c r="F43" s="450" t="s">
        <v>2987</v>
      </c>
      <c r="G43" s="778" t="s">
        <v>1609</v>
      </c>
      <c r="H43" s="450" t="s">
        <v>2966</v>
      </c>
    </row>
    <row r="44" spans="2:8">
      <c r="B44" s="1099" t="s">
        <v>59</v>
      </c>
      <c r="C44" s="1101" t="s">
        <v>70</v>
      </c>
      <c r="D44" s="450" t="s">
        <v>3000</v>
      </c>
      <c r="E44" s="450" t="s">
        <v>3001</v>
      </c>
      <c r="F44" s="450" t="s">
        <v>2987</v>
      </c>
      <c r="G44" s="778" t="s">
        <v>1653</v>
      </c>
      <c r="H44" s="450" t="s">
        <v>2966</v>
      </c>
    </row>
    <row r="45" spans="2:8">
      <c r="B45" s="1099" t="s">
        <v>59</v>
      </c>
      <c r="C45" s="1101" t="s">
        <v>70</v>
      </c>
      <c r="D45" s="450" t="s">
        <v>3002</v>
      </c>
      <c r="E45" s="450" t="s">
        <v>1668</v>
      </c>
      <c r="F45" s="450" t="s">
        <v>2987</v>
      </c>
      <c r="G45" s="778" t="s">
        <v>1670</v>
      </c>
      <c r="H45" s="450" t="s">
        <v>2966</v>
      </c>
    </row>
    <row r="46" spans="2:8">
      <c r="B46" s="1099" t="s">
        <v>59</v>
      </c>
      <c r="C46" s="1101" t="s">
        <v>70</v>
      </c>
      <c r="D46" s="450" t="s">
        <v>3003</v>
      </c>
      <c r="E46" s="450" t="s">
        <v>1671</v>
      </c>
      <c r="F46" s="450" t="s">
        <v>2987</v>
      </c>
      <c r="G46" s="778" t="s">
        <v>1673</v>
      </c>
      <c r="H46" s="450" t="s">
        <v>2966</v>
      </c>
    </row>
    <row r="47" spans="2:8">
      <c r="B47" s="1099" t="s">
        <v>59</v>
      </c>
      <c r="C47" s="1101" t="s">
        <v>70</v>
      </c>
      <c r="D47" s="450" t="s">
        <v>3004</v>
      </c>
      <c r="E47" s="450" t="s">
        <v>3005</v>
      </c>
      <c r="F47" s="450" t="s">
        <v>2987</v>
      </c>
      <c r="G47" s="778" t="s">
        <v>1666</v>
      </c>
      <c r="H47" s="450" t="s">
        <v>2966</v>
      </c>
    </row>
    <row r="48" spans="2:8">
      <c r="B48" s="1099" t="s">
        <v>59</v>
      </c>
      <c r="C48" s="1101" t="s">
        <v>70</v>
      </c>
      <c r="D48" s="450" t="s">
        <v>3006</v>
      </c>
      <c r="E48" s="450" t="s">
        <v>986</v>
      </c>
      <c r="F48" s="450" t="s">
        <v>2987</v>
      </c>
      <c r="G48" s="778" t="s">
        <v>1657</v>
      </c>
      <c r="H48" s="450" t="s">
        <v>2966</v>
      </c>
    </row>
    <row r="49" spans="2:8">
      <c r="B49" s="1099" t="s">
        <v>59</v>
      </c>
      <c r="C49" s="1101" t="s">
        <v>70</v>
      </c>
      <c r="D49" s="450" t="s">
        <v>3007</v>
      </c>
      <c r="E49" s="450" t="s">
        <v>989</v>
      </c>
      <c r="F49" s="450" t="s">
        <v>2987</v>
      </c>
      <c r="G49" s="778" t="s">
        <v>1661</v>
      </c>
      <c r="H49" s="450" t="s">
        <v>2966</v>
      </c>
    </row>
    <row r="50" spans="2:8">
      <c r="B50" s="1099" t="s">
        <v>59</v>
      </c>
      <c r="C50" s="1101" t="s">
        <v>70</v>
      </c>
      <c r="D50" s="450" t="s">
        <v>3008</v>
      </c>
      <c r="E50" s="450" t="s">
        <v>975</v>
      </c>
      <c r="F50" s="450" t="s">
        <v>2987</v>
      </c>
      <c r="G50" s="778" t="s">
        <v>1640</v>
      </c>
      <c r="H50" s="450" t="s">
        <v>2966</v>
      </c>
    </row>
    <row r="51" spans="2:8">
      <c r="B51" s="1099" t="s">
        <v>59</v>
      </c>
      <c r="C51" s="1101" t="s">
        <v>70</v>
      </c>
      <c r="D51" s="450" t="s">
        <v>3009</v>
      </c>
      <c r="E51" s="450" t="s">
        <v>955</v>
      </c>
      <c r="F51" s="450" t="s">
        <v>2987</v>
      </c>
      <c r="G51" s="778" t="s">
        <v>1617</v>
      </c>
      <c r="H51" s="450" t="s">
        <v>2966</v>
      </c>
    </row>
    <row r="52" spans="2:8">
      <c r="B52" s="1099" t="s">
        <v>59</v>
      </c>
      <c r="C52" s="1101" t="s">
        <v>70</v>
      </c>
      <c r="D52" s="530" t="s">
        <v>3010</v>
      </c>
      <c r="E52" s="530" t="s">
        <v>949</v>
      </c>
      <c r="F52" s="530" t="s">
        <v>2987</v>
      </c>
      <c r="G52" s="842" t="s">
        <v>1612</v>
      </c>
      <c r="H52" s="450" t="s">
        <v>2966</v>
      </c>
    </row>
    <row r="53" spans="2:8">
      <c r="B53" s="1099" t="s">
        <v>59</v>
      </c>
      <c r="C53" s="1439" t="s">
        <v>70</v>
      </c>
      <c r="D53" s="450" t="s">
        <v>3011</v>
      </c>
      <c r="E53" s="450" t="s">
        <v>3012</v>
      </c>
      <c r="F53" s="778" t="s">
        <v>2987</v>
      </c>
      <c r="G53" s="450" t="s">
        <v>3013</v>
      </c>
      <c r="H53" s="450" t="s">
        <v>2966</v>
      </c>
    </row>
    <row r="54" spans="2:8">
      <c r="B54" s="1099" t="s">
        <v>59</v>
      </c>
      <c r="C54" s="1439" t="s">
        <v>70</v>
      </c>
      <c r="D54" s="450" t="s">
        <v>3014</v>
      </c>
      <c r="E54" s="450" t="s">
        <v>3015</v>
      </c>
      <c r="F54" s="778" t="s">
        <v>2987</v>
      </c>
      <c r="G54" s="450" t="s">
        <v>3016</v>
      </c>
      <c r="H54" s="450" t="s">
        <v>2966</v>
      </c>
    </row>
    <row r="55" spans="2:8">
      <c r="B55" s="1099" t="s">
        <v>59</v>
      </c>
      <c r="C55" s="1439" t="s">
        <v>70</v>
      </c>
      <c r="D55" s="450" t="s">
        <v>3017</v>
      </c>
      <c r="E55" s="450" t="s">
        <v>3018</v>
      </c>
      <c r="F55" s="778" t="s">
        <v>2987</v>
      </c>
      <c r="G55" s="450" t="s">
        <v>3019</v>
      </c>
      <c r="H55" s="450" t="s">
        <v>2966</v>
      </c>
    </row>
    <row r="56" spans="2:8">
      <c r="B56" s="948" t="s">
        <v>1334</v>
      </c>
      <c r="C56" s="949"/>
      <c r="D56" s="1133"/>
      <c r="E56" s="1133"/>
      <c r="F56" s="1133"/>
      <c r="G56" s="1133"/>
      <c r="H56" s="1168"/>
    </row>
    <row r="57" spans="2:8">
      <c r="B57" s="1099" t="s">
        <v>59</v>
      </c>
      <c r="C57" s="1102" t="s">
        <v>81</v>
      </c>
      <c r="D57" s="775" t="s">
        <v>512</v>
      </c>
      <c r="E57" s="775" t="s">
        <v>513</v>
      </c>
      <c r="F57" s="450" t="s">
        <v>3020</v>
      </c>
      <c r="G57" s="778" t="s">
        <v>514</v>
      </c>
      <c r="H57" s="450" t="s">
        <v>338</v>
      </c>
    </row>
    <row r="58" spans="2:8">
      <c r="B58" s="1099" t="s">
        <v>59</v>
      </c>
      <c r="C58" s="1102" t="s">
        <v>81</v>
      </c>
      <c r="D58" s="775" t="s">
        <v>1535</v>
      </c>
      <c r="E58" s="775" t="s">
        <v>580</v>
      </c>
      <c r="F58" s="450" t="s">
        <v>3020</v>
      </c>
      <c r="G58" s="778" t="s">
        <v>1536</v>
      </c>
      <c r="H58" s="450" t="s">
        <v>338</v>
      </c>
    </row>
    <row r="59" spans="2:8">
      <c r="B59" s="1099" t="s">
        <v>59</v>
      </c>
      <c r="C59" s="1102" t="s">
        <v>81</v>
      </c>
      <c r="D59" s="775" t="s">
        <v>2967</v>
      </c>
      <c r="E59" s="775" t="s">
        <v>572</v>
      </c>
      <c r="F59" s="450" t="s">
        <v>3020</v>
      </c>
      <c r="G59" s="778" t="s">
        <v>1512</v>
      </c>
      <c r="H59" s="450" t="s">
        <v>338</v>
      </c>
    </row>
    <row r="60" spans="2:8">
      <c r="B60" s="1099" t="s">
        <v>59</v>
      </c>
      <c r="C60" s="1102" t="s">
        <v>81</v>
      </c>
      <c r="D60" s="775" t="s">
        <v>2968</v>
      </c>
      <c r="E60" s="775" t="s">
        <v>1516</v>
      </c>
      <c r="F60" s="450" t="s">
        <v>3020</v>
      </c>
      <c r="G60" s="778" t="s">
        <v>1519</v>
      </c>
      <c r="H60" s="450" t="s">
        <v>338</v>
      </c>
    </row>
    <row r="61" spans="2:8">
      <c r="B61" s="1099" t="s">
        <v>59</v>
      </c>
      <c r="C61" s="1102" t="s">
        <v>81</v>
      </c>
      <c r="D61" s="775" t="s">
        <v>516</v>
      </c>
      <c r="E61" s="775" t="s">
        <v>517</v>
      </c>
      <c r="F61" s="450" t="s">
        <v>3020</v>
      </c>
      <c r="G61" s="778" t="s">
        <v>518</v>
      </c>
      <c r="H61" s="450" t="s">
        <v>338</v>
      </c>
    </row>
    <row r="62" spans="2:8">
      <c r="B62" s="1099" t="s">
        <v>59</v>
      </c>
      <c r="C62" s="1102" t="s">
        <v>81</v>
      </c>
      <c r="D62" s="450" t="s">
        <v>493</v>
      </c>
      <c r="E62" s="450" t="s">
        <v>494</v>
      </c>
      <c r="F62" s="450" t="s">
        <v>3020</v>
      </c>
      <c r="G62" s="778" t="s">
        <v>1887</v>
      </c>
      <c r="H62" s="450" t="s">
        <v>2969</v>
      </c>
    </row>
    <row r="63" spans="2:8">
      <c r="B63" s="1099" t="s">
        <v>59</v>
      </c>
      <c r="C63" s="1102" t="s">
        <v>81</v>
      </c>
      <c r="D63" s="450" t="s">
        <v>496</v>
      </c>
      <c r="E63" s="450" t="s">
        <v>497</v>
      </c>
      <c r="F63" s="450" t="s">
        <v>3020</v>
      </c>
      <c r="G63" s="778" t="s">
        <v>1890</v>
      </c>
      <c r="H63" s="450" t="s">
        <v>2969</v>
      </c>
    </row>
    <row r="64" spans="2:8">
      <c r="B64" s="1099" t="s">
        <v>59</v>
      </c>
      <c r="C64" s="1102" t="s">
        <v>81</v>
      </c>
      <c r="D64" s="450" t="s">
        <v>499</v>
      </c>
      <c r="E64" s="450" t="s">
        <v>500</v>
      </c>
      <c r="F64" s="450" t="s">
        <v>3020</v>
      </c>
      <c r="G64" s="778" t="s">
        <v>1893</v>
      </c>
      <c r="H64" s="450" t="s">
        <v>2969</v>
      </c>
    </row>
    <row r="65" spans="2:8">
      <c r="B65" s="1099" t="s">
        <v>59</v>
      </c>
      <c r="C65" s="1102" t="s">
        <v>81</v>
      </c>
      <c r="D65" s="450" t="s">
        <v>330</v>
      </c>
      <c r="E65" s="450" t="s">
        <v>331</v>
      </c>
      <c r="F65" s="450" t="s">
        <v>3020</v>
      </c>
      <c r="G65" s="778" t="s">
        <v>1751</v>
      </c>
      <c r="H65" s="450" t="s">
        <v>2969</v>
      </c>
    </row>
    <row r="66" spans="2:8">
      <c r="B66" s="1099" t="s">
        <v>59</v>
      </c>
      <c r="C66" s="1102" t="s">
        <v>81</v>
      </c>
      <c r="D66" s="450" t="s">
        <v>395</v>
      </c>
      <c r="E66" s="450" t="s">
        <v>396</v>
      </c>
      <c r="F66" s="450" t="s">
        <v>3020</v>
      </c>
      <c r="G66" s="778" t="s">
        <v>1794</v>
      </c>
      <c r="H66" s="450" t="s">
        <v>2969</v>
      </c>
    </row>
    <row r="67" spans="2:8" ht="182.1">
      <c r="B67" s="1099" t="s">
        <v>59</v>
      </c>
      <c r="C67" s="1102" t="s">
        <v>81</v>
      </c>
      <c r="D67" s="450" t="s">
        <v>402</v>
      </c>
      <c r="E67" s="450" t="s">
        <v>403</v>
      </c>
      <c r="F67" s="450" t="s">
        <v>3020</v>
      </c>
      <c r="G67" s="1533" t="s">
        <v>1801</v>
      </c>
      <c r="H67" s="450" t="s">
        <v>2969</v>
      </c>
    </row>
    <row r="68" spans="2:8">
      <c r="B68" s="1099" t="s">
        <v>59</v>
      </c>
      <c r="C68" s="1102" t="s">
        <v>81</v>
      </c>
      <c r="D68" s="450" t="s">
        <v>478</v>
      </c>
      <c r="E68" s="450" t="s">
        <v>479</v>
      </c>
      <c r="F68" s="450" t="s">
        <v>3020</v>
      </c>
      <c r="G68" s="778" t="s">
        <v>1869</v>
      </c>
      <c r="H68" s="450" t="s">
        <v>2969</v>
      </c>
    </row>
    <row r="69" spans="2:8">
      <c r="B69" s="1099" t="s">
        <v>59</v>
      </c>
      <c r="C69" s="1102" t="s">
        <v>81</v>
      </c>
      <c r="D69" s="450" t="s">
        <v>502</v>
      </c>
      <c r="E69" s="450" t="s">
        <v>503</v>
      </c>
      <c r="F69" s="450" t="s">
        <v>3020</v>
      </c>
      <c r="G69" s="778" t="s">
        <v>1898</v>
      </c>
      <c r="H69" s="450" t="s">
        <v>3021</v>
      </c>
    </row>
    <row r="70" spans="2:8">
      <c r="B70" s="1099" t="s">
        <v>59</v>
      </c>
      <c r="C70" s="1102" t="s">
        <v>81</v>
      </c>
      <c r="D70" s="450" t="s">
        <v>344</v>
      </c>
      <c r="E70" s="450" t="s">
        <v>345</v>
      </c>
      <c r="F70" s="450" t="s">
        <v>3020</v>
      </c>
      <c r="G70" s="778" t="s">
        <v>1754</v>
      </c>
      <c r="H70" s="450" t="s">
        <v>3021</v>
      </c>
    </row>
    <row r="71" spans="2:8">
      <c r="B71" s="1099" t="s">
        <v>59</v>
      </c>
      <c r="C71" s="1102" t="s">
        <v>81</v>
      </c>
      <c r="D71" s="450" t="s">
        <v>455</v>
      </c>
      <c r="E71" s="450" t="s">
        <v>456</v>
      </c>
      <c r="F71" s="450" t="s">
        <v>3020</v>
      </c>
      <c r="G71" s="778" t="s">
        <v>1850</v>
      </c>
      <c r="H71" s="450" t="s">
        <v>3021</v>
      </c>
    </row>
    <row r="72" spans="2:8">
      <c r="B72" s="1099" t="s">
        <v>59</v>
      </c>
      <c r="C72" s="1102" t="s">
        <v>81</v>
      </c>
      <c r="D72" s="450" t="s">
        <v>462</v>
      </c>
      <c r="E72" s="450" t="s">
        <v>463</v>
      </c>
      <c r="F72" s="450" t="s">
        <v>3020</v>
      </c>
      <c r="G72" s="778" t="s">
        <v>1856</v>
      </c>
      <c r="H72" s="450" t="s">
        <v>2969</v>
      </c>
    </row>
    <row r="73" spans="2:8">
      <c r="B73" s="1099" t="s">
        <v>59</v>
      </c>
      <c r="C73" s="1102" t="s">
        <v>81</v>
      </c>
      <c r="D73" s="450" t="s">
        <v>422</v>
      </c>
      <c r="E73" s="450" t="s">
        <v>423</v>
      </c>
      <c r="F73" s="450" t="s">
        <v>3020</v>
      </c>
      <c r="G73" s="778" t="s">
        <v>1822</v>
      </c>
      <c r="H73" s="450" t="s">
        <v>2969</v>
      </c>
    </row>
    <row r="74" spans="2:8">
      <c r="B74" s="1099" t="s">
        <v>59</v>
      </c>
      <c r="C74" s="1102" t="s">
        <v>81</v>
      </c>
      <c r="D74" s="450" t="s">
        <v>426</v>
      </c>
      <c r="E74" s="450" t="s">
        <v>427</v>
      </c>
      <c r="F74" s="450" t="s">
        <v>3020</v>
      </c>
      <c r="G74" s="778" t="s">
        <v>1826</v>
      </c>
      <c r="H74" s="450" t="s">
        <v>2969</v>
      </c>
    </row>
    <row r="75" spans="2:8">
      <c r="B75" s="1099" t="s">
        <v>59</v>
      </c>
      <c r="C75" s="1102" t="s">
        <v>81</v>
      </c>
      <c r="D75" s="450" t="s">
        <v>429</v>
      </c>
      <c r="E75" s="450" t="s">
        <v>430</v>
      </c>
      <c r="F75" s="450" t="s">
        <v>3020</v>
      </c>
      <c r="G75" s="778" t="s">
        <v>1829</v>
      </c>
      <c r="H75" s="450" t="s">
        <v>2969</v>
      </c>
    </row>
    <row r="76" spans="2:8">
      <c r="B76" s="1099" t="s">
        <v>59</v>
      </c>
      <c r="C76" s="1102" t="s">
        <v>81</v>
      </c>
      <c r="D76" s="450" t="s">
        <v>433</v>
      </c>
      <c r="E76" s="450" t="s">
        <v>434</v>
      </c>
      <c r="F76" s="450" t="s">
        <v>3020</v>
      </c>
      <c r="G76" s="778" t="s">
        <v>1832</v>
      </c>
      <c r="H76" s="450" t="s">
        <v>2969</v>
      </c>
    </row>
    <row r="77" spans="2:8">
      <c r="B77" s="1099" t="s">
        <v>59</v>
      </c>
      <c r="C77" s="1102" t="s">
        <v>81</v>
      </c>
      <c r="D77" s="450" t="s">
        <v>436</v>
      </c>
      <c r="E77" s="450" t="s">
        <v>437</v>
      </c>
      <c r="F77" s="450" t="s">
        <v>3020</v>
      </c>
      <c r="G77" s="778" t="s">
        <v>1834</v>
      </c>
      <c r="H77" s="450" t="s">
        <v>2969</v>
      </c>
    </row>
    <row r="78" spans="2:8">
      <c r="B78" s="1099" t="s">
        <v>59</v>
      </c>
      <c r="C78" s="1102" t="s">
        <v>81</v>
      </c>
      <c r="D78" s="450" t="s">
        <v>439</v>
      </c>
      <c r="E78" s="450" t="s">
        <v>440</v>
      </c>
      <c r="F78" s="450" t="s">
        <v>3020</v>
      </c>
      <c r="G78" s="778" t="s">
        <v>1838</v>
      </c>
      <c r="H78" s="450" t="s">
        <v>2969</v>
      </c>
    </row>
    <row r="79" spans="2:8">
      <c r="B79" s="1099" t="s">
        <v>59</v>
      </c>
      <c r="C79" s="1102" t="s">
        <v>81</v>
      </c>
      <c r="D79" s="450" t="s">
        <v>444</v>
      </c>
      <c r="E79" s="450" t="s">
        <v>445</v>
      </c>
      <c r="F79" s="450" t="s">
        <v>3020</v>
      </c>
      <c r="G79" s="778" t="s">
        <v>1841</v>
      </c>
      <c r="H79" s="450" t="s">
        <v>2969</v>
      </c>
    </row>
    <row r="80" spans="2:8">
      <c r="B80" s="1099" t="s">
        <v>59</v>
      </c>
      <c r="C80" s="1102" t="s">
        <v>81</v>
      </c>
      <c r="D80" s="450" t="s">
        <v>458</v>
      </c>
      <c r="E80" s="450" t="s">
        <v>459</v>
      </c>
      <c r="F80" s="450" t="s">
        <v>3020</v>
      </c>
      <c r="G80" s="778" t="s">
        <v>1853</v>
      </c>
      <c r="H80" s="450" t="s">
        <v>2969</v>
      </c>
    </row>
    <row r="81" spans="2:8">
      <c r="B81" s="1099" t="s">
        <v>59</v>
      </c>
      <c r="C81" s="1102" t="s">
        <v>81</v>
      </c>
      <c r="D81" s="450" t="s">
        <v>366</v>
      </c>
      <c r="E81" s="450" t="s">
        <v>367</v>
      </c>
      <c r="F81" s="450" t="s">
        <v>3020</v>
      </c>
      <c r="G81" s="778" t="s">
        <v>1765</v>
      </c>
      <c r="H81" s="450" t="s">
        <v>2969</v>
      </c>
    </row>
    <row r="82" spans="2:8">
      <c r="B82" s="1099" t="s">
        <v>59</v>
      </c>
      <c r="C82" s="1102" t="s">
        <v>81</v>
      </c>
      <c r="D82" s="450" t="s">
        <v>382</v>
      </c>
      <c r="E82" s="450" t="s">
        <v>383</v>
      </c>
      <c r="F82" s="450" t="s">
        <v>3020</v>
      </c>
      <c r="G82" s="778" t="s">
        <v>1783</v>
      </c>
      <c r="H82" s="450" t="s">
        <v>2969</v>
      </c>
    </row>
    <row r="83" spans="2:8">
      <c r="B83" s="1099" t="s">
        <v>59</v>
      </c>
      <c r="C83" s="1102" t="s">
        <v>81</v>
      </c>
      <c r="D83" s="450" t="s">
        <v>392</v>
      </c>
      <c r="E83" s="450" t="s">
        <v>393</v>
      </c>
      <c r="F83" s="450" t="s">
        <v>3020</v>
      </c>
      <c r="G83" s="778" t="s">
        <v>1791</v>
      </c>
      <c r="H83" s="450" t="s">
        <v>2969</v>
      </c>
    </row>
    <row r="84" spans="2:8" ht="117">
      <c r="B84" s="1099" t="s">
        <v>59</v>
      </c>
      <c r="C84" s="1102" t="s">
        <v>81</v>
      </c>
      <c r="D84" s="450" t="s">
        <v>398</v>
      </c>
      <c r="E84" s="450" t="s">
        <v>399</v>
      </c>
      <c r="F84" s="450" t="s">
        <v>3020</v>
      </c>
      <c r="G84" s="1533" t="s">
        <v>1798</v>
      </c>
      <c r="H84" s="450" t="s">
        <v>2969</v>
      </c>
    </row>
    <row r="85" spans="2:8">
      <c r="B85" s="1099" t="s">
        <v>59</v>
      </c>
      <c r="C85" s="1102" t="s">
        <v>81</v>
      </c>
      <c r="D85" s="450" t="s">
        <v>414</v>
      </c>
      <c r="E85" s="450" t="s">
        <v>415</v>
      </c>
      <c r="F85" s="450" t="s">
        <v>3020</v>
      </c>
      <c r="G85" s="778" t="s">
        <v>1811</v>
      </c>
      <c r="H85" s="450" t="s">
        <v>2969</v>
      </c>
    </row>
    <row r="86" spans="2:8">
      <c r="B86" s="1099" t="s">
        <v>59</v>
      </c>
      <c r="C86" s="1102" t="s">
        <v>81</v>
      </c>
      <c r="D86" s="450" t="s">
        <v>350</v>
      </c>
      <c r="E86" s="450" t="s">
        <v>351</v>
      </c>
      <c r="F86" s="450" t="s">
        <v>3020</v>
      </c>
      <c r="G86" s="778" t="s">
        <v>1757</v>
      </c>
      <c r="H86" s="450" t="s">
        <v>2969</v>
      </c>
    </row>
    <row r="87" spans="2:8">
      <c r="B87" s="1099" t="s">
        <v>59</v>
      </c>
      <c r="C87" s="1102" t="s">
        <v>81</v>
      </c>
      <c r="D87" s="450" t="s">
        <v>376</v>
      </c>
      <c r="E87" s="450" t="s">
        <v>377</v>
      </c>
      <c r="F87" s="450" t="s">
        <v>3020</v>
      </c>
      <c r="G87" s="778" t="s">
        <v>1776</v>
      </c>
      <c r="H87" s="450" t="s">
        <v>2969</v>
      </c>
    </row>
    <row r="88" spans="2:8">
      <c r="B88" s="1099" t="s">
        <v>59</v>
      </c>
      <c r="C88" s="1102" t="s">
        <v>81</v>
      </c>
      <c r="D88" s="450" t="s">
        <v>490</v>
      </c>
      <c r="E88" s="450" t="s">
        <v>491</v>
      </c>
      <c r="F88" s="450" t="s">
        <v>3020</v>
      </c>
      <c r="G88" s="778" t="s">
        <v>1883</v>
      </c>
      <c r="H88" s="450" t="s">
        <v>2969</v>
      </c>
    </row>
    <row r="89" spans="2:8">
      <c r="B89" s="1099" t="s">
        <v>59</v>
      </c>
      <c r="C89" s="1102" t="s">
        <v>81</v>
      </c>
      <c r="D89" s="450" t="s">
        <v>354</v>
      </c>
      <c r="E89" s="450" t="s">
        <v>355</v>
      </c>
      <c r="F89" s="450" t="s">
        <v>3020</v>
      </c>
      <c r="G89" s="778" t="s">
        <v>1760</v>
      </c>
      <c r="H89" s="450" t="s">
        <v>2969</v>
      </c>
    </row>
    <row r="90" spans="2:8">
      <c r="B90" s="1099" t="s">
        <v>59</v>
      </c>
      <c r="C90" s="1102" t="s">
        <v>81</v>
      </c>
      <c r="D90" s="450" t="s">
        <v>372</v>
      </c>
      <c r="E90" s="450" t="s">
        <v>373</v>
      </c>
      <c r="F90" s="450" t="s">
        <v>3020</v>
      </c>
      <c r="G90" s="778" t="s">
        <v>1773</v>
      </c>
      <c r="H90" s="450" t="s">
        <v>2969</v>
      </c>
    </row>
    <row r="91" spans="2:8">
      <c r="B91" s="1099" t="s">
        <v>59</v>
      </c>
      <c r="C91" s="1102" t="s">
        <v>81</v>
      </c>
      <c r="D91" s="450" t="s">
        <v>475</v>
      </c>
      <c r="E91" s="450" t="s">
        <v>476</v>
      </c>
      <c r="F91" s="450" t="s">
        <v>3020</v>
      </c>
      <c r="G91" s="778" t="s">
        <v>1865</v>
      </c>
      <c r="H91" s="450"/>
    </row>
    <row r="92" spans="2:8">
      <c r="B92" s="1099" t="s">
        <v>59</v>
      </c>
      <c r="C92" s="1102" t="s">
        <v>81</v>
      </c>
      <c r="D92" s="450" t="s">
        <v>472</v>
      </c>
      <c r="E92" s="450" t="s">
        <v>473</v>
      </c>
      <c r="F92" s="450" t="s">
        <v>3020</v>
      </c>
      <c r="G92" s="778" t="s">
        <v>1862</v>
      </c>
      <c r="H92" s="450"/>
    </row>
    <row r="93" spans="2:8">
      <c r="B93" s="1099" t="s">
        <v>59</v>
      </c>
      <c r="C93" s="1102" t="s">
        <v>81</v>
      </c>
      <c r="D93" s="450" t="s">
        <v>369</v>
      </c>
      <c r="E93" s="450" t="s">
        <v>370</v>
      </c>
      <c r="F93" s="450" t="s">
        <v>3020</v>
      </c>
      <c r="G93" s="778" t="s">
        <v>1768</v>
      </c>
      <c r="H93" s="450" t="s">
        <v>2969</v>
      </c>
    </row>
    <row r="94" spans="2:8">
      <c r="B94" s="1099" t="s">
        <v>59</v>
      </c>
      <c r="C94" s="1102" t="s">
        <v>81</v>
      </c>
      <c r="D94" s="450" t="s">
        <v>406</v>
      </c>
      <c r="E94" s="450" t="s">
        <v>407</v>
      </c>
      <c r="F94" s="450" t="s">
        <v>3020</v>
      </c>
      <c r="G94" s="778" t="s">
        <v>1804</v>
      </c>
      <c r="H94" s="450" t="s">
        <v>2969</v>
      </c>
    </row>
    <row r="95" spans="2:8">
      <c r="B95" s="1099" t="s">
        <v>59</v>
      </c>
      <c r="C95" s="1102" t="s">
        <v>81</v>
      </c>
      <c r="D95" s="450" t="s">
        <v>452</v>
      </c>
      <c r="E95" s="450" t="s">
        <v>453</v>
      </c>
      <c r="F95" s="450" t="s">
        <v>3020</v>
      </c>
      <c r="G95" s="778" t="s">
        <v>1847</v>
      </c>
      <c r="H95" s="450" t="s">
        <v>2969</v>
      </c>
    </row>
    <row r="96" spans="2:8">
      <c r="B96" s="1099" t="s">
        <v>59</v>
      </c>
      <c r="C96" s="1102" t="s">
        <v>81</v>
      </c>
      <c r="D96" s="450" t="s">
        <v>385</v>
      </c>
      <c r="E96" s="450" t="s">
        <v>386</v>
      </c>
      <c r="F96" s="450" t="s">
        <v>3020</v>
      </c>
      <c r="G96" s="778" t="s">
        <v>1787</v>
      </c>
      <c r="H96" s="450" t="s">
        <v>2969</v>
      </c>
    </row>
    <row r="97" spans="2:8">
      <c r="B97" s="1099" t="s">
        <v>59</v>
      </c>
      <c r="C97" s="1102" t="s">
        <v>81</v>
      </c>
      <c r="D97" s="450" t="s">
        <v>3022</v>
      </c>
      <c r="E97" s="450" t="s">
        <v>3023</v>
      </c>
      <c r="F97" s="450" t="s">
        <v>3020</v>
      </c>
      <c r="G97" s="778" t="s">
        <v>3024</v>
      </c>
      <c r="H97" s="450" t="s">
        <v>2969</v>
      </c>
    </row>
    <row r="98" spans="2:8">
      <c r="B98" s="1099" t="s">
        <v>59</v>
      </c>
      <c r="C98" s="1102" t="s">
        <v>81</v>
      </c>
      <c r="D98" s="450" t="s">
        <v>3025</v>
      </c>
      <c r="E98" s="450" t="s">
        <v>3026</v>
      </c>
      <c r="F98" s="450" t="s">
        <v>3020</v>
      </c>
      <c r="G98" s="778" t="s">
        <v>3027</v>
      </c>
      <c r="H98" s="450" t="s">
        <v>2969</v>
      </c>
    </row>
    <row r="99" spans="2:8">
      <c r="B99" s="1099" t="s">
        <v>59</v>
      </c>
      <c r="C99" s="1102" t="s">
        <v>81</v>
      </c>
      <c r="D99" s="450" t="s">
        <v>419</v>
      </c>
      <c r="E99" s="450" t="s">
        <v>420</v>
      </c>
      <c r="F99" s="450" t="s">
        <v>3020</v>
      </c>
      <c r="G99" s="778" t="s">
        <v>1818</v>
      </c>
      <c r="H99" s="450" t="s">
        <v>2969</v>
      </c>
    </row>
    <row r="100" spans="2:8">
      <c r="B100" s="1099" t="s">
        <v>59</v>
      </c>
      <c r="C100" s="1102" t="s">
        <v>81</v>
      </c>
      <c r="D100" s="450" t="s">
        <v>566</v>
      </c>
      <c r="E100" s="450" t="s">
        <v>566</v>
      </c>
      <c r="F100" s="450" t="s">
        <v>3020</v>
      </c>
      <c r="G100" s="778" t="s">
        <v>1814</v>
      </c>
      <c r="H100" s="450" t="s">
        <v>338</v>
      </c>
    </row>
    <row r="101" spans="2:8">
      <c r="B101" s="1099" t="s">
        <v>59</v>
      </c>
      <c r="C101" s="1102" t="s">
        <v>81</v>
      </c>
      <c r="D101" s="450" t="s">
        <v>447</v>
      </c>
      <c r="E101" s="450" t="s">
        <v>448</v>
      </c>
      <c r="F101" s="450" t="s">
        <v>3020</v>
      </c>
      <c r="G101" s="778" t="s">
        <v>1844</v>
      </c>
      <c r="H101" s="450" t="s">
        <v>2969</v>
      </c>
    </row>
    <row r="102" spans="2:8">
      <c r="B102" s="1099" t="s">
        <v>59</v>
      </c>
      <c r="C102" s="1102" t="s">
        <v>81</v>
      </c>
      <c r="D102" s="450" t="s">
        <v>499</v>
      </c>
      <c r="E102" s="450" t="s">
        <v>1154</v>
      </c>
      <c r="F102" s="450" t="s">
        <v>3020</v>
      </c>
      <c r="G102" s="778" t="s">
        <v>1895</v>
      </c>
      <c r="H102" s="450" t="s">
        <v>2969</v>
      </c>
    </row>
    <row r="103" spans="2:8">
      <c r="B103" s="1099" t="s">
        <v>59</v>
      </c>
      <c r="C103" s="1102" t="s">
        <v>81</v>
      </c>
      <c r="D103" s="450" t="s">
        <v>466</v>
      </c>
      <c r="E103" s="450" t="s">
        <v>3028</v>
      </c>
      <c r="F103" s="450" t="s">
        <v>3020</v>
      </c>
      <c r="G103" s="778" t="s">
        <v>1859</v>
      </c>
      <c r="H103" s="450"/>
    </row>
    <row r="104" spans="2:8">
      <c r="B104" s="1099" t="s">
        <v>59</v>
      </c>
      <c r="C104" s="1102" t="s">
        <v>81</v>
      </c>
      <c r="D104" s="450" t="s">
        <v>487</v>
      </c>
      <c r="E104" s="450" t="s">
        <v>488</v>
      </c>
      <c r="F104" s="450" t="s">
        <v>3020</v>
      </c>
      <c r="G104" s="778" t="s">
        <v>1880</v>
      </c>
      <c r="H104" s="450" t="s">
        <v>2969</v>
      </c>
    </row>
    <row r="105" spans="2:8">
      <c r="B105" s="1099" t="s">
        <v>59</v>
      </c>
      <c r="C105" s="1102" t="s">
        <v>81</v>
      </c>
      <c r="D105" s="450" t="s">
        <v>481</v>
      </c>
      <c r="E105" s="450" t="s">
        <v>482</v>
      </c>
      <c r="F105" s="450" t="s">
        <v>3020</v>
      </c>
      <c r="G105" s="778" t="s">
        <v>1872</v>
      </c>
      <c r="H105" s="450" t="s">
        <v>2969</v>
      </c>
    </row>
    <row r="106" spans="2:8">
      <c r="B106" s="1099" t="s">
        <v>59</v>
      </c>
      <c r="C106" s="1102" t="s">
        <v>81</v>
      </c>
      <c r="D106" s="450" t="s">
        <v>361</v>
      </c>
      <c r="E106" s="450" t="s">
        <v>362</v>
      </c>
      <c r="F106" s="450" t="s">
        <v>3020</v>
      </c>
      <c r="G106" s="778" t="s">
        <v>1762</v>
      </c>
      <c r="H106" s="450" t="s">
        <v>2969</v>
      </c>
    </row>
    <row r="107" spans="2:8">
      <c r="B107" s="1099" t="s">
        <v>59</v>
      </c>
      <c r="C107" s="1102" t="s">
        <v>81</v>
      </c>
      <c r="D107" s="450" t="s">
        <v>379</v>
      </c>
      <c r="E107" s="450" t="s">
        <v>380</v>
      </c>
      <c r="F107" s="450" t="s">
        <v>3020</v>
      </c>
      <c r="G107" s="778" t="s">
        <v>1779</v>
      </c>
      <c r="H107" s="450" t="s">
        <v>2969</v>
      </c>
    </row>
    <row r="108" spans="2:8">
      <c r="B108" s="1099" t="s">
        <v>59</v>
      </c>
      <c r="C108" s="1102" t="s">
        <v>81</v>
      </c>
      <c r="D108" s="450" t="s">
        <v>484</v>
      </c>
      <c r="E108" s="450" t="s">
        <v>485</v>
      </c>
      <c r="F108" s="450" t="s">
        <v>3020</v>
      </c>
      <c r="G108" s="778" t="s">
        <v>1876</v>
      </c>
      <c r="H108" s="450" t="s">
        <v>2969</v>
      </c>
    </row>
    <row r="109" spans="2:8" ht="234">
      <c r="B109" s="1099" t="s">
        <v>59</v>
      </c>
      <c r="C109" s="1102" t="s">
        <v>81</v>
      </c>
      <c r="D109" s="450" t="s">
        <v>408</v>
      </c>
      <c r="E109" s="450" t="s">
        <v>409</v>
      </c>
      <c r="F109" s="450" t="s">
        <v>3020</v>
      </c>
      <c r="G109" s="1533" t="s">
        <v>1807</v>
      </c>
      <c r="H109" s="450" t="s">
        <v>2969</v>
      </c>
    </row>
    <row r="110" spans="2:8">
      <c r="B110" s="1099" t="s">
        <v>59</v>
      </c>
      <c r="C110" s="1102" t="s">
        <v>81</v>
      </c>
      <c r="D110" s="1433"/>
      <c r="E110" s="1433" t="s">
        <v>1398</v>
      </c>
      <c r="F110" s="1433" t="s">
        <v>3020</v>
      </c>
      <c r="G110" s="1614"/>
      <c r="H110" s="1433"/>
    </row>
    <row r="111" spans="2:8">
      <c r="B111" s="948" t="s">
        <v>1334</v>
      </c>
      <c r="C111" s="949"/>
      <c r="D111" s="949"/>
      <c r="E111" s="949"/>
      <c r="F111" s="949"/>
      <c r="G111" s="949"/>
      <c r="H111" s="1168"/>
    </row>
    <row r="112" spans="2:8">
      <c r="B112" s="1099" t="s">
        <v>59</v>
      </c>
      <c r="C112" s="1123" t="s">
        <v>3029</v>
      </c>
      <c r="D112" s="775" t="s">
        <v>512</v>
      </c>
      <c r="E112" s="775" t="s">
        <v>513</v>
      </c>
      <c r="F112" s="450" t="s">
        <v>3030</v>
      </c>
      <c r="G112" s="778" t="s">
        <v>514</v>
      </c>
      <c r="H112" s="450" t="s">
        <v>338</v>
      </c>
    </row>
    <row r="113" spans="2:8">
      <c r="B113" s="1099" t="s">
        <v>59</v>
      </c>
      <c r="C113" s="1123" t="s">
        <v>3029</v>
      </c>
      <c r="D113" s="775" t="s">
        <v>1535</v>
      </c>
      <c r="E113" s="775" t="s">
        <v>580</v>
      </c>
      <c r="F113" s="450" t="s">
        <v>3030</v>
      </c>
      <c r="G113" s="778" t="s">
        <v>1536</v>
      </c>
      <c r="H113" s="450" t="s">
        <v>338</v>
      </c>
    </row>
    <row r="114" spans="2:8">
      <c r="B114" s="1099" t="s">
        <v>59</v>
      </c>
      <c r="C114" s="1123" t="s">
        <v>3029</v>
      </c>
      <c r="D114" s="775" t="s">
        <v>2967</v>
      </c>
      <c r="E114" s="775" t="s">
        <v>572</v>
      </c>
      <c r="F114" s="450" t="s">
        <v>3030</v>
      </c>
      <c r="G114" s="778" t="s">
        <v>1512</v>
      </c>
      <c r="H114" s="450" t="s">
        <v>338</v>
      </c>
    </row>
    <row r="115" spans="2:8">
      <c r="B115" s="1099" t="s">
        <v>59</v>
      </c>
      <c r="C115" s="1123" t="s">
        <v>3029</v>
      </c>
      <c r="D115" s="775" t="s">
        <v>2968</v>
      </c>
      <c r="E115" s="775" t="s">
        <v>1516</v>
      </c>
      <c r="F115" s="450" t="s">
        <v>3030</v>
      </c>
      <c r="G115" s="778" t="s">
        <v>1519</v>
      </c>
      <c r="H115" s="450" t="s">
        <v>338</v>
      </c>
    </row>
    <row r="116" spans="2:8">
      <c r="B116" s="1099" t="s">
        <v>59</v>
      </c>
      <c r="C116" s="1123" t="s">
        <v>3029</v>
      </c>
      <c r="D116" s="775" t="s">
        <v>516</v>
      </c>
      <c r="E116" s="775" t="s">
        <v>517</v>
      </c>
      <c r="F116" s="450" t="s">
        <v>3030</v>
      </c>
      <c r="G116" s="778" t="s">
        <v>518</v>
      </c>
      <c r="H116" s="450" t="s">
        <v>338</v>
      </c>
    </row>
    <row r="117" spans="2:8">
      <c r="B117" s="1099" t="s">
        <v>59</v>
      </c>
      <c r="C117" s="1103" t="s">
        <v>79</v>
      </c>
      <c r="D117" s="450" t="s">
        <v>3031</v>
      </c>
      <c r="E117" s="450" t="s">
        <v>1042</v>
      </c>
      <c r="F117" s="450" t="s">
        <v>3030</v>
      </c>
      <c r="G117" s="778" t="s">
        <v>643</v>
      </c>
      <c r="H117" s="450" t="s">
        <v>3032</v>
      </c>
    </row>
    <row r="118" spans="2:8">
      <c r="B118" s="1099" t="s">
        <v>59</v>
      </c>
      <c r="C118" s="1103" t="s">
        <v>79</v>
      </c>
      <c r="D118" s="450" t="s">
        <v>1699</v>
      </c>
      <c r="E118" s="450" t="s">
        <v>657</v>
      </c>
      <c r="F118" s="450" t="s">
        <v>3030</v>
      </c>
      <c r="G118" s="778" t="s">
        <v>1700</v>
      </c>
      <c r="H118" s="450" t="s">
        <v>3032</v>
      </c>
    </row>
    <row r="119" spans="2:8" ht="21" customHeight="1">
      <c r="B119" s="1099" t="s">
        <v>59</v>
      </c>
      <c r="C119" s="1103" t="s">
        <v>79</v>
      </c>
      <c r="D119" s="450" t="s">
        <v>3033</v>
      </c>
      <c r="E119" s="450" t="s">
        <v>649</v>
      </c>
      <c r="F119" s="450" t="s">
        <v>3030</v>
      </c>
      <c r="G119" s="1533" t="s">
        <v>3034</v>
      </c>
      <c r="H119" s="450" t="s">
        <v>3032</v>
      </c>
    </row>
    <row r="120" spans="2:8">
      <c r="B120" s="1099" t="s">
        <v>59</v>
      </c>
      <c r="C120" s="1103" t="s">
        <v>79</v>
      </c>
      <c r="D120" s="450" t="s">
        <v>3035</v>
      </c>
      <c r="E120" s="450" t="s">
        <v>688</v>
      </c>
      <c r="F120" s="450" t="s">
        <v>3030</v>
      </c>
      <c r="G120" s="778" t="s">
        <v>689</v>
      </c>
      <c r="H120" s="450" t="s">
        <v>3032</v>
      </c>
    </row>
    <row r="121" spans="2:8">
      <c r="B121" s="1099" t="s">
        <v>59</v>
      </c>
      <c r="C121" s="1103" t="s">
        <v>79</v>
      </c>
      <c r="D121" s="450" t="s">
        <v>1737</v>
      </c>
      <c r="E121" s="450" t="s">
        <v>685</v>
      </c>
      <c r="F121" s="450" t="s">
        <v>3030</v>
      </c>
      <c r="G121" s="778" t="s">
        <v>1738</v>
      </c>
      <c r="H121" s="450" t="s">
        <v>3032</v>
      </c>
    </row>
    <row r="122" spans="2:8">
      <c r="B122" s="1099" t="s">
        <v>59</v>
      </c>
      <c r="C122" s="1103" t="s">
        <v>79</v>
      </c>
      <c r="D122" s="450" t="s">
        <v>3036</v>
      </c>
      <c r="E122" s="450" t="s">
        <v>691</v>
      </c>
      <c r="F122" s="450" t="s">
        <v>3030</v>
      </c>
      <c r="G122" s="778" t="s">
        <v>1746</v>
      </c>
      <c r="H122" s="450" t="s">
        <v>3032</v>
      </c>
    </row>
    <row r="123" spans="2:8">
      <c r="B123" s="1099" t="s">
        <v>59</v>
      </c>
      <c r="C123" s="1103" t="s">
        <v>79</v>
      </c>
      <c r="D123" s="450" t="s">
        <v>3037</v>
      </c>
      <c r="E123" s="450" t="s">
        <v>652</v>
      </c>
      <c r="F123" s="450" t="s">
        <v>3030</v>
      </c>
      <c r="G123" s="778" t="s">
        <v>1617</v>
      </c>
      <c r="H123" s="450" t="s">
        <v>338</v>
      </c>
    </row>
    <row r="124" spans="2:8">
      <c r="B124" s="1099" t="s">
        <v>59</v>
      </c>
      <c r="C124" s="1122" t="s">
        <v>76</v>
      </c>
      <c r="D124" s="450" t="s">
        <v>3038</v>
      </c>
      <c r="E124" s="450" t="s">
        <v>1418</v>
      </c>
      <c r="F124" s="450" t="s">
        <v>3030</v>
      </c>
      <c r="G124" s="778" t="s">
        <v>3039</v>
      </c>
      <c r="H124" s="450" t="s">
        <v>338</v>
      </c>
    </row>
    <row r="125" spans="2:8">
      <c r="B125" s="1099" t="s">
        <v>59</v>
      </c>
      <c r="C125" s="1122" t="s">
        <v>76</v>
      </c>
      <c r="D125" s="450" t="s">
        <v>3040</v>
      </c>
      <c r="E125" s="450" t="s">
        <v>1420</v>
      </c>
      <c r="F125" s="450" t="s">
        <v>3030</v>
      </c>
      <c r="G125" s="778" t="s">
        <v>2088</v>
      </c>
      <c r="H125" s="450" t="s">
        <v>338</v>
      </c>
    </row>
    <row r="126" spans="2:8">
      <c r="B126" s="1099" t="s">
        <v>59</v>
      </c>
      <c r="C126" s="1122" t="s">
        <v>76</v>
      </c>
      <c r="D126" s="450" t="s">
        <v>3041</v>
      </c>
      <c r="E126" s="450" t="s">
        <v>1424</v>
      </c>
      <c r="F126" s="450" t="s">
        <v>3030</v>
      </c>
      <c r="G126" s="778" t="s">
        <v>3042</v>
      </c>
      <c r="H126" s="450" t="s">
        <v>338</v>
      </c>
    </row>
    <row r="127" spans="2:8" ht="15" customHeight="1">
      <c r="B127" s="1099" t="s">
        <v>59</v>
      </c>
      <c r="C127" s="1122" t="s">
        <v>76</v>
      </c>
      <c r="D127" s="450" t="s">
        <v>3043</v>
      </c>
      <c r="E127" s="450" t="s">
        <v>695</v>
      </c>
      <c r="F127" s="450" t="s">
        <v>3030</v>
      </c>
      <c r="G127" s="778" t="s">
        <v>700</v>
      </c>
      <c r="H127" s="450" t="s">
        <v>338</v>
      </c>
    </row>
    <row r="128" spans="2:8">
      <c r="B128" s="1099" t="s">
        <v>59</v>
      </c>
      <c r="C128" s="1122" t="s">
        <v>76</v>
      </c>
      <c r="D128" s="450" t="s">
        <v>3044</v>
      </c>
      <c r="E128" s="450" t="s">
        <v>699</v>
      </c>
      <c r="F128" s="450" t="s">
        <v>3030</v>
      </c>
      <c r="G128" s="778" t="s">
        <v>2083</v>
      </c>
      <c r="H128" s="450" t="s">
        <v>338</v>
      </c>
    </row>
    <row r="129" spans="2:8">
      <c r="B129" s="1099" t="s">
        <v>59</v>
      </c>
      <c r="C129" s="1122" t="s">
        <v>76</v>
      </c>
      <c r="D129" s="450" t="s">
        <v>3045</v>
      </c>
      <c r="E129" s="450" t="s">
        <v>638</v>
      </c>
      <c r="F129" s="450" t="s">
        <v>3030</v>
      </c>
      <c r="G129" s="778" t="s">
        <v>816</v>
      </c>
      <c r="H129" s="450" t="s">
        <v>338</v>
      </c>
    </row>
    <row r="130" spans="2:8">
      <c r="B130" s="1099" t="s">
        <v>59</v>
      </c>
      <c r="C130" s="1122" t="s">
        <v>76</v>
      </c>
      <c r="D130" s="450" t="s">
        <v>3046</v>
      </c>
      <c r="E130" s="450" t="s">
        <v>3047</v>
      </c>
      <c r="F130" s="450" t="s">
        <v>3030</v>
      </c>
      <c r="G130" s="778" t="s">
        <v>3048</v>
      </c>
      <c r="H130" s="450" t="s">
        <v>338</v>
      </c>
    </row>
    <row r="131" spans="2:8">
      <c r="B131" s="1099" t="s">
        <v>59</v>
      </c>
      <c r="C131" s="1103" t="s">
        <v>79</v>
      </c>
      <c r="D131" s="450"/>
      <c r="E131" s="450" t="s">
        <v>3049</v>
      </c>
      <c r="F131" s="450" t="s">
        <v>3030</v>
      </c>
      <c r="G131" s="778"/>
      <c r="H131" s="450"/>
    </row>
    <row r="132" spans="2:8">
      <c r="B132" s="1099" t="s">
        <v>59</v>
      </c>
      <c r="C132" s="1103" t="s">
        <v>79</v>
      </c>
      <c r="D132" s="450"/>
      <c r="E132" s="450" t="s">
        <v>3050</v>
      </c>
      <c r="F132" s="450" t="s">
        <v>3030</v>
      </c>
      <c r="G132" s="778"/>
      <c r="H132" s="450"/>
    </row>
    <row r="133" spans="2:8">
      <c r="B133" s="1099" t="s">
        <v>59</v>
      </c>
      <c r="C133" s="1104" t="s">
        <v>73</v>
      </c>
      <c r="D133" s="791" t="s">
        <v>1177</v>
      </c>
      <c r="E133" s="791" t="s">
        <v>1178</v>
      </c>
      <c r="F133" s="791" t="s">
        <v>3051</v>
      </c>
      <c r="G133" s="778" t="s">
        <v>3052</v>
      </c>
      <c r="H133" s="450" t="s">
        <v>338</v>
      </c>
    </row>
    <row r="134" spans="2:8">
      <c r="B134" s="1099" t="s">
        <v>59</v>
      </c>
      <c r="C134" s="1104" t="s">
        <v>73</v>
      </c>
      <c r="D134" s="791" t="s">
        <v>1180</v>
      </c>
      <c r="E134" s="791" t="s">
        <v>1181</v>
      </c>
      <c r="F134" s="791" t="s">
        <v>3051</v>
      </c>
      <c r="G134" s="778" t="s">
        <v>3053</v>
      </c>
      <c r="H134" s="450" t="s">
        <v>338</v>
      </c>
    </row>
    <row r="135" spans="2:8">
      <c r="B135" s="948" t="s">
        <v>1334</v>
      </c>
      <c r="C135" s="949"/>
      <c r="D135" s="949"/>
      <c r="E135" s="949"/>
      <c r="F135" s="949"/>
      <c r="G135" s="949"/>
      <c r="H135" s="1168"/>
    </row>
    <row r="136" spans="2:8">
      <c r="B136" s="1099" t="s">
        <v>59</v>
      </c>
      <c r="C136" s="1104" t="s">
        <v>73</v>
      </c>
      <c r="D136" s="775" t="s">
        <v>512</v>
      </c>
      <c r="E136" s="775" t="s">
        <v>513</v>
      </c>
      <c r="F136" s="450" t="s">
        <v>3054</v>
      </c>
      <c r="G136" s="778" t="s">
        <v>514</v>
      </c>
      <c r="H136" s="450" t="s">
        <v>338</v>
      </c>
    </row>
    <row r="137" spans="2:8">
      <c r="B137" s="1099" t="s">
        <v>59</v>
      </c>
      <c r="C137" s="1104" t="s">
        <v>73</v>
      </c>
      <c r="D137" s="775" t="s">
        <v>1535</v>
      </c>
      <c r="E137" s="775" t="s">
        <v>580</v>
      </c>
      <c r="F137" s="450" t="s">
        <v>3054</v>
      </c>
      <c r="G137" s="778" t="s">
        <v>1536</v>
      </c>
      <c r="H137" s="450" t="s">
        <v>338</v>
      </c>
    </row>
    <row r="138" spans="2:8">
      <c r="B138" s="1099" t="s">
        <v>59</v>
      </c>
      <c r="C138" s="1104" t="s">
        <v>73</v>
      </c>
      <c r="D138" s="775" t="s">
        <v>2967</v>
      </c>
      <c r="E138" s="775" t="s">
        <v>572</v>
      </c>
      <c r="F138" s="450" t="s">
        <v>3054</v>
      </c>
      <c r="G138" s="778" t="s">
        <v>1512</v>
      </c>
      <c r="H138" s="450" t="s">
        <v>338</v>
      </c>
    </row>
    <row r="139" spans="2:8">
      <c r="B139" s="1099" t="s">
        <v>59</v>
      </c>
      <c r="C139" s="1104" t="s">
        <v>73</v>
      </c>
      <c r="D139" s="775" t="s">
        <v>2968</v>
      </c>
      <c r="E139" s="775" t="s">
        <v>1516</v>
      </c>
      <c r="F139" s="450" t="s">
        <v>3054</v>
      </c>
      <c r="G139" s="778" t="s">
        <v>1519</v>
      </c>
      <c r="H139" s="450" t="s">
        <v>338</v>
      </c>
    </row>
    <row r="140" spans="2:8">
      <c r="B140" s="1099" t="s">
        <v>59</v>
      </c>
      <c r="C140" s="1104" t="s">
        <v>73</v>
      </c>
      <c r="D140" s="775" t="s">
        <v>516</v>
      </c>
      <c r="E140" s="775" t="s">
        <v>517</v>
      </c>
      <c r="F140" s="450" t="s">
        <v>3054</v>
      </c>
      <c r="G140" s="778" t="s">
        <v>518</v>
      </c>
      <c r="H140" s="450" t="s">
        <v>338</v>
      </c>
    </row>
    <row r="141" spans="2:8">
      <c r="B141" s="1099" t="s">
        <v>59</v>
      </c>
      <c r="C141" s="1104" t="s">
        <v>73</v>
      </c>
      <c r="D141" s="450" t="s">
        <v>3055</v>
      </c>
      <c r="E141" s="450" t="s">
        <v>1196</v>
      </c>
      <c r="F141" s="450" t="s">
        <v>3054</v>
      </c>
      <c r="G141" s="778" t="s">
        <v>1197</v>
      </c>
      <c r="H141" s="450" t="s">
        <v>338</v>
      </c>
    </row>
    <row r="142" spans="2:8">
      <c r="B142" s="1099" t="s">
        <v>59</v>
      </c>
      <c r="C142" s="1104" t="s">
        <v>73</v>
      </c>
      <c r="D142" s="450" t="s">
        <v>3056</v>
      </c>
      <c r="E142" s="450" t="s">
        <v>1190</v>
      </c>
      <c r="F142" s="450" t="s">
        <v>3054</v>
      </c>
      <c r="G142" s="778" t="s">
        <v>1191</v>
      </c>
      <c r="H142" s="450" t="s">
        <v>338</v>
      </c>
    </row>
    <row r="143" spans="2:8">
      <c r="B143" s="1099" t="s">
        <v>59</v>
      </c>
      <c r="C143" s="1104" t="s">
        <v>73</v>
      </c>
      <c r="D143" s="450" t="s">
        <v>3057</v>
      </c>
      <c r="E143" s="450" t="s">
        <v>1193</v>
      </c>
      <c r="F143" s="450" t="s">
        <v>3054</v>
      </c>
      <c r="G143" s="778" t="s">
        <v>1194</v>
      </c>
      <c r="H143" s="450" t="s">
        <v>338</v>
      </c>
    </row>
    <row r="144" spans="2:8">
      <c r="B144" s="1099" t="s">
        <v>59</v>
      </c>
      <c r="C144" s="1104" t="s">
        <v>73</v>
      </c>
      <c r="D144" s="450" t="s">
        <v>3058</v>
      </c>
      <c r="E144" s="450" t="s">
        <v>1186</v>
      </c>
      <c r="F144" s="450" t="s">
        <v>3054</v>
      </c>
      <c r="G144" s="778" t="s">
        <v>1187</v>
      </c>
      <c r="H144" s="450" t="s">
        <v>338</v>
      </c>
    </row>
    <row r="145" spans="2:8">
      <c r="B145" s="1099" t="s">
        <v>59</v>
      </c>
      <c r="C145" s="1104" t="s">
        <v>73</v>
      </c>
      <c r="D145" s="450" t="s">
        <v>3059</v>
      </c>
      <c r="E145" s="450" t="s">
        <v>1159</v>
      </c>
      <c r="F145" s="450" t="s">
        <v>3054</v>
      </c>
      <c r="G145" s="778" t="s">
        <v>3060</v>
      </c>
      <c r="H145" s="450" t="s">
        <v>338</v>
      </c>
    </row>
    <row r="146" spans="2:8">
      <c r="B146" s="1099" t="s">
        <v>59</v>
      </c>
      <c r="C146" s="1104" t="s">
        <v>73</v>
      </c>
      <c r="D146" s="450" t="s">
        <v>3061</v>
      </c>
      <c r="E146" s="450" t="s">
        <v>1205</v>
      </c>
      <c r="F146" s="450" t="s">
        <v>3054</v>
      </c>
      <c r="G146" s="778" t="s">
        <v>1206</v>
      </c>
      <c r="H146" s="450" t="s">
        <v>338</v>
      </c>
    </row>
    <row r="147" spans="2:8">
      <c r="B147" s="1099" t="s">
        <v>59</v>
      </c>
      <c r="C147" s="1104" t="s">
        <v>73</v>
      </c>
      <c r="D147" s="450" t="s">
        <v>3062</v>
      </c>
      <c r="E147" s="450" t="s">
        <v>1163</v>
      </c>
      <c r="F147" s="450" t="s">
        <v>3054</v>
      </c>
      <c r="G147" s="778" t="s">
        <v>3063</v>
      </c>
      <c r="H147" s="450" t="s">
        <v>338</v>
      </c>
    </row>
    <row r="148" spans="2:8" ht="65.099999999999994">
      <c r="B148" s="1099" t="s">
        <v>59</v>
      </c>
      <c r="C148" s="1104" t="s">
        <v>73</v>
      </c>
      <c r="D148" s="450" t="s">
        <v>3064</v>
      </c>
      <c r="E148" s="450" t="s">
        <v>1166</v>
      </c>
      <c r="F148" s="450" t="s">
        <v>3054</v>
      </c>
      <c r="G148" s="1533" t="s">
        <v>3065</v>
      </c>
      <c r="H148" s="450" t="s">
        <v>338</v>
      </c>
    </row>
    <row r="149" spans="2:8">
      <c r="B149" s="1099" t="s">
        <v>59</v>
      </c>
      <c r="C149" s="1104" t="s">
        <v>73</v>
      </c>
      <c r="D149" s="450" t="s">
        <v>3066</v>
      </c>
      <c r="E149" s="450" t="s">
        <v>1169</v>
      </c>
      <c r="F149" s="450" t="s">
        <v>3054</v>
      </c>
      <c r="G149" s="778" t="s">
        <v>3067</v>
      </c>
      <c r="H149" s="450" t="s">
        <v>338</v>
      </c>
    </row>
    <row r="150" spans="2:8">
      <c r="B150" s="1099" t="s">
        <v>59</v>
      </c>
      <c r="C150" s="1104" t="s">
        <v>73</v>
      </c>
      <c r="D150" s="450" t="s">
        <v>3068</v>
      </c>
      <c r="E150" s="450" t="s">
        <v>1172</v>
      </c>
      <c r="F150" s="450" t="s">
        <v>3054</v>
      </c>
      <c r="G150" s="778" t="s">
        <v>3069</v>
      </c>
      <c r="H150" s="450" t="s">
        <v>338</v>
      </c>
    </row>
    <row r="151" spans="2:8">
      <c r="B151" s="1099" t="s">
        <v>59</v>
      </c>
      <c r="C151" s="1104" t="s">
        <v>73</v>
      </c>
      <c r="D151" s="450" t="s">
        <v>3070</v>
      </c>
      <c r="E151" s="450" t="s">
        <v>1175</v>
      </c>
      <c r="F151" s="450" t="s">
        <v>3054</v>
      </c>
      <c r="G151" s="778" t="s">
        <v>3071</v>
      </c>
      <c r="H151" s="450" t="s">
        <v>338</v>
      </c>
    </row>
    <row r="152" spans="2:8">
      <c r="B152" s="1099" t="s">
        <v>59</v>
      </c>
      <c r="C152" s="1104" t="s">
        <v>73</v>
      </c>
      <c r="D152" s="450" t="s">
        <v>3072</v>
      </c>
      <c r="E152" s="450" t="s">
        <v>1199</v>
      </c>
      <c r="F152" s="450" t="s">
        <v>3054</v>
      </c>
      <c r="G152" s="778" t="s">
        <v>1200</v>
      </c>
      <c r="H152" s="450" t="s">
        <v>338</v>
      </c>
    </row>
    <row r="153" spans="2:8">
      <c r="B153" s="1099" t="s">
        <v>59</v>
      </c>
      <c r="C153" s="1104" t="s">
        <v>73</v>
      </c>
      <c r="D153" s="450" t="s">
        <v>3073</v>
      </c>
      <c r="E153" s="450" t="s">
        <v>824</v>
      </c>
      <c r="F153" s="450" t="s">
        <v>3054</v>
      </c>
      <c r="G153" s="778" t="s">
        <v>825</v>
      </c>
      <c r="H153" s="450" t="s">
        <v>338</v>
      </c>
    </row>
    <row r="154" spans="2:8">
      <c r="B154" s="1099" t="s">
        <v>59</v>
      </c>
      <c r="C154" s="1104" t="s">
        <v>73</v>
      </c>
      <c r="D154" s="450" t="s">
        <v>3074</v>
      </c>
      <c r="E154" s="450" t="s">
        <v>1202</v>
      </c>
      <c r="F154" s="450" t="s">
        <v>3054</v>
      </c>
      <c r="G154" s="778" t="s">
        <v>1203</v>
      </c>
      <c r="H154" s="450" t="s">
        <v>338</v>
      </c>
    </row>
    <row r="155" spans="2:8">
      <c r="B155" s="1099" t="s">
        <v>59</v>
      </c>
      <c r="C155" s="1104" t="s">
        <v>73</v>
      </c>
      <c r="D155" s="450" t="s">
        <v>1917</v>
      </c>
      <c r="E155" s="450" t="s">
        <v>2112</v>
      </c>
      <c r="F155" s="450" t="s">
        <v>3054</v>
      </c>
      <c r="G155" s="778" t="s">
        <v>2113</v>
      </c>
      <c r="H155" s="450" t="s">
        <v>338</v>
      </c>
    </row>
    <row r="156" spans="2:8">
      <c r="B156" s="948" t="s">
        <v>1334</v>
      </c>
      <c r="C156" s="949"/>
      <c r="D156" s="949"/>
      <c r="E156" s="949"/>
      <c r="F156" s="949"/>
      <c r="G156" s="949"/>
      <c r="H156" s="1168"/>
    </row>
    <row r="157" spans="2:8">
      <c r="B157" s="1099" t="s">
        <v>59</v>
      </c>
      <c r="C157" s="1105" t="s">
        <v>1901</v>
      </c>
      <c r="D157" s="775" t="s">
        <v>2967</v>
      </c>
      <c r="E157" s="775" t="s">
        <v>572</v>
      </c>
      <c r="F157" s="450" t="s">
        <v>3075</v>
      </c>
      <c r="G157" s="778" t="s">
        <v>2609</v>
      </c>
      <c r="H157" s="450" t="s">
        <v>338</v>
      </c>
    </row>
    <row r="158" spans="2:8">
      <c r="B158" s="1099" t="s">
        <v>59</v>
      </c>
      <c r="C158" s="1105" t="s">
        <v>1901</v>
      </c>
      <c r="D158" s="775" t="s">
        <v>512</v>
      </c>
      <c r="E158" s="775" t="s">
        <v>513</v>
      </c>
      <c r="F158" s="450" t="s">
        <v>3075</v>
      </c>
      <c r="G158" s="778" t="s">
        <v>514</v>
      </c>
      <c r="H158" s="450" t="s">
        <v>338</v>
      </c>
    </row>
    <row r="159" spans="2:8">
      <c r="B159" s="1099" t="s">
        <v>59</v>
      </c>
      <c r="C159" s="1105" t="s">
        <v>1901</v>
      </c>
      <c r="D159" s="775" t="s">
        <v>1535</v>
      </c>
      <c r="E159" s="775" t="s">
        <v>580</v>
      </c>
      <c r="F159" s="450" t="s">
        <v>3075</v>
      </c>
      <c r="G159" s="778" t="s">
        <v>1536</v>
      </c>
      <c r="H159" s="450" t="s">
        <v>338</v>
      </c>
    </row>
    <row r="160" spans="2:8">
      <c r="B160" s="1099" t="s">
        <v>59</v>
      </c>
      <c r="C160" s="1105" t="s">
        <v>1901</v>
      </c>
      <c r="D160" s="775" t="s">
        <v>516</v>
      </c>
      <c r="E160" s="775" t="s">
        <v>517</v>
      </c>
      <c r="F160" s="450" t="s">
        <v>3075</v>
      </c>
      <c r="G160" s="778" t="s">
        <v>1519</v>
      </c>
      <c r="H160" s="450" t="s">
        <v>338</v>
      </c>
    </row>
    <row r="161" spans="2:8">
      <c r="B161" s="1099" t="s">
        <v>59</v>
      </c>
      <c r="C161" s="1105" t="s">
        <v>1901</v>
      </c>
      <c r="D161" s="775" t="s">
        <v>2968</v>
      </c>
      <c r="E161" s="775" t="s">
        <v>1516</v>
      </c>
      <c r="F161" s="450" t="s">
        <v>3075</v>
      </c>
      <c r="G161" s="778" t="s">
        <v>1519</v>
      </c>
      <c r="H161" s="450" t="s">
        <v>338</v>
      </c>
    </row>
    <row r="162" spans="2:8">
      <c r="B162" s="1099" t="s">
        <v>59</v>
      </c>
      <c r="C162" s="1105" t="s">
        <v>1901</v>
      </c>
      <c r="D162" s="450" t="s">
        <v>1902</v>
      </c>
      <c r="E162" s="450" t="s">
        <v>3076</v>
      </c>
      <c r="F162" s="450" t="s">
        <v>3075</v>
      </c>
      <c r="G162" s="778" t="s">
        <v>3077</v>
      </c>
      <c r="H162" s="450" t="s">
        <v>338</v>
      </c>
    </row>
    <row r="163" spans="2:8">
      <c r="B163" s="1099" t="s">
        <v>59</v>
      </c>
      <c r="C163" s="1105" t="s">
        <v>1901</v>
      </c>
      <c r="D163" s="450" t="s">
        <v>1905</v>
      </c>
      <c r="E163" s="450" t="s">
        <v>3078</v>
      </c>
      <c r="F163" s="450" t="s">
        <v>3075</v>
      </c>
      <c r="G163" s="778" t="s">
        <v>3079</v>
      </c>
      <c r="H163" s="450" t="s">
        <v>338</v>
      </c>
    </row>
    <row r="164" spans="2:8">
      <c r="B164" s="1099" t="s">
        <v>59</v>
      </c>
      <c r="C164" s="1105" t="s">
        <v>1901</v>
      </c>
      <c r="D164" s="450" t="s">
        <v>1908</v>
      </c>
      <c r="E164" s="450" t="s">
        <v>3080</v>
      </c>
      <c r="F164" s="450" t="s">
        <v>3075</v>
      </c>
      <c r="G164" s="778" t="s">
        <v>3081</v>
      </c>
      <c r="H164" s="450" t="s">
        <v>338</v>
      </c>
    </row>
    <row r="165" spans="2:8">
      <c r="B165" s="1099" t="s">
        <v>59</v>
      </c>
      <c r="C165" s="1105" t="s">
        <v>1901</v>
      </c>
      <c r="D165" s="450" t="s">
        <v>1911</v>
      </c>
      <c r="E165" s="450" t="s">
        <v>3082</v>
      </c>
      <c r="F165" s="450" t="s">
        <v>3075</v>
      </c>
      <c r="G165" s="778" t="s">
        <v>3083</v>
      </c>
      <c r="H165" s="450" t="s">
        <v>338</v>
      </c>
    </row>
    <row r="166" spans="2:8">
      <c r="B166" s="1099" t="s">
        <v>59</v>
      </c>
      <c r="C166" s="1105" t="s">
        <v>1901</v>
      </c>
      <c r="D166" s="450" t="s">
        <v>1914</v>
      </c>
      <c r="E166" s="450" t="s">
        <v>3084</v>
      </c>
      <c r="F166" s="450" t="s">
        <v>3075</v>
      </c>
      <c r="G166" s="778" t="s">
        <v>3085</v>
      </c>
      <c r="H166" s="450" t="s">
        <v>338</v>
      </c>
    </row>
    <row r="167" spans="2:8">
      <c r="B167" s="1099" t="s">
        <v>59</v>
      </c>
      <c r="C167" s="1105" t="s">
        <v>1901</v>
      </c>
      <c r="D167" s="450" t="s">
        <v>1917</v>
      </c>
      <c r="E167" s="450" t="s">
        <v>2112</v>
      </c>
      <c r="F167" s="450" t="s">
        <v>3075</v>
      </c>
      <c r="G167" s="778" t="s">
        <v>3086</v>
      </c>
      <c r="H167" s="450" t="s">
        <v>338</v>
      </c>
    </row>
    <row r="168" spans="2:8">
      <c r="B168" s="1099" t="s">
        <v>59</v>
      </c>
      <c r="C168" s="1105" t="s">
        <v>1901</v>
      </c>
      <c r="D168" s="450" t="s">
        <v>1920</v>
      </c>
      <c r="E168" s="450" t="s">
        <v>3087</v>
      </c>
      <c r="F168" s="450" t="s">
        <v>3075</v>
      </c>
      <c r="G168" s="778" t="s">
        <v>3088</v>
      </c>
      <c r="H168" s="450" t="s">
        <v>338</v>
      </c>
    </row>
    <row r="169" spans="2:8">
      <c r="B169" s="1099" t="s">
        <v>59</v>
      </c>
      <c r="C169" s="1105" t="s">
        <v>1901</v>
      </c>
      <c r="D169" s="450" t="s">
        <v>1923</v>
      </c>
      <c r="E169" s="450" t="s">
        <v>2703</v>
      </c>
      <c r="F169" s="450" t="s">
        <v>3075</v>
      </c>
      <c r="G169" s="778" t="s">
        <v>3089</v>
      </c>
      <c r="H169" s="450" t="s">
        <v>338</v>
      </c>
    </row>
    <row r="170" spans="2:8">
      <c r="B170" s="1099" t="s">
        <v>59</v>
      </c>
      <c r="C170" s="1105" t="s">
        <v>1901</v>
      </c>
      <c r="D170" s="450" t="s">
        <v>1926</v>
      </c>
      <c r="E170" s="450" t="s">
        <v>2702</v>
      </c>
      <c r="F170" s="450" t="s">
        <v>3075</v>
      </c>
      <c r="G170" s="778" t="s">
        <v>3090</v>
      </c>
      <c r="H170" s="450" t="s">
        <v>338</v>
      </c>
    </row>
    <row r="171" spans="2:8">
      <c r="B171" s="1099" t="s">
        <v>59</v>
      </c>
      <c r="C171" s="1105" t="s">
        <v>1901</v>
      </c>
      <c r="D171" s="450" t="s">
        <v>1929</v>
      </c>
      <c r="E171" s="450" t="s">
        <v>2701</v>
      </c>
      <c r="F171" s="450" t="s">
        <v>3075</v>
      </c>
      <c r="G171" s="778" t="s">
        <v>3091</v>
      </c>
      <c r="H171" s="450" t="s">
        <v>338</v>
      </c>
    </row>
    <row r="172" spans="2:8">
      <c r="B172" s="1099" t="s">
        <v>59</v>
      </c>
      <c r="C172" s="1105" t="s">
        <v>1901</v>
      </c>
      <c r="D172" s="450" t="s">
        <v>1932</v>
      </c>
      <c r="E172" s="450" t="s">
        <v>2700</v>
      </c>
      <c r="F172" s="450" t="s">
        <v>3075</v>
      </c>
      <c r="G172" s="778" t="s">
        <v>3092</v>
      </c>
      <c r="H172" s="450" t="s">
        <v>338</v>
      </c>
    </row>
    <row r="173" spans="2:8">
      <c r="B173" s="1099" t="s">
        <v>59</v>
      </c>
      <c r="C173" s="1105" t="s">
        <v>1901</v>
      </c>
      <c r="D173" s="450" t="s">
        <v>1935</v>
      </c>
      <c r="E173" s="450" t="s">
        <v>2699</v>
      </c>
      <c r="F173" s="450" t="s">
        <v>3075</v>
      </c>
      <c r="G173" s="778" t="s">
        <v>3093</v>
      </c>
      <c r="H173" s="450" t="s">
        <v>338</v>
      </c>
    </row>
    <row r="174" spans="2:8">
      <c r="B174" s="1099" t="s">
        <v>59</v>
      </c>
      <c r="C174" s="1105" t="s">
        <v>1901</v>
      </c>
      <c r="D174" s="450" t="s">
        <v>1938</v>
      </c>
      <c r="E174" s="450" t="s">
        <v>2698</v>
      </c>
      <c r="F174" s="450" t="s">
        <v>3075</v>
      </c>
      <c r="G174" s="778" t="s">
        <v>3094</v>
      </c>
      <c r="H174" s="450" t="s">
        <v>338</v>
      </c>
    </row>
    <row r="175" spans="2:8">
      <c r="B175" s="1099" t="s">
        <v>59</v>
      </c>
      <c r="C175" s="1105" t="s">
        <v>1901</v>
      </c>
      <c r="D175" s="450" t="s">
        <v>1941</v>
      </c>
      <c r="E175" s="450" t="s">
        <v>3095</v>
      </c>
      <c r="F175" s="450" t="s">
        <v>3075</v>
      </c>
      <c r="G175" s="778" t="s">
        <v>3096</v>
      </c>
      <c r="H175" s="450" t="s">
        <v>338</v>
      </c>
    </row>
    <row r="176" spans="2:8">
      <c r="B176" s="1099" t="s">
        <v>59</v>
      </c>
      <c r="C176" s="1105" t="s">
        <v>1901</v>
      </c>
      <c r="D176" s="450" t="s">
        <v>1944</v>
      </c>
      <c r="E176" s="450" t="s">
        <v>3097</v>
      </c>
      <c r="F176" s="450" t="s">
        <v>3075</v>
      </c>
      <c r="G176" s="778" t="s">
        <v>3098</v>
      </c>
      <c r="H176" s="450" t="s">
        <v>338</v>
      </c>
    </row>
    <row r="177" spans="2:8">
      <c r="B177" s="1099" t="s">
        <v>59</v>
      </c>
      <c r="C177" s="1105" t="s">
        <v>1901</v>
      </c>
      <c r="D177" s="450" t="s">
        <v>1947</v>
      </c>
      <c r="E177" s="450" t="s">
        <v>3099</v>
      </c>
      <c r="F177" s="450" t="s">
        <v>3075</v>
      </c>
      <c r="G177" s="778" t="s">
        <v>3100</v>
      </c>
      <c r="H177" s="450" t="s">
        <v>338</v>
      </c>
    </row>
    <row r="178" spans="2:8">
      <c r="B178" s="1099" t="s">
        <v>59</v>
      </c>
      <c r="C178" s="1105" t="s">
        <v>1901</v>
      </c>
      <c r="D178" s="450" t="s">
        <v>1950</v>
      </c>
      <c r="E178" s="450" t="s">
        <v>3101</v>
      </c>
      <c r="F178" s="450" t="s">
        <v>3075</v>
      </c>
      <c r="G178" s="778" t="s">
        <v>3102</v>
      </c>
      <c r="H178" s="450" t="s">
        <v>338</v>
      </c>
    </row>
    <row r="179" spans="2:8">
      <c r="B179" s="1099" t="s">
        <v>59</v>
      </c>
      <c r="C179" s="1105" t="s">
        <v>1901</v>
      </c>
      <c r="D179" s="450" t="s">
        <v>1953</v>
      </c>
      <c r="E179" s="450" t="s">
        <v>3103</v>
      </c>
      <c r="F179" s="450" t="s">
        <v>3075</v>
      </c>
      <c r="G179" s="778" t="s">
        <v>3104</v>
      </c>
      <c r="H179" s="450" t="s">
        <v>338</v>
      </c>
    </row>
    <row r="180" spans="2:8">
      <c r="B180" s="1099" t="s">
        <v>59</v>
      </c>
      <c r="C180" s="1105" t="s">
        <v>1901</v>
      </c>
      <c r="D180" s="450" t="s">
        <v>1956</v>
      </c>
      <c r="E180" s="450" t="s">
        <v>3105</v>
      </c>
      <c r="F180" s="450" t="s">
        <v>3075</v>
      </c>
      <c r="G180" s="778" t="s">
        <v>3106</v>
      </c>
      <c r="H180" s="450" t="s">
        <v>338</v>
      </c>
    </row>
    <row r="181" spans="2:8">
      <c r="B181" s="1099" t="s">
        <v>59</v>
      </c>
      <c r="C181" s="1105" t="s">
        <v>1901</v>
      </c>
      <c r="D181" s="450" t="s">
        <v>1959</v>
      </c>
      <c r="E181" s="450" t="s">
        <v>3107</v>
      </c>
      <c r="F181" s="450" t="s">
        <v>3075</v>
      </c>
      <c r="G181" s="778" t="s">
        <v>3108</v>
      </c>
      <c r="H181" s="450" t="s">
        <v>338</v>
      </c>
    </row>
    <row r="182" spans="2:8">
      <c r="B182" s="1099" t="s">
        <v>59</v>
      </c>
      <c r="C182" s="1105" t="s">
        <v>1901</v>
      </c>
      <c r="D182" s="450" t="s">
        <v>1962</v>
      </c>
      <c r="E182" s="450" t="s">
        <v>3109</v>
      </c>
      <c r="F182" s="450" t="s">
        <v>3075</v>
      </c>
      <c r="G182" s="778" t="s">
        <v>3110</v>
      </c>
      <c r="H182" s="450" t="s">
        <v>338</v>
      </c>
    </row>
    <row r="183" spans="2:8">
      <c r="B183" s="1099" t="s">
        <v>59</v>
      </c>
      <c r="C183" s="1105" t="s">
        <v>1901</v>
      </c>
      <c r="D183" s="450" t="s">
        <v>1965</v>
      </c>
      <c r="E183" s="450" t="s">
        <v>3111</v>
      </c>
      <c r="F183" s="450" t="s">
        <v>3075</v>
      </c>
      <c r="G183" s="778" t="s">
        <v>3112</v>
      </c>
      <c r="H183" s="450" t="s">
        <v>338</v>
      </c>
    </row>
    <row r="184" spans="2:8">
      <c r="B184" s="1099" t="s">
        <v>59</v>
      </c>
      <c r="C184" s="1105" t="s">
        <v>1901</v>
      </c>
      <c r="D184" s="450" t="s">
        <v>1968</v>
      </c>
      <c r="E184" s="450" t="s">
        <v>3113</v>
      </c>
      <c r="F184" s="450" t="s">
        <v>3075</v>
      </c>
      <c r="G184" s="778" t="s">
        <v>3114</v>
      </c>
      <c r="H184" s="450" t="s">
        <v>338</v>
      </c>
    </row>
    <row r="185" spans="2:8">
      <c r="B185" s="1099" t="s">
        <v>59</v>
      </c>
      <c r="C185" s="1105" t="s">
        <v>1901</v>
      </c>
      <c r="D185" s="450" t="s">
        <v>1971</v>
      </c>
      <c r="E185" s="450" t="s">
        <v>3115</v>
      </c>
      <c r="F185" s="450" t="s">
        <v>3075</v>
      </c>
      <c r="G185" s="778" t="s">
        <v>3116</v>
      </c>
      <c r="H185" s="450" t="s">
        <v>338</v>
      </c>
    </row>
    <row r="186" spans="2:8">
      <c r="B186" s="1099" t="s">
        <v>59</v>
      </c>
      <c r="C186" s="1105" t="s">
        <v>1901</v>
      </c>
      <c r="D186" s="450" t="s">
        <v>1974</v>
      </c>
      <c r="E186" s="450" t="s">
        <v>3117</v>
      </c>
      <c r="F186" s="450" t="s">
        <v>3075</v>
      </c>
      <c r="G186" s="778" t="s">
        <v>3118</v>
      </c>
      <c r="H186" s="450" t="s">
        <v>338</v>
      </c>
    </row>
    <row r="187" spans="2:8">
      <c r="B187" s="1099" t="s">
        <v>59</v>
      </c>
      <c r="C187" s="1105" t="s">
        <v>1901</v>
      </c>
      <c r="D187" s="450" t="s">
        <v>1977</v>
      </c>
      <c r="E187" s="450" t="s">
        <v>3119</v>
      </c>
      <c r="F187" s="450" t="s">
        <v>3075</v>
      </c>
      <c r="G187" s="778" t="s">
        <v>3120</v>
      </c>
      <c r="H187" s="450" t="s">
        <v>338</v>
      </c>
    </row>
    <row r="188" spans="2:8">
      <c r="B188" s="1099" t="s">
        <v>59</v>
      </c>
      <c r="C188" s="1105" t="s">
        <v>1901</v>
      </c>
      <c r="D188" s="450" t="s">
        <v>1980</v>
      </c>
      <c r="E188" s="450" t="s">
        <v>3121</v>
      </c>
      <c r="F188" s="450" t="s">
        <v>3075</v>
      </c>
      <c r="G188" s="778" t="s">
        <v>3122</v>
      </c>
      <c r="H188" s="450" t="s">
        <v>338</v>
      </c>
    </row>
    <row r="189" spans="2:8">
      <c r="B189" s="1099" t="s">
        <v>59</v>
      </c>
      <c r="C189" s="1105" t="s">
        <v>1901</v>
      </c>
      <c r="D189" s="450" t="s">
        <v>1983</v>
      </c>
      <c r="E189" s="450" t="s">
        <v>3123</v>
      </c>
      <c r="F189" s="450" t="s">
        <v>3075</v>
      </c>
      <c r="G189" s="778" t="s">
        <v>3124</v>
      </c>
      <c r="H189" s="450" t="s">
        <v>338</v>
      </c>
    </row>
    <row r="190" spans="2:8">
      <c r="B190" s="1099" t="s">
        <v>59</v>
      </c>
      <c r="C190" s="1105" t="s">
        <v>1901</v>
      </c>
      <c r="D190" s="450" t="s">
        <v>1986</v>
      </c>
      <c r="E190" s="450" t="s">
        <v>3125</v>
      </c>
      <c r="F190" s="450" t="s">
        <v>3075</v>
      </c>
      <c r="G190" s="778" t="s">
        <v>3126</v>
      </c>
      <c r="H190" s="450" t="s">
        <v>338</v>
      </c>
    </row>
    <row r="191" spans="2:8">
      <c r="B191" s="1099" t="s">
        <v>59</v>
      </c>
      <c r="C191" s="1105" t="s">
        <v>1901</v>
      </c>
      <c r="D191" s="450" t="s">
        <v>1989</v>
      </c>
      <c r="E191" s="450" t="s">
        <v>3127</v>
      </c>
      <c r="F191" s="450" t="s">
        <v>3075</v>
      </c>
      <c r="G191" s="778" t="s">
        <v>3128</v>
      </c>
      <c r="H191" s="450" t="s">
        <v>338</v>
      </c>
    </row>
    <row r="192" spans="2:8">
      <c r="B192" s="1099" t="s">
        <v>59</v>
      </c>
      <c r="C192" s="1105" t="s">
        <v>1901</v>
      </c>
      <c r="D192" s="450" t="s">
        <v>2010</v>
      </c>
      <c r="E192" s="450" t="s">
        <v>3129</v>
      </c>
      <c r="F192" s="450" t="s">
        <v>3075</v>
      </c>
      <c r="G192" s="778" t="s">
        <v>3130</v>
      </c>
      <c r="H192" s="450" t="s">
        <v>338</v>
      </c>
    </row>
    <row r="193" spans="2:8">
      <c r="B193" s="1099" t="s">
        <v>59</v>
      </c>
      <c r="C193" s="1105" t="s">
        <v>1901</v>
      </c>
      <c r="D193" s="450" t="s">
        <v>2013</v>
      </c>
      <c r="E193" s="450" t="s">
        <v>3131</v>
      </c>
      <c r="F193" s="450" t="s">
        <v>3075</v>
      </c>
      <c r="G193" s="778" t="s">
        <v>3132</v>
      </c>
      <c r="H193" s="450" t="s">
        <v>338</v>
      </c>
    </row>
    <row r="194" spans="2:8">
      <c r="B194" s="1099" t="s">
        <v>59</v>
      </c>
      <c r="C194" s="1105" t="s">
        <v>1901</v>
      </c>
      <c r="D194" s="450" t="s">
        <v>2016</v>
      </c>
      <c r="E194" s="450" t="s">
        <v>3133</v>
      </c>
      <c r="F194" s="450" t="s">
        <v>3075</v>
      </c>
      <c r="G194" s="778" t="s">
        <v>3134</v>
      </c>
      <c r="H194" s="450" t="s">
        <v>338</v>
      </c>
    </row>
    <row r="195" spans="2:8">
      <c r="B195" s="1099" t="s">
        <v>59</v>
      </c>
      <c r="C195" s="1105" t="s">
        <v>1901</v>
      </c>
      <c r="D195" s="450" t="s">
        <v>2019</v>
      </c>
      <c r="E195" s="450" t="s">
        <v>3135</v>
      </c>
      <c r="F195" s="450" t="s">
        <v>3075</v>
      </c>
      <c r="G195" s="778" t="s">
        <v>3136</v>
      </c>
      <c r="H195" s="450" t="s">
        <v>338</v>
      </c>
    </row>
    <row r="196" spans="2:8">
      <c r="B196" s="1099" t="s">
        <v>59</v>
      </c>
      <c r="C196" s="1105" t="s">
        <v>1901</v>
      </c>
      <c r="D196" s="450" t="s">
        <v>2022</v>
      </c>
      <c r="E196" s="450" t="s">
        <v>3137</v>
      </c>
      <c r="F196" s="450" t="s">
        <v>3075</v>
      </c>
      <c r="G196" s="778" t="s">
        <v>3138</v>
      </c>
      <c r="H196" s="450" t="s">
        <v>338</v>
      </c>
    </row>
    <row r="197" spans="2:8">
      <c r="B197" s="1099" t="s">
        <v>59</v>
      </c>
      <c r="C197" s="1105" t="s">
        <v>1901</v>
      </c>
      <c r="D197" s="450" t="s">
        <v>2025</v>
      </c>
      <c r="E197" s="450" t="s">
        <v>3139</v>
      </c>
      <c r="F197" s="450" t="s">
        <v>3075</v>
      </c>
      <c r="G197" s="778" t="s">
        <v>3140</v>
      </c>
      <c r="H197" s="450" t="s">
        <v>338</v>
      </c>
    </row>
    <row r="198" spans="2:8">
      <c r="B198" s="1099" t="s">
        <v>59</v>
      </c>
      <c r="C198" s="1105" t="s">
        <v>1901</v>
      </c>
      <c r="D198" s="450" t="s">
        <v>2046</v>
      </c>
      <c r="E198" s="450" t="s">
        <v>3141</v>
      </c>
      <c r="F198" s="450" t="s">
        <v>3075</v>
      </c>
      <c r="G198" s="778" t="s">
        <v>3142</v>
      </c>
      <c r="H198" s="450" t="s">
        <v>338</v>
      </c>
    </row>
    <row r="199" spans="2:8">
      <c r="B199" s="1099" t="s">
        <v>59</v>
      </c>
      <c r="C199" s="1105" t="s">
        <v>1901</v>
      </c>
      <c r="D199" s="450" t="s">
        <v>2049</v>
      </c>
      <c r="E199" s="450" t="s">
        <v>3143</v>
      </c>
      <c r="F199" s="450" t="s">
        <v>3075</v>
      </c>
      <c r="G199" s="778" t="s">
        <v>3144</v>
      </c>
      <c r="H199" s="450" t="s">
        <v>338</v>
      </c>
    </row>
    <row r="200" spans="2:8">
      <c r="B200" s="1099" t="s">
        <v>59</v>
      </c>
      <c r="C200" s="1105" t="s">
        <v>1901</v>
      </c>
      <c r="D200" s="450" t="s">
        <v>2052</v>
      </c>
      <c r="E200" s="450" t="s">
        <v>3145</v>
      </c>
      <c r="F200" s="450" t="s">
        <v>3075</v>
      </c>
      <c r="G200" s="778" t="s">
        <v>3146</v>
      </c>
      <c r="H200" s="450" t="s">
        <v>338</v>
      </c>
    </row>
    <row r="201" spans="2:8">
      <c r="B201" s="1099" t="s">
        <v>59</v>
      </c>
      <c r="C201" s="1105" t="s">
        <v>1901</v>
      </c>
      <c r="D201" s="450" t="s">
        <v>2055</v>
      </c>
      <c r="E201" s="450" t="s">
        <v>3147</v>
      </c>
      <c r="F201" s="450" t="s">
        <v>3075</v>
      </c>
      <c r="G201" s="778" t="s">
        <v>3148</v>
      </c>
      <c r="H201" s="450" t="s">
        <v>338</v>
      </c>
    </row>
    <row r="202" spans="2:8">
      <c r="B202" s="1099" t="s">
        <v>59</v>
      </c>
      <c r="C202" s="1105" t="s">
        <v>1901</v>
      </c>
      <c r="D202" s="450" t="s">
        <v>2058</v>
      </c>
      <c r="E202" s="450" t="s">
        <v>3149</v>
      </c>
      <c r="F202" s="450" t="s">
        <v>3075</v>
      </c>
      <c r="G202" s="778" t="s">
        <v>3150</v>
      </c>
      <c r="H202" s="450" t="s">
        <v>338</v>
      </c>
    </row>
    <row r="203" spans="2:8">
      <c r="B203" s="1099" t="s">
        <v>59</v>
      </c>
      <c r="C203" s="1105" t="s">
        <v>1901</v>
      </c>
      <c r="D203" s="450" t="s">
        <v>2061</v>
      </c>
      <c r="E203" s="450" t="s">
        <v>3151</v>
      </c>
      <c r="F203" s="450" t="s">
        <v>3075</v>
      </c>
      <c r="G203" s="778" t="s">
        <v>3152</v>
      </c>
      <c r="H203" s="450" t="s">
        <v>338</v>
      </c>
    </row>
    <row r="204" spans="2:8">
      <c r="B204" s="1099" t="s">
        <v>59</v>
      </c>
      <c r="C204" s="1105" t="s">
        <v>1901</v>
      </c>
      <c r="D204" s="450" t="s">
        <v>2064</v>
      </c>
      <c r="E204" s="450" t="s">
        <v>3153</v>
      </c>
      <c r="F204" s="450" t="s">
        <v>3075</v>
      </c>
      <c r="G204" s="778" t="s">
        <v>3154</v>
      </c>
      <c r="H204" s="450" t="s">
        <v>338</v>
      </c>
    </row>
    <row r="205" spans="2:8">
      <c r="B205" s="1099" t="s">
        <v>59</v>
      </c>
      <c r="C205" s="1105" t="s">
        <v>1901</v>
      </c>
      <c r="D205" s="450" t="s">
        <v>2067</v>
      </c>
      <c r="E205" s="450" t="s">
        <v>3155</v>
      </c>
      <c r="F205" s="450" t="s">
        <v>3075</v>
      </c>
      <c r="G205" s="778" t="s">
        <v>3156</v>
      </c>
      <c r="H205" s="450" t="s">
        <v>338</v>
      </c>
    </row>
    <row r="206" spans="2:8">
      <c r="B206" s="1099" t="s">
        <v>59</v>
      </c>
      <c r="C206" s="1105" t="s">
        <v>1901</v>
      </c>
      <c r="D206" s="450" t="s">
        <v>2070</v>
      </c>
      <c r="E206" s="450" t="s">
        <v>3157</v>
      </c>
      <c r="F206" s="450" t="s">
        <v>3075</v>
      </c>
      <c r="G206" s="778" t="s">
        <v>3158</v>
      </c>
      <c r="H206" s="450" t="s">
        <v>338</v>
      </c>
    </row>
    <row r="207" spans="2:8">
      <c r="B207" s="1099" t="s">
        <v>59</v>
      </c>
      <c r="C207" s="1105" t="s">
        <v>1901</v>
      </c>
      <c r="D207" s="450" t="s">
        <v>2073</v>
      </c>
      <c r="E207" s="450" t="s">
        <v>3159</v>
      </c>
      <c r="F207" s="450" t="s">
        <v>3075</v>
      </c>
      <c r="G207" s="778" t="s">
        <v>3160</v>
      </c>
      <c r="H207" s="450" t="s">
        <v>338</v>
      </c>
    </row>
    <row r="208" spans="2:8">
      <c r="B208" s="1099" t="s">
        <v>59</v>
      </c>
      <c r="C208" s="1105" t="s">
        <v>1901</v>
      </c>
      <c r="D208" s="450" t="s">
        <v>2076</v>
      </c>
      <c r="E208" s="450" t="s">
        <v>3161</v>
      </c>
      <c r="F208" s="450" t="s">
        <v>3075</v>
      </c>
      <c r="G208" s="778" t="s">
        <v>3162</v>
      </c>
      <c r="H208" s="450" t="s">
        <v>338</v>
      </c>
    </row>
    <row r="209" spans="2:8">
      <c r="B209" s="1490" t="s">
        <v>1334</v>
      </c>
      <c r="C209" s="1491"/>
      <c r="D209" s="1491"/>
      <c r="E209" s="1491"/>
      <c r="F209" s="1491"/>
      <c r="G209" s="1491"/>
      <c r="H209" s="1168"/>
    </row>
    <row r="210" spans="2:8">
      <c r="B210" s="1473" t="s">
        <v>59</v>
      </c>
      <c r="C210" s="1474" t="s">
        <v>84</v>
      </c>
      <c r="D210" s="775" t="s">
        <v>2967</v>
      </c>
      <c r="E210" s="775" t="s">
        <v>572</v>
      </c>
      <c r="F210" s="450" t="s">
        <v>3163</v>
      </c>
      <c r="G210" s="450" t="s">
        <v>1512</v>
      </c>
      <c r="H210" s="779" t="s">
        <v>338</v>
      </c>
    </row>
    <row r="211" spans="2:8">
      <c r="B211" s="1473" t="s">
        <v>59</v>
      </c>
      <c r="C211" s="1474" t="s">
        <v>84</v>
      </c>
      <c r="D211" s="775" t="s">
        <v>2968</v>
      </c>
      <c r="E211" s="775" t="s">
        <v>1516</v>
      </c>
      <c r="F211" s="450" t="s">
        <v>3163</v>
      </c>
      <c r="G211" s="450" t="s">
        <v>1519</v>
      </c>
      <c r="H211" s="779" t="s">
        <v>338</v>
      </c>
    </row>
    <row r="212" spans="2:8">
      <c r="B212" s="1473" t="s">
        <v>59</v>
      </c>
      <c r="C212" s="1474" t="s">
        <v>84</v>
      </c>
      <c r="D212" s="775" t="s">
        <v>780</v>
      </c>
      <c r="E212" s="775" t="s">
        <v>781</v>
      </c>
      <c r="F212" s="450" t="s">
        <v>3163</v>
      </c>
      <c r="G212" s="450" t="s">
        <v>783</v>
      </c>
      <c r="H212" s="779" t="s">
        <v>338</v>
      </c>
    </row>
    <row r="213" spans="2:8">
      <c r="B213" s="1473" t="s">
        <v>59</v>
      </c>
      <c r="C213" s="1474" t="s">
        <v>84</v>
      </c>
      <c r="D213" s="450" t="s">
        <v>866</v>
      </c>
      <c r="E213" s="450" t="s">
        <v>867</v>
      </c>
      <c r="F213" s="450" t="s">
        <v>3163</v>
      </c>
      <c r="G213" s="450" t="s">
        <v>868</v>
      </c>
      <c r="H213" s="779" t="s">
        <v>338</v>
      </c>
    </row>
    <row r="214" spans="2:8">
      <c r="B214" s="1473" t="s">
        <v>59</v>
      </c>
      <c r="C214" s="1474" t="s">
        <v>84</v>
      </c>
      <c r="D214" s="450" t="s">
        <v>833</v>
      </c>
      <c r="E214" s="450" t="s">
        <v>834</v>
      </c>
      <c r="F214" s="450" t="s">
        <v>3163</v>
      </c>
      <c r="G214" s="450" t="s">
        <v>835</v>
      </c>
      <c r="H214" s="779" t="s">
        <v>338</v>
      </c>
    </row>
    <row r="215" spans="2:8">
      <c r="B215" s="1473" t="s">
        <v>59</v>
      </c>
      <c r="C215" s="1474" t="s">
        <v>84</v>
      </c>
      <c r="D215" s="450" t="s">
        <v>836</v>
      </c>
      <c r="E215" s="450" t="s">
        <v>837</v>
      </c>
      <c r="F215" s="450" t="s">
        <v>3163</v>
      </c>
      <c r="G215" s="450" t="s">
        <v>839</v>
      </c>
      <c r="H215" s="779" t="s">
        <v>338</v>
      </c>
    </row>
    <row r="216" spans="2:8">
      <c r="B216" s="1473" t="s">
        <v>59</v>
      </c>
      <c r="C216" s="1474" t="s">
        <v>84</v>
      </c>
      <c r="D216" s="450" t="s">
        <v>826</v>
      </c>
      <c r="E216" s="450" t="s">
        <v>827</v>
      </c>
      <c r="F216" s="450" t="s">
        <v>3163</v>
      </c>
      <c r="G216" s="450" t="s">
        <v>828</v>
      </c>
      <c r="H216" s="779" t="s">
        <v>338</v>
      </c>
    </row>
    <row r="217" spans="2:8">
      <c r="B217" s="1473" t="s">
        <v>59</v>
      </c>
      <c r="C217" s="1474" t="s">
        <v>84</v>
      </c>
      <c r="D217" s="450" t="s">
        <v>829</v>
      </c>
      <c r="E217" s="450" t="s">
        <v>830</v>
      </c>
      <c r="F217" s="450" t="s">
        <v>3163</v>
      </c>
      <c r="G217" s="450" t="s">
        <v>831</v>
      </c>
      <c r="H217" s="779" t="s">
        <v>338</v>
      </c>
    </row>
    <row r="218" spans="2:8">
      <c r="B218" s="1473" t="s">
        <v>59</v>
      </c>
      <c r="C218" s="1474" t="s">
        <v>84</v>
      </c>
      <c r="D218" s="450" t="s">
        <v>840</v>
      </c>
      <c r="E218" s="450" t="s">
        <v>841</v>
      </c>
      <c r="F218" s="450" t="s">
        <v>3163</v>
      </c>
      <c r="G218" s="450" t="s">
        <v>828</v>
      </c>
      <c r="H218" s="779" t="s">
        <v>338</v>
      </c>
    </row>
    <row r="219" spans="2:8">
      <c r="B219" s="1473" t="s">
        <v>59</v>
      </c>
      <c r="C219" s="1474" t="s">
        <v>84</v>
      </c>
      <c r="D219" s="450" t="s">
        <v>842</v>
      </c>
      <c r="E219" s="450" t="s">
        <v>843</v>
      </c>
      <c r="F219" s="450" t="s">
        <v>3163</v>
      </c>
      <c r="G219" s="450" t="s">
        <v>831</v>
      </c>
      <c r="H219" s="779" t="s">
        <v>338</v>
      </c>
    </row>
    <row r="220" spans="2:8">
      <c r="B220" s="1473" t="s">
        <v>59</v>
      </c>
      <c r="C220" s="1474" t="s">
        <v>84</v>
      </c>
      <c r="D220" s="450" t="s">
        <v>844</v>
      </c>
      <c r="E220" s="450" t="s">
        <v>845</v>
      </c>
      <c r="F220" s="450" t="s">
        <v>3163</v>
      </c>
      <c r="G220" s="450" t="s">
        <v>846</v>
      </c>
      <c r="H220" s="779" t="s">
        <v>338</v>
      </c>
    </row>
    <row r="221" spans="2:8">
      <c r="B221" s="1473" t="s">
        <v>59</v>
      </c>
      <c r="C221" s="1474" t="s">
        <v>84</v>
      </c>
      <c r="D221" s="450" t="s">
        <v>3164</v>
      </c>
      <c r="E221" s="450" t="s">
        <v>848</v>
      </c>
      <c r="F221" s="450" t="s">
        <v>3163</v>
      </c>
      <c r="G221" s="450" t="s">
        <v>849</v>
      </c>
      <c r="H221" s="779" t="s">
        <v>338</v>
      </c>
    </row>
    <row r="222" spans="2:8">
      <c r="B222" s="1473" t="s">
        <v>59</v>
      </c>
      <c r="C222" s="1474" t="s">
        <v>84</v>
      </c>
      <c r="D222" s="450" t="s">
        <v>850</v>
      </c>
      <c r="E222" s="450" t="s">
        <v>851</v>
      </c>
      <c r="F222" s="450" t="s">
        <v>3163</v>
      </c>
      <c r="G222" s="450" t="s">
        <v>846</v>
      </c>
      <c r="H222" s="779" t="s">
        <v>338</v>
      </c>
    </row>
    <row r="223" spans="2:8">
      <c r="B223" s="1473" t="s">
        <v>59</v>
      </c>
      <c r="C223" s="1474" t="s">
        <v>84</v>
      </c>
      <c r="D223" s="450" t="s">
        <v>852</v>
      </c>
      <c r="E223" s="450" t="s">
        <v>853</v>
      </c>
      <c r="F223" s="450" t="s">
        <v>3163</v>
      </c>
      <c r="G223" s="450" t="s">
        <v>854</v>
      </c>
      <c r="H223" s="779" t="s">
        <v>338</v>
      </c>
    </row>
    <row r="224" spans="2:8">
      <c r="B224" s="1473" t="s">
        <v>59</v>
      </c>
      <c r="C224" s="1474" t="s">
        <v>84</v>
      </c>
      <c r="D224" s="450" t="s">
        <v>855</v>
      </c>
      <c r="E224" s="450" t="s">
        <v>856</v>
      </c>
      <c r="F224" s="450" t="s">
        <v>3163</v>
      </c>
      <c r="G224" s="450" t="s">
        <v>858</v>
      </c>
      <c r="H224" s="779" t="s">
        <v>338</v>
      </c>
    </row>
    <row r="225" spans="2:8">
      <c r="B225" s="1473" t="s">
        <v>59</v>
      </c>
      <c r="C225" s="1474" t="s">
        <v>84</v>
      </c>
      <c r="D225" s="450" t="s">
        <v>862</v>
      </c>
      <c r="E225" s="450" t="s">
        <v>863</v>
      </c>
      <c r="F225" s="450" t="s">
        <v>3163</v>
      </c>
      <c r="G225" s="450" t="s">
        <v>864</v>
      </c>
      <c r="H225" s="779" t="s">
        <v>338</v>
      </c>
    </row>
    <row r="226" spans="2:8">
      <c r="B226" s="1473" t="s">
        <v>59</v>
      </c>
      <c r="C226" s="1474" t="s">
        <v>84</v>
      </c>
      <c r="D226" s="450" t="s">
        <v>869</v>
      </c>
      <c r="E226" s="450" t="s">
        <v>870</v>
      </c>
      <c r="F226" s="450" t="s">
        <v>3163</v>
      </c>
      <c r="G226" s="450" t="s">
        <v>871</v>
      </c>
      <c r="H226" s="779" t="s">
        <v>338</v>
      </c>
    </row>
    <row r="227" spans="2:8">
      <c r="B227" s="1473" t="s">
        <v>59</v>
      </c>
      <c r="C227" s="1474" t="s">
        <v>84</v>
      </c>
      <c r="D227" s="450" t="s">
        <v>872</v>
      </c>
      <c r="E227" s="450" t="s">
        <v>873</v>
      </c>
      <c r="F227" s="450" t="s">
        <v>3163</v>
      </c>
      <c r="G227" s="450" t="s">
        <v>874</v>
      </c>
      <c r="H227" s="779" t="s">
        <v>338</v>
      </c>
    </row>
    <row r="228" spans="2:8">
      <c r="B228" s="1473" t="s">
        <v>59</v>
      </c>
      <c r="C228" s="1474" t="s">
        <v>84</v>
      </c>
      <c r="D228" s="450" t="s">
        <v>875</v>
      </c>
      <c r="E228" s="450" t="s">
        <v>876</v>
      </c>
      <c r="F228" s="450" t="s">
        <v>3163</v>
      </c>
      <c r="G228" s="450" t="s">
        <v>877</v>
      </c>
      <c r="H228" s="779" t="s">
        <v>338</v>
      </c>
    </row>
    <row r="229" spans="2:8">
      <c r="B229" s="1473" t="s">
        <v>59</v>
      </c>
      <c r="C229" s="1474" t="s">
        <v>84</v>
      </c>
      <c r="D229" s="450" t="s">
        <v>878</v>
      </c>
      <c r="E229" s="450" t="s">
        <v>879</v>
      </c>
      <c r="F229" s="450" t="s">
        <v>3163</v>
      </c>
      <c r="G229" s="450" t="s">
        <v>880</v>
      </c>
      <c r="H229" s="779" t="s">
        <v>338</v>
      </c>
    </row>
    <row r="230" spans="2:8">
      <c r="B230" s="1473" t="s">
        <v>59</v>
      </c>
      <c r="C230" s="1474" t="s">
        <v>84</v>
      </c>
      <c r="D230" s="450" t="s">
        <v>881</v>
      </c>
      <c r="E230" s="450" t="s">
        <v>882</v>
      </c>
      <c r="F230" s="450" t="s">
        <v>3163</v>
      </c>
      <c r="G230" s="450" t="s">
        <v>883</v>
      </c>
      <c r="H230" s="779" t="s">
        <v>338</v>
      </c>
    </row>
    <row r="231" spans="2:8">
      <c r="B231" s="1473" t="s">
        <v>59</v>
      </c>
      <c r="C231" s="1474" t="s">
        <v>84</v>
      </c>
      <c r="D231" s="450" t="s">
        <v>884</v>
      </c>
      <c r="E231" s="450" t="s">
        <v>885</v>
      </c>
      <c r="F231" s="450" t="s">
        <v>3163</v>
      </c>
      <c r="G231" s="450" t="s">
        <v>886</v>
      </c>
      <c r="H231" s="779" t="s">
        <v>338</v>
      </c>
    </row>
    <row r="232" spans="2:8">
      <c r="B232" s="1473" t="s">
        <v>59</v>
      </c>
      <c r="C232" s="1474" t="s">
        <v>84</v>
      </c>
      <c r="D232" s="450" t="s">
        <v>887</v>
      </c>
      <c r="E232" s="450" t="s">
        <v>888</v>
      </c>
      <c r="F232" s="450" t="s">
        <v>3163</v>
      </c>
      <c r="G232" s="450" t="s">
        <v>889</v>
      </c>
      <c r="H232" s="779" t="s">
        <v>338</v>
      </c>
    </row>
    <row r="233" spans="2:8">
      <c r="B233" s="1473" t="s">
        <v>59</v>
      </c>
      <c r="C233" s="1474" t="s">
        <v>84</v>
      </c>
      <c r="D233" s="450" t="s">
        <v>890</v>
      </c>
      <c r="E233" s="450" t="s">
        <v>891</v>
      </c>
      <c r="F233" s="450" t="s">
        <v>3163</v>
      </c>
      <c r="G233" s="450" t="s">
        <v>892</v>
      </c>
      <c r="H233" s="779" t="s">
        <v>338</v>
      </c>
    </row>
    <row r="234" spans="2:8">
      <c r="B234" s="1473" t="s">
        <v>59</v>
      </c>
      <c r="C234" s="1474" t="s">
        <v>84</v>
      </c>
      <c r="D234" s="450" t="s">
        <v>893</v>
      </c>
      <c r="E234" s="450" t="s">
        <v>894</v>
      </c>
      <c r="F234" s="450" t="s">
        <v>3163</v>
      </c>
      <c r="G234" s="450" t="s">
        <v>3165</v>
      </c>
      <c r="H234" s="779" t="s">
        <v>338</v>
      </c>
    </row>
    <row r="235" spans="2:8">
      <c r="B235" s="1473" t="s">
        <v>59</v>
      </c>
      <c r="C235" s="1474" t="s">
        <v>84</v>
      </c>
      <c r="D235" s="450" t="s">
        <v>896</v>
      </c>
      <c r="E235" s="450" t="s">
        <v>897</v>
      </c>
      <c r="F235" s="450" t="s">
        <v>3163</v>
      </c>
      <c r="G235" s="450" t="s">
        <v>3166</v>
      </c>
      <c r="H235" s="779" t="s">
        <v>338</v>
      </c>
    </row>
    <row r="236" spans="2:8">
      <c r="B236" s="1473" t="s">
        <v>59</v>
      </c>
      <c r="C236" s="1474" t="s">
        <v>84</v>
      </c>
      <c r="D236" s="450" t="s">
        <v>899</v>
      </c>
      <c r="E236" s="450" t="s">
        <v>900</v>
      </c>
      <c r="F236" s="450" t="s">
        <v>3163</v>
      </c>
      <c r="G236" s="450" t="s">
        <v>3167</v>
      </c>
      <c r="H236" s="779" t="s">
        <v>338</v>
      </c>
    </row>
    <row r="237" spans="2:8">
      <c r="B237" s="1473" t="s">
        <v>59</v>
      </c>
      <c r="C237" s="1474" t="s">
        <v>84</v>
      </c>
      <c r="D237" s="450" t="s">
        <v>902</v>
      </c>
      <c r="E237" s="450" t="s">
        <v>903</v>
      </c>
      <c r="F237" s="450" t="s">
        <v>3163</v>
      </c>
      <c r="G237" s="450" t="s">
        <v>904</v>
      </c>
      <c r="H237" s="779" t="s">
        <v>338</v>
      </c>
    </row>
    <row r="238" spans="2:8">
      <c r="B238" s="1473" t="s">
        <v>59</v>
      </c>
      <c r="C238" s="1474" t="s">
        <v>84</v>
      </c>
      <c r="D238" s="450" t="s">
        <v>905</v>
      </c>
      <c r="E238" s="450" t="s">
        <v>906</v>
      </c>
      <c r="F238" s="450" t="s">
        <v>3163</v>
      </c>
      <c r="G238" s="450" t="s">
        <v>907</v>
      </c>
      <c r="H238" s="779" t="s">
        <v>338</v>
      </c>
    </row>
    <row r="239" spans="2:8">
      <c r="B239" s="1473" t="s">
        <v>59</v>
      </c>
      <c r="C239" s="1474" t="s">
        <v>84</v>
      </c>
      <c r="D239" s="450" t="s">
        <v>908</v>
      </c>
      <c r="E239" s="450" t="s">
        <v>909</v>
      </c>
      <c r="F239" s="450" t="s">
        <v>3163</v>
      </c>
      <c r="G239" s="450" t="s">
        <v>910</v>
      </c>
      <c r="H239" s="779" t="s">
        <v>338</v>
      </c>
    </row>
    <row r="240" spans="2:8">
      <c r="B240" s="1473" t="s">
        <v>59</v>
      </c>
      <c r="C240" s="1474" t="s">
        <v>84</v>
      </c>
      <c r="D240" s="450" t="s">
        <v>911</v>
      </c>
      <c r="E240" s="450" t="s">
        <v>912</v>
      </c>
      <c r="F240" s="450" t="s">
        <v>3163</v>
      </c>
      <c r="G240" s="450" t="s">
        <v>913</v>
      </c>
      <c r="H240" s="779" t="s">
        <v>338</v>
      </c>
    </row>
    <row r="241" spans="2:8">
      <c r="B241" s="1473" t="s">
        <v>59</v>
      </c>
      <c r="C241" s="1474" t="s">
        <v>84</v>
      </c>
      <c r="D241" s="450" t="s">
        <v>914</v>
      </c>
      <c r="E241" s="450" t="s">
        <v>915</v>
      </c>
      <c r="F241" s="450" t="s">
        <v>3163</v>
      </c>
      <c r="G241" s="450" t="s">
        <v>916</v>
      </c>
      <c r="H241" s="779" t="s">
        <v>338</v>
      </c>
    </row>
    <row r="242" spans="2:8">
      <c r="B242" s="1473" t="s">
        <v>59</v>
      </c>
      <c r="C242" s="1474" t="s">
        <v>84</v>
      </c>
      <c r="D242" s="450" t="s">
        <v>917</v>
      </c>
      <c r="E242" s="450" t="s">
        <v>918</v>
      </c>
      <c r="F242" s="450" t="s">
        <v>3163</v>
      </c>
      <c r="G242" s="450" t="s">
        <v>919</v>
      </c>
      <c r="H242" s="779" t="s">
        <v>338</v>
      </c>
    </row>
    <row r="243" spans="2:8">
      <c r="B243" s="1473" t="s">
        <v>59</v>
      </c>
      <c r="C243" s="1474" t="s">
        <v>84</v>
      </c>
      <c r="D243" s="450" t="s">
        <v>920</v>
      </c>
      <c r="E243" s="450" t="s">
        <v>921</v>
      </c>
      <c r="F243" s="450" t="s">
        <v>3163</v>
      </c>
      <c r="G243" s="450" t="s">
        <v>922</v>
      </c>
      <c r="H243" s="779" t="s">
        <v>338</v>
      </c>
    </row>
    <row r="244" spans="2:8">
      <c r="B244" s="1473" t="s">
        <v>59</v>
      </c>
      <c r="C244" s="1474" t="s">
        <v>84</v>
      </c>
      <c r="D244" s="450" t="s">
        <v>923</v>
      </c>
      <c r="E244" s="450" t="s">
        <v>924</v>
      </c>
      <c r="F244" s="450" t="s">
        <v>3163</v>
      </c>
      <c r="G244" s="450" t="s">
        <v>925</v>
      </c>
      <c r="H244" s="779" t="s">
        <v>338</v>
      </c>
    </row>
    <row r="245" spans="2:8">
      <c r="B245" s="1473" t="s">
        <v>59</v>
      </c>
      <c r="C245" s="1474" t="s">
        <v>84</v>
      </c>
      <c r="D245" s="450" t="s">
        <v>926</v>
      </c>
      <c r="E245" s="450" t="s">
        <v>927</v>
      </c>
      <c r="F245" s="450" t="s">
        <v>3163</v>
      </c>
      <c r="G245" s="450" t="s">
        <v>928</v>
      </c>
      <c r="H245" s="779" t="s">
        <v>338</v>
      </c>
    </row>
    <row r="246" spans="2:8">
      <c r="B246" s="1473" t="s">
        <v>59</v>
      </c>
      <c r="C246" s="1474" t="s">
        <v>84</v>
      </c>
      <c r="D246" s="450" t="s">
        <v>929</v>
      </c>
      <c r="E246" s="450" t="s">
        <v>930</v>
      </c>
      <c r="F246" s="450" t="s">
        <v>3163</v>
      </c>
      <c r="G246" s="450" t="s">
        <v>931</v>
      </c>
      <c r="H246" s="779" t="s">
        <v>338</v>
      </c>
    </row>
    <row r="247" spans="2:8">
      <c r="B247" s="1473" t="s">
        <v>59</v>
      </c>
      <c r="C247" s="1474" t="s">
        <v>84</v>
      </c>
      <c r="D247" s="450" t="s">
        <v>932</v>
      </c>
      <c r="E247" s="450" t="s">
        <v>933</v>
      </c>
      <c r="F247" s="450" t="s">
        <v>3163</v>
      </c>
      <c r="G247" s="450" t="s">
        <v>934</v>
      </c>
      <c r="H247" s="779" t="s">
        <v>338</v>
      </c>
    </row>
    <row r="248" spans="2:8">
      <c r="B248" s="1473" t="s">
        <v>59</v>
      </c>
      <c r="C248" s="1474" t="s">
        <v>84</v>
      </c>
      <c r="D248" s="450" t="s">
        <v>935</v>
      </c>
      <c r="E248" s="450" t="s">
        <v>936</v>
      </c>
      <c r="F248" s="450" t="s">
        <v>3163</v>
      </c>
      <c r="G248" s="450" t="s">
        <v>937</v>
      </c>
      <c r="H248" s="779" t="s">
        <v>338</v>
      </c>
    </row>
    <row r="249" spans="2:8">
      <c r="B249" s="1473" t="s">
        <v>59</v>
      </c>
      <c r="C249" s="1474" t="s">
        <v>84</v>
      </c>
      <c r="D249" s="450" t="s">
        <v>3168</v>
      </c>
      <c r="E249" s="450" t="s">
        <v>939</v>
      </c>
      <c r="F249" s="450" t="s">
        <v>3163</v>
      </c>
      <c r="G249" s="450" t="s">
        <v>940</v>
      </c>
      <c r="H249" s="779" t="s">
        <v>338</v>
      </c>
    </row>
    <row r="250" spans="2:8">
      <c r="B250" s="1473" t="s">
        <v>59</v>
      </c>
      <c r="C250" s="1474" t="s">
        <v>84</v>
      </c>
      <c r="D250" s="450" t="s">
        <v>3169</v>
      </c>
      <c r="E250" s="1595" t="s">
        <v>3170</v>
      </c>
      <c r="F250" s="1595" t="s">
        <v>3163</v>
      </c>
      <c r="G250" s="450"/>
      <c r="H250" s="779"/>
    </row>
    <row r="251" spans="2:8">
      <c r="B251" s="1473" t="s">
        <v>59</v>
      </c>
      <c r="C251" s="1474" t="s">
        <v>84</v>
      </c>
      <c r="D251" s="450" t="s">
        <v>3171</v>
      </c>
      <c r="E251" s="1595" t="s">
        <v>3172</v>
      </c>
      <c r="F251" s="1595" t="s">
        <v>3163</v>
      </c>
      <c r="G251" s="450"/>
      <c r="H251" s="779"/>
    </row>
    <row r="252" spans="2:8">
      <c r="B252" s="1473" t="s">
        <v>59</v>
      </c>
      <c r="C252" s="1474" t="s">
        <v>84</v>
      </c>
      <c r="D252" s="450" t="s">
        <v>3173</v>
      </c>
      <c r="E252" s="1595" t="s">
        <v>3174</v>
      </c>
      <c r="F252" s="1595" t="s">
        <v>3163</v>
      </c>
      <c r="G252" s="450"/>
      <c r="H252" s="779"/>
    </row>
    <row r="253" spans="2:8">
      <c r="B253" s="1473" t="s">
        <v>59</v>
      </c>
      <c r="C253" s="1474" t="s">
        <v>84</v>
      </c>
      <c r="D253" s="450" t="s">
        <v>3175</v>
      </c>
      <c r="E253" s="1595" t="s">
        <v>3176</v>
      </c>
      <c r="F253" s="1595" t="s">
        <v>3163</v>
      </c>
      <c r="G253" s="450"/>
      <c r="H253" s="779"/>
    </row>
    <row r="254" spans="2:8">
      <c r="B254" s="1473" t="s">
        <v>59</v>
      </c>
      <c r="C254" s="1474" t="s">
        <v>84</v>
      </c>
      <c r="D254" s="450" t="s">
        <v>3177</v>
      </c>
      <c r="E254" s="1595" t="s">
        <v>3178</v>
      </c>
      <c r="F254" s="1595" t="s">
        <v>3163</v>
      </c>
      <c r="G254" s="450"/>
      <c r="H254" s="779"/>
    </row>
    <row r="255" spans="2:8">
      <c r="B255" s="1473" t="s">
        <v>59</v>
      </c>
      <c r="C255" s="1474" t="s">
        <v>84</v>
      </c>
      <c r="D255" s="450" t="s">
        <v>3179</v>
      </c>
      <c r="E255" s="1595" t="s">
        <v>3180</v>
      </c>
      <c r="F255" s="1595" t="s">
        <v>3163</v>
      </c>
      <c r="G255" s="450"/>
      <c r="H255" s="779"/>
    </row>
    <row r="256" spans="2:8">
      <c r="B256" s="1596" t="s">
        <v>1334</v>
      </c>
      <c r="C256" s="1133"/>
      <c r="D256" s="1133"/>
      <c r="E256" s="1133"/>
      <c r="F256" s="1133"/>
      <c r="G256" s="1133"/>
      <c r="H256" s="1168"/>
    </row>
    <row r="257" spans="2:8">
      <c r="B257" s="1099" t="s">
        <v>98</v>
      </c>
      <c r="C257" s="1106" t="s">
        <v>99</v>
      </c>
      <c r="D257" s="775" t="s">
        <v>512</v>
      </c>
      <c r="E257" s="775" t="s">
        <v>513</v>
      </c>
      <c r="F257" s="450" t="s">
        <v>3181</v>
      </c>
      <c r="G257" s="778" t="s">
        <v>514</v>
      </c>
      <c r="H257" s="450" t="s">
        <v>338</v>
      </c>
    </row>
    <row r="258" spans="2:8">
      <c r="B258" s="1099" t="s">
        <v>98</v>
      </c>
      <c r="C258" s="1106" t="s">
        <v>99</v>
      </c>
      <c r="D258" s="775" t="s">
        <v>1535</v>
      </c>
      <c r="E258" s="775" t="s">
        <v>580</v>
      </c>
      <c r="F258" s="450" t="s">
        <v>3181</v>
      </c>
      <c r="G258" s="778" t="s">
        <v>1536</v>
      </c>
      <c r="H258" s="450" t="s">
        <v>338</v>
      </c>
    </row>
    <row r="259" spans="2:8">
      <c r="B259" s="1099" t="s">
        <v>98</v>
      </c>
      <c r="C259" s="1106" t="s">
        <v>99</v>
      </c>
      <c r="D259" s="775" t="s">
        <v>2967</v>
      </c>
      <c r="E259" s="775" t="s">
        <v>572</v>
      </c>
      <c r="F259" s="450" t="s">
        <v>3181</v>
      </c>
      <c r="G259" s="778" t="s">
        <v>3182</v>
      </c>
      <c r="H259" s="450" t="s">
        <v>338</v>
      </c>
    </row>
    <row r="260" spans="2:8">
      <c r="B260" s="1099" t="s">
        <v>98</v>
      </c>
      <c r="C260" s="1106" t="s">
        <v>99</v>
      </c>
      <c r="D260" s="775" t="s">
        <v>2968</v>
      </c>
      <c r="E260" s="775" t="s">
        <v>1516</v>
      </c>
      <c r="F260" s="450" t="s">
        <v>3181</v>
      </c>
      <c r="G260" s="778" t="s">
        <v>1519</v>
      </c>
      <c r="H260" s="450" t="s">
        <v>338</v>
      </c>
    </row>
    <row r="261" spans="2:8">
      <c r="B261" s="1099" t="s">
        <v>98</v>
      </c>
      <c r="C261" s="1106" t="s">
        <v>99</v>
      </c>
      <c r="D261" s="775" t="s">
        <v>516</v>
      </c>
      <c r="E261" s="775" t="s">
        <v>517</v>
      </c>
      <c r="F261" s="450" t="s">
        <v>3181</v>
      </c>
      <c r="G261" s="778" t="s">
        <v>2979</v>
      </c>
      <c r="H261" s="450" t="s">
        <v>338</v>
      </c>
    </row>
    <row r="262" spans="2:8">
      <c r="B262" s="1099" t="s">
        <v>98</v>
      </c>
      <c r="C262" s="1106" t="s">
        <v>99</v>
      </c>
      <c r="D262" s="450" t="s">
        <v>817</v>
      </c>
      <c r="E262" s="450" t="s">
        <v>818</v>
      </c>
      <c r="F262" s="450" t="s">
        <v>3181</v>
      </c>
      <c r="G262" s="778" t="s">
        <v>3183</v>
      </c>
      <c r="H262" s="450" t="s">
        <v>338</v>
      </c>
    </row>
    <row r="263" spans="2:8">
      <c r="B263" s="1099" t="s">
        <v>98</v>
      </c>
      <c r="C263" s="1106" t="s">
        <v>99</v>
      </c>
      <c r="D263" s="450" t="s">
        <v>821</v>
      </c>
      <c r="E263" s="450" t="s">
        <v>822</v>
      </c>
      <c r="F263" s="450" t="s">
        <v>3181</v>
      </c>
      <c r="G263" s="778" t="s">
        <v>3184</v>
      </c>
      <c r="H263" s="450" t="s">
        <v>338</v>
      </c>
    </row>
    <row r="264" spans="2:8">
      <c r="B264" s="1099" t="s">
        <v>98</v>
      </c>
      <c r="C264" s="1106" t="s">
        <v>99</v>
      </c>
      <c r="D264" s="450" t="s">
        <v>3185</v>
      </c>
      <c r="E264" s="450" t="s">
        <v>3186</v>
      </c>
      <c r="F264" s="450" t="s">
        <v>3181</v>
      </c>
      <c r="G264" s="778" t="s">
        <v>3187</v>
      </c>
      <c r="H264" s="450" t="s">
        <v>338</v>
      </c>
    </row>
    <row r="265" spans="2:8">
      <c r="B265" s="948" t="s">
        <v>1334</v>
      </c>
      <c r="C265" s="949"/>
      <c r="D265" s="949"/>
      <c r="E265" s="949"/>
      <c r="F265" s="949"/>
      <c r="G265" s="949"/>
      <c r="H265" s="1168"/>
    </row>
    <row r="266" spans="2:8">
      <c r="B266" s="1099" t="s">
        <v>570</v>
      </c>
      <c r="C266" s="1107" t="s">
        <v>91</v>
      </c>
      <c r="D266" s="775" t="s">
        <v>512</v>
      </c>
      <c r="E266" s="775" t="s">
        <v>513</v>
      </c>
      <c r="F266" s="450" t="s">
        <v>3188</v>
      </c>
      <c r="G266" s="778" t="s">
        <v>514</v>
      </c>
      <c r="H266" s="450" t="s">
        <v>338</v>
      </c>
    </row>
    <row r="267" spans="2:8">
      <c r="B267" s="1099" t="s">
        <v>570</v>
      </c>
      <c r="C267" s="1107" t="s">
        <v>91</v>
      </c>
      <c r="D267" s="775" t="s">
        <v>1535</v>
      </c>
      <c r="E267" s="775" t="s">
        <v>580</v>
      </c>
      <c r="F267" s="450" t="s">
        <v>3188</v>
      </c>
      <c r="G267" s="778" t="s">
        <v>1536</v>
      </c>
      <c r="H267" s="450" t="s">
        <v>338</v>
      </c>
    </row>
    <row r="268" spans="2:8">
      <c r="B268" s="1099" t="s">
        <v>570</v>
      </c>
      <c r="C268" s="1107" t="s">
        <v>91</v>
      </c>
      <c r="D268" s="775" t="s">
        <v>2967</v>
      </c>
      <c r="E268" s="775" t="s">
        <v>572</v>
      </c>
      <c r="F268" s="450" t="s">
        <v>3188</v>
      </c>
      <c r="G268" s="778" t="s">
        <v>3182</v>
      </c>
      <c r="H268" s="450" t="s">
        <v>338</v>
      </c>
    </row>
    <row r="269" spans="2:8">
      <c r="B269" s="1099" t="s">
        <v>570</v>
      </c>
      <c r="C269" s="1107" t="s">
        <v>91</v>
      </c>
      <c r="D269" s="775" t="s">
        <v>2968</v>
      </c>
      <c r="E269" s="775" t="s">
        <v>1516</v>
      </c>
      <c r="F269" s="450" t="s">
        <v>3188</v>
      </c>
      <c r="G269" s="778" t="s">
        <v>1519</v>
      </c>
      <c r="H269" s="450" t="s">
        <v>338</v>
      </c>
    </row>
    <row r="270" spans="2:8">
      <c r="B270" s="1099" t="s">
        <v>570</v>
      </c>
      <c r="C270" s="1107" t="s">
        <v>91</v>
      </c>
      <c r="D270" s="775" t="s">
        <v>516</v>
      </c>
      <c r="E270" s="775" t="s">
        <v>517</v>
      </c>
      <c r="F270" s="450" t="s">
        <v>3188</v>
      </c>
      <c r="G270" s="778" t="s">
        <v>2979</v>
      </c>
      <c r="H270" s="450" t="s">
        <v>338</v>
      </c>
    </row>
    <row r="271" spans="2:8">
      <c r="B271" s="1099" t="s">
        <v>570</v>
      </c>
      <c r="C271" s="1107" t="s">
        <v>91</v>
      </c>
      <c r="D271" s="450" t="s">
        <v>2217</v>
      </c>
      <c r="E271" s="450" t="s">
        <v>616</v>
      </c>
      <c r="F271" s="450" t="s">
        <v>3188</v>
      </c>
      <c r="G271" s="778" t="s">
        <v>3189</v>
      </c>
      <c r="H271" s="450" t="s">
        <v>3021</v>
      </c>
    </row>
    <row r="272" spans="2:8">
      <c r="B272" s="1099" t="s">
        <v>570</v>
      </c>
      <c r="C272" s="1107" t="s">
        <v>91</v>
      </c>
      <c r="D272" s="450" t="s">
        <v>2217</v>
      </c>
      <c r="E272" s="450" t="s">
        <v>614</v>
      </c>
      <c r="F272" s="450" t="s">
        <v>3188</v>
      </c>
      <c r="G272" s="778" t="s">
        <v>3190</v>
      </c>
      <c r="H272" s="450" t="s">
        <v>3021</v>
      </c>
    </row>
    <row r="273" spans="2:8">
      <c r="B273" s="1099" t="s">
        <v>570</v>
      </c>
      <c r="C273" s="1107" t="s">
        <v>91</v>
      </c>
      <c r="D273" s="450" t="s">
        <v>2217</v>
      </c>
      <c r="E273" s="450" t="s">
        <v>617</v>
      </c>
      <c r="F273" s="450" t="s">
        <v>3188</v>
      </c>
      <c r="G273" s="778" t="s">
        <v>3190</v>
      </c>
      <c r="H273" s="450" t="s">
        <v>3021</v>
      </c>
    </row>
    <row r="274" spans="2:8">
      <c r="B274" s="1099" t="s">
        <v>570</v>
      </c>
      <c r="C274" s="1107" t="s">
        <v>91</v>
      </c>
      <c r="D274" s="450" t="s">
        <v>3191</v>
      </c>
      <c r="E274" s="450" t="s">
        <v>544</v>
      </c>
      <c r="F274" s="450" t="s">
        <v>3188</v>
      </c>
      <c r="G274" s="778" t="s">
        <v>3192</v>
      </c>
      <c r="H274" s="450" t="s">
        <v>338</v>
      </c>
    </row>
    <row r="275" spans="2:8">
      <c r="B275" s="1099" t="s">
        <v>570</v>
      </c>
      <c r="C275" s="1107" t="s">
        <v>91</v>
      </c>
      <c r="D275" s="450" t="s">
        <v>3193</v>
      </c>
      <c r="E275" s="450" t="s">
        <v>524</v>
      </c>
      <c r="F275" s="450" t="s">
        <v>3188</v>
      </c>
      <c r="G275" s="778" t="s">
        <v>3194</v>
      </c>
      <c r="H275" s="450" t="s">
        <v>338</v>
      </c>
    </row>
    <row r="276" spans="2:8">
      <c r="B276" s="1099" t="s">
        <v>570</v>
      </c>
      <c r="C276" s="1107" t="s">
        <v>91</v>
      </c>
      <c r="D276" s="450" t="s">
        <v>3195</v>
      </c>
      <c r="E276" s="450" t="s">
        <v>538</v>
      </c>
      <c r="F276" s="450" t="s">
        <v>3188</v>
      </c>
      <c r="G276" s="778" t="s">
        <v>3196</v>
      </c>
      <c r="H276" s="450" t="s">
        <v>338</v>
      </c>
    </row>
    <row r="277" spans="2:8">
      <c r="B277" s="1099" t="s">
        <v>570</v>
      </c>
      <c r="C277" s="1107" t="s">
        <v>91</v>
      </c>
      <c r="D277" s="450" t="s">
        <v>3197</v>
      </c>
      <c r="E277" s="450" t="s">
        <v>547</v>
      </c>
      <c r="F277" s="450" t="s">
        <v>3188</v>
      </c>
      <c r="G277" s="778" t="s">
        <v>3198</v>
      </c>
      <c r="H277" s="450" t="s">
        <v>338</v>
      </c>
    </row>
    <row r="278" spans="2:8">
      <c r="B278" s="1099" t="s">
        <v>570</v>
      </c>
      <c r="C278" s="1107" t="s">
        <v>91</v>
      </c>
      <c r="D278" s="450" t="s">
        <v>3199</v>
      </c>
      <c r="E278" s="450" t="s">
        <v>622</v>
      </c>
      <c r="F278" s="450" t="s">
        <v>3188</v>
      </c>
      <c r="G278" s="778" t="s">
        <v>2273</v>
      </c>
      <c r="H278" s="450" t="s">
        <v>338</v>
      </c>
    </row>
    <row r="279" spans="2:8">
      <c r="B279" s="1099" t="s">
        <v>570</v>
      </c>
      <c r="C279" s="1107" t="s">
        <v>91</v>
      </c>
      <c r="D279" s="450" t="s">
        <v>3200</v>
      </c>
      <c r="E279" s="450" t="s">
        <v>625</v>
      </c>
      <c r="F279" s="450" t="s">
        <v>3188</v>
      </c>
      <c r="G279" s="778" t="s">
        <v>2278</v>
      </c>
      <c r="H279" s="450" t="s">
        <v>338</v>
      </c>
    </row>
    <row r="280" spans="2:8">
      <c r="B280" s="1099" t="s">
        <v>570</v>
      </c>
      <c r="C280" s="1107" t="s">
        <v>91</v>
      </c>
      <c r="D280" s="450" t="s">
        <v>3201</v>
      </c>
      <c r="E280" s="450" t="s">
        <v>633</v>
      </c>
      <c r="F280" s="450" t="s">
        <v>3188</v>
      </c>
      <c r="G280" s="778" t="s">
        <v>2288</v>
      </c>
      <c r="H280" s="450" t="s">
        <v>338</v>
      </c>
    </row>
    <row r="281" spans="2:8">
      <c r="B281" s="1099" t="s">
        <v>570</v>
      </c>
      <c r="C281" s="1107" t="s">
        <v>91</v>
      </c>
      <c r="D281" s="450" t="s">
        <v>3202</v>
      </c>
      <c r="E281" s="450" t="s">
        <v>609</v>
      </c>
      <c r="F281" s="450" t="s">
        <v>3188</v>
      </c>
      <c r="G281" s="778" t="s">
        <v>3203</v>
      </c>
      <c r="H281" s="450" t="s">
        <v>338</v>
      </c>
    </row>
    <row r="282" spans="2:8">
      <c r="B282" s="1099" t="s">
        <v>570</v>
      </c>
      <c r="C282" s="1107" t="s">
        <v>91</v>
      </c>
      <c r="D282" s="450" t="s">
        <v>2266</v>
      </c>
      <c r="E282" s="450" t="s">
        <v>606</v>
      </c>
      <c r="F282" s="450" t="s">
        <v>3188</v>
      </c>
      <c r="G282" s="778" t="s">
        <v>2262</v>
      </c>
      <c r="H282" s="450" t="s">
        <v>338</v>
      </c>
    </row>
    <row r="283" spans="2:8">
      <c r="B283" s="1099" t="s">
        <v>570</v>
      </c>
      <c r="C283" s="1107" t="s">
        <v>91</v>
      </c>
      <c r="D283" s="450" t="s">
        <v>582</v>
      </c>
      <c r="E283" s="450" t="s">
        <v>583</v>
      </c>
      <c r="F283" s="450" t="s">
        <v>3188</v>
      </c>
      <c r="G283" s="778" t="s">
        <v>2232</v>
      </c>
      <c r="H283" s="450" t="s">
        <v>3021</v>
      </c>
    </row>
    <row r="284" spans="2:8">
      <c r="B284" s="1099" t="s">
        <v>570</v>
      </c>
      <c r="C284" s="1107" t="s">
        <v>91</v>
      </c>
      <c r="D284" s="450" t="s">
        <v>584</v>
      </c>
      <c r="E284" s="450" t="s">
        <v>585</v>
      </c>
      <c r="F284" s="450" t="s">
        <v>3188</v>
      </c>
      <c r="G284" s="778" t="s">
        <v>2237</v>
      </c>
      <c r="H284" s="450" t="s">
        <v>3021</v>
      </c>
    </row>
    <row r="285" spans="2:8">
      <c r="B285" s="1099" t="s">
        <v>570</v>
      </c>
      <c r="C285" s="1107" t="s">
        <v>91</v>
      </c>
      <c r="D285" s="450" t="s">
        <v>588</v>
      </c>
      <c r="E285" s="450" t="s">
        <v>2240</v>
      </c>
      <c r="F285" s="450" t="s">
        <v>3188</v>
      </c>
      <c r="G285" s="778" t="s">
        <v>2241</v>
      </c>
      <c r="H285" s="450" t="s">
        <v>3021</v>
      </c>
    </row>
    <row r="286" spans="2:8">
      <c r="B286" s="1099" t="s">
        <v>570</v>
      </c>
      <c r="C286" s="1107" t="s">
        <v>91</v>
      </c>
      <c r="D286" s="450" t="s">
        <v>592</v>
      </c>
      <c r="E286" s="450" t="s">
        <v>2244</v>
      </c>
      <c r="F286" s="450" t="s">
        <v>3188</v>
      </c>
      <c r="G286" s="778" t="s">
        <v>2245</v>
      </c>
      <c r="H286" s="450" t="s">
        <v>3021</v>
      </c>
    </row>
    <row r="287" spans="2:8">
      <c r="B287" s="1099" t="s">
        <v>570</v>
      </c>
      <c r="C287" s="1107" t="s">
        <v>91</v>
      </c>
      <c r="D287" s="450" t="s">
        <v>596</v>
      </c>
      <c r="E287" s="450" t="s">
        <v>597</v>
      </c>
      <c r="F287" s="450" t="s">
        <v>3188</v>
      </c>
      <c r="G287" s="778" t="s">
        <v>2249</v>
      </c>
      <c r="H287" s="450" t="s">
        <v>3021</v>
      </c>
    </row>
    <row r="288" spans="2:8">
      <c r="B288" s="1099" t="s">
        <v>570</v>
      </c>
      <c r="C288" s="1107" t="s">
        <v>91</v>
      </c>
      <c r="D288" s="450" t="s">
        <v>598</v>
      </c>
      <c r="E288" s="450" t="s">
        <v>599</v>
      </c>
      <c r="F288" s="450" t="s">
        <v>3188</v>
      </c>
      <c r="G288" s="778" t="s">
        <v>2253</v>
      </c>
      <c r="H288" s="450" t="s">
        <v>3021</v>
      </c>
    </row>
    <row r="289" spans="2:8">
      <c r="B289" s="1099" t="s">
        <v>570</v>
      </c>
      <c r="C289" s="1107" t="s">
        <v>91</v>
      </c>
      <c r="D289" s="450" t="s">
        <v>600</v>
      </c>
      <c r="E289" s="450" t="s">
        <v>601</v>
      </c>
      <c r="F289" s="450" t="s">
        <v>3188</v>
      </c>
      <c r="G289" s="778" t="s">
        <v>2257</v>
      </c>
      <c r="H289" s="450" t="s">
        <v>3021</v>
      </c>
    </row>
    <row r="290" spans="2:8">
      <c r="B290" s="1099" t="s">
        <v>570</v>
      </c>
      <c r="C290" s="1107" t="s">
        <v>91</v>
      </c>
      <c r="D290" s="450"/>
      <c r="E290" s="450" t="s">
        <v>3204</v>
      </c>
      <c r="F290" s="450" t="s">
        <v>3188</v>
      </c>
      <c r="G290" s="778" t="s">
        <v>3205</v>
      </c>
      <c r="H290" s="450" t="s">
        <v>3021</v>
      </c>
    </row>
    <row r="291" spans="2:8">
      <c r="B291" s="1099" t="s">
        <v>570</v>
      </c>
      <c r="C291" s="1107" t="s">
        <v>91</v>
      </c>
      <c r="D291" s="841" t="s">
        <v>1583</v>
      </c>
      <c r="E291" s="841" t="s">
        <v>3206</v>
      </c>
      <c r="F291" s="841" t="s">
        <v>3188</v>
      </c>
      <c r="G291" s="778" t="s">
        <v>1585</v>
      </c>
      <c r="H291" s="450" t="s">
        <v>338</v>
      </c>
    </row>
    <row r="292" spans="2:8">
      <c r="B292" s="1099" t="s">
        <v>570</v>
      </c>
      <c r="C292" s="1107" t="s">
        <v>91</v>
      </c>
      <c r="D292" s="841" t="s">
        <v>1589</v>
      </c>
      <c r="E292" s="841" t="s">
        <v>3207</v>
      </c>
      <c r="F292" s="841" t="s">
        <v>3188</v>
      </c>
      <c r="G292" s="778" t="s">
        <v>1591</v>
      </c>
      <c r="H292" s="450" t="s">
        <v>338</v>
      </c>
    </row>
    <row r="293" spans="2:8">
      <c r="B293" s="948" t="s">
        <v>1334</v>
      </c>
      <c r="C293" s="949"/>
      <c r="D293" s="949"/>
      <c r="E293" s="949"/>
      <c r="F293" s="949"/>
      <c r="G293" s="949"/>
      <c r="H293" s="1168"/>
    </row>
    <row r="294" spans="2:8">
      <c r="B294" s="1108" t="s">
        <v>125</v>
      </c>
      <c r="C294" s="1109" t="s">
        <v>126</v>
      </c>
      <c r="D294" s="775" t="s">
        <v>512</v>
      </c>
      <c r="E294" s="775" t="s">
        <v>513</v>
      </c>
      <c r="F294" s="450" t="s">
        <v>3208</v>
      </c>
      <c r="G294" s="778" t="s">
        <v>514</v>
      </c>
      <c r="H294" s="450" t="s">
        <v>338</v>
      </c>
    </row>
    <row r="295" spans="2:8">
      <c r="B295" s="1108" t="s">
        <v>125</v>
      </c>
      <c r="C295" s="1109" t="s">
        <v>126</v>
      </c>
      <c r="D295" s="775" t="s">
        <v>1535</v>
      </c>
      <c r="E295" s="775" t="s">
        <v>580</v>
      </c>
      <c r="F295" s="450" t="s">
        <v>3208</v>
      </c>
      <c r="G295" s="778" t="s">
        <v>1536</v>
      </c>
      <c r="H295" s="450" t="s">
        <v>338</v>
      </c>
    </row>
    <row r="296" spans="2:8">
      <c r="B296" s="1108" t="s">
        <v>125</v>
      </c>
      <c r="C296" s="1109" t="s">
        <v>126</v>
      </c>
      <c r="D296" s="775" t="s">
        <v>2967</v>
      </c>
      <c r="E296" s="775" t="s">
        <v>572</v>
      </c>
      <c r="F296" s="450" t="s">
        <v>3208</v>
      </c>
      <c r="G296" s="778" t="s">
        <v>3182</v>
      </c>
      <c r="H296" s="450" t="s">
        <v>338</v>
      </c>
    </row>
    <row r="297" spans="2:8">
      <c r="B297" s="1108" t="s">
        <v>125</v>
      </c>
      <c r="C297" s="1109" t="s">
        <v>126</v>
      </c>
      <c r="D297" s="775" t="s">
        <v>2968</v>
      </c>
      <c r="E297" s="775" t="s">
        <v>1516</v>
      </c>
      <c r="F297" s="450" t="s">
        <v>3208</v>
      </c>
      <c r="G297" s="778" t="s">
        <v>1519</v>
      </c>
      <c r="H297" s="450" t="s">
        <v>338</v>
      </c>
    </row>
    <row r="298" spans="2:8">
      <c r="B298" s="1108" t="s">
        <v>125</v>
      </c>
      <c r="C298" s="1109" t="s">
        <v>126</v>
      </c>
      <c r="D298" s="775" t="s">
        <v>516</v>
      </c>
      <c r="E298" s="775" t="s">
        <v>517</v>
      </c>
      <c r="F298" s="450" t="s">
        <v>3208</v>
      </c>
      <c r="G298" s="778" t="s">
        <v>2979</v>
      </c>
      <c r="H298" s="450" t="s">
        <v>338</v>
      </c>
    </row>
    <row r="299" spans="2:8">
      <c r="B299" s="1108" t="s">
        <v>125</v>
      </c>
      <c r="C299" s="1109" t="s">
        <v>126</v>
      </c>
      <c r="D299" s="775" t="s">
        <v>1210</v>
      </c>
      <c r="E299" s="775" t="s">
        <v>1211</v>
      </c>
      <c r="F299" s="450" t="s">
        <v>3208</v>
      </c>
      <c r="G299" s="778" t="s">
        <v>3209</v>
      </c>
      <c r="H299" s="450" t="s">
        <v>338</v>
      </c>
    </row>
    <row r="300" spans="2:8">
      <c r="B300" s="1108" t="s">
        <v>125</v>
      </c>
      <c r="C300" s="1109" t="s">
        <v>126</v>
      </c>
      <c r="D300" s="450" t="s">
        <v>3210</v>
      </c>
      <c r="E300" s="450" t="s">
        <v>657</v>
      </c>
      <c r="F300" s="450" t="s">
        <v>3208</v>
      </c>
      <c r="G300" s="778" t="s">
        <v>3211</v>
      </c>
      <c r="H300" s="450" t="s">
        <v>338</v>
      </c>
    </row>
    <row r="301" spans="2:8">
      <c r="B301" s="1108" t="s">
        <v>125</v>
      </c>
      <c r="C301" s="1109" t="s">
        <v>126</v>
      </c>
      <c r="D301" s="450" t="s">
        <v>2479</v>
      </c>
      <c r="E301" s="450" t="s">
        <v>2480</v>
      </c>
      <c r="F301" s="450" t="s">
        <v>3208</v>
      </c>
      <c r="G301" s="778" t="s">
        <v>3212</v>
      </c>
      <c r="H301" s="450" t="s">
        <v>338</v>
      </c>
    </row>
    <row r="302" spans="2:8">
      <c r="B302" s="1108" t="s">
        <v>125</v>
      </c>
      <c r="C302" s="1109" t="s">
        <v>126</v>
      </c>
      <c r="D302" s="450" t="s">
        <v>1268</v>
      </c>
      <c r="E302" s="450" t="s">
        <v>1039</v>
      </c>
      <c r="F302" s="450" t="s">
        <v>3208</v>
      </c>
      <c r="G302" s="778" t="s">
        <v>2494</v>
      </c>
      <c r="H302" s="450" t="s">
        <v>338</v>
      </c>
    </row>
    <row r="303" spans="2:8">
      <c r="B303" s="1108" t="s">
        <v>125</v>
      </c>
      <c r="C303" s="1109" t="s">
        <v>126</v>
      </c>
      <c r="D303" s="450" t="s">
        <v>1271</v>
      </c>
      <c r="E303" s="450" t="s">
        <v>1272</v>
      </c>
      <c r="F303" s="450" t="s">
        <v>3208</v>
      </c>
      <c r="G303" s="778" t="s">
        <v>3213</v>
      </c>
      <c r="H303" s="450" t="s">
        <v>338</v>
      </c>
    </row>
    <row r="304" spans="2:8">
      <c r="B304" s="1108" t="s">
        <v>125</v>
      </c>
      <c r="C304" s="1109" t="s">
        <v>126</v>
      </c>
      <c r="D304" s="450" t="s">
        <v>1224</v>
      </c>
      <c r="E304" s="450" t="s">
        <v>1225</v>
      </c>
      <c r="F304" s="450" t="s">
        <v>3208</v>
      </c>
      <c r="G304" s="778" t="s">
        <v>2505</v>
      </c>
      <c r="H304" s="450" t="s">
        <v>338</v>
      </c>
    </row>
    <row r="305" spans="2:8">
      <c r="B305" s="1108" t="s">
        <v>125</v>
      </c>
      <c r="C305" s="1109" t="s">
        <v>126</v>
      </c>
      <c r="D305" s="450" t="s">
        <v>1335</v>
      </c>
      <c r="E305" s="450" t="s">
        <v>1336</v>
      </c>
      <c r="F305" s="450" t="s">
        <v>3208</v>
      </c>
      <c r="G305" s="778" t="s">
        <v>2509</v>
      </c>
      <c r="H305" s="450" t="s">
        <v>338</v>
      </c>
    </row>
    <row r="306" spans="2:8">
      <c r="B306" s="1108" t="s">
        <v>125</v>
      </c>
      <c r="C306" s="1109" t="s">
        <v>126</v>
      </c>
      <c r="D306" s="450" t="s">
        <v>2513</v>
      </c>
      <c r="E306" s="450" t="s">
        <v>1234</v>
      </c>
      <c r="F306" s="450" t="s">
        <v>3208</v>
      </c>
      <c r="G306" s="778" t="s">
        <v>3214</v>
      </c>
      <c r="H306" s="450" t="s">
        <v>338</v>
      </c>
    </row>
    <row r="307" spans="2:8">
      <c r="B307" s="1108" t="s">
        <v>125</v>
      </c>
      <c r="C307" s="1109" t="s">
        <v>126</v>
      </c>
      <c r="D307" s="450" t="s">
        <v>2515</v>
      </c>
      <c r="E307" s="450" t="s">
        <v>1146</v>
      </c>
      <c r="F307" s="450" t="s">
        <v>3208</v>
      </c>
      <c r="G307" s="778" t="s">
        <v>2516</v>
      </c>
      <c r="H307" s="450" t="s">
        <v>338</v>
      </c>
    </row>
    <row r="308" spans="2:8">
      <c r="B308" s="1108" t="s">
        <v>125</v>
      </c>
      <c r="C308" s="1109" t="s">
        <v>126</v>
      </c>
      <c r="D308" s="450" t="s">
        <v>1305</v>
      </c>
      <c r="E308" s="450" t="s">
        <v>1306</v>
      </c>
      <c r="F308" s="450" t="s">
        <v>3208</v>
      </c>
      <c r="G308" s="778" t="s">
        <v>2537</v>
      </c>
      <c r="H308" s="450" t="s">
        <v>338</v>
      </c>
    </row>
    <row r="309" spans="2:8">
      <c r="B309" s="1108" t="s">
        <v>125</v>
      </c>
      <c r="C309" s="1109" t="s">
        <v>126</v>
      </c>
      <c r="D309" s="450" t="s">
        <v>2495</v>
      </c>
      <c r="E309" s="450" t="s">
        <v>2496</v>
      </c>
      <c r="F309" s="450" t="s">
        <v>3208</v>
      </c>
      <c r="G309" s="778" t="s">
        <v>2497</v>
      </c>
      <c r="H309" s="450" t="s">
        <v>338</v>
      </c>
    </row>
    <row r="310" spans="2:8">
      <c r="B310" s="1108" t="s">
        <v>125</v>
      </c>
      <c r="C310" s="1109" t="s">
        <v>126</v>
      </c>
      <c r="D310" s="1433" t="s">
        <v>1219</v>
      </c>
      <c r="E310" s="450" t="s">
        <v>2424</v>
      </c>
      <c r="F310" s="450" t="s">
        <v>3208</v>
      </c>
      <c r="G310" s="778" t="s">
        <v>2425</v>
      </c>
      <c r="H310" s="450" t="s">
        <v>338</v>
      </c>
    </row>
    <row r="311" spans="2:8">
      <c r="B311" s="1108" t="s">
        <v>125</v>
      </c>
      <c r="C311" s="1109" t="s">
        <v>126</v>
      </c>
      <c r="D311" s="1433" t="s">
        <v>1222</v>
      </c>
      <c r="E311" s="450" t="s">
        <v>2427</v>
      </c>
      <c r="F311" s="450" t="s">
        <v>3208</v>
      </c>
      <c r="G311" s="778" t="s">
        <v>2428</v>
      </c>
      <c r="H311" s="450" t="s">
        <v>338</v>
      </c>
    </row>
    <row r="312" spans="2:8">
      <c r="B312" s="1108" t="s">
        <v>125</v>
      </c>
      <c r="C312" s="1109" t="s">
        <v>126</v>
      </c>
      <c r="D312" s="450" t="s">
        <v>2527</v>
      </c>
      <c r="E312" s="450" t="s">
        <v>1299</v>
      </c>
      <c r="F312" s="450" t="s">
        <v>3208</v>
      </c>
      <c r="G312" s="778" t="s">
        <v>2529</v>
      </c>
      <c r="H312" s="450" t="s">
        <v>338</v>
      </c>
    </row>
    <row r="313" spans="2:8">
      <c r="B313" s="1108" t="s">
        <v>125</v>
      </c>
      <c r="C313" s="1109" t="s">
        <v>126</v>
      </c>
      <c r="D313" s="450" t="s">
        <v>1295</v>
      </c>
      <c r="E313" s="450" t="s">
        <v>1296</v>
      </c>
      <c r="F313" s="450" t="s">
        <v>3208</v>
      </c>
      <c r="G313" s="778" t="s">
        <v>1297</v>
      </c>
      <c r="H313" s="450" t="s">
        <v>338</v>
      </c>
    </row>
    <row r="314" spans="2:8">
      <c r="B314" s="1108" t="s">
        <v>125</v>
      </c>
      <c r="C314" s="1109" t="s">
        <v>126</v>
      </c>
      <c r="D314" s="450" t="s">
        <v>1246</v>
      </c>
      <c r="E314" s="450" t="s">
        <v>2464</v>
      </c>
      <c r="F314" s="450" t="s">
        <v>3208</v>
      </c>
      <c r="G314" s="778" t="s">
        <v>1301</v>
      </c>
      <c r="H314" s="450" t="s">
        <v>338</v>
      </c>
    </row>
    <row r="315" spans="2:8">
      <c r="B315" s="1108" t="s">
        <v>125</v>
      </c>
      <c r="C315" s="1109" t="s">
        <v>126</v>
      </c>
      <c r="D315" s="450" t="s">
        <v>1302</v>
      </c>
      <c r="E315" s="450" t="s">
        <v>2533</v>
      </c>
      <c r="F315" s="450" t="s">
        <v>3208</v>
      </c>
      <c r="G315" s="778" t="s">
        <v>3215</v>
      </c>
      <c r="H315" s="450" t="s">
        <v>338</v>
      </c>
    </row>
    <row r="316" spans="2:8">
      <c r="B316" s="1108" t="s">
        <v>125</v>
      </c>
      <c r="C316" s="1109" t="s">
        <v>126</v>
      </c>
      <c r="D316" s="450" t="s">
        <v>1308</v>
      </c>
      <c r="E316" s="450" t="s">
        <v>1309</v>
      </c>
      <c r="F316" s="450" t="s">
        <v>3208</v>
      </c>
      <c r="G316" s="778" t="s">
        <v>3216</v>
      </c>
      <c r="H316" s="450" t="s">
        <v>338</v>
      </c>
    </row>
    <row r="317" spans="2:8">
      <c r="B317" s="1108" t="s">
        <v>125</v>
      </c>
      <c r="C317" s="1109" t="s">
        <v>126</v>
      </c>
      <c r="D317" s="450" t="s">
        <v>1311</v>
      </c>
      <c r="E317" s="450" t="s">
        <v>1312</v>
      </c>
      <c r="F317" s="450" t="s">
        <v>3208</v>
      </c>
      <c r="G317" s="778" t="s">
        <v>2543</v>
      </c>
      <c r="H317" s="450" t="s">
        <v>338</v>
      </c>
    </row>
    <row r="318" spans="2:8">
      <c r="B318" s="1108" t="s">
        <v>125</v>
      </c>
      <c r="C318" s="1109" t="s">
        <v>126</v>
      </c>
      <c r="D318" s="450" t="s">
        <v>1314</v>
      </c>
      <c r="E318" s="450" t="s">
        <v>1315</v>
      </c>
      <c r="F318" s="450" t="s">
        <v>3208</v>
      </c>
      <c r="G318" s="778" t="s">
        <v>2553</v>
      </c>
      <c r="H318" s="450" t="s">
        <v>338</v>
      </c>
    </row>
    <row r="319" spans="2:8">
      <c r="B319" s="1108" t="s">
        <v>125</v>
      </c>
      <c r="C319" s="1109" t="s">
        <v>126</v>
      </c>
      <c r="D319" s="450" t="s">
        <v>1317</v>
      </c>
      <c r="E319" s="450" t="s">
        <v>1318</v>
      </c>
      <c r="F319" s="450" t="s">
        <v>3208</v>
      </c>
      <c r="G319" s="778" t="s">
        <v>3217</v>
      </c>
      <c r="H319" s="450" t="s">
        <v>338</v>
      </c>
    </row>
    <row r="320" spans="2:8">
      <c r="B320" s="1108" t="s">
        <v>125</v>
      </c>
      <c r="C320" s="1109" t="s">
        <v>126</v>
      </c>
      <c r="D320" s="530" t="s">
        <v>2520</v>
      </c>
      <c r="E320" s="530" t="s">
        <v>1292</v>
      </c>
      <c r="F320" s="450" t="s">
        <v>3208</v>
      </c>
      <c r="G320" s="842" t="s">
        <v>3218</v>
      </c>
      <c r="H320" s="450" t="s">
        <v>338</v>
      </c>
    </row>
    <row r="321" spans="2:8">
      <c r="B321" s="1108" t="s">
        <v>125</v>
      </c>
      <c r="C321" s="1132" t="s">
        <v>126</v>
      </c>
      <c r="D321" s="450" t="s">
        <v>2548</v>
      </c>
      <c r="E321" s="450" t="s">
        <v>1018</v>
      </c>
      <c r="F321" s="780" t="s">
        <v>3208</v>
      </c>
      <c r="G321" s="778" t="s">
        <v>3219</v>
      </c>
      <c r="H321" s="450" t="s">
        <v>338</v>
      </c>
    </row>
    <row r="322" spans="2:8">
      <c r="B322" s="1108" t="s">
        <v>125</v>
      </c>
      <c r="C322" s="1132" t="s">
        <v>126</v>
      </c>
      <c r="D322" s="450" t="s">
        <v>3220</v>
      </c>
      <c r="E322" s="450" t="s">
        <v>3221</v>
      </c>
      <c r="F322" s="780" t="s">
        <v>3208</v>
      </c>
      <c r="G322" s="778" t="s">
        <v>3222</v>
      </c>
      <c r="H322" s="450" t="s">
        <v>338</v>
      </c>
    </row>
    <row r="323" spans="2:8">
      <c r="B323" s="1108" t="s">
        <v>125</v>
      </c>
      <c r="C323" s="1132" t="s">
        <v>126</v>
      </c>
      <c r="D323" s="450" t="s">
        <v>3223</v>
      </c>
      <c r="E323" s="450" t="s">
        <v>3224</v>
      </c>
      <c r="F323" s="780" t="s">
        <v>3208</v>
      </c>
      <c r="G323" s="778" t="s">
        <v>3225</v>
      </c>
      <c r="H323" s="450" t="s">
        <v>338</v>
      </c>
    </row>
    <row r="324" spans="2:8">
      <c r="B324" s="948" t="s">
        <v>1334</v>
      </c>
      <c r="C324" s="949"/>
      <c r="D324" s="1133"/>
      <c r="E324" s="1133"/>
      <c r="F324" s="949"/>
      <c r="G324" s="1133"/>
      <c r="H324" s="1168"/>
    </row>
    <row r="325" spans="2:8">
      <c r="B325" s="1108" t="s">
        <v>125</v>
      </c>
      <c r="C325" s="1110" t="s">
        <v>129</v>
      </c>
      <c r="D325" s="775" t="s">
        <v>512</v>
      </c>
      <c r="E325" s="775" t="s">
        <v>513</v>
      </c>
      <c r="F325" s="450" t="s">
        <v>3226</v>
      </c>
      <c r="G325" s="778" t="s">
        <v>514</v>
      </c>
      <c r="H325" s="450" t="s">
        <v>338</v>
      </c>
    </row>
    <row r="326" spans="2:8">
      <c r="B326" s="1108" t="s">
        <v>125</v>
      </c>
      <c r="C326" s="1110" t="s">
        <v>129</v>
      </c>
      <c r="D326" s="775" t="s">
        <v>1535</v>
      </c>
      <c r="E326" s="775" t="s">
        <v>580</v>
      </c>
      <c r="F326" s="450" t="s">
        <v>3226</v>
      </c>
      <c r="G326" s="778" t="s">
        <v>1536</v>
      </c>
      <c r="H326" s="450" t="s">
        <v>338</v>
      </c>
    </row>
    <row r="327" spans="2:8">
      <c r="B327" s="1108" t="s">
        <v>125</v>
      </c>
      <c r="C327" s="1110" t="s">
        <v>129</v>
      </c>
      <c r="D327" s="775" t="s">
        <v>2967</v>
      </c>
      <c r="E327" s="775" t="s">
        <v>572</v>
      </c>
      <c r="F327" s="450" t="s">
        <v>3226</v>
      </c>
      <c r="G327" s="778" t="s">
        <v>3182</v>
      </c>
      <c r="H327" s="450" t="s">
        <v>338</v>
      </c>
    </row>
    <row r="328" spans="2:8">
      <c r="B328" s="1108" t="s">
        <v>125</v>
      </c>
      <c r="C328" s="1110" t="s">
        <v>129</v>
      </c>
      <c r="D328" s="775" t="s">
        <v>2968</v>
      </c>
      <c r="E328" s="775" t="s">
        <v>1516</v>
      </c>
      <c r="F328" s="450" t="s">
        <v>3226</v>
      </c>
      <c r="G328" s="778" t="s">
        <v>1519</v>
      </c>
      <c r="H328" s="450" t="s">
        <v>338</v>
      </c>
    </row>
    <row r="329" spans="2:8">
      <c r="B329" s="1108" t="s">
        <v>125</v>
      </c>
      <c r="C329" s="1110" t="s">
        <v>129</v>
      </c>
      <c r="D329" s="775" t="s">
        <v>516</v>
      </c>
      <c r="E329" s="775" t="s">
        <v>517</v>
      </c>
      <c r="F329" s="450" t="s">
        <v>3226</v>
      </c>
      <c r="G329" s="778" t="s">
        <v>2979</v>
      </c>
      <c r="H329" s="450" t="s">
        <v>338</v>
      </c>
    </row>
    <row r="330" spans="2:8">
      <c r="B330" s="1108" t="s">
        <v>125</v>
      </c>
      <c r="C330" s="1110" t="s">
        <v>129</v>
      </c>
      <c r="D330" s="775" t="s">
        <v>1210</v>
      </c>
      <c r="E330" s="775" t="s">
        <v>1211</v>
      </c>
      <c r="F330" s="450" t="s">
        <v>3226</v>
      </c>
      <c r="G330" s="778" t="s">
        <v>2409</v>
      </c>
      <c r="H330" s="450" t="s">
        <v>338</v>
      </c>
    </row>
    <row r="331" spans="2:8">
      <c r="B331" s="1108" t="s">
        <v>125</v>
      </c>
      <c r="C331" s="1110" t="s">
        <v>129</v>
      </c>
      <c r="D331" s="775" t="s">
        <v>1214</v>
      </c>
      <c r="E331" s="775" t="s">
        <v>1215</v>
      </c>
      <c r="F331" s="450" t="s">
        <v>3226</v>
      </c>
      <c r="G331" s="778" t="s">
        <v>2415</v>
      </c>
      <c r="H331" s="450" t="s">
        <v>338</v>
      </c>
    </row>
    <row r="332" spans="2:8">
      <c r="B332" s="1108" t="s">
        <v>125</v>
      </c>
      <c r="C332" s="1110" t="s">
        <v>129</v>
      </c>
      <c r="D332" s="450" t="s">
        <v>3227</v>
      </c>
      <c r="E332" s="450" t="s">
        <v>657</v>
      </c>
      <c r="F332" s="450" t="s">
        <v>3226</v>
      </c>
      <c r="G332" s="778" t="s">
        <v>3228</v>
      </c>
      <c r="H332" s="450" t="s">
        <v>338</v>
      </c>
    </row>
    <row r="333" spans="2:8">
      <c r="B333" s="1108" t="s">
        <v>125</v>
      </c>
      <c r="C333" s="1110" t="s">
        <v>129</v>
      </c>
      <c r="D333" s="450" t="s">
        <v>2479</v>
      </c>
      <c r="E333" s="450" t="s">
        <v>2480</v>
      </c>
      <c r="F333" s="450" t="s">
        <v>3226</v>
      </c>
      <c r="G333" s="778" t="s">
        <v>3229</v>
      </c>
      <c r="H333" s="450" t="s">
        <v>338</v>
      </c>
    </row>
    <row r="334" spans="2:8">
      <c r="B334" s="1108" t="s">
        <v>125</v>
      </c>
      <c r="C334" s="1110" t="s">
        <v>129</v>
      </c>
      <c r="D334" s="450" t="s">
        <v>3230</v>
      </c>
      <c r="E334" s="450" t="s">
        <v>1039</v>
      </c>
      <c r="F334" s="450" t="s">
        <v>3226</v>
      </c>
      <c r="G334" s="778" t="s">
        <v>2423</v>
      </c>
      <c r="H334" s="450" t="s">
        <v>338</v>
      </c>
    </row>
    <row r="335" spans="2:8">
      <c r="B335" s="1108" t="s">
        <v>125</v>
      </c>
      <c r="C335" s="1110" t="s">
        <v>129</v>
      </c>
      <c r="D335" s="450" t="s">
        <v>1224</v>
      </c>
      <c r="E335" s="450" t="s">
        <v>1225</v>
      </c>
      <c r="F335" s="450" t="s">
        <v>3226</v>
      </c>
      <c r="G335" s="778" t="s">
        <v>3231</v>
      </c>
      <c r="H335" s="450" t="s">
        <v>338</v>
      </c>
    </row>
    <row r="336" spans="2:8">
      <c r="B336" s="1108" t="s">
        <v>125</v>
      </c>
      <c r="C336" s="1110" t="s">
        <v>129</v>
      </c>
      <c r="D336" s="450" t="s">
        <v>1226</v>
      </c>
      <c r="E336" s="450" t="s">
        <v>1227</v>
      </c>
      <c r="F336" s="450" t="s">
        <v>3226</v>
      </c>
      <c r="G336" s="778" t="s">
        <v>3232</v>
      </c>
      <c r="H336" s="450" t="s">
        <v>338</v>
      </c>
    </row>
    <row r="337" spans="2:8">
      <c r="B337" s="1108" t="s">
        <v>125</v>
      </c>
      <c r="C337" s="1110" t="s">
        <v>129</v>
      </c>
      <c r="D337" s="450" t="s">
        <v>1230</v>
      </c>
      <c r="E337" s="450" t="s">
        <v>1231</v>
      </c>
      <c r="F337" s="450" t="s">
        <v>3226</v>
      </c>
      <c r="G337" s="778" t="s">
        <v>3233</v>
      </c>
      <c r="H337" s="450" t="s">
        <v>338</v>
      </c>
    </row>
    <row r="338" spans="2:8">
      <c r="B338" s="1108" t="s">
        <v>125</v>
      </c>
      <c r="C338" s="1110" t="s">
        <v>129</v>
      </c>
      <c r="D338" s="450" t="s">
        <v>2444</v>
      </c>
      <c r="E338" s="450" t="s">
        <v>1234</v>
      </c>
      <c r="F338" s="450" t="s">
        <v>3226</v>
      </c>
      <c r="G338" s="778" t="s">
        <v>2447</v>
      </c>
      <c r="H338" s="450" t="s">
        <v>338</v>
      </c>
    </row>
    <row r="339" spans="2:8">
      <c r="B339" s="1108" t="s">
        <v>125</v>
      </c>
      <c r="C339" s="1110" t="s">
        <v>129</v>
      </c>
      <c r="D339" s="450" t="s">
        <v>3234</v>
      </c>
      <c r="E339" s="450" t="s">
        <v>3235</v>
      </c>
      <c r="F339" s="450" t="s">
        <v>3226</v>
      </c>
      <c r="G339" s="778" t="s">
        <v>3236</v>
      </c>
      <c r="H339" s="450" t="s">
        <v>338</v>
      </c>
    </row>
    <row r="340" spans="2:8">
      <c r="B340" s="1108" t="s">
        <v>125</v>
      </c>
      <c r="C340" s="1110" t="s">
        <v>129</v>
      </c>
      <c r="D340" s="450" t="s">
        <v>2450</v>
      </c>
      <c r="E340" s="450" t="s">
        <v>1146</v>
      </c>
      <c r="F340" s="450" t="s">
        <v>3226</v>
      </c>
      <c r="G340" s="778" t="s">
        <v>2452</v>
      </c>
      <c r="H340" s="450" t="s">
        <v>338</v>
      </c>
    </row>
    <row r="341" spans="2:8">
      <c r="B341" s="1108" t="s">
        <v>125</v>
      </c>
      <c r="C341" s="1110" t="s">
        <v>129</v>
      </c>
      <c r="D341" s="450" t="s">
        <v>1249</v>
      </c>
      <c r="E341" s="450" t="s">
        <v>1150</v>
      </c>
      <c r="F341" s="450" t="s">
        <v>3226</v>
      </c>
      <c r="G341" s="778" t="s">
        <v>2466</v>
      </c>
      <c r="H341" s="450" t="s">
        <v>338</v>
      </c>
    </row>
    <row r="342" spans="2:8">
      <c r="B342" s="1108" t="s">
        <v>125</v>
      </c>
      <c r="C342" s="1110" t="s">
        <v>129</v>
      </c>
      <c r="D342" s="450" t="s">
        <v>1251</v>
      </c>
      <c r="E342" s="450" t="s">
        <v>1252</v>
      </c>
      <c r="F342" s="450" t="s">
        <v>3226</v>
      </c>
      <c r="G342" s="778" t="s">
        <v>3237</v>
      </c>
      <c r="H342" s="450" t="s">
        <v>338</v>
      </c>
    </row>
    <row r="343" spans="2:8">
      <c r="B343" s="1108" t="s">
        <v>125</v>
      </c>
      <c r="C343" s="1110" t="s">
        <v>129</v>
      </c>
      <c r="D343" s="450" t="s">
        <v>3238</v>
      </c>
      <c r="E343" s="450" t="s">
        <v>1256</v>
      </c>
      <c r="F343" s="450" t="s">
        <v>3226</v>
      </c>
      <c r="G343" s="778" t="s">
        <v>3239</v>
      </c>
      <c r="H343" s="450" t="s">
        <v>338</v>
      </c>
    </row>
    <row r="344" spans="2:8">
      <c r="B344" s="1108" t="s">
        <v>125</v>
      </c>
      <c r="C344" s="1110" t="s">
        <v>129</v>
      </c>
      <c r="D344" s="450" t="s">
        <v>3240</v>
      </c>
      <c r="E344" s="450" t="s">
        <v>2483</v>
      </c>
      <c r="F344" s="450" t="s">
        <v>3226</v>
      </c>
      <c r="G344" s="778" t="s">
        <v>3241</v>
      </c>
      <c r="H344" s="450" t="s">
        <v>338</v>
      </c>
    </row>
    <row r="345" spans="2:8">
      <c r="B345" s="1108" t="s">
        <v>125</v>
      </c>
      <c r="C345" s="1110" t="s">
        <v>129</v>
      </c>
      <c r="D345" s="450" t="s">
        <v>1243</v>
      </c>
      <c r="E345" s="450" t="s">
        <v>1244</v>
      </c>
      <c r="F345" s="450" t="s">
        <v>3226</v>
      </c>
      <c r="G345" s="778" t="s">
        <v>1245</v>
      </c>
      <c r="H345" s="450" t="s">
        <v>338</v>
      </c>
    </row>
    <row r="346" spans="2:8">
      <c r="B346" s="1108" t="s">
        <v>125</v>
      </c>
      <c r="C346" s="1110" t="s">
        <v>129</v>
      </c>
      <c r="D346" s="450" t="s">
        <v>1240</v>
      </c>
      <c r="E346" s="450" t="s">
        <v>1241</v>
      </c>
      <c r="F346" s="450" t="s">
        <v>3226</v>
      </c>
      <c r="G346" s="778" t="s">
        <v>3242</v>
      </c>
      <c r="H346" s="450" t="s">
        <v>338</v>
      </c>
    </row>
    <row r="347" spans="2:8">
      <c r="B347" s="1108" t="s">
        <v>125</v>
      </c>
      <c r="C347" s="1110" t="s">
        <v>129</v>
      </c>
      <c r="D347" s="450" t="s">
        <v>1246</v>
      </c>
      <c r="E347" s="450" t="s">
        <v>2464</v>
      </c>
      <c r="F347" s="450" t="s">
        <v>3226</v>
      </c>
      <c r="G347" s="778" t="s">
        <v>3243</v>
      </c>
      <c r="H347" s="450" t="s">
        <v>338</v>
      </c>
    </row>
    <row r="348" spans="2:8">
      <c r="B348" s="1108" t="s">
        <v>125</v>
      </c>
      <c r="C348" s="1110" t="s">
        <v>129</v>
      </c>
      <c r="D348" s="1433" t="s">
        <v>1219</v>
      </c>
      <c r="E348" s="450" t="s">
        <v>2424</v>
      </c>
      <c r="F348" s="450" t="s">
        <v>3226</v>
      </c>
      <c r="G348" s="778" t="s">
        <v>2425</v>
      </c>
      <c r="H348" s="450" t="s">
        <v>338</v>
      </c>
    </row>
    <row r="349" spans="2:8">
      <c r="B349" s="1108" t="s">
        <v>125</v>
      </c>
      <c r="C349" s="1134" t="s">
        <v>129</v>
      </c>
      <c r="D349" s="1434" t="s">
        <v>1222</v>
      </c>
      <c r="E349" s="530" t="s">
        <v>2427</v>
      </c>
      <c r="F349" s="530" t="s">
        <v>3226</v>
      </c>
      <c r="G349" s="842" t="s">
        <v>2428</v>
      </c>
      <c r="H349" s="450" t="s">
        <v>338</v>
      </c>
    </row>
    <row r="350" spans="2:8">
      <c r="B350" s="1131" t="s">
        <v>125</v>
      </c>
      <c r="C350" s="1135" t="s">
        <v>129</v>
      </c>
      <c r="D350" s="450" t="s">
        <v>3234</v>
      </c>
      <c r="E350" s="450" t="s">
        <v>3235</v>
      </c>
      <c r="F350" s="450" t="s">
        <v>3226</v>
      </c>
      <c r="G350" s="778" t="s">
        <v>3244</v>
      </c>
      <c r="H350" s="450" t="s">
        <v>338</v>
      </c>
    </row>
    <row r="351" spans="2:8">
      <c r="B351" s="1131" t="s">
        <v>125</v>
      </c>
      <c r="C351" s="1135" t="s">
        <v>129</v>
      </c>
      <c r="D351" s="531"/>
      <c r="E351" s="531" t="s">
        <v>3245</v>
      </c>
      <c r="F351" s="450" t="s">
        <v>3226</v>
      </c>
      <c r="G351" s="778" t="s">
        <v>3246</v>
      </c>
      <c r="H351" s="450"/>
    </row>
    <row r="352" spans="2:8">
      <c r="B352" s="948" t="s">
        <v>1334</v>
      </c>
      <c r="C352" s="1133"/>
      <c r="D352" s="1133"/>
      <c r="E352" s="1133"/>
      <c r="F352" s="1133"/>
      <c r="G352" s="1133"/>
      <c r="H352" s="1168"/>
    </row>
    <row r="353" spans="2:8">
      <c r="B353" s="1131" t="s">
        <v>125</v>
      </c>
      <c r="C353" s="1135" t="s">
        <v>3247</v>
      </c>
      <c r="D353" s="775" t="s">
        <v>512</v>
      </c>
      <c r="E353" s="775" t="s">
        <v>513</v>
      </c>
      <c r="F353" s="450" t="s">
        <v>3248</v>
      </c>
      <c r="G353" s="778" t="s">
        <v>514</v>
      </c>
      <c r="H353" s="450"/>
    </row>
    <row r="354" spans="2:8">
      <c r="B354" s="1131" t="s">
        <v>125</v>
      </c>
      <c r="C354" s="1135" t="s">
        <v>3247</v>
      </c>
      <c r="D354" s="775" t="s">
        <v>1535</v>
      </c>
      <c r="E354" s="775" t="s">
        <v>580</v>
      </c>
      <c r="F354" s="450" t="s">
        <v>3248</v>
      </c>
      <c r="G354" s="778" t="s">
        <v>1536</v>
      </c>
      <c r="H354" s="450"/>
    </row>
    <row r="355" spans="2:8">
      <c r="B355" s="1131" t="s">
        <v>125</v>
      </c>
      <c r="C355" s="1135" t="s">
        <v>3247</v>
      </c>
      <c r="D355" s="775" t="s">
        <v>2967</v>
      </c>
      <c r="E355" s="775" t="s">
        <v>572</v>
      </c>
      <c r="F355" s="450" t="s">
        <v>3248</v>
      </c>
      <c r="G355" s="778" t="s">
        <v>3182</v>
      </c>
      <c r="H355" s="450"/>
    </row>
    <row r="356" spans="2:8">
      <c r="B356" s="1131" t="s">
        <v>125</v>
      </c>
      <c r="C356" s="1578" t="s">
        <v>3247</v>
      </c>
      <c r="D356" s="1579" t="s">
        <v>2968</v>
      </c>
      <c r="E356" s="1579" t="s">
        <v>1516</v>
      </c>
      <c r="F356" s="530" t="s">
        <v>3248</v>
      </c>
      <c r="G356" s="842" t="s">
        <v>1519</v>
      </c>
      <c r="H356" s="450"/>
    </row>
    <row r="357" spans="2:8">
      <c r="B357" s="1131" t="s">
        <v>125</v>
      </c>
      <c r="C357" s="1135" t="s">
        <v>3247</v>
      </c>
      <c r="D357" s="450"/>
      <c r="E357" s="450" t="s">
        <v>3249</v>
      </c>
      <c r="F357" s="450" t="s">
        <v>3248</v>
      </c>
      <c r="G357" s="450"/>
      <c r="H357" s="779"/>
    </row>
    <row r="358" spans="2:8">
      <c r="B358" s="1131" t="s">
        <v>125</v>
      </c>
      <c r="C358" s="1135" t="s">
        <v>3247</v>
      </c>
      <c r="D358" s="450"/>
      <c r="E358" s="450" t="s">
        <v>657</v>
      </c>
      <c r="F358" s="450" t="s">
        <v>3248</v>
      </c>
      <c r="G358" s="450"/>
      <c r="H358" s="779"/>
    </row>
    <row r="359" spans="2:8">
      <c r="B359" s="1131" t="s">
        <v>125</v>
      </c>
      <c r="C359" s="1135" t="s">
        <v>3247</v>
      </c>
      <c r="D359" s="450"/>
      <c r="E359" s="450" t="s">
        <v>1211</v>
      </c>
      <c r="F359" s="450" t="s">
        <v>3248</v>
      </c>
      <c r="G359" s="450"/>
      <c r="H359" s="779"/>
    </row>
    <row r="360" spans="2:8">
      <c r="B360" s="1131" t="s">
        <v>125</v>
      </c>
      <c r="C360" s="1135" t="s">
        <v>3247</v>
      </c>
      <c r="D360" s="450"/>
      <c r="E360" s="450" t="s">
        <v>1215</v>
      </c>
      <c r="F360" s="450" t="s">
        <v>3248</v>
      </c>
      <c r="G360" s="450"/>
      <c r="H360" s="779"/>
    </row>
    <row r="361" spans="2:8">
      <c r="B361" s="1131" t="s">
        <v>125</v>
      </c>
      <c r="C361" s="1135" t="s">
        <v>3247</v>
      </c>
      <c r="D361" s="450"/>
      <c r="E361" s="450" t="s">
        <v>2480</v>
      </c>
      <c r="F361" s="450" t="s">
        <v>3248</v>
      </c>
      <c r="G361" s="450"/>
      <c r="H361" s="779"/>
    </row>
    <row r="362" spans="2:8">
      <c r="B362" s="1131" t="s">
        <v>125</v>
      </c>
      <c r="C362" s="1135" t="s">
        <v>3247</v>
      </c>
      <c r="D362" s="450"/>
      <c r="E362" s="450" t="s">
        <v>1039</v>
      </c>
      <c r="F362" s="450" t="s">
        <v>3248</v>
      </c>
      <c r="G362" s="450"/>
      <c r="H362" s="779"/>
    </row>
    <row r="363" spans="2:8">
      <c r="B363" s="1131" t="s">
        <v>125</v>
      </c>
      <c r="C363" s="1135" t="s">
        <v>3247</v>
      </c>
      <c r="D363" s="450"/>
      <c r="E363" s="450" t="s">
        <v>1237</v>
      </c>
      <c r="F363" s="450" t="s">
        <v>3248</v>
      </c>
      <c r="G363" s="450"/>
      <c r="H363" s="779"/>
    </row>
    <row r="364" spans="2:8">
      <c r="B364" s="1131" t="s">
        <v>125</v>
      </c>
      <c r="C364" s="1135" t="s">
        <v>3247</v>
      </c>
      <c r="D364" s="450"/>
      <c r="E364" s="450" t="s">
        <v>1287</v>
      </c>
      <c r="F364" s="450" t="s">
        <v>3248</v>
      </c>
      <c r="G364" s="450"/>
      <c r="H364" s="779"/>
    </row>
    <row r="365" spans="2:8">
      <c r="B365" s="1131" t="s">
        <v>125</v>
      </c>
      <c r="C365" s="1135" t="s">
        <v>3247</v>
      </c>
      <c r="D365" s="450"/>
      <c r="E365" s="450" t="s">
        <v>3250</v>
      </c>
      <c r="F365" s="450" t="s">
        <v>3248</v>
      </c>
      <c r="G365" s="450"/>
      <c r="H365" s="779"/>
    </row>
    <row r="366" spans="2:8">
      <c r="B366" s="1131" t="s">
        <v>125</v>
      </c>
      <c r="C366" s="1135" t="s">
        <v>3247</v>
      </c>
      <c r="D366" s="450"/>
      <c r="E366" s="450" t="s">
        <v>3251</v>
      </c>
      <c r="F366" s="450" t="s">
        <v>3248</v>
      </c>
      <c r="G366" s="450"/>
      <c r="H366" s="779"/>
    </row>
    <row r="367" spans="2:8">
      <c r="B367" s="1131" t="s">
        <v>125</v>
      </c>
      <c r="C367" s="1135" t="s">
        <v>3247</v>
      </c>
      <c r="D367" s="450"/>
      <c r="E367" s="450" t="s">
        <v>3252</v>
      </c>
      <c r="F367" s="450" t="s">
        <v>3248</v>
      </c>
      <c r="G367" s="450"/>
      <c r="H367" s="779"/>
    </row>
    <row r="368" spans="2:8">
      <c r="B368" s="1131" t="s">
        <v>125</v>
      </c>
      <c r="C368" s="1135" t="s">
        <v>3247</v>
      </c>
      <c r="D368" s="450"/>
      <c r="E368" s="450" t="s">
        <v>3253</v>
      </c>
      <c r="F368" s="450" t="s">
        <v>3248</v>
      </c>
      <c r="G368" s="450"/>
      <c r="H368" s="779"/>
    </row>
    <row r="369" spans="2:8">
      <c r="B369" s="1131" t="s">
        <v>125</v>
      </c>
      <c r="C369" s="1135" t="s">
        <v>3247</v>
      </c>
      <c r="D369" s="450"/>
      <c r="E369" s="450" t="s">
        <v>3254</v>
      </c>
      <c r="F369" s="450" t="s">
        <v>3248</v>
      </c>
      <c r="G369" s="450"/>
      <c r="H369" s="779"/>
    </row>
    <row r="370" spans="2:8">
      <c r="B370" s="1131" t="s">
        <v>125</v>
      </c>
      <c r="C370" s="1135" t="s">
        <v>3247</v>
      </c>
      <c r="D370" s="450"/>
      <c r="E370" s="450" t="s">
        <v>3255</v>
      </c>
      <c r="F370" s="450" t="s">
        <v>3248</v>
      </c>
      <c r="G370" s="450"/>
      <c r="H370" s="779"/>
    </row>
    <row r="371" spans="2:8">
      <c r="B371" s="1131" t="s">
        <v>125</v>
      </c>
      <c r="C371" s="1135" t="s">
        <v>3247</v>
      </c>
      <c r="D371" s="450"/>
      <c r="E371" s="450" t="s">
        <v>3256</v>
      </c>
      <c r="F371" s="450" t="s">
        <v>3248</v>
      </c>
      <c r="G371" s="450"/>
      <c r="H371" s="779"/>
    </row>
    <row r="372" spans="2:8">
      <c r="B372" s="948" t="s">
        <v>1334</v>
      </c>
      <c r="C372" s="1133"/>
      <c r="D372" s="1133"/>
      <c r="E372" s="1133"/>
      <c r="F372" s="1133"/>
      <c r="G372" s="1133"/>
      <c r="H372" s="1168"/>
    </row>
    <row r="373" spans="2:8">
      <c r="B373" s="1111" t="s">
        <v>135</v>
      </c>
      <c r="C373" s="1112" t="s">
        <v>136</v>
      </c>
      <c r="D373" s="775" t="s">
        <v>512</v>
      </c>
      <c r="E373" s="775" t="s">
        <v>513</v>
      </c>
      <c r="F373" s="450" t="s">
        <v>3257</v>
      </c>
      <c r="G373" s="778" t="s">
        <v>3258</v>
      </c>
      <c r="H373" s="450" t="s">
        <v>338</v>
      </c>
    </row>
    <row r="374" spans="2:8">
      <c r="B374" s="1111" t="s">
        <v>135</v>
      </c>
      <c r="C374" s="1112" t="s">
        <v>136</v>
      </c>
      <c r="D374" s="775" t="s">
        <v>1535</v>
      </c>
      <c r="E374" s="775" t="s">
        <v>580</v>
      </c>
      <c r="F374" s="450" t="s">
        <v>3257</v>
      </c>
      <c r="G374" s="778" t="s">
        <v>3259</v>
      </c>
      <c r="H374" s="450" t="s">
        <v>338</v>
      </c>
    </row>
    <row r="375" spans="2:8">
      <c r="B375" s="1111" t="s">
        <v>135</v>
      </c>
      <c r="C375" s="1112" t="s">
        <v>136</v>
      </c>
      <c r="D375" s="775" t="s">
        <v>1104</v>
      </c>
      <c r="E375" s="775" t="s">
        <v>657</v>
      </c>
      <c r="F375" s="450" t="s">
        <v>3257</v>
      </c>
      <c r="G375" s="778" t="s">
        <v>2372</v>
      </c>
      <c r="H375" s="450" t="s">
        <v>338</v>
      </c>
    </row>
    <row r="376" spans="2:8">
      <c r="B376" s="1111" t="s">
        <v>135</v>
      </c>
      <c r="C376" s="1112" t="s">
        <v>136</v>
      </c>
      <c r="D376" s="775" t="s">
        <v>516</v>
      </c>
      <c r="E376" s="775" t="s">
        <v>517</v>
      </c>
      <c r="F376" s="450" t="s">
        <v>3257</v>
      </c>
      <c r="G376" s="778" t="s">
        <v>518</v>
      </c>
      <c r="H376" s="450" t="s">
        <v>338</v>
      </c>
    </row>
    <row r="377" spans="2:8">
      <c r="B377" s="1111" t="s">
        <v>135</v>
      </c>
      <c r="C377" s="1112" t="s">
        <v>136</v>
      </c>
      <c r="D377" s="775" t="s">
        <v>1030</v>
      </c>
      <c r="E377" s="775" t="s">
        <v>1031</v>
      </c>
      <c r="F377" s="450" t="s">
        <v>3257</v>
      </c>
      <c r="G377" s="778" t="s">
        <v>2307</v>
      </c>
      <c r="H377" s="450" t="s">
        <v>338</v>
      </c>
    </row>
    <row r="378" spans="2:8">
      <c r="B378" s="1111" t="s">
        <v>135</v>
      </c>
      <c r="C378" s="1112" t="s">
        <v>136</v>
      </c>
      <c r="D378" s="450" t="s">
        <v>1038</v>
      </c>
      <c r="E378" s="450" t="s">
        <v>1039</v>
      </c>
      <c r="F378" s="450" t="s">
        <v>3257</v>
      </c>
      <c r="G378" s="778" t="s">
        <v>1040</v>
      </c>
      <c r="H378" s="450" t="s">
        <v>338</v>
      </c>
    </row>
    <row r="379" spans="2:8">
      <c r="B379" s="1111" t="s">
        <v>135</v>
      </c>
      <c r="C379" s="1112" t="s">
        <v>136</v>
      </c>
      <c r="D379" s="450" t="s">
        <v>1058</v>
      </c>
      <c r="E379" s="450" t="s">
        <v>2330</v>
      </c>
      <c r="F379" s="450" t="s">
        <v>3257</v>
      </c>
      <c r="G379" s="778" t="s">
        <v>1059</v>
      </c>
      <c r="H379" s="450" t="s">
        <v>338</v>
      </c>
    </row>
    <row r="380" spans="2:8">
      <c r="B380" s="1111" t="s">
        <v>135</v>
      </c>
      <c r="C380" s="1112" t="s">
        <v>136</v>
      </c>
      <c r="D380" s="450" t="s">
        <v>2322</v>
      </c>
      <c r="E380" s="450" t="s">
        <v>1051</v>
      </c>
      <c r="F380" s="450" t="s">
        <v>3257</v>
      </c>
      <c r="G380" s="778" t="s">
        <v>1052</v>
      </c>
      <c r="H380" s="450" t="s">
        <v>338</v>
      </c>
    </row>
    <row r="381" spans="2:8">
      <c r="B381" s="1111" t="s">
        <v>135</v>
      </c>
      <c r="C381" s="1112" t="s">
        <v>136</v>
      </c>
      <c r="D381" s="450" t="s">
        <v>1061</v>
      </c>
      <c r="E381" s="450" t="s">
        <v>2332</v>
      </c>
      <c r="F381" s="450" t="s">
        <v>3257</v>
      </c>
      <c r="G381" s="778" t="s">
        <v>3260</v>
      </c>
      <c r="H381" s="450" t="s">
        <v>338</v>
      </c>
    </row>
    <row r="382" spans="2:8">
      <c r="B382" s="1111" t="s">
        <v>135</v>
      </c>
      <c r="C382" s="1112" t="s">
        <v>136</v>
      </c>
      <c r="D382" s="450" t="s">
        <v>1112</v>
      </c>
      <c r="E382" s="450" t="s">
        <v>1045</v>
      </c>
      <c r="F382" s="450" t="s">
        <v>3257</v>
      </c>
      <c r="G382" s="778" t="s">
        <v>3261</v>
      </c>
      <c r="H382" s="450" t="s">
        <v>338</v>
      </c>
    </row>
    <row r="383" spans="2:8">
      <c r="B383" s="1111" t="s">
        <v>135</v>
      </c>
      <c r="C383" s="1112" t="s">
        <v>136</v>
      </c>
      <c r="D383" s="450" t="s">
        <v>1055</v>
      </c>
      <c r="E383" s="450" t="s">
        <v>1056</v>
      </c>
      <c r="F383" s="450" t="s">
        <v>3257</v>
      </c>
      <c r="G383" s="778" t="s">
        <v>1057</v>
      </c>
      <c r="H383" s="450" t="s">
        <v>338</v>
      </c>
    </row>
    <row r="384" spans="2:8">
      <c r="B384" s="1111" t="s">
        <v>135</v>
      </c>
      <c r="C384" s="1112" t="s">
        <v>136</v>
      </c>
      <c r="D384" s="450" t="s">
        <v>1047</v>
      </c>
      <c r="E384" s="450" t="s">
        <v>1048</v>
      </c>
      <c r="F384" s="450" t="s">
        <v>3257</v>
      </c>
      <c r="G384" s="778" t="s">
        <v>1049</v>
      </c>
      <c r="H384" s="450" t="s">
        <v>338</v>
      </c>
    </row>
    <row r="385" spans="2:8">
      <c r="B385" s="1111" t="s">
        <v>135</v>
      </c>
      <c r="C385" s="1112" t="s">
        <v>136</v>
      </c>
      <c r="D385" s="450" t="s">
        <v>1041</v>
      </c>
      <c r="E385" s="450" t="s">
        <v>2314</v>
      </c>
      <c r="F385" s="450" t="s">
        <v>3257</v>
      </c>
      <c r="G385" s="778" t="s">
        <v>1043</v>
      </c>
      <c r="H385" s="450" t="s">
        <v>338</v>
      </c>
    </row>
    <row r="386" spans="2:8">
      <c r="B386" s="1111" t="s">
        <v>135</v>
      </c>
      <c r="C386" s="1112" t="s">
        <v>136</v>
      </c>
      <c r="D386" s="450" t="s">
        <v>1064</v>
      </c>
      <c r="E386" s="450" t="s">
        <v>1065</v>
      </c>
      <c r="F386" s="450" t="s">
        <v>3257</v>
      </c>
      <c r="G386" s="778" t="s">
        <v>1064</v>
      </c>
      <c r="H386" s="450" t="s">
        <v>338</v>
      </c>
    </row>
    <row r="387" spans="2:8">
      <c r="B387" s="1111" t="s">
        <v>135</v>
      </c>
      <c r="C387" s="1112" t="s">
        <v>136</v>
      </c>
      <c r="D387" s="450" t="s">
        <v>1067</v>
      </c>
      <c r="E387" s="450" t="s">
        <v>1068</v>
      </c>
      <c r="F387" s="450" t="s">
        <v>3257</v>
      </c>
      <c r="G387" s="778" t="s">
        <v>1067</v>
      </c>
      <c r="H387" s="450" t="s">
        <v>338</v>
      </c>
    </row>
    <row r="388" spans="2:8">
      <c r="B388" s="1111" t="s">
        <v>135</v>
      </c>
      <c r="C388" s="1112" t="s">
        <v>136</v>
      </c>
      <c r="D388" s="450" t="s">
        <v>1095</v>
      </c>
      <c r="E388" s="450" t="s">
        <v>2363</v>
      </c>
      <c r="F388" s="450" t="s">
        <v>3257</v>
      </c>
      <c r="G388" s="778" t="s">
        <v>3262</v>
      </c>
      <c r="H388" s="450" t="s">
        <v>338</v>
      </c>
    </row>
    <row r="389" spans="2:8">
      <c r="B389" s="1111" t="s">
        <v>135</v>
      </c>
      <c r="C389" s="1112" t="s">
        <v>136</v>
      </c>
      <c r="D389" s="450" t="s">
        <v>1101</v>
      </c>
      <c r="E389" s="450" t="s">
        <v>2369</v>
      </c>
      <c r="F389" s="450" t="s">
        <v>3257</v>
      </c>
      <c r="G389" s="778" t="s">
        <v>1103</v>
      </c>
      <c r="H389" s="450" t="s">
        <v>338</v>
      </c>
    </row>
    <row r="390" spans="2:8">
      <c r="B390" s="1111" t="s">
        <v>135</v>
      </c>
      <c r="C390" s="1112" t="s">
        <v>136</v>
      </c>
      <c r="D390" s="450" t="s">
        <v>1091</v>
      </c>
      <c r="E390" s="450" t="s">
        <v>2360</v>
      </c>
      <c r="F390" s="450" t="s">
        <v>3257</v>
      </c>
      <c r="G390" s="778" t="s">
        <v>1093</v>
      </c>
      <c r="H390" s="450" t="s">
        <v>338</v>
      </c>
    </row>
    <row r="391" spans="2:8">
      <c r="B391" s="1111" t="s">
        <v>135</v>
      </c>
      <c r="C391" s="1112" t="s">
        <v>136</v>
      </c>
      <c r="D391" s="450" t="s">
        <v>3263</v>
      </c>
      <c r="E391" s="450" t="s">
        <v>2345</v>
      </c>
      <c r="F391" s="450" t="s">
        <v>3257</v>
      </c>
      <c r="G391" s="778" t="s">
        <v>1077</v>
      </c>
      <c r="H391" s="450" t="s">
        <v>338</v>
      </c>
    </row>
    <row r="392" spans="2:8">
      <c r="B392" s="1111" t="s">
        <v>135</v>
      </c>
      <c r="C392" s="1112" t="s">
        <v>136</v>
      </c>
      <c r="D392" s="450" t="s">
        <v>1071</v>
      </c>
      <c r="E392" s="450" t="s">
        <v>2342</v>
      </c>
      <c r="F392" s="450" t="s">
        <v>3257</v>
      </c>
      <c r="G392" s="778" t="s">
        <v>1074</v>
      </c>
      <c r="H392" s="450" t="s">
        <v>338</v>
      </c>
    </row>
    <row r="393" spans="2:8">
      <c r="B393" s="1111" t="s">
        <v>135</v>
      </c>
      <c r="C393" s="1112" t="s">
        <v>136</v>
      </c>
      <c r="D393" s="450" t="s">
        <v>1088</v>
      </c>
      <c r="E393" s="450" t="s">
        <v>2357</v>
      </c>
      <c r="F393" s="450" t="s">
        <v>3257</v>
      </c>
      <c r="G393" s="778" t="s">
        <v>1090</v>
      </c>
      <c r="H393" s="450" t="s">
        <v>338</v>
      </c>
    </row>
    <row r="394" spans="2:8">
      <c r="B394" s="1111" t="s">
        <v>135</v>
      </c>
      <c r="C394" s="1112" t="s">
        <v>136</v>
      </c>
      <c r="D394" s="450" t="s">
        <v>1078</v>
      </c>
      <c r="E394" s="450" t="s">
        <v>2348</v>
      </c>
      <c r="F394" s="450" t="s">
        <v>3257</v>
      </c>
      <c r="G394" s="778" t="s">
        <v>1080</v>
      </c>
      <c r="H394" s="450" t="s">
        <v>338</v>
      </c>
    </row>
    <row r="395" spans="2:8">
      <c r="B395" s="1111" t="s">
        <v>135</v>
      </c>
      <c r="C395" s="1112" t="s">
        <v>136</v>
      </c>
      <c r="D395" s="450" t="s">
        <v>1085</v>
      </c>
      <c r="E395" s="450" t="s">
        <v>2354</v>
      </c>
      <c r="F395" s="450" t="s">
        <v>3257</v>
      </c>
      <c r="G395" s="778" t="s">
        <v>1087</v>
      </c>
      <c r="H395" s="450" t="s">
        <v>338</v>
      </c>
    </row>
    <row r="396" spans="2:8">
      <c r="B396" s="1111" t="s">
        <v>135</v>
      </c>
      <c r="C396" s="1112" t="s">
        <v>136</v>
      </c>
      <c r="D396" s="450" t="s">
        <v>1098</v>
      </c>
      <c r="E396" s="450" t="s">
        <v>2366</v>
      </c>
      <c r="F396" s="450" t="s">
        <v>3257</v>
      </c>
      <c r="G396" s="778" t="s">
        <v>1100</v>
      </c>
      <c r="H396" s="450" t="s">
        <v>338</v>
      </c>
    </row>
    <row r="397" spans="2:8">
      <c r="B397" s="1111" t="s">
        <v>135</v>
      </c>
      <c r="C397" s="1112" t="s">
        <v>136</v>
      </c>
      <c r="D397" s="450" t="s">
        <v>1082</v>
      </c>
      <c r="E397" s="450" t="s">
        <v>2351</v>
      </c>
      <c r="F397" s="450" t="s">
        <v>3257</v>
      </c>
      <c r="G397" s="778" t="s">
        <v>1084</v>
      </c>
      <c r="H397" s="450" t="s">
        <v>338</v>
      </c>
    </row>
    <row r="398" spans="2:8">
      <c r="B398" s="1111" t="s">
        <v>135</v>
      </c>
      <c r="C398" s="1112" t="s">
        <v>136</v>
      </c>
      <c r="D398" s="450" t="s">
        <v>3264</v>
      </c>
      <c r="E398" s="450" t="s">
        <v>2373</v>
      </c>
      <c r="F398" s="450" t="s">
        <v>3257</v>
      </c>
      <c r="G398" s="778" t="s">
        <v>3265</v>
      </c>
      <c r="H398" s="450" t="s">
        <v>338</v>
      </c>
    </row>
    <row r="399" spans="2:8">
      <c r="B399" s="948" t="s">
        <v>1334</v>
      </c>
      <c r="C399" s="949"/>
      <c r="D399" s="949"/>
      <c r="E399" s="949"/>
      <c r="F399" s="949"/>
      <c r="G399" s="949"/>
      <c r="H399" s="1168"/>
    </row>
    <row r="400" spans="2:8">
      <c r="B400" s="1111" t="s">
        <v>135</v>
      </c>
      <c r="C400" s="1113" t="s">
        <v>139</v>
      </c>
      <c r="D400" s="775" t="s">
        <v>3266</v>
      </c>
      <c r="E400" s="775" t="s">
        <v>3267</v>
      </c>
      <c r="F400" s="450" t="s">
        <v>3268</v>
      </c>
      <c r="G400" s="778" t="s">
        <v>3269</v>
      </c>
      <c r="H400" s="450" t="s">
        <v>338</v>
      </c>
    </row>
    <row r="401" spans="2:8">
      <c r="B401" s="1111" t="s">
        <v>135</v>
      </c>
      <c r="C401" s="1113" t="s">
        <v>139</v>
      </c>
      <c r="D401" s="775" t="s">
        <v>512</v>
      </c>
      <c r="E401" s="775" t="s">
        <v>513</v>
      </c>
      <c r="F401" s="450" t="s">
        <v>3268</v>
      </c>
      <c r="G401" s="778" t="s">
        <v>514</v>
      </c>
      <c r="H401" s="450" t="s">
        <v>338</v>
      </c>
    </row>
    <row r="402" spans="2:8">
      <c r="B402" s="1111" t="s">
        <v>135</v>
      </c>
      <c r="C402" s="1113" t="s">
        <v>139</v>
      </c>
      <c r="D402" s="775" t="s">
        <v>1535</v>
      </c>
      <c r="E402" s="775" t="s">
        <v>580</v>
      </c>
      <c r="F402" s="450" t="s">
        <v>3268</v>
      </c>
      <c r="G402" s="778" t="s">
        <v>1536</v>
      </c>
      <c r="H402" s="450" t="s">
        <v>338</v>
      </c>
    </row>
    <row r="403" spans="2:8">
      <c r="B403" s="1111" t="s">
        <v>135</v>
      </c>
      <c r="C403" s="1113" t="s">
        <v>139</v>
      </c>
      <c r="D403" s="775" t="s">
        <v>2967</v>
      </c>
      <c r="E403" s="775" t="s">
        <v>572</v>
      </c>
      <c r="F403" s="450" t="s">
        <v>3268</v>
      </c>
      <c r="G403" s="778" t="s">
        <v>3182</v>
      </c>
      <c r="H403" s="450" t="s">
        <v>338</v>
      </c>
    </row>
    <row r="404" spans="2:8">
      <c r="B404" s="1111" t="s">
        <v>135</v>
      </c>
      <c r="C404" s="1113" t="s">
        <v>139</v>
      </c>
      <c r="D404" s="775" t="s">
        <v>2968</v>
      </c>
      <c r="E404" s="775" t="s">
        <v>1516</v>
      </c>
      <c r="F404" s="450" t="s">
        <v>3268</v>
      </c>
      <c r="G404" s="778" t="s">
        <v>1519</v>
      </c>
      <c r="H404" s="450" t="s">
        <v>338</v>
      </c>
    </row>
    <row r="405" spans="2:8">
      <c r="B405" s="1111" t="s">
        <v>135</v>
      </c>
      <c r="C405" s="1113" t="s">
        <v>139</v>
      </c>
      <c r="D405" s="775" t="s">
        <v>516</v>
      </c>
      <c r="E405" s="775" t="s">
        <v>517</v>
      </c>
      <c r="F405" s="450" t="s">
        <v>3268</v>
      </c>
      <c r="G405" s="778" t="s">
        <v>2979</v>
      </c>
      <c r="H405" s="450" t="s">
        <v>338</v>
      </c>
    </row>
    <row r="406" spans="2:8">
      <c r="B406" s="1111" t="s">
        <v>135</v>
      </c>
      <c r="C406" s="1113" t="s">
        <v>139</v>
      </c>
      <c r="D406" s="775" t="s">
        <v>1030</v>
      </c>
      <c r="E406" s="775" t="s">
        <v>1031</v>
      </c>
      <c r="F406" s="450" t="s">
        <v>3268</v>
      </c>
      <c r="G406" s="778" t="s">
        <v>2307</v>
      </c>
      <c r="H406" s="450" t="s">
        <v>338</v>
      </c>
    </row>
    <row r="407" spans="2:8">
      <c r="B407" s="1111" t="s">
        <v>135</v>
      </c>
      <c r="C407" s="1113" t="s">
        <v>139</v>
      </c>
      <c r="D407" s="450" t="s">
        <v>1041</v>
      </c>
      <c r="E407" s="450" t="s">
        <v>2314</v>
      </c>
      <c r="F407" s="450" t="s">
        <v>3268</v>
      </c>
      <c r="G407" s="778" t="s">
        <v>1111</v>
      </c>
      <c r="H407" s="450" t="s">
        <v>338</v>
      </c>
    </row>
    <row r="408" spans="2:8">
      <c r="B408" s="1111" t="s">
        <v>135</v>
      </c>
      <c r="C408" s="1113" t="s">
        <v>139</v>
      </c>
      <c r="D408" s="450" t="s">
        <v>1047</v>
      </c>
      <c r="E408" s="450" t="s">
        <v>1048</v>
      </c>
      <c r="F408" s="450" t="s">
        <v>3268</v>
      </c>
      <c r="G408" s="778" t="s">
        <v>1049</v>
      </c>
      <c r="H408" s="450" t="s">
        <v>338</v>
      </c>
    </row>
    <row r="409" spans="2:8">
      <c r="B409" s="1111" t="s">
        <v>135</v>
      </c>
      <c r="C409" s="1113" t="s">
        <v>139</v>
      </c>
      <c r="D409" s="450" t="s">
        <v>2377</v>
      </c>
      <c r="E409" s="450" t="s">
        <v>1039</v>
      </c>
      <c r="F409" s="450" t="s">
        <v>3268</v>
      </c>
      <c r="G409" s="778" t="s">
        <v>1110</v>
      </c>
      <c r="H409" s="450" t="s">
        <v>338</v>
      </c>
    </row>
    <row r="410" spans="2:8">
      <c r="B410" s="1111" t="s">
        <v>135</v>
      </c>
      <c r="C410" s="1113" t="s">
        <v>139</v>
      </c>
      <c r="D410" s="450" t="s">
        <v>3270</v>
      </c>
      <c r="E410" s="450" t="s">
        <v>1045</v>
      </c>
      <c r="F410" s="450" t="s">
        <v>3268</v>
      </c>
      <c r="G410" s="778" t="s">
        <v>3261</v>
      </c>
      <c r="H410" s="450" t="s">
        <v>338</v>
      </c>
    </row>
    <row r="411" spans="2:8">
      <c r="B411" s="1111" t="s">
        <v>135</v>
      </c>
      <c r="C411" s="1113" t="s">
        <v>139</v>
      </c>
      <c r="D411" s="450" t="s">
        <v>3271</v>
      </c>
      <c r="E411" s="450" t="s">
        <v>2326</v>
      </c>
      <c r="F411" s="450" t="s">
        <v>3268</v>
      </c>
      <c r="G411" s="778" t="s">
        <v>1057</v>
      </c>
      <c r="H411" s="450" t="s">
        <v>338</v>
      </c>
    </row>
    <row r="412" spans="2:8">
      <c r="B412" s="1111" t="s">
        <v>135</v>
      </c>
      <c r="C412" s="1113" t="s">
        <v>139</v>
      </c>
      <c r="D412" s="450" t="s">
        <v>3272</v>
      </c>
      <c r="E412" s="450" t="s">
        <v>2378</v>
      </c>
      <c r="F412" s="450" t="s">
        <v>3268</v>
      </c>
      <c r="G412" s="778" t="s">
        <v>3273</v>
      </c>
      <c r="H412" s="450" t="s">
        <v>338</v>
      </c>
    </row>
    <row r="413" spans="2:8">
      <c r="B413" s="1111" t="s">
        <v>135</v>
      </c>
      <c r="C413" s="1113" t="s">
        <v>139</v>
      </c>
      <c r="D413" s="450" t="s">
        <v>3274</v>
      </c>
      <c r="E413" s="450" t="s">
        <v>3275</v>
      </c>
      <c r="F413" s="450" t="s">
        <v>3268</v>
      </c>
      <c r="G413" s="778" t="s">
        <v>3276</v>
      </c>
      <c r="H413" s="450" t="s">
        <v>338</v>
      </c>
    </row>
    <row r="414" spans="2:8">
      <c r="B414" s="1111" t="s">
        <v>135</v>
      </c>
      <c r="C414" s="1113" t="s">
        <v>139</v>
      </c>
      <c r="D414" s="450" t="s">
        <v>3277</v>
      </c>
      <c r="E414" s="450" t="s">
        <v>1472</v>
      </c>
      <c r="F414" s="450" t="s">
        <v>3268</v>
      </c>
      <c r="G414" s="778" t="s">
        <v>3278</v>
      </c>
      <c r="H414" s="450" t="s">
        <v>338</v>
      </c>
    </row>
    <row r="415" spans="2:8">
      <c r="B415" s="1111" t="s">
        <v>135</v>
      </c>
      <c r="C415" s="1113" t="s">
        <v>139</v>
      </c>
      <c r="D415" s="450" t="s">
        <v>3279</v>
      </c>
      <c r="E415" s="450" t="s">
        <v>1211</v>
      </c>
      <c r="F415" s="450" t="s">
        <v>3268</v>
      </c>
      <c r="G415" s="778" t="s">
        <v>3280</v>
      </c>
      <c r="H415" s="450" t="s">
        <v>338</v>
      </c>
    </row>
    <row r="416" spans="2:8">
      <c r="B416" s="1111" t="s">
        <v>135</v>
      </c>
      <c r="C416" s="1113" t="s">
        <v>139</v>
      </c>
      <c r="D416" s="450" t="s">
        <v>3281</v>
      </c>
      <c r="E416" s="450" t="s">
        <v>1015</v>
      </c>
      <c r="F416" s="450" t="s">
        <v>3268</v>
      </c>
      <c r="G416" s="778" t="s">
        <v>3282</v>
      </c>
      <c r="H416" s="450" t="s">
        <v>338</v>
      </c>
    </row>
    <row r="417" spans="2:8">
      <c r="B417" s="1111" t="s">
        <v>135</v>
      </c>
      <c r="C417" s="1113" t="s">
        <v>139</v>
      </c>
      <c r="D417" s="450" t="s">
        <v>3283</v>
      </c>
      <c r="E417" s="450" t="s">
        <v>1115</v>
      </c>
      <c r="F417" s="450" t="s">
        <v>3268</v>
      </c>
      <c r="G417" s="778" t="s">
        <v>3284</v>
      </c>
      <c r="H417" s="450" t="s">
        <v>338</v>
      </c>
    </row>
    <row r="418" spans="2:8">
      <c r="B418" s="1111" t="s">
        <v>135</v>
      </c>
      <c r="C418" s="1113" t="s">
        <v>139</v>
      </c>
      <c r="D418" s="450" t="s">
        <v>3285</v>
      </c>
      <c r="E418" s="450" t="s">
        <v>1118</v>
      </c>
      <c r="F418" s="450" t="s">
        <v>3268</v>
      </c>
      <c r="G418" s="778" t="s">
        <v>3286</v>
      </c>
      <c r="H418" s="450" t="s">
        <v>338</v>
      </c>
    </row>
    <row r="419" spans="2:8">
      <c r="B419" s="1111" t="s">
        <v>135</v>
      </c>
      <c r="C419" s="1113" t="s">
        <v>139</v>
      </c>
      <c r="D419" s="450" t="s">
        <v>3287</v>
      </c>
      <c r="E419" s="450" t="s">
        <v>1122</v>
      </c>
      <c r="F419" s="450" t="s">
        <v>3268</v>
      </c>
      <c r="G419" s="778" t="s">
        <v>3288</v>
      </c>
      <c r="H419" s="450" t="s">
        <v>338</v>
      </c>
    </row>
    <row r="420" spans="2:8">
      <c r="B420" s="1111" t="s">
        <v>135</v>
      </c>
      <c r="C420" s="1113" t="s">
        <v>139</v>
      </c>
      <c r="D420" s="450" t="s">
        <v>3289</v>
      </c>
      <c r="E420" s="450" t="s">
        <v>1125</v>
      </c>
      <c r="F420" s="450" t="s">
        <v>3268</v>
      </c>
      <c r="G420" s="778" t="s">
        <v>3290</v>
      </c>
      <c r="H420" s="450" t="s">
        <v>338</v>
      </c>
    </row>
    <row r="421" spans="2:8">
      <c r="B421" s="1111" t="s">
        <v>135</v>
      </c>
      <c r="C421" s="1113" t="s">
        <v>139</v>
      </c>
      <c r="D421" s="450" t="s">
        <v>3291</v>
      </c>
      <c r="E421" s="450" t="s">
        <v>1128</v>
      </c>
      <c r="F421" s="450" t="s">
        <v>3268</v>
      </c>
      <c r="G421" s="778" t="s">
        <v>3292</v>
      </c>
      <c r="H421" s="450" t="s">
        <v>338</v>
      </c>
    </row>
    <row r="422" spans="2:8">
      <c r="B422" s="1111" t="s">
        <v>135</v>
      </c>
      <c r="C422" s="1113" t="s">
        <v>139</v>
      </c>
      <c r="D422" s="450" t="s">
        <v>3293</v>
      </c>
      <c r="E422" s="450" t="s">
        <v>1131</v>
      </c>
      <c r="F422" s="450" t="s">
        <v>3268</v>
      </c>
      <c r="G422" s="778" t="s">
        <v>3294</v>
      </c>
      <c r="H422" s="450" t="s">
        <v>338</v>
      </c>
    </row>
    <row r="423" spans="2:8">
      <c r="B423" s="1111" t="s">
        <v>135</v>
      </c>
      <c r="C423" s="1113" t="s">
        <v>139</v>
      </c>
      <c r="D423" s="450" t="s">
        <v>3295</v>
      </c>
      <c r="E423" s="450" t="s">
        <v>1134</v>
      </c>
      <c r="F423" s="450" t="s">
        <v>3268</v>
      </c>
      <c r="G423" s="778" t="s">
        <v>3296</v>
      </c>
      <c r="H423" s="450" t="s">
        <v>338</v>
      </c>
    </row>
    <row r="424" spans="2:8">
      <c r="B424" s="1111" t="s">
        <v>135</v>
      </c>
      <c r="C424" s="1113" t="s">
        <v>139</v>
      </c>
      <c r="D424" s="450" t="s">
        <v>3297</v>
      </c>
      <c r="E424" s="450" t="s">
        <v>1137</v>
      </c>
      <c r="F424" s="450" t="s">
        <v>3268</v>
      </c>
      <c r="G424" s="778" t="s">
        <v>3298</v>
      </c>
      <c r="H424" s="450" t="s">
        <v>338</v>
      </c>
    </row>
    <row r="425" spans="2:8">
      <c r="B425" s="1111" t="s">
        <v>135</v>
      </c>
      <c r="C425" s="1113" t="s">
        <v>139</v>
      </c>
      <c r="D425" s="450" t="s">
        <v>2396</v>
      </c>
      <c r="E425" s="450" t="s">
        <v>3299</v>
      </c>
      <c r="F425" s="450" t="s">
        <v>3268</v>
      </c>
      <c r="G425" s="778" t="s">
        <v>1141</v>
      </c>
      <c r="H425" s="450" t="s">
        <v>338</v>
      </c>
    </row>
    <row r="426" spans="2:8">
      <c r="B426" s="1111" t="s">
        <v>135</v>
      </c>
      <c r="C426" s="1113" t="s">
        <v>139</v>
      </c>
      <c r="D426" s="450" t="s">
        <v>3300</v>
      </c>
      <c r="E426" s="450" t="s">
        <v>1143</v>
      </c>
      <c r="F426" s="450" t="s">
        <v>3268</v>
      </c>
      <c r="G426" s="778" t="s">
        <v>2399</v>
      </c>
      <c r="H426" s="450" t="s">
        <v>338</v>
      </c>
    </row>
    <row r="427" spans="2:8">
      <c r="B427" s="1111" t="s">
        <v>135</v>
      </c>
      <c r="C427" s="1113" t="s">
        <v>139</v>
      </c>
      <c r="D427" s="450" t="s">
        <v>3301</v>
      </c>
      <c r="E427" s="450" t="s">
        <v>1146</v>
      </c>
      <c r="F427" s="450" t="s">
        <v>3268</v>
      </c>
      <c r="G427" s="778" t="s">
        <v>3302</v>
      </c>
      <c r="H427" s="450" t="s">
        <v>338</v>
      </c>
    </row>
    <row r="428" spans="2:8">
      <c r="B428" s="948" t="s">
        <v>1334</v>
      </c>
      <c r="C428" s="949"/>
      <c r="D428" s="949"/>
      <c r="E428" s="949"/>
      <c r="F428" s="949"/>
      <c r="G428" s="949"/>
      <c r="H428" s="1168"/>
    </row>
    <row r="429" spans="2:8">
      <c r="B429" s="1114" t="s">
        <v>105</v>
      </c>
      <c r="C429" s="1115" t="s">
        <v>109</v>
      </c>
      <c r="D429" s="775" t="s">
        <v>512</v>
      </c>
      <c r="E429" s="775" t="s">
        <v>513</v>
      </c>
      <c r="F429" s="450" t="s">
        <v>3303</v>
      </c>
      <c r="G429" s="778" t="s">
        <v>514</v>
      </c>
      <c r="H429" s="450" t="s">
        <v>338</v>
      </c>
    </row>
    <row r="430" spans="2:8">
      <c r="B430" s="1114" t="s">
        <v>105</v>
      </c>
      <c r="C430" s="1115" t="s">
        <v>109</v>
      </c>
      <c r="D430" s="775" t="s">
        <v>1535</v>
      </c>
      <c r="E430" s="775" t="s">
        <v>580</v>
      </c>
      <c r="F430" s="450" t="s">
        <v>3303</v>
      </c>
      <c r="G430" s="778" t="s">
        <v>1536</v>
      </c>
      <c r="H430" s="450" t="s">
        <v>338</v>
      </c>
    </row>
    <row r="431" spans="2:8">
      <c r="B431" s="1114" t="s">
        <v>105</v>
      </c>
      <c r="C431" s="1115" t="s">
        <v>109</v>
      </c>
      <c r="D431" s="775" t="s">
        <v>516</v>
      </c>
      <c r="E431" s="775" t="s">
        <v>517</v>
      </c>
      <c r="F431" s="450" t="s">
        <v>3303</v>
      </c>
      <c r="G431" s="778" t="s">
        <v>2979</v>
      </c>
      <c r="H431" s="450" t="s">
        <v>338</v>
      </c>
    </row>
    <row r="432" spans="2:8">
      <c r="B432" s="1114" t="s">
        <v>105</v>
      </c>
      <c r="C432" s="1115" t="s">
        <v>109</v>
      </c>
      <c r="D432" s="775" t="s">
        <v>2967</v>
      </c>
      <c r="E432" s="775" t="s">
        <v>572</v>
      </c>
      <c r="F432" s="450" t="s">
        <v>3303</v>
      </c>
      <c r="G432" s="778" t="s">
        <v>3182</v>
      </c>
      <c r="H432" s="450" t="s">
        <v>338</v>
      </c>
    </row>
    <row r="433" spans="2:8">
      <c r="B433" s="1114" t="s">
        <v>105</v>
      </c>
      <c r="C433" s="1115" t="s">
        <v>109</v>
      </c>
      <c r="D433" s="775" t="s">
        <v>2988</v>
      </c>
      <c r="E433" s="775" t="s">
        <v>2989</v>
      </c>
      <c r="F433" s="450" t="s">
        <v>3303</v>
      </c>
      <c r="G433" s="778" t="s">
        <v>2990</v>
      </c>
      <c r="H433" s="450" t="s">
        <v>338</v>
      </c>
    </row>
    <row r="434" spans="2:8">
      <c r="B434" s="1114" t="s">
        <v>105</v>
      </c>
      <c r="C434" s="1115" t="s">
        <v>109</v>
      </c>
      <c r="D434" s="450" t="s">
        <v>1008</v>
      </c>
      <c r="E434" s="450" t="s">
        <v>1009</v>
      </c>
      <c r="F434" s="450" t="s">
        <v>3303</v>
      </c>
      <c r="G434" s="778" t="s">
        <v>3304</v>
      </c>
      <c r="H434" s="450" t="s">
        <v>338</v>
      </c>
    </row>
    <row r="435" spans="2:8">
      <c r="B435" s="1114" t="s">
        <v>105</v>
      </c>
      <c r="C435" s="1115" t="s">
        <v>109</v>
      </c>
      <c r="D435" s="450" t="s">
        <v>1014</v>
      </c>
      <c r="E435" s="450" t="s">
        <v>3305</v>
      </c>
      <c r="F435" s="450" t="s">
        <v>3303</v>
      </c>
      <c r="G435" s="778" t="s">
        <v>2581</v>
      </c>
      <c r="H435" s="450" t="s">
        <v>338</v>
      </c>
    </row>
    <row r="436" spans="2:8">
      <c r="B436" s="1114" t="s">
        <v>105</v>
      </c>
      <c r="C436" s="1115" t="s">
        <v>109</v>
      </c>
      <c r="D436" s="450" t="s">
        <v>3306</v>
      </c>
      <c r="E436" s="450" t="s">
        <v>3307</v>
      </c>
      <c r="F436" s="450" t="s">
        <v>3303</v>
      </c>
      <c r="G436" s="778" t="s">
        <v>3308</v>
      </c>
      <c r="H436" s="450" t="s">
        <v>338</v>
      </c>
    </row>
    <row r="437" spans="2:8">
      <c r="B437" s="1114" t="s">
        <v>105</v>
      </c>
      <c r="C437" s="1115" t="s">
        <v>109</v>
      </c>
      <c r="D437" s="450" t="s">
        <v>957</v>
      </c>
      <c r="E437" s="450" t="s">
        <v>958</v>
      </c>
      <c r="F437" s="450" t="s">
        <v>3303</v>
      </c>
      <c r="G437" s="778" t="s">
        <v>3309</v>
      </c>
      <c r="H437" s="450" t="s">
        <v>338</v>
      </c>
    </row>
    <row r="438" spans="2:8">
      <c r="B438" s="1114" t="s">
        <v>105</v>
      </c>
      <c r="C438" s="1115" t="s">
        <v>109</v>
      </c>
      <c r="D438" s="450" t="s">
        <v>3310</v>
      </c>
      <c r="E438" s="450" t="s">
        <v>3311</v>
      </c>
      <c r="F438" s="450" t="s">
        <v>3303</v>
      </c>
      <c r="G438" s="778" t="s">
        <v>3312</v>
      </c>
      <c r="H438" s="450" t="s">
        <v>338</v>
      </c>
    </row>
    <row r="439" spans="2:8">
      <c r="B439" s="1490" t="s">
        <v>1334</v>
      </c>
      <c r="C439" s="1491"/>
      <c r="D439" s="1491"/>
      <c r="E439" s="1491"/>
      <c r="F439" s="1491"/>
      <c r="G439" s="1491"/>
      <c r="H439" s="1168"/>
    </row>
    <row r="440" spans="2:8">
      <c r="B440" s="1488" t="s">
        <v>105</v>
      </c>
      <c r="C440" s="1508" t="s">
        <v>106</v>
      </c>
      <c r="D440" s="775" t="s">
        <v>512</v>
      </c>
      <c r="E440" s="775" t="s">
        <v>513</v>
      </c>
      <c r="F440" s="450" t="s">
        <v>3313</v>
      </c>
      <c r="G440" s="450" t="s">
        <v>514</v>
      </c>
      <c r="H440" s="779" t="s">
        <v>338</v>
      </c>
    </row>
    <row r="441" spans="2:8">
      <c r="B441" s="1488" t="s">
        <v>105</v>
      </c>
      <c r="C441" s="1508" t="s">
        <v>106</v>
      </c>
      <c r="D441" s="775" t="s">
        <v>1535</v>
      </c>
      <c r="E441" s="775" t="s">
        <v>580</v>
      </c>
      <c r="F441" s="450" t="s">
        <v>3313</v>
      </c>
      <c r="G441" s="450" t="s">
        <v>1536</v>
      </c>
      <c r="H441" s="779" t="s">
        <v>338</v>
      </c>
    </row>
    <row r="442" spans="2:8">
      <c r="B442" s="1488" t="s">
        <v>105</v>
      </c>
      <c r="C442" s="1508" t="s">
        <v>106</v>
      </c>
      <c r="D442" s="775" t="s">
        <v>2967</v>
      </c>
      <c r="E442" s="775" t="s">
        <v>572</v>
      </c>
      <c r="F442" s="450" t="s">
        <v>3313</v>
      </c>
      <c r="G442" s="450" t="s">
        <v>2609</v>
      </c>
      <c r="H442" s="779" t="s">
        <v>338</v>
      </c>
    </row>
    <row r="443" spans="2:8">
      <c r="B443" s="1488" t="s">
        <v>105</v>
      </c>
      <c r="C443" s="1508" t="s">
        <v>106</v>
      </c>
      <c r="D443" s="775" t="s">
        <v>2968</v>
      </c>
      <c r="E443" s="775" t="s">
        <v>1516</v>
      </c>
      <c r="F443" s="450" t="s">
        <v>3313</v>
      </c>
      <c r="G443" s="450" t="s">
        <v>1519</v>
      </c>
      <c r="H443" s="779" t="s">
        <v>338</v>
      </c>
    </row>
    <row r="444" spans="2:8">
      <c r="B444" s="1488" t="s">
        <v>105</v>
      </c>
      <c r="C444" s="1508" t="s">
        <v>106</v>
      </c>
      <c r="D444" s="775" t="s">
        <v>516</v>
      </c>
      <c r="E444" s="775" t="s">
        <v>517</v>
      </c>
      <c r="F444" s="450" t="s">
        <v>3313</v>
      </c>
      <c r="G444" s="450" t="s">
        <v>1519</v>
      </c>
      <c r="H444" s="779" t="s">
        <v>338</v>
      </c>
    </row>
    <row r="445" spans="2:8">
      <c r="B445" s="1488" t="s">
        <v>105</v>
      </c>
      <c r="C445" s="1508" t="s">
        <v>106</v>
      </c>
      <c r="D445" s="775" t="s">
        <v>3314</v>
      </c>
      <c r="E445" s="775" t="s">
        <v>3315</v>
      </c>
      <c r="F445" s="450" t="s">
        <v>3313</v>
      </c>
      <c r="G445" s="450" t="s">
        <v>3316</v>
      </c>
      <c r="H445" s="779" t="s">
        <v>338</v>
      </c>
    </row>
    <row r="446" spans="2:8">
      <c r="B446" s="1488" t="s">
        <v>105</v>
      </c>
      <c r="C446" s="1508" t="s">
        <v>106</v>
      </c>
      <c r="D446" s="450" t="s">
        <v>2560</v>
      </c>
      <c r="E446" s="450" t="s">
        <v>718</v>
      </c>
      <c r="F446" s="450" t="s">
        <v>3313</v>
      </c>
      <c r="G446" s="450" t="s">
        <v>719</v>
      </c>
      <c r="H446" s="779" t="s">
        <v>338</v>
      </c>
    </row>
    <row r="447" spans="2:8">
      <c r="B447" s="1488" t="s">
        <v>105</v>
      </c>
      <c r="C447" s="1508" t="s">
        <v>106</v>
      </c>
      <c r="D447" s="450" t="s">
        <v>2562</v>
      </c>
      <c r="E447" s="450" t="s">
        <v>722</v>
      </c>
      <c r="F447" s="450" t="s">
        <v>3313</v>
      </c>
      <c r="G447" s="450" t="s">
        <v>723</v>
      </c>
      <c r="H447" s="779" t="s">
        <v>338</v>
      </c>
    </row>
    <row r="448" spans="2:8">
      <c r="B448" s="1488" t="s">
        <v>105</v>
      </c>
      <c r="C448" s="1508" t="s">
        <v>106</v>
      </c>
      <c r="D448" s="450" t="s">
        <v>3317</v>
      </c>
      <c r="E448" s="450" t="s">
        <v>1324</v>
      </c>
      <c r="F448" s="450" t="s">
        <v>3313</v>
      </c>
      <c r="G448" s="450" t="s">
        <v>1325</v>
      </c>
      <c r="H448" s="779" t="s">
        <v>338</v>
      </c>
    </row>
    <row r="449" spans="2:8">
      <c r="B449" s="1488" t="s">
        <v>105</v>
      </c>
      <c r="C449" s="1508" t="s">
        <v>106</v>
      </c>
      <c r="D449" s="450"/>
      <c r="E449" s="450" t="s">
        <v>3318</v>
      </c>
      <c r="F449" s="450" t="s">
        <v>3313</v>
      </c>
      <c r="G449" s="450" t="s">
        <v>3319</v>
      </c>
      <c r="H449" s="779"/>
    </row>
    <row r="450" spans="2:8">
      <c r="B450" s="1488" t="s">
        <v>105</v>
      </c>
      <c r="C450" s="1508" t="s">
        <v>106</v>
      </c>
      <c r="E450" s="450" t="s">
        <v>3320</v>
      </c>
      <c r="F450" s="450" t="s">
        <v>3313</v>
      </c>
      <c r="G450" s="450" t="s">
        <v>3321</v>
      </c>
      <c r="H450" s="779"/>
    </row>
    <row r="451" spans="2:8">
      <c r="B451" s="1596" t="s">
        <v>1334</v>
      </c>
      <c r="C451" s="1133"/>
      <c r="D451" s="1133"/>
      <c r="E451" s="1133"/>
      <c r="F451" s="1133"/>
      <c r="G451" s="1133"/>
      <c r="H451" s="1168"/>
    </row>
    <row r="452" spans="2:8">
      <c r="B452" s="1113" t="s">
        <v>2593</v>
      </c>
      <c r="C452" s="1116" t="s">
        <v>116</v>
      </c>
      <c r="D452" s="775" t="s">
        <v>3322</v>
      </c>
      <c r="E452" s="775" t="s">
        <v>2595</v>
      </c>
      <c r="F452" s="450" t="s">
        <v>3323</v>
      </c>
      <c r="G452" s="778" t="s">
        <v>2596</v>
      </c>
      <c r="H452" s="450" t="s">
        <v>338</v>
      </c>
    </row>
    <row r="453" spans="2:8">
      <c r="B453" s="1113" t="s">
        <v>2593</v>
      </c>
      <c r="C453" s="1116" t="s">
        <v>116</v>
      </c>
      <c r="D453" s="775" t="s">
        <v>512</v>
      </c>
      <c r="E453" s="775" t="s">
        <v>513</v>
      </c>
      <c r="F453" s="450" t="s">
        <v>3323</v>
      </c>
      <c r="G453" s="778" t="s">
        <v>514</v>
      </c>
      <c r="H453" s="450" t="s">
        <v>338</v>
      </c>
    </row>
    <row r="454" spans="2:8">
      <c r="B454" s="1113" t="s">
        <v>2593</v>
      </c>
      <c r="C454" s="1116" t="s">
        <v>116</v>
      </c>
      <c r="D454" s="775" t="s">
        <v>1535</v>
      </c>
      <c r="E454" s="775" t="s">
        <v>580</v>
      </c>
      <c r="F454" s="450" t="s">
        <v>3323</v>
      </c>
      <c r="G454" s="778" t="s">
        <v>1536</v>
      </c>
      <c r="H454" s="450" t="s">
        <v>338</v>
      </c>
    </row>
    <row r="455" spans="2:8">
      <c r="B455" s="1113" t="s">
        <v>2593</v>
      </c>
      <c r="C455" s="1116" t="s">
        <v>116</v>
      </c>
      <c r="D455" s="775" t="s">
        <v>516</v>
      </c>
      <c r="E455" s="775" t="s">
        <v>517</v>
      </c>
      <c r="F455" s="450" t="s">
        <v>3323</v>
      </c>
      <c r="G455" s="778" t="s">
        <v>1519</v>
      </c>
      <c r="H455" s="450" t="s">
        <v>338</v>
      </c>
    </row>
    <row r="456" spans="2:8">
      <c r="B456" s="1113" t="s">
        <v>2593</v>
      </c>
      <c r="C456" s="1116" t="s">
        <v>116</v>
      </c>
      <c r="D456" s="775" t="s">
        <v>2967</v>
      </c>
      <c r="E456" s="775" t="s">
        <v>572</v>
      </c>
      <c r="F456" s="450" t="s">
        <v>3323</v>
      </c>
      <c r="G456" s="778" t="s">
        <v>2609</v>
      </c>
      <c r="H456" s="450" t="s">
        <v>338</v>
      </c>
    </row>
    <row r="457" spans="2:8">
      <c r="B457" s="1113" t="s">
        <v>2593</v>
      </c>
      <c r="C457" s="1116" t="s">
        <v>116</v>
      </c>
      <c r="D457" s="775" t="s">
        <v>2968</v>
      </c>
      <c r="E457" s="775" t="s">
        <v>1516</v>
      </c>
      <c r="F457" s="450" t="s">
        <v>3323</v>
      </c>
      <c r="G457" s="778" t="s">
        <v>1519</v>
      </c>
      <c r="H457" s="450" t="s">
        <v>338</v>
      </c>
    </row>
    <row r="458" spans="2:8">
      <c r="B458" s="1113" t="s">
        <v>2593</v>
      </c>
      <c r="C458" s="1116" t="s">
        <v>116</v>
      </c>
      <c r="D458" s="450" t="s">
        <v>2635</v>
      </c>
      <c r="E458" s="450" t="s">
        <v>3324</v>
      </c>
      <c r="F458" s="450" t="s">
        <v>3323</v>
      </c>
      <c r="G458" s="778" t="s">
        <v>2636</v>
      </c>
      <c r="H458" s="450" t="s">
        <v>338</v>
      </c>
    </row>
    <row r="459" spans="2:8">
      <c r="B459" s="1113" t="s">
        <v>2593</v>
      </c>
      <c r="C459" s="1116" t="s">
        <v>116</v>
      </c>
      <c r="D459" s="450" t="s">
        <v>2640</v>
      </c>
      <c r="E459" s="450" t="s">
        <v>3325</v>
      </c>
      <c r="F459" s="450" t="s">
        <v>3323</v>
      </c>
      <c r="G459" s="778" t="s">
        <v>2641</v>
      </c>
      <c r="H459" s="450" t="s">
        <v>338</v>
      </c>
    </row>
    <row r="460" spans="2:8">
      <c r="B460" s="1113" t="s">
        <v>2593</v>
      </c>
      <c r="C460" s="1116" t="s">
        <v>116</v>
      </c>
      <c r="D460" s="450" t="s">
        <v>2645</v>
      </c>
      <c r="E460" s="450" t="s">
        <v>2644</v>
      </c>
      <c r="F460" s="450" t="s">
        <v>3323</v>
      </c>
      <c r="G460" s="778" t="s">
        <v>2646</v>
      </c>
      <c r="H460" s="450" t="s">
        <v>338</v>
      </c>
    </row>
    <row r="461" spans="2:8">
      <c r="B461" s="1113" t="s">
        <v>2593</v>
      </c>
      <c r="C461" s="1116" t="s">
        <v>116</v>
      </c>
      <c r="D461" s="450" t="s">
        <v>2645</v>
      </c>
      <c r="E461" s="450" t="s">
        <v>3326</v>
      </c>
      <c r="F461" s="450" t="s">
        <v>3323</v>
      </c>
      <c r="G461" s="778" t="s">
        <v>2646</v>
      </c>
      <c r="H461" s="450" t="s">
        <v>338</v>
      </c>
    </row>
    <row r="462" spans="2:8">
      <c r="B462" s="948" t="s">
        <v>1334</v>
      </c>
      <c r="C462" s="949"/>
      <c r="D462" s="949"/>
      <c r="E462" s="949"/>
      <c r="F462" s="949"/>
      <c r="G462" s="949"/>
      <c r="H462" s="1168"/>
    </row>
    <row r="463" spans="2:8">
      <c r="B463" s="1113" t="s">
        <v>2593</v>
      </c>
      <c r="C463" s="1117" t="s">
        <v>119</v>
      </c>
      <c r="D463" s="775" t="s">
        <v>2601</v>
      </c>
      <c r="E463" s="775" t="s">
        <v>3327</v>
      </c>
      <c r="F463" s="450" t="s">
        <v>3328</v>
      </c>
      <c r="G463" s="778" t="s">
        <v>2605</v>
      </c>
      <c r="H463" s="450" t="s">
        <v>338</v>
      </c>
    </row>
    <row r="464" spans="2:8">
      <c r="B464" s="1113" t="s">
        <v>2593</v>
      </c>
      <c r="C464" s="1117" t="s">
        <v>119</v>
      </c>
      <c r="D464" s="775" t="s">
        <v>3322</v>
      </c>
      <c r="E464" s="775" t="s">
        <v>2595</v>
      </c>
      <c r="F464" s="450" t="s">
        <v>3328</v>
      </c>
      <c r="G464" s="778" t="s">
        <v>3329</v>
      </c>
      <c r="H464" s="450" t="s">
        <v>338</v>
      </c>
    </row>
    <row r="465" spans="2:8">
      <c r="B465" s="1113" t="s">
        <v>2593</v>
      </c>
      <c r="C465" s="1117" t="s">
        <v>119</v>
      </c>
      <c r="D465" s="775" t="s">
        <v>512</v>
      </c>
      <c r="E465" s="775" t="s">
        <v>513</v>
      </c>
      <c r="F465" s="450" t="s">
        <v>3328</v>
      </c>
      <c r="G465" s="778" t="s">
        <v>514</v>
      </c>
      <c r="H465" s="450" t="s">
        <v>338</v>
      </c>
    </row>
    <row r="466" spans="2:8">
      <c r="B466" s="1113" t="s">
        <v>2593</v>
      </c>
      <c r="C466" s="1117" t="s">
        <v>119</v>
      </c>
      <c r="D466" s="775" t="s">
        <v>1535</v>
      </c>
      <c r="E466" s="775" t="s">
        <v>580</v>
      </c>
      <c r="F466" s="450" t="s">
        <v>3328</v>
      </c>
      <c r="G466" s="778" t="s">
        <v>1536</v>
      </c>
      <c r="H466" s="450" t="s">
        <v>338</v>
      </c>
    </row>
    <row r="467" spans="2:8">
      <c r="B467" s="1113" t="s">
        <v>2593</v>
      </c>
      <c r="C467" s="1117" t="s">
        <v>119</v>
      </c>
      <c r="D467" s="775" t="s">
        <v>516</v>
      </c>
      <c r="E467" s="775" t="s">
        <v>517</v>
      </c>
      <c r="F467" s="450" t="s">
        <v>3328</v>
      </c>
      <c r="G467" s="778" t="s">
        <v>1519</v>
      </c>
      <c r="H467" s="450" t="s">
        <v>338</v>
      </c>
    </row>
    <row r="468" spans="2:8">
      <c r="B468" s="1113" t="s">
        <v>2593</v>
      </c>
      <c r="C468" s="1117" t="s">
        <v>119</v>
      </c>
      <c r="D468" s="775" t="s">
        <v>2967</v>
      </c>
      <c r="E468" s="775" t="s">
        <v>572</v>
      </c>
      <c r="F468" s="450" t="s">
        <v>3328</v>
      </c>
      <c r="G468" s="778" t="s">
        <v>2609</v>
      </c>
      <c r="H468" s="450" t="s">
        <v>338</v>
      </c>
    </row>
    <row r="469" spans="2:8">
      <c r="B469" s="1113" t="s">
        <v>2593</v>
      </c>
      <c r="C469" s="1117" t="s">
        <v>119</v>
      </c>
      <c r="D469" s="775" t="s">
        <v>2968</v>
      </c>
      <c r="E469" s="775" t="s">
        <v>1516</v>
      </c>
      <c r="F469" s="450" t="s">
        <v>3328</v>
      </c>
      <c r="G469" s="778" t="s">
        <v>1519</v>
      </c>
      <c r="H469" s="450" t="s">
        <v>338</v>
      </c>
    </row>
    <row r="470" spans="2:8">
      <c r="B470" s="1113" t="s">
        <v>2593</v>
      </c>
      <c r="C470" s="1117" t="s">
        <v>119</v>
      </c>
      <c r="D470" s="450" t="s">
        <v>2623</v>
      </c>
      <c r="E470" s="450" t="s">
        <v>2624</v>
      </c>
      <c r="F470" s="450" t="s">
        <v>3328</v>
      </c>
      <c r="G470" s="778" t="s">
        <v>2626</v>
      </c>
      <c r="H470" s="450" t="s">
        <v>338</v>
      </c>
    </row>
    <row r="471" spans="2:8">
      <c r="B471" s="1113" t="s">
        <v>2593</v>
      </c>
      <c r="C471" s="1117" t="s">
        <v>119</v>
      </c>
      <c r="D471" s="450" t="s">
        <v>2613</v>
      </c>
      <c r="E471" s="450" t="s">
        <v>3330</v>
      </c>
      <c r="F471" s="450" t="s">
        <v>3328</v>
      </c>
      <c r="G471" s="778" t="s">
        <v>2615</v>
      </c>
      <c r="H471" s="450" t="s">
        <v>338</v>
      </c>
    </row>
    <row r="472" spans="2:8">
      <c r="B472" s="1113" t="s">
        <v>2593</v>
      </c>
      <c r="C472" s="1117" t="s">
        <v>119</v>
      </c>
      <c r="D472" s="450" t="s">
        <v>2617</v>
      </c>
      <c r="E472" s="450" t="s">
        <v>3331</v>
      </c>
      <c r="F472" s="450" t="s">
        <v>3328</v>
      </c>
      <c r="G472" s="778" t="s">
        <v>3332</v>
      </c>
      <c r="H472" s="450" t="s">
        <v>338</v>
      </c>
    </row>
    <row r="473" spans="2:8">
      <c r="B473" s="1113" t="s">
        <v>2593</v>
      </c>
      <c r="C473" s="1117" t="s">
        <v>119</v>
      </c>
      <c r="D473" s="450" t="s">
        <v>3333</v>
      </c>
      <c r="E473" s="450" t="s">
        <v>673</v>
      </c>
      <c r="F473" s="450" t="s">
        <v>3328</v>
      </c>
      <c r="G473" s="778" t="s">
        <v>3334</v>
      </c>
      <c r="H473" s="450" t="s">
        <v>338</v>
      </c>
    </row>
    <row r="474" spans="2:8">
      <c r="B474" s="948" t="s">
        <v>1334</v>
      </c>
      <c r="C474" s="949"/>
      <c r="D474" s="949"/>
      <c r="E474" s="949"/>
      <c r="F474" s="949"/>
      <c r="G474" s="949"/>
      <c r="H474" s="1168"/>
    </row>
    <row r="475" spans="2:8">
      <c r="B475" s="1118" t="s">
        <v>145</v>
      </c>
      <c r="C475" s="1119" t="s">
        <v>146</v>
      </c>
      <c r="D475" s="775" t="s">
        <v>1347</v>
      </c>
      <c r="E475" s="775" t="s">
        <v>513</v>
      </c>
      <c r="F475" s="450" t="s">
        <v>3335</v>
      </c>
      <c r="G475" s="778" t="s">
        <v>1348</v>
      </c>
      <c r="H475" s="450" t="s">
        <v>338</v>
      </c>
    </row>
    <row r="476" spans="2:8">
      <c r="B476" s="1118" t="s">
        <v>145</v>
      </c>
      <c r="C476" s="1119" t="s">
        <v>146</v>
      </c>
      <c r="D476" s="775" t="s">
        <v>3336</v>
      </c>
      <c r="E476" s="775" t="s">
        <v>3337</v>
      </c>
      <c r="F476" s="450" t="s">
        <v>3335</v>
      </c>
      <c r="G476" s="778" t="s">
        <v>3338</v>
      </c>
      <c r="H476" s="450" t="s">
        <v>338</v>
      </c>
    </row>
    <row r="477" spans="2:8">
      <c r="B477" s="1118" t="s">
        <v>145</v>
      </c>
      <c r="C477" s="1119" t="s">
        <v>146</v>
      </c>
      <c r="D477" s="775" t="s">
        <v>1149</v>
      </c>
      <c r="E477" s="775" t="s">
        <v>1150</v>
      </c>
      <c r="F477" s="450" t="s">
        <v>3335</v>
      </c>
      <c r="G477" s="778" t="s">
        <v>3339</v>
      </c>
      <c r="H477" s="450" t="s">
        <v>338</v>
      </c>
    </row>
    <row r="478" spans="2:8">
      <c r="B478" s="1118" t="s">
        <v>145</v>
      </c>
      <c r="C478" s="1119" t="s">
        <v>146</v>
      </c>
      <c r="D478" s="775" t="s">
        <v>1339</v>
      </c>
      <c r="E478" s="775" t="s">
        <v>1340</v>
      </c>
      <c r="F478" s="450" t="s">
        <v>3335</v>
      </c>
      <c r="G478" s="778" t="s">
        <v>3340</v>
      </c>
      <c r="H478" s="450" t="s">
        <v>338</v>
      </c>
    </row>
    <row r="479" spans="2:8">
      <c r="B479" s="1118" t="s">
        <v>145</v>
      </c>
      <c r="C479" s="1119" t="s">
        <v>146</v>
      </c>
      <c r="D479" s="775" t="s">
        <v>1255</v>
      </c>
      <c r="E479" s="775" t="s">
        <v>1256</v>
      </c>
      <c r="F479" s="450" t="s">
        <v>3335</v>
      </c>
      <c r="G479" s="778" t="s">
        <v>2473</v>
      </c>
      <c r="H479" s="450" t="s">
        <v>338</v>
      </c>
    </row>
    <row r="480" spans="2:8">
      <c r="B480" s="1118" t="s">
        <v>145</v>
      </c>
      <c r="C480" s="1119" t="s">
        <v>146</v>
      </c>
      <c r="D480" s="450" t="s">
        <v>1342</v>
      </c>
      <c r="E480" s="450" t="s">
        <v>1252</v>
      </c>
      <c r="F480" s="450" t="s">
        <v>3335</v>
      </c>
      <c r="G480" s="778" t="s">
        <v>3341</v>
      </c>
      <c r="H480" s="450" t="s">
        <v>338</v>
      </c>
    </row>
    <row r="481" spans="2:8">
      <c r="B481" s="1118" t="s">
        <v>145</v>
      </c>
      <c r="C481" s="1119" t="s">
        <v>146</v>
      </c>
      <c r="D481" s="450" t="s">
        <v>1367</v>
      </c>
      <c r="E481" s="450" t="s">
        <v>657</v>
      </c>
      <c r="F481" s="450" t="s">
        <v>3335</v>
      </c>
      <c r="G481" s="778" t="s">
        <v>1368</v>
      </c>
      <c r="H481" s="450" t="s">
        <v>338</v>
      </c>
    </row>
    <row r="482" spans="2:8">
      <c r="B482" s="1118" t="s">
        <v>145</v>
      </c>
      <c r="C482" s="1119" t="s">
        <v>146</v>
      </c>
      <c r="D482" s="450" t="s">
        <v>1355</v>
      </c>
      <c r="E482" s="450" t="s">
        <v>1356</v>
      </c>
      <c r="F482" s="450" t="s">
        <v>3335</v>
      </c>
      <c r="G482" s="778" t="s">
        <v>3342</v>
      </c>
      <c r="H482" s="450" t="s">
        <v>338</v>
      </c>
    </row>
    <row r="483" spans="2:8">
      <c r="B483" s="1118" t="s">
        <v>145</v>
      </c>
      <c r="C483" s="1119" t="s">
        <v>146</v>
      </c>
      <c r="D483" s="450" t="s">
        <v>1358</v>
      </c>
      <c r="E483" s="450" t="s">
        <v>1359</v>
      </c>
      <c r="F483" s="450" t="s">
        <v>3335</v>
      </c>
      <c r="G483" s="778" t="s">
        <v>3343</v>
      </c>
      <c r="H483" s="450" t="s">
        <v>338</v>
      </c>
    </row>
    <row r="484" spans="2:8">
      <c r="B484" s="1118" t="s">
        <v>145</v>
      </c>
      <c r="C484" s="1119" t="s">
        <v>146</v>
      </c>
      <c r="D484" s="450" t="s">
        <v>1344</v>
      </c>
      <c r="E484" s="450" t="s">
        <v>1345</v>
      </c>
      <c r="F484" s="450" t="s">
        <v>3335</v>
      </c>
      <c r="G484" s="778" t="s">
        <v>3344</v>
      </c>
      <c r="H484" s="450" t="s">
        <v>338</v>
      </c>
    </row>
    <row r="485" spans="2:8">
      <c r="B485" s="1118" t="s">
        <v>145</v>
      </c>
      <c r="C485" s="1119" t="s">
        <v>146</v>
      </c>
      <c r="D485" s="450" t="s">
        <v>1349</v>
      </c>
      <c r="E485" s="450" t="s">
        <v>1350</v>
      </c>
      <c r="F485" s="450" t="s">
        <v>3335</v>
      </c>
      <c r="G485" s="778" t="s">
        <v>3345</v>
      </c>
      <c r="H485" s="450" t="s">
        <v>338</v>
      </c>
    </row>
    <row r="486" spans="2:8">
      <c r="B486" s="1118" t="s">
        <v>145</v>
      </c>
      <c r="C486" s="1119" t="s">
        <v>146</v>
      </c>
      <c r="D486" s="450" t="s">
        <v>1352</v>
      </c>
      <c r="E486" s="450" t="s">
        <v>1353</v>
      </c>
      <c r="F486" s="450" t="s">
        <v>3335</v>
      </c>
      <c r="G486" s="778" t="s">
        <v>3346</v>
      </c>
      <c r="H486" s="450" t="s">
        <v>338</v>
      </c>
    </row>
    <row r="487" spans="2:8">
      <c r="B487" s="1118" t="s">
        <v>145</v>
      </c>
      <c r="C487" s="1119" t="s">
        <v>146</v>
      </c>
      <c r="D487" s="450" t="s">
        <v>1364</v>
      </c>
      <c r="E487" s="450" t="s">
        <v>1365</v>
      </c>
      <c r="F487" s="450" t="s">
        <v>3335</v>
      </c>
      <c r="G487" s="778" t="s">
        <v>1366</v>
      </c>
      <c r="H487" s="450" t="s">
        <v>338</v>
      </c>
    </row>
    <row r="488" spans="2:8">
      <c r="B488" s="1118" t="s">
        <v>145</v>
      </c>
      <c r="C488" s="1119" t="s">
        <v>146</v>
      </c>
      <c r="D488" s="450" t="s">
        <v>1361</v>
      </c>
      <c r="E488" s="450" t="s">
        <v>1362</v>
      </c>
      <c r="F488" s="450" t="s">
        <v>3335</v>
      </c>
      <c r="G488" s="778" t="s">
        <v>1363</v>
      </c>
      <c r="H488" s="450" t="s">
        <v>338</v>
      </c>
    </row>
    <row r="489" spans="2:8">
      <c r="B489" s="1118" t="s">
        <v>145</v>
      </c>
      <c r="C489" s="1119" t="s">
        <v>146</v>
      </c>
      <c r="D489" s="450" t="s">
        <v>3347</v>
      </c>
      <c r="E489" s="450" t="s">
        <v>3348</v>
      </c>
      <c r="F489" s="450" t="s">
        <v>3335</v>
      </c>
      <c r="G489" s="778" t="s">
        <v>3349</v>
      </c>
      <c r="H489" s="450" t="s">
        <v>338</v>
      </c>
    </row>
    <row r="490" spans="2:8">
      <c r="B490" s="1118" t="s">
        <v>145</v>
      </c>
      <c r="C490" s="1119" t="s">
        <v>146</v>
      </c>
      <c r="D490" s="450" t="s">
        <v>2659</v>
      </c>
      <c r="E490" s="450" t="s">
        <v>2660</v>
      </c>
      <c r="F490" s="450" t="s">
        <v>3335</v>
      </c>
      <c r="G490" s="778" t="s">
        <v>3350</v>
      </c>
      <c r="H490" s="450" t="s">
        <v>338</v>
      </c>
    </row>
    <row r="491" spans="2:8">
      <c r="B491" s="1118" t="s">
        <v>145</v>
      </c>
      <c r="C491" s="1119" t="s">
        <v>146</v>
      </c>
      <c r="D491" s="450" t="s">
        <v>3240</v>
      </c>
      <c r="E491" s="450" t="s">
        <v>2483</v>
      </c>
      <c r="F491" s="450" t="s">
        <v>3335</v>
      </c>
      <c r="G491" s="778" t="s">
        <v>3351</v>
      </c>
      <c r="H491" s="450" t="s">
        <v>338</v>
      </c>
    </row>
    <row r="492" spans="2:8">
      <c r="B492" s="1118" t="s">
        <v>145</v>
      </c>
      <c r="C492" s="1119" t="s">
        <v>146</v>
      </c>
      <c r="D492" s="450" t="s">
        <v>2664</v>
      </c>
      <c r="E492" s="450" t="s">
        <v>2665</v>
      </c>
      <c r="F492" s="450" t="s">
        <v>3335</v>
      </c>
      <c r="G492" s="778" t="s">
        <v>2664</v>
      </c>
      <c r="H492" s="450" t="s">
        <v>338</v>
      </c>
    </row>
    <row r="493" spans="2:8">
      <c r="B493" s="1118" t="s">
        <v>145</v>
      </c>
      <c r="C493" s="1119" t="s">
        <v>146</v>
      </c>
      <c r="D493" s="450" t="s">
        <v>2668</v>
      </c>
      <c r="E493" s="450" t="s">
        <v>2669</v>
      </c>
      <c r="F493" s="450" t="s">
        <v>3335</v>
      </c>
      <c r="G493" s="778" t="s">
        <v>3352</v>
      </c>
      <c r="H493" s="450" t="s">
        <v>338</v>
      </c>
    </row>
    <row r="494" spans="2:8">
      <c r="B494" s="1118" t="s">
        <v>145</v>
      </c>
      <c r="C494" s="1119" t="s">
        <v>146</v>
      </c>
      <c r="D494" s="450" t="s">
        <v>2672</v>
      </c>
      <c r="E494" s="450" t="s">
        <v>2673</v>
      </c>
      <c r="F494" s="450" t="s">
        <v>3335</v>
      </c>
      <c r="G494" s="778" t="s">
        <v>3353</v>
      </c>
      <c r="H494" s="450" t="s">
        <v>338</v>
      </c>
    </row>
    <row r="495" spans="2:8">
      <c r="B495" s="1118" t="s">
        <v>145</v>
      </c>
      <c r="C495" s="1119" t="s">
        <v>146</v>
      </c>
      <c r="D495" s="450" t="s">
        <v>2676</v>
      </c>
      <c r="E495" s="450" t="s">
        <v>2677</v>
      </c>
      <c r="F495" s="450" t="s">
        <v>3335</v>
      </c>
      <c r="G495" s="778" t="s">
        <v>3354</v>
      </c>
      <c r="H495" s="450" t="s">
        <v>338</v>
      </c>
    </row>
    <row r="496" spans="2:8">
      <c r="B496" s="1118" t="s">
        <v>145</v>
      </c>
      <c r="C496" s="1119" t="s">
        <v>146</v>
      </c>
      <c r="D496" s="450" t="s">
        <v>3355</v>
      </c>
      <c r="E496" s="450" t="s">
        <v>2690</v>
      </c>
      <c r="F496" s="450" t="s">
        <v>3335</v>
      </c>
      <c r="G496" s="778" t="s">
        <v>3356</v>
      </c>
      <c r="H496" s="450" t="s">
        <v>338</v>
      </c>
    </row>
    <row r="497" spans="2:8">
      <c r="B497" s="1118" t="s">
        <v>145</v>
      </c>
      <c r="C497" s="1119" t="s">
        <v>146</v>
      </c>
      <c r="D497" s="450" t="s">
        <v>2693</v>
      </c>
      <c r="E497" s="450" t="s">
        <v>2694</v>
      </c>
      <c r="F497" s="450" t="s">
        <v>3335</v>
      </c>
      <c r="G497" s="778" t="s">
        <v>3357</v>
      </c>
      <c r="H497" s="450" t="s">
        <v>338</v>
      </c>
    </row>
    <row r="498" spans="2:8">
      <c r="B498" s="1118" t="s">
        <v>145</v>
      </c>
      <c r="C498" s="1119" t="s">
        <v>146</v>
      </c>
      <c r="D498" s="450" t="s">
        <v>2680</v>
      </c>
      <c r="E498" s="450" t="s">
        <v>2681</v>
      </c>
      <c r="F498" s="450" t="s">
        <v>3335</v>
      </c>
      <c r="G498" s="778" t="s">
        <v>3358</v>
      </c>
      <c r="H498" s="450" t="s">
        <v>338</v>
      </c>
    </row>
    <row r="499" spans="2:8">
      <c r="B499" s="1136" t="s">
        <v>145</v>
      </c>
      <c r="C499" s="1137" t="s">
        <v>146</v>
      </c>
      <c r="D499" s="530" t="s">
        <v>2686</v>
      </c>
      <c r="E499" s="530" t="s">
        <v>2685</v>
      </c>
      <c r="F499" s="530" t="s">
        <v>3335</v>
      </c>
      <c r="G499" s="842" t="s">
        <v>3359</v>
      </c>
      <c r="H499" s="450" t="s">
        <v>338</v>
      </c>
    </row>
    <row r="500" spans="2:8">
      <c r="B500" s="1138" t="s">
        <v>145</v>
      </c>
      <c r="C500" s="1139" t="s">
        <v>146</v>
      </c>
      <c r="D500" s="450" t="s">
        <v>3360</v>
      </c>
      <c r="E500" s="450" t="s">
        <v>3361</v>
      </c>
      <c r="F500" s="450" t="s">
        <v>3335</v>
      </c>
      <c r="G500" s="778" t="s">
        <v>3362</v>
      </c>
      <c r="H500" s="450" t="s">
        <v>338</v>
      </c>
    </row>
    <row r="501" spans="2:8">
      <c r="B501" s="1138" t="s">
        <v>145</v>
      </c>
      <c r="C501" s="1139" t="s">
        <v>146</v>
      </c>
      <c r="D501" s="450" t="s">
        <v>3363</v>
      </c>
      <c r="E501" s="450" t="s">
        <v>3364</v>
      </c>
      <c r="F501" s="450" t="s">
        <v>3335</v>
      </c>
      <c r="G501" s="778" t="s">
        <v>3365</v>
      </c>
      <c r="H501" s="450" t="s">
        <v>338</v>
      </c>
    </row>
    <row r="502" spans="2:8">
      <c r="B502" s="948" t="s">
        <v>1334</v>
      </c>
      <c r="C502" s="949"/>
      <c r="D502" s="949"/>
      <c r="E502" s="949"/>
      <c r="F502" s="949"/>
      <c r="G502" s="949"/>
      <c r="H502" s="1168"/>
    </row>
    <row r="504" spans="2:8">
      <c r="B504" s="1448" t="inlineStr">
        <is>
          <t xml:space="preserve">CANADA - QUESTIONS FOR WORKSHOP 2 (2026-10-15)</t>
        </is>
      </c>
      <c r="D504" s="1448" t="inlineStr">
        <is>
          <t xml:space="preserve">Business term</t>
        </is>
      </c>
      <c r="E504" s="1448" t="inlineStr">
        <is>
          <t xml:space="preserve">Field (Canada / Gold)</t>
        </is>
      </c>
      <c r="F504" s="1448" t="inlineStr">
        <is>
          <t xml:space="preserve">Gold table</t>
        </is>
      </c>
      <c r="G504" s="1448" t="inlineStr">
        <is>
          <t xml:space="preserve">Canada question</t>
        </is>
      </c>
      <c r="H504" s="1448" t="inlineStr">
        <is>
          <t xml:space="preserve">Ref</t>
        </is>
      </c>
    </row>
    <row r="505" spans="2:8">
      <c r="B505" s="450" t="inlineStr">
        <is>
          <t xml:space="preserve">Customer</t>
        </is>
      </c>
      <c r="C505" s="450" t="inlineStr">
        <is>
          <t xml:space="preserve">Snapshots</t>
        </is>
      </c>
      <c r="D505" s="450" t="inlineStr">
        <is>
          <t xml:space="preserve">Monthly customer snapshot</t>
        </is>
      </c>
      <c r="E505" s="450" t="inlineStr">
        <is>
          <t xml:space="preserve">(none)</t>
        </is>
      </c>
      <c r="F505" s="450" t="inlineStr">
        <is>
          <t xml:space="preserve">new table</t>
        </is>
      </c>
      <c r="G505" s="450" t="inlineStr">
        <is>
          <t xml:space="preserve">Gold is current-state only: will it keep monthly customer x brand snapshots (Canada has 58 months), or do all Canada trend KPIs break?</t>
        </is>
      </c>
      <c r="H505" s="450" t="inlineStr">
        <is>
          <t xml:space="preserve">CA-A01</t>
        </is>
      </c>
    </row>
    <row r="506" spans="2:8">
      <c r="B506" s="450" t="inlineStr">
        <is>
          <t xml:space="preserve">Customer</t>
        </is>
      </c>
      <c r="C506" s="450" t="inlineStr">
        <is>
          <t xml:space="preserve">Identity</t>
        </is>
      </c>
      <c r="D506" s="450" t="inlineStr">
        <is>
          <t xml:space="preserve">Customer IDs</t>
        </is>
      </c>
      <c r="E506" s="450" t="inlineStr">
        <is>
          <t xml:space="preserve">brand_customer_id + brand_mdm_id / global_customer_id</t>
        </is>
      </c>
      <c r="F506" s="450" t="inlineStr">
        <is>
          <t xml:space="preserve">cdp__identity_v</t>
        </is>
      </c>
      <c r="G506" s="450" t="inlineStr">
        <is>
          <t xml:space="preserve">Canada has two different brand IDs (customer ID and MDM ID, 1:1 but never equal): will Gold keep both or the bridge, or LiveRamp loses its key?</t>
        </is>
      </c>
      <c r="H506" s="450" t="inlineStr">
        <is>
          <t xml:space="preserve">CA-A02</t>
        </is>
      </c>
    </row>
    <row r="507" spans="2:8">
      <c r="B507" s="450" t="inlineStr">
        <is>
          <t xml:space="preserve">Customer</t>
        </is>
      </c>
      <c r="C507" s="450" t="inlineStr">
        <is>
          <t xml:space="preserve">Contact Info</t>
        </is>
      </c>
      <c r="D507" s="450" t="inlineStr">
        <is>
          <t xml:space="preserve">PII for activation</t>
        </is>
      </c>
      <c r="E507" s="450" t="inlineStr">
        <is>
          <t xml:space="preserve">email, phone, address</t>
        </is>
      </c>
      <c r="F507" s="450" t="inlineStr">
        <is>
          <t xml:space="preserve">cdp__contact_info_v</t>
        </is>
      </c>
      <c r="G507" s="450" t="inlineStr">
        <is>
          <t xml:space="preserve">LiveRamp, SFMC and Attentive need cleartext PII: is it in Gold or in a separate export layer?</t>
        </is>
      </c>
      <c r="H507" s="450" t="inlineStr">
        <is>
          <t xml:space="preserve">CA-A03</t>
        </is>
      </c>
    </row>
    <row r="508" spans="2:8">
      <c r="B508" s="450" t="inlineStr">
        <is>
          <t xml:space="preserve">Customer</t>
        </is>
      </c>
      <c r="C508" s="450" t="inlineStr">
        <is>
          <t xml:space="preserve">Contactability</t>
        </is>
      </c>
      <c r="D508" s="450" t="inlineStr">
        <is>
          <t xml:space="preserve">Contactable flags</t>
        </is>
      </c>
      <c r="E508" s="450" t="inlineStr">
        <is>
          <t xml:space="preserve">email_contactability_key, sms_double_optin</t>
        </is>
      </c>
      <c r="F508" s="450" t="inlineStr">
        <is>
          <t xml:space="preserve">cdp__contactability_v</t>
        </is>
      </c>
      <c r="G508" s="450" t="inlineStr">
        <is>
          <t xml:space="preserve">Gold only has email_perm_status: can it carry Canada's contactability key and SMS double opt-in, so contactable counts don't shift?</t>
        </is>
      </c>
      <c r="H508" s="450" t="inlineStr">
        <is>
          <t xml:space="preserve">CA-A04</t>
        </is>
      </c>
    </row>
    <row r="509" spans="2:8">
      <c r="B509" s="450" t="inlineStr">
        <is>
          <t xml:space="preserve">Customer</t>
        </is>
      </c>
      <c r="C509" s="450" t="inlineStr">
        <is>
          <t xml:space="preserve">Contactability</t>
        </is>
      </c>
      <c r="D509" s="450" t="inlineStr">
        <is>
          <t xml:space="preserve">Opt-in / unsubscribe dates</t>
        </is>
      </c>
      <c r="E509" s="450" t="inlineStr">
        <is>
          <t xml:space="preserve">first_email_opt_in_date_key, email_unsubscribe_date</t>
        </is>
      </c>
      <c r="F509" s="450" t="inlineStr">
        <is>
          <t xml:space="preserve">cdp__contactability_v</t>
        </is>
      </c>
      <c r="G509" s="450" t="inlineStr">
        <is>
          <t xml:space="preserve">First opt-in and unsubscribe dates are missing: can they be added, or the In/Out flow KPI breaks?</t>
        </is>
      </c>
      <c r="H509" s="450" t="inlineStr">
        <is>
          <t xml:space="preserve">CA-A05</t>
        </is>
      </c>
    </row>
    <row r="510" spans="2:8">
      <c r="B510" s="450" t="inlineStr">
        <is>
          <t xml:space="preserve">Customer</t>
        </is>
      </c>
      <c r="C510" s="450" t="inlineStr">
        <is>
          <t xml:space="preserve">Acquisition / Interaction KPIs</t>
        </is>
      </c>
      <c r="D510" s="450" t="inlineStr">
        <is>
          <t xml:space="preserve">New consumer status (1M, 12M, YTD)</t>
        </is>
      </c>
      <c r="E510" s="450" t="inlineStr">
        <is>
          <t xml:space="preserve">1_month_ / 12_months_ / ytd_new_consumer_status_key</t>
        </is>
      </c>
      <c r="F510" s="450" t="inlineStr">
        <is>
          <t xml:space="preserve">cdp__acquisition_interaction_data_v</t>
        </is>
      </c>
      <c r="G510" s="450" t="inlineStr">
        <is>
          <t xml:space="preserve">New-name status keys are missing: can they be added, or the New Contacts KPIs break?</t>
        </is>
      </c>
      <c r="H510" s="450" t="inlineStr">
        <is>
          <t xml:space="preserve">CA-A06</t>
        </is>
      </c>
    </row>
    <row r="511" spans="2:8">
      <c r="B511" s="450" t="inlineStr">
        <is>
          <t xml:space="preserve">Customer</t>
        </is>
      </c>
      <c r="C511" s="450" t="inlineStr">
        <is>
          <t xml:space="preserve">Transactional KPIs</t>
        </is>
      </c>
      <c r="D511" s="450" t="inlineStr">
        <is>
          <t xml:space="preserve">Churn / lapsed buyers</t>
        </is>
      </c>
      <c r="E511" s="450" t="inlineStr">
        <is>
          <t xml:space="preserve">lapsed_buyer_status_key</t>
        </is>
      </c>
      <c r="F511" s="450" t="inlineStr">
        <is>
          <t xml:space="preserve">cdp__transactional_kpis_v</t>
        </is>
      </c>
      <c r="G511" s="450" t="inlineStr">
        <is>
          <t xml:space="preserve">Can Canada use the US lapsed buyer key and derive the LiveRamp churn flags (12-24, 24+, 12-36) from it?</t>
        </is>
      </c>
      <c r="H511" s="450" t="inlineStr">
        <is>
          <t xml:space="preserve">CA-A07</t>
        </is>
      </c>
    </row>
    <row r="512" spans="2:8">
      <c r="B512" s="450" t="inlineStr">
        <is>
          <t xml:space="preserve">Customer</t>
        </is>
      </c>
      <c r="C512" s="450" t="inlineStr">
        <is>
          <t xml:space="preserve">BAR KPI</t>
        </is>
      </c>
      <c r="D512" s="450" t="inlineStr">
        <is>
          <t xml:space="preserve">Exact AOV</t>
        </is>
      </c>
      <c r="E512" s="450" t="inlineStr">
        <is>
          <t xml:space="preserve">AOV_last_12_months_bucket</t>
        </is>
      </c>
      <c r="F512" s="450" t="inlineStr">
        <is>
          <t xml:space="preserve">cdp__bar_kpi_v</t>
        </is>
      </c>
      <c r="G512" s="450" t="inlineStr">
        <is>
          <t xml:space="preserve">Gold has AOV buckets only: can it add the exact value CLV needs?</t>
        </is>
      </c>
      <c r="H512" s="450" t="inlineStr">
        <is>
          <t xml:space="preserve">CA-A08</t>
        </is>
      </c>
    </row>
    <row r="513" spans="2:8">
      <c r="B513" s="450" t="inlineStr">
        <is>
          <t xml:space="preserve">Customer</t>
        </is>
      </c>
      <c r="C513" s="450" t="inlineStr">
        <is>
          <t xml:space="preserve">AA Models / Predictive</t>
        </is>
      </c>
      <c r="D513" s="450" t="inlineStr">
        <is>
          <t xml:space="preserve">LiveRamp segment type</t>
        </is>
      </c>
      <c r="E513" s="450" t="inlineStr">
        <is>
          <t xml:space="preserve">segment_type -&gt; model_name / segment_value</t>
        </is>
      </c>
      <c r="F513" s="450" t="inlineStr">
        <is>
          <t xml:space="preserve">cdp__bar_customer_models_v</t>
        </is>
      </c>
      <c r="G513" s="450" t="inlineStr">
        <is>
          <t xml:space="preserve">Can LiveRamp segment types (RFMT, churn prediction, affinity...) map to Gold model name and value?</t>
        </is>
      </c>
      <c r="H513" s="450" t="inlineStr">
        <is>
          <t xml:space="preserve">CA-A09</t>
        </is>
      </c>
    </row>
    <row r="514" spans="2:8">
      <c r="B514" s="450" t="inlineStr">
        <is>
          <t xml:space="preserve">Customer</t>
        </is>
      </c>
      <c r="C514" s="450" t="inlineStr">
        <is>
          <t xml:space="preserve">Engagement</t>
        </is>
      </c>
      <c r="D514" s="450" t="inlineStr">
        <is>
          <t xml:space="preserve">Engaged prospects L12M</t>
        </is>
      </c>
      <c r="E514" s="450" t="inlineStr">
        <is>
          <t xml:space="preserve">engaged_prospects_l12m</t>
        </is>
      </c>
      <c r="F514" s="450" t="inlineStr">
        <is>
          <t xml:space="preserve">(none)</t>
        </is>
      </c>
      <c r="G514" s="450" t="inlineStr">
        <is>
          <t xml:space="preserve">LiveRamp uses engaged_prospects_l12m: which Gold field or rule replaces it?</t>
        </is>
      </c>
      <c r="H514" s="450" t="inlineStr">
        <is>
          <t xml:space="preserve">CA-A10</t>
        </is>
      </c>
    </row>
    <row r="515" spans="2:8">
      <c r="B515" s="450" t="inlineStr">
        <is>
          <t xml:space="preserve">Product / Customer</t>
        </is>
      </c>
      <c r="C515" s="450" t="inlineStr">
        <is>
          <t xml:space="preserve">Product Dimensions</t>
        </is>
      </c>
      <c r="D515" s="450" t="inlineStr">
        <is>
          <t xml:space="preserve">Customer sub-category</t>
        </is>
      </c>
      <c r="E515" s="450" t="inlineStr">
        <is>
          <t xml:space="preserve">level7_desc (Sub-Axe)</t>
        </is>
      </c>
      <c r="F515" s="450" t="inlineStr">
        <is>
          <t xml:space="preserve">cdp__dim_product_hierarchy_v</t>
        </is>
      </c>
      <c r="G515" s="450" t="inlineStr">
        <is>
          <t xml:space="preserve">Sub-category exists per product only: who builds the per-customer value LiveRamp asks for?</t>
        </is>
      </c>
      <c r="H515" s="450" t="inlineStr">
        <is>
          <t xml:space="preserve">CA-A11</t>
        </is>
      </c>
    </row>
    <row r="516" spans="2:8">
      <c r="B516" s="450" t="inlineStr">
        <is>
          <t xml:space="preserve">Customer</t>
        </is>
      </c>
      <c r="C516" s="450" t="inlineStr">
        <is>
          <t xml:space="preserve">Identity</t>
        </is>
      </c>
      <c r="D516" s="450" t="inlineStr">
        <is>
          <t xml:space="preserve">Preferred language</t>
        </is>
      </c>
      <c r="E516" s="450" t="inlineStr">
        <is>
          <t xml:space="preserve">preferred_language (Canada: pref_language)</t>
        </is>
      </c>
      <c r="F516" s="450" t="inlineStr">
        <is>
          <t xml:space="preserve">cdp__identity_v</t>
        </is>
      </c>
      <c r="G516" s="450" t="inlineStr">
        <is>
          <t xml:space="preserve">Canada language has 18 raw values, 29% unknown: will Gold standardise it to EN / FR / unknown?</t>
        </is>
      </c>
      <c r="H516" s="450" t="inlineStr">
        <is>
          <t xml:space="preserve">CA-A12</t>
        </is>
      </c>
    </row>
    <row r="517" spans="2:8">
      <c r="B517" s="450" t="inlineStr">
        <is>
          <t xml:space="preserve">Customer</t>
        </is>
      </c>
      <c r="C517" s="450" t="inlineStr">
        <is>
          <t xml:space="preserve">Identity</t>
        </is>
      </c>
      <c r="D517" s="450" t="inlineStr">
        <is>
          <t xml:space="preserve">Canada brands and divisions</t>
        </is>
      </c>
      <c r="E517" s="450" t="inlineStr">
        <is>
          <t xml:space="preserve">brand_code, division_code</t>
        </is>
      </c>
      <c r="F517" s="450" t="inlineStr">
        <is>
          <t xml:space="preserve">cdp__identity_v</t>
        </is>
      </c>
      <c r="G517" s="450" t="inlineStr">
        <is>
          <t xml:space="preserve">Do Gold reference lists include Canada-only brands (BIOCA, GAB) and map division ACD to LDB?</t>
        </is>
      </c>
      <c r="H517" s="450" t="inlineStr">
        <is>
          <t xml:space="preserve">CA-A13</t>
        </is>
      </c>
    </row>
    <row r="518" spans="2:8">
      <c r="B518" s="450" t="inlineStr">
        <is>
          <t xml:space="preserve">All</t>
        </is>
      </c>
      <c r="C518" s="450" t="inlineStr">
        <is>
          <t xml:space="preserve">All</t>
        </is>
      </c>
      <c r="D518" s="450" t="inlineStr">
        <is>
          <t xml:space="preserve">Canada-specific fields</t>
        </is>
      </c>
      <c r="E518" s="450" t="inlineStr">
        <is>
          <t xml:space="preserve">-</t>
        </is>
      </c>
      <c r="F518" s="450" t="inlineStr">
        <is>
          <t xml:space="preserve">-</t>
        </is>
      </c>
      <c r="G518" s="450" t="inlineStr">
        <is>
          <t xml:space="preserve">Where do Canada-only fields live: in the shared views or in a Canada extension?</t>
        </is>
      </c>
      <c r="H518" s="450" t="inlineStr">
        <is>
          <t xml:space="preserve">CA-A14</t>
        </is>
      </c>
    </row>
    <row r="519" spans="2:8">
      <c r="B519" s="450" t="inlineStr">
        <is>
          <t xml:space="preserve">Transactions</t>
        </is>
      </c>
      <c r="C519" s="450" t="inlineStr">
        <is>
          <t xml:space="preserve">Order Line</t>
        </is>
      </c>
      <c r="D519" s="450" t="inlineStr">
        <is>
          <t xml:space="preserve">Canadian sales taxes</t>
        </is>
      </c>
      <c r="E519" s="450" t="inlineStr">
        <is>
          <t xml:space="preserve">ca_gst_tax_amt, ca_hst_tax_amt, ca_pst_tax_amt, ca_rst_tax_amt</t>
        </is>
      </c>
      <c r="F519" s="450" t="inlineStr">
        <is>
          <t xml:space="preserve">cdp__order_lineitem_v</t>
        </is>
      </c>
      <c r="G519" s="450" t="inlineStr">
        <is>
          <t xml:space="preserve">Gold has one generic tax amount: can it add GST, HST, PST and RST per line, as SFMC uses today?</t>
        </is>
      </c>
      <c r="H519" s="450" t="inlineStr">
        <is>
          <t xml:space="preserve">CA-A15 (Sandra)</t>
        </is>
      </c>
    </row>
    <row r="520" spans="2:8">
      <c r="B520" s="450" t="inlineStr">
        <is>
          <t xml:space="preserve">Customer</t>
        </is>
      </c>
      <c r="C520" s="450" t="inlineStr">
        <is>
          <t xml:space="preserve">Contact Info</t>
        </is>
      </c>
      <c r="D520" s="450" t="inlineStr">
        <is>
          <t xml:space="preserve">Postal code (Canada format)</t>
        </is>
      </c>
      <c r="E520" s="450" t="inlineStr">
        <is>
          <t xml:space="preserve">postal_code</t>
        </is>
      </c>
      <c r="F520" s="450" t="inlineStr">
        <is>
          <t xml:space="preserve">cdp__contact_info_v</t>
        </is>
      </c>
      <c r="G520" s="450" t="inlineStr">
        <is>
          <t xml:space="preserve">Will postal_code accept the Canadian format (A1A 1A1), not only US ZIP digits?</t>
        </is>
      </c>
      <c r="H520" s="450" t="inlineStr">
        <is>
          <t xml:space="preserve">CA-A16 (Sandra)</t>
        </is>
      </c>
    </row>
    <row r="521" spans="2:8">
      <c r="B521" s="450" t="inlineStr">
        <is>
          <t xml:space="preserve">Customer</t>
        </is>
      </c>
      <c r="C521" s="450" t="inlineStr">
        <is>
          <t xml:space="preserve">BAR KPI</t>
        </is>
      </c>
      <c r="D521" s="450" t="inlineStr">
        <is>
          <t xml:space="preserve">Canada 12-month spend bucket</t>
        </is>
      </c>
      <c r="E521" s="450" t="inlineStr">
        <is>
          <t xml:space="preserve">LUSA_12m_spend_bucket -&gt; CAN equivalent</t>
        </is>
      </c>
      <c r="F521" s="450" t="inlineStr">
        <is>
          <t xml:space="preserve">cdp__bar_kpi_v</t>
        </is>
      </c>
      <c r="G521" s="450" t="inlineStr">
        <is>
          <t xml:space="preserve">The spend bucket is US-only (LUSA, USD): can Gold add a Canada version in CAD with Canada divisions?</t>
        </is>
      </c>
      <c r="H521" s="450" t="inlineStr">
        <is>
          <t xml:space="preserve">CA-A17 (Sandra)</t>
        </is>
      </c>
    </row>
    <row r="522" spans="2:8">
      <c r="B522" s="450" t="inlineStr">
        <is>
          <t xml:space="preserve">Customer</t>
        </is>
      </c>
      <c r="C522" s="450" t="inlineStr">
        <is>
          <t xml:space="preserve">Identity</t>
        </is>
      </c>
      <c r="D522" s="450" t="inlineStr">
        <is>
          <t xml:space="preserve">Full date of birth</t>
        </is>
      </c>
      <c r="E522" s="450" t="inlineStr">
        <is>
          <t xml:space="preserve">birth_month_day (identity); birth_date (3P)</t>
        </is>
      </c>
      <c r="F522" s="450" t="inlineStr">
        <is>
          <t xml:space="preserve">cdp__identity_v</t>
        </is>
      </c>
      <c r="G522" s="450" t="inlineStr">
        <is>
          <t xml:space="preserve">Gold has birth month and day only (full date sits in US third-party data): can it carry the full date (YYYY-MM-DD) for Canada?</t>
        </is>
      </c>
      <c r="H522" s="450" t="inlineStr">
        <is>
          <t xml:space="preserve">CA-A18 (Sandra)</t>
        </is>
      </c>
    </row>
    <row r="523" spans="2:8">
      <c r="B523" s="450" t="inlineStr">
        <is>
          <t xml:space="preserve">Customer</t>
        </is>
      </c>
      <c r="C523" s="450" t="inlineStr">
        <is>
          <t xml:space="preserve">Contactability</t>
        </is>
      </c>
      <c r="D523" s="450" t="inlineStr">
        <is>
          <t xml:space="preserve">WhatsApp channel</t>
        </is>
      </c>
      <c r="E523" s="450" t="inlineStr">
        <is>
          <t xml:space="preserve">whatsapp_optin, has_whatsapp_channel, wa_engaged, wa_clicked</t>
        </is>
      </c>
      <c r="F523" s="450" t="inlineStr">
        <is>
          <t xml:space="preserve">cdp__contactability_v / cdp__campaign_int_metrics_v</t>
        </is>
      </c>
      <c r="G523" s="450" t="inlineStr">
        <is>
          <t xml:space="preserve">WhatsApp is not in the Gold model: can Gold add opt-in, channel, engaged and clicked fields?</t>
        </is>
      </c>
      <c r="H523" s="450" t="inlineStr">
        <is>
          <t xml:space="preserve">CA-A19 (Sandra)</t>
        </is>
      </c>
    </row>
  </sheetData>
  <autoFilter ref="B2:H502" xr:uid="{4B2628B6-93DE-4F4C-AB9A-9F9DBDA81CA8}"/>
  <dataValidations count="1">
    <dataValidation type="list" allowBlank="1" showInputMessage="1" showErrorMessage="1" sqref="H1:H13 H17:H1048576 J14:J16" xr:uid="{C2E98716-E79E-4A39-98AA-D4E66BBD0F56}">
      <formula1>"Most recent,Oldest, Aggregate,Most frequent,N/A"</formula1>
    </dataValidation>
  </dataValidation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30ACA-9582-413D-AB13-53CC3CBA394B}">
  <sheetPr>
    <tabColor rgb="FFFFDF29"/>
  </sheetPr>
  <dimension ref="B2:G517"/>
  <sheetViews>
    <sheetView showGridLines="0" topLeftCell="A144" workbookViewId="0">
      <selection activeCell="B158" sqref="B158"/>
    </sheetView>
  </sheetViews>
  <sheetFormatPr defaultColWidth="8.85546875" defaultRowHeight="14.45"/>
  <cols>
    <col min="1" max="1" width="3.5703125" customWidth="1"/>
    <col min="2" max="2" width="19.5703125" customWidth="1"/>
    <col min="3" max="3" width="25.7109375" customWidth="1"/>
    <col min="4" max="4" width="90.42578125" customWidth="1"/>
    <col min="5" max="5" width="49.85546875" customWidth="1"/>
    <col min="6" max="6" width="125.140625" customWidth="1"/>
    <col min="7" max="7" width="40.140625" customWidth="1"/>
  </cols>
  <sheetData>
    <row r="2" spans="2:7" ht="36.950000000000003">
      <c r="B2" s="1413" t="s">
        <v>3366</v>
      </c>
      <c r="C2" s="1413" t="s">
        <v>3367</v>
      </c>
      <c r="D2" s="1413" t="s">
        <v>36</v>
      </c>
      <c r="E2" s="1413" t="s">
        <v>3368</v>
      </c>
      <c r="F2" s="1413" t="s">
        <v>3369</v>
      </c>
      <c r="G2" s="1413" t="s">
        <v>3370</v>
      </c>
    </row>
    <row r="3" spans="2:7" ht="15.95">
      <c r="B3" s="1725" t="s">
        <v>3371</v>
      </c>
      <c r="C3" s="1726"/>
      <c r="D3" s="1726"/>
      <c r="E3" s="1726"/>
      <c r="F3" s="1726"/>
      <c r="G3" s="1727"/>
    </row>
    <row r="4" spans="2:7" ht="44.25" customHeight="1">
      <c r="B4" s="1728" t="s">
        <v>3372</v>
      </c>
      <c r="C4" s="1729"/>
      <c r="D4" s="1729"/>
      <c r="E4" s="1729"/>
      <c r="F4" s="1729"/>
      <c r="G4" s="1730"/>
    </row>
    <row r="5" spans="2:7">
      <c r="B5" s="1717" t="s">
        <v>3373</v>
      </c>
      <c r="C5" s="1717" t="s">
        <v>1048</v>
      </c>
      <c r="D5" s="1717" t="s">
        <v>3374</v>
      </c>
      <c r="E5" s="856" t="s">
        <v>3375</v>
      </c>
      <c r="F5" s="856" t="s">
        <v>3376</v>
      </c>
      <c r="G5" s="856"/>
    </row>
    <row r="6" spans="2:7">
      <c r="B6" s="1717"/>
      <c r="C6" s="1717"/>
      <c r="D6" s="1717"/>
      <c r="E6" s="856" t="s">
        <v>3377</v>
      </c>
      <c r="F6" s="856" t="s">
        <v>3378</v>
      </c>
      <c r="G6" s="856"/>
    </row>
    <row r="7" spans="2:7">
      <c r="B7" s="1717"/>
      <c r="C7" s="1717"/>
      <c r="D7" s="1717"/>
      <c r="E7" s="856" t="s">
        <v>3379</v>
      </c>
      <c r="F7" s="856" t="s">
        <v>3380</v>
      </c>
      <c r="G7" s="856"/>
    </row>
    <row r="8" spans="2:7" ht="12.75" customHeight="1">
      <c r="B8" s="1717"/>
      <c r="C8" s="1717"/>
      <c r="D8" s="1717"/>
      <c r="E8" s="856" t="s">
        <v>1896</v>
      </c>
      <c r="F8" s="856" t="s">
        <v>3381</v>
      </c>
      <c r="G8" s="856"/>
    </row>
    <row r="9" spans="2:7">
      <c r="B9" s="1731" t="s">
        <v>3281</v>
      </c>
      <c r="C9" s="1731" t="s">
        <v>1015</v>
      </c>
      <c r="D9" s="1732" t="s">
        <v>3382</v>
      </c>
      <c r="E9" s="856" t="s">
        <v>3383</v>
      </c>
      <c r="F9" s="1156" t="s">
        <v>3384</v>
      </c>
      <c r="G9" s="856"/>
    </row>
    <row r="10" spans="2:7">
      <c r="B10" s="1720"/>
      <c r="C10" s="1720"/>
      <c r="D10" s="1733"/>
      <c r="E10" s="856" t="s">
        <v>3385</v>
      </c>
      <c r="F10" s="1156" t="s">
        <v>3386</v>
      </c>
      <c r="G10" s="856"/>
    </row>
    <row r="11" spans="2:7">
      <c r="B11" s="1720"/>
      <c r="C11" s="1720"/>
      <c r="D11" s="1733"/>
      <c r="E11" s="856" t="s">
        <v>3387</v>
      </c>
      <c r="F11" s="1156" t="s">
        <v>3388</v>
      </c>
      <c r="G11" s="856"/>
    </row>
    <row r="12" spans="2:7">
      <c r="B12" s="1720"/>
      <c r="C12" s="1720"/>
      <c r="D12" s="1733"/>
      <c r="E12" s="856" t="s">
        <v>3389</v>
      </c>
      <c r="F12" s="1156" t="s">
        <v>3390</v>
      </c>
      <c r="G12" s="856"/>
    </row>
    <row r="13" spans="2:7">
      <c r="B13" s="1720"/>
      <c r="C13" s="1720"/>
      <c r="D13" s="1733"/>
      <c r="E13" s="856" t="s">
        <v>3391</v>
      </c>
      <c r="F13" s="1156" t="s">
        <v>3392</v>
      </c>
      <c r="G13" s="856"/>
    </row>
    <row r="14" spans="2:7">
      <c r="B14" s="1720"/>
      <c r="C14" s="1720"/>
      <c r="D14" s="1733"/>
      <c r="E14" s="856" t="s">
        <v>3393</v>
      </c>
      <c r="F14" s="1156"/>
      <c r="G14" s="856"/>
    </row>
    <row r="15" spans="2:7">
      <c r="B15" s="1720"/>
      <c r="C15" s="1720"/>
      <c r="D15" s="1733"/>
      <c r="E15" s="856" t="s">
        <v>3394</v>
      </c>
      <c r="F15" s="1156"/>
      <c r="G15" s="856"/>
    </row>
    <row r="16" spans="2:7">
      <c r="B16" s="1720"/>
      <c r="C16" s="1720"/>
      <c r="D16" s="1733"/>
      <c r="E16" s="856" t="s">
        <v>3395</v>
      </c>
      <c r="F16" s="1156" t="s">
        <v>3396</v>
      </c>
      <c r="G16" s="856"/>
    </row>
    <row r="17" spans="2:7">
      <c r="B17" s="1720"/>
      <c r="C17" s="1720"/>
      <c r="D17" s="1733"/>
      <c r="E17" s="856" t="s">
        <v>3397</v>
      </c>
      <c r="F17" s="1156" t="s">
        <v>3398</v>
      </c>
      <c r="G17" s="856"/>
    </row>
    <row r="18" spans="2:7">
      <c r="B18" s="1720"/>
      <c r="C18" s="1720"/>
      <c r="D18" s="1733"/>
      <c r="E18" s="856" t="s">
        <v>3399</v>
      </c>
      <c r="F18" s="1156"/>
      <c r="G18" s="856"/>
    </row>
    <row r="19" spans="2:7">
      <c r="B19" s="1720"/>
      <c r="C19" s="1720"/>
      <c r="D19" s="1733"/>
      <c r="E19" s="856" t="s">
        <v>3400</v>
      </c>
      <c r="F19" s="1156"/>
      <c r="G19" s="856"/>
    </row>
    <row r="20" spans="2:7">
      <c r="B20" s="1721"/>
      <c r="C20" s="1721"/>
      <c r="D20" s="1734"/>
      <c r="E20" s="856" t="s">
        <v>3401</v>
      </c>
      <c r="F20" s="1156"/>
      <c r="G20" s="856"/>
    </row>
    <row r="21" spans="2:7">
      <c r="B21" s="1717" t="s">
        <v>3402</v>
      </c>
      <c r="C21" s="1717" t="s">
        <v>1045</v>
      </c>
      <c r="D21" s="1717" t="s">
        <v>3261</v>
      </c>
      <c r="E21" s="856" t="s">
        <v>3403</v>
      </c>
      <c r="F21" s="856" t="s">
        <v>3404</v>
      </c>
      <c r="G21" s="856"/>
    </row>
    <row r="22" spans="2:7">
      <c r="B22" s="1717"/>
      <c r="C22" s="1717"/>
      <c r="D22" s="1717"/>
      <c r="E22" s="856" t="s">
        <v>3405</v>
      </c>
      <c r="F22" s="856" t="s">
        <v>3406</v>
      </c>
      <c r="G22" s="856"/>
    </row>
    <row r="23" spans="2:7">
      <c r="B23" s="1717"/>
      <c r="C23" s="1717"/>
      <c r="D23" s="1717"/>
      <c r="E23" s="856" t="s">
        <v>3407</v>
      </c>
      <c r="F23" s="856" t="s">
        <v>3408</v>
      </c>
      <c r="G23" s="856"/>
    </row>
    <row r="24" spans="2:7" ht="15.95">
      <c r="B24" s="1722" t="s">
        <v>3409</v>
      </c>
      <c r="C24" s="1723"/>
      <c r="D24" s="1723"/>
      <c r="E24" s="1723"/>
      <c r="F24" s="1723"/>
      <c r="G24" s="1724"/>
    </row>
    <row r="25" spans="2:7" ht="39" customHeight="1">
      <c r="B25" s="1714" t="s">
        <v>3410</v>
      </c>
      <c r="C25" s="1715"/>
      <c r="D25" s="1715"/>
      <c r="E25" s="1715"/>
      <c r="F25" s="1715"/>
      <c r="G25" s="1716"/>
    </row>
    <row r="26" spans="2:7">
      <c r="B26" s="1717" t="s">
        <v>3373</v>
      </c>
      <c r="C26" s="1717" t="s">
        <v>1048</v>
      </c>
      <c r="D26" s="1717" t="s">
        <v>3411</v>
      </c>
      <c r="E26" s="856" t="s">
        <v>3375</v>
      </c>
      <c r="F26" s="856" t="s">
        <v>3412</v>
      </c>
      <c r="G26" s="856"/>
    </row>
    <row r="27" spans="2:7">
      <c r="B27" s="1717"/>
      <c r="C27" s="1717"/>
      <c r="D27" s="1717"/>
      <c r="E27" s="856" t="s">
        <v>3377</v>
      </c>
      <c r="F27" s="856" t="s">
        <v>3413</v>
      </c>
      <c r="G27" s="856"/>
    </row>
    <row r="28" spans="2:7">
      <c r="B28" s="1717"/>
      <c r="C28" s="1717"/>
      <c r="D28" s="1717"/>
      <c r="E28" s="856" t="s">
        <v>3379</v>
      </c>
      <c r="F28" s="856" t="s">
        <v>3414</v>
      </c>
      <c r="G28" s="856"/>
    </row>
    <row r="29" spans="2:7">
      <c r="B29" s="1717"/>
      <c r="C29" s="1717"/>
      <c r="D29" s="1717"/>
      <c r="E29" s="856" t="s">
        <v>1896</v>
      </c>
      <c r="F29" s="856" t="s">
        <v>3381</v>
      </c>
      <c r="G29" s="856"/>
    </row>
    <row r="30" spans="2:7">
      <c r="B30" s="1717" t="s">
        <v>3402</v>
      </c>
      <c r="C30" s="1717" t="s">
        <v>1045</v>
      </c>
      <c r="D30" s="1717" t="s">
        <v>3261</v>
      </c>
      <c r="E30" s="856" t="s">
        <v>3403</v>
      </c>
      <c r="F30" s="856" t="s">
        <v>3404</v>
      </c>
      <c r="G30" s="856"/>
    </row>
    <row r="31" spans="2:7">
      <c r="B31" s="1717"/>
      <c r="C31" s="1717"/>
      <c r="D31" s="1717"/>
      <c r="E31" s="856" t="s">
        <v>3405</v>
      </c>
      <c r="F31" s="856" t="s">
        <v>3406</v>
      </c>
      <c r="G31" s="856"/>
    </row>
    <row r="32" spans="2:7">
      <c r="B32" s="1717"/>
      <c r="C32" s="1717"/>
      <c r="D32" s="1717"/>
      <c r="E32" s="856" t="s">
        <v>3407</v>
      </c>
      <c r="F32" s="856" t="s">
        <v>3408</v>
      </c>
      <c r="G32" s="856"/>
    </row>
    <row r="33" spans="2:7">
      <c r="B33" s="28" t="s">
        <v>3415</v>
      </c>
      <c r="C33" s="28" t="s">
        <v>657</v>
      </c>
      <c r="D33" s="28" t="s">
        <v>3416</v>
      </c>
      <c r="E33" s="28" t="s">
        <v>3417</v>
      </c>
      <c r="F33" s="28"/>
      <c r="G33" s="28"/>
    </row>
    <row r="34" spans="2:7" ht="15.95">
      <c r="B34" s="1722" t="s">
        <v>3418</v>
      </c>
      <c r="C34" s="1723"/>
      <c r="D34" s="1723"/>
      <c r="E34" s="1723"/>
      <c r="F34" s="1723"/>
      <c r="G34" s="1724"/>
    </row>
    <row r="35" spans="2:7" ht="33.75" customHeight="1">
      <c r="B35" s="1714" t="s">
        <v>3419</v>
      </c>
      <c r="C35" s="1715"/>
      <c r="D35" s="1715"/>
      <c r="E35" s="1715"/>
      <c r="F35" s="1715"/>
      <c r="G35" s="1716"/>
    </row>
    <row r="36" spans="2:7" ht="29.1">
      <c r="B36" s="1717" t="s">
        <v>3420</v>
      </c>
      <c r="C36" s="1717" t="s">
        <v>818</v>
      </c>
      <c r="D36" s="1717" t="s">
        <v>3421</v>
      </c>
      <c r="E36" s="856" t="s">
        <v>3422</v>
      </c>
      <c r="F36" s="856" t="s">
        <v>3423</v>
      </c>
      <c r="G36" s="856"/>
    </row>
    <row r="37" spans="2:7">
      <c r="B37" s="1717"/>
      <c r="C37" s="1717"/>
      <c r="D37" s="1717"/>
      <c r="E37" s="856" t="s">
        <v>3424</v>
      </c>
      <c r="F37" s="856" t="s">
        <v>3425</v>
      </c>
      <c r="G37" s="856"/>
    </row>
    <row r="38" spans="2:7">
      <c r="B38" s="1717"/>
      <c r="C38" s="1717"/>
      <c r="D38" s="1717"/>
      <c r="E38" s="856" t="s">
        <v>3426</v>
      </c>
      <c r="F38" s="856" t="s">
        <v>3427</v>
      </c>
      <c r="G38" s="856"/>
    </row>
    <row r="39" spans="2:7">
      <c r="B39" s="1717"/>
      <c r="C39" s="1717"/>
      <c r="D39" s="1717"/>
      <c r="E39" s="856" t="s">
        <v>3428</v>
      </c>
      <c r="F39" s="856" t="s">
        <v>3429</v>
      </c>
      <c r="G39" s="856"/>
    </row>
    <row r="40" spans="2:7">
      <c r="B40" s="1717"/>
      <c r="C40" s="1717"/>
      <c r="D40" s="1717"/>
      <c r="E40" s="856" t="s">
        <v>3430</v>
      </c>
      <c r="F40" s="856" t="s">
        <v>3431</v>
      </c>
      <c r="G40" s="856"/>
    </row>
    <row r="41" spans="2:7">
      <c r="B41" s="1717"/>
      <c r="C41" s="1717"/>
      <c r="D41" s="1717"/>
      <c r="E41" s="856" t="s">
        <v>3432</v>
      </c>
      <c r="F41" s="856" t="s">
        <v>3433</v>
      </c>
      <c r="G41" s="856"/>
    </row>
    <row r="42" spans="2:7" ht="29.1">
      <c r="B42" s="1717"/>
      <c r="C42" s="1717"/>
      <c r="D42" s="1717"/>
      <c r="E42" s="856" t="s">
        <v>3434</v>
      </c>
      <c r="F42" s="856" t="s">
        <v>3435</v>
      </c>
      <c r="G42" s="856"/>
    </row>
    <row r="43" spans="2:7">
      <c r="B43" s="1717"/>
      <c r="C43" s="1717"/>
      <c r="D43" s="1717"/>
      <c r="E43" s="856" t="s">
        <v>3436</v>
      </c>
      <c r="F43" s="856" t="s">
        <v>3437</v>
      </c>
      <c r="G43" s="856"/>
    </row>
    <row r="44" spans="2:7">
      <c r="B44" s="1717"/>
      <c r="C44" s="1717"/>
      <c r="D44" s="1717"/>
      <c r="E44" s="856" t="s">
        <v>3438</v>
      </c>
      <c r="F44" s="856" t="s">
        <v>3439</v>
      </c>
      <c r="G44" s="856"/>
    </row>
    <row r="45" spans="2:7">
      <c r="B45" s="1717"/>
      <c r="C45" s="1717"/>
      <c r="D45" s="1717"/>
      <c r="E45" s="856" t="s">
        <v>3440</v>
      </c>
      <c r="F45" s="856" t="s">
        <v>3441</v>
      </c>
      <c r="G45" s="856"/>
    </row>
    <row r="46" spans="2:7">
      <c r="B46" s="1717"/>
      <c r="C46" s="1717"/>
      <c r="D46" s="1717"/>
      <c r="E46" s="856" t="s">
        <v>3442</v>
      </c>
      <c r="F46" s="856" t="s">
        <v>3443</v>
      </c>
      <c r="G46" s="856"/>
    </row>
    <row r="47" spans="2:7">
      <c r="B47" s="1717"/>
      <c r="C47" s="1717"/>
      <c r="D47" s="1717"/>
      <c r="E47" s="856" t="s">
        <v>3444</v>
      </c>
      <c r="F47" s="856" t="s">
        <v>3445</v>
      </c>
      <c r="G47" s="856"/>
    </row>
    <row r="48" spans="2:7">
      <c r="B48" s="1717"/>
      <c r="C48" s="1717"/>
      <c r="D48" s="1717"/>
      <c r="E48" s="856" t="s">
        <v>3446</v>
      </c>
      <c r="F48" s="856" t="s">
        <v>3447</v>
      </c>
      <c r="G48" s="856"/>
    </row>
    <row r="49" spans="2:7">
      <c r="B49" s="1717"/>
      <c r="C49" s="1717"/>
      <c r="D49" s="1717"/>
      <c r="E49" s="1140" t="s">
        <v>3448</v>
      </c>
      <c r="F49" s="1140" t="s">
        <v>3449</v>
      </c>
      <c r="G49" s="856"/>
    </row>
    <row r="50" spans="2:7" ht="15.95">
      <c r="B50" s="1717" t="s">
        <v>3450</v>
      </c>
      <c r="C50" s="1717" t="s">
        <v>822</v>
      </c>
      <c r="D50" s="1718" t="s">
        <v>3451</v>
      </c>
      <c r="E50" s="1140" t="s">
        <v>3452</v>
      </c>
      <c r="F50" s="1141" t="s">
        <v>3453</v>
      </c>
      <c r="G50" s="856"/>
    </row>
    <row r="51" spans="2:7" ht="15.95">
      <c r="B51" s="1717"/>
      <c r="C51" s="1717"/>
      <c r="D51" s="1718"/>
      <c r="E51" s="1414" t="s">
        <v>3454</v>
      </c>
      <c r="F51" s="1143" t="s">
        <v>3455</v>
      </c>
      <c r="G51" s="856"/>
    </row>
    <row r="52" spans="2:7" ht="15.95">
      <c r="B52" s="1717"/>
      <c r="C52" s="1717"/>
      <c r="D52" s="1718"/>
      <c r="E52" s="1142" t="s">
        <v>3456</v>
      </c>
      <c r="F52" s="1143" t="s">
        <v>3457</v>
      </c>
      <c r="G52" s="856"/>
    </row>
    <row r="53" spans="2:7" ht="15.95">
      <c r="B53" s="1717"/>
      <c r="C53" s="1717"/>
      <c r="D53" s="1718"/>
      <c r="E53" s="1142" t="s">
        <v>3458</v>
      </c>
      <c r="F53" s="1143" t="s">
        <v>3459</v>
      </c>
      <c r="G53" s="856"/>
    </row>
    <row r="54" spans="2:7" ht="15.95">
      <c r="B54" s="1717"/>
      <c r="C54" s="1717"/>
      <c r="D54" s="1718"/>
      <c r="E54" s="1142" t="s">
        <v>3460</v>
      </c>
      <c r="F54" s="1143" t="s">
        <v>3461</v>
      </c>
      <c r="G54" s="856"/>
    </row>
    <row r="55" spans="2:7" ht="15.95">
      <c r="B55" s="1717"/>
      <c r="C55" s="1717"/>
      <c r="D55" s="1718"/>
      <c r="E55" s="1142" t="s">
        <v>3462</v>
      </c>
      <c r="F55" s="1143" t="s">
        <v>3463</v>
      </c>
      <c r="G55" s="856"/>
    </row>
    <row r="56" spans="2:7" ht="15.95">
      <c r="B56" s="1717"/>
      <c r="C56" s="1717"/>
      <c r="D56" s="1718"/>
      <c r="E56" s="1142" t="s">
        <v>3464</v>
      </c>
      <c r="F56" s="1143" t="s">
        <v>3465</v>
      </c>
      <c r="G56" s="856"/>
    </row>
    <row r="57" spans="2:7" ht="15.95">
      <c r="B57" s="1717"/>
      <c r="C57" s="1717"/>
      <c r="D57" s="1718"/>
      <c r="E57" s="1142" t="s">
        <v>3466</v>
      </c>
      <c r="F57" s="1143" t="s">
        <v>3467</v>
      </c>
      <c r="G57" s="856"/>
    </row>
    <row r="58" spans="2:7" ht="15.95">
      <c r="B58" s="1717"/>
      <c r="C58" s="1717"/>
      <c r="D58" s="1718"/>
      <c r="E58" s="1142" t="s">
        <v>3468</v>
      </c>
      <c r="F58" s="1143" t="s">
        <v>3469</v>
      </c>
      <c r="G58" s="856"/>
    </row>
    <row r="59" spans="2:7" ht="15.95">
      <c r="B59" s="1717"/>
      <c r="C59" s="1717"/>
      <c r="D59" s="1718"/>
      <c r="E59" s="1142" t="s">
        <v>3470</v>
      </c>
      <c r="F59" s="1143" t="s">
        <v>3471</v>
      </c>
      <c r="G59" s="856"/>
    </row>
    <row r="60" spans="2:7" ht="15.95">
      <c r="B60" s="1717"/>
      <c r="C60" s="1717"/>
      <c r="D60" s="1718"/>
      <c r="E60" s="1142" t="s">
        <v>3472</v>
      </c>
      <c r="F60" s="1143" t="s">
        <v>3473</v>
      </c>
      <c r="G60" s="856"/>
    </row>
    <row r="61" spans="2:7" ht="15.95">
      <c r="B61" s="1717"/>
      <c r="C61" s="1717"/>
      <c r="D61" s="1718"/>
      <c r="E61" s="1142" t="s">
        <v>3474</v>
      </c>
      <c r="F61" s="1143" t="s">
        <v>3475</v>
      </c>
      <c r="G61" s="856"/>
    </row>
    <row r="62" spans="2:7" ht="15.95">
      <c r="B62" s="1717"/>
      <c r="C62" s="1717"/>
      <c r="D62" s="1718"/>
      <c r="E62" s="1142" t="s">
        <v>3476</v>
      </c>
      <c r="F62" s="1143" t="s">
        <v>3477</v>
      </c>
      <c r="G62" s="856"/>
    </row>
    <row r="63" spans="2:7" ht="15.95">
      <c r="B63" s="1717"/>
      <c r="C63" s="1717"/>
      <c r="D63" s="1718"/>
      <c r="E63" s="1142" t="s">
        <v>3478</v>
      </c>
      <c r="F63" s="1143" t="s">
        <v>3479</v>
      </c>
      <c r="G63" s="856"/>
    </row>
    <row r="64" spans="2:7" ht="15.95">
      <c r="B64" s="1717"/>
      <c r="C64" s="1717"/>
      <c r="D64" s="1718"/>
      <c r="E64" s="1142" t="s">
        <v>3480</v>
      </c>
      <c r="F64" s="1143" t="s">
        <v>3481</v>
      </c>
      <c r="G64" s="856"/>
    </row>
    <row r="65" spans="2:7" ht="15.95">
      <c r="B65" s="1717"/>
      <c r="C65" s="1717"/>
      <c r="D65" s="1718"/>
      <c r="E65" s="1142" t="s">
        <v>3482</v>
      </c>
      <c r="F65" s="1143" t="s">
        <v>3483</v>
      </c>
      <c r="G65" s="856"/>
    </row>
    <row r="66" spans="2:7" ht="15.95">
      <c r="B66" s="1717"/>
      <c r="C66" s="1717"/>
      <c r="D66" s="1718"/>
      <c r="E66" s="1142" t="s">
        <v>3484</v>
      </c>
      <c r="F66" s="1143" t="s">
        <v>3485</v>
      </c>
      <c r="G66" s="856"/>
    </row>
    <row r="67" spans="2:7" ht="15.95">
      <c r="B67" s="1717"/>
      <c r="C67" s="1717"/>
      <c r="D67" s="1718"/>
      <c r="E67" s="1144" t="s">
        <v>3486</v>
      </c>
      <c r="F67" s="1143" t="s">
        <v>3487</v>
      </c>
      <c r="G67" s="856"/>
    </row>
    <row r="68" spans="2:7" ht="15.95">
      <c r="B68" s="1717"/>
      <c r="C68" s="1717"/>
      <c r="D68" s="1718"/>
      <c r="E68" s="1140" t="s">
        <v>3488</v>
      </c>
      <c r="F68" s="1141" t="s">
        <v>3489</v>
      </c>
      <c r="G68" s="856"/>
    </row>
    <row r="69" spans="2:7" ht="15.95">
      <c r="B69" s="1717"/>
      <c r="C69" s="1717"/>
      <c r="D69" s="1718"/>
      <c r="E69" s="1142" t="s">
        <v>3490</v>
      </c>
      <c r="F69" s="1143" t="s">
        <v>3491</v>
      </c>
      <c r="G69" s="856"/>
    </row>
    <row r="70" spans="2:7" ht="15.95">
      <c r="B70" s="1717"/>
      <c r="C70" s="1717"/>
      <c r="D70" s="1718"/>
      <c r="E70" s="1142" t="s">
        <v>3492</v>
      </c>
      <c r="F70" s="1143" t="s">
        <v>3493</v>
      </c>
      <c r="G70" s="856"/>
    </row>
    <row r="71" spans="2:7" ht="15.95">
      <c r="B71" s="1717"/>
      <c r="C71" s="1717"/>
      <c r="D71" s="1718"/>
      <c r="E71" s="1142" t="s">
        <v>3494</v>
      </c>
      <c r="F71" s="1143" t="s">
        <v>3495</v>
      </c>
      <c r="G71" s="856"/>
    </row>
    <row r="72" spans="2:7" ht="15.95">
      <c r="B72" s="1717"/>
      <c r="C72" s="1717"/>
      <c r="D72" s="1718"/>
      <c r="E72" s="1142" t="s">
        <v>3496</v>
      </c>
      <c r="F72" s="1143" t="s">
        <v>3497</v>
      </c>
      <c r="G72" s="856"/>
    </row>
    <row r="73" spans="2:7" ht="15.95">
      <c r="B73" s="1717"/>
      <c r="C73" s="1717"/>
      <c r="D73" s="1718"/>
      <c r="E73" s="1142" t="s">
        <v>3498</v>
      </c>
      <c r="F73" s="1143" t="s">
        <v>3499</v>
      </c>
      <c r="G73" s="856"/>
    </row>
    <row r="74" spans="2:7" ht="15.95">
      <c r="B74" s="1717"/>
      <c r="C74" s="1717"/>
      <c r="D74" s="1718"/>
      <c r="E74" s="1142" t="s">
        <v>3500</v>
      </c>
      <c r="F74" s="1143" t="s">
        <v>3501</v>
      </c>
      <c r="G74" s="856"/>
    </row>
    <row r="75" spans="2:7" ht="15.95">
      <c r="B75" s="1717"/>
      <c r="C75" s="1717"/>
      <c r="D75" s="1718"/>
      <c r="E75" s="1144" t="s">
        <v>3502</v>
      </c>
      <c r="F75" s="1143" t="s">
        <v>3503</v>
      </c>
      <c r="G75" s="856"/>
    </row>
    <row r="76" spans="2:7" ht="15.95">
      <c r="B76" s="1717"/>
      <c r="C76" s="1717"/>
      <c r="D76" s="1718"/>
      <c r="E76" s="1140" t="s">
        <v>3504</v>
      </c>
      <c r="F76" s="1141" t="s">
        <v>3505</v>
      </c>
      <c r="G76" s="856"/>
    </row>
    <row r="77" spans="2:7" ht="15.95">
      <c r="B77" s="1717"/>
      <c r="C77" s="1717"/>
      <c r="D77" s="1718"/>
      <c r="E77" s="1414" t="s">
        <v>3506</v>
      </c>
      <c r="F77" s="1143" t="s">
        <v>3505</v>
      </c>
      <c r="G77" s="856"/>
    </row>
    <row r="78" spans="2:7" ht="15.95">
      <c r="B78" s="1717"/>
      <c r="C78" s="1717"/>
      <c r="D78" s="1718"/>
      <c r="E78" s="1415" t="s">
        <v>3507</v>
      </c>
      <c r="F78" s="1143" t="s">
        <v>3505</v>
      </c>
      <c r="G78" s="856"/>
    </row>
    <row r="79" spans="2:7" ht="15.95">
      <c r="B79" s="1717"/>
      <c r="C79" s="1717"/>
      <c r="D79" s="1718"/>
      <c r="E79" s="1145" t="s">
        <v>3508</v>
      </c>
      <c r="F79" s="1141" t="s">
        <v>3509</v>
      </c>
      <c r="G79" s="856"/>
    </row>
    <row r="80" spans="2:7" ht="15.95">
      <c r="B80" s="1717"/>
      <c r="C80" s="1717"/>
      <c r="D80" s="1718"/>
      <c r="E80" s="1146" t="s">
        <v>3510</v>
      </c>
      <c r="F80" s="1143" t="s">
        <v>3511</v>
      </c>
      <c r="G80" s="856"/>
    </row>
    <row r="81" spans="2:7" ht="15.95">
      <c r="B81" s="1717"/>
      <c r="C81" s="1717"/>
      <c r="D81" s="1718"/>
      <c r="E81" s="1147" t="s">
        <v>3512</v>
      </c>
      <c r="F81" s="1148" t="s">
        <v>3513</v>
      </c>
      <c r="G81" s="856"/>
    </row>
    <row r="82" spans="2:7" ht="88.5">
      <c r="B82" s="1717"/>
      <c r="C82" s="1717"/>
      <c r="D82" s="1717"/>
      <c r="E82" s="1415" t="s">
        <v>3514</v>
      </c>
      <c r="F82" s="1147" t="s">
        <v>3515</v>
      </c>
      <c r="G82" s="856"/>
    </row>
    <row r="83" spans="2:7" ht="117.6">
      <c r="B83" s="1717"/>
      <c r="C83" s="1717"/>
      <c r="D83" s="1717"/>
      <c r="E83" s="1416" t="s">
        <v>3516</v>
      </c>
      <c r="F83" s="1149" t="s">
        <v>3517</v>
      </c>
      <c r="G83" s="856"/>
    </row>
    <row r="84" spans="2:7" ht="88.5">
      <c r="B84" s="1717"/>
      <c r="C84" s="1717"/>
      <c r="D84" s="1717"/>
      <c r="E84" s="1416" t="s">
        <v>3518</v>
      </c>
      <c r="F84" s="1149" t="s">
        <v>3519</v>
      </c>
      <c r="G84" s="856"/>
    </row>
    <row r="85" spans="2:7" ht="117.6">
      <c r="B85" s="1717"/>
      <c r="C85" s="1717"/>
      <c r="D85" s="1717"/>
      <c r="E85" s="1417" t="s">
        <v>3520</v>
      </c>
      <c r="F85" s="1145" t="s">
        <v>3521</v>
      </c>
      <c r="G85" s="856"/>
    </row>
    <row r="86" spans="2:7" ht="15.95">
      <c r="B86" s="1717"/>
      <c r="C86" s="1717"/>
      <c r="D86" s="1718"/>
      <c r="E86" s="1719" t="s">
        <v>3522</v>
      </c>
      <c r="F86" s="1141" t="s">
        <v>3523</v>
      </c>
      <c r="G86" s="856"/>
    </row>
    <row r="87" spans="2:7" ht="15.95">
      <c r="B87" s="1717"/>
      <c r="C87" s="1717"/>
      <c r="D87" s="1718"/>
      <c r="E87" s="1720"/>
      <c r="F87" s="1143" t="s">
        <v>3524</v>
      </c>
      <c r="G87" s="856"/>
    </row>
    <row r="88" spans="2:7" ht="15.95">
      <c r="B88" s="1717"/>
      <c r="C88" s="1717"/>
      <c r="D88" s="1718"/>
      <c r="E88" s="1721"/>
      <c r="F88" s="1148" t="s">
        <v>3525</v>
      </c>
      <c r="G88" s="856"/>
    </row>
    <row r="89" spans="2:7" ht="15.95">
      <c r="B89" s="1717"/>
      <c r="C89" s="1717"/>
      <c r="D89" s="1718"/>
      <c r="E89" s="1416" t="s">
        <v>3526</v>
      </c>
      <c r="F89" s="1150" t="s">
        <v>3527</v>
      </c>
      <c r="G89" s="856"/>
    </row>
    <row r="90" spans="2:7" ht="15.95">
      <c r="B90" s="1717"/>
      <c r="C90" s="1717"/>
      <c r="D90" s="1718"/>
      <c r="E90" s="1140" t="s">
        <v>3528</v>
      </c>
      <c r="F90" s="1141" t="s">
        <v>3529</v>
      </c>
      <c r="G90" s="856"/>
    </row>
    <row r="91" spans="2:7" ht="15.95">
      <c r="B91" s="1717"/>
      <c r="C91" s="1717"/>
      <c r="D91" s="1718"/>
      <c r="E91" s="1142" t="s">
        <v>3530</v>
      </c>
      <c r="F91" s="1143" t="s">
        <v>3531</v>
      </c>
      <c r="G91" s="856" t="s">
        <v>3532</v>
      </c>
    </row>
    <row r="92" spans="2:7" ht="15.95">
      <c r="B92" s="1717"/>
      <c r="C92" s="1717"/>
      <c r="D92" s="1718"/>
      <c r="E92" s="1142" t="s">
        <v>3533</v>
      </c>
      <c r="F92" s="1143" t="s">
        <v>3534</v>
      </c>
      <c r="G92" s="856" t="s">
        <v>3532</v>
      </c>
    </row>
    <row r="93" spans="2:7" ht="15.95">
      <c r="B93" s="1717"/>
      <c r="C93" s="1717"/>
      <c r="D93" s="1718"/>
      <c r="E93" s="1144" t="s">
        <v>3535</v>
      </c>
      <c r="F93" s="1148" t="s">
        <v>3536</v>
      </c>
      <c r="G93" s="856" t="s">
        <v>3532</v>
      </c>
    </row>
    <row r="94" spans="2:7" ht="15.95">
      <c r="B94" s="1717"/>
      <c r="C94" s="1717"/>
      <c r="D94" s="1718"/>
      <c r="E94" s="1140" t="s">
        <v>3537</v>
      </c>
      <c r="F94" s="1141" t="s">
        <v>3538</v>
      </c>
      <c r="G94" s="856"/>
    </row>
    <row r="95" spans="2:7" ht="15.95">
      <c r="B95" s="1717"/>
      <c r="C95" s="1717"/>
      <c r="D95" s="1718"/>
      <c r="E95" s="1142" t="s">
        <v>3539</v>
      </c>
      <c r="F95" s="1143" t="s">
        <v>3540</v>
      </c>
      <c r="G95" s="856"/>
    </row>
    <row r="96" spans="2:7" ht="15.95">
      <c r="B96" s="1717"/>
      <c r="C96" s="1717"/>
      <c r="D96" s="1718"/>
      <c r="E96" s="1142" t="s">
        <v>3541</v>
      </c>
      <c r="F96" s="1143" t="s">
        <v>3542</v>
      </c>
      <c r="G96" s="856"/>
    </row>
    <row r="97" spans="2:7" ht="15.95">
      <c r="B97" s="1717"/>
      <c r="C97" s="1717"/>
      <c r="D97" s="1718"/>
      <c r="E97" s="1144" t="s">
        <v>3543</v>
      </c>
      <c r="F97" s="1148" t="s">
        <v>3544</v>
      </c>
      <c r="G97" s="856"/>
    </row>
    <row r="98" spans="2:7" ht="15.95">
      <c r="B98" s="1722" t="s">
        <v>3545</v>
      </c>
      <c r="C98" s="1723"/>
      <c r="D98" s="1723"/>
      <c r="E98" s="1723"/>
      <c r="F98" s="1723"/>
      <c r="G98" s="1724"/>
    </row>
    <row r="99" spans="2:7" ht="34.5" customHeight="1">
      <c r="B99" s="1714" t="s">
        <v>3546</v>
      </c>
      <c r="C99" s="1715"/>
      <c r="D99" s="1715"/>
      <c r="E99" s="1715"/>
      <c r="F99" s="1715"/>
      <c r="G99" s="1716"/>
    </row>
    <row r="100" spans="2:7" ht="29.1">
      <c r="B100" s="1717" t="s">
        <v>3547</v>
      </c>
      <c r="C100" s="1717" t="s">
        <v>803</v>
      </c>
      <c r="D100" s="1717" t="s">
        <v>3548</v>
      </c>
      <c r="E100" s="856" t="s">
        <v>3549</v>
      </c>
      <c r="F100" s="856" t="s">
        <v>3550</v>
      </c>
      <c r="G100" s="856" t="s">
        <v>3532</v>
      </c>
    </row>
    <row r="101" spans="2:7" ht="29.1">
      <c r="B101" s="1717"/>
      <c r="C101" s="1717"/>
      <c r="D101" s="1717"/>
      <c r="E101" s="856" t="s">
        <v>3551</v>
      </c>
      <c r="F101" s="856" t="s">
        <v>3552</v>
      </c>
      <c r="G101" s="856" t="s">
        <v>3532</v>
      </c>
    </row>
    <row r="102" spans="2:7" ht="29.1">
      <c r="B102" s="1717"/>
      <c r="C102" s="1717"/>
      <c r="D102" s="1717"/>
      <c r="E102" s="856" t="s">
        <v>3553</v>
      </c>
      <c r="F102" s="856" t="s">
        <v>3554</v>
      </c>
      <c r="G102" s="856" t="s">
        <v>3532</v>
      </c>
    </row>
    <row r="103" spans="2:7" ht="29.1">
      <c r="B103" s="1717"/>
      <c r="C103" s="1717"/>
      <c r="D103" s="1717"/>
      <c r="E103" s="856" t="s">
        <v>1896</v>
      </c>
      <c r="F103" s="856" t="s">
        <v>3555</v>
      </c>
      <c r="G103" s="856" t="s">
        <v>3532</v>
      </c>
    </row>
    <row r="104" spans="2:7" ht="15.95">
      <c r="B104" s="1722" t="s">
        <v>3556</v>
      </c>
      <c r="C104" s="1723"/>
      <c r="D104" s="1723"/>
      <c r="E104" s="1723"/>
      <c r="F104" s="1723"/>
      <c r="G104" s="1724"/>
    </row>
    <row r="105" spans="2:7" ht="33.75" customHeight="1">
      <c r="B105" s="1714" t="s">
        <v>3557</v>
      </c>
      <c r="C105" s="1715"/>
      <c r="D105" s="1715"/>
      <c r="E105" s="1715"/>
      <c r="F105" s="1715"/>
      <c r="G105" s="1716"/>
    </row>
    <row r="106" spans="2:7">
      <c r="B106" s="1717" t="s">
        <v>3558</v>
      </c>
      <c r="C106" s="1717" t="s">
        <v>521</v>
      </c>
      <c r="D106" s="1717" t="s">
        <v>3559</v>
      </c>
      <c r="E106" s="856" t="s">
        <v>3560</v>
      </c>
      <c r="F106" s="856" t="s">
        <v>3561</v>
      </c>
      <c r="G106" s="856"/>
    </row>
    <row r="107" spans="2:7">
      <c r="B107" s="1717"/>
      <c r="C107" s="1717"/>
      <c r="D107" s="1717"/>
      <c r="E107" s="856" t="s">
        <v>3562</v>
      </c>
      <c r="F107" s="856" t="s">
        <v>3563</v>
      </c>
      <c r="G107" s="856"/>
    </row>
    <row r="108" spans="2:7">
      <c r="B108" s="1717"/>
      <c r="C108" s="1717"/>
      <c r="D108" s="1717"/>
      <c r="E108" s="856" t="s">
        <v>3564</v>
      </c>
      <c r="F108" s="856" t="s">
        <v>3565</v>
      </c>
      <c r="G108" s="856"/>
    </row>
    <row r="109" spans="2:7">
      <c r="B109" s="1717"/>
      <c r="C109" s="1717"/>
      <c r="D109" s="1717"/>
      <c r="E109" s="856" t="s">
        <v>3566</v>
      </c>
      <c r="F109" s="856" t="s">
        <v>3567</v>
      </c>
      <c r="G109" s="856"/>
    </row>
    <row r="110" spans="2:7">
      <c r="B110" s="1717"/>
      <c r="C110" s="1717"/>
      <c r="D110" s="1717"/>
      <c r="E110" s="856" t="s">
        <v>3568</v>
      </c>
      <c r="F110" s="856" t="s">
        <v>3569</v>
      </c>
      <c r="G110" s="856"/>
    </row>
    <row r="111" spans="2:7">
      <c r="B111" s="1717"/>
      <c r="C111" s="1717"/>
      <c r="D111" s="1717"/>
      <c r="E111" s="856" t="s">
        <v>3570</v>
      </c>
      <c r="F111" s="856" t="s">
        <v>3571</v>
      </c>
      <c r="G111" s="856"/>
    </row>
    <row r="112" spans="2:7">
      <c r="B112" s="1717"/>
      <c r="C112" s="1717"/>
      <c r="D112" s="1717"/>
      <c r="E112" s="856" t="s">
        <v>3572</v>
      </c>
      <c r="F112" s="856" t="s">
        <v>3573</v>
      </c>
      <c r="G112" s="856"/>
    </row>
    <row r="113" spans="2:7">
      <c r="B113" s="1717"/>
      <c r="C113" s="1717"/>
      <c r="D113" s="1717"/>
      <c r="E113" s="856" t="s">
        <v>3574</v>
      </c>
      <c r="F113" s="856" t="s">
        <v>3575</v>
      </c>
      <c r="G113" s="856"/>
    </row>
    <row r="114" spans="2:7">
      <c r="B114" s="1717"/>
      <c r="C114" s="1717"/>
      <c r="D114" s="1717"/>
      <c r="E114" s="856" t="s">
        <v>3576</v>
      </c>
      <c r="F114" s="856" t="s">
        <v>3577</v>
      </c>
      <c r="G114" s="856"/>
    </row>
    <row r="115" spans="2:7">
      <c r="B115" s="1717"/>
      <c r="C115" s="1717"/>
      <c r="D115" s="1717"/>
      <c r="E115" s="856" t="s">
        <v>3578</v>
      </c>
      <c r="F115" s="856" t="s">
        <v>3579</v>
      </c>
      <c r="G115" s="856"/>
    </row>
    <row r="116" spans="2:7">
      <c r="B116" s="1717"/>
      <c r="C116" s="1717"/>
      <c r="D116" s="1717"/>
      <c r="E116" s="856" t="s">
        <v>3580</v>
      </c>
      <c r="F116" s="856" t="s">
        <v>3581</v>
      </c>
      <c r="G116" s="856"/>
    </row>
    <row r="117" spans="2:7">
      <c r="B117" s="1717"/>
      <c r="C117" s="1717"/>
      <c r="D117" s="1717"/>
      <c r="E117" s="856" t="s">
        <v>3582</v>
      </c>
      <c r="F117" s="856" t="s">
        <v>3583</v>
      </c>
      <c r="G117" s="856"/>
    </row>
    <row r="118" spans="2:7">
      <c r="B118" s="1717"/>
      <c r="C118" s="1717"/>
      <c r="D118" s="1717"/>
      <c r="E118" s="856" t="s">
        <v>3584</v>
      </c>
      <c r="F118" s="856" t="s">
        <v>3585</v>
      </c>
      <c r="G118" s="856"/>
    </row>
    <row r="119" spans="2:7">
      <c r="B119" s="1717"/>
      <c r="C119" s="1717"/>
      <c r="D119" s="1717"/>
      <c r="E119" s="856" t="s">
        <v>3586</v>
      </c>
      <c r="F119" s="856" t="s">
        <v>3587</v>
      </c>
      <c r="G119" s="856"/>
    </row>
    <row r="120" spans="2:7">
      <c r="B120" s="1717"/>
      <c r="C120" s="1717"/>
      <c r="D120" s="1717"/>
      <c r="E120" s="856" t="s">
        <v>3588</v>
      </c>
      <c r="F120" s="856" t="s">
        <v>3589</v>
      </c>
      <c r="G120" s="856"/>
    </row>
    <row r="121" spans="2:7">
      <c r="B121" s="1717"/>
      <c r="C121" s="1717"/>
      <c r="D121" s="1717"/>
      <c r="E121" s="856" t="s">
        <v>3590</v>
      </c>
      <c r="F121" s="856" t="s">
        <v>3591</v>
      </c>
      <c r="G121" s="856"/>
    </row>
    <row r="122" spans="2:7" ht="15.95">
      <c r="B122" s="1725" t="s">
        <v>3592</v>
      </c>
      <c r="C122" s="1723"/>
      <c r="D122" s="1723"/>
      <c r="E122" s="1723"/>
      <c r="F122" s="1723"/>
      <c r="G122" s="1724"/>
    </row>
    <row r="123" spans="2:7" ht="33.75" customHeight="1">
      <c r="B123" s="1714" t="s">
        <v>3593</v>
      </c>
      <c r="C123" s="1715"/>
      <c r="D123" s="1715"/>
      <c r="E123" s="1715"/>
      <c r="F123" s="1715"/>
      <c r="G123" s="1716"/>
    </row>
    <row r="124" spans="2:7">
      <c r="B124" s="1717" t="str">
        <f>_xlfn.XLOOKUP(C124, 'All Domains'!$H$5:$H$445, 'All Domains'!$L$5:$L$445, " ") &amp; " "</f>
        <v xml:space="preserve">Loyalty Membership Status </v>
      </c>
      <c r="C124" s="1717" t="s">
        <v>949</v>
      </c>
      <c r="D124" s="1717" t="s">
        <v>3594</v>
      </c>
      <c r="E124" s="856" t="s">
        <v>3595</v>
      </c>
      <c r="F124" s="856" t="s">
        <v>3596</v>
      </c>
      <c r="G124" s="856"/>
    </row>
    <row r="125" spans="2:7">
      <c r="B125" s="1717"/>
      <c r="C125" s="1717"/>
      <c r="D125" s="1717"/>
      <c r="E125" s="856" t="s">
        <v>3597</v>
      </c>
      <c r="F125" s="856" t="s">
        <v>3598</v>
      </c>
      <c r="G125" s="856"/>
    </row>
    <row r="126" spans="2:7">
      <c r="B126" s="1731"/>
      <c r="C126" s="1731"/>
      <c r="D126" s="1731"/>
      <c r="E126" s="1140" t="s">
        <v>3599</v>
      </c>
      <c r="F126" s="1140" t="s">
        <v>3600</v>
      </c>
      <c r="G126" s="1140"/>
    </row>
    <row r="127" spans="2:7">
      <c r="B127" s="1745" t="s">
        <v>3601</v>
      </c>
      <c r="C127" s="1745" t="s">
        <v>958</v>
      </c>
      <c r="D127" s="1746" t="s">
        <v>3602</v>
      </c>
      <c r="E127" s="28" t="s">
        <v>3603</v>
      </c>
      <c r="F127" s="20" t="s">
        <v>3604</v>
      </c>
      <c r="G127" s="28"/>
    </row>
    <row r="128" spans="2:7">
      <c r="B128" s="1745"/>
      <c r="C128" s="1745"/>
      <c r="D128" s="1746"/>
      <c r="E128" s="28" t="s">
        <v>3605</v>
      </c>
      <c r="F128" s="20" t="s">
        <v>3604</v>
      </c>
      <c r="G128" s="28"/>
    </row>
    <row r="129" spans="2:7">
      <c r="B129" s="1745"/>
      <c r="C129" s="1745"/>
      <c r="D129" s="1746"/>
      <c r="E129" s="28" t="s">
        <v>3606</v>
      </c>
      <c r="F129" s="20" t="s">
        <v>3607</v>
      </c>
      <c r="G129" s="28"/>
    </row>
    <row r="130" spans="2:7">
      <c r="B130" s="1745"/>
      <c r="C130" s="1745"/>
      <c r="D130" s="1746"/>
      <c r="E130" s="28" t="s">
        <v>3608</v>
      </c>
      <c r="F130" s="20" t="s">
        <v>3609</v>
      </c>
      <c r="G130" s="28"/>
    </row>
    <row r="131" spans="2:7">
      <c r="B131" s="1745"/>
      <c r="C131" s="1745"/>
      <c r="D131" s="1746"/>
      <c r="E131" s="28" t="s">
        <v>3610</v>
      </c>
      <c r="F131" s="20" t="s">
        <v>3607</v>
      </c>
      <c r="G131" s="28"/>
    </row>
    <row r="132" spans="2:7">
      <c r="B132" s="1745"/>
      <c r="C132" s="1745"/>
      <c r="D132" s="1746"/>
      <c r="E132" s="28" t="s">
        <v>3611</v>
      </c>
      <c r="F132" s="20" t="s">
        <v>3607</v>
      </c>
      <c r="G132" s="28"/>
    </row>
    <row r="133" spans="2:7">
      <c r="B133" s="1745"/>
      <c r="C133" s="1745"/>
      <c r="D133" s="1746"/>
      <c r="E133" s="28" t="s">
        <v>3612</v>
      </c>
      <c r="F133" s="20" t="s">
        <v>3613</v>
      </c>
      <c r="G133" s="28"/>
    </row>
    <row r="134" spans="2:7">
      <c r="B134" s="1745"/>
      <c r="C134" s="1745"/>
      <c r="D134" s="1746"/>
      <c r="E134" s="28" t="s">
        <v>3614</v>
      </c>
      <c r="F134" s="20" t="s">
        <v>3613</v>
      </c>
      <c r="G134" s="28"/>
    </row>
    <row r="135" spans="2:7">
      <c r="B135" s="1158" t="s">
        <v>3615</v>
      </c>
      <c r="C135" s="1159" t="s">
        <v>962</v>
      </c>
      <c r="D135" s="1159" t="s">
        <v>3616</v>
      </c>
      <c r="E135" s="1160" t="s">
        <v>3617</v>
      </c>
      <c r="F135" s="1159" t="s">
        <v>3618</v>
      </c>
      <c r="G135" s="1159"/>
    </row>
    <row r="136" spans="2:7" ht="15.95">
      <c r="B136" s="1725" t="s">
        <v>3619</v>
      </c>
      <c r="C136" s="1723"/>
      <c r="D136" s="1723"/>
      <c r="E136" s="1723"/>
      <c r="F136" s="1723"/>
      <c r="G136" s="1724"/>
    </row>
    <row r="137" spans="2:7" ht="43.5" customHeight="1">
      <c r="B137" s="1743" t="s">
        <v>3620</v>
      </c>
      <c r="C137" s="1744"/>
      <c r="D137" s="1744"/>
      <c r="E137" s="1744"/>
      <c r="F137" s="1744"/>
      <c r="G137" s="1730"/>
    </row>
    <row r="138" spans="2:7" ht="15.95">
      <c r="B138" s="1741" t="s">
        <v>3601</v>
      </c>
      <c r="C138" s="1741" t="s">
        <v>958</v>
      </c>
      <c r="D138" s="1742"/>
      <c r="E138" s="28" t="s">
        <v>3603</v>
      </c>
      <c r="F138" s="20" t="s">
        <v>3604</v>
      </c>
      <c r="G138" s="1157"/>
    </row>
    <row r="139" spans="2:7" ht="15.95">
      <c r="B139" s="1741"/>
      <c r="C139" s="1741"/>
      <c r="D139" s="1742"/>
      <c r="E139" s="28" t="s">
        <v>3605</v>
      </c>
      <c r="F139" s="20" t="s">
        <v>3604</v>
      </c>
      <c r="G139" s="1157"/>
    </row>
    <row r="140" spans="2:7" ht="15.95">
      <c r="B140" s="1741"/>
      <c r="C140" s="1741"/>
      <c r="D140" s="1742"/>
      <c r="E140" s="28" t="s">
        <v>3606</v>
      </c>
      <c r="F140" s="20" t="s">
        <v>3607</v>
      </c>
      <c r="G140" s="1157"/>
    </row>
    <row r="141" spans="2:7" ht="15.95">
      <c r="B141" s="1741"/>
      <c r="C141" s="1741"/>
      <c r="D141" s="1742"/>
      <c r="E141" s="28" t="s">
        <v>3608</v>
      </c>
      <c r="F141" s="20" t="s">
        <v>3609</v>
      </c>
      <c r="G141" s="1157"/>
    </row>
    <row r="142" spans="2:7" ht="15.95">
      <c r="B142" s="1741"/>
      <c r="C142" s="1741"/>
      <c r="D142" s="1742"/>
      <c r="E142" s="28" t="s">
        <v>3610</v>
      </c>
      <c r="F142" s="20" t="s">
        <v>3607</v>
      </c>
      <c r="G142" s="1157"/>
    </row>
    <row r="143" spans="2:7" ht="15.95">
      <c r="B143" s="1741"/>
      <c r="C143" s="1741"/>
      <c r="D143" s="1742"/>
      <c r="E143" s="28" t="s">
        <v>3611</v>
      </c>
      <c r="F143" s="20" t="s">
        <v>3607</v>
      </c>
      <c r="G143" s="1157"/>
    </row>
    <row r="144" spans="2:7" ht="15.95">
      <c r="B144" s="1741"/>
      <c r="C144" s="1741"/>
      <c r="D144" s="1742"/>
      <c r="E144" s="28" t="s">
        <v>3612</v>
      </c>
      <c r="F144" s="20" t="s">
        <v>3613</v>
      </c>
      <c r="G144" s="1157"/>
    </row>
    <row r="145" spans="2:7" ht="15.95">
      <c r="B145" s="1741"/>
      <c r="C145" s="1741"/>
      <c r="D145" s="1742"/>
      <c r="E145" s="28" t="s">
        <v>3614</v>
      </c>
      <c r="F145" s="20" t="s">
        <v>3613</v>
      </c>
      <c r="G145" s="1157"/>
    </row>
    <row r="146" spans="2:7" ht="15.95" customHeight="1">
      <c r="B146" s="1736" t="s">
        <v>3621</v>
      </c>
      <c r="C146" s="1737"/>
      <c r="D146" s="1737"/>
      <c r="E146" s="1737"/>
      <c r="F146" s="1737"/>
      <c r="G146" s="1724"/>
    </row>
    <row r="147" spans="2:7" ht="36.75" customHeight="1">
      <c r="B147" s="1738" t="s">
        <v>3622</v>
      </c>
      <c r="C147" s="1739"/>
      <c r="D147" s="1739"/>
      <c r="E147" s="1739"/>
      <c r="F147" s="1739"/>
      <c r="G147" s="1740"/>
    </row>
    <row r="148" spans="2:7" ht="15.95">
      <c r="B148" s="1735" t="s">
        <v>3623</v>
      </c>
      <c r="C148" s="1735" t="s">
        <v>1424</v>
      </c>
      <c r="D148" s="1750" t="s">
        <v>3624</v>
      </c>
      <c r="E148" s="1418" t="s">
        <v>3625</v>
      </c>
      <c r="F148" s="1418" t="s">
        <v>3404</v>
      </c>
      <c r="G148" s="1162"/>
    </row>
    <row r="149" spans="2:7" ht="15.95">
      <c r="B149" s="1735"/>
      <c r="C149" s="1735"/>
      <c r="D149" s="1751"/>
      <c r="E149" s="1418" t="s">
        <v>3626</v>
      </c>
      <c r="F149" s="1418" t="s">
        <v>3627</v>
      </c>
      <c r="G149" s="1162"/>
    </row>
    <row r="150" spans="2:7" ht="15.95">
      <c r="B150" s="1735"/>
      <c r="C150" s="1735"/>
      <c r="D150" s="1751"/>
      <c r="E150" s="1418" t="s">
        <v>3628</v>
      </c>
      <c r="F150" s="1418" t="s">
        <v>3629</v>
      </c>
      <c r="G150" s="1162"/>
    </row>
    <row r="151" spans="2:7" ht="15.95">
      <c r="B151" s="1735"/>
      <c r="C151" s="1735"/>
      <c r="D151" s="1751"/>
      <c r="E151" s="1418" t="s">
        <v>3630</v>
      </c>
      <c r="F151" s="1418" t="s">
        <v>3631</v>
      </c>
      <c r="G151" s="1162"/>
    </row>
    <row r="152" spans="2:7" ht="15.95">
      <c r="B152" s="1735"/>
      <c r="C152" s="1735"/>
      <c r="D152" s="1751"/>
      <c r="E152" s="1418" t="s">
        <v>3632</v>
      </c>
      <c r="F152" s="1418" t="s">
        <v>3633</v>
      </c>
      <c r="G152" s="1162"/>
    </row>
    <row r="153" spans="2:7" ht="15.95">
      <c r="B153" s="1735"/>
      <c r="C153" s="1735"/>
      <c r="D153" s="1751"/>
      <c r="E153" s="1418" t="s">
        <v>3634</v>
      </c>
      <c r="F153" s="1418" t="s">
        <v>3635</v>
      </c>
      <c r="G153" s="1162"/>
    </row>
    <row r="154" spans="2:7" ht="15.95">
      <c r="B154" s="1735"/>
      <c r="C154" s="1735"/>
      <c r="D154" s="1751"/>
      <c r="E154" s="1418" t="s">
        <v>3636</v>
      </c>
      <c r="F154" s="1418" t="s">
        <v>3637</v>
      </c>
      <c r="G154" s="1162"/>
    </row>
    <row r="155" spans="2:7" ht="15.95">
      <c r="B155" s="1735"/>
      <c r="C155" s="1735"/>
      <c r="D155" s="1751"/>
      <c r="E155" s="1418" t="s">
        <v>3638</v>
      </c>
      <c r="F155" s="1418" t="s">
        <v>3639</v>
      </c>
      <c r="G155" s="1162"/>
    </row>
    <row r="156" spans="2:7" ht="15.95">
      <c r="B156" s="1735"/>
      <c r="C156" s="1735"/>
      <c r="D156" s="1751"/>
      <c r="E156" s="1418" t="s">
        <v>3640</v>
      </c>
      <c r="F156" s="1418" t="s">
        <v>3641</v>
      </c>
      <c r="G156" s="1162"/>
    </row>
    <row r="157" spans="2:7" ht="15.95">
      <c r="B157" s="1735"/>
      <c r="C157" s="1735"/>
      <c r="D157" s="1752"/>
      <c r="E157" s="1418" t="s">
        <v>3642</v>
      </c>
      <c r="F157" s="1418" t="s">
        <v>3643</v>
      </c>
      <c r="G157" s="1162"/>
    </row>
    <row r="158" spans="2:7" ht="15.95">
      <c r="B158" s="1747" t="s">
        <v>3644</v>
      </c>
      <c r="C158" s="1747" t="s">
        <v>649</v>
      </c>
      <c r="D158" s="1748" t="s">
        <v>3645</v>
      </c>
      <c r="E158" s="1419" t="s">
        <v>3646</v>
      </c>
      <c r="F158" s="1419" t="s">
        <v>3629</v>
      </c>
      <c r="G158" s="1164"/>
    </row>
    <row r="159" spans="2:7" ht="15.95">
      <c r="B159" s="1735"/>
      <c r="C159" s="1735"/>
      <c r="D159" s="1749"/>
      <c r="E159" s="1418" t="s">
        <v>3647</v>
      </c>
      <c r="F159" s="1418" t="s">
        <v>3627</v>
      </c>
      <c r="G159" s="1162"/>
    </row>
    <row r="160" spans="2:7" ht="15.95">
      <c r="B160" s="1735"/>
      <c r="C160" s="1735"/>
      <c r="D160" s="1749"/>
      <c r="E160" s="1418" t="s">
        <v>3648</v>
      </c>
      <c r="F160" s="1418" t="s">
        <v>3649</v>
      </c>
      <c r="G160" s="1162"/>
    </row>
    <row r="161" spans="2:7" ht="15.95">
      <c r="B161" s="1735"/>
      <c r="C161" s="1735"/>
      <c r="D161" s="1749"/>
      <c r="E161" s="1418" t="s">
        <v>3650</v>
      </c>
      <c r="F161" s="1418" t="s">
        <v>3631</v>
      </c>
      <c r="G161" s="1162"/>
    </row>
    <row r="162" spans="2:7" ht="15.95">
      <c r="B162" s="1735"/>
      <c r="C162" s="1735"/>
      <c r="D162" s="1749"/>
      <c r="E162" s="1418" t="s">
        <v>3651</v>
      </c>
      <c r="F162" s="1418" t="s">
        <v>3633</v>
      </c>
      <c r="G162" s="1162"/>
    </row>
    <row r="163" spans="2:7" ht="15.95">
      <c r="B163" s="1735"/>
      <c r="C163" s="1735"/>
      <c r="D163" s="1749"/>
      <c r="E163" s="1418" t="s">
        <v>3652</v>
      </c>
      <c r="F163" s="1418" t="s">
        <v>3653</v>
      </c>
      <c r="G163" s="1162"/>
    </row>
    <row r="164" spans="2:7" ht="15.95">
      <c r="B164" s="1735"/>
      <c r="C164" s="1735"/>
      <c r="D164" s="1749"/>
      <c r="E164" s="1418" t="s">
        <v>3654</v>
      </c>
      <c r="F164" s="1418" t="s">
        <v>3655</v>
      </c>
      <c r="G164" s="1162"/>
    </row>
    <row r="165" spans="2:7" ht="15.95">
      <c r="B165" s="1735"/>
      <c r="C165" s="1735"/>
      <c r="D165" s="1749"/>
      <c r="E165" s="1418" t="s">
        <v>3656</v>
      </c>
      <c r="F165" s="1418" t="s">
        <v>3641</v>
      </c>
      <c r="G165" s="1162"/>
    </row>
    <row r="166" spans="2:7" ht="15.95">
      <c r="B166" s="1735"/>
      <c r="C166" s="1735"/>
      <c r="D166" s="1749"/>
      <c r="E166" s="1418" t="s">
        <v>3657</v>
      </c>
      <c r="F166" s="1418" t="s">
        <v>3658</v>
      </c>
      <c r="G166" s="1162"/>
    </row>
    <row r="167" spans="2:7" ht="15.95">
      <c r="B167" s="1735"/>
      <c r="C167" s="1735"/>
      <c r="D167" s="1749"/>
      <c r="E167" s="1418" t="s">
        <v>3659</v>
      </c>
      <c r="F167" s="1418" t="s">
        <v>3660</v>
      </c>
      <c r="G167" s="1162"/>
    </row>
    <row r="168" spans="2:7" ht="15.95">
      <c r="B168" s="1735"/>
      <c r="C168" s="1735"/>
      <c r="D168" s="1749"/>
      <c r="E168" s="1418" t="s">
        <v>3661</v>
      </c>
      <c r="F168" s="1418" t="s">
        <v>3662</v>
      </c>
      <c r="G168" s="1162"/>
    </row>
    <row r="169" spans="2:7" ht="15.95">
      <c r="B169" s="1735"/>
      <c r="C169" s="1735"/>
      <c r="D169" s="1749"/>
      <c r="E169" s="1418" t="s">
        <v>3663</v>
      </c>
      <c r="F169" s="1418" t="s">
        <v>3664</v>
      </c>
      <c r="G169" s="1162"/>
    </row>
    <row r="170" spans="2:7" ht="15.95">
      <c r="B170" s="1735"/>
      <c r="C170" s="1735"/>
      <c r="D170" s="1749"/>
      <c r="E170" s="1418" t="s">
        <v>3665</v>
      </c>
      <c r="F170" s="1418" t="s">
        <v>3639</v>
      </c>
      <c r="G170" s="1162"/>
    </row>
    <row r="171" spans="2:7" ht="15.95">
      <c r="B171" s="1735"/>
      <c r="C171" s="1735"/>
      <c r="D171" s="1749"/>
      <c r="E171" s="1418" t="s">
        <v>3666</v>
      </c>
      <c r="F171" s="1418" t="s">
        <v>3643</v>
      </c>
      <c r="G171" s="1162"/>
    </row>
    <row r="172" spans="2:7" ht="15.95">
      <c r="B172" s="1735"/>
      <c r="C172" s="1735"/>
      <c r="D172" s="1749"/>
      <c r="E172" s="1418" t="s">
        <v>3667</v>
      </c>
      <c r="F172" s="1418" t="s">
        <v>3668</v>
      </c>
      <c r="G172" s="1162"/>
    </row>
    <row r="173" spans="2:7" ht="15.95">
      <c r="B173" s="1735"/>
      <c r="C173" s="1735"/>
      <c r="D173" s="1749"/>
      <c r="E173" s="1418" t="s">
        <v>3669</v>
      </c>
      <c r="F173" s="1418" t="s">
        <v>3670</v>
      </c>
      <c r="G173" s="1162"/>
    </row>
    <row r="174" spans="2:7" ht="15.95">
      <c r="B174" s="1735"/>
      <c r="C174" s="1735"/>
      <c r="D174" s="1749"/>
      <c r="E174" s="1418" t="s">
        <v>3671</v>
      </c>
      <c r="F174" s="1418" t="s">
        <v>3672</v>
      </c>
      <c r="G174" s="1162"/>
    </row>
    <row r="175" spans="2:7" ht="15.95">
      <c r="B175" s="1735"/>
      <c r="C175" s="1735"/>
      <c r="D175" s="1749"/>
      <c r="E175" s="1418" t="s">
        <v>3673</v>
      </c>
      <c r="F175" s="1418" t="s">
        <v>3674</v>
      </c>
      <c r="G175" s="1162"/>
    </row>
    <row r="176" spans="2:7" ht="15.95">
      <c r="B176" s="1735"/>
      <c r="C176" s="1735"/>
      <c r="D176" s="1749"/>
      <c r="E176" s="1418" t="s">
        <v>3675</v>
      </c>
      <c r="F176" s="1418" t="s">
        <v>3676</v>
      </c>
      <c r="G176" s="1162"/>
    </row>
    <row r="177" spans="2:7" ht="15.95">
      <c r="B177" s="1735"/>
      <c r="C177" s="1735"/>
      <c r="D177" s="1749"/>
      <c r="E177" s="1418" t="s">
        <v>3677</v>
      </c>
      <c r="F177" s="1418" t="s">
        <v>3678</v>
      </c>
      <c r="G177" s="1162"/>
    </row>
    <row r="178" spans="2:7" ht="15.95">
      <c r="B178" s="1735"/>
      <c r="C178" s="1735"/>
      <c r="D178" s="1749"/>
      <c r="E178" s="1418" t="s">
        <v>3679</v>
      </c>
      <c r="F178" s="1418" t="s">
        <v>3680</v>
      </c>
      <c r="G178" s="1162"/>
    </row>
    <row r="179" spans="2:7" ht="15.95">
      <c r="B179" s="1735"/>
      <c r="C179" s="1735"/>
      <c r="D179" s="1749"/>
      <c r="E179" s="1418" t="s">
        <v>3681</v>
      </c>
      <c r="F179" s="1418" t="s">
        <v>3682</v>
      </c>
      <c r="G179" s="1162"/>
    </row>
    <row r="180" spans="2:7" ht="15.95">
      <c r="B180" s="1735"/>
      <c r="C180" s="1735"/>
      <c r="D180" s="1749"/>
      <c r="E180" s="1418" t="s">
        <v>3683</v>
      </c>
      <c r="F180" s="1418" t="s">
        <v>3684</v>
      </c>
      <c r="G180" s="1162"/>
    </row>
    <row r="181" spans="2:7" ht="15.95">
      <c r="B181" s="1735"/>
      <c r="C181" s="1735"/>
      <c r="D181" s="1749"/>
      <c r="E181" s="1418" t="s">
        <v>3685</v>
      </c>
      <c r="F181" s="1418" t="s">
        <v>3686</v>
      </c>
      <c r="G181" s="1162"/>
    </row>
    <row r="182" spans="2:7" ht="15.95">
      <c r="B182" s="1735"/>
      <c r="C182" s="1735"/>
      <c r="D182" s="1749"/>
      <c r="E182" s="1418" t="s">
        <v>3687</v>
      </c>
      <c r="F182" s="1418" t="s">
        <v>3688</v>
      </c>
      <c r="G182" s="1162"/>
    </row>
    <row r="183" spans="2:7" ht="15.95">
      <c r="B183" s="1735"/>
      <c r="C183" s="1735"/>
      <c r="D183" s="1749"/>
      <c r="E183" s="1418" t="s">
        <v>3689</v>
      </c>
      <c r="F183" s="1418" t="s">
        <v>3690</v>
      </c>
      <c r="G183" s="1162"/>
    </row>
    <row r="184" spans="2:7" ht="15.95">
      <c r="B184" s="1735"/>
      <c r="C184" s="1735"/>
      <c r="D184" s="1749"/>
      <c r="E184" s="1418" t="s">
        <v>3691</v>
      </c>
      <c r="F184" s="1418" t="s">
        <v>3692</v>
      </c>
      <c r="G184" s="1162"/>
    </row>
    <row r="185" spans="2:7" ht="15.95">
      <c r="B185" s="1735"/>
      <c r="C185" s="1735"/>
      <c r="D185" s="1749"/>
      <c r="E185" s="1418" t="s">
        <v>3693</v>
      </c>
      <c r="F185" s="1418" t="s">
        <v>3694</v>
      </c>
      <c r="G185" s="1162"/>
    </row>
    <row r="186" spans="2:7" ht="15.95">
      <c r="B186" s="1735"/>
      <c r="C186" s="1735"/>
      <c r="D186" s="1747"/>
      <c r="E186" s="1418" t="s">
        <v>3695</v>
      </c>
      <c r="F186" s="1418" t="s">
        <v>3696</v>
      </c>
      <c r="G186" s="1162"/>
    </row>
    <row r="187" spans="2:7">
      <c r="B187" s="1159" t="s">
        <v>3415</v>
      </c>
      <c r="C187" s="1159" t="s">
        <v>657</v>
      </c>
      <c r="D187" s="1159" t="s">
        <v>3697</v>
      </c>
      <c r="E187" s="1163" t="s">
        <v>3417</v>
      </c>
      <c r="F187" s="1159"/>
      <c r="G187" s="1159"/>
    </row>
    <row r="188" spans="2:7">
      <c r="B188" s="1717" t="str">
        <f>_xlfn.XLOOKUP(C188, 'All Domains'!$H$5:$H$445, 'All Domains'!$L$5:$L$445, " ") &amp; " "</f>
        <v xml:space="preserve">Registration Status key </v>
      </c>
      <c r="C188" s="1717" t="s">
        <v>688</v>
      </c>
      <c r="D188" s="1717" t="s">
        <v>689</v>
      </c>
      <c r="E188" s="856" t="s">
        <v>3698</v>
      </c>
      <c r="F188" s="856" t="s">
        <v>3699</v>
      </c>
      <c r="G188" s="856"/>
    </row>
    <row r="189" spans="2:7">
      <c r="B189" s="1717"/>
      <c r="C189" s="1717"/>
      <c r="D189" s="1717"/>
      <c r="E189" s="856" t="s">
        <v>3700</v>
      </c>
      <c r="F189" s="856" t="s">
        <v>3701</v>
      </c>
      <c r="G189" s="856"/>
    </row>
    <row r="190" spans="2:7">
      <c r="B190" s="1717"/>
      <c r="C190" s="1717"/>
      <c r="D190" s="1717"/>
      <c r="E190" s="856" t="s">
        <v>3702</v>
      </c>
      <c r="F190" s="856" t="s">
        <v>3703</v>
      </c>
      <c r="G190" s="856"/>
    </row>
    <row r="191" spans="2:7">
      <c r="B191" s="1717" t="str">
        <f>_xlfn.XLOOKUP(C191, 'All Domains'!$H$5:$H$445, 'All Domains'!$L$5:$L$445, " ") &amp; " "</f>
        <v xml:space="preserve">Consumer Email Engagement Status  </v>
      </c>
      <c r="C191" s="1717" t="s">
        <v>1420</v>
      </c>
      <c r="D191" s="1717" t="s">
        <v>3704</v>
      </c>
      <c r="E191" s="856" t="s">
        <v>1755</v>
      </c>
      <c r="F191" s="856" t="s">
        <v>3705</v>
      </c>
      <c r="G191" s="856"/>
    </row>
    <row r="192" spans="2:7">
      <c r="B192" s="1717"/>
      <c r="C192" s="1717"/>
      <c r="D192" s="1717"/>
      <c r="E192" s="856" t="s">
        <v>1758</v>
      </c>
      <c r="F192" s="856" t="s">
        <v>3706</v>
      </c>
      <c r="G192" s="856"/>
    </row>
    <row r="193" spans="2:7">
      <c r="B193" s="1717"/>
      <c r="C193" s="1717"/>
      <c r="D193" s="1717"/>
      <c r="E193" s="856" t="s">
        <v>1761</v>
      </c>
      <c r="F193" s="856" t="s">
        <v>3707</v>
      </c>
      <c r="G193" s="856"/>
    </row>
    <row r="194" spans="2:7">
      <c r="B194" s="1717"/>
      <c r="C194" s="1717"/>
      <c r="D194" s="1717"/>
      <c r="E194" s="856" t="s">
        <v>1763</v>
      </c>
      <c r="F194" s="856" t="s">
        <v>3708</v>
      </c>
      <c r="G194" s="856"/>
    </row>
    <row r="195" spans="2:7">
      <c r="B195" s="1717"/>
      <c r="C195" s="1717"/>
      <c r="D195" s="1717"/>
      <c r="E195" s="856" t="s">
        <v>1753</v>
      </c>
      <c r="F195" s="856" t="s">
        <v>3709</v>
      </c>
      <c r="G195" s="856"/>
    </row>
    <row r="196" spans="2:7">
      <c r="B196" s="1717"/>
      <c r="C196" s="1717"/>
      <c r="D196" s="1717"/>
      <c r="E196" s="856" t="s">
        <v>2090</v>
      </c>
      <c r="F196" s="856" t="s">
        <v>3710</v>
      </c>
      <c r="G196" s="856"/>
    </row>
    <row r="197" spans="2:7">
      <c r="B197" s="1717" t="str">
        <f>_xlfn.XLOOKUP(C197, 'All Domains'!$H$5:$H$445, 'All Domains'!$L$5:$L$445, " ") &amp; " "</f>
        <v xml:space="preserve">Last Consumer Engagement Activity </v>
      </c>
      <c r="C197" s="1717" t="s">
        <v>695</v>
      </c>
      <c r="D197" s="1717" t="s">
        <v>3711</v>
      </c>
      <c r="E197" s="856" t="s">
        <v>3712</v>
      </c>
      <c r="F197" s="856" t="s">
        <v>3713</v>
      </c>
      <c r="G197" s="856"/>
    </row>
    <row r="198" spans="2:7">
      <c r="B198" s="1717"/>
      <c r="C198" s="1717"/>
      <c r="D198" s="1717"/>
      <c r="E198" s="856" t="s">
        <v>3714</v>
      </c>
      <c r="F198" s="856" t="s">
        <v>3715</v>
      </c>
      <c r="G198" s="856"/>
    </row>
    <row r="199" spans="2:7">
      <c r="B199" s="1717"/>
      <c r="C199" s="1717"/>
      <c r="D199" s="1717"/>
      <c r="E199" s="856" t="s">
        <v>3716</v>
      </c>
      <c r="F199" s="856" t="s">
        <v>3717</v>
      </c>
      <c r="G199" s="856"/>
    </row>
    <row r="200" spans="2:7">
      <c r="B200" s="1717"/>
      <c r="C200" s="1717"/>
      <c r="D200" s="1717"/>
      <c r="E200" s="856" t="s">
        <v>3718</v>
      </c>
      <c r="F200" s="856" t="s">
        <v>3719</v>
      </c>
      <c r="G200" s="856"/>
    </row>
    <row r="201" spans="2:7">
      <c r="B201" s="1717"/>
      <c r="C201" s="1717"/>
      <c r="D201" s="1717"/>
      <c r="E201" s="856" t="s">
        <v>3720</v>
      </c>
      <c r="F201" s="856" t="s">
        <v>3721</v>
      </c>
      <c r="G201" s="856"/>
    </row>
    <row r="202" spans="2:7">
      <c r="B202" s="1717"/>
      <c r="C202" s="1717"/>
      <c r="D202" s="1717"/>
      <c r="E202" s="856" t="s">
        <v>3722</v>
      </c>
      <c r="F202" s="856" t="s">
        <v>3723</v>
      </c>
      <c r="G202" s="856"/>
    </row>
    <row r="203" spans="2:7">
      <c r="B203" s="1717"/>
      <c r="C203" s="1717"/>
      <c r="D203" s="1717"/>
      <c r="E203" s="856" t="s">
        <v>3724</v>
      </c>
      <c r="F203" s="856" t="s">
        <v>3725</v>
      </c>
      <c r="G203" s="856"/>
    </row>
    <row r="204" spans="2:7">
      <c r="B204" s="1717" t="str">
        <f>_xlfn.XLOOKUP(C204, 'All Domains'!$H$5:$H$445, 'All Domains'!$L$5:$L$445, " ") &amp; " "</f>
        <v xml:space="preserve">Consumer Activity Status </v>
      </c>
      <c r="C204" s="1717" t="s">
        <v>699</v>
      </c>
      <c r="D204" s="1717" t="s">
        <v>3726</v>
      </c>
      <c r="E204" s="856" t="s">
        <v>3727</v>
      </c>
      <c r="F204" s="856" t="s">
        <v>3728</v>
      </c>
      <c r="G204" s="856"/>
    </row>
    <row r="205" spans="2:7">
      <c r="B205" s="1717"/>
      <c r="C205" s="1717"/>
      <c r="D205" s="1717"/>
      <c r="E205" s="856" t="s">
        <v>3729</v>
      </c>
      <c r="F205" s="856" t="s">
        <v>3730</v>
      </c>
      <c r="G205" s="856"/>
    </row>
    <row r="206" spans="2:7" ht="15.95">
      <c r="B206" s="1722" t="s">
        <v>3731</v>
      </c>
      <c r="C206" s="1723"/>
      <c r="D206" s="1723"/>
      <c r="E206" s="1723"/>
      <c r="F206" s="1723"/>
      <c r="G206" s="1724"/>
    </row>
    <row r="207" spans="2:7" ht="35.25" customHeight="1">
      <c r="B207" s="1714" t="s">
        <v>3732</v>
      </c>
      <c r="C207" s="1715"/>
      <c r="D207" s="1715"/>
      <c r="E207" s="1715"/>
      <c r="F207" s="1715"/>
      <c r="G207" s="1716"/>
    </row>
    <row r="208" spans="2:7">
      <c r="B208" s="1717" t="str">
        <f>_xlfn.XLOOKUP(C208, 'All Domains'!$H$5:$H$445, 'All Domains'!$L$5:$L$445, " ") &amp; " "</f>
        <v xml:space="preserve">Active Buyer Status  </v>
      </c>
      <c r="C208" s="1717" t="s">
        <v>1159</v>
      </c>
      <c r="D208" s="1717" t="s">
        <v>3060</v>
      </c>
      <c r="E208" s="856" t="s">
        <v>3733</v>
      </c>
      <c r="F208" s="856" t="s">
        <v>3734</v>
      </c>
      <c r="G208" s="856"/>
    </row>
    <row r="209" spans="2:7">
      <c r="B209" s="1717"/>
      <c r="C209" s="1717"/>
      <c r="D209" s="1717"/>
      <c r="E209" s="856" t="s">
        <v>3735</v>
      </c>
      <c r="F209" s="856" t="s">
        <v>3736</v>
      </c>
      <c r="G209" s="856"/>
    </row>
    <row r="210" spans="2:7" ht="43.5">
      <c r="B210" s="856" t="str">
        <f>_xlfn.XLOOKUP(C210, 'All Domains'!$H$5:$H$445, 'All Domains'!$L$5:$L$445, " ") &amp; " "</f>
        <v xml:space="preserve">Lifetime Consumer Status  </v>
      </c>
      <c r="C210" s="856" t="s">
        <v>1205</v>
      </c>
      <c r="D210" s="856" t="s">
        <v>3737</v>
      </c>
      <c r="E210" s="856" t="s">
        <v>3738</v>
      </c>
      <c r="F210" s="856" t="s">
        <v>3739</v>
      </c>
      <c r="G210" s="856"/>
    </row>
    <row r="211" spans="2:7">
      <c r="B211" s="1717" t="str">
        <f>_xlfn.XLOOKUP(C211, 'All Domains'!$H$5:$H$445, 'All Domains'!$L$5:$L$445, " ") &amp; " "</f>
        <v xml:space="preserve">Lapsed Buyer Status </v>
      </c>
      <c r="C211" s="1717" t="s">
        <v>1163</v>
      </c>
      <c r="D211" s="1717" t="s">
        <v>3740</v>
      </c>
      <c r="E211" s="856" t="s">
        <v>3741</v>
      </c>
      <c r="F211" s="856" t="s">
        <v>3742</v>
      </c>
      <c r="G211" s="856"/>
    </row>
    <row r="212" spans="2:7">
      <c r="B212" s="1717"/>
      <c r="C212" s="1717"/>
      <c r="D212" s="1717"/>
      <c r="E212" s="856" t="s">
        <v>3743</v>
      </c>
      <c r="F212" s="856" t="s">
        <v>3744</v>
      </c>
      <c r="G212" s="856"/>
    </row>
    <row r="213" spans="2:7">
      <c r="B213" s="1717"/>
      <c r="C213" s="1717"/>
      <c r="D213" s="1717"/>
      <c r="E213" s="856" t="s">
        <v>3745</v>
      </c>
      <c r="F213" s="856" t="s">
        <v>3746</v>
      </c>
      <c r="G213" s="856"/>
    </row>
    <row r="214" spans="2:7">
      <c r="B214" s="1717"/>
      <c r="C214" s="1717"/>
      <c r="D214" s="1717"/>
      <c r="E214" s="856" t="s">
        <v>3747</v>
      </c>
      <c r="F214" s="856" t="s">
        <v>3748</v>
      </c>
      <c r="G214" s="856"/>
    </row>
    <row r="215" spans="2:7">
      <c r="B215" s="1717"/>
      <c r="C215" s="1717"/>
      <c r="D215" s="1717"/>
      <c r="E215" s="856" t="s">
        <v>3749</v>
      </c>
      <c r="F215" s="856" t="s">
        <v>3750</v>
      </c>
      <c r="G215" s="856"/>
    </row>
    <row r="216" spans="2:7">
      <c r="B216" s="1717"/>
      <c r="C216" s="1717"/>
      <c r="D216" s="1717"/>
      <c r="E216" s="856" t="s">
        <v>3751</v>
      </c>
      <c r="F216" s="856" t="s">
        <v>3752</v>
      </c>
      <c r="G216" s="856"/>
    </row>
    <row r="217" spans="2:7">
      <c r="B217" s="1717"/>
      <c r="C217" s="1717"/>
      <c r="D217" s="1717"/>
      <c r="E217" s="856" t="s">
        <v>3753</v>
      </c>
      <c r="F217" s="856" t="s">
        <v>3754</v>
      </c>
      <c r="G217" s="856"/>
    </row>
    <row r="218" spans="2:7">
      <c r="B218" s="1717"/>
      <c r="C218" s="1717"/>
      <c r="D218" s="1717"/>
      <c r="E218" s="856" t="s">
        <v>3755</v>
      </c>
      <c r="F218" s="856" t="s">
        <v>3756</v>
      </c>
      <c r="G218" s="856"/>
    </row>
    <row r="219" spans="2:7">
      <c r="B219" s="1717"/>
      <c r="C219" s="1717"/>
      <c r="D219" s="1717"/>
      <c r="E219" s="856" t="s">
        <v>3757</v>
      </c>
      <c r="F219" s="856" t="s">
        <v>3758</v>
      </c>
      <c r="G219" s="856"/>
    </row>
    <row r="220" spans="2:7">
      <c r="B220" s="1717" t="str">
        <f>_xlfn.XLOOKUP(C220, 'All Domains'!$H$5:$H$445, 'All Domains'!$L$5:$L$445, " ") &amp; " "</f>
        <v xml:space="preserve">Retained Buyer Status </v>
      </c>
      <c r="C220" s="1717" t="s">
        <v>1166</v>
      </c>
      <c r="D220" s="1717" t="s">
        <v>3759</v>
      </c>
      <c r="E220" s="856" t="s">
        <v>3760</v>
      </c>
      <c r="F220" s="856" t="s">
        <v>3761</v>
      </c>
      <c r="G220" s="856"/>
    </row>
    <row r="221" spans="2:7">
      <c r="B221" s="1717"/>
      <c r="C221" s="1717"/>
      <c r="D221" s="1717"/>
      <c r="E221" s="856" t="s">
        <v>3762</v>
      </c>
      <c r="F221" s="856" t="s">
        <v>3763</v>
      </c>
      <c r="G221" s="856"/>
    </row>
    <row r="222" spans="2:7">
      <c r="B222" s="1717" t="str">
        <f>_xlfn.XLOOKUP(C222, 'All Domains'!$H$5:$H$445, 'All Domains'!$L$5:$L$445, " ") &amp; " "</f>
        <v xml:space="preserve">Repeat Buyer Status </v>
      </c>
      <c r="C222" s="1717" t="s">
        <v>1169</v>
      </c>
      <c r="D222" s="1717" t="s">
        <v>3764</v>
      </c>
      <c r="E222" s="856" t="s">
        <v>3760</v>
      </c>
      <c r="F222" s="856" t="s">
        <v>3761</v>
      </c>
      <c r="G222" s="856"/>
    </row>
    <row r="223" spans="2:7">
      <c r="B223" s="1717"/>
      <c r="C223" s="1717"/>
      <c r="D223" s="1717"/>
      <c r="E223" s="856" t="s">
        <v>3762</v>
      </c>
      <c r="F223" s="856" t="s">
        <v>3763</v>
      </c>
      <c r="G223" s="856"/>
    </row>
    <row r="224" spans="2:7" ht="29.1">
      <c r="B224" s="1717" t="str">
        <f>_xlfn.XLOOKUP(C224, 'All Domains'!$H$5:$H$445, 'All Domains'!$L$5:$L$445, " ") &amp; " "</f>
        <v xml:space="preserve">Reactivated Buyer Status </v>
      </c>
      <c r="C224" s="1717" t="s">
        <v>1172</v>
      </c>
      <c r="D224" s="1717" t="s">
        <v>3765</v>
      </c>
      <c r="E224" s="856" t="s">
        <v>3766</v>
      </c>
      <c r="F224" s="856" t="s">
        <v>3767</v>
      </c>
      <c r="G224" s="856"/>
    </row>
    <row r="225" spans="2:7">
      <c r="B225" s="1717"/>
      <c r="C225" s="1717"/>
      <c r="D225" s="1717"/>
      <c r="E225" s="856" t="s">
        <v>3768</v>
      </c>
      <c r="F225" s="856" t="s">
        <v>3769</v>
      </c>
      <c r="G225" s="856"/>
    </row>
    <row r="226" spans="2:7">
      <c r="B226" s="1717" t="str">
        <f>_xlfn.XLOOKUP(C226, 'All Domains'!$H$5:$H$445, 'All Domains'!$L$5:$L$445, " ") &amp; " "</f>
        <v xml:space="preserve">New Buyer Status </v>
      </c>
      <c r="C226" s="1717" t="s">
        <v>1175</v>
      </c>
      <c r="D226" s="1753" t="s">
        <v>3071</v>
      </c>
      <c r="E226" s="856" t="s">
        <v>3770</v>
      </c>
      <c r="F226" s="856" t="s">
        <v>3771</v>
      </c>
      <c r="G226" s="856"/>
    </row>
    <row r="227" spans="2:7">
      <c r="B227" s="1717"/>
      <c r="C227" s="1717"/>
      <c r="D227" s="1753"/>
      <c r="E227" s="856" t="s">
        <v>3772</v>
      </c>
      <c r="F227" s="856" t="s">
        <v>3773</v>
      </c>
      <c r="G227" s="856"/>
    </row>
    <row r="228" spans="2:7">
      <c r="B228" s="1717"/>
      <c r="C228" s="1717"/>
      <c r="D228" s="1753"/>
      <c r="E228" s="856" t="s">
        <v>3774</v>
      </c>
      <c r="F228" s="856" t="s">
        <v>3775</v>
      </c>
      <c r="G228" s="856"/>
    </row>
    <row r="229" spans="2:7">
      <c r="B229" s="1717"/>
      <c r="C229" s="1717"/>
      <c r="D229" s="1753"/>
      <c r="E229" s="856" t="s">
        <v>3776</v>
      </c>
      <c r="F229" s="856" t="s">
        <v>3777</v>
      </c>
      <c r="G229" s="856"/>
    </row>
    <row r="230" spans="2:7">
      <c r="B230" s="1717"/>
      <c r="C230" s="1717"/>
      <c r="D230" s="1753"/>
      <c r="E230" s="856" t="s">
        <v>3778</v>
      </c>
      <c r="F230" s="856" t="s">
        <v>3779</v>
      </c>
      <c r="G230" s="856"/>
    </row>
    <row r="231" spans="2:7">
      <c r="B231" s="1731" t="s">
        <v>1917</v>
      </c>
      <c r="C231" s="1731" t="s">
        <v>2112</v>
      </c>
      <c r="D231" s="1731" t="s">
        <v>3780</v>
      </c>
      <c r="E231" s="856" t="s">
        <v>3781</v>
      </c>
      <c r="F231" s="856" t="s">
        <v>3782</v>
      </c>
      <c r="G231" s="856"/>
    </row>
    <row r="232" spans="2:7">
      <c r="B232" s="1720"/>
      <c r="C232" s="1720"/>
      <c r="D232" s="1720"/>
      <c r="E232" s="856" t="s">
        <v>3783</v>
      </c>
      <c r="F232" s="856" t="s">
        <v>3784</v>
      </c>
      <c r="G232" s="856"/>
    </row>
    <row r="233" spans="2:7">
      <c r="B233" s="1720"/>
      <c r="C233" s="1720"/>
      <c r="D233" s="1720"/>
      <c r="E233" s="856" t="s">
        <v>3785</v>
      </c>
      <c r="F233" s="856" t="s">
        <v>3786</v>
      </c>
      <c r="G233" s="856"/>
    </row>
    <row r="234" spans="2:7">
      <c r="B234" s="1720"/>
      <c r="C234" s="1720"/>
      <c r="D234" s="1720"/>
      <c r="E234" s="856" t="s">
        <v>3787</v>
      </c>
      <c r="F234" s="856" t="s">
        <v>3788</v>
      </c>
      <c r="G234" s="856"/>
    </row>
    <row r="235" spans="2:7">
      <c r="B235" s="1721"/>
      <c r="C235" s="1721"/>
      <c r="D235" s="1721"/>
      <c r="E235" s="856" t="s">
        <v>3789</v>
      </c>
      <c r="F235" s="856" t="s">
        <v>3790</v>
      </c>
      <c r="G235" s="856"/>
    </row>
    <row r="236" spans="2:7">
      <c r="B236" s="1731" t="s">
        <v>3791</v>
      </c>
      <c r="C236" s="1731" t="s">
        <v>3792</v>
      </c>
      <c r="D236" s="1731" t="s">
        <v>3793</v>
      </c>
      <c r="E236" s="1130">
        <v>0</v>
      </c>
      <c r="F236" s="1731" t="s">
        <v>3794</v>
      </c>
      <c r="G236" s="856"/>
    </row>
    <row r="237" spans="2:7">
      <c r="B237" s="1720"/>
      <c r="C237" s="1720"/>
      <c r="D237" s="1720"/>
      <c r="E237" s="1130">
        <v>1</v>
      </c>
      <c r="F237" s="1720"/>
      <c r="G237" s="856"/>
    </row>
    <row r="238" spans="2:7">
      <c r="B238" s="1720"/>
      <c r="C238" s="1720"/>
      <c r="D238" s="1720"/>
      <c r="E238" s="1130">
        <v>2</v>
      </c>
      <c r="F238" s="1720"/>
      <c r="G238" s="856"/>
    </row>
    <row r="239" spans="2:7">
      <c r="B239" s="1720"/>
      <c r="C239" s="1720"/>
      <c r="D239" s="1720"/>
      <c r="E239" s="1130">
        <v>3</v>
      </c>
      <c r="F239" s="1720"/>
      <c r="G239" s="856"/>
    </row>
    <row r="240" spans="2:7">
      <c r="B240" s="1720"/>
      <c r="C240" s="1720"/>
      <c r="D240" s="1720"/>
      <c r="E240" s="1130">
        <v>4</v>
      </c>
      <c r="F240" s="1720"/>
      <c r="G240" s="856"/>
    </row>
    <row r="241" spans="2:7">
      <c r="B241" s="1721"/>
      <c r="C241" s="1721"/>
      <c r="D241" s="1721"/>
      <c r="E241" s="1130">
        <v>5</v>
      </c>
      <c r="F241" s="1721"/>
      <c r="G241" s="856"/>
    </row>
    <row r="242" spans="2:7">
      <c r="B242" s="1717" t="str">
        <f>_xlfn.XLOOKUP(C242, 'All Domains'!$H$5:$H$445, 'All Domains'!$L$5:$L$445, " ") &amp; " "</f>
        <v xml:space="preserve">Sales Decile 0 to 12 Months </v>
      </c>
      <c r="C242" s="1717" t="s">
        <v>1199</v>
      </c>
      <c r="D242" s="1717" t="s">
        <v>3795</v>
      </c>
      <c r="E242" s="1130">
        <v>1</v>
      </c>
      <c r="F242" s="856" t="s">
        <v>3796</v>
      </c>
      <c r="G242" s="856"/>
    </row>
    <row r="243" spans="2:7">
      <c r="B243" s="1717"/>
      <c r="C243" s="1717"/>
      <c r="D243" s="1717"/>
      <c r="E243" s="1130">
        <v>2</v>
      </c>
      <c r="F243" s="856" t="s">
        <v>3797</v>
      </c>
      <c r="G243" s="856"/>
    </row>
    <row r="244" spans="2:7">
      <c r="B244" s="1717"/>
      <c r="C244" s="1717"/>
      <c r="D244" s="1717"/>
      <c r="E244" s="1130">
        <v>3</v>
      </c>
      <c r="F244" s="856" t="s">
        <v>3798</v>
      </c>
      <c r="G244" s="856"/>
    </row>
    <row r="245" spans="2:7">
      <c r="B245" s="1717"/>
      <c r="C245" s="1717"/>
      <c r="D245" s="1717"/>
      <c r="E245" s="1130">
        <v>4</v>
      </c>
      <c r="F245" s="856" t="s">
        <v>3799</v>
      </c>
      <c r="G245" s="856"/>
    </row>
    <row r="246" spans="2:7">
      <c r="B246" s="1717"/>
      <c r="C246" s="1717"/>
      <c r="D246" s="1717"/>
      <c r="E246" s="1130">
        <v>5</v>
      </c>
      <c r="F246" s="856" t="s">
        <v>3800</v>
      </c>
      <c r="G246" s="856"/>
    </row>
    <row r="247" spans="2:7">
      <c r="B247" s="1717"/>
      <c r="C247" s="1717"/>
      <c r="D247" s="1717"/>
      <c r="E247" s="1130">
        <v>6</v>
      </c>
      <c r="F247" s="856" t="s">
        <v>3801</v>
      </c>
      <c r="G247" s="856"/>
    </row>
    <row r="248" spans="2:7">
      <c r="B248" s="1717"/>
      <c r="C248" s="1717"/>
      <c r="D248" s="1717"/>
      <c r="E248" s="1130">
        <v>7</v>
      </c>
      <c r="F248" s="856" t="s">
        <v>3802</v>
      </c>
      <c r="G248" s="856"/>
    </row>
    <row r="249" spans="2:7">
      <c r="B249" s="1717"/>
      <c r="C249" s="1717"/>
      <c r="D249" s="1717"/>
      <c r="E249" s="1130">
        <v>8</v>
      </c>
      <c r="F249" s="856" t="s">
        <v>3803</v>
      </c>
      <c r="G249" s="856"/>
    </row>
    <row r="250" spans="2:7">
      <c r="B250" s="1717"/>
      <c r="C250" s="1717"/>
      <c r="D250" s="1717"/>
      <c r="E250" s="1130">
        <v>9</v>
      </c>
      <c r="F250" s="856" t="s">
        <v>3804</v>
      </c>
      <c r="G250" s="856"/>
    </row>
    <row r="251" spans="2:7">
      <c r="B251" s="1717"/>
      <c r="C251" s="1717"/>
      <c r="D251" s="1717"/>
      <c r="E251" s="1130">
        <v>10</v>
      </c>
      <c r="F251" s="856" t="s">
        <v>3805</v>
      </c>
      <c r="G251" s="856"/>
    </row>
    <row r="252" spans="2:7">
      <c r="B252" s="1717"/>
      <c r="C252" s="1717"/>
      <c r="D252" s="1717"/>
      <c r="E252" s="1130">
        <v>999</v>
      </c>
      <c r="F252" s="856" t="s">
        <v>3806</v>
      </c>
      <c r="G252" s="856"/>
    </row>
    <row r="253" spans="2:7">
      <c r="B253" s="1717" t="str">
        <f>_xlfn.XLOOKUP(C253, 'All Domains'!$H$5:$H$445, 'All Domains'!$L$5:$L$445, " ") &amp; " "</f>
        <v xml:space="preserve">Highest Sales Decile </v>
      </c>
      <c r="C253" s="1717" t="s">
        <v>824</v>
      </c>
      <c r="D253" s="1717" t="s">
        <v>825</v>
      </c>
      <c r="E253" s="1130">
        <v>1</v>
      </c>
      <c r="F253" s="856" t="s">
        <v>3807</v>
      </c>
      <c r="G253" s="856"/>
    </row>
    <row r="254" spans="2:7">
      <c r="B254" s="1717"/>
      <c r="C254" s="1717"/>
      <c r="D254" s="1717"/>
      <c r="E254" s="1130">
        <v>2</v>
      </c>
      <c r="F254" s="856" t="s">
        <v>3808</v>
      </c>
      <c r="G254" s="856"/>
    </row>
    <row r="255" spans="2:7">
      <c r="B255" s="1717"/>
      <c r="C255" s="1717"/>
      <c r="D255" s="1717"/>
      <c r="E255" s="1130">
        <v>3</v>
      </c>
      <c r="F255" s="856" t="s">
        <v>3809</v>
      </c>
      <c r="G255" s="856"/>
    </row>
    <row r="256" spans="2:7">
      <c r="B256" s="1717"/>
      <c r="C256" s="1717"/>
      <c r="D256" s="1717"/>
      <c r="E256" s="1130">
        <v>4</v>
      </c>
      <c r="F256" s="856" t="s">
        <v>3810</v>
      </c>
      <c r="G256" s="856"/>
    </row>
    <row r="257" spans="2:7">
      <c r="B257" s="1717"/>
      <c r="C257" s="1717"/>
      <c r="D257" s="1717"/>
      <c r="E257" s="1130">
        <v>5</v>
      </c>
      <c r="F257" s="856" t="s">
        <v>3811</v>
      </c>
      <c r="G257" s="856"/>
    </row>
    <row r="258" spans="2:7">
      <c r="B258" s="1717"/>
      <c r="C258" s="1717"/>
      <c r="D258" s="1717"/>
      <c r="E258" s="1130">
        <v>6</v>
      </c>
      <c r="F258" s="856" t="s">
        <v>3812</v>
      </c>
      <c r="G258" s="856"/>
    </row>
    <row r="259" spans="2:7">
      <c r="B259" s="1717"/>
      <c r="C259" s="1717"/>
      <c r="D259" s="1717"/>
      <c r="E259" s="1130">
        <v>7</v>
      </c>
      <c r="F259" s="856" t="s">
        <v>3813</v>
      </c>
      <c r="G259" s="856"/>
    </row>
    <row r="260" spans="2:7">
      <c r="B260" s="1717"/>
      <c r="C260" s="1717"/>
      <c r="D260" s="1717"/>
      <c r="E260" s="1130">
        <v>8</v>
      </c>
      <c r="F260" s="856" t="s">
        <v>3814</v>
      </c>
      <c r="G260" s="856"/>
    </row>
    <row r="261" spans="2:7">
      <c r="B261" s="1717"/>
      <c r="C261" s="1717"/>
      <c r="D261" s="1717"/>
      <c r="E261" s="1130">
        <v>9</v>
      </c>
      <c r="F261" s="856" t="s">
        <v>3815</v>
      </c>
      <c r="G261" s="856"/>
    </row>
    <row r="262" spans="2:7">
      <c r="B262" s="1717"/>
      <c r="C262" s="1717"/>
      <c r="D262" s="1717"/>
      <c r="E262" s="1130">
        <v>10</v>
      </c>
      <c r="F262" s="856" t="s">
        <v>3816</v>
      </c>
      <c r="G262" s="856"/>
    </row>
    <row r="263" spans="2:7">
      <c r="B263" s="1717"/>
      <c r="C263" s="1717"/>
      <c r="D263" s="1717"/>
      <c r="E263" s="1130">
        <v>999</v>
      </c>
      <c r="F263" s="856" t="s">
        <v>3806</v>
      </c>
      <c r="G263" s="856"/>
    </row>
    <row r="264" spans="2:7" ht="15.95">
      <c r="B264" s="1722" t="s">
        <v>3817</v>
      </c>
      <c r="C264" s="1723"/>
      <c r="D264" s="1723"/>
      <c r="E264" s="1723"/>
      <c r="F264" s="1723"/>
      <c r="G264" s="1724"/>
    </row>
    <row r="265" spans="2:7" ht="49.5" customHeight="1">
      <c r="B265" s="1714" t="s">
        <v>3818</v>
      </c>
      <c r="C265" s="1715"/>
      <c r="D265" s="1715"/>
      <c r="E265" s="1739"/>
      <c r="F265" s="1739"/>
      <c r="G265" s="1716"/>
    </row>
    <row r="266" spans="2:7" ht="15.95">
      <c r="B266" s="1731" t="s">
        <v>2149</v>
      </c>
      <c r="C266" s="1731" t="s">
        <v>837</v>
      </c>
      <c r="D266" s="1755" t="s">
        <v>3819</v>
      </c>
      <c r="E266" s="1418" t="s">
        <v>3820</v>
      </c>
      <c r="F266" s="1418" t="s">
        <v>3821</v>
      </c>
      <c r="G266" s="1161"/>
    </row>
    <row r="267" spans="2:7" ht="15.95">
      <c r="B267" s="1720"/>
      <c r="C267" s="1720"/>
      <c r="D267" s="1756"/>
      <c r="E267" s="1418" t="s">
        <v>3822</v>
      </c>
      <c r="F267" s="1418" t="s">
        <v>3823</v>
      </c>
      <c r="G267" s="1161"/>
    </row>
    <row r="268" spans="2:7" ht="15.95">
      <c r="B268" s="1720"/>
      <c r="C268" s="1720"/>
      <c r="D268" s="1756"/>
      <c r="E268" s="1418" t="s">
        <v>3824</v>
      </c>
      <c r="F268" s="1418" t="s">
        <v>3825</v>
      </c>
      <c r="G268" s="1161"/>
    </row>
    <row r="269" spans="2:7" ht="15.95">
      <c r="B269" s="1720"/>
      <c r="C269" s="1720"/>
      <c r="D269" s="1756"/>
      <c r="E269" s="1418" t="s">
        <v>3826</v>
      </c>
      <c r="F269" s="1418" t="s">
        <v>3827</v>
      </c>
      <c r="G269" s="1161"/>
    </row>
    <row r="270" spans="2:7" ht="15.95">
      <c r="B270" s="1720"/>
      <c r="C270" s="1720"/>
      <c r="D270" s="1756"/>
      <c r="E270" s="1418" t="s">
        <v>3828</v>
      </c>
      <c r="F270" s="1418" t="s">
        <v>3829</v>
      </c>
      <c r="G270" s="1161"/>
    </row>
    <row r="271" spans="2:7" ht="15.95">
      <c r="B271" s="1721"/>
      <c r="C271" s="1721"/>
      <c r="D271" s="1757"/>
      <c r="E271" s="1418" t="s">
        <v>3830</v>
      </c>
      <c r="F271" s="1418" t="s">
        <v>3831</v>
      </c>
      <c r="G271" s="1161"/>
    </row>
    <row r="272" spans="2:7" ht="15.95">
      <c r="B272" s="1717" t="str">
        <f>_xlfn.XLOOKUP(C272, 'All Domains'!$H$5:$H$445, 'All Domains'!$L$5:$L$445, " ") &amp; " "</f>
        <v xml:space="preserve">Business Owner </v>
      </c>
      <c r="C272" s="1754" t="s">
        <v>853</v>
      </c>
      <c r="D272" s="1717" t="s">
        <v>854</v>
      </c>
      <c r="E272" s="1147" t="s">
        <v>335</v>
      </c>
      <c r="F272" s="1147" t="s">
        <v>3832</v>
      </c>
      <c r="G272" s="856"/>
    </row>
    <row r="273" spans="2:7" ht="15.95">
      <c r="B273" s="1717"/>
      <c r="C273" s="1754"/>
      <c r="D273" s="1717"/>
      <c r="E273" s="1149" t="s">
        <v>3833</v>
      </c>
      <c r="F273" s="1149" t="s">
        <v>3834</v>
      </c>
      <c r="G273" s="856"/>
    </row>
    <row r="274" spans="2:7" ht="15.95" customHeight="1">
      <c r="B274" s="1717" t="str">
        <f>_xlfn.XLOOKUP(C274, 'All Domains'!$H$5:$H$445, 'All Domains'!$L$5:$L$445, " ") &amp; " "</f>
        <v xml:space="preserve">Children Present in Household  </v>
      </c>
      <c r="C274" s="1717" t="s">
        <v>856</v>
      </c>
      <c r="D274" s="1717" t="s">
        <v>858</v>
      </c>
      <c r="E274" s="1149" t="s">
        <v>3835</v>
      </c>
      <c r="F274" s="1149" t="s">
        <v>3836</v>
      </c>
      <c r="G274" s="856"/>
    </row>
    <row r="275" spans="2:7" ht="15.95" customHeight="1">
      <c r="B275" s="1717"/>
      <c r="C275" s="1717"/>
      <c r="D275" s="1717"/>
      <c r="E275" s="1149" t="s">
        <v>3837</v>
      </c>
      <c r="F275" s="1149" t="s">
        <v>3838</v>
      </c>
      <c r="G275" s="856"/>
    </row>
    <row r="276" spans="2:7" ht="15.95">
      <c r="B276" s="1717" t="str">
        <f>_xlfn.XLOOKUP(C276, 'All Domains'!$H$5:$H$445, 'All Domains'!$L$5:$L$445, " ") &amp; " "</f>
        <v xml:space="preserve">Credit Card Owner </v>
      </c>
      <c r="C276" s="1754" t="s">
        <v>863</v>
      </c>
      <c r="D276" s="1717" t="s">
        <v>864</v>
      </c>
      <c r="E276" s="1149" t="s">
        <v>335</v>
      </c>
      <c r="F276" s="1149" t="s">
        <v>3839</v>
      </c>
      <c r="G276" s="856"/>
    </row>
    <row r="277" spans="2:7" ht="15.95">
      <c r="B277" s="1717"/>
      <c r="C277" s="1754"/>
      <c r="D277" s="1717"/>
      <c r="E277" s="1149" t="s">
        <v>3833</v>
      </c>
      <c r="F277" s="1149" t="s">
        <v>3834</v>
      </c>
      <c r="G277" s="856"/>
    </row>
    <row r="278" spans="2:7" ht="15.95">
      <c r="B278" s="1717" t="str">
        <f>_xlfn.XLOOKUP(C278, 'All Domains'!$H$5:$H$445, 'All Domains'!$L$5:$L$445, " ") &amp; " "</f>
        <v xml:space="preserve">Dwelling Type </v>
      </c>
      <c r="C278" s="1754" t="s">
        <v>870</v>
      </c>
      <c r="D278" s="1717" t="s">
        <v>871</v>
      </c>
      <c r="E278" s="1149" t="s">
        <v>3840</v>
      </c>
      <c r="F278" s="1149" t="s">
        <v>3841</v>
      </c>
      <c r="G278" s="856"/>
    </row>
    <row r="279" spans="2:7" ht="15.95">
      <c r="B279" s="1717"/>
      <c r="C279" s="1754"/>
      <c r="D279" s="1717"/>
      <c r="E279" s="1149" t="s">
        <v>3842</v>
      </c>
      <c r="F279" s="1149" t="s">
        <v>3843</v>
      </c>
      <c r="G279" s="856"/>
    </row>
    <row r="280" spans="2:7" ht="15.95">
      <c r="B280" s="1717"/>
      <c r="C280" s="1754"/>
      <c r="D280" s="1717"/>
      <c r="E280" s="1149" t="s">
        <v>2535</v>
      </c>
      <c r="F280" s="1149" t="s">
        <v>3844</v>
      </c>
      <c r="G280" s="856"/>
    </row>
    <row r="281" spans="2:7" ht="15.95">
      <c r="B281" s="1717"/>
      <c r="C281" s="1754"/>
      <c r="D281" s="1717"/>
      <c r="E281" s="1149" t="s">
        <v>3845</v>
      </c>
      <c r="F281" s="1149" t="s">
        <v>3846</v>
      </c>
      <c r="G281" s="856"/>
    </row>
    <row r="282" spans="2:7" ht="15.95">
      <c r="B282" s="1717"/>
      <c r="C282" s="1754"/>
      <c r="D282" s="1717"/>
      <c r="E282" s="1149" t="s">
        <v>3833</v>
      </c>
      <c r="F282" s="1149" t="s">
        <v>3834</v>
      </c>
      <c r="G282" s="856"/>
    </row>
    <row r="283" spans="2:7" ht="15.95">
      <c r="B283" s="1717" t="str">
        <f>_xlfn.XLOOKUP(C283, 'All Domains'!$H$5:$H$445, 'All Domains'!$L$5:$L$445, " ") &amp; " "</f>
        <v xml:space="preserve">Household Composition </v>
      </c>
      <c r="C283" s="1754" t="s">
        <v>873</v>
      </c>
      <c r="D283" s="1717" t="s">
        <v>874</v>
      </c>
      <c r="E283" s="1149" t="s">
        <v>3842</v>
      </c>
      <c r="F283" s="1149" t="s">
        <v>3847</v>
      </c>
      <c r="G283" s="856"/>
    </row>
    <row r="284" spans="2:7" ht="15.95">
      <c r="B284" s="1717"/>
      <c r="C284" s="1754"/>
      <c r="D284" s="1717"/>
      <c r="E284" s="1149" t="s">
        <v>3848</v>
      </c>
      <c r="F284" s="1149" t="s">
        <v>3849</v>
      </c>
      <c r="G284" s="856"/>
    </row>
    <row r="285" spans="2:7" ht="15.95">
      <c r="B285" s="1717"/>
      <c r="C285" s="1754"/>
      <c r="D285" s="1717"/>
      <c r="E285" s="1149" t="s">
        <v>578</v>
      </c>
      <c r="F285" s="1149" t="s">
        <v>3850</v>
      </c>
      <c r="G285" s="856"/>
    </row>
    <row r="286" spans="2:7" ht="15.95">
      <c r="B286" s="1717"/>
      <c r="C286" s="1754"/>
      <c r="D286" s="1717"/>
      <c r="E286" s="1149" t="s">
        <v>3851</v>
      </c>
      <c r="F286" s="1149" t="s">
        <v>3852</v>
      </c>
      <c r="G286" s="856"/>
    </row>
    <row r="287" spans="2:7" ht="15.95">
      <c r="B287" s="1717"/>
      <c r="C287" s="1754"/>
      <c r="D287" s="1717"/>
      <c r="E287" s="1149" t="s">
        <v>3853</v>
      </c>
      <c r="F287" s="1149" t="s">
        <v>3854</v>
      </c>
      <c r="G287" s="856"/>
    </row>
    <row r="288" spans="2:7" ht="15.95">
      <c r="B288" s="1717"/>
      <c r="C288" s="1754"/>
      <c r="D288" s="1717"/>
      <c r="E288" s="1149" t="s">
        <v>3855</v>
      </c>
      <c r="F288" s="1149" t="s">
        <v>3856</v>
      </c>
      <c r="G288" s="856"/>
    </row>
    <row r="289" spans="2:7" ht="15.95">
      <c r="B289" s="1717"/>
      <c r="C289" s="1754"/>
      <c r="D289" s="1717"/>
      <c r="E289" s="1149" t="s">
        <v>3857</v>
      </c>
      <c r="F289" s="1149" t="s">
        <v>3858</v>
      </c>
      <c r="G289" s="856"/>
    </row>
    <row r="290" spans="2:7" ht="15.95">
      <c r="B290" s="1717"/>
      <c r="C290" s="1754"/>
      <c r="D290" s="1717"/>
      <c r="E290" s="1149" t="s">
        <v>3859</v>
      </c>
      <c r="F290" s="1149" t="s">
        <v>3860</v>
      </c>
      <c r="G290" s="856"/>
    </row>
    <row r="291" spans="2:7" ht="15.95">
      <c r="B291" s="1717"/>
      <c r="C291" s="1754"/>
      <c r="D291" s="1717"/>
      <c r="E291" s="1149" t="s">
        <v>3861</v>
      </c>
      <c r="F291" s="1149" t="s">
        <v>3862</v>
      </c>
      <c r="G291" s="856"/>
    </row>
    <row r="292" spans="2:7" ht="15.95">
      <c r="B292" s="1717"/>
      <c r="C292" s="1754"/>
      <c r="D292" s="1717"/>
      <c r="E292" s="1149" t="s">
        <v>3863</v>
      </c>
      <c r="F292" s="1149" t="s">
        <v>3864</v>
      </c>
      <c r="G292" s="856"/>
    </row>
    <row r="293" spans="2:7" ht="15.95">
      <c r="B293" s="1717"/>
      <c r="C293" s="1754"/>
      <c r="D293" s="1717"/>
      <c r="E293" s="1149" t="s">
        <v>3833</v>
      </c>
      <c r="F293" s="1149" t="s">
        <v>3834</v>
      </c>
      <c r="G293" s="856"/>
    </row>
    <row r="294" spans="2:7" ht="15.95">
      <c r="B294" s="1717" t="str">
        <f>_xlfn.XLOOKUP(C294, 'All Domains'!$H$5:$H$445, 'All Domains'!$L$5:$L$445, " ") &amp; " "</f>
        <v xml:space="preserve">Interest in Cooking </v>
      </c>
      <c r="C294" s="1754" t="s">
        <v>876</v>
      </c>
      <c r="D294" s="1717" t="s">
        <v>877</v>
      </c>
      <c r="E294" s="1149" t="s">
        <v>335</v>
      </c>
      <c r="F294" s="1149" t="s">
        <v>3865</v>
      </c>
      <c r="G294" s="856"/>
    </row>
    <row r="295" spans="2:7" ht="15.95">
      <c r="B295" s="1717"/>
      <c r="C295" s="1754"/>
      <c r="D295" s="1717"/>
      <c r="E295" s="1149" t="s">
        <v>3833</v>
      </c>
      <c r="F295" s="1149" t="s">
        <v>3834</v>
      </c>
      <c r="G295" s="856"/>
    </row>
    <row r="296" spans="2:7" ht="15.95">
      <c r="B296" s="1717" t="str">
        <f>_xlfn.XLOOKUP(C296, 'All Domains'!$H$5:$H$445, 'All Domains'!$L$5:$L$445, " ") &amp; " "</f>
        <v xml:space="preserve">Interest in Luxury </v>
      </c>
      <c r="C296" s="1754" t="s">
        <v>879</v>
      </c>
      <c r="D296" s="1717" t="s">
        <v>880</v>
      </c>
      <c r="E296" s="1149" t="s">
        <v>335</v>
      </c>
      <c r="F296" s="1149" t="s">
        <v>3866</v>
      </c>
      <c r="G296" s="856"/>
    </row>
    <row r="297" spans="2:7" ht="15.95">
      <c r="B297" s="1717"/>
      <c r="C297" s="1754"/>
      <c r="D297" s="1717"/>
      <c r="E297" s="1149" t="s">
        <v>3833</v>
      </c>
      <c r="F297" s="1149" t="s">
        <v>3834</v>
      </c>
      <c r="G297" s="856"/>
    </row>
    <row r="298" spans="2:7" ht="15.95">
      <c r="B298" s="1717" t="str">
        <f>_xlfn.XLOOKUP(C298, 'All Domains'!$H$5:$H$445, 'All Domains'!$L$5:$L$445, " ") &amp; " "</f>
        <v xml:space="preserve">Interest in Online Education </v>
      </c>
      <c r="C298" s="1754" t="s">
        <v>882</v>
      </c>
      <c r="D298" s="1717" t="s">
        <v>883</v>
      </c>
      <c r="E298" s="1149" t="s">
        <v>335</v>
      </c>
      <c r="F298" s="1149" t="s">
        <v>3867</v>
      </c>
      <c r="G298" s="856"/>
    </row>
    <row r="299" spans="2:7" ht="15.95">
      <c r="B299" s="1717"/>
      <c r="C299" s="1754"/>
      <c r="D299" s="1717"/>
      <c r="E299" s="1149" t="s">
        <v>3833</v>
      </c>
      <c r="F299" s="1149" t="s">
        <v>3834</v>
      </c>
      <c r="G299" s="856"/>
    </row>
    <row r="300" spans="2:7" ht="15.95">
      <c r="B300" s="1717" t="str">
        <f>_xlfn.XLOOKUP(C300, 'All Domains'!$H$5:$H$445, 'All Domains'!$L$5:$L$445, " ") &amp; " "</f>
        <v xml:space="preserve">Mail Responder </v>
      </c>
      <c r="C300" s="1754" t="s">
        <v>885</v>
      </c>
      <c r="D300" s="1717" t="s">
        <v>886</v>
      </c>
      <c r="E300" s="1149" t="s">
        <v>2535</v>
      </c>
      <c r="F300" s="1149" t="s">
        <v>3868</v>
      </c>
      <c r="G300" s="856"/>
    </row>
    <row r="301" spans="2:7" ht="15.95">
      <c r="B301" s="1717"/>
      <c r="C301" s="1754"/>
      <c r="D301" s="1717"/>
      <c r="E301" s="1149" t="s">
        <v>3833</v>
      </c>
      <c r="F301" s="1149" t="s">
        <v>3834</v>
      </c>
      <c r="G301" s="856"/>
    </row>
    <row r="302" spans="2:7" ht="15.95">
      <c r="B302" s="1717" t="str">
        <f>_xlfn.XLOOKUP(C302, 'All Domains'!$H$5:$H$445, 'All Domains'!$L$5:$L$445, " ") &amp; " "</f>
        <v xml:space="preserve">Makes Online Purchases </v>
      </c>
      <c r="C302" s="1754" t="s">
        <v>888</v>
      </c>
      <c r="D302" s="1717" t="s">
        <v>889</v>
      </c>
      <c r="E302" s="1149" t="s">
        <v>335</v>
      </c>
      <c r="F302" s="1149" t="s">
        <v>3869</v>
      </c>
      <c r="G302" s="856"/>
    </row>
    <row r="303" spans="2:7" ht="15.95">
      <c r="B303" s="1717"/>
      <c r="C303" s="1754"/>
      <c r="D303" s="1717"/>
      <c r="E303" s="1149" t="s">
        <v>3833</v>
      </c>
      <c r="F303" s="1149" t="s">
        <v>3834</v>
      </c>
      <c r="G303" s="856"/>
    </row>
    <row r="304" spans="2:7" ht="15.95">
      <c r="B304" s="1717" t="str">
        <f>_xlfn.XLOOKUP(C304, 'All Domains'!$H$5:$H$445, 'All Domains'!$L$5:$L$445, " ") &amp; " "</f>
        <v xml:space="preserve">Median Family Houshold Income </v>
      </c>
      <c r="C304" s="1754" t="s">
        <v>891</v>
      </c>
      <c r="D304" s="1717" t="s">
        <v>892</v>
      </c>
      <c r="E304" s="1149" t="s">
        <v>3870</v>
      </c>
      <c r="F304" s="1149" t="s">
        <v>892</v>
      </c>
      <c r="G304" s="856"/>
    </row>
    <row r="305" spans="2:7" ht="15.95">
      <c r="B305" s="1717"/>
      <c r="C305" s="1754"/>
      <c r="D305" s="1717"/>
      <c r="E305" s="1149" t="s">
        <v>3833</v>
      </c>
      <c r="F305" s="1149" t="s">
        <v>3834</v>
      </c>
      <c r="G305" s="856"/>
    </row>
    <row r="306" spans="2:7" ht="15.95">
      <c r="B306" s="1633" t="str">
        <f>_xlfn.XLOOKUP(C306, 'All Domains'!$H$5:$H$445, 'All Domains'!$L$5:$L$445, " ") &amp; " "</f>
        <v xml:space="preserve">Number of Adults in Household </v>
      </c>
      <c r="C306" s="1758" t="s">
        <v>894</v>
      </c>
      <c r="D306" s="1633" t="s">
        <v>895</v>
      </c>
      <c r="E306" s="1151">
        <v>1</v>
      </c>
      <c r="F306" s="1151" t="s">
        <v>3871</v>
      </c>
      <c r="G306" s="856"/>
    </row>
    <row r="307" spans="2:7" ht="15.95">
      <c r="B307" s="1633"/>
      <c r="C307" s="1758"/>
      <c r="D307" s="1633"/>
      <c r="E307" s="1151">
        <v>2</v>
      </c>
      <c r="F307" s="1151" t="s">
        <v>3872</v>
      </c>
      <c r="G307" s="856"/>
    </row>
    <row r="308" spans="2:7" ht="15.95">
      <c r="B308" s="1633"/>
      <c r="C308" s="1758"/>
      <c r="D308" s="1633"/>
      <c r="E308" s="1151">
        <v>3</v>
      </c>
      <c r="F308" s="1151" t="s">
        <v>3873</v>
      </c>
      <c r="G308" s="856"/>
    </row>
    <row r="309" spans="2:7" ht="15.95">
      <c r="B309" s="1633"/>
      <c r="C309" s="1758"/>
      <c r="D309" s="1633"/>
      <c r="E309" s="1151">
        <v>4</v>
      </c>
      <c r="F309" s="1151" t="s">
        <v>3874</v>
      </c>
      <c r="G309" s="856"/>
    </row>
    <row r="310" spans="2:7" ht="15.95">
      <c r="B310" s="1633"/>
      <c r="C310" s="1758"/>
      <c r="D310" s="1633"/>
      <c r="E310" s="1151">
        <v>5</v>
      </c>
      <c r="F310" s="1151" t="s">
        <v>3875</v>
      </c>
      <c r="G310" s="856"/>
    </row>
    <row r="311" spans="2:7" ht="15.95">
      <c r="B311" s="1633"/>
      <c r="C311" s="1758"/>
      <c r="D311" s="1633"/>
      <c r="E311" s="1151">
        <v>6</v>
      </c>
      <c r="F311" s="1151" t="s">
        <v>3876</v>
      </c>
      <c r="G311" s="856"/>
    </row>
    <row r="312" spans="2:7" ht="15.95">
      <c r="B312" s="1633"/>
      <c r="C312" s="1758"/>
      <c r="D312" s="1633"/>
      <c r="E312" s="1151">
        <v>7</v>
      </c>
      <c r="F312" s="1151" t="s">
        <v>3877</v>
      </c>
      <c r="G312" s="856"/>
    </row>
    <row r="313" spans="2:7" ht="15.95">
      <c r="B313" s="1633"/>
      <c r="C313" s="1758"/>
      <c r="D313" s="1633"/>
      <c r="E313" s="1151">
        <v>8</v>
      </c>
      <c r="F313" s="1151" t="s">
        <v>3878</v>
      </c>
      <c r="G313" s="856"/>
    </row>
    <row r="314" spans="2:7" ht="15.95">
      <c r="B314" s="1633" t="str">
        <f>_xlfn.XLOOKUP(C314, 'All Domains'!$H$5:$H$445, 'All Domains'!$L$5:$L$445, " ") &amp; " "</f>
        <v xml:space="preserve">Number of Children in Household </v>
      </c>
      <c r="C314" s="1758" t="s">
        <v>897</v>
      </c>
      <c r="D314" s="1633" t="s">
        <v>898</v>
      </c>
      <c r="E314" s="1151">
        <v>0</v>
      </c>
      <c r="F314" s="1151" t="s">
        <v>3879</v>
      </c>
      <c r="G314" s="856"/>
    </row>
    <row r="315" spans="2:7" ht="15.95">
      <c r="B315" s="1633"/>
      <c r="C315" s="1758"/>
      <c r="D315" s="1633"/>
      <c r="E315" s="1151">
        <v>1</v>
      </c>
      <c r="F315" s="1151" t="s">
        <v>3880</v>
      </c>
      <c r="G315" s="856"/>
    </row>
    <row r="316" spans="2:7" ht="15.95">
      <c r="B316" s="1633"/>
      <c r="C316" s="1758"/>
      <c r="D316" s="1633"/>
      <c r="E316" s="1151">
        <v>2</v>
      </c>
      <c r="F316" s="1151" t="s">
        <v>3881</v>
      </c>
      <c r="G316" s="856"/>
    </row>
    <row r="317" spans="2:7" ht="15.95">
      <c r="B317" s="1633"/>
      <c r="C317" s="1758"/>
      <c r="D317" s="1633"/>
      <c r="E317" s="1151">
        <v>3</v>
      </c>
      <c r="F317" s="1151" t="s">
        <v>3882</v>
      </c>
      <c r="G317" s="856"/>
    </row>
    <row r="318" spans="2:7" ht="15.95">
      <c r="B318" s="1633"/>
      <c r="C318" s="1758"/>
      <c r="D318" s="1633"/>
      <c r="E318" s="1151">
        <v>4</v>
      </c>
      <c r="F318" s="1151" t="s">
        <v>3883</v>
      </c>
      <c r="G318" s="856"/>
    </row>
    <row r="319" spans="2:7" ht="15.95">
      <c r="B319" s="1633"/>
      <c r="C319" s="1758"/>
      <c r="D319" s="1633"/>
      <c r="E319" s="1151">
        <v>5</v>
      </c>
      <c r="F319" s="1151" t="s">
        <v>3884</v>
      </c>
      <c r="G319" s="856"/>
    </row>
    <row r="320" spans="2:7" ht="15.95">
      <c r="B320" s="1633"/>
      <c r="C320" s="1758"/>
      <c r="D320" s="1633"/>
      <c r="E320" s="1151">
        <v>6</v>
      </c>
      <c r="F320" s="1151" t="s">
        <v>3885</v>
      </c>
      <c r="G320" s="856"/>
    </row>
    <row r="321" spans="2:7" ht="15.95">
      <c r="B321" s="1633"/>
      <c r="C321" s="1758"/>
      <c r="D321" s="1633"/>
      <c r="E321" s="1151">
        <v>7</v>
      </c>
      <c r="F321" s="1151" t="s">
        <v>3886</v>
      </c>
      <c r="G321" s="856"/>
    </row>
    <row r="322" spans="2:7" ht="15.95">
      <c r="B322" s="1633"/>
      <c r="C322" s="1758"/>
      <c r="D322" s="1633"/>
      <c r="E322" s="1151">
        <v>8</v>
      </c>
      <c r="F322" s="1151" t="s">
        <v>3887</v>
      </c>
      <c r="G322" s="856"/>
    </row>
    <row r="323" spans="2:7" ht="15.95">
      <c r="B323" s="1633" t="str">
        <f>_xlfn.XLOOKUP(C323, 'All Domains'!$H$5:$H$445, 'All Domains'!$L$5:$L$445, " ") &amp; " "</f>
        <v xml:space="preserve">Number of People in Household </v>
      </c>
      <c r="C323" s="1758" t="s">
        <v>900</v>
      </c>
      <c r="D323" s="1633" t="s">
        <v>901</v>
      </c>
      <c r="E323" s="1151">
        <v>1</v>
      </c>
      <c r="F323" s="1151" t="s">
        <v>3888</v>
      </c>
      <c r="G323" s="856"/>
    </row>
    <row r="324" spans="2:7" ht="15.95">
      <c r="B324" s="1633"/>
      <c r="C324" s="1758"/>
      <c r="D324" s="1633"/>
      <c r="E324" s="1151">
        <v>2</v>
      </c>
      <c r="F324" s="1151" t="s">
        <v>3889</v>
      </c>
      <c r="G324" s="856"/>
    </row>
    <row r="325" spans="2:7" ht="15.95">
      <c r="B325" s="1633"/>
      <c r="C325" s="1758"/>
      <c r="D325" s="1633"/>
      <c r="E325" s="1151">
        <v>3</v>
      </c>
      <c r="F325" s="1151" t="s">
        <v>3890</v>
      </c>
      <c r="G325" s="856"/>
    </row>
    <row r="326" spans="2:7" ht="15.95">
      <c r="B326" s="1633"/>
      <c r="C326" s="1758"/>
      <c r="D326" s="1633"/>
      <c r="E326" s="1151">
        <v>4</v>
      </c>
      <c r="F326" s="1151" t="s">
        <v>3891</v>
      </c>
      <c r="G326" s="856"/>
    </row>
    <row r="327" spans="2:7" ht="15.95">
      <c r="B327" s="1633"/>
      <c r="C327" s="1758"/>
      <c r="D327" s="1633"/>
      <c r="E327" s="1151">
        <v>5</v>
      </c>
      <c r="F327" s="1151" t="s">
        <v>3892</v>
      </c>
      <c r="G327" s="856"/>
    </row>
    <row r="328" spans="2:7" ht="15.95">
      <c r="B328" s="1633"/>
      <c r="C328" s="1758"/>
      <c r="D328" s="1633"/>
      <c r="E328" s="1151">
        <v>6</v>
      </c>
      <c r="F328" s="1151" t="s">
        <v>3893</v>
      </c>
      <c r="G328" s="856"/>
    </row>
    <row r="329" spans="2:7" ht="15.95">
      <c r="B329" s="1633"/>
      <c r="C329" s="1758"/>
      <c r="D329" s="1633"/>
      <c r="E329" s="1151">
        <v>7</v>
      </c>
      <c r="F329" s="1151" t="s">
        <v>3894</v>
      </c>
      <c r="G329" s="856"/>
    </row>
    <row r="330" spans="2:7" ht="15.95">
      <c r="B330" s="1633"/>
      <c r="C330" s="1758"/>
      <c r="D330" s="1633"/>
      <c r="E330" s="1151">
        <v>8</v>
      </c>
      <c r="F330" s="1151" t="s">
        <v>3895</v>
      </c>
      <c r="G330" s="856"/>
    </row>
    <row r="331" spans="2:7" ht="15.95">
      <c r="B331" s="1633" t="str">
        <f>_xlfn.XLOOKUP(C331, 'All Domains'!$H$5:$H$445, 'All Domains'!$L$5:$L$445, " ") &amp; " "</f>
        <v xml:space="preserve">Occupation Code </v>
      </c>
      <c r="C331" s="1758" t="s">
        <v>903</v>
      </c>
      <c r="D331" s="1633" t="s">
        <v>904</v>
      </c>
      <c r="E331" s="1152">
        <v>1</v>
      </c>
      <c r="F331" s="1151" t="s">
        <v>3896</v>
      </c>
      <c r="G331" s="856"/>
    </row>
    <row r="332" spans="2:7" ht="15.95">
      <c r="B332" s="1633"/>
      <c r="C332" s="1758"/>
      <c r="D332" s="1633"/>
      <c r="E332" s="1152">
        <v>2</v>
      </c>
      <c r="F332" s="1151" t="s">
        <v>3897</v>
      </c>
      <c r="G332" s="856"/>
    </row>
    <row r="333" spans="2:7" ht="15.95">
      <c r="B333" s="1633"/>
      <c r="C333" s="1758"/>
      <c r="D333" s="1633"/>
      <c r="E333" s="1152">
        <v>3</v>
      </c>
      <c r="F333" s="1151" t="s">
        <v>3898</v>
      </c>
      <c r="G333" s="856"/>
    </row>
    <row r="334" spans="2:7" ht="15.95">
      <c r="B334" s="1633"/>
      <c r="C334" s="1758"/>
      <c r="D334" s="1633"/>
      <c r="E334" s="1152">
        <v>4</v>
      </c>
      <c r="F334" s="1151" t="s">
        <v>3899</v>
      </c>
      <c r="G334" s="856"/>
    </row>
    <row r="335" spans="2:7" ht="15.95">
      <c r="B335" s="1633"/>
      <c r="C335" s="1758"/>
      <c r="D335" s="1633"/>
      <c r="E335" s="1152">
        <v>5</v>
      </c>
      <c r="F335" s="1151" t="s">
        <v>3900</v>
      </c>
      <c r="G335" s="856"/>
    </row>
    <row r="336" spans="2:7" ht="15.95">
      <c r="B336" s="1633"/>
      <c r="C336" s="1758"/>
      <c r="D336" s="1633"/>
      <c r="E336" s="1152">
        <v>6</v>
      </c>
      <c r="F336" s="1151" t="s">
        <v>3901</v>
      </c>
      <c r="G336" s="856"/>
    </row>
    <row r="337" spans="2:7" ht="15.95">
      <c r="B337" s="1633"/>
      <c r="C337" s="1758"/>
      <c r="D337" s="1633"/>
      <c r="E337" s="1152">
        <v>7</v>
      </c>
      <c r="F337" s="1151" t="s">
        <v>3902</v>
      </c>
      <c r="G337" s="856"/>
    </row>
    <row r="338" spans="2:7" ht="15.95">
      <c r="B338" s="1633"/>
      <c r="C338" s="1758"/>
      <c r="D338" s="1633"/>
      <c r="E338" s="1152">
        <v>8</v>
      </c>
      <c r="F338" s="1151" t="s">
        <v>3903</v>
      </c>
      <c r="G338" s="856"/>
    </row>
    <row r="339" spans="2:7" ht="15.95">
      <c r="B339" s="1633"/>
      <c r="C339" s="1758"/>
      <c r="D339" s="1633"/>
      <c r="E339" s="1152">
        <v>9</v>
      </c>
      <c r="F339" s="1151" t="s">
        <v>3904</v>
      </c>
      <c r="G339" s="856"/>
    </row>
    <row r="340" spans="2:7" ht="15.95">
      <c r="B340" s="1633"/>
      <c r="C340" s="1758"/>
      <c r="D340" s="1633"/>
      <c r="E340" s="1152">
        <v>10</v>
      </c>
      <c r="F340" s="1151" t="s">
        <v>3905</v>
      </c>
      <c r="G340" s="856"/>
    </row>
    <row r="341" spans="2:7" ht="15.95">
      <c r="B341" s="1633"/>
      <c r="C341" s="1758"/>
      <c r="D341" s="1633"/>
      <c r="E341" s="1152">
        <v>11</v>
      </c>
      <c r="F341" s="1151" t="s">
        <v>3906</v>
      </c>
      <c r="G341" s="856"/>
    </row>
    <row r="342" spans="2:7" ht="15.95">
      <c r="B342" s="1633"/>
      <c r="C342" s="1758"/>
      <c r="D342" s="1633"/>
      <c r="E342" s="1152">
        <v>12</v>
      </c>
      <c r="F342" s="1151" t="s">
        <v>3907</v>
      </c>
      <c r="G342" s="856"/>
    </row>
    <row r="343" spans="2:7" ht="15.95">
      <c r="B343" s="1633"/>
      <c r="C343" s="1758"/>
      <c r="D343" s="1633"/>
      <c r="E343" s="1152">
        <v>13</v>
      </c>
      <c r="F343" s="1151" t="s">
        <v>3908</v>
      </c>
      <c r="G343" s="856"/>
    </row>
    <row r="344" spans="2:7" ht="15.95">
      <c r="B344" s="1633"/>
      <c r="C344" s="1758"/>
      <c r="D344" s="1633"/>
      <c r="E344" s="1152">
        <v>14</v>
      </c>
      <c r="F344" s="1151" t="s">
        <v>3909</v>
      </c>
      <c r="G344" s="856"/>
    </row>
    <row r="345" spans="2:7" ht="15.95">
      <c r="B345" s="1633"/>
      <c r="C345" s="1758"/>
      <c r="D345" s="1633"/>
      <c r="E345" s="1152">
        <v>15</v>
      </c>
      <c r="F345" s="1151" t="s">
        <v>3910</v>
      </c>
      <c r="G345" s="856"/>
    </row>
    <row r="346" spans="2:7" ht="15.95">
      <c r="B346" s="1633"/>
      <c r="C346" s="1758"/>
      <c r="D346" s="1633"/>
      <c r="E346" s="1152">
        <v>16</v>
      </c>
      <c r="F346" s="1151" t="s">
        <v>3911</v>
      </c>
      <c r="G346" s="856"/>
    </row>
    <row r="347" spans="2:7" ht="15.95">
      <c r="B347" s="1633"/>
      <c r="C347" s="1758"/>
      <c r="D347" s="1633"/>
      <c r="E347" s="1152">
        <v>17</v>
      </c>
      <c r="F347" s="1151" t="s">
        <v>3912</v>
      </c>
      <c r="G347" s="856"/>
    </row>
    <row r="348" spans="2:7" ht="15.95">
      <c r="B348" s="1633"/>
      <c r="C348" s="1758"/>
      <c r="D348" s="1633"/>
      <c r="E348" s="1152">
        <v>18</v>
      </c>
      <c r="F348" s="1151" t="s">
        <v>3913</v>
      </c>
      <c r="G348" s="856"/>
    </row>
    <row r="349" spans="2:7" ht="15.95">
      <c r="B349" s="1633"/>
      <c r="C349" s="1758"/>
      <c r="D349" s="1633"/>
      <c r="E349" s="1152">
        <v>20</v>
      </c>
      <c r="F349" s="1151" t="s">
        <v>2164</v>
      </c>
      <c r="G349" s="856"/>
    </row>
    <row r="350" spans="2:7" ht="15.95">
      <c r="B350" s="1633"/>
      <c r="C350" s="1758"/>
      <c r="D350" s="1633"/>
      <c r="E350" s="1152">
        <v>21</v>
      </c>
      <c r="F350" s="1151" t="s">
        <v>3914</v>
      </c>
      <c r="G350" s="856"/>
    </row>
    <row r="351" spans="2:7" ht="15.95">
      <c r="B351" s="1633"/>
      <c r="C351" s="1758"/>
      <c r="D351" s="1633"/>
      <c r="E351" s="1152">
        <v>22</v>
      </c>
      <c r="F351" s="1151" t="s">
        <v>3915</v>
      </c>
      <c r="G351" s="856"/>
    </row>
    <row r="352" spans="2:7" ht="15.95">
      <c r="B352" s="1633"/>
      <c r="C352" s="1758"/>
      <c r="D352" s="1633"/>
      <c r="E352" s="1152">
        <v>23</v>
      </c>
      <c r="F352" s="1151" t="s">
        <v>3916</v>
      </c>
      <c r="G352" s="856"/>
    </row>
    <row r="353" spans="2:7" ht="15.95">
      <c r="B353" s="1633"/>
      <c r="C353" s="1758"/>
      <c r="D353" s="1633"/>
      <c r="E353" s="1152">
        <v>30</v>
      </c>
      <c r="F353" s="1151" t="s">
        <v>3917</v>
      </c>
      <c r="G353" s="856"/>
    </row>
    <row r="354" spans="2:7" ht="15.95">
      <c r="B354" s="1633"/>
      <c r="C354" s="1758"/>
      <c r="D354" s="1633"/>
      <c r="E354" s="1152">
        <v>31</v>
      </c>
      <c r="F354" s="1151" t="s">
        <v>3918</v>
      </c>
      <c r="G354" s="856"/>
    </row>
    <row r="355" spans="2:7" ht="15.95">
      <c r="B355" s="1633"/>
      <c r="C355" s="1758"/>
      <c r="D355" s="1633"/>
      <c r="E355" s="1152">
        <v>32</v>
      </c>
      <c r="F355" s="1151" t="s">
        <v>3919</v>
      </c>
      <c r="G355" s="856"/>
    </row>
    <row r="356" spans="2:7" ht="15.95">
      <c r="B356" s="1633"/>
      <c r="C356" s="1758"/>
      <c r="D356" s="1633"/>
      <c r="E356" s="1152">
        <v>33</v>
      </c>
      <c r="F356" s="1151" t="s">
        <v>3920</v>
      </c>
      <c r="G356" s="856"/>
    </row>
    <row r="357" spans="2:7" ht="15.95">
      <c r="B357" s="1633"/>
      <c r="C357" s="1758"/>
      <c r="D357" s="1633"/>
      <c r="E357" s="1152">
        <v>34</v>
      </c>
      <c r="F357" s="1151" t="s">
        <v>3921</v>
      </c>
      <c r="G357" s="856"/>
    </row>
    <row r="358" spans="2:7" ht="15.95">
      <c r="B358" s="1633"/>
      <c r="C358" s="1758"/>
      <c r="D358" s="1633"/>
      <c r="E358" s="1152">
        <v>35</v>
      </c>
      <c r="F358" s="1151" t="s">
        <v>3922</v>
      </c>
      <c r="G358" s="856"/>
    </row>
    <row r="359" spans="2:7" ht="15.95">
      <c r="B359" s="1633"/>
      <c r="C359" s="1758"/>
      <c r="D359" s="1633"/>
      <c r="E359" s="1152">
        <v>36</v>
      </c>
      <c r="F359" s="1151" t="s">
        <v>3923</v>
      </c>
      <c r="G359" s="856"/>
    </row>
    <row r="360" spans="2:7" ht="15.95">
      <c r="B360" s="1633"/>
      <c r="C360" s="1758"/>
      <c r="D360" s="1633"/>
      <c r="E360" s="1152">
        <v>37</v>
      </c>
      <c r="F360" s="1151" t="s">
        <v>3924</v>
      </c>
      <c r="G360" s="856"/>
    </row>
    <row r="361" spans="2:7" ht="15.95">
      <c r="B361" s="1633"/>
      <c r="C361" s="1758"/>
      <c r="D361" s="1633"/>
      <c r="E361" s="1152">
        <v>38</v>
      </c>
      <c r="F361" s="1151" t="s">
        <v>3925</v>
      </c>
      <c r="G361" s="856"/>
    </row>
    <row r="362" spans="2:7" ht="15.95">
      <c r="B362" s="1633"/>
      <c r="C362" s="1758"/>
      <c r="D362" s="1633"/>
      <c r="E362" s="1152">
        <v>39</v>
      </c>
      <c r="F362" s="1151" t="s">
        <v>3926</v>
      </c>
      <c r="G362" s="856"/>
    </row>
    <row r="363" spans="2:7" ht="15.95">
      <c r="B363" s="1633"/>
      <c r="C363" s="1758"/>
      <c r="D363" s="1633"/>
      <c r="E363" s="1152">
        <v>40</v>
      </c>
      <c r="F363" s="1151" t="s">
        <v>3927</v>
      </c>
      <c r="G363" s="856"/>
    </row>
    <row r="364" spans="2:7" ht="15.95">
      <c r="B364" s="1633"/>
      <c r="C364" s="1758"/>
      <c r="D364" s="1633"/>
      <c r="E364" s="1152">
        <v>41</v>
      </c>
      <c r="F364" s="1151" t="s">
        <v>3928</v>
      </c>
      <c r="G364" s="856"/>
    </row>
    <row r="365" spans="2:7" ht="15.95">
      <c r="B365" s="1633"/>
      <c r="C365" s="1758"/>
      <c r="D365" s="1633"/>
      <c r="E365" s="1152">
        <v>42</v>
      </c>
      <c r="F365" s="1151" t="s">
        <v>3929</v>
      </c>
      <c r="G365" s="856"/>
    </row>
    <row r="366" spans="2:7" ht="15.95">
      <c r="B366" s="1633"/>
      <c r="C366" s="1758"/>
      <c r="D366" s="1633"/>
      <c r="E366" s="1152">
        <v>43</v>
      </c>
      <c r="F366" s="1151" t="s">
        <v>3930</v>
      </c>
      <c r="G366" s="856"/>
    </row>
    <row r="367" spans="2:7" ht="15.95">
      <c r="B367" s="1633"/>
      <c r="C367" s="1758"/>
      <c r="D367" s="1633"/>
      <c r="E367" s="1152">
        <v>44</v>
      </c>
      <c r="F367" s="1151" t="s">
        <v>3931</v>
      </c>
      <c r="G367" s="856"/>
    </row>
    <row r="368" spans="2:7" ht="15.95">
      <c r="B368" s="1633"/>
      <c r="C368" s="1758"/>
      <c r="D368" s="1633"/>
      <c r="E368" s="1152">
        <v>45</v>
      </c>
      <c r="F368" s="1151" t="s">
        <v>3932</v>
      </c>
      <c r="G368" s="856"/>
    </row>
    <row r="369" spans="2:7" ht="15.95">
      <c r="B369" s="1633"/>
      <c r="C369" s="1758"/>
      <c r="D369" s="1633"/>
      <c r="E369" s="1152">
        <v>46</v>
      </c>
      <c r="F369" s="1151" t="s">
        <v>3933</v>
      </c>
      <c r="G369" s="856"/>
    </row>
    <row r="370" spans="2:7" ht="15.95">
      <c r="B370" s="1633"/>
      <c r="C370" s="1758"/>
      <c r="D370" s="1633"/>
      <c r="E370" s="1152">
        <v>47</v>
      </c>
      <c r="F370" s="1151" t="s">
        <v>3934</v>
      </c>
      <c r="G370" s="856"/>
    </row>
    <row r="371" spans="2:7" ht="15.95">
      <c r="B371" s="1633"/>
      <c r="C371" s="1758"/>
      <c r="D371" s="1633"/>
      <c r="E371" s="1152">
        <v>48</v>
      </c>
      <c r="F371" s="1151" t="s">
        <v>3935</v>
      </c>
      <c r="G371" s="856"/>
    </row>
    <row r="372" spans="2:7" ht="15.95">
      <c r="B372" s="1633"/>
      <c r="C372" s="1758"/>
      <c r="D372" s="1633"/>
      <c r="E372" s="1152">
        <v>49</v>
      </c>
      <c r="F372" s="1151" t="s">
        <v>3936</v>
      </c>
      <c r="G372" s="856"/>
    </row>
    <row r="373" spans="2:7" ht="15.95">
      <c r="B373" s="1633"/>
      <c r="C373" s="1758"/>
      <c r="D373" s="1633"/>
      <c r="E373" s="1152">
        <v>50</v>
      </c>
      <c r="F373" s="1151" t="s">
        <v>3937</v>
      </c>
      <c r="G373" s="856"/>
    </row>
    <row r="374" spans="2:7" ht="15.95">
      <c r="B374" s="1633"/>
      <c r="C374" s="1758"/>
      <c r="D374" s="1633"/>
      <c r="E374" s="1152">
        <v>51</v>
      </c>
      <c r="F374" s="1151" t="s">
        <v>3938</v>
      </c>
      <c r="G374" s="856"/>
    </row>
    <row r="375" spans="2:7" ht="15.95">
      <c r="B375" s="1633"/>
      <c r="C375" s="1758"/>
      <c r="D375" s="1633"/>
      <c r="E375" s="1152">
        <v>52</v>
      </c>
      <c r="F375" s="1151" t="s">
        <v>3939</v>
      </c>
      <c r="G375" s="856"/>
    </row>
    <row r="376" spans="2:7" ht="15.95">
      <c r="B376" s="1633"/>
      <c r="C376" s="1758"/>
      <c r="D376" s="1633"/>
      <c r="E376" s="1152">
        <v>53</v>
      </c>
      <c r="F376" s="1151" t="s">
        <v>3940</v>
      </c>
      <c r="G376" s="856"/>
    </row>
    <row r="377" spans="2:7" ht="15.95">
      <c r="B377" s="1633"/>
      <c r="C377" s="1758"/>
      <c r="D377" s="1633"/>
      <c r="E377" s="1151">
        <v>54</v>
      </c>
      <c r="F377" s="1151" t="s">
        <v>3941</v>
      </c>
      <c r="G377" s="856"/>
    </row>
    <row r="378" spans="2:7" ht="15.95">
      <c r="B378" s="1633"/>
      <c r="C378" s="1758"/>
      <c r="D378" s="1633"/>
      <c r="E378" s="1151">
        <v>55</v>
      </c>
      <c r="F378" s="1151" t="s">
        <v>3942</v>
      </c>
      <c r="G378" s="856"/>
    </row>
    <row r="379" spans="2:7" ht="15.95">
      <c r="B379" s="1633" t="str">
        <f>_xlfn.XLOOKUP(C379, 'All Domains'!$H$5:$H$445, 'All Domains'!$L$5:$L$445, " ") &amp; " "</f>
        <v xml:space="preserve">Occupation Group </v>
      </c>
      <c r="C379" s="1758" t="s">
        <v>906</v>
      </c>
      <c r="D379" s="1633" t="s">
        <v>907</v>
      </c>
      <c r="E379" s="1151" t="s">
        <v>3943</v>
      </c>
      <c r="F379" s="1151" t="s">
        <v>3944</v>
      </c>
      <c r="G379" s="856"/>
    </row>
    <row r="380" spans="2:7" ht="15.95">
      <c r="B380" s="1633"/>
      <c r="C380" s="1758"/>
      <c r="D380" s="1633"/>
      <c r="E380" s="1151" t="s">
        <v>3945</v>
      </c>
      <c r="F380" s="1151" t="s">
        <v>3946</v>
      </c>
      <c r="G380" s="856"/>
    </row>
    <row r="381" spans="2:7" ht="15.95">
      <c r="B381" s="1633"/>
      <c r="C381" s="1758"/>
      <c r="D381" s="1633"/>
      <c r="E381" s="1151" t="s">
        <v>3947</v>
      </c>
      <c r="F381" s="1151" t="s">
        <v>3948</v>
      </c>
      <c r="G381" s="856"/>
    </row>
    <row r="382" spans="2:7" ht="15.95">
      <c r="B382" s="1633"/>
      <c r="C382" s="1758"/>
      <c r="D382" s="1633"/>
      <c r="E382" s="1151" t="s">
        <v>3949</v>
      </c>
      <c r="F382" s="1151" t="s">
        <v>3950</v>
      </c>
      <c r="G382" s="856"/>
    </row>
    <row r="383" spans="2:7" ht="15.95">
      <c r="B383" s="1633"/>
      <c r="C383" s="1758"/>
      <c r="D383" s="1633"/>
      <c r="E383" s="1151" t="s">
        <v>3951</v>
      </c>
      <c r="F383" s="1151" t="s">
        <v>3952</v>
      </c>
      <c r="G383" s="856"/>
    </row>
    <row r="384" spans="2:7" ht="15.95">
      <c r="B384" s="1633"/>
      <c r="C384" s="1758"/>
      <c r="D384" s="1633"/>
      <c r="E384" s="1151" t="s">
        <v>3953</v>
      </c>
      <c r="F384" s="1151" t="s">
        <v>3954</v>
      </c>
      <c r="G384" s="856"/>
    </row>
    <row r="385" spans="2:7" ht="15.95">
      <c r="B385" s="1633"/>
      <c r="C385" s="1758"/>
      <c r="D385" s="1633"/>
      <c r="E385" s="1151" t="s">
        <v>3955</v>
      </c>
      <c r="F385" s="1151" t="s">
        <v>3956</v>
      </c>
      <c r="G385" s="856"/>
    </row>
    <row r="386" spans="2:7" ht="15.95">
      <c r="B386" s="1633"/>
      <c r="C386" s="1758"/>
      <c r="D386" s="1633"/>
      <c r="E386" s="1151" t="s">
        <v>3957</v>
      </c>
      <c r="F386" s="1151" t="s">
        <v>3958</v>
      </c>
      <c r="G386" s="856"/>
    </row>
    <row r="387" spans="2:7" ht="15.95">
      <c r="B387" s="1633"/>
      <c r="C387" s="1758"/>
      <c r="D387" s="1633"/>
      <c r="E387" s="1151" t="s">
        <v>3959</v>
      </c>
      <c r="F387" s="1151" t="s">
        <v>3903</v>
      </c>
      <c r="G387" s="856"/>
    </row>
    <row r="388" spans="2:7" ht="15.95">
      <c r="B388" s="1633"/>
      <c r="C388" s="1758"/>
      <c r="D388" s="1633"/>
      <c r="E388" s="1151" t="s">
        <v>3960</v>
      </c>
      <c r="F388" s="1151" t="s">
        <v>3944</v>
      </c>
      <c r="G388" s="856"/>
    </row>
    <row r="389" spans="2:7" ht="15.95">
      <c r="B389" s="1633"/>
      <c r="C389" s="1758"/>
      <c r="D389" s="1633"/>
      <c r="E389" s="1151" t="s">
        <v>3961</v>
      </c>
      <c r="F389" s="1151" t="s">
        <v>3946</v>
      </c>
      <c r="G389" s="856"/>
    </row>
    <row r="390" spans="2:7" ht="15.95">
      <c r="B390" s="1633"/>
      <c r="C390" s="1758"/>
      <c r="D390" s="1633"/>
      <c r="E390" s="1151" t="s">
        <v>3962</v>
      </c>
      <c r="F390" s="1151" t="s">
        <v>3948</v>
      </c>
      <c r="G390" s="856"/>
    </row>
    <row r="391" spans="2:7" ht="15.95">
      <c r="B391" s="1633"/>
      <c r="C391" s="1758"/>
      <c r="D391" s="1633"/>
      <c r="E391" s="1151" t="s">
        <v>3963</v>
      </c>
      <c r="F391" s="1151" t="s">
        <v>3950</v>
      </c>
      <c r="G391" s="856"/>
    </row>
    <row r="392" spans="2:7" ht="15.95">
      <c r="B392" s="1633"/>
      <c r="C392" s="1758"/>
      <c r="D392" s="1633"/>
      <c r="E392" s="1151" t="s">
        <v>3964</v>
      </c>
      <c r="F392" s="1151" t="s">
        <v>3952</v>
      </c>
      <c r="G392" s="856"/>
    </row>
    <row r="393" spans="2:7" ht="15.95">
      <c r="B393" s="1633"/>
      <c r="C393" s="1758"/>
      <c r="D393" s="1633"/>
      <c r="E393" s="1151" t="s">
        <v>3965</v>
      </c>
      <c r="F393" s="1151" t="s">
        <v>3954</v>
      </c>
      <c r="G393" s="856"/>
    </row>
    <row r="394" spans="2:7" ht="15.95">
      <c r="B394" s="1633"/>
      <c r="C394" s="1758"/>
      <c r="D394" s="1633"/>
      <c r="E394" s="1151" t="s">
        <v>3966</v>
      </c>
      <c r="F394" s="1151" t="s">
        <v>3956</v>
      </c>
      <c r="G394" s="856"/>
    </row>
    <row r="395" spans="2:7" ht="15.95">
      <c r="B395" s="1633"/>
      <c r="C395" s="1758"/>
      <c r="D395" s="1633"/>
      <c r="E395" s="1151" t="s">
        <v>3967</v>
      </c>
      <c r="F395" s="1151" t="s">
        <v>3958</v>
      </c>
      <c r="G395" s="856"/>
    </row>
    <row r="396" spans="2:7" ht="15.95">
      <c r="B396" s="1633"/>
      <c r="C396" s="1758"/>
      <c r="D396" s="1633"/>
      <c r="E396" s="1151" t="s">
        <v>3968</v>
      </c>
      <c r="F396" s="1151" t="s">
        <v>3903</v>
      </c>
      <c r="G396" s="856"/>
    </row>
    <row r="397" spans="2:7" ht="15.95">
      <c r="B397" s="1633" t="str">
        <f>_xlfn.XLOOKUP(C397, 'All Domains'!$H$5:$H$445, 'All Domains'!$L$5:$L$445, " ") &amp; " "</f>
        <v xml:space="preserve">Predicted Marital Status </v>
      </c>
      <c r="C397" s="1758" t="s">
        <v>927</v>
      </c>
      <c r="D397" s="1633" t="s">
        <v>928</v>
      </c>
      <c r="E397" s="1151" t="s">
        <v>3969</v>
      </c>
      <c r="F397" s="1151" t="s">
        <v>3970</v>
      </c>
      <c r="G397" s="856"/>
    </row>
    <row r="398" spans="2:7" ht="15.95">
      <c r="B398" s="1633"/>
      <c r="C398" s="1758"/>
      <c r="D398" s="1633"/>
      <c r="E398" s="1151" t="s">
        <v>3971</v>
      </c>
      <c r="F398" s="1151" t="s">
        <v>3972</v>
      </c>
      <c r="G398" s="856"/>
    </row>
    <row r="399" spans="2:7" ht="15.95">
      <c r="B399" s="1633"/>
      <c r="C399" s="1758"/>
      <c r="D399" s="1633"/>
      <c r="E399" s="1151" t="s">
        <v>3973</v>
      </c>
      <c r="F399" s="1151" t="s">
        <v>3974</v>
      </c>
      <c r="G399" s="856"/>
    </row>
    <row r="400" spans="2:7" ht="15.95">
      <c r="B400" s="1633"/>
      <c r="C400" s="1758"/>
      <c r="D400" s="1633"/>
      <c r="E400" s="1151" t="s">
        <v>3833</v>
      </c>
      <c r="F400" s="1151" t="s">
        <v>3975</v>
      </c>
      <c r="G400" s="856"/>
    </row>
    <row r="401" spans="2:7" ht="15.95">
      <c r="B401" s="1633" t="str">
        <f>_xlfn.XLOOKUP(C401, 'All Domains'!$H$5:$H$445, 'All Domains'!$L$5:$L$445, " ") &amp; " "</f>
        <v xml:space="preserve">Owns a Warehouse Membership </v>
      </c>
      <c r="C401" s="1758" t="s">
        <v>909</v>
      </c>
      <c r="D401" s="1633" t="s">
        <v>910</v>
      </c>
      <c r="E401" s="1152" t="s">
        <v>335</v>
      </c>
      <c r="F401" s="1151" t="s">
        <v>3976</v>
      </c>
      <c r="G401" s="856"/>
    </row>
    <row r="402" spans="2:7" ht="15.95">
      <c r="B402" s="1633"/>
      <c r="C402" s="1758"/>
      <c r="D402" s="1633"/>
      <c r="E402" s="1152" t="s">
        <v>3833</v>
      </c>
      <c r="F402" s="1151" t="s">
        <v>3977</v>
      </c>
      <c r="G402" s="856"/>
    </row>
    <row r="403" spans="2:7" ht="15.95">
      <c r="B403" s="1633" t="str">
        <f>_xlfn.XLOOKUP(C403, 'All Domains'!$H$5:$H$445, 'All Domains'!$L$5:$L$445, " ") &amp; " "</f>
        <v xml:space="preserve">Owns Premium Store or Retail Credit Card </v>
      </c>
      <c r="C403" s="1758" t="s">
        <v>912</v>
      </c>
      <c r="D403" s="1633" t="s">
        <v>913</v>
      </c>
      <c r="E403" s="1152" t="s">
        <v>335</v>
      </c>
      <c r="F403" s="1151" t="s">
        <v>3978</v>
      </c>
      <c r="G403" s="856"/>
    </row>
    <row r="404" spans="2:7" ht="15.95">
      <c r="B404" s="1633"/>
      <c r="C404" s="1758"/>
      <c r="D404" s="1633"/>
      <c r="E404" s="1152" t="s">
        <v>3833</v>
      </c>
      <c r="F404" s="1151" t="s">
        <v>3977</v>
      </c>
      <c r="G404" s="856"/>
    </row>
    <row r="405" spans="2:7" ht="15.95">
      <c r="B405" s="1633" t="str">
        <f>_xlfn.XLOOKUP(C405, 'All Domains'!$H$5:$H$445, 'All Domains'!$L$5:$L$445, " ") &amp; " "</f>
        <v xml:space="preserve">Predicted Education Level </v>
      </c>
      <c r="C405" s="1758" t="s">
        <v>915</v>
      </c>
      <c r="D405" s="1633" t="s">
        <v>916</v>
      </c>
      <c r="E405" s="1151">
        <v>11</v>
      </c>
      <c r="F405" s="1151" t="s">
        <v>3979</v>
      </c>
      <c r="G405" s="856"/>
    </row>
    <row r="406" spans="2:7" ht="15.95">
      <c r="B406" s="1633"/>
      <c r="C406" s="1758"/>
      <c r="D406" s="1633"/>
      <c r="E406" s="1151">
        <v>12</v>
      </c>
      <c r="F406" s="1151" t="s">
        <v>3980</v>
      </c>
      <c r="G406" s="856"/>
    </row>
    <row r="407" spans="2:7" ht="15.95">
      <c r="B407" s="1633"/>
      <c r="C407" s="1758"/>
      <c r="D407" s="1633"/>
      <c r="E407" s="1151">
        <v>13</v>
      </c>
      <c r="F407" s="1151" t="s">
        <v>3981</v>
      </c>
      <c r="G407" s="856"/>
    </row>
    <row r="408" spans="2:7" ht="15.95">
      <c r="B408" s="1633"/>
      <c r="C408" s="1758"/>
      <c r="D408" s="1633"/>
      <c r="E408" s="1151">
        <v>14</v>
      </c>
      <c r="F408" s="1151" t="s">
        <v>3982</v>
      </c>
      <c r="G408" s="856"/>
    </row>
    <row r="409" spans="2:7" ht="15.95">
      <c r="B409" s="1633"/>
      <c r="C409" s="1758"/>
      <c r="D409" s="1633"/>
      <c r="E409" s="1151">
        <v>16</v>
      </c>
      <c r="F409" s="1151" t="s">
        <v>3983</v>
      </c>
      <c r="G409" s="856"/>
    </row>
    <row r="410" spans="2:7" ht="15.95">
      <c r="B410" s="1633"/>
      <c r="C410" s="1758"/>
      <c r="D410" s="1633"/>
      <c r="E410" s="1151">
        <v>51</v>
      </c>
      <c r="F410" s="1151" t="s">
        <v>3984</v>
      </c>
      <c r="G410" s="856"/>
    </row>
    <row r="411" spans="2:7" ht="15.95">
      <c r="B411" s="1633"/>
      <c r="C411" s="1758"/>
      <c r="D411" s="1633"/>
      <c r="E411" s="1151">
        <v>52</v>
      </c>
      <c r="F411" s="1151" t="s">
        <v>3985</v>
      </c>
      <c r="G411" s="856"/>
    </row>
    <row r="412" spans="2:7" ht="15.95">
      <c r="B412" s="1633"/>
      <c r="C412" s="1758"/>
      <c r="D412" s="1633"/>
      <c r="E412" s="1151">
        <v>53</v>
      </c>
      <c r="F412" s="1151" t="s">
        <v>3986</v>
      </c>
      <c r="G412" s="856"/>
    </row>
    <row r="413" spans="2:7" ht="15.95">
      <c r="B413" s="1633"/>
      <c r="C413" s="1758"/>
      <c r="D413" s="1633"/>
      <c r="E413" s="1151">
        <v>54</v>
      </c>
      <c r="F413" s="1151" t="s">
        <v>3987</v>
      </c>
      <c r="G413" s="856"/>
    </row>
    <row r="414" spans="2:7" ht="15.95">
      <c r="B414" s="1633"/>
      <c r="C414" s="1758"/>
      <c r="D414" s="1633"/>
      <c r="E414" s="1151">
        <v>56</v>
      </c>
      <c r="F414" s="1151" t="s">
        <v>3988</v>
      </c>
      <c r="G414" s="856"/>
    </row>
    <row r="415" spans="2:7" ht="15.95">
      <c r="B415" s="1633" t="str">
        <f>_xlfn.XLOOKUP(C415, 'All Domains'!$H$5:$H$445, 'All Domains'!$L$5:$L$445, " ") &amp; " "</f>
        <v xml:space="preserve">Predicted Broad Household Income  </v>
      </c>
      <c r="C415" s="1758" t="s">
        <v>921</v>
      </c>
      <c r="D415" s="1633" t="s">
        <v>922</v>
      </c>
      <c r="E415" s="1151" t="s">
        <v>3842</v>
      </c>
      <c r="F415" s="1151" t="s">
        <v>3989</v>
      </c>
      <c r="G415" s="856"/>
    </row>
    <row r="416" spans="2:7" ht="15.95">
      <c r="B416" s="1633"/>
      <c r="C416" s="1758"/>
      <c r="D416" s="1633"/>
      <c r="E416" s="1151" t="s">
        <v>3848</v>
      </c>
      <c r="F416" s="1151" t="s">
        <v>3990</v>
      </c>
      <c r="G416" s="856"/>
    </row>
    <row r="417" spans="2:7" ht="15.95">
      <c r="B417" s="1633"/>
      <c r="C417" s="1758"/>
      <c r="D417" s="1633"/>
      <c r="E417" s="1151" t="s">
        <v>578</v>
      </c>
      <c r="F417" s="1151" t="s">
        <v>3991</v>
      </c>
      <c r="G417" s="856"/>
    </row>
    <row r="418" spans="2:7" ht="15.95">
      <c r="B418" s="1633"/>
      <c r="C418" s="1758"/>
      <c r="D418" s="1633"/>
      <c r="E418" s="1151" t="s">
        <v>3851</v>
      </c>
      <c r="F418" s="1151" t="s">
        <v>3992</v>
      </c>
      <c r="G418" s="856"/>
    </row>
    <row r="419" spans="2:7" ht="15.95">
      <c r="B419" s="1633"/>
      <c r="C419" s="1758"/>
      <c r="D419" s="1633"/>
      <c r="E419" s="1151" t="s">
        <v>3853</v>
      </c>
      <c r="F419" s="1151" t="s">
        <v>3993</v>
      </c>
      <c r="G419" s="856"/>
    </row>
    <row r="420" spans="2:7" ht="15.95">
      <c r="B420" s="1633"/>
      <c r="C420" s="1758"/>
      <c r="D420" s="1633"/>
      <c r="E420" s="1151" t="s">
        <v>3855</v>
      </c>
      <c r="F420" s="1151" t="s">
        <v>3994</v>
      </c>
      <c r="G420" s="856"/>
    </row>
    <row r="421" spans="2:7" ht="15.95">
      <c r="B421" s="1633"/>
      <c r="C421" s="1758"/>
      <c r="D421" s="1633"/>
      <c r="E421" s="1151" t="s">
        <v>3857</v>
      </c>
      <c r="F421" s="1151" t="s">
        <v>3995</v>
      </c>
      <c r="G421" s="856"/>
    </row>
    <row r="422" spans="2:7" ht="15.95">
      <c r="B422" s="1633"/>
      <c r="C422" s="1758"/>
      <c r="D422" s="1633"/>
      <c r="E422" s="1151" t="s">
        <v>3859</v>
      </c>
      <c r="F422" s="1151" t="s">
        <v>3996</v>
      </c>
      <c r="G422" s="856"/>
    </row>
    <row r="423" spans="2:7" ht="15.95">
      <c r="B423" s="1633"/>
      <c r="C423" s="1758"/>
      <c r="D423" s="1633"/>
      <c r="E423" s="1151" t="s">
        <v>3861</v>
      </c>
      <c r="F423" s="1151" t="s">
        <v>3997</v>
      </c>
      <c r="G423" s="856"/>
    </row>
    <row r="424" spans="2:7" ht="15.95">
      <c r="B424" s="1633"/>
      <c r="C424" s="1758"/>
      <c r="D424" s="1633"/>
      <c r="E424" s="1151" t="s">
        <v>3863</v>
      </c>
      <c r="F424" s="1151" t="s">
        <v>3998</v>
      </c>
      <c r="G424" s="856"/>
    </row>
    <row r="425" spans="2:7" ht="15.95">
      <c r="B425" s="1633"/>
      <c r="C425" s="1758"/>
      <c r="D425" s="1633"/>
      <c r="E425" s="1151" t="s">
        <v>3999</v>
      </c>
      <c r="F425" s="1151" t="s">
        <v>4000</v>
      </c>
      <c r="G425" s="856"/>
    </row>
    <row r="426" spans="2:7" ht="15.95">
      <c r="B426" s="1633"/>
      <c r="C426" s="1758"/>
      <c r="D426" s="1633"/>
      <c r="E426" s="1151" t="s">
        <v>4001</v>
      </c>
      <c r="F426" s="1151" t="s">
        <v>4002</v>
      </c>
      <c r="G426" s="856"/>
    </row>
    <row r="427" spans="2:7" ht="15.95">
      <c r="B427" s="1633"/>
      <c r="C427" s="1758"/>
      <c r="D427" s="1633"/>
      <c r="E427" s="1151" t="s">
        <v>3833</v>
      </c>
      <c r="F427" s="1151" t="s">
        <v>3834</v>
      </c>
      <c r="G427" s="856"/>
    </row>
    <row r="428" spans="2:7" ht="15.95">
      <c r="B428" s="1633" t="str">
        <f>_xlfn.XLOOKUP(C428, 'All Domains'!$H$5:$H$445, 'All Domains'!$L$5:$L$445, " ") &amp; " "</f>
        <v xml:space="preserve">Predicted Narrow Household Income  </v>
      </c>
      <c r="C428" s="1758" t="s">
        <v>924</v>
      </c>
      <c r="D428" s="1633" t="s">
        <v>925</v>
      </c>
      <c r="E428" s="1153">
        <v>1</v>
      </c>
      <c r="F428" s="1151" t="s">
        <v>4003</v>
      </c>
      <c r="G428" s="856"/>
    </row>
    <row r="429" spans="2:7" ht="15.95">
      <c r="B429" s="1633"/>
      <c r="C429" s="1758"/>
      <c r="D429" s="1633"/>
      <c r="E429" s="1153">
        <v>15</v>
      </c>
      <c r="F429" s="1151" t="s">
        <v>4004</v>
      </c>
      <c r="G429" s="856"/>
    </row>
    <row r="430" spans="2:7" ht="15.95">
      <c r="B430" s="1633"/>
      <c r="C430" s="1758"/>
      <c r="D430" s="1633"/>
      <c r="E430" s="1153">
        <v>20</v>
      </c>
      <c r="F430" s="1151" t="s">
        <v>4005</v>
      </c>
      <c r="G430" s="856"/>
    </row>
    <row r="431" spans="2:7" ht="15.95">
      <c r="B431" s="1633"/>
      <c r="C431" s="1758"/>
      <c r="D431" s="1633"/>
      <c r="E431" s="1153">
        <v>25</v>
      </c>
      <c r="F431" s="1151" t="s">
        <v>4006</v>
      </c>
      <c r="G431" s="856"/>
    </row>
    <row r="432" spans="2:7" ht="15.95">
      <c r="B432" s="1633"/>
      <c r="C432" s="1758"/>
      <c r="D432" s="1633"/>
      <c r="E432" s="1153">
        <v>30</v>
      </c>
      <c r="F432" s="1151" t="s">
        <v>4007</v>
      </c>
      <c r="G432" s="856"/>
    </row>
    <row r="433" spans="2:7" ht="15.95">
      <c r="B433" s="1633"/>
      <c r="C433" s="1758"/>
      <c r="D433" s="1633"/>
      <c r="E433" s="1153">
        <v>35</v>
      </c>
      <c r="F433" s="1151" t="s">
        <v>4008</v>
      </c>
      <c r="G433" s="856"/>
    </row>
    <row r="434" spans="2:7" ht="15.95">
      <c r="B434" s="1633"/>
      <c r="C434" s="1758"/>
      <c r="D434" s="1633"/>
      <c r="E434" s="1153">
        <v>40</v>
      </c>
      <c r="F434" s="1151" t="s">
        <v>4009</v>
      </c>
      <c r="G434" s="856"/>
    </row>
    <row r="435" spans="2:7" ht="15.95">
      <c r="B435" s="1633"/>
      <c r="C435" s="1758"/>
      <c r="D435" s="1633"/>
      <c r="E435" s="1153">
        <v>45</v>
      </c>
      <c r="F435" s="1151" t="s">
        <v>4010</v>
      </c>
      <c r="G435" s="856"/>
    </row>
    <row r="436" spans="2:7" ht="15.95">
      <c r="B436" s="1633"/>
      <c r="C436" s="1758"/>
      <c r="D436" s="1633"/>
      <c r="E436" s="1153">
        <v>50</v>
      </c>
      <c r="F436" s="1151" t="s">
        <v>4011</v>
      </c>
      <c r="G436" s="856"/>
    </row>
    <row r="437" spans="2:7" ht="15.95">
      <c r="B437" s="1633"/>
      <c r="C437" s="1758"/>
      <c r="D437" s="1633"/>
      <c r="E437" s="1153">
        <v>55</v>
      </c>
      <c r="F437" s="1151" t="s">
        <v>4012</v>
      </c>
      <c r="G437" s="856"/>
    </row>
    <row r="438" spans="2:7" ht="15.95">
      <c r="B438" s="1633"/>
      <c r="C438" s="1758"/>
      <c r="D438" s="1633"/>
      <c r="E438" s="1153">
        <v>60</v>
      </c>
      <c r="F438" s="1151" t="s">
        <v>4013</v>
      </c>
      <c r="G438" s="856"/>
    </row>
    <row r="439" spans="2:7" ht="15.95">
      <c r="B439" s="1633"/>
      <c r="C439" s="1758"/>
      <c r="D439" s="1633"/>
      <c r="E439" s="1153">
        <v>65</v>
      </c>
      <c r="F439" s="1151" t="s">
        <v>4014</v>
      </c>
      <c r="G439" s="856"/>
    </row>
    <row r="440" spans="2:7" ht="15.95">
      <c r="B440" s="1633"/>
      <c r="C440" s="1758"/>
      <c r="D440" s="1633"/>
      <c r="E440" s="1153">
        <v>70</v>
      </c>
      <c r="F440" s="1151" t="s">
        <v>4015</v>
      </c>
      <c r="G440" s="856"/>
    </row>
    <row r="441" spans="2:7" ht="15.95">
      <c r="B441" s="1633"/>
      <c r="C441" s="1758"/>
      <c r="D441" s="1633"/>
      <c r="E441" s="1153">
        <v>75</v>
      </c>
      <c r="F441" s="1151" t="s">
        <v>4016</v>
      </c>
      <c r="G441" s="856"/>
    </row>
    <row r="442" spans="2:7" ht="15.95">
      <c r="B442" s="1633"/>
      <c r="C442" s="1758"/>
      <c r="D442" s="1633"/>
      <c r="E442" s="1153">
        <v>80</v>
      </c>
      <c r="F442" s="1151" t="s">
        <v>4017</v>
      </c>
      <c r="G442" s="856"/>
    </row>
    <row r="443" spans="2:7" ht="15.95">
      <c r="B443" s="1633"/>
      <c r="C443" s="1758"/>
      <c r="D443" s="1633"/>
      <c r="E443" s="1153">
        <v>85</v>
      </c>
      <c r="F443" s="1151" t="s">
        <v>4018</v>
      </c>
      <c r="G443" s="856"/>
    </row>
    <row r="444" spans="2:7" ht="15.95">
      <c r="B444" s="1633"/>
      <c r="C444" s="1758"/>
      <c r="D444" s="1633"/>
      <c r="E444" s="1153">
        <v>90</v>
      </c>
      <c r="F444" s="1151" t="s">
        <v>4019</v>
      </c>
      <c r="G444" s="856"/>
    </row>
    <row r="445" spans="2:7" ht="15.95">
      <c r="B445" s="1633"/>
      <c r="C445" s="1758"/>
      <c r="D445" s="1633"/>
      <c r="E445" s="1153">
        <v>95</v>
      </c>
      <c r="F445" s="1151" t="s">
        <v>4020</v>
      </c>
      <c r="G445" s="856"/>
    </row>
    <row r="446" spans="2:7" ht="15.95">
      <c r="B446" s="1633"/>
      <c r="C446" s="1758"/>
      <c r="D446" s="1633"/>
      <c r="E446" s="1151">
        <v>100</v>
      </c>
      <c r="F446" s="1151" t="s">
        <v>4021</v>
      </c>
      <c r="G446" s="856"/>
    </row>
    <row r="447" spans="2:7" ht="15.95">
      <c r="B447" s="1633"/>
      <c r="C447" s="1758"/>
      <c r="D447" s="1633"/>
      <c r="E447" s="1151">
        <v>105</v>
      </c>
      <c r="F447" s="1151" t="s">
        <v>4022</v>
      </c>
      <c r="G447" s="856"/>
    </row>
    <row r="448" spans="2:7" ht="15.95">
      <c r="B448" s="1633"/>
      <c r="C448" s="1758"/>
      <c r="D448" s="1633"/>
      <c r="E448" s="1151">
        <v>110</v>
      </c>
      <c r="F448" s="1151" t="s">
        <v>4023</v>
      </c>
      <c r="G448" s="856"/>
    </row>
    <row r="449" spans="2:7" ht="15.95">
      <c r="B449" s="1633"/>
      <c r="C449" s="1758"/>
      <c r="D449" s="1633"/>
      <c r="E449" s="1151">
        <v>115</v>
      </c>
      <c r="F449" s="1151" t="s">
        <v>4024</v>
      </c>
      <c r="G449" s="856"/>
    </row>
    <row r="450" spans="2:7" ht="15.95">
      <c r="B450" s="1633"/>
      <c r="C450" s="1758"/>
      <c r="D450" s="1633"/>
      <c r="E450" s="1151">
        <v>120</v>
      </c>
      <c r="F450" s="1151" t="s">
        <v>4025</v>
      </c>
      <c r="G450" s="856"/>
    </row>
    <row r="451" spans="2:7" ht="15.95">
      <c r="B451" s="1633"/>
      <c r="C451" s="1758"/>
      <c r="D451" s="1633"/>
      <c r="E451" s="1151">
        <v>125</v>
      </c>
      <c r="F451" s="1151" t="s">
        <v>4026</v>
      </c>
      <c r="G451" s="856"/>
    </row>
    <row r="452" spans="2:7" ht="15.95">
      <c r="B452" s="1633"/>
      <c r="C452" s="1758"/>
      <c r="D452" s="1633"/>
      <c r="E452" s="1151">
        <v>130</v>
      </c>
      <c r="F452" s="1151" t="s">
        <v>4027</v>
      </c>
      <c r="G452" s="856"/>
    </row>
    <row r="453" spans="2:7" ht="15.95">
      <c r="B453" s="1633"/>
      <c r="C453" s="1758"/>
      <c r="D453" s="1633"/>
      <c r="E453" s="1151">
        <v>135</v>
      </c>
      <c r="F453" s="1151" t="s">
        <v>4028</v>
      </c>
      <c r="G453" s="856"/>
    </row>
    <row r="454" spans="2:7" ht="15.95">
      <c r="B454" s="1633"/>
      <c r="C454" s="1758"/>
      <c r="D454" s="1633"/>
      <c r="E454" s="1151">
        <v>140</v>
      </c>
      <c r="F454" s="1151" t="s">
        <v>4029</v>
      </c>
      <c r="G454" s="856"/>
    </row>
    <row r="455" spans="2:7" ht="15.95">
      <c r="B455" s="1633"/>
      <c r="C455" s="1758"/>
      <c r="D455" s="1633"/>
      <c r="E455" s="1151">
        <v>145</v>
      </c>
      <c r="F455" s="1151" t="s">
        <v>4030</v>
      </c>
      <c r="G455" s="856"/>
    </row>
    <row r="456" spans="2:7" ht="15.95">
      <c r="B456" s="1633"/>
      <c r="C456" s="1758"/>
      <c r="D456" s="1633"/>
      <c r="E456" s="1151">
        <v>150</v>
      </c>
      <c r="F456" s="1151" t="s">
        <v>4031</v>
      </c>
      <c r="G456" s="856"/>
    </row>
    <row r="457" spans="2:7" ht="15.95">
      <c r="B457" s="1633"/>
      <c r="C457" s="1758"/>
      <c r="D457" s="1633"/>
      <c r="E457" s="1151">
        <v>160</v>
      </c>
      <c r="F457" s="1151" t="s">
        <v>4032</v>
      </c>
      <c r="G457" s="856"/>
    </row>
    <row r="458" spans="2:7" ht="15.95">
      <c r="B458" s="1633"/>
      <c r="C458" s="1758"/>
      <c r="D458" s="1633"/>
      <c r="E458" s="1151">
        <v>170</v>
      </c>
      <c r="F458" s="1151" t="s">
        <v>4033</v>
      </c>
      <c r="G458" s="856"/>
    </row>
    <row r="459" spans="2:7" ht="15.95">
      <c r="B459" s="1633"/>
      <c r="C459" s="1758"/>
      <c r="D459" s="1633"/>
      <c r="E459" s="1151">
        <v>175</v>
      </c>
      <c r="F459" s="1151" t="s">
        <v>4034</v>
      </c>
      <c r="G459" s="856"/>
    </row>
    <row r="460" spans="2:7" ht="15.95">
      <c r="B460" s="1633"/>
      <c r="C460" s="1758"/>
      <c r="D460" s="1633"/>
      <c r="E460" s="1151">
        <v>190</v>
      </c>
      <c r="F460" s="1151" t="s">
        <v>4035</v>
      </c>
      <c r="G460" s="856"/>
    </row>
    <row r="461" spans="2:7" ht="15.95">
      <c r="B461" s="1633"/>
      <c r="C461" s="1758"/>
      <c r="D461" s="1633"/>
      <c r="E461" s="1151">
        <v>200</v>
      </c>
      <c r="F461" s="1151" t="s">
        <v>4036</v>
      </c>
      <c r="G461" s="856"/>
    </row>
    <row r="462" spans="2:7" ht="15.95">
      <c r="B462" s="1633"/>
      <c r="C462" s="1758"/>
      <c r="D462" s="1633"/>
      <c r="E462" s="1151">
        <v>225</v>
      </c>
      <c r="F462" s="1151" t="s">
        <v>4037</v>
      </c>
      <c r="G462" s="856"/>
    </row>
    <row r="463" spans="2:7" ht="15.95">
      <c r="B463" s="1633"/>
      <c r="C463" s="1758"/>
      <c r="D463" s="1633"/>
      <c r="E463" s="1151">
        <v>250</v>
      </c>
      <c r="F463" s="1151" t="s">
        <v>4038</v>
      </c>
      <c r="G463" s="856"/>
    </row>
    <row r="464" spans="2:7" ht="15.95">
      <c r="B464" s="1633"/>
      <c r="C464" s="1758"/>
      <c r="D464" s="1633"/>
      <c r="E464" s="1151" t="s">
        <v>3833</v>
      </c>
      <c r="F464" s="1151" t="s">
        <v>3834</v>
      </c>
      <c r="G464" s="856"/>
    </row>
    <row r="465" spans="2:7" ht="15.95">
      <c r="B465" s="1633" t="str">
        <f>_xlfn.XLOOKUP(C465, 'All Domains'!$H$5:$H$445, 'All Domains'!$L$5:$L$445, " ") &amp; " "</f>
        <v xml:space="preserve">Predicted Retail Credit Card Owner </v>
      </c>
      <c r="C465" s="1758" t="s">
        <v>930</v>
      </c>
      <c r="D465" s="1633" t="s">
        <v>931</v>
      </c>
      <c r="E465" s="1151" t="s">
        <v>335</v>
      </c>
      <c r="F465" s="1151" t="s">
        <v>4039</v>
      </c>
      <c r="G465" s="856"/>
    </row>
    <row r="466" spans="2:7" ht="15.95">
      <c r="B466" s="1633"/>
      <c r="C466" s="1758"/>
      <c r="D466" s="1633"/>
      <c r="E466" s="1151" t="s">
        <v>3833</v>
      </c>
      <c r="F466" s="1151" t="s">
        <v>3834</v>
      </c>
      <c r="G466" s="856"/>
    </row>
    <row r="467" spans="2:7" ht="15.95">
      <c r="B467" s="1633" t="str">
        <f>_xlfn.XLOOKUP(C467, 'All Domains'!$H$5:$H$445, 'All Domains'!$L$5:$L$445, " ") &amp; " "</f>
        <v xml:space="preserve">Premium Credit Card Owner </v>
      </c>
      <c r="C467" s="1758" t="s">
        <v>933</v>
      </c>
      <c r="D467" s="1633" t="s">
        <v>934</v>
      </c>
      <c r="E467" s="1151" t="s">
        <v>335</v>
      </c>
      <c r="F467" s="1151" t="s">
        <v>3978</v>
      </c>
      <c r="G467" s="856"/>
    </row>
    <row r="468" spans="2:7" ht="15.95">
      <c r="B468" s="1633"/>
      <c r="C468" s="1758"/>
      <c r="D468" s="1633"/>
      <c r="E468" s="1151" t="s">
        <v>3833</v>
      </c>
      <c r="F468" s="1151" t="s">
        <v>3834</v>
      </c>
      <c r="G468" s="856"/>
    </row>
    <row r="469" spans="2:7" ht="15.95">
      <c r="B469" s="1633" t="str">
        <f>_xlfn.XLOOKUP(C469, 'All Domains'!$H$5:$H$445, 'All Domains'!$L$5:$L$445, " ") &amp; " "</f>
        <v xml:space="preserve">Purchased Cosmetics Through Mail </v>
      </c>
      <c r="C469" s="1758" t="s">
        <v>936</v>
      </c>
      <c r="D469" s="1633" t="s">
        <v>937</v>
      </c>
      <c r="E469" s="1151" t="s">
        <v>335</v>
      </c>
      <c r="F469" s="1151" t="s">
        <v>4040</v>
      </c>
      <c r="G469" s="856"/>
    </row>
    <row r="470" spans="2:7" ht="15.95">
      <c r="B470" s="1633"/>
      <c r="C470" s="1758"/>
      <c r="D470" s="1633"/>
      <c r="E470" s="1151" t="s">
        <v>3833</v>
      </c>
      <c r="F470" s="1151" t="s">
        <v>3834</v>
      </c>
      <c r="G470" s="856"/>
    </row>
    <row r="471" spans="2:7" ht="15.95">
      <c r="B471" s="1633" t="str">
        <f>_xlfn.XLOOKUP(C471, 'All Domains'!$H$5:$H$445, 'All Domains'!$L$5:$L$445, " ") &amp; " "</f>
        <v xml:space="preserve">Retail Credit Card Owner </v>
      </c>
      <c r="C471" s="1758" t="s">
        <v>939</v>
      </c>
      <c r="D471" s="1633" t="s">
        <v>940</v>
      </c>
      <c r="E471" s="1151" t="s">
        <v>335</v>
      </c>
      <c r="F471" s="1151" t="s">
        <v>4039</v>
      </c>
      <c r="G471" s="856"/>
    </row>
    <row r="472" spans="2:7" ht="15.95">
      <c r="B472" s="1633"/>
      <c r="C472" s="1758"/>
      <c r="D472" s="1633"/>
      <c r="E472" s="1151" t="s">
        <v>3833</v>
      </c>
      <c r="F472" s="1151" t="s">
        <v>3834</v>
      </c>
      <c r="G472" s="856"/>
    </row>
    <row r="473" spans="2:7" ht="15.95">
      <c r="B473" s="1761" t="s">
        <v>4041</v>
      </c>
      <c r="C473" s="1762"/>
      <c r="D473" s="1762"/>
      <c r="E473" s="1762"/>
      <c r="F473" s="1762"/>
      <c r="G473" s="1763"/>
    </row>
    <row r="474" spans="2:7" ht="43.5" customHeight="1">
      <c r="B474" s="1764" t="s">
        <v>4042</v>
      </c>
      <c r="C474" s="1765"/>
      <c r="D474" s="1765"/>
      <c r="E474" s="1765"/>
      <c r="F474" s="1765"/>
      <c r="G474" s="1766"/>
    </row>
    <row r="475" spans="2:7">
      <c r="B475" s="1633" t="str">
        <f>_xlfn.XLOOKUP(C475, 'All Domains'!$H$5:$H$445, 'All Domains'!$L$5:$L$445, " ") &amp; " "</f>
        <v xml:space="preserve">Order Type </v>
      </c>
      <c r="C475" s="1760" t="s">
        <v>1225</v>
      </c>
      <c r="D475" s="1633" t="s">
        <v>4043</v>
      </c>
      <c r="E475" s="1130" t="s">
        <v>4044</v>
      </c>
      <c r="F475" s="1130" t="s">
        <v>4045</v>
      </c>
      <c r="G475" s="856"/>
    </row>
    <row r="476" spans="2:7">
      <c r="B476" s="1633"/>
      <c r="C476" s="1760"/>
      <c r="D476" s="1633"/>
      <c r="E476" s="1130" t="s">
        <v>4046</v>
      </c>
      <c r="F476" s="1130" t="s">
        <v>4047</v>
      </c>
      <c r="G476" s="856"/>
    </row>
    <row r="477" spans="2:7">
      <c r="B477" s="1633"/>
      <c r="C477" s="1760"/>
      <c r="D477" s="1633"/>
      <c r="E477" s="1130" t="s">
        <v>4048</v>
      </c>
      <c r="F477" s="1130" t="s">
        <v>4049</v>
      </c>
      <c r="G477" s="856"/>
    </row>
    <row r="478" spans="2:7" ht="29.1">
      <c r="B478" s="1633"/>
      <c r="C478" s="1760"/>
      <c r="D478" s="1633"/>
      <c r="E478" s="1130" t="s">
        <v>4050</v>
      </c>
      <c r="F478" s="1130" t="s">
        <v>4051</v>
      </c>
      <c r="G478" s="856"/>
    </row>
    <row r="479" spans="2:7">
      <c r="B479" s="1633"/>
      <c r="C479" s="1760"/>
      <c r="D479" s="1633"/>
      <c r="E479" s="1130" t="s">
        <v>4052</v>
      </c>
      <c r="F479" s="1130" t="s">
        <v>4053</v>
      </c>
      <c r="G479" s="856"/>
    </row>
    <row r="480" spans="2:7">
      <c r="B480" s="1633"/>
      <c r="C480" s="1760"/>
      <c r="D480" s="1633"/>
      <c r="E480" s="1130" t="s">
        <v>4054</v>
      </c>
      <c r="F480" s="1130" t="s">
        <v>4055</v>
      </c>
      <c r="G480" s="856"/>
    </row>
    <row r="481" spans="2:7">
      <c r="B481" s="1633"/>
      <c r="C481" s="1760"/>
      <c r="D481" s="1633"/>
      <c r="E481" s="1130" t="s">
        <v>1896</v>
      </c>
      <c r="F481" s="1130" t="s">
        <v>4056</v>
      </c>
      <c r="G481" s="856"/>
    </row>
    <row r="482" spans="2:7">
      <c r="B482" s="1633" t="str">
        <f>_xlfn.XLOOKUP(C482, 'All Domains'!$H$5:$H$445, 'All Domains'!$L$5:$L$445, " ") &amp; " "</f>
        <v xml:space="preserve">Order Status </v>
      </c>
      <c r="C482" s="1760" t="s">
        <v>1336</v>
      </c>
      <c r="D482" s="1633" t="s">
        <v>2509</v>
      </c>
      <c r="E482" s="1130" t="s">
        <v>4057</v>
      </c>
      <c r="F482" s="1130" t="s">
        <v>4058</v>
      </c>
      <c r="G482" s="856"/>
    </row>
    <row r="483" spans="2:7">
      <c r="B483" s="1633"/>
      <c r="C483" s="1760"/>
      <c r="D483" s="1633"/>
      <c r="E483" s="1130" t="s">
        <v>4059</v>
      </c>
      <c r="F483" s="1130" t="s">
        <v>4060</v>
      </c>
      <c r="G483" s="856"/>
    </row>
    <row r="484" spans="2:7">
      <c r="B484" s="1633"/>
      <c r="C484" s="1760"/>
      <c r="D484" s="1633"/>
      <c r="E484" s="1130" t="s">
        <v>4061</v>
      </c>
      <c r="F484" s="1130" t="s">
        <v>4062</v>
      </c>
      <c r="G484" s="856"/>
    </row>
    <row r="485" spans="2:7">
      <c r="B485" s="1633"/>
      <c r="C485" s="1760"/>
      <c r="D485" s="1633"/>
      <c r="E485" s="1130" t="s">
        <v>4063</v>
      </c>
      <c r="F485" s="1130" t="s">
        <v>4064</v>
      </c>
      <c r="G485" s="856"/>
    </row>
    <row r="486" spans="2:7">
      <c r="B486" s="1633"/>
      <c r="C486" s="1760"/>
      <c r="D486" s="1633"/>
      <c r="E486" s="1130" t="s">
        <v>4065</v>
      </c>
      <c r="F486" s="1130" t="s">
        <v>4066</v>
      </c>
      <c r="G486" s="856"/>
    </row>
    <row r="487" spans="2:7">
      <c r="B487" s="1633"/>
      <c r="C487" s="1760"/>
      <c r="D487" s="1633"/>
      <c r="E487" s="1130" t="s">
        <v>1896</v>
      </c>
      <c r="F487" s="1130" t="s">
        <v>4067</v>
      </c>
      <c r="G487" s="856"/>
    </row>
    <row r="488" spans="2:7">
      <c r="B488" s="1633"/>
      <c r="C488" s="1760"/>
      <c r="D488" s="1633"/>
      <c r="E488" s="1130" t="s">
        <v>4068</v>
      </c>
      <c r="F488" s="1130" t="s">
        <v>4069</v>
      </c>
      <c r="G488" s="856"/>
    </row>
    <row r="489" spans="2:7" ht="15.95">
      <c r="B489" s="1761" t="s">
        <v>4070</v>
      </c>
      <c r="C489" s="1762"/>
      <c r="D489" s="1762"/>
      <c r="E489" s="1762"/>
      <c r="F489" s="1762"/>
      <c r="G489" s="1763"/>
    </row>
    <row r="490" spans="2:7" ht="43.5" customHeight="1">
      <c r="B490" s="1764" t="s">
        <v>4071</v>
      </c>
      <c r="C490" s="1765"/>
      <c r="D490" s="1765"/>
      <c r="E490" s="1765"/>
      <c r="F490" s="1765"/>
      <c r="G490" s="1766"/>
    </row>
    <row r="491" spans="2:7">
      <c r="B491" s="1633" t="str">
        <f>_xlfn.XLOOKUP(C491, 'All Domains'!$H$5:$H$445, 'All Domains'!$L$5:$L$445, " ") &amp; " "</f>
        <v xml:space="preserve">Order Type </v>
      </c>
      <c r="C491" s="1758" t="s">
        <v>1225</v>
      </c>
      <c r="D491" s="1758" t="s">
        <v>3231</v>
      </c>
      <c r="E491" s="1130" t="s">
        <v>3950</v>
      </c>
      <c r="F491" s="1130" t="s">
        <v>4072</v>
      </c>
      <c r="G491" s="856"/>
    </row>
    <row r="492" spans="2:7">
      <c r="B492" s="1633"/>
      <c r="C492" s="1758"/>
      <c r="D492" s="1758"/>
      <c r="E492" s="1130" t="s">
        <v>4073</v>
      </c>
      <c r="F492" s="1130" t="s">
        <v>4074</v>
      </c>
      <c r="G492" s="856"/>
    </row>
    <row r="493" spans="2:7">
      <c r="B493" s="1633"/>
      <c r="C493" s="1758"/>
      <c r="D493" s="1758"/>
      <c r="E493" s="1130" t="s">
        <v>4075</v>
      </c>
      <c r="F493" s="1130" t="s">
        <v>4076</v>
      </c>
      <c r="G493" s="856"/>
    </row>
    <row r="494" spans="2:7">
      <c r="B494" s="1633"/>
      <c r="C494" s="1758"/>
      <c r="D494" s="1758"/>
      <c r="E494" s="1130" t="s">
        <v>4077</v>
      </c>
      <c r="F494" s="1130" t="s">
        <v>4062</v>
      </c>
      <c r="G494" s="856"/>
    </row>
    <row r="495" spans="2:7">
      <c r="B495" s="1633"/>
      <c r="C495" s="1758"/>
      <c r="D495" s="1758"/>
      <c r="E495" s="1130" t="s">
        <v>4078</v>
      </c>
      <c r="F495" s="1130" t="s">
        <v>4079</v>
      </c>
      <c r="G495" s="856"/>
    </row>
    <row r="496" spans="2:7">
      <c r="B496" s="1633"/>
      <c r="C496" s="1758"/>
      <c r="D496" s="1758"/>
      <c r="E496" s="1130" t="s">
        <v>1896</v>
      </c>
      <c r="F496" s="1130" t="s">
        <v>4056</v>
      </c>
      <c r="G496" s="856"/>
    </row>
    <row r="497" spans="2:7">
      <c r="B497" s="1633" t="str">
        <f>_xlfn.XLOOKUP(C497, 'All Domains'!$H$5:$H$445, 'All Domains'!$L$5:$L$445, " ") &amp; " "</f>
        <v xml:space="preserve">Order Line Item Type </v>
      </c>
      <c r="C497" s="1759" t="s">
        <v>1227</v>
      </c>
      <c r="D497" s="1758" t="s">
        <v>3232</v>
      </c>
      <c r="E497" s="1130" t="s">
        <v>3950</v>
      </c>
      <c r="F497" s="1130" t="s">
        <v>4080</v>
      </c>
      <c r="G497" s="856"/>
    </row>
    <row r="498" spans="2:7">
      <c r="B498" s="1633"/>
      <c r="C498" s="1759"/>
      <c r="D498" s="1758"/>
      <c r="E498" s="1130" t="s">
        <v>1896</v>
      </c>
      <c r="F498" s="1130" t="s">
        <v>4081</v>
      </c>
      <c r="G498" s="856"/>
    </row>
    <row r="499" spans="2:7">
      <c r="B499" s="1633"/>
      <c r="C499" s="1759"/>
      <c r="D499" s="1758"/>
      <c r="E499" s="1130" t="s">
        <v>4082</v>
      </c>
      <c r="F499" s="1130" t="s">
        <v>4083</v>
      </c>
      <c r="G499" s="856"/>
    </row>
    <row r="500" spans="2:7">
      <c r="B500" s="1633"/>
      <c r="C500" s="1759"/>
      <c r="D500" s="1758"/>
      <c r="E500" s="1130" t="s">
        <v>4084</v>
      </c>
      <c r="F500" s="1130" t="s">
        <v>4085</v>
      </c>
      <c r="G500" s="856"/>
    </row>
    <row r="501" spans="2:7">
      <c r="B501" s="1633"/>
      <c r="C501" s="1759"/>
      <c r="D501" s="1758"/>
      <c r="E501" s="1130" t="s">
        <v>4086</v>
      </c>
      <c r="F501" s="1130" t="s">
        <v>4087</v>
      </c>
      <c r="G501" s="856"/>
    </row>
    <row r="502" spans="2:7">
      <c r="B502" s="1633"/>
      <c r="C502" s="1759"/>
      <c r="D502" s="1758"/>
      <c r="E502" s="1130" t="s">
        <v>4088</v>
      </c>
      <c r="F502" s="1130" t="s">
        <v>4089</v>
      </c>
      <c r="G502" s="856"/>
    </row>
    <row r="503" spans="2:7">
      <c r="B503" s="1633"/>
      <c r="C503" s="1759"/>
      <c r="D503" s="1758"/>
      <c r="E503" s="1130" t="s">
        <v>4090</v>
      </c>
      <c r="F503" s="1130" t="s">
        <v>4091</v>
      </c>
      <c r="G503" s="856"/>
    </row>
    <row r="504" spans="2:7">
      <c r="B504" s="1633"/>
      <c r="C504" s="1759"/>
      <c r="D504" s="1758"/>
      <c r="E504" s="1130" t="s">
        <v>4092</v>
      </c>
      <c r="F504" s="1130" t="s">
        <v>4093</v>
      </c>
      <c r="G504" s="856"/>
    </row>
    <row r="505" spans="2:7">
      <c r="B505" s="1633"/>
      <c r="C505" s="1759"/>
      <c r="D505" s="1758"/>
      <c r="E505" s="1130" t="s">
        <v>4094</v>
      </c>
      <c r="F505" s="1130" t="s">
        <v>4095</v>
      </c>
      <c r="G505" s="856"/>
    </row>
    <row r="506" spans="2:7">
      <c r="B506" s="1633"/>
      <c r="C506" s="1759"/>
      <c r="D506" s="1758"/>
      <c r="E506" s="1130" t="s">
        <v>4096</v>
      </c>
      <c r="F506" s="1130" t="s">
        <v>4097</v>
      </c>
      <c r="G506" s="856"/>
    </row>
    <row r="507" spans="2:7">
      <c r="B507" s="1633"/>
      <c r="C507" s="1759"/>
      <c r="D507" s="1758"/>
      <c r="E507" s="1130" t="s">
        <v>4098</v>
      </c>
      <c r="F507" s="1130" t="s">
        <v>4099</v>
      </c>
      <c r="G507" s="856"/>
    </row>
    <row r="508" spans="2:7">
      <c r="B508" s="1633"/>
      <c r="C508" s="1759"/>
      <c r="D508" s="1758"/>
      <c r="E508" s="1130" t="s">
        <v>4100</v>
      </c>
      <c r="F508" s="1130" t="s">
        <v>4101</v>
      </c>
      <c r="G508" s="856"/>
    </row>
    <row r="509" spans="2:7">
      <c r="B509" s="1633"/>
      <c r="C509" s="1759"/>
      <c r="D509" s="1758"/>
      <c r="E509" s="1130" t="s">
        <v>4102</v>
      </c>
      <c r="F509" s="1130" t="s">
        <v>4103</v>
      </c>
      <c r="G509" s="856"/>
    </row>
    <row r="510" spans="2:7">
      <c r="B510" s="1633"/>
      <c r="C510" s="1759"/>
      <c r="D510" s="1758"/>
      <c r="E510" s="1130" t="s">
        <v>4104</v>
      </c>
      <c r="F510" s="1130" t="s">
        <v>4105</v>
      </c>
      <c r="G510" s="856"/>
    </row>
    <row r="511" spans="2:7">
      <c r="B511" s="1633"/>
      <c r="C511" s="1759"/>
      <c r="D511" s="1758"/>
      <c r="E511" s="1155" t="s">
        <v>2535</v>
      </c>
      <c r="F511" s="563" t="s">
        <v>4106</v>
      </c>
      <c r="G511" s="1154" t="s">
        <v>4107</v>
      </c>
    </row>
    <row r="512" spans="2:7">
      <c r="B512" s="1633" t="str">
        <f>_xlfn.XLOOKUP(C512, 'All Domains'!$H$5:$H$445, 'All Domains'!$L$5:$L$445, " ") &amp; " "</f>
        <v xml:space="preserve">Order Line Status </v>
      </c>
      <c r="C512" s="1759" t="s">
        <v>1231</v>
      </c>
      <c r="D512" s="1758" t="s">
        <v>3233</v>
      </c>
      <c r="E512" s="1130" t="s">
        <v>4108</v>
      </c>
      <c r="F512" s="1130" t="s">
        <v>4109</v>
      </c>
      <c r="G512" s="856"/>
    </row>
    <row r="513" spans="2:7">
      <c r="B513" s="1633"/>
      <c r="C513" s="1759"/>
      <c r="D513" s="1758"/>
      <c r="E513" s="1130" t="s">
        <v>4094</v>
      </c>
      <c r="F513" s="1130" t="s">
        <v>4110</v>
      </c>
      <c r="G513" s="856"/>
    </row>
    <row r="514" spans="2:7">
      <c r="B514" s="1633"/>
      <c r="C514" s="1759"/>
      <c r="D514" s="1758"/>
      <c r="E514" s="1130" t="s">
        <v>4111</v>
      </c>
      <c r="F514" s="1130" t="s">
        <v>4112</v>
      </c>
      <c r="G514" s="856"/>
    </row>
    <row r="515" spans="2:7">
      <c r="B515" s="1633"/>
      <c r="C515" s="1759"/>
      <c r="D515" s="1758"/>
      <c r="E515" s="1130" t="s">
        <v>4113</v>
      </c>
      <c r="F515" s="1130" t="s">
        <v>4114</v>
      </c>
      <c r="G515" s="856"/>
    </row>
    <row r="516" spans="2:7">
      <c r="B516" s="1633"/>
      <c r="C516" s="1759"/>
      <c r="D516" s="1758"/>
      <c r="E516" s="1130" t="s">
        <v>4115</v>
      </c>
      <c r="F516" s="1130" t="s">
        <v>4116</v>
      </c>
      <c r="G516" s="856"/>
    </row>
    <row r="517" spans="2:7">
      <c r="B517" s="1633"/>
      <c r="C517" s="1759"/>
      <c r="D517" s="1758"/>
      <c r="E517" s="1130" t="s">
        <v>1896</v>
      </c>
      <c r="F517" s="1130" t="s">
        <v>4117</v>
      </c>
      <c r="G517" s="856"/>
    </row>
  </sheetData>
  <mergeCells count="206">
    <mergeCell ref="F236:F241"/>
    <mergeCell ref="B471:B472"/>
    <mergeCell ref="C471:C472"/>
    <mergeCell ref="D471:D472"/>
    <mergeCell ref="B473:G473"/>
    <mergeCell ref="B474:G474"/>
    <mergeCell ref="B475:B481"/>
    <mergeCell ref="C475:C481"/>
    <mergeCell ref="D475:D481"/>
    <mergeCell ref="B467:B468"/>
    <mergeCell ref="C467:C468"/>
    <mergeCell ref="D467:D468"/>
    <mergeCell ref="B469:B470"/>
    <mergeCell ref="C469:C470"/>
    <mergeCell ref="D469:D470"/>
    <mergeCell ref="B428:B464"/>
    <mergeCell ref="C428:C464"/>
    <mergeCell ref="D428:D464"/>
    <mergeCell ref="B465:B466"/>
    <mergeCell ref="C465:C466"/>
    <mergeCell ref="D465:D466"/>
    <mergeCell ref="B405:B414"/>
    <mergeCell ref="C405:C414"/>
    <mergeCell ref="D405:D414"/>
    <mergeCell ref="B512:B517"/>
    <mergeCell ref="C512:C517"/>
    <mergeCell ref="D512:D517"/>
    <mergeCell ref="B482:B488"/>
    <mergeCell ref="C482:C488"/>
    <mergeCell ref="D482:D488"/>
    <mergeCell ref="B489:G489"/>
    <mergeCell ref="B490:G490"/>
    <mergeCell ref="B491:B496"/>
    <mergeCell ref="C491:C496"/>
    <mergeCell ref="D491:D496"/>
    <mergeCell ref="B497:B511"/>
    <mergeCell ref="C497:C511"/>
    <mergeCell ref="D497:D511"/>
    <mergeCell ref="B415:B427"/>
    <mergeCell ref="C415:C427"/>
    <mergeCell ref="D415:D427"/>
    <mergeCell ref="B401:B402"/>
    <mergeCell ref="C401:C402"/>
    <mergeCell ref="D401:D402"/>
    <mergeCell ref="B403:B404"/>
    <mergeCell ref="C403:C404"/>
    <mergeCell ref="D403:D404"/>
    <mergeCell ref="B379:B396"/>
    <mergeCell ref="C379:C396"/>
    <mergeCell ref="D379:D396"/>
    <mergeCell ref="B397:B400"/>
    <mergeCell ref="C397:C400"/>
    <mergeCell ref="D397:D400"/>
    <mergeCell ref="B323:B330"/>
    <mergeCell ref="C323:C330"/>
    <mergeCell ref="D323:D330"/>
    <mergeCell ref="B331:B378"/>
    <mergeCell ref="C331:C378"/>
    <mergeCell ref="D331:D378"/>
    <mergeCell ref="B306:B313"/>
    <mergeCell ref="C306:C313"/>
    <mergeCell ref="D306:D313"/>
    <mergeCell ref="B314:B322"/>
    <mergeCell ref="C314:C322"/>
    <mergeCell ref="D314:D322"/>
    <mergeCell ref="B302:B303"/>
    <mergeCell ref="C302:C303"/>
    <mergeCell ref="D302:D303"/>
    <mergeCell ref="B304:B305"/>
    <mergeCell ref="C304:C305"/>
    <mergeCell ref="D304:D305"/>
    <mergeCell ref="B298:B299"/>
    <mergeCell ref="C298:C299"/>
    <mergeCell ref="D298:D299"/>
    <mergeCell ref="B300:B301"/>
    <mergeCell ref="C300:C301"/>
    <mergeCell ref="D300:D301"/>
    <mergeCell ref="B294:B295"/>
    <mergeCell ref="C294:C295"/>
    <mergeCell ref="D294:D295"/>
    <mergeCell ref="B296:B297"/>
    <mergeCell ref="C296:C297"/>
    <mergeCell ref="D296:D297"/>
    <mergeCell ref="B278:B282"/>
    <mergeCell ref="C278:C282"/>
    <mergeCell ref="D278:D282"/>
    <mergeCell ref="B283:B293"/>
    <mergeCell ref="C283:C293"/>
    <mergeCell ref="D283:D293"/>
    <mergeCell ref="B274:B275"/>
    <mergeCell ref="C274:C275"/>
    <mergeCell ref="D274:D275"/>
    <mergeCell ref="B276:B277"/>
    <mergeCell ref="C276:C277"/>
    <mergeCell ref="D276:D277"/>
    <mergeCell ref="B253:B263"/>
    <mergeCell ref="C253:C263"/>
    <mergeCell ref="D253:D263"/>
    <mergeCell ref="B264:G264"/>
    <mergeCell ref="B265:G265"/>
    <mergeCell ref="B272:B273"/>
    <mergeCell ref="C272:C273"/>
    <mergeCell ref="D272:D273"/>
    <mergeCell ref="B266:B271"/>
    <mergeCell ref="C266:C271"/>
    <mergeCell ref="D266:D271"/>
    <mergeCell ref="B226:B230"/>
    <mergeCell ref="C226:C230"/>
    <mergeCell ref="D226:D230"/>
    <mergeCell ref="B242:B252"/>
    <mergeCell ref="C242:C252"/>
    <mergeCell ref="D242:D252"/>
    <mergeCell ref="B222:B223"/>
    <mergeCell ref="C222:C223"/>
    <mergeCell ref="D222:D223"/>
    <mergeCell ref="B224:B225"/>
    <mergeCell ref="C224:C225"/>
    <mergeCell ref="D224:D225"/>
    <mergeCell ref="B231:B235"/>
    <mergeCell ref="C231:C235"/>
    <mergeCell ref="D231:D235"/>
    <mergeCell ref="B236:B241"/>
    <mergeCell ref="C236:C241"/>
    <mergeCell ref="D236:D241"/>
    <mergeCell ref="B211:B219"/>
    <mergeCell ref="C211:C219"/>
    <mergeCell ref="D211:D219"/>
    <mergeCell ref="B220:B221"/>
    <mergeCell ref="C220:C221"/>
    <mergeCell ref="D220:D221"/>
    <mergeCell ref="B204:B205"/>
    <mergeCell ref="C204:C205"/>
    <mergeCell ref="D204:D205"/>
    <mergeCell ref="B206:G206"/>
    <mergeCell ref="B207:G207"/>
    <mergeCell ref="B208:B209"/>
    <mergeCell ref="C208:C209"/>
    <mergeCell ref="D208:D209"/>
    <mergeCell ref="B197:B203"/>
    <mergeCell ref="C197:C203"/>
    <mergeCell ref="D197:D203"/>
    <mergeCell ref="B124:B126"/>
    <mergeCell ref="C124:C126"/>
    <mergeCell ref="D124:D126"/>
    <mergeCell ref="B146:G146"/>
    <mergeCell ref="B147:G147"/>
    <mergeCell ref="B188:B190"/>
    <mergeCell ref="C188:C190"/>
    <mergeCell ref="D188:D190"/>
    <mergeCell ref="B138:B145"/>
    <mergeCell ref="C138:C145"/>
    <mergeCell ref="D138:D145"/>
    <mergeCell ref="B136:G136"/>
    <mergeCell ref="B137:G137"/>
    <mergeCell ref="B127:B134"/>
    <mergeCell ref="C127:C134"/>
    <mergeCell ref="D127:D134"/>
    <mergeCell ref="B158:B186"/>
    <mergeCell ref="C158:C186"/>
    <mergeCell ref="B148:B157"/>
    <mergeCell ref="D158:D186"/>
    <mergeCell ref="D148:D157"/>
    <mergeCell ref="B191:B196"/>
    <mergeCell ref="C191:C196"/>
    <mergeCell ref="D191:D196"/>
    <mergeCell ref="C148:C157"/>
    <mergeCell ref="B106:B121"/>
    <mergeCell ref="C106:C121"/>
    <mergeCell ref="D106:D121"/>
    <mergeCell ref="B122:G122"/>
    <mergeCell ref="B123:G123"/>
    <mergeCell ref="B3:G3"/>
    <mergeCell ref="B4:G4"/>
    <mergeCell ref="B5:B8"/>
    <mergeCell ref="C5:C8"/>
    <mergeCell ref="D5:D8"/>
    <mergeCell ref="B21:B23"/>
    <mergeCell ref="C21:C23"/>
    <mergeCell ref="D21:D23"/>
    <mergeCell ref="B9:B20"/>
    <mergeCell ref="C9:C20"/>
    <mergeCell ref="D9:D20"/>
    <mergeCell ref="B24:G24"/>
    <mergeCell ref="B25:G25"/>
    <mergeCell ref="B26:B29"/>
    <mergeCell ref="C26:C29"/>
    <mergeCell ref="D26:D29"/>
    <mergeCell ref="B30:B32"/>
    <mergeCell ref="C30:C32"/>
    <mergeCell ref="D30:D32"/>
    <mergeCell ref="B34:G34"/>
    <mergeCell ref="B35:G35"/>
    <mergeCell ref="B36:B49"/>
    <mergeCell ref="C36:C49"/>
    <mergeCell ref="D36:D49"/>
    <mergeCell ref="B50:B97"/>
    <mergeCell ref="C50:C97"/>
    <mergeCell ref="D50:D97"/>
    <mergeCell ref="E86:E88"/>
    <mergeCell ref="B105:G105"/>
    <mergeCell ref="B98:G98"/>
    <mergeCell ref="B99:G99"/>
    <mergeCell ref="B100:B103"/>
    <mergeCell ref="C100:C103"/>
    <mergeCell ref="D100:D103"/>
    <mergeCell ref="B104:G104"/>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4B19A-524F-3042-9393-E0221B62A0F3}">
  <sheetPr>
    <tabColor theme="7" tint="0.59999389629810485"/>
    <pageSetUpPr fitToPage="1"/>
  </sheetPr>
  <dimension ref="B1:J575"/>
  <sheetViews>
    <sheetView showGridLines="0" topLeftCell="C1" workbookViewId="0">
      <selection activeCell="G116" sqref="G116:G128"/>
    </sheetView>
  </sheetViews>
  <sheetFormatPr defaultColWidth="11.42578125" defaultRowHeight="14.45"/>
  <cols>
    <col min="1" max="1" width="3.5703125" customWidth="1"/>
    <col min="2" max="2" width="25" customWidth="1"/>
    <col min="3" max="3" width="26.85546875" customWidth="1"/>
    <col min="4" max="4" width="29.5703125" customWidth="1"/>
    <col min="5" max="5" width="26" customWidth="1"/>
    <col min="6" max="6" width="34.5703125" customWidth="1"/>
    <col min="7" max="7" width="28.85546875" customWidth="1"/>
    <col min="8" max="8" width="31.42578125" customWidth="1"/>
    <col min="9" max="9" width="129.42578125" customWidth="1"/>
    <col min="10" max="10" width="11.42578125" bestFit="1" customWidth="1"/>
  </cols>
  <sheetData>
    <row r="1" spans="2:10">
      <c r="I1" s="1166"/>
    </row>
    <row r="2" spans="2:10" ht="18.600000000000001">
      <c r="B2" s="1544" t="s">
        <v>4118</v>
      </c>
      <c r="C2" s="27"/>
      <c r="D2" s="27"/>
      <c r="I2" s="1166"/>
    </row>
    <row r="3" spans="2:10">
      <c r="B3" s="1492" t="s">
        <v>38</v>
      </c>
      <c r="C3" s="1492" t="s">
        <v>41</v>
      </c>
      <c r="D3" s="37" t="s">
        <v>292</v>
      </c>
      <c r="E3" s="1493" t="s">
        <v>2962</v>
      </c>
      <c r="F3" s="1493" t="s">
        <v>2963</v>
      </c>
      <c r="G3" s="1494" t="s">
        <v>4119</v>
      </c>
      <c r="H3" s="1494" t="s">
        <v>4120</v>
      </c>
      <c r="I3" s="37" t="s">
        <v>296</v>
      </c>
      <c r="J3" s="37" t="s">
        <v>2964</v>
      </c>
    </row>
    <row r="4" spans="2:10">
      <c r="B4" s="1168" t="s">
        <v>1334</v>
      </c>
      <c r="C4" s="1168"/>
      <c r="D4" s="1168"/>
      <c r="E4" s="1168"/>
      <c r="F4" s="1168"/>
      <c r="G4" s="1168"/>
      <c r="H4" s="1168"/>
      <c r="I4" s="1168"/>
      <c r="J4" s="1168"/>
    </row>
    <row r="5" spans="2:10">
      <c r="B5" s="1495" t="s">
        <v>59</v>
      </c>
      <c r="C5" s="1496" t="s">
        <v>60</v>
      </c>
      <c r="D5" s="775" t="s">
        <v>512</v>
      </c>
      <c r="E5" s="775" t="s">
        <v>513</v>
      </c>
      <c r="F5" s="450" t="s">
        <v>2965</v>
      </c>
      <c r="G5" s="775"/>
      <c r="H5" s="450" t="s">
        <v>2965</v>
      </c>
      <c r="I5" s="450" t="s">
        <v>514</v>
      </c>
      <c r="J5" s="450" t="s">
        <v>2966</v>
      </c>
    </row>
    <row r="6" spans="2:10">
      <c r="B6" s="1495" t="s">
        <v>59</v>
      </c>
      <c r="C6" s="1496" t="s">
        <v>60</v>
      </c>
      <c r="D6" s="775" t="s">
        <v>1535</v>
      </c>
      <c r="E6" s="775" t="s">
        <v>580</v>
      </c>
      <c r="F6" s="450" t="s">
        <v>2965</v>
      </c>
      <c r="G6" s="775"/>
      <c r="H6" s="450" t="s">
        <v>2965</v>
      </c>
      <c r="I6" s="450" t="s">
        <v>1536</v>
      </c>
      <c r="J6" s="450" t="s">
        <v>2966</v>
      </c>
    </row>
    <row r="7" spans="2:10">
      <c r="B7" s="1495" t="s">
        <v>59</v>
      </c>
      <c r="C7" s="1496" t="s">
        <v>60</v>
      </c>
      <c r="D7" s="775" t="s">
        <v>2967</v>
      </c>
      <c r="E7" s="775" t="s">
        <v>572</v>
      </c>
      <c r="F7" s="450" t="s">
        <v>2965</v>
      </c>
      <c r="G7" s="775"/>
      <c r="H7" s="450" t="s">
        <v>2965</v>
      </c>
      <c r="I7" s="450" t="s">
        <v>1512</v>
      </c>
      <c r="J7" s="450" t="s">
        <v>2966</v>
      </c>
    </row>
    <row r="8" spans="2:10">
      <c r="B8" s="1495" t="s">
        <v>59</v>
      </c>
      <c r="C8" s="1496" t="s">
        <v>60</v>
      </c>
      <c r="D8" s="775" t="s">
        <v>2968</v>
      </c>
      <c r="E8" s="775" t="s">
        <v>1516</v>
      </c>
      <c r="F8" s="450" t="s">
        <v>2965</v>
      </c>
      <c r="G8" s="775"/>
      <c r="H8" s="450" t="s">
        <v>2965</v>
      </c>
      <c r="I8" s="450" t="s">
        <v>1519</v>
      </c>
      <c r="J8" s="450" t="s">
        <v>2966</v>
      </c>
    </row>
    <row r="9" spans="2:10">
      <c r="B9" s="1495" t="s">
        <v>59</v>
      </c>
      <c r="C9" s="1496" t="s">
        <v>60</v>
      </c>
      <c r="D9" s="775" t="s">
        <v>516</v>
      </c>
      <c r="E9" s="775" t="s">
        <v>517</v>
      </c>
      <c r="F9" s="450" t="s">
        <v>2965</v>
      </c>
      <c r="G9" s="775"/>
      <c r="H9" s="450" t="s">
        <v>2965</v>
      </c>
      <c r="I9" s="450" t="s">
        <v>518</v>
      </c>
      <c r="J9" s="450" t="s">
        <v>2966</v>
      </c>
    </row>
    <row r="10" spans="2:10">
      <c r="B10" s="1495" t="s">
        <v>59</v>
      </c>
      <c r="C10" s="1496" t="s">
        <v>60</v>
      </c>
      <c r="D10" s="450" t="s">
        <v>788</v>
      </c>
      <c r="E10" s="450" t="s">
        <v>789</v>
      </c>
      <c r="F10" s="450" t="s">
        <v>2965</v>
      </c>
      <c r="G10" s="450"/>
      <c r="H10" s="450" t="s">
        <v>2965</v>
      </c>
      <c r="I10" s="450" t="s">
        <v>790</v>
      </c>
      <c r="J10" s="450" t="s">
        <v>2969</v>
      </c>
    </row>
    <row r="11" spans="2:10">
      <c r="B11" s="1495" t="s">
        <v>59</v>
      </c>
      <c r="C11" s="1496" t="s">
        <v>60</v>
      </c>
      <c r="D11" s="450" t="s">
        <v>792</v>
      </c>
      <c r="E11" s="450" t="s">
        <v>793</v>
      </c>
      <c r="F11" s="450" t="s">
        <v>2965</v>
      </c>
      <c r="G11" s="450"/>
      <c r="H11" s="450" t="s">
        <v>2965</v>
      </c>
      <c r="I11" s="450" t="s">
        <v>794</v>
      </c>
      <c r="J11" s="450" t="s">
        <v>2969</v>
      </c>
    </row>
    <row r="12" spans="2:10">
      <c r="B12" s="1495" t="s">
        <v>59</v>
      </c>
      <c r="C12" s="1496" t="s">
        <v>60</v>
      </c>
      <c r="D12" s="450" t="s">
        <v>2970</v>
      </c>
      <c r="E12" s="450" t="s">
        <v>800</v>
      </c>
      <c r="F12" s="450" t="s">
        <v>2965</v>
      </c>
      <c r="G12" s="450"/>
      <c r="H12" s="450" t="s">
        <v>2965</v>
      </c>
      <c r="I12" s="450" t="s">
        <v>801</v>
      </c>
      <c r="J12" s="450" t="s">
        <v>2969</v>
      </c>
    </row>
    <row r="13" spans="2:10">
      <c r="B13" s="1495" t="s">
        <v>59</v>
      </c>
      <c r="C13" s="1496" t="s">
        <v>60</v>
      </c>
      <c r="D13" s="450" t="s">
        <v>795</v>
      </c>
      <c r="E13" s="450" t="s">
        <v>796</v>
      </c>
      <c r="F13" s="450" t="s">
        <v>2965</v>
      </c>
      <c r="G13" s="450"/>
      <c r="H13" s="450" t="s">
        <v>2965</v>
      </c>
      <c r="I13" s="450" t="s">
        <v>797</v>
      </c>
      <c r="J13" s="450" t="s">
        <v>2969</v>
      </c>
    </row>
    <row r="14" spans="2:10">
      <c r="B14" s="1495" t="s">
        <v>59</v>
      </c>
      <c r="C14" s="1496" t="s">
        <v>60</v>
      </c>
      <c r="D14" s="450" t="s">
        <v>2971</v>
      </c>
      <c r="E14" s="450" t="s">
        <v>803</v>
      </c>
      <c r="F14" s="450" t="s">
        <v>2965</v>
      </c>
      <c r="G14" s="450"/>
      <c r="H14" s="450" t="s">
        <v>2965</v>
      </c>
      <c r="I14" s="450" t="s">
        <v>805</v>
      </c>
      <c r="J14" s="450" t="s">
        <v>2966</v>
      </c>
    </row>
    <row r="15" spans="2:10">
      <c r="B15" s="1495" t="s">
        <v>59</v>
      </c>
      <c r="C15" s="1496" t="s">
        <v>60</v>
      </c>
      <c r="D15" s="1433"/>
      <c r="E15" s="1433" t="s">
        <v>2972</v>
      </c>
      <c r="F15" s="1433" t="s">
        <v>2965</v>
      </c>
      <c r="G15" s="1433"/>
      <c r="H15" s="1433" t="s">
        <v>2965</v>
      </c>
      <c r="I15" s="1433" t="s">
        <v>2973</v>
      </c>
      <c r="J15" s="450"/>
    </row>
    <row r="16" spans="2:10">
      <c r="B16" s="1495" t="s">
        <v>59</v>
      </c>
      <c r="C16" s="1496" t="s">
        <v>60</v>
      </c>
      <c r="D16" s="1433"/>
      <c r="E16" s="1433" t="s">
        <v>2974</v>
      </c>
      <c r="F16" s="1433" t="s">
        <v>2965</v>
      </c>
      <c r="G16" s="1433"/>
      <c r="H16" s="1433" t="s">
        <v>2965</v>
      </c>
      <c r="I16" s="1433" t="s">
        <v>2975</v>
      </c>
      <c r="J16" s="450"/>
    </row>
    <row r="17" spans="2:10">
      <c r="B17" s="1495" t="s">
        <v>59</v>
      </c>
      <c r="C17" s="1496" t="s">
        <v>60</v>
      </c>
      <c r="D17" s="1433"/>
      <c r="E17" s="1433" t="s">
        <v>2976</v>
      </c>
      <c r="F17" s="1433" t="s">
        <v>2965</v>
      </c>
      <c r="G17" s="1433"/>
      <c r="H17" s="1433" t="s">
        <v>2965</v>
      </c>
      <c r="I17" s="1433" t="s">
        <v>2977</v>
      </c>
      <c r="J17" s="450"/>
    </row>
    <row r="18" spans="2:10">
      <c r="B18" s="1168" t="s">
        <v>1334</v>
      </c>
      <c r="C18" s="1168"/>
      <c r="D18" s="1168"/>
      <c r="E18" s="1168"/>
      <c r="F18" s="1168"/>
      <c r="G18" s="1168"/>
      <c r="H18" s="1168"/>
      <c r="I18" s="1168"/>
      <c r="J18" s="1168"/>
    </row>
    <row r="19" spans="2:10">
      <c r="B19" s="1473" t="s">
        <v>59</v>
      </c>
      <c r="C19" s="1497" t="s">
        <v>67</v>
      </c>
      <c r="D19" s="775" t="s">
        <v>512</v>
      </c>
      <c r="E19" s="775" t="s">
        <v>513</v>
      </c>
      <c r="F19" s="450" t="s">
        <v>2978</v>
      </c>
      <c r="G19" s="775"/>
      <c r="H19" s="450" t="s">
        <v>2978</v>
      </c>
      <c r="I19" s="450" t="s">
        <v>514</v>
      </c>
      <c r="J19" s="450" t="s">
        <v>2966</v>
      </c>
    </row>
    <row r="20" spans="2:10">
      <c r="B20" s="1473" t="s">
        <v>59</v>
      </c>
      <c r="C20" s="1497" t="s">
        <v>67</v>
      </c>
      <c r="D20" s="775" t="s">
        <v>1535</v>
      </c>
      <c r="E20" s="775" t="s">
        <v>580</v>
      </c>
      <c r="F20" s="450" t="s">
        <v>2978</v>
      </c>
      <c r="G20" s="775"/>
      <c r="H20" s="450" t="s">
        <v>2978</v>
      </c>
      <c r="I20" s="450" t="s">
        <v>1536</v>
      </c>
      <c r="J20" s="450" t="s">
        <v>2966</v>
      </c>
    </row>
    <row r="21" spans="2:10">
      <c r="B21" s="1473" t="s">
        <v>59</v>
      </c>
      <c r="C21" s="1497" t="s">
        <v>67</v>
      </c>
      <c r="D21" s="775" t="s">
        <v>2967</v>
      </c>
      <c r="E21" s="775" t="s">
        <v>572</v>
      </c>
      <c r="F21" s="450" t="s">
        <v>2978</v>
      </c>
      <c r="G21" s="775"/>
      <c r="H21" s="450" t="s">
        <v>2978</v>
      </c>
      <c r="I21" s="450" t="s">
        <v>1512</v>
      </c>
      <c r="J21" s="450" t="s">
        <v>2966</v>
      </c>
    </row>
    <row r="22" spans="2:10">
      <c r="B22" s="1473" t="s">
        <v>59</v>
      </c>
      <c r="C22" s="1497" t="s">
        <v>67</v>
      </c>
      <c r="D22" s="775" t="s">
        <v>2968</v>
      </c>
      <c r="E22" s="775" t="s">
        <v>1516</v>
      </c>
      <c r="F22" s="450" t="s">
        <v>2978</v>
      </c>
      <c r="G22" s="775"/>
      <c r="H22" s="450" t="s">
        <v>2978</v>
      </c>
      <c r="I22" s="450" t="s">
        <v>1519</v>
      </c>
      <c r="J22" s="450" t="s">
        <v>2966</v>
      </c>
    </row>
    <row r="23" spans="2:10">
      <c r="B23" s="1473" t="s">
        <v>59</v>
      </c>
      <c r="C23" s="1497" t="s">
        <v>67</v>
      </c>
      <c r="D23" s="775" t="s">
        <v>516</v>
      </c>
      <c r="E23" s="775" t="s">
        <v>517</v>
      </c>
      <c r="F23" s="450" t="s">
        <v>2978</v>
      </c>
      <c r="G23" s="775"/>
      <c r="H23" s="450" t="s">
        <v>2978</v>
      </c>
      <c r="I23" s="450" t="s">
        <v>2979</v>
      </c>
      <c r="J23" s="450" t="s">
        <v>2966</v>
      </c>
    </row>
    <row r="24" spans="2:10">
      <c r="B24" s="1473" t="s">
        <v>59</v>
      </c>
      <c r="C24" s="1497" t="s">
        <v>67</v>
      </c>
      <c r="D24" s="450" t="s">
        <v>520</v>
      </c>
      <c r="E24" s="450" t="s">
        <v>521</v>
      </c>
      <c r="F24" s="450" t="s">
        <v>2978</v>
      </c>
      <c r="G24" s="450"/>
      <c r="H24" s="450" t="s">
        <v>2978</v>
      </c>
      <c r="I24" s="450" t="s">
        <v>2980</v>
      </c>
      <c r="J24" s="450" t="s">
        <v>2966</v>
      </c>
    </row>
    <row r="25" spans="2:10">
      <c r="B25" s="1473" t="s">
        <v>59</v>
      </c>
      <c r="C25" s="1497" t="s">
        <v>67</v>
      </c>
      <c r="D25" s="450" t="s">
        <v>2981</v>
      </c>
      <c r="E25" s="450" t="s">
        <v>544</v>
      </c>
      <c r="F25" s="450" t="s">
        <v>2978</v>
      </c>
      <c r="G25" s="450"/>
      <c r="H25" s="450" t="s">
        <v>2978</v>
      </c>
      <c r="I25" s="450" t="s">
        <v>1576</v>
      </c>
      <c r="J25" s="450" t="s">
        <v>2966</v>
      </c>
    </row>
    <row r="26" spans="2:10">
      <c r="B26" s="1473" t="s">
        <v>59</v>
      </c>
      <c r="C26" s="1497" t="s">
        <v>67</v>
      </c>
      <c r="D26" s="450" t="s">
        <v>2982</v>
      </c>
      <c r="E26" s="450" t="s">
        <v>524</v>
      </c>
      <c r="F26" s="450" t="s">
        <v>2978</v>
      </c>
      <c r="G26" s="450"/>
      <c r="H26" s="450" t="s">
        <v>2978</v>
      </c>
      <c r="I26" s="450" t="s">
        <v>2983</v>
      </c>
      <c r="J26" s="450" t="s">
        <v>2966</v>
      </c>
    </row>
    <row r="27" spans="2:10">
      <c r="B27" s="1473" t="s">
        <v>59</v>
      </c>
      <c r="C27" s="1497" t="s">
        <v>67</v>
      </c>
      <c r="D27" s="450" t="s">
        <v>2984</v>
      </c>
      <c r="E27" s="450" t="s">
        <v>538</v>
      </c>
      <c r="F27" s="450" t="s">
        <v>2978</v>
      </c>
      <c r="G27" s="450"/>
      <c r="H27" s="450" t="s">
        <v>2978</v>
      </c>
      <c r="I27" s="450" t="s">
        <v>1572</v>
      </c>
      <c r="J27" s="450" t="s">
        <v>2966</v>
      </c>
    </row>
    <row r="28" spans="2:10">
      <c r="B28" s="1473" t="s">
        <v>59</v>
      </c>
      <c r="C28" s="1497" t="s">
        <v>67</v>
      </c>
      <c r="D28" s="450" t="s">
        <v>2985</v>
      </c>
      <c r="E28" s="450" t="s">
        <v>547</v>
      </c>
      <c r="F28" s="450" t="s">
        <v>2978</v>
      </c>
      <c r="G28" s="450"/>
      <c r="H28" s="450" t="s">
        <v>2978</v>
      </c>
      <c r="I28" s="450" t="s">
        <v>548</v>
      </c>
      <c r="J28" s="450" t="s">
        <v>2966</v>
      </c>
    </row>
    <row r="29" spans="2:10">
      <c r="B29" s="1473" t="s">
        <v>59</v>
      </c>
      <c r="C29" s="1497" t="s">
        <v>67</v>
      </c>
      <c r="D29" s="450" t="s">
        <v>2986</v>
      </c>
      <c r="E29" s="450" t="s">
        <v>550</v>
      </c>
      <c r="F29" s="450" t="s">
        <v>2978</v>
      </c>
      <c r="G29" s="450"/>
      <c r="H29" s="450" t="s">
        <v>2978</v>
      </c>
      <c r="I29" s="450" t="s">
        <v>551</v>
      </c>
      <c r="J29" s="450" t="s">
        <v>2966</v>
      </c>
    </row>
    <row r="30" spans="2:10">
      <c r="B30" s="1168" t="s">
        <v>1334</v>
      </c>
      <c r="C30" s="1168"/>
      <c r="D30" s="1168"/>
      <c r="E30" s="1168"/>
      <c r="F30" s="1168"/>
      <c r="G30" s="1168"/>
      <c r="H30" s="1168"/>
      <c r="I30" s="1168"/>
      <c r="J30" s="1168"/>
    </row>
    <row r="31" spans="2:10">
      <c r="B31" s="1473" t="s">
        <v>59</v>
      </c>
      <c r="C31" s="1498" t="s">
        <v>70</v>
      </c>
      <c r="D31" s="775" t="s">
        <v>512</v>
      </c>
      <c r="E31" s="775" t="s">
        <v>513</v>
      </c>
      <c r="F31" s="450" t="s">
        <v>2987</v>
      </c>
      <c r="G31" s="775"/>
      <c r="H31" s="450" t="s">
        <v>2987</v>
      </c>
      <c r="I31" s="450" t="s">
        <v>514</v>
      </c>
      <c r="J31" s="450" t="s">
        <v>2966</v>
      </c>
    </row>
    <row r="32" spans="2:10">
      <c r="B32" s="1473" t="s">
        <v>59</v>
      </c>
      <c r="C32" s="1498" t="s">
        <v>70</v>
      </c>
      <c r="D32" s="775" t="s">
        <v>1535</v>
      </c>
      <c r="E32" s="775" t="s">
        <v>580</v>
      </c>
      <c r="F32" s="450" t="s">
        <v>2987</v>
      </c>
      <c r="G32" s="775"/>
      <c r="H32" s="450" t="s">
        <v>2987</v>
      </c>
      <c r="I32" s="450" t="s">
        <v>1536</v>
      </c>
      <c r="J32" s="450" t="s">
        <v>2966</v>
      </c>
    </row>
    <row r="33" spans="2:10">
      <c r="B33" s="1473" t="s">
        <v>59</v>
      </c>
      <c r="C33" s="1498" t="s">
        <v>70</v>
      </c>
      <c r="D33" s="775" t="s">
        <v>2967</v>
      </c>
      <c r="E33" s="775" t="s">
        <v>572</v>
      </c>
      <c r="F33" s="450" t="s">
        <v>2987</v>
      </c>
      <c r="G33" s="775"/>
      <c r="H33" s="450" t="s">
        <v>2987</v>
      </c>
      <c r="I33" s="450" t="s">
        <v>1512</v>
      </c>
      <c r="J33" s="450" t="s">
        <v>2966</v>
      </c>
    </row>
    <row r="34" spans="2:10">
      <c r="B34" s="1473" t="s">
        <v>59</v>
      </c>
      <c r="C34" s="1498" t="s">
        <v>70</v>
      </c>
      <c r="D34" s="775" t="s">
        <v>516</v>
      </c>
      <c r="E34" s="775" t="s">
        <v>517</v>
      </c>
      <c r="F34" s="450" t="s">
        <v>2987</v>
      </c>
      <c r="G34" s="775"/>
      <c r="H34" s="450" t="s">
        <v>2987</v>
      </c>
      <c r="I34" s="450" t="s">
        <v>518</v>
      </c>
      <c r="J34" s="450" t="s">
        <v>2966</v>
      </c>
    </row>
    <row r="35" spans="2:10">
      <c r="B35" s="1473" t="s">
        <v>59</v>
      </c>
      <c r="C35" s="1498" t="s">
        <v>70</v>
      </c>
      <c r="D35" s="775" t="s">
        <v>2988</v>
      </c>
      <c r="E35" s="775" t="s">
        <v>2989</v>
      </c>
      <c r="F35" s="450" t="s">
        <v>2987</v>
      </c>
      <c r="G35" s="775"/>
      <c r="H35" s="450" t="s">
        <v>2987</v>
      </c>
      <c r="I35" s="450" t="s">
        <v>2990</v>
      </c>
      <c r="J35" s="450" t="s">
        <v>2966</v>
      </c>
    </row>
    <row r="36" spans="2:10">
      <c r="B36" s="1473" t="s">
        <v>59</v>
      </c>
      <c r="C36" s="1498" t="s">
        <v>70</v>
      </c>
      <c r="D36" s="450" t="s">
        <v>1600</v>
      </c>
      <c r="E36" s="450" t="s">
        <v>2991</v>
      </c>
      <c r="F36" s="450" t="s">
        <v>2987</v>
      </c>
      <c r="G36" s="450" t="s">
        <v>4121</v>
      </c>
      <c r="H36" s="450" t="s">
        <v>2987</v>
      </c>
      <c r="I36" s="450" t="s">
        <v>1603</v>
      </c>
      <c r="J36" s="450" t="s">
        <v>2966</v>
      </c>
    </row>
    <row r="37" spans="2:10">
      <c r="B37" s="1473" t="s">
        <v>59</v>
      </c>
      <c r="C37" s="1498" t="s">
        <v>70</v>
      </c>
      <c r="D37" s="450" t="s">
        <v>2992</v>
      </c>
      <c r="E37" s="450" t="s">
        <v>944</v>
      </c>
      <c r="F37" s="450" t="s">
        <v>2987</v>
      </c>
      <c r="G37" s="450"/>
      <c r="H37" s="450" t="s">
        <v>2987</v>
      </c>
      <c r="I37" s="450" t="s">
        <v>1598</v>
      </c>
      <c r="J37" s="450" t="s">
        <v>2966</v>
      </c>
    </row>
    <row r="38" spans="2:10">
      <c r="B38" s="1473" t="s">
        <v>59</v>
      </c>
      <c r="C38" s="1498" t="s">
        <v>70</v>
      </c>
      <c r="D38" s="450" t="s">
        <v>2993</v>
      </c>
      <c r="E38" s="450" t="s">
        <v>958</v>
      </c>
      <c r="F38" s="450" t="s">
        <v>2987</v>
      </c>
      <c r="G38" s="450"/>
      <c r="H38" s="450" t="s">
        <v>2987</v>
      </c>
      <c r="I38" s="450" t="s">
        <v>1622</v>
      </c>
      <c r="J38" s="450" t="s">
        <v>2966</v>
      </c>
    </row>
    <row r="39" spans="2:10">
      <c r="B39" s="1473" t="s">
        <v>59</v>
      </c>
      <c r="C39" s="1498" t="s">
        <v>70</v>
      </c>
      <c r="D39" s="450" t="s">
        <v>2994</v>
      </c>
      <c r="E39" s="450" t="s">
        <v>962</v>
      </c>
      <c r="F39" s="450" t="s">
        <v>2987</v>
      </c>
      <c r="G39" s="450"/>
      <c r="H39" s="450" t="s">
        <v>2987</v>
      </c>
      <c r="I39" s="450" t="s">
        <v>1627</v>
      </c>
      <c r="J39" s="450" t="s">
        <v>2966</v>
      </c>
    </row>
    <row r="40" spans="2:10">
      <c r="B40" s="1473" t="s">
        <v>59</v>
      </c>
      <c r="C40" s="1498" t="s">
        <v>70</v>
      </c>
      <c r="D40" s="450" t="s">
        <v>2995</v>
      </c>
      <c r="E40" s="450" t="s">
        <v>971</v>
      </c>
      <c r="F40" s="450" t="s">
        <v>2987</v>
      </c>
      <c r="G40" s="450"/>
      <c r="H40" s="450" t="s">
        <v>2987</v>
      </c>
      <c r="I40" s="450" t="s">
        <v>972</v>
      </c>
      <c r="J40" s="450" t="s">
        <v>2966</v>
      </c>
    </row>
    <row r="41" spans="2:10">
      <c r="B41" s="1473" t="s">
        <v>59</v>
      </c>
      <c r="C41" s="1498" t="s">
        <v>70</v>
      </c>
      <c r="D41" s="450" t="s">
        <v>2996</v>
      </c>
      <c r="E41" s="450" t="s">
        <v>965</v>
      </c>
      <c r="F41" s="450" t="s">
        <v>2987</v>
      </c>
      <c r="G41" s="450"/>
      <c r="H41" s="450" t="s">
        <v>2987</v>
      </c>
      <c r="I41" s="450" t="s">
        <v>966</v>
      </c>
      <c r="J41" s="450" t="s">
        <v>2966</v>
      </c>
    </row>
    <row r="42" spans="2:10">
      <c r="B42" s="1473" t="s">
        <v>59</v>
      </c>
      <c r="C42" s="1498" t="s">
        <v>70</v>
      </c>
      <c r="D42" s="450" t="s">
        <v>2997</v>
      </c>
      <c r="E42" s="450" t="s">
        <v>968</v>
      </c>
      <c r="F42" s="450" t="s">
        <v>2987</v>
      </c>
      <c r="G42" s="450"/>
      <c r="H42" s="450" t="s">
        <v>2987</v>
      </c>
      <c r="I42" s="450" t="s">
        <v>1634</v>
      </c>
      <c r="J42" s="450" t="s">
        <v>2966</v>
      </c>
    </row>
    <row r="43" spans="2:10">
      <c r="B43" s="1473" t="s">
        <v>59</v>
      </c>
      <c r="C43" s="1498" t="s">
        <v>70</v>
      </c>
      <c r="D43" s="450" t="s">
        <v>2998</v>
      </c>
      <c r="E43" s="450" t="s">
        <v>979</v>
      </c>
      <c r="F43" s="450" t="s">
        <v>2987</v>
      </c>
      <c r="G43" s="450"/>
      <c r="H43" s="450" t="s">
        <v>2987</v>
      </c>
      <c r="I43" s="450" t="s">
        <v>1643</v>
      </c>
      <c r="J43" s="450" t="s">
        <v>2966</v>
      </c>
    </row>
    <row r="44" spans="2:10">
      <c r="B44" s="1473" t="s">
        <v>59</v>
      </c>
      <c r="C44" s="1498" t="s">
        <v>70</v>
      </c>
      <c r="D44" s="450" t="s">
        <v>2999</v>
      </c>
      <c r="E44" s="450" t="s">
        <v>1607</v>
      </c>
      <c r="F44" s="450" t="s">
        <v>2987</v>
      </c>
      <c r="G44" s="450"/>
      <c r="H44" s="450" t="s">
        <v>2987</v>
      </c>
      <c r="I44" s="450" t="s">
        <v>1609</v>
      </c>
      <c r="J44" s="450" t="s">
        <v>2966</v>
      </c>
    </row>
    <row r="45" spans="2:10">
      <c r="B45" s="1473" t="s">
        <v>59</v>
      </c>
      <c r="C45" s="1498" t="s">
        <v>70</v>
      </c>
      <c r="D45" s="450" t="s">
        <v>3000</v>
      </c>
      <c r="E45" s="450" t="s">
        <v>3001</v>
      </c>
      <c r="F45" s="450" t="s">
        <v>2987</v>
      </c>
      <c r="G45" s="450"/>
      <c r="H45" s="450" t="s">
        <v>2987</v>
      </c>
      <c r="I45" s="450" t="s">
        <v>1653</v>
      </c>
      <c r="J45" s="450" t="s">
        <v>2966</v>
      </c>
    </row>
    <row r="46" spans="2:10">
      <c r="B46" s="1473" t="s">
        <v>59</v>
      </c>
      <c r="C46" s="1498" t="s">
        <v>70</v>
      </c>
      <c r="D46" s="450" t="s">
        <v>3002</v>
      </c>
      <c r="E46" s="450" t="s">
        <v>1668</v>
      </c>
      <c r="F46" s="450" t="s">
        <v>2987</v>
      </c>
      <c r="G46" s="450"/>
      <c r="H46" s="450" t="s">
        <v>2987</v>
      </c>
      <c r="I46" s="450" t="s">
        <v>1670</v>
      </c>
      <c r="J46" s="450" t="s">
        <v>2966</v>
      </c>
    </row>
    <row r="47" spans="2:10">
      <c r="B47" s="1473" t="s">
        <v>59</v>
      </c>
      <c r="C47" s="1498" t="s">
        <v>70</v>
      </c>
      <c r="D47" s="450" t="s">
        <v>3003</v>
      </c>
      <c r="E47" s="450" t="s">
        <v>1671</v>
      </c>
      <c r="F47" s="450" t="s">
        <v>2987</v>
      </c>
      <c r="G47" s="450"/>
      <c r="H47" s="450" t="s">
        <v>2987</v>
      </c>
      <c r="I47" s="450" t="s">
        <v>1673</v>
      </c>
      <c r="J47" s="450" t="s">
        <v>2966</v>
      </c>
    </row>
    <row r="48" spans="2:10">
      <c r="B48" s="1473" t="s">
        <v>59</v>
      </c>
      <c r="C48" s="1498" t="s">
        <v>70</v>
      </c>
      <c r="D48" s="450" t="s">
        <v>3004</v>
      </c>
      <c r="E48" s="450" t="s">
        <v>3005</v>
      </c>
      <c r="F48" s="450" t="s">
        <v>2987</v>
      </c>
      <c r="G48" s="450"/>
      <c r="H48" s="450" t="s">
        <v>2987</v>
      </c>
      <c r="I48" s="450" t="s">
        <v>1666</v>
      </c>
      <c r="J48" s="450" t="s">
        <v>2966</v>
      </c>
    </row>
    <row r="49" spans="2:10">
      <c r="B49" s="1473" t="s">
        <v>59</v>
      </c>
      <c r="C49" s="1498" t="s">
        <v>70</v>
      </c>
      <c r="D49" s="450" t="s">
        <v>3006</v>
      </c>
      <c r="E49" s="450" t="s">
        <v>986</v>
      </c>
      <c r="F49" s="450" t="s">
        <v>2987</v>
      </c>
      <c r="G49" s="450" t="s">
        <v>4122</v>
      </c>
      <c r="H49" s="450" t="s">
        <v>2987</v>
      </c>
      <c r="I49" s="450" t="s">
        <v>1657</v>
      </c>
      <c r="J49" s="450" t="s">
        <v>2966</v>
      </c>
    </row>
    <row r="50" spans="2:10">
      <c r="B50" s="1473" t="s">
        <v>59</v>
      </c>
      <c r="C50" s="1498" t="s">
        <v>70</v>
      </c>
      <c r="D50" s="450" t="s">
        <v>3007</v>
      </c>
      <c r="E50" s="450" t="s">
        <v>989</v>
      </c>
      <c r="F50" s="450" t="s">
        <v>2987</v>
      </c>
      <c r="G50" s="450" t="s">
        <v>4123</v>
      </c>
      <c r="H50" s="450" t="s">
        <v>2987</v>
      </c>
      <c r="I50" s="450" t="s">
        <v>1661</v>
      </c>
      <c r="J50" s="450" t="s">
        <v>2966</v>
      </c>
    </row>
    <row r="51" spans="2:10">
      <c r="B51" s="1473" t="s">
        <v>59</v>
      </c>
      <c r="C51" s="1498" t="s">
        <v>70</v>
      </c>
      <c r="D51" s="450" t="s">
        <v>3008</v>
      </c>
      <c r="E51" s="450" t="s">
        <v>975</v>
      </c>
      <c r="F51" s="450" t="s">
        <v>2987</v>
      </c>
      <c r="G51" s="450"/>
      <c r="H51" s="450" t="s">
        <v>2987</v>
      </c>
      <c r="I51" s="450" t="s">
        <v>1640</v>
      </c>
      <c r="J51" s="450" t="s">
        <v>2966</v>
      </c>
    </row>
    <row r="52" spans="2:10">
      <c r="B52" s="1473" t="s">
        <v>59</v>
      </c>
      <c r="C52" s="1498" t="s">
        <v>70</v>
      </c>
      <c r="D52" s="450" t="s">
        <v>3009</v>
      </c>
      <c r="E52" s="450" t="s">
        <v>955</v>
      </c>
      <c r="F52" s="450" t="s">
        <v>2987</v>
      </c>
      <c r="G52" s="450"/>
      <c r="H52" s="450" t="s">
        <v>2987</v>
      </c>
      <c r="I52" s="450" t="s">
        <v>1617</v>
      </c>
      <c r="J52" s="450" t="s">
        <v>2966</v>
      </c>
    </row>
    <row r="53" spans="2:10">
      <c r="B53" s="1473" t="s">
        <v>59</v>
      </c>
      <c r="C53" s="1498" t="s">
        <v>70</v>
      </c>
      <c r="D53" s="450" t="s">
        <v>3010</v>
      </c>
      <c r="E53" s="450" t="s">
        <v>949</v>
      </c>
      <c r="F53" s="450" t="s">
        <v>2987</v>
      </c>
      <c r="G53" s="450"/>
      <c r="H53" s="450" t="s">
        <v>2987</v>
      </c>
      <c r="I53" s="450" t="s">
        <v>1612</v>
      </c>
      <c r="J53" s="450" t="s">
        <v>2966</v>
      </c>
    </row>
    <row r="54" spans="2:10">
      <c r="B54" s="1473" t="s">
        <v>59</v>
      </c>
      <c r="C54" s="1498" t="s">
        <v>70</v>
      </c>
      <c r="D54" s="450" t="s">
        <v>3011</v>
      </c>
      <c r="E54" s="450" t="s">
        <v>3012</v>
      </c>
      <c r="F54" s="450" t="s">
        <v>2987</v>
      </c>
      <c r="G54" s="450"/>
      <c r="H54" s="450" t="s">
        <v>2987</v>
      </c>
      <c r="I54" s="450" t="s">
        <v>3013</v>
      </c>
      <c r="J54" s="450" t="s">
        <v>2966</v>
      </c>
    </row>
    <row r="55" spans="2:10">
      <c r="B55" s="1473" t="s">
        <v>59</v>
      </c>
      <c r="C55" s="1498" t="s">
        <v>70</v>
      </c>
      <c r="D55" s="450" t="s">
        <v>3014</v>
      </c>
      <c r="E55" s="450" t="s">
        <v>3015</v>
      </c>
      <c r="F55" s="450" t="s">
        <v>2987</v>
      </c>
      <c r="G55" s="450"/>
      <c r="H55" s="450" t="s">
        <v>2987</v>
      </c>
      <c r="I55" s="450" t="s">
        <v>3016</v>
      </c>
      <c r="J55" s="450" t="s">
        <v>2966</v>
      </c>
    </row>
    <row r="56" spans="2:10">
      <c r="B56" s="1473" t="s">
        <v>59</v>
      </c>
      <c r="C56" s="1498" t="s">
        <v>70</v>
      </c>
      <c r="D56" s="450" t="s">
        <v>3017</v>
      </c>
      <c r="E56" s="450" t="s">
        <v>3018</v>
      </c>
      <c r="F56" s="450" t="s">
        <v>2987</v>
      </c>
      <c r="G56" s="450"/>
      <c r="H56" s="450" t="s">
        <v>2987</v>
      </c>
      <c r="I56" s="450" t="s">
        <v>3019</v>
      </c>
      <c r="J56" s="450" t="s">
        <v>2966</v>
      </c>
    </row>
    <row r="57" spans="2:10">
      <c r="B57" s="1168" t="s">
        <v>1334</v>
      </c>
      <c r="C57" s="1168"/>
      <c r="D57" s="1168"/>
      <c r="E57" s="1168"/>
      <c r="F57" s="1168"/>
      <c r="G57" s="1168"/>
      <c r="H57" s="1168"/>
      <c r="I57" s="1168"/>
      <c r="J57" s="1168"/>
    </row>
    <row r="58" spans="2:10">
      <c r="B58" s="1473" t="s">
        <v>59</v>
      </c>
      <c r="C58" s="1480" t="s">
        <v>81</v>
      </c>
      <c r="D58" s="775" t="s">
        <v>512</v>
      </c>
      <c r="E58" s="775" t="s">
        <v>513</v>
      </c>
      <c r="F58" s="450" t="s">
        <v>3020</v>
      </c>
      <c r="G58" s="775"/>
      <c r="H58" s="450" t="s">
        <v>3020</v>
      </c>
      <c r="I58" s="450" t="s">
        <v>514</v>
      </c>
      <c r="J58" s="450" t="s">
        <v>338</v>
      </c>
    </row>
    <row r="59" spans="2:10">
      <c r="B59" s="1473" t="s">
        <v>59</v>
      </c>
      <c r="C59" s="1480" t="s">
        <v>81</v>
      </c>
      <c r="D59" s="775" t="s">
        <v>1535</v>
      </c>
      <c r="E59" s="775" t="s">
        <v>580</v>
      </c>
      <c r="F59" s="450" t="s">
        <v>3020</v>
      </c>
      <c r="G59" s="775"/>
      <c r="H59" s="450" t="s">
        <v>3020</v>
      </c>
      <c r="I59" s="450" t="s">
        <v>1536</v>
      </c>
      <c r="J59" s="450" t="s">
        <v>338</v>
      </c>
    </row>
    <row r="60" spans="2:10">
      <c r="B60" s="1473" t="s">
        <v>59</v>
      </c>
      <c r="C60" s="1480" t="s">
        <v>81</v>
      </c>
      <c r="D60" s="775" t="s">
        <v>2967</v>
      </c>
      <c r="E60" s="775" t="s">
        <v>572</v>
      </c>
      <c r="F60" s="450" t="s">
        <v>3020</v>
      </c>
      <c r="G60" s="775"/>
      <c r="H60" s="450" t="s">
        <v>3020</v>
      </c>
      <c r="I60" s="450" t="s">
        <v>1512</v>
      </c>
      <c r="J60" s="450" t="s">
        <v>338</v>
      </c>
    </row>
    <row r="61" spans="2:10">
      <c r="B61" s="1473" t="s">
        <v>59</v>
      </c>
      <c r="C61" s="1480" t="s">
        <v>81</v>
      </c>
      <c r="D61" s="775" t="s">
        <v>2968</v>
      </c>
      <c r="E61" s="775" t="s">
        <v>1516</v>
      </c>
      <c r="F61" s="450" t="s">
        <v>3020</v>
      </c>
      <c r="G61" s="775"/>
      <c r="H61" s="450" t="s">
        <v>3020</v>
      </c>
      <c r="I61" s="450" t="s">
        <v>1519</v>
      </c>
      <c r="J61" s="450" t="s">
        <v>338</v>
      </c>
    </row>
    <row r="62" spans="2:10">
      <c r="B62" s="1473" t="s">
        <v>59</v>
      </c>
      <c r="C62" s="1480" t="s">
        <v>81</v>
      </c>
      <c r="D62" s="775" t="s">
        <v>516</v>
      </c>
      <c r="E62" s="775" t="s">
        <v>517</v>
      </c>
      <c r="F62" s="450" t="s">
        <v>3020</v>
      </c>
      <c r="G62" s="775"/>
      <c r="H62" s="450" t="s">
        <v>3020</v>
      </c>
      <c r="I62" s="450" t="s">
        <v>518</v>
      </c>
      <c r="J62" s="450" t="s">
        <v>338</v>
      </c>
    </row>
    <row r="63" spans="2:10">
      <c r="B63" s="1473" t="s">
        <v>59</v>
      </c>
      <c r="C63" s="1480" t="s">
        <v>81</v>
      </c>
      <c r="D63" s="450" t="s">
        <v>493</v>
      </c>
      <c r="E63" s="450" t="s">
        <v>494</v>
      </c>
      <c r="F63" s="450" t="s">
        <v>3020</v>
      </c>
      <c r="G63" s="450"/>
      <c r="H63" s="450" t="s">
        <v>3020</v>
      </c>
      <c r="I63" s="450" t="s">
        <v>1887</v>
      </c>
      <c r="J63" s="450" t="s">
        <v>2969</v>
      </c>
    </row>
    <row r="64" spans="2:10">
      <c r="B64" s="1473" t="s">
        <v>59</v>
      </c>
      <c r="C64" s="1480" t="s">
        <v>81</v>
      </c>
      <c r="D64" s="450" t="s">
        <v>496</v>
      </c>
      <c r="E64" s="450" t="s">
        <v>497</v>
      </c>
      <c r="F64" s="450" t="s">
        <v>3020</v>
      </c>
      <c r="G64" s="450"/>
      <c r="H64" s="450" t="s">
        <v>3020</v>
      </c>
      <c r="I64" s="450" t="s">
        <v>1890</v>
      </c>
      <c r="J64" s="450" t="s">
        <v>2969</v>
      </c>
    </row>
    <row r="65" spans="2:10">
      <c r="B65" s="1473" t="s">
        <v>59</v>
      </c>
      <c r="C65" s="1480" t="s">
        <v>81</v>
      </c>
      <c r="D65" s="450" t="s">
        <v>499</v>
      </c>
      <c r="E65" s="450" t="s">
        <v>500</v>
      </c>
      <c r="F65" s="450" t="s">
        <v>3020</v>
      </c>
      <c r="G65" s="450"/>
      <c r="H65" s="450" t="s">
        <v>3020</v>
      </c>
      <c r="I65" s="450" t="s">
        <v>1893</v>
      </c>
      <c r="J65" s="450" t="s">
        <v>2969</v>
      </c>
    </row>
    <row r="66" spans="2:10">
      <c r="B66" s="1473" t="s">
        <v>59</v>
      </c>
      <c r="C66" s="1480" t="s">
        <v>81</v>
      </c>
      <c r="D66" s="450" t="s">
        <v>330</v>
      </c>
      <c r="E66" s="450" t="s">
        <v>331</v>
      </c>
      <c r="F66" s="450" t="s">
        <v>3020</v>
      </c>
      <c r="G66" s="450"/>
      <c r="H66" s="450" t="s">
        <v>3020</v>
      </c>
      <c r="I66" s="450" t="s">
        <v>1751</v>
      </c>
      <c r="J66" s="450" t="s">
        <v>2969</v>
      </c>
    </row>
    <row r="67" spans="2:10">
      <c r="B67" s="1473" t="s">
        <v>59</v>
      </c>
      <c r="C67" s="1480" t="s">
        <v>81</v>
      </c>
      <c r="D67" s="450" t="s">
        <v>395</v>
      </c>
      <c r="E67" s="450" t="s">
        <v>396</v>
      </c>
      <c r="F67" s="450" t="s">
        <v>3020</v>
      </c>
      <c r="G67" s="450"/>
      <c r="H67" s="450" t="s">
        <v>3020</v>
      </c>
      <c r="I67" s="450" t="s">
        <v>1794</v>
      </c>
      <c r="J67" s="450" t="s">
        <v>2969</v>
      </c>
    </row>
    <row r="68" spans="2:10">
      <c r="B68" s="1473" t="s">
        <v>59</v>
      </c>
      <c r="C68" s="1480" t="s">
        <v>81</v>
      </c>
      <c r="D68" s="450" t="s">
        <v>402</v>
      </c>
      <c r="E68" s="450" t="s">
        <v>403</v>
      </c>
      <c r="F68" s="450" t="s">
        <v>3020</v>
      </c>
      <c r="G68" s="450"/>
      <c r="H68" s="450" t="s">
        <v>3020</v>
      </c>
      <c r="I68" s="450" t="s">
        <v>1801</v>
      </c>
      <c r="J68" s="450" t="s">
        <v>2969</v>
      </c>
    </row>
    <row r="69" spans="2:10">
      <c r="B69" s="1473" t="s">
        <v>59</v>
      </c>
      <c r="C69" s="1480" t="s">
        <v>81</v>
      </c>
      <c r="D69" s="450" t="s">
        <v>478</v>
      </c>
      <c r="E69" s="450" t="s">
        <v>479</v>
      </c>
      <c r="F69" s="450" t="s">
        <v>3020</v>
      </c>
      <c r="G69" s="450"/>
      <c r="H69" s="450" t="s">
        <v>3020</v>
      </c>
      <c r="I69" s="450" t="s">
        <v>1869</v>
      </c>
      <c r="J69" s="450" t="s">
        <v>2969</v>
      </c>
    </row>
    <row r="70" spans="2:10">
      <c r="B70" s="1473" t="s">
        <v>59</v>
      </c>
      <c r="C70" s="1480" t="s">
        <v>81</v>
      </c>
      <c r="D70" s="450" t="s">
        <v>502</v>
      </c>
      <c r="E70" s="450" t="s">
        <v>503</v>
      </c>
      <c r="F70" s="450" t="s">
        <v>3020</v>
      </c>
      <c r="G70" s="450"/>
      <c r="H70" s="450" t="s">
        <v>3020</v>
      </c>
      <c r="I70" s="450" t="s">
        <v>1898</v>
      </c>
      <c r="J70" s="450" t="s">
        <v>3021</v>
      </c>
    </row>
    <row r="71" spans="2:10">
      <c r="B71" s="1473" t="s">
        <v>59</v>
      </c>
      <c r="C71" s="1480" t="s">
        <v>81</v>
      </c>
      <c r="D71" s="450" t="s">
        <v>344</v>
      </c>
      <c r="E71" s="450" t="s">
        <v>345</v>
      </c>
      <c r="F71" s="450" t="s">
        <v>3020</v>
      </c>
      <c r="G71" s="450"/>
      <c r="H71" s="450" t="s">
        <v>3020</v>
      </c>
      <c r="I71" s="450" t="s">
        <v>1754</v>
      </c>
      <c r="J71" s="450" t="s">
        <v>3021</v>
      </c>
    </row>
    <row r="72" spans="2:10">
      <c r="B72" s="1473" t="s">
        <v>59</v>
      </c>
      <c r="C72" s="1480" t="s">
        <v>81</v>
      </c>
      <c r="D72" s="450" t="s">
        <v>455</v>
      </c>
      <c r="E72" s="450" t="s">
        <v>456</v>
      </c>
      <c r="F72" s="450" t="s">
        <v>3020</v>
      </c>
      <c r="G72" s="450"/>
      <c r="H72" s="450" t="s">
        <v>3020</v>
      </c>
      <c r="I72" s="450" t="s">
        <v>1850</v>
      </c>
      <c r="J72" s="450" t="s">
        <v>3021</v>
      </c>
    </row>
    <row r="73" spans="2:10">
      <c r="B73" s="1473" t="s">
        <v>59</v>
      </c>
      <c r="C73" s="1480" t="s">
        <v>81</v>
      </c>
      <c r="D73" s="450" t="s">
        <v>462</v>
      </c>
      <c r="E73" s="450" t="s">
        <v>463</v>
      </c>
      <c r="F73" s="450" t="s">
        <v>3020</v>
      </c>
      <c r="G73" s="450"/>
      <c r="H73" s="450" t="s">
        <v>3020</v>
      </c>
      <c r="I73" s="450" t="s">
        <v>1856</v>
      </c>
      <c r="J73" s="450" t="s">
        <v>2969</v>
      </c>
    </row>
    <row r="74" spans="2:10">
      <c r="B74" s="1473" t="s">
        <v>59</v>
      </c>
      <c r="C74" s="1480" t="s">
        <v>81</v>
      </c>
      <c r="D74" s="450" t="s">
        <v>422</v>
      </c>
      <c r="E74" s="450" t="s">
        <v>423</v>
      </c>
      <c r="F74" s="450" t="s">
        <v>3020</v>
      </c>
      <c r="G74" s="450"/>
      <c r="H74" s="450" t="s">
        <v>3020</v>
      </c>
      <c r="I74" s="450" t="s">
        <v>1822</v>
      </c>
      <c r="J74" s="450" t="s">
        <v>2969</v>
      </c>
    </row>
    <row r="75" spans="2:10">
      <c r="B75" s="1473" t="s">
        <v>59</v>
      </c>
      <c r="C75" s="1480" t="s">
        <v>81</v>
      </c>
      <c r="D75" s="450" t="s">
        <v>426</v>
      </c>
      <c r="E75" s="450" t="s">
        <v>427</v>
      </c>
      <c r="F75" s="450" t="s">
        <v>3020</v>
      </c>
      <c r="G75" s="450"/>
      <c r="H75" s="450" t="s">
        <v>3020</v>
      </c>
      <c r="I75" s="450" t="s">
        <v>1826</v>
      </c>
      <c r="J75" s="450" t="s">
        <v>2969</v>
      </c>
    </row>
    <row r="76" spans="2:10">
      <c r="B76" s="1473" t="s">
        <v>59</v>
      </c>
      <c r="C76" s="1480" t="s">
        <v>81</v>
      </c>
      <c r="D76" s="450" t="s">
        <v>429</v>
      </c>
      <c r="E76" s="450" t="s">
        <v>430</v>
      </c>
      <c r="F76" s="450" t="s">
        <v>3020</v>
      </c>
      <c r="G76" s="450"/>
      <c r="H76" s="450" t="s">
        <v>3020</v>
      </c>
      <c r="I76" s="450" t="s">
        <v>1829</v>
      </c>
      <c r="J76" s="450" t="s">
        <v>2969</v>
      </c>
    </row>
    <row r="77" spans="2:10">
      <c r="B77" s="1473" t="s">
        <v>59</v>
      </c>
      <c r="C77" s="1480" t="s">
        <v>81</v>
      </c>
      <c r="D77" s="450" t="s">
        <v>433</v>
      </c>
      <c r="E77" s="450" t="s">
        <v>434</v>
      </c>
      <c r="F77" s="450" t="s">
        <v>3020</v>
      </c>
      <c r="G77" s="450"/>
      <c r="H77" s="450" t="s">
        <v>3020</v>
      </c>
      <c r="I77" s="450" t="s">
        <v>1832</v>
      </c>
      <c r="J77" s="450" t="s">
        <v>2969</v>
      </c>
    </row>
    <row r="78" spans="2:10">
      <c r="B78" s="1473" t="s">
        <v>59</v>
      </c>
      <c r="C78" s="1480" t="s">
        <v>81</v>
      </c>
      <c r="D78" s="450" t="s">
        <v>436</v>
      </c>
      <c r="E78" s="450" t="s">
        <v>437</v>
      </c>
      <c r="F78" s="450" t="s">
        <v>3020</v>
      </c>
      <c r="G78" s="450"/>
      <c r="H78" s="450" t="s">
        <v>3020</v>
      </c>
      <c r="I78" s="450" t="s">
        <v>1834</v>
      </c>
      <c r="J78" s="450" t="s">
        <v>2969</v>
      </c>
    </row>
    <row r="79" spans="2:10">
      <c r="B79" s="1473" t="s">
        <v>59</v>
      </c>
      <c r="C79" s="1480" t="s">
        <v>81</v>
      </c>
      <c r="D79" s="450" t="s">
        <v>439</v>
      </c>
      <c r="E79" s="450" t="s">
        <v>440</v>
      </c>
      <c r="F79" s="450" t="s">
        <v>3020</v>
      </c>
      <c r="G79" s="450"/>
      <c r="H79" s="450" t="s">
        <v>3020</v>
      </c>
      <c r="I79" s="450" t="s">
        <v>1838</v>
      </c>
      <c r="J79" s="450" t="s">
        <v>2969</v>
      </c>
    </row>
    <row r="80" spans="2:10">
      <c r="B80" s="1473" t="s">
        <v>59</v>
      </c>
      <c r="C80" s="1480" t="s">
        <v>81</v>
      </c>
      <c r="D80" s="450" t="s">
        <v>444</v>
      </c>
      <c r="E80" s="450" t="s">
        <v>445</v>
      </c>
      <c r="F80" s="450" t="s">
        <v>3020</v>
      </c>
      <c r="G80" s="450"/>
      <c r="H80" s="450" t="s">
        <v>3020</v>
      </c>
      <c r="I80" s="450" t="s">
        <v>1841</v>
      </c>
      <c r="J80" s="450" t="s">
        <v>2969</v>
      </c>
    </row>
    <row r="81" spans="2:10">
      <c r="B81" s="1473" t="s">
        <v>59</v>
      </c>
      <c r="C81" s="1480" t="s">
        <v>81</v>
      </c>
      <c r="D81" s="450" t="s">
        <v>458</v>
      </c>
      <c r="E81" s="450" t="s">
        <v>459</v>
      </c>
      <c r="F81" s="450" t="s">
        <v>3020</v>
      </c>
      <c r="G81" s="450"/>
      <c r="H81" s="450" t="s">
        <v>3020</v>
      </c>
      <c r="I81" s="450" t="s">
        <v>1853</v>
      </c>
      <c r="J81" s="450" t="s">
        <v>2969</v>
      </c>
    </row>
    <row r="82" spans="2:10">
      <c r="B82" s="1473" t="s">
        <v>59</v>
      </c>
      <c r="C82" s="1480" t="s">
        <v>81</v>
      </c>
      <c r="D82" s="450" t="s">
        <v>366</v>
      </c>
      <c r="E82" s="450" t="s">
        <v>367</v>
      </c>
      <c r="F82" s="450" t="s">
        <v>3020</v>
      </c>
      <c r="G82" s="450"/>
      <c r="H82" s="450" t="s">
        <v>3020</v>
      </c>
      <c r="I82" s="450" t="s">
        <v>1765</v>
      </c>
      <c r="J82" s="450" t="s">
        <v>2969</v>
      </c>
    </row>
    <row r="83" spans="2:10">
      <c r="B83" s="1473" t="s">
        <v>59</v>
      </c>
      <c r="C83" s="1480" t="s">
        <v>81</v>
      </c>
      <c r="D83" s="450" t="s">
        <v>382</v>
      </c>
      <c r="E83" s="450" t="s">
        <v>383</v>
      </c>
      <c r="F83" s="450" t="s">
        <v>3020</v>
      </c>
      <c r="G83" s="450"/>
      <c r="H83" s="450" t="s">
        <v>3020</v>
      </c>
      <c r="I83" s="450" t="s">
        <v>1783</v>
      </c>
      <c r="J83" s="450" t="s">
        <v>2969</v>
      </c>
    </row>
    <row r="84" spans="2:10">
      <c r="B84" s="1473" t="s">
        <v>59</v>
      </c>
      <c r="C84" s="1480" t="s">
        <v>81</v>
      </c>
      <c r="D84" s="450" t="s">
        <v>392</v>
      </c>
      <c r="E84" s="450" t="s">
        <v>393</v>
      </c>
      <c r="F84" s="450" t="s">
        <v>3020</v>
      </c>
      <c r="G84" s="450"/>
      <c r="H84" s="450" t="s">
        <v>3020</v>
      </c>
      <c r="I84" s="450" t="s">
        <v>1791</v>
      </c>
      <c r="J84" s="450" t="s">
        <v>2969</v>
      </c>
    </row>
    <row r="85" spans="2:10">
      <c r="B85" s="1473" t="s">
        <v>59</v>
      </c>
      <c r="C85" s="1480" t="s">
        <v>81</v>
      </c>
      <c r="D85" s="450" t="s">
        <v>398</v>
      </c>
      <c r="E85" s="450" t="s">
        <v>399</v>
      </c>
      <c r="F85" s="450" t="s">
        <v>3020</v>
      </c>
      <c r="G85" s="450"/>
      <c r="H85" s="450" t="s">
        <v>3020</v>
      </c>
      <c r="I85" s="450" t="s">
        <v>1798</v>
      </c>
      <c r="J85" s="450" t="s">
        <v>2969</v>
      </c>
    </row>
    <row r="86" spans="2:10">
      <c r="B86" s="1473" t="s">
        <v>59</v>
      </c>
      <c r="C86" s="1480" t="s">
        <v>81</v>
      </c>
      <c r="D86" s="450" t="s">
        <v>414</v>
      </c>
      <c r="E86" s="450" t="s">
        <v>415</v>
      </c>
      <c r="F86" s="450" t="s">
        <v>3020</v>
      </c>
      <c r="G86" s="450"/>
      <c r="H86" s="450" t="s">
        <v>3020</v>
      </c>
      <c r="I86" s="450" t="s">
        <v>1811</v>
      </c>
      <c r="J86" s="450" t="s">
        <v>2969</v>
      </c>
    </row>
    <row r="87" spans="2:10">
      <c r="B87" s="1473" t="s">
        <v>59</v>
      </c>
      <c r="C87" s="1480" t="s">
        <v>81</v>
      </c>
      <c r="D87" s="450" t="s">
        <v>350</v>
      </c>
      <c r="E87" s="450" t="s">
        <v>351</v>
      </c>
      <c r="F87" s="450" t="s">
        <v>3020</v>
      </c>
      <c r="G87" s="450"/>
      <c r="H87" s="450" t="s">
        <v>3020</v>
      </c>
      <c r="I87" s="450" t="s">
        <v>1757</v>
      </c>
      <c r="J87" s="450" t="s">
        <v>2969</v>
      </c>
    </row>
    <row r="88" spans="2:10">
      <c r="B88" s="1473" t="s">
        <v>59</v>
      </c>
      <c r="C88" s="1480" t="s">
        <v>81</v>
      </c>
      <c r="D88" s="450" t="s">
        <v>376</v>
      </c>
      <c r="E88" s="450" t="s">
        <v>377</v>
      </c>
      <c r="F88" s="450" t="s">
        <v>3020</v>
      </c>
      <c r="G88" s="450"/>
      <c r="H88" s="450" t="s">
        <v>3020</v>
      </c>
      <c r="I88" s="450" t="s">
        <v>1776</v>
      </c>
      <c r="J88" s="450" t="s">
        <v>2969</v>
      </c>
    </row>
    <row r="89" spans="2:10">
      <c r="B89" s="1473" t="s">
        <v>59</v>
      </c>
      <c r="C89" s="1480" t="s">
        <v>81</v>
      </c>
      <c r="D89" s="450" t="s">
        <v>490</v>
      </c>
      <c r="E89" s="450" t="s">
        <v>491</v>
      </c>
      <c r="F89" s="450" t="s">
        <v>3020</v>
      </c>
      <c r="G89" s="450"/>
      <c r="H89" s="450" t="s">
        <v>3020</v>
      </c>
      <c r="I89" s="450" t="s">
        <v>1883</v>
      </c>
      <c r="J89" s="450" t="s">
        <v>2969</v>
      </c>
    </row>
    <row r="90" spans="2:10">
      <c r="B90" s="1473" t="s">
        <v>59</v>
      </c>
      <c r="C90" s="1480" t="s">
        <v>81</v>
      </c>
      <c r="D90" s="450" t="s">
        <v>354</v>
      </c>
      <c r="E90" s="450" t="s">
        <v>355</v>
      </c>
      <c r="F90" s="450" t="s">
        <v>3020</v>
      </c>
      <c r="G90" s="450"/>
      <c r="H90" s="450" t="s">
        <v>3020</v>
      </c>
      <c r="I90" s="450" t="s">
        <v>1760</v>
      </c>
      <c r="J90" s="450" t="s">
        <v>2969</v>
      </c>
    </row>
    <row r="91" spans="2:10">
      <c r="B91" s="1473" t="s">
        <v>59</v>
      </c>
      <c r="C91" s="1480" t="s">
        <v>81</v>
      </c>
      <c r="D91" s="450" t="s">
        <v>372</v>
      </c>
      <c r="E91" s="450" t="s">
        <v>373</v>
      </c>
      <c r="F91" s="450" t="s">
        <v>3020</v>
      </c>
      <c r="G91" s="450"/>
      <c r="H91" s="450" t="s">
        <v>3020</v>
      </c>
      <c r="I91" s="450" t="s">
        <v>1773</v>
      </c>
      <c r="J91" s="450" t="s">
        <v>2969</v>
      </c>
    </row>
    <row r="92" spans="2:10">
      <c r="B92" s="1473" t="s">
        <v>59</v>
      </c>
      <c r="C92" s="1480" t="s">
        <v>81</v>
      </c>
      <c r="D92" s="450" t="s">
        <v>475</v>
      </c>
      <c r="E92" s="450" t="s">
        <v>476</v>
      </c>
      <c r="F92" s="450" t="s">
        <v>3020</v>
      </c>
      <c r="G92" s="450"/>
      <c r="H92" s="450" t="s">
        <v>3020</v>
      </c>
      <c r="I92" s="450" t="s">
        <v>1865</v>
      </c>
      <c r="J92" s="450"/>
    </row>
    <row r="93" spans="2:10">
      <c r="B93" s="1473" t="s">
        <v>59</v>
      </c>
      <c r="C93" s="1480" t="s">
        <v>81</v>
      </c>
      <c r="D93" s="450" t="s">
        <v>472</v>
      </c>
      <c r="E93" s="450" t="s">
        <v>473</v>
      </c>
      <c r="F93" s="450" t="s">
        <v>3020</v>
      </c>
      <c r="G93" s="450"/>
      <c r="H93" s="450" t="s">
        <v>3020</v>
      </c>
      <c r="I93" s="450" t="s">
        <v>1862</v>
      </c>
      <c r="J93" s="450"/>
    </row>
    <row r="94" spans="2:10">
      <c r="B94" s="1473" t="s">
        <v>59</v>
      </c>
      <c r="C94" s="1480" t="s">
        <v>81</v>
      </c>
      <c r="D94" s="450" t="s">
        <v>369</v>
      </c>
      <c r="E94" s="450" t="s">
        <v>370</v>
      </c>
      <c r="F94" s="450" t="s">
        <v>3020</v>
      </c>
      <c r="G94" s="450"/>
      <c r="H94" s="450" t="s">
        <v>3020</v>
      </c>
      <c r="I94" s="450" t="s">
        <v>1768</v>
      </c>
      <c r="J94" s="450" t="s">
        <v>2969</v>
      </c>
    </row>
    <row r="95" spans="2:10">
      <c r="B95" s="1473" t="s">
        <v>59</v>
      </c>
      <c r="C95" s="1480" t="s">
        <v>81</v>
      </c>
      <c r="D95" s="450" t="s">
        <v>406</v>
      </c>
      <c r="E95" s="450" t="s">
        <v>407</v>
      </c>
      <c r="F95" s="450" t="s">
        <v>3020</v>
      </c>
      <c r="G95" s="450"/>
      <c r="H95" s="450" t="s">
        <v>3020</v>
      </c>
      <c r="I95" s="450" t="s">
        <v>1804</v>
      </c>
      <c r="J95" s="450" t="s">
        <v>2969</v>
      </c>
    </row>
    <row r="96" spans="2:10">
      <c r="B96" s="1473" t="s">
        <v>59</v>
      </c>
      <c r="C96" s="1480" t="s">
        <v>81</v>
      </c>
      <c r="D96" s="450" t="s">
        <v>452</v>
      </c>
      <c r="E96" s="450" t="s">
        <v>453</v>
      </c>
      <c r="F96" s="450" t="s">
        <v>3020</v>
      </c>
      <c r="G96" s="450"/>
      <c r="H96" s="450" t="s">
        <v>3020</v>
      </c>
      <c r="I96" s="450" t="s">
        <v>1847</v>
      </c>
      <c r="J96" s="450" t="s">
        <v>2969</v>
      </c>
    </row>
    <row r="97" spans="2:10">
      <c r="B97" s="1473" t="s">
        <v>59</v>
      </c>
      <c r="C97" s="1480" t="s">
        <v>81</v>
      </c>
      <c r="D97" s="450" t="s">
        <v>385</v>
      </c>
      <c r="E97" s="450" t="s">
        <v>386</v>
      </c>
      <c r="F97" s="450" t="s">
        <v>3020</v>
      </c>
      <c r="G97" s="450"/>
      <c r="H97" s="450" t="s">
        <v>3020</v>
      </c>
      <c r="I97" s="450" t="s">
        <v>1787</v>
      </c>
      <c r="J97" s="450" t="s">
        <v>2969</v>
      </c>
    </row>
    <row r="98" spans="2:10">
      <c r="B98" s="1473" t="s">
        <v>59</v>
      </c>
      <c r="C98" s="1480" t="s">
        <v>81</v>
      </c>
      <c r="D98" s="450" t="s">
        <v>3022</v>
      </c>
      <c r="E98" s="450" t="s">
        <v>3023</v>
      </c>
      <c r="F98" s="450" t="s">
        <v>3020</v>
      </c>
      <c r="G98" s="450"/>
      <c r="H98" s="450" t="s">
        <v>3020</v>
      </c>
      <c r="I98" s="450" t="s">
        <v>3024</v>
      </c>
      <c r="J98" s="450" t="s">
        <v>2969</v>
      </c>
    </row>
    <row r="99" spans="2:10">
      <c r="B99" s="1473" t="s">
        <v>59</v>
      </c>
      <c r="C99" s="1480" t="s">
        <v>81</v>
      </c>
      <c r="D99" s="450" t="s">
        <v>3025</v>
      </c>
      <c r="E99" s="450" t="s">
        <v>3026</v>
      </c>
      <c r="F99" s="450" t="s">
        <v>3020</v>
      </c>
      <c r="G99" s="450"/>
      <c r="H99" s="450" t="s">
        <v>3020</v>
      </c>
      <c r="I99" s="450" t="s">
        <v>3027</v>
      </c>
      <c r="J99" s="450" t="s">
        <v>2969</v>
      </c>
    </row>
    <row r="100" spans="2:10">
      <c r="B100" s="1473" t="s">
        <v>59</v>
      </c>
      <c r="C100" s="1480" t="s">
        <v>81</v>
      </c>
      <c r="D100" s="450" t="s">
        <v>419</v>
      </c>
      <c r="E100" s="450" t="s">
        <v>420</v>
      </c>
      <c r="F100" s="450" t="s">
        <v>3020</v>
      </c>
      <c r="G100" s="450"/>
      <c r="H100" s="450" t="s">
        <v>3020</v>
      </c>
      <c r="I100" s="450" t="s">
        <v>1818</v>
      </c>
      <c r="J100" s="450" t="s">
        <v>2969</v>
      </c>
    </row>
    <row r="101" spans="2:10">
      <c r="B101" s="1473" t="s">
        <v>59</v>
      </c>
      <c r="C101" s="1480" t="s">
        <v>81</v>
      </c>
      <c r="D101" s="450" t="s">
        <v>566</v>
      </c>
      <c r="E101" s="450" t="s">
        <v>566</v>
      </c>
      <c r="F101" s="450" t="s">
        <v>3020</v>
      </c>
      <c r="G101" s="450"/>
      <c r="H101" s="450" t="s">
        <v>3020</v>
      </c>
      <c r="I101" s="450" t="s">
        <v>1814</v>
      </c>
      <c r="J101" s="450" t="s">
        <v>338</v>
      </c>
    </row>
    <row r="102" spans="2:10">
      <c r="B102" s="1473" t="s">
        <v>59</v>
      </c>
      <c r="C102" s="1480" t="s">
        <v>81</v>
      </c>
      <c r="D102" s="450" t="s">
        <v>447</v>
      </c>
      <c r="E102" s="450" t="s">
        <v>448</v>
      </c>
      <c r="F102" s="450" t="s">
        <v>3020</v>
      </c>
      <c r="G102" s="450"/>
      <c r="H102" s="450" t="s">
        <v>3020</v>
      </c>
      <c r="I102" s="450" t="s">
        <v>1844</v>
      </c>
      <c r="J102" s="450" t="s">
        <v>2969</v>
      </c>
    </row>
    <row r="103" spans="2:10">
      <c r="B103" s="1473" t="s">
        <v>59</v>
      </c>
      <c r="C103" s="1480" t="s">
        <v>81</v>
      </c>
      <c r="D103" s="450" t="s">
        <v>499</v>
      </c>
      <c r="E103" s="450" t="s">
        <v>1154</v>
      </c>
      <c r="F103" s="450" t="s">
        <v>3020</v>
      </c>
      <c r="G103" s="450"/>
      <c r="H103" s="450" t="s">
        <v>3020</v>
      </c>
      <c r="I103" s="450" t="s">
        <v>1895</v>
      </c>
      <c r="J103" s="450" t="s">
        <v>2969</v>
      </c>
    </row>
    <row r="104" spans="2:10">
      <c r="B104" s="1473" t="s">
        <v>59</v>
      </c>
      <c r="C104" s="1480" t="s">
        <v>81</v>
      </c>
      <c r="D104" s="450" t="s">
        <v>487</v>
      </c>
      <c r="E104" s="450" t="s">
        <v>488</v>
      </c>
      <c r="F104" s="450" t="s">
        <v>3020</v>
      </c>
      <c r="G104" s="450"/>
      <c r="H104" s="450" t="s">
        <v>3020</v>
      </c>
      <c r="I104" s="450" t="s">
        <v>1880</v>
      </c>
      <c r="J104" s="450" t="s">
        <v>2969</v>
      </c>
    </row>
    <row r="105" spans="2:10">
      <c r="B105" s="1473" t="s">
        <v>59</v>
      </c>
      <c r="C105" s="1480" t="s">
        <v>81</v>
      </c>
      <c r="D105" s="450" t="s">
        <v>481</v>
      </c>
      <c r="E105" s="450" t="s">
        <v>482</v>
      </c>
      <c r="F105" s="450" t="s">
        <v>3020</v>
      </c>
      <c r="G105" s="450"/>
      <c r="H105" s="450" t="s">
        <v>3020</v>
      </c>
      <c r="I105" s="450" t="s">
        <v>1872</v>
      </c>
      <c r="J105" s="450" t="s">
        <v>2969</v>
      </c>
    </row>
    <row r="106" spans="2:10">
      <c r="B106" s="1473" t="s">
        <v>59</v>
      </c>
      <c r="C106" s="1480" t="s">
        <v>81</v>
      </c>
      <c r="D106" s="450" t="s">
        <v>361</v>
      </c>
      <c r="E106" s="450" t="s">
        <v>362</v>
      </c>
      <c r="F106" s="450" t="s">
        <v>3020</v>
      </c>
      <c r="G106" s="450"/>
      <c r="H106" s="450" t="s">
        <v>3020</v>
      </c>
      <c r="I106" s="450" t="s">
        <v>1762</v>
      </c>
      <c r="J106" s="450" t="s">
        <v>2969</v>
      </c>
    </row>
    <row r="107" spans="2:10">
      <c r="B107" s="1473" t="s">
        <v>59</v>
      </c>
      <c r="C107" s="1480" t="s">
        <v>81</v>
      </c>
      <c r="D107" s="450" t="s">
        <v>379</v>
      </c>
      <c r="E107" s="450" t="s">
        <v>380</v>
      </c>
      <c r="F107" s="450" t="s">
        <v>3020</v>
      </c>
      <c r="G107" s="450"/>
      <c r="H107" s="450" t="s">
        <v>3020</v>
      </c>
      <c r="I107" s="450" t="s">
        <v>1779</v>
      </c>
      <c r="J107" s="450" t="s">
        <v>2969</v>
      </c>
    </row>
    <row r="108" spans="2:10">
      <c r="B108" s="1473" t="s">
        <v>59</v>
      </c>
      <c r="C108" s="1480" t="s">
        <v>81</v>
      </c>
      <c r="D108" s="450" t="s">
        <v>484</v>
      </c>
      <c r="E108" s="450" t="s">
        <v>485</v>
      </c>
      <c r="F108" s="450" t="s">
        <v>3020</v>
      </c>
      <c r="G108" s="450"/>
      <c r="H108" s="450" t="s">
        <v>3020</v>
      </c>
      <c r="I108" s="450" t="s">
        <v>1876</v>
      </c>
      <c r="J108" s="450" t="s">
        <v>2969</v>
      </c>
    </row>
    <row r="109" spans="2:10">
      <c r="B109" s="1473" t="s">
        <v>59</v>
      </c>
      <c r="C109" s="1480" t="s">
        <v>81</v>
      </c>
      <c r="D109" s="450" t="s">
        <v>408</v>
      </c>
      <c r="E109" s="450" t="s">
        <v>409</v>
      </c>
      <c r="F109" s="450" t="s">
        <v>3020</v>
      </c>
      <c r="G109" s="450"/>
      <c r="H109" s="450" t="s">
        <v>3020</v>
      </c>
      <c r="I109" s="450" t="s">
        <v>1807</v>
      </c>
      <c r="J109" s="450" t="s">
        <v>2969</v>
      </c>
    </row>
    <row r="110" spans="2:10">
      <c r="B110" s="1168" t="s">
        <v>1334</v>
      </c>
      <c r="C110" s="1168"/>
      <c r="D110" s="1168"/>
      <c r="E110" s="1168"/>
      <c r="F110" s="1168"/>
      <c r="G110" s="1168"/>
      <c r="H110" s="1168"/>
      <c r="I110" s="1168"/>
      <c r="J110" s="1168"/>
    </row>
    <row r="111" spans="2:10">
      <c r="B111" s="1473" t="s">
        <v>59</v>
      </c>
      <c r="C111" s="1499" t="s">
        <v>3029</v>
      </c>
      <c r="D111" s="775" t="s">
        <v>512</v>
      </c>
      <c r="E111" s="775" t="s">
        <v>513</v>
      </c>
      <c r="F111" s="450" t="s">
        <v>3030</v>
      </c>
      <c r="G111" s="775"/>
      <c r="H111" s="450" t="s">
        <v>3030</v>
      </c>
      <c r="I111" s="450" t="s">
        <v>514</v>
      </c>
      <c r="J111" s="450" t="s">
        <v>338</v>
      </c>
    </row>
    <row r="112" spans="2:10">
      <c r="B112" s="1473" t="s">
        <v>59</v>
      </c>
      <c r="C112" s="1499" t="s">
        <v>3029</v>
      </c>
      <c r="D112" s="775" t="s">
        <v>1535</v>
      </c>
      <c r="E112" s="775" t="s">
        <v>580</v>
      </c>
      <c r="F112" s="450" t="s">
        <v>3030</v>
      </c>
      <c r="G112" s="775"/>
      <c r="H112" s="450" t="s">
        <v>3030</v>
      </c>
      <c r="I112" s="450" t="s">
        <v>1536</v>
      </c>
      <c r="J112" s="450" t="s">
        <v>338</v>
      </c>
    </row>
    <row r="113" spans="2:10">
      <c r="B113" s="1473" t="s">
        <v>59</v>
      </c>
      <c r="C113" s="1499" t="s">
        <v>3029</v>
      </c>
      <c r="D113" s="775" t="s">
        <v>2967</v>
      </c>
      <c r="E113" s="775" t="s">
        <v>572</v>
      </c>
      <c r="F113" s="450" t="s">
        <v>3030</v>
      </c>
      <c r="G113" s="775"/>
      <c r="H113" s="450" t="s">
        <v>3030</v>
      </c>
      <c r="I113" s="450" t="s">
        <v>1512</v>
      </c>
      <c r="J113" s="450" t="s">
        <v>338</v>
      </c>
    </row>
    <row r="114" spans="2:10">
      <c r="B114" s="1473" t="s">
        <v>59</v>
      </c>
      <c r="C114" s="1499" t="s">
        <v>3029</v>
      </c>
      <c r="D114" s="775" t="s">
        <v>2968</v>
      </c>
      <c r="E114" s="775" t="s">
        <v>1516</v>
      </c>
      <c r="F114" s="450" t="s">
        <v>3030</v>
      </c>
      <c r="G114" s="775"/>
      <c r="H114" s="450" t="s">
        <v>3030</v>
      </c>
      <c r="I114" s="450" t="s">
        <v>1519</v>
      </c>
      <c r="J114" s="450" t="s">
        <v>338</v>
      </c>
    </row>
    <row r="115" spans="2:10">
      <c r="B115" s="1473" t="s">
        <v>59</v>
      </c>
      <c r="C115" s="1499" t="s">
        <v>3029</v>
      </c>
      <c r="D115" s="775" t="s">
        <v>516</v>
      </c>
      <c r="E115" s="775" t="s">
        <v>517</v>
      </c>
      <c r="F115" s="450" t="s">
        <v>3030</v>
      </c>
      <c r="G115" s="775"/>
      <c r="H115" s="450" t="s">
        <v>3030</v>
      </c>
      <c r="I115" s="450" t="s">
        <v>518</v>
      </c>
      <c r="J115" s="450" t="s">
        <v>338</v>
      </c>
    </row>
    <row r="116" spans="2:10">
      <c r="B116" s="1473" t="s">
        <v>59</v>
      </c>
      <c r="C116" s="1500" t="s">
        <v>79</v>
      </c>
      <c r="D116" s="450" t="s">
        <v>3031</v>
      </c>
      <c r="E116" s="450" t="s">
        <v>1042</v>
      </c>
      <c r="F116" s="450" t="s">
        <v>3030</v>
      </c>
      <c r="G116" s="450" t="s">
        <v>4124</v>
      </c>
      <c r="H116" s="450" t="s">
        <v>3030</v>
      </c>
      <c r="I116" s="450" t="s">
        <v>643</v>
      </c>
      <c r="J116" s="450" t="s">
        <v>3032</v>
      </c>
    </row>
    <row r="117" spans="2:10">
      <c r="B117" s="1473" t="s">
        <v>59</v>
      </c>
      <c r="C117" s="1500" t="s">
        <v>79</v>
      </c>
      <c r="D117" s="450" t="s">
        <v>1699</v>
      </c>
      <c r="E117" s="450" t="s">
        <v>657</v>
      </c>
      <c r="F117" s="450" t="s">
        <v>3030</v>
      </c>
      <c r="G117" s="450"/>
      <c r="H117" s="450" t="s">
        <v>3030</v>
      </c>
      <c r="I117" s="450" t="s">
        <v>1700</v>
      </c>
      <c r="J117" s="450" t="s">
        <v>3032</v>
      </c>
    </row>
    <row r="118" spans="2:10">
      <c r="B118" s="1473" t="s">
        <v>59</v>
      </c>
      <c r="C118" s="1500" t="s">
        <v>79</v>
      </c>
      <c r="D118" s="450" t="s">
        <v>3033</v>
      </c>
      <c r="E118" s="450" t="s">
        <v>649</v>
      </c>
      <c r="F118" s="450" t="s">
        <v>3030</v>
      </c>
      <c r="G118" s="450"/>
      <c r="H118" s="450" t="s">
        <v>3030</v>
      </c>
      <c r="I118" s="450" t="s">
        <v>650</v>
      </c>
      <c r="J118" s="450" t="s">
        <v>3032</v>
      </c>
    </row>
    <row r="119" spans="2:10">
      <c r="B119" s="1473" t="s">
        <v>59</v>
      </c>
      <c r="C119" s="1500" t="s">
        <v>79</v>
      </c>
      <c r="D119" s="450" t="s">
        <v>3035</v>
      </c>
      <c r="E119" s="450" t="s">
        <v>688</v>
      </c>
      <c r="F119" s="450" t="s">
        <v>3030</v>
      </c>
      <c r="G119" s="450"/>
      <c r="H119" s="450" t="s">
        <v>3030</v>
      </c>
      <c r="I119" s="450" t="s">
        <v>689</v>
      </c>
      <c r="J119" s="450" t="s">
        <v>3032</v>
      </c>
    </row>
    <row r="120" spans="2:10">
      <c r="B120" s="1473" t="s">
        <v>59</v>
      </c>
      <c r="C120" s="1500" t="s">
        <v>79</v>
      </c>
      <c r="D120" s="450" t="s">
        <v>1737</v>
      </c>
      <c r="E120" s="450" t="s">
        <v>685</v>
      </c>
      <c r="F120" s="450" t="s">
        <v>3030</v>
      </c>
      <c r="G120" s="450"/>
      <c r="H120" s="450" t="s">
        <v>3030</v>
      </c>
      <c r="I120" s="450" t="s">
        <v>1738</v>
      </c>
      <c r="J120" s="450" t="s">
        <v>3032</v>
      </c>
    </row>
    <row r="121" spans="2:10">
      <c r="B121" s="1473" t="s">
        <v>59</v>
      </c>
      <c r="C121" s="1500" t="s">
        <v>79</v>
      </c>
      <c r="D121" s="450" t="s">
        <v>3036</v>
      </c>
      <c r="E121" s="450" t="s">
        <v>691</v>
      </c>
      <c r="F121" s="450" t="s">
        <v>3030</v>
      </c>
      <c r="G121" s="450"/>
      <c r="H121" s="450" t="s">
        <v>3030</v>
      </c>
      <c r="I121" s="450" t="s">
        <v>1746</v>
      </c>
      <c r="J121" s="450" t="s">
        <v>3032</v>
      </c>
    </row>
    <row r="122" spans="2:10">
      <c r="B122" s="1473" t="s">
        <v>59</v>
      </c>
      <c r="C122" s="1500" t="s">
        <v>79</v>
      </c>
      <c r="D122" s="450" t="s">
        <v>3037</v>
      </c>
      <c r="E122" s="450" t="s">
        <v>652</v>
      </c>
      <c r="F122" s="450" t="s">
        <v>3030</v>
      </c>
      <c r="G122" s="450"/>
      <c r="H122" s="450" t="s">
        <v>3030</v>
      </c>
      <c r="I122" s="450" t="s">
        <v>1617</v>
      </c>
      <c r="J122" s="450" t="s">
        <v>338</v>
      </c>
    </row>
    <row r="123" spans="2:10">
      <c r="B123" s="1473" t="s">
        <v>59</v>
      </c>
      <c r="C123" s="1501" t="s">
        <v>76</v>
      </c>
      <c r="D123" s="450" t="s">
        <v>3038</v>
      </c>
      <c r="E123" s="450" t="s">
        <v>1418</v>
      </c>
      <c r="F123" s="450" t="s">
        <v>3030</v>
      </c>
      <c r="G123" s="450"/>
      <c r="H123" s="450" t="s">
        <v>3030</v>
      </c>
      <c r="I123" s="450" t="s">
        <v>3039</v>
      </c>
      <c r="J123" s="450" t="s">
        <v>338</v>
      </c>
    </row>
    <row r="124" spans="2:10">
      <c r="B124" s="1473" t="s">
        <v>59</v>
      </c>
      <c r="C124" s="1501" t="s">
        <v>76</v>
      </c>
      <c r="D124" s="450" t="s">
        <v>3040</v>
      </c>
      <c r="E124" s="450" t="s">
        <v>1420</v>
      </c>
      <c r="F124" s="450" t="s">
        <v>3030</v>
      </c>
      <c r="G124" s="450"/>
      <c r="H124" s="450" t="s">
        <v>3030</v>
      </c>
      <c r="I124" s="450" t="s">
        <v>2088</v>
      </c>
      <c r="J124" s="450" t="s">
        <v>338</v>
      </c>
    </row>
    <row r="125" spans="2:10">
      <c r="B125" s="1473" t="s">
        <v>59</v>
      </c>
      <c r="C125" s="1501" t="s">
        <v>76</v>
      </c>
      <c r="D125" s="450" t="s">
        <v>3041</v>
      </c>
      <c r="E125" s="450" t="s">
        <v>1424</v>
      </c>
      <c r="F125" s="450" t="s">
        <v>3030</v>
      </c>
      <c r="G125" s="450"/>
      <c r="H125" s="450" t="s">
        <v>3030</v>
      </c>
      <c r="I125" s="450" t="s">
        <v>3042</v>
      </c>
      <c r="J125" s="450" t="s">
        <v>338</v>
      </c>
    </row>
    <row r="126" spans="2:10" ht="15" customHeight="1">
      <c r="B126" s="1473" t="s">
        <v>59</v>
      </c>
      <c r="C126" s="1501" t="s">
        <v>76</v>
      </c>
      <c r="D126" s="450" t="s">
        <v>3043</v>
      </c>
      <c r="E126" s="450" t="s">
        <v>695</v>
      </c>
      <c r="F126" s="450" t="s">
        <v>3030</v>
      </c>
      <c r="G126" s="450"/>
      <c r="H126" s="450" t="s">
        <v>3030</v>
      </c>
      <c r="I126" s="450" t="s">
        <v>700</v>
      </c>
      <c r="J126" s="450" t="s">
        <v>338</v>
      </c>
    </row>
    <row r="127" spans="2:10">
      <c r="B127" s="1473" t="s">
        <v>59</v>
      </c>
      <c r="C127" s="1501" t="s">
        <v>76</v>
      </c>
      <c r="D127" s="450" t="s">
        <v>3044</v>
      </c>
      <c r="E127" s="450" t="s">
        <v>699</v>
      </c>
      <c r="F127" s="450" t="s">
        <v>3030</v>
      </c>
      <c r="G127" s="450"/>
      <c r="H127" s="450" t="s">
        <v>3030</v>
      </c>
      <c r="I127" s="450" t="s">
        <v>2083</v>
      </c>
      <c r="J127" s="450" t="s">
        <v>338</v>
      </c>
    </row>
    <row r="128" spans="2:10">
      <c r="B128" s="1473" t="s">
        <v>59</v>
      </c>
      <c r="C128" s="1501" t="s">
        <v>76</v>
      </c>
      <c r="D128" s="450" t="s">
        <v>3045</v>
      </c>
      <c r="E128" s="450" t="s">
        <v>638</v>
      </c>
      <c r="F128" s="450" t="s">
        <v>3030</v>
      </c>
      <c r="G128" s="450" t="s">
        <v>4125</v>
      </c>
      <c r="H128" s="450" t="s">
        <v>3030</v>
      </c>
      <c r="I128" s="450" t="s">
        <v>816</v>
      </c>
      <c r="J128" s="450" t="s">
        <v>338</v>
      </c>
    </row>
    <row r="129" spans="2:10">
      <c r="B129" s="1473" t="s">
        <v>59</v>
      </c>
      <c r="C129" s="1501" t="s">
        <v>76</v>
      </c>
      <c r="D129" s="450" t="s">
        <v>3046</v>
      </c>
      <c r="E129" s="450" t="s">
        <v>3047</v>
      </c>
      <c r="F129" s="450" t="s">
        <v>3030</v>
      </c>
      <c r="G129" s="450"/>
      <c r="H129" s="450" t="s">
        <v>3030</v>
      </c>
      <c r="I129" s="450" t="s">
        <v>3048</v>
      </c>
      <c r="J129" s="450" t="s">
        <v>338</v>
      </c>
    </row>
    <row r="130" spans="2:10">
      <c r="B130" s="1168" t="s">
        <v>1334</v>
      </c>
      <c r="C130" s="1168"/>
      <c r="D130" s="1168"/>
      <c r="E130" s="1168"/>
      <c r="F130" s="1168"/>
      <c r="G130" s="1168"/>
      <c r="H130" s="1168"/>
      <c r="I130" s="1168"/>
      <c r="J130" s="1168"/>
    </row>
    <row r="131" spans="2:10">
      <c r="B131" s="1473" t="s">
        <v>59</v>
      </c>
      <c r="C131" s="1502" t="s">
        <v>73</v>
      </c>
      <c r="D131" s="775" t="s">
        <v>512</v>
      </c>
      <c r="E131" s="775" t="s">
        <v>513</v>
      </c>
      <c r="F131" s="450" t="s">
        <v>3054</v>
      </c>
      <c r="G131" s="775"/>
      <c r="H131" s="450" t="s">
        <v>3054</v>
      </c>
      <c r="I131" s="450" t="s">
        <v>514</v>
      </c>
      <c r="J131" s="450" t="s">
        <v>338</v>
      </c>
    </row>
    <row r="132" spans="2:10">
      <c r="B132" s="1473" t="s">
        <v>59</v>
      </c>
      <c r="C132" s="1502" t="s">
        <v>73</v>
      </c>
      <c r="D132" s="775" t="s">
        <v>1535</v>
      </c>
      <c r="E132" s="775" t="s">
        <v>580</v>
      </c>
      <c r="F132" s="450" t="s">
        <v>3054</v>
      </c>
      <c r="G132" s="775"/>
      <c r="H132" s="450" t="s">
        <v>3054</v>
      </c>
      <c r="I132" s="450" t="s">
        <v>1536</v>
      </c>
      <c r="J132" s="450" t="s">
        <v>338</v>
      </c>
    </row>
    <row r="133" spans="2:10">
      <c r="B133" s="1473" t="s">
        <v>59</v>
      </c>
      <c r="C133" s="1502" t="s">
        <v>73</v>
      </c>
      <c r="D133" s="775" t="s">
        <v>2967</v>
      </c>
      <c r="E133" s="775" t="s">
        <v>572</v>
      </c>
      <c r="F133" s="450" t="s">
        <v>3054</v>
      </c>
      <c r="G133" s="775"/>
      <c r="H133" s="450" t="s">
        <v>3054</v>
      </c>
      <c r="I133" s="450" t="s">
        <v>1512</v>
      </c>
      <c r="J133" s="450" t="s">
        <v>338</v>
      </c>
    </row>
    <row r="134" spans="2:10">
      <c r="B134" s="1473" t="s">
        <v>59</v>
      </c>
      <c r="C134" s="1502" t="s">
        <v>73</v>
      </c>
      <c r="D134" s="775" t="s">
        <v>2968</v>
      </c>
      <c r="E134" s="775" t="s">
        <v>1516</v>
      </c>
      <c r="F134" s="450" t="s">
        <v>3054</v>
      </c>
      <c r="G134" s="775"/>
      <c r="H134" s="450" t="s">
        <v>3054</v>
      </c>
      <c r="I134" s="450" t="s">
        <v>1519</v>
      </c>
      <c r="J134" s="450" t="s">
        <v>338</v>
      </c>
    </row>
    <row r="135" spans="2:10">
      <c r="B135" s="1473" t="s">
        <v>59</v>
      </c>
      <c r="C135" s="1502" t="s">
        <v>73</v>
      </c>
      <c r="D135" s="775" t="s">
        <v>516</v>
      </c>
      <c r="E135" s="775" t="s">
        <v>517</v>
      </c>
      <c r="F135" s="450" t="s">
        <v>3054</v>
      </c>
      <c r="G135" s="775"/>
      <c r="H135" s="450" t="s">
        <v>3054</v>
      </c>
      <c r="I135" s="450" t="s">
        <v>518</v>
      </c>
      <c r="J135" s="450" t="s">
        <v>338</v>
      </c>
    </row>
    <row r="136" spans="2:10">
      <c r="B136" s="1473" t="s">
        <v>59</v>
      </c>
      <c r="C136" s="1502" t="s">
        <v>73</v>
      </c>
      <c r="D136" s="450" t="s">
        <v>3055</v>
      </c>
      <c r="E136" s="450" t="s">
        <v>1196</v>
      </c>
      <c r="F136" s="450" t="s">
        <v>3054</v>
      </c>
      <c r="G136" s="450"/>
      <c r="H136" s="450" t="s">
        <v>3054</v>
      </c>
      <c r="I136" s="450" t="s">
        <v>1197</v>
      </c>
      <c r="J136" s="450" t="s">
        <v>338</v>
      </c>
    </row>
    <row r="137" spans="2:10">
      <c r="B137" s="1473" t="s">
        <v>59</v>
      </c>
      <c r="C137" s="1502" t="s">
        <v>73</v>
      </c>
      <c r="D137" s="450" t="s">
        <v>3056</v>
      </c>
      <c r="E137" s="450" t="s">
        <v>1190</v>
      </c>
      <c r="F137" s="450" t="s">
        <v>3054</v>
      </c>
      <c r="G137" s="450"/>
      <c r="H137" s="450" t="s">
        <v>3054</v>
      </c>
      <c r="I137" s="450" t="s">
        <v>1191</v>
      </c>
      <c r="J137" s="450" t="s">
        <v>338</v>
      </c>
    </row>
    <row r="138" spans="2:10">
      <c r="B138" s="1473" t="s">
        <v>59</v>
      </c>
      <c r="C138" s="1502" t="s">
        <v>73</v>
      </c>
      <c r="D138" s="450" t="s">
        <v>3057</v>
      </c>
      <c r="E138" s="450" t="s">
        <v>1193</v>
      </c>
      <c r="F138" s="450" t="s">
        <v>3054</v>
      </c>
      <c r="G138" s="450"/>
      <c r="H138" s="450" t="s">
        <v>3054</v>
      </c>
      <c r="I138" s="450" t="s">
        <v>1194</v>
      </c>
      <c r="J138" s="450" t="s">
        <v>338</v>
      </c>
    </row>
    <row r="139" spans="2:10">
      <c r="B139" s="1473" t="s">
        <v>59</v>
      </c>
      <c r="C139" s="1502" t="s">
        <v>73</v>
      </c>
      <c r="D139" s="450" t="s">
        <v>3058</v>
      </c>
      <c r="E139" s="450" t="s">
        <v>1186</v>
      </c>
      <c r="F139" s="450" t="s">
        <v>3054</v>
      </c>
      <c r="G139" s="450"/>
      <c r="H139" s="450" t="s">
        <v>3054</v>
      </c>
      <c r="I139" s="450" t="s">
        <v>1187</v>
      </c>
      <c r="J139" s="450" t="s">
        <v>338</v>
      </c>
    </row>
    <row r="140" spans="2:10">
      <c r="B140" s="1473" t="s">
        <v>59</v>
      </c>
      <c r="C140" s="1502" t="s">
        <v>73</v>
      </c>
      <c r="D140" s="450" t="s">
        <v>3059</v>
      </c>
      <c r="E140" s="450" t="s">
        <v>1159</v>
      </c>
      <c r="F140" s="450" t="s">
        <v>3054</v>
      </c>
      <c r="G140" s="450"/>
      <c r="H140" s="450" t="s">
        <v>3054</v>
      </c>
      <c r="I140" s="450" t="s">
        <v>3060</v>
      </c>
      <c r="J140" s="450" t="s">
        <v>338</v>
      </c>
    </row>
    <row r="141" spans="2:10">
      <c r="B141" s="1473" t="s">
        <v>59</v>
      </c>
      <c r="C141" s="1502" t="s">
        <v>73</v>
      </c>
      <c r="D141" s="450" t="s">
        <v>3061</v>
      </c>
      <c r="E141" s="450" t="s">
        <v>1205</v>
      </c>
      <c r="F141" s="450" t="s">
        <v>3054</v>
      </c>
      <c r="G141" s="450"/>
      <c r="H141" s="450" t="s">
        <v>3054</v>
      </c>
      <c r="I141" s="450" t="s">
        <v>1206</v>
      </c>
      <c r="J141" s="450" t="s">
        <v>338</v>
      </c>
    </row>
    <row r="142" spans="2:10">
      <c r="B142" s="1473" t="s">
        <v>59</v>
      </c>
      <c r="C142" s="1502" t="s">
        <v>73</v>
      </c>
      <c r="D142" s="450" t="s">
        <v>3062</v>
      </c>
      <c r="E142" s="450" t="s">
        <v>1163</v>
      </c>
      <c r="F142" s="450" t="s">
        <v>3054</v>
      </c>
      <c r="G142" s="450"/>
      <c r="H142" s="450" t="s">
        <v>3054</v>
      </c>
      <c r="I142" s="450" t="s">
        <v>3063</v>
      </c>
      <c r="J142" s="450" t="s">
        <v>338</v>
      </c>
    </row>
    <row r="143" spans="2:10">
      <c r="B143" s="1473" t="s">
        <v>59</v>
      </c>
      <c r="C143" s="1502" t="s">
        <v>73</v>
      </c>
      <c r="D143" s="450" t="s">
        <v>3064</v>
      </c>
      <c r="E143" s="450" t="s">
        <v>1166</v>
      </c>
      <c r="F143" s="450" t="s">
        <v>3054</v>
      </c>
      <c r="G143" s="450"/>
      <c r="H143" s="450" t="s">
        <v>3054</v>
      </c>
      <c r="I143" s="450" t="s">
        <v>3065</v>
      </c>
      <c r="J143" s="450" t="s">
        <v>338</v>
      </c>
    </row>
    <row r="144" spans="2:10">
      <c r="B144" s="1473" t="s">
        <v>59</v>
      </c>
      <c r="C144" s="1502" t="s">
        <v>73</v>
      </c>
      <c r="D144" s="450" t="s">
        <v>3066</v>
      </c>
      <c r="E144" s="450" t="s">
        <v>1169</v>
      </c>
      <c r="F144" s="450" t="s">
        <v>3054</v>
      </c>
      <c r="G144" s="450"/>
      <c r="H144" s="450" t="s">
        <v>3054</v>
      </c>
      <c r="I144" s="450" t="s">
        <v>3067</v>
      </c>
      <c r="J144" s="450" t="s">
        <v>338</v>
      </c>
    </row>
    <row r="145" spans="2:10">
      <c r="B145" s="1473" t="s">
        <v>59</v>
      </c>
      <c r="C145" s="1502" t="s">
        <v>73</v>
      </c>
      <c r="D145" s="450" t="s">
        <v>3068</v>
      </c>
      <c r="E145" s="450" t="s">
        <v>1172</v>
      </c>
      <c r="F145" s="450" t="s">
        <v>3054</v>
      </c>
      <c r="G145" s="450"/>
      <c r="H145" s="450" t="s">
        <v>3054</v>
      </c>
      <c r="I145" s="450" t="s">
        <v>3069</v>
      </c>
      <c r="J145" s="450" t="s">
        <v>338</v>
      </c>
    </row>
    <row r="146" spans="2:10">
      <c r="B146" s="1473" t="s">
        <v>59</v>
      </c>
      <c r="C146" s="1502" t="s">
        <v>73</v>
      </c>
      <c r="D146" s="450" t="s">
        <v>3070</v>
      </c>
      <c r="E146" s="450" t="s">
        <v>1175</v>
      </c>
      <c r="F146" s="450" t="s">
        <v>3054</v>
      </c>
      <c r="G146" s="450"/>
      <c r="H146" s="450" t="s">
        <v>3054</v>
      </c>
      <c r="I146" s="450" t="s">
        <v>3071</v>
      </c>
      <c r="J146" s="450" t="s">
        <v>338</v>
      </c>
    </row>
    <row r="147" spans="2:10">
      <c r="B147" s="1473" t="s">
        <v>59</v>
      </c>
      <c r="C147" s="1502" t="s">
        <v>73</v>
      </c>
      <c r="D147" s="450" t="s">
        <v>3072</v>
      </c>
      <c r="E147" s="450" t="s">
        <v>1199</v>
      </c>
      <c r="F147" s="450" t="s">
        <v>3054</v>
      </c>
      <c r="G147" s="450"/>
      <c r="H147" s="450" t="s">
        <v>3054</v>
      </c>
      <c r="I147" s="450" t="s">
        <v>1200</v>
      </c>
      <c r="J147" s="450" t="s">
        <v>338</v>
      </c>
    </row>
    <row r="148" spans="2:10">
      <c r="B148" s="1473" t="s">
        <v>59</v>
      </c>
      <c r="C148" s="1502" t="s">
        <v>73</v>
      </c>
      <c r="D148" s="450" t="s">
        <v>3073</v>
      </c>
      <c r="E148" s="450" t="s">
        <v>824</v>
      </c>
      <c r="F148" s="450" t="s">
        <v>3054</v>
      </c>
      <c r="G148" s="450"/>
      <c r="H148" s="450" t="s">
        <v>3054</v>
      </c>
      <c r="I148" s="450" t="s">
        <v>825</v>
      </c>
      <c r="J148" s="450" t="s">
        <v>338</v>
      </c>
    </row>
    <row r="149" spans="2:10">
      <c r="B149" s="1473" t="s">
        <v>59</v>
      </c>
      <c r="C149" s="1502" t="s">
        <v>73</v>
      </c>
      <c r="D149" s="450" t="s">
        <v>1177</v>
      </c>
      <c r="E149" s="450" t="s">
        <v>1178</v>
      </c>
      <c r="F149" s="450" t="s">
        <v>3030</v>
      </c>
      <c r="G149" s="450"/>
      <c r="H149" s="450" t="s">
        <v>3054</v>
      </c>
      <c r="I149" s="450" t="s">
        <v>3052</v>
      </c>
      <c r="J149" s="450" t="s">
        <v>338</v>
      </c>
    </row>
    <row r="150" spans="2:10">
      <c r="B150" s="1473" t="s">
        <v>59</v>
      </c>
      <c r="C150" s="1502" t="s">
        <v>73</v>
      </c>
      <c r="D150" s="450" t="s">
        <v>1180</v>
      </c>
      <c r="E150" s="450" t="s">
        <v>1181</v>
      </c>
      <c r="F150" s="450" t="s">
        <v>3030</v>
      </c>
      <c r="G150" s="450"/>
      <c r="H150" s="450" t="s">
        <v>3054</v>
      </c>
      <c r="I150" s="450" t="s">
        <v>3053</v>
      </c>
      <c r="J150" s="450" t="s">
        <v>338</v>
      </c>
    </row>
    <row r="151" spans="2:10">
      <c r="B151" s="1473" t="s">
        <v>59</v>
      </c>
      <c r="C151" s="1502" t="s">
        <v>73</v>
      </c>
      <c r="D151" s="450" t="s">
        <v>3074</v>
      </c>
      <c r="E151" s="450" t="s">
        <v>1202</v>
      </c>
      <c r="F151" s="450" t="s">
        <v>3054</v>
      </c>
      <c r="G151" s="450"/>
      <c r="H151" s="450" t="s">
        <v>3054</v>
      </c>
      <c r="I151" s="450" t="s">
        <v>1203</v>
      </c>
      <c r="J151" s="450" t="s">
        <v>338</v>
      </c>
    </row>
    <row r="152" spans="2:10">
      <c r="B152" s="1473" t="s">
        <v>59</v>
      </c>
      <c r="C152" s="1502" t="s">
        <v>73</v>
      </c>
      <c r="D152" s="450" t="s">
        <v>1917</v>
      </c>
      <c r="E152" s="450" t="s">
        <v>2112</v>
      </c>
      <c r="F152" s="450" t="s">
        <v>3054</v>
      </c>
      <c r="G152" s="450"/>
      <c r="H152" s="450" t="s">
        <v>3054</v>
      </c>
      <c r="I152" s="450" t="s">
        <v>2113</v>
      </c>
      <c r="J152" s="450" t="s">
        <v>338</v>
      </c>
    </row>
    <row r="153" spans="2:10">
      <c r="B153" s="1168" t="s">
        <v>1334</v>
      </c>
      <c r="C153" s="1168"/>
      <c r="D153" s="1168"/>
      <c r="E153" s="1168"/>
      <c r="F153" s="1168"/>
      <c r="G153" s="1168"/>
      <c r="H153" s="1168"/>
      <c r="I153" s="1168"/>
      <c r="J153" s="1168"/>
    </row>
    <row r="154" spans="2:10">
      <c r="B154" s="1473" t="s">
        <v>59</v>
      </c>
      <c r="C154" s="1503" t="s">
        <v>1901</v>
      </c>
      <c r="D154" s="775" t="s">
        <v>2967</v>
      </c>
      <c r="E154" s="775" t="s">
        <v>572</v>
      </c>
      <c r="F154" s="450" t="s">
        <v>3075</v>
      </c>
      <c r="G154" s="775"/>
      <c r="H154" s="450" t="s">
        <v>3075</v>
      </c>
      <c r="I154" s="450" t="s">
        <v>2609</v>
      </c>
      <c r="J154" s="450" t="s">
        <v>338</v>
      </c>
    </row>
    <row r="155" spans="2:10">
      <c r="B155" s="1473" t="s">
        <v>59</v>
      </c>
      <c r="C155" s="1503" t="s">
        <v>1901</v>
      </c>
      <c r="D155" s="775" t="s">
        <v>512</v>
      </c>
      <c r="E155" s="775" t="s">
        <v>513</v>
      </c>
      <c r="F155" s="450" t="s">
        <v>3075</v>
      </c>
      <c r="G155" s="775"/>
      <c r="H155" s="450" t="s">
        <v>3075</v>
      </c>
      <c r="I155" s="450" t="s">
        <v>514</v>
      </c>
      <c r="J155" s="450" t="s">
        <v>338</v>
      </c>
    </row>
    <row r="156" spans="2:10">
      <c r="B156" s="1473" t="s">
        <v>59</v>
      </c>
      <c r="C156" s="1503" t="s">
        <v>1901</v>
      </c>
      <c r="D156" s="775" t="s">
        <v>1535</v>
      </c>
      <c r="E156" s="775" t="s">
        <v>580</v>
      </c>
      <c r="F156" s="450" t="s">
        <v>3075</v>
      </c>
      <c r="G156" s="775"/>
      <c r="H156" s="450" t="s">
        <v>3075</v>
      </c>
      <c r="I156" s="450" t="s">
        <v>1536</v>
      </c>
      <c r="J156" s="450" t="s">
        <v>338</v>
      </c>
    </row>
    <row r="157" spans="2:10">
      <c r="B157" s="1473" t="s">
        <v>59</v>
      </c>
      <c r="C157" s="1503" t="s">
        <v>1901</v>
      </c>
      <c r="D157" s="775" t="s">
        <v>516</v>
      </c>
      <c r="E157" s="775" t="s">
        <v>517</v>
      </c>
      <c r="F157" s="450" t="s">
        <v>3075</v>
      </c>
      <c r="G157" s="775"/>
      <c r="H157" s="450" t="s">
        <v>3075</v>
      </c>
      <c r="I157" s="450" t="s">
        <v>1519</v>
      </c>
      <c r="J157" s="450" t="s">
        <v>338</v>
      </c>
    </row>
    <row r="158" spans="2:10">
      <c r="B158" s="1473" t="s">
        <v>59</v>
      </c>
      <c r="C158" s="1503" t="s">
        <v>1901</v>
      </c>
      <c r="D158" s="775" t="s">
        <v>2968</v>
      </c>
      <c r="E158" s="775" t="s">
        <v>1516</v>
      </c>
      <c r="F158" s="450" t="s">
        <v>3075</v>
      </c>
      <c r="G158" s="775"/>
      <c r="H158" s="450" t="s">
        <v>3075</v>
      </c>
      <c r="I158" s="450" t="s">
        <v>1519</v>
      </c>
      <c r="J158" s="450" t="s">
        <v>338</v>
      </c>
    </row>
    <row r="159" spans="2:10">
      <c r="B159" s="1473" t="s">
        <v>59</v>
      </c>
      <c r="C159" s="1503" t="s">
        <v>1901</v>
      </c>
      <c r="D159" s="450" t="s">
        <v>1902</v>
      </c>
      <c r="E159" s="450" t="s">
        <v>3076</v>
      </c>
      <c r="F159" s="450" t="s">
        <v>3075</v>
      </c>
      <c r="G159" s="450"/>
      <c r="H159" s="450" t="s">
        <v>3075</v>
      </c>
      <c r="I159" s="450" t="s">
        <v>3077</v>
      </c>
      <c r="J159" s="450" t="s">
        <v>338</v>
      </c>
    </row>
    <row r="160" spans="2:10">
      <c r="B160" s="1473" t="s">
        <v>59</v>
      </c>
      <c r="C160" s="1503" t="s">
        <v>1901</v>
      </c>
      <c r="D160" s="450" t="s">
        <v>1905</v>
      </c>
      <c r="E160" s="450" t="s">
        <v>3078</v>
      </c>
      <c r="F160" s="450" t="s">
        <v>3075</v>
      </c>
      <c r="G160" s="450"/>
      <c r="H160" s="450" t="s">
        <v>3075</v>
      </c>
      <c r="I160" s="450" t="s">
        <v>3079</v>
      </c>
      <c r="J160" s="450" t="s">
        <v>338</v>
      </c>
    </row>
    <row r="161" spans="2:10">
      <c r="B161" s="1473" t="s">
        <v>59</v>
      </c>
      <c r="C161" s="1503" t="s">
        <v>1901</v>
      </c>
      <c r="D161" s="450" t="s">
        <v>1908</v>
      </c>
      <c r="E161" s="450" t="s">
        <v>3080</v>
      </c>
      <c r="F161" s="450" t="s">
        <v>3075</v>
      </c>
      <c r="G161" s="450"/>
      <c r="H161" s="450" t="s">
        <v>3075</v>
      </c>
      <c r="I161" s="450" t="s">
        <v>3081</v>
      </c>
      <c r="J161" s="450" t="s">
        <v>338</v>
      </c>
    </row>
    <row r="162" spans="2:10">
      <c r="B162" s="1473" t="s">
        <v>59</v>
      </c>
      <c r="C162" s="1503" t="s">
        <v>1901</v>
      </c>
      <c r="D162" s="450" t="s">
        <v>1911</v>
      </c>
      <c r="E162" s="450" t="s">
        <v>3082</v>
      </c>
      <c r="F162" s="450" t="s">
        <v>3075</v>
      </c>
      <c r="G162" s="450"/>
      <c r="H162" s="450" t="s">
        <v>3075</v>
      </c>
      <c r="I162" s="450" t="s">
        <v>3083</v>
      </c>
      <c r="J162" s="450" t="s">
        <v>338</v>
      </c>
    </row>
    <row r="163" spans="2:10">
      <c r="B163" s="1473" t="s">
        <v>59</v>
      </c>
      <c r="C163" s="1503" t="s">
        <v>1901</v>
      </c>
      <c r="D163" s="450" t="s">
        <v>1914</v>
      </c>
      <c r="E163" s="450" t="s">
        <v>3084</v>
      </c>
      <c r="F163" s="450" t="s">
        <v>3075</v>
      </c>
      <c r="G163" s="450"/>
      <c r="H163" s="450" t="s">
        <v>3075</v>
      </c>
      <c r="I163" s="450" t="s">
        <v>3085</v>
      </c>
      <c r="J163" s="450" t="s">
        <v>338</v>
      </c>
    </row>
    <row r="164" spans="2:10">
      <c r="B164" s="1473" t="s">
        <v>59</v>
      </c>
      <c r="C164" s="1503" t="s">
        <v>1901</v>
      </c>
      <c r="D164" s="450" t="s">
        <v>1917</v>
      </c>
      <c r="E164" s="450" t="s">
        <v>2112</v>
      </c>
      <c r="F164" s="450" t="s">
        <v>3075</v>
      </c>
      <c r="G164" s="450"/>
      <c r="H164" s="450" t="s">
        <v>3075</v>
      </c>
      <c r="I164" s="450" t="s">
        <v>3086</v>
      </c>
      <c r="J164" s="450" t="s">
        <v>338</v>
      </c>
    </row>
    <row r="165" spans="2:10">
      <c r="B165" s="1473" t="s">
        <v>59</v>
      </c>
      <c r="C165" s="1503" t="s">
        <v>1901</v>
      </c>
      <c r="D165" s="450" t="s">
        <v>1920</v>
      </c>
      <c r="E165" s="450" t="s">
        <v>3087</v>
      </c>
      <c r="F165" s="450" t="s">
        <v>3075</v>
      </c>
      <c r="G165" s="450"/>
      <c r="H165" s="450" t="s">
        <v>3075</v>
      </c>
      <c r="I165" s="450" t="s">
        <v>3088</v>
      </c>
      <c r="J165" s="450" t="s">
        <v>338</v>
      </c>
    </row>
    <row r="166" spans="2:10">
      <c r="B166" s="1473" t="s">
        <v>59</v>
      </c>
      <c r="C166" s="1503" t="s">
        <v>1901</v>
      </c>
      <c r="D166" s="450" t="s">
        <v>1923</v>
      </c>
      <c r="E166" s="450" t="s">
        <v>2703</v>
      </c>
      <c r="F166" s="450" t="s">
        <v>3075</v>
      </c>
      <c r="G166" s="450"/>
      <c r="H166" s="450" t="s">
        <v>3075</v>
      </c>
      <c r="I166" s="450" t="s">
        <v>3089</v>
      </c>
      <c r="J166" s="450" t="s">
        <v>338</v>
      </c>
    </row>
    <row r="167" spans="2:10">
      <c r="B167" s="1473" t="s">
        <v>59</v>
      </c>
      <c r="C167" s="1503" t="s">
        <v>1901</v>
      </c>
      <c r="D167" s="450" t="s">
        <v>1926</v>
      </c>
      <c r="E167" s="450" t="s">
        <v>2702</v>
      </c>
      <c r="F167" s="450" t="s">
        <v>3075</v>
      </c>
      <c r="G167" s="450"/>
      <c r="H167" s="450" t="s">
        <v>3075</v>
      </c>
      <c r="I167" s="450" t="s">
        <v>3090</v>
      </c>
      <c r="J167" s="450" t="s">
        <v>338</v>
      </c>
    </row>
    <row r="168" spans="2:10">
      <c r="B168" s="1473" t="s">
        <v>59</v>
      </c>
      <c r="C168" s="1503" t="s">
        <v>1901</v>
      </c>
      <c r="D168" s="450" t="s">
        <v>1929</v>
      </c>
      <c r="E168" s="450" t="s">
        <v>2701</v>
      </c>
      <c r="F168" s="450" t="s">
        <v>3075</v>
      </c>
      <c r="G168" s="450"/>
      <c r="H168" s="450" t="s">
        <v>3075</v>
      </c>
      <c r="I168" s="450" t="s">
        <v>3091</v>
      </c>
      <c r="J168" s="450" t="s">
        <v>338</v>
      </c>
    </row>
    <row r="169" spans="2:10">
      <c r="B169" s="1473" t="s">
        <v>59</v>
      </c>
      <c r="C169" s="1503" t="s">
        <v>1901</v>
      </c>
      <c r="D169" s="450" t="s">
        <v>1932</v>
      </c>
      <c r="E169" s="450" t="s">
        <v>2700</v>
      </c>
      <c r="F169" s="450" t="s">
        <v>3075</v>
      </c>
      <c r="G169" s="450"/>
      <c r="H169" s="450" t="s">
        <v>3075</v>
      </c>
      <c r="I169" s="450" t="s">
        <v>3092</v>
      </c>
      <c r="J169" s="450" t="s">
        <v>338</v>
      </c>
    </row>
    <row r="170" spans="2:10">
      <c r="B170" s="1473" t="s">
        <v>59</v>
      </c>
      <c r="C170" s="1503" t="s">
        <v>1901</v>
      </c>
      <c r="D170" s="450" t="s">
        <v>1935</v>
      </c>
      <c r="E170" s="450" t="s">
        <v>2699</v>
      </c>
      <c r="F170" s="450" t="s">
        <v>3075</v>
      </c>
      <c r="G170" s="450"/>
      <c r="H170" s="450" t="s">
        <v>3075</v>
      </c>
      <c r="I170" s="450" t="s">
        <v>3093</v>
      </c>
      <c r="J170" s="450" t="s">
        <v>338</v>
      </c>
    </row>
    <row r="171" spans="2:10">
      <c r="B171" s="1473" t="s">
        <v>59</v>
      </c>
      <c r="C171" s="1503" t="s">
        <v>1901</v>
      </c>
      <c r="D171" s="450" t="s">
        <v>1938</v>
      </c>
      <c r="E171" s="450" t="s">
        <v>2698</v>
      </c>
      <c r="F171" s="450" t="s">
        <v>3075</v>
      </c>
      <c r="G171" s="450"/>
      <c r="H171" s="450" t="s">
        <v>3075</v>
      </c>
      <c r="I171" s="450" t="s">
        <v>3094</v>
      </c>
      <c r="J171" s="450" t="s">
        <v>338</v>
      </c>
    </row>
    <row r="172" spans="2:10">
      <c r="B172" s="1473" t="s">
        <v>59</v>
      </c>
      <c r="C172" s="1503" t="s">
        <v>1901</v>
      </c>
      <c r="D172" s="450" t="s">
        <v>1941</v>
      </c>
      <c r="E172" s="450" t="s">
        <v>3095</v>
      </c>
      <c r="F172" s="450" t="s">
        <v>3075</v>
      </c>
      <c r="G172" s="450"/>
      <c r="H172" s="450" t="s">
        <v>3075</v>
      </c>
      <c r="I172" s="450" t="s">
        <v>3096</v>
      </c>
      <c r="J172" s="450" t="s">
        <v>338</v>
      </c>
    </row>
    <row r="173" spans="2:10">
      <c r="B173" s="1473" t="s">
        <v>59</v>
      </c>
      <c r="C173" s="1503" t="s">
        <v>1901</v>
      </c>
      <c r="D173" s="450" t="s">
        <v>1944</v>
      </c>
      <c r="E173" s="450" t="s">
        <v>3097</v>
      </c>
      <c r="F173" s="450" t="s">
        <v>3075</v>
      </c>
      <c r="G173" s="450"/>
      <c r="H173" s="450" t="s">
        <v>3075</v>
      </c>
      <c r="I173" s="450" t="s">
        <v>3098</v>
      </c>
      <c r="J173" s="450" t="s">
        <v>338</v>
      </c>
    </row>
    <row r="174" spans="2:10">
      <c r="B174" s="1473" t="s">
        <v>59</v>
      </c>
      <c r="C174" s="1503" t="s">
        <v>1901</v>
      </c>
      <c r="D174" s="450" t="s">
        <v>1947</v>
      </c>
      <c r="E174" s="450" t="s">
        <v>3099</v>
      </c>
      <c r="F174" s="450" t="s">
        <v>3075</v>
      </c>
      <c r="G174" s="450"/>
      <c r="H174" s="450" t="s">
        <v>3075</v>
      </c>
      <c r="I174" s="450" t="s">
        <v>3100</v>
      </c>
      <c r="J174" s="450" t="s">
        <v>338</v>
      </c>
    </row>
    <row r="175" spans="2:10">
      <c r="B175" s="1473" t="s">
        <v>59</v>
      </c>
      <c r="C175" s="1503" t="s">
        <v>1901</v>
      </c>
      <c r="D175" s="450" t="s">
        <v>1950</v>
      </c>
      <c r="E175" s="450" t="s">
        <v>3101</v>
      </c>
      <c r="F175" s="450" t="s">
        <v>3075</v>
      </c>
      <c r="G175" s="450"/>
      <c r="H175" s="450" t="s">
        <v>3075</v>
      </c>
      <c r="I175" s="450" t="s">
        <v>3102</v>
      </c>
      <c r="J175" s="450" t="s">
        <v>338</v>
      </c>
    </row>
    <row r="176" spans="2:10">
      <c r="B176" s="1473" t="s">
        <v>59</v>
      </c>
      <c r="C176" s="1503" t="s">
        <v>1901</v>
      </c>
      <c r="D176" s="450" t="s">
        <v>1953</v>
      </c>
      <c r="E176" s="450" t="s">
        <v>3103</v>
      </c>
      <c r="F176" s="450" t="s">
        <v>3075</v>
      </c>
      <c r="G176" s="450"/>
      <c r="H176" s="450" t="s">
        <v>3075</v>
      </c>
      <c r="I176" s="450" t="s">
        <v>3104</v>
      </c>
      <c r="J176" s="450" t="s">
        <v>338</v>
      </c>
    </row>
    <row r="177" spans="2:10">
      <c r="B177" s="1473" t="s">
        <v>59</v>
      </c>
      <c r="C177" s="1503" t="s">
        <v>1901</v>
      </c>
      <c r="D177" s="450" t="s">
        <v>1956</v>
      </c>
      <c r="E177" s="450" t="s">
        <v>3105</v>
      </c>
      <c r="F177" s="450" t="s">
        <v>3075</v>
      </c>
      <c r="G177" s="450"/>
      <c r="H177" s="450" t="s">
        <v>3075</v>
      </c>
      <c r="I177" s="450" t="s">
        <v>3106</v>
      </c>
      <c r="J177" s="450" t="s">
        <v>338</v>
      </c>
    </row>
    <row r="178" spans="2:10">
      <c r="B178" s="1473" t="s">
        <v>59</v>
      </c>
      <c r="C178" s="1503" t="s">
        <v>1901</v>
      </c>
      <c r="D178" s="450" t="s">
        <v>1959</v>
      </c>
      <c r="E178" s="450" t="s">
        <v>3107</v>
      </c>
      <c r="F178" s="450" t="s">
        <v>3075</v>
      </c>
      <c r="G178" s="450"/>
      <c r="H178" s="450" t="s">
        <v>3075</v>
      </c>
      <c r="I178" s="450" t="s">
        <v>3108</v>
      </c>
      <c r="J178" s="450" t="s">
        <v>338</v>
      </c>
    </row>
    <row r="179" spans="2:10">
      <c r="B179" s="1473" t="s">
        <v>59</v>
      </c>
      <c r="C179" s="1503" t="s">
        <v>1901</v>
      </c>
      <c r="D179" s="450" t="s">
        <v>1962</v>
      </c>
      <c r="E179" s="450" t="s">
        <v>3109</v>
      </c>
      <c r="F179" s="450" t="s">
        <v>3075</v>
      </c>
      <c r="G179" s="450"/>
      <c r="H179" s="450" t="s">
        <v>3075</v>
      </c>
      <c r="I179" s="450" t="s">
        <v>3110</v>
      </c>
      <c r="J179" s="450" t="s">
        <v>338</v>
      </c>
    </row>
    <row r="180" spans="2:10">
      <c r="B180" s="1473" t="s">
        <v>59</v>
      </c>
      <c r="C180" s="1503" t="s">
        <v>1901</v>
      </c>
      <c r="D180" s="450" t="s">
        <v>1965</v>
      </c>
      <c r="E180" s="450" t="s">
        <v>3111</v>
      </c>
      <c r="F180" s="450" t="s">
        <v>3075</v>
      </c>
      <c r="G180" s="450"/>
      <c r="H180" s="450" t="s">
        <v>3075</v>
      </c>
      <c r="I180" s="450" t="s">
        <v>3112</v>
      </c>
      <c r="J180" s="450" t="s">
        <v>338</v>
      </c>
    </row>
    <row r="181" spans="2:10">
      <c r="B181" s="1473" t="s">
        <v>59</v>
      </c>
      <c r="C181" s="1503" t="s">
        <v>1901</v>
      </c>
      <c r="D181" s="450" t="s">
        <v>1968</v>
      </c>
      <c r="E181" s="450" t="s">
        <v>3113</v>
      </c>
      <c r="F181" s="450" t="s">
        <v>3075</v>
      </c>
      <c r="G181" s="450"/>
      <c r="H181" s="450" t="s">
        <v>3075</v>
      </c>
      <c r="I181" s="450" t="s">
        <v>3114</v>
      </c>
      <c r="J181" s="450" t="s">
        <v>338</v>
      </c>
    </row>
    <row r="182" spans="2:10">
      <c r="B182" s="1473" t="s">
        <v>59</v>
      </c>
      <c r="C182" s="1503" t="s">
        <v>1901</v>
      </c>
      <c r="D182" s="450" t="s">
        <v>1971</v>
      </c>
      <c r="E182" s="450" t="s">
        <v>3115</v>
      </c>
      <c r="F182" s="450" t="s">
        <v>3075</v>
      </c>
      <c r="G182" s="450"/>
      <c r="H182" s="450" t="s">
        <v>3075</v>
      </c>
      <c r="I182" s="450" t="s">
        <v>3116</v>
      </c>
      <c r="J182" s="450" t="s">
        <v>338</v>
      </c>
    </row>
    <row r="183" spans="2:10">
      <c r="B183" s="1473" t="s">
        <v>59</v>
      </c>
      <c r="C183" s="1503" t="s">
        <v>1901</v>
      </c>
      <c r="D183" s="450" t="s">
        <v>1974</v>
      </c>
      <c r="E183" s="450" t="s">
        <v>3117</v>
      </c>
      <c r="F183" s="450" t="s">
        <v>3075</v>
      </c>
      <c r="G183" s="450"/>
      <c r="H183" s="450" t="s">
        <v>3075</v>
      </c>
      <c r="I183" s="450" t="s">
        <v>3118</v>
      </c>
      <c r="J183" s="450" t="s">
        <v>338</v>
      </c>
    </row>
    <row r="184" spans="2:10">
      <c r="B184" s="1473" t="s">
        <v>59</v>
      </c>
      <c r="C184" s="1503" t="s">
        <v>1901</v>
      </c>
      <c r="D184" s="450" t="s">
        <v>1977</v>
      </c>
      <c r="E184" s="450" t="s">
        <v>3119</v>
      </c>
      <c r="F184" s="450" t="s">
        <v>3075</v>
      </c>
      <c r="G184" s="450"/>
      <c r="H184" s="450" t="s">
        <v>3075</v>
      </c>
      <c r="I184" s="450" t="s">
        <v>3120</v>
      </c>
      <c r="J184" s="450" t="s">
        <v>338</v>
      </c>
    </row>
    <row r="185" spans="2:10">
      <c r="B185" s="1473" t="s">
        <v>59</v>
      </c>
      <c r="C185" s="1503" t="s">
        <v>1901</v>
      </c>
      <c r="D185" s="450" t="s">
        <v>1980</v>
      </c>
      <c r="E185" s="450" t="s">
        <v>3121</v>
      </c>
      <c r="F185" s="450" t="s">
        <v>3075</v>
      </c>
      <c r="G185" s="450"/>
      <c r="H185" s="450" t="s">
        <v>3075</v>
      </c>
      <c r="I185" s="450" t="s">
        <v>3122</v>
      </c>
      <c r="J185" s="450" t="s">
        <v>338</v>
      </c>
    </row>
    <row r="186" spans="2:10">
      <c r="B186" s="1473" t="s">
        <v>59</v>
      </c>
      <c r="C186" s="1503" t="s">
        <v>1901</v>
      </c>
      <c r="D186" s="450" t="s">
        <v>1983</v>
      </c>
      <c r="E186" s="450" t="s">
        <v>3123</v>
      </c>
      <c r="F186" s="450" t="s">
        <v>3075</v>
      </c>
      <c r="G186" s="450"/>
      <c r="H186" s="450" t="s">
        <v>3075</v>
      </c>
      <c r="I186" s="450" t="s">
        <v>3124</v>
      </c>
      <c r="J186" s="450" t="s">
        <v>338</v>
      </c>
    </row>
    <row r="187" spans="2:10">
      <c r="B187" s="1473" t="s">
        <v>59</v>
      </c>
      <c r="C187" s="1503" t="s">
        <v>1901</v>
      </c>
      <c r="D187" s="450" t="s">
        <v>1986</v>
      </c>
      <c r="E187" s="450" t="s">
        <v>3125</v>
      </c>
      <c r="F187" s="450" t="s">
        <v>3075</v>
      </c>
      <c r="G187" s="450"/>
      <c r="H187" s="450" t="s">
        <v>3075</v>
      </c>
      <c r="I187" s="450" t="s">
        <v>3126</v>
      </c>
      <c r="J187" s="450" t="s">
        <v>338</v>
      </c>
    </row>
    <row r="188" spans="2:10">
      <c r="B188" s="1473" t="s">
        <v>59</v>
      </c>
      <c r="C188" s="1503" t="s">
        <v>1901</v>
      </c>
      <c r="D188" s="450" t="s">
        <v>1989</v>
      </c>
      <c r="E188" s="450" t="s">
        <v>3127</v>
      </c>
      <c r="F188" s="450" t="s">
        <v>3075</v>
      </c>
      <c r="G188" s="450"/>
      <c r="H188" s="450" t="s">
        <v>3075</v>
      </c>
      <c r="I188" s="450" t="s">
        <v>3128</v>
      </c>
      <c r="J188" s="450" t="s">
        <v>338</v>
      </c>
    </row>
    <row r="189" spans="2:10">
      <c r="B189" s="1473" t="s">
        <v>59</v>
      </c>
      <c r="C189" s="1503" t="s">
        <v>1901</v>
      </c>
      <c r="D189" s="450" t="s">
        <v>2010</v>
      </c>
      <c r="E189" s="450" t="s">
        <v>3129</v>
      </c>
      <c r="F189" s="450" t="s">
        <v>3075</v>
      </c>
      <c r="G189" s="450"/>
      <c r="H189" s="450" t="s">
        <v>3075</v>
      </c>
      <c r="I189" s="450" t="s">
        <v>3130</v>
      </c>
      <c r="J189" s="450" t="s">
        <v>338</v>
      </c>
    </row>
    <row r="190" spans="2:10">
      <c r="B190" s="1473" t="s">
        <v>59</v>
      </c>
      <c r="C190" s="1503" t="s">
        <v>1901</v>
      </c>
      <c r="D190" s="450" t="s">
        <v>2013</v>
      </c>
      <c r="E190" s="450" t="s">
        <v>3131</v>
      </c>
      <c r="F190" s="450" t="s">
        <v>3075</v>
      </c>
      <c r="G190" s="450"/>
      <c r="H190" s="450" t="s">
        <v>3075</v>
      </c>
      <c r="I190" s="450" t="s">
        <v>3132</v>
      </c>
      <c r="J190" s="450" t="s">
        <v>338</v>
      </c>
    </row>
    <row r="191" spans="2:10">
      <c r="B191" s="1473" t="s">
        <v>59</v>
      </c>
      <c r="C191" s="1503" t="s">
        <v>1901</v>
      </c>
      <c r="D191" s="450" t="s">
        <v>2016</v>
      </c>
      <c r="E191" s="450" t="s">
        <v>3133</v>
      </c>
      <c r="F191" s="450" t="s">
        <v>3075</v>
      </c>
      <c r="G191" s="450"/>
      <c r="H191" s="450" t="s">
        <v>3075</v>
      </c>
      <c r="I191" s="450" t="s">
        <v>3134</v>
      </c>
      <c r="J191" s="450" t="s">
        <v>338</v>
      </c>
    </row>
    <row r="192" spans="2:10">
      <c r="B192" s="1473" t="s">
        <v>59</v>
      </c>
      <c r="C192" s="1503" t="s">
        <v>1901</v>
      </c>
      <c r="D192" s="450" t="s">
        <v>2019</v>
      </c>
      <c r="E192" s="450" t="s">
        <v>3135</v>
      </c>
      <c r="F192" s="450" t="s">
        <v>3075</v>
      </c>
      <c r="G192" s="450"/>
      <c r="H192" s="450" t="s">
        <v>3075</v>
      </c>
      <c r="I192" s="450" t="s">
        <v>3136</v>
      </c>
      <c r="J192" s="450" t="s">
        <v>338</v>
      </c>
    </row>
    <row r="193" spans="2:10">
      <c r="B193" s="1473" t="s">
        <v>59</v>
      </c>
      <c r="C193" s="1503" t="s">
        <v>1901</v>
      </c>
      <c r="D193" s="450" t="s">
        <v>2022</v>
      </c>
      <c r="E193" s="450" t="s">
        <v>3137</v>
      </c>
      <c r="F193" s="450" t="s">
        <v>3075</v>
      </c>
      <c r="G193" s="450"/>
      <c r="H193" s="450" t="s">
        <v>3075</v>
      </c>
      <c r="I193" s="450" t="s">
        <v>3138</v>
      </c>
      <c r="J193" s="450" t="s">
        <v>338</v>
      </c>
    </row>
    <row r="194" spans="2:10">
      <c r="B194" s="1473" t="s">
        <v>59</v>
      </c>
      <c r="C194" s="1503" t="s">
        <v>1901</v>
      </c>
      <c r="D194" s="450" t="s">
        <v>2025</v>
      </c>
      <c r="E194" s="450" t="s">
        <v>3139</v>
      </c>
      <c r="F194" s="450" t="s">
        <v>3075</v>
      </c>
      <c r="G194" s="450"/>
      <c r="H194" s="450" t="s">
        <v>3075</v>
      </c>
      <c r="I194" s="450" t="s">
        <v>3140</v>
      </c>
      <c r="J194" s="450" t="s">
        <v>338</v>
      </c>
    </row>
    <row r="195" spans="2:10">
      <c r="B195" s="1473" t="s">
        <v>59</v>
      </c>
      <c r="C195" s="1503" t="s">
        <v>1901</v>
      </c>
      <c r="D195" s="450" t="s">
        <v>2046</v>
      </c>
      <c r="E195" s="450" t="s">
        <v>3141</v>
      </c>
      <c r="F195" s="450" t="s">
        <v>3075</v>
      </c>
      <c r="G195" s="450"/>
      <c r="H195" s="450" t="s">
        <v>3075</v>
      </c>
      <c r="I195" s="450" t="s">
        <v>3142</v>
      </c>
      <c r="J195" s="450" t="s">
        <v>338</v>
      </c>
    </row>
    <row r="196" spans="2:10">
      <c r="B196" s="1473" t="s">
        <v>59</v>
      </c>
      <c r="C196" s="1503" t="s">
        <v>1901</v>
      </c>
      <c r="D196" s="450" t="s">
        <v>2049</v>
      </c>
      <c r="E196" s="450" t="s">
        <v>3143</v>
      </c>
      <c r="F196" s="450" t="s">
        <v>3075</v>
      </c>
      <c r="G196" s="450"/>
      <c r="H196" s="450" t="s">
        <v>3075</v>
      </c>
      <c r="I196" s="450" t="s">
        <v>3144</v>
      </c>
      <c r="J196" s="450" t="s">
        <v>338</v>
      </c>
    </row>
    <row r="197" spans="2:10">
      <c r="B197" s="1473" t="s">
        <v>59</v>
      </c>
      <c r="C197" s="1503" t="s">
        <v>1901</v>
      </c>
      <c r="D197" s="450" t="s">
        <v>2052</v>
      </c>
      <c r="E197" s="450" t="s">
        <v>3145</v>
      </c>
      <c r="F197" s="450" t="s">
        <v>3075</v>
      </c>
      <c r="G197" s="450"/>
      <c r="H197" s="450" t="s">
        <v>3075</v>
      </c>
      <c r="I197" s="450" t="s">
        <v>3146</v>
      </c>
      <c r="J197" s="450" t="s">
        <v>338</v>
      </c>
    </row>
    <row r="198" spans="2:10">
      <c r="B198" s="1473" t="s">
        <v>59</v>
      </c>
      <c r="C198" s="1503" t="s">
        <v>1901</v>
      </c>
      <c r="D198" s="450" t="s">
        <v>2055</v>
      </c>
      <c r="E198" s="450" t="s">
        <v>3147</v>
      </c>
      <c r="F198" s="450" t="s">
        <v>3075</v>
      </c>
      <c r="G198" s="450"/>
      <c r="H198" s="450" t="s">
        <v>3075</v>
      </c>
      <c r="I198" s="450" t="s">
        <v>3148</v>
      </c>
      <c r="J198" s="450" t="s">
        <v>338</v>
      </c>
    </row>
    <row r="199" spans="2:10">
      <c r="B199" s="1473" t="s">
        <v>59</v>
      </c>
      <c r="C199" s="1503" t="s">
        <v>1901</v>
      </c>
      <c r="D199" s="450" t="s">
        <v>2058</v>
      </c>
      <c r="E199" s="450" t="s">
        <v>3149</v>
      </c>
      <c r="F199" s="450" t="s">
        <v>3075</v>
      </c>
      <c r="G199" s="450"/>
      <c r="H199" s="450" t="s">
        <v>3075</v>
      </c>
      <c r="I199" s="450" t="s">
        <v>3150</v>
      </c>
      <c r="J199" s="450" t="s">
        <v>338</v>
      </c>
    </row>
    <row r="200" spans="2:10">
      <c r="B200" s="1473" t="s">
        <v>59</v>
      </c>
      <c r="C200" s="1503" t="s">
        <v>1901</v>
      </c>
      <c r="D200" s="450" t="s">
        <v>2061</v>
      </c>
      <c r="E200" s="450" t="s">
        <v>3151</v>
      </c>
      <c r="F200" s="450" t="s">
        <v>3075</v>
      </c>
      <c r="G200" s="450"/>
      <c r="H200" s="450" t="s">
        <v>3075</v>
      </c>
      <c r="I200" s="450" t="s">
        <v>3152</v>
      </c>
      <c r="J200" s="450" t="s">
        <v>338</v>
      </c>
    </row>
    <row r="201" spans="2:10">
      <c r="B201" s="1473" t="s">
        <v>59</v>
      </c>
      <c r="C201" s="1503" t="s">
        <v>1901</v>
      </c>
      <c r="D201" s="450" t="s">
        <v>2064</v>
      </c>
      <c r="E201" s="450" t="s">
        <v>3153</v>
      </c>
      <c r="F201" s="450" t="s">
        <v>3075</v>
      </c>
      <c r="G201" s="450"/>
      <c r="H201" s="450" t="s">
        <v>3075</v>
      </c>
      <c r="I201" s="450" t="s">
        <v>3154</v>
      </c>
      <c r="J201" s="450" t="s">
        <v>338</v>
      </c>
    </row>
    <row r="202" spans="2:10">
      <c r="B202" s="1473" t="s">
        <v>59</v>
      </c>
      <c r="C202" s="1503" t="s">
        <v>1901</v>
      </c>
      <c r="D202" s="450" t="s">
        <v>2067</v>
      </c>
      <c r="E202" s="450" t="s">
        <v>3155</v>
      </c>
      <c r="F202" s="450" t="s">
        <v>3075</v>
      </c>
      <c r="G202" s="450"/>
      <c r="H202" s="450" t="s">
        <v>3075</v>
      </c>
      <c r="I202" s="450" t="s">
        <v>3156</v>
      </c>
      <c r="J202" s="450" t="s">
        <v>338</v>
      </c>
    </row>
    <row r="203" spans="2:10">
      <c r="B203" s="1473" t="s">
        <v>59</v>
      </c>
      <c r="C203" s="1503" t="s">
        <v>1901</v>
      </c>
      <c r="D203" s="450" t="s">
        <v>2070</v>
      </c>
      <c r="E203" s="450" t="s">
        <v>3157</v>
      </c>
      <c r="F203" s="450" t="s">
        <v>3075</v>
      </c>
      <c r="G203" s="450"/>
      <c r="H203" s="450" t="s">
        <v>3075</v>
      </c>
      <c r="I203" s="450" t="s">
        <v>3158</v>
      </c>
      <c r="J203" s="450" t="s">
        <v>338</v>
      </c>
    </row>
    <row r="204" spans="2:10">
      <c r="B204" s="1473" t="s">
        <v>59</v>
      </c>
      <c r="C204" s="1503" t="s">
        <v>1901</v>
      </c>
      <c r="D204" s="450" t="s">
        <v>2073</v>
      </c>
      <c r="E204" s="450" t="s">
        <v>3159</v>
      </c>
      <c r="F204" s="450" t="s">
        <v>3075</v>
      </c>
      <c r="G204" s="450"/>
      <c r="H204" s="450" t="s">
        <v>3075</v>
      </c>
      <c r="I204" s="450" t="s">
        <v>3160</v>
      </c>
      <c r="J204" s="450" t="s">
        <v>338</v>
      </c>
    </row>
    <row r="205" spans="2:10">
      <c r="B205" s="1473" t="s">
        <v>59</v>
      </c>
      <c r="C205" s="1503" t="s">
        <v>1901</v>
      </c>
      <c r="D205" s="450" t="s">
        <v>2076</v>
      </c>
      <c r="E205" s="450" t="s">
        <v>3161</v>
      </c>
      <c r="F205" s="450" t="s">
        <v>3075</v>
      </c>
      <c r="G205" s="450"/>
      <c r="H205" s="450" t="s">
        <v>3075</v>
      </c>
      <c r="I205" s="450" t="s">
        <v>3162</v>
      </c>
      <c r="J205" s="450" t="s">
        <v>338</v>
      </c>
    </row>
    <row r="206" spans="2:10">
      <c r="B206" s="1168" t="s">
        <v>1334</v>
      </c>
      <c r="C206" s="1168"/>
      <c r="D206" s="1168"/>
      <c r="E206" s="1168"/>
      <c r="F206" s="1168"/>
      <c r="G206" s="1168"/>
      <c r="H206" s="1168"/>
      <c r="I206" s="1168"/>
      <c r="J206" s="1168"/>
    </row>
    <row r="207" spans="2:10">
      <c r="B207" s="1473" t="s">
        <v>59</v>
      </c>
      <c r="C207" s="1474" t="s">
        <v>84</v>
      </c>
      <c r="D207" s="775" t="s">
        <v>2967</v>
      </c>
      <c r="E207" s="775" t="s">
        <v>572</v>
      </c>
      <c r="F207" s="450" t="s">
        <v>3163</v>
      </c>
      <c r="G207" s="775"/>
      <c r="H207" s="450" t="s">
        <v>3163</v>
      </c>
      <c r="I207" s="450" t="s">
        <v>1512</v>
      </c>
      <c r="J207" s="450" t="s">
        <v>338</v>
      </c>
    </row>
    <row r="208" spans="2:10">
      <c r="B208" s="1473" t="s">
        <v>59</v>
      </c>
      <c r="C208" s="1474" t="s">
        <v>84</v>
      </c>
      <c r="D208" s="775" t="s">
        <v>2968</v>
      </c>
      <c r="E208" s="775" t="s">
        <v>1516</v>
      </c>
      <c r="F208" s="450" t="s">
        <v>3163</v>
      </c>
      <c r="G208" s="775"/>
      <c r="H208" s="450" t="s">
        <v>3163</v>
      </c>
      <c r="I208" s="450" t="s">
        <v>1519</v>
      </c>
      <c r="J208" s="450" t="s">
        <v>338</v>
      </c>
    </row>
    <row r="209" spans="2:10">
      <c r="B209" s="1473" t="s">
        <v>59</v>
      </c>
      <c r="C209" s="1474" t="s">
        <v>84</v>
      </c>
      <c r="D209" s="775" t="s">
        <v>780</v>
      </c>
      <c r="E209" s="775" t="s">
        <v>781</v>
      </c>
      <c r="F209" s="450" t="s">
        <v>3163</v>
      </c>
      <c r="G209" s="775"/>
      <c r="H209" s="450" t="s">
        <v>3163</v>
      </c>
      <c r="I209" s="450" t="s">
        <v>783</v>
      </c>
      <c r="J209" s="450" t="s">
        <v>338</v>
      </c>
    </row>
    <row r="210" spans="2:10">
      <c r="B210" s="1473" t="s">
        <v>59</v>
      </c>
      <c r="C210" s="1474" t="s">
        <v>84</v>
      </c>
      <c r="D210" s="450" t="s">
        <v>866</v>
      </c>
      <c r="E210" s="450" t="s">
        <v>867</v>
      </c>
      <c r="F210" s="450" t="s">
        <v>3163</v>
      </c>
      <c r="G210" s="450"/>
      <c r="H210" s="450" t="s">
        <v>3163</v>
      </c>
      <c r="I210" s="450" t="s">
        <v>868</v>
      </c>
      <c r="J210" s="450" t="s">
        <v>338</v>
      </c>
    </row>
    <row r="211" spans="2:10">
      <c r="B211" s="1473" t="s">
        <v>59</v>
      </c>
      <c r="C211" s="1474" t="s">
        <v>84</v>
      </c>
      <c r="D211" s="450" t="s">
        <v>833</v>
      </c>
      <c r="E211" s="450" t="s">
        <v>834</v>
      </c>
      <c r="F211" s="450" t="s">
        <v>3163</v>
      </c>
      <c r="G211" s="450"/>
      <c r="H211" s="450" t="s">
        <v>3163</v>
      </c>
      <c r="I211" s="450" t="s">
        <v>835</v>
      </c>
      <c r="J211" s="450" t="s">
        <v>338</v>
      </c>
    </row>
    <row r="212" spans="2:10">
      <c r="B212" s="1473" t="s">
        <v>59</v>
      </c>
      <c r="C212" s="1474" t="s">
        <v>84</v>
      </c>
      <c r="D212" s="450" t="s">
        <v>836</v>
      </c>
      <c r="E212" s="450" t="s">
        <v>837</v>
      </c>
      <c r="F212" s="450" t="s">
        <v>3163</v>
      </c>
      <c r="G212" s="450"/>
      <c r="H212" s="450" t="s">
        <v>3163</v>
      </c>
      <c r="I212" s="450" t="s">
        <v>839</v>
      </c>
      <c r="J212" s="450" t="s">
        <v>338</v>
      </c>
    </row>
    <row r="213" spans="2:10">
      <c r="B213" s="1473" t="s">
        <v>59</v>
      </c>
      <c r="C213" s="1474" t="s">
        <v>84</v>
      </c>
      <c r="D213" s="450" t="s">
        <v>826</v>
      </c>
      <c r="E213" s="450" t="s">
        <v>827</v>
      </c>
      <c r="F213" s="450" t="s">
        <v>3163</v>
      </c>
      <c r="G213" s="450"/>
      <c r="H213" s="450" t="s">
        <v>3163</v>
      </c>
      <c r="I213" s="450" t="s">
        <v>828</v>
      </c>
      <c r="J213" s="450" t="s">
        <v>338</v>
      </c>
    </row>
    <row r="214" spans="2:10">
      <c r="B214" s="1473" t="s">
        <v>59</v>
      </c>
      <c r="C214" s="1474" t="s">
        <v>84</v>
      </c>
      <c r="D214" s="450" t="s">
        <v>829</v>
      </c>
      <c r="E214" s="450" t="s">
        <v>830</v>
      </c>
      <c r="F214" s="450" t="s">
        <v>3163</v>
      </c>
      <c r="G214" s="450"/>
      <c r="H214" s="450" t="s">
        <v>3163</v>
      </c>
      <c r="I214" s="450" t="s">
        <v>831</v>
      </c>
      <c r="J214" s="450" t="s">
        <v>338</v>
      </c>
    </row>
    <row r="215" spans="2:10">
      <c r="B215" s="1473" t="s">
        <v>59</v>
      </c>
      <c r="C215" s="1474" t="s">
        <v>84</v>
      </c>
      <c r="D215" s="450" t="s">
        <v>840</v>
      </c>
      <c r="E215" s="450" t="s">
        <v>841</v>
      </c>
      <c r="F215" s="450" t="s">
        <v>3163</v>
      </c>
      <c r="G215" s="450"/>
      <c r="H215" s="450" t="s">
        <v>3163</v>
      </c>
      <c r="I215" s="450" t="s">
        <v>828</v>
      </c>
      <c r="J215" s="450" t="s">
        <v>338</v>
      </c>
    </row>
    <row r="216" spans="2:10">
      <c r="B216" s="1473" t="s">
        <v>59</v>
      </c>
      <c r="C216" s="1474" t="s">
        <v>84</v>
      </c>
      <c r="D216" s="450" t="s">
        <v>842</v>
      </c>
      <c r="E216" s="450" t="s">
        <v>843</v>
      </c>
      <c r="F216" s="450" t="s">
        <v>3163</v>
      </c>
      <c r="G216" s="450"/>
      <c r="H216" s="450" t="s">
        <v>3163</v>
      </c>
      <c r="I216" s="450" t="s">
        <v>831</v>
      </c>
      <c r="J216" s="450" t="s">
        <v>338</v>
      </c>
    </row>
    <row r="217" spans="2:10">
      <c r="B217" s="1473" t="s">
        <v>59</v>
      </c>
      <c r="C217" s="1474" t="s">
        <v>84</v>
      </c>
      <c r="D217" s="450" t="s">
        <v>844</v>
      </c>
      <c r="E217" s="450" t="s">
        <v>845</v>
      </c>
      <c r="F217" s="450" t="s">
        <v>3163</v>
      </c>
      <c r="G217" s="450"/>
      <c r="H217" s="450" t="s">
        <v>3163</v>
      </c>
      <c r="I217" s="450" t="s">
        <v>846</v>
      </c>
      <c r="J217" s="450" t="s">
        <v>338</v>
      </c>
    </row>
    <row r="218" spans="2:10">
      <c r="B218" s="1473" t="s">
        <v>59</v>
      </c>
      <c r="C218" s="1474" t="s">
        <v>84</v>
      </c>
      <c r="D218" s="450" t="s">
        <v>3164</v>
      </c>
      <c r="E218" s="450" t="s">
        <v>848</v>
      </c>
      <c r="F218" s="450" t="s">
        <v>3163</v>
      </c>
      <c r="G218" s="450"/>
      <c r="H218" s="450" t="s">
        <v>3163</v>
      </c>
      <c r="I218" s="450" t="s">
        <v>849</v>
      </c>
      <c r="J218" s="450" t="s">
        <v>338</v>
      </c>
    </row>
    <row r="219" spans="2:10">
      <c r="B219" s="1473" t="s">
        <v>59</v>
      </c>
      <c r="C219" s="1474" t="s">
        <v>84</v>
      </c>
      <c r="D219" s="450" t="s">
        <v>850</v>
      </c>
      <c r="E219" s="450" t="s">
        <v>851</v>
      </c>
      <c r="F219" s="450" t="s">
        <v>3163</v>
      </c>
      <c r="G219" s="450"/>
      <c r="H219" s="450" t="s">
        <v>3163</v>
      </c>
      <c r="I219" s="450" t="s">
        <v>846</v>
      </c>
      <c r="J219" s="450" t="s">
        <v>338</v>
      </c>
    </row>
    <row r="220" spans="2:10">
      <c r="B220" s="1473" t="s">
        <v>59</v>
      </c>
      <c r="C220" s="1474" t="s">
        <v>84</v>
      </c>
      <c r="D220" s="450" t="s">
        <v>852</v>
      </c>
      <c r="E220" s="450" t="s">
        <v>853</v>
      </c>
      <c r="F220" s="450" t="s">
        <v>3163</v>
      </c>
      <c r="G220" s="450"/>
      <c r="H220" s="450" t="s">
        <v>3163</v>
      </c>
      <c r="I220" s="450" t="s">
        <v>854</v>
      </c>
      <c r="J220" s="450" t="s">
        <v>338</v>
      </c>
    </row>
    <row r="221" spans="2:10">
      <c r="B221" s="1473" t="s">
        <v>59</v>
      </c>
      <c r="C221" s="1474" t="s">
        <v>84</v>
      </c>
      <c r="D221" s="450" t="s">
        <v>855</v>
      </c>
      <c r="E221" s="450" t="s">
        <v>856</v>
      </c>
      <c r="F221" s="450" t="s">
        <v>3163</v>
      </c>
      <c r="G221" s="450"/>
      <c r="H221" s="450" t="s">
        <v>3163</v>
      </c>
      <c r="I221" s="450" t="s">
        <v>858</v>
      </c>
      <c r="J221" s="450" t="s">
        <v>338</v>
      </c>
    </row>
    <row r="222" spans="2:10">
      <c r="B222" s="1473" t="s">
        <v>59</v>
      </c>
      <c r="C222" s="1474" t="s">
        <v>84</v>
      </c>
      <c r="D222" s="450" t="s">
        <v>862</v>
      </c>
      <c r="E222" s="450" t="s">
        <v>863</v>
      </c>
      <c r="F222" s="450" t="s">
        <v>3163</v>
      </c>
      <c r="G222" s="450"/>
      <c r="H222" s="450" t="s">
        <v>3163</v>
      </c>
      <c r="I222" s="450" t="s">
        <v>864</v>
      </c>
      <c r="J222" s="450" t="s">
        <v>338</v>
      </c>
    </row>
    <row r="223" spans="2:10">
      <c r="B223" s="1473" t="s">
        <v>59</v>
      </c>
      <c r="C223" s="1474" t="s">
        <v>84</v>
      </c>
      <c r="D223" s="450" t="s">
        <v>869</v>
      </c>
      <c r="E223" s="450" t="s">
        <v>870</v>
      </c>
      <c r="F223" s="450" t="s">
        <v>3163</v>
      </c>
      <c r="G223" s="450"/>
      <c r="H223" s="450" t="s">
        <v>3163</v>
      </c>
      <c r="I223" s="450" t="s">
        <v>871</v>
      </c>
      <c r="J223" s="450" t="s">
        <v>338</v>
      </c>
    </row>
    <row r="224" spans="2:10">
      <c r="B224" s="1473" t="s">
        <v>59</v>
      </c>
      <c r="C224" s="1474" t="s">
        <v>84</v>
      </c>
      <c r="D224" s="450" t="s">
        <v>872</v>
      </c>
      <c r="E224" s="450" t="s">
        <v>873</v>
      </c>
      <c r="F224" s="450" t="s">
        <v>3163</v>
      </c>
      <c r="G224" s="450"/>
      <c r="H224" s="450" t="s">
        <v>3163</v>
      </c>
      <c r="I224" s="450" t="s">
        <v>874</v>
      </c>
      <c r="J224" s="450" t="s">
        <v>338</v>
      </c>
    </row>
    <row r="225" spans="2:10">
      <c r="B225" s="1473" t="s">
        <v>59</v>
      </c>
      <c r="C225" s="1474" t="s">
        <v>84</v>
      </c>
      <c r="D225" s="450" t="s">
        <v>875</v>
      </c>
      <c r="E225" s="450" t="s">
        <v>876</v>
      </c>
      <c r="F225" s="450" t="s">
        <v>3163</v>
      </c>
      <c r="G225" s="450"/>
      <c r="H225" s="450" t="s">
        <v>3163</v>
      </c>
      <c r="I225" s="450" t="s">
        <v>877</v>
      </c>
      <c r="J225" s="450" t="s">
        <v>338</v>
      </c>
    </row>
    <row r="226" spans="2:10">
      <c r="B226" s="1473" t="s">
        <v>59</v>
      </c>
      <c r="C226" s="1474" t="s">
        <v>84</v>
      </c>
      <c r="D226" s="450" t="s">
        <v>878</v>
      </c>
      <c r="E226" s="450" t="s">
        <v>879</v>
      </c>
      <c r="F226" s="450" t="s">
        <v>3163</v>
      </c>
      <c r="G226" s="450"/>
      <c r="H226" s="450" t="s">
        <v>3163</v>
      </c>
      <c r="I226" s="450" t="s">
        <v>880</v>
      </c>
      <c r="J226" s="450" t="s">
        <v>338</v>
      </c>
    </row>
    <row r="227" spans="2:10">
      <c r="B227" s="1473" t="s">
        <v>59</v>
      </c>
      <c r="C227" s="1474" t="s">
        <v>84</v>
      </c>
      <c r="D227" s="450" t="s">
        <v>881</v>
      </c>
      <c r="E227" s="450" t="s">
        <v>882</v>
      </c>
      <c r="F227" s="450" t="s">
        <v>3163</v>
      </c>
      <c r="G227" s="450"/>
      <c r="H227" s="450" t="s">
        <v>3163</v>
      </c>
      <c r="I227" s="450" t="s">
        <v>883</v>
      </c>
      <c r="J227" s="450" t="s">
        <v>338</v>
      </c>
    </row>
    <row r="228" spans="2:10">
      <c r="B228" s="1473" t="s">
        <v>59</v>
      </c>
      <c r="C228" s="1474" t="s">
        <v>84</v>
      </c>
      <c r="D228" s="450" t="s">
        <v>884</v>
      </c>
      <c r="E228" s="450" t="s">
        <v>885</v>
      </c>
      <c r="F228" s="450" t="s">
        <v>3163</v>
      </c>
      <c r="G228" s="450"/>
      <c r="H228" s="450" t="s">
        <v>3163</v>
      </c>
      <c r="I228" s="450" t="s">
        <v>886</v>
      </c>
      <c r="J228" s="450" t="s">
        <v>338</v>
      </c>
    </row>
    <row r="229" spans="2:10">
      <c r="B229" s="1473" t="s">
        <v>59</v>
      </c>
      <c r="C229" s="1474" t="s">
        <v>84</v>
      </c>
      <c r="D229" s="450" t="s">
        <v>887</v>
      </c>
      <c r="E229" s="450" t="s">
        <v>888</v>
      </c>
      <c r="F229" s="450" t="s">
        <v>3163</v>
      </c>
      <c r="G229" s="450"/>
      <c r="H229" s="450" t="s">
        <v>3163</v>
      </c>
      <c r="I229" s="450" t="s">
        <v>889</v>
      </c>
      <c r="J229" s="450" t="s">
        <v>338</v>
      </c>
    </row>
    <row r="230" spans="2:10">
      <c r="B230" s="1473" t="s">
        <v>59</v>
      </c>
      <c r="C230" s="1474" t="s">
        <v>84</v>
      </c>
      <c r="D230" s="450" t="s">
        <v>890</v>
      </c>
      <c r="E230" s="450" t="s">
        <v>891</v>
      </c>
      <c r="F230" s="450" t="s">
        <v>3163</v>
      </c>
      <c r="G230" s="450"/>
      <c r="H230" s="450" t="s">
        <v>3163</v>
      </c>
      <c r="I230" s="450" t="s">
        <v>892</v>
      </c>
      <c r="J230" s="450" t="s">
        <v>338</v>
      </c>
    </row>
    <row r="231" spans="2:10">
      <c r="B231" s="1473" t="s">
        <v>59</v>
      </c>
      <c r="C231" s="1474" t="s">
        <v>84</v>
      </c>
      <c r="D231" s="450" t="s">
        <v>893</v>
      </c>
      <c r="E231" s="450" t="s">
        <v>894</v>
      </c>
      <c r="F231" s="450" t="s">
        <v>3163</v>
      </c>
      <c r="G231" s="450"/>
      <c r="H231" s="450" t="s">
        <v>3163</v>
      </c>
      <c r="I231" s="450" t="s">
        <v>3165</v>
      </c>
      <c r="J231" s="450" t="s">
        <v>338</v>
      </c>
    </row>
    <row r="232" spans="2:10">
      <c r="B232" s="1473" t="s">
        <v>59</v>
      </c>
      <c r="C232" s="1474" t="s">
        <v>84</v>
      </c>
      <c r="D232" s="450" t="s">
        <v>896</v>
      </c>
      <c r="E232" s="450" t="s">
        <v>897</v>
      </c>
      <c r="F232" s="450" t="s">
        <v>3163</v>
      </c>
      <c r="G232" s="450"/>
      <c r="H232" s="450" t="s">
        <v>3163</v>
      </c>
      <c r="I232" s="450" t="s">
        <v>3166</v>
      </c>
      <c r="J232" s="450" t="s">
        <v>338</v>
      </c>
    </row>
    <row r="233" spans="2:10">
      <c r="B233" s="1473" t="s">
        <v>59</v>
      </c>
      <c r="C233" s="1474" t="s">
        <v>84</v>
      </c>
      <c r="D233" s="450" t="s">
        <v>899</v>
      </c>
      <c r="E233" s="450" t="s">
        <v>900</v>
      </c>
      <c r="F233" s="450" t="s">
        <v>3163</v>
      </c>
      <c r="G233" s="450"/>
      <c r="H233" s="450" t="s">
        <v>3163</v>
      </c>
      <c r="I233" s="450" t="s">
        <v>3167</v>
      </c>
      <c r="J233" s="450" t="s">
        <v>338</v>
      </c>
    </row>
    <row r="234" spans="2:10">
      <c r="B234" s="1473" t="s">
        <v>59</v>
      </c>
      <c r="C234" s="1474" t="s">
        <v>84</v>
      </c>
      <c r="D234" s="450" t="s">
        <v>902</v>
      </c>
      <c r="E234" s="450" t="s">
        <v>903</v>
      </c>
      <c r="F234" s="450" t="s">
        <v>3163</v>
      </c>
      <c r="G234" s="450"/>
      <c r="H234" s="450" t="s">
        <v>3163</v>
      </c>
      <c r="I234" s="450" t="s">
        <v>904</v>
      </c>
      <c r="J234" s="450" t="s">
        <v>338</v>
      </c>
    </row>
    <row r="235" spans="2:10">
      <c r="B235" s="1473" t="s">
        <v>59</v>
      </c>
      <c r="C235" s="1474" t="s">
        <v>84</v>
      </c>
      <c r="D235" s="450" t="s">
        <v>905</v>
      </c>
      <c r="E235" s="450" t="s">
        <v>906</v>
      </c>
      <c r="F235" s="450" t="s">
        <v>3163</v>
      </c>
      <c r="G235" s="450"/>
      <c r="H235" s="450" t="s">
        <v>3163</v>
      </c>
      <c r="I235" s="450" t="s">
        <v>907</v>
      </c>
      <c r="J235" s="450" t="s">
        <v>338</v>
      </c>
    </row>
    <row r="236" spans="2:10">
      <c r="B236" s="1473" t="s">
        <v>59</v>
      </c>
      <c r="C236" s="1474" t="s">
        <v>84</v>
      </c>
      <c r="D236" s="450" t="s">
        <v>908</v>
      </c>
      <c r="E236" s="450" t="s">
        <v>909</v>
      </c>
      <c r="F236" s="450" t="s">
        <v>3163</v>
      </c>
      <c r="G236" s="450"/>
      <c r="H236" s="450" t="s">
        <v>3163</v>
      </c>
      <c r="I236" s="450" t="s">
        <v>910</v>
      </c>
      <c r="J236" s="450" t="s">
        <v>338</v>
      </c>
    </row>
    <row r="237" spans="2:10">
      <c r="B237" s="1473" t="s">
        <v>59</v>
      </c>
      <c r="C237" s="1474" t="s">
        <v>84</v>
      </c>
      <c r="D237" s="450" t="s">
        <v>911</v>
      </c>
      <c r="E237" s="450" t="s">
        <v>912</v>
      </c>
      <c r="F237" s="450" t="s">
        <v>3163</v>
      </c>
      <c r="G237" s="450"/>
      <c r="H237" s="450" t="s">
        <v>3163</v>
      </c>
      <c r="I237" s="450" t="s">
        <v>913</v>
      </c>
      <c r="J237" s="450" t="s">
        <v>338</v>
      </c>
    </row>
    <row r="238" spans="2:10">
      <c r="B238" s="1473" t="s">
        <v>59</v>
      </c>
      <c r="C238" s="1474" t="s">
        <v>84</v>
      </c>
      <c r="D238" s="450" t="s">
        <v>914</v>
      </c>
      <c r="E238" s="450" t="s">
        <v>915</v>
      </c>
      <c r="F238" s="450" t="s">
        <v>3163</v>
      </c>
      <c r="G238" s="450"/>
      <c r="H238" s="450" t="s">
        <v>3163</v>
      </c>
      <c r="I238" s="450" t="s">
        <v>916</v>
      </c>
      <c r="J238" s="450" t="s">
        <v>338</v>
      </c>
    </row>
    <row r="239" spans="2:10">
      <c r="B239" s="1473" t="s">
        <v>59</v>
      </c>
      <c r="C239" s="1474" t="s">
        <v>84</v>
      </c>
      <c r="D239" s="450" t="s">
        <v>917</v>
      </c>
      <c r="E239" s="450" t="s">
        <v>918</v>
      </c>
      <c r="F239" s="450" t="s">
        <v>3163</v>
      </c>
      <c r="G239" s="450"/>
      <c r="H239" s="450" t="s">
        <v>3163</v>
      </c>
      <c r="I239" s="450" t="s">
        <v>919</v>
      </c>
      <c r="J239" s="450" t="s">
        <v>338</v>
      </c>
    </row>
    <row r="240" spans="2:10">
      <c r="B240" s="1473" t="s">
        <v>59</v>
      </c>
      <c r="C240" s="1474" t="s">
        <v>84</v>
      </c>
      <c r="D240" s="450" t="s">
        <v>920</v>
      </c>
      <c r="E240" s="450" t="s">
        <v>921</v>
      </c>
      <c r="F240" s="450" t="s">
        <v>3163</v>
      </c>
      <c r="G240" s="450"/>
      <c r="H240" s="450" t="s">
        <v>3163</v>
      </c>
      <c r="I240" s="450" t="s">
        <v>922</v>
      </c>
      <c r="J240" s="450" t="s">
        <v>338</v>
      </c>
    </row>
    <row r="241" spans="2:10">
      <c r="B241" s="1473" t="s">
        <v>59</v>
      </c>
      <c r="C241" s="1474" t="s">
        <v>84</v>
      </c>
      <c r="D241" s="450" t="s">
        <v>923</v>
      </c>
      <c r="E241" s="450" t="s">
        <v>924</v>
      </c>
      <c r="F241" s="450" t="s">
        <v>3163</v>
      </c>
      <c r="G241" s="450"/>
      <c r="H241" s="450" t="s">
        <v>3163</v>
      </c>
      <c r="I241" s="450" t="s">
        <v>925</v>
      </c>
      <c r="J241" s="450" t="s">
        <v>338</v>
      </c>
    </row>
    <row r="242" spans="2:10">
      <c r="B242" s="1473" t="s">
        <v>59</v>
      </c>
      <c r="C242" s="1474" t="s">
        <v>84</v>
      </c>
      <c r="D242" s="450" t="s">
        <v>926</v>
      </c>
      <c r="E242" s="450" t="s">
        <v>927</v>
      </c>
      <c r="F242" s="450" t="s">
        <v>3163</v>
      </c>
      <c r="G242" s="450"/>
      <c r="H242" s="450" t="s">
        <v>3163</v>
      </c>
      <c r="I242" s="450" t="s">
        <v>928</v>
      </c>
      <c r="J242" s="450" t="s">
        <v>338</v>
      </c>
    </row>
    <row r="243" spans="2:10">
      <c r="B243" s="1473" t="s">
        <v>59</v>
      </c>
      <c r="C243" s="1474" t="s">
        <v>84</v>
      </c>
      <c r="D243" s="450" t="s">
        <v>929</v>
      </c>
      <c r="E243" s="450" t="s">
        <v>930</v>
      </c>
      <c r="F243" s="450" t="s">
        <v>3163</v>
      </c>
      <c r="G243" s="450"/>
      <c r="H243" s="450" t="s">
        <v>3163</v>
      </c>
      <c r="I243" s="450" t="s">
        <v>931</v>
      </c>
      <c r="J243" s="450" t="s">
        <v>338</v>
      </c>
    </row>
    <row r="244" spans="2:10">
      <c r="B244" s="1473" t="s">
        <v>59</v>
      </c>
      <c r="C244" s="1474" t="s">
        <v>84</v>
      </c>
      <c r="D244" s="450" t="s">
        <v>932</v>
      </c>
      <c r="E244" s="450" t="s">
        <v>933</v>
      </c>
      <c r="F244" s="450" t="s">
        <v>3163</v>
      </c>
      <c r="G244" s="450"/>
      <c r="H244" s="450" t="s">
        <v>3163</v>
      </c>
      <c r="I244" s="450" t="s">
        <v>934</v>
      </c>
      <c r="J244" s="450" t="s">
        <v>338</v>
      </c>
    </row>
    <row r="245" spans="2:10">
      <c r="B245" s="1473" t="s">
        <v>59</v>
      </c>
      <c r="C245" s="1474" t="s">
        <v>84</v>
      </c>
      <c r="D245" s="450" t="s">
        <v>935</v>
      </c>
      <c r="E245" s="450" t="s">
        <v>936</v>
      </c>
      <c r="F245" s="450" t="s">
        <v>3163</v>
      </c>
      <c r="G245" s="450"/>
      <c r="H245" s="450" t="s">
        <v>3163</v>
      </c>
      <c r="I245" s="450" t="s">
        <v>937</v>
      </c>
      <c r="J245" s="450" t="s">
        <v>338</v>
      </c>
    </row>
    <row r="246" spans="2:10">
      <c r="B246" s="1473" t="s">
        <v>59</v>
      </c>
      <c r="C246" s="1474" t="s">
        <v>84</v>
      </c>
      <c r="D246" s="450" t="s">
        <v>3168</v>
      </c>
      <c r="E246" s="450" t="s">
        <v>939</v>
      </c>
      <c r="F246" s="450" t="s">
        <v>3163</v>
      </c>
      <c r="G246" s="450"/>
      <c r="H246" s="450" t="s">
        <v>3163</v>
      </c>
      <c r="I246" s="450" t="s">
        <v>940</v>
      </c>
      <c r="J246" s="450" t="s">
        <v>338</v>
      </c>
    </row>
    <row r="247" spans="2:10">
      <c r="B247" s="1473" t="s">
        <v>59</v>
      </c>
      <c r="C247" s="1474" t="s">
        <v>84</v>
      </c>
      <c r="D247" s="450" t="s">
        <v>3169</v>
      </c>
      <c r="E247" s="450" t="s">
        <v>3170</v>
      </c>
      <c r="F247" s="450" t="s">
        <v>3163</v>
      </c>
      <c r="G247" s="450"/>
      <c r="H247" s="450" t="s">
        <v>3163</v>
      </c>
      <c r="I247" s="450"/>
      <c r="J247" s="450"/>
    </row>
    <row r="248" spans="2:10">
      <c r="B248" s="1473" t="s">
        <v>59</v>
      </c>
      <c r="C248" s="1474" t="s">
        <v>84</v>
      </c>
      <c r="D248" s="450" t="s">
        <v>3171</v>
      </c>
      <c r="E248" s="450" t="s">
        <v>3172</v>
      </c>
      <c r="F248" s="450" t="s">
        <v>3163</v>
      </c>
      <c r="G248" s="450"/>
      <c r="H248" s="450" t="s">
        <v>3163</v>
      </c>
      <c r="I248" s="450"/>
      <c r="J248" s="450"/>
    </row>
    <row r="249" spans="2:10">
      <c r="B249" s="1473" t="s">
        <v>59</v>
      </c>
      <c r="C249" s="1474" t="s">
        <v>84</v>
      </c>
      <c r="D249" s="450" t="s">
        <v>3173</v>
      </c>
      <c r="E249" s="450" t="s">
        <v>3174</v>
      </c>
      <c r="F249" s="450" t="s">
        <v>3163</v>
      </c>
      <c r="G249" s="450"/>
      <c r="H249" s="450" t="s">
        <v>3163</v>
      </c>
      <c r="I249" s="450"/>
      <c r="J249" s="450"/>
    </row>
    <row r="250" spans="2:10">
      <c r="B250" s="1473" t="s">
        <v>59</v>
      </c>
      <c r="C250" s="1474" t="s">
        <v>84</v>
      </c>
      <c r="D250" s="450" t="s">
        <v>3175</v>
      </c>
      <c r="E250" s="450" t="s">
        <v>3176</v>
      </c>
      <c r="F250" s="450" t="s">
        <v>3163</v>
      </c>
      <c r="G250" s="450"/>
      <c r="H250" s="450" t="s">
        <v>3163</v>
      </c>
      <c r="I250" s="450"/>
      <c r="J250" s="450"/>
    </row>
    <row r="251" spans="2:10">
      <c r="B251" s="1473" t="s">
        <v>59</v>
      </c>
      <c r="C251" s="1474" t="s">
        <v>84</v>
      </c>
      <c r="D251" s="450" t="s">
        <v>3177</v>
      </c>
      <c r="E251" s="450" t="s">
        <v>3178</v>
      </c>
      <c r="F251" s="450" t="s">
        <v>3163</v>
      </c>
      <c r="G251" s="450"/>
      <c r="H251" s="450" t="s">
        <v>3163</v>
      </c>
      <c r="I251" s="450"/>
      <c r="J251" s="450"/>
    </row>
    <row r="252" spans="2:10">
      <c r="B252" s="1473" t="s">
        <v>59</v>
      </c>
      <c r="C252" s="1474" t="s">
        <v>84</v>
      </c>
      <c r="D252" s="450" t="s">
        <v>3179</v>
      </c>
      <c r="E252" s="450" t="s">
        <v>3180</v>
      </c>
      <c r="F252" s="450" t="s">
        <v>3163</v>
      </c>
      <c r="G252" s="450"/>
      <c r="H252" s="450" t="s">
        <v>3163</v>
      </c>
      <c r="I252" s="450"/>
      <c r="J252" s="450"/>
    </row>
    <row r="253" spans="2:10">
      <c r="B253" s="1168" t="s">
        <v>1334</v>
      </c>
      <c r="C253" s="1168"/>
      <c r="D253" s="1168"/>
      <c r="E253" s="1168"/>
      <c r="F253" s="1168"/>
      <c r="G253" s="1168"/>
      <c r="H253" s="1168"/>
      <c r="I253" s="1168"/>
      <c r="J253" s="1168"/>
    </row>
    <row r="254" spans="2:10">
      <c r="B254" s="1473" t="s">
        <v>98</v>
      </c>
      <c r="C254" s="1504" t="s">
        <v>99</v>
      </c>
      <c r="D254" s="775" t="s">
        <v>512</v>
      </c>
      <c r="E254" s="775" t="s">
        <v>513</v>
      </c>
      <c r="F254" s="450" t="s">
        <v>3181</v>
      </c>
      <c r="G254" s="775"/>
      <c r="H254" s="450" t="s">
        <v>3181</v>
      </c>
      <c r="I254" s="450" t="s">
        <v>514</v>
      </c>
      <c r="J254" s="450" t="s">
        <v>338</v>
      </c>
    </row>
    <row r="255" spans="2:10">
      <c r="B255" s="1473" t="s">
        <v>98</v>
      </c>
      <c r="C255" s="1504" t="s">
        <v>99</v>
      </c>
      <c r="D255" s="775" t="s">
        <v>1535</v>
      </c>
      <c r="E255" s="775" t="s">
        <v>580</v>
      </c>
      <c r="F255" s="450" t="s">
        <v>3181</v>
      </c>
      <c r="G255" s="775"/>
      <c r="H255" s="450" t="s">
        <v>3181</v>
      </c>
      <c r="I255" s="450" t="s">
        <v>1536</v>
      </c>
      <c r="J255" s="450" t="s">
        <v>338</v>
      </c>
    </row>
    <row r="256" spans="2:10">
      <c r="B256" s="1473" t="s">
        <v>98</v>
      </c>
      <c r="C256" s="1504" t="s">
        <v>99</v>
      </c>
      <c r="D256" s="775" t="s">
        <v>2967</v>
      </c>
      <c r="E256" s="775" t="s">
        <v>572</v>
      </c>
      <c r="F256" s="450" t="s">
        <v>3181</v>
      </c>
      <c r="G256" s="775"/>
      <c r="H256" s="450" t="s">
        <v>3181</v>
      </c>
      <c r="I256" s="450" t="s">
        <v>3182</v>
      </c>
      <c r="J256" s="450" t="s">
        <v>338</v>
      </c>
    </row>
    <row r="257" spans="2:10">
      <c r="B257" s="1473" t="s">
        <v>98</v>
      </c>
      <c r="C257" s="1504" t="s">
        <v>99</v>
      </c>
      <c r="D257" s="775" t="s">
        <v>2968</v>
      </c>
      <c r="E257" s="775" t="s">
        <v>1516</v>
      </c>
      <c r="F257" s="450" t="s">
        <v>3181</v>
      </c>
      <c r="G257" s="775"/>
      <c r="H257" s="450" t="s">
        <v>3181</v>
      </c>
      <c r="I257" s="450" t="s">
        <v>1519</v>
      </c>
      <c r="J257" s="450" t="s">
        <v>338</v>
      </c>
    </row>
    <row r="258" spans="2:10">
      <c r="B258" s="1473" t="s">
        <v>98</v>
      </c>
      <c r="C258" s="1504" t="s">
        <v>99</v>
      </c>
      <c r="D258" s="775" t="s">
        <v>516</v>
      </c>
      <c r="E258" s="775" t="s">
        <v>517</v>
      </c>
      <c r="F258" s="450" t="s">
        <v>3181</v>
      </c>
      <c r="G258" s="775"/>
      <c r="H258" s="450" t="s">
        <v>3181</v>
      </c>
      <c r="I258" s="450" t="s">
        <v>2979</v>
      </c>
      <c r="J258" s="450" t="s">
        <v>338</v>
      </c>
    </row>
    <row r="259" spans="2:10">
      <c r="B259" s="1473" t="s">
        <v>98</v>
      </c>
      <c r="C259" s="1504" t="s">
        <v>99</v>
      </c>
      <c r="D259" s="450" t="s">
        <v>817</v>
      </c>
      <c r="E259" s="450" t="s">
        <v>818</v>
      </c>
      <c r="F259" s="450" t="s">
        <v>3181</v>
      </c>
      <c r="G259" s="450"/>
      <c r="H259" s="450" t="s">
        <v>3181</v>
      </c>
      <c r="I259" s="450" t="s">
        <v>3183</v>
      </c>
      <c r="J259" s="450" t="s">
        <v>338</v>
      </c>
    </row>
    <row r="260" spans="2:10">
      <c r="B260" s="1473" t="s">
        <v>98</v>
      </c>
      <c r="C260" s="1504" t="s">
        <v>99</v>
      </c>
      <c r="D260" s="450" t="s">
        <v>821</v>
      </c>
      <c r="E260" s="450" t="s">
        <v>822</v>
      </c>
      <c r="F260" s="450" t="s">
        <v>3181</v>
      </c>
      <c r="G260" s="450"/>
      <c r="H260" s="450" t="s">
        <v>3181</v>
      </c>
      <c r="I260" s="450" t="s">
        <v>3184</v>
      </c>
      <c r="J260" s="450" t="s">
        <v>338</v>
      </c>
    </row>
    <row r="261" spans="2:10">
      <c r="B261" s="1473" t="s">
        <v>98</v>
      </c>
      <c r="C261" s="1504" t="s">
        <v>99</v>
      </c>
      <c r="D261" s="450" t="s">
        <v>3185</v>
      </c>
      <c r="E261" s="450" t="s">
        <v>3186</v>
      </c>
      <c r="F261" s="450" t="s">
        <v>3181</v>
      </c>
      <c r="G261" s="450"/>
      <c r="H261" s="450" t="s">
        <v>3181</v>
      </c>
      <c r="I261" s="450" t="s">
        <v>3187</v>
      </c>
      <c r="J261" s="450" t="s">
        <v>338</v>
      </c>
    </row>
    <row r="262" spans="2:10">
      <c r="B262" s="1168" t="s">
        <v>1334</v>
      </c>
      <c r="C262" s="1168"/>
      <c r="D262" s="1168"/>
      <c r="E262" s="1168"/>
      <c r="F262" s="1168"/>
      <c r="G262" s="1168"/>
      <c r="H262" s="1168"/>
      <c r="I262" s="1168"/>
      <c r="J262" s="1168"/>
    </row>
    <row r="263" spans="2:10">
      <c r="B263" s="1473" t="s">
        <v>4126</v>
      </c>
      <c r="C263" s="1483" t="s">
        <v>4127</v>
      </c>
      <c r="D263" s="775" t="s">
        <v>512</v>
      </c>
      <c r="E263" s="775" t="s">
        <v>513</v>
      </c>
      <c r="F263" s="450" t="s">
        <v>4128</v>
      </c>
      <c r="G263" s="775"/>
      <c r="H263" s="450" t="s">
        <v>4129</v>
      </c>
      <c r="I263" s="450" t="s">
        <v>514</v>
      </c>
      <c r="J263" s="450" t="s">
        <v>338</v>
      </c>
    </row>
    <row r="264" spans="2:10">
      <c r="B264" s="1473" t="s">
        <v>4126</v>
      </c>
      <c r="C264" s="1483" t="s">
        <v>4127</v>
      </c>
      <c r="D264" s="775" t="s">
        <v>1535</v>
      </c>
      <c r="E264" s="775" t="s">
        <v>580</v>
      </c>
      <c r="F264" s="450" t="s">
        <v>4128</v>
      </c>
      <c r="G264" s="775"/>
      <c r="H264" s="450" t="s">
        <v>4129</v>
      </c>
      <c r="I264" s="450" t="s">
        <v>1536</v>
      </c>
      <c r="J264" s="450" t="s">
        <v>338</v>
      </c>
    </row>
    <row r="265" spans="2:10">
      <c r="B265" s="1473" t="s">
        <v>4126</v>
      </c>
      <c r="C265" s="1483" t="s">
        <v>4127</v>
      </c>
      <c r="D265" s="775" t="s">
        <v>2967</v>
      </c>
      <c r="E265" s="775" t="s">
        <v>572</v>
      </c>
      <c r="F265" s="450" t="s">
        <v>4128</v>
      </c>
      <c r="G265" s="775"/>
      <c r="H265" s="450" t="s">
        <v>4129</v>
      </c>
      <c r="I265" s="450" t="s">
        <v>3182</v>
      </c>
      <c r="J265" s="450" t="s">
        <v>338</v>
      </c>
    </row>
    <row r="266" spans="2:10">
      <c r="B266" s="1473" t="s">
        <v>4126</v>
      </c>
      <c r="C266" s="1483" t="s">
        <v>4127</v>
      </c>
      <c r="D266" s="775" t="s">
        <v>2968</v>
      </c>
      <c r="E266" s="775" t="s">
        <v>1516</v>
      </c>
      <c r="F266" s="450" t="s">
        <v>4128</v>
      </c>
      <c r="G266" s="775"/>
      <c r="H266" s="450" t="s">
        <v>4129</v>
      </c>
      <c r="I266" s="450" t="s">
        <v>1519</v>
      </c>
      <c r="J266" s="450" t="s">
        <v>338</v>
      </c>
    </row>
    <row r="267" spans="2:10">
      <c r="B267" s="1473" t="s">
        <v>4126</v>
      </c>
      <c r="C267" s="1483" t="s">
        <v>4127</v>
      </c>
      <c r="D267" s="775" t="s">
        <v>516</v>
      </c>
      <c r="E267" s="775" t="s">
        <v>517</v>
      </c>
      <c r="F267" s="450" t="s">
        <v>4128</v>
      </c>
      <c r="G267" s="775"/>
      <c r="H267" s="450" t="s">
        <v>4129</v>
      </c>
      <c r="I267" s="450" t="s">
        <v>2979</v>
      </c>
      <c r="J267" s="450" t="s">
        <v>338</v>
      </c>
    </row>
    <row r="268" spans="2:10">
      <c r="B268" s="1473" t="s">
        <v>4126</v>
      </c>
      <c r="C268" s="1483" t="s">
        <v>4127</v>
      </c>
      <c r="D268" s="450" t="s">
        <v>4130</v>
      </c>
      <c r="E268" s="450" t="s">
        <v>657</v>
      </c>
      <c r="F268" s="450" t="s">
        <v>4128</v>
      </c>
      <c r="G268" s="775"/>
      <c r="H268" s="450" t="s">
        <v>4129</v>
      </c>
      <c r="I268" s="450"/>
      <c r="J268" s="450"/>
    </row>
    <row r="269" spans="2:10">
      <c r="B269" s="1473" t="s">
        <v>4126</v>
      </c>
      <c r="C269" s="1483" t="s">
        <v>4127</v>
      </c>
      <c r="D269" s="450" t="s">
        <v>4131</v>
      </c>
      <c r="E269" s="450" t="s">
        <v>4132</v>
      </c>
      <c r="F269" s="450" t="s">
        <v>4128</v>
      </c>
      <c r="G269" s="775"/>
      <c r="H269" s="450" t="s">
        <v>4129</v>
      </c>
      <c r="I269" s="450"/>
      <c r="J269" s="450"/>
    </row>
    <row r="270" spans="2:10">
      <c r="B270" s="1473" t="s">
        <v>4126</v>
      </c>
      <c r="C270" s="1483" t="s">
        <v>4127</v>
      </c>
      <c r="D270" s="450" t="s">
        <v>1342</v>
      </c>
      <c r="E270" s="450" t="s">
        <v>1252</v>
      </c>
      <c r="F270" s="450" t="s">
        <v>4128</v>
      </c>
      <c r="G270" s="450"/>
      <c r="H270" s="450" t="s">
        <v>4129</v>
      </c>
      <c r="I270" s="450"/>
      <c r="J270" s="450"/>
    </row>
    <row r="271" spans="2:10">
      <c r="B271" s="1473" t="s">
        <v>4126</v>
      </c>
      <c r="C271" s="1483" t="s">
        <v>4127</v>
      </c>
      <c r="D271" s="450" t="s">
        <v>4133</v>
      </c>
      <c r="E271" s="450" t="s">
        <v>4134</v>
      </c>
      <c r="F271" s="450" t="s">
        <v>4128</v>
      </c>
      <c r="G271" s="450"/>
      <c r="H271" s="450" t="s">
        <v>4129</v>
      </c>
      <c r="I271" s="450"/>
      <c r="J271" s="450"/>
    </row>
    <row r="272" spans="2:10">
      <c r="B272" s="1473" t="s">
        <v>4126</v>
      </c>
      <c r="C272" s="1483" t="s">
        <v>4127</v>
      </c>
      <c r="D272" s="450" t="s">
        <v>4135</v>
      </c>
      <c r="E272" s="450" t="s">
        <v>4136</v>
      </c>
      <c r="F272" s="450" t="s">
        <v>4128</v>
      </c>
      <c r="G272" s="450"/>
      <c r="H272" s="450" t="s">
        <v>4129</v>
      </c>
      <c r="I272" s="450"/>
      <c r="J272" s="450"/>
    </row>
    <row r="273" spans="2:10">
      <c r="B273" s="1473" t="s">
        <v>4126</v>
      </c>
      <c r="C273" s="1483" t="s">
        <v>4127</v>
      </c>
      <c r="D273" s="450" t="s">
        <v>1849</v>
      </c>
      <c r="E273" s="450" t="s">
        <v>4137</v>
      </c>
      <c r="F273" s="450" t="s">
        <v>4128</v>
      </c>
      <c r="G273" s="450"/>
      <c r="H273" s="450" t="s">
        <v>4129</v>
      </c>
      <c r="I273" s="450"/>
      <c r="J273" s="450"/>
    </row>
    <row r="274" spans="2:10">
      <c r="B274" s="1473" t="s">
        <v>4126</v>
      </c>
      <c r="C274" s="1483" t="s">
        <v>4127</v>
      </c>
      <c r="D274" s="450" t="s">
        <v>4138</v>
      </c>
      <c r="E274" s="450" t="s">
        <v>4139</v>
      </c>
      <c r="F274" s="450" t="s">
        <v>4128</v>
      </c>
      <c r="G274" s="450"/>
      <c r="H274" s="450" t="s">
        <v>4129</v>
      </c>
      <c r="I274" s="450"/>
      <c r="J274" s="450"/>
    </row>
    <row r="275" spans="2:10">
      <c r="B275" s="1473" t="s">
        <v>4126</v>
      </c>
      <c r="C275" s="1483" t="s">
        <v>4127</v>
      </c>
      <c r="D275" s="450" t="s">
        <v>4140</v>
      </c>
      <c r="E275" s="450" t="s">
        <v>4141</v>
      </c>
      <c r="F275" s="450" t="s">
        <v>4128</v>
      </c>
      <c r="G275" s="450"/>
      <c r="H275" s="450" t="s">
        <v>4129</v>
      </c>
      <c r="I275" s="450"/>
      <c r="J275" s="450"/>
    </row>
    <row r="276" spans="2:10">
      <c r="B276" s="1168" t="s">
        <v>1334</v>
      </c>
      <c r="C276" s="1168"/>
      <c r="D276" s="1168"/>
      <c r="E276" s="1168"/>
      <c r="F276" s="1168"/>
      <c r="G276" s="1168"/>
      <c r="H276" s="1168"/>
      <c r="I276" s="1168"/>
      <c r="J276" s="1168"/>
    </row>
    <row r="277" spans="2:10">
      <c r="B277" s="1473" t="s">
        <v>570</v>
      </c>
      <c r="C277" s="1443" t="s">
        <v>91</v>
      </c>
      <c r="D277" s="775" t="s">
        <v>512</v>
      </c>
      <c r="E277" s="775" t="s">
        <v>513</v>
      </c>
      <c r="F277" s="450" t="s">
        <v>3188</v>
      </c>
      <c r="G277" s="775"/>
      <c r="H277" s="450" t="s">
        <v>3188</v>
      </c>
      <c r="I277" s="450" t="s">
        <v>514</v>
      </c>
      <c r="J277" s="450" t="s">
        <v>338</v>
      </c>
    </row>
    <row r="278" spans="2:10">
      <c r="B278" s="1473" t="s">
        <v>570</v>
      </c>
      <c r="C278" s="1443" t="s">
        <v>91</v>
      </c>
      <c r="D278" s="775" t="s">
        <v>1535</v>
      </c>
      <c r="E278" s="775" t="s">
        <v>580</v>
      </c>
      <c r="F278" s="450" t="s">
        <v>3188</v>
      </c>
      <c r="G278" s="775"/>
      <c r="H278" s="450" t="s">
        <v>3188</v>
      </c>
      <c r="I278" s="450" t="s">
        <v>1536</v>
      </c>
      <c r="J278" s="450" t="s">
        <v>338</v>
      </c>
    </row>
    <row r="279" spans="2:10">
      <c r="B279" s="1473" t="s">
        <v>570</v>
      </c>
      <c r="C279" s="1443" t="s">
        <v>91</v>
      </c>
      <c r="D279" s="775" t="s">
        <v>2967</v>
      </c>
      <c r="E279" s="775" t="s">
        <v>572</v>
      </c>
      <c r="F279" s="450" t="s">
        <v>3188</v>
      </c>
      <c r="G279" s="775"/>
      <c r="H279" s="450" t="s">
        <v>3188</v>
      </c>
      <c r="I279" s="450" t="s">
        <v>3182</v>
      </c>
      <c r="J279" s="450" t="s">
        <v>338</v>
      </c>
    </row>
    <row r="280" spans="2:10">
      <c r="B280" s="1473" t="s">
        <v>570</v>
      </c>
      <c r="C280" s="1443" t="s">
        <v>91</v>
      </c>
      <c r="D280" s="775" t="s">
        <v>2968</v>
      </c>
      <c r="E280" s="775" t="s">
        <v>1516</v>
      </c>
      <c r="F280" s="450" t="s">
        <v>3188</v>
      </c>
      <c r="G280" s="775"/>
      <c r="H280" s="450" t="s">
        <v>3188</v>
      </c>
      <c r="I280" s="450" t="s">
        <v>1519</v>
      </c>
      <c r="J280" s="450" t="s">
        <v>338</v>
      </c>
    </row>
    <row r="281" spans="2:10">
      <c r="B281" s="1473" t="s">
        <v>570</v>
      </c>
      <c r="C281" s="1443" t="s">
        <v>91</v>
      </c>
      <c r="D281" s="775" t="s">
        <v>516</v>
      </c>
      <c r="E281" s="775" t="s">
        <v>517</v>
      </c>
      <c r="F281" s="450" t="s">
        <v>3188</v>
      </c>
      <c r="G281" s="775"/>
      <c r="H281" s="450" t="s">
        <v>3188</v>
      </c>
      <c r="I281" s="450" t="s">
        <v>2979</v>
      </c>
      <c r="J281" s="450" t="s">
        <v>338</v>
      </c>
    </row>
    <row r="282" spans="2:10">
      <c r="B282" s="1473" t="s">
        <v>570</v>
      </c>
      <c r="C282" s="1443" t="s">
        <v>91</v>
      </c>
      <c r="D282" s="450" t="s">
        <v>2217</v>
      </c>
      <c r="E282" s="450" t="s">
        <v>616</v>
      </c>
      <c r="F282" s="450" t="s">
        <v>3188</v>
      </c>
      <c r="G282" s="450"/>
      <c r="H282" s="450" t="s">
        <v>3188</v>
      </c>
      <c r="I282" s="450" t="s">
        <v>3189</v>
      </c>
      <c r="J282" s="450" t="s">
        <v>3021</v>
      </c>
    </row>
    <row r="283" spans="2:10">
      <c r="B283" s="1473" t="s">
        <v>570</v>
      </c>
      <c r="C283" s="1443" t="s">
        <v>91</v>
      </c>
      <c r="D283" s="450" t="s">
        <v>2217</v>
      </c>
      <c r="E283" s="450" t="s">
        <v>614</v>
      </c>
      <c r="F283" s="450" t="s">
        <v>3188</v>
      </c>
      <c r="G283" s="450"/>
      <c r="H283" s="450" t="s">
        <v>3188</v>
      </c>
      <c r="I283" s="450" t="s">
        <v>3190</v>
      </c>
      <c r="J283" s="450" t="s">
        <v>3021</v>
      </c>
    </row>
    <row r="284" spans="2:10">
      <c r="B284" s="1473" t="s">
        <v>570</v>
      </c>
      <c r="C284" s="1443" t="s">
        <v>91</v>
      </c>
      <c r="D284" s="450" t="s">
        <v>2217</v>
      </c>
      <c r="E284" s="450" t="s">
        <v>617</v>
      </c>
      <c r="F284" s="450" t="s">
        <v>3188</v>
      </c>
      <c r="G284" s="450"/>
      <c r="H284" s="450" t="s">
        <v>3188</v>
      </c>
      <c r="I284" s="450" t="s">
        <v>3190</v>
      </c>
      <c r="J284" s="450" t="s">
        <v>3021</v>
      </c>
    </row>
    <row r="285" spans="2:10">
      <c r="B285" s="1473" t="s">
        <v>570</v>
      </c>
      <c r="C285" s="1443" t="s">
        <v>91</v>
      </c>
      <c r="D285" s="450" t="s">
        <v>3191</v>
      </c>
      <c r="E285" s="450" t="s">
        <v>544</v>
      </c>
      <c r="F285" s="450" t="s">
        <v>3188</v>
      </c>
      <c r="G285" s="450"/>
      <c r="H285" s="450" t="s">
        <v>3188</v>
      </c>
      <c r="I285" s="450" t="s">
        <v>3192</v>
      </c>
      <c r="J285" s="450" t="s">
        <v>338</v>
      </c>
    </row>
    <row r="286" spans="2:10">
      <c r="B286" s="1473" t="s">
        <v>570</v>
      </c>
      <c r="C286" s="1443" t="s">
        <v>91</v>
      </c>
      <c r="D286" s="450" t="s">
        <v>3193</v>
      </c>
      <c r="E286" s="450" t="s">
        <v>524</v>
      </c>
      <c r="F286" s="450" t="s">
        <v>3188</v>
      </c>
      <c r="G286" s="450"/>
      <c r="H286" s="450" t="s">
        <v>3188</v>
      </c>
      <c r="I286" s="450" t="s">
        <v>3194</v>
      </c>
      <c r="J286" s="450" t="s">
        <v>338</v>
      </c>
    </row>
    <row r="287" spans="2:10">
      <c r="B287" s="1473" t="s">
        <v>570</v>
      </c>
      <c r="C287" s="1443" t="s">
        <v>91</v>
      </c>
      <c r="D287" s="450" t="s">
        <v>3195</v>
      </c>
      <c r="E287" s="450" t="s">
        <v>538</v>
      </c>
      <c r="F287" s="450" t="s">
        <v>3188</v>
      </c>
      <c r="G287" s="450"/>
      <c r="H287" s="450" t="s">
        <v>3188</v>
      </c>
      <c r="I287" s="450" t="s">
        <v>3196</v>
      </c>
      <c r="J287" s="450" t="s">
        <v>338</v>
      </c>
    </row>
    <row r="288" spans="2:10">
      <c r="B288" s="1473" t="s">
        <v>570</v>
      </c>
      <c r="C288" s="1443" t="s">
        <v>91</v>
      </c>
      <c r="D288" s="450" t="s">
        <v>3197</v>
      </c>
      <c r="E288" s="450" t="s">
        <v>547</v>
      </c>
      <c r="F288" s="450" t="s">
        <v>3188</v>
      </c>
      <c r="G288" s="450"/>
      <c r="H288" s="450" t="s">
        <v>3188</v>
      </c>
      <c r="I288" s="450" t="s">
        <v>3198</v>
      </c>
      <c r="J288" s="450" t="s">
        <v>338</v>
      </c>
    </row>
    <row r="289" spans="2:10">
      <c r="B289" s="1473" t="s">
        <v>570</v>
      </c>
      <c r="C289" s="1443" t="s">
        <v>91</v>
      </c>
      <c r="D289" s="450" t="s">
        <v>3199</v>
      </c>
      <c r="E289" s="450" t="s">
        <v>622</v>
      </c>
      <c r="F289" s="450" t="s">
        <v>3188</v>
      </c>
      <c r="G289" s="450"/>
      <c r="H289" s="450" t="s">
        <v>3188</v>
      </c>
      <c r="I289" s="450" t="s">
        <v>2273</v>
      </c>
      <c r="J289" s="450" t="s">
        <v>338</v>
      </c>
    </row>
    <row r="290" spans="2:10">
      <c r="B290" s="1473" t="s">
        <v>570</v>
      </c>
      <c r="C290" s="1443" t="s">
        <v>91</v>
      </c>
      <c r="D290" s="450" t="s">
        <v>3200</v>
      </c>
      <c r="E290" s="450" t="s">
        <v>625</v>
      </c>
      <c r="F290" s="450" t="s">
        <v>3188</v>
      </c>
      <c r="G290" s="450"/>
      <c r="H290" s="450" t="s">
        <v>3188</v>
      </c>
      <c r="I290" s="450" t="s">
        <v>2278</v>
      </c>
      <c r="J290" s="450" t="s">
        <v>338</v>
      </c>
    </row>
    <row r="291" spans="2:10">
      <c r="B291" s="1473" t="s">
        <v>570</v>
      </c>
      <c r="C291" s="1443" t="s">
        <v>91</v>
      </c>
      <c r="D291" s="450" t="s">
        <v>3201</v>
      </c>
      <c r="E291" s="450" t="s">
        <v>633</v>
      </c>
      <c r="F291" s="450" t="s">
        <v>3188</v>
      </c>
      <c r="G291" s="450"/>
      <c r="H291" s="450" t="s">
        <v>3188</v>
      </c>
      <c r="I291" s="450" t="s">
        <v>2288</v>
      </c>
      <c r="J291" s="450" t="s">
        <v>338</v>
      </c>
    </row>
    <row r="292" spans="2:10">
      <c r="B292" s="1473" t="s">
        <v>570</v>
      </c>
      <c r="C292" s="1443" t="s">
        <v>91</v>
      </c>
      <c r="D292" s="450" t="s">
        <v>3202</v>
      </c>
      <c r="E292" s="450" t="s">
        <v>609</v>
      </c>
      <c r="F292" s="450" t="s">
        <v>3188</v>
      </c>
      <c r="G292" s="450"/>
      <c r="H292" s="450" t="s">
        <v>3188</v>
      </c>
      <c r="I292" s="450" t="s">
        <v>3203</v>
      </c>
      <c r="J292" s="450" t="s">
        <v>338</v>
      </c>
    </row>
    <row r="293" spans="2:10">
      <c r="B293" s="1473" t="s">
        <v>570</v>
      </c>
      <c r="C293" s="1443" t="s">
        <v>91</v>
      </c>
      <c r="D293" s="450" t="s">
        <v>2266</v>
      </c>
      <c r="E293" s="450" t="s">
        <v>606</v>
      </c>
      <c r="F293" s="450" t="s">
        <v>3188</v>
      </c>
      <c r="G293" s="450"/>
      <c r="H293" s="450" t="s">
        <v>3188</v>
      </c>
      <c r="I293" s="450" t="s">
        <v>2262</v>
      </c>
      <c r="J293" s="450" t="s">
        <v>338</v>
      </c>
    </row>
    <row r="294" spans="2:10">
      <c r="B294" s="1473" t="s">
        <v>570</v>
      </c>
      <c r="C294" s="1443" t="s">
        <v>91</v>
      </c>
      <c r="D294" s="450" t="s">
        <v>582</v>
      </c>
      <c r="E294" s="450" t="s">
        <v>583</v>
      </c>
      <c r="F294" s="450" t="s">
        <v>3188</v>
      </c>
      <c r="G294" s="450"/>
      <c r="H294" s="450" t="s">
        <v>3188</v>
      </c>
      <c r="I294" s="450" t="s">
        <v>2232</v>
      </c>
      <c r="J294" s="450" t="s">
        <v>3021</v>
      </c>
    </row>
    <row r="295" spans="2:10">
      <c r="B295" s="1473" t="s">
        <v>570</v>
      </c>
      <c r="C295" s="1443" t="s">
        <v>91</v>
      </c>
      <c r="D295" s="450" t="s">
        <v>584</v>
      </c>
      <c r="E295" s="450" t="s">
        <v>585</v>
      </c>
      <c r="F295" s="450" t="s">
        <v>3188</v>
      </c>
      <c r="G295" s="450"/>
      <c r="H295" s="450" t="s">
        <v>3188</v>
      </c>
      <c r="I295" s="450" t="s">
        <v>2237</v>
      </c>
      <c r="J295" s="450" t="s">
        <v>3021</v>
      </c>
    </row>
    <row r="296" spans="2:10">
      <c r="B296" s="1473" t="s">
        <v>570</v>
      </c>
      <c r="C296" s="1443" t="s">
        <v>91</v>
      </c>
      <c r="D296" s="450" t="s">
        <v>588</v>
      </c>
      <c r="E296" s="450" t="s">
        <v>2240</v>
      </c>
      <c r="F296" s="450" t="s">
        <v>3188</v>
      </c>
      <c r="G296" s="450"/>
      <c r="H296" s="450" t="s">
        <v>3188</v>
      </c>
      <c r="I296" s="450" t="s">
        <v>2241</v>
      </c>
      <c r="J296" s="450" t="s">
        <v>3021</v>
      </c>
    </row>
    <row r="297" spans="2:10">
      <c r="B297" s="1473" t="s">
        <v>570</v>
      </c>
      <c r="C297" s="1443" t="s">
        <v>91</v>
      </c>
      <c r="D297" s="450" t="s">
        <v>592</v>
      </c>
      <c r="E297" s="450" t="s">
        <v>2244</v>
      </c>
      <c r="F297" s="450" t="s">
        <v>3188</v>
      </c>
      <c r="G297" s="450"/>
      <c r="H297" s="450" t="s">
        <v>3188</v>
      </c>
      <c r="I297" s="450" t="s">
        <v>2245</v>
      </c>
      <c r="J297" s="450" t="s">
        <v>3021</v>
      </c>
    </row>
    <row r="298" spans="2:10">
      <c r="B298" s="1473" t="s">
        <v>570</v>
      </c>
      <c r="C298" s="1443" t="s">
        <v>91</v>
      </c>
      <c r="D298" s="450" t="s">
        <v>596</v>
      </c>
      <c r="E298" s="450" t="s">
        <v>597</v>
      </c>
      <c r="F298" s="450" t="s">
        <v>3188</v>
      </c>
      <c r="G298" s="450"/>
      <c r="H298" s="450" t="s">
        <v>3188</v>
      </c>
      <c r="I298" s="450" t="s">
        <v>2249</v>
      </c>
      <c r="J298" s="450" t="s">
        <v>3021</v>
      </c>
    </row>
    <row r="299" spans="2:10">
      <c r="B299" s="1473" t="s">
        <v>570</v>
      </c>
      <c r="C299" s="1443" t="s">
        <v>91</v>
      </c>
      <c r="D299" s="450" t="s">
        <v>598</v>
      </c>
      <c r="E299" s="450" t="s">
        <v>599</v>
      </c>
      <c r="F299" s="450" t="s">
        <v>3188</v>
      </c>
      <c r="G299" s="450"/>
      <c r="H299" s="450" t="s">
        <v>3188</v>
      </c>
      <c r="I299" s="450" t="s">
        <v>2253</v>
      </c>
      <c r="J299" s="450" t="s">
        <v>3021</v>
      </c>
    </row>
    <row r="300" spans="2:10">
      <c r="B300" s="1473" t="s">
        <v>570</v>
      </c>
      <c r="C300" s="1443" t="s">
        <v>91</v>
      </c>
      <c r="D300" s="450" t="s">
        <v>600</v>
      </c>
      <c r="E300" s="450" t="s">
        <v>601</v>
      </c>
      <c r="F300" s="450" t="s">
        <v>3188</v>
      </c>
      <c r="G300" s="450"/>
      <c r="H300" s="450" t="s">
        <v>3188</v>
      </c>
      <c r="I300" s="450" t="s">
        <v>2257</v>
      </c>
      <c r="J300" s="450" t="s">
        <v>3021</v>
      </c>
    </row>
    <row r="301" spans="2:10">
      <c r="B301" s="1473" t="s">
        <v>570</v>
      </c>
      <c r="C301" s="1443" t="s">
        <v>91</v>
      </c>
      <c r="D301" s="1433"/>
      <c r="E301" s="1433" t="s">
        <v>3204</v>
      </c>
      <c r="F301" s="1433" t="s">
        <v>3188</v>
      </c>
      <c r="G301" s="1433"/>
      <c r="H301" s="1433" t="s">
        <v>3188</v>
      </c>
      <c r="I301" s="1433" t="s">
        <v>4142</v>
      </c>
      <c r="J301" s="450"/>
    </row>
    <row r="302" spans="2:10">
      <c r="B302" s="1168" t="s">
        <v>1334</v>
      </c>
      <c r="C302" s="1168"/>
      <c r="D302" s="1168"/>
      <c r="E302" s="1168"/>
      <c r="F302" s="1168"/>
      <c r="G302" s="1168"/>
      <c r="H302" s="1168"/>
      <c r="I302" s="1168"/>
      <c r="J302" s="1168"/>
    </row>
    <row r="303" spans="2:10">
      <c r="B303" s="1481" t="s">
        <v>125</v>
      </c>
      <c r="C303" s="1482" t="s">
        <v>126</v>
      </c>
      <c r="D303" s="775" t="s">
        <v>512</v>
      </c>
      <c r="E303" s="775" t="s">
        <v>513</v>
      </c>
      <c r="F303" s="450" t="s">
        <v>3208</v>
      </c>
      <c r="G303" s="775"/>
      <c r="H303" s="450" t="s">
        <v>3208</v>
      </c>
      <c r="I303" s="450" t="s">
        <v>514</v>
      </c>
      <c r="J303" s="450" t="s">
        <v>338</v>
      </c>
    </row>
    <row r="304" spans="2:10">
      <c r="B304" s="1481" t="s">
        <v>125</v>
      </c>
      <c r="C304" s="1482" t="s">
        <v>126</v>
      </c>
      <c r="D304" s="775" t="s">
        <v>1535</v>
      </c>
      <c r="E304" s="775" t="s">
        <v>580</v>
      </c>
      <c r="F304" s="450" t="s">
        <v>3208</v>
      </c>
      <c r="G304" s="775"/>
      <c r="H304" s="450" t="s">
        <v>3208</v>
      </c>
      <c r="I304" s="450" t="s">
        <v>1536</v>
      </c>
      <c r="J304" s="450" t="s">
        <v>338</v>
      </c>
    </row>
    <row r="305" spans="2:10">
      <c r="B305" s="1481" t="s">
        <v>125</v>
      </c>
      <c r="C305" s="1482" t="s">
        <v>126</v>
      </c>
      <c r="D305" s="775" t="s">
        <v>2967</v>
      </c>
      <c r="E305" s="775" t="s">
        <v>572</v>
      </c>
      <c r="F305" s="450" t="s">
        <v>3208</v>
      </c>
      <c r="G305" s="775"/>
      <c r="H305" s="450" t="s">
        <v>3208</v>
      </c>
      <c r="I305" s="450" t="s">
        <v>3182</v>
      </c>
      <c r="J305" s="450" t="s">
        <v>338</v>
      </c>
    </row>
    <row r="306" spans="2:10">
      <c r="B306" s="1481" t="s">
        <v>125</v>
      </c>
      <c r="C306" s="1482" t="s">
        <v>126</v>
      </c>
      <c r="D306" s="775" t="s">
        <v>2968</v>
      </c>
      <c r="E306" s="775" t="s">
        <v>1516</v>
      </c>
      <c r="F306" s="450" t="s">
        <v>3208</v>
      </c>
      <c r="G306" s="775"/>
      <c r="H306" s="450" t="s">
        <v>3208</v>
      </c>
      <c r="I306" s="450" t="s">
        <v>1519</v>
      </c>
      <c r="J306" s="450" t="s">
        <v>338</v>
      </c>
    </row>
    <row r="307" spans="2:10">
      <c r="B307" s="1481" t="s">
        <v>125</v>
      </c>
      <c r="C307" s="1482" t="s">
        <v>126</v>
      </c>
      <c r="D307" s="775" t="s">
        <v>516</v>
      </c>
      <c r="E307" s="775" t="s">
        <v>517</v>
      </c>
      <c r="F307" s="450" t="s">
        <v>3208</v>
      </c>
      <c r="G307" s="775"/>
      <c r="H307" s="450" t="s">
        <v>3208</v>
      </c>
      <c r="I307" s="450" t="s">
        <v>2979</v>
      </c>
      <c r="J307" s="450" t="s">
        <v>338</v>
      </c>
    </row>
    <row r="308" spans="2:10">
      <c r="B308" s="1481" t="s">
        <v>125</v>
      </c>
      <c r="C308" s="1482" t="s">
        <v>126</v>
      </c>
      <c r="D308" s="775" t="s">
        <v>1210</v>
      </c>
      <c r="E308" s="775" t="s">
        <v>1211</v>
      </c>
      <c r="F308" s="450" t="s">
        <v>3208</v>
      </c>
      <c r="G308" s="775"/>
      <c r="H308" s="450" t="s">
        <v>3208</v>
      </c>
      <c r="I308" s="450" t="s">
        <v>3209</v>
      </c>
      <c r="J308" s="450" t="s">
        <v>338</v>
      </c>
    </row>
    <row r="309" spans="2:10">
      <c r="B309" s="1481" t="s">
        <v>125</v>
      </c>
      <c r="C309" s="1482" t="s">
        <v>126</v>
      </c>
      <c r="D309" s="450" t="s">
        <v>3210</v>
      </c>
      <c r="E309" s="450" t="s">
        <v>657</v>
      </c>
      <c r="F309" s="450" t="s">
        <v>3208</v>
      </c>
      <c r="G309" s="450"/>
      <c r="H309" s="450" t="s">
        <v>3208</v>
      </c>
      <c r="I309" s="450" t="s">
        <v>3211</v>
      </c>
      <c r="J309" s="450" t="s">
        <v>338</v>
      </c>
    </row>
    <row r="310" spans="2:10">
      <c r="B310" s="1481" t="s">
        <v>125</v>
      </c>
      <c r="C310" s="1482" t="s">
        <v>126</v>
      </c>
      <c r="D310" s="450" t="s">
        <v>2479</v>
      </c>
      <c r="E310" s="450" t="s">
        <v>2480</v>
      </c>
      <c r="F310" s="450" t="s">
        <v>3208</v>
      </c>
      <c r="G310" s="450"/>
      <c r="H310" s="450" t="s">
        <v>3208</v>
      </c>
      <c r="I310" s="450" t="s">
        <v>3212</v>
      </c>
      <c r="J310" s="450" t="s">
        <v>338</v>
      </c>
    </row>
    <row r="311" spans="2:10">
      <c r="B311" s="1481" t="s">
        <v>125</v>
      </c>
      <c r="C311" s="1482" t="s">
        <v>126</v>
      </c>
      <c r="D311" s="450" t="s">
        <v>1268</v>
      </c>
      <c r="E311" s="450" t="s">
        <v>1039</v>
      </c>
      <c r="F311" s="450" t="s">
        <v>3208</v>
      </c>
      <c r="G311" s="450" t="s">
        <v>4143</v>
      </c>
      <c r="H311" s="450" t="s">
        <v>3208</v>
      </c>
      <c r="I311" s="450" t="s">
        <v>2494</v>
      </c>
      <c r="J311" s="450" t="s">
        <v>338</v>
      </c>
    </row>
    <row r="312" spans="2:10">
      <c r="B312" s="1481" t="s">
        <v>125</v>
      </c>
      <c r="C312" s="1482" t="s">
        <v>126</v>
      </c>
      <c r="D312" s="450" t="s">
        <v>1271</v>
      </c>
      <c r="E312" s="450" t="s">
        <v>1272</v>
      </c>
      <c r="F312" s="450" t="s">
        <v>3208</v>
      </c>
      <c r="G312" s="450"/>
      <c r="H312" s="450" t="s">
        <v>3208</v>
      </c>
      <c r="I312" s="450" t="s">
        <v>3213</v>
      </c>
      <c r="J312" s="450" t="s">
        <v>338</v>
      </c>
    </row>
    <row r="313" spans="2:10">
      <c r="B313" s="1481" t="s">
        <v>125</v>
      </c>
      <c r="C313" s="1482" t="s">
        <v>126</v>
      </c>
      <c r="D313" s="450" t="s">
        <v>1224</v>
      </c>
      <c r="E313" s="450" t="s">
        <v>1225</v>
      </c>
      <c r="F313" s="450" t="s">
        <v>3208</v>
      </c>
      <c r="G313" s="450"/>
      <c r="H313" s="450" t="s">
        <v>3208</v>
      </c>
      <c r="I313" s="450" t="s">
        <v>2505</v>
      </c>
      <c r="J313" s="450" t="s">
        <v>338</v>
      </c>
    </row>
    <row r="314" spans="2:10">
      <c r="B314" s="1481" t="s">
        <v>125</v>
      </c>
      <c r="C314" s="1482" t="s">
        <v>126</v>
      </c>
      <c r="D314" s="450" t="s">
        <v>1335</v>
      </c>
      <c r="E314" s="450" t="s">
        <v>1336</v>
      </c>
      <c r="F314" s="450" t="s">
        <v>3208</v>
      </c>
      <c r="G314" s="450"/>
      <c r="H314" s="450" t="s">
        <v>3208</v>
      </c>
      <c r="I314" s="450" t="s">
        <v>2509</v>
      </c>
      <c r="J314" s="450" t="s">
        <v>338</v>
      </c>
    </row>
    <row r="315" spans="2:10">
      <c r="B315" s="1481" t="s">
        <v>125</v>
      </c>
      <c r="C315" s="1482" t="s">
        <v>126</v>
      </c>
      <c r="D315" s="450" t="s">
        <v>2513</v>
      </c>
      <c r="E315" s="450" t="s">
        <v>1234</v>
      </c>
      <c r="F315" s="450" t="s">
        <v>3208</v>
      </c>
      <c r="G315" s="450"/>
      <c r="H315" s="450" t="s">
        <v>3208</v>
      </c>
      <c r="I315" s="450" t="s">
        <v>3214</v>
      </c>
      <c r="J315" s="450" t="s">
        <v>338</v>
      </c>
    </row>
    <row r="316" spans="2:10">
      <c r="B316" s="1481" t="s">
        <v>125</v>
      </c>
      <c r="C316" s="1482" t="s">
        <v>126</v>
      </c>
      <c r="D316" s="450" t="s">
        <v>2515</v>
      </c>
      <c r="E316" s="450" t="s">
        <v>1146</v>
      </c>
      <c r="F316" s="450" t="s">
        <v>3208</v>
      </c>
      <c r="G316" s="450"/>
      <c r="H316" s="450" t="s">
        <v>3208</v>
      </c>
      <c r="I316" s="450" t="s">
        <v>2516</v>
      </c>
      <c r="J316" s="450" t="s">
        <v>338</v>
      </c>
    </row>
    <row r="317" spans="2:10">
      <c r="B317" s="1481" t="s">
        <v>125</v>
      </c>
      <c r="C317" s="1482" t="s">
        <v>126</v>
      </c>
      <c r="D317" s="450" t="s">
        <v>1305</v>
      </c>
      <c r="E317" s="450" t="s">
        <v>1306</v>
      </c>
      <c r="F317" s="450" t="s">
        <v>3208</v>
      </c>
      <c r="G317" s="450"/>
      <c r="H317" s="450" t="s">
        <v>3208</v>
      </c>
      <c r="I317" s="450" t="s">
        <v>2537</v>
      </c>
      <c r="J317" s="450" t="s">
        <v>338</v>
      </c>
    </row>
    <row r="318" spans="2:10">
      <c r="B318" s="1481" t="s">
        <v>125</v>
      </c>
      <c r="C318" s="1482" t="s">
        <v>126</v>
      </c>
      <c r="D318" s="450" t="s">
        <v>2495</v>
      </c>
      <c r="E318" s="450" t="s">
        <v>2496</v>
      </c>
      <c r="F318" s="450" t="s">
        <v>3208</v>
      </c>
      <c r="G318" s="450"/>
      <c r="H318" s="450" t="s">
        <v>3208</v>
      </c>
      <c r="I318" s="450" t="s">
        <v>2497</v>
      </c>
      <c r="J318" s="450" t="s">
        <v>338</v>
      </c>
    </row>
    <row r="319" spans="2:10">
      <c r="B319" s="1481" t="s">
        <v>125</v>
      </c>
      <c r="C319" s="1482" t="s">
        <v>126</v>
      </c>
      <c r="D319" s="450" t="s">
        <v>2527</v>
      </c>
      <c r="E319" s="450" t="s">
        <v>1299</v>
      </c>
      <c r="F319" s="450" t="s">
        <v>3208</v>
      </c>
      <c r="G319" s="450"/>
      <c r="H319" s="450" t="s">
        <v>3208</v>
      </c>
      <c r="I319" s="450" t="s">
        <v>2529</v>
      </c>
      <c r="J319" s="450" t="s">
        <v>338</v>
      </c>
    </row>
    <row r="320" spans="2:10">
      <c r="B320" s="1481" t="s">
        <v>125</v>
      </c>
      <c r="C320" s="1482" t="s">
        <v>126</v>
      </c>
      <c r="D320" s="450" t="s">
        <v>1295</v>
      </c>
      <c r="E320" s="450" t="s">
        <v>1296</v>
      </c>
      <c r="F320" s="450" t="s">
        <v>3208</v>
      </c>
      <c r="G320" s="450"/>
      <c r="H320" s="450" t="s">
        <v>3208</v>
      </c>
      <c r="I320" s="450" t="s">
        <v>1297</v>
      </c>
      <c r="J320" s="450" t="s">
        <v>338</v>
      </c>
    </row>
    <row r="321" spans="2:10">
      <c r="B321" s="1481" t="s">
        <v>125</v>
      </c>
      <c r="C321" s="1482" t="s">
        <v>126</v>
      </c>
      <c r="D321" s="450" t="s">
        <v>1246</v>
      </c>
      <c r="E321" s="450" t="s">
        <v>2464</v>
      </c>
      <c r="F321" s="450" t="s">
        <v>3208</v>
      </c>
      <c r="G321" s="450"/>
      <c r="H321" s="450" t="s">
        <v>3208</v>
      </c>
      <c r="I321" s="450" t="s">
        <v>1301</v>
      </c>
      <c r="J321" s="450" t="s">
        <v>338</v>
      </c>
    </row>
    <row r="322" spans="2:10">
      <c r="B322" s="1481" t="s">
        <v>125</v>
      </c>
      <c r="C322" s="1482" t="s">
        <v>126</v>
      </c>
      <c r="D322" s="450" t="s">
        <v>1302</v>
      </c>
      <c r="E322" s="450" t="s">
        <v>2533</v>
      </c>
      <c r="F322" s="450" t="s">
        <v>3208</v>
      </c>
      <c r="G322" s="450"/>
      <c r="H322" s="450" t="s">
        <v>3208</v>
      </c>
      <c r="I322" s="450" t="s">
        <v>3215</v>
      </c>
      <c r="J322" s="450" t="s">
        <v>338</v>
      </c>
    </row>
    <row r="323" spans="2:10">
      <c r="B323" s="1481" t="s">
        <v>125</v>
      </c>
      <c r="C323" s="1482" t="s">
        <v>126</v>
      </c>
      <c r="D323" s="450" t="s">
        <v>1308</v>
      </c>
      <c r="E323" s="450" t="s">
        <v>1309</v>
      </c>
      <c r="F323" s="450" t="s">
        <v>3208</v>
      </c>
      <c r="G323" s="450"/>
      <c r="H323" s="450" t="s">
        <v>3208</v>
      </c>
      <c r="I323" s="450" t="s">
        <v>3216</v>
      </c>
      <c r="J323" s="450" t="s">
        <v>338</v>
      </c>
    </row>
    <row r="324" spans="2:10">
      <c r="B324" s="1481" t="s">
        <v>125</v>
      </c>
      <c r="C324" s="1482" t="s">
        <v>126</v>
      </c>
      <c r="D324" s="450" t="s">
        <v>1311</v>
      </c>
      <c r="E324" s="450" t="s">
        <v>1312</v>
      </c>
      <c r="F324" s="450" t="s">
        <v>3208</v>
      </c>
      <c r="G324" s="450"/>
      <c r="H324" s="450" t="s">
        <v>3208</v>
      </c>
      <c r="I324" s="450" t="s">
        <v>2543</v>
      </c>
      <c r="J324" s="450" t="s">
        <v>338</v>
      </c>
    </row>
    <row r="325" spans="2:10">
      <c r="B325" s="1481" t="s">
        <v>125</v>
      </c>
      <c r="C325" s="1482" t="s">
        <v>126</v>
      </c>
      <c r="D325" s="450" t="s">
        <v>1314</v>
      </c>
      <c r="E325" s="450" t="s">
        <v>1315</v>
      </c>
      <c r="F325" s="450" t="s">
        <v>3208</v>
      </c>
      <c r="G325" s="450"/>
      <c r="H325" s="450" t="s">
        <v>3208</v>
      </c>
      <c r="I325" s="450" t="s">
        <v>2553</v>
      </c>
      <c r="J325" s="450" t="s">
        <v>338</v>
      </c>
    </row>
    <row r="326" spans="2:10">
      <c r="B326" s="1481" t="s">
        <v>125</v>
      </c>
      <c r="C326" s="1482" t="s">
        <v>126</v>
      </c>
      <c r="D326" s="450" t="s">
        <v>1317</v>
      </c>
      <c r="E326" s="450" t="s">
        <v>1318</v>
      </c>
      <c r="F326" s="450" t="s">
        <v>3208</v>
      </c>
      <c r="G326" s="450"/>
      <c r="H326" s="450" t="s">
        <v>3208</v>
      </c>
      <c r="I326" s="450" t="s">
        <v>3217</v>
      </c>
      <c r="J326" s="450" t="s">
        <v>338</v>
      </c>
    </row>
    <row r="327" spans="2:10">
      <c r="B327" s="1481" t="s">
        <v>125</v>
      </c>
      <c r="C327" s="1482" t="s">
        <v>126</v>
      </c>
      <c r="D327" s="450" t="s">
        <v>2520</v>
      </c>
      <c r="E327" s="450" t="s">
        <v>1292</v>
      </c>
      <c r="F327" s="450" t="s">
        <v>3208</v>
      </c>
      <c r="G327" s="450"/>
      <c r="H327" s="450" t="s">
        <v>3208</v>
      </c>
      <c r="I327" s="450" t="s">
        <v>3218</v>
      </c>
      <c r="J327" s="450" t="s">
        <v>338</v>
      </c>
    </row>
    <row r="328" spans="2:10">
      <c r="B328" s="1481" t="s">
        <v>125</v>
      </c>
      <c r="C328" s="1482" t="s">
        <v>126</v>
      </c>
      <c r="D328" s="450" t="s">
        <v>2548</v>
      </c>
      <c r="E328" s="450" t="s">
        <v>1018</v>
      </c>
      <c r="F328" s="450" t="s">
        <v>3208</v>
      </c>
      <c r="G328" s="450"/>
      <c r="H328" s="450" t="s">
        <v>3208</v>
      </c>
      <c r="I328" s="450" t="s">
        <v>3219</v>
      </c>
      <c r="J328" s="450" t="s">
        <v>338</v>
      </c>
    </row>
    <row r="329" spans="2:10">
      <c r="B329" s="1481" t="s">
        <v>125</v>
      </c>
      <c r="C329" s="1482" t="s">
        <v>126</v>
      </c>
      <c r="D329" s="450" t="s">
        <v>3220</v>
      </c>
      <c r="E329" s="450" t="s">
        <v>3221</v>
      </c>
      <c r="F329" s="450" t="s">
        <v>3208</v>
      </c>
      <c r="G329" s="450"/>
      <c r="H329" s="450" t="s">
        <v>3208</v>
      </c>
      <c r="I329" s="450" t="s">
        <v>3222</v>
      </c>
      <c r="J329" s="450" t="s">
        <v>338</v>
      </c>
    </row>
    <row r="330" spans="2:10">
      <c r="B330" s="1481" t="s">
        <v>125</v>
      </c>
      <c r="C330" s="1482" t="s">
        <v>126</v>
      </c>
      <c r="D330" s="450" t="s">
        <v>3223</v>
      </c>
      <c r="E330" s="450" t="s">
        <v>3224</v>
      </c>
      <c r="F330" s="450" t="s">
        <v>3208</v>
      </c>
      <c r="G330" s="450"/>
      <c r="H330" s="450" t="s">
        <v>3208</v>
      </c>
      <c r="I330" s="450" t="s">
        <v>3225</v>
      </c>
      <c r="J330" s="450" t="s">
        <v>338</v>
      </c>
    </row>
    <row r="331" spans="2:10">
      <c r="B331" s="1481" t="s">
        <v>125</v>
      </c>
      <c r="C331" s="1482" t="s">
        <v>126</v>
      </c>
      <c r="D331" s="1433" t="s">
        <v>4144</v>
      </c>
      <c r="E331" s="1433" t="s">
        <v>4145</v>
      </c>
      <c r="F331" s="1433" t="s">
        <v>3208</v>
      </c>
      <c r="G331" s="1433"/>
      <c r="H331" s="1433" t="s">
        <v>3208</v>
      </c>
      <c r="I331" s="1433" t="s">
        <v>4146</v>
      </c>
      <c r="J331" s="1433"/>
    </row>
    <row r="332" spans="2:10">
      <c r="B332" s="1168" t="s">
        <v>1334</v>
      </c>
      <c r="C332" s="1168"/>
      <c r="D332" s="1168"/>
      <c r="E332" s="1168"/>
      <c r="F332" s="1168"/>
      <c r="G332" s="1168"/>
      <c r="H332" s="1168"/>
      <c r="I332" s="1168"/>
      <c r="J332" s="1168"/>
    </row>
    <row r="333" spans="2:10">
      <c r="B333" s="1481" t="s">
        <v>125</v>
      </c>
      <c r="C333" s="1135" t="s">
        <v>129</v>
      </c>
      <c r="D333" s="775" t="s">
        <v>512</v>
      </c>
      <c r="E333" s="775" t="s">
        <v>513</v>
      </c>
      <c r="F333" s="450" t="s">
        <v>3226</v>
      </c>
      <c r="G333" s="775"/>
      <c r="H333" s="450" t="s">
        <v>3226</v>
      </c>
      <c r="I333" s="450" t="s">
        <v>514</v>
      </c>
      <c r="J333" s="450" t="s">
        <v>338</v>
      </c>
    </row>
    <row r="334" spans="2:10">
      <c r="B334" s="1481" t="s">
        <v>125</v>
      </c>
      <c r="C334" s="1135" t="s">
        <v>129</v>
      </c>
      <c r="D334" s="775" t="s">
        <v>1535</v>
      </c>
      <c r="E334" s="775" t="s">
        <v>580</v>
      </c>
      <c r="F334" s="450" t="s">
        <v>3226</v>
      </c>
      <c r="G334" s="775"/>
      <c r="H334" s="450" t="s">
        <v>3226</v>
      </c>
      <c r="I334" s="450" t="s">
        <v>1536</v>
      </c>
      <c r="J334" s="450" t="s">
        <v>338</v>
      </c>
    </row>
    <row r="335" spans="2:10">
      <c r="B335" s="1481" t="s">
        <v>125</v>
      </c>
      <c r="C335" s="1135" t="s">
        <v>129</v>
      </c>
      <c r="D335" s="775" t="s">
        <v>2967</v>
      </c>
      <c r="E335" s="775" t="s">
        <v>572</v>
      </c>
      <c r="F335" s="450" t="s">
        <v>3226</v>
      </c>
      <c r="G335" s="775"/>
      <c r="H335" s="450" t="s">
        <v>3226</v>
      </c>
      <c r="I335" s="450" t="s">
        <v>3182</v>
      </c>
      <c r="J335" s="450" t="s">
        <v>338</v>
      </c>
    </row>
    <row r="336" spans="2:10">
      <c r="B336" s="1481" t="s">
        <v>125</v>
      </c>
      <c r="C336" s="1135" t="s">
        <v>129</v>
      </c>
      <c r="D336" s="775" t="s">
        <v>2968</v>
      </c>
      <c r="E336" s="775" t="s">
        <v>1516</v>
      </c>
      <c r="F336" s="450" t="s">
        <v>3226</v>
      </c>
      <c r="G336" s="775"/>
      <c r="H336" s="450" t="s">
        <v>3226</v>
      </c>
      <c r="I336" s="450" t="s">
        <v>1519</v>
      </c>
      <c r="J336" s="450" t="s">
        <v>338</v>
      </c>
    </row>
    <row r="337" spans="2:10">
      <c r="B337" s="1481" t="s">
        <v>125</v>
      </c>
      <c r="C337" s="1135" t="s">
        <v>129</v>
      </c>
      <c r="D337" s="775" t="s">
        <v>516</v>
      </c>
      <c r="E337" s="775" t="s">
        <v>517</v>
      </c>
      <c r="F337" s="450" t="s">
        <v>3226</v>
      </c>
      <c r="G337" s="775"/>
      <c r="H337" s="450" t="s">
        <v>3226</v>
      </c>
      <c r="I337" s="450" t="s">
        <v>2979</v>
      </c>
      <c r="J337" s="450" t="s">
        <v>338</v>
      </c>
    </row>
    <row r="338" spans="2:10">
      <c r="B338" s="1481" t="s">
        <v>125</v>
      </c>
      <c r="C338" s="1135" t="s">
        <v>129</v>
      </c>
      <c r="D338" s="775" t="s">
        <v>1210</v>
      </c>
      <c r="E338" s="775" t="s">
        <v>1211</v>
      </c>
      <c r="F338" s="450" t="s">
        <v>3226</v>
      </c>
      <c r="G338" s="775"/>
      <c r="H338" s="450" t="s">
        <v>3226</v>
      </c>
      <c r="I338" s="450" t="s">
        <v>2409</v>
      </c>
      <c r="J338" s="450" t="s">
        <v>338</v>
      </c>
    </row>
    <row r="339" spans="2:10">
      <c r="B339" s="1481" t="s">
        <v>125</v>
      </c>
      <c r="C339" s="1135" t="s">
        <v>129</v>
      </c>
      <c r="D339" s="775" t="s">
        <v>1214</v>
      </c>
      <c r="E339" s="775" t="s">
        <v>1215</v>
      </c>
      <c r="F339" s="450" t="s">
        <v>3226</v>
      </c>
      <c r="G339" s="775"/>
      <c r="H339" s="450" t="s">
        <v>3226</v>
      </c>
      <c r="I339" s="450" t="s">
        <v>2415</v>
      </c>
      <c r="J339" s="450" t="s">
        <v>338</v>
      </c>
    </row>
    <row r="340" spans="2:10">
      <c r="B340" s="1481" t="s">
        <v>125</v>
      </c>
      <c r="C340" s="1135" t="s">
        <v>129</v>
      </c>
      <c r="D340" s="450" t="s">
        <v>3227</v>
      </c>
      <c r="E340" s="450" t="s">
        <v>657</v>
      </c>
      <c r="F340" s="450" t="s">
        <v>3226</v>
      </c>
      <c r="G340" s="450"/>
      <c r="H340" s="450" t="s">
        <v>3226</v>
      </c>
      <c r="I340" s="450" t="s">
        <v>3228</v>
      </c>
      <c r="J340" s="450" t="s">
        <v>338</v>
      </c>
    </row>
    <row r="341" spans="2:10">
      <c r="B341" s="1481" t="s">
        <v>125</v>
      </c>
      <c r="C341" s="1135" t="s">
        <v>129</v>
      </c>
      <c r="D341" s="450" t="s">
        <v>2479</v>
      </c>
      <c r="E341" s="450" t="s">
        <v>2480</v>
      </c>
      <c r="F341" s="450" t="s">
        <v>3226</v>
      </c>
      <c r="G341" s="450"/>
      <c r="H341" s="450" t="s">
        <v>3226</v>
      </c>
      <c r="I341" s="450" t="s">
        <v>3229</v>
      </c>
      <c r="J341" s="450" t="s">
        <v>338</v>
      </c>
    </row>
    <row r="342" spans="2:10">
      <c r="B342" s="1481" t="s">
        <v>125</v>
      </c>
      <c r="C342" s="1135" t="s">
        <v>129</v>
      </c>
      <c r="D342" s="450" t="s">
        <v>1108</v>
      </c>
      <c r="E342" s="450" t="s">
        <v>1039</v>
      </c>
      <c r="F342" s="450" t="s">
        <v>3226</v>
      </c>
      <c r="G342" s="450" t="s">
        <v>4143</v>
      </c>
      <c r="H342" s="450" t="s">
        <v>3226</v>
      </c>
      <c r="I342" s="450" t="s">
        <v>2423</v>
      </c>
      <c r="J342" s="450" t="s">
        <v>338</v>
      </c>
    </row>
    <row r="343" spans="2:10">
      <c r="B343" s="1481" t="s">
        <v>125</v>
      </c>
      <c r="C343" s="1135" t="s">
        <v>129</v>
      </c>
      <c r="D343" s="450" t="s">
        <v>1224</v>
      </c>
      <c r="E343" s="450" t="s">
        <v>1225</v>
      </c>
      <c r="F343" s="450" t="s">
        <v>3226</v>
      </c>
      <c r="G343" s="450"/>
      <c r="H343" s="450" t="s">
        <v>3226</v>
      </c>
      <c r="I343" s="450" t="s">
        <v>3231</v>
      </c>
      <c r="J343" s="450" t="s">
        <v>338</v>
      </c>
    </row>
    <row r="344" spans="2:10">
      <c r="B344" s="1481" t="s">
        <v>125</v>
      </c>
      <c r="C344" s="1135" t="s">
        <v>129</v>
      </c>
      <c r="D344" s="450" t="s">
        <v>1226</v>
      </c>
      <c r="E344" s="450" t="s">
        <v>1227</v>
      </c>
      <c r="F344" s="450" t="s">
        <v>3226</v>
      </c>
      <c r="G344" s="450"/>
      <c r="H344" s="450" t="s">
        <v>3226</v>
      </c>
      <c r="I344" s="450" t="s">
        <v>3232</v>
      </c>
      <c r="J344" s="450" t="s">
        <v>338</v>
      </c>
    </row>
    <row r="345" spans="2:10">
      <c r="B345" s="1481" t="s">
        <v>125</v>
      </c>
      <c r="C345" s="1135" t="s">
        <v>129</v>
      </c>
      <c r="D345" s="450" t="s">
        <v>1230</v>
      </c>
      <c r="E345" s="450" t="s">
        <v>1231</v>
      </c>
      <c r="F345" s="450" t="s">
        <v>3226</v>
      </c>
      <c r="G345" s="450"/>
      <c r="H345" s="450" t="s">
        <v>3226</v>
      </c>
      <c r="I345" s="450" t="s">
        <v>3233</v>
      </c>
      <c r="J345" s="450" t="s">
        <v>338</v>
      </c>
    </row>
    <row r="346" spans="2:10">
      <c r="B346" s="1481" t="s">
        <v>125</v>
      </c>
      <c r="C346" s="1135" t="s">
        <v>129</v>
      </c>
      <c r="D346" s="450" t="s">
        <v>2444</v>
      </c>
      <c r="E346" s="450" t="s">
        <v>1234</v>
      </c>
      <c r="F346" s="450" t="s">
        <v>3226</v>
      </c>
      <c r="G346" s="450"/>
      <c r="H346" s="450" t="s">
        <v>3226</v>
      </c>
      <c r="I346" s="450" t="s">
        <v>2447</v>
      </c>
      <c r="J346" s="450" t="s">
        <v>338</v>
      </c>
    </row>
    <row r="347" spans="2:10">
      <c r="B347" s="1481" t="s">
        <v>125</v>
      </c>
      <c r="C347" s="1135" t="s">
        <v>129</v>
      </c>
      <c r="D347" s="450" t="s">
        <v>3234</v>
      </c>
      <c r="E347" s="450" t="s">
        <v>3235</v>
      </c>
      <c r="F347" s="450" t="s">
        <v>3226</v>
      </c>
      <c r="G347" s="450"/>
      <c r="H347" s="450" t="s">
        <v>3226</v>
      </c>
      <c r="I347" s="450" t="s">
        <v>3236</v>
      </c>
      <c r="J347" s="450" t="s">
        <v>338</v>
      </c>
    </row>
    <row r="348" spans="2:10">
      <c r="B348" s="1481" t="s">
        <v>125</v>
      </c>
      <c r="C348" s="1135" t="s">
        <v>129</v>
      </c>
      <c r="D348" s="450" t="s">
        <v>2450</v>
      </c>
      <c r="E348" s="450" t="s">
        <v>1146</v>
      </c>
      <c r="F348" s="450" t="s">
        <v>3226</v>
      </c>
      <c r="G348" s="450"/>
      <c r="H348" s="450" t="s">
        <v>3226</v>
      </c>
      <c r="I348" s="450" t="s">
        <v>2452</v>
      </c>
      <c r="J348" s="450" t="s">
        <v>338</v>
      </c>
    </row>
    <row r="349" spans="2:10">
      <c r="B349" s="1481" t="s">
        <v>125</v>
      </c>
      <c r="C349" s="1135" t="s">
        <v>129</v>
      </c>
      <c r="D349" s="450" t="s">
        <v>1249</v>
      </c>
      <c r="E349" s="450" t="s">
        <v>1150</v>
      </c>
      <c r="F349" s="450" t="s">
        <v>3226</v>
      </c>
      <c r="G349" s="450"/>
      <c r="H349" s="450" t="s">
        <v>3226</v>
      </c>
      <c r="I349" s="450" t="s">
        <v>2466</v>
      </c>
      <c r="J349" s="450" t="s">
        <v>338</v>
      </c>
    </row>
    <row r="350" spans="2:10">
      <c r="B350" s="1481" t="s">
        <v>125</v>
      </c>
      <c r="C350" s="1135" t="s">
        <v>129</v>
      </c>
      <c r="D350" s="450" t="s">
        <v>1251</v>
      </c>
      <c r="E350" s="450" t="s">
        <v>1252</v>
      </c>
      <c r="F350" s="450" t="s">
        <v>3226</v>
      </c>
      <c r="G350" s="450"/>
      <c r="H350" s="450" t="s">
        <v>3226</v>
      </c>
      <c r="I350" s="450" t="s">
        <v>3237</v>
      </c>
      <c r="J350" s="450" t="s">
        <v>338</v>
      </c>
    </row>
    <row r="351" spans="2:10">
      <c r="B351" s="1481" t="s">
        <v>125</v>
      </c>
      <c r="C351" s="1135" t="s">
        <v>129</v>
      </c>
      <c r="D351" s="450" t="s">
        <v>3238</v>
      </c>
      <c r="E351" s="450" t="s">
        <v>1256</v>
      </c>
      <c r="F351" s="450" t="s">
        <v>3226</v>
      </c>
      <c r="G351" s="450"/>
      <c r="H351" s="450" t="s">
        <v>3226</v>
      </c>
      <c r="I351" s="450" t="s">
        <v>3239</v>
      </c>
      <c r="J351" s="450" t="s">
        <v>338</v>
      </c>
    </row>
    <row r="352" spans="2:10">
      <c r="B352" s="1481" t="s">
        <v>125</v>
      </c>
      <c r="C352" s="1135" t="s">
        <v>129</v>
      </c>
      <c r="D352" s="450" t="s">
        <v>3240</v>
      </c>
      <c r="E352" s="450" t="s">
        <v>2483</v>
      </c>
      <c r="F352" s="450" t="s">
        <v>3226</v>
      </c>
      <c r="G352" s="450"/>
      <c r="H352" s="450" t="s">
        <v>3226</v>
      </c>
      <c r="I352" s="450" t="s">
        <v>3241</v>
      </c>
      <c r="J352" s="450" t="s">
        <v>338</v>
      </c>
    </row>
    <row r="353" spans="2:10">
      <c r="B353" s="1481" t="s">
        <v>125</v>
      </c>
      <c r="C353" s="1135" t="s">
        <v>129</v>
      </c>
      <c r="D353" s="450" t="s">
        <v>1243</v>
      </c>
      <c r="E353" s="450" t="s">
        <v>1244</v>
      </c>
      <c r="F353" s="450" t="s">
        <v>3226</v>
      </c>
      <c r="G353" s="450"/>
      <c r="H353" s="450" t="s">
        <v>3226</v>
      </c>
      <c r="I353" s="450" t="s">
        <v>1245</v>
      </c>
      <c r="J353" s="450" t="s">
        <v>338</v>
      </c>
    </row>
    <row r="354" spans="2:10">
      <c r="B354" s="1481" t="s">
        <v>125</v>
      </c>
      <c r="C354" s="1135" t="s">
        <v>129</v>
      </c>
      <c r="D354" s="450" t="s">
        <v>1240</v>
      </c>
      <c r="E354" s="450" t="s">
        <v>1241</v>
      </c>
      <c r="F354" s="450" t="s">
        <v>3226</v>
      </c>
      <c r="G354" s="450"/>
      <c r="H354" s="450" t="s">
        <v>3226</v>
      </c>
      <c r="I354" s="450" t="s">
        <v>3242</v>
      </c>
      <c r="J354" s="450" t="s">
        <v>338</v>
      </c>
    </row>
    <row r="355" spans="2:10">
      <c r="B355" s="1481" t="s">
        <v>125</v>
      </c>
      <c r="C355" s="1135" t="s">
        <v>129</v>
      </c>
      <c r="D355" s="450" t="s">
        <v>1246</v>
      </c>
      <c r="E355" s="450" t="s">
        <v>2464</v>
      </c>
      <c r="F355" s="450" t="s">
        <v>3226</v>
      </c>
      <c r="G355" s="450"/>
      <c r="H355" s="450" t="s">
        <v>3226</v>
      </c>
      <c r="I355" s="450" t="s">
        <v>3243</v>
      </c>
      <c r="J355" s="450" t="s">
        <v>338</v>
      </c>
    </row>
    <row r="356" spans="2:10">
      <c r="B356" s="1481" t="s">
        <v>125</v>
      </c>
      <c r="C356" s="1135" t="s">
        <v>129</v>
      </c>
      <c r="D356" s="450" t="s">
        <v>3234</v>
      </c>
      <c r="E356" s="450" t="s">
        <v>3235</v>
      </c>
      <c r="F356" s="450" t="s">
        <v>3226</v>
      </c>
      <c r="G356" s="450"/>
      <c r="H356" s="450" t="s">
        <v>3226</v>
      </c>
      <c r="I356" s="450" t="s">
        <v>3244</v>
      </c>
      <c r="J356" s="450" t="s">
        <v>338</v>
      </c>
    </row>
    <row r="357" spans="2:10">
      <c r="B357" s="1481" t="s">
        <v>125</v>
      </c>
      <c r="C357" s="1135" t="s">
        <v>129</v>
      </c>
      <c r="D357" s="1433"/>
      <c r="E357" s="1433" t="s">
        <v>3245</v>
      </c>
      <c r="F357" s="1433" t="s">
        <v>3226</v>
      </c>
      <c r="G357" s="1433"/>
      <c r="H357" s="1433" t="s">
        <v>3226</v>
      </c>
      <c r="I357" s="1433" t="s">
        <v>4147</v>
      </c>
      <c r="J357" s="450"/>
    </row>
    <row r="358" spans="2:10">
      <c r="B358" s="1168" t="s">
        <v>1334</v>
      </c>
      <c r="C358" s="1168"/>
      <c r="D358" s="1168"/>
      <c r="E358" s="1168"/>
      <c r="F358" s="1168"/>
      <c r="G358" s="1168"/>
      <c r="H358" s="1168"/>
      <c r="I358" s="1168"/>
      <c r="J358" s="1168"/>
    </row>
    <row r="359" spans="2:10">
      <c r="B359" s="1505" t="s">
        <v>135</v>
      </c>
      <c r="C359" s="1506" t="s">
        <v>136</v>
      </c>
      <c r="D359" s="775" t="s">
        <v>512</v>
      </c>
      <c r="E359" s="775" t="s">
        <v>513</v>
      </c>
      <c r="F359" s="450" t="s">
        <v>3257</v>
      </c>
      <c r="G359" s="775"/>
      <c r="H359" s="450" t="s">
        <v>3257</v>
      </c>
      <c r="I359" s="450" t="s">
        <v>3258</v>
      </c>
      <c r="J359" s="450" t="s">
        <v>338</v>
      </c>
    </row>
    <row r="360" spans="2:10">
      <c r="B360" s="1505" t="s">
        <v>135</v>
      </c>
      <c r="C360" s="1506" t="s">
        <v>136</v>
      </c>
      <c r="D360" s="775" t="s">
        <v>1535</v>
      </c>
      <c r="E360" s="775" t="s">
        <v>580</v>
      </c>
      <c r="F360" s="450" t="s">
        <v>3257</v>
      </c>
      <c r="G360" s="775"/>
      <c r="H360" s="450" t="s">
        <v>3257</v>
      </c>
      <c r="I360" s="450" t="s">
        <v>3259</v>
      </c>
      <c r="J360" s="450" t="s">
        <v>338</v>
      </c>
    </row>
    <row r="361" spans="2:10">
      <c r="B361" s="1505" t="s">
        <v>135</v>
      </c>
      <c r="C361" s="1506" t="s">
        <v>136</v>
      </c>
      <c r="D361" s="775" t="s">
        <v>1104</v>
      </c>
      <c r="E361" s="775" t="s">
        <v>657</v>
      </c>
      <c r="F361" s="450" t="s">
        <v>3257</v>
      </c>
      <c r="G361" s="775"/>
      <c r="H361" s="450" t="s">
        <v>3257</v>
      </c>
      <c r="I361" s="450" t="s">
        <v>2372</v>
      </c>
      <c r="J361" s="450" t="s">
        <v>338</v>
      </c>
    </row>
    <row r="362" spans="2:10">
      <c r="B362" s="1505" t="s">
        <v>135</v>
      </c>
      <c r="C362" s="1506" t="s">
        <v>136</v>
      </c>
      <c r="D362" s="775" t="s">
        <v>516</v>
      </c>
      <c r="E362" s="775" t="s">
        <v>517</v>
      </c>
      <c r="F362" s="450" t="s">
        <v>3257</v>
      </c>
      <c r="G362" s="775"/>
      <c r="H362" s="450" t="s">
        <v>3257</v>
      </c>
      <c r="I362" s="450" t="s">
        <v>518</v>
      </c>
      <c r="J362" s="450" t="s">
        <v>338</v>
      </c>
    </row>
    <row r="363" spans="2:10">
      <c r="B363" s="1505" t="s">
        <v>135</v>
      </c>
      <c r="C363" s="1506" t="s">
        <v>136</v>
      </c>
      <c r="D363" s="775" t="s">
        <v>1030</v>
      </c>
      <c r="E363" s="775" t="s">
        <v>1031</v>
      </c>
      <c r="F363" s="450" t="s">
        <v>3257</v>
      </c>
      <c r="G363" s="775"/>
      <c r="H363" s="450" t="s">
        <v>3257</v>
      </c>
      <c r="I363" s="450" t="s">
        <v>2307</v>
      </c>
      <c r="J363" s="450" t="s">
        <v>338</v>
      </c>
    </row>
    <row r="364" spans="2:10">
      <c r="B364" s="1505" t="s">
        <v>135</v>
      </c>
      <c r="C364" s="1506" t="s">
        <v>136</v>
      </c>
      <c r="D364" s="450" t="s">
        <v>4148</v>
      </c>
      <c r="E364" s="450" t="s">
        <v>1039</v>
      </c>
      <c r="F364" s="450" t="s">
        <v>3257</v>
      </c>
      <c r="G364" s="450" t="s">
        <v>4149</v>
      </c>
      <c r="H364" s="450" t="s">
        <v>3257</v>
      </c>
      <c r="I364" s="450" t="s">
        <v>1040</v>
      </c>
      <c r="J364" s="450" t="s">
        <v>338</v>
      </c>
    </row>
    <row r="365" spans="2:10">
      <c r="B365" s="1505" t="s">
        <v>135</v>
      </c>
      <c r="C365" s="1506" t="s">
        <v>136</v>
      </c>
      <c r="D365" s="450" t="s">
        <v>1058</v>
      </c>
      <c r="E365" s="450" t="s">
        <v>2330</v>
      </c>
      <c r="F365" s="450" t="s">
        <v>3257</v>
      </c>
      <c r="G365" s="450"/>
      <c r="H365" s="450" t="s">
        <v>3257</v>
      </c>
      <c r="I365" s="450" t="s">
        <v>1059</v>
      </c>
      <c r="J365" s="450" t="s">
        <v>338</v>
      </c>
    </row>
    <row r="366" spans="2:10">
      <c r="B366" s="1505" t="s">
        <v>135</v>
      </c>
      <c r="C366" s="1506" t="s">
        <v>136</v>
      </c>
      <c r="D366" s="450" t="s">
        <v>2322</v>
      </c>
      <c r="E366" s="450" t="s">
        <v>1051</v>
      </c>
      <c r="F366" s="450" t="s">
        <v>3257</v>
      </c>
      <c r="G366" s="450"/>
      <c r="H366" s="450" t="s">
        <v>3257</v>
      </c>
      <c r="I366" s="450" t="s">
        <v>1052</v>
      </c>
      <c r="J366" s="450" t="s">
        <v>338</v>
      </c>
    </row>
    <row r="367" spans="2:10">
      <c r="B367" s="1505" t="s">
        <v>135</v>
      </c>
      <c r="C367" s="1506" t="s">
        <v>136</v>
      </c>
      <c r="D367" s="450" t="s">
        <v>1061</v>
      </c>
      <c r="E367" s="450" t="s">
        <v>2332</v>
      </c>
      <c r="F367" s="450" t="s">
        <v>3257</v>
      </c>
      <c r="G367" s="450"/>
      <c r="H367" s="450" t="s">
        <v>3257</v>
      </c>
      <c r="I367" s="450" t="s">
        <v>3260</v>
      </c>
      <c r="J367" s="450" t="s">
        <v>338</v>
      </c>
    </row>
    <row r="368" spans="2:10">
      <c r="B368" s="1505" t="s">
        <v>135</v>
      </c>
      <c r="C368" s="1506" t="s">
        <v>136</v>
      </c>
      <c r="D368" s="450" t="s">
        <v>1112</v>
      </c>
      <c r="E368" s="450" t="s">
        <v>1045</v>
      </c>
      <c r="F368" s="450" t="s">
        <v>3257</v>
      </c>
      <c r="G368" s="450"/>
      <c r="H368" s="450" t="s">
        <v>3257</v>
      </c>
      <c r="I368" s="450" t="s">
        <v>3261</v>
      </c>
      <c r="J368" s="450" t="s">
        <v>338</v>
      </c>
    </row>
    <row r="369" spans="2:10">
      <c r="B369" s="1505" t="s">
        <v>135</v>
      </c>
      <c r="C369" s="1506" t="s">
        <v>136</v>
      </c>
      <c r="D369" s="450" t="s">
        <v>1055</v>
      </c>
      <c r="E369" s="450" t="s">
        <v>1056</v>
      </c>
      <c r="F369" s="450" t="s">
        <v>3257</v>
      </c>
      <c r="G369" s="450"/>
      <c r="H369" s="450" t="s">
        <v>3257</v>
      </c>
      <c r="I369" s="450" t="s">
        <v>1057</v>
      </c>
      <c r="J369" s="450" t="s">
        <v>338</v>
      </c>
    </row>
    <row r="370" spans="2:10">
      <c r="B370" s="1505" t="s">
        <v>135</v>
      </c>
      <c r="C370" s="1506" t="s">
        <v>136</v>
      </c>
      <c r="D370" s="450" t="s">
        <v>1047</v>
      </c>
      <c r="E370" s="450" t="s">
        <v>1048</v>
      </c>
      <c r="F370" s="450" t="s">
        <v>3257</v>
      </c>
      <c r="G370" s="450"/>
      <c r="H370" s="450" t="s">
        <v>3257</v>
      </c>
      <c r="I370" s="450" t="s">
        <v>1049</v>
      </c>
      <c r="J370" s="450" t="s">
        <v>338</v>
      </c>
    </row>
    <row r="371" spans="2:10">
      <c r="B371" s="1505" t="s">
        <v>135</v>
      </c>
      <c r="C371" s="1506" t="s">
        <v>136</v>
      </c>
      <c r="D371" s="450" t="s">
        <v>1041</v>
      </c>
      <c r="E371" s="450" t="s">
        <v>2314</v>
      </c>
      <c r="F371" s="450" t="s">
        <v>3257</v>
      </c>
      <c r="G371" s="450"/>
      <c r="H371" s="450" t="s">
        <v>3257</v>
      </c>
      <c r="I371" s="450" t="s">
        <v>1043</v>
      </c>
      <c r="J371" s="450" t="s">
        <v>338</v>
      </c>
    </row>
    <row r="372" spans="2:10">
      <c r="B372" s="1505" t="s">
        <v>135</v>
      </c>
      <c r="C372" s="1506" t="s">
        <v>136</v>
      </c>
      <c r="D372" s="450" t="s">
        <v>1064</v>
      </c>
      <c r="E372" s="450" t="s">
        <v>1065</v>
      </c>
      <c r="F372" s="450" t="s">
        <v>3257</v>
      </c>
      <c r="G372" s="450"/>
      <c r="H372" s="450" t="s">
        <v>3257</v>
      </c>
      <c r="I372" s="450" t="s">
        <v>1064</v>
      </c>
      <c r="J372" s="450" t="s">
        <v>338</v>
      </c>
    </row>
    <row r="373" spans="2:10">
      <c r="B373" s="1505" t="s">
        <v>135</v>
      </c>
      <c r="C373" s="1506" t="s">
        <v>136</v>
      </c>
      <c r="D373" s="450" t="s">
        <v>1067</v>
      </c>
      <c r="E373" s="450" t="s">
        <v>1068</v>
      </c>
      <c r="F373" s="450" t="s">
        <v>3257</v>
      </c>
      <c r="G373" s="450"/>
      <c r="H373" s="450" t="s">
        <v>3257</v>
      </c>
      <c r="I373" s="450" t="s">
        <v>1067</v>
      </c>
      <c r="J373" s="450" t="s">
        <v>338</v>
      </c>
    </row>
    <row r="374" spans="2:10">
      <c r="B374" s="1505" t="s">
        <v>135</v>
      </c>
      <c r="C374" s="1506" t="s">
        <v>136</v>
      </c>
      <c r="D374" s="450" t="s">
        <v>1095</v>
      </c>
      <c r="E374" s="450" t="s">
        <v>2363</v>
      </c>
      <c r="F374" s="450" t="s">
        <v>3257</v>
      </c>
      <c r="G374" s="450"/>
      <c r="H374" s="450" t="s">
        <v>3257</v>
      </c>
      <c r="I374" s="450" t="s">
        <v>3262</v>
      </c>
      <c r="J374" s="450" t="s">
        <v>338</v>
      </c>
    </row>
    <row r="375" spans="2:10">
      <c r="B375" s="1505" t="s">
        <v>135</v>
      </c>
      <c r="C375" s="1506" t="s">
        <v>136</v>
      </c>
      <c r="D375" s="450" t="s">
        <v>1101</v>
      </c>
      <c r="E375" s="450" t="s">
        <v>2369</v>
      </c>
      <c r="F375" s="450" t="s">
        <v>3257</v>
      </c>
      <c r="G375" s="450"/>
      <c r="H375" s="450" t="s">
        <v>3257</v>
      </c>
      <c r="I375" s="450" t="s">
        <v>1103</v>
      </c>
      <c r="J375" s="450" t="s">
        <v>338</v>
      </c>
    </row>
    <row r="376" spans="2:10">
      <c r="B376" s="1505" t="s">
        <v>135</v>
      </c>
      <c r="C376" s="1506" t="s">
        <v>136</v>
      </c>
      <c r="D376" s="450" t="s">
        <v>1091</v>
      </c>
      <c r="E376" s="450" t="s">
        <v>2360</v>
      </c>
      <c r="F376" s="450" t="s">
        <v>3257</v>
      </c>
      <c r="G376" s="450"/>
      <c r="H376" s="450" t="s">
        <v>3257</v>
      </c>
      <c r="I376" s="450" t="s">
        <v>1093</v>
      </c>
      <c r="J376" s="450" t="s">
        <v>338</v>
      </c>
    </row>
    <row r="377" spans="2:10">
      <c r="B377" s="1505" t="s">
        <v>135</v>
      </c>
      <c r="C377" s="1506" t="s">
        <v>136</v>
      </c>
      <c r="D377" s="450" t="s">
        <v>3263</v>
      </c>
      <c r="E377" s="450" t="s">
        <v>2345</v>
      </c>
      <c r="F377" s="450" t="s">
        <v>3257</v>
      </c>
      <c r="G377" s="450"/>
      <c r="H377" s="450" t="s">
        <v>3257</v>
      </c>
      <c r="I377" s="450" t="s">
        <v>1077</v>
      </c>
      <c r="J377" s="450" t="s">
        <v>338</v>
      </c>
    </row>
    <row r="378" spans="2:10">
      <c r="B378" s="1505" t="s">
        <v>135</v>
      </c>
      <c r="C378" s="1506" t="s">
        <v>136</v>
      </c>
      <c r="D378" s="450" t="s">
        <v>1071</v>
      </c>
      <c r="E378" s="450" t="s">
        <v>2342</v>
      </c>
      <c r="F378" s="450" t="s">
        <v>3257</v>
      </c>
      <c r="G378" s="450"/>
      <c r="H378" s="450" t="s">
        <v>3257</v>
      </c>
      <c r="I378" s="450" t="s">
        <v>1074</v>
      </c>
      <c r="J378" s="450" t="s">
        <v>338</v>
      </c>
    </row>
    <row r="379" spans="2:10">
      <c r="B379" s="1505" t="s">
        <v>135</v>
      </c>
      <c r="C379" s="1506" t="s">
        <v>136</v>
      </c>
      <c r="D379" s="450" t="s">
        <v>1088</v>
      </c>
      <c r="E379" s="450" t="s">
        <v>2357</v>
      </c>
      <c r="F379" s="450" t="s">
        <v>3257</v>
      </c>
      <c r="G379" s="450"/>
      <c r="H379" s="450" t="s">
        <v>3257</v>
      </c>
      <c r="I379" s="450" t="s">
        <v>1090</v>
      </c>
      <c r="J379" s="450" t="s">
        <v>338</v>
      </c>
    </row>
    <row r="380" spans="2:10">
      <c r="B380" s="1505" t="s">
        <v>135</v>
      </c>
      <c r="C380" s="1506" t="s">
        <v>136</v>
      </c>
      <c r="D380" s="450" t="s">
        <v>1078</v>
      </c>
      <c r="E380" s="450" t="s">
        <v>2348</v>
      </c>
      <c r="F380" s="450" t="s">
        <v>3257</v>
      </c>
      <c r="G380" s="450"/>
      <c r="H380" s="450" t="s">
        <v>3257</v>
      </c>
      <c r="I380" s="450" t="s">
        <v>1080</v>
      </c>
      <c r="J380" s="450" t="s">
        <v>338</v>
      </c>
    </row>
    <row r="381" spans="2:10">
      <c r="B381" s="1505" t="s">
        <v>135</v>
      </c>
      <c r="C381" s="1506" t="s">
        <v>136</v>
      </c>
      <c r="D381" s="450" t="s">
        <v>1085</v>
      </c>
      <c r="E381" s="450" t="s">
        <v>2354</v>
      </c>
      <c r="F381" s="450" t="s">
        <v>3257</v>
      </c>
      <c r="G381" s="450"/>
      <c r="H381" s="450" t="s">
        <v>3257</v>
      </c>
      <c r="I381" s="450" t="s">
        <v>1087</v>
      </c>
      <c r="J381" s="450" t="s">
        <v>338</v>
      </c>
    </row>
    <row r="382" spans="2:10">
      <c r="B382" s="1505" t="s">
        <v>135</v>
      </c>
      <c r="C382" s="1506" t="s">
        <v>136</v>
      </c>
      <c r="D382" s="450" t="s">
        <v>1098</v>
      </c>
      <c r="E382" s="450" t="s">
        <v>2366</v>
      </c>
      <c r="F382" s="450" t="s">
        <v>3257</v>
      </c>
      <c r="G382" s="450"/>
      <c r="H382" s="450" t="s">
        <v>3257</v>
      </c>
      <c r="I382" s="450" t="s">
        <v>1100</v>
      </c>
      <c r="J382" s="450" t="s">
        <v>338</v>
      </c>
    </row>
    <row r="383" spans="2:10">
      <c r="B383" s="1505" t="s">
        <v>135</v>
      </c>
      <c r="C383" s="1506" t="s">
        <v>136</v>
      </c>
      <c r="D383" s="450" t="s">
        <v>1082</v>
      </c>
      <c r="E383" s="450" t="s">
        <v>2351</v>
      </c>
      <c r="F383" s="450" t="s">
        <v>3257</v>
      </c>
      <c r="G383" s="450"/>
      <c r="H383" s="450" t="s">
        <v>3257</v>
      </c>
      <c r="I383" s="450" t="s">
        <v>1084</v>
      </c>
      <c r="J383" s="450" t="s">
        <v>338</v>
      </c>
    </row>
    <row r="384" spans="2:10">
      <c r="B384" s="1505" t="s">
        <v>135</v>
      </c>
      <c r="C384" s="1506" t="s">
        <v>136</v>
      </c>
      <c r="D384" s="450" t="s">
        <v>3264</v>
      </c>
      <c r="E384" s="450" t="s">
        <v>2373</v>
      </c>
      <c r="F384" s="450" t="s">
        <v>3257</v>
      </c>
      <c r="G384" s="450"/>
      <c r="H384" s="450" t="s">
        <v>3257</v>
      </c>
      <c r="I384" s="450" t="s">
        <v>3265</v>
      </c>
      <c r="J384" s="450" t="s">
        <v>338</v>
      </c>
    </row>
    <row r="385" spans="2:10">
      <c r="B385" s="1168" t="s">
        <v>1334</v>
      </c>
      <c r="C385" s="1168"/>
      <c r="D385" s="1168"/>
      <c r="E385" s="1168"/>
      <c r="F385" s="1168"/>
      <c r="G385" s="1168"/>
      <c r="H385" s="1168"/>
      <c r="I385" s="1168"/>
      <c r="J385" s="1168"/>
    </row>
    <row r="386" spans="2:10">
      <c r="B386" s="1505" t="s">
        <v>135</v>
      </c>
      <c r="C386" s="1507" t="s">
        <v>139</v>
      </c>
      <c r="D386" s="775" t="s">
        <v>3266</v>
      </c>
      <c r="E386" s="775" t="s">
        <v>3267</v>
      </c>
      <c r="F386" s="450" t="s">
        <v>3268</v>
      </c>
      <c r="G386" s="775"/>
      <c r="H386" s="450" t="s">
        <v>3268</v>
      </c>
      <c r="I386" s="450" t="s">
        <v>3269</v>
      </c>
      <c r="J386" s="450" t="s">
        <v>338</v>
      </c>
    </row>
    <row r="387" spans="2:10">
      <c r="B387" s="1505" t="s">
        <v>135</v>
      </c>
      <c r="C387" s="1507" t="s">
        <v>139</v>
      </c>
      <c r="D387" s="775" t="s">
        <v>512</v>
      </c>
      <c r="E387" s="775" t="s">
        <v>513</v>
      </c>
      <c r="F387" s="450" t="s">
        <v>3268</v>
      </c>
      <c r="G387" s="775"/>
      <c r="H387" s="450" t="s">
        <v>3268</v>
      </c>
      <c r="I387" s="450" t="s">
        <v>514</v>
      </c>
      <c r="J387" s="450" t="s">
        <v>338</v>
      </c>
    </row>
    <row r="388" spans="2:10">
      <c r="B388" s="1505" t="s">
        <v>135</v>
      </c>
      <c r="C388" s="1507" t="s">
        <v>139</v>
      </c>
      <c r="D388" s="775" t="s">
        <v>1535</v>
      </c>
      <c r="E388" s="775" t="s">
        <v>580</v>
      </c>
      <c r="F388" s="450" t="s">
        <v>3268</v>
      </c>
      <c r="G388" s="775"/>
      <c r="H388" s="450" t="s">
        <v>3268</v>
      </c>
      <c r="I388" s="450" t="s">
        <v>1536</v>
      </c>
      <c r="J388" s="450" t="s">
        <v>338</v>
      </c>
    </row>
    <row r="389" spans="2:10">
      <c r="B389" s="1505" t="s">
        <v>135</v>
      </c>
      <c r="C389" s="1507" t="s">
        <v>139</v>
      </c>
      <c r="D389" s="775" t="s">
        <v>2967</v>
      </c>
      <c r="E389" s="775" t="s">
        <v>572</v>
      </c>
      <c r="F389" s="450" t="s">
        <v>3268</v>
      </c>
      <c r="G389" s="775"/>
      <c r="H389" s="450" t="s">
        <v>3268</v>
      </c>
      <c r="I389" s="450" t="s">
        <v>3182</v>
      </c>
      <c r="J389" s="450" t="s">
        <v>338</v>
      </c>
    </row>
    <row r="390" spans="2:10">
      <c r="B390" s="1505" t="s">
        <v>135</v>
      </c>
      <c r="C390" s="1507" t="s">
        <v>139</v>
      </c>
      <c r="D390" s="775" t="s">
        <v>2968</v>
      </c>
      <c r="E390" s="775" t="s">
        <v>1516</v>
      </c>
      <c r="F390" s="450" t="s">
        <v>3268</v>
      </c>
      <c r="G390" s="775"/>
      <c r="H390" s="450" t="s">
        <v>3268</v>
      </c>
      <c r="I390" s="450" t="s">
        <v>1519</v>
      </c>
      <c r="J390" s="450" t="s">
        <v>338</v>
      </c>
    </row>
    <row r="391" spans="2:10">
      <c r="B391" s="1505" t="s">
        <v>135</v>
      </c>
      <c r="C391" s="1507" t="s">
        <v>139</v>
      </c>
      <c r="D391" s="775" t="s">
        <v>516</v>
      </c>
      <c r="E391" s="775" t="s">
        <v>517</v>
      </c>
      <c r="F391" s="450" t="s">
        <v>3268</v>
      </c>
      <c r="G391" s="775"/>
      <c r="H391" s="450" t="s">
        <v>3268</v>
      </c>
      <c r="I391" s="450" t="s">
        <v>2979</v>
      </c>
      <c r="J391" s="450" t="s">
        <v>338</v>
      </c>
    </row>
    <row r="392" spans="2:10">
      <c r="B392" s="1505" t="s">
        <v>135</v>
      </c>
      <c r="C392" s="1507" t="s">
        <v>139</v>
      </c>
      <c r="D392" s="775" t="s">
        <v>1030</v>
      </c>
      <c r="E392" s="775" t="s">
        <v>1031</v>
      </c>
      <c r="F392" s="450" t="s">
        <v>3268</v>
      </c>
      <c r="G392" s="775"/>
      <c r="H392" s="450" t="s">
        <v>3268</v>
      </c>
      <c r="I392" s="450" t="s">
        <v>2307</v>
      </c>
      <c r="J392" s="450" t="s">
        <v>338</v>
      </c>
    </row>
    <row r="393" spans="2:10">
      <c r="B393" s="1505" t="s">
        <v>135</v>
      </c>
      <c r="C393" s="1507" t="s">
        <v>139</v>
      </c>
      <c r="D393" s="450" t="s">
        <v>1041</v>
      </c>
      <c r="E393" s="450" t="s">
        <v>2314</v>
      </c>
      <c r="F393" s="450" t="s">
        <v>3268</v>
      </c>
      <c r="G393" s="450"/>
      <c r="H393" s="450" t="s">
        <v>3268</v>
      </c>
      <c r="I393" s="450" t="s">
        <v>1111</v>
      </c>
      <c r="J393" s="450" t="s">
        <v>338</v>
      </c>
    </row>
    <row r="394" spans="2:10">
      <c r="B394" s="1505" t="s">
        <v>135</v>
      </c>
      <c r="C394" s="1507" t="s">
        <v>139</v>
      </c>
      <c r="D394" s="450" t="s">
        <v>1047</v>
      </c>
      <c r="E394" s="450" t="s">
        <v>1048</v>
      </c>
      <c r="F394" s="450" t="s">
        <v>3268</v>
      </c>
      <c r="G394" s="450"/>
      <c r="H394" s="450" t="s">
        <v>3268</v>
      </c>
      <c r="I394" s="450" t="s">
        <v>1049</v>
      </c>
      <c r="J394" s="450" t="s">
        <v>338</v>
      </c>
    </row>
    <row r="395" spans="2:10">
      <c r="B395" s="1505" t="s">
        <v>135</v>
      </c>
      <c r="C395" s="1507" t="s">
        <v>139</v>
      </c>
      <c r="D395" s="450" t="s">
        <v>2377</v>
      </c>
      <c r="E395" s="450" t="s">
        <v>1039</v>
      </c>
      <c r="F395" s="450" t="s">
        <v>3268</v>
      </c>
      <c r="G395" s="943" t="s">
        <v>4150</v>
      </c>
      <c r="H395" s="450" t="s">
        <v>3268</v>
      </c>
      <c r="I395" s="450" t="s">
        <v>1110</v>
      </c>
      <c r="J395" s="450" t="s">
        <v>338</v>
      </c>
    </row>
    <row r="396" spans="2:10">
      <c r="B396" s="1505" t="s">
        <v>135</v>
      </c>
      <c r="C396" s="1507" t="s">
        <v>139</v>
      </c>
      <c r="D396" s="450" t="s">
        <v>3270</v>
      </c>
      <c r="E396" s="450" t="s">
        <v>1045</v>
      </c>
      <c r="F396" s="450" t="s">
        <v>3268</v>
      </c>
      <c r="G396" s="450"/>
      <c r="H396" s="450" t="s">
        <v>3268</v>
      </c>
      <c r="I396" s="450" t="s">
        <v>3261</v>
      </c>
      <c r="J396" s="450" t="s">
        <v>338</v>
      </c>
    </row>
    <row r="397" spans="2:10">
      <c r="B397" s="1505" t="s">
        <v>135</v>
      </c>
      <c r="C397" s="1507" t="s">
        <v>139</v>
      </c>
      <c r="D397" s="450" t="s">
        <v>3271</v>
      </c>
      <c r="E397" s="450" t="s">
        <v>2326</v>
      </c>
      <c r="F397" s="450" t="s">
        <v>3268</v>
      </c>
      <c r="G397" s="450"/>
      <c r="H397" s="450" t="s">
        <v>3268</v>
      </c>
      <c r="I397" s="450" t="s">
        <v>1057</v>
      </c>
      <c r="J397" s="450" t="s">
        <v>338</v>
      </c>
    </row>
    <row r="398" spans="2:10">
      <c r="B398" s="1505" t="s">
        <v>135</v>
      </c>
      <c r="C398" s="1507" t="s">
        <v>139</v>
      </c>
      <c r="D398" s="450" t="s">
        <v>3272</v>
      </c>
      <c r="E398" s="450" t="s">
        <v>2378</v>
      </c>
      <c r="F398" s="450" t="s">
        <v>3268</v>
      </c>
      <c r="G398" s="450"/>
      <c r="H398" s="450" t="s">
        <v>3268</v>
      </c>
      <c r="I398" s="450" t="s">
        <v>3273</v>
      </c>
      <c r="J398" s="450" t="s">
        <v>338</v>
      </c>
    </row>
    <row r="399" spans="2:10">
      <c r="B399" s="1505" t="s">
        <v>135</v>
      </c>
      <c r="C399" s="1507" t="s">
        <v>139</v>
      </c>
      <c r="D399" s="450" t="s">
        <v>3274</v>
      </c>
      <c r="E399" s="450" t="s">
        <v>3275</v>
      </c>
      <c r="F399" s="450" t="s">
        <v>3268</v>
      </c>
      <c r="G399" s="450"/>
      <c r="H399" s="450" t="s">
        <v>3268</v>
      </c>
      <c r="I399" s="450" t="s">
        <v>3276</v>
      </c>
      <c r="J399" s="450" t="s">
        <v>338</v>
      </c>
    </row>
    <row r="400" spans="2:10">
      <c r="B400" s="1505" t="s">
        <v>135</v>
      </c>
      <c r="C400" s="1507" t="s">
        <v>139</v>
      </c>
      <c r="D400" s="450" t="s">
        <v>3277</v>
      </c>
      <c r="E400" s="450" t="s">
        <v>1472</v>
      </c>
      <c r="F400" s="450" t="s">
        <v>3268</v>
      </c>
      <c r="G400" s="450"/>
      <c r="H400" s="450" t="s">
        <v>3268</v>
      </c>
      <c r="I400" s="450" t="s">
        <v>3278</v>
      </c>
      <c r="J400" s="450" t="s">
        <v>338</v>
      </c>
    </row>
    <row r="401" spans="2:10">
      <c r="B401" s="1505" t="s">
        <v>135</v>
      </c>
      <c r="C401" s="1507" t="s">
        <v>139</v>
      </c>
      <c r="D401" s="450" t="s">
        <v>3279</v>
      </c>
      <c r="E401" s="450" t="s">
        <v>1211</v>
      </c>
      <c r="F401" s="450" t="s">
        <v>3268</v>
      </c>
      <c r="G401" s="450"/>
      <c r="H401" s="450" t="s">
        <v>3268</v>
      </c>
      <c r="I401" s="450" t="s">
        <v>3280</v>
      </c>
      <c r="J401" s="450" t="s">
        <v>338</v>
      </c>
    </row>
    <row r="402" spans="2:10">
      <c r="B402" s="1505" t="s">
        <v>135</v>
      </c>
      <c r="C402" s="1507" t="s">
        <v>139</v>
      </c>
      <c r="D402" s="450" t="s">
        <v>3281</v>
      </c>
      <c r="E402" s="450" t="s">
        <v>1015</v>
      </c>
      <c r="F402" s="450" t="s">
        <v>3268</v>
      </c>
      <c r="G402" s="450"/>
      <c r="H402" s="450" t="s">
        <v>3268</v>
      </c>
      <c r="I402" s="450" t="s">
        <v>3282</v>
      </c>
      <c r="J402" s="450" t="s">
        <v>338</v>
      </c>
    </row>
    <row r="403" spans="2:10">
      <c r="B403" s="1505" t="s">
        <v>135</v>
      </c>
      <c r="C403" s="1507" t="s">
        <v>139</v>
      </c>
      <c r="D403" s="450" t="s">
        <v>3283</v>
      </c>
      <c r="E403" s="450" t="s">
        <v>1115</v>
      </c>
      <c r="F403" s="450" t="s">
        <v>3268</v>
      </c>
      <c r="G403" s="450" t="s">
        <v>4151</v>
      </c>
      <c r="H403" s="450" t="s">
        <v>3268</v>
      </c>
      <c r="I403" s="450" t="s">
        <v>3284</v>
      </c>
      <c r="J403" s="450" t="s">
        <v>338</v>
      </c>
    </row>
    <row r="404" spans="2:10">
      <c r="B404" s="1505" t="s">
        <v>135</v>
      </c>
      <c r="C404" s="1507" t="s">
        <v>139</v>
      </c>
      <c r="D404" s="450" t="s">
        <v>3285</v>
      </c>
      <c r="E404" s="450" t="s">
        <v>1118</v>
      </c>
      <c r="F404" s="450" t="s">
        <v>3268</v>
      </c>
      <c r="G404" s="450" t="s">
        <v>4152</v>
      </c>
      <c r="H404" s="450" t="s">
        <v>3268</v>
      </c>
      <c r="I404" s="450" t="s">
        <v>3286</v>
      </c>
      <c r="J404" s="450" t="s">
        <v>338</v>
      </c>
    </row>
    <row r="405" spans="2:10">
      <c r="B405" s="1505" t="s">
        <v>135</v>
      </c>
      <c r="C405" s="1507" t="s">
        <v>139</v>
      </c>
      <c r="D405" s="450" t="s">
        <v>3287</v>
      </c>
      <c r="E405" s="450" t="s">
        <v>1122</v>
      </c>
      <c r="F405" s="450" t="s">
        <v>3268</v>
      </c>
      <c r="G405" s="450" t="s">
        <v>4153</v>
      </c>
      <c r="H405" s="450" t="s">
        <v>3268</v>
      </c>
      <c r="I405" s="450" t="s">
        <v>3288</v>
      </c>
      <c r="J405" s="450" t="s">
        <v>338</v>
      </c>
    </row>
    <row r="406" spans="2:10">
      <c r="B406" s="1505" t="s">
        <v>135</v>
      </c>
      <c r="C406" s="1507" t="s">
        <v>139</v>
      </c>
      <c r="D406" s="450" t="s">
        <v>3289</v>
      </c>
      <c r="E406" s="450" t="s">
        <v>1125</v>
      </c>
      <c r="F406" s="450" t="s">
        <v>3268</v>
      </c>
      <c r="G406" s="450" t="s">
        <v>4154</v>
      </c>
      <c r="H406" s="450" t="s">
        <v>3268</v>
      </c>
      <c r="I406" s="450" t="s">
        <v>3290</v>
      </c>
      <c r="J406" s="450" t="s">
        <v>338</v>
      </c>
    </row>
    <row r="407" spans="2:10">
      <c r="B407" s="1505" t="s">
        <v>135</v>
      </c>
      <c r="C407" s="1507" t="s">
        <v>139</v>
      </c>
      <c r="D407" s="450" t="s">
        <v>3291</v>
      </c>
      <c r="E407" s="450" t="s">
        <v>1128</v>
      </c>
      <c r="F407" s="450" t="s">
        <v>3268</v>
      </c>
      <c r="G407" s="450" t="s">
        <v>4155</v>
      </c>
      <c r="H407" s="450" t="s">
        <v>3268</v>
      </c>
      <c r="I407" s="450" t="s">
        <v>3292</v>
      </c>
      <c r="J407" s="450" t="s">
        <v>338</v>
      </c>
    </row>
    <row r="408" spans="2:10">
      <c r="B408" s="1505" t="s">
        <v>135</v>
      </c>
      <c r="C408" s="1507" t="s">
        <v>139</v>
      </c>
      <c r="D408" s="450" t="s">
        <v>3293</v>
      </c>
      <c r="E408" s="450" t="s">
        <v>1131</v>
      </c>
      <c r="F408" s="450" t="s">
        <v>3268</v>
      </c>
      <c r="G408" s="450" t="s">
        <v>4156</v>
      </c>
      <c r="H408" s="450" t="s">
        <v>3268</v>
      </c>
      <c r="I408" s="450" t="s">
        <v>3294</v>
      </c>
      <c r="J408" s="450" t="s">
        <v>338</v>
      </c>
    </row>
    <row r="409" spans="2:10">
      <c r="B409" s="1505" t="s">
        <v>135</v>
      </c>
      <c r="C409" s="1507" t="s">
        <v>139</v>
      </c>
      <c r="D409" s="450" t="s">
        <v>3295</v>
      </c>
      <c r="E409" s="450" t="s">
        <v>1134</v>
      </c>
      <c r="F409" s="450" t="s">
        <v>3268</v>
      </c>
      <c r="G409" s="450" t="s">
        <v>4157</v>
      </c>
      <c r="H409" s="450" t="s">
        <v>3268</v>
      </c>
      <c r="I409" s="450" t="s">
        <v>3296</v>
      </c>
      <c r="J409" s="450" t="s">
        <v>338</v>
      </c>
    </row>
    <row r="410" spans="2:10">
      <c r="B410" s="1505" t="s">
        <v>135</v>
      </c>
      <c r="C410" s="1507" t="s">
        <v>139</v>
      </c>
      <c r="D410" s="450" t="s">
        <v>3297</v>
      </c>
      <c r="E410" s="450" t="s">
        <v>1137</v>
      </c>
      <c r="F410" s="450" t="s">
        <v>3268</v>
      </c>
      <c r="G410" s="450" t="s">
        <v>4158</v>
      </c>
      <c r="H410" s="450" t="s">
        <v>3268</v>
      </c>
      <c r="I410" s="450" t="s">
        <v>3298</v>
      </c>
      <c r="J410" s="450" t="s">
        <v>338</v>
      </c>
    </row>
    <row r="411" spans="2:10">
      <c r="B411" s="1505" t="s">
        <v>135</v>
      </c>
      <c r="C411" s="1507" t="s">
        <v>139</v>
      </c>
      <c r="D411" s="450" t="s">
        <v>2396</v>
      </c>
      <c r="E411" s="450" t="s">
        <v>3299</v>
      </c>
      <c r="F411" s="450" t="s">
        <v>3268</v>
      </c>
      <c r="G411" s="450"/>
      <c r="H411" s="450" t="s">
        <v>3268</v>
      </c>
      <c r="I411" s="450" t="s">
        <v>1141</v>
      </c>
      <c r="J411" s="450" t="s">
        <v>338</v>
      </c>
    </row>
    <row r="412" spans="2:10">
      <c r="B412" s="1505" t="s">
        <v>135</v>
      </c>
      <c r="C412" s="1507" t="s">
        <v>139</v>
      </c>
      <c r="D412" s="450" t="s">
        <v>3300</v>
      </c>
      <c r="E412" s="450" t="s">
        <v>1143</v>
      </c>
      <c r="F412" s="450" t="s">
        <v>3268</v>
      </c>
      <c r="G412" s="450"/>
      <c r="H412" s="450" t="s">
        <v>3268</v>
      </c>
      <c r="I412" s="450" t="s">
        <v>2399</v>
      </c>
      <c r="J412" s="450" t="s">
        <v>338</v>
      </c>
    </row>
    <row r="413" spans="2:10">
      <c r="B413" s="1505" t="s">
        <v>135</v>
      </c>
      <c r="C413" s="1507" t="s">
        <v>139</v>
      </c>
      <c r="D413" s="450" t="s">
        <v>3301</v>
      </c>
      <c r="E413" s="450" t="s">
        <v>1146</v>
      </c>
      <c r="F413" s="450" t="s">
        <v>3268</v>
      </c>
      <c r="G413" s="450"/>
      <c r="H413" s="450" t="s">
        <v>3268</v>
      </c>
      <c r="I413" s="450" t="s">
        <v>3302</v>
      </c>
      <c r="J413" s="450" t="s">
        <v>338</v>
      </c>
    </row>
    <row r="414" spans="2:10">
      <c r="B414" s="1505" t="s">
        <v>135</v>
      </c>
      <c r="C414" s="1507" t="s">
        <v>139</v>
      </c>
      <c r="D414" s="1433"/>
      <c r="E414" s="1433" t="s">
        <v>4159</v>
      </c>
      <c r="F414" s="1433" t="s">
        <v>3268</v>
      </c>
      <c r="G414" s="1433"/>
      <c r="H414" s="1433" t="s">
        <v>3268</v>
      </c>
      <c r="I414" s="1433" t="s">
        <v>4160</v>
      </c>
      <c r="J414" s="450"/>
    </row>
    <row r="415" spans="2:10">
      <c r="B415" s="1505" t="s">
        <v>135</v>
      </c>
      <c r="C415" s="1507" t="s">
        <v>139</v>
      </c>
      <c r="D415" s="1433"/>
      <c r="E415" s="1433" t="s">
        <v>4161</v>
      </c>
      <c r="F415" s="1433" t="s">
        <v>3268</v>
      </c>
      <c r="G415" s="1433"/>
      <c r="H415" s="1433" t="s">
        <v>3268</v>
      </c>
      <c r="I415" s="1433"/>
      <c r="J415" s="450"/>
    </row>
    <row r="416" spans="2:10">
      <c r="B416" s="1168" t="s">
        <v>1334</v>
      </c>
      <c r="C416" s="1168"/>
      <c r="D416" s="1168"/>
      <c r="E416" s="1168"/>
      <c r="F416" s="1168"/>
      <c r="G416" s="1168"/>
      <c r="H416" s="1168"/>
      <c r="I416" s="1168"/>
      <c r="J416" s="1168"/>
    </row>
    <row r="417" spans="2:10">
      <c r="B417" s="1488" t="s">
        <v>105</v>
      </c>
      <c r="C417" s="1489" t="s">
        <v>109</v>
      </c>
      <c r="D417" s="775" t="s">
        <v>512</v>
      </c>
      <c r="E417" s="775" t="s">
        <v>513</v>
      </c>
      <c r="F417" s="450" t="s">
        <v>3303</v>
      </c>
      <c r="G417" s="775"/>
      <c r="H417" s="450" t="s">
        <v>3303</v>
      </c>
      <c r="I417" s="450" t="s">
        <v>514</v>
      </c>
      <c r="J417" s="450" t="s">
        <v>338</v>
      </c>
    </row>
    <row r="418" spans="2:10">
      <c r="B418" s="1488" t="s">
        <v>105</v>
      </c>
      <c r="C418" s="1489" t="s">
        <v>109</v>
      </c>
      <c r="D418" s="775" t="s">
        <v>1535</v>
      </c>
      <c r="E418" s="775" t="s">
        <v>580</v>
      </c>
      <c r="F418" s="450" t="s">
        <v>3303</v>
      </c>
      <c r="G418" s="775"/>
      <c r="H418" s="450" t="s">
        <v>3303</v>
      </c>
      <c r="I418" s="450" t="s">
        <v>1536</v>
      </c>
      <c r="J418" s="450" t="s">
        <v>338</v>
      </c>
    </row>
    <row r="419" spans="2:10">
      <c r="B419" s="1488" t="s">
        <v>105</v>
      </c>
      <c r="C419" s="1489" t="s">
        <v>109</v>
      </c>
      <c r="D419" s="775" t="s">
        <v>516</v>
      </c>
      <c r="E419" s="775" t="s">
        <v>517</v>
      </c>
      <c r="F419" s="450" t="s">
        <v>3303</v>
      </c>
      <c r="G419" s="775"/>
      <c r="H419" s="450" t="s">
        <v>3303</v>
      </c>
      <c r="I419" s="450" t="s">
        <v>2979</v>
      </c>
      <c r="J419" s="450" t="s">
        <v>338</v>
      </c>
    </row>
    <row r="420" spans="2:10">
      <c r="B420" s="1488" t="s">
        <v>105</v>
      </c>
      <c r="C420" s="1489" t="s">
        <v>109</v>
      </c>
      <c r="D420" s="775" t="s">
        <v>2967</v>
      </c>
      <c r="E420" s="775" t="s">
        <v>572</v>
      </c>
      <c r="F420" s="450" t="s">
        <v>3303</v>
      </c>
      <c r="G420" s="775"/>
      <c r="H420" s="450" t="s">
        <v>3303</v>
      </c>
      <c r="I420" s="450" t="s">
        <v>3182</v>
      </c>
      <c r="J420" s="450" t="s">
        <v>338</v>
      </c>
    </row>
    <row r="421" spans="2:10">
      <c r="B421" s="1488" t="s">
        <v>105</v>
      </c>
      <c r="C421" s="1489" t="s">
        <v>109</v>
      </c>
      <c r="D421" s="775" t="s">
        <v>2988</v>
      </c>
      <c r="E421" s="775" t="s">
        <v>2989</v>
      </c>
      <c r="F421" s="450" t="s">
        <v>3303</v>
      </c>
      <c r="G421" s="775"/>
      <c r="H421" s="450" t="s">
        <v>3303</v>
      </c>
      <c r="I421" s="450" t="s">
        <v>2990</v>
      </c>
      <c r="J421" s="450" t="s">
        <v>338</v>
      </c>
    </row>
    <row r="422" spans="2:10">
      <c r="B422" s="1488" t="s">
        <v>105</v>
      </c>
      <c r="C422" s="1489" t="s">
        <v>109</v>
      </c>
      <c r="D422" s="450" t="s">
        <v>1008</v>
      </c>
      <c r="E422" s="450" t="s">
        <v>1009</v>
      </c>
      <c r="F422" s="450" t="s">
        <v>3303</v>
      </c>
      <c r="G422" s="450"/>
      <c r="H422" s="450" t="s">
        <v>3303</v>
      </c>
      <c r="I422" s="450" t="s">
        <v>3304</v>
      </c>
      <c r="J422" s="450" t="s">
        <v>338</v>
      </c>
    </row>
    <row r="423" spans="2:10">
      <c r="B423" s="1488" t="s">
        <v>105</v>
      </c>
      <c r="C423" s="1489" t="s">
        <v>109</v>
      </c>
      <c r="D423" s="450" t="s">
        <v>1014</v>
      </c>
      <c r="E423" s="450" t="s">
        <v>3305</v>
      </c>
      <c r="F423" s="450" t="s">
        <v>3303</v>
      </c>
      <c r="G423" s="450"/>
      <c r="H423" s="450" t="s">
        <v>3303</v>
      </c>
      <c r="I423" s="450" t="s">
        <v>2581</v>
      </c>
      <c r="J423" s="450" t="s">
        <v>338</v>
      </c>
    </row>
    <row r="424" spans="2:10">
      <c r="B424" s="1488" t="s">
        <v>105</v>
      </c>
      <c r="C424" s="1489" t="s">
        <v>109</v>
      </c>
      <c r="D424" s="450" t="s">
        <v>3306</v>
      </c>
      <c r="E424" s="450" t="s">
        <v>3307</v>
      </c>
      <c r="F424" s="450" t="s">
        <v>3303</v>
      </c>
      <c r="G424" s="450"/>
      <c r="H424" s="450" t="s">
        <v>3303</v>
      </c>
      <c r="I424" s="450" t="s">
        <v>3308</v>
      </c>
      <c r="J424" s="450" t="s">
        <v>338</v>
      </c>
    </row>
    <row r="425" spans="2:10">
      <c r="B425" s="1488" t="s">
        <v>105</v>
      </c>
      <c r="C425" s="1489" t="s">
        <v>109</v>
      </c>
      <c r="D425" s="450" t="s">
        <v>957</v>
      </c>
      <c r="E425" s="450" t="s">
        <v>958</v>
      </c>
      <c r="F425" s="450" t="s">
        <v>3303</v>
      </c>
      <c r="G425" s="450"/>
      <c r="H425" s="450" t="s">
        <v>3303</v>
      </c>
      <c r="I425" s="450" t="s">
        <v>3309</v>
      </c>
      <c r="J425" s="450" t="s">
        <v>338</v>
      </c>
    </row>
    <row r="426" spans="2:10">
      <c r="B426" s="1488" t="s">
        <v>105</v>
      </c>
      <c r="C426" s="1489" t="s">
        <v>109</v>
      </c>
      <c r="D426" s="450" t="s">
        <v>3310</v>
      </c>
      <c r="E426" s="450" t="s">
        <v>3311</v>
      </c>
      <c r="F426" s="450" t="s">
        <v>3303</v>
      </c>
      <c r="G426" s="450"/>
      <c r="H426" s="450" t="s">
        <v>3303</v>
      </c>
      <c r="I426" s="450" t="s">
        <v>3312</v>
      </c>
      <c r="J426" s="450" t="s">
        <v>338</v>
      </c>
    </row>
    <row r="427" spans="2:10">
      <c r="B427" s="1168" t="s">
        <v>1334</v>
      </c>
      <c r="C427" s="1168"/>
      <c r="D427" s="1168"/>
      <c r="E427" s="1168"/>
      <c r="F427" s="1168"/>
      <c r="G427" s="1168"/>
      <c r="H427" s="1168"/>
      <c r="I427" s="1168"/>
      <c r="J427" s="1168"/>
    </row>
    <row r="428" spans="2:10">
      <c r="B428" s="1488" t="s">
        <v>105</v>
      </c>
      <c r="C428" s="1508" t="s">
        <v>106</v>
      </c>
      <c r="D428" s="775" t="s">
        <v>512</v>
      </c>
      <c r="E428" s="775" t="s">
        <v>513</v>
      </c>
      <c r="F428" s="450" t="s">
        <v>3313</v>
      </c>
      <c r="G428" s="775"/>
      <c r="H428" s="450" t="s">
        <v>3313</v>
      </c>
      <c r="I428" s="450" t="s">
        <v>514</v>
      </c>
      <c r="J428" s="450" t="s">
        <v>338</v>
      </c>
    </row>
    <row r="429" spans="2:10">
      <c r="B429" s="1488" t="s">
        <v>105</v>
      </c>
      <c r="C429" s="1508" t="s">
        <v>106</v>
      </c>
      <c r="D429" s="775" t="s">
        <v>1535</v>
      </c>
      <c r="E429" s="775" t="s">
        <v>580</v>
      </c>
      <c r="F429" s="450" t="s">
        <v>3313</v>
      </c>
      <c r="G429" s="775"/>
      <c r="H429" s="450" t="s">
        <v>3313</v>
      </c>
      <c r="I429" s="450" t="s">
        <v>1536</v>
      </c>
      <c r="J429" s="450" t="s">
        <v>338</v>
      </c>
    </row>
    <row r="430" spans="2:10">
      <c r="B430" s="1488" t="s">
        <v>105</v>
      </c>
      <c r="C430" s="1508" t="s">
        <v>106</v>
      </c>
      <c r="D430" s="775" t="s">
        <v>2967</v>
      </c>
      <c r="E430" s="775" t="s">
        <v>572</v>
      </c>
      <c r="F430" s="450" t="s">
        <v>3313</v>
      </c>
      <c r="G430" s="775"/>
      <c r="H430" s="450" t="s">
        <v>3313</v>
      </c>
      <c r="I430" s="450" t="s">
        <v>2609</v>
      </c>
      <c r="J430" s="450" t="s">
        <v>338</v>
      </c>
    </row>
    <row r="431" spans="2:10">
      <c r="B431" s="1488" t="s">
        <v>105</v>
      </c>
      <c r="C431" s="1508" t="s">
        <v>106</v>
      </c>
      <c r="D431" s="775" t="s">
        <v>2968</v>
      </c>
      <c r="E431" s="775" t="s">
        <v>1516</v>
      </c>
      <c r="F431" s="450" t="s">
        <v>3313</v>
      </c>
      <c r="G431" s="775"/>
      <c r="H431" s="450" t="s">
        <v>3313</v>
      </c>
      <c r="I431" s="450" t="s">
        <v>1519</v>
      </c>
      <c r="J431" s="450" t="s">
        <v>338</v>
      </c>
    </row>
    <row r="432" spans="2:10">
      <c r="B432" s="1488" t="s">
        <v>105</v>
      </c>
      <c r="C432" s="1508" t="s">
        <v>106</v>
      </c>
      <c r="D432" s="775" t="s">
        <v>516</v>
      </c>
      <c r="E432" s="775" t="s">
        <v>517</v>
      </c>
      <c r="F432" s="450" t="s">
        <v>3313</v>
      </c>
      <c r="G432" s="775"/>
      <c r="H432" s="450" t="s">
        <v>3313</v>
      </c>
      <c r="I432" s="450" t="s">
        <v>1519</v>
      </c>
      <c r="J432" s="450" t="s">
        <v>338</v>
      </c>
    </row>
    <row r="433" spans="2:10">
      <c r="B433" s="1488" t="s">
        <v>105</v>
      </c>
      <c r="C433" s="1508" t="s">
        <v>106</v>
      </c>
      <c r="D433" s="775" t="s">
        <v>3314</v>
      </c>
      <c r="E433" s="775" t="s">
        <v>3315</v>
      </c>
      <c r="F433" s="450" t="s">
        <v>3313</v>
      </c>
      <c r="G433" s="775"/>
      <c r="H433" s="450" t="s">
        <v>3313</v>
      </c>
      <c r="I433" s="450" t="s">
        <v>3316</v>
      </c>
      <c r="J433" s="450" t="s">
        <v>338</v>
      </c>
    </row>
    <row r="434" spans="2:10">
      <c r="B434" s="1488" t="s">
        <v>105</v>
      </c>
      <c r="C434" s="1508" t="s">
        <v>106</v>
      </c>
      <c r="D434" s="1475"/>
      <c r="E434" s="1433" t="s">
        <v>3320</v>
      </c>
      <c r="F434" s="1433" t="s">
        <v>3313</v>
      </c>
      <c r="G434" s="1475"/>
      <c r="H434" s="1433" t="s">
        <v>3313</v>
      </c>
      <c r="I434" s="1433" t="s">
        <v>3321</v>
      </c>
      <c r="J434" s="450"/>
    </row>
    <row r="435" spans="2:10">
      <c r="B435" s="1488" t="s">
        <v>105</v>
      </c>
      <c r="C435" s="1508" t="s">
        <v>106</v>
      </c>
      <c r="D435" s="1475"/>
      <c r="E435" s="1433" t="s">
        <v>1042</v>
      </c>
      <c r="F435" s="1433" t="s">
        <v>3313</v>
      </c>
      <c r="G435" s="1475"/>
      <c r="H435" s="1433" t="s">
        <v>3313</v>
      </c>
      <c r="I435" s="1433" t="s">
        <v>643</v>
      </c>
      <c r="J435" s="450"/>
    </row>
    <row r="436" spans="2:10">
      <c r="B436" s="1488" t="s">
        <v>105</v>
      </c>
      <c r="C436" s="1508" t="s">
        <v>106</v>
      </c>
      <c r="D436" s="450" t="s">
        <v>2560</v>
      </c>
      <c r="E436" s="450" t="s">
        <v>718</v>
      </c>
      <c r="F436" s="450" t="s">
        <v>3313</v>
      </c>
      <c r="G436" s="450"/>
      <c r="H436" s="450" t="s">
        <v>3313</v>
      </c>
      <c r="I436" s="450" t="s">
        <v>719</v>
      </c>
      <c r="J436" s="450" t="s">
        <v>338</v>
      </c>
    </row>
    <row r="437" spans="2:10">
      <c r="B437" s="1488" t="s">
        <v>105</v>
      </c>
      <c r="C437" s="1508" t="s">
        <v>106</v>
      </c>
      <c r="D437" s="450" t="s">
        <v>2562</v>
      </c>
      <c r="E437" s="450" t="s">
        <v>722</v>
      </c>
      <c r="F437" s="450" t="s">
        <v>3313</v>
      </c>
      <c r="G437" s="450"/>
      <c r="H437" s="450" t="s">
        <v>3313</v>
      </c>
      <c r="I437" s="450" t="s">
        <v>723</v>
      </c>
      <c r="J437" s="450" t="s">
        <v>338</v>
      </c>
    </row>
    <row r="438" spans="2:10">
      <c r="B438" s="1488" t="s">
        <v>105</v>
      </c>
      <c r="C438" s="1508" t="s">
        <v>106</v>
      </c>
      <c r="D438" s="450" t="s">
        <v>3317</v>
      </c>
      <c r="E438" s="450" t="s">
        <v>1324</v>
      </c>
      <c r="F438" s="450" t="s">
        <v>3313</v>
      </c>
      <c r="G438" s="450"/>
      <c r="H438" s="450" t="s">
        <v>3313</v>
      </c>
      <c r="I438" s="450" t="s">
        <v>1325</v>
      </c>
      <c r="J438" s="450" t="s">
        <v>338</v>
      </c>
    </row>
    <row r="439" spans="2:10">
      <c r="B439" s="1168" t="s">
        <v>1334</v>
      </c>
      <c r="C439" s="1168"/>
      <c r="D439" s="1168"/>
      <c r="E439" s="1168"/>
      <c r="F439" s="1168"/>
      <c r="G439" s="1168"/>
      <c r="H439" s="1168"/>
      <c r="I439" s="1168"/>
      <c r="J439" s="1168"/>
    </row>
    <row r="440" spans="2:10">
      <c r="B440" s="1507" t="s">
        <v>2593</v>
      </c>
      <c r="C440" s="1509" t="s">
        <v>116</v>
      </c>
      <c r="D440" s="775" t="s">
        <v>3322</v>
      </c>
      <c r="E440" s="775" t="s">
        <v>2595</v>
      </c>
      <c r="F440" s="450" t="s">
        <v>3323</v>
      </c>
      <c r="G440" s="775"/>
      <c r="H440" s="450" t="s">
        <v>3323</v>
      </c>
      <c r="I440" s="450" t="s">
        <v>2596</v>
      </c>
      <c r="J440" s="450" t="s">
        <v>338</v>
      </c>
    </row>
    <row r="441" spans="2:10">
      <c r="B441" s="1507" t="s">
        <v>2593</v>
      </c>
      <c r="C441" s="1509" t="s">
        <v>116</v>
      </c>
      <c r="D441" s="775" t="s">
        <v>512</v>
      </c>
      <c r="E441" s="775" t="s">
        <v>513</v>
      </c>
      <c r="F441" s="450" t="s">
        <v>3323</v>
      </c>
      <c r="G441" s="775"/>
      <c r="H441" s="450" t="s">
        <v>3323</v>
      </c>
      <c r="I441" s="450" t="s">
        <v>514</v>
      </c>
      <c r="J441" s="450" t="s">
        <v>338</v>
      </c>
    </row>
    <row r="442" spans="2:10">
      <c r="B442" s="1507" t="s">
        <v>2593</v>
      </c>
      <c r="C442" s="1509" t="s">
        <v>116</v>
      </c>
      <c r="D442" s="775" t="s">
        <v>1535</v>
      </c>
      <c r="E442" s="775" t="s">
        <v>580</v>
      </c>
      <c r="F442" s="450" t="s">
        <v>3323</v>
      </c>
      <c r="G442" s="775"/>
      <c r="H442" s="450" t="s">
        <v>3323</v>
      </c>
      <c r="I442" s="450" t="s">
        <v>1536</v>
      </c>
      <c r="J442" s="450" t="s">
        <v>338</v>
      </c>
    </row>
    <row r="443" spans="2:10">
      <c r="B443" s="1507" t="s">
        <v>2593</v>
      </c>
      <c r="C443" s="1509" t="s">
        <v>116</v>
      </c>
      <c r="D443" s="775" t="s">
        <v>516</v>
      </c>
      <c r="E443" s="775" t="s">
        <v>517</v>
      </c>
      <c r="F443" s="450" t="s">
        <v>3323</v>
      </c>
      <c r="G443" s="775"/>
      <c r="H443" s="450" t="s">
        <v>3323</v>
      </c>
      <c r="I443" s="450" t="s">
        <v>1519</v>
      </c>
      <c r="J443" s="450" t="s">
        <v>338</v>
      </c>
    </row>
    <row r="444" spans="2:10">
      <c r="B444" s="1507" t="s">
        <v>2593</v>
      </c>
      <c r="C444" s="1509" t="s">
        <v>116</v>
      </c>
      <c r="D444" s="775" t="s">
        <v>2967</v>
      </c>
      <c r="E444" s="775" t="s">
        <v>572</v>
      </c>
      <c r="F444" s="450" t="s">
        <v>3323</v>
      </c>
      <c r="G444" s="775"/>
      <c r="H444" s="450" t="s">
        <v>3323</v>
      </c>
      <c r="I444" s="450" t="s">
        <v>2609</v>
      </c>
      <c r="J444" s="450" t="s">
        <v>338</v>
      </c>
    </row>
    <row r="445" spans="2:10">
      <c r="B445" s="1507" t="s">
        <v>2593</v>
      </c>
      <c r="C445" s="1509" t="s">
        <v>116</v>
      </c>
      <c r="D445" s="775" t="s">
        <v>2968</v>
      </c>
      <c r="E445" s="775" t="s">
        <v>1516</v>
      </c>
      <c r="F445" s="450" t="s">
        <v>3323</v>
      </c>
      <c r="G445" s="775"/>
      <c r="H445" s="450" t="s">
        <v>3323</v>
      </c>
      <c r="I445" s="450" t="s">
        <v>1519</v>
      </c>
      <c r="J445" s="450" t="s">
        <v>338</v>
      </c>
    </row>
    <row r="446" spans="2:10">
      <c r="B446" s="1507" t="s">
        <v>2593</v>
      </c>
      <c r="C446" s="1509" t="s">
        <v>116</v>
      </c>
      <c r="D446" s="450" t="s">
        <v>2635</v>
      </c>
      <c r="E446" s="450" t="s">
        <v>3324</v>
      </c>
      <c r="F446" s="450" t="s">
        <v>3323</v>
      </c>
      <c r="G446" s="450"/>
      <c r="H446" s="450" t="s">
        <v>3323</v>
      </c>
      <c r="I446" s="450" t="s">
        <v>2636</v>
      </c>
      <c r="J446" s="450" t="s">
        <v>338</v>
      </c>
    </row>
    <row r="447" spans="2:10">
      <c r="B447" s="1507" t="s">
        <v>2593</v>
      </c>
      <c r="C447" s="1509" t="s">
        <v>116</v>
      </c>
      <c r="D447" s="450" t="s">
        <v>2640</v>
      </c>
      <c r="E447" s="450" t="s">
        <v>3325</v>
      </c>
      <c r="F447" s="450" t="s">
        <v>3323</v>
      </c>
      <c r="G447" s="450"/>
      <c r="H447" s="450" t="s">
        <v>3323</v>
      </c>
      <c r="I447" s="450" t="s">
        <v>2641</v>
      </c>
      <c r="J447" s="450" t="s">
        <v>338</v>
      </c>
    </row>
    <row r="448" spans="2:10">
      <c r="B448" s="1507" t="s">
        <v>2593</v>
      </c>
      <c r="C448" s="1509" t="s">
        <v>116</v>
      </c>
      <c r="D448" s="450" t="s">
        <v>2645</v>
      </c>
      <c r="E448" s="450" t="s">
        <v>2644</v>
      </c>
      <c r="F448" s="450" t="s">
        <v>3323</v>
      </c>
      <c r="G448" s="450"/>
      <c r="H448" s="450" t="s">
        <v>3323</v>
      </c>
      <c r="I448" s="450" t="s">
        <v>2646</v>
      </c>
      <c r="J448" s="450" t="s">
        <v>338</v>
      </c>
    </row>
    <row r="449" spans="2:10">
      <c r="B449" s="1507" t="s">
        <v>2593</v>
      </c>
      <c r="C449" s="1509" t="s">
        <v>116</v>
      </c>
      <c r="D449" s="450" t="s">
        <v>2645</v>
      </c>
      <c r="E449" s="450" t="s">
        <v>3326</v>
      </c>
      <c r="F449" s="450" t="s">
        <v>3323</v>
      </c>
      <c r="G449" s="450"/>
      <c r="H449" s="450" t="s">
        <v>3323</v>
      </c>
      <c r="I449" s="450" t="s">
        <v>2646</v>
      </c>
      <c r="J449" s="450" t="s">
        <v>338</v>
      </c>
    </row>
    <row r="450" spans="2:10">
      <c r="B450" s="1168" t="s">
        <v>1334</v>
      </c>
      <c r="C450" s="1168"/>
      <c r="D450" s="1168"/>
      <c r="E450" s="1168"/>
      <c r="F450" s="1168"/>
      <c r="G450" s="1168"/>
      <c r="H450" s="1168"/>
      <c r="I450" s="1168"/>
      <c r="J450" s="1168"/>
    </row>
    <row r="451" spans="2:10">
      <c r="B451" s="1507" t="s">
        <v>2593</v>
      </c>
      <c r="C451" s="1510" t="s">
        <v>119</v>
      </c>
      <c r="D451" s="775" t="s">
        <v>2601</v>
      </c>
      <c r="E451" s="775" t="s">
        <v>3327</v>
      </c>
      <c r="F451" s="450" t="s">
        <v>3328</v>
      </c>
      <c r="G451" s="775"/>
      <c r="H451" s="450" t="s">
        <v>3328</v>
      </c>
      <c r="I451" s="450" t="s">
        <v>2605</v>
      </c>
      <c r="J451" s="450" t="s">
        <v>338</v>
      </c>
    </row>
    <row r="452" spans="2:10">
      <c r="B452" s="1507" t="s">
        <v>2593</v>
      </c>
      <c r="C452" s="1510" t="s">
        <v>119</v>
      </c>
      <c r="D452" s="775" t="s">
        <v>3322</v>
      </c>
      <c r="E452" s="775" t="s">
        <v>2595</v>
      </c>
      <c r="F452" s="450" t="s">
        <v>3328</v>
      </c>
      <c r="G452" s="775"/>
      <c r="H452" s="450" t="s">
        <v>3328</v>
      </c>
      <c r="I452" s="450" t="s">
        <v>3329</v>
      </c>
      <c r="J452" s="450" t="s">
        <v>338</v>
      </c>
    </row>
    <row r="453" spans="2:10">
      <c r="B453" s="1507" t="s">
        <v>2593</v>
      </c>
      <c r="C453" s="1510" t="s">
        <v>119</v>
      </c>
      <c r="D453" s="775" t="s">
        <v>512</v>
      </c>
      <c r="E453" s="775" t="s">
        <v>513</v>
      </c>
      <c r="F453" s="450" t="s">
        <v>3328</v>
      </c>
      <c r="G453" s="775"/>
      <c r="H453" s="450" t="s">
        <v>3328</v>
      </c>
      <c r="I453" s="450" t="s">
        <v>514</v>
      </c>
      <c r="J453" s="450" t="s">
        <v>338</v>
      </c>
    </row>
    <row r="454" spans="2:10">
      <c r="B454" s="1507" t="s">
        <v>2593</v>
      </c>
      <c r="C454" s="1510" t="s">
        <v>119</v>
      </c>
      <c r="D454" s="775" t="s">
        <v>1535</v>
      </c>
      <c r="E454" s="775" t="s">
        <v>580</v>
      </c>
      <c r="F454" s="450" t="s">
        <v>3328</v>
      </c>
      <c r="G454" s="775"/>
      <c r="H454" s="450" t="s">
        <v>3328</v>
      </c>
      <c r="I454" s="450" t="s">
        <v>1536</v>
      </c>
      <c r="J454" s="450" t="s">
        <v>338</v>
      </c>
    </row>
    <row r="455" spans="2:10">
      <c r="B455" s="1507" t="s">
        <v>2593</v>
      </c>
      <c r="C455" s="1510" t="s">
        <v>119</v>
      </c>
      <c r="D455" s="775" t="s">
        <v>516</v>
      </c>
      <c r="E455" s="775" t="s">
        <v>517</v>
      </c>
      <c r="F455" s="450" t="s">
        <v>3328</v>
      </c>
      <c r="G455" s="775"/>
      <c r="H455" s="450" t="s">
        <v>3328</v>
      </c>
      <c r="I455" s="450" t="s">
        <v>1519</v>
      </c>
      <c r="J455" s="450" t="s">
        <v>338</v>
      </c>
    </row>
    <row r="456" spans="2:10">
      <c r="B456" s="1507" t="s">
        <v>2593</v>
      </c>
      <c r="C456" s="1510" t="s">
        <v>119</v>
      </c>
      <c r="D456" s="775" t="s">
        <v>2967</v>
      </c>
      <c r="E456" s="775" t="s">
        <v>572</v>
      </c>
      <c r="F456" s="450" t="s">
        <v>3328</v>
      </c>
      <c r="G456" s="775"/>
      <c r="H456" s="450" t="s">
        <v>3328</v>
      </c>
      <c r="I456" s="450" t="s">
        <v>2609</v>
      </c>
      <c r="J456" s="450" t="s">
        <v>338</v>
      </c>
    </row>
    <row r="457" spans="2:10">
      <c r="B457" s="1507" t="s">
        <v>2593</v>
      </c>
      <c r="C457" s="1510" t="s">
        <v>119</v>
      </c>
      <c r="D457" s="775" t="s">
        <v>2968</v>
      </c>
      <c r="E457" s="775" t="s">
        <v>1516</v>
      </c>
      <c r="F457" s="450" t="s">
        <v>3328</v>
      </c>
      <c r="G457" s="775"/>
      <c r="H457" s="450" t="s">
        <v>3328</v>
      </c>
      <c r="I457" s="450" t="s">
        <v>1519</v>
      </c>
      <c r="J457" s="450" t="s">
        <v>338</v>
      </c>
    </row>
    <row r="458" spans="2:10">
      <c r="B458" s="1507" t="s">
        <v>2593</v>
      </c>
      <c r="C458" s="1510" t="s">
        <v>119</v>
      </c>
      <c r="D458" s="450" t="s">
        <v>2623</v>
      </c>
      <c r="E458" s="450" t="s">
        <v>2624</v>
      </c>
      <c r="F458" s="450" t="s">
        <v>3328</v>
      </c>
      <c r="G458" s="450"/>
      <c r="H458" s="450" t="s">
        <v>3328</v>
      </c>
      <c r="I458" s="450" t="s">
        <v>2626</v>
      </c>
      <c r="J458" s="450" t="s">
        <v>338</v>
      </c>
    </row>
    <row r="459" spans="2:10">
      <c r="B459" s="1507" t="s">
        <v>2593</v>
      </c>
      <c r="C459" s="1510" t="s">
        <v>119</v>
      </c>
      <c r="D459" s="450" t="s">
        <v>2613</v>
      </c>
      <c r="E459" s="450" t="s">
        <v>3330</v>
      </c>
      <c r="F459" s="450" t="s">
        <v>3328</v>
      </c>
      <c r="G459" s="450"/>
      <c r="H459" s="450" t="s">
        <v>3328</v>
      </c>
      <c r="I459" s="450" t="s">
        <v>2615</v>
      </c>
      <c r="J459" s="450" t="s">
        <v>338</v>
      </c>
    </row>
    <row r="460" spans="2:10">
      <c r="B460" s="1507" t="s">
        <v>2593</v>
      </c>
      <c r="C460" s="1510" t="s">
        <v>119</v>
      </c>
      <c r="D460" s="450" t="s">
        <v>2617</v>
      </c>
      <c r="E460" s="791" t="s">
        <v>3331</v>
      </c>
      <c r="F460" s="450" t="s">
        <v>3328</v>
      </c>
      <c r="G460" s="450"/>
      <c r="H460" s="450" t="s">
        <v>3328</v>
      </c>
      <c r="I460" s="450" t="s">
        <v>3332</v>
      </c>
      <c r="J460" s="450" t="s">
        <v>338</v>
      </c>
    </row>
    <row r="461" spans="2:10">
      <c r="B461" s="1507" t="s">
        <v>2593</v>
      </c>
      <c r="C461" s="1510" t="s">
        <v>119</v>
      </c>
      <c r="D461" s="450" t="s">
        <v>3333</v>
      </c>
      <c r="E461" s="450" t="s">
        <v>673</v>
      </c>
      <c r="F461" s="450" t="s">
        <v>3328</v>
      </c>
      <c r="G461" s="450"/>
      <c r="H461" s="450" t="s">
        <v>3328</v>
      </c>
      <c r="I461" s="450" t="s">
        <v>3334</v>
      </c>
      <c r="J461" s="450" t="s">
        <v>338</v>
      </c>
    </row>
    <row r="462" spans="2:10">
      <c r="B462" s="1507" t="s">
        <v>2593</v>
      </c>
      <c r="C462" s="1510" t="s">
        <v>119</v>
      </c>
      <c r="D462" s="450"/>
      <c r="E462" s="777" t="s">
        <v>732</v>
      </c>
      <c r="F462" s="450" t="s">
        <v>3328</v>
      </c>
      <c r="G462" s="450"/>
      <c r="H462" s="450" t="s">
        <v>3328</v>
      </c>
      <c r="I462" s="450"/>
      <c r="J462" s="450"/>
    </row>
    <row r="463" spans="2:10">
      <c r="B463" s="1507" t="s">
        <v>2593</v>
      </c>
      <c r="C463" s="1510" t="s">
        <v>119</v>
      </c>
      <c r="D463" s="450"/>
      <c r="E463" s="777" t="s">
        <v>742</v>
      </c>
      <c r="F463" s="450" t="s">
        <v>3328</v>
      </c>
      <c r="G463" s="450"/>
      <c r="H463" s="450" t="s">
        <v>3328</v>
      </c>
      <c r="I463" s="450"/>
      <c r="J463" s="450"/>
    </row>
    <row r="464" spans="2:10">
      <c r="B464" s="1507" t="s">
        <v>2593</v>
      </c>
      <c r="C464" s="1510" t="s">
        <v>119</v>
      </c>
      <c r="D464" s="450"/>
      <c r="E464" s="777" t="s">
        <v>746</v>
      </c>
      <c r="F464" s="450" t="s">
        <v>3328</v>
      </c>
      <c r="G464" s="450"/>
      <c r="H464" s="450" t="s">
        <v>3328</v>
      </c>
      <c r="I464" s="450"/>
      <c r="J464" s="450"/>
    </row>
    <row r="465" spans="2:10">
      <c r="B465" s="1507" t="s">
        <v>2593</v>
      </c>
      <c r="C465" s="1510" t="s">
        <v>119</v>
      </c>
      <c r="D465" s="450"/>
      <c r="E465" s="777" t="s">
        <v>3399</v>
      </c>
      <c r="F465" s="450" t="s">
        <v>3328</v>
      </c>
      <c r="G465" s="450"/>
      <c r="H465" s="450" t="s">
        <v>3328</v>
      </c>
      <c r="I465" s="450"/>
      <c r="J465" s="450"/>
    </row>
    <row r="466" spans="2:10">
      <c r="B466" s="1507" t="s">
        <v>2593</v>
      </c>
      <c r="C466" s="1510" t="s">
        <v>119</v>
      </c>
      <c r="D466" s="450"/>
      <c r="E466" s="777" t="s">
        <v>770</v>
      </c>
      <c r="F466" s="450" t="s">
        <v>3328</v>
      </c>
      <c r="G466" s="450"/>
      <c r="H466" s="450" t="s">
        <v>3328</v>
      </c>
      <c r="I466" s="450"/>
      <c r="J466" s="450"/>
    </row>
    <row r="467" spans="2:10">
      <c r="B467" s="1507" t="s">
        <v>2593</v>
      </c>
      <c r="C467" s="1510" t="s">
        <v>119</v>
      </c>
      <c r="D467" s="450"/>
      <c r="E467" s="777" t="s">
        <v>4162</v>
      </c>
      <c r="F467" s="450" t="s">
        <v>3328</v>
      </c>
      <c r="G467" s="450"/>
      <c r="H467" s="450" t="s">
        <v>3328</v>
      </c>
      <c r="I467" s="450"/>
      <c r="J467" s="450"/>
    </row>
    <row r="468" spans="2:10">
      <c r="B468" s="1507" t="s">
        <v>2593</v>
      </c>
      <c r="C468" s="1510" t="s">
        <v>119</v>
      </c>
      <c r="D468" s="450"/>
      <c r="E468" s="777" t="s">
        <v>4163</v>
      </c>
      <c r="F468" s="450" t="s">
        <v>3328</v>
      </c>
      <c r="G468" s="450"/>
      <c r="H468" s="450" t="s">
        <v>3328</v>
      </c>
      <c r="I468" s="450"/>
      <c r="J468" s="450"/>
    </row>
    <row r="469" spans="2:10">
      <c r="B469" s="1507" t="s">
        <v>2593</v>
      </c>
      <c r="C469" s="1510" t="s">
        <v>119</v>
      </c>
      <c r="D469" s="450"/>
      <c r="E469" s="777" t="s">
        <v>4164</v>
      </c>
      <c r="F469" s="450" t="s">
        <v>3328</v>
      </c>
      <c r="G469" s="450"/>
      <c r="H469" s="450" t="s">
        <v>3328</v>
      </c>
      <c r="I469" s="450"/>
      <c r="J469" s="450"/>
    </row>
    <row r="470" spans="2:10">
      <c r="B470" s="1507" t="s">
        <v>2593</v>
      </c>
      <c r="C470" s="1510" t="s">
        <v>119</v>
      </c>
      <c r="D470" s="450"/>
      <c r="E470" s="777" t="s">
        <v>4165</v>
      </c>
      <c r="F470" s="450" t="s">
        <v>3328</v>
      </c>
      <c r="G470" s="450"/>
      <c r="H470" s="450" t="s">
        <v>3328</v>
      </c>
      <c r="I470" s="450"/>
      <c r="J470" s="450"/>
    </row>
    <row r="471" spans="2:10">
      <c r="B471" s="1507" t="s">
        <v>2593</v>
      </c>
      <c r="C471" s="1510" t="s">
        <v>119</v>
      </c>
      <c r="D471" s="450"/>
      <c r="E471" s="777" t="s">
        <v>4166</v>
      </c>
      <c r="F471" s="450" t="s">
        <v>3328</v>
      </c>
      <c r="G471" s="450"/>
      <c r="H471" s="450" t="s">
        <v>3328</v>
      </c>
      <c r="I471" s="450"/>
      <c r="J471" s="450"/>
    </row>
    <row r="472" spans="2:10">
      <c r="B472" s="1507" t="s">
        <v>2593</v>
      </c>
      <c r="C472" s="1510" t="s">
        <v>119</v>
      </c>
      <c r="D472" s="450"/>
      <c r="E472" s="777" t="s">
        <v>4167</v>
      </c>
      <c r="F472" s="450" t="s">
        <v>3328</v>
      </c>
      <c r="G472" s="450"/>
      <c r="H472" s="450" t="s">
        <v>3328</v>
      </c>
      <c r="I472" s="450"/>
      <c r="J472" s="450"/>
    </row>
    <row r="473" spans="2:10">
      <c r="B473" s="1507" t="s">
        <v>2593</v>
      </c>
      <c r="C473" s="1510" t="s">
        <v>119</v>
      </c>
      <c r="D473" s="450"/>
      <c r="E473" s="777" t="s">
        <v>4168</v>
      </c>
      <c r="F473" s="450" t="s">
        <v>3328</v>
      </c>
      <c r="G473" s="450"/>
      <c r="H473" s="450" t="s">
        <v>3328</v>
      </c>
      <c r="I473" s="450"/>
      <c r="J473" s="450"/>
    </row>
    <row r="474" spans="2:10">
      <c r="B474" s="1507" t="s">
        <v>2593</v>
      </c>
      <c r="C474" s="1510" t="s">
        <v>119</v>
      </c>
      <c r="D474" s="450"/>
      <c r="E474" s="777" t="s">
        <v>4169</v>
      </c>
      <c r="F474" s="450" t="s">
        <v>3328</v>
      </c>
      <c r="G474" s="450"/>
      <c r="H474" s="450" t="s">
        <v>3328</v>
      </c>
      <c r="I474" s="450"/>
      <c r="J474" s="450"/>
    </row>
    <row r="475" spans="2:10">
      <c r="B475" s="1507" t="s">
        <v>2593</v>
      </c>
      <c r="C475" s="1510" t="s">
        <v>119</v>
      </c>
      <c r="D475" s="450"/>
      <c r="E475" s="777" t="s">
        <v>4170</v>
      </c>
      <c r="F475" s="450" t="s">
        <v>3328</v>
      </c>
      <c r="G475" s="450"/>
      <c r="H475" s="450" t="s">
        <v>3328</v>
      </c>
      <c r="I475" s="450"/>
      <c r="J475" s="450"/>
    </row>
    <row r="476" spans="2:10">
      <c r="B476" s="1507" t="s">
        <v>2593</v>
      </c>
      <c r="C476" s="1510" t="s">
        <v>119</v>
      </c>
      <c r="D476" s="450"/>
      <c r="E476" s="777" t="s">
        <v>4171</v>
      </c>
      <c r="F476" s="450" t="s">
        <v>3328</v>
      </c>
      <c r="G476" s="450"/>
      <c r="H476" s="450" t="s">
        <v>3328</v>
      </c>
      <c r="I476" s="450"/>
      <c r="J476" s="450"/>
    </row>
    <row r="477" spans="2:10">
      <c r="B477" s="1507" t="s">
        <v>2593</v>
      </c>
      <c r="C477" s="1510" t="s">
        <v>119</v>
      </c>
      <c r="D477" s="450"/>
      <c r="E477" s="777" t="s">
        <v>773</v>
      </c>
      <c r="F477" s="450" t="s">
        <v>3328</v>
      </c>
      <c r="G477" s="450"/>
      <c r="H477" s="450" t="s">
        <v>3328</v>
      </c>
      <c r="I477" s="450"/>
      <c r="J477" s="450"/>
    </row>
    <row r="478" spans="2:10">
      <c r="B478" s="1507" t="s">
        <v>2593</v>
      </c>
      <c r="C478" s="1510" t="s">
        <v>119</v>
      </c>
      <c r="D478" s="450"/>
      <c r="E478" s="777" t="s">
        <v>749</v>
      </c>
      <c r="F478" s="450" t="s">
        <v>3328</v>
      </c>
      <c r="G478" s="450"/>
      <c r="H478" s="450" t="s">
        <v>3328</v>
      </c>
      <c r="I478" s="450"/>
      <c r="J478" s="450"/>
    </row>
    <row r="479" spans="2:10">
      <c r="B479" s="1507" t="s">
        <v>2593</v>
      </c>
      <c r="C479" s="1510" t="s">
        <v>119</v>
      </c>
      <c r="D479" s="450"/>
      <c r="E479" s="777" t="s">
        <v>758</v>
      </c>
      <c r="F479" s="450" t="s">
        <v>3328</v>
      </c>
      <c r="G479" s="450"/>
      <c r="H479" s="450" t="s">
        <v>3328</v>
      </c>
      <c r="I479" s="450"/>
      <c r="J479" s="450"/>
    </row>
    <row r="480" spans="2:10">
      <c r="B480" s="1507" t="s">
        <v>2593</v>
      </c>
      <c r="C480" s="1510" t="s">
        <v>119</v>
      </c>
      <c r="D480" s="450"/>
      <c r="E480" s="777" t="s">
        <v>764</v>
      </c>
      <c r="F480" s="450" t="s">
        <v>3328</v>
      </c>
      <c r="G480" s="450"/>
      <c r="H480" s="450" t="s">
        <v>3328</v>
      </c>
      <c r="I480" s="450"/>
      <c r="J480" s="450"/>
    </row>
    <row r="481" spans="2:10">
      <c r="B481" s="1507" t="s">
        <v>2593</v>
      </c>
      <c r="C481" s="1510" t="s">
        <v>119</v>
      </c>
      <c r="D481" s="450"/>
      <c r="E481" s="777" t="s">
        <v>755</v>
      </c>
      <c r="F481" s="450" t="s">
        <v>3328</v>
      </c>
      <c r="G481" s="450"/>
      <c r="H481" s="450" t="s">
        <v>3328</v>
      </c>
      <c r="I481" s="450"/>
      <c r="J481" s="450"/>
    </row>
    <row r="482" spans="2:10">
      <c r="B482" s="1507" t="s">
        <v>2593</v>
      </c>
      <c r="C482" s="1510" t="s">
        <v>119</v>
      </c>
      <c r="D482" s="450"/>
      <c r="E482" s="777" t="s">
        <v>4172</v>
      </c>
      <c r="F482" s="450" t="s">
        <v>3328</v>
      </c>
      <c r="G482" s="450"/>
      <c r="H482" s="450" t="s">
        <v>3328</v>
      </c>
      <c r="I482" s="450"/>
      <c r="J482" s="450"/>
    </row>
    <row r="483" spans="2:10">
      <c r="B483" s="1507" t="s">
        <v>2593</v>
      </c>
      <c r="C483" s="1510" t="s">
        <v>119</v>
      </c>
      <c r="D483" s="450"/>
      <c r="E483" s="777" t="s">
        <v>4173</v>
      </c>
      <c r="F483" s="450" t="s">
        <v>3328</v>
      </c>
      <c r="G483" s="450"/>
      <c r="H483" s="450" t="s">
        <v>3328</v>
      </c>
      <c r="I483" s="450"/>
      <c r="J483" s="450"/>
    </row>
    <row r="484" spans="2:10">
      <c r="B484" s="1507" t="s">
        <v>2593</v>
      </c>
      <c r="C484" s="1510" t="s">
        <v>119</v>
      </c>
      <c r="D484" s="450"/>
      <c r="E484" s="777" t="s">
        <v>4174</v>
      </c>
      <c r="F484" s="450" t="s">
        <v>3328</v>
      </c>
      <c r="G484" s="450"/>
      <c r="H484" s="450" t="s">
        <v>3328</v>
      </c>
      <c r="I484" s="450"/>
      <c r="J484" s="450"/>
    </row>
    <row r="485" spans="2:10">
      <c r="B485" s="1507" t="s">
        <v>2593</v>
      </c>
      <c r="C485" s="1510" t="s">
        <v>119</v>
      </c>
      <c r="D485" s="450"/>
      <c r="E485" s="777" t="s">
        <v>4175</v>
      </c>
      <c r="F485" s="450" t="s">
        <v>3328</v>
      </c>
      <c r="G485" s="450"/>
      <c r="H485" s="450" t="s">
        <v>3328</v>
      </c>
      <c r="I485" s="450"/>
      <c r="J485" s="450"/>
    </row>
    <row r="486" spans="2:10">
      <c r="B486" s="1507" t="s">
        <v>2593</v>
      </c>
      <c r="C486" s="1510" t="s">
        <v>119</v>
      </c>
      <c r="D486" s="450"/>
      <c r="E486" s="777" t="s">
        <v>4176</v>
      </c>
      <c r="F486" s="450" t="s">
        <v>3328</v>
      </c>
      <c r="G486" s="450"/>
      <c r="H486" s="450" t="s">
        <v>3328</v>
      </c>
      <c r="I486" s="450"/>
      <c r="J486" s="450"/>
    </row>
    <row r="487" spans="2:10">
      <c r="B487" s="1168" t="s">
        <v>1334</v>
      </c>
      <c r="C487" s="1168"/>
      <c r="D487" s="1168"/>
      <c r="E487" s="1168"/>
      <c r="F487" s="1168"/>
      <c r="G487" s="1168"/>
      <c r="H487" s="1168"/>
      <c r="I487" s="1168"/>
      <c r="J487" s="1168"/>
    </row>
    <row r="488" spans="2:10">
      <c r="B488" s="1138" t="s">
        <v>145</v>
      </c>
      <c r="C488" s="1139" t="s">
        <v>146</v>
      </c>
      <c r="D488" s="775" t="s">
        <v>1347</v>
      </c>
      <c r="E488" s="775" t="s">
        <v>513</v>
      </c>
      <c r="F488" s="450" t="s">
        <v>3335</v>
      </c>
      <c r="G488" s="775"/>
      <c r="H488" s="450" t="s">
        <v>3335</v>
      </c>
      <c r="I488" s="450" t="s">
        <v>1348</v>
      </c>
      <c r="J488" s="450" t="s">
        <v>338</v>
      </c>
    </row>
    <row r="489" spans="2:10">
      <c r="B489" s="1138" t="s">
        <v>145</v>
      </c>
      <c r="C489" s="1139" t="s">
        <v>146</v>
      </c>
      <c r="D489" s="775" t="s">
        <v>3336</v>
      </c>
      <c r="E489" s="775" t="s">
        <v>3337</v>
      </c>
      <c r="F489" s="450" t="s">
        <v>3335</v>
      </c>
      <c r="G489" s="775"/>
      <c r="H489" s="450" t="s">
        <v>3335</v>
      </c>
      <c r="I489" s="450" t="s">
        <v>3338</v>
      </c>
      <c r="J489" s="450" t="s">
        <v>338</v>
      </c>
    </row>
    <row r="490" spans="2:10">
      <c r="B490" s="1138" t="s">
        <v>145</v>
      </c>
      <c r="C490" s="1139" t="s">
        <v>146</v>
      </c>
      <c r="D490" s="775" t="s">
        <v>1149</v>
      </c>
      <c r="E490" s="775" t="s">
        <v>1150</v>
      </c>
      <c r="F490" s="450" t="s">
        <v>3335</v>
      </c>
      <c r="G490" s="775"/>
      <c r="H490" s="450" t="s">
        <v>3335</v>
      </c>
      <c r="I490" s="450" t="s">
        <v>3339</v>
      </c>
      <c r="J490" s="450" t="s">
        <v>338</v>
      </c>
    </row>
    <row r="491" spans="2:10">
      <c r="B491" s="1138" t="s">
        <v>145</v>
      </c>
      <c r="C491" s="1139" t="s">
        <v>146</v>
      </c>
      <c r="D491" s="775" t="s">
        <v>1339</v>
      </c>
      <c r="E491" s="775" t="s">
        <v>1340</v>
      </c>
      <c r="F491" s="450" t="s">
        <v>3335</v>
      </c>
      <c r="G491" s="775"/>
      <c r="H491" s="450" t="s">
        <v>3335</v>
      </c>
      <c r="I491" s="450" t="s">
        <v>3340</v>
      </c>
      <c r="J491" s="450" t="s">
        <v>338</v>
      </c>
    </row>
    <row r="492" spans="2:10">
      <c r="B492" s="1138" t="s">
        <v>145</v>
      </c>
      <c r="C492" s="1139" t="s">
        <v>146</v>
      </c>
      <c r="D492" s="775" t="s">
        <v>1255</v>
      </c>
      <c r="E492" s="775" t="s">
        <v>1256</v>
      </c>
      <c r="F492" s="450" t="s">
        <v>3335</v>
      </c>
      <c r="G492" s="775"/>
      <c r="H492" s="450" t="s">
        <v>3335</v>
      </c>
      <c r="I492" s="450" t="s">
        <v>2473</v>
      </c>
      <c r="J492" s="450" t="s">
        <v>338</v>
      </c>
    </row>
    <row r="493" spans="2:10">
      <c r="B493" s="1138" t="s">
        <v>145</v>
      </c>
      <c r="C493" s="1139" t="s">
        <v>146</v>
      </c>
      <c r="D493" s="450" t="s">
        <v>1342</v>
      </c>
      <c r="E493" s="450" t="s">
        <v>1252</v>
      </c>
      <c r="F493" s="450" t="s">
        <v>3335</v>
      </c>
      <c r="G493" s="450"/>
      <c r="H493" s="450" t="s">
        <v>3335</v>
      </c>
      <c r="I493" s="450" t="s">
        <v>3341</v>
      </c>
      <c r="J493" s="450" t="s">
        <v>338</v>
      </c>
    </row>
    <row r="494" spans="2:10">
      <c r="B494" s="1138" t="s">
        <v>145</v>
      </c>
      <c r="C494" s="1139" t="s">
        <v>146</v>
      </c>
      <c r="D494" s="450" t="s">
        <v>1367</v>
      </c>
      <c r="E494" s="450" t="s">
        <v>657</v>
      </c>
      <c r="F494" s="450" t="s">
        <v>3335</v>
      </c>
      <c r="G494" s="450"/>
      <c r="H494" s="450" t="s">
        <v>3335</v>
      </c>
      <c r="I494" s="450" t="s">
        <v>1368</v>
      </c>
      <c r="J494" s="450" t="s">
        <v>338</v>
      </c>
    </row>
    <row r="495" spans="2:10">
      <c r="B495" s="1138" t="s">
        <v>145</v>
      </c>
      <c r="C495" s="1139" t="s">
        <v>146</v>
      </c>
      <c r="D495" s="450" t="s">
        <v>1355</v>
      </c>
      <c r="E495" s="450" t="s">
        <v>1356</v>
      </c>
      <c r="F495" s="450" t="s">
        <v>3335</v>
      </c>
      <c r="G495" s="450" t="s">
        <v>4177</v>
      </c>
      <c r="H495" s="450" t="s">
        <v>3335</v>
      </c>
      <c r="I495" s="450" t="s">
        <v>3342</v>
      </c>
      <c r="J495" s="450" t="s">
        <v>338</v>
      </c>
    </row>
    <row r="496" spans="2:10">
      <c r="B496" s="1138" t="s">
        <v>145</v>
      </c>
      <c r="C496" s="1139" t="s">
        <v>146</v>
      </c>
      <c r="D496" s="450" t="s">
        <v>1358</v>
      </c>
      <c r="E496" s="450" t="s">
        <v>1359</v>
      </c>
      <c r="F496" s="450" t="s">
        <v>3335</v>
      </c>
      <c r="G496" s="450" t="s">
        <v>4178</v>
      </c>
      <c r="H496" s="450" t="s">
        <v>3335</v>
      </c>
      <c r="I496" s="450" t="s">
        <v>3343</v>
      </c>
      <c r="J496" s="450" t="s">
        <v>338</v>
      </c>
    </row>
    <row r="497" spans="2:10">
      <c r="B497" s="1138" t="s">
        <v>145</v>
      </c>
      <c r="C497" s="1139" t="s">
        <v>146</v>
      </c>
      <c r="D497" s="450" t="s">
        <v>1344</v>
      </c>
      <c r="E497" s="450" t="s">
        <v>1345</v>
      </c>
      <c r="F497" s="450" t="s">
        <v>3335</v>
      </c>
      <c r="G497" s="450" t="s">
        <v>4179</v>
      </c>
      <c r="H497" s="450" t="s">
        <v>3335</v>
      </c>
      <c r="I497" s="450" t="s">
        <v>3344</v>
      </c>
      <c r="J497" s="450" t="s">
        <v>338</v>
      </c>
    </row>
    <row r="498" spans="2:10">
      <c r="B498" s="1138" t="s">
        <v>145</v>
      </c>
      <c r="C498" s="1139" t="s">
        <v>146</v>
      </c>
      <c r="D498" s="450" t="s">
        <v>1349</v>
      </c>
      <c r="E498" s="450" t="s">
        <v>1350</v>
      </c>
      <c r="F498" s="450" t="s">
        <v>3335</v>
      </c>
      <c r="G498" s="450" t="s">
        <v>456</v>
      </c>
      <c r="H498" s="450" t="s">
        <v>3335</v>
      </c>
      <c r="I498" s="450" t="s">
        <v>3345</v>
      </c>
      <c r="J498" s="450" t="s">
        <v>338</v>
      </c>
    </row>
    <row r="499" spans="2:10">
      <c r="B499" s="1138" t="s">
        <v>145</v>
      </c>
      <c r="C499" s="1139" t="s">
        <v>146</v>
      </c>
      <c r="D499" s="450" t="s">
        <v>1352</v>
      </c>
      <c r="E499" s="450" t="s">
        <v>1353</v>
      </c>
      <c r="F499" s="450" t="s">
        <v>3335</v>
      </c>
      <c r="G499" s="450" t="s">
        <v>4180</v>
      </c>
      <c r="H499" s="450" t="s">
        <v>3335</v>
      </c>
      <c r="I499" s="450" t="s">
        <v>3346</v>
      </c>
      <c r="J499" s="450" t="s">
        <v>338</v>
      </c>
    </row>
    <row r="500" spans="2:10">
      <c r="B500" s="1138" t="s">
        <v>145</v>
      </c>
      <c r="C500" s="1139" t="s">
        <v>146</v>
      </c>
      <c r="D500" s="450" t="s">
        <v>1364</v>
      </c>
      <c r="E500" s="450" t="s">
        <v>1365</v>
      </c>
      <c r="F500" s="450" t="s">
        <v>3335</v>
      </c>
      <c r="G500" s="450" t="s">
        <v>4181</v>
      </c>
      <c r="H500" s="450" t="s">
        <v>3335</v>
      </c>
      <c r="I500" s="450" t="s">
        <v>1366</v>
      </c>
      <c r="J500" s="450" t="s">
        <v>338</v>
      </c>
    </row>
    <row r="501" spans="2:10">
      <c r="B501" s="1138" t="s">
        <v>145</v>
      </c>
      <c r="C501" s="1139" t="s">
        <v>146</v>
      </c>
      <c r="D501" s="450" t="s">
        <v>1361</v>
      </c>
      <c r="E501" s="450" t="s">
        <v>1362</v>
      </c>
      <c r="F501" s="450" t="s">
        <v>3335</v>
      </c>
      <c r="G501" s="450" t="s">
        <v>4182</v>
      </c>
      <c r="H501" s="450" t="s">
        <v>3335</v>
      </c>
      <c r="I501" s="450" t="s">
        <v>1363</v>
      </c>
      <c r="J501" s="450" t="s">
        <v>338</v>
      </c>
    </row>
    <row r="502" spans="2:10">
      <c r="B502" s="1138" t="s">
        <v>145</v>
      </c>
      <c r="C502" s="1139" t="s">
        <v>146</v>
      </c>
      <c r="D502" s="450" t="s">
        <v>3347</v>
      </c>
      <c r="E502" s="450" t="s">
        <v>3348</v>
      </c>
      <c r="F502" s="450" t="s">
        <v>3335</v>
      </c>
      <c r="G502" s="450"/>
      <c r="H502" s="450" t="s">
        <v>3335</v>
      </c>
      <c r="I502" s="450" t="s">
        <v>3349</v>
      </c>
      <c r="J502" s="450" t="s">
        <v>338</v>
      </c>
    </row>
    <row r="503" spans="2:10">
      <c r="B503" s="1138" t="s">
        <v>145</v>
      </c>
      <c r="C503" s="1139" t="s">
        <v>146</v>
      </c>
      <c r="D503" s="450" t="s">
        <v>2659</v>
      </c>
      <c r="E503" s="450" t="s">
        <v>2660</v>
      </c>
      <c r="F503" s="450" t="s">
        <v>3335</v>
      </c>
      <c r="G503" s="450"/>
      <c r="H503" s="450" t="s">
        <v>3335</v>
      </c>
      <c r="I503" s="450" t="s">
        <v>3350</v>
      </c>
      <c r="J503" s="450" t="s">
        <v>338</v>
      </c>
    </row>
    <row r="504" spans="2:10">
      <c r="B504" s="1138" t="s">
        <v>145</v>
      </c>
      <c r="C504" s="1139" t="s">
        <v>146</v>
      </c>
      <c r="D504" s="450" t="s">
        <v>3240</v>
      </c>
      <c r="E504" s="450" t="s">
        <v>2483</v>
      </c>
      <c r="F504" s="450" t="s">
        <v>3335</v>
      </c>
      <c r="G504" s="450"/>
      <c r="H504" s="450" t="s">
        <v>3335</v>
      </c>
      <c r="I504" s="450" t="s">
        <v>3351</v>
      </c>
      <c r="J504" s="450" t="s">
        <v>338</v>
      </c>
    </row>
    <row r="505" spans="2:10">
      <c r="B505" s="1138" t="s">
        <v>145</v>
      </c>
      <c r="C505" s="1139" t="s">
        <v>146</v>
      </c>
      <c r="D505" s="450" t="s">
        <v>2664</v>
      </c>
      <c r="E505" s="450" t="s">
        <v>2665</v>
      </c>
      <c r="F505" s="450" t="s">
        <v>3335</v>
      </c>
      <c r="G505" s="450"/>
      <c r="H505" s="450" t="s">
        <v>3335</v>
      </c>
      <c r="I505" s="450" t="s">
        <v>2664</v>
      </c>
      <c r="J505" s="450" t="s">
        <v>338</v>
      </c>
    </row>
    <row r="506" spans="2:10">
      <c r="B506" s="1138" t="s">
        <v>145</v>
      </c>
      <c r="C506" s="1139" t="s">
        <v>146</v>
      </c>
      <c r="D506" s="450" t="s">
        <v>2668</v>
      </c>
      <c r="E506" s="450" t="s">
        <v>2669</v>
      </c>
      <c r="F506" s="450" t="s">
        <v>3335</v>
      </c>
      <c r="G506" s="450"/>
      <c r="H506" s="450" t="s">
        <v>3335</v>
      </c>
      <c r="I506" s="450" t="s">
        <v>3352</v>
      </c>
      <c r="J506" s="450" t="s">
        <v>338</v>
      </c>
    </row>
    <row r="507" spans="2:10">
      <c r="B507" s="1138" t="s">
        <v>145</v>
      </c>
      <c r="C507" s="1139" t="s">
        <v>146</v>
      </c>
      <c r="D507" s="450" t="s">
        <v>2672</v>
      </c>
      <c r="E507" s="450" t="s">
        <v>2673</v>
      </c>
      <c r="F507" s="450" t="s">
        <v>3335</v>
      </c>
      <c r="G507" s="450"/>
      <c r="H507" s="450" t="s">
        <v>3335</v>
      </c>
      <c r="I507" s="450" t="s">
        <v>3353</v>
      </c>
      <c r="J507" s="450" t="s">
        <v>338</v>
      </c>
    </row>
    <row r="508" spans="2:10">
      <c r="B508" s="1138" t="s">
        <v>145</v>
      </c>
      <c r="C508" s="1139" t="s">
        <v>146</v>
      </c>
      <c r="D508" s="450" t="s">
        <v>2676</v>
      </c>
      <c r="E508" s="450" t="s">
        <v>2677</v>
      </c>
      <c r="F508" s="450" t="s">
        <v>3335</v>
      </c>
      <c r="G508" s="450"/>
      <c r="H508" s="450" t="s">
        <v>3335</v>
      </c>
      <c r="I508" s="450" t="s">
        <v>3354</v>
      </c>
      <c r="J508" s="450" t="s">
        <v>338</v>
      </c>
    </row>
    <row r="509" spans="2:10">
      <c r="B509" s="1138" t="s">
        <v>145</v>
      </c>
      <c r="C509" s="1139" t="s">
        <v>146</v>
      </c>
      <c r="D509" s="450" t="s">
        <v>3355</v>
      </c>
      <c r="E509" s="450" t="s">
        <v>2690</v>
      </c>
      <c r="F509" s="450" t="s">
        <v>3335</v>
      </c>
      <c r="G509" s="450"/>
      <c r="H509" s="450" t="s">
        <v>3335</v>
      </c>
      <c r="I509" s="450" t="s">
        <v>3356</v>
      </c>
      <c r="J509" s="450" t="s">
        <v>338</v>
      </c>
    </row>
    <row r="510" spans="2:10">
      <c r="B510" s="1138" t="s">
        <v>145</v>
      </c>
      <c r="C510" s="1139" t="s">
        <v>146</v>
      </c>
      <c r="D510" s="450" t="s">
        <v>2693</v>
      </c>
      <c r="E510" s="450" t="s">
        <v>2694</v>
      </c>
      <c r="F510" s="450" t="s">
        <v>3335</v>
      </c>
      <c r="G510" s="450"/>
      <c r="H510" s="450" t="s">
        <v>3335</v>
      </c>
      <c r="I510" s="450" t="s">
        <v>3357</v>
      </c>
      <c r="J510" s="450" t="s">
        <v>338</v>
      </c>
    </row>
    <row r="511" spans="2:10">
      <c r="B511" s="1138" t="s">
        <v>145</v>
      </c>
      <c r="C511" s="1139" t="s">
        <v>146</v>
      </c>
      <c r="D511" s="450" t="s">
        <v>2680</v>
      </c>
      <c r="E511" s="450" t="s">
        <v>2681</v>
      </c>
      <c r="F511" s="450" t="s">
        <v>3335</v>
      </c>
      <c r="G511" s="450"/>
      <c r="H511" s="450" t="s">
        <v>3335</v>
      </c>
      <c r="I511" s="450" t="s">
        <v>3358</v>
      </c>
      <c r="J511" s="450" t="s">
        <v>338</v>
      </c>
    </row>
    <row r="512" spans="2:10">
      <c r="B512" s="1138" t="s">
        <v>145</v>
      </c>
      <c r="C512" s="1139" t="s">
        <v>146</v>
      </c>
      <c r="D512" s="450" t="s">
        <v>2686</v>
      </c>
      <c r="E512" s="450" t="s">
        <v>2685</v>
      </c>
      <c r="F512" s="450" t="s">
        <v>3335</v>
      </c>
      <c r="G512" s="450"/>
      <c r="H512" s="450" t="s">
        <v>3335</v>
      </c>
      <c r="I512" s="450" t="s">
        <v>3359</v>
      </c>
      <c r="J512" s="450" t="s">
        <v>338</v>
      </c>
    </row>
    <row r="513" spans="2:10">
      <c r="B513" s="1138" t="s">
        <v>145</v>
      </c>
      <c r="C513" s="1139" t="s">
        <v>146</v>
      </c>
      <c r="D513" s="450" t="s">
        <v>3360</v>
      </c>
      <c r="E513" s="450" t="s">
        <v>3361</v>
      </c>
      <c r="F513" s="450" t="s">
        <v>3335</v>
      </c>
      <c r="G513" s="450"/>
      <c r="H513" s="450" t="s">
        <v>3335</v>
      </c>
      <c r="I513" s="450" t="s">
        <v>3362</v>
      </c>
      <c r="J513" s="450" t="s">
        <v>338</v>
      </c>
    </row>
    <row r="514" spans="2:10">
      <c r="B514" s="1138" t="s">
        <v>145</v>
      </c>
      <c r="C514" s="1139" t="s">
        <v>146</v>
      </c>
      <c r="D514" s="450" t="s">
        <v>3363</v>
      </c>
      <c r="E514" s="450" t="s">
        <v>3364</v>
      </c>
      <c r="F514" s="450" t="s">
        <v>3335</v>
      </c>
      <c r="G514" s="450"/>
      <c r="H514" s="450" t="s">
        <v>3335</v>
      </c>
      <c r="I514" s="450" t="s">
        <v>3365</v>
      </c>
      <c r="J514" s="450" t="s">
        <v>338</v>
      </c>
    </row>
    <row r="516" spans="2:10" ht="18.600000000000001">
      <c r="B516" s="1545" t="s">
        <v>4183</v>
      </c>
      <c r="C516" s="27"/>
    </row>
    <row r="517" spans="2:10">
      <c r="B517" s="1448" t="s">
        <v>38</v>
      </c>
      <c r="C517" s="1449" t="s">
        <v>41</v>
      </c>
      <c r="D517" s="1450" t="s">
        <v>292</v>
      </c>
      <c r="E517" s="1451" t="s">
        <v>2962</v>
      </c>
      <c r="F517" s="1452" t="s">
        <v>2963</v>
      </c>
      <c r="G517" s="1453" t="s">
        <v>296</v>
      </c>
      <c r="H517" s="1453" t="s">
        <v>4184</v>
      </c>
      <c r="I517" s="1453"/>
    </row>
    <row r="518" spans="2:10">
      <c r="B518" s="1490" t="s">
        <v>1334</v>
      </c>
      <c r="C518" s="1491"/>
      <c r="D518" s="1491"/>
      <c r="E518" s="1491"/>
      <c r="F518" s="1491"/>
      <c r="G518" s="1491"/>
      <c r="H518" s="1491"/>
      <c r="I518" s="1491"/>
    </row>
    <row r="519" spans="2:10">
      <c r="B519" s="1473" t="s">
        <v>59</v>
      </c>
      <c r="C519" s="1480" t="s">
        <v>81</v>
      </c>
      <c r="D519" s="450" t="s">
        <v>466</v>
      </c>
      <c r="E519" s="450" t="s">
        <v>3028</v>
      </c>
      <c r="F519" s="450" t="s">
        <v>3020</v>
      </c>
      <c r="G519" s="450" t="s">
        <v>1859</v>
      </c>
      <c r="H519" s="21" t="s">
        <v>4185</v>
      </c>
      <c r="I519" s="20"/>
    </row>
    <row r="520" spans="2:10">
      <c r="B520" s="1473" t="s">
        <v>570</v>
      </c>
      <c r="C520" s="1443" t="s">
        <v>91</v>
      </c>
      <c r="D520" s="450" t="s">
        <v>1583</v>
      </c>
      <c r="E520" s="450" t="s">
        <v>554</v>
      </c>
      <c r="F520" s="450" t="s">
        <v>3188</v>
      </c>
      <c r="G520" s="450" t="s">
        <v>1585</v>
      </c>
      <c r="H520" s="21" t="s">
        <v>4186</v>
      </c>
      <c r="I520" s="20"/>
    </row>
    <row r="521" spans="2:10">
      <c r="B521" s="1473" t="s">
        <v>570</v>
      </c>
      <c r="C521" s="1443" t="s">
        <v>91</v>
      </c>
      <c r="D521" s="450" t="s">
        <v>1589</v>
      </c>
      <c r="E521" s="450" t="s">
        <v>3207</v>
      </c>
      <c r="F521" s="450" t="s">
        <v>3188</v>
      </c>
      <c r="G521" s="450" t="s">
        <v>1591</v>
      </c>
      <c r="H521" s="21" t="s">
        <v>4186</v>
      </c>
      <c r="I521" s="20"/>
    </row>
    <row r="522" spans="2:10">
      <c r="B522" s="1481" t="s">
        <v>125</v>
      </c>
      <c r="C522" s="1482" t="s">
        <v>126</v>
      </c>
      <c r="D522" s="1433" t="s">
        <v>1219</v>
      </c>
      <c r="E522" s="450" t="s">
        <v>2424</v>
      </c>
      <c r="F522" s="450" t="s">
        <v>3208</v>
      </c>
      <c r="G522" s="450" t="s">
        <v>2425</v>
      </c>
      <c r="H522" s="21" t="s">
        <v>4186</v>
      </c>
      <c r="I522" s="20"/>
    </row>
    <row r="523" spans="2:10">
      <c r="B523" s="1481" t="s">
        <v>125</v>
      </c>
      <c r="C523" s="1482" t="s">
        <v>126</v>
      </c>
      <c r="D523" s="1433" t="s">
        <v>1222</v>
      </c>
      <c r="E523" s="450" t="s">
        <v>2427</v>
      </c>
      <c r="F523" s="450" t="s">
        <v>3208</v>
      </c>
      <c r="G523" s="450" t="s">
        <v>2428</v>
      </c>
      <c r="H523" s="21" t="s">
        <v>4186</v>
      </c>
      <c r="I523" s="20"/>
    </row>
    <row r="524" spans="2:10">
      <c r="B524" s="1481" t="s">
        <v>125</v>
      </c>
      <c r="C524" s="1135" t="s">
        <v>129</v>
      </c>
      <c r="D524" s="1433" t="s">
        <v>1219</v>
      </c>
      <c r="E524" s="450" t="s">
        <v>2424</v>
      </c>
      <c r="F524" s="450" t="s">
        <v>3226</v>
      </c>
      <c r="G524" s="450" t="s">
        <v>2425</v>
      </c>
      <c r="H524" s="21" t="s">
        <v>4186</v>
      </c>
      <c r="I524" s="20"/>
    </row>
    <row r="525" spans="2:10">
      <c r="B525" s="1481" t="s">
        <v>125</v>
      </c>
      <c r="C525" s="1135" t="s">
        <v>129</v>
      </c>
      <c r="D525" s="1433" t="s">
        <v>1222</v>
      </c>
      <c r="E525" s="450" t="s">
        <v>2427</v>
      </c>
      <c r="F525" s="450" t="s">
        <v>3226</v>
      </c>
      <c r="G525" s="450" t="s">
        <v>2428</v>
      </c>
      <c r="H525" s="21" t="s">
        <v>4186</v>
      </c>
      <c r="I525" s="20"/>
    </row>
    <row r="526" spans="2:10">
      <c r="B526" s="1473" t="s">
        <v>4126</v>
      </c>
      <c r="C526" s="1483" t="s">
        <v>4127</v>
      </c>
      <c r="D526" s="775" t="s">
        <v>4187</v>
      </c>
      <c r="E526" s="775" t="s">
        <v>3249</v>
      </c>
      <c r="F526" s="450" t="s">
        <v>4128</v>
      </c>
      <c r="G526" s="775"/>
      <c r="H526" s="450" t="s">
        <v>4188</v>
      </c>
      <c r="I526" s="450"/>
    </row>
    <row r="527" spans="2:10">
      <c r="B527" s="1511" t="s">
        <v>59</v>
      </c>
      <c r="C527" s="1512" t="s">
        <v>60</v>
      </c>
      <c r="D527" s="576" t="s">
        <v>1677</v>
      </c>
      <c r="E527" s="576" t="s">
        <v>810</v>
      </c>
      <c r="F527" s="576" t="s">
        <v>2965</v>
      </c>
      <c r="G527" s="576" t="s">
        <v>1675</v>
      </c>
      <c r="H527" s="21" t="s">
        <v>4189</v>
      </c>
      <c r="I527" s="450"/>
    </row>
    <row r="528" spans="2:10">
      <c r="B528" s="773" t="s">
        <v>59</v>
      </c>
      <c r="C528" s="1512" t="s">
        <v>60</v>
      </c>
      <c r="D528" s="576" t="s">
        <v>1674</v>
      </c>
      <c r="E528" s="576" t="s">
        <v>806</v>
      </c>
      <c r="F528" s="576" t="s">
        <v>2965</v>
      </c>
      <c r="G528" s="576" t="s">
        <v>1678</v>
      </c>
      <c r="H528" s="21" t="s">
        <v>4189</v>
      </c>
      <c r="I528" s="450"/>
    </row>
    <row r="529" spans="2:9">
      <c r="B529" s="773" t="s">
        <v>59</v>
      </c>
      <c r="C529" s="786" t="s">
        <v>81</v>
      </c>
      <c r="D529" s="576" t="s">
        <v>361</v>
      </c>
      <c r="E529" s="576" t="s">
        <v>362</v>
      </c>
      <c r="F529" s="576" t="s">
        <v>2965</v>
      </c>
      <c r="G529" s="576" t="s">
        <v>1762</v>
      </c>
      <c r="H529" s="576" t="s">
        <v>4190</v>
      </c>
      <c r="I529" s="450"/>
    </row>
    <row r="530" spans="2:9">
      <c r="B530" s="773" t="s">
        <v>59</v>
      </c>
      <c r="C530" s="786" t="s">
        <v>81</v>
      </c>
      <c r="D530" s="576" t="s">
        <v>379</v>
      </c>
      <c r="E530" s="576" t="s">
        <v>380</v>
      </c>
      <c r="F530" s="576" t="s">
        <v>2965</v>
      </c>
      <c r="G530" s="576" t="s">
        <v>1779</v>
      </c>
      <c r="H530" s="576" t="s">
        <v>4190</v>
      </c>
      <c r="I530" s="450"/>
    </row>
    <row r="531" spans="2:9">
      <c r="B531" s="773" t="s">
        <v>59</v>
      </c>
      <c r="C531" s="786" t="s">
        <v>81</v>
      </c>
      <c r="D531" s="576" t="s">
        <v>1871</v>
      </c>
      <c r="E531" s="576" t="s">
        <v>482</v>
      </c>
      <c r="F531" s="576" t="s">
        <v>2965</v>
      </c>
      <c r="G531" s="576" t="s">
        <v>1876</v>
      </c>
      <c r="H531" s="576" t="s">
        <v>4190</v>
      </c>
      <c r="I531" s="450"/>
    </row>
    <row r="532" spans="2:9">
      <c r="B532" s="773" t="s">
        <v>59</v>
      </c>
      <c r="C532" s="786" t="s">
        <v>81</v>
      </c>
      <c r="D532" s="576" t="s">
        <v>1875</v>
      </c>
      <c r="E532" s="576" t="s">
        <v>485</v>
      </c>
      <c r="F532" s="576" t="s">
        <v>2965</v>
      </c>
      <c r="G532" s="576" t="s">
        <v>1872</v>
      </c>
      <c r="H532" s="576" t="s">
        <v>4190</v>
      </c>
      <c r="I532" s="450"/>
    </row>
    <row r="533" spans="2:9">
      <c r="B533" s="773" t="s">
        <v>59</v>
      </c>
      <c r="C533" s="786" t="s">
        <v>81</v>
      </c>
      <c r="D533" s="576" t="s">
        <v>1879</v>
      </c>
      <c r="E533" s="576" t="s">
        <v>488</v>
      </c>
      <c r="F533" s="576" t="s">
        <v>2965</v>
      </c>
      <c r="G533" s="576" t="s">
        <v>1880</v>
      </c>
      <c r="H533" s="576" t="s">
        <v>4190</v>
      </c>
      <c r="I533" s="450"/>
    </row>
    <row r="534" spans="2:9">
      <c r="B534" s="773" t="s">
        <v>59</v>
      </c>
      <c r="C534" s="786" t="s">
        <v>81</v>
      </c>
      <c r="D534" s="576" t="s">
        <v>1806</v>
      </c>
      <c r="E534" s="576" t="s">
        <v>409</v>
      </c>
      <c r="F534" s="576" t="s">
        <v>2965</v>
      </c>
      <c r="G534" s="576" t="s">
        <v>1807</v>
      </c>
      <c r="H534" s="576" t="s">
        <v>4190</v>
      </c>
      <c r="I534" s="450"/>
    </row>
    <row r="535" spans="2:9">
      <c r="B535" s="1476" t="s">
        <v>59</v>
      </c>
      <c r="C535" s="781" t="s">
        <v>70</v>
      </c>
      <c r="D535" s="450" t="s">
        <v>4191</v>
      </c>
      <c r="E535" s="450" t="s">
        <v>944</v>
      </c>
      <c r="F535" s="450" t="s">
        <v>2965</v>
      </c>
      <c r="G535" s="450" t="s">
        <v>1598</v>
      </c>
      <c r="H535" s="21" t="s">
        <v>4192</v>
      </c>
      <c r="I535" s="20"/>
    </row>
    <row r="536" spans="2:9">
      <c r="B536" s="1476" t="s">
        <v>59</v>
      </c>
      <c r="C536" s="781" t="s">
        <v>70</v>
      </c>
      <c r="D536" s="450" t="s">
        <v>3009</v>
      </c>
      <c r="E536" s="450" t="s">
        <v>955</v>
      </c>
      <c r="F536" s="450" t="s">
        <v>2965</v>
      </c>
      <c r="G536" s="450" t="s">
        <v>1617</v>
      </c>
      <c r="H536" s="21" t="s">
        <v>4192</v>
      </c>
      <c r="I536" s="20"/>
    </row>
    <row r="537" spans="2:9">
      <c r="B537" s="1476" t="s">
        <v>59</v>
      </c>
      <c r="C537" s="781" t="s">
        <v>70</v>
      </c>
      <c r="D537" s="450" t="s">
        <v>2998</v>
      </c>
      <c r="E537" s="450" t="s">
        <v>979</v>
      </c>
      <c r="F537" s="450" t="s">
        <v>2965</v>
      </c>
      <c r="G537" s="450" t="s">
        <v>1643</v>
      </c>
      <c r="H537" s="21" t="s">
        <v>4192</v>
      </c>
      <c r="I537" s="20"/>
    </row>
    <row r="538" spans="2:9">
      <c r="B538" s="1476" t="s">
        <v>59</v>
      </c>
      <c r="C538" s="781" t="s">
        <v>70</v>
      </c>
      <c r="D538" s="450" t="s">
        <v>2996</v>
      </c>
      <c r="E538" s="450" t="s">
        <v>965</v>
      </c>
      <c r="F538" s="450" t="s">
        <v>2965</v>
      </c>
      <c r="G538" s="450" t="s">
        <v>966</v>
      </c>
      <c r="H538" s="21" t="s">
        <v>4192</v>
      </c>
      <c r="I538" s="20"/>
    </row>
    <row r="539" spans="2:9">
      <c r="B539" s="1476" t="s">
        <v>59</v>
      </c>
      <c r="C539" s="1484" t="s">
        <v>79</v>
      </c>
      <c r="D539" s="791" t="s">
        <v>4193</v>
      </c>
      <c r="E539" s="791" t="s">
        <v>668</v>
      </c>
      <c r="F539" s="450" t="s">
        <v>2965</v>
      </c>
      <c r="G539" s="450" t="s">
        <v>1718</v>
      </c>
      <c r="H539" s="21" t="s">
        <v>4194</v>
      </c>
      <c r="I539" s="20"/>
    </row>
    <row r="540" spans="2:9">
      <c r="B540" s="1476" t="s">
        <v>59</v>
      </c>
      <c r="C540" s="1484" t="s">
        <v>79</v>
      </c>
      <c r="D540" s="791" t="s">
        <v>4195</v>
      </c>
      <c r="E540" s="791" t="s">
        <v>680</v>
      </c>
      <c r="F540" s="450" t="s">
        <v>2965</v>
      </c>
      <c r="G540" s="450" t="s">
        <v>1730</v>
      </c>
      <c r="H540" s="21" t="s">
        <v>4194</v>
      </c>
      <c r="I540" s="20"/>
    </row>
    <row r="541" spans="2:9">
      <c r="B541" s="1476" t="s">
        <v>59</v>
      </c>
      <c r="C541" s="1484" t="s">
        <v>79</v>
      </c>
      <c r="D541" s="791" t="s">
        <v>1709</v>
      </c>
      <c r="E541" s="791" t="s">
        <v>663</v>
      </c>
      <c r="F541" s="450" t="s">
        <v>2965</v>
      </c>
      <c r="G541" s="450" t="s">
        <v>1710</v>
      </c>
      <c r="H541" s="21" t="s">
        <v>4196</v>
      </c>
      <c r="I541" s="20"/>
    </row>
    <row r="542" spans="2:9">
      <c r="B542" s="1476" t="s">
        <v>59</v>
      </c>
      <c r="C542" s="1484" t="s">
        <v>79</v>
      </c>
      <c r="D542" s="791" t="s">
        <v>1713</v>
      </c>
      <c r="E542" s="791" t="s">
        <v>666</v>
      </c>
      <c r="F542" s="450" t="s">
        <v>2965</v>
      </c>
      <c r="G542" s="450" t="s">
        <v>1714</v>
      </c>
      <c r="H542" s="21" t="s">
        <v>4196</v>
      </c>
      <c r="I542" s="20"/>
    </row>
    <row r="543" spans="2:9">
      <c r="B543" s="1476" t="s">
        <v>59</v>
      </c>
      <c r="C543" s="839" t="s">
        <v>67</v>
      </c>
      <c r="D543" s="450" t="s">
        <v>4197</v>
      </c>
      <c r="E543" s="450" t="s">
        <v>626</v>
      </c>
      <c r="F543" s="450" t="s">
        <v>2978</v>
      </c>
      <c r="G543" s="450" t="s">
        <v>2282</v>
      </c>
      <c r="H543" s="21" t="s">
        <v>4198</v>
      </c>
      <c r="I543" s="20"/>
    </row>
    <row r="544" spans="2:9">
      <c r="B544" s="1476" t="s">
        <v>59</v>
      </c>
      <c r="C544" s="781" t="s">
        <v>70</v>
      </c>
      <c r="D544" s="450" t="s">
        <v>594</v>
      </c>
      <c r="E544" s="450" t="s">
        <v>4199</v>
      </c>
      <c r="F544" s="450" t="s">
        <v>2987</v>
      </c>
      <c r="G544" s="450" t="s">
        <v>1675</v>
      </c>
      <c r="H544" s="21" t="s">
        <v>4196</v>
      </c>
      <c r="I544" s="20"/>
    </row>
    <row r="545" spans="2:9">
      <c r="B545" s="1476" t="s">
        <v>59</v>
      </c>
      <c r="C545" s="781" t="s">
        <v>70</v>
      </c>
      <c r="D545" s="450" t="s">
        <v>594</v>
      </c>
      <c r="E545" s="450" t="s">
        <v>4200</v>
      </c>
      <c r="F545" s="450" t="s">
        <v>2987</v>
      </c>
      <c r="G545" s="450" t="s">
        <v>1678</v>
      </c>
      <c r="H545" s="21" t="s">
        <v>4196</v>
      </c>
      <c r="I545" s="20"/>
    </row>
    <row r="546" spans="2:9">
      <c r="B546" s="1476" t="s">
        <v>59</v>
      </c>
      <c r="C546" s="792" t="s">
        <v>4201</v>
      </c>
      <c r="D546" s="450" t="s">
        <v>4202</v>
      </c>
      <c r="E546" s="450" t="s">
        <v>1440</v>
      </c>
      <c r="F546" s="450" t="s">
        <v>3030</v>
      </c>
      <c r="G546" s="450"/>
      <c r="H546" s="21" t="s">
        <v>4203</v>
      </c>
      <c r="I546" s="20"/>
    </row>
    <row r="547" spans="2:9">
      <c r="B547" s="1476" t="s">
        <v>59</v>
      </c>
      <c r="C547" s="792" t="s">
        <v>4201</v>
      </c>
      <c r="D547" s="450" t="s">
        <v>4204</v>
      </c>
      <c r="E547" s="450" t="s">
        <v>670</v>
      </c>
      <c r="F547" s="450" t="s">
        <v>3030</v>
      </c>
      <c r="G547" s="450" t="s">
        <v>1722</v>
      </c>
      <c r="H547" s="21" t="s">
        <v>4205</v>
      </c>
      <c r="I547" s="20"/>
    </row>
    <row r="548" spans="2:9">
      <c r="B548" s="1476" t="s">
        <v>59</v>
      </c>
      <c r="C548" s="792" t="s">
        <v>4201</v>
      </c>
      <c r="D548" s="450" t="s">
        <v>4206</v>
      </c>
      <c r="E548" s="450" t="s">
        <v>1438</v>
      </c>
      <c r="F548" s="450" t="s">
        <v>3030</v>
      </c>
      <c r="G548" s="450"/>
      <c r="H548" s="21" t="s">
        <v>4203</v>
      </c>
      <c r="I548" s="20"/>
    </row>
    <row r="549" spans="2:9">
      <c r="B549" s="1476" t="s">
        <v>59</v>
      </c>
      <c r="C549" s="792" t="s">
        <v>4201</v>
      </c>
      <c r="D549" s="450" t="s">
        <v>4207</v>
      </c>
      <c r="E549" s="450" t="s">
        <v>655</v>
      </c>
      <c r="F549" s="450" t="s">
        <v>3030</v>
      </c>
      <c r="G549" s="450" t="s">
        <v>1695</v>
      </c>
      <c r="H549" s="21" t="s">
        <v>4205</v>
      </c>
      <c r="I549" s="20"/>
    </row>
    <row r="550" spans="2:9">
      <c r="B550" s="1476" t="s">
        <v>59</v>
      </c>
      <c r="C550" s="1477" t="s">
        <v>73</v>
      </c>
      <c r="D550" s="450" t="s">
        <v>4208</v>
      </c>
      <c r="E550" s="450" t="s">
        <v>4209</v>
      </c>
      <c r="F550" s="450" t="s">
        <v>3030</v>
      </c>
      <c r="G550" s="20"/>
      <c r="H550" s="21" t="s">
        <v>4203</v>
      </c>
      <c r="I550" s="20"/>
    </row>
    <row r="551" spans="2:9">
      <c r="B551" s="1476" t="s">
        <v>59</v>
      </c>
      <c r="C551" s="1477" t="s">
        <v>73</v>
      </c>
      <c r="D551" s="20" t="s">
        <v>4210</v>
      </c>
      <c r="E551" s="20" t="s">
        <v>4211</v>
      </c>
      <c r="F551" s="450" t="s">
        <v>3030</v>
      </c>
      <c r="G551" s="20"/>
      <c r="H551" s="21" t="s">
        <v>4212</v>
      </c>
      <c r="I551" s="20"/>
    </row>
    <row r="552" spans="2:9">
      <c r="B552" s="1476" t="s">
        <v>59</v>
      </c>
      <c r="C552" s="1477" t="s">
        <v>73</v>
      </c>
      <c r="D552" s="450" t="s">
        <v>4213</v>
      </c>
      <c r="E552" s="450" t="s">
        <v>4214</v>
      </c>
      <c r="F552" s="450" t="s">
        <v>3030</v>
      </c>
      <c r="G552" s="450"/>
      <c r="H552" s="21" t="s">
        <v>4203</v>
      </c>
      <c r="I552" s="20"/>
    </row>
    <row r="553" spans="2:9">
      <c r="B553" s="1476" t="s">
        <v>59</v>
      </c>
      <c r="C553" s="781" t="s">
        <v>70</v>
      </c>
      <c r="D553" s="450" t="s">
        <v>3010</v>
      </c>
      <c r="E553" s="450" t="s">
        <v>949</v>
      </c>
      <c r="F553" s="450" t="s">
        <v>3030</v>
      </c>
      <c r="G553" s="450" t="s">
        <v>4215</v>
      </c>
      <c r="H553" s="21" t="s">
        <v>4190</v>
      </c>
      <c r="I553" s="20"/>
    </row>
    <row r="554" spans="2:9">
      <c r="B554" s="1476" t="s">
        <v>59</v>
      </c>
      <c r="C554" s="792" t="s">
        <v>76</v>
      </c>
      <c r="D554" s="450" t="s">
        <v>4216</v>
      </c>
      <c r="E554" s="450" t="s">
        <v>4217</v>
      </c>
      <c r="F554" s="450" t="s">
        <v>3030</v>
      </c>
      <c r="G554" s="450"/>
      <c r="H554" s="21" t="s">
        <v>4203</v>
      </c>
      <c r="I554" s="20"/>
    </row>
    <row r="555" spans="2:9">
      <c r="B555" s="1476" t="s">
        <v>59</v>
      </c>
      <c r="C555" s="792" t="s">
        <v>76</v>
      </c>
      <c r="D555" s="450" t="s">
        <v>4218</v>
      </c>
      <c r="E555" s="450" t="s">
        <v>4219</v>
      </c>
      <c r="F555" s="450" t="s">
        <v>3030</v>
      </c>
      <c r="G555" s="450"/>
      <c r="H555" s="21" t="s">
        <v>4203</v>
      </c>
      <c r="I555" s="20"/>
    </row>
    <row r="556" spans="2:9">
      <c r="B556" s="1476" t="s">
        <v>59</v>
      </c>
      <c r="C556" s="792" t="s">
        <v>76</v>
      </c>
      <c r="D556" s="450" t="s">
        <v>4220</v>
      </c>
      <c r="E556" s="450" t="s">
        <v>1422</v>
      </c>
      <c r="F556" s="450" t="s">
        <v>3030</v>
      </c>
      <c r="G556" s="450"/>
      <c r="H556" s="21" t="s">
        <v>4203</v>
      </c>
      <c r="I556" s="20"/>
    </row>
    <row r="557" spans="2:9">
      <c r="B557" s="1478" t="s">
        <v>59</v>
      </c>
      <c r="C557" s="1479" t="s">
        <v>4201</v>
      </c>
      <c r="D557" s="22" t="s">
        <v>1694</v>
      </c>
      <c r="E557" s="22" t="s">
        <v>660</v>
      </c>
      <c r="F557" s="450" t="s">
        <v>3030</v>
      </c>
      <c r="G557" s="22" t="s">
        <v>1705</v>
      </c>
      <c r="H557" s="21" t="s">
        <v>4221</v>
      </c>
      <c r="I557" s="20"/>
    </row>
    <row r="558" spans="2:9">
      <c r="B558" s="1476" t="s">
        <v>59</v>
      </c>
      <c r="C558" s="1477" t="s">
        <v>73</v>
      </c>
      <c r="D558" s="791" t="s">
        <v>1483</v>
      </c>
      <c r="E558" s="791" t="s">
        <v>1208</v>
      </c>
      <c r="F558" s="450" t="s">
        <v>3054</v>
      </c>
      <c r="G558" s="450" t="s">
        <v>1209</v>
      </c>
      <c r="H558" s="21" t="s">
        <v>4222</v>
      </c>
      <c r="I558" s="20"/>
    </row>
    <row r="559" spans="2:9">
      <c r="B559" s="1476" t="s">
        <v>59</v>
      </c>
      <c r="C559" s="938" t="s">
        <v>1901</v>
      </c>
      <c r="D559" s="450"/>
      <c r="E559" s="450" t="s">
        <v>4223</v>
      </c>
      <c r="F559" s="450" t="s">
        <v>4224</v>
      </c>
      <c r="G559" s="450" t="s">
        <v>4225</v>
      </c>
      <c r="H559" s="21" t="s">
        <v>4226</v>
      </c>
      <c r="I559" s="20"/>
    </row>
    <row r="560" spans="2:9">
      <c r="B560" s="1476" t="s">
        <v>59</v>
      </c>
      <c r="C560" s="1485" t="s">
        <v>84</v>
      </c>
      <c r="D560" s="785" t="s">
        <v>859</v>
      </c>
      <c r="E560" s="450" t="s">
        <v>860</v>
      </c>
      <c r="F560" s="450" t="s">
        <v>3163</v>
      </c>
      <c r="G560" s="450" t="s">
        <v>861</v>
      </c>
      <c r="H560" s="21" t="s">
        <v>4227</v>
      </c>
      <c r="I560" s="20"/>
    </row>
    <row r="561" spans="2:9">
      <c r="B561" s="1476" t="s">
        <v>570</v>
      </c>
      <c r="C561" s="796" t="s">
        <v>91</v>
      </c>
      <c r="D561" s="450" t="s">
        <v>605</v>
      </c>
      <c r="E561" s="450" t="s">
        <v>630</v>
      </c>
      <c r="F561" s="450" t="s">
        <v>3188</v>
      </c>
      <c r="G561" s="450" t="s">
        <v>2285</v>
      </c>
      <c r="H561" s="21" t="s">
        <v>4203</v>
      </c>
      <c r="I561" s="20"/>
    </row>
    <row r="562" spans="2:9">
      <c r="B562" s="1476" t="s">
        <v>570</v>
      </c>
      <c r="C562" s="796" t="s">
        <v>91</v>
      </c>
      <c r="D562" s="450" t="s">
        <v>2280</v>
      </c>
      <c r="E562" s="450" t="s">
        <v>626</v>
      </c>
      <c r="F562" s="450" t="s">
        <v>3188</v>
      </c>
      <c r="G562" s="450" t="s">
        <v>2282</v>
      </c>
      <c r="H562" s="21" t="s">
        <v>4203</v>
      </c>
      <c r="I562" s="20"/>
    </row>
    <row r="563" spans="2:9">
      <c r="B563" s="1476" t="s">
        <v>570</v>
      </c>
      <c r="C563" s="796" t="s">
        <v>91</v>
      </c>
      <c r="D563" s="450" t="s">
        <v>627</v>
      </c>
      <c r="E563" s="450" t="s">
        <v>628</v>
      </c>
      <c r="F563" s="450" t="s">
        <v>3188</v>
      </c>
      <c r="G563" s="450" t="s">
        <v>4228</v>
      </c>
      <c r="H563" s="21" t="s">
        <v>4203</v>
      </c>
      <c r="I563" s="20"/>
    </row>
    <row r="564" spans="2:9">
      <c r="B564" s="1476" t="s">
        <v>59</v>
      </c>
      <c r="C564" s="839" t="s">
        <v>67</v>
      </c>
      <c r="D564" s="450" t="s">
        <v>1593</v>
      </c>
      <c r="E564" s="450" t="s">
        <v>564</v>
      </c>
      <c r="F564" s="450" t="s">
        <v>3188</v>
      </c>
      <c r="G564" s="450" t="s">
        <v>565</v>
      </c>
      <c r="H564" s="21" t="s">
        <v>4229</v>
      </c>
      <c r="I564" s="20"/>
    </row>
    <row r="565" spans="2:9">
      <c r="B565" s="1476" t="s">
        <v>570</v>
      </c>
      <c r="C565" s="796" t="s">
        <v>91</v>
      </c>
      <c r="D565" s="450" t="s">
        <v>4230</v>
      </c>
      <c r="E565" s="450" t="s">
        <v>636</v>
      </c>
      <c r="F565" s="450" t="s">
        <v>3188</v>
      </c>
      <c r="G565" s="450" t="s">
        <v>4231</v>
      </c>
      <c r="H565" s="21" t="s">
        <v>4232</v>
      </c>
      <c r="I565" s="20"/>
    </row>
    <row r="566" spans="2:9">
      <c r="B566" s="1476" t="s">
        <v>570</v>
      </c>
      <c r="C566" s="796" t="s">
        <v>91</v>
      </c>
      <c r="D566" s="450" t="s">
        <v>4233</v>
      </c>
      <c r="E566" s="450" t="s">
        <v>2268</v>
      </c>
      <c r="F566" s="450" t="s">
        <v>3188</v>
      </c>
      <c r="G566" s="450" t="s">
        <v>4234</v>
      </c>
      <c r="H566" s="21" t="s">
        <v>4232</v>
      </c>
      <c r="I566" s="20"/>
    </row>
    <row r="567" spans="2:9">
      <c r="B567" s="1486" t="s">
        <v>135</v>
      </c>
      <c r="C567" s="784" t="s">
        <v>136</v>
      </c>
      <c r="D567" s="450" t="s">
        <v>4235</v>
      </c>
      <c r="E567" s="450" t="s">
        <v>4236</v>
      </c>
      <c r="F567" s="450" t="s">
        <v>3257</v>
      </c>
      <c r="G567" s="450" t="s">
        <v>4237</v>
      </c>
      <c r="H567" s="21" t="s">
        <v>4238</v>
      </c>
      <c r="I567" s="20"/>
    </row>
    <row r="568" spans="2:9">
      <c r="B568" s="1486" t="s">
        <v>135</v>
      </c>
      <c r="C568" s="805" t="s">
        <v>139</v>
      </c>
      <c r="D568" s="785" t="s">
        <v>4239</v>
      </c>
      <c r="E568" s="785" t="s">
        <v>4240</v>
      </c>
      <c r="F568" s="450" t="s">
        <v>3268</v>
      </c>
      <c r="G568" s="450" t="s">
        <v>4241</v>
      </c>
      <c r="H568" s="21" t="s">
        <v>4242</v>
      </c>
      <c r="I568" s="20"/>
    </row>
    <row r="569" spans="2:9">
      <c r="B569" s="1486" t="s">
        <v>135</v>
      </c>
      <c r="C569" s="805" t="s">
        <v>139</v>
      </c>
      <c r="D569" s="785" t="s">
        <v>4243</v>
      </c>
      <c r="E569" s="785" t="s">
        <v>4244</v>
      </c>
      <c r="F569" s="450" t="s">
        <v>3268</v>
      </c>
      <c r="G569" s="450" t="s">
        <v>4245</v>
      </c>
      <c r="H569" s="21" t="s">
        <v>4242</v>
      </c>
      <c r="I569" s="20"/>
    </row>
    <row r="570" spans="2:9">
      <c r="B570" s="1486" t="s">
        <v>135</v>
      </c>
      <c r="C570" s="805" t="s">
        <v>139</v>
      </c>
      <c r="D570" s="785" t="s">
        <v>4246</v>
      </c>
      <c r="E570" s="785" t="s">
        <v>4247</v>
      </c>
      <c r="F570" s="450" t="s">
        <v>3268</v>
      </c>
      <c r="G570" s="450" t="s">
        <v>4248</v>
      </c>
      <c r="H570" s="21" t="s">
        <v>4242</v>
      </c>
      <c r="I570" s="20"/>
    </row>
    <row r="571" spans="2:9">
      <c r="B571" s="1486" t="s">
        <v>135</v>
      </c>
      <c r="C571" s="805" t="s">
        <v>139</v>
      </c>
      <c r="D571" s="785" t="s">
        <v>4249</v>
      </c>
      <c r="E571" s="785" t="s">
        <v>4250</v>
      </c>
      <c r="F571" s="450" t="s">
        <v>3268</v>
      </c>
      <c r="G571" s="450" t="s">
        <v>4251</v>
      </c>
      <c r="H571" s="21" t="s">
        <v>4242</v>
      </c>
      <c r="I571" s="20"/>
    </row>
    <row r="572" spans="2:9">
      <c r="B572" s="1486" t="s">
        <v>135</v>
      </c>
      <c r="C572" s="805" t="s">
        <v>139</v>
      </c>
      <c r="D572" s="785" t="s">
        <v>4252</v>
      </c>
      <c r="E572" s="785" t="s">
        <v>4253</v>
      </c>
      <c r="F572" s="450" t="s">
        <v>3268</v>
      </c>
      <c r="G572" s="450" t="s">
        <v>4254</v>
      </c>
      <c r="H572" s="21" t="s">
        <v>4242</v>
      </c>
      <c r="I572" s="20"/>
    </row>
    <row r="573" spans="2:9">
      <c r="B573" s="1486" t="s">
        <v>135</v>
      </c>
      <c r="C573" s="805" t="s">
        <v>139</v>
      </c>
      <c r="D573" s="785" t="s">
        <v>4255</v>
      </c>
      <c r="E573" s="785" t="s">
        <v>4256</v>
      </c>
      <c r="F573" s="450" t="s">
        <v>3268</v>
      </c>
      <c r="G573" s="450" t="s">
        <v>4257</v>
      </c>
      <c r="H573" s="21" t="s">
        <v>4242</v>
      </c>
      <c r="I573" s="20"/>
    </row>
    <row r="574" spans="2:9">
      <c r="B574" s="1487" t="s">
        <v>105</v>
      </c>
      <c r="C574" s="829" t="s">
        <v>109</v>
      </c>
      <c r="D574" s="450" t="s">
        <v>4258</v>
      </c>
      <c r="E574" s="450" t="s">
        <v>4259</v>
      </c>
      <c r="F574" s="450" t="s">
        <v>3303</v>
      </c>
      <c r="G574" s="450" t="s">
        <v>4260</v>
      </c>
      <c r="H574" s="21" t="s">
        <v>4242</v>
      </c>
      <c r="I574" s="20"/>
    </row>
    <row r="575" spans="2:9">
      <c r="B575" s="1488" t="s">
        <v>105</v>
      </c>
      <c r="C575" s="1489" t="s">
        <v>109</v>
      </c>
      <c r="D575" s="450" t="s">
        <v>3310</v>
      </c>
      <c r="E575" s="450" t="s">
        <v>3311</v>
      </c>
      <c r="F575" s="450" t="s">
        <v>3303</v>
      </c>
      <c r="G575" s="20"/>
      <c r="H575" s="21" t="s">
        <v>4261</v>
      </c>
      <c r="I575" s="20"/>
    </row>
  </sheetData>
  <autoFilter ref="B3:J514" xr:uid="{4B2628B6-93DE-4F4C-AB9A-9F9DBDA81CA8}"/>
  <dataValidations count="1">
    <dataValidation type="list" allowBlank="1" showInputMessage="1" showErrorMessage="1" sqref="J1:J516 J576:J1048576" xr:uid="{BD0C1333-6499-1E4B-B716-E9FBA55673AD}">
      <formula1>"Most recent,Oldest, Aggregate,Most frequent,N/A"</formula1>
    </dataValidation>
  </dataValidations>
  <pageMargins left="0.7" right="0.7" top="0.75" bottom="0.75" header="0.3" footer="0.3"/>
  <pageSetup fitToHeight="0" orientation="landscape"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2E331-07C9-459D-A748-88A902CF7D01}">
  <sheetPr>
    <tabColor theme="7" tint="0.59999389629810485"/>
  </sheetPr>
  <dimension ref="B2:O585"/>
  <sheetViews>
    <sheetView showGridLines="0" workbookViewId="0">
      <selection activeCell="G176" sqref="G176"/>
    </sheetView>
  </sheetViews>
  <sheetFormatPr defaultColWidth="11.42578125" defaultRowHeight="15" customHeight="1"/>
  <cols>
    <col min="1" max="1" width="3.5703125" customWidth="1"/>
    <col min="2" max="2" width="21.7109375" customWidth="1"/>
    <col min="3" max="3" width="32.85546875" customWidth="1"/>
    <col min="4" max="4" width="26.85546875" style="1593" customWidth="1"/>
    <col min="5" max="5" width="37.42578125" style="1593" customWidth="1"/>
    <col min="6" max="6" width="31.7109375" style="1604" customWidth="1"/>
    <col min="7" max="7" width="42.140625" customWidth="1"/>
    <col min="8" max="8" width="35.85546875" customWidth="1"/>
    <col min="9" max="9" width="32.28515625" customWidth="1"/>
    <col min="10" max="10" width="6.140625" customWidth="1"/>
    <col min="12" max="12" width="44.85546875" customWidth="1"/>
    <col min="14" max="15" width="20.5703125" customWidth="1"/>
  </cols>
  <sheetData>
    <row r="2" spans="2:15" ht="14.45">
      <c r="F2" s="106" t="s">
        <v>4262</v>
      </c>
    </row>
    <row r="3" spans="2:15" ht="18">
      <c r="B3" s="1597" t="s">
        <v>38</v>
      </c>
      <c r="C3" s="1597" t="s">
        <v>41</v>
      </c>
      <c r="D3" s="1598" t="s">
        <v>4263</v>
      </c>
      <c r="E3" s="1598" t="s">
        <v>4264</v>
      </c>
      <c r="F3" s="1615" t="s">
        <v>4265</v>
      </c>
      <c r="G3" s="1597" t="s">
        <v>308</v>
      </c>
      <c r="H3" s="1597" t="s">
        <v>4266</v>
      </c>
      <c r="I3" s="1597" t="s">
        <v>4267</v>
      </c>
      <c r="K3" s="1608" t="s">
        <v>4268</v>
      </c>
    </row>
    <row r="4" spans="2:15" ht="14.45">
      <c r="B4" s="1473" t="s">
        <v>59</v>
      </c>
      <c r="C4" s="1599" t="s">
        <v>60</v>
      </c>
      <c r="D4" s="1600" t="s">
        <v>513</v>
      </c>
      <c r="E4" s="1600" t="s">
        <v>2965</v>
      </c>
      <c r="F4" s="1605"/>
      <c r="G4" s="1601"/>
      <c r="H4" s="1601"/>
      <c r="I4" s="20"/>
      <c r="K4" s="1609" t="s">
        <v>4269</v>
      </c>
      <c r="L4" s="1609" t="s">
        <v>4270</v>
      </c>
      <c r="M4" s="1609" t="s">
        <v>4271</v>
      </c>
      <c r="N4" s="1609" t="s">
        <v>4272</v>
      </c>
      <c r="O4" s="1609" t="s">
        <v>4273</v>
      </c>
    </row>
    <row r="5" spans="2:15" ht="14.45">
      <c r="B5" s="1473" t="s">
        <v>59</v>
      </c>
      <c r="C5" s="1599" t="s">
        <v>60</v>
      </c>
      <c r="D5" s="1595" t="s">
        <v>580</v>
      </c>
      <c r="E5" s="1595" t="s">
        <v>2965</v>
      </c>
      <c r="F5" s="1605"/>
      <c r="G5" s="775"/>
      <c r="H5" s="450"/>
      <c r="I5" s="20"/>
      <c r="K5" s="1610">
        <v>1</v>
      </c>
      <c r="L5" s="1610" t="s">
        <v>4274</v>
      </c>
      <c r="M5" s="1610" t="s">
        <v>4275</v>
      </c>
      <c r="N5" s="1611" t="s">
        <v>4276</v>
      </c>
      <c r="O5" s="1611" t="s">
        <v>4276</v>
      </c>
    </row>
    <row r="6" spans="2:15" ht="14.45">
      <c r="B6" s="1473" t="s">
        <v>59</v>
      </c>
      <c r="C6" s="1599" t="s">
        <v>60</v>
      </c>
      <c r="D6" s="1595" t="s">
        <v>572</v>
      </c>
      <c r="E6" s="1595" t="s">
        <v>2965</v>
      </c>
      <c r="F6" s="1605"/>
      <c r="G6" s="775"/>
      <c r="H6" s="450"/>
      <c r="I6" s="20"/>
      <c r="K6" s="1610">
        <v>2</v>
      </c>
      <c r="L6" s="1610" t="s">
        <v>4277</v>
      </c>
      <c r="M6" s="1610" t="s">
        <v>4275</v>
      </c>
      <c r="N6" s="1611" t="s">
        <v>4276</v>
      </c>
      <c r="O6" s="1611" t="s">
        <v>4276</v>
      </c>
    </row>
    <row r="7" spans="2:15" ht="14.45">
      <c r="B7" s="1473" t="s">
        <v>59</v>
      </c>
      <c r="C7" s="1599" t="s">
        <v>60</v>
      </c>
      <c r="D7" s="1595" t="s">
        <v>1516</v>
      </c>
      <c r="E7" s="1595" t="s">
        <v>2965</v>
      </c>
      <c r="F7" s="1605"/>
      <c r="G7" s="775"/>
      <c r="H7" s="450"/>
      <c r="I7" s="20"/>
      <c r="K7" s="1610">
        <v>3</v>
      </c>
      <c r="L7" s="1610" t="s">
        <v>4278</v>
      </c>
      <c r="M7" s="1610" t="s">
        <v>4279</v>
      </c>
      <c r="N7" s="1612" t="s">
        <v>4280</v>
      </c>
      <c r="O7" s="1613" t="s">
        <v>4281</v>
      </c>
    </row>
    <row r="8" spans="2:15" ht="14.45">
      <c r="B8" s="1473" t="s">
        <v>59</v>
      </c>
      <c r="C8" s="1599" t="s">
        <v>60</v>
      </c>
      <c r="D8" s="1595" t="s">
        <v>517</v>
      </c>
      <c r="E8" s="1595" t="s">
        <v>2965</v>
      </c>
      <c r="F8" s="1605"/>
      <c r="G8" s="775"/>
      <c r="H8" s="450"/>
      <c r="I8" s="20"/>
      <c r="K8" s="1610">
        <v>4</v>
      </c>
      <c r="L8" s="1610" t="s">
        <v>4282</v>
      </c>
      <c r="M8" s="1610" t="s">
        <v>4279</v>
      </c>
      <c r="N8" s="1612" t="s">
        <v>4280</v>
      </c>
      <c r="O8" s="1611" t="s">
        <v>4276</v>
      </c>
    </row>
    <row r="9" spans="2:15" ht="14.45">
      <c r="B9" s="1473" t="s">
        <v>59</v>
      </c>
      <c r="C9" s="1599" t="s">
        <v>60</v>
      </c>
      <c r="D9" s="1595" t="s">
        <v>789</v>
      </c>
      <c r="E9" s="1595" t="s">
        <v>2965</v>
      </c>
      <c r="F9" s="1605"/>
      <c r="G9" s="775"/>
      <c r="H9" s="450"/>
      <c r="I9" s="20"/>
      <c r="K9" s="1610">
        <v>5</v>
      </c>
      <c r="L9" s="1610" t="s">
        <v>4283</v>
      </c>
      <c r="M9" s="1610" t="s">
        <v>4279</v>
      </c>
      <c r="N9" s="1612" t="s">
        <v>4280</v>
      </c>
      <c r="O9" s="1612" t="s">
        <v>4280</v>
      </c>
    </row>
    <row r="10" spans="2:15" ht="14.45">
      <c r="B10" s="1473" t="s">
        <v>59</v>
      </c>
      <c r="C10" s="1599" t="s">
        <v>60</v>
      </c>
      <c r="D10" s="1595" t="s">
        <v>793</v>
      </c>
      <c r="E10" s="1595" t="s">
        <v>2965</v>
      </c>
      <c r="F10" s="1605"/>
      <c r="G10" s="450"/>
      <c r="H10" s="450"/>
      <c r="I10" s="20"/>
      <c r="K10" s="1610">
        <v>6</v>
      </c>
      <c r="L10" s="1610" t="s">
        <v>4284</v>
      </c>
      <c r="M10" s="1610" t="s">
        <v>4279</v>
      </c>
      <c r="N10" s="1612" t="s">
        <v>4280</v>
      </c>
      <c r="O10" s="1612" t="s">
        <v>4280</v>
      </c>
    </row>
    <row r="11" spans="2:15" ht="14.45">
      <c r="B11" s="1473" t="s">
        <v>59</v>
      </c>
      <c r="C11" s="1599" t="s">
        <v>60</v>
      </c>
      <c r="D11" s="1595" t="s">
        <v>800</v>
      </c>
      <c r="E11" s="1595" t="s">
        <v>2965</v>
      </c>
      <c r="F11" s="1605"/>
      <c r="G11" s="450"/>
      <c r="H11" s="450"/>
      <c r="I11" s="20"/>
      <c r="K11" s="1610">
        <v>7</v>
      </c>
      <c r="L11" s="1610" t="s">
        <v>4285</v>
      </c>
      <c r="M11" s="1610" t="s">
        <v>4286</v>
      </c>
      <c r="N11" s="1611" t="s">
        <v>4276</v>
      </c>
      <c r="O11" s="1611" t="s">
        <v>4276</v>
      </c>
    </row>
    <row r="12" spans="2:15" ht="14.45">
      <c r="B12" s="1473" t="s">
        <v>59</v>
      </c>
      <c r="C12" s="1599" t="s">
        <v>60</v>
      </c>
      <c r="D12" s="1595" t="s">
        <v>796</v>
      </c>
      <c r="E12" s="1595" t="s">
        <v>2965</v>
      </c>
      <c r="F12" s="1605"/>
      <c r="G12" s="450"/>
      <c r="H12" s="450"/>
      <c r="I12" s="20"/>
      <c r="K12" s="1610">
        <v>8</v>
      </c>
      <c r="L12" s="1610" t="s">
        <v>4287</v>
      </c>
      <c r="M12" s="1610" t="s">
        <v>4286</v>
      </c>
      <c r="N12" s="1613" t="s">
        <v>4281</v>
      </c>
      <c r="O12" s="1611" t="s">
        <v>4276</v>
      </c>
    </row>
    <row r="13" spans="2:15" ht="14.45">
      <c r="B13" s="1473" t="s">
        <v>59</v>
      </c>
      <c r="C13" s="1599" t="s">
        <v>60</v>
      </c>
      <c r="D13" s="1595" t="s">
        <v>944</v>
      </c>
      <c r="E13" s="1595" t="s">
        <v>2965</v>
      </c>
      <c r="F13" s="1606" t="s">
        <v>4288</v>
      </c>
      <c r="G13" s="450" t="s">
        <v>4192</v>
      </c>
      <c r="H13" s="20" t="s">
        <v>4283</v>
      </c>
      <c r="I13" s="20"/>
      <c r="K13" s="1610">
        <v>9</v>
      </c>
      <c r="L13" s="1610" t="s">
        <v>4289</v>
      </c>
      <c r="M13" s="1610" t="s">
        <v>4279</v>
      </c>
      <c r="N13" s="1613" t="s">
        <v>4281</v>
      </c>
      <c r="O13" s="1611" t="s">
        <v>4276</v>
      </c>
    </row>
    <row r="14" spans="2:15" ht="14.45">
      <c r="B14" s="1473" t="s">
        <v>59</v>
      </c>
      <c r="C14" s="1599" t="s">
        <v>60</v>
      </c>
      <c r="D14" s="1595" t="s">
        <v>955</v>
      </c>
      <c r="E14" s="1595" t="s">
        <v>2965</v>
      </c>
      <c r="F14" s="1606" t="s">
        <v>4288</v>
      </c>
      <c r="G14" s="450" t="s">
        <v>4192</v>
      </c>
      <c r="H14" s="20" t="s">
        <v>4283</v>
      </c>
      <c r="I14" s="20"/>
      <c r="K14" s="1610">
        <v>10</v>
      </c>
      <c r="L14" s="1610" t="s">
        <v>4290</v>
      </c>
      <c r="M14" s="1610" t="s">
        <v>4286</v>
      </c>
      <c r="N14" s="1613" t="s">
        <v>4281</v>
      </c>
      <c r="O14" s="1611" t="s">
        <v>4276</v>
      </c>
    </row>
    <row r="15" spans="2:15" ht="14.45">
      <c r="B15" s="1473" t="s">
        <v>59</v>
      </c>
      <c r="C15" s="1599" t="s">
        <v>60</v>
      </c>
      <c r="D15" s="1595" t="s">
        <v>979</v>
      </c>
      <c r="E15" s="1595" t="s">
        <v>2965</v>
      </c>
      <c r="F15" s="1606" t="s">
        <v>4288</v>
      </c>
      <c r="G15" s="450" t="s">
        <v>4192</v>
      </c>
      <c r="H15" s="20" t="s">
        <v>4283</v>
      </c>
      <c r="I15" s="20"/>
      <c r="K15" s="1610">
        <v>11</v>
      </c>
      <c r="L15" s="1610" t="s">
        <v>4291</v>
      </c>
      <c r="M15" s="1610" t="s">
        <v>4279</v>
      </c>
      <c r="N15" s="1611" t="s">
        <v>4276</v>
      </c>
      <c r="O15" s="1611" t="s">
        <v>4276</v>
      </c>
    </row>
    <row r="16" spans="2:15" ht="14.45">
      <c r="B16" s="1473" t="s">
        <v>59</v>
      </c>
      <c r="C16" s="1599" t="s">
        <v>60</v>
      </c>
      <c r="D16" s="1600" t="s">
        <v>965</v>
      </c>
      <c r="E16" s="1600" t="s">
        <v>2965</v>
      </c>
      <c r="F16" s="1606" t="s">
        <v>4288</v>
      </c>
      <c r="G16" s="450" t="s">
        <v>4192</v>
      </c>
      <c r="H16" s="20" t="s">
        <v>4283</v>
      </c>
      <c r="I16" s="20"/>
      <c r="K16" s="1610">
        <v>12</v>
      </c>
      <c r="L16" s="1610" t="s">
        <v>4292</v>
      </c>
      <c r="M16" s="1610" t="s">
        <v>4293</v>
      </c>
      <c r="N16" s="1613" t="s">
        <v>4281</v>
      </c>
      <c r="O16" s="1613" t="s">
        <v>4281</v>
      </c>
    </row>
    <row r="17" spans="2:9" ht="14.45">
      <c r="B17" s="1473" t="s">
        <v>59</v>
      </c>
      <c r="C17" s="1599" t="s">
        <v>60</v>
      </c>
      <c r="D17" s="1595" t="s">
        <v>668</v>
      </c>
      <c r="E17" s="1595" t="s">
        <v>2965</v>
      </c>
      <c r="F17" s="1606" t="s">
        <v>4288</v>
      </c>
      <c r="G17" s="450" t="s">
        <v>4194</v>
      </c>
      <c r="H17" s="20" t="s">
        <v>4283</v>
      </c>
      <c r="I17" s="20"/>
    </row>
    <row r="18" spans="2:9" ht="14.45">
      <c r="B18" s="1473" t="s">
        <v>59</v>
      </c>
      <c r="C18" s="1599" t="s">
        <v>60</v>
      </c>
      <c r="D18" s="1595" t="s">
        <v>680</v>
      </c>
      <c r="E18" s="1595" t="s">
        <v>2965</v>
      </c>
      <c r="F18" s="1606" t="s">
        <v>4288</v>
      </c>
      <c r="G18" s="450" t="s">
        <v>4194</v>
      </c>
      <c r="H18" s="20" t="s">
        <v>4283</v>
      </c>
      <c r="I18" s="20"/>
    </row>
    <row r="19" spans="2:9" ht="14.45">
      <c r="B19" s="1473" t="s">
        <v>59</v>
      </c>
      <c r="C19" s="1599" t="s">
        <v>60</v>
      </c>
      <c r="D19" s="1595" t="s">
        <v>663</v>
      </c>
      <c r="E19" s="1595" t="s">
        <v>2965</v>
      </c>
      <c r="F19" s="1606" t="s">
        <v>4288</v>
      </c>
      <c r="G19" s="450" t="s">
        <v>4196</v>
      </c>
      <c r="H19" s="20" t="s">
        <v>4283</v>
      </c>
      <c r="I19" s="20"/>
    </row>
    <row r="20" spans="2:9" ht="14.45">
      <c r="B20" s="1473" t="s">
        <v>59</v>
      </c>
      <c r="C20" s="1599" t="s">
        <v>60</v>
      </c>
      <c r="D20" s="1595" t="s">
        <v>666</v>
      </c>
      <c r="E20" s="1595" t="s">
        <v>2965</v>
      </c>
      <c r="F20" s="1606" t="s">
        <v>4288</v>
      </c>
      <c r="G20" s="450" t="s">
        <v>4196</v>
      </c>
      <c r="H20" s="20" t="s">
        <v>4283</v>
      </c>
      <c r="I20" s="20"/>
    </row>
    <row r="21" spans="2:9" ht="14.45">
      <c r="B21" s="1473" t="s">
        <v>59</v>
      </c>
      <c r="C21" s="1599" t="s">
        <v>60</v>
      </c>
      <c r="D21" s="1595" t="s">
        <v>803</v>
      </c>
      <c r="E21" s="1595" t="s">
        <v>2965</v>
      </c>
      <c r="F21" s="1606"/>
      <c r="G21" s="450" t="s">
        <v>341</v>
      </c>
      <c r="H21" s="450"/>
      <c r="I21" s="20"/>
    </row>
    <row r="22" spans="2:9" ht="14.45">
      <c r="B22" s="1473" t="s">
        <v>59</v>
      </c>
      <c r="C22" s="1599" t="s">
        <v>60</v>
      </c>
      <c r="D22" s="1595" t="s">
        <v>810</v>
      </c>
      <c r="E22" s="1595" t="s">
        <v>2965</v>
      </c>
      <c r="F22" s="1606" t="s">
        <v>4288</v>
      </c>
      <c r="G22" s="450" t="s">
        <v>4189</v>
      </c>
      <c r="H22" s="20" t="s">
        <v>4283</v>
      </c>
      <c r="I22" s="20"/>
    </row>
    <row r="23" spans="2:9" ht="14.45">
      <c r="B23" s="1473" t="s">
        <v>59</v>
      </c>
      <c r="C23" s="1599" t="s">
        <v>60</v>
      </c>
      <c r="D23" s="1595" t="s">
        <v>806</v>
      </c>
      <c r="E23" s="1595" t="s">
        <v>2965</v>
      </c>
      <c r="F23" s="1606" t="s">
        <v>4288</v>
      </c>
      <c r="G23" s="450" t="s">
        <v>4189</v>
      </c>
      <c r="H23" s="20" t="s">
        <v>4283</v>
      </c>
      <c r="I23" s="20"/>
    </row>
    <row r="24" spans="2:9" ht="14.45">
      <c r="B24" s="1473" t="s">
        <v>59</v>
      </c>
      <c r="C24" s="1599" t="s">
        <v>60</v>
      </c>
      <c r="D24" s="1595" t="s">
        <v>2972</v>
      </c>
      <c r="E24" s="1595" t="s">
        <v>2965</v>
      </c>
      <c r="F24" s="1606"/>
      <c r="G24" s="450" t="s">
        <v>341</v>
      </c>
      <c r="H24" s="450"/>
      <c r="I24" s="20"/>
    </row>
    <row r="25" spans="2:9" ht="14.45">
      <c r="B25" s="1473" t="s">
        <v>59</v>
      </c>
      <c r="C25" s="1599" t="s">
        <v>60</v>
      </c>
      <c r="D25" s="1595" t="s">
        <v>2974</v>
      </c>
      <c r="E25" s="1595" t="s">
        <v>2965</v>
      </c>
      <c r="F25" s="1606"/>
      <c r="G25" s="450" t="s">
        <v>341</v>
      </c>
      <c r="H25" s="450"/>
      <c r="I25" s="20"/>
    </row>
    <row r="26" spans="2:9" ht="14.45">
      <c r="B26" s="1473" t="s">
        <v>59</v>
      </c>
      <c r="C26" s="1599" t="s">
        <v>60</v>
      </c>
      <c r="D26" s="1595" t="s">
        <v>2976</v>
      </c>
      <c r="E26" s="1595" t="s">
        <v>2965</v>
      </c>
      <c r="F26" s="1606"/>
      <c r="G26" s="450" t="s">
        <v>341</v>
      </c>
      <c r="H26" s="450"/>
      <c r="I26" s="20"/>
    </row>
    <row r="27" spans="2:9" ht="14.45">
      <c r="B27" s="1473" t="s">
        <v>59</v>
      </c>
      <c r="C27" s="1599" t="s">
        <v>60</v>
      </c>
      <c r="D27" s="1595" t="s">
        <v>362</v>
      </c>
      <c r="E27" s="1595" t="s">
        <v>2965</v>
      </c>
      <c r="F27" s="1606" t="s">
        <v>4288</v>
      </c>
      <c r="G27" s="450" t="s">
        <v>4190</v>
      </c>
      <c r="H27" s="20" t="s">
        <v>4283</v>
      </c>
      <c r="I27" s="20"/>
    </row>
    <row r="28" spans="2:9" ht="14.45">
      <c r="B28" s="1473" t="s">
        <v>59</v>
      </c>
      <c r="C28" s="1599" t="s">
        <v>60</v>
      </c>
      <c r="D28" s="1600" t="s">
        <v>380</v>
      </c>
      <c r="E28" s="1600" t="s">
        <v>2965</v>
      </c>
      <c r="F28" s="1606" t="s">
        <v>4288</v>
      </c>
      <c r="G28" s="450" t="s">
        <v>4190</v>
      </c>
      <c r="H28" s="20" t="s">
        <v>4283</v>
      </c>
      <c r="I28" s="20"/>
    </row>
    <row r="29" spans="2:9" ht="14.45">
      <c r="B29" s="1473" t="s">
        <v>59</v>
      </c>
      <c r="C29" s="1599" t="s">
        <v>60</v>
      </c>
      <c r="D29" s="1595" t="s">
        <v>482</v>
      </c>
      <c r="E29" s="1595" t="s">
        <v>2965</v>
      </c>
      <c r="F29" s="1606" t="s">
        <v>4288</v>
      </c>
      <c r="G29" s="450" t="s">
        <v>4190</v>
      </c>
      <c r="H29" s="20" t="s">
        <v>4283</v>
      </c>
      <c r="I29" s="20"/>
    </row>
    <row r="30" spans="2:9" ht="14.45">
      <c r="B30" s="1473" t="s">
        <v>59</v>
      </c>
      <c r="C30" s="1599" t="s">
        <v>60</v>
      </c>
      <c r="D30" s="1595" t="s">
        <v>485</v>
      </c>
      <c r="E30" s="1595" t="s">
        <v>2965</v>
      </c>
      <c r="F30" s="1606" t="s">
        <v>4288</v>
      </c>
      <c r="G30" s="450" t="s">
        <v>4190</v>
      </c>
      <c r="H30" s="20" t="s">
        <v>4283</v>
      </c>
      <c r="I30" s="20"/>
    </row>
    <row r="31" spans="2:9" ht="14.45">
      <c r="B31" s="1473" t="s">
        <v>59</v>
      </c>
      <c r="C31" s="1599" t="s">
        <v>60</v>
      </c>
      <c r="D31" s="1595" t="s">
        <v>488</v>
      </c>
      <c r="E31" s="1595" t="s">
        <v>2965</v>
      </c>
      <c r="F31" s="1606" t="s">
        <v>4288</v>
      </c>
      <c r="G31" s="450" t="s">
        <v>4190</v>
      </c>
      <c r="H31" s="20" t="s">
        <v>4283</v>
      </c>
      <c r="I31" s="20"/>
    </row>
    <row r="32" spans="2:9" ht="14.45">
      <c r="B32" s="1473" t="s">
        <v>59</v>
      </c>
      <c r="C32" s="1599" t="s">
        <v>60</v>
      </c>
      <c r="D32" s="1595" t="s">
        <v>409</v>
      </c>
      <c r="E32" s="1595" t="s">
        <v>2965</v>
      </c>
      <c r="F32" s="1606" t="s">
        <v>4288</v>
      </c>
      <c r="G32" s="450" t="s">
        <v>4190</v>
      </c>
      <c r="H32" s="20" t="s">
        <v>4283</v>
      </c>
      <c r="I32" s="20"/>
    </row>
    <row r="33" spans="2:9">
      <c r="B33" s="86" t="s">
        <v>1334</v>
      </c>
      <c r="C33" s="31"/>
      <c r="D33" s="1602"/>
      <c r="E33" s="1602"/>
      <c r="F33" s="1607" t="s">
        <v>341</v>
      </c>
      <c r="G33" s="796" t="s">
        <v>341</v>
      </c>
      <c r="H33" s="796"/>
      <c r="I33" s="796"/>
    </row>
    <row r="34" spans="2:9" ht="14.45">
      <c r="B34" s="1473" t="s">
        <v>570</v>
      </c>
      <c r="C34" s="1443" t="s">
        <v>91</v>
      </c>
      <c r="D34" s="1595" t="s">
        <v>513</v>
      </c>
      <c r="E34" s="1595" t="s">
        <v>3188</v>
      </c>
      <c r="F34" s="1606" t="s">
        <v>341</v>
      </c>
      <c r="G34" s="450" t="s">
        <v>341</v>
      </c>
      <c r="H34" s="450"/>
      <c r="I34" s="20"/>
    </row>
    <row r="35" spans="2:9" ht="14.45">
      <c r="B35" s="1473" t="s">
        <v>570</v>
      </c>
      <c r="C35" s="1443" t="s">
        <v>91</v>
      </c>
      <c r="D35" s="1595" t="s">
        <v>580</v>
      </c>
      <c r="E35" s="1595" t="s">
        <v>3188</v>
      </c>
      <c r="F35" s="1606" t="s">
        <v>341</v>
      </c>
      <c r="G35" s="450" t="s">
        <v>341</v>
      </c>
      <c r="H35" s="450"/>
      <c r="I35" s="20"/>
    </row>
    <row r="36" spans="2:9" ht="14.45">
      <c r="B36" s="1473" t="s">
        <v>570</v>
      </c>
      <c r="C36" s="1443" t="s">
        <v>91</v>
      </c>
      <c r="D36" s="1595" t="s">
        <v>572</v>
      </c>
      <c r="E36" s="1595" t="s">
        <v>3188</v>
      </c>
      <c r="F36" s="1606" t="s">
        <v>341</v>
      </c>
      <c r="G36" s="450" t="s">
        <v>341</v>
      </c>
      <c r="H36" s="450"/>
      <c r="I36" s="20"/>
    </row>
    <row r="37" spans="2:9" ht="14.45">
      <c r="B37" s="1473" t="s">
        <v>570</v>
      </c>
      <c r="C37" s="1443" t="s">
        <v>91</v>
      </c>
      <c r="D37" s="1595" t="s">
        <v>1516</v>
      </c>
      <c r="E37" s="1595" t="s">
        <v>3188</v>
      </c>
      <c r="F37" s="1606" t="s">
        <v>341</v>
      </c>
      <c r="G37" s="450" t="s">
        <v>341</v>
      </c>
      <c r="H37" s="450"/>
      <c r="I37" s="20"/>
    </row>
    <row r="38" spans="2:9" ht="14.45">
      <c r="B38" s="1473" t="s">
        <v>570</v>
      </c>
      <c r="C38" s="1443" t="s">
        <v>91</v>
      </c>
      <c r="D38" s="1595" t="s">
        <v>517</v>
      </c>
      <c r="E38" s="1595" t="s">
        <v>3188</v>
      </c>
      <c r="F38" s="1606" t="s">
        <v>341</v>
      </c>
      <c r="G38" s="450" t="s">
        <v>341</v>
      </c>
      <c r="H38" s="450"/>
      <c r="I38" s="20"/>
    </row>
    <row r="39" spans="2:9" ht="14.45">
      <c r="B39" s="1473" t="s">
        <v>570</v>
      </c>
      <c r="C39" s="1443" t="s">
        <v>91</v>
      </c>
      <c r="D39" s="1595" t="s">
        <v>616</v>
      </c>
      <c r="E39" s="1595" t="s">
        <v>3188</v>
      </c>
      <c r="F39" s="1606" t="s">
        <v>341</v>
      </c>
      <c r="G39" s="450" t="s">
        <v>341</v>
      </c>
      <c r="H39" s="450"/>
      <c r="I39" s="20"/>
    </row>
    <row r="40" spans="2:9" ht="14.45">
      <c r="B40" s="1473" t="s">
        <v>570</v>
      </c>
      <c r="C40" s="1443" t="s">
        <v>91</v>
      </c>
      <c r="D40" s="1595" t="s">
        <v>614</v>
      </c>
      <c r="E40" s="1595" t="s">
        <v>3188</v>
      </c>
      <c r="F40" s="1606" t="s">
        <v>341</v>
      </c>
      <c r="G40" s="450" t="s">
        <v>341</v>
      </c>
      <c r="H40" s="450"/>
      <c r="I40" s="20"/>
    </row>
    <row r="41" spans="2:9" ht="14.45">
      <c r="B41" s="1473" t="s">
        <v>570</v>
      </c>
      <c r="C41" s="1443" t="s">
        <v>91</v>
      </c>
      <c r="D41" s="1595" t="s">
        <v>617</v>
      </c>
      <c r="E41" s="1595" t="s">
        <v>3188</v>
      </c>
      <c r="F41" s="1606" t="s">
        <v>341</v>
      </c>
      <c r="G41" s="450" t="s">
        <v>341</v>
      </c>
      <c r="H41" s="450"/>
      <c r="I41" s="20"/>
    </row>
    <row r="42" spans="2:9" ht="14.45">
      <c r="B42" s="1473" t="s">
        <v>570</v>
      </c>
      <c r="C42" s="1443" t="s">
        <v>91</v>
      </c>
      <c r="D42" s="1595" t="s">
        <v>544</v>
      </c>
      <c r="E42" s="1595" t="s">
        <v>3188</v>
      </c>
      <c r="F42" s="1606" t="s">
        <v>341</v>
      </c>
      <c r="G42" s="450" t="s">
        <v>341</v>
      </c>
      <c r="H42" s="450"/>
      <c r="I42" s="20"/>
    </row>
    <row r="43" spans="2:9" ht="14.45">
      <c r="B43" s="1473" t="s">
        <v>570</v>
      </c>
      <c r="C43" s="1443" t="s">
        <v>91</v>
      </c>
      <c r="D43" s="1595" t="s">
        <v>524</v>
      </c>
      <c r="E43" s="1595" t="s">
        <v>3188</v>
      </c>
      <c r="F43" s="1606" t="s">
        <v>341</v>
      </c>
      <c r="G43" s="450" t="s">
        <v>341</v>
      </c>
      <c r="H43" s="450"/>
      <c r="I43" s="20"/>
    </row>
    <row r="44" spans="2:9" ht="14.45">
      <c r="B44" s="1473" t="s">
        <v>570</v>
      </c>
      <c r="C44" s="1443" t="s">
        <v>91</v>
      </c>
      <c r="D44" s="1600" t="s">
        <v>538</v>
      </c>
      <c r="E44" s="1600" t="s">
        <v>3188</v>
      </c>
      <c r="F44" s="1606" t="s">
        <v>341</v>
      </c>
      <c r="G44" s="450" t="s">
        <v>341</v>
      </c>
      <c r="H44" s="1601"/>
      <c r="I44" s="20"/>
    </row>
    <row r="45" spans="2:9" ht="14.45">
      <c r="B45" s="1473" t="s">
        <v>570</v>
      </c>
      <c r="C45" s="1443" t="s">
        <v>91</v>
      </c>
      <c r="D45" s="1595" t="s">
        <v>547</v>
      </c>
      <c r="E45" s="1595" t="s">
        <v>3188</v>
      </c>
      <c r="F45" s="1606" t="s">
        <v>341</v>
      </c>
      <c r="G45" s="450" t="s">
        <v>341</v>
      </c>
      <c r="H45" s="450"/>
      <c r="I45" s="20"/>
    </row>
    <row r="46" spans="2:9" ht="14.45">
      <c r="B46" s="1473" t="s">
        <v>570</v>
      </c>
      <c r="C46" s="1443" t="s">
        <v>91</v>
      </c>
      <c r="D46" s="1595" t="s">
        <v>622</v>
      </c>
      <c r="E46" s="1595" t="s">
        <v>3188</v>
      </c>
      <c r="F46" s="1606" t="s">
        <v>341</v>
      </c>
      <c r="G46" s="450" t="s">
        <v>341</v>
      </c>
      <c r="H46" s="450"/>
      <c r="I46" s="20"/>
    </row>
    <row r="47" spans="2:9" ht="14.45">
      <c r="B47" s="1473" t="s">
        <v>570</v>
      </c>
      <c r="C47" s="1443" t="s">
        <v>91</v>
      </c>
      <c r="D47" s="1595" t="s">
        <v>625</v>
      </c>
      <c r="E47" s="1595" t="s">
        <v>3188</v>
      </c>
      <c r="F47" s="1606" t="s">
        <v>341</v>
      </c>
      <c r="G47" s="450" t="s">
        <v>341</v>
      </c>
      <c r="H47" s="450"/>
      <c r="I47" s="20"/>
    </row>
    <row r="48" spans="2:9" ht="14.45">
      <c r="B48" s="1473" t="s">
        <v>570</v>
      </c>
      <c r="C48" s="1443" t="s">
        <v>91</v>
      </c>
      <c r="D48" s="1595" t="s">
        <v>633</v>
      </c>
      <c r="E48" s="1595" t="s">
        <v>3188</v>
      </c>
      <c r="F48" s="1606" t="s">
        <v>341</v>
      </c>
      <c r="G48" s="450" t="s">
        <v>341</v>
      </c>
      <c r="H48" s="450"/>
      <c r="I48" s="20"/>
    </row>
    <row r="49" spans="2:9" ht="14.45">
      <c r="B49" s="1473" t="s">
        <v>570</v>
      </c>
      <c r="C49" s="1443" t="s">
        <v>91</v>
      </c>
      <c r="D49" s="1595" t="s">
        <v>609</v>
      </c>
      <c r="E49" s="1595" t="s">
        <v>3188</v>
      </c>
      <c r="F49" s="1606" t="s">
        <v>341</v>
      </c>
      <c r="G49" s="450" t="s">
        <v>341</v>
      </c>
      <c r="H49" s="450"/>
      <c r="I49" s="20"/>
    </row>
    <row r="50" spans="2:9" ht="14.45">
      <c r="B50" s="1473" t="s">
        <v>570</v>
      </c>
      <c r="C50" s="1443" t="s">
        <v>91</v>
      </c>
      <c r="D50" s="1595" t="s">
        <v>606</v>
      </c>
      <c r="E50" s="1595" t="s">
        <v>3188</v>
      </c>
      <c r="F50" s="1606" t="s">
        <v>341</v>
      </c>
      <c r="G50" s="450" t="s">
        <v>341</v>
      </c>
      <c r="H50" s="450"/>
      <c r="I50" s="20"/>
    </row>
    <row r="51" spans="2:9" ht="14.45">
      <c r="B51" s="1473" t="s">
        <v>570</v>
      </c>
      <c r="C51" s="1443" t="s">
        <v>91</v>
      </c>
      <c r="D51" s="1595" t="s">
        <v>3204</v>
      </c>
      <c r="E51" s="1595" t="s">
        <v>3188</v>
      </c>
      <c r="F51" s="1606" t="s">
        <v>341</v>
      </c>
      <c r="G51" s="450" t="s">
        <v>341</v>
      </c>
      <c r="H51" s="450"/>
      <c r="I51" s="20"/>
    </row>
    <row r="52" spans="2:9" ht="14.45">
      <c r="B52" s="1473" t="s">
        <v>570</v>
      </c>
      <c r="C52" s="1443" t="s">
        <v>91</v>
      </c>
      <c r="D52" s="1595" t="s">
        <v>583</v>
      </c>
      <c r="E52" s="1595" t="s">
        <v>3188</v>
      </c>
      <c r="F52" s="1606" t="s">
        <v>341</v>
      </c>
      <c r="G52" s="450" t="s">
        <v>341</v>
      </c>
      <c r="H52" s="450"/>
      <c r="I52" s="20"/>
    </row>
    <row r="53" spans="2:9" ht="14.45">
      <c r="B53" s="1473" t="s">
        <v>570</v>
      </c>
      <c r="C53" s="1443" t="s">
        <v>91</v>
      </c>
      <c r="D53" s="1595" t="s">
        <v>585</v>
      </c>
      <c r="E53" s="1595" t="s">
        <v>3188</v>
      </c>
      <c r="F53" s="1606" t="s">
        <v>341</v>
      </c>
      <c r="G53" s="450" t="s">
        <v>341</v>
      </c>
      <c r="H53" s="450"/>
      <c r="I53" s="20"/>
    </row>
    <row r="54" spans="2:9" ht="14.45">
      <c r="B54" s="1473" t="s">
        <v>570</v>
      </c>
      <c r="C54" s="1443" t="s">
        <v>91</v>
      </c>
      <c r="D54" s="1595" t="s">
        <v>2240</v>
      </c>
      <c r="E54" s="1595" t="s">
        <v>3188</v>
      </c>
      <c r="F54" s="1606" t="s">
        <v>341</v>
      </c>
      <c r="G54" s="450" t="s">
        <v>341</v>
      </c>
      <c r="H54" s="450"/>
      <c r="I54" s="20"/>
    </row>
    <row r="55" spans="2:9" ht="14.45">
      <c r="B55" s="1473" t="s">
        <v>570</v>
      </c>
      <c r="C55" s="1443" t="s">
        <v>91</v>
      </c>
      <c r="D55" s="1595" t="s">
        <v>2244</v>
      </c>
      <c r="E55" s="1595" t="s">
        <v>3188</v>
      </c>
      <c r="F55" s="1606" t="s">
        <v>341</v>
      </c>
      <c r="G55" s="450" t="s">
        <v>341</v>
      </c>
      <c r="H55" s="450"/>
      <c r="I55" s="20"/>
    </row>
    <row r="56" spans="2:9" ht="14.45">
      <c r="B56" s="1473" t="s">
        <v>570</v>
      </c>
      <c r="C56" s="1443" t="s">
        <v>91</v>
      </c>
      <c r="D56" s="1595" t="s">
        <v>597</v>
      </c>
      <c r="E56" s="1595" t="s">
        <v>3188</v>
      </c>
      <c r="F56" s="1606" t="s">
        <v>341</v>
      </c>
      <c r="G56" s="450" t="s">
        <v>341</v>
      </c>
      <c r="H56" s="450"/>
      <c r="I56" s="20"/>
    </row>
    <row r="57" spans="2:9" ht="14.45">
      <c r="B57" s="1473" t="s">
        <v>570</v>
      </c>
      <c r="C57" s="1443" t="s">
        <v>91</v>
      </c>
      <c r="D57" s="1595" t="s">
        <v>599</v>
      </c>
      <c r="E57" s="1595" t="s">
        <v>3188</v>
      </c>
      <c r="F57" s="1606" t="s">
        <v>341</v>
      </c>
      <c r="G57" s="450" t="s">
        <v>341</v>
      </c>
      <c r="H57" s="450"/>
      <c r="I57" s="20"/>
    </row>
    <row r="58" spans="2:9" ht="14.45">
      <c r="B58" s="1473" t="s">
        <v>570</v>
      </c>
      <c r="C58" s="1443" t="s">
        <v>91</v>
      </c>
      <c r="D58" s="1595" t="s">
        <v>601</v>
      </c>
      <c r="E58" s="1595" t="s">
        <v>3188</v>
      </c>
      <c r="F58" s="1606" t="s">
        <v>341</v>
      </c>
      <c r="G58" s="450" t="s">
        <v>341</v>
      </c>
      <c r="H58" s="450"/>
      <c r="I58" s="20"/>
    </row>
    <row r="59" spans="2:9" ht="14.45">
      <c r="B59" s="1473" t="s">
        <v>570</v>
      </c>
      <c r="C59" s="1443" t="s">
        <v>91</v>
      </c>
      <c r="D59" s="1595" t="s">
        <v>554</v>
      </c>
      <c r="E59" s="1595" t="s">
        <v>3188</v>
      </c>
      <c r="F59" s="1606" t="s">
        <v>4288</v>
      </c>
      <c r="G59" s="450" t="s">
        <v>4186</v>
      </c>
      <c r="H59" s="20" t="s">
        <v>4283</v>
      </c>
      <c r="I59" s="20"/>
    </row>
    <row r="60" spans="2:9" ht="14.45">
      <c r="B60" s="1473" t="s">
        <v>570</v>
      </c>
      <c r="C60" s="1443" t="s">
        <v>91</v>
      </c>
      <c r="D60" s="1595" t="s">
        <v>560</v>
      </c>
      <c r="E60" s="1595" t="s">
        <v>3188</v>
      </c>
      <c r="F60" s="1606" t="s">
        <v>4288</v>
      </c>
      <c r="G60" s="450" t="s">
        <v>4186</v>
      </c>
      <c r="H60" s="20" t="s">
        <v>4283</v>
      </c>
      <c r="I60" s="20"/>
    </row>
    <row r="61" spans="2:9">
      <c r="B61" s="86" t="s">
        <v>1334</v>
      </c>
      <c r="C61" s="31"/>
      <c r="D61" s="1602"/>
      <c r="E61" s="1602"/>
      <c r="F61" s="1607"/>
      <c r="G61" s="796" t="s">
        <v>341</v>
      </c>
      <c r="H61" s="796"/>
      <c r="I61" s="796"/>
    </row>
    <row r="62" spans="2:9" ht="14.45">
      <c r="B62" s="1473" t="s">
        <v>59</v>
      </c>
      <c r="C62" s="1497" t="s">
        <v>67</v>
      </c>
      <c r="D62" s="1595" t="s">
        <v>513</v>
      </c>
      <c r="E62" s="1595" t="s">
        <v>2978</v>
      </c>
      <c r="F62" s="1606" t="s">
        <v>341</v>
      </c>
      <c r="G62" s="450" t="s">
        <v>341</v>
      </c>
      <c r="H62" s="450"/>
      <c r="I62" s="20"/>
    </row>
    <row r="63" spans="2:9" ht="14.45">
      <c r="B63" s="1473" t="s">
        <v>59</v>
      </c>
      <c r="C63" s="1497" t="s">
        <v>67</v>
      </c>
      <c r="D63" s="1595" t="s">
        <v>580</v>
      </c>
      <c r="E63" s="1595" t="s">
        <v>2978</v>
      </c>
      <c r="F63" s="1606" t="s">
        <v>341</v>
      </c>
      <c r="G63" s="450" t="s">
        <v>341</v>
      </c>
      <c r="H63" s="450"/>
      <c r="I63" s="20"/>
    </row>
    <row r="64" spans="2:9" ht="14.45">
      <c r="B64" s="1473" t="s">
        <v>59</v>
      </c>
      <c r="C64" s="1497" t="s">
        <v>67</v>
      </c>
      <c r="D64" s="1595" t="s">
        <v>572</v>
      </c>
      <c r="E64" s="1595" t="s">
        <v>2978</v>
      </c>
      <c r="F64" s="1606" t="s">
        <v>341</v>
      </c>
      <c r="G64" s="450" t="s">
        <v>341</v>
      </c>
      <c r="H64" s="450"/>
      <c r="I64" s="20"/>
    </row>
    <row r="65" spans="2:9" ht="14.45">
      <c r="B65" s="1473" t="s">
        <v>59</v>
      </c>
      <c r="C65" s="1497" t="s">
        <v>67</v>
      </c>
      <c r="D65" s="1595" t="s">
        <v>1516</v>
      </c>
      <c r="E65" s="1595" t="s">
        <v>2978</v>
      </c>
      <c r="F65" s="1606" t="s">
        <v>341</v>
      </c>
      <c r="G65" s="450" t="s">
        <v>341</v>
      </c>
      <c r="H65" s="450"/>
      <c r="I65" s="20"/>
    </row>
    <row r="66" spans="2:9" ht="14.45">
      <c r="B66" s="1473" t="s">
        <v>59</v>
      </c>
      <c r="C66" s="1497" t="s">
        <v>67</v>
      </c>
      <c r="D66" s="1595" t="s">
        <v>517</v>
      </c>
      <c r="E66" s="1595" t="s">
        <v>2978</v>
      </c>
      <c r="F66" s="1606" t="s">
        <v>341</v>
      </c>
      <c r="G66" s="450" t="s">
        <v>341</v>
      </c>
      <c r="H66" s="450"/>
      <c r="I66" s="20"/>
    </row>
    <row r="67" spans="2:9" ht="14.45">
      <c r="B67" s="1473" t="s">
        <v>59</v>
      </c>
      <c r="C67" s="1497" t="s">
        <v>67</v>
      </c>
      <c r="D67" s="1595" t="s">
        <v>521</v>
      </c>
      <c r="E67" s="1595" t="s">
        <v>2978</v>
      </c>
      <c r="F67" s="1606" t="s">
        <v>341</v>
      </c>
      <c r="G67" s="450" t="s">
        <v>341</v>
      </c>
      <c r="H67" s="450"/>
      <c r="I67" s="20"/>
    </row>
    <row r="68" spans="2:9" ht="14.45">
      <c r="B68" s="1473" t="s">
        <v>59</v>
      </c>
      <c r="C68" s="1497" t="s">
        <v>67</v>
      </c>
      <c r="D68" s="1595" t="s">
        <v>544</v>
      </c>
      <c r="E68" s="1595" t="s">
        <v>2978</v>
      </c>
      <c r="F68" s="1606" t="s">
        <v>341</v>
      </c>
      <c r="G68" s="450" t="s">
        <v>341</v>
      </c>
      <c r="H68" s="450"/>
      <c r="I68" s="20"/>
    </row>
    <row r="69" spans="2:9" ht="14.45">
      <c r="B69" s="1473" t="s">
        <v>59</v>
      </c>
      <c r="C69" s="1497" t="s">
        <v>67</v>
      </c>
      <c r="D69" s="1595" t="s">
        <v>524</v>
      </c>
      <c r="E69" s="1595" t="s">
        <v>2978</v>
      </c>
      <c r="F69" s="1606" t="s">
        <v>341</v>
      </c>
      <c r="G69" s="450" t="s">
        <v>341</v>
      </c>
      <c r="H69" s="450"/>
      <c r="I69" s="20"/>
    </row>
    <row r="70" spans="2:9" ht="14.45">
      <c r="B70" s="1473" t="s">
        <v>59</v>
      </c>
      <c r="C70" s="1497" t="s">
        <v>67</v>
      </c>
      <c r="D70" s="1595" t="s">
        <v>538</v>
      </c>
      <c r="E70" s="1595" t="s">
        <v>2978</v>
      </c>
      <c r="F70" s="1606" t="s">
        <v>341</v>
      </c>
      <c r="G70" s="450" t="s">
        <v>341</v>
      </c>
      <c r="H70" s="450"/>
      <c r="I70" s="20"/>
    </row>
    <row r="71" spans="2:9" ht="14.45">
      <c r="B71" s="1473" t="s">
        <v>59</v>
      </c>
      <c r="C71" s="1497" t="s">
        <v>67</v>
      </c>
      <c r="D71" s="1595" t="s">
        <v>626</v>
      </c>
      <c r="E71" s="1595" t="s">
        <v>2978</v>
      </c>
      <c r="F71" s="1606" t="s">
        <v>4288</v>
      </c>
      <c r="G71" s="450" t="s">
        <v>4198</v>
      </c>
      <c r="H71" s="20" t="s">
        <v>4283</v>
      </c>
      <c r="I71" s="20"/>
    </row>
    <row r="72" spans="2:9" ht="14.45">
      <c r="B72" s="1473" t="s">
        <v>59</v>
      </c>
      <c r="C72" s="1497" t="s">
        <v>67</v>
      </c>
      <c r="D72" s="1595" t="s">
        <v>547</v>
      </c>
      <c r="E72" s="1595" t="s">
        <v>2978</v>
      </c>
      <c r="F72" s="1606" t="s">
        <v>341</v>
      </c>
      <c r="G72" s="450" t="s">
        <v>341</v>
      </c>
      <c r="H72" s="450"/>
      <c r="I72" s="20"/>
    </row>
    <row r="73" spans="2:9" ht="14.45">
      <c r="B73" s="1473" t="s">
        <v>59</v>
      </c>
      <c r="C73" s="1497" t="s">
        <v>67</v>
      </c>
      <c r="D73" s="1595" t="s">
        <v>550</v>
      </c>
      <c r="E73" s="1595" t="s">
        <v>2978</v>
      </c>
      <c r="F73" s="1606" t="s">
        <v>341</v>
      </c>
      <c r="G73" s="450" t="s">
        <v>341</v>
      </c>
      <c r="H73" s="450"/>
      <c r="I73" s="20"/>
    </row>
    <row r="74" spans="2:9">
      <c r="B74" s="86" t="s">
        <v>1334</v>
      </c>
      <c r="C74" s="31"/>
      <c r="D74" s="1602"/>
      <c r="E74" s="1602"/>
      <c r="F74" s="1607" t="s">
        <v>341</v>
      </c>
      <c r="G74" s="796" t="s">
        <v>341</v>
      </c>
      <c r="H74" s="796"/>
      <c r="I74" s="796"/>
    </row>
    <row r="75" spans="2:9" ht="14.45">
      <c r="B75" s="1473" t="s">
        <v>59</v>
      </c>
      <c r="C75" s="1498" t="s">
        <v>70</v>
      </c>
      <c r="D75" s="1595" t="s">
        <v>513</v>
      </c>
      <c r="E75" s="1595" t="s">
        <v>2987</v>
      </c>
      <c r="F75" s="1606" t="s">
        <v>341</v>
      </c>
      <c r="G75" s="450" t="s">
        <v>341</v>
      </c>
      <c r="H75" s="450"/>
      <c r="I75" s="20"/>
    </row>
    <row r="76" spans="2:9" ht="14.45">
      <c r="B76" s="1473" t="s">
        <v>59</v>
      </c>
      <c r="C76" s="1498" t="s">
        <v>70</v>
      </c>
      <c r="D76" s="1595" t="s">
        <v>580</v>
      </c>
      <c r="E76" s="1595" t="s">
        <v>2987</v>
      </c>
      <c r="F76" s="1606" t="s">
        <v>341</v>
      </c>
      <c r="G76" s="450" t="s">
        <v>341</v>
      </c>
      <c r="H76" s="450"/>
      <c r="I76" s="20"/>
    </row>
    <row r="77" spans="2:9" ht="14.45">
      <c r="B77" s="1473" t="s">
        <v>59</v>
      </c>
      <c r="C77" s="1498" t="s">
        <v>70</v>
      </c>
      <c r="D77" s="1595" t="s">
        <v>572</v>
      </c>
      <c r="E77" s="1595" t="s">
        <v>2987</v>
      </c>
      <c r="F77" s="1606" t="s">
        <v>341</v>
      </c>
      <c r="G77" s="450" t="s">
        <v>341</v>
      </c>
      <c r="H77" s="450"/>
      <c r="I77" s="20"/>
    </row>
    <row r="78" spans="2:9" ht="14.45">
      <c r="B78" s="1473" t="s">
        <v>59</v>
      </c>
      <c r="C78" s="1498" t="s">
        <v>70</v>
      </c>
      <c r="D78" s="1595" t="s">
        <v>517</v>
      </c>
      <c r="E78" s="1595" t="s">
        <v>2987</v>
      </c>
      <c r="F78" s="1606" t="s">
        <v>341</v>
      </c>
      <c r="G78" s="450" t="s">
        <v>341</v>
      </c>
      <c r="H78" s="450"/>
      <c r="I78" s="20"/>
    </row>
    <row r="79" spans="2:9" ht="14.45">
      <c r="B79" s="1473" t="s">
        <v>59</v>
      </c>
      <c r="C79" s="1498" t="s">
        <v>70</v>
      </c>
      <c r="D79" s="1595" t="s">
        <v>2989</v>
      </c>
      <c r="E79" s="1595" t="s">
        <v>2987</v>
      </c>
      <c r="F79" s="1606" t="s">
        <v>341</v>
      </c>
      <c r="G79" s="450" t="s">
        <v>341</v>
      </c>
      <c r="H79" s="450"/>
      <c r="I79" s="20"/>
    </row>
    <row r="80" spans="2:9">
      <c r="B80" s="1473" t="s">
        <v>59</v>
      </c>
      <c r="C80" s="1498" t="s">
        <v>70</v>
      </c>
      <c r="D80" s="1595" t="s">
        <v>2991</v>
      </c>
      <c r="E80" s="1595" t="s">
        <v>2987</v>
      </c>
      <c r="F80" s="1606" t="s">
        <v>4294</v>
      </c>
      <c r="G80" s="450" t="s">
        <v>4295</v>
      </c>
      <c r="H80" s="20" t="s">
        <v>4278</v>
      </c>
      <c r="I80" s="450" t="s">
        <v>4121</v>
      </c>
    </row>
    <row r="81" spans="2:9" ht="14.45">
      <c r="B81" s="1473" t="s">
        <v>59</v>
      </c>
      <c r="C81" s="1498" t="s">
        <v>70</v>
      </c>
      <c r="D81" s="1595" t="s">
        <v>944</v>
      </c>
      <c r="E81" s="1595" t="s">
        <v>2987</v>
      </c>
      <c r="F81" s="1606" t="s">
        <v>341</v>
      </c>
      <c r="G81" s="450" t="s">
        <v>341</v>
      </c>
      <c r="H81" s="450"/>
      <c r="I81" s="450"/>
    </row>
    <row r="82" spans="2:9" ht="14.45">
      <c r="B82" s="1473" t="s">
        <v>59</v>
      </c>
      <c r="C82" s="1498" t="s">
        <v>70</v>
      </c>
      <c r="D82" s="1595" t="s">
        <v>958</v>
      </c>
      <c r="E82" s="1595" t="s">
        <v>2987</v>
      </c>
      <c r="F82" s="1606" t="s">
        <v>341</v>
      </c>
      <c r="G82" s="450" t="s">
        <v>341</v>
      </c>
      <c r="H82" s="450"/>
      <c r="I82" s="450"/>
    </row>
    <row r="83" spans="2:9" ht="14.45">
      <c r="B83" s="1473" t="s">
        <v>59</v>
      </c>
      <c r="C83" s="1498" t="s">
        <v>70</v>
      </c>
      <c r="D83" s="1595" t="s">
        <v>962</v>
      </c>
      <c r="E83" s="1595" t="s">
        <v>2987</v>
      </c>
      <c r="F83" s="1606" t="s">
        <v>341</v>
      </c>
      <c r="G83" s="450" t="s">
        <v>341</v>
      </c>
      <c r="H83" s="450"/>
      <c r="I83" s="450"/>
    </row>
    <row r="84" spans="2:9" ht="14.45">
      <c r="B84" s="1473" t="s">
        <v>59</v>
      </c>
      <c r="C84" s="1498" t="s">
        <v>70</v>
      </c>
      <c r="D84" s="1595" t="s">
        <v>971</v>
      </c>
      <c r="E84" s="1595" t="s">
        <v>2987</v>
      </c>
      <c r="F84" s="1606" t="s">
        <v>341</v>
      </c>
      <c r="G84" s="450" t="s">
        <v>341</v>
      </c>
      <c r="H84" s="450"/>
      <c r="I84" s="450"/>
    </row>
    <row r="85" spans="2:9" ht="14.45">
      <c r="B85" s="1473" t="s">
        <v>59</v>
      </c>
      <c r="C85" s="1498" t="s">
        <v>70</v>
      </c>
      <c r="D85" s="1600" t="s">
        <v>965</v>
      </c>
      <c r="E85" s="1600" t="s">
        <v>2987</v>
      </c>
      <c r="F85" s="1606" t="s">
        <v>341</v>
      </c>
      <c r="G85" s="450" t="s">
        <v>341</v>
      </c>
      <c r="H85" s="1601"/>
      <c r="I85" s="450"/>
    </row>
    <row r="86" spans="2:9" ht="14.45">
      <c r="B86" s="1473" t="s">
        <v>59</v>
      </c>
      <c r="C86" s="1498" t="s">
        <v>70</v>
      </c>
      <c r="D86" s="1595" t="s">
        <v>968</v>
      </c>
      <c r="E86" s="1595" t="s">
        <v>2987</v>
      </c>
      <c r="F86" s="1606" t="s">
        <v>341</v>
      </c>
      <c r="G86" s="450" t="s">
        <v>341</v>
      </c>
      <c r="H86" s="450"/>
      <c r="I86" s="450"/>
    </row>
    <row r="87" spans="2:9" ht="14.45">
      <c r="B87" s="1473" t="s">
        <v>59</v>
      </c>
      <c r="C87" s="1498" t="s">
        <v>70</v>
      </c>
      <c r="D87" s="1595" t="s">
        <v>979</v>
      </c>
      <c r="E87" s="1595" t="s">
        <v>2987</v>
      </c>
      <c r="F87" s="1606" t="s">
        <v>341</v>
      </c>
      <c r="G87" s="450" t="s">
        <v>341</v>
      </c>
      <c r="H87" s="450"/>
      <c r="I87" s="450"/>
    </row>
    <row r="88" spans="2:9" ht="14.45">
      <c r="B88" s="1473" t="s">
        <v>59</v>
      </c>
      <c r="C88" s="1498" t="s">
        <v>70</v>
      </c>
      <c r="D88" s="1595" t="s">
        <v>1607</v>
      </c>
      <c r="E88" s="1595" t="s">
        <v>2987</v>
      </c>
      <c r="F88" s="1606" t="s">
        <v>341</v>
      </c>
      <c r="G88" s="450" t="s">
        <v>341</v>
      </c>
      <c r="H88" s="450"/>
      <c r="I88" s="450"/>
    </row>
    <row r="89" spans="2:9" ht="14.45">
      <c r="B89" s="1473" t="s">
        <v>59</v>
      </c>
      <c r="C89" s="1498" t="s">
        <v>70</v>
      </c>
      <c r="D89" s="1595" t="s">
        <v>3001</v>
      </c>
      <c r="E89" s="1595" t="s">
        <v>2987</v>
      </c>
      <c r="F89" s="1606" t="s">
        <v>341</v>
      </c>
      <c r="G89" s="450" t="s">
        <v>341</v>
      </c>
      <c r="H89" s="450"/>
      <c r="I89" s="450"/>
    </row>
    <row r="90" spans="2:9" ht="14.45">
      <c r="B90" s="1473" t="s">
        <v>59</v>
      </c>
      <c r="C90" s="1498" t="s">
        <v>70</v>
      </c>
      <c r="D90" s="1595" t="s">
        <v>1668</v>
      </c>
      <c r="E90" s="1595" t="s">
        <v>2987</v>
      </c>
      <c r="F90" s="1606" t="s">
        <v>341</v>
      </c>
      <c r="G90" s="450" t="s">
        <v>341</v>
      </c>
      <c r="H90" s="450"/>
      <c r="I90" s="450"/>
    </row>
    <row r="91" spans="2:9" ht="14.45">
      <c r="B91" s="1473" t="s">
        <v>59</v>
      </c>
      <c r="C91" s="1498" t="s">
        <v>70</v>
      </c>
      <c r="D91" s="1595" t="s">
        <v>1671</v>
      </c>
      <c r="E91" s="1595" t="s">
        <v>2987</v>
      </c>
      <c r="F91" s="1606" t="s">
        <v>341</v>
      </c>
      <c r="G91" s="450" t="s">
        <v>341</v>
      </c>
      <c r="H91" s="450"/>
      <c r="I91" s="450"/>
    </row>
    <row r="92" spans="2:9" ht="14.45">
      <c r="B92" s="1473" t="s">
        <v>59</v>
      </c>
      <c r="C92" s="1498" t="s">
        <v>70</v>
      </c>
      <c r="D92" s="1595" t="s">
        <v>3005</v>
      </c>
      <c r="E92" s="1595" t="s">
        <v>2987</v>
      </c>
      <c r="F92" s="1606" t="s">
        <v>341</v>
      </c>
      <c r="G92" s="450" t="s">
        <v>341</v>
      </c>
      <c r="H92" s="450"/>
      <c r="I92" s="450"/>
    </row>
    <row r="93" spans="2:9">
      <c r="B93" s="1473" t="s">
        <v>59</v>
      </c>
      <c r="C93" s="1498" t="s">
        <v>70</v>
      </c>
      <c r="D93" s="1595" t="s">
        <v>986</v>
      </c>
      <c r="E93" s="1595" t="s">
        <v>2987</v>
      </c>
      <c r="F93" s="1606" t="s">
        <v>4294</v>
      </c>
      <c r="G93" s="450" t="s">
        <v>4295</v>
      </c>
      <c r="H93" s="20" t="s">
        <v>4278</v>
      </c>
      <c r="I93" s="450" t="s">
        <v>4122</v>
      </c>
    </row>
    <row r="94" spans="2:9">
      <c r="B94" s="1473" t="s">
        <v>59</v>
      </c>
      <c r="C94" s="1498" t="s">
        <v>70</v>
      </c>
      <c r="D94" s="1595" t="s">
        <v>989</v>
      </c>
      <c r="E94" s="1595" t="s">
        <v>2987</v>
      </c>
      <c r="F94" s="1606" t="s">
        <v>4294</v>
      </c>
      <c r="G94" s="450" t="s">
        <v>4295</v>
      </c>
      <c r="H94" s="20" t="s">
        <v>4278</v>
      </c>
      <c r="I94" s="450" t="s">
        <v>4123</v>
      </c>
    </row>
    <row r="95" spans="2:9" ht="14.45">
      <c r="B95" s="1473" t="s">
        <v>59</v>
      </c>
      <c r="C95" s="1498" t="s">
        <v>70</v>
      </c>
      <c r="D95" s="1595" t="s">
        <v>975</v>
      </c>
      <c r="E95" s="1595" t="s">
        <v>2987</v>
      </c>
      <c r="F95" s="1606" t="s">
        <v>341</v>
      </c>
      <c r="G95" s="450" t="s">
        <v>341</v>
      </c>
      <c r="H95" s="450"/>
      <c r="I95" s="20"/>
    </row>
    <row r="96" spans="2:9" ht="14.45">
      <c r="B96" s="1473" t="s">
        <v>59</v>
      </c>
      <c r="C96" s="1498" t="s">
        <v>70</v>
      </c>
      <c r="D96" s="1595" t="s">
        <v>955</v>
      </c>
      <c r="E96" s="1595" t="s">
        <v>2987</v>
      </c>
      <c r="F96" s="1606" t="s">
        <v>341</v>
      </c>
      <c r="G96" s="450" t="s">
        <v>341</v>
      </c>
      <c r="H96" s="450"/>
      <c r="I96" s="20"/>
    </row>
    <row r="97" spans="2:9" ht="14.45">
      <c r="B97" s="1473" t="s">
        <v>59</v>
      </c>
      <c r="C97" s="1498" t="s">
        <v>70</v>
      </c>
      <c r="D97" s="1595" t="s">
        <v>4199</v>
      </c>
      <c r="E97" s="1595" t="s">
        <v>2987</v>
      </c>
      <c r="F97" s="1606" t="s">
        <v>4288</v>
      </c>
      <c r="G97" s="450" t="s">
        <v>4196</v>
      </c>
      <c r="H97" s="20" t="s">
        <v>4283</v>
      </c>
      <c r="I97" s="20"/>
    </row>
    <row r="98" spans="2:9" ht="14.45">
      <c r="B98" s="1473" t="s">
        <v>59</v>
      </c>
      <c r="C98" s="1498" t="s">
        <v>70</v>
      </c>
      <c r="D98" s="1595" t="s">
        <v>4200</v>
      </c>
      <c r="E98" s="1595" t="s">
        <v>2987</v>
      </c>
      <c r="F98" s="1606" t="s">
        <v>4288</v>
      </c>
      <c r="G98" s="450" t="s">
        <v>4196</v>
      </c>
      <c r="H98" s="20" t="s">
        <v>4283</v>
      </c>
      <c r="I98" s="20"/>
    </row>
    <row r="99" spans="2:9" ht="14.45">
      <c r="B99" s="1473" t="s">
        <v>59</v>
      </c>
      <c r="C99" s="1498" t="s">
        <v>70</v>
      </c>
      <c r="D99" s="1595" t="s">
        <v>949</v>
      </c>
      <c r="E99" s="1595" t="s">
        <v>2987</v>
      </c>
      <c r="F99" s="1606" t="s">
        <v>341</v>
      </c>
      <c r="G99" s="450" t="s">
        <v>341</v>
      </c>
      <c r="H99" s="450"/>
      <c r="I99" s="20"/>
    </row>
    <row r="100" spans="2:9" ht="14.45">
      <c r="B100" s="1473" t="s">
        <v>59</v>
      </c>
      <c r="C100" s="1498" t="s">
        <v>70</v>
      </c>
      <c r="D100" s="1595" t="s">
        <v>3018</v>
      </c>
      <c r="E100" s="1595" t="s">
        <v>2987</v>
      </c>
      <c r="F100" s="1606" t="s">
        <v>341</v>
      </c>
      <c r="G100" s="450" t="s">
        <v>341</v>
      </c>
      <c r="H100" s="450"/>
      <c r="I100" s="20"/>
    </row>
    <row r="101" spans="2:9" ht="14.45">
      <c r="B101" s="1473" t="s">
        <v>59</v>
      </c>
      <c r="C101" s="1498" t="s">
        <v>70</v>
      </c>
      <c r="D101" s="1595" t="s">
        <v>3015</v>
      </c>
      <c r="E101" s="1595" t="s">
        <v>2987</v>
      </c>
      <c r="F101" s="1606" t="s">
        <v>341</v>
      </c>
      <c r="G101" s="450" t="s">
        <v>341</v>
      </c>
      <c r="H101" s="450"/>
      <c r="I101" s="20"/>
    </row>
    <row r="102" spans="2:9" ht="14.45">
      <c r="B102" s="1473" t="s">
        <v>59</v>
      </c>
      <c r="C102" s="1498" t="s">
        <v>70</v>
      </c>
      <c r="D102" s="1595" t="s">
        <v>3012</v>
      </c>
      <c r="E102" s="1595" t="s">
        <v>2987</v>
      </c>
      <c r="F102" s="1606" t="s">
        <v>341</v>
      </c>
      <c r="G102" s="450" t="s">
        <v>341</v>
      </c>
      <c r="H102" s="450"/>
      <c r="I102" s="20"/>
    </row>
    <row r="103" spans="2:9">
      <c r="B103" s="86" t="s">
        <v>1334</v>
      </c>
      <c r="C103" s="31"/>
      <c r="D103" s="1602"/>
      <c r="E103" s="1602"/>
      <c r="F103" s="1607" t="s">
        <v>341</v>
      </c>
      <c r="G103" s="796" t="s">
        <v>341</v>
      </c>
      <c r="H103" s="796"/>
      <c r="I103" s="796"/>
    </row>
    <row r="104" spans="2:9" ht="14.45">
      <c r="B104" s="1488" t="s">
        <v>105</v>
      </c>
      <c r="C104" s="1489" t="s">
        <v>109</v>
      </c>
      <c r="D104" s="1595" t="s">
        <v>513</v>
      </c>
      <c r="E104" s="1595" t="s">
        <v>3303</v>
      </c>
      <c r="F104" s="1606" t="s">
        <v>341</v>
      </c>
      <c r="G104" s="450" t="s">
        <v>341</v>
      </c>
      <c r="H104" s="450"/>
      <c r="I104" s="20"/>
    </row>
    <row r="105" spans="2:9" ht="14.45">
      <c r="B105" s="1488" t="s">
        <v>105</v>
      </c>
      <c r="C105" s="1489" t="s">
        <v>109</v>
      </c>
      <c r="D105" s="1595" t="s">
        <v>580</v>
      </c>
      <c r="E105" s="1595" t="s">
        <v>3303</v>
      </c>
      <c r="F105" s="1606" t="s">
        <v>341</v>
      </c>
      <c r="G105" s="450" t="s">
        <v>341</v>
      </c>
      <c r="H105" s="450"/>
      <c r="I105" s="20"/>
    </row>
    <row r="106" spans="2:9" ht="14.45">
      <c r="B106" s="1488" t="s">
        <v>105</v>
      </c>
      <c r="C106" s="1489" t="s">
        <v>109</v>
      </c>
      <c r="D106" s="1595" t="s">
        <v>517</v>
      </c>
      <c r="E106" s="1595" t="s">
        <v>3303</v>
      </c>
      <c r="F106" s="1606" t="s">
        <v>341</v>
      </c>
      <c r="G106" s="450" t="s">
        <v>341</v>
      </c>
      <c r="H106" s="450"/>
      <c r="I106" s="20"/>
    </row>
    <row r="107" spans="2:9" ht="14.45">
      <c r="B107" s="1488" t="s">
        <v>105</v>
      </c>
      <c r="C107" s="1489" t="s">
        <v>109</v>
      </c>
      <c r="D107" s="1595" t="s">
        <v>572</v>
      </c>
      <c r="E107" s="1595" t="s">
        <v>3303</v>
      </c>
      <c r="F107" s="1606" t="s">
        <v>341</v>
      </c>
      <c r="G107" s="450" t="s">
        <v>341</v>
      </c>
      <c r="H107" s="450"/>
      <c r="I107" s="20"/>
    </row>
    <row r="108" spans="2:9" ht="14.45">
      <c r="B108" s="1488" t="s">
        <v>105</v>
      </c>
      <c r="C108" s="1489" t="s">
        <v>109</v>
      </c>
      <c r="D108" s="1600" t="s">
        <v>2989</v>
      </c>
      <c r="E108" s="1600" t="s">
        <v>3303</v>
      </c>
      <c r="F108" s="1606" t="s">
        <v>341</v>
      </c>
      <c r="G108" s="450" t="s">
        <v>341</v>
      </c>
      <c r="H108" s="1601"/>
      <c r="I108" s="20"/>
    </row>
    <row r="109" spans="2:9" ht="14.45">
      <c r="B109" s="1488" t="s">
        <v>105</v>
      </c>
      <c r="C109" s="1489" t="s">
        <v>109</v>
      </c>
      <c r="D109" s="1595" t="s">
        <v>1009</v>
      </c>
      <c r="E109" s="1595" t="s">
        <v>3303</v>
      </c>
      <c r="F109" s="1606" t="s">
        <v>341</v>
      </c>
      <c r="G109" s="450" t="s">
        <v>341</v>
      </c>
      <c r="H109" s="450"/>
      <c r="I109" s="20"/>
    </row>
    <row r="110" spans="2:9" ht="14.45">
      <c r="B110" s="1488" t="s">
        <v>105</v>
      </c>
      <c r="C110" s="1489" t="s">
        <v>109</v>
      </c>
      <c r="D110" s="1595" t="s">
        <v>3305</v>
      </c>
      <c r="E110" s="1595" t="s">
        <v>3303</v>
      </c>
      <c r="F110" s="1606" t="s">
        <v>341</v>
      </c>
      <c r="G110" s="450" t="s">
        <v>341</v>
      </c>
      <c r="H110" s="450"/>
      <c r="I110" s="20"/>
    </row>
    <row r="111" spans="2:9" ht="14.45">
      <c r="B111" s="1488" t="s">
        <v>105</v>
      </c>
      <c r="C111" s="1489" t="s">
        <v>109</v>
      </c>
      <c r="D111" s="1595" t="s">
        <v>3307</v>
      </c>
      <c r="E111" s="1595" t="s">
        <v>3303</v>
      </c>
      <c r="F111" s="1606" t="s">
        <v>341</v>
      </c>
      <c r="G111" s="450" t="s">
        <v>341</v>
      </c>
      <c r="H111" s="450"/>
      <c r="I111" s="20"/>
    </row>
    <row r="112" spans="2:9" ht="14.45">
      <c r="B112" s="1488" t="s">
        <v>105</v>
      </c>
      <c r="C112" s="1489" t="s">
        <v>109</v>
      </c>
      <c r="D112" s="1595" t="s">
        <v>958</v>
      </c>
      <c r="E112" s="1595" t="s">
        <v>3303</v>
      </c>
      <c r="F112" s="1606" t="s">
        <v>341</v>
      </c>
      <c r="G112" s="450" t="s">
        <v>341</v>
      </c>
      <c r="H112" s="450"/>
      <c r="I112" s="20"/>
    </row>
    <row r="113" spans="2:9" ht="14.45">
      <c r="B113" s="1488" t="s">
        <v>105</v>
      </c>
      <c r="C113" s="1489" t="s">
        <v>109</v>
      </c>
      <c r="D113" s="1595" t="s">
        <v>3311</v>
      </c>
      <c r="E113" s="1595" t="s">
        <v>3303</v>
      </c>
      <c r="F113" s="1606" t="s">
        <v>4288</v>
      </c>
      <c r="G113" s="450" t="s">
        <v>4261</v>
      </c>
      <c r="H113" s="20" t="s">
        <v>4283</v>
      </c>
      <c r="I113" s="20"/>
    </row>
    <row r="114" spans="2:9">
      <c r="B114" s="86" t="s">
        <v>1334</v>
      </c>
      <c r="C114" s="31"/>
      <c r="D114" s="1602"/>
      <c r="E114" s="1602"/>
      <c r="F114" s="1607" t="s">
        <v>341</v>
      </c>
      <c r="G114" s="796" t="s">
        <v>341</v>
      </c>
      <c r="H114" s="796"/>
      <c r="I114" s="796"/>
    </row>
    <row r="115" spans="2:9" ht="14.45">
      <c r="B115" s="1473" t="s">
        <v>59</v>
      </c>
      <c r="C115" s="1480" t="s">
        <v>81</v>
      </c>
      <c r="D115" s="1595" t="s">
        <v>513</v>
      </c>
      <c r="E115" s="1595" t="s">
        <v>3020</v>
      </c>
      <c r="F115" s="1606" t="s">
        <v>341</v>
      </c>
      <c r="G115" s="450" t="s">
        <v>341</v>
      </c>
      <c r="H115" s="450"/>
      <c r="I115" s="20"/>
    </row>
    <row r="116" spans="2:9" ht="14.45">
      <c r="B116" s="1473" t="s">
        <v>59</v>
      </c>
      <c r="C116" s="1480" t="s">
        <v>81</v>
      </c>
      <c r="D116" s="1595" t="s">
        <v>580</v>
      </c>
      <c r="E116" s="1595" t="s">
        <v>3020</v>
      </c>
      <c r="F116" s="1606" t="s">
        <v>341</v>
      </c>
      <c r="G116" s="450" t="s">
        <v>341</v>
      </c>
      <c r="H116" s="450"/>
      <c r="I116" s="20"/>
    </row>
    <row r="117" spans="2:9" ht="14.45">
      <c r="B117" s="1473" t="s">
        <v>59</v>
      </c>
      <c r="C117" s="1480" t="s">
        <v>81</v>
      </c>
      <c r="D117" s="1595" t="s">
        <v>572</v>
      </c>
      <c r="E117" s="1595" t="s">
        <v>3020</v>
      </c>
      <c r="F117" s="1606" t="s">
        <v>341</v>
      </c>
      <c r="G117" s="450" t="s">
        <v>341</v>
      </c>
      <c r="H117" s="450"/>
      <c r="I117" s="20"/>
    </row>
    <row r="118" spans="2:9" ht="14.45">
      <c r="B118" s="1473" t="s">
        <v>59</v>
      </c>
      <c r="C118" s="1480" t="s">
        <v>81</v>
      </c>
      <c r="D118" s="1595" t="s">
        <v>1516</v>
      </c>
      <c r="E118" s="1595" t="s">
        <v>3020</v>
      </c>
      <c r="F118" s="1606" t="s">
        <v>341</v>
      </c>
      <c r="G118" s="450" t="s">
        <v>341</v>
      </c>
      <c r="H118" s="450"/>
      <c r="I118" s="20"/>
    </row>
    <row r="119" spans="2:9" ht="14.45">
      <c r="B119" s="1473" t="s">
        <v>59</v>
      </c>
      <c r="C119" s="1480" t="s">
        <v>81</v>
      </c>
      <c r="D119" s="1595" t="s">
        <v>517</v>
      </c>
      <c r="E119" s="1595" t="s">
        <v>3020</v>
      </c>
      <c r="F119" s="1606" t="s">
        <v>341</v>
      </c>
      <c r="G119" s="450" t="s">
        <v>341</v>
      </c>
      <c r="H119" s="450"/>
      <c r="I119" s="20"/>
    </row>
    <row r="120" spans="2:9" ht="14.45">
      <c r="B120" s="1473" t="s">
        <v>59</v>
      </c>
      <c r="C120" s="1480" t="s">
        <v>81</v>
      </c>
      <c r="D120" s="1595" t="s">
        <v>494</v>
      </c>
      <c r="E120" s="1595" t="s">
        <v>3020</v>
      </c>
      <c r="F120" s="1606" t="s">
        <v>341</v>
      </c>
      <c r="G120" s="450" t="s">
        <v>341</v>
      </c>
      <c r="H120" s="450"/>
      <c r="I120" s="20"/>
    </row>
    <row r="121" spans="2:9" ht="14.45">
      <c r="B121" s="1473" t="s">
        <v>59</v>
      </c>
      <c r="C121" s="1480" t="s">
        <v>81</v>
      </c>
      <c r="D121" s="1595" t="s">
        <v>497</v>
      </c>
      <c r="E121" s="1595" t="s">
        <v>3020</v>
      </c>
      <c r="F121" s="1606" t="s">
        <v>341</v>
      </c>
      <c r="G121" s="450" t="s">
        <v>341</v>
      </c>
      <c r="H121" s="450"/>
      <c r="I121" s="20"/>
    </row>
    <row r="122" spans="2:9" ht="14.45">
      <c r="B122" s="1473" t="s">
        <v>59</v>
      </c>
      <c r="C122" s="1480" t="s">
        <v>81</v>
      </c>
      <c r="D122" s="1595" t="s">
        <v>500</v>
      </c>
      <c r="E122" s="1595" t="s">
        <v>3020</v>
      </c>
      <c r="F122" s="1606" t="s">
        <v>341</v>
      </c>
      <c r="G122" s="450" t="s">
        <v>341</v>
      </c>
      <c r="H122" s="450"/>
      <c r="I122" s="20"/>
    </row>
    <row r="123" spans="2:9" ht="14.45">
      <c r="B123" s="1473" t="s">
        <v>59</v>
      </c>
      <c r="C123" s="1480" t="s">
        <v>81</v>
      </c>
      <c r="D123" s="1595" t="s">
        <v>331</v>
      </c>
      <c r="E123" s="1595" t="s">
        <v>3020</v>
      </c>
      <c r="F123" s="1606" t="s">
        <v>341</v>
      </c>
      <c r="G123" s="450" t="s">
        <v>341</v>
      </c>
      <c r="H123" s="450"/>
      <c r="I123" s="20"/>
    </row>
    <row r="124" spans="2:9" ht="14.45">
      <c r="B124" s="1473" t="s">
        <v>59</v>
      </c>
      <c r="C124" s="1480" t="s">
        <v>81</v>
      </c>
      <c r="D124" s="1595" t="s">
        <v>396</v>
      </c>
      <c r="E124" s="1595" t="s">
        <v>3020</v>
      </c>
      <c r="F124" s="1606" t="s">
        <v>341</v>
      </c>
      <c r="G124" s="450" t="s">
        <v>341</v>
      </c>
      <c r="H124" s="450"/>
      <c r="I124" s="20"/>
    </row>
    <row r="125" spans="2:9" ht="14.45">
      <c r="B125" s="1473" t="s">
        <v>59</v>
      </c>
      <c r="C125" s="1480" t="s">
        <v>81</v>
      </c>
      <c r="D125" s="1595" t="s">
        <v>403</v>
      </c>
      <c r="E125" s="1595" t="s">
        <v>3020</v>
      </c>
      <c r="F125" s="1606" t="s">
        <v>341</v>
      </c>
      <c r="G125" s="450" t="s">
        <v>341</v>
      </c>
      <c r="H125" s="450"/>
      <c r="I125" s="20"/>
    </row>
    <row r="126" spans="2:9" ht="14.45">
      <c r="B126" s="1473" t="s">
        <v>59</v>
      </c>
      <c r="C126" s="1480" t="s">
        <v>81</v>
      </c>
      <c r="D126" s="1595" t="s">
        <v>479</v>
      </c>
      <c r="E126" s="1595" t="s">
        <v>3020</v>
      </c>
      <c r="F126" s="1606" t="s">
        <v>341</v>
      </c>
      <c r="G126" s="450" t="s">
        <v>341</v>
      </c>
      <c r="H126" s="450"/>
      <c r="I126" s="20"/>
    </row>
    <row r="127" spans="2:9" ht="14.45">
      <c r="B127" s="1473" t="s">
        <v>59</v>
      </c>
      <c r="C127" s="1480" t="s">
        <v>81</v>
      </c>
      <c r="D127" s="1595" t="s">
        <v>503</v>
      </c>
      <c r="E127" s="1595" t="s">
        <v>3020</v>
      </c>
      <c r="F127" s="1606" t="s">
        <v>341</v>
      </c>
      <c r="G127" s="450" t="s">
        <v>341</v>
      </c>
      <c r="H127" s="450"/>
      <c r="I127" s="20"/>
    </row>
    <row r="128" spans="2:9" ht="14.45">
      <c r="B128" s="1473" t="s">
        <v>59</v>
      </c>
      <c r="C128" s="1480" t="s">
        <v>81</v>
      </c>
      <c r="D128" s="1595" t="s">
        <v>345</v>
      </c>
      <c r="E128" s="1595" t="s">
        <v>3020</v>
      </c>
      <c r="F128" s="1606" t="s">
        <v>341</v>
      </c>
      <c r="G128" s="450" t="s">
        <v>341</v>
      </c>
      <c r="H128" s="450"/>
      <c r="I128" s="20"/>
    </row>
    <row r="129" spans="2:9" ht="14.45">
      <c r="B129" s="1473" t="s">
        <v>59</v>
      </c>
      <c r="C129" s="1480" t="s">
        <v>81</v>
      </c>
      <c r="D129" s="1595" t="s">
        <v>456</v>
      </c>
      <c r="E129" s="1595" t="s">
        <v>3020</v>
      </c>
      <c r="F129" s="1606" t="s">
        <v>341</v>
      </c>
      <c r="G129" s="450" t="s">
        <v>341</v>
      </c>
      <c r="H129" s="450"/>
      <c r="I129" s="20"/>
    </row>
    <row r="130" spans="2:9" ht="14.45">
      <c r="B130" s="1473" t="s">
        <v>59</v>
      </c>
      <c r="C130" s="1480" t="s">
        <v>81</v>
      </c>
      <c r="D130" s="1595" t="s">
        <v>463</v>
      </c>
      <c r="E130" s="1595" t="s">
        <v>3020</v>
      </c>
      <c r="F130" s="1606" t="s">
        <v>341</v>
      </c>
      <c r="G130" s="450" t="s">
        <v>341</v>
      </c>
      <c r="H130" s="450"/>
      <c r="I130" s="20"/>
    </row>
    <row r="131" spans="2:9" ht="14.45">
      <c r="B131" s="1473" t="s">
        <v>59</v>
      </c>
      <c r="C131" s="1480" t="s">
        <v>81</v>
      </c>
      <c r="D131" s="1595" t="s">
        <v>423</v>
      </c>
      <c r="E131" s="1595" t="s">
        <v>3020</v>
      </c>
      <c r="F131" s="1606" t="s">
        <v>341</v>
      </c>
      <c r="G131" s="450" t="s">
        <v>341</v>
      </c>
      <c r="H131" s="450"/>
      <c r="I131" s="20"/>
    </row>
    <row r="132" spans="2:9" ht="14.45">
      <c r="B132" s="1473" t="s">
        <v>59</v>
      </c>
      <c r="C132" s="1480" t="s">
        <v>81</v>
      </c>
      <c r="D132" s="1595" t="s">
        <v>427</v>
      </c>
      <c r="E132" s="1595" t="s">
        <v>3020</v>
      </c>
      <c r="F132" s="1606" t="s">
        <v>341</v>
      </c>
      <c r="G132" s="450" t="s">
        <v>341</v>
      </c>
      <c r="H132" s="450"/>
      <c r="I132" s="20"/>
    </row>
    <row r="133" spans="2:9" ht="14.45">
      <c r="B133" s="1473" t="s">
        <v>59</v>
      </c>
      <c r="C133" s="1480" t="s">
        <v>81</v>
      </c>
      <c r="D133" s="1595" t="s">
        <v>430</v>
      </c>
      <c r="E133" s="1595" t="s">
        <v>3020</v>
      </c>
      <c r="F133" s="1606" t="s">
        <v>341</v>
      </c>
      <c r="G133" s="450" t="s">
        <v>341</v>
      </c>
      <c r="H133" s="450"/>
      <c r="I133" s="20"/>
    </row>
    <row r="134" spans="2:9" ht="14.45">
      <c r="B134" s="1473" t="s">
        <v>59</v>
      </c>
      <c r="C134" s="1480" t="s">
        <v>81</v>
      </c>
      <c r="D134" s="1595" t="s">
        <v>434</v>
      </c>
      <c r="E134" s="1595" t="s">
        <v>3020</v>
      </c>
      <c r="F134" s="1606" t="s">
        <v>341</v>
      </c>
      <c r="G134" s="450" t="s">
        <v>341</v>
      </c>
      <c r="H134" s="450"/>
      <c r="I134" s="20"/>
    </row>
    <row r="135" spans="2:9" ht="14.45">
      <c r="B135" s="1473" t="s">
        <v>59</v>
      </c>
      <c r="C135" s="1480" t="s">
        <v>81</v>
      </c>
      <c r="D135" s="1595" t="s">
        <v>437</v>
      </c>
      <c r="E135" s="1595" t="s">
        <v>3020</v>
      </c>
      <c r="F135" s="1606" t="s">
        <v>341</v>
      </c>
      <c r="G135" s="450" t="s">
        <v>341</v>
      </c>
      <c r="H135" s="450"/>
      <c r="I135" s="20"/>
    </row>
    <row r="136" spans="2:9" ht="14.45">
      <c r="B136" s="1473" t="s">
        <v>59</v>
      </c>
      <c r="C136" s="1480" t="s">
        <v>81</v>
      </c>
      <c r="D136" s="1595" t="s">
        <v>440</v>
      </c>
      <c r="E136" s="1595" t="s">
        <v>3020</v>
      </c>
      <c r="F136" s="1606" t="s">
        <v>341</v>
      </c>
      <c r="G136" s="450" t="s">
        <v>341</v>
      </c>
      <c r="H136" s="450"/>
      <c r="I136" s="20"/>
    </row>
    <row r="137" spans="2:9" ht="14.45">
      <c r="B137" s="1473" t="s">
        <v>59</v>
      </c>
      <c r="C137" s="1480" t="s">
        <v>81</v>
      </c>
      <c r="D137" s="1595" t="s">
        <v>445</v>
      </c>
      <c r="E137" s="1595" t="s">
        <v>3020</v>
      </c>
      <c r="F137" s="1606" t="s">
        <v>341</v>
      </c>
      <c r="G137" s="450" t="s">
        <v>341</v>
      </c>
      <c r="H137" s="450"/>
      <c r="I137" s="20"/>
    </row>
    <row r="138" spans="2:9" ht="14.45">
      <c r="B138" s="1473" t="s">
        <v>59</v>
      </c>
      <c r="C138" s="1480" t="s">
        <v>81</v>
      </c>
      <c r="D138" s="1595" t="s">
        <v>459</v>
      </c>
      <c r="E138" s="1595" t="s">
        <v>3020</v>
      </c>
      <c r="F138" s="1606" t="s">
        <v>341</v>
      </c>
      <c r="G138" s="450" t="s">
        <v>341</v>
      </c>
      <c r="H138" s="450"/>
      <c r="I138" s="20"/>
    </row>
    <row r="139" spans="2:9" ht="14.45">
      <c r="B139" s="1473" t="s">
        <v>59</v>
      </c>
      <c r="C139" s="1480" t="s">
        <v>81</v>
      </c>
      <c r="D139" s="1595" t="s">
        <v>367</v>
      </c>
      <c r="E139" s="1595" t="s">
        <v>3020</v>
      </c>
      <c r="F139" s="1606" t="s">
        <v>341</v>
      </c>
      <c r="G139" s="450" t="s">
        <v>341</v>
      </c>
      <c r="H139" s="450"/>
      <c r="I139" s="20"/>
    </row>
    <row r="140" spans="2:9" ht="14.45">
      <c r="B140" s="1473" t="s">
        <v>59</v>
      </c>
      <c r="C140" s="1480" t="s">
        <v>81</v>
      </c>
      <c r="D140" s="1595" t="s">
        <v>383</v>
      </c>
      <c r="E140" s="1595" t="s">
        <v>3020</v>
      </c>
      <c r="F140" s="1606" t="s">
        <v>341</v>
      </c>
      <c r="G140" s="450" t="s">
        <v>341</v>
      </c>
      <c r="H140" s="450"/>
      <c r="I140" s="20"/>
    </row>
    <row r="141" spans="2:9" ht="14.45">
      <c r="B141" s="1473" t="s">
        <v>59</v>
      </c>
      <c r="C141" s="1480" t="s">
        <v>81</v>
      </c>
      <c r="D141" s="1595" t="s">
        <v>393</v>
      </c>
      <c r="E141" s="1595" t="s">
        <v>3020</v>
      </c>
      <c r="F141" s="1606" t="s">
        <v>341</v>
      </c>
      <c r="G141" s="450" t="s">
        <v>341</v>
      </c>
      <c r="H141" s="450"/>
      <c r="I141" s="20"/>
    </row>
    <row r="142" spans="2:9" ht="14.45">
      <c r="B142" s="1473" t="s">
        <v>59</v>
      </c>
      <c r="C142" s="1480" t="s">
        <v>81</v>
      </c>
      <c r="D142" s="1595" t="s">
        <v>399</v>
      </c>
      <c r="E142" s="1595" t="s">
        <v>3020</v>
      </c>
      <c r="F142" s="1606" t="s">
        <v>341</v>
      </c>
      <c r="G142" s="450" t="s">
        <v>341</v>
      </c>
      <c r="H142" s="450"/>
      <c r="I142" s="20"/>
    </row>
    <row r="143" spans="2:9" ht="14.45">
      <c r="B143" s="1473" t="s">
        <v>59</v>
      </c>
      <c r="C143" s="1480" t="s">
        <v>81</v>
      </c>
      <c r="D143" s="1595" t="s">
        <v>415</v>
      </c>
      <c r="E143" s="1595" t="s">
        <v>3020</v>
      </c>
      <c r="F143" s="1606" t="s">
        <v>341</v>
      </c>
      <c r="G143" s="450" t="s">
        <v>341</v>
      </c>
      <c r="H143" s="450"/>
      <c r="I143" s="20"/>
    </row>
    <row r="144" spans="2:9" ht="14.45">
      <c r="B144" s="1473" t="s">
        <v>59</v>
      </c>
      <c r="C144" s="1480" t="s">
        <v>81</v>
      </c>
      <c r="D144" s="1595" t="s">
        <v>351</v>
      </c>
      <c r="E144" s="1595" t="s">
        <v>3020</v>
      </c>
      <c r="F144" s="1606" t="s">
        <v>341</v>
      </c>
      <c r="G144" s="450" t="s">
        <v>341</v>
      </c>
      <c r="H144" s="450"/>
      <c r="I144" s="20"/>
    </row>
    <row r="145" spans="2:9" ht="14.45">
      <c r="B145" s="1473" t="s">
        <v>59</v>
      </c>
      <c r="C145" s="1480" t="s">
        <v>81</v>
      </c>
      <c r="D145" s="1595" t="s">
        <v>377</v>
      </c>
      <c r="E145" s="1595" t="s">
        <v>3020</v>
      </c>
      <c r="F145" s="1606" t="s">
        <v>341</v>
      </c>
      <c r="G145" s="450" t="s">
        <v>341</v>
      </c>
      <c r="H145" s="450"/>
      <c r="I145" s="20"/>
    </row>
    <row r="146" spans="2:9" ht="14.45">
      <c r="B146" s="1473" t="s">
        <v>59</v>
      </c>
      <c r="C146" s="1480" t="s">
        <v>81</v>
      </c>
      <c r="D146" s="1595" t="s">
        <v>491</v>
      </c>
      <c r="E146" s="1595" t="s">
        <v>3020</v>
      </c>
      <c r="F146" s="1606" t="s">
        <v>341</v>
      </c>
      <c r="G146" s="450" t="s">
        <v>341</v>
      </c>
      <c r="H146" s="450"/>
      <c r="I146" s="20"/>
    </row>
    <row r="147" spans="2:9" ht="14.45">
      <c r="B147" s="1473" t="s">
        <v>59</v>
      </c>
      <c r="C147" s="1480" t="s">
        <v>81</v>
      </c>
      <c r="D147" s="1595" t="s">
        <v>355</v>
      </c>
      <c r="E147" s="1595" t="s">
        <v>3020</v>
      </c>
      <c r="F147" s="1606" t="s">
        <v>341</v>
      </c>
      <c r="G147" s="450" t="s">
        <v>341</v>
      </c>
      <c r="H147" s="450"/>
      <c r="I147" s="20"/>
    </row>
    <row r="148" spans="2:9" ht="14.45">
      <c r="B148" s="1473" t="s">
        <v>59</v>
      </c>
      <c r="C148" s="1480" t="s">
        <v>81</v>
      </c>
      <c r="D148" s="1595" t="s">
        <v>373</v>
      </c>
      <c r="E148" s="1595" t="s">
        <v>3020</v>
      </c>
      <c r="F148" s="1606" t="s">
        <v>341</v>
      </c>
      <c r="G148" s="450" t="s">
        <v>341</v>
      </c>
      <c r="H148" s="450"/>
      <c r="I148" s="20"/>
    </row>
    <row r="149" spans="2:9" ht="14.45">
      <c r="B149" s="1473" t="s">
        <v>59</v>
      </c>
      <c r="C149" s="1480" t="s">
        <v>81</v>
      </c>
      <c r="D149" s="1595" t="s">
        <v>476</v>
      </c>
      <c r="E149" s="1595" t="s">
        <v>3020</v>
      </c>
      <c r="F149" s="1606" t="s">
        <v>341</v>
      </c>
      <c r="G149" s="450" t="s">
        <v>341</v>
      </c>
      <c r="H149" s="450"/>
      <c r="I149" s="20"/>
    </row>
    <row r="150" spans="2:9" ht="14.45">
      <c r="B150" s="1473" t="s">
        <v>59</v>
      </c>
      <c r="C150" s="1480" t="s">
        <v>81</v>
      </c>
      <c r="D150" s="1595" t="s">
        <v>473</v>
      </c>
      <c r="E150" s="1595" t="s">
        <v>3020</v>
      </c>
      <c r="F150" s="1606" t="s">
        <v>341</v>
      </c>
      <c r="G150" s="450" t="s">
        <v>341</v>
      </c>
      <c r="H150" s="450"/>
      <c r="I150" s="20"/>
    </row>
    <row r="151" spans="2:9" ht="14.45">
      <c r="B151" s="1473" t="s">
        <v>59</v>
      </c>
      <c r="C151" s="1480" t="s">
        <v>81</v>
      </c>
      <c r="D151" s="1600" t="s">
        <v>370</v>
      </c>
      <c r="E151" s="1600" t="s">
        <v>3020</v>
      </c>
      <c r="F151" s="1606" t="s">
        <v>341</v>
      </c>
      <c r="G151" s="450" t="s">
        <v>341</v>
      </c>
      <c r="H151" s="1601"/>
      <c r="I151" s="20"/>
    </row>
    <row r="152" spans="2:9" ht="14.45">
      <c r="B152" s="1473" t="s">
        <v>59</v>
      </c>
      <c r="C152" s="1480" t="s">
        <v>81</v>
      </c>
      <c r="D152" s="1595" t="s">
        <v>407</v>
      </c>
      <c r="E152" s="1595" t="s">
        <v>3020</v>
      </c>
      <c r="F152" s="1606" t="s">
        <v>341</v>
      </c>
      <c r="G152" s="450" t="s">
        <v>341</v>
      </c>
      <c r="H152" s="450"/>
      <c r="I152" s="20"/>
    </row>
    <row r="153" spans="2:9" ht="14.45">
      <c r="B153" s="1473" t="s">
        <v>59</v>
      </c>
      <c r="C153" s="1480" t="s">
        <v>81</v>
      </c>
      <c r="D153" s="1595" t="s">
        <v>453</v>
      </c>
      <c r="E153" s="1595" t="s">
        <v>3020</v>
      </c>
      <c r="F153" s="1606" t="s">
        <v>341</v>
      </c>
      <c r="G153" s="450" t="s">
        <v>341</v>
      </c>
      <c r="H153" s="450"/>
      <c r="I153" s="20"/>
    </row>
    <row r="154" spans="2:9" ht="14.45">
      <c r="B154" s="1473" t="s">
        <v>59</v>
      </c>
      <c r="C154" s="1480" t="s">
        <v>81</v>
      </c>
      <c r="D154" s="1595" t="s">
        <v>386</v>
      </c>
      <c r="E154" s="1595" t="s">
        <v>3020</v>
      </c>
      <c r="F154" s="1606" t="s">
        <v>341</v>
      </c>
      <c r="G154" s="450" t="s">
        <v>341</v>
      </c>
      <c r="H154" s="450"/>
      <c r="I154" s="20"/>
    </row>
    <row r="155" spans="2:9" ht="14.45">
      <c r="B155" s="1473" t="s">
        <v>59</v>
      </c>
      <c r="C155" s="1480" t="s">
        <v>81</v>
      </c>
      <c r="D155" s="1595" t="s">
        <v>3023</v>
      </c>
      <c r="E155" s="1595" t="s">
        <v>3020</v>
      </c>
      <c r="F155" s="1606" t="s">
        <v>341</v>
      </c>
      <c r="G155" s="450" t="s">
        <v>341</v>
      </c>
      <c r="H155" s="450"/>
      <c r="I155" s="20"/>
    </row>
    <row r="156" spans="2:9" ht="14.45">
      <c r="B156" s="1473" t="s">
        <v>59</v>
      </c>
      <c r="C156" s="1480" t="s">
        <v>81</v>
      </c>
      <c r="D156" s="1595" t="s">
        <v>3026</v>
      </c>
      <c r="E156" s="1595" t="s">
        <v>3020</v>
      </c>
      <c r="F156" s="1606" t="s">
        <v>341</v>
      </c>
      <c r="G156" s="450" t="s">
        <v>341</v>
      </c>
      <c r="H156" s="450"/>
      <c r="I156" s="20"/>
    </row>
    <row r="157" spans="2:9" ht="14.45">
      <c r="B157" s="1473" t="s">
        <v>59</v>
      </c>
      <c r="C157" s="1480" t="s">
        <v>81</v>
      </c>
      <c r="D157" s="1595" t="s">
        <v>420</v>
      </c>
      <c r="E157" s="1595" t="s">
        <v>3020</v>
      </c>
      <c r="F157" s="1606" t="s">
        <v>341</v>
      </c>
      <c r="G157" s="450" t="s">
        <v>341</v>
      </c>
      <c r="H157" s="450"/>
      <c r="I157" s="20"/>
    </row>
    <row r="158" spans="2:9" ht="14.45">
      <c r="B158" s="1473" t="s">
        <v>59</v>
      </c>
      <c r="C158" s="1480" t="s">
        <v>81</v>
      </c>
      <c r="D158" s="1595" t="s">
        <v>566</v>
      </c>
      <c r="E158" s="1595" t="s">
        <v>3020</v>
      </c>
      <c r="F158" s="1606" t="s">
        <v>341</v>
      </c>
      <c r="G158" s="450" t="s">
        <v>341</v>
      </c>
      <c r="H158" s="450"/>
      <c r="I158" s="20"/>
    </row>
    <row r="159" spans="2:9" ht="14.45">
      <c r="B159" s="1473" t="s">
        <v>59</v>
      </c>
      <c r="C159" s="1480" t="s">
        <v>81</v>
      </c>
      <c r="D159" s="1595" t="s">
        <v>448</v>
      </c>
      <c r="E159" s="1595" t="s">
        <v>3020</v>
      </c>
      <c r="F159" s="1606" t="s">
        <v>341</v>
      </c>
      <c r="G159" s="450" t="s">
        <v>341</v>
      </c>
      <c r="H159" s="450"/>
      <c r="I159" s="20"/>
    </row>
    <row r="160" spans="2:9" ht="14.45">
      <c r="B160" s="1473" t="s">
        <v>59</v>
      </c>
      <c r="C160" s="1480" t="s">
        <v>81</v>
      </c>
      <c r="D160" s="1595" t="s">
        <v>1154</v>
      </c>
      <c r="E160" s="1595" t="s">
        <v>3020</v>
      </c>
      <c r="F160" s="1606" t="s">
        <v>341</v>
      </c>
      <c r="G160" s="450" t="s">
        <v>341</v>
      </c>
      <c r="H160" s="450"/>
      <c r="I160" s="20"/>
    </row>
    <row r="161" spans="2:9" ht="14.45">
      <c r="B161" s="1473" t="s">
        <v>59</v>
      </c>
      <c r="C161" s="1480" t="s">
        <v>81</v>
      </c>
      <c r="D161" s="1595" t="s">
        <v>3028</v>
      </c>
      <c r="E161" s="1595" t="s">
        <v>3020</v>
      </c>
      <c r="F161" s="1606" t="s">
        <v>4288</v>
      </c>
      <c r="G161" s="450" t="s">
        <v>4185</v>
      </c>
      <c r="H161" s="20" t="s">
        <v>4283</v>
      </c>
      <c r="I161" s="20"/>
    </row>
    <row r="162" spans="2:9" ht="14.45">
      <c r="B162" s="1473" t="s">
        <v>59</v>
      </c>
      <c r="C162" s="1480" t="s">
        <v>81</v>
      </c>
      <c r="D162" s="1595" t="s">
        <v>488</v>
      </c>
      <c r="E162" s="1595" t="s">
        <v>3020</v>
      </c>
      <c r="F162" s="1606" t="s">
        <v>341</v>
      </c>
      <c r="G162" s="450" t="s">
        <v>341</v>
      </c>
      <c r="H162" s="450"/>
      <c r="I162" s="20"/>
    </row>
    <row r="163" spans="2:9" ht="14.45">
      <c r="B163" s="1473" t="s">
        <v>59</v>
      </c>
      <c r="C163" s="1480" t="s">
        <v>81</v>
      </c>
      <c r="D163" s="1595" t="s">
        <v>482</v>
      </c>
      <c r="E163" s="1595" t="s">
        <v>3020</v>
      </c>
      <c r="F163" s="1606" t="s">
        <v>341</v>
      </c>
      <c r="G163" s="450" t="s">
        <v>341</v>
      </c>
      <c r="H163" s="450"/>
      <c r="I163" s="20"/>
    </row>
    <row r="164" spans="2:9" ht="14.45">
      <c r="B164" s="1473" t="s">
        <v>59</v>
      </c>
      <c r="C164" s="1480" t="s">
        <v>81</v>
      </c>
      <c r="D164" s="1595" t="s">
        <v>362</v>
      </c>
      <c r="E164" s="1595" t="s">
        <v>3020</v>
      </c>
      <c r="F164" s="1606" t="s">
        <v>341</v>
      </c>
      <c r="G164" s="450" t="s">
        <v>341</v>
      </c>
      <c r="H164" s="450"/>
      <c r="I164" s="20"/>
    </row>
    <row r="165" spans="2:9" ht="14.45">
      <c r="B165" s="1473" t="s">
        <v>59</v>
      </c>
      <c r="C165" s="1480" t="s">
        <v>81</v>
      </c>
      <c r="D165" s="1595" t="s">
        <v>380</v>
      </c>
      <c r="E165" s="1595" t="s">
        <v>3020</v>
      </c>
      <c r="F165" s="1606" t="s">
        <v>341</v>
      </c>
      <c r="G165" s="450" t="s">
        <v>341</v>
      </c>
      <c r="H165" s="450"/>
      <c r="I165" s="20"/>
    </row>
    <row r="166" spans="2:9" ht="14.45">
      <c r="B166" s="1473" t="s">
        <v>59</v>
      </c>
      <c r="C166" s="1480" t="s">
        <v>81</v>
      </c>
      <c r="D166" s="1595" t="s">
        <v>485</v>
      </c>
      <c r="E166" s="1595" t="s">
        <v>3020</v>
      </c>
      <c r="F166" s="1606" t="s">
        <v>341</v>
      </c>
      <c r="G166" s="450" t="s">
        <v>341</v>
      </c>
      <c r="H166" s="450"/>
      <c r="I166" s="20"/>
    </row>
    <row r="167" spans="2:9" ht="15" customHeight="1">
      <c r="B167" s="1473" t="s">
        <v>59</v>
      </c>
      <c r="C167" s="1480" t="s">
        <v>81</v>
      </c>
      <c r="D167" s="1595" t="s">
        <v>409</v>
      </c>
      <c r="E167" s="1595" t="s">
        <v>3020</v>
      </c>
      <c r="F167" s="1606" t="s">
        <v>341</v>
      </c>
      <c r="G167" s="450" t="s">
        <v>341</v>
      </c>
      <c r="H167" s="450"/>
      <c r="I167" s="20"/>
    </row>
    <row r="168" spans="2:9" ht="15" customHeight="1">
      <c r="B168" s="1473" t="s">
        <v>59</v>
      </c>
      <c r="C168" s="1480" t="s">
        <v>81</v>
      </c>
      <c r="D168" s="1595" t="s">
        <v>1398</v>
      </c>
      <c r="E168" s="1595" t="s">
        <v>3020</v>
      </c>
      <c r="F168" s="1606" t="s">
        <v>341</v>
      </c>
      <c r="G168" s="450" t="s">
        <v>341</v>
      </c>
      <c r="H168" s="450"/>
      <c r="I168" s="20"/>
    </row>
    <row r="169" spans="2:9" ht="15" customHeight="1">
      <c r="B169" s="86" t="s">
        <v>1334</v>
      </c>
      <c r="C169" s="31"/>
      <c r="D169" s="1602"/>
      <c r="E169" s="1602"/>
      <c r="F169" s="1607" t="s">
        <v>341</v>
      </c>
      <c r="G169" s="796" t="s">
        <v>341</v>
      </c>
      <c r="H169" s="796"/>
      <c r="I169" s="796"/>
    </row>
    <row r="170" spans="2:9" ht="14.45">
      <c r="B170" s="1473" t="s">
        <v>59</v>
      </c>
      <c r="C170" s="1500" t="s">
        <v>79</v>
      </c>
      <c r="D170" s="1595" t="s">
        <v>513</v>
      </c>
      <c r="E170" s="1595" t="s">
        <v>3030</v>
      </c>
      <c r="F170" s="1606" t="s">
        <v>341</v>
      </c>
      <c r="G170" s="450" t="s">
        <v>341</v>
      </c>
      <c r="H170" s="450"/>
      <c r="I170" s="20"/>
    </row>
    <row r="171" spans="2:9" ht="14.45">
      <c r="B171" s="1473" t="s">
        <v>59</v>
      </c>
      <c r="C171" s="1500" t="s">
        <v>79</v>
      </c>
      <c r="D171" s="1595" t="s">
        <v>580</v>
      </c>
      <c r="E171" s="1595" t="s">
        <v>3030</v>
      </c>
      <c r="F171" s="1606" t="s">
        <v>341</v>
      </c>
      <c r="G171" s="450" t="s">
        <v>341</v>
      </c>
      <c r="H171" s="450"/>
      <c r="I171" s="20"/>
    </row>
    <row r="172" spans="2:9" ht="14.45">
      <c r="B172" s="1473" t="s">
        <v>59</v>
      </c>
      <c r="C172" s="1500" t="s">
        <v>79</v>
      </c>
      <c r="D172" s="1595" t="s">
        <v>572</v>
      </c>
      <c r="E172" s="1595" t="s">
        <v>3030</v>
      </c>
      <c r="F172" s="1606" t="s">
        <v>341</v>
      </c>
      <c r="G172" s="450" t="s">
        <v>341</v>
      </c>
      <c r="H172" s="450"/>
      <c r="I172" s="20"/>
    </row>
    <row r="173" spans="2:9" ht="14.45">
      <c r="B173" s="1473" t="s">
        <v>59</v>
      </c>
      <c r="C173" s="1500" t="s">
        <v>79</v>
      </c>
      <c r="D173" s="1595" t="s">
        <v>1516</v>
      </c>
      <c r="E173" s="1595" t="s">
        <v>3030</v>
      </c>
      <c r="F173" s="1606" t="s">
        <v>341</v>
      </c>
      <c r="G173" s="450" t="s">
        <v>341</v>
      </c>
      <c r="H173" s="450"/>
      <c r="I173" s="20"/>
    </row>
    <row r="174" spans="2:9" ht="14.45">
      <c r="B174" s="1473" t="s">
        <v>59</v>
      </c>
      <c r="C174" s="1500" t="s">
        <v>79</v>
      </c>
      <c r="D174" s="1595" t="s">
        <v>517</v>
      </c>
      <c r="E174" s="1595" t="s">
        <v>3030</v>
      </c>
      <c r="F174" s="1606" t="s">
        <v>341</v>
      </c>
      <c r="G174" s="450" t="s">
        <v>341</v>
      </c>
      <c r="H174" s="450"/>
      <c r="I174" s="20"/>
    </row>
    <row r="175" spans="2:9">
      <c r="B175" s="1473" t="s">
        <v>59</v>
      </c>
      <c r="C175" s="1500" t="s">
        <v>79</v>
      </c>
      <c r="D175" s="1600" t="s">
        <v>1042</v>
      </c>
      <c r="E175" s="1600" t="s">
        <v>3030</v>
      </c>
      <c r="F175" s="1606" t="s">
        <v>4294</v>
      </c>
      <c r="G175" s="450" t="s">
        <v>4295</v>
      </c>
      <c r="H175" s="20" t="s">
        <v>4278</v>
      </c>
      <c r="I175" s="450" t="s">
        <v>4124</v>
      </c>
    </row>
    <row r="176" spans="2:9" ht="14.45">
      <c r="B176" s="1473" t="s">
        <v>59</v>
      </c>
      <c r="C176" s="1500" t="s">
        <v>79</v>
      </c>
      <c r="D176" s="1595" t="s">
        <v>1178</v>
      </c>
      <c r="E176" s="1595" t="s">
        <v>3030</v>
      </c>
      <c r="F176" s="1606" t="s">
        <v>4288</v>
      </c>
      <c r="G176" s="450" t="s">
        <v>4296</v>
      </c>
      <c r="H176" s="20" t="s">
        <v>4297</v>
      </c>
      <c r="I176" s="450"/>
    </row>
    <row r="177" spans="2:9" ht="14.45">
      <c r="B177" s="1473" t="s">
        <v>59</v>
      </c>
      <c r="C177" s="1500" t="s">
        <v>79</v>
      </c>
      <c r="D177" s="1595" t="s">
        <v>1181</v>
      </c>
      <c r="E177" s="1595" t="s">
        <v>3030</v>
      </c>
      <c r="F177" s="1606" t="s">
        <v>4288</v>
      </c>
      <c r="G177" s="450" t="s">
        <v>4296</v>
      </c>
      <c r="H177" s="20" t="s">
        <v>4297</v>
      </c>
      <c r="I177" s="450"/>
    </row>
    <row r="178" spans="2:9" ht="14.45">
      <c r="B178" s="1473" t="s">
        <v>59</v>
      </c>
      <c r="C178" s="1500" t="s">
        <v>79</v>
      </c>
      <c r="D178" s="1595" t="s">
        <v>657</v>
      </c>
      <c r="E178" s="1595" t="s">
        <v>3030</v>
      </c>
      <c r="F178" s="1606" t="s">
        <v>341</v>
      </c>
      <c r="G178" s="450" t="s">
        <v>341</v>
      </c>
      <c r="H178" s="450"/>
      <c r="I178" s="450"/>
    </row>
    <row r="179" spans="2:9" ht="14.45">
      <c r="B179" s="1473" t="s">
        <v>59</v>
      </c>
      <c r="C179" s="1500" t="s">
        <v>79</v>
      </c>
      <c r="D179" s="1595" t="s">
        <v>688</v>
      </c>
      <c r="E179" s="1595" t="s">
        <v>3030</v>
      </c>
      <c r="F179" s="1606" t="s">
        <v>341</v>
      </c>
      <c r="G179" s="450" t="s">
        <v>341</v>
      </c>
      <c r="H179" s="450"/>
      <c r="I179" s="450"/>
    </row>
    <row r="180" spans="2:9" ht="14.45">
      <c r="B180" s="1473" t="s">
        <v>59</v>
      </c>
      <c r="C180" s="1500" t="s">
        <v>79</v>
      </c>
      <c r="D180" s="1595" t="s">
        <v>649</v>
      </c>
      <c r="E180" s="1595" t="s">
        <v>3030</v>
      </c>
      <c r="F180" s="1606" t="s">
        <v>341</v>
      </c>
      <c r="G180" s="450" t="s">
        <v>341</v>
      </c>
      <c r="H180" s="450"/>
      <c r="I180" s="450"/>
    </row>
    <row r="181" spans="2:9" ht="14.45">
      <c r="B181" s="1473" t="s">
        <v>59</v>
      </c>
      <c r="C181" s="1500" t="s">
        <v>79</v>
      </c>
      <c r="D181" s="1595" t="s">
        <v>685</v>
      </c>
      <c r="E181" s="1595" t="s">
        <v>3030</v>
      </c>
      <c r="F181" s="1606" t="s">
        <v>341</v>
      </c>
      <c r="G181" s="450" t="s">
        <v>341</v>
      </c>
      <c r="H181" s="450"/>
      <c r="I181" s="450"/>
    </row>
    <row r="182" spans="2:9" ht="14.45">
      <c r="B182" s="1473" t="s">
        <v>59</v>
      </c>
      <c r="C182" s="1500" t="s">
        <v>79</v>
      </c>
      <c r="D182" s="1595" t="s">
        <v>691</v>
      </c>
      <c r="E182" s="1595" t="s">
        <v>3030</v>
      </c>
      <c r="F182" s="1606" t="s">
        <v>341</v>
      </c>
      <c r="G182" s="450" t="s">
        <v>341</v>
      </c>
      <c r="H182" s="450"/>
      <c r="I182" s="450"/>
    </row>
    <row r="183" spans="2:9" ht="14.45">
      <c r="B183" s="1473" t="s">
        <v>59</v>
      </c>
      <c r="C183" s="1500" t="s">
        <v>79</v>
      </c>
      <c r="D183" s="1595" t="s">
        <v>652</v>
      </c>
      <c r="E183" s="1595" t="s">
        <v>3030</v>
      </c>
      <c r="F183" s="1606" t="s">
        <v>341</v>
      </c>
      <c r="G183" s="450" t="s">
        <v>341</v>
      </c>
      <c r="H183" s="450"/>
      <c r="I183" s="450"/>
    </row>
    <row r="184" spans="2:9" ht="14.45">
      <c r="B184" s="1473" t="s">
        <v>59</v>
      </c>
      <c r="C184" s="1500" t="s">
        <v>79</v>
      </c>
      <c r="D184" s="1595" t="s">
        <v>1418</v>
      </c>
      <c r="E184" s="1595" t="s">
        <v>3030</v>
      </c>
      <c r="F184" s="1606" t="s">
        <v>341</v>
      </c>
      <c r="G184" s="450" t="s">
        <v>341</v>
      </c>
      <c r="H184" s="450"/>
      <c r="I184" s="450"/>
    </row>
    <row r="185" spans="2:9" ht="14.45">
      <c r="B185" s="1473" t="s">
        <v>59</v>
      </c>
      <c r="C185" s="1500" t="s">
        <v>79</v>
      </c>
      <c r="D185" s="1595" t="s">
        <v>1420</v>
      </c>
      <c r="E185" s="1595" t="s">
        <v>3030</v>
      </c>
      <c r="F185" s="1606" t="s">
        <v>341</v>
      </c>
      <c r="G185" s="450" t="s">
        <v>341</v>
      </c>
      <c r="H185" s="450"/>
      <c r="I185" s="450"/>
    </row>
    <row r="186" spans="2:9" ht="14.45">
      <c r="B186" s="1473" t="s">
        <v>59</v>
      </c>
      <c r="C186" s="1500" t="s">
        <v>79</v>
      </c>
      <c r="D186" s="1595" t="s">
        <v>1424</v>
      </c>
      <c r="E186" s="1595" t="s">
        <v>3030</v>
      </c>
      <c r="F186" s="1606" t="s">
        <v>341</v>
      </c>
      <c r="G186" s="450" t="s">
        <v>341</v>
      </c>
      <c r="H186" s="450"/>
      <c r="I186" s="450"/>
    </row>
    <row r="187" spans="2:9" ht="14.45">
      <c r="B187" s="1473" t="s">
        <v>59</v>
      </c>
      <c r="C187" s="1500" t="s">
        <v>79</v>
      </c>
      <c r="D187" s="1595" t="s">
        <v>4214</v>
      </c>
      <c r="E187" s="1595" t="s">
        <v>3030</v>
      </c>
      <c r="F187" s="1606" t="s">
        <v>4288</v>
      </c>
      <c r="G187" s="450" t="s">
        <v>4203</v>
      </c>
      <c r="H187" s="20" t="s">
        <v>4283</v>
      </c>
      <c r="I187" s="450"/>
    </row>
    <row r="188" spans="2:9" ht="14.45">
      <c r="B188" s="1473" t="s">
        <v>59</v>
      </c>
      <c r="C188" s="1500" t="s">
        <v>79</v>
      </c>
      <c r="D188" s="1595" t="s">
        <v>695</v>
      </c>
      <c r="E188" s="1595" t="s">
        <v>3030</v>
      </c>
      <c r="F188" s="1606" t="s">
        <v>341</v>
      </c>
      <c r="G188" s="450" t="s">
        <v>341</v>
      </c>
      <c r="H188" s="450"/>
      <c r="I188" s="450"/>
    </row>
    <row r="189" spans="2:9" ht="14.45">
      <c r="B189" s="1473" t="s">
        <v>59</v>
      </c>
      <c r="C189" s="1500" t="s">
        <v>79</v>
      </c>
      <c r="D189" s="1595" t="s">
        <v>699</v>
      </c>
      <c r="E189" s="1595" t="s">
        <v>3030</v>
      </c>
      <c r="F189" s="1606" t="s">
        <v>341</v>
      </c>
      <c r="G189" s="450" t="s">
        <v>341</v>
      </c>
      <c r="H189" s="450"/>
      <c r="I189" s="450"/>
    </row>
    <row r="190" spans="2:9">
      <c r="B190" s="1473" t="s">
        <v>59</v>
      </c>
      <c r="C190" s="1500" t="s">
        <v>79</v>
      </c>
      <c r="D190" s="1595" t="s">
        <v>638</v>
      </c>
      <c r="E190" s="1595" t="s">
        <v>3030</v>
      </c>
      <c r="F190" s="1606" t="s">
        <v>4294</v>
      </c>
      <c r="G190" s="450" t="s">
        <v>4295</v>
      </c>
      <c r="H190" s="20" t="s">
        <v>4278</v>
      </c>
      <c r="I190" s="450" t="s">
        <v>4125</v>
      </c>
    </row>
    <row r="191" spans="2:9" ht="14.45">
      <c r="B191" s="1473" t="s">
        <v>59</v>
      </c>
      <c r="C191" s="1500" t="s">
        <v>79</v>
      </c>
      <c r="D191" s="1595" t="s">
        <v>3049</v>
      </c>
      <c r="E191" s="1595" t="s">
        <v>3030</v>
      </c>
      <c r="F191" s="1606" t="s">
        <v>341</v>
      </c>
      <c r="G191" s="450" t="s">
        <v>341</v>
      </c>
      <c r="H191" s="450"/>
      <c r="I191" s="20"/>
    </row>
    <row r="192" spans="2:9" ht="14.45">
      <c r="B192" s="1473" t="s">
        <v>59</v>
      </c>
      <c r="C192" s="1500" t="s">
        <v>79</v>
      </c>
      <c r="D192" s="1595" t="s">
        <v>3050</v>
      </c>
      <c r="E192" s="1595" t="s">
        <v>3030</v>
      </c>
      <c r="F192" s="1606" t="s">
        <v>341</v>
      </c>
      <c r="G192" s="450" t="s">
        <v>341</v>
      </c>
      <c r="H192" s="450"/>
      <c r="I192" s="20"/>
    </row>
    <row r="193" spans="2:9" ht="14.45">
      <c r="B193" s="1473" t="s">
        <v>59</v>
      </c>
      <c r="C193" s="1500" t="s">
        <v>79</v>
      </c>
      <c r="D193" s="1595" t="s">
        <v>3047</v>
      </c>
      <c r="E193" s="1595" t="s">
        <v>3030</v>
      </c>
      <c r="F193" s="1606" t="s">
        <v>341</v>
      </c>
      <c r="G193" s="450" t="s">
        <v>341</v>
      </c>
      <c r="H193" s="450"/>
      <c r="I193" s="20"/>
    </row>
    <row r="194" spans="2:9">
      <c r="B194" s="86" t="s">
        <v>1334</v>
      </c>
      <c r="C194" s="31"/>
      <c r="D194" s="1602"/>
      <c r="E194" s="1602"/>
      <c r="F194" s="1607" t="s">
        <v>341</v>
      </c>
      <c r="G194" s="796" t="s">
        <v>341</v>
      </c>
      <c r="H194" s="796"/>
      <c r="I194" s="796"/>
    </row>
    <row r="195" spans="2:9" ht="14.45">
      <c r="B195" s="1488" t="s">
        <v>105</v>
      </c>
      <c r="C195" s="1508" t="s">
        <v>106</v>
      </c>
      <c r="D195" s="1595" t="s">
        <v>513</v>
      </c>
      <c r="E195" s="1595" t="s">
        <v>3313</v>
      </c>
      <c r="F195" s="1606" t="s">
        <v>341</v>
      </c>
      <c r="G195" s="450" t="s">
        <v>341</v>
      </c>
      <c r="H195" s="450"/>
      <c r="I195" s="20"/>
    </row>
    <row r="196" spans="2:9" ht="14.45">
      <c r="B196" s="1488" t="s">
        <v>105</v>
      </c>
      <c r="C196" s="1508" t="s">
        <v>106</v>
      </c>
      <c r="D196" s="1595" t="s">
        <v>580</v>
      </c>
      <c r="E196" s="1595" t="s">
        <v>3313</v>
      </c>
      <c r="F196" s="1606" t="s">
        <v>341</v>
      </c>
      <c r="G196" s="450" t="s">
        <v>341</v>
      </c>
      <c r="H196" s="450"/>
      <c r="I196" s="20"/>
    </row>
    <row r="197" spans="2:9" ht="14.45">
      <c r="B197" s="1488" t="s">
        <v>105</v>
      </c>
      <c r="C197" s="1508" t="s">
        <v>106</v>
      </c>
      <c r="D197" s="1595" t="s">
        <v>572</v>
      </c>
      <c r="E197" s="1595" t="s">
        <v>3313</v>
      </c>
      <c r="F197" s="1606" t="s">
        <v>341</v>
      </c>
      <c r="G197" s="450" t="s">
        <v>341</v>
      </c>
      <c r="H197" s="450"/>
      <c r="I197" s="20"/>
    </row>
    <row r="198" spans="2:9" ht="14.45">
      <c r="B198" s="1488" t="s">
        <v>105</v>
      </c>
      <c r="C198" s="1508" t="s">
        <v>106</v>
      </c>
      <c r="D198" s="1595" t="s">
        <v>1516</v>
      </c>
      <c r="E198" s="1595" t="s">
        <v>3313</v>
      </c>
      <c r="F198" s="1606" t="s">
        <v>341</v>
      </c>
      <c r="G198" s="450" t="s">
        <v>341</v>
      </c>
      <c r="H198" s="450"/>
      <c r="I198" s="20"/>
    </row>
    <row r="199" spans="2:9" ht="14.45">
      <c r="B199" s="1488" t="s">
        <v>105</v>
      </c>
      <c r="C199" s="1508" t="s">
        <v>106</v>
      </c>
      <c r="D199" s="1600" t="s">
        <v>517</v>
      </c>
      <c r="E199" s="1600" t="s">
        <v>3313</v>
      </c>
      <c r="F199" s="1606" t="s">
        <v>341</v>
      </c>
      <c r="G199" s="450" t="s">
        <v>341</v>
      </c>
      <c r="H199" s="1601"/>
      <c r="I199" s="20"/>
    </row>
    <row r="200" spans="2:9" ht="14.45">
      <c r="B200" s="1488" t="s">
        <v>105</v>
      </c>
      <c r="C200" s="1508" t="s">
        <v>106</v>
      </c>
      <c r="D200" s="1595" t="s">
        <v>718</v>
      </c>
      <c r="E200" s="1595" t="s">
        <v>3313</v>
      </c>
      <c r="F200" s="1606" t="s">
        <v>341</v>
      </c>
      <c r="G200" s="450" t="s">
        <v>341</v>
      </c>
      <c r="H200" s="450"/>
      <c r="I200" s="20"/>
    </row>
    <row r="201" spans="2:9" ht="14.45">
      <c r="B201" s="1488" t="s">
        <v>105</v>
      </c>
      <c r="C201" s="1508" t="s">
        <v>106</v>
      </c>
      <c r="D201" s="1595" t="s">
        <v>722</v>
      </c>
      <c r="E201" s="1595" t="s">
        <v>3313</v>
      </c>
      <c r="F201" s="1606" t="s">
        <v>341</v>
      </c>
      <c r="G201" s="450" t="s">
        <v>341</v>
      </c>
      <c r="H201" s="450"/>
      <c r="I201" s="20"/>
    </row>
    <row r="202" spans="2:9" ht="14.45">
      <c r="B202" s="1488" t="s">
        <v>105</v>
      </c>
      <c r="C202" s="1508" t="s">
        <v>106</v>
      </c>
      <c r="D202" s="1595" t="s">
        <v>1324</v>
      </c>
      <c r="E202" s="1595" t="s">
        <v>3313</v>
      </c>
      <c r="F202" s="1606" t="s">
        <v>341</v>
      </c>
      <c r="G202" s="450" t="s">
        <v>341</v>
      </c>
      <c r="H202" s="450"/>
      <c r="I202" s="20"/>
    </row>
    <row r="203" spans="2:9" ht="14.45">
      <c r="B203" s="1488" t="s">
        <v>105</v>
      </c>
      <c r="C203" s="1508" t="s">
        <v>106</v>
      </c>
      <c r="D203" s="1595" t="s">
        <v>3315</v>
      </c>
      <c r="E203" s="1595" t="s">
        <v>3313</v>
      </c>
      <c r="F203" s="1606" t="s">
        <v>341</v>
      </c>
      <c r="G203" s="450" t="s">
        <v>341</v>
      </c>
      <c r="H203" s="450"/>
      <c r="I203" s="20"/>
    </row>
    <row r="204" spans="2:9" ht="14.45">
      <c r="B204" s="1488" t="s">
        <v>105</v>
      </c>
      <c r="C204" s="1508" t="s">
        <v>106</v>
      </c>
      <c r="D204" s="1595" t="s">
        <v>1042</v>
      </c>
      <c r="E204" s="1595" t="s">
        <v>3313</v>
      </c>
      <c r="F204" s="1606" t="s">
        <v>341</v>
      </c>
      <c r="G204" s="450" t="s">
        <v>341</v>
      </c>
      <c r="H204" s="450"/>
      <c r="I204" s="20"/>
    </row>
    <row r="205" spans="2:9" ht="14.45">
      <c r="B205" s="1488" t="s">
        <v>105</v>
      </c>
      <c r="C205" s="1508" t="s">
        <v>106</v>
      </c>
      <c r="D205" s="1595" t="s">
        <v>3320</v>
      </c>
      <c r="E205" s="1595" t="s">
        <v>3313</v>
      </c>
      <c r="F205" s="1606" t="s">
        <v>341</v>
      </c>
      <c r="G205" s="450" t="s">
        <v>341</v>
      </c>
      <c r="H205" s="450"/>
      <c r="I205" s="20"/>
    </row>
    <row r="206" spans="2:9">
      <c r="B206" s="86" t="s">
        <v>1334</v>
      </c>
      <c r="C206" s="31"/>
      <c r="D206" s="1602"/>
      <c r="E206" s="1602"/>
      <c r="F206" s="1607" t="s">
        <v>341</v>
      </c>
      <c r="G206" s="796" t="s">
        <v>341</v>
      </c>
      <c r="H206" s="796"/>
      <c r="I206" s="796"/>
    </row>
    <row r="207" spans="2:9" ht="14.45">
      <c r="B207" s="1473" t="s">
        <v>59</v>
      </c>
      <c r="C207" s="1502" t="s">
        <v>73</v>
      </c>
      <c r="D207" s="1595" t="s">
        <v>513</v>
      </c>
      <c r="E207" s="1595" t="s">
        <v>3054</v>
      </c>
      <c r="F207" s="1606" t="s">
        <v>341</v>
      </c>
      <c r="G207" s="450" t="s">
        <v>341</v>
      </c>
      <c r="H207" s="450"/>
      <c r="I207" s="20"/>
    </row>
    <row r="208" spans="2:9" ht="14.45">
      <c r="B208" s="1473" t="s">
        <v>59</v>
      </c>
      <c r="C208" s="1502" t="s">
        <v>73</v>
      </c>
      <c r="D208" s="1595" t="s">
        <v>580</v>
      </c>
      <c r="E208" s="1595" t="s">
        <v>3054</v>
      </c>
      <c r="F208" s="1606" t="s">
        <v>341</v>
      </c>
      <c r="G208" s="450" t="s">
        <v>341</v>
      </c>
      <c r="H208" s="450"/>
      <c r="I208" s="20"/>
    </row>
    <row r="209" spans="2:9" ht="14.45">
      <c r="B209" s="1473" t="s">
        <v>59</v>
      </c>
      <c r="C209" s="1502" t="s">
        <v>73</v>
      </c>
      <c r="D209" s="1595" t="s">
        <v>572</v>
      </c>
      <c r="E209" s="1595" t="s">
        <v>3054</v>
      </c>
      <c r="F209" s="1606" t="s">
        <v>341</v>
      </c>
      <c r="G209" s="450" t="s">
        <v>341</v>
      </c>
      <c r="H209" s="450"/>
      <c r="I209" s="20"/>
    </row>
    <row r="210" spans="2:9" ht="14.45">
      <c r="B210" s="1473" t="s">
        <v>59</v>
      </c>
      <c r="C210" s="1502" t="s">
        <v>73</v>
      </c>
      <c r="D210" s="1600" t="s">
        <v>1516</v>
      </c>
      <c r="E210" s="1600" t="s">
        <v>3054</v>
      </c>
      <c r="F210" s="1606" t="s">
        <v>341</v>
      </c>
      <c r="G210" s="450" t="s">
        <v>341</v>
      </c>
      <c r="H210" s="1601"/>
      <c r="I210" s="20"/>
    </row>
    <row r="211" spans="2:9" ht="14.45">
      <c r="B211" s="1473" t="s">
        <v>59</v>
      </c>
      <c r="C211" s="1502" t="s">
        <v>73</v>
      </c>
      <c r="D211" s="1595" t="s">
        <v>517</v>
      </c>
      <c r="E211" s="1595" t="s">
        <v>3054</v>
      </c>
      <c r="F211" s="1606" t="s">
        <v>341</v>
      </c>
      <c r="G211" s="450" t="s">
        <v>341</v>
      </c>
      <c r="H211" s="450"/>
      <c r="I211" s="20"/>
    </row>
    <row r="212" spans="2:9" ht="14.45">
      <c r="B212" s="1473" t="s">
        <v>59</v>
      </c>
      <c r="C212" s="1502" t="s">
        <v>73</v>
      </c>
      <c r="D212" s="1595" t="s">
        <v>1196</v>
      </c>
      <c r="E212" s="1595" t="s">
        <v>3054</v>
      </c>
      <c r="F212" s="1606" t="s">
        <v>341</v>
      </c>
      <c r="G212" s="450" t="s">
        <v>341</v>
      </c>
      <c r="H212" s="450"/>
      <c r="I212" s="20"/>
    </row>
    <row r="213" spans="2:9" ht="14.45">
      <c r="B213" s="1473" t="s">
        <v>59</v>
      </c>
      <c r="C213" s="1502" t="s">
        <v>73</v>
      </c>
      <c r="D213" s="1595" t="s">
        <v>1190</v>
      </c>
      <c r="E213" s="1595" t="s">
        <v>3054</v>
      </c>
      <c r="F213" s="1606" t="s">
        <v>341</v>
      </c>
      <c r="G213" s="450" t="s">
        <v>341</v>
      </c>
      <c r="H213" s="450"/>
      <c r="I213" s="20"/>
    </row>
    <row r="214" spans="2:9" ht="14.45">
      <c r="B214" s="1473" t="s">
        <v>59</v>
      </c>
      <c r="C214" s="1502" t="s">
        <v>73</v>
      </c>
      <c r="D214" s="1595" t="s">
        <v>1193</v>
      </c>
      <c r="E214" s="1595" t="s">
        <v>3054</v>
      </c>
      <c r="F214" s="1606" t="s">
        <v>341</v>
      </c>
      <c r="G214" s="450" t="s">
        <v>341</v>
      </c>
      <c r="H214" s="450"/>
      <c r="I214" s="20"/>
    </row>
    <row r="215" spans="2:9" ht="14.45">
      <c r="B215" s="1473" t="s">
        <v>59</v>
      </c>
      <c r="C215" s="1502" t="s">
        <v>73</v>
      </c>
      <c r="D215" s="1595" t="s">
        <v>1186</v>
      </c>
      <c r="E215" s="1595" t="s">
        <v>3054</v>
      </c>
      <c r="F215" s="1606" t="s">
        <v>341</v>
      </c>
      <c r="G215" s="450" t="s">
        <v>341</v>
      </c>
      <c r="H215" s="450"/>
      <c r="I215" s="20"/>
    </row>
    <row r="216" spans="2:9" ht="14.45">
      <c r="B216" s="1473" t="s">
        <v>59</v>
      </c>
      <c r="C216" s="1502" t="s">
        <v>73</v>
      </c>
      <c r="D216" s="1595" t="s">
        <v>1159</v>
      </c>
      <c r="E216" s="1595" t="s">
        <v>3054</v>
      </c>
      <c r="F216" s="1606" t="s">
        <v>341</v>
      </c>
      <c r="G216" s="450" t="s">
        <v>341</v>
      </c>
      <c r="H216" s="450"/>
      <c r="I216" s="20"/>
    </row>
    <row r="217" spans="2:9" ht="14.45">
      <c r="B217" s="1473" t="s">
        <v>59</v>
      </c>
      <c r="C217" s="1502" t="s">
        <v>73</v>
      </c>
      <c r="D217" s="1595" t="s">
        <v>1205</v>
      </c>
      <c r="E217" s="1595" t="s">
        <v>3054</v>
      </c>
      <c r="F217" s="1606" t="s">
        <v>341</v>
      </c>
      <c r="G217" s="450" t="s">
        <v>341</v>
      </c>
      <c r="H217" s="450"/>
      <c r="I217" s="20"/>
    </row>
    <row r="218" spans="2:9" ht="14.45">
      <c r="B218" s="1473" t="s">
        <v>59</v>
      </c>
      <c r="C218" s="1502" t="s">
        <v>73</v>
      </c>
      <c r="D218" s="1595" t="s">
        <v>1163</v>
      </c>
      <c r="E218" s="1595" t="s">
        <v>3054</v>
      </c>
      <c r="F218" s="1606" t="s">
        <v>341</v>
      </c>
      <c r="G218" s="450" t="s">
        <v>341</v>
      </c>
      <c r="H218" s="450"/>
      <c r="I218" s="20"/>
    </row>
    <row r="219" spans="2:9" ht="14.45">
      <c r="B219" s="1473" t="s">
        <v>59</v>
      </c>
      <c r="C219" s="1502" t="s">
        <v>73</v>
      </c>
      <c r="D219" s="1595" t="s">
        <v>1166</v>
      </c>
      <c r="E219" s="1595" t="s">
        <v>3054</v>
      </c>
      <c r="F219" s="1606" t="s">
        <v>341</v>
      </c>
      <c r="G219" s="450" t="s">
        <v>341</v>
      </c>
      <c r="H219" s="450"/>
      <c r="I219" s="20"/>
    </row>
    <row r="220" spans="2:9" ht="14.45">
      <c r="B220" s="1473" t="s">
        <v>59</v>
      </c>
      <c r="C220" s="1502" t="s">
        <v>73</v>
      </c>
      <c r="D220" s="1595" t="s">
        <v>1169</v>
      </c>
      <c r="E220" s="1595" t="s">
        <v>3054</v>
      </c>
      <c r="F220" s="1606" t="s">
        <v>341</v>
      </c>
      <c r="G220" s="450" t="s">
        <v>341</v>
      </c>
      <c r="H220" s="450"/>
      <c r="I220" s="20"/>
    </row>
    <row r="221" spans="2:9" ht="14.45">
      <c r="B221" s="1473" t="s">
        <v>59</v>
      </c>
      <c r="C221" s="1502" t="s">
        <v>73</v>
      </c>
      <c r="D221" s="1595" t="s">
        <v>1172</v>
      </c>
      <c r="E221" s="1595" t="s">
        <v>3054</v>
      </c>
      <c r="F221" s="1606" t="s">
        <v>341</v>
      </c>
      <c r="G221" s="450" t="s">
        <v>341</v>
      </c>
      <c r="H221" s="450"/>
      <c r="I221" s="20"/>
    </row>
    <row r="222" spans="2:9" ht="14.45">
      <c r="B222" s="1473" t="s">
        <v>59</v>
      </c>
      <c r="C222" s="1502" t="s">
        <v>73</v>
      </c>
      <c r="D222" s="1595" t="s">
        <v>1175</v>
      </c>
      <c r="E222" s="1595" t="s">
        <v>3054</v>
      </c>
      <c r="F222" s="1606" t="s">
        <v>341</v>
      </c>
      <c r="G222" s="450" t="s">
        <v>341</v>
      </c>
      <c r="H222" s="450"/>
      <c r="I222" s="20"/>
    </row>
    <row r="223" spans="2:9" ht="14.45">
      <c r="B223" s="1473" t="s">
        <v>59</v>
      </c>
      <c r="C223" s="1502" t="s">
        <v>73</v>
      </c>
      <c r="D223" s="1595" t="s">
        <v>1199</v>
      </c>
      <c r="E223" s="1595" t="s">
        <v>3054</v>
      </c>
      <c r="F223" s="1606" t="s">
        <v>341</v>
      </c>
      <c r="G223" s="450" t="s">
        <v>341</v>
      </c>
      <c r="H223" s="450"/>
      <c r="I223" s="20"/>
    </row>
    <row r="224" spans="2:9" ht="14.45">
      <c r="B224" s="1473" t="s">
        <v>59</v>
      </c>
      <c r="C224" s="1502" t="s">
        <v>73</v>
      </c>
      <c r="D224" s="1595" t="s">
        <v>824</v>
      </c>
      <c r="E224" s="1595" t="s">
        <v>3054</v>
      </c>
      <c r="F224" s="1606" t="s">
        <v>341</v>
      </c>
      <c r="G224" s="450" t="s">
        <v>341</v>
      </c>
      <c r="H224" s="450"/>
      <c r="I224" s="20"/>
    </row>
    <row r="225" spans="2:9" ht="14.45">
      <c r="B225" s="1473" t="s">
        <v>59</v>
      </c>
      <c r="C225" s="1502" t="s">
        <v>73</v>
      </c>
      <c r="D225" s="1595" t="s">
        <v>1202</v>
      </c>
      <c r="E225" s="1595" t="s">
        <v>3054</v>
      </c>
      <c r="F225" s="1606" t="s">
        <v>341</v>
      </c>
      <c r="G225" s="450" t="s">
        <v>341</v>
      </c>
      <c r="H225" s="450"/>
      <c r="I225" s="20"/>
    </row>
    <row r="226" spans="2:9" ht="14.45">
      <c r="B226" s="1473" t="s">
        <v>59</v>
      </c>
      <c r="C226" s="1502" t="s">
        <v>73</v>
      </c>
      <c r="D226" s="1595" t="s">
        <v>2112</v>
      </c>
      <c r="E226" s="1595" t="s">
        <v>3054</v>
      </c>
      <c r="F226" s="1606" t="s">
        <v>341</v>
      </c>
      <c r="G226" s="450" t="s">
        <v>341</v>
      </c>
      <c r="H226" s="450"/>
      <c r="I226" s="20"/>
    </row>
    <row r="227" spans="2:9" ht="14.45">
      <c r="B227" s="1473" t="s">
        <v>59</v>
      </c>
      <c r="C227" s="1502" t="s">
        <v>73</v>
      </c>
      <c r="D227" s="1595" t="s">
        <v>1178</v>
      </c>
      <c r="E227" s="1595" t="s">
        <v>3054</v>
      </c>
      <c r="F227" s="1606" t="s">
        <v>4298</v>
      </c>
      <c r="G227" s="450" t="s">
        <v>4299</v>
      </c>
      <c r="H227" s="20" t="s">
        <v>4274</v>
      </c>
      <c r="I227" s="20"/>
    </row>
    <row r="228" spans="2:9" ht="14.45">
      <c r="B228" s="1473" t="s">
        <v>59</v>
      </c>
      <c r="C228" s="1502" t="s">
        <v>73</v>
      </c>
      <c r="D228" s="1595" t="s">
        <v>1181</v>
      </c>
      <c r="E228" s="1595" t="s">
        <v>3054</v>
      </c>
      <c r="F228" s="1606" t="s">
        <v>4298</v>
      </c>
      <c r="G228" s="450" t="s">
        <v>4299</v>
      </c>
      <c r="H228" s="20" t="s">
        <v>4274</v>
      </c>
      <c r="I228" s="20"/>
    </row>
    <row r="229" spans="2:9">
      <c r="B229" s="86" t="s">
        <v>1334</v>
      </c>
      <c r="C229" s="31"/>
      <c r="D229" s="1602"/>
      <c r="E229" s="1602"/>
      <c r="F229" s="1607" t="s">
        <v>341</v>
      </c>
      <c r="G229" s="796" t="s">
        <v>341</v>
      </c>
      <c r="H229" s="796"/>
      <c r="I229" s="796"/>
    </row>
    <row r="230" spans="2:9" ht="14.45">
      <c r="B230" s="1473" t="s">
        <v>59</v>
      </c>
      <c r="C230" s="1503" t="s">
        <v>1901</v>
      </c>
      <c r="D230" s="1595" t="s">
        <v>572</v>
      </c>
      <c r="E230" s="1595" t="s">
        <v>3075</v>
      </c>
      <c r="F230" s="1606" t="s">
        <v>341</v>
      </c>
      <c r="G230" s="450" t="s">
        <v>341</v>
      </c>
      <c r="H230" s="450"/>
      <c r="I230" s="20"/>
    </row>
    <row r="231" spans="2:9" ht="14.45">
      <c r="B231" s="1473" t="s">
        <v>59</v>
      </c>
      <c r="C231" s="1503" t="s">
        <v>1901</v>
      </c>
      <c r="D231" s="1595" t="s">
        <v>513</v>
      </c>
      <c r="E231" s="1595" t="s">
        <v>3075</v>
      </c>
      <c r="F231" s="1606" t="s">
        <v>341</v>
      </c>
      <c r="G231" s="450" t="s">
        <v>341</v>
      </c>
      <c r="H231" s="450"/>
      <c r="I231" s="20"/>
    </row>
    <row r="232" spans="2:9" ht="14.45">
      <c r="B232" s="1473" t="s">
        <v>59</v>
      </c>
      <c r="C232" s="1503" t="s">
        <v>1901</v>
      </c>
      <c r="D232" s="1595" t="s">
        <v>580</v>
      </c>
      <c r="E232" s="1595" t="s">
        <v>3075</v>
      </c>
      <c r="F232" s="1606" t="s">
        <v>341</v>
      </c>
      <c r="G232" s="450" t="s">
        <v>341</v>
      </c>
      <c r="H232" s="450"/>
      <c r="I232" s="20"/>
    </row>
    <row r="233" spans="2:9" ht="14.45">
      <c r="B233" s="1473" t="s">
        <v>59</v>
      </c>
      <c r="C233" s="1503" t="s">
        <v>1901</v>
      </c>
      <c r="D233" s="1595" t="s">
        <v>517</v>
      </c>
      <c r="E233" s="1595" t="s">
        <v>3075</v>
      </c>
      <c r="F233" s="1606" t="s">
        <v>341</v>
      </c>
      <c r="G233" s="450" t="s">
        <v>341</v>
      </c>
      <c r="H233" s="450"/>
      <c r="I233" s="20"/>
    </row>
    <row r="234" spans="2:9" ht="14.45">
      <c r="B234" s="1473" t="s">
        <v>59</v>
      </c>
      <c r="C234" s="1503" t="s">
        <v>1901</v>
      </c>
      <c r="D234" s="1595" t="s">
        <v>1516</v>
      </c>
      <c r="E234" s="1595" t="s">
        <v>3075</v>
      </c>
      <c r="F234" s="1606" t="s">
        <v>341</v>
      </c>
      <c r="G234" s="450" t="s">
        <v>341</v>
      </c>
      <c r="H234" s="450"/>
      <c r="I234" s="20"/>
    </row>
    <row r="235" spans="2:9" ht="14.45">
      <c r="B235" s="1473" t="s">
        <v>59</v>
      </c>
      <c r="C235" s="1503" t="s">
        <v>1901</v>
      </c>
      <c r="D235" s="1595" t="s">
        <v>3076</v>
      </c>
      <c r="E235" s="1595" t="s">
        <v>3075</v>
      </c>
      <c r="F235" s="1606" t="s">
        <v>341</v>
      </c>
      <c r="G235" s="450" t="s">
        <v>341</v>
      </c>
      <c r="H235" s="450"/>
      <c r="I235" s="20"/>
    </row>
    <row r="236" spans="2:9" ht="14.45">
      <c r="B236" s="1473" t="s">
        <v>59</v>
      </c>
      <c r="C236" s="1503" t="s">
        <v>1901</v>
      </c>
      <c r="D236" s="1595" t="s">
        <v>3078</v>
      </c>
      <c r="E236" s="1595" t="s">
        <v>3075</v>
      </c>
      <c r="F236" s="1606" t="s">
        <v>341</v>
      </c>
      <c r="G236" s="450" t="s">
        <v>341</v>
      </c>
      <c r="H236" s="450"/>
      <c r="I236" s="20"/>
    </row>
    <row r="237" spans="2:9" ht="14.45">
      <c r="B237" s="1473" t="s">
        <v>59</v>
      </c>
      <c r="C237" s="1503" t="s">
        <v>1901</v>
      </c>
      <c r="D237" s="1595" t="s">
        <v>3080</v>
      </c>
      <c r="E237" s="1595" t="s">
        <v>3075</v>
      </c>
      <c r="F237" s="1606" t="s">
        <v>341</v>
      </c>
      <c r="G237" s="450" t="s">
        <v>341</v>
      </c>
      <c r="H237" s="450"/>
      <c r="I237" s="20"/>
    </row>
    <row r="238" spans="2:9" ht="14.45">
      <c r="B238" s="1473" t="s">
        <v>59</v>
      </c>
      <c r="C238" s="1503" t="s">
        <v>1901</v>
      </c>
      <c r="D238" s="1595" t="s">
        <v>3082</v>
      </c>
      <c r="E238" s="1595" t="s">
        <v>3075</v>
      </c>
      <c r="F238" s="1606" t="s">
        <v>341</v>
      </c>
      <c r="G238" s="450" t="s">
        <v>341</v>
      </c>
      <c r="H238" s="450"/>
      <c r="I238" s="20"/>
    </row>
    <row r="239" spans="2:9" ht="14.45">
      <c r="B239" s="1473" t="s">
        <v>59</v>
      </c>
      <c r="C239" s="1503" t="s">
        <v>1901</v>
      </c>
      <c r="D239" s="1595" t="s">
        <v>3084</v>
      </c>
      <c r="E239" s="1595" t="s">
        <v>3075</v>
      </c>
      <c r="F239" s="1606" t="s">
        <v>341</v>
      </c>
      <c r="G239" s="450" t="s">
        <v>341</v>
      </c>
      <c r="H239" s="450"/>
      <c r="I239" s="20"/>
    </row>
    <row r="240" spans="2:9" ht="14.45">
      <c r="B240" s="1473" t="s">
        <v>59</v>
      </c>
      <c r="C240" s="1503" t="s">
        <v>1901</v>
      </c>
      <c r="D240" s="1595" t="s">
        <v>2112</v>
      </c>
      <c r="E240" s="1595" t="s">
        <v>3075</v>
      </c>
      <c r="F240" s="1606" t="s">
        <v>341</v>
      </c>
      <c r="G240" s="450" t="s">
        <v>341</v>
      </c>
      <c r="H240" s="450"/>
      <c r="I240" s="20"/>
    </row>
    <row r="241" spans="2:9" ht="14.45">
      <c r="B241" s="1473" t="s">
        <v>59</v>
      </c>
      <c r="C241" s="1503" t="s">
        <v>1901</v>
      </c>
      <c r="D241" s="1595" t="s">
        <v>3087</v>
      </c>
      <c r="E241" s="1595" t="s">
        <v>3075</v>
      </c>
      <c r="F241" s="1606" t="s">
        <v>341</v>
      </c>
      <c r="G241" s="450" t="s">
        <v>341</v>
      </c>
      <c r="H241" s="450"/>
      <c r="I241" s="20"/>
    </row>
    <row r="242" spans="2:9" ht="14.45">
      <c r="B242" s="1473" t="s">
        <v>59</v>
      </c>
      <c r="C242" s="1503" t="s">
        <v>1901</v>
      </c>
      <c r="D242" s="1595" t="s">
        <v>2703</v>
      </c>
      <c r="E242" s="1595" t="s">
        <v>3075</v>
      </c>
      <c r="F242" s="1606" t="s">
        <v>341</v>
      </c>
      <c r="G242" s="450" t="s">
        <v>341</v>
      </c>
      <c r="H242" s="450"/>
      <c r="I242" s="20"/>
    </row>
    <row r="243" spans="2:9" ht="14.45">
      <c r="B243" s="1473" t="s">
        <v>59</v>
      </c>
      <c r="C243" s="1503" t="s">
        <v>1901</v>
      </c>
      <c r="D243" s="1595" t="s">
        <v>2702</v>
      </c>
      <c r="E243" s="1595" t="s">
        <v>3075</v>
      </c>
      <c r="F243" s="1606" t="s">
        <v>341</v>
      </c>
      <c r="G243" s="450" t="s">
        <v>341</v>
      </c>
      <c r="H243" s="450"/>
      <c r="I243" s="20"/>
    </row>
    <row r="244" spans="2:9" ht="14.45">
      <c r="B244" s="1473" t="s">
        <v>59</v>
      </c>
      <c r="C244" s="1503" t="s">
        <v>1901</v>
      </c>
      <c r="D244" s="1595" t="s">
        <v>2701</v>
      </c>
      <c r="E244" s="1595" t="s">
        <v>3075</v>
      </c>
      <c r="F244" s="1606" t="s">
        <v>341</v>
      </c>
      <c r="G244" s="450" t="s">
        <v>341</v>
      </c>
      <c r="H244" s="450"/>
      <c r="I244" s="20"/>
    </row>
    <row r="245" spans="2:9" ht="14.45">
      <c r="B245" s="1473" t="s">
        <v>59</v>
      </c>
      <c r="C245" s="1503" t="s">
        <v>1901</v>
      </c>
      <c r="D245" s="1595" t="s">
        <v>2700</v>
      </c>
      <c r="E245" s="1595" t="s">
        <v>3075</v>
      </c>
      <c r="F245" s="1606" t="s">
        <v>341</v>
      </c>
      <c r="G245" s="450" t="s">
        <v>341</v>
      </c>
      <c r="H245" s="450"/>
      <c r="I245" s="20"/>
    </row>
    <row r="246" spans="2:9" ht="14.45">
      <c r="B246" s="1473" t="s">
        <v>59</v>
      </c>
      <c r="C246" s="1503" t="s">
        <v>1901</v>
      </c>
      <c r="D246" s="1595" t="s">
        <v>2699</v>
      </c>
      <c r="E246" s="1595" t="s">
        <v>3075</v>
      </c>
      <c r="F246" s="1606" t="s">
        <v>341</v>
      </c>
      <c r="G246" s="450" t="s">
        <v>341</v>
      </c>
      <c r="H246" s="450"/>
      <c r="I246" s="20"/>
    </row>
    <row r="247" spans="2:9" ht="14.45">
      <c r="B247" s="1473" t="s">
        <v>59</v>
      </c>
      <c r="C247" s="1503" t="s">
        <v>1901</v>
      </c>
      <c r="D247" s="1595" t="s">
        <v>2698</v>
      </c>
      <c r="E247" s="1595" t="s">
        <v>3075</v>
      </c>
      <c r="F247" s="1606" t="s">
        <v>341</v>
      </c>
      <c r="G247" s="450" t="s">
        <v>341</v>
      </c>
      <c r="H247" s="450"/>
      <c r="I247" s="20"/>
    </row>
    <row r="248" spans="2:9" ht="14.45">
      <c r="B248" s="1473" t="s">
        <v>59</v>
      </c>
      <c r="C248" s="1503" t="s">
        <v>1901</v>
      </c>
      <c r="D248" s="1595" t="s">
        <v>3095</v>
      </c>
      <c r="E248" s="1595" t="s">
        <v>3075</v>
      </c>
      <c r="F248" s="1606" t="s">
        <v>341</v>
      </c>
      <c r="G248" s="450" t="s">
        <v>341</v>
      </c>
      <c r="H248" s="450"/>
      <c r="I248" s="20"/>
    </row>
    <row r="249" spans="2:9" ht="14.45">
      <c r="B249" s="1473" t="s">
        <v>59</v>
      </c>
      <c r="C249" s="1503" t="s">
        <v>1901</v>
      </c>
      <c r="D249" s="1595" t="s">
        <v>3097</v>
      </c>
      <c r="E249" s="1595" t="s">
        <v>3075</v>
      </c>
      <c r="F249" s="1606" t="s">
        <v>341</v>
      </c>
      <c r="G249" s="450" t="s">
        <v>341</v>
      </c>
      <c r="H249" s="450"/>
      <c r="I249" s="20"/>
    </row>
    <row r="250" spans="2:9" ht="14.45">
      <c r="B250" s="1473" t="s">
        <v>59</v>
      </c>
      <c r="C250" s="1503" t="s">
        <v>1901</v>
      </c>
      <c r="D250" s="1595" t="s">
        <v>3099</v>
      </c>
      <c r="E250" s="1595" t="s">
        <v>3075</v>
      </c>
      <c r="F250" s="1606" t="s">
        <v>341</v>
      </c>
      <c r="G250" s="450" t="s">
        <v>341</v>
      </c>
      <c r="H250" s="450"/>
      <c r="I250" s="20"/>
    </row>
    <row r="251" spans="2:9" ht="14.45">
      <c r="B251" s="1473" t="s">
        <v>59</v>
      </c>
      <c r="C251" s="1503" t="s">
        <v>1901</v>
      </c>
      <c r="D251" s="1595" t="s">
        <v>3101</v>
      </c>
      <c r="E251" s="1595" t="s">
        <v>3075</v>
      </c>
      <c r="F251" s="1606" t="s">
        <v>341</v>
      </c>
      <c r="G251" s="450" t="s">
        <v>341</v>
      </c>
      <c r="H251" s="450"/>
      <c r="I251" s="20"/>
    </row>
    <row r="252" spans="2:9" ht="14.45">
      <c r="B252" s="1473" t="s">
        <v>59</v>
      </c>
      <c r="C252" s="1503" t="s">
        <v>1901</v>
      </c>
      <c r="D252" s="1595" t="s">
        <v>3103</v>
      </c>
      <c r="E252" s="1595" t="s">
        <v>3075</v>
      </c>
      <c r="F252" s="1606" t="s">
        <v>341</v>
      </c>
      <c r="G252" s="450" t="s">
        <v>341</v>
      </c>
      <c r="H252" s="450"/>
      <c r="I252" s="20"/>
    </row>
    <row r="253" spans="2:9" ht="14.45">
      <c r="B253" s="1473" t="s">
        <v>59</v>
      </c>
      <c r="C253" s="1503" t="s">
        <v>1901</v>
      </c>
      <c r="D253" s="1595" t="s">
        <v>3105</v>
      </c>
      <c r="E253" s="1595" t="s">
        <v>3075</v>
      </c>
      <c r="F253" s="1606" t="s">
        <v>341</v>
      </c>
      <c r="G253" s="450" t="s">
        <v>341</v>
      </c>
      <c r="H253" s="450"/>
      <c r="I253" s="20"/>
    </row>
    <row r="254" spans="2:9" ht="14.45">
      <c r="B254" s="1473" t="s">
        <v>59</v>
      </c>
      <c r="C254" s="1503" t="s">
        <v>1901</v>
      </c>
      <c r="D254" s="1595" t="s">
        <v>3107</v>
      </c>
      <c r="E254" s="1595" t="s">
        <v>3075</v>
      </c>
      <c r="F254" s="1606" t="s">
        <v>341</v>
      </c>
      <c r="G254" s="450" t="s">
        <v>341</v>
      </c>
      <c r="H254" s="450"/>
      <c r="I254" s="20"/>
    </row>
    <row r="255" spans="2:9" ht="14.45">
      <c r="B255" s="1473" t="s">
        <v>59</v>
      </c>
      <c r="C255" s="1503" t="s">
        <v>1901</v>
      </c>
      <c r="D255" s="1595" t="s">
        <v>3109</v>
      </c>
      <c r="E255" s="1595" t="s">
        <v>3075</v>
      </c>
      <c r="F255" s="1606" t="s">
        <v>341</v>
      </c>
      <c r="G255" s="450" t="s">
        <v>341</v>
      </c>
      <c r="H255" s="450"/>
      <c r="I255" s="20"/>
    </row>
    <row r="256" spans="2:9" ht="14.45">
      <c r="B256" s="1473" t="s">
        <v>59</v>
      </c>
      <c r="C256" s="1503" t="s">
        <v>1901</v>
      </c>
      <c r="D256" s="1595" t="s">
        <v>3111</v>
      </c>
      <c r="E256" s="1595" t="s">
        <v>3075</v>
      </c>
      <c r="F256" s="1606" t="s">
        <v>341</v>
      </c>
      <c r="G256" s="450" t="s">
        <v>341</v>
      </c>
      <c r="H256" s="450"/>
      <c r="I256" s="20"/>
    </row>
    <row r="257" spans="2:9" ht="14.45">
      <c r="B257" s="1473" t="s">
        <v>59</v>
      </c>
      <c r="C257" s="1503" t="s">
        <v>1901</v>
      </c>
      <c r="D257" s="1595" t="s">
        <v>3113</v>
      </c>
      <c r="E257" s="1595" t="s">
        <v>3075</v>
      </c>
      <c r="F257" s="1606" t="s">
        <v>341</v>
      </c>
      <c r="G257" s="450" t="s">
        <v>341</v>
      </c>
      <c r="H257" s="450"/>
      <c r="I257" s="20"/>
    </row>
    <row r="258" spans="2:9" ht="14.45">
      <c r="B258" s="1473" t="s">
        <v>59</v>
      </c>
      <c r="C258" s="1503" t="s">
        <v>1901</v>
      </c>
      <c r="D258" s="1595" t="s">
        <v>3115</v>
      </c>
      <c r="E258" s="1595" t="s">
        <v>3075</v>
      </c>
      <c r="F258" s="1606" t="s">
        <v>341</v>
      </c>
      <c r="G258" s="450" t="s">
        <v>341</v>
      </c>
      <c r="H258" s="450"/>
      <c r="I258" s="20"/>
    </row>
    <row r="259" spans="2:9" ht="14.45">
      <c r="B259" s="1473" t="s">
        <v>59</v>
      </c>
      <c r="C259" s="1503" t="s">
        <v>1901</v>
      </c>
      <c r="D259" s="1595" t="s">
        <v>3117</v>
      </c>
      <c r="E259" s="1595" t="s">
        <v>3075</v>
      </c>
      <c r="F259" s="1606" t="s">
        <v>341</v>
      </c>
      <c r="G259" s="450" t="s">
        <v>341</v>
      </c>
      <c r="H259" s="450"/>
      <c r="I259" s="20"/>
    </row>
    <row r="260" spans="2:9" ht="14.45">
      <c r="B260" s="1473" t="s">
        <v>59</v>
      </c>
      <c r="C260" s="1503" t="s">
        <v>1901</v>
      </c>
      <c r="D260" s="1595" t="s">
        <v>3119</v>
      </c>
      <c r="E260" s="1595" t="s">
        <v>3075</v>
      </c>
      <c r="F260" s="1606" t="s">
        <v>341</v>
      </c>
      <c r="G260" s="450" t="s">
        <v>341</v>
      </c>
      <c r="H260" s="450"/>
      <c r="I260" s="20"/>
    </row>
    <row r="261" spans="2:9" ht="14.45">
      <c r="B261" s="1473" t="s">
        <v>59</v>
      </c>
      <c r="C261" s="1503" t="s">
        <v>1901</v>
      </c>
      <c r="D261" s="1595" t="s">
        <v>3121</v>
      </c>
      <c r="E261" s="1595" t="s">
        <v>3075</v>
      </c>
      <c r="F261" s="1606" t="s">
        <v>341</v>
      </c>
      <c r="G261" s="450" t="s">
        <v>341</v>
      </c>
      <c r="H261" s="450"/>
      <c r="I261" s="20"/>
    </row>
    <row r="262" spans="2:9" ht="14.45">
      <c r="B262" s="1473" t="s">
        <v>59</v>
      </c>
      <c r="C262" s="1503" t="s">
        <v>1901</v>
      </c>
      <c r="D262" s="1595" t="s">
        <v>3123</v>
      </c>
      <c r="E262" s="1595" t="s">
        <v>3075</v>
      </c>
      <c r="F262" s="1606" t="s">
        <v>341</v>
      </c>
      <c r="G262" s="450" t="s">
        <v>341</v>
      </c>
      <c r="H262" s="450"/>
      <c r="I262" s="20"/>
    </row>
    <row r="263" spans="2:9" ht="14.45">
      <c r="B263" s="1473" t="s">
        <v>59</v>
      </c>
      <c r="C263" s="1503" t="s">
        <v>1901</v>
      </c>
      <c r="D263" s="1595" t="s">
        <v>3125</v>
      </c>
      <c r="E263" s="1595" t="s">
        <v>3075</v>
      </c>
      <c r="F263" s="1606" t="s">
        <v>341</v>
      </c>
      <c r="G263" s="450" t="s">
        <v>341</v>
      </c>
      <c r="H263" s="450"/>
      <c r="I263" s="20"/>
    </row>
    <row r="264" spans="2:9" ht="14.45">
      <c r="B264" s="1473" t="s">
        <v>59</v>
      </c>
      <c r="C264" s="1503" t="s">
        <v>1901</v>
      </c>
      <c r="D264" s="1595" t="s">
        <v>3127</v>
      </c>
      <c r="E264" s="1595" t="s">
        <v>3075</v>
      </c>
      <c r="F264" s="1606" t="s">
        <v>341</v>
      </c>
      <c r="G264" s="450" t="s">
        <v>341</v>
      </c>
      <c r="H264" s="450"/>
      <c r="I264" s="20"/>
    </row>
    <row r="265" spans="2:9" ht="14.45">
      <c r="B265" s="1473" t="s">
        <v>59</v>
      </c>
      <c r="C265" s="1503" t="s">
        <v>1901</v>
      </c>
      <c r="D265" s="1595" t="s">
        <v>3129</v>
      </c>
      <c r="E265" s="1595" t="s">
        <v>3075</v>
      </c>
      <c r="F265" s="1606" t="s">
        <v>341</v>
      </c>
      <c r="G265" s="450" t="s">
        <v>341</v>
      </c>
      <c r="H265" s="450"/>
      <c r="I265" s="20"/>
    </row>
    <row r="266" spans="2:9" ht="14.45">
      <c r="B266" s="1473" t="s">
        <v>59</v>
      </c>
      <c r="C266" s="1503" t="s">
        <v>1901</v>
      </c>
      <c r="D266" s="1595" t="s">
        <v>3131</v>
      </c>
      <c r="E266" s="1595" t="s">
        <v>3075</v>
      </c>
      <c r="F266" s="1606" t="s">
        <v>341</v>
      </c>
      <c r="G266" s="450" t="s">
        <v>341</v>
      </c>
      <c r="H266" s="450"/>
      <c r="I266" s="20"/>
    </row>
    <row r="267" spans="2:9" ht="14.45">
      <c r="B267" s="1473" t="s">
        <v>59</v>
      </c>
      <c r="C267" s="1503" t="s">
        <v>1901</v>
      </c>
      <c r="D267" s="1600" t="s">
        <v>3133</v>
      </c>
      <c r="E267" s="1600" t="s">
        <v>3075</v>
      </c>
      <c r="F267" s="1606" t="s">
        <v>341</v>
      </c>
      <c r="G267" s="450" t="s">
        <v>341</v>
      </c>
      <c r="H267" s="1601"/>
      <c r="I267" s="20"/>
    </row>
    <row r="268" spans="2:9" ht="14.45">
      <c r="B268" s="1473" t="s">
        <v>59</v>
      </c>
      <c r="C268" s="1503" t="s">
        <v>1901</v>
      </c>
      <c r="D268" s="1595" t="s">
        <v>3135</v>
      </c>
      <c r="E268" s="1595" t="s">
        <v>3075</v>
      </c>
      <c r="F268" s="1606" t="s">
        <v>341</v>
      </c>
      <c r="G268" s="450" t="s">
        <v>341</v>
      </c>
      <c r="H268" s="450"/>
      <c r="I268" s="20"/>
    </row>
    <row r="269" spans="2:9" ht="14.45">
      <c r="B269" s="1473" t="s">
        <v>59</v>
      </c>
      <c r="C269" s="1503" t="s">
        <v>1901</v>
      </c>
      <c r="D269" s="1595" t="s">
        <v>3137</v>
      </c>
      <c r="E269" s="1595" t="s">
        <v>3075</v>
      </c>
      <c r="F269" s="1606" t="s">
        <v>341</v>
      </c>
      <c r="G269" s="450" t="s">
        <v>341</v>
      </c>
      <c r="H269" s="450"/>
      <c r="I269" s="20"/>
    </row>
    <row r="270" spans="2:9" ht="14.45">
      <c r="B270" s="1473" t="s">
        <v>59</v>
      </c>
      <c r="C270" s="1503" t="s">
        <v>1901</v>
      </c>
      <c r="D270" s="1595" t="s">
        <v>3139</v>
      </c>
      <c r="E270" s="1595" t="s">
        <v>3075</v>
      </c>
      <c r="F270" s="1606" t="s">
        <v>341</v>
      </c>
      <c r="G270" s="450" t="s">
        <v>341</v>
      </c>
      <c r="H270" s="450"/>
      <c r="I270" s="20"/>
    </row>
    <row r="271" spans="2:9" ht="14.45">
      <c r="B271" s="1473" t="s">
        <v>59</v>
      </c>
      <c r="C271" s="1503" t="s">
        <v>1901</v>
      </c>
      <c r="D271" s="1595" t="s">
        <v>3141</v>
      </c>
      <c r="E271" s="1595" t="s">
        <v>3075</v>
      </c>
      <c r="F271" s="1606" t="s">
        <v>341</v>
      </c>
      <c r="G271" s="450" t="s">
        <v>341</v>
      </c>
      <c r="H271" s="450"/>
      <c r="I271" s="20"/>
    </row>
    <row r="272" spans="2:9" ht="14.45">
      <c r="B272" s="1473" t="s">
        <v>59</v>
      </c>
      <c r="C272" s="1503" t="s">
        <v>1901</v>
      </c>
      <c r="D272" s="1595" t="s">
        <v>3143</v>
      </c>
      <c r="E272" s="1595" t="s">
        <v>3075</v>
      </c>
      <c r="F272" s="1606" t="s">
        <v>341</v>
      </c>
      <c r="G272" s="450" t="s">
        <v>341</v>
      </c>
      <c r="H272" s="450"/>
      <c r="I272" s="20"/>
    </row>
    <row r="273" spans="2:9" ht="14.45">
      <c r="B273" s="1473" t="s">
        <v>59</v>
      </c>
      <c r="C273" s="1503" t="s">
        <v>1901</v>
      </c>
      <c r="D273" s="1595" t="s">
        <v>3145</v>
      </c>
      <c r="E273" s="1595" t="s">
        <v>3075</v>
      </c>
      <c r="F273" s="1606" t="s">
        <v>341</v>
      </c>
      <c r="G273" s="450" t="s">
        <v>341</v>
      </c>
      <c r="H273" s="450"/>
      <c r="I273" s="20"/>
    </row>
    <row r="274" spans="2:9" ht="14.45">
      <c r="B274" s="1473" t="s">
        <v>59</v>
      </c>
      <c r="C274" s="1503" t="s">
        <v>1901</v>
      </c>
      <c r="D274" s="1595" t="s">
        <v>3147</v>
      </c>
      <c r="E274" s="1595" t="s">
        <v>3075</v>
      </c>
      <c r="F274" s="1606" t="s">
        <v>341</v>
      </c>
      <c r="G274" s="450" t="s">
        <v>341</v>
      </c>
      <c r="H274" s="450"/>
      <c r="I274" s="20"/>
    </row>
    <row r="275" spans="2:9" ht="14.45">
      <c r="B275" s="1473" t="s">
        <v>59</v>
      </c>
      <c r="C275" s="1503" t="s">
        <v>1901</v>
      </c>
      <c r="D275" s="1595" t="s">
        <v>3149</v>
      </c>
      <c r="E275" s="1595" t="s">
        <v>3075</v>
      </c>
      <c r="F275" s="1606" t="s">
        <v>341</v>
      </c>
      <c r="G275" s="450" t="s">
        <v>341</v>
      </c>
      <c r="H275" s="450"/>
      <c r="I275" s="20"/>
    </row>
    <row r="276" spans="2:9" ht="14.45">
      <c r="B276" s="1473" t="s">
        <v>59</v>
      </c>
      <c r="C276" s="1503" t="s">
        <v>1901</v>
      </c>
      <c r="D276" s="1595" t="s">
        <v>3151</v>
      </c>
      <c r="E276" s="1595" t="s">
        <v>3075</v>
      </c>
      <c r="F276" s="1606" t="s">
        <v>341</v>
      </c>
      <c r="G276" s="450" t="s">
        <v>341</v>
      </c>
      <c r="H276" s="450"/>
      <c r="I276" s="20"/>
    </row>
    <row r="277" spans="2:9" ht="14.45">
      <c r="B277" s="1473" t="s">
        <v>59</v>
      </c>
      <c r="C277" s="1503" t="s">
        <v>1901</v>
      </c>
      <c r="D277" s="1595" t="s">
        <v>3153</v>
      </c>
      <c r="E277" s="1595" t="s">
        <v>3075</v>
      </c>
      <c r="F277" s="1606" t="s">
        <v>341</v>
      </c>
      <c r="G277" s="450" t="s">
        <v>341</v>
      </c>
      <c r="H277" s="450"/>
      <c r="I277" s="20"/>
    </row>
    <row r="278" spans="2:9" ht="14.45">
      <c r="B278" s="1473" t="s">
        <v>59</v>
      </c>
      <c r="C278" s="1503" t="s">
        <v>1901</v>
      </c>
      <c r="D278" s="1595" t="s">
        <v>3155</v>
      </c>
      <c r="E278" s="1595" t="s">
        <v>3075</v>
      </c>
      <c r="F278" s="1606" t="s">
        <v>341</v>
      </c>
      <c r="G278" s="450" t="s">
        <v>341</v>
      </c>
      <c r="H278" s="450"/>
      <c r="I278" s="20"/>
    </row>
    <row r="279" spans="2:9" ht="14.45">
      <c r="B279" s="1473" t="s">
        <v>59</v>
      </c>
      <c r="C279" s="1503" t="s">
        <v>1901</v>
      </c>
      <c r="D279" s="1595" t="s">
        <v>3157</v>
      </c>
      <c r="E279" s="1595" t="s">
        <v>3075</v>
      </c>
      <c r="F279" s="1606" t="s">
        <v>341</v>
      </c>
      <c r="G279" s="450" t="s">
        <v>341</v>
      </c>
      <c r="H279" s="450"/>
      <c r="I279" s="20"/>
    </row>
    <row r="280" spans="2:9" ht="14.45">
      <c r="B280" s="1473" t="s">
        <v>59</v>
      </c>
      <c r="C280" s="1503" t="s">
        <v>1901</v>
      </c>
      <c r="D280" s="1595" t="s">
        <v>3159</v>
      </c>
      <c r="E280" s="1595" t="s">
        <v>3075</v>
      </c>
      <c r="F280" s="1606" t="s">
        <v>341</v>
      </c>
      <c r="G280" s="450" t="s">
        <v>341</v>
      </c>
      <c r="H280" s="450"/>
      <c r="I280" s="20"/>
    </row>
    <row r="281" spans="2:9" ht="14.45">
      <c r="B281" s="1473" t="s">
        <v>59</v>
      </c>
      <c r="C281" s="1503" t="s">
        <v>1901</v>
      </c>
      <c r="D281" s="1595" t="s">
        <v>3161</v>
      </c>
      <c r="E281" s="1595" t="s">
        <v>3075</v>
      </c>
      <c r="F281" s="1606" t="s">
        <v>341</v>
      </c>
      <c r="G281" s="450" t="s">
        <v>341</v>
      </c>
      <c r="H281" s="450"/>
      <c r="I281" s="20"/>
    </row>
    <row r="282" spans="2:9" ht="14.45">
      <c r="B282" s="1473" t="s">
        <v>59</v>
      </c>
      <c r="C282" s="1503" t="s">
        <v>1901</v>
      </c>
      <c r="D282" s="1595" t="s">
        <v>4250</v>
      </c>
      <c r="E282" s="1595" t="s">
        <v>3075</v>
      </c>
      <c r="F282" s="1606" t="s">
        <v>341</v>
      </c>
      <c r="G282" s="450" t="s">
        <v>341</v>
      </c>
      <c r="H282" s="450"/>
      <c r="I282" s="20"/>
    </row>
    <row r="283" spans="2:9" ht="14.45">
      <c r="B283" s="1473" t="s">
        <v>59</v>
      </c>
      <c r="C283" s="1503" t="s">
        <v>1901</v>
      </c>
      <c r="D283" s="1595" t="s">
        <v>638</v>
      </c>
      <c r="E283" s="1595" t="s">
        <v>3075</v>
      </c>
      <c r="F283" s="1606" t="s">
        <v>341</v>
      </c>
      <c r="G283" s="450" t="s">
        <v>341</v>
      </c>
      <c r="H283" s="450"/>
      <c r="I283" s="20"/>
    </row>
    <row r="284" spans="2:9">
      <c r="B284" s="86" t="s">
        <v>1334</v>
      </c>
      <c r="C284" s="31"/>
      <c r="D284" s="1602"/>
      <c r="E284" s="1602"/>
      <c r="F284" s="1607" t="s">
        <v>341</v>
      </c>
      <c r="G284" s="796" t="s">
        <v>341</v>
      </c>
      <c r="H284" s="796"/>
      <c r="I284" s="796"/>
    </row>
    <row r="285" spans="2:9" ht="14.45">
      <c r="B285" s="1473" t="s">
        <v>59</v>
      </c>
      <c r="C285" s="1474" t="s">
        <v>84</v>
      </c>
      <c r="D285" s="1595" t="s">
        <v>572</v>
      </c>
      <c r="E285" s="1595" t="s">
        <v>3163</v>
      </c>
      <c r="F285" s="1606" t="s">
        <v>341</v>
      </c>
      <c r="G285" s="450" t="s">
        <v>341</v>
      </c>
      <c r="H285" s="450"/>
      <c r="I285" s="20"/>
    </row>
    <row r="286" spans="2:9" ht="14.45">
      <c r="B286" s="1473" t="s">
        <v>59</v>
      </c>
      <c r="C286" s="1474" t="s">
        <v>84</v>
      </c>
      <c r="D286" s="1595" t="s">
        <v>1516</v>
      </c>
      <c r="E286" s="1595" t="s">
        <v>3163</v>
      </c>
      <c r="F286" s="1606" t="s">
        <v>341</v>
      </c>
      <c r="G286" s="450" t="s">
        <v>341</v>
      </c>
      <c r="H286" s="450"/>
      <c r="I286" s="20"/>
    </row>
    <row r="287" spans="2:9" ht="14.45">
      <c r="B287" s="1473" t="s">
        <v>59</v>
      </c>
      <c r="C287" s="1474" t="s">
        <v>84</v>
      </c>
      <c r="D287" s="1595" t="s">
        <v>781</v>
      </c>
      <c r="E287" s="1595" t="s">
        <v>3163</v>
      </c>
      <c r="F287" s="1606" t="s">
        <v>341</v>
      </c>
      <c r="G287" s="450" t="s">
        <v>341</v>
      </c>
      <c r="H287" s="450"/>
      <c r="I287" s="20"/>
    </row>
    <row r="288" spans="2:9" ht="14.45">
      <c r="B288" s="1473" t="s">
        <v>59</v>
      </c>
      <c r="C288" s="1474" t="s">
        <v>84</v>
      </c>
      <c r="D288" s="1595" t="s">
        <v>867</v>
      </c>
      <c r="E288" s="1595" t="s">
        <v>3163</v>
      </c>
      <c r="F288" s="1606" t="s">
        <v>341</v>
      </c>
      <c r="G288" s="450" t="s">
        <v>341</v>
      </c>
      <c r="H288" s="450"/>
      <c r="I288" s="20"/>
    </row>
    <row r="289" spans="2:9" ht="14.45">
      <c r="B289" s="1473" t="s">
        <v>59</v>
      </c>
      <c r="C289" s="1474" t="s">
        <v>84</v>
      </c>
      <c r="D289" s="1595" t="s">
        <v>834</v>
      </c>
      <c r="E289" s="1595" t="s">
        <v>3163</v>
      </c>
      <c r="F289" s="1606" t="s">
        <v>341</v>
      </c>
      <c r="G289" s="450" t="s">
        <v>341</v>
      </c>
      <c r="H289" s="450"/>
      <c r="I289" s="20"/>
    </row>
    <row r="290" spans="2:9" ht="14.45">
      <c r="B290" s="1473" t="s">
        <v>59</v>
      </c>
      <c r="C290" s="1474" t="s">
        <v>84</v>
      </c>
      <c r="D290" s="1595" t="s">
        <v>837</v>
      </c>
      <c r="E290" s="1595" t="s">
        <v>3163</v>
      </c>
      <c r="F290" s="1606" t="s">
        <v>341</v>
      </c>
      <c r="G290" s="450" t="s">
        <v>341</v>
      </c>
      <c r="H290" s="450"/>
      <c r="I290" s="20"/>
    </row>
    <row r="291" spans="2:9" ht="14.45">
      <c r="B291" s="1473" t="s">
        <v>59</v>
      </c>
      <c r="C291" s="1474" t="s">
        <v>84</v>
      </c>
      <c r="D291" s="1595" t="s">
        <v>827</v>
      </c>
      <c r="E291" s="1595" t="s">
        <v>3163</v>
      </c>
      <c r="F291" s="1606" t="s">
        <v>341</v>
      </c>
      <c r="G291" s="450" t="s">
        <v>341</v>
      </c>
      <c r="H291" s="450"/>
      <c r="I291" s="20"/>
    </row>
    <row r="292" spans="2:9" ht="14.45">
      <c r="B292" s="1473" t="s">
        <v>59</v>
      </c>
      <c r="C292" s="1474" t="s">
        <v>84</v>
      </c>
      <c r="D292" s="1595" t="s">
        <v>830</v>
      </c>
      <c r="E292" s="1595" t="s">
        <v>3163</v>
      </c>
      <c r="F292" s="1606" t="s">
        <v>341</v>
      </c>
      <c r="G292" s="450" t="s">
        <v>341</v>
      </c>
      <c r="H292" s="450"/>
      <c r="I292" s="20"/>
    </row>
    <row r="293" spans="2:9" ht="14.45">
      <c r="B293" s="1473" t="s">
        <v>59</v>
      </c>
      <c r="C293" s="1474" t="s">
        <v>84</v>
      </c>
      <c r="D293" s="1595" t="s">
        <v>841</v>
      </c>
      <c r="E293" s="1595" t="s">
        <v>3163</v>
      </c>
      <c r="F293" s="1606" t="s">
        <v>341</v>
      </c>
      <c r="G293" s="450" t="s">
        <v>341</v>
      </c>
      <c r="H293" s="450"/>
      <c r="I293" s="20"/>
    </row>
    <row r="294" spans="2:9" ht="14.45">
      <c r="B294" s="1473" t="s">
        <v>59</v>
      </c>
      <c r="C294" s="1474" t="s">
        <v>84</v>
      </c>
      <c r="D294" s="1595" t="s">
        <v>843</v>
      </c>
      <c r="E294" s="1595" t="s">
        <v>3163</v>
      </c>
      <c r="F294" s="1606" t="s">
        <v>341</v>
      </c>
      <c r="G294" s="450" t="s">
        <v>341</v>
      </c>
      <c r="H294" s="450"/>
      <c r="I294" s="20"/>
    </row>
    <row r="295" spans="2:9" ht="14.45">
      <c r="B295" s="1473" t="s">
        <v>59</v>
      </c>
      <c r="C295" s="1474" t="s">
        <v>84</v>
      </c>
      <c r="D295" s="1595" t="s">
        <v>845</v>
      </c>
      <c r="E295" s="1595" t="s">
        <v>3163</v>
      </c>
      <c r="F295" s="1606" t="s">
        <v>341</v>
      </c>
      <c r="G295" s="450" t="s">
        <v>341</v>
      </c>
      <c r="H295" s="450"/>
      <c r="I295" s="20"/>
    </row>
    <row r="296" spans="2:9" ht="14.45">
      <c r="B296" s="1473" t="s">
        <v>59</v>
      </c>
      <c r="C296" s="1474" t="s">
        <v>84</v>
      </c>
      <c r="D296" s="1595" t="s">
        <v>848</v>
      </c>
      <c r="E296" s="1595" t="s">
        <v>3163</v>
      </c>
      <c r="F296" s="1606" t="s">
        <v>341</v>
      </c>
      <c r="G296" s="450" t="s">
        <v>341</v>
      </c>
      <c r="H296" s="450"/>
      <c r="I296" s="20"/>
    </row>
    <row r="297" spans="2:9" ht="14.45">
      <c r="B297" s="1473" t="s">
        <v>59</v>
      </c>
      <c r="C297" s="1474" t="s">
        <v>84</v>
      </c>
      <c r="D297" s="1595" t="s">
        <v>851</v>
      </c>
      <c r="E297" s="1595" t="s">
        <v>3163</v>
      </c>
      <c r="F297" s="1606" t="s">
        <v>341</v>
      </c>
      <c r="G297" s="450" t="s">
        <v>341</v>
      </c>
      <c r="H297" s="450"/>
      <c r="I297" s="20"/>
    </row>
    <row r="298" spans="2:9" ht="14.45">
      <c r="B298" s="1473" t="s">
        <v>59</v>
      </c>
      <c r="C298" s="1474" t="s">
        <v>84</v>
      </c>
      <c r="D298" s="1595" t="s">
        <v>853</v>
      </c>
      <c r="E298" s="1595" t="s">
        <v>3163</v>
      </c>
      <c r="F298" s="1606" t="s">
        <v>341</v>
      </c>
      <c r="G298" s="450" t="s">
        <v>341</v>
      </c>
      <c r="H298" s="450"/>
      <c r="I298" s="20"/>
    </row>
    <row r="299" spans="2:9" ht="14.45">
      <c r="B299" s="1473" t="s">
        <v>59</v>
      </c>
      <c r="C299" s="1474" t="s">
        <v>84</v>
      </c>
      <c r="D299" s="1595" t="s">
        <v>856</v>
      </c>
      <c r="E299" s="1595" t="s">
        <v>3163</v>
      </c>
      <c r="F299" s="1606" t="s">
        <v>341</v>
      </c>
      <c r="G299" s="450" t="s">
        <v>341</v>
      </c>
      <c r="H299" s="450"/>
      <c r="I299" s="20"/>
    </row>
    <row r="300" spans="2:9" ht="14.45">
      <c r="B300" s="1473" t="s">
        <v>59</v>
      </c>
      <c r="C300" s="1474" t="s">
        <v>84</v>
      </c>
      <c r="D300" s="1595" t="s">
        <v>863</v>
      </c>
      <c r="E300" s="1595" t="s">
        <v>3163</v>
      </c>
      <c r="F300" s="1606" t="s">
        <v>341</v>
      </c>
      <c r="G300" s="450" t="s">
        <v>341</v>
      </c>
      <c r="H300" s="450"/>
      <c r="I300" s="20"/>
    </row>
    <row r="301" spans="2:9" ht="14.45">
      <c r="B301" s="1473" t="s">
        <v>59</v>
      </c>
      <c r="C301" s="1474" t="s">
        <v>84</v>
      </c>
      <c r="D301" s="1595" t="s">
        <v>870</v>
      </c>
      <c r="E301" s="1595" t="s">
        <v>3163</v>
      </c>
      <c r="F301" s="1606" t="s">
        <v>341</v>
      </c>
      <c r="G301" s="450" t="s">
        <v>341</v>
      </c>
      <c r="H301" s="450"/>
      <c r="I301" s="20"/>
    </row>
    <row r="302" spans="2:9" ht="14.45">
      <c r="B302" s="1473" t="s">
        <v>59</v>
      </c>
      <c r="C302" s="1474" t="s">
        <v>84</v>
      </c>
      <c r="D302" s="1595" t="s">
        <v>873</v>
      </c>
      <c r="E302" s="1595" t="s">
        <v>3163</v>
      </c>
      <c r="F302" s="1606" t="s">
        <v>341</v>
      </c>
      <c r="G302" s="450" t="s">
        <v>341</v>
      </c>
      <c r="H302" s="450"/>
      <c r="I302" s="20"/>
    </row>
    <row r="303" spans="2:9" ht="14.45">
      <c r="B303" s="1473" t="s">
        <v>59</v>
      </c>
      <c r="C303" s="1474" t="s">
        <v>84</v>
      </c>
      <c r="D303" s="1595" t="s">
        <v>876</v>
      </c>
      <c r="E303" s="1595" t="s">
        <v>3163</v>
      </c>
      <c r="F303" s="1606" t="s">
        <v>341</v>
      </c>
      <c r="G303" s="450" t="s">
        <v>341</v>
      </c>
      <c r="H303" s="450"/>
      <c r="I303" s="20"/>
    </row>
    <row r="304" spans="2:9" ht="14.45">
      <c r="B304" s="1473" t="s">
        <v>59</v>
      </c>
      <c r="C304" s="1474" t="s">
        <v>84</v>
      </c>
      <c r="D304" s="1595" t="s">
        <v>879</v>
      </c>
      <c r="E304" s="1595" t="s">
        <v>3163</v>
      </c>
      <c r="F304" s="1606" t="s">
        <v>341</v>
      </c>
      <c r="G304" s="450" t="s">
        <v>341</v>
      </c>
      <c r="H304" s="450"/>
      <c r="I304" s="20"/>
    </row>
    <row r="305" spans="2:9" ht="14.45">
      <c r="B305" s="1473" t="s">
        <v>59</v>
      </c>
      <c r="C305" s="1474" t="s">
        <v>84</v>
      </c>
      <c r="D305" s="1595" t="s">
        <v>882</v>
      </c>
      <c r="E305" s="1595" t="s">
        <v>3163</v>
      </c>
      <c r="F305" s="1606" t="s">
        <v>341</v>
      </c>
      <c r="G305" s="450" t="s">
        <v>341</v>
      </c>
      <c r="H305" s="450"/>
      <c r="I305" s="20"/>
    </row>
    <row r="306" spans="2:9" ht="14.45">
      <c r="B306" s="1473" t="s">
        <v>59</v>
      </c>
      <c r="C306" s="1474" t="s">
        <v>84</v>
      </c>
      <c r="D306" s="1595" t="s">
        <v>885</v>
      </c>
      <c r="E306" s="1595" t="s">
        <v>3163</v>
      </c>
      <c r="F306" s="1606" t="s">
        <v>341</v>
      </c>
      <c r="G306" s="450" t="s">
        <v>341</v>
      </c>
      <c r="H306" s="450"/>
      <c r="I306" s="20"/>
    </row>
    <row r="307" spans="2:9" ht="14.45">
      <c r="B307" s="1473" t="s">
        <v>59</v>
      </c>
      <c r="C307" s="1474" t="s">
        <v>84</v>
      </c>
      <c r="D307" s="1595" t="s">
        <v>888</v>
      </c>
      <c r="E307" s="1595" t="s">
        <v>3163</v>
      </c>
      <c r="F307" s="1606" t="s">
        <v>341</v>
      </c>
      <c r="G307" s="450" t="s">
        <v>341</v>
      </c>
      <c r="H307" s="450"/>
      <c r="I307" s="20"/>
    </row>
    <row r="308" spans="2:9" ht="14.45">
      <c r="B308" s="1473" t="s">
        <v>59</v>
      </c>
      <c r="C308" s="1474" t="s">
        <v>84</v>
      </c>
      <c r="D308" s="1595" t="s">
        <v>891</v>
      </c>
      <c r="E308" s="1595" t="s">
        <v>3163</v>
      </c>
      <c r="F308" s="1606" t="s">
        <v>341</v>
      </c>
      <c r="G308" s="450" t="s">
        <v>341</v>
      </c>
      <c r="H308" s="450"/>
      <c r="I308" s="20"/>
    </row>
    <row r="309" spans="2:9" ht="14.45">
      <c r="B309" s="1473" t="s">
        <v>59</v>
      </c>
      <c r="C309" s="1474" t="s">
        <v>84</v>
      </c>
      <c r="D309" s="1595" t="s">
        <v>894</v>
      </c>
      <c r="E309" s="1595" t="s">
        <v>3163</v>
      </c>
      <c r="F309" s="1606" t="s">
        <v>341</v>
      </c>
      <c r="G309" s="450" t="s">
        <v>341</v>
      </c>
      <c r="H309" s="450"/>
      <c r="I309" s="20"/>
    </row>
    <row r="310" spans="2:9" ht="14.45">
      <c r="B310" s="1473" t="s">
        <v>59</v>
      </c>
      <c r="C310" s="1474" t="s">
        <v>84</v>
      </c>
      <c r="D310" s="1600" t="s">
        <v>897</v>
      </c>
      <c r="E310" s="1600" t="s">
        <v>3163</v>
      </c>
      <c r="F310" s="1606" t="s">
        <v>341</v>
      </c>
      <c r="G310" s="450" t="s">
        <v>341</v>
      </c>
      <c r="H310" s="1601"/>
      <c r="I310" s="20"/>
    </row>
    <row r="311" spans="2:9" ht="14.45">
      <c r="B311" s="1473" t="s">
        <v>59</v>
      </c>
      <c r="C311" s="1474" t="s">
        <v>84</v>
      </c>
      <c r="D311" s="1595" t="s">
        <v>900</v>
      </c>
      <c r="E311" s="1595" t="s">
        <v>3163</v>
      </c>
      <c r="F311" s="1606" t="s">
        <v>341</v>
      </c>
      <c r="G311" s="450" t="s">
        <v>341</v>
      </c>
      <c r="H311" s="450"/>
      <c r="I311" s="20"/>
    </row>
    <row r="312" spans="2:9" ht="14.45">
      <c r="B312" s="1473" t="s">
        <v>59</v>
      </c>
      <c r="C312" s="1474" t="s">
        <v>84</v>
      </c>
      <c r="D312" s="1595" t="s">
        <v>903</v>
      </c>
      <c r="E312" s="1595" t="s">
        <v>3163</v>
      </c>
      <c r="F312" s="1606" t="s">
        <v>341</v>
      </c>
      <c r="G312" s="450" t="s">
        <v>341</v>
      </c>
      <c r="H312" s="450"/>
      <c r="I312" s="20"/>
    </row>
    <row r="313" spans="2:9" ht="14.45">
      <c r="B313" s="1473" t="s">
        <v>59</v>
      </c>
      <c r="C313" s="1474" t="s">
        <v>84</v>
      </c>
      <c r="D313" s="1595" t="s">
        <v>906</v>
      </c>
      <c r="E313" s="1595" t="s">
        <v>3163</v>
      </c>
      <c r="F313" s="1606" t="s">
        <v>341</v>
      </c>
      <c r="G313" s="450" t="s">
        <v>341</v>
      </c>
      <c r="H313" s="450"/>
      <c r="I313" s="20"/>
    </row>
    <row r="314" spans="2:9" ht="14.45">
      <c r="B314" s="1473" t="s">
        <v>59</v>
      </c>
      <c r="C314" s="1474" t="s">
        <v>84</v>
      </c>
      <c r="D314" s="1595" t="s">
        <v>909</v>
      </c>
      <c r="E314" s="1595" t="s">
        <v>3163</v>
      </c>
      <c r="F314" s="1606" t="s">
        <v>341</v>
      </c>
      <c r="G314" s="450" t="s">
        <v>341</v>
      </c>
      <c r="H314" s="450"/>
      <c r="I314" s="20"/>
    </row>
    <row r="315" spans="2:9" ht="14.45">
      <c r="B315" s="1473" t="s">
        <v>59</v>
      </c>
      <c r="C315" s="1474" t="s">
        <v>84</v>
      </c>
      <c r="D315" s="1595" t="s">
        <v>912</v>
      </c>
      <c r="E315" s="1595" t="s">
        <v>3163</v>
      </c>
      <c r="F315" s="1606" t="s">
        <v>341</v>
      </c>
      <c r="G315" s="450" t="s">
        <v>341</v>
      </c>
      <c r="H315" s="450"/>
      <c r="I315" s="20"/>
    </row>
    <row r="316" spans="2:9" ht="14.45">
      <c r="B316" s="1473" t="s">
        <v>59</v>
      </c>
      <c r="C316" s="1474" t="s">
        <v>84</v>
      </c>
      <c r="D316" s="1595" t="s">
        <v>915</v>
      </c>
      <c r="E316" s="1595" t="s">
        <v>3163</v>
      </c>
      <c r="F316" s="1606" t="s">
        <v>341</v>
      </c>
      <c r="G316" s="450" t="s">
        <v>341</v>
      </c>
      <c r="H316" s="450"/>
      <c r="I316" s="20"/>
    </row>
    <row r="317" spans="2:9" ht="14.45">
      <c r="B317" s="1473" t="s">
        <v>59</v>
      </c>
      <c r="C317" s="1474" t="s">
        <v>84</v>
      </c>
      <c r="D317" s="1595" t="s">
        <v>918</v>
      </c>
      <c r="E317" s="1595" t="s">
        <v>3163</v>
      </c>
      <c r="F317" s="1606" t="s">
        <v>341</v>
      </c>
      <c r="G317" s="450" t="s">
        <v>341</v>
      </c>
      <c r="H317" s="450"/>
      <c r="I317" s="20"/>
    </row>
    <row r="318" spans="2:9" ht="14.45">
      <c r="B318" s="1473" t="s">
        <v>59</v>
      </c>
      <c r="C318" s="1474" t="s">
        <v>84</v>
      </c>
      <c r="D318" s="1595" t="s">
        <v>921</v>
      </c>
      <c r="E318" s="1595" t="s">
        <v>3163</v>
      </c>
      <c r="F318" s="1606" t="s">
        <v>341</v>
      </c>
      <c r="G318" s="450" t="s">
        <v>341</v>
      </c>
      <c r="H318" s="450"/>
      <c r="I318" s="20"/>
    </row>
    <row r="319" spans="2:9" ht="14.45">
      <c r="B319" s="1473" t="s">
        <v>59</v>
      </c>
      <c r="C319" s="1474" t="s">
        <v>84</v>
      </c>
      <c r="D319" s="1600" t="s">
        <v>924</v>
      </c>
      <c r="E319" s="1600" t="s">
        <v>3163</v>
      </c>
      <c r="F319" s="1606" t="s">
        <v>341</v>
      </c>
      <c r="G319" s="450" t="s">
        <v>341</v>
      </c>
      <c r="H319" s="1601"/>
      <c r="I319" s="20"/>
    </row>
    <row r="320" spans="2:9" ht="14.45">
      <c r="B320" s="1473" t="s">
        <v>59</v>
      </c>
      <c r="C320" s="1474" t="s">
        <v>84</v>
      </c>
      <c r="D320" s="1600" t="s">
        <v>927</v>
      </c>
      <c r="E320" s="1600" t="s">
        <v>3163</v>
      </c>
      <c r="F320" s="1606" t="s">
        <v>341</v>
      </c>
      <c r="G320" s="450" t="s">
        <v>341</v>
      </c>
      <c r="H320" s="1601"/>
      <c r="I320" s="20"/>
    </row>
    <row r="321" spans="2:9" ht="14.45">
      <c r="B321" s="1473" t="s">
        <v>59</v>
      </c>
      <c r="C321" s="1474" t="s">
        <v>84</v>
      </c>
      <c r="D321" s="1595" t="s">
        <v>930</v>
      </c>
      <c r="E321" s="1595" t="s">
        <v>3163</v>
      </c>
      <c r="F321" s="1606" t="s">
        <v>341</v>
      </c>
      <c r="G321" s="450" t="s">
        <v>341</v>
      </c>
      <c r="H321" s="450"/>
      <c r="I321" s="20"/>
    </row>
    <row r="322" spans="2:9" ht="14.45">
      <c r="B322" s="1473" t="s">
        <v>59</v>
      </c>
      <c r="C322" s="1474" t="s">
        <v>84</v>
      </c>
      <c r="D322" s="1595" t="s">
        <v>933</v>
      </c>
      <c r="E322" s="1595" t="s">
        <v>3163</v>
      </c>
      <c r="F322" s="1606" t="s">
        <v>341</v>
      </c>
      <c r="G322" s="450" t="s">
        <v>341</v>
      </c>
      <c r="H322" s="450"/>
      <c r="I322" s="20"/>
    </row>
    <row r="323" spans="2:9" ht="14.45">
      <c r="B323" s="1473" t="s">
        <v>59</v>
      </c>
      <c r="C323" s="1474" t="s">
        <v>84</v>
      </c>
      <c r="D323" s="1595" t="s">
        <v>936</v>
      </c>
      <c r="E323" s="1595" t="s">
        <v>3163</v>
      </c>
      <c r="F323" s="1606" t="s">
        <v>341</v>
      </c>
      <c r="G323" s="450" t="s">
        <v>341</v>
      </c>
      <c r="H323" s="450"/>
      <c r="I323" s="20"/>
    </row>
    <row r="324" spans="2:9" ht="14.45">
      <c r="B324" s="1473" t="s">
        <v>59</v>
      </c>
      <c r="C324" s="1474" t="s">
        <v>84</v>
      </c>
      <c r="D324" s="1595" t="s">
        <v>939</v>
      </c>
      <c r="E324" s="1595" t="s">
        <v>3163</v>
      </c>
      <c r="F324" s="1606" t="s">
        <v>341</v>
      </c>
      <c r="G324" s="450" t="s">
        <v>341</v>
      </c>
      <c r="H324" s="450"/>
      <c r="I324" s="20"/>
    </row>
    <row r="325" spans="2:9" ht="14.45">
      <c r="B325" s="1473" t="s">
        <v>59</v>
      </c>
      <c r="C325" s="1474" t="s">
        <v>84</v>
      </c>
      <c r="D325" s="1595" t="s">
        <v>3170</v>
      </c>
      <c r="E325" s="1595" t="s">
        <v>3163</v>
      </c>
      <c r="F325" s="1606" t="s">
        <v>341</v>
      </c>
      <c r="G325" s="450" t="s">
        <v>341</v>
      </c>
      <c r="H325" s="450"/>
      <c r="I325" s="20"/>
    </row>
    <row r="326" spans="2:9" ht="14.45">
      <c r="B326" s="1473" t="s">
        <v>59</v>
      </c>
      <c r="C326" s="1474" t="s">
        <v>84</v>
      </c>
      <c r="D326" s="1595" t="s">
        <v>3172</v>
      </c>
      <c r="E326" s="1595" t="s">
        <v>3163</v>
      </c>
      <c r="F326" s="1606" t="s">
        <v>341</v>
      </c>
      <c r="G326" s="450" t="s">
        <v>341</v>
      </c>
      <c r="H326" s="450"/>
      <c r="I326" s="20"/>
    </row>
    <row r="327" spans="2:9" ht="14.45">
      <c r="B327" s="1473" t="s">
        <v>59</v>
      </c>
      <c r="C327" s="1474" t="s">
        <v>84</v>
      </c>
      <c r="D327" s="1595" t="s">
        <v>3174</v>
      </c>
      <c r="E327" s="1595" t="s">
        <v>3163</v>
      </c>
      <c r="F327" s="1606" t="s">
        <v>341</v>
      </c>
      <c r="G327" s="450" t="s">
        <v>341</v>
      </c>
      <c r="H327" s="450"/>
      <c r="I327" s="20"/>
    </row>
    <row r="328" spans="2:9" ht="14.45">
      <c r="B328" s="1473" t="s">
        <v>59</v>
      </c>
      <c r="C328" s="1474" t="s">
        <v>84</v>
      </c>
      <c r="D328" s="1595" t="s">
        <v>3176</v>
      </c>
      <c r="E328" s="1595" t="s">
        <v>3163</v>
      </c>
      <c r="F328" s="1606" t="s">
        <v>341</v>
      </c>
      <c r="G328" s="450" t="s">
        <v>341</v>
      </c>
      <c r="H328" s="450"/>
      <c r="I328" s="20"/>
    </row>
    <row r="329" spans="2:9" ht="14.45">
      <c r="B329" s="1473" t="s">
        <v>59</v>
      </c>
      <c r="C329" s="1474" t="s">
        <v>84</v>
      </c>
      <c r="D329" s="1595" t="s">
        <v>3178</v>
      </c>
      <c r="E329" s="1595" t="s">
        <v>3163</v>
      </c>
      <c r="F329" s="1606" t="s">
        <v>341</v>
      </c>
      <c r="G329" s="450" t="s">
        <v>341</v>
      </c>
      <c r="H329" s="450"/>
      <c r="I329" s="20"/>
    </row>
    <row r="330" spans="2:9" ht="14.45">
      <c r="B330" s="1473" t="s">
        <v>59</v>
      </c>
      <c r="C330" s="1474" t="s">
        <v>84</v>
      </c>
      <c r="D330" s="1595" t="s">
        <v>3180</v>
      </c>
      <c r="E330" s="1595" t="s">
        <v>3163</v>
      </c>
      <c r="F330" s="1606" t="s">
        <v>341</v>
      </c>
      <c r="G330" s="450" t="s">
        <v>341</v>
      </c>
      <c r="H330" s="450"/>
      <c r="I330" s="20"/>
    </row>
    <row r="331" spans="2:9">
      <c r="B331" s="86" t="s">
        <v>1334</v>
      </c>
      <c r="C331" s="31"/>
      <c r="D331" s="1602"/>
      <c r="E331" s="1602"/>
      <c r="F331" s="1607" t="s">
        <v>341</v>
      </c>
      <c r="G331" s="796" t="s">
        <v>341</v>
      </c>
      <c r="H331" s="796"/>
      <c r="I331" s="796"/>
    </row>
    <row r="332" spans="2:9" ht="14.45">
      <c r="B332" s="1473" t="s">
        <v>98</v>
      </c>
      <c r="C332" s="1504" t="s">
        <v>99</v>
      </c>
      <c r="D332" s="1595" t="s">
        <v>513</v>
      </c>
      <c r="E332" s="1595" t="s">
        <v>3181</v>
      </c>
      <c r="F332" s="1606" t="s">
        <v>341</v>
      </c>
      <c r="G332" s="450" t="s">
        <v>341</v>
      </c>
      <c r="H332" s="450"/>
      <c r="I332" s="20"/>
    </row>
    <row r="333" spans="2:9" ht="14.45">
      <c r="B333" s="1473" t="s">
        <v>98</v>
      </c>
      <c r="C333" s="1504" t="s">
        <v>99</v>
      </c>
      <c r="D333" s="1595" t="s">
        <v>580</v>
      </c>
      <c r="E333" s="1595" t="s">
        <v>3181</v>
      </c>
      <c r="F333" s="1606" t="s">
        <v>341</v>
      </c>
      <c r="G333" s="450" t="s">
        <v>341</v>
      </c>
      <c r="H333" s="450"/>
      <c r="I333" s="20"/>
    </row>
    <row r="334" spans="2:9" ht="14.45">
      <c r="B334" s="1473" t="s">
        <v>98</v>
      </c>
      <c r="C334" s="1504" t="s">
        <v>99</v>
      </c>
      <c r="D334" s="1595" t="s">
        <v>572</v>
      </c>
      <c r="E334" s="1595" t="s">
        <v>3181</v>
      </c>
      <c r="F334" s="1606" t="s">
        <v>341</v>
      </c>
      <c r="G334" s="450" t="s">
        <v>341</v>
      </c>
      <c r="H334" s="450"/>
      <c r="I334" s="20"/>
    </row>
    <row r="335" spans="2:9" ht="14.45">
      <c r="B335" s="1473" t="s">
        <v>98</v>
      </c>
      <c r="C335" s="1504" t="s">
        <v>99</v>
      </c>
      <c r="D335" s="1595" t="s">
        <v>1516</v>
      </c>
      <c r="E335" s="1595" t="s">
        <v>3181</v>
      </c>
      <c r="F335" s="1606" t="s">
        <v>341</v>
      </c>
      <c r="G335" s="450" t="s">
        <v>341</v>
      </c>
      <c r="H335" s="450"/>
      <c r="I335" s="20"/>
    </row>
    <row r="336" spans="2:9" ht="14.45">
      <c r="B336" s="1473" t="s">
        <v>98</v>
      </c>
      <c r="C336" s="1504" t="s">
        <v>99</v>
      </c>
      <c r="D336" s="1595" t="s">
        <v>517</v>
      </c>
      <c r="E336" s="1595" t="s">
        <v>3181</v>
      </c>
      <c r="F336" s="1606" t="s">
        <v>341</v>
      </c>
      <c r="G336" s="450" t="s">
        <v>341</v>
      </c>
      <c r="H336" s="450"/>
      <c r="I336" s="20"/>
    </row>
    <row r="337" spans="2:9" ht="14.45">
      <c r="B337" s="1473" t="s">
        <v>98</v>
      </c>
      <c r="C337" s="1504" t="s">
        <v>99</v>
      </c>
      <c r="D337" s="1595" t="s">
        <v>818</v>
      </c>
      <c r="E337" s="1595" t="s">
        <v>3181</v>
      </c>
      <c r="F337" s="1606" t="s">
        <v>341</v>
      </c>
      <c r="G337" s="450" t="s">
        <v>341</v>
      </c>
      <c r="H337" s="450"/>
      <c r="I337" s="20"/>
    </row>
    <row r="338" spans="2:9" ht="14.45">
      <c r="B338" s="1473" t="s">
        <v>98</v>
      </c>
      <c r="C338" s="1504" t="s">
        <v>99</v>
      </c>
      <c r="D338" s="1595" t="s">
        <v>822</v>
      </c>
      <c r="E338" s="1595" t="s">
        <v>3181</v>
      </c>
      <c r="F338" s="1606" t="s">
        <v>341</v>
      </c>
      <c r="G338" s="450" t="s">
        <v>341</v>
      </c>
      <c r="H338" s="450"/>
      <c r="I338" s="20"/>
    </row>
    <row r="339" spans="2:9" ht="14.45">
      <c r="B339" s="1473" t="s">
        <v>98</v>
      </c>
      <c r="C339" s="1504" t="s">
        <v>99</v>
      </c>
      <c r="D339" s="1595" t="s">
        <v>3186</v>
      </c>
      <c r="E339" s="1595" t="s">
        <v>3181</v>
      </c>
      <c r="F339" s="1606" t="s">
        <v>341</v>
      </c>
      <c r="G339" s="450" t="s">
        <v>341</v>
      </c>
      <c r="H339" s="450"/>
      <c r="I339" s="20"/>
    </row>
    <row r="340" spans="2:9">
      <c r="B340" s="86" t="s">
        <v>1334</v>
      </c>
      <c r="C340" s="31"/>
      <c r="D340" s="1602"/>
      <c r="E340" s="1602"/>
      <c r="F340" s="1607" t="s">
        <v>341</v>
      </c>
      <c r="G340" s="796" t="s">
        <v>341</v>
      </c>
      <c r="H340" s="796"/>
      <c r="I340" s="796"/>
    </row>
    <row r="341" spans="2:9" ht="14.45">
      <c r="B341" s="1481" t="s">
        <v>125</v>
      </c>
      <c r="C341" s="1482" t="s">
        <v>126</v>
      </c>
      <c r="D341" s="1595" t="s">
        <v>513</v>
      </c>
      <c r="E341" s="1595" t="s">
        <v>3208</v>
      </c>
      <c r="F341" s="1606" t="s">
        <v>341</v>
      </c>
      <c r="G341" s="450" t="s">
        <v>341</v>
      </c>
      <c r="H341" s="450"/>
      <c r="I341" s="20"/>
    </row>
    <row r="342" spans="2:9" ht="14.45">
      <c r="B342" s="1481" t="s">
        <v>125</v>
      </c>
      <c r="C342" s="1482" t="s">
        <v>126</v>
      </c>
      <c r="D342" s="1595" t="s">
        <v>580</v>
      </c>
      <c r="E342" s="1595" t="s">
        <v>3208</v>
      </c>
      <c r="F342" s="1606" t="s">
        <v>341</v>
      </c>
      <c r="G342" s="450" t="s">
        <v>341</v>
      </c>
      <c r="H342" s="450"/>
      <c r="I342" s="20"/>
    </row>
    <row r="343" spans="2:9" ht="14.45">
      <c r="B343" s="1481" t="s">
        <v>125</v>
      </c>
      <c r="C343" s="1482" t="s">
        <v>126</v>
      </c>
      <c r="D343" s="1595" t="s">
        <v>572</v>
      </c>
      <c r="E343" s="1595" t="s">
        <v>3208</v>
      </c>
      <c r="F343" s="1606" t="s">
        <v>341</v>
      </c>
      <c r="G343" s="450" t="s">
        <v>341</v>
      </c>
      <c r="H343" s="450"/>
      <c r="I343" s="20"/>
    </row>
    <row r="344" spans="2:9" ht="14.45">
      <c r="B344" s="1481" t="s">
        <v>125</v>
      </c>
      <c r="C344" s="1482" t="s">
        <v>126</v>
      </c>
      <c r="D344" s="1595" t="s">
        <v>1516</v>
      </c>
      <c r="E344" s="1595" t="s">
        <v>3208</v>
      </c>
      <c r="F344" s="1606" t="s">
        <v>341</v>
      </c>
      <c r="G344" s="450" t="s">
        <v>341</v>
      </c>
      <c r="H344" s="450"/>
      <c r="I344" s="20"/>
    </row>
    <row r="345" spans="2:9" ht="14.45">
      <c r="B345" s="1481" t="s">
        <v>125</v>
      </c>
      <c r="C345" s="1482" t="s">
        <v>126</v>
      </c>
      <c r="D345" s="1595" t="s">
        <v>517</v>
      </c>
      <c r="E345" s="1595" t="s">
        <v>3208</v>
      </c>
      <c r="F345" s="1606" t="s">
        <v>341</v>
      </c>
      <c r="G345" s="450" t="s">
        <v>341</v>
      </c>
      <c r="H345" s="450"/>
      <c r="I345" s="20"/>
    </row>
    <row r="346" spans="2:9" ht="14.45">
      <c r="B346" s="1481" t="s">
        <v>125</v>
      </c>
      <c r="C346" s="1482" t="s">
        <v>126</v>
      </c>
      <c r="D346" s="1595" t="s">
        <v>657</v>
      </c>
      <c r="E346" s="1595" t="s">
        <v>3208</v>
      </c>
      <c r="F346" s="1606" t="s">
        <v>341</v>
      </c>
      <c r="G346" s="450" t="s">
        <v>341</v>
      </c>
      <c r="H346" s="450"/>
      <c r="I346" s="20"/>
    </row>
    <row r="347" spans="2:9" ht="14.45">
      <c r="B347" s="1481" t="s">
        <v>125</v>
      </c>
      <c r="C347" s="1482" t="s">
        <v>126</v>
      </c>
      <c r="D347" s="1595" t="s">
        <v>1211</v>
      </c>
      <c r="E347" s="1595" t="s">
        <v>3208</v>
      </c>
      <c r="F347" s="1606" t="s">
        <v>341</v>
      </c>
      <c r="G347" s="450" t="s">
        <v>341</v>
      </c>
      <c r="H347" s="450"/>
      <c r="I347" s="20"/>
    </row>
    <row r="348" spans="2:9" ht="14.45">
      <c r="B348" s="1481" t="s">
        <v>125</v>
      </c>
      <c r="C348" s="1482" t="s">
        <v>126</v>
      </c>
      <c r="D348" s="1595" t="s">
        <v>2480</v>
      </c>
      <c r="E348" s="1595" t="s">
        <v>3208</v>
      </c>
      <c r="F348" s="1606" t="s">
        <v>341</v>
      </c>
      <c r="G348" s="450" t="s">
        <v>341</v>
      </c>
      <c r="H348" s="450"/>
      <c r="I348" s="20"/>
    </row>
    <row r="349" spans="2:9">
      <c r="B349" s="1481" t="s">
        <v>125</v>
      </c>
      <c r="C349" s="1482" t="s">
        <v>126</v>
      </c>
      <c r="D349" s="1595" t="s">
        <v>1039</v>
      </c>
      <c r="E349" s="1595" t="s">
        <v>3208</v>
      </c>
      <c r="F349" s="1606" t="s">
        <v>4294</v>
      </c>
      <c r="G349" s="450" t="s">
        <v>4295</v>
      </c>
      <c r="H349" s="20" t="s">
        <v>4278</v>
      </c>
      <c r="I349" s="450" t="s">
        <v>4300</v>
      </c>
    </row>
    <row r="350" spans="2:9" ht="14.45">
      <c r="B350" s="1481" t="s">
        <v>125</v>
      </c>
      <c r="C350" s="1482" t="s">
        <v>126</v>
      </c>
      <c r="D350" s="1595" t="s">
        <v>1272</v>
      </c>
      <c r="E350" s="1595" t="s">
        <v>3208</v>
      </c>
      <c r="F350" s="1606" t="s">
        <v>341</v>
      </c>
      <c r="G350" s="450" t="s">
        <v>341</v>
      </c>
      <c r="H350" s="450"/>
      <c r="I350" s="20"/>
    </row>
    <row r="351" spans="2:9" ht="14.45">
      <c r="B351" s="1481" t="s">
        <v>125</v>
      </c>
      <c r="C351" s="1482" t="s">
        <v>126</v>
      </c>
      <c r="D351" s="1595" t="s">
        <v>1225</v>
      </c>
      <c r="E351" s="1595" t="s">
        <v>3208</v>
      </c>
      <c r="F351" s="1606" t="s">
        <v>341</v>
      </c>
      <c r="G351" s="450" t="s">
        <v>341</v>
      </c>
      <c r="H351" s="450"/>
      <c r="I351" s="20"/>
    </row>
    <row r="352" spans="2:9" ht="14.45">
      <c r="B352" s="1481" t="s">
        <v>125</v>
      </c>
      <c r="C352" s="1482" t="s">
        <v>126</v>
      </c>
      <c r="D352" s="1595" t="s">
        <v>1336</v>
      </c>
      <c r="E352" s="1595" t="s">
        <v>3208</v>
      </c>
      <c r="F352" s="1606" t="s">
        <v>341</v>
      </c>
      <c r="G352" s="450" t="s">
        <v>341</v>
      </c>
      <c r="H352" s="450"/>
      <c r="I352" s="20"/>
    </row>
    <row r="353" spans="2:9" ht="14.45">
      <c r="B353" s="1481" t="s">
        <v>125</v>
      </c>
      <c r="C353" s="1482" t="s">
        <v>126</v>
      </c>
      <c r="D353" s="1595" t="s">
        <v>1234</v>
      </c>
      <c r="E353" s="1595" t="s">
        <v>3208</v>
      </c>
      <c r="F353" s="1606" t="s">
        <v>341</v>
      </c>
      <c r="G353" s="450" t="s">
        <v>341</v>
      </c>
      <c r="H353" s="450"/>
      <c r="I353" s="20"/>
    </row>
    <row r="354" spans="2:9" ht="14.45">
      <c r="B354" s="1481" t="s">
        <v>125</v>
      </c>
      <c r="C354" s="1482" t="s">
        <v>126</v>
      </c>
      <c r="D354" s="1595" t="s">
        <v>1146</v>
      </c>
      <c r="E354" s="1595" t="s">
        <v>3208</v>
      </c>
      <c r="F354" s="1606" t="s">
        <v>341</v>
      </c>
      <c r="G354" s="450" t="s">
        <v>341</v>
      </c>
      <c r="H354" s="450"/>
      <c r="I354" s="20"/>
    </row>
    <row r="355" spans="2:9" ht="14.45">
      <c r="B355" s="1481" t="s">
        <v>125</v>
      </c>
      <c r="C355" s="1482" t="s">
        <v>126</v>
      </c>
      <c r="D355" s="1595" t="s">
        <v>1306</v>
      </c>
      <c r="E355" s="1595" t="s">
        <v>3208</v>
      </c>
      <c r="F355" s="1606" t="s">
        <v>341</v>
      </c>
      <c r="G355" s="450" t="s">
        <v>341</v>
      </c>
      <c r="H355" s="450"/>
      <c r="I355" s="20"/>
    </row>
    <row r="356" spans="2:9" ht="14.45">
      <c r="B356" s="1481" t="s">
        <v>125</v>
      </c>
      <c r="C356" s="1482" t="s">
        <v>126</v>
      </c>
      <c r="D356" s="1600" t="s">
        <v>2496</v>
      </c>
      <c r="E356" s="1600" t="s">
        <v>3208</v>
      </c>
      <c r="F356" s="1606" t="s">
        <v>341</v>
      </c>
      <c r="G356" s="450" t="s">
        <v>341</v>
      </c>
      <c r="H356" s="1601"/>
      <c r="I356" s="20"/>
    </row>
    <row r="357" spans="2:9" ht="14.45">
      <c r="B357" s="1481" t="s">
        <v>125</v>
      </c>
      <c r="C357" s="1482" t="s">
        <v>126</v>
      </c>
      <c r="D357" s="1595" t="s">
        <v>2424</v>
      </c>
      <c r="E357" s="1595" t="s">
        <v>3208</v>
      </c>
      <c r="F357" s="1606" t="s">
        <v>4288</v>
      </c>
      <c r="G357" s="450" t="s">
        <v>4186</v>
      </c>
      <c r="H357" s="20" t="s">
        <v>4283</v>
      </c>
      <c r="I357" s="20"/>
    </row>
    <row r="358" spans="2:9" ht="14.45">
      <c r="B358" s="1481" t="s">
        <v>125</v>
      </c>
      <c r="C358" s="1482" t="s">
        <v>126</v>
      </c>
      <c r="D358" s="1595" t="s">
        <v>2427</v>
      </c>
      <c r="E358" s="1595" t="s">
        <v>3208</v>
      </c>
      <c r="F358" s="1606" t="s">
        <v>4288</v>
      </c>
      <c r="G358" s="450" t="s">
        <v>4186</v>
      </c>
      <c r="H358" s="20" t="s">
        <v>4283</v>
      </c>
      <c r="I358" s="20"/>
    </row>
    <row r="359" spans="2:9" ht="14.45">
      <c r="B359" s="1481" t="s">
        <v>125</v>
      </c>
      <c r="C359" s="1482" t="s">
        <v>126</v>
      </c>
      <c r="D359" s="1595" t="s">
        <v>1299</v>
      </c>
      <c r="E359" s="1595" t="s">
        <v>3208</v>
      </c>
      <c r="F359" s="1606" t="s">
        <v>341</v>
      </c>
      <c r="G359" s="450" t="s">
        <v>341</v>
      </c>
      <c r="H359" s="450"/>
      <c r="I359" s="20"/>
    </row>
    <row r="360" spans="2:9" ht="14.45">
      <c r="B360" s="1481" t="s">
        <v>125</v>
      </c>
      <c r="C360" s="1482" t="s">
        <v>126</v>
      </c>
      <c r="D360" s="1595" t="s">
        <v>1296</v>
      </c>
      <c r="E360" s="1595" t="s">
        <v>3208</v>
      </c>
      <c r="F360" s="1606" t="s">
        <v>341</v>
      </c>
      <c r="G360" s="450" t="s">
        <v>341</v>
      </c>
      <c r="H360" s="450"/>
      <c r="I360" s="20"/>
    </row>
    <row r="361" spans="2:9" ht="14.45">
      <c r="B361" s="1481" t="s">
        <v>125</v>
      </c>
      <c r="C361" s="1482" t="s">
        <v>126</v>
      </c>
      <c r="D361" s="1595" t="s">
        <v>2464</v>
      </c>
      <c r="E361" s="1595" t="s">
        <v>3208</v>
      </c>
      <c r="F361" s="1606" t="s">
        <v>341</v>
      </c>
      <c r="G361" s="450" t="s">
        <v>341</v>
      </c>
      <c r="H361" s="450"/>
      <c r="I361" s="20"/>
    </row>
    <row r="362" spans="2:9" ht="14.45">
      <c r="B362" s="1481" t="s">
        <v>125</v>
      </c>
      <c r="C362" s="1482" t="s">
        <v>126</v>
      </c>
      <c r="D362" s="1595" t="s">
        <v>2533</v>
      </c>
      <c r="E362" s="1595" t="s">
        <v>3208</v>
      </c>
      <c r="F362" s="1606" t="s">
        <v>341</v>
      </c>
      <c r="G362" s="450" t="s">
        <v>341</v>
      </c>
      <c r="H362" s="450"/>
      <c r="I362" s="20"/>
    </row>
    <row r="363" spans="2:9" ht="14.45">
      <c r="B363" s="1481" t="s">
        <v>125</v>
      </c>
      <c r="C363" s="1482" t="s">
        <v>126</v>
      </c>
      <c r="D363" s="1595" t="s">
        <v>3224</v>
      </c>
      <c r="E363" s="1595" t="s">
        <v>3208</v>
      </c>
      <c r="F363" s="1606" t="s">
        <v>341</v>
      </c>
      <c r="G363" s="450" t="s">
        <v>341</v>
      </c>
      <c r="H363" s="450"/>
      <c r="I363" s="20"/>
    </row>
    <row r="364" spans="2:9" ht="14.45">
      <c r="B364" s="1481" t="s">
        <v>125</v>
      </c>
      <c r="C364" s="1482" t="s">
        <v>126</v>
      </c>
      <c r="D364" s="1595" t="s">
        <v>1309</v>
      </c>
      <c r="E364" s="1595" t="s">
        <v>3208</v>
      </c>
      <c r="F364" s="1606" t="s">
        <v>341</v>
      </c>
      <c r="G364" s="450" t="s">
        <v>341</v>
      </c>
      <c r="H364" s="450"/>
      <c r="I364" s="20"/>
    </row>
    <row r="365" spans="2:9" ht="14.45">
      <c r="B365" s="1481" t="s">
        <v>125</v>
      </c>
      <c r="C365" s="1482" t="s">
        <v>126</v>
      </c>
      <c r="D365" s="1595" t="s">
        <v>4145</v>
      </c>
      <c r="E365" s="1595" t="s">
        <v>3208</v>
      </c>
      <c r="F365" s="1606" t="s">
        <v>341</v>
      </c>
      <c r="G365" s="450" t="s">
        <v>341</v>
      </c>
      <c r="H365" s="450"/>
      <c r="I365" s="20"/>
    </row>
    <row r="366" spans="2:9" ht="14.45">
      <c r="B366" s="1481" t="s">
        <v>125</v>
      </c>
      <c r="C366" s="1482" t="s">
        <v>126</v>
      </c>
      <c r="D366" s="1595" t="s">
        <v>1312</v>
      </c>
      <c r="E366" s="1595" t="s">
        <v>3208</v>
      </c>
      <c r="F366" s="1606" t="s">
        <v>341</v>
      </c>
      <c r="G366" s="450" t="s">
        <v>341</v>
      </c>
      <c r="H366" s="450"/>
      <c r="I366" s="20"/>
    </row>
    <row r="367" spans="2:9" ht="14.45">
      <c r="B367" s="1481" t="s">
        <v>125</v>
      </c>
      <c r="C367" s="1482" t="s">
        <v>126</v>
      </c>
      <c r="D367" s="1595" t="s">
        <v>1315</v>
      </c>
      <c r="E367" s="1595" t="s">
        <v>3208</v>
      </c>
      <c r="F367" s="1606" t="s">
        <v>341</v>
      </c>
      <c r="G367" s="450" t="s">
        <v>341</v>
      </c>
      <c r="H367" s="450"/>
      <c r="I367" s="20"/>
    </row>
    <row r="368" spans="2:9" ht="14.45">
      <c r="B368" s="1481" t="s">
        <v>125</v>
      </c>
      <c r="C368" s="1482" t="s">
        <v>126</v>
      </c>
      <c r="D368" s="1595" t="s">
        <v>1318</v>
      </c>
      <c r="E368" s="1595" t="s">
        <v>3208</v>
      </c>
      <c r="F368" s="1606" t="s">
        <v>341</v>
      </c>
      <c r="G368" s="450" t="s">
        <v>341</v>
      </c>
      <c r="H368" s="450"/>
      <c r="I368" s="20"/>
    </row>
    <row r="369" spans="2:9" ht="14.45">
      <c r="B369" s="1481" t="s">
        <v>125</v>
      </c>
      <c r="C369" s="1482" t="s">
        <v>126</v>
      </c>
      <c r="D369" s="1595" t="s">
        <v>1292</v>
      </c>
      <c r="E369" s="1595" t="s">
        <v>3208</v>
      </c>
      <c r="F369" s="1606" t="s">
        <v>341</v>
      </c>
      <c r="G369" s="450" t="s">
        <v>341</v>
      </c>
      <c r="H369" s="450"/>
      <c r="I369" s="20"/>
    </row>
    <row r="370" spans="2:9" ht="14.45">
      <c r="B370" s="1481" t="s">
        <v>125</v>
      </c>
      <c r="C370" s="1482" t="s">
        <v>126</v>
      </c>
      <c r="D370" s="1595" t="s">
        <v>3221</v>
      </c>
      <c r="E370" s="1595" t="s">
        <v>3208</v>
      </c>
      <c r="F370" s="1606" t="s">
        <v>341</v>
      </c>
      <c r="G370" s="450" t="s">
        <v>341</v>
      </c>
      <c r="H370" s="450"/>
      <c r="I370" s="20"/>
    </row>
    <row r="371" spans="2:9" ht="14.45">
      <c r="B371" s="1481" t="s">
        <v>125</v>
      </c>
      <c r="C371" s="1482" t="s">
        <v>126</v>
      </c>
      <c r="D371" s="1595" t="s">
        <v>1018</v>
      </c>
      <c r="E371" s="1595" t="s">
        <v>3208</v>
      </c>
      <c r="F371" s="1606" t="s">
        <v>341</v>
      </c>
      <c r="G371" s="450" t="s">
        <v>341</v>
      </c>
      <c r="H371" s="450"/>
      <c r="I371" s="20"/>
    </row>
    <row r="372" spans="2:9">
      <c r="B372" s="86" t="s">
        <v>1334</v>
      </c>
      <c r="C372" s="31"/>
      <c r="D372" s="1602"/>
      <c r="E372" s="1602"/>
      <c r="F372" s="1607" t="s">
        <v>341</v>
      </c>
      <c r="G372" s="796" t="s">
        <v>341</v>
      </c>
      <c r="H372" s="796"/>
      <c r="I372" s="796"/>
    </row>
    <row r="373" spans="2:9" ht="14.45">
      <c r="B373" s="1481" t="s">
        <v>125</v>
      </c>
      <c r="C373" s="1135" t="s">
        <v>129</v>
      </c>
      <c r="D373" s="1595" t="s">
        <v>513</v>
      </c>
      <c r="E373" s="1595" t="s">
        <v>3226</v>
      </c>
      <c r="F373" s="1606" t="s">
        <v>341</v>
      </c>
      <c r="G373" s="450" t="s">
        <v>341</v>
      </c>
      <c r="H373" s="450"/>
      <c r="I373" s="20"/>
    </row>
    <row r="374" spans="2:9" ht="14.45">
      <c r="B374" s="1481" t="s">
        <v>125</v>
      </c>
      <c r="C374" s="1135" t="s">
        <v>129</v>
      </c>
      <c r="D374" s="1595" t="s">
        <v>580</v>
      </c>
      <c r="E374" s="1595" t="s">
        <v>3226</v>
      </c>
      <c r="F374" s="1606" t="s">
        <v>341</v>
      </c>
      <c r="G374" s="450" t="s">
        <v>341</v>
      </c>
      <c r="H374" s="450"/>
      <c r="I374" s="20"/>
    </row>
    <row r="375" spans="2:9" ht="14.45">
      <c r="B375" s="1481" t="s">
        <v>125</v>
      </c>
      <c r="C375" s="1135" t="s">
        <v>129</v>
      </c>
      <c r="D375" s="1595" t="s">
        <v>572</v>
      </c>
      <c r="E375" s="1595" t="s">
        <v>3226</v>
      </c>
      <c r="F375" s="1606" t="s">
        <v>341</v>
      </c>
      <c r="G375" s="450" t="s">
        <v>341</v>
      </c>
      <c r="H375" s="450"/>
      <c r="I375" s="20"/>
    </row>
    <row r="376" spans="2:9" ht="14.45">
      <c r="B376" s="1481" t="s">
        <v>125</v>
      </c>
      <c r="C376" s="1135" t="s">
        <v>129</v>
      </c>
      <c r="D376" s="1595" t="s">
        <v>1516</v>
      </c>
      <c r="E376" s="1595" t="s">
        <v>3226</v>
      </c>
      <c r="F376" s="1606" t="s">
        <v>341</v>
      </c>
      <c r="G376" s="450" t="s">
        <v>341</v>
      </c>
      <c r="H376" s="450"/>
      <c r="I376" s="20"/>
    </row>
    <row r="377" spans="2:9" ht="14.45">
      <c r="B377" s="1481" t="s">
        <v>125</v>
      </c>
      <c r="C377" s="1135" t="s">
        <v>129</v>
      </c>
      <c r="D377" s="1595" t="s">
        <v>517</v>
      </c>
      <c r="E377" s="1595" t="s">
        <v>3226</v>
      </c>
      <c r="F377" s="1606" t="s">
        <v>341</v>
      </c>
      <c r="G377" s="450" t="s">
        <v>341</v>
      </c>
      <c r="H377" s="450"/>
      <c r="I377" s="20"/>
    </row>
    <row r="378" spans="2:9" ht="14.45">
      <c r="B378" s="1481" t="s">
        <v>125</v>
      </c>
      <c r="C378" s="1135" t="s">
        <v>129</v>
      </c>
      <c r="D378" s="1595" t="s">
        <v>657</v>
      </c>
      <c r="E378" s="1595" t="s">
        <v>3226</v>
      </c>
      <c r="F378" s="1606" t="s">
        <v>341</v>
      </c>
      <c r="G378" s="450" t="s">
        <v>341</v>
      </c>
      <c r="H378" s="450"/>
      <c r="I378" s="20"/>
    </row>
    <row r="379" spans="2:9" ht="14.45">
      <c r="B379" s="1481" t="s">
        <v>125</v>
      </c>
      <c r="C379" s="1135" t="s">
        <v>129</v>
      </c>
      <c r="D379" s="1595" t="s">
        <v>1211</v>
      </c>
      <c r="E379" s="1595" t="s">
        <v>3226</v>
      </c>
      <c r="F379" s="1606" t="s">
        <v>341</v>
      </c>
      <c r="G379" s="450" t="s">
        <v>341</v>
      </c>
      <c r="H379" s="450"/>
      <c r="I379" s="20"/>
    </row>
    <row r="380" spans="2:9" ht="14.45">
      <c r="B380" s="1481" t="s">
        <v>125</v>
      </c>
      <c r="C380" s="1135" t="s">
        <v>129</v>
      </c>
      <c r="D380" s="1595" t="s">
        <v>1215</v>
      </c>
      <c r="E380" s="1595" t="s">
        <v>3226</v>
      </c>
      <c r="F380" s="1606" t="s">
        <v>341</v>
      </c>
      <c r="G380" s="450" t="s">
        <v>341</v>
      </c>
      <c r="H380" s="450"/>
      <c r="I380" s="20"/>
    </row>
    <row r="381" spans="2:9" ht="14.45">
      <c r="B381" s="1481" t="s">
        <v>125</v>
      </c>
      <c r="C381" s="1135" t="s">
        <v>129</v>
      </c>
      <c r="D381" s="1595" t="s">
        <v>2480</v>
      </c>
      <c r="E381" s="1595" t="s">
        <v>3226</v>
      </c>
      <c r="F381" s="1606" t="s">
        <v>341</v>
      </c>
      <c r="G381" s="450" t="s">
        <v>341</v>
      </c>
      <c r="H381" s="450"/>
      <c r="I381" s="20"/>
    </row>
    <row r="382" spans="2:9">
      <c r="B382" s="1481" t="s">
        <v>125</v>
      </c>
      <c r="C382" s="1135" t="s">
        <v>129</v>
      </c>
      <c r="D382" s="1595" t="s">
        <v>1039</v>
      </c>
      <c r="E382" s="1595" t="s">
        <v>3226</v>
      </c>
      <c r="F382" s="1606" t="s">
        <v>4294</v>
      </c>
      <c r="G382" s="450" t="s">
        <v>4295</v>
      </c>
      <c r="H382" s="20" t="s">
        <v>4278</v>
      </c>
      <c r="I382" s="450" t="str">
        <f>_xlfn.XLOOKUP(D382,'Diamond Schema BRD'!$E$303:$E$331,'Diamond Schema BRD'!$G$303:$G$331)</f>
        <v>order_date_key</v>
      </c>
    </row>
    <row r="383" spans="2:9" ht="14.45">
      <c r="B383" s="1481" t="s">
        <v>125</v>
      </c>
      <c r="C383" s="1135" t="s">
        <v>129</v>
      </c>
      <c r="D383" s="1595" t="s">
        <v>1225</v>
      </c>
      <c r="E383" s="1595" t="s">
        <v>3226</v>
      </c>
      <c r="F383" s="1606" t="s">
        <v>341</v>
      </c>
      <c r="G383" s="450" t="s">
        <v>341</v>
      </c>
      <c r="H383" s="450"/>
      <c r="I383" s="20"/>
    </row>
    <row r="384" spans="2:9" ht="14.45">
      <c r="B384" s="1481" t="s">
        <v>125</v>
      </c>
      <c r="C384" s="1135" t="s">
        <v>129</v>
      </c>
      <c r="D384" s="1595" t="s">
        <v>1227</v>
      </c>
      <c r="E384" s="1595" t="s">
        <v>3226</v>
      </c>
      <c r="F384" s="1606" t="s">
        <v>341</v>
      </c>
      <c r="G384" s="450" t="s">
        <v>341</v>
      </c>
      <c r="H384" s="450"/>
      <c r="I384" s="20"/>
    </row>
    <row r="385" spans="2:9" ht="14.45">
      <c r="B385" s="1481" t="s">
        <v>125</v>
      </c>
      <c r="C385" s="1135" t="s">
        <v>129</v>
      </c>
      <c r="D385" s="1595" t="s">
        <v>1231</v>
      </c>
      <c r="E385" s="1595" t="s">
        <v>3226</v>
      </c>
      <c r="F385" s="1606" t="s">
        <v>341</v>
      </c>
      <c r="G385" s="450" t="s">
        <v>341</v>
      </c>
      <c r="H385" s="450"/>
      <c r="I385" s="20"/>
    </row>
    <row r="386" spans="2:9" ht="14.45">
      <c r="B386" s="1481" t="s">
        <v>125</v>
      </c>
      <c r="C386" s="1135" t="s">
        <v>129</v>
      </c>
      <c r="D386" s="1600" t="s">
        <v>3235</v>
      </c>
      <c r="E386" s="1600" t="s">
        <v>3226</v>
      </c>
      <c r="F386" s="1606" t="s">
        <v>341</v>
      </c>
      <c r="G386" s="450" t="s">
        <v>341</v>
      </c>
      <c r="H386" s="1601"/>
      <c r="I386" s="20"/>
    </row>
    <row r="387" spans="2:9" ht="14.45">
      <c r="B387" s="1481" t="s">
        <v>125</v>
      </c>
      <c r="C387" s="1135" t="s">
        <v>129</v>
      </c>
      <c r="D387" s="1595" t="s">
        <v>1234</v>
      </c>
      <c r="E387" s="1595" t="s">
        <v>3226</v>
      </c>
      <c r="F387" s="1606" t="s">
        <v>341</v>
      </c>
      <c r="G387" s="450" t="s">
        <v>341</v>
      </c>
      <c r="H387" s="450"/>
      <c r="I387" s="20"/>
    </row>
    <row r="388" spans="2:9" ht="14.45">
      <c r="B388" s="1481" t="s">
        <v>125</v>
      </c>
      <c r="C388" s="1135" t="s">
        <v>129</v>
      </c>
      <c r="D388" s="1595" t="s">
        <v>1146</v>
      </c>
      <c r="E388" s="1595" t="s">
        <v>3226</v>
      </c>
      <c r="F388" s="1606" t="s">
        <v>341</v>
      </c>
      <c r="G388" s="450" t="s">
        <v>341</v>
      </c>
      <c r="H388" s="450"/>
      <c r="I388" s="20"/>
    </row>
    <row r="389" spans="2:9" ht="14.45">
      <c r="B389" s="1481" t="s">
        <v>125</v>
      </c>
      <c r="C389" s="1135" t="s">
        <v>129</v>
      </c>
      <c r="D389" s="1595" t="s">
        <v>1150</v>
      </c>
      <c r="E389" s="1595" t="s">
        <v>3226</v>
      </c>
      <c r="F389" s="1606" t="s">
        <v>341</v>
      </c>
      <c r="G389" s="450" t="s">
        <v>341</v>
      </c>
      <c r="H389" s="450"/>
      <c r="I389" s="20"/>
    </row>
    <row r="390" spans="2:9" ht="14.45">
      <c r="B390" s="1481" t="s">
        <v>125</v>
      </c>
      <c r="C390" s="1135" t="s">
        <v>129</v>
      </c>
      <c r="D390" s="1595" t="s">
        <v>1252</v>
      </c>
      <c r="E390" s="1595" t="s">
        <v>3226</v>
      </c>
      <c r="F390" s="1606" t="s">
        <v>341</v>
      </c>
      <c r="G390" s="450" t="s">
        <v>341</v>
      </c>
      <c r="H390" s="450"/>
      <c r="I390" s="20"/>
    </row>
    <row r="391" spans="2:9" ht="14.45">
      <c r="B391" s="1481" t="s">
        <v>125</v>
      </c>
      <c r="C391" s="1135" t="s">
        <v>129</v>
      </c>
      <c r="D391" s="1595" t="s">
        <v>1256</v>
      </c>
      <c r="E391" s="1595" t="s">
        <v>3226</v>
      </c>
      <c r="F391" s="1606" t="s">
        <v>341</v>
      </c>
      <c r="G391" s="450" t="s">
        <v>341</v>
      </c>
      <c r="H391" s="450"/>
      <c r="I391" s="20"/>
    </row>
    <row r="392" spans="2:9" ht="14.45">
      <c r="B392" s="1481" t="s">
        <v>125</v>
      </c>
      <c r="C392" s="1135" t="s">
        <v>129</v>
      </c>
      <c r="D392" s="1595" t="s">
        <v>3245</v>
      </c>
      <c r="E392" s="1595" t="s">
        <v>3226</v>
      </c>
      <c r="F392" s="1606" t="s">
        <v>341</v>
      </c>
      <c r="G392" s="450" t="s">
        <v>341</v>
      </c>
      <c r="H392" s="450"/>
      <c r="I392" s="20"/>
    </row>
    <row r="393" spans="2:9" ht="14.45">
      <c r="B393" s="1481" t="s">
        <v>125</v>
      </c>
      <c r="C393" s="1135" t="s">
        <v>129</v>
      </c>
      <c r="D393" s="1595" t="s">
        <v>2483</v>
      </c>
      <c r="E393" s="1595" t="s">
        <v>3226</v>
      </c>
      <c r="F393" s="1606" t="s">
        <v>341</v>
      </c>
      <c r="G393" s="450" t="s">
        <v>341</v>
      </c>
      <c r="H393" s="450"/>
      <c r="I393" s="20"/>
    </row>
    <row r="394" spans="2:9" ht="14.45">
      <c r="B394" s="1481" t="s">
        <v>125</v>
      </c>
      <c r="C394" s="1135" t="s">
        <v>129</v>
      </c>
      <c r="D394" s="1595" t="s">
        <v>1244</v>
      </c>
      <c r="E394" s="1595" t="s">
        <v>3226</v>
      </c>
      <c r="F394" s="1606" t="s">
        <v>341</v>
      </c>
      <c r="G394" s="450" t="s">
        <v>341</v>
      </c>
      <c r="H394" s="450"/>
      <c r="I394" s="20"/>
    </row>
    <row r="395" spans="2:9" ht="14.45">
      <c r="B395" s="1481" t="s">
        <v>125</v>
      </c>
      <c r="C395" s="1135" t="s">
        <v>129</v>
      </c>
      <c r="D395" s="1595" t="s">
        <v>1241</v>
      </c>
      <c r="E395" s="1595" t="s">
        <v>3226</v>
      </c>
      <c r="F395" s="1606" t="s">
        <v>341</v>
      </c>
      <c r="G395" s="450" t="s">
        <v>341</v>
      </c>
      <c r="H395" s="450"/>
      <c r="I395" s="20"/>
    </row>
    <row r="396" spans="2:9" ht="14.45">
      <c r="B396" s="1481" t="s">
        <v>125</v>
      </c>
      <c r="C396" s="1135" t="s">
        <v>129</v>
      </c>
      <c r="D396" s="1595" t="s">
        <v>2464</v>
      </c>
      <c r="E396" s="1595" t="s">
        <v>3226</v>
      </c>
      <c r="F396" s="1606" t="s">
        <v>341</v>
      </c>
      <c r="G396" s="450" t="s">
        <v>341</v>
      </c>
      <c r="H396" s="450"/>
      <c r="I396" s="20"/>
    </row>
    <row r="397" spans="2:9" ht="14.45">
      <c r="B397" s="1481" t="s">
        <v>125</v>
      </c>
      <c r="C397" s="1135" t="s">
        <v>129</v>
      </c>
      <c r="D397" s="1595" t="s">
        <v>2424</v>
      </c>
      <c r="E397" s="1595" t="s">
        <v>3226</v>
      </c>
      <c r="F397" s="1606" t="s">
        <v>4288</v>
      </c>
      <c r="G397" s="450" t="s">
        <v>4186</v>
      </c>
      <c r="H397" s="20" t="s">
        <v>4283</v>
      </c>
      <c r="I397" s="20"/>
    </row>
    <row r="398" spans="2:9" ht="14.45">
      <c r="B398" s="1481" t="s">
        <v>125</v>
      </c>
      <c r="C398" s="1135" t="s">
        <v>129</v>
      </c>
      <c r="D398" s="1595" t="s">
        <v>2427</v>
      </c>
      <c r="E398" s="1595" t="s">
        <v>3226</v>
      </c>
      <c r="F398" s="1606" t="s">
        <v>4288</v>
      </c>
      <c r="G398" s="450" t="s">
        <v>4186</v>
      </c>
      <c r="H398" s="20" t="s">
        <v>4283</v>
      </c>
      <c r="I398" s="20"/>
    </row>
    <row r="399" spans="2:9">
      <c r="B399" s="86" t="s">
        <v>1334</v>
      </c>
      <c r="C399" s="31"/>
      <c r="D399" s="1602"/>
      <c r="E399" s="1602"/>
      <c r="F399" s="1607" t="s">
        <v>341</v>
      </c>
      <c r="G399" s="796" t="s">
        <v>341</v>
      </c>
      <c r="H399" s="796"/>
      <c r="I399" s="796"/>
    </row>
    <row r="400" spans="2:9" ht="14.45">
      <c r="B400" s="1505" t="s">
        <v>135</v>
      </c>
      <c r="C400" s="1506" t="s">
        <v>136</v>
      </c>
      <c r="D400" s="1595" t="s">
        <v>513</v>
      </c>
      <c r="E400" s="1595" t="s">
        <v>3257</v>
      </c>
      <c r="F400" s="1606" t="s">
        <v>341</v>
      </c>
      <c r="G400" s="450" t="s">
        <v>341</v>
      </c>
      <c r="H400" s="450"/>
      <c r="I400" s="20"/>
    </row>
    <row r="401" spans="2:9" ht="14.45">
      <c r="B401" s="1505" t="s">
        <v>135</v>
      </c>
      <c r="C401" s="1506" t="s">
        <v>136</v>
      </c>
      <c r="D401" s="1595" t="s">
        <v>580</v>
      </c>
      <c r="E401" s="1595" t="s">
        <v>3257</v>
      </c>
      <c r="F401" s="1606" t="s">
        <v>341</v>
      </c>
      <c r="G401" s="450" t="s">
        <v>341</v>
      </c>
      <c r="H401" s="450"/>
      <c r="I401" s="20"/>
    </row>
    <row r="402" spans="2:9" ht="14.45">
      <c r="B402" s="1505" t="s">
        <v>135</v>
      </c>
      <c r="C402" s="1506" t="s">
        <v>136</v>
      </c>
      <c r="D402" s="1595" t="s">
        <v>657</v>
      </c>
      <c r="E402" s="1595" t="s">
        <v>3257</v>
      </c>
      <c r="F402" s="1606" t="s">
        <v>341</v>
      </c>
      <c r="G402" s="450" t="s">
        <v>341</v>
      </c>
      <c r="H402" s="450"/>
      <c r="I402" s="20"/>
    </row>
    <row r="403" spans="2:9" ht="14.45">
      <c r="B403" s="1505" t="s">
        <v>135</v>
      </c>
      <c r="C403" s="1506" t="s">
        <v>136</v>
      </c>
      <c r="D403" s="1595" t="s">
        <v>517</v>
      </c>
      <c r="E403" s="1595" t="s">
        <v>3257</v>
      </c>
      <c r="F403" s="1606" t="s">
        <v>341</v>
      </c>
      <c r="G403" s="450" t="s">
        <v>341</v>
      </c>
      <c r="H403" s="450"/>
      <c r="I403" s="20"/>
    </row>
    <row r="404" spans="2:9">
      <c r="B404" s="1505" t="s">
        <v>135</v>
      </c>
      <c r="C404" s="1506" t="s">
        <v>136</v>
      </c>
      <c r="D404" s="1595" t="s">
        <v>1039</v>
      </c>
      <c r="E404" s="1595" t="s">
        <v>3257</v>
      </c>
      <c r="F404" s="1606" t="s">
        <v>4294</v>
      </c>
      <c r="G404" s="450" t="s">
        <v>4295</v>
      </c>
      <c r="H404" s="20" t="s">
        <v>4278</v>
      </c>
      <c r="I404" s="450" t="s">
        <v>4149</v>
      </c>
    </row>
    <row r="405" spans="2:9" ht="14.45">
      <c r="B405" s="1505" t="s">
        <v>135</v>
      </c>
      <c r="C405" s="1506" t="s">
        <v>136</v>
      </c>
      <c r="D405" s="1595" t="s">
        <v>2330</v>
      </c>
      <c r="E405" s="1595" t="s">
        <v>3257</v>
      </c>
      <c r="F405" s="1606" t="s">
        <v>341</v>
      </c>
      <c r="G405" s="450" t="s">
        <v>341</v>
      </c>
      <c r="H405" s="450"/>
      <c r="I405" s="20"/>
    </row>
    <row r="406" spans="2:9" ht="14.45">
      <c r="B406" s="1505" t="s">
        <v>135</v>
      </c>
      <c r="C406" s="1506" t="s">
        <v>136</v>
      </c>
      <c r="D406" s="1595" t="s">
        <v>1051</v>
      </c>
      <c r="E406" s="1595" t="s">
        <v>3257</v>
      </c>
      <c r="F406" s="1606" t="s">
        <v>341</v>
      </c>
      <c r="G406" s="450" t="s">
        <v>341</v>
      </c>
      <c r="H406" s="450"/>
      <c r="I406" s="20"/>
    </row>
    <row r="407" spans="2:9" ht="14.45">
      <c r="B407" s="1505" t="s">
        <v>135</v>
      </c>
      <c r="C407" s="1506" t="s">
        <v>136</v>
      </c>
      <c r="D407" s="1595" t="s">
        <v>2332</v>
      </c>
      <c r="E407" s="1595" t="s">
        <v>3257</v>
      </c>
      <c r="F407" s="1606" t="s">
        <v>341</v>
      </c>
      <c r="G407" s="450" t="s">
        <v>341</v>
      </c>
      <c r="H407" s="450"/>
      <c r="I407" s="20"/>
    </row>
    <row r="408" spans="2:9" ht="14.45">
      <c r="B408" s="1505" t="s">
        <v>135</v>
      </c>
      <c r="C408" s="1506" t="s">
        <v>136</v>
      </c>
      <c r="D408" s="1595" t="s">
        <v>1045</v>
      </c>
      <c r="E408" s="1595" t="s">
        <v>3257</v>
      </c>
      <c r="F408" s="1606" t="s">
        <v>341</v>
      </c>
      <c r="G408" s="450" t="s">
        <v>341</v>
      </c>
      <c r="H408" s="450"/>
      <c r="I408" s="20"/>
    </row>
    <row r="409" spans="2:9" ht="14.45">
      <c r="B409" s="1505" t="s">
        <v>135</v>
      </c>
      <c r="C409" s="1506" t="s">
        <v>136</v>
      </c>
      <c r="D409" s="1595" t="s">
        <v>1056</v>
      </c>
      <c r="E409" s="1595" t="s">
        <v>3257</v>
      </c>
      <c r="F409" s="1606" t="s">
        <v>341</v>
      </c>
      <c r="G409" s="450" t="s">
        <v>341</v>
      </c>
      <c r="H409" s="450"/>
      <c r="I409" s="20"/>
    </row>
    <row r="410" spans="2:9" ht="14.45">
      <c r="B410" s="1505" t="s">
        <v>135</v>
      </c>
      <c r="C410" s="1506" t="s">
        <v>136</v>
      </c>
      <c r="D410" s="1595" t="s">
        <v>1031</v>
      </c>
      <c r="E410" s="1595" t="s">
        <v>3257</v>
      </c>
      <c r="F410" s="1606" t="s">
        <v>341</v>
      </c>
      <c r="G410" s="450" t="s">
        <v>341</v>
      </c>
      <c r="H410" s="450"/>
      <c r="I410" s="20"/>
    </row>
    <row r="411" spans="2:9" ht="14.45">
      <c r="B411" s="1505" t="s">
        <v>135</v>
      </c>
      <c r="C411" s="1506" t="s">
        <v>136</v>
      </c>
      <c r="D411" s="1595" t="s">
        <v>1048</v>
      </c>
      <c r="E411" s="1595" t="s">
        <v>3257</v>
      </c>
      <c r="F411" s="1606" t="s">
        <v>341</v>
      </c>
      <c r="G411" s="450" t="s">
        <v>341</v>
      </c>
      <c r="H411" s="450"/>
      <c r="I411" s="20"/>
    </row>
    <row r="412" spans="2:9" ht="14.45">
      <c r="B412" s="1505" t="s">
        <v>135</v>
      </c>
      <c r="C412" s="1506" t="s">
        <v>136</v>
      </c>
      <c r="D412" s="1595" t="s">
        <v>2314</v>
      </c>
      <c r="E412" s="1595" t="s">
        <v>3257</v>
      </c>
      <c r="F412" s="1606" t="s">
        <v>341</v>
      </c>
      <c r="G412" s="450" t="s">
        <v>341</v>
      </c>
      <c r="H412" s="450"/>
      <c r="I412" s="20"/>
    </row>
    <row r="413" spans="2:9" ht="14.45">
      <c r="B413" s="1505" t="s">
        <v>135</v>
      </c>
      <c r="C413" s="1506" t="s">
        <v>136</v>
      </c>
      <c r="D413" s="1595" t="s">
        <v>1065</v>
      </c>
      <c r="E413" s="1595" t="s">
        <v>3257</v>
      </c>
      <c r="F413" s="1606" t="s">
        <v>341</v>
      </c>
      <c r="G413" s="450" t="s">
        <v>341</v>
      </c>
      <c r="H413" s="450"/>
      <c r="I413" s="20"/>
    </row>
    <row r="414" spans="2:9" ht="14.45">
      <c r="B414" s="1505" t="s">
        <v>135</v>
      </c>
      <c r="C414" s="1506" t="s">
        <v>136</v>
      </c>
      <c r="D414" s="1595" t="s">
        <v>1068</v>
      </c>
      <c r="E414" s="1595" t="s">
        <v>3257</v>
      </c>
      <c r="F414" s="1606" t="s">
        <v>341</v>
      </c>
      <c r="G414" s="450" t="s">
        <v>341</v>
      </c>
      <c r="H414" s="450"/>
      <c r="I414" s="20"/>
    </row>
    <row r="415" spans="2:9" ht="14.45">
      <c r="B415" s="1505" t="s">
        <v>135</v>
      </c>
      <c r="C415" s="1506" t="s">
        <v>136</v>
      </c>
      <c r="D415" s="1595" t="s">
        <v>2363</v>
      </c>
      <c r="E415" s="1595" t="s">
        <v>3257</v>
      </c>
      <c r="F415" s="1606" t="s">
        <v>341</v>
      </c>
      <c r="G415" s="450" t="s">
        <v>341</v>
      </c>
      <c r="H415" s="450"/>
      <c r="I415" s="20"/>
    </row>
    <row r="416" spans="2:9" ht="14.45">
      <c r="B416" s="1505" t="s">
        <v>135</v>
      </c>
      <c r="C416" s="1506" t="s">
        <v>136</v>
      </c>
      <c r="D416" s="1595" t="s">
        <v>2369</v>
      </c>
      <c r="E416" s="1595" t="s">
        <v>3257</v>
      </c>
      <c r="F416" s="1606" t="s">
        <v>341</v>
      </c>
      <c r="G416" s="450" t="s">
        <v>341</v>
      </c>
      <c r="H416" s="450"/>
      <c r="I416" s="20"/>
    </row>
    <row r="417" spans="2:9" ht="14.45">
      <c r="B417" s="1505" t="s">
        <v>135</v>
      </c>
      <c r="C417" s="1506" t="s">
        <v>136</v>
      </c>
      <c r="D417" s="1595" t="s">
        <v>2360</v>
      </c>
      <c r="E417" s="1595" t="s">
        <v>3257</v>
      </c>
      <c r="F417" s="1606" t="s">
        <v>341</v>
      </c>
      <c r="G417" s="450" t="s">
        <v>341</v>
      </c>
      <c r="H417" s="450"/>
      <c r="I417" s="20"/>
    </row>
    <row r="418" spans="2:9" ht="14.45">
      <c r="B418" s="1505" t="s">
        <v>135</v>
      </c>
      <c r="C418" s="1506" t="s">
        <v>136</v>
      </c>
      <c r="D418" s="1600" t="s">
        <v>2345</v>
      </c>
      <c r="E418" s="1600" t="s">
        <v>3257</v>
      </c>
      <c r="F418" s="1606" t="s">
        <v>341</v>
      </c>
      <c r="G418" s="450" t="s">
        <v>341</v>
      </c>
      <c r="H418" s="1601"/>
      <c r="I418" s="20"/>
    </row>
    <row r="419" spans="2:9" ht="14.45">
      <c r="B419" s="1505" t="s">
        <v>135</v>
      </c>
      <c r="C419" s="1506" t="s">
        <v>136</v>
      </c>
      <c r="D419" s="1595" t="s">
        <v>2342</v>
      </c>
      <c r="E419" s="1595" t="s">
        <v>3257</v>
      </c>
      <c r="F419" s="1606" t="s">
        <v>341</v>
      </c>
      <c r="G419" s="450" t="s">
        <v>341</v>
      </c>
      <c r="H419" s="450"/>
      <c r="I419" s="20"/>
    </row>
    <row r="420" spans="2:9" ht="14.45">
      <c r="B420" s="1505" t="s">
        <v>135</v>
      </c>
      <c r="C420" s="1506" t="s">
        <v>136</v>
      </c>
      <c r="D420" s="1595" t="s">
        <v>2357</v>
      </c>
      <c r="E420" s="1595" t="s">
        <v>3257</v>
      </c>
      <c r="F420" s="1606" t="s">
        <v>341</v>
      </c>
      <c r="G420" s="450" t="s">
        <v>341</v>
      </c>
      <c r="H420" s="450"/>
      <c r="I420" s="20"/>
    </row>
    <row r="421" spans="2:9" ht="14.45">
      <c r="B421" s="1505" t="s">
        <v>135</v>
      </c>
      <c r="C421" s="1506" t="s">
        <v>136</v>
      </c>
      <c r="D421" s="1595" t="s">
        <v>2348</v>
      </c>
      <c r="E421" s="1595" t="s">
        <v>3257</v>
      </c>
      <c r="F421" s="1606" t="s">
        <v>341</v>
      </c>
      <c r="G421" s="450" t="s">
        <v>341</v>
      </c>
      <c r="H421" s="450"/>
      <c r="I421" s="20"/>
    </row>
    <row r="422" spans="2:9" ht="14.45">
      <c r="B422" s="1505" t="s">
        <v>135</v>
      </c>
      <c r="C422" s="1506" t="s">
        <v>136</v>
      </c>
      <c r="D422" s="1595" t="s">
        <v>2354</v>
      </c>
      <c r="E422" s="1595" t="s">
        <v>3257</v>
      </c>
      <c r="F422" s="1606" t="s">
        <v>341</v>
      </c>
      <c r="G422" s="450" t="s">
        <v>341</v>
      </c>
      <c r="H422" s="450"/>
      <c r="I422" s="20"/>
    </row>
    <row r="423" spans="2:9" ht="14.45">
      <c r="B423" s="1505" t="s">
        <v>135</v>
      </c>
      <c r="C423" s="1506" t="s">
        <v>136</v>
      </c>
      <c r="D423" s="1595" t="s">
        <v>2366</v>
      </c>
      <c r="E423" s="1595" t="s">
        <v>3257</v>
      </c>
      <c r="F423" s="1606" t="s">
        <v>341</v>
      </c>
      <c r="G423" s="450" t="s">
        <v>341</v>
      </c>
      <c r="H423" s="450"/>
      <c r="I423" s="20"/>
    </row>
    <row r="424" spans="2:9" ht="14.45">
      <c r="B424" s="1505" t="s">
        <v>135</v>
      </c>
      <c r="C424" s="1506" t="s">
        <v>136</v>
      </c>
      <c r="D424" s="1595" t="s">
        <v>2351</v>
      </c>
      <c r="E424" s="1595" t="s">
        <v>3257</v>
      </c>
      <c r="F424" s="1606" t="s">
        <v>341</v>
      </c>
      <c r="G424" s="450" t="s">
        <v>341</v>
      </c>
      <c r="H424" s="450"/>
      <c r="I424" s="20"/>
    </row>
    <row r="425" spans="2:9" ht="14.45">
      <c r="B425" s="1505" t="s">
        <v>135</v>
      </c>
      <c r="C425" s="1506" t="s">
        <v>136</v>
      </c>
      <c r="D425" s="1595" t="s">
        <v>2373</v>
      </c>
      <c r="E425" s="1595" t="s">
        <v>3257</v>
      </c>
      <c r="F425" s="1606" t="s">
        <v>341</v>
      </c>
      <c r="G425" s="450" t="s">
        <v>341</v>
      </c>
      <c r="H425" s="450"/>
      <c r="I425" s="20"/>
    </row>
    <row r="426" spans="2:9" ht="14.45">
      <c r="B426" s="86" t="s">
        <v>1334</v>
      </c>
      <c r="C426" s="31"/>
      <c r="D426" s="1602"/>
      <c r="E426" s="1602"/>
      <c r="F426" s="1607" t="s">
        <v>341</v>
      </c>
      <c r="G426" s="796" t="s">
        <v>341</v>
      </c>
      <c r="H426" s="796"/>
      <c r="I426" s="796"/>
    </row>
    <row r="427" spans="2:9" ht="14.45">
      <c r="B427" s="1505" t="s">
        <v>135</v>
      </c>
      <c r="C427" s="1507" t="s">
        <v>139</v>
      </c>
      <c r="D427" s="1595" t="s">
        <v>3267</v>
      </c>
      <c r="E427" s="1595" t="s">
        <v>4301</v>
      </c>
      <c r="F427" s="1606" t="s">
        <v>341</v>
      </c>
      <c r="G427" s="450" t="s">
        <v>341</v>
      </c>
      <c r="H427" s="450"/>
      <c r="I427" s="20"/>
    </row>
    <row r="428" spans="2:9" ht="14.45">
      <c r="B428" s="1505" t="s">
        <v>135</v>
      </c>
      <c r="C428" s="1507" t="s">
        <v>139</v>
      </c>
      <c r="D428" s="1595" t="s">
        <v>513</v>
      </c>
      <c r="E428" s="1595" t="s">
        <v>4301</v>
      </c>
      <c r="F428" s="1606" t="s">
        <v>341</v>
      </c>
      <c r="G428" s="450" t="s">
        <v>341</v>
      </c>
      <c r="H428" s="450"/>
      <c r="I428" s="20"/>
    </row>
    <row r="429" spans="2:9" ht="14.45">
      <c r="B429" s="1505" t="s">
        <v>135</v>
      </c>
      <c r="C429" s="1507" t="s">
        <v>139</v>
      </c>
      <c r="D429" s="1595" t="s">
        <v>580</v>
      </c>
      <c r="E429" s="1595" t="s">
        <v>4301</v>
      </c>
      <c r="F429" s="1606" t="s">
        <v>341</v>
      </c>
      <c r="G429" s="450" t="s">
        <v>341</v>
      </c>
      <c r="H429" s="450"/>
      <c r="I429" s="20"/>
    </row>
    <row r="430" spans="2:9" ht="14.45">
      <c r="B430" s="1505" t="s">
        <v>135</v>
      </c>
      <c r="C430" s="1507" t="s">
        <v>139</v>
      </c>
      <c r="D430" s="1595" t="s">
        <v>572</v>
      </c>
      <c r="E430" s="1595" t="s">
        <v>4301</v>
      </c>
      <c r="F430" s="1606" t="s">
        <v>341</v>
      </c>
      <c r="G430" s="450" t="s">
        <v>341</v>
      </c>
      <c r="H430" s="450"/>
      <c r="I430" s="20"/>
    </row>
    <row r="431" spans="2:9" ht="14.45">
      <c r="B431" s="1505" t="s">
        <v>135</v>
      </c>
      <c r="C431" s="1507" t="s">
        <v>139</v>
      </c>
      <c r="D431" s="1595" t="s">
        <v>1516</v>
      </c>
      <c r="E431" s="1595" t="s">
        <v>4301</v>
      </c>
      <c r="F431" s="1606" t="s">
        <v>341</v>
      </c>
      <c r="G431" s="450" t="s">
        <v>341</v>
      </c>
      <c r="H431" s="450"/>
      <c r="I431" s="20"/>
    </row>
    <row r="432" spans="2:9" ht="14.45">
      <c r="B432" s="1505" t="s">
        <v>135</v>
      </c>
      <c r="C432" s="1507" t="s">
        <v>139</v>
      </c>
      <c r="D432" s="1595" t="s">
        <v>517</v>
      </c>
      <c r="E432" s="1595" t="s">
        <v>4301</v>
      </c>
      <c r="F432" s="1606" t="s">
        <v>341</v>
      </c>
      <c r="G432" s="450" t="s">
        <v>341</v>
      </c>
      <c r="H432" s="450"/>
      <c r="I432" s="20"/>
    </row>
    <row r="433" spans="2:9" ht="14.45">
      <c r="B433" s="1505" t="s">
        <v>135</v>
      </c>
      <c r="C433" s="1507" t="s">
        <v>139</v>
      </c>
      <c r="D433" s="1595" t="s">
        <v>1031</v>
      </c>
      <c r="E433" s="1595" t="s">
        <v>4301</v>
      </c>
      <c r="F433" s="1606" t="s">
        <v>341</v>
      </c>
      <c r="G433" s="450" t="s">
        <v>341</v>
      </c>
      <c r="H433" s="450"/>
      <c r="I433" s="20"/>
    </row>
    <row r="434" spans="2:9" ht="14.45">
      <c r="B434" s="1505" t="s">
        <v>135</v>
      </c>
      <c r="C434" s="1507" t="s">
        <v>139</v>
      </c>
      <c r="D434" s="1595" t="s">
        <v>2314</v>
      </c>
      <c r="E434" s="1595" t="s">
        <v>4301</v>
      </c>
      <c r="F434" s="1606" t="s">
        <v>341</v>
      </c>
      <c r="G434" s="450" t="s">
        <v>341</v>
      </c>
      <c r="H434" s="450"/>
      <c r="I434" s="20"/>
    </row>
    <row r="435" spans="2:9" ht="14.45">
      <c r="B435" s="1505" t="s">
        <v>135</v>
      </c>
      <c r="C435" s="1507" t="s">
        <v>139</v>
      </c>
      <c r="D435" s="1595" t="s">
        <v>1048</v>
      </c>
      <c r="E435" s="1595" t="s">
        <v>4301</v>
      </c>
      <c r="F435" s="1606" t="s">
        <v>341</v>
      </c>
      <c r="G435" s="450" t="s">
        <v>341</v>
      </c>
      <c r="H435" s="450"/>
      <c r="I435" s="20"/>
    </row>
    <row r="436" spans="2:9" ht="14.45">
      <c r="B436" s="1505" t="s">
        <v>135</v>
      </c>
      <c r="C436" s="1507" t="s">
        <v>139</v>
      </c>
      <c r="D436" s="1595" t="s">
        <v>1039</v>
      </c>
      <c r="E436" s="1595" t="s">
        <v>4301</v>
      </c>
      <c r="F436" s="1606" t="s">
        <v>341</v>
      </c>
      <c r="G436" s="450" t="s">
        <v>341</v>
      </c>
      <c r="H436" s="450"/>
      <c r="I436" s="20"/>
    </row>
    <row r="437" spans="2:9" ht="14.45">
      <c r="B437" s="1505" t="s">
        <v>135</v>
      </c>
      <c r="C437" s="1507" t="s">
        <v>139</v>
      </c>
      <c r="D437" s="1595" t="s">
        <v>1045</v>
      </c>
      <c r="E437" s="1595" t="s">
        <v>4301</v>
      </c>
      <c r="F437" s="1606" t="s">
        <v>341</v>
      </c>
      <c r="G437" s="450" t="s">
        <v>341</v>
      </c>
      <c r="H437" s="450"/>
      <c r="I437" s="20"/>
    </row>
    <row r="438" spans="2:9" ht="14.45">
      <c r="B438" s="1505" t="s">
        <v>135</v>
      </c>
      <c r="C438" s="1507" t="s">
        <v>139</v>
      </c>
      <c r="D438" s="1595" t="s">
        <v>2326</v>
      </c>
      <c r="E438" s="1595" t="s">
        <v>4301</v>
      </c>
      <c r="F438" s="1606" t="s">
        <v>341</v>
      </c>
      <c r="G438" s="450" t="s">
        <v>341</v>
      </c>
      <c r="H438" s="450"/>
      <c r="I438" s="20"/>
    </row>
    <row r="439" spans="2:9" ht="14.45">
      <c r="B439" s="1505" t="s">
        <v>135</v>
      </c>
      <c r="C439" s="1507" t="s">
        <v>139</v>
      </c>
      <c r="D439" s="1595" t="s">
        <v>2378</v>
      </c>
      <c r="E439" s="1595" t="s">
        <v>4301</v>
      </c>
      <c r="F439" s="1606" t="s">
        <v>341</v>
      </c>
      <c r="G439" s="450" t="s">
        <v>341</v>
      </c>
      <c r="H439" s="450"/>
      <c r="I439" s="20"/>
    </row>
    <row r="440" spans="2:9" ht="14.45">
      <c r="B440" s="1505" t="s">
        <v>135</v>
      </c>
      <c r="C440" s="1507" t="s">
        <v>139</v>
      </c>
      <c r="D440" s="1595" t="s">
        <v>3275</v>
      </c>
      <c r="E440" s="1595" t="s">
        <v>4301</v>
      </c>
      <c r="F440" s="1606" t="s">
        <v>341</v>
      </c>
      <c r="G440" s="450" t="s">
        <v>341</v>
      </c>
      <c r="H440" s="450"/>
      <c r="I440" s="20"/>
    </row>
    <row r="441" spans="2:9" ht="14.45">
      <c r="B441" s="1505" t="s">
        <v>135</v>
      </c>
      <c r="C441" s="1507" t="s">
        <v>139</v>
      </c>
      <c r="D441" s="1595" t="s">
        <v>1472</v>
      </c>
      <c r="E441" s="1595" t="s">
        <v>4301</v>
      </c>
      <c r="F441" s="1606" t="s">
        <v>341</v>
      </c>
      <c r="G441" s="450" t="s">
        <v>341</v>
      </c>
      <c r="H441" s="450"/>
      <c r="I441" s="20"/>
    </row>
    <row r="442" spans="2:9" ht="14.45">
      <c r="B442" s="1505" t="s">
        <v>135</v>
      </c>
      <c r="C442" s="1507" t="s">
        <v>139</v>
      </c>
      <c r="D442" s="1595" t="s">
        <v>1211</v>
      </c>
      <c r="E442" s="1595" t="s">
        <v>4301</v>
      </c>
      <c r="F442" s="1606" t="s">
        <v>341</v>
      </c>
      <c r="G442" s="450" t="s">
        <v>341</v>
      </c>
      <c r="H442" s="450"/>
      <c r="I442" s="20"/>
    </row>
    <row r="443" spans="2:9" ht="14.45">
      <c r="B443" s="1505" t="s">
        <v>135</v>
      </c>
      <c r="C443" s="1507" t="s">
        <v>139</v>
      </c>
      <c r="D443" s="1595" t="s">
        <v>1015</v>
      </c>
      <c r="E443" s="1595" t="s">
        <v>4301</v>
      </c>
      <c r="F443" s="1606" t="s">
        <v>341</v>
      </c>
      <c r="G443" s="450" t="s">
        <v>341</v>
      </c>
      <c r="H443" s="450"/>
      <c r="I443" s="20"/>
    </row>
    <row r="444" spans="2:9" ht="14.45">
      <c r="B444" s="1505" t="s">
        <v>135</v>
      </c>
      <c r="C444" s="1507" t="s">
        <v>139</v>
      </c>
      <c r="D444" s="1595" t="s">
        <v>1115</v>
      </c>
      <c r="E444" s="1595" t="s">
        <v>4301</v>
      </c>
      <c r="F444" s="1606" t="s">
        <v>341</v>
      </c>
      <c r="G444" s="450" t="s">
        <v>341</v>
      </c>
      <c r="H444" s="450"/>
      <c r="I444" s="20"/>
    </row>
    <row r="445" spans="2:9" ht="14.45">
      <c r="B445" s="1505" t="s">
        <v>135</v>
      </c>
      <c r="C445" s="1507" t="s">
        <v>139</v>
      </c>
      <c r="D445" s="1595" t="s">
        <v>1118</v>
      </c>
      <c r="E445" s="1595" t="s">
        <v>4301</v>
      </c>
      <c r="F445" s="1606" t="s">
        <v>341</v>
      </c>
      <c r="G445" s="450" t="s">
        <v>341</v>
      </c>
      <c r="H445" s="450"/>
      <c r="I445" s="20"/>
    </row>
    <row r="446" spans="2:9" ht="14.45">
      <c r="B446" s="1505" t="s">
        <v>135</v>
      </c>
      <c r="C446" s="1507" t="s">
        <v>139</v>
      </c>
      <c r="D446" s="1595" t="s">
        <v>1122</v>
      </c>
      <c r="E446" s="1595" t="s">
        <v>4301</v>
      </c>
      <c r="F446" s="1606" t="s">
        <v>341</v>
      </c>
      <c r="G446" s="450" t="s">
        <v>341</v>
      </c>
      <c r="H446" s="450"/>
      <c r="I446" s="20"/>
    </row>
    <row r="447" spans="2:9" ht="14.45">
      <c r="B447" s="1505" t="s">
        <v>135</v>
      </c>
      <c r="C447" s="1507" t="s">
        <v>139</v>
      </c>
      <c r="D447" s="1595" t="s">
        <v>1125</v>
      </c>
      <c r="E447" s="1595" t="s">
        <v>4301</v>
      </c>
      <c r="F447" s="1606" t="s">
        <v>341</v>
      </c>
      <c r="G447" s="450" t="s">
        <v>341</v>
      </c>
      <c r="H447" s="450"/>
      <c r="I447" s="20"/>
    </row>
    <row r="448" spans="2:9" ht="14.45">
      <c r="B448" s="1505" t="s">
        <v>135</v>
      </c>
      <c r="C448" s="1507" t="s">
        <v>139</v>
      </c>
      <c r="D448" s="1595" t="s">
        <v>1128</v>
      </c>
      <c r="E448" s="1595" t="s">
        <v>4301</v>
      </c>
      <c r="F448" s="1606" t="s">
        <v>341</v>
      </c>
      <c r="G448" s="450" t="s">
        <v>341</v>
      </c>
      <c r="H448" s="450"/>
      <c r="I448" s="20"/>
    </row>
    <row r="449" spans="2:9" ht="14.45">
      <c r="B449" s="1505" t="s">
        <v>135</v>
      </c>
      <c r="C449" s="1507" t="s">
        <v>139</v>
      </c>
      <c r="D449" s="1600" t="s">
        <v>1131</v>
      </c>
      <c r="E449" s="1600" t="s">
        <v>4301</v>
      </c>
      <c r="F449" s="1606" t="s">
        <v>341</v>
      </c>
      <c r="G449" s="450" t="s">
        <v>341</v>
      </c>
      <c r="H449" s="1601"/>
      <c r="I449" s="20"/>
    </row>
    <row r="450" spans="2:9" ht="14.45">
      <c r="B450" s="1505" t="s">
        <v>135</v>
      </c>
      <c r="C450" s="1507" t="s">
        <v>139</v>
      </c>
      <c r="D450" s="1595" t="s">
        <v>1134</v>
      </c>
      <c r="E450" s="1595" t="s">
        <v>4301</v>
      </c>
      <c r="F450" s="1606" t="s">
        <v>341</v>
      </c>
      <c r="G450" s="450" t="s">
        <v>341</v>
      </c>
      <c r="H450" s="450"/>
      <c r="I450" s="20"/>
    </row>
    <row r="451" spans="2:9" ht="14.45">
      <c r="B451" s="1505" t="s">
        <v>135</v>
      </c>
      <c r="C451" s="1507" t="s">
        <v>139</v>
      </c>
      <c r="D451" s="1595" t="s">
        <v>1137</v>
      </c>
      <c r="E451" s="1595" t="s">
        <v>4301</v>
      </c>
      <c r="F451" s="1606" t="s">
        <v>341</v>
      </c>
      <c r="G451" s="450" t="s">
        <v>341</v>
      </c>
      <c r="H451" s="450"/>
      <c r="I451" s="20"/>
    </row>
    <row r="452" spans="2:9" ht="14.45">
      <c r="B452" s="1505" t="s">
        <v>135</v>
      </c>
      <c r="C452" s="1507" t="s">
        <v>139</v>
      </c>
      <c r="D452" s="1595" t="s">
        <v>3299</v>
      </c>
      <c r="E452" s="1595" t="s">
        <v>4301</v>
      </c>
      <c r="F452" s="1606" t="s">
        <v>341</v>
      </c>
      <c r="G452" s="450" t="s">
        <v>341</v>
      </c>
      <c r="H452" s="450"/>
      <c r="I452" s="20"/>
    </row>
    <row r="453" spans="2:9" ht="14.45">
      <c r="B453" s="1505" t="s">
        <v>135</v>
      </c>
      <c r="C453" s="1507" t="s">
        <v>139</v>
      </c>
      <c r="D453" s="1595" t="s">
        <v>1143</v>
      </c>
      <c r="E453" s="1595" t="s">
        <v>4301</v>
      </c>
      <c r="F453" s="1606" t="s">
        <v>341</v>
      </c>
      <c r="G453" s="450" t="s">
        <v>341</v>
      </c>
      <c r="H453" s="450"/>
      <c r="I453" s="20"/>
    </row>
    <row r="454" spans="2:9" ht="14.45">
      <c r="B454" s="1505" t="s">
        <v>135</v>
      </c>
      <c r="C454" s="1507" t="s">
        <v>139</v>
      </c>
      <c r="D454" s="1595" t="s">
        <v>1146</v>
      </c>
      <c r="E454" s="1595" t="s">
        <v>4301</v>
      </c>
      <c r="F454" s="1606" t="s">
        <v>341</v>
      </c>
      <c r="G454" s="450" t="s">
        <v>341</v>
      </c>
      <c r="H454" s="450"/>
      <c r="I454" s="20"/>
    </row>
    <row r="455" spans="2:9" ht="14.45">
      <c r="B455" s="1505" t="s">
        <v>135</v>
      </c>
      <c r="C455" s="1507" t="s">
        <v>139</v>
      </c>
      <c r="D455" s="1595" t="s">
        <v>4159</v>
      </c>
      <c r="E455" s="1595" t="s">
        <v>4301</v>
      </c>
      <c r="F455" s="1606" t="s">
        <v>341</v>
      </c>
      <c r="G455" s="450" t="s">
        <v>341</v>
      </c>
      <c r="H455" s="450"/>
      <c r="I455" s="20"/>
    </row>
    <row r="456" spans="2:9" ht="14.45">
      <c r="B456" s="1505" t="s">
        <v>135</v>
      </c>
      <c r="C456" s="1507" t="s">
        <v>139</v>
      </c>
      <c r="D456" s="1595" t="s">
        <v>4161</v>
      </c>
      <c r="E456" s="1595" t="s">
        <v>4301</v>
      </c>
      <c r="F456" s="1606" t="s">
        <v>341</v>
      </c>
      <c r="G456" s="450" t="s">
        <v>341</v>
      </c>
      <c r="H456" s="450"/>
      <c r="I456" s="20"/>
    </row>
    <row r="457" spans="2:9">
      <c r="B457" s="86" t="s">
        <v>1334</v>
      </c>
      <c r="C457" s="31"/>
      <c r="D457" s="1602"/>
      <c r="E457" s="1602"/>
      <c r="F457" s="1607" t="s">
        <v>341</v>
      </c>
      <c r="G457" s="796" t="s">
        <v>341</v>
      </c>
      <c r="H457" s="796"/>
      <c r="I457" s="796"/>
    </row>
    <row r="458" spans="2:9" ht="14.45">
      <c r="B458" s="1507" t="s">
        <v>2593</v>
      </c>
      <c r="C458" s="1509" t="s">
        <v>116</v>
      </c>
      <c r="D458" s="1595" t="s">
        <v>2595</v>
      </c>
      <c r="E458" s="1595" t="s">
        <v>3323</v>
      </c>
      <c r="F458" s="1606" t="s">
        <v>341</v>
      </c>
      <c r="G458" s="450" t="s">
        <v>341</v>
      </c>
      <c r="H458" s="450"/>
      <c r="I458" s="20"/>
    </row>
    <row r="459" spans="2:9" ht="14.45">
      <c r="B459" s="1507" t="s">
        <v>2593</v>
      </c>
      <c r="C459" s="1509" t="s">
        <v>116</v>
      </c>
      <c r="D459" s="1595" t="s">
        <v>513</v>
      </c>
      <c r="E459" s="1595" t="s">
        <v>3323</v>
      </c>
      <c r="F459" s="1606" t="s">
        <v>341</v>
      </c>
      <c r="G459" s="450" t="s">
        <v>341</v>
      </c>
      <c r="H459" s="450"/>
      <c r="I459" s="20"/>
    </row>
    <row r="460" spans="2:9" ht="14.45">
      <c r="B460" s="1507" t="s">
        <v>2593</v>
      </c>
      <c r="C460" s="1509" t="s">
        <v>116</v>
      </c>
      <c r="D460" s="1595" t="s">
        <v>580</v>
      </c>
      <c r="E460" s="1595" t="s">
        <v>3323</v>
      </c>
      <c r="F460" s="1606" t="s">
        <v>341</v>
      </c>
      <c r="G460" s="450" t="s">
        <v>341</v>
      </c>
      <c r="H460" s="450"/>
      <c r="I460" s="20"/>
    </row>
    <row r="461" spans="2:9" ht="14.45">
      <c r="B461" s="1507" t="s">
        <v>2593</v>
      </c>
      <c r="C461" s="1509" t="s">
        <v>116</v>
      </c>
      <c r="D461" s="1595" t="s">
        <v>517</v>
      </c>
      <c r="E461" s="1595" t="s">
        <v>3323</v>
      </c>
      <c r="F461" s="1606" t="s">
        <v>341</v>
      </c>
      <c r="G461" s="450" t="s">
        <v>341</v>
      </c>
      <c r="H461" s="450"/>
      <c r="I461" s="20"/>
    </row>
    <row r="462" spans="2:9" ht="14.45">
      <c r="B462" s="1507" t="s">
        <v>2593</v>
      </c>
      <c r="C462" s="1509" t="s">
        <v>116</v>
      </c>
      <c r="D462" s="1600" t="s">
        <v>572</v>
      </c>
      <c r="E462" s="1600" t="s">
        <v>3323</v>
      </c>
      <c r="F462" s="1606" t="s">
        <v>341</v>
      </c>
      <c r="G462" s="450" t="s">
        <v>341</v>
      </c>
      <c r="H462" s="1601"/>
      <c r="I462" s="20"/>
    </row>
    <row r="463" spans="2:9" ht="14.45">
      <c r="B463" s="1507" t="s">
        <v>2593</v>
      </c>
      <c r="C463" s="1509" t="s">
        <v>116</v>
      </c>
      <c r="D463" s="1595" t="s">
        <v>1516</v>
      </c>
      <c r="E463" s="1595" t="s">
        <v>3323</v>
      </c>
      <c r="F463" s="1606" t="s">
        <v>341</v>
      </c>
      <c r="G463" s="450" t="s">
        <v>341</v>
      </c>
      <c r="H463" s="450"/>
      <c r="I463" s="20"/>
    </row>
    <row r="464" spans="2:9" ht="14.45">
      <c r="B464" s="1507" t="s">
        <v>2593</v>
      </c>
      <c r="C464" s="1509" t="s">
        <v>116</v>
      </c>
      <c r="D464" s="1595" t="s">
        <v>3324</v>
      </c>
      <c r="E464" s="1595" t="s">
        <v>3323</v>
      </c>
      <c r="F464" s="1606" t="s">
        <v>341</v>
      </c>
      <c r="G464" s="450" t="s">
        <v>341</v>
      </c>
      <c r="H464" s="450"/>
      <c r="I464" s="20"/>
    </row>
    <row r="465" spans="2:9" ht="14.45">
      <c r="B465" s="1507" t="s">
        <v>2593</v>
      </c>
      <c r="C465" s="1509" t="s">
        <v>116</v>
      </c>
      <c r="D465" s="1595" t="s">
        <v>3325</v>
      </c>
      <c r="E465" s="1595" t="s">
        <v>3323</v>
      </c>
      <c r="F465" s="1606" t="s">
        <v>341</v>
      </c>
      <c r="G465" s="450" t="s">
        <v>341</v>
      </c>
      <c r="H465" s="450"/>
      <c r="I465" s="20"/>
    </row>
    <row r="466" spans="2:9" ht="14.45">
      <c r="B466" s="1507" t="s">
        <v>2593</v>
      </c>
      <c r="C466" s="1509" t="s">
        <v>116</v>
      </c>
      <c r="D466" s="1595" t="s">
        <v>2644</v>
      </c>
      <c r="E466" s="1595" t="s">
        <v>3323</v>
      </c>
      <c r="F466" s="1606" t="s">
        <v>341</v>
      </c>
      <c r="G466" s="450" t="s">
        <v>341</v>
      </c>
      <c r="H466" s="450"/>
      <c r="I466" s="20"/>
    </row>
    <row r="467" spans="2:9" ht="14.45">
      <c r="B467" s="1507" t="s">
        <v>2593</v>
      </c>
      <c r="C467" s="1509" t="s">
        <v>116</v>
      </c>
      <c r="D467" s="1595" t="s">
        <v>3326</v>
      </c>
      <c r="E467" s="1595" t="s">
        <v>3323</v>
      </c>
      <c r="F467" s="1606" t="s">
        <v>341</v>
      </c>
      <c r="G467" s="450" t="s">
        <v>341</v>
      </c>
      <c r="H467" s="450"/>
      <c r="I467" s="20"/>
    </row>
    <row r="468" spans="2:9">
      <c r="B468" s="86" t="s">
        <v>1334</v>
      </c>
      <c r="C468" s="1168"/>
      <c r="D468" s="1602"/>
      <c r="E468" s="1602"/>
      <c r="F468" s="1607" t="s">
        <v>341</v>
      </c>
      <c r="G468" s="796" t="s">
        <v>341</v>
      </c>
      <c r="H468" s="796"/>
      <c r="I468" s="796"/>
    </row>
    <row r="469" spans="2:9" ht="14.45">
      <c r="B469" s="1507" t="s">
        <v>2593</v>
      </c>
      <c r="C469" s="1510" t="s">
        <v>119</v>
      </c>
      <c r="D469" s="1595" t="s">
        <v>3327</v>
      </c>
      <c r="E469" s="1595" t="s">
        <v>3328</v>
      </c>
      <c r="F469" s="1606" t="s">
        <v>341</v>
      </c>
      <c r="G469" s="450" t="s">
        <v>341</v>
      </c>
      <c r="H469" s="450"/>
      <c r="I469" s="20"/>
    </row>
    <row r="470" spans="2:9" ht="14.45">
      <c r="B470" s="1507" t="s">
        <v>2593</v>
      </c>
      <c r="C470" s="1510" t="s">
        <v>119</v>
      </c>
      <c r="D470" s="1595" t="s">
        <v>2595</v>
      </c>
      <c r="E470" s="1595" t="s">
        <v>3328</v>
      </c>
      <c r="F470" s="1606" t="s">
        <v>341</v>
      </c>
      <c r="G470" s="450" t="s">
        <v>341</v>
      </c>
      <c r="H470" s="450"/>
      <c r="I470" s="20"/>
    </row>
    <row r="471" spans="2:9" ht="14.45">
      <c r="B471" s="1507" t="s">
        <v>2593</v>
      </c>
      <c r="C471" s="1510" t="s">
        <v>119</v>
      </c>
      <c r="D471" s="1595" t="s">
        <v>513</v>
      </c>
      <c r="E471" s="1595" t="s">
        <v>3328</v>
      </c>
      <c r="F471" s="1606" t="s">
        <v>341</v>
      </c>
      <c r="G471" s="450" t="s">
        <v>341</v>
      </c>
      <c r="H471" s="450"/>
      <c r="I471" s="20"/>
    </row>
    <row r="472" spans="2:9" ht="14.45">
      <c r="B472" s="1507" t="s">
        <v>2593</v>
      </c>
      <c r="C472" s="1510" t="s">
        <v>119</v>
      </c>
      <c r="D472" s="1595" t="s">
        <v>580</v>
      </c>
      <c r="E472" s="1595" t="s">
        <v>3328</v>
      </c>
      <c r="F472" s="1606" t="s">
        <v>341</v>
      </c>
      <c r="G472" s="450" t="s">
        <v>341</v>
      </c>
      <c r="H472" s="450"/>
      <c r="I472" s="20"/>
    </row>
    <row r="473" spans="2:9" ht="14.45">
      <c r="B473" s="1507" t="s">
        <v>2593</v>
      </c>
      <c r="C473" s="1510" t="s">
        <v>119</v>
      </c>
      <c r="D473" s="1595" t="s">
        <v>517</v>
      </c>
      <c r="E473" s="1595" t="s">
        <v>3328</v>
      </c>
      <c r="F473" s="1606" t="s">
        <v>341</v>
      </c>
      <c r="G473" s="450" t="s">
        <v>341</v>
      </c>
      <c r="H473" s="450"/>
      <c r="I473" s="20"/>
    </row>
    <row r="474" spans="2:9" ht="14.45">
      <c r="B474" s="1507" t="s">
        <v>2593</v>
      </c>
      <c r="C474" s="1510" t="s">
        <v>119</v>
      </c>
      <c r="D474" s="1595" t="s">
        <v>572</v>
      </c>
      <c r="E474" s="1595" t="s">
        <v>3328</v>
      </c>
      <c r="F474" s="1606" t="s">
        <v>341</v>
      </c>
      <c r="G474" s="450" t="s">
        <v>341</v>
      </c>
      <c r="H474" s="450"/>
      <c r="I474" s="20"/>
    </row>
    <row r="475" spans="2:9" ht="14.45">
      <c r="B475" s="1507" t="s">
        <v>2593</v>
      </c>
      <c r="C475" s="1510" t="s">
        <v>119</v>
      </c>
      <c r="D475" s="1595" t="s">
        <v>1516</v>
      </c>
      <c r="E475" s="1595" t="s">
        <v>3328</v>
      </c>
      <c r="F475" s="1606" t="s">
        <v>341</v>
      </c>
      <c r="G475" s="450" t="s">
        <v>341</v>
      </c>
      <c r="H475" s="450"/>
      <c r="I475" s="20"/>
    </row>
    <row r="476" spans="2:9" ht="14.45">
      <c r="B476" s="1507" t="s">
        <v>2593</v>
      </c>
      <c r="C476" s="1510" t="s">
        <v>119</v>
      </c>
      <c r="D476" s="1600" t="s">
        <v>2624</v>
      </c>
      <c r="E476" s="1600" t="s">
        <v>3328</v>
      </c>
      <c r="F476" s="1606" t="s">
        <v>341</v>
      </c>
      <c r="G476" s="450" t="s">
        <v>341</v>
      </c>
      <c r="H476" s="1601"/>
      <c r="I476" s="20"/>
    </row>
    <row r="477" spans="2:9" ht="14.45">
      <c r="B477" s="1507" t="s">
        <v>2593</v>
      </c>
      <c r="C477" s="1510" t="s">
        <v>119</v>
      </c>
      <c r="D477" s="1595" t="s">
        <v>3330</v>
      </c>
      <c r="E477" s="1595" t="s">
        <v>3328</v>
      </c>
      <c r="F477" s="1606" t="s">
        <v>341</v>
      </c>
      <c r="G477" s="450" t="s">
        <v>341</v>
      </c>
      <c r="H477" s="450"/>
      <c r="I477" s="20"/>
    </row>
    <row r="478" spans="2:9" ht="14.45">
      <c r="B478" s="1507" t="s">
        <v>2593</v>
      </c>
      <c r="C478" s="1510" t="s">
        <v>119</v>
      </c>
      <c r="D478" s="1595" t="s">
        <v>3331</v>
      </c>
      <c r="E478" s="1595" t="s">
        <v>3328</v>
      </c>
      <c r="F478" s="1606" t="s">
        <v>341</v>
      </c>
      <c r="G478" s="450" t="s">
        <v>341</v>
      </c>
      <c r="H478" s="450"/>
      <c r="I478" s="20"/>
    </row>
    <row r="479" spans="2:9" ht="14.45">
      <c r="B479" s="1507" t="s">
        <v>2593</v>
      </c>
      <c r="C479" s="1510" t="s">
        <v>119</v>
      </c>
      <c r="D479" s="1595" t="s">
        <v>673</v>
      </c>
      <c r="E479" s="1595" t="s">
        <v>3328</v>
      </c>
      <c r="F479" s="1606" t="s">
        <v>341</v>
      </c>
      <c r="G479" s="450" t="s">
        <v>341</v>
      </c>
      <c r="H479" s="450"/>
      <c r="I479" s="20"/>
    </row>
    <row r="480" spans="2:9">
      <c r="B480" s="86" t="s">
        <v>1334</v>
      </c>
      <c r="C480" s="31"/>
      <c r="D480" s="1602"/>
      <c r="E480" s="1602"/>
      <c r="F480" s="1607" t="s">
        <v>341</v>
      </c>
      <c r="G480" s="796" t="s">
        <v>341</v>
      </c>
      <c r="H480" s="796"/>
      <c r="I480" s="796"/>
    </row>
    <row r="481" spans="2:9" ht="14.45">
      <c r="B481" s="1138" t="s">
        <v>145</v>
      </c>
      <c r="C481" s="1139" t="s">
        <v>146</v>
      </c>
      <c r="D481" s="1595" t="s">
        <v>657</v>
      </c>
      <c r="E481" s="1595" t="s">
        <v>3335</v>
      </c>
      <c r="F481" s="1606" t="s">
        <v>341</v>
      </c>
      <c r="G481" s="450" t="s">
        <v>341</v>
      </c>
      <c r="H481" s="450"/>
      <c r="I481" s="20"/>
    </row>
    <row r="482" spans="2:9" ht="14.45">
      <c r="B482" s="1138" t="s">
        <v>145</v>
      </c>
      <c r="C482" s="1139" t="s">
        <v>146</v>
      </c>
      <c r="D482" s="1595" t="s">
        <v>513</v>
      </c>
      <c r="E482" s="1595" t="s">
        <v>3335</v>
      </c>
      <c r="F482" s="1606" t="s">
        <v>341</v>
      </c>
      <c r="G482" s="450" t="s">
        <v>341</v>
      </c>
      <c r="H482" s="450"/>
      <c r="I482" s="20"/>
    </row>
    <row r="483" spans="2:9" ht="14.45">
      <c r="B483" s="1138" t="s">
        <v>145</v>
      </c>
      <c r="C483" s="1139" t="s">
        <v>146</v>
      </c>
      <c r="D483" s="1595" t="s">
        <v>4302</v>
      </c>
      <c r="E483" s="1595" t="s">
        <v>3335</v>
      </c>
      <c r="F483" s="1606" t="s">
        <v>341</v>
      </c>
      <c r="G483" s="450" t="s">
        <v>341</v>
      </c>
      <c r="H483" s="450"/>
      <c r="I483" s="20"/>
    </row>
    <row r="484" spans="2:9" ht="14.45">
      <c r="B484" s="1138" t="s">
        <v>145</v>
      </c>
      <c r="C484" s="1139" t="s">
        <v>146</v>
      </c>
      <c r="D484" s="1595" t="s">
        <v>1252</v>
      </c>
      <c r="E484" s="1595" t="s">
        <v>3335</v>
      </c>
      <c r="F484" s="1606" t="s">
        <v>341</v>
      </c>
      <c r="G484" s="450" t="s">
        <v>341</v>
      </c>
      <c r="H484" s="450"/>
      <c r="I484" s="20"/>
    </row>
    <row r="485" spans="2:9" ht="14.45">
      <c r="B485" s="1138" t="s">
        <v>145</v>
      </c>
      <c r="C485" s="1139" t="s">
        <v>146</v>
      </c>
      <c r="D485" s="1595" t="s">
        <v>3337</v>
      </c>
      <c r="E485" s="1595" t="s">
        <v>3335</v>
      </c>
      <c r="F485" s="1606" t="s">
        <v>341</v>
      </c>
      <c r="G485" s="450" t="s">
        <v>341</v>
      </c>
      <c r="H485" s="450"/>
      <c r="I485" s="20"/>
    </row>
    <row r="486" spans="2:9" ht="14.45">
      <c r="B486" s="1138" t="s">
        <v>145</v>
      </c>
      <c r="C486" s="1139" t="s">
        <v>146</v>
      </c>
      <c r="D486" s="1595" t="s">
        <v>1150</v>
      </c>
      <c r="E486" s="1595" t="s">
        <v>3335</v>
      </c>
      <c r="F486" s="1606" t="s">
        <v>341</v>
      </c>
      <c r="G486" s="450" t="s">
        <v>341</v>
      </c>
      <c r="H486" s="450"/>
      <c r="I486" s="20"/>
    </row>
    <row r="487" spans="2:9" ht="14.45">
      <c r="B487" s="1138" t="s">
        <v>145</v>
      </c>
      <c r="C487" s="1139" t="s">
        <v>146</v>
      </c>
      <c r="D487" s="1595" t="s">
        <v>1340</v>
      </c>
      <c r="E487" s="1595" t="s">
        <v>3335</v>
      </c>
      <c r="F487" s="1606" t="s">
        <v>341</v>
      </c>
      <c r="G487" s="450" t="s">
        <v>341</v>
      </c>
      <c r="H487" s="450"/>
      <c r="I487" s="20"/>
    </row>
    <row r="488" spans="2:9">
      <c r="B488" s="1138" t="s">
        <v>145</v>
      </c>
      <c r="C488" s="1139" t="s">
        <v>146</v>
      </c>
      <c r="D488" s="1595" t="s">
        <v>1356</v>
      </c>
      <c r="E488" s="1595" t="s">
        <v>3335</v>
      </c>
      <c r="F488" s="1606" t="s">
        <v>4294</v>
      </c>
      <c r="G488" s="450" t="s">
        <v>4295</v>
      </c>
      <c r="H488" s="20" t="s">
        <v>4278</v>
      </c>
      <c r="I488" s="450" t="s">
        <v>4177</v>
      </c>
    </row>
    <row r="489" spans="2:9">
      <c r="B489" s="1138" t="s">
        <v>145</v>
      </c>
      <c r="C489" s="1139" t="s">
        <v>146</v>
      </c>
      <c r="D489" s="1595" t="s">
        <v>1359</v>
      </c>
      <c r="E489" s="1595" t="s">
        <v>3335</v>
      </c>
      <c r="F489" s="1606" t="s">
        <v>4294</v>
      </c>
      <c r="G489" s="450" t="s">
        <v>4295</v>
      </c>
      <c r="H489" s="20" t="s">
        <v>4278</v>
      </c>
      <c r="I489" s="450" t="s">
        <v>4178</v>
      </c>
    </row>
    <row r="490" spans="2:9">
      <c r="B490" s="1138" t="s">
        <v>145</v>
      </c>
      <c r="C490" s="1139" t="s">
        <v>146</v>
      </c>
      <c r="D490" s="1595" t="s">
        <v>1345</v>
      </c>
      <c r="E490" s="1595" t="s">
        <v>3335</v>
      </c>
      <c r="F490" s="1606" t="s">
        <v>4294</v>
      </c>
      <c r="G490" s="450" t="s">
        <v>4295</v>
      </c>
      <c r="H490" s="20" t="s">
        <v>4278</v>
      </c>
      <c r="I490" s="450" t="s">
        <v>4179</v>
      </c>
    </row>
    <row r="491" spans="2:9">
      <c r="B491" s="1138" t="s">
        <v>145</v>
      </c>
      <c r="C491" s="1139" t="s">
        <v>146</v>
      </c>
      <c r="D491" s="1595" t="s">
        <v>1350</v>
      </c>
      <c r="E491" s="1595" t="s">
        <v>3335</v>
      </c>
      <c r="F491" s="1606" t="s">
        <v>4294</v>
      </c>
      <c r="G491" s="450" t="s">
        <v>4295</v>
      </c>
      <c r="H491" s="20" t="s">
        <v>4278</v>
      </c>
      <c r="I491" s="450" t="s">
        <v>456</v>
      </c>
    </row>
    <row r="492" spans="2:9">
      <c r="B492" s="1138" t="s">
        <v>145</v>
      </c>
      <c r="C492" s="1139" t="s">
        <v>146</v>
      </c>
      <c r="D492" s="1595" t="s">
        <v>1353</v>
      </c>
      <c r="E492" s="1595" t="s">
        <v>3335</v>
      </c>
      <c r="F492" s="1606" t="s">
        <v>4294</v>
      </c>
      <c r="G492" s="450" t="s">
        <v>4295</v>
      </c>
      <c r="H492" s="20" t="s">
        <v>4278</v>
      </c>
      <c r="I492" s="450" t="s">
        <v>4180</v>
      </c>
    </row>
    <row r="493" spans="2:9">
      <c r="B493" s="1138" t="s">
        <v>145</v>
      </c>
      <c r="C493" s="1139" t="s">
        <v>146</v>
      </c>
      <c r="D493" s="1595" t="s">
        <v>1365</v>
      </c>
      <c r="E493" s="1595" t="s">
        <v>3335</v>
      </c>
      <c r="F493" s="1606" t="s">
        <v>4294</v>
      </c>
      <c r="G493" s="450" t="s">
        <v>4295</v>
      </c>
      <c r="H493" s="20" t="s">
        <v>4278</v>
      </c>
      <c r="I493" s="450" t="s">
        <v>4181</v>
      </c>
    </row>
    <row r="494" spans="2:9">
      <c r="B494" s="1138" t="s">
        <v>145</v>
      </c>
      <c r="C494" s="1139" t="s">
        <v>146</v>
      </c>
      <c r="D494" s="1595" t="s">
        <v>1362</v>
      </c>
      <c r="E494" s="1595" t="s">
        <v>3335</v>
      </c>
      <c r="F494" s="1606" t="s">
        <v>4294</v>
      </c>
      <c r="G494" s="450" t="s">
        <v>4295</v>
      </c>
      <c r="H494" s="20" t="s">
        <v>4278</v>
      </c>
      <c r="I494" s="450" t="s">
        <v>4182</v>
      </c>
    </row>
    <row r="495" spans="2:9" ht="14.45">
      <c r="B495" s="1138" t="s">
        <v>145</v>
      </c>
      <c r="C495" s="1139" t="s">
        <v>146</v>
      </c>
      <c r="D495" s="1595" t="s">
        <v>3348</v>
      </c>
      <c r="E495" s="1595" t="s">
        <v>3335</v>
      </c>
      <c r="F495" s="1606" t="s">
        <v>341</v>
      </c>
      <c r="G495" s="450" t="s">
        <v>341</v>
      </c>
      <c r="H495" s="450"/>
      <c r="I495" s="20"/>
    </row>
    <row r="496" spans="2:9" ht="14.45">
      <c r="B496" s="1138" t="s">
        <v>145</v>
      </c>
      <c r="C496" s="1139" t="s">
        <v>146</v>
      </c>
      <c r="D496" s="1595" t="s">
        <v>2660</v>
      </c>
      <c r="E496" s="1595" t="s">
        <v>3335</v>
      </c>
      <c r="F496" s="1606" t="s">
        <v>341</v>
      </c>
      <c r="G496" s="450" t="s">
        <v>341</v>
      </c>
      <c r="H496" s="450"/>
      <c r="I496" s="20"/>
    </row>
    <row r="497" spans="2:9" ht="14.45">
      <c r="B497" s="1138" t="s">
        <v>145</v>
      </c>
      <c r="C497" s="1139" t="s">
        <v>146</v>
      </c>
      <c r="D497" s="1595" t="s">
        <v>1256</v>
      </c>
      <c r="E497" s="1595" t="s">
        <v>3335</v>
      </c>
      <c r="F497" s="1606" t="s">
        <v>341</v>
      </c>
      <c r="G497" s="450" t="s">
        <v>341</v>
      </c>
      <c r="H497" s="450"/>
      <c r="I497" s="20"/>
    </row>
    <row r="498" spans="2:9" ht="14.45">
      <c r="B498" s="1138" t="s">
        <v>145</v>
      </c>
      <c r="C498" s="1139" t="s">
        <v>146</v>
      </c>
      <c r="D498" s="1595" t="s">
        <v>2483</v>
      </c>
      <c r="E498" s="1595" t="s">
        <v>3335</v>
      </c>
      <c r="F498" s="1606" t="s">
        <v>341</v>
      </c>
      <c r="G498" s="450" t="s">
        <v>341</v>
      </c>
      <c r="H498" s="450"/>
      <c r="I498" s="20"/>
    </row>
    <row r="499" spans="2:9" ht="14.45">
      <c r="B499" s="1138" t="s">
        <v>145</v>
      </c>
      <c r="C499" s="1139" t="s">
        <v>146</v>
      </c>
      <c r="D499" s="1595" t="s">
        <v>2665</v>
      </c>
      <c r="E499" s="1595" t="s">
        <v>3335</v>
      </c>
      <c r="F499" s="1606" t="s">
        <v>341</v>
      </c>
      <c r="G499" s="450" t="s">
        <v>341</v>
      </c>
      <c r="H499" s="450"/>
      <c r="I499" s="20"/>
    </row>
    <row r="500" spans="2:9" ht="14.45">
      <c r="B500" s="1138" t="s">
        <v>145</v>
      </c>
      <c r="C500" s="1139" t="s">
        <v>146</v>
      </c>
      <c r="D500" s="1595" t="s">
        <v>2669</v>
      </c>
      <c r="E500" s="1595" t="s">
        <v>3335</v>
      </c>
      <c r="F500" s="1606" t="s">
        <v>341</v>
      </c>
      <c r="G500" s="450" t="s">
        <v>341</v>
      </c>
      <c r="H500" s="450"/>
      <c r="I500" s="20"/>
    </row>
    <row r="501" spans="2:9" ht="14.45">
      <c r="B501" s="1138" t="s">
        <v>145</v>
      </c>
      <c r="C501" s="1139" t="s">
        <v>146</v>
      </c>
      <c r="D501" s="1595" t="s">
        <v>2673</v>
      </c>
      <c r="E501" s="1595" t="s">
        <v>3335</v>
      </c>
      <c r="F501" s="1606" t="s">
        <v>341</v>
      </c>
      <c r="G501" s="450" t="s">
        <v>341</v>
      </c>
      <c r="H501" s="450"/>
      <c r="I501" s="20"/>
    </row>
    <row r="502" spans="2:9" ht="14.45">
      <c r="B502" s="1138" t="s">
        <v>145</v>
      </c>
      <c r="C502" s="1139" t="s">
        <v>146</v>
      </c>
      <c r="D502" s="1595" t="s">
        <v>2677</v>
      </c>
      <c r="E502" s="1595" t="s">
        <v>3335</v>
      </c>
      <c r="F502" s="1606" t="s">
        <v>341</v>
      </c>
      <c r="G502" s="450" t="s">
        <v>341</v>
      </c>
      <c r="H502" s="450"/>
      <c r="I502" s="20"/>
    </row>
    <row r="503" spans="2:9" ht="14.45">
      <c r="B503" s="1138" t="s">
        <v>145</v>
      </c>
      <c r="C503" s="1139" t="s">
        <v>146</v>
      </c>
      <c r="D503" s="1595" t="s">
        <v>2690</v>
      </c>
      <c r="E503" s="1595" t="s">
        <v>3335</v>
      </c>
      <c r="F503" s="1606" t="s">
        <v>341</v>
      </c>
      <c r="G503" s="450" t="s">
        <v>341</v>
      </c>
      <c r="H503" s="450"/>
      <c r="I503" s="20"/>
    </row>
    <row r="504" spans="2:9" ht="14.45">
      <c r="B504" s="1138" t="s">
        <v>145</v>
      </c>
      <c r="C504" s="1139" t="s">
        <v>146</v>
      </c>
      <c r="D504" s="1595" t="s">
        <v>2694</v>
      </c>
      <c r="E504" s="1595" t="s">
        <v>3335</v>
      </c>
      <c r="F504" s="1606" t="s">
        <v>341</v>
      </c>
      <c r="G504" s="450" t="s">
        <v>341</v>
      </c>
      <c r="H504" s="450"/>
      <c r="I504" s="20"/>
    </row>
    <row r="505" spans="2:9" ht="14.45">
      <c r="B505" s="1138" t="s">
        <v>145</v>
      </c>
      <c r="C505" s="1139" t="s">
        <v>146</v>
      </c>
      <c r="D505" s="1595" t="s">
        <v>2681</v>
      </c>
      <c r="E505" s="1595" t="s">
        <v>3335</v>
      </c>
      <c r="F505" s="1606" t="s">
        <v>341</v>
      </c>
      <c r="G505" s="450" t="s">
        <v>341</v>
      </c>
      <c r="H505" s="450"/>
      <c r="I505" s="20"/>
    </row>
    <row r="506" spans="2:9" ht="14.45">
      <c r="B506" s="1138" t="s">
        <v>145</v>
      </c>
      <c r="C506" s="1139" t="s">
        <v>146</v>
      </c>
      <c r="D506" s="1600" t="s">
        <v>2685</v>
      </c>
      <c r="E506" s="1600" t="s">
        <v>3335</v>
      </c>
      <c r="F506" s="1606" t="s">
        <v>341</v>
      </c>
      <c r="G506" s="450" t="s">
        <v>341</v>
      </c>
      <c r="H506" s="1601"/>
      <c r="I506" s="20"/>
    </row>
    <row r="507" spans="2:9" ht="14.45">
      <c r="B507" s="1138" t="s">
        <v>145</v>
      </c>
      <c r="C507" s="1139" t="s">
        <v>146</v>
      </c>
      <c r="D507" s="1603" t="s">
        <v>3361</v>
      </c>
      <c r="E507" s="1603" t="s">
        <v>3335</v>
      </c>
      <c r="F507" s="1606" t="s">
        <v>341</v>
      </c>
      <c r="G507" s="450" t="s">
        <v>341</v>
      </c>
      <c r="H507" s="20"/>
      <c r="I507" s="20"/>
    </row>
    <row r="508" spans="2:9" ht="14.45">
      <c r="B508" s="1138" t="s">
        <v>145</v>
      </c>
      <c r="C508" s="1139" t="s">
        <v>146</v>
      </c>
      <c r="D508" s="1603" t="s">
        <v>3364</v>
      </c>
      <c r="E508" s="1603" t="s">
        <v>3335</v>
      </c>
      <c r="F508" s="1606" t="s">
        <v>341</v>
      </c>
      <c r="G508" s="450" t="s">
        <v>341</v>
      </c>
      <c r="H508" s="20"/>
      <c r="I508" s="20"/>
    </row>
    <row r="509" spans="2:9" ht="14.45">
      <c r="B509" s="1138" t="s">
        <v>145</v>
      </c>
      <c r="C509" s="1139" t="s">
        <v>146</v>
      </c>
      <c r="D509" s="1603" t="s">
        <v>4303</v>
      </c>
      <c r="E509" s="1603" t="s">
        <v>3335</v>
      </c>
      <c r="F509" s="1606" t="s">
        <v>341</v>
      </c>
      <c r="G509" s="450" t="s">
        <v>341</v>
      </c>
      <c r="H509" s="20"/>
      <c r="I509" s="20"/>
    </row>
    <row r="510" spans="2:9" ht="14.45">
      <c r="B510" s="1138" t="s">
        <v>145</v>
      </c>
      <c r="C510" s="1139" t="s">
        <v>146</v>
      </c>
      <c r="D510" s="1603" t="s">
        <v>4304</v>
      </c>
      <c r="E510" s="1603" t="s">
        <v>3335</v>
      </c>
      <c r="F510" s="1606" t="s">
        <v>341</v>
      </c>
      <c r="G510" s="450" t="s">
        <v>341</v>
      </c>
      <c r="H510" s="20"/>
      <c r="I510" s="20"/>
    </row>
    <row r="511" spans="2:9" ht="14.45">
      <c r="B511" s="1138" t="s">
        <v>145</v>
      </c>
      <c r="C511" s="1139" t="s">
        <v>146</v>
      </c>
      <c r="D511" s="1603" t="s">
        <v>4305</v>
      </c>
      <c r="E511" s="1603" t="s">
        <v>3335</v>
      </c>
      <c r="F511" s="1606" t="s">
        <v>341</v>
      </c>
      <c r="G511" s="450" t="s">
        <v>341</v>
      </c>
      <c r="H511" s="20"/>
      <c r="I511" s="20"/>
    </row>
    <row r="512" spans="2:9" ht="14.45">
      <c r="B512" s="1138" t="s">
        <v>145</v>
      </c>
      <c r="C512" s="1139" t="s">
        <v>146</v>
      </c>
      <c r="D512" s="1603" t="s">
        <v>4306</v>
      </c>
      <c r="E512" s="1603" t="s">
        <v>3335</v>
      </c>
      <c r="F512" s="1606" t="s">
        <v>341</v>
      </c>
      <c r="G512" s="450" t="s">
        <v>341</v>
      </c>
      <c r="H512" s="20"/>
      <c r="I512" s="20"/>
    </row>
    <row r="513" spans="2:9" ht="14.45">
      <c r="B513" s="1138" t="s">
        <v>145</v>
      </c>
      <c r="C513" s="1139" t="s">
        <v>146</v>
      </c>
      <c r="D513" s="1603" t="s">
        <v>473</v>
      </c>
      <c r="E513" s="1603" t="s">
        <v>3335</v>
      </c>
      <c r="F513" s="1606" t="s">
        <v>341</v>
      </c>
      <c r="G513" s="450" t="s">
        <v>341</v>
      </c>
      <c r="H513" s="20"/>
      <c r="I513" s="20"/>
    </row>
    <row r="514" spans="2:9" ht="14.45">
      <c r="B514" s="1138" t="s">
        <v>145</v>
      </c>
      <c r="C514" s="1139" t="s">
        <v>146</v>
      </c>
      <c r="D514" s="1603" t="s">
        <v>4307</v>
      </c>
      <c r="E514" s="1603" t="s">
        <v>3335</v>
      </c>
      <c r="F514" s="1606" t="s">
        <v>341</v>
      </c>
      <c r="G514" s="450" t="s">
        <v>341</v>
      </c>
      <c r="H514" s="20"/>
      <c r="I514" s="20"/>
    </row>
    <row r="515" spans="2:9" ht="14.45">
      <c r="B515" s="1138" t="s">
        <v>145</v>
      </c>
      <c r="C515" s="1139" t="s">
        <v>146</v>
      </c>
      <c r="D515" s="1603" t="s">
        <v>4308</v>
      </c>
      <c r="E515" s="1603" t="s">
        <v>3335</v>
      </c>
      <c r="F515" s="1606" t="s">
        <v>341</v>
      </c>
      <c r="G515" s="450" t="s">
        <v>341</v>
      </c>
      <c r="H515" s="20"/>
      <c r="I515" s="20"/>
    </row>
    <row r="516" spans="2:9" ht="14.45">
      <c r="B516" s="1138" t="s">
        <v>145</v>
      </c>
      <c r="C516" s="1139" t="s">
        <v>146</v>
      </c>
      <c r="D516" s="1603" t="s">
        <v>4309</v>
      </c>
      <c r="E516" s="1603" t="s">
        <v>3335</v>
      </c>
      <c r="F516" s="1606" t="s">
        <v>341</v>
      </c>
      <c r="G516" s="450" t="s">
        <v>341</v>
      </c>
      <c r="H516" s="20"/>
      <c r="I516" s="20"/>
    </row>
    <row r="517" spans="2:9" ht="14.45">
      <c r="B517" s="1138" t="s">
        <v>145</v>
      </c>
      <c r="C517" s="1139" t="s">
        <v>146</v>
      </c>
      <c r="D517" s="1603" t="s">
        <v>4310</v>
      </c>
      <c r="E517" s="1603" t="s">
        <v>3335</v>
      </c>
      <c r="F517" s="1606" t="s">
        <v>341</v>
      </c>
      <c r="G517" s="450" t="s">
        <v>341</v>
      </c>
      <c r="H517" s="20"/>
      <c r="I517" s="20"/>
    </row>
    <row r="518" spans="2:9" ht="14.45">
      <c r="B518" s="1138" t="s">
        <v>145</v>
      </c>
      <c r="C518" s="1139" t="s">
        <v>146</v>
      </c>
      <c r="D518" s="1603" t="s">
        <v>4311</v>
      </c>
      <c r="E518" s="1603" t="s">
        <v>3335</v>
      </c>
      <c r="F518" s="1606" t="s">
        <v>341</v>
      </c>
      <c r="G518" s="450" t="s">
        <v>341</v>
      </c>
      <c r="H518" s="20"/>
      <c r="I518" s="20"/>
    </row>
    <row r="519" spans="2:9" ht="14.45">
      <c r="B519" s="1138" t="s">
        <v>145</v>
      </c>
      <c r="C519" s="1139" t="s">
        <v>146</v>
      </c>
      <c r="D519" s="1603" t="s">
        <v>4312</v>
      </c>
      <c r="E519" s="1603" t="s">
        <v>3335</v>
      </c>
      <c r="F519" s="1606" t="s">
        <v>341</v>
      </c>
      <c r="G519" s="450" t="s">
        <v>341</v>
      </c>
      <c r="H519" s="20"/>
      <c r="I519" s="20"/>
    </row>
    <row r="520" spans="2:9" ht="14.45">
      <c r="B520" s="1138" t="s">
        <v>145</v>
      </c>
      <c r="C520" s="1139" t="s">
        <v>146</v>
      </c>
      <c r="D520" s="1603" t="s">
        <v>4313</v>
      </c>
      <c r="E520" s="1603" t="s">
        <v>3335</v>
      </c>
      <c r="F520" s="1606" t="s">
        <v>341</v>
      </c>
      <c r="G520" s="450" t="s">
        <v>341</v>
      </c>
      <c r="H520" s="20"/>
      <c r="I520" s="20"/>
    </row>
    <row r="521" spans="2:9" ht="14.45">
      <c r="B521" s="1138" t="s">
        <v>145</v>
      </c>
      <c r="C521" s="1139" t="s">
        <v>146</v>
      </c>
      <c r="D521" s="1603" t="s">
        <v>4314</v>
      </c>
      <c r="E521" s="1603" t="s">
        <v>3335</v>
      </c>
      <c r="F521" s="1606" t="s">
        <v>341</v>
      </c>
      <c r="G521" s="450" t="s">
        <v>341</v>
      </c>
      <c r="H521" s="20"/>
      <c r="I521" s="20"/>
    </row>
    <row r="522" spans="2:9" ht="14.45">
      <c r="B522" s="1138" t="s">
        <v>145</v>
      </c>
      <c r="C522" s="1139" t="s">
        <v>146</v>
      </c>
      <c r="D522" s="1603" t="s">
        <v>456</v>
      </c>
      <c r="E522" s="1603" t="s">
        <v>3335</v>
      </c>
      <c r="F522" s="1606" t="s">
        <v>341</v>
      </c>
      <c r="G522" s="450" t="s">
        <v>341</v>
      </c>
      <c r="H522" s="20"/>
      <c r="I522" s="20"/>
    </row>
    <row r="523" spans="2:9" ht="14.45">
      <c r="D523" s="1594"/>
      <c r="E523" s="1594"/>
      <c r="F523" s="1616"/>
    </row>
    <row r="524" spans="2:9" ht="14.45">
      <c r="D524" s="1594"/>
      <c r="E524" s="1594"/>
      <c r="F524" s="1616"/>
    </row>
    <row r="525" spans="2:9" ht="14.45">
      <c r="D525" s="1594"/>
      <c r="E525" s="1594"/>
      <c r="F525" s="1616"/>
    </row>
    <row r="526" spans="2:9" ht="14.45">
      <c r="D526" s="1594"/>
      <c r="E526" s="1594"/>
      <c r="F526" s="1616"/>
    </row>
    <row r="527" spans="2:9" ht="14.45">
      <c r="D527" s="1594"/>
      <c r="E527" s="1594"/>
      <c r="F527" s="1616"/>
    </row>
    <row r="528" spans="2:9" ht="14.45">
      <c r="D528" s="1594"/>
      <c r="E528" s="1594"/>
      <c r="F528" s="1616"/>
    </row>
    <row r="529" spans="4:5" ht="14.45">
      <c r="D529" s="1594"/>
      <c r="E529" s="1594"/>
    </row>
    <row r="530" spans="4:5" ht="14.45">
      <c r="D530" s="1594"/>
      <c r="E530" s="1594"/>
    </row>
    <row r="531" spans="4:5" ht="14.45">
      <c r="D531" s="1594"/>
      <c r="E531" s="1594"/>
    </row>
    <row r="532" spans="4:5" ht="14.45">
      <c r="D532" s="1594"/>
      <c r="E532" s="1594"/>
    </row>
    <row r="533" spans="4:5" ht="14.45">
      <c r="D533" s="1594"/>
      <c r="E533" s="1594"/>
    </row>
    <row r="534" spans="4:5" ht="14.45">
      <c r="D534" s="1594"/>
      <c r="E534" s="1594"/>
    </row>
    <row r="535" spans="4:5" ht="14.45">
      <c r="D535" s="1594"/>
      <c r="E535" s="1594"/>
    </row>
    <row r="536" spans="4:5" ht="14.45">
      <c r="D536" s="1594"/>
      <c r="E536" s="1594"/>
    </row>
    <row r="537" spans="4:5" ht="14.45">
      <c r="D537" s="1594"/>
      <c r="E537" s="1594"/>
    </row>
    <row r="538" spans="4:5" ht="14.45"/>
    <row r="539" spans="4:5" ht="14.45"/>
    <row r="540" spans="4:5" ht="14.45"/>
    <row r="541" spans="4:5" ht="14.45"/>
    <row r="542" spans="4:5" ht="14.45"/>
    <row r="543" spans="4:5" ht="14.45"/>
    <row r="544" spans="4:5" ht="14.45"/>
    <row r="545" ht="14.45"/>
    <row r="546" ht="14.45"/>
    <row r="547" ht="14.45"/>
    <row r="548" ht="14.45"/>
    <row r="549" ht="14.45"/>
    <row r="550" ht="14.45"/>
    <row r="551" ht="14.45"/>
    <row r="552" ht="14.45"/>
    <row r="553" ht="14.45"/>
    <row r="554" ht="14.45"/>
    <row r="555" ht="14.45"/>
    <row r="556" ht="14.45"/>
    <row r="557" ht="14.45"/>
    <row r="558" ht="14.45"/>
    <row r="559" ht="14.45"/>
    <row r="560" ht="14.45"/>
    <row r="561" ht="14.45"/>
    <row r="562" ht="14.45"/>
    <row r="563" ht="14.45"/>
    <row r="564" ht="14.45"/>
    <row r="565" ht="14.45"/>
    <row r="566" ht="14.45"/>
    <row r="567" ht="14.45"/>
    <row r="568" ht="14.45"/>
    <row r="569" ht="14.45"/>
    <row r="570" ht="14.45"/>
    <row r="571" ht="14.45"/>
    <row r="572" ht="14.45"/>
    <row r="573" ht="14.45"/>
    <row r="574" ht="14.45"/>
    <row r="575" ht="14.45"/>
    <row r="576" ht="14.45"/>
    <row r="577" ht="14.45"/>
    <row r="578" ht="14.45"/>
    <row r="579" ht="14.45"/>
    <row r="580" ht="14.45"/>
    <row r="581" ht="14.45"/>
    <row r="582" ht="14.45"/>
    <row r="583" ht="14.45"/>
    <row r="584" ht="14.45"/>
    <row r="585" ht="14.45"/>
  </sheetData>
  <autoFilter ref="B3:H522" xr:uid="{4A22E331-07C9-459D-A748-88A902CF7D01}"/>
  <conditionalFormatting sqref="F4:F522">
    <cfRule type="notContainsBlanks" dxfId="143" priority="1">
      <formula>LEN(TRIM(F4))&gt;0</formula>
    </cfRule>
  </conditionalFormatting>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768FF-0050-CC4E-8745-2C8FB2947F31}">
  <sheetPr>
    <tabColor theme="3" tint="0.249977111117893"/>
  </sheetPr>
  <dimension ref="A1:M832"/>
  <sheetViews>
    <sheetView workbookViewId="0">
      <selection activeCell="B5" sqref="B5"/>
    </sheetView>
  </sheetViews>
  <sheetFormatPr defaultColWidth="10.85546875" defaultRowHeight="14.1"/>
  <cols>
    <col min="1" max="1" width="20.140625" style="1169" customWidth="1"/>
    <col min="2" max="2" width="8.42578125" style="1169" customWidth="1"/>
    <col min="3" max="3" width="69.42578125" style="1169" bestFit="1" customWidth="1"/>
    <col min="4" max="4" width="9.42578125" style="1169" customWidth="1"/>
    <col min="5" max="5" width="18" style="1169" bestFit="1" customWidth="1"/>
    <col min="6" max="6" width="11.140625" style="1169" customWidth="1"/>
    <col min="7" max="7" width="32.42578125" style="1169" customWidth="1"/>
    <col min="8" max="8" width="19.42578125" style="1169" customWidth="1"/>
    <col min="9" max="9" width="52.5703125" style="1169" bestFit="1" customWidth="1"/>
    <col min="10" max="10" width="61.140625" style="1172" customWidth="1"/>
    <col min="11" max="11" width="17.85546875" style="1171" customWidth="1"/>
    <col min="12" max="12" width="16.42578125" style="1173" customWidth="1"/>
    <col min="13" max="13" width="12.5703125" style="1173" customWidth="1"/>
    <col min="14" max="14" width="10.85546875" style="1169" bestFit="1"/>
    <col min="15" max="15" width="15.42578125" style="1169" bestFit="1" customWidth="1"/>
    <col min="16" max="16384" width="10.85546875" style="1169"/>
  </cols>
  <sheetData>
    <row r="1" spans="1:13" s="1170" customFormat="1" ht="13.5" thickBot="1">
      <c r="A1" s="1174" t="s">
        <v>4315</v>
      </c>
      <c r="B1" s="1174" t="s">
        <v>4316</v>
      </c>
      <c r="C1" s="1174" t="s">
        <v>4317</v>
      </c>
      <c r="D1" s="1174" t="s">
        <v>4318</v>
      </c>
      <c r="E1" s="1174" t="s">
        <v>4319</v>
      </c>
      <c r="F1" s="1174" t="s">
        <v>4320</v>
      </c>
      <c r="G1" s="1174" t="s">
        <v>4321</v>
      </c>
      <c r="H1" s="1174" t="s">
        <v>4322</v>
      </c>
      <c r="I1" s="1175" t="s">
        <v>4323</v>
      </c>
      <c r="J1" s="1174" t="s">
        <v>4324</v>
      </c>
      <c r="K1" s="1175" t="s">
        <v>4325</v>
      </c>
      <c r="L1" s="1174" t="s">
        <v>4326</v>
      </c>
      <c r="M1" s="1175" t="s">
        <v>4327</v>
      </c>
    </row>
    <row r="2" spans="1:13" ht="24.95">
      <c r="A2" s="1176"/>
      <c r="B2" s="1177"/>
      <c r="C2" s="1178" t="s">
        <v>4328</v>
      </c>
      <c r="D2" s="1178" t="s">
        <v>3368</v>
      </c>
      <c r="E2" s="1178" t="s">
        <v>4329</v>
      </c>
      <c r="F2" s="1178" t="s">
        <v>4330</v>
      </c>
      <c r="G2" s="1178" t="s">
        <v>323</v>
      </c>
      <c r="H2" s="1178" t="s">
        <v>4331</v>
      </c>
      <c r="I2" s="1179" t="s">
        <v>4332</v>
      </c>
      <c r="J2" s="1180" t="str">
        <f>J54</f>
        <v>Total number of customers in database for a division or brand (Calculated using brand_customer_id)</v>
      </c>
      <c r="K2" s="1181"/>
      <c r="L2" s="1182" t="s">
        <v>4333</v>
      </c>
      <c r="M2" s="1183" t="s">
        <v>4334</v>
      </c>
    </row>
    <row r="3" spans="1:13" ht="23.1">
      <c r="A3" s="1184"/>
      <c r="B3" s="1185"/>
      <c r="C3" s="1186" t="s">
        <v>4335</v>
      </c>
      <c r="D3" s="1186" t="s">
        <v>3368</v>
      </c>
      <c r="E3" s="1186" t="s">
        <v>4336</v>
      </c>
      <c r="F3" s="1186" t="s">
        <v>4330</v>
      </c>
      <c r="G3" s="1186" t="s">
        <v>323</v>
      </c>
      <c r="H3" s="1186" t="s">
        <v>4331</v>
      </c>
      <c r="I3" s="1187" t="s">
        <v>4332</v>
      </c>
      <c r="J3" s="1188" t="s">
        <v>4337</v>
      </c>
      <c r="L3" s="1173" t="s">
        <v>4333</v>
      </c>
      <c r="M3" s="1189" t="s">
        <v>4334</v>
      </c>
    </row>
    <row r="4" spans="1:13" ht="23.1">
      <c r="A4" s="1184"/>
      <c r="B4" s="1185"/>
      <c r="C4" s="1186" t="s">
        <v>4338</v>
      </c>
      <c r="D4" s="1186" t="s">
        <v>4339</v>
      </c>
      <c r="E4" s="1186" t="s">
        <v>4336</v>
      </c>
      <c r="F4" s="1186" t="s">
        <v>4330</v>
      </c>
      <c r="G4" s="1186" t="s">
        <v>323</v>
      </c>
      <c r="H4" s="1186" t="s">
        <v>4331</v>
      </c>
      <c r="I4" s="1187" t="s">
        <v>4332</v>
      </c>
      <c r="J4" s="1188" t="s">
        <v>4337</v>
      </c>
      <c r="L4" s="1173" t="s">
        <v>4333</v>
      </c>
      <c r="M4" s="1189" t="s">
        <v>4334</v>
      </c>
    </row>
    <row r="5" spans="1:13" ht="62.45">
      <c r="A5" s="1184"/>
      <c r="B5" s="1185"/>
      <c r="C5" s="1186" t="s">
        <v>4340</v>
      </c>
      <c r="D5" s="1186" t="s">
        <v>3368</v>
      </c>
      <c r="E5" s="1186" t="s">
        <v>4329</v>
      </c>
      <c r="F5" s="1186" t="s">
        <v>4330</v>
      </c>
      <c r="G5" s="1186" t="s">
        <v>323</v>
      </c>
      <c r="H5" s="1186" t="s">
        <v>4331</v>
      </c>
      <c r="I5" s="1190" t="s">
        <v>4341</v>
      </c>
      <c r="J5" s="1191" t="str">
        <f>J64</f>
        <v xml:space="preserve">Deduplicated records in database at LUSA or division level. (Calculated using global_customer_id)
Eg - If a customer has signed up in two brands within a division then we count it as 1 unique customer at division level. Similarly, if a customer has signed up in two divisions, then we count it as 1 at LUSA level. </v>
      </c>
      <c r="M5" s="1189"/>
    </row>
    <row r="6" spans="1:13">
      <c r="A6" s="1184"/>
      <c r="B6" s="1185"/>
      <c r="C6" s="1186" t="s">
        <v>4342</v>
      </c>
      <c r="D6" s="1186" t="s">
        <v>3368</v>
      </c>
      <c r="E6" s="1186" t="s">
        <v>4343</v>
      </c>
      <c r="F6" s="1186" t="s">
        <v>4330</v>
      </c>
      <c r="G6" s="1186" t="s">
        <v>323</v>
      </c>
      <c r="H6" s="1186" t="s">
        <v>4331</v>
      </c>
      <c r="I6" s="1190" t="s">
        <v>4341</v>
      </c>
      <c r="J6" s="1188" t="s">
        <v>4337</v>
      </c>
      <c r="M6" s="1189"/>
    </row>
    <row r="7" spans="1:13">
      <c r="A7" s="1184"/>
      <c r="B7" s="1185"/>
      <c r="C7" s="1186" t="s">
        <v>4344</v>
      </c>
      <c r="D7" s="1186" t="s">
        <v>4339</v>
      </c>
      <c r="E7" s="1186" t="s">
        <v>4343</v>
      </c>
      <c r="F7" s="1186" t="s">
        <v>4330</v>
      </c>
      <c r="G7" s="1186" t="s">
        <v>323</v>
      </c>
      <c r="H7" s="1186" t="s">
        <v>4331</v>
      </c>
      <c r="I7" s="1190" t="s">
        <v>4341</v>
      </c>
      <c r="J7" s="1188" t="s">
        <v>4337</v>
      </c>
      <c r="M7" s="1189"/>
    </row>
    <row r="8" spans="1:13" ht="24.95">
      <c r="A8" s="1184"/>
      <c r="B8" s="1185"/>
      <c r="C8" s="1186" t="s">
        <v>4345</v>
      </c>
      <c r="D8" s="1186" t="s">
        <v>3368</v>
      </c>
      <c r="E8" s="1186" t="s">
        <v>4329</v>
      </c>
      <c r="F8" s="1186" t="s">
        <v>4330</v>
      </c>
      <c r="G8" s="1186" t="s">
        <v>323</v>
      </c>
      <c r="H8" s="1186" t="s">
        <v>4346</v>
      </c>
      <c r="I8" s="1187" t="s">
        <v>4332</v>
      </c>
      <c r="J8" s="1192" t="str">
        <f>J57</f>
        <v>- R12: New Names acquired between 0-12 months
- YTD: New Names acquired between Jan. and selected month</v>
      </c>
      <c r="L8" s="1173" t="s">
        <v>4333</v>
      </c>
      <c r="M8" s="1189"/>
    </row>
    <row r="9" spans="1:13" ht="23.1">
      <c r="A9" s="1184"/>
      <c r="B9" s="1185"/>
      <c r="C9" s="1186" t="s">
        <v>4347</v>
      </c>
      <c r="D9" s="1186" t="s">
        <v>3368</v>
      </c>
      <c r="E9" s="1186" t="s">
        <v>4336</v>
      </c>
      <c r="F9" s="1186" t="s">
        <v>4330</v>
      </c>
      <c r="G9" s="1186" t="s">
        <v>323</v>
      </c>
      <c r="H9" s="1186" t="s">
        <v>4346</v>
      </c>
      <c r="I9" s="1187" t="s">
        <v>4332</v>
      </c>
      <c r="J9" s="1188" t="s">
        <v>4337</v>
      </c>
      <c r="L9" s="1173" t="s">
        <v>4333</v>
      </c>
      <c r="M9" s="1189"/>
    </row>
    <row r="10" spans="1:13" ht="23.1">
      <c r="A10" s="1184"/>
      <c r="B10" s="1185"/>
      <c r="C10" s="1186" t="s">
        <v>4348</v>
      </c>
      <c r="D10" s="1186" t="s">
        <v>4339</v>
      </c>
      <c r="E10" s="1186" t="s">
        <v>4336</v>
      </c>
      <c r="F10" s="1186" t="s">
        <v>4330</v>
      </c>
      <c r="G10" s="1186" t="s">
        <v>323</v>
      </c>
      <c r="H10" s="1186" t="s">
        <v>4346</v>
      </c>
      <c r="I10" s="1187" t="s">
        <v>4332</v>
      </c>
      <c r="J10" s="1188" t="s">
        <v>4337</v>
      </c>
      <c r="L10" s="1173" t="s">
        <v>4333</v>
      </c>
      <c r="M10" s="1189"/>
    </row>
    <row r="11" spans="1:13" ht="75">
      <c r="A11" s="1184"/>
      <c r="B11" s="1185"/>
      <c r="C11" s="1186" t="s">
        <v>4349</v>
      </c>
      <c r="D11" s="1186" t="s">
        <v>4339</v>
      </c>
      <c r="E11" s="1186" t="s">
        <v>4329</v>
      </c>
      <c r="F11" s="1186" t="s">
        <v>4330</v>
      </c>
      <c r="G11" s="1186" t="s">
        <v>323</v>
      </c>
      <c r="H11" s="1186" t="s">
        <v>4346</v>
      </c>
      <c r="I11" s="1187" t="s">
        <v>4332</v>
      </c>
      <c r="J11" s="1191" t="str">
        <f>J71</f>
        <v>- R12: (New Names acquired between 0-12 months who have at least one beauty data attribute (based on BMDM)) / (New Names acquired between 0-12 months)
- YTD: (New Names acquired between Jan. and selected month who have at least one beauty data attribute(based on BMDM)) / (New Names acquired between Jan. and selected month)"</v>
      </c>
      <c r="M11" s="1189"/>
    </row>
    <row r="12" spans="1:13" ht="23.1">
      <c r="A12" s="1193"/>
      <c r="B12" s="1194"/>
      <c r="C12" s="1195" t="s">
        <v>4350</v>
      </c>
      <c r="D12" s="1186" t="s">
        <v>4339</v>
      </c>
      <c r="E12" s="1186" t="s">
        <v>4336</v>
      </c>
      <c r="F12" s="1186" t="s">
        <v>4330</v>
      </c>
      <c r="G12" s="1186" t="s">
        <v>323</v>
      </c>
      <c r="H12" s="1186" t="s">
        <v>4346</v>
      </c>
      <c r="I12" s="1187" t="s">
        <v>4332</v>
      </c>
      <c r="J12" s="1188" t="s">
        <v>4337</v>
      </c>
      <c r="K12" s="1194"/>
      <c r="L12" s="1196"/>
      <c r="M12" s="1197"/>
    </row>
    <row r="13" spans="1:13" ht="23.1">
      <c r="A13" s="1198"/>
      <c r="B13" s="1171"/>
      <c r="C13" s="1186" t="s">
        <v>4351</v>
      </c>
      <c r="D13" s="1186" t="s">
        <v>4352</v>
      </c>
      <c r="E13" s="1186" t="s">
        <v>4336</v>
      </c>
      <c r="F13" s="1186" t="s">
        <v>4330</v>
      </c>
      <c r="G13" s="1186" t="s">
        <v>323</v>
      </c>
      <c r="H13" s="1186" t="s">
        <v>4346</v>
      </c>
      <c r="I13" s="1187" t="s">
        <v>4332</v>
      </c>
      <c r="J13" s="1188" t="s">
        <v>4337</v>
      </c>
      <c r="M13" s="1189"/>
    </row>
    <row r="14" spans="1:13" ht="24.95">
      <c r="A14" s="1184"/>
      <c r="B14" s="1185"/>
      <c r="C14" s="1186" t="s">
        <v>4353</v>
      </c>
      <c r="D14" s="1186" t="s">
        <v>4339</v>
      </c>
      <c r="E14" s="1186" t="s">
        <v>4329</v>
      </c>
      <c r="F14" s="1186" t="s">
        <v>4330</v>
      </c>
      <c r="G14" s="1186" t="s">
        <v>323</v>
      </c>
      <c r="H14" s="1186" t="s">
        <v>4331</v>
      </c>
      <c r="I14" s="1187" t="s">
        <v>4332</v>
      </c>
      <c r="J14" s="1191" t="str">
        <f>J77</f>
        <v>Percentage of contacts for whom we have an opt-in/consent on at last one direct communication channel (e.g., email, SMS)</v>
      </c>
      <c r="M14" s="1189"/>
    </row>
    <row r="15" spans="1:13" ht="23.1">
      <c r="A15" s="1193"/>
      <c r="B15" s="1194"/>
      <c r="C15" s="1195" t="str">
        <f>C14&amp;" - LY"</f>
        <v>% contactability - LY</v>
      </c>
      <c r="D15" s="1186" t="s">
        <v>4339</v>
      </c>
      <c r="E15" s="1186" t="s">
        <v>4336</v>
      </c>
      <c r="F15" s="1186" t="s">
        <v>4330</v>
      </c>
      <c r="G15" s="1186" t="s">
        <v>323</v>
      </c>
      <c r="H15" s="1186" t="s">
        <v>4331</v>
      </c>
      <c r="I15" s="1187" t="s">
        <v>4332</v>
      </c>
      <c r="J15" s="1188" t="s">
        <v>4337</v>
      </c>
      <c r="K15" s="1194"/>
      <c r="L15" s="1196"/>
      <c r="M15" s="1197"/>
    </row>
    <row r="16" spans="1:13" ht="23.1">
      <c r="A16" s="1198"/>
      <c r="B16" s="1171"/>
      <c r="C16" s="1186" t="str">
        <f>C14&amp;" - YoY"</f>
        <v>% contactability - YoY</v>
      </c>
      <c r="D16" s="1186" t="s">
        <v>4352</v>
      </c>
      <c r="E16" s="1186" t="s">
        <v>4343</v>
      </c>
      <c r="F16" s="1186" t="s">
        <v>4330</v>
      </c>
      <c r="G16" s="1186" t="s">
        <v>323</v>
      </c>
      <c r="H16" s="1186" t="s">
        <v>4331</v>
      </c>
      <c r="I16" s="1187" t="s">
        <v>4332</v>
      </c>
      <c r="J16" s="1188" t="s">
        <v>4337</v>
      </c>
      <c r="M16" s="1189"/>
    </row>
    <row r="17" spans="1:13" ht="87.6">
      <c r="A17" s="1184"/>
      <c r="B17" s="1185"/>
      <c r="C17" s="1186" t="s">
        <v>4354</v>
      </c>
      <c r="D17" s="1186" t="s">
        <v>4339</v>
      </c>
      <c r="E17" s="1186" t="s">
        <v>4329</v>
      </c>
      <c r="F17" s="1186" t="s">
        <v>4330</v>
      </c>
      <c r="G17" s="1186" t="s">
        <v>323</v>
      </c>
      <c r="H17" s="1186" t="s">
        <v>4346</v>
      </c>
      <c r="I17" s="1187" t="s">
        <v>4332</v>
      </c>
      <c r="J17" s="1191" t="str">
        <f>J97</f>
        <v>- R12: (New Names with at least one engagement interaction) / (Total New Names (acquired between 0-12 months))
- YTD: (New Names with at least one engagement interaction) / (Total New Names (acquired between Jan. and selected month))
Forms of engagement  - Clicks (email or SMS), Provided feedback or a review, Made a Purchase (for D2C brands) and/or Browsed any of the website pages</v>
      </c>
      <c r="M17" s="1189"/>
    </row>
    <row r="18" spans="1:13" ht="23.1">
      <c r="A18" s="1184"/>
      <c r="B18" s="1185"/>
      <c r="C18" s="1186" t="s">
        <v>4355</v>
      </c>
      <c r="D18" s="1186" t="s">
        <v>4339</v>
      </c>
      <c r="E18" s="1186" t="s">
        <v>4336</v>
      </c>
      <c r="F18" s="1186" t="s">
        <v>4330</v>
      </c>
      <c r="G18" s="1186" t="s">
        <v>323</v>
      </c>
      <c r="H18" s="1186" t="s">
        <v>4346</v>
      </c>
      <c r="I18" s="1187" t="s">
        <v>4332</v>
      </c>
      <c r="J18" s="1188" t="s">
        <v>4337</v>
      </c>
      <c r="M18" s="1189"/>
    </row>
    <row r="19" spans="1:13" ht="23.1">
      <c r="A19" s="1184"/>
      <c r="B19" s="1185"/>
      <c r="C19" s="1186" t="s">
        <v>4356</v>
      </c>
      <c r="D19" s="1186" t="s">
        <v>4352</v>
      </c>
      <c r="E19" s="1186" t="s">
        <v>4336</v>
      </c>
      <c r="F19" s="1186" t="s">
        <v>4330</v>
      </c>
      <c r="G19" s="1186" t="s">
        <v>323</v>
      </c>
      <c r="H19" s="1186" t="s">
        <v>4346</v>
      </c>
      <c r="I19" s="1187" t="s">
        <v>4332</v>
      </c>
      <c r="J19" s="1188" t="s">
        <v>4337</v>
      </c>
      <c r="M19" s="1189"/>
    </row>
    <row r="20" spans="1:13" ht="75">
      <c r="A20" s="1184"/>
      <c r="B20" s="1185"/>
      <c r="C20" s="1186" t="s">
        <v>4357</v>
      </c>
      <c r="D20" s="1186" t="s">
        <v>3368</v>
      </c>
      <c r="E20" s="1186" t="s">
        <v>4329</v>
      </c>
      <c r="F20" s="1186" t="s">
        <v>4330</v>
      </c>
      <c r="G20" s="1186" t="s">
        <v>323</v>
      </c>
      <c r="H20" s="1186" t="s">
        <v>4346</v>
      </c>
      <c r="I20" s="1187" t="s">
        <v>4332</v>
      </c>
      <c r="J20" s="1191" t="str">
        <f>J100</f>
        <v>- R12: Profile  with at least one engagement between 0-12 months
- YTD: Profile with at least one engagement interaction between Jan. and selected month
Forms of engagement  - Clicks (email or SMS), Provided feedback or a review, Made a Purchase (for D2C brands) and/or Browsed any of the website pages</v>
      </c>
      <c r="M20" s="1189"/>
    </row>
    <row r="21" spans="1:13" ht="23.1">
      <c r="A21" s="1184"/>
      <c r="B21" s="1185"/>
      <c r="C21" s="1186" t="s">
        <v>4358</v>
      </c>
      <c r="D21" s="1186" t="s">
        <v>3368</v>
      </c>
      <c r="E21" s="1186" t="s">
        <v>4336</v>
      </c>
      <c r="F21" s="1186" t="s">
        <v>4330</v>
      </c>
      <c r="G21" s="1186" t="s">
        <v>323</v>
      </c>
      <c r="H21" s="1186" t="s">
        <v>4346</v>
      </c>
      <c r="I21" s="1187" t="s">
        <v>4332</v>
      </c>
      <c r="J21" s="1188" t="s">
        <v>4337</v>
      </c>
      <c r="M21" s="1189"/>
    </row>
    <row r="22" spans="1:13" ht="23.1">
      <c r="A22" s="1184"/>
      <c r="B22" s="1185"/>
      <c r="C22" s="1186" t="s">
        <v>4359</v>
      </c>
      <c r="D22" s="1186" t="s">
        <v>4339</v>
      </c>
      <c r="E22" s="1186" t="s">
        <v>4343</v>
      </c>
      <c r="F22" s="1186" t="s">
        <v>4330</v>
      </c>
      <c r="G22" s="1186" t="s">
        <v>323</v>
      </c>
      <c r="H22" s="1186" t="s">
        <v>4346</v>
      </c>
      <c r="I22" s="1187" t="s">
        <v>4332</v>
      </c>
      <c r="J22" s="1188" t="s">
        <v>4337</v>
      </c>
      <c r="M22" s="1189"/>
    </row>
    <row r="23" spans="1:13" ht="75">
      <c r="A23" s="1184"/>
      <c r="B23" s="1185"/>
      <c r="C23" s="1186" t="s">
        <v>4360</v>
      </c>
      <c r="D23" s="1186" t="s">
        <v>3368</v>
      </c>
      <c r="E23" s="1186" t="s">
        <v>4361</v>
      </c>
      <c r="F23" s="1186" t="s">
        <v>4330</v>
      </c>
      <c r="G23" s="1186" t="s">
        <v>323</v>
      </c>
      <c r="H23" s="1186" t="s">
        <v>4346</v>
      </c>
      <c r="I23" s="1187" t="s">
        <v>4332</v>
      </c>
      <c r="J23" s="1191" t="str">
        <f>J136</f>
        <v>R12: New Engagers + Reactivated Engagers - Churn, Churn here is customer engaged 13-24M ago but no engagement shown in 0-12M. 
YTD: New Engagers YTD + Reactivated Engagers YTD - Churn YTD, Churn here is customer engaged 13-24M ago but no engagement shown between Jan and selected month. Engagement here includes signups, clicks, purchase, website browse and/or reviews provided</v>
      </c>
      <c r="M23" s="1189"/>
    </row>
    <row r="24" spans="1:13" ht="87.6">
      <c r="A24" s="1184"/>
      <c r="B24" s="1185"/>
      <c r="C24" s="1186" t="s">
        <v>4362</v>
      </c>
      <c r="D24" s="1186" t="s">
        <v>3368</v>
      </c>
      <c r="E24" s="1186" t="s">
        <v>4361</v>
      </c>
      <c r="F24" s="1186" t="s">
        <v>4330</v>
      </c>
      <c r="G24" s="1186" t="s">
        <v>323</v>
      </c>
      <c r="H24" s="1186" t="s">
        <v>4346</v>
      </c>
      <c r="I24" s="1187" t="s">
        <v>4332</v>
      </c>
      <c r="J24" s="1191" t="str">
        <f>J137</f>
        <v>R12: New Engagers + Reactivated Engagers - Churn, Churn here is customer engaged 13-24M ago but no engagement shown in 0-12M. 
YTD: New Engagers YTD + Reactivated Engagers YTD - Churn YTD, Churn here is customer engaged 13-24M ago but no engagement shown between Jan and selected month. Engagement here includes clicks, purchase, website browse and/or reviews provided. Signups are not included</v>
      </c>
      <c r="M24" s="1189"/>
    </row>
    <row r="25" spans="1:13" ht="37.5">
      <c r="A25" s="1184"/>
      <c r="B25" s="1185"/>
      <c r="C25" s="1186" t="s">
        <v>4363</v>
      </c>
      <c r="D25" s="1186" t="s">
        <v>3368</v>
      </c>
      <c r="E25" s="1186" t="s">
        <v>4361</v>
      </c>
      <c r="F25" s="1186" t="s">
        <v>4330</v>
      </c>
      <c r="G25" s="1186" t="s">
        <v>323</v>
      </c>
      <c r="H25" s="1186" t="s">
        <v>4346</v>
      </c>
      <c r="I25" s="1190" t="s">
        <v>4341</v>
      </c>
      <c r="J25" s="1191" t="str">
        <f>J232</f>
        <v>- R12: Total Direct CRM Revenue generated over 12 months
- YTD: Revenue generated between Jan. and selected month
(Source: GA)"</v>
      </c>
      <c r="M25" s="1189"/>
    </row>
    <row r="26" spans="1:13">
      <c r="A26" s="1184"/>
      <c r="B26" s="1185"/>
      <c r="C26" s="1186" t="s">
        <v>4364</v>
      </c>
      <c r="D26" s="1186" t="s">
        <v>3368</v>
      </c>
      <c r="E26" s="1186" t="s">
        <v>4336</v>
      </c>
      <c r="F26" s="1186" t="s">
        <v>4330</v>
      </c>
      <c r="G26" s="1186" t="s">
        <v>323</v>
      </c>
      <c r="H26" s="1186" t="s">
        <v>4346</v>
      </c>
      <c r="I26" s="1190" t="s">
        <v>4341</v>
      </c>
      <c r="J26" s="1188" t="s">
        <v>4337</v>
      </c>
      <c r="M26" s="1189"/>
    </row>
    <row r="27" spans="1:13">
      <c r="A27" s="1184"/>
      <c r="B27" s="1185"/>
      <c r="C27" s="1186" t="s">
        <v>4365</v>
      </c>
      <c r="D27" s="1186" t="s">
        <v>4339</v>
      </c>
      <c r="E27" s="1186" t="s">
        <v>4336</v>
      </c>
      <c r="F27" s="1186" t="s">
        <v>4330</v>
      </c>
      <c r="G27" s="1186" t="s">
        <v>323</v>
      </c>
      <c r="H27" s="1186" t="s">
        <v>4346</v>
      </c>
      <c r="I27" s="1190" t="s">
        <v>4341</v>
      </c>
      <c r="J27" s="1188" t="s">
        <v>4337</v>
      </c>
      <c r="M27" s="1189"/>
    </row>
    <row r="28" spans="1:13" ht="37.5">
      <c r="A28" s="1184"/>
      <c r="B28" s="1185"/>
      <c r="C28" s="1186" t="s">
        <v>4366</v>
      </c>
      <c r="D28" s="1186" t="s">
        <v>3368</v>
      </c>
      <c r="E28" s="1186" t="s">
        <v>4329</v>
      </c>
      <c r="F28" s="1186" t="s">
        <v>4330</v>
      </c>
      <c r="G28" s="1186" t="s">
        <v>323</v>
      </c>
      <c r="H28" s="1186" t="s">
        <v>4346</v>
      </c>
      <c r="I28" s="1187" t="s">
        <v>4332</v>
      </c>
      <c r="J28" s="1191" t="str">
        <f>J223</f>
        <v>- R12: Number of buyers who made a purchase over 12 past months
- YTD: Number of buyers who made a purchase between Jan. and selected month"</v>
      </c>
      <c r="M28" s="1189"/>
    </row>
    <row r="29" spans="1:13" ht="23.1">
      <c r="A29" s="1184"/>
      <c r="B29" s="1185"/>
      <c r="C29" s="1186" t="s">
        <v>4367</v>
      </c>
      <c r="D29" s="1186" t="s">
        <v>3368</v>
      </c>
      <c r="E29" s="1186" t="s">
        <v>4336</v>
      </c>
      <c r="F29" s="1186" t="s">
        <v>4330</v>
      </c>
      <c r="G29" s="1186" t="s">
        <v>323</v>
      </c>
      <c r="H29" s="1186" t="s">
        <v>4346</v>
      </c>
      <c r="I29" s="1187" t="s">
        <v>4332</v>
      </c>
      <c r="J29" s="1188" t="s">
        <v>4337</v>
      </c>
      <c r="M29" s="1189"/>
    </row>
    <row r="30" spans="1:13" ht="23.1">
      <c r="A30" s="1184"/>
      <c r="B30" s="1185"/>
      <c r="C30" s="1186" t="s">
        <v>4368</v>
      </c>
      <c r="D30" s="1186" t="s">
        <v>4339</v>
      </c>
      <c r="E30" s="1186" t="s">
        <v>4343</v>
      </c>
      <c r="F30" s="1186" t="s">
        <v>4330</v>
      </c>
      <c r="G30" s="1186" t="s">
        <v>323</v>
      </c>
      <c r="H30" s="1186" t="s">
        <v>4346</v>
      </c>
      <c r="I30" s="1187" t="s">
        <v>4332</v>
      </c>
      <c r="J30" s="1188" t="s">
        <v>4337</v>
      </c>
      <c r="M30" s="1189"/>
    </row>
    <row r="31" spans="1:13" ht="62.45">
      <c r="A31" s="1184"/>
      <c r="B31" s="1185"/>
      <c r="C31" s="1186" t="s">
        <v>4369</v>
      </c>
      <c r="D31" s="1186" t="s">
        <v>3368</v>
      </c>
      <c r="E31" s="1186" t="s">
        <v>4329</v>
      </c>
      <c r="F31" s="1186" t="s">
        <v>4330</v>
      </c>
      <c r="G31" s="1186" t="s">
        <v>323</v>
      </c>
      <c r="H31" s="1186" t="s">
        <v>4346</v>
      </c>
      <c r="I31" s="1187" t="s">
        <v>4332</v>
      </c>
      <c r="J31" s="1191" t="str">
        <f>J281</f>
        <v>- R12: New Buyers + Reactivated Buyers - Churn, Churn here is customer made a purchase 13-24M ago but no purchase made in 0-12M
YTD: New Buyers YTD + Reactivated Buyers YTD - Churn YTD, Churn here is customer made a purchase 13-24M ago but no purchase made between Jan and selected month</v>
      </c>
      <c r="M31" s="1189"/>
    </row>
    <row r="32" spans="1:13" ht="75">
      <c r="A32" s="1184"/>
      <c r="B32" s="1185"/>
      <c r="C32" s="1186" t="s">
        <v>4370</v>
      </c>
      <c r="D32" s="1186" t="s">
        <v>4339</v>
      </c>
      <c r="E32" s="1186" t="s">
        <v>4329</v>
      </c>
      <c r="F32" s="1186" t="s">
        <v>4330</v>
      </c>
      <c r="G32" s="1186" t="s">
        <v>323</v>
      </c>
      <c r="H32" s="1186" t="s">
        <v>4346</v>
      </c>
      <c r="I32" s="1187" t="s">
        <v>4332</v>
      </c>
      <c r="J32" s="1191" t="str">
        <f>J324</f>
        <v>- R12: (#Customers who made a purchase in consecutive periods of 13-24 months and 0-12 months) / (#Customers who made a purchase between 13 and 24 months)
- YTD: (#Customers who made a purchase in consecutive periods LY AND between Jan. and selected month) / (#Customers who made a purchase LY)</v>
      </c>
      <c r="M32" s="1189"/>
    </row>
    <row r="33" spans="1:13" ht="23.1">
      <c r="A33" s="1184"/>
      <c r="B33" s="1185"/>
      <c r="C33" s="1186" t="s">
        <v>4371</v>
      </c>
      <c r="D33" s="1186" t="s">
        <v>4339</v>
      </c>
      <c r="E33" s="1186" t="s">
        <v>4336</v>
      </c>
      <c r="F33" s="1186" t="s">
        <v>4330</v>
      </c>
      <c r="G33" s="1186" t="s">
        <v>323</v>
      </c>
      <c r="H33" s="1186" t="s">
        <v>4346</v>
      </c>
      <c r="I33" s="1187" t="s">
        <v>4332</v>
      </c>
      <c r="J33" s="1188" t="s">
        <v>4337</v>
      </c>
      <c r="M33" s="1189"/>
    </row>
    <row r="34" spans="1:13" ht="23.1">
      <c r="A34" s="1184"/>
      <c r="B34" s="1185"/>
      <c r="C34" s="1186" t="s">
        <v>4372</v>
      </c>
      <c r="D34" s="1186" t="s">
        <v>4352</v>
      </c>
      <c r="E34" s="1186" t="s">
        <v>4336</v>
      </c>
      <c r="F34" s="1186" t="s">
        <v>4330</v>
      </c>
      <c r="G34" s="1186" t="s">
        <v>323</v>
      </c>
      <c r="H34" s="1186" t="s">
        <v>4346</v>
      </c>
      <c r="I34" s="1187" t="s">
        <v>4332</v>
      </c>
      <c r="J34" s="1188" t="s">
        <v>4337</v>
      </c>
      <c r="M34" s="1189"/>
    </row>
    <row r="35" spans="1:13" ht="137.44999999999999">
      <c r="A35" s="1184"/>
      <c r="B35" s="1185"/>
      <c r="C35" s="1186" t="s">
        <v>4373</v>
      </c>
      <c r="D35" s="1186" t="s">
        <v>3368</v>
      </c>
      <c r="E35" s="1186" t="s">
        <v>4329</v>
      </c>
      <c r="F35" s="1186" t="s">
        <v>4330</v>
      </c>
      <c r="G35" s="1186" t="s">
        <v>323</v>
      </c>
      <c r="H35" s="1186" t="s">
        <v>4331</v>
      </c>
      <c r="I35" s="1190" t="s">
        <v>4341</v>
      </c>
      <c r="J35" s="1191" t="str">
        <f>J309</f>
        <v>Revenue generated per consumer profile based on below global definition - 
CLV = Customer value Y1 + Customer value Y2 + Customer value Y3
Here, Customer value = Revenue per consumer =  AOV Yn * Average frequency Yn * Retention rate Yn
where, Retention rate for Y1 = 1
AOV &amp; Average frequency on Year 2 takes into account customers active in Y1 &amp; Y2
AOV &amp; Average frequency on Year 3 takes into account customers active in Y1 &amp; Y3.
Each year’s value (Y1, Y2, Y3) is computed based on the spend behavior from the recent 12 months,and not based on historical data.</v>
      </c>
      <c r="M35" s="1189"/>
    </row>
    <row r="36" spans="1:13">
      <c r="A36" s="1193"/>
      <c r="B36" s="1194"/>
      <c r="C36" s="1195" t="s">
        <v>4374</v>
      </c>
      <c r="D36" s="1186" t="s">
        <v>3368</v>
      </c>
      <c r="E36" s="1186" t="s">
        <v>4336</v>
      </c>
      <c r="F36" s="1186" t="s">
        <v>4330</v>
      </c>
      <c r="G36" s="1186" t="s">
        <v>323</v>
      </c>
      <c r="H36" s="1186" t="s">
        <v>4331</v>
      </c>
      <c r="I36" s="1190" t="s">
        <v>4341</v>
      </c>
      <c r="J36" s="1188" t="s">
        <v>4337</v>
      </c>
      <c r="K36" s="1194"/>
      <c r="L36" s="1196"/>
      <c r="M36" s="1197"/>
    </row>
    <row r="37" spans="1:13">
      <c r="A37" s="1198"/>
      <c r="B37" s="1171"/>
      <c r="C37" s="1186" t="s">
        <v>4375</v>
      </c>
      <c r="D37" s="1186" t="s">
        <v>4339</v>
      </c>
      <c r="E37" s="1186" t="s">
        <v>4336</v>
      </c>
      <c r="F37" s="1186" t="s">
        <v>4330</v>
      </c>
      <c r="G37" s="1186" t="s">
        <v>323</v>
      </c>
      <c r="H37" s="1186" t="s">
        <v>4331</v>
      </c>
      <c r="I37" s="1190" t="s">
        <v>4341</v>
      </c>
      <c r="J37" s="1188" t="s">
        <v>4337</v>
      </c>
      <c r="M37" s="1189"/>
    </row>
    <row r="38" spans="1:13" ht="75">
      <c r="A38" s="1184"/>
      <c r="B38" s="1185"/>
      <c r="C38" s="1186" t="s">
        <v>4376</v>
      </c>
      <c r="D38" s="1186" t="s">
        <v>4339</v>
      </c>
      <c r="E38" s="1186" t="s">
        <v>4329</v>
      </c>
      <c r="F38" s="1186" t="s">
        <v>4330</v>
      </c>
      <c r="G38" s="1186" t="s">
        <v>323</v>
      </c>
      <c r="H38" s="1186" t="s">
        <v>4346</v>
      </c>
      <c r="I38" s="1187" t="s">
        <v>4332</v>
      </c>
      <c r="J38" s="1191" t="str">
        <f>J330</f>
        <v>- R12: #New Customers who made at least 2 purchases between 0-12 months / #New Customers who made at least 1 purchase between 0-12 months
- YTD: #NewCustomers who made at least 2 purchases between Jan. and selected month / #New Customers who made at least 1 purchase between Jan. and selected month</v>
      </c>
      <c r="M38" s="1189"/>
    </row>
    <row r="39" spans="1:13" ht="23.1">
      <c r="A39" s="1184"/>
      <c r="B39" s="1185"/>
      <c r="C39" s="1186" t="s">
        <v>4377</v>
      </c>
      <c r="D39" s="1186" t="s">
        <v>4339</v>
      </c>
      <c r="E39" s="1186" t="s">
        <v>4336</v>
      </c>
      <c r="F39" s="1186" t="s">
        <v>4330</v>
      </c>
      <c r="G39" s="1186" t="s">
        <v>323</v>
      </c>
      <c r="H39" s="1186" t="s">
        <v>4346</v>
      </c>
      <c r="I39" s="1187" t="s">
        <v>4332</v>
      </c>
      <c r="J39" s="1188" t="s">
        <v>4337</v>
      </c>
      <c r="M39" s="1189"/>
    </row>
    <row r="40" spans="1:13" ht="23.1">
      <c r="A40" s="1184"/>
      <c r="B40" s="1185"/>
      <c r="C40" s="1186" t="s">
        <v>4378</v>
      </c>
      <c r="D40" s="1186" t="s">
        <v>4352</v>
      </c>
      <c r="E40" s="1186" t="s">
        <v>4336</v>
      </c>
      <c r="F40" s="1186" t="s">
        <v>4330</v>
      </c>
      <c r="G40" s="1186" t="s">
        <v>323</v>
      </c>
      <c r="H40" s="1186" t="s">
        <v>4346</v>
      </c>
      <c r="I40" s="1187" t="s">
        <v>4332</v>
      </c>
      <c r="J40" s="1188" t="s">
        <v>4337</v>
      </c>
      <c r="M40" s="1189"/>
    </row>
    <row r="41" spans="1:13" ht="24.95">
      <c r="A41" s="1184"/>
      <c r="B41" s="1185"/>
      <c r="C41" s="1186" t="s">
        <v>4379</v>
      </c>
      <c r="D41" s="1186" t="s">
        <v>3368</v>
      </c>
      <c r="E41" s="1186" t="s">
        <v>4361</v>
      </c>
      <c r="F41" s="1186" t="s">
        <v>4330</v>
      </c>
      <c r="G41" s="1186" t="s">
        <v>323</v>
      </c>
      <c r="H41" s="1186" t="s">
        <v>4331</v>
      </c>
      <c r="I41" s="1187" t="s">
        <v>4332</v>
      </c>
      <c r="J41" s="1191" t="str">
        <f>J333</f>
        <v>Total number of unique customers enrolled in the loyalty program till a selected timeperiod</v>
      </c>
      <c r="M41" s="1189"/>
    </row>
    <row r="42" spans="1:13" ht="23.1">
      <c r="A42" s="1184"/>
      <c r="B42" s="1185"/>
      <c r="C42" s="1186" t="s">
        <v>4380</v>
      </c>
      <c r="D42" s="1186" t="s">
        <v>3368</v>
      </c>
      <c r="E42" s="1186" t="s">
        <v>4336</v>
      </c>
      <c r="F42" s="1186" t="s">
        <v>4330</v>
      </c>
      <c r="G42" s="1186" t="s">
        <v>323</v>
      </c>
      <c r="H42" s="1186" t="s">
        <v>4331</v>
      </c>
      <c r="I42" s="1187" t="s">
        <v>4332</v>
      </c>
      <c r="J42" s="1188" t="s">
        <v>4337</v>
      </c>
      <c r="M42" s="1189"/>
    </row>
    <row r="43" spans="1:13" ht="23.1">
      <c r="A43" s="1184"/>
      <c r="B43" s="1185"/>
      <c r="C43" s="1186" t="s">
        <v>4381</v>
      </c>
      <c r="D43" s="1186" t="s">
        <v>4339</v>
      </c>
      <c r="E43" s="1186" t="s">
        <v>4336</v>
      </c>
      <c r="F43" s="1186" t="s">
        <v>4330</v>
      </c>
      <c r="G43" s="1186" t="s">
        <v>323</v>
      </c>
      <c r="H43" s="1186" t="s">
        <v>4331</v>
      </c>
      <c r="I43" s="1187" t="s">
        <v>4332</v>
      </c>
      <c r="J43" s="1188" t="s">
        <v>4337</v>
      </c>
      <c r="M43" s="1189"/>
    </row>
    <row r="44" spans="1:13" ht="24.95">
      <c r="A44" s="1184"/>
      <c r="B44" s="1185"/>
      <c r="C44" s="1186" t="s">
        <v>4382</v>
      </c>
      <c r="D44" s="1186" t="s">
        <v>3368</v>
      </c>
      <c r="E44" s="1186" t="s">
        <v>4361</v>
      </c>
      <c r="F44" s="1186" t="s">
        <v>4330</v>
      </c>
      <c r="G44" s="1186" t="s">
        <v>323</v>
      </c>
      <c r="H44" s="1186" t="s">
        <v>4346</v>
      </c>
      <c r="I44" s="1187" t="s">
        <v>4332</v>
      </c>
      <c r="J44" s="1191" t="str">
        <f>J336</f>
        <v>Number of customers who are newly enrolled in the loyalty program during the selected period.</v>
      </c>
      <c r="M44" s="1189"/>
    </row>
    <row r="45" spans="1:13" ht="23.1">
      <c r="A45" s="1184"/>
      <c r="B45" s="1185"/>
      <c r="C45" s="1186" t="s">
        <v>4383</v>
      </c>
      <c r="D45" s="1186" t="s">
        <v>3368</v>
      </c>
      <c r="E45" s="1186" t="s">
        <v>4336</v>
      </c>
      <c r="F45" s="1186" t="s">
        <v>4330</v>
      </c>
      <c r="G45" s="1186" t="s">
        <v>323</v>
      </c>
      <c r="H45" s="1186" t="s">
        <v>4346</v>
      </c>
      <c r="I45" s="1187" t="s">
        <v>4332</v>
      </c>
      <c r="J45" s="1188" t="s">
        <v>4337</v>
      </c>
      <c r="M45" s="1189"/>
    </row>
    <row r="46" spans="1:13" ht="23.1">
      <c r="A46" s="1184"/>
      <c r="B46" s="1185"/>
      <c r="C46" s="1186" t="s">
        <v>4384</v>
      </c>
      <c r="D46" s="1186" t="s">
        <v>4339</v>
      </c>
      <c r="E46" s="1186" t="s">
        <v>4336</v>
      </c>
      <c r="F46" s="1186" t="s">
        <v>4330</v>
      </c>
      <c r="G46" s="1186" t="s">
        <v>323</v>
      </c>
      <c r="H46" s="1186" t="s">
        <v>4346</v>
      </c>
      <c r="I46" s="1187" t="s">
        <v>4332</v>
      </c>
      <c r="J46" s="1188" t="s">
        <v>4337</v>
      </c>
      <c r="M46" s="1189"/>
    </row>
    <row r="47" spans="1:13" ht="24.95">
      <c r="A47" s="1184"/>
      <c r="B47" s="1185"/>
      <c r="C47" s="1186" t="s">
        <v>4385</v>
      </c>
      <c r="D47" s="1186" t="s">
        <v>3368</v>
      </c>
      <c r="E47" s="1186" t="s">
        <v>4361</v>
      </c>
      <c r="F47" s="1186" t="s">
        <v>4330</v>
      </c>
      <c r="G47" s="1186" t="s">
        <v>323</v>
      </c>
      <c r="H47" s="1186" t="s">
        <v>4346</v>
      </c>
      <c r="I47" s="1187" t="s">
        <v>4332</v>
      </c>
      <c r="J47" s="1191" t="str">
        <f>J357</f>
        <v>Total revenue generated by active loyalty members during the selected period.</v>
      </c>
      <c r="M47" s="1189"/>
    </row>
    <row r="48" spans="1:13" ht="23.1">
      <c r="A48" s="1184"/>
      <c r="B48" s="1185"/>
      <c r="C48" s="1186" t="s">
        <v>4386</v>
      </c>
      <c r="D48" s="1186" t="s">
        <v>3368</v>
      </c>
      <c r="E48" s="1186" t="s">
        <v>4336</v>
      </c>
      <c r="F48" s="1186" t="s">
        <v>4330</v>
      </c>
      <c r="G48" s="1186" t="s">
        <v>323</v>
      </c>
      <c r="H48" s="1186" t="s">
        <v>4346</v>
      </c>
      <c r="I48" s="1187" t="s">
        <v>4332</v>
      </c>
      <c r="J48" s="1188" t="s">
        <v>4337</v>
      </c>
      <c r="M48" s="1189"/>
    </row>
    <row r="49" spans="1:13" ht="23.1">
      <c r="A49" s="1184"/>
      <c r="B49" s="1185"/>
      <c r="C49" s="1186" t="s">
        <v>4387</v>
      </c>
      <c r="D49" s="1186" t="s">
        <v>4339</v>
      </c>
      <c r="E49" s="1186" t="s">
        <v>4336</v>
      </c>
      <c r="F49" s="1186" t="s">
        <v>4330</v>
      </c>
      <c r="G49" s="1186" t="s">
        <v>323</v>
      </c>
      <c r="H49" s="1186" t="s">
        <v>4346</v>
      </c>
      <c r="I49" s="1187" t="s">
        <v>4332</v>
      </c>
      <c r="J49" s="1188" t="s">
        <v>4337</v>
      </c>
      <c r="M49" s="1189"/>
    </row>
    <row r="50" spans="1:13" ht="37.5">
      <c r="A50" s="1184"/>
      <c r="B50" s="1185"/>
      <c r="C50" s="1186" t="s">
        <v>4388</v>
      </c>
      <c r="D50" s="1186" t="s">
        <v>3368</v>
      </c>
      <c r="E50" s="1186" t="s">
        <v>4361</v>
      </c>
      <c r="F50" s="1186" t="s">
        <v>4330</v>
      </c>
      <c r="G50" s="1186" t="s">
        <v>323</v>
      </c>
      <c r="H50" s="1186" t="s">
        <v>4346</v>
      </c>
      <c r="I50" s="1187" t="s">
        <v>4332</v>
      </c>
      <c r="J50" s="1191" t="str">
        <f>J360</f>
        <v>Revenue generated by newly enrolled active loyalty members in the selected time period/New loyalty members enrolled in the same time period</v>
      </c>
      <c r="M50" s="1189"/>
    </row>
    <row r="51" spans="1:13" ht="23.1">
      <c r="A51" s="1184"/>
      <c r="B51" s="1185"/>
      <c r="C51" s="1186" t="s">
        <v>4389</v>
      </c>
      <c r="D51" s="1186" t="s">
        <v>3368</v>
      </c>
      <c r="E51" s="1186" t="s">
        <v>4336</v>
      </c>
      <c r="F51" s="1186" t="s">
        <v>4330</v>
      </c>
      <c r="G51" s="1186" t="s">
        <v>323</v>
      </c>
      <c r="H51" s="1186" t="s">
        <v>4346</v>
      </c>
      <c r="I51" s="1187" t="s">
        <v>4332</v>
      </c>
      <c r="J51" s="1188" t="s">
        <v>4337</v>
      </c>
      <c r="M51" s="1189"/>
    </row>
    <row r="52" spans="1:13" ht="23.1">
      <c r="A52" s="1184"/>
      <c r="B52" s="1185"/>
      <c r="C52" s="1186" t="s">
        <v>4390</v>
      </c>
      <c r="D52" s="1186" t="s">
        <v>4339</v>
      </c>
      <c r="E52" s="1186" t="s">
        <v>4336</v>
      </c>
      <c r="F52" s="1186" t="s">
        <v>4330</v>
      </c>
      <c r="G52" s="1186" t="s">
        <v>323</v>
      </c>
      <c r="H52" s="1186" t="s">
        <v>4346</v>
      </c>
      <c r="I52" s="1187" t="s">
        <v>4332</v>
      </c>
      <c r="J52" s="1188" t="s">
        <v>4337</v>
      </c>
      <c r="M52" s="1189"/>
    </row>
    <row r="53" spans="1:13" ht="25.5" thickBot="1">
      <c r="A53" s="1199"/>
      <c r="B53" s="1200"/>
      <c r="C53" s="1201" t="s">
        <v>4391</v>
      </c>
      <c r="D53" s="1201" t="s">
        <v>4339</v>
      </c>
      <c r="E53" s="1201" t="s">
        <v>4392</v>
      </c>
      <c r="F53" s="1202" t="s">
        <v>4330</v>
      </c>
      <c r="G53" s="1202" t="s">
        <v>323</v>
      </c>
      <c r="H53" s="1201" t="s">
        <v>594</v>
      </c>
      <c r="I53" s="1203"/>
      <c r="J53" s="1204" t="s">
        <v>4393</v>
      </c>
      <c r="K53" s="1205"/>
      <c r="L53" s="1206"/>
      <c r="M53" s="1207"/>
    </row>
    <row r="54" spans="1:13" ht="24.95">
      <c r="A54" s="1208"/>
      <c r="B54" s="1181"/>
      <c r="C54" s="1178" t="s">
        <v>4328</v>
      </c>
      <c r="D54" s="1178" t="s">
        <v>3368</v>
      </c>
      <c r="E54" s="1178" t="s">
        <v>4361</v>
      </c>
      <c r="F54" s="1178" t="s">
        <v>4330</v>
      </c>
      <c r="G54" s="1178" t="s">
        <v>4394</v>
      </c>
      <c r="H54" s="1178" t="s">
        <v>4331</v>
      </c>
      <c r="I54" s="1179" t="s">
        <v>4395</v>
      </c>
      <c r="J54" s="1180" t="s">
        <v>4396</v>
      </c>
      <c r="K54" s="1181"/>
      <c r="L54" s="1182" t="s">
        <v>4333</v>
      </c>
      <c r="M54" s="1183"/>
    </row>
    <row r="55" spans="1:13" ht="23.1">
      <c r="A55" s="1198"/>
      <c r="B55" s="1171"/>
      <c r="C55" s="1186" t="s">
        <v>4335</v>
      </c>
      <c r="D55" s="1186" t="s">
        <v>3368</v>
      </c>
      <c r="E55" s="1186" t="s">
        <v>4336</v>
      </c>
      <c r="F55" s="1186" t="s">
        <v>4330</v>
      </c>
      <c r="G55" s="1186" t="s">
        <v>4394</v>
      </c>
      <c r="H55" s="1186" t="s">
        <v>4331</v>
      </c>
      <c r="I55" s="1187" t="s">
        <v>4395</v>
      </c>
      <c r="J55" s="1188" t="s">
        <v>4337</v>
      </c>
      <c r="L55" s="1173" t="s">
        <v>4333</v>
      </c>
      <c r="M55" s="1189"/>
    </row>
    <row r="56" spans="1:13" ht="23.1">
      <c r="A56" s="1198"/>
      <c r="B56" s="1171"/>
      <c r="C56" s="1186" t="s">
        <v>4338</v>
      </c>
      <c r="D56" s="1186" t="s">
        <v>4339</v>
      </c>
      <c r="E56" s="1186" t="s">
        <v>4336</v>
      </c>
      <c r="F56" s="1186" t="s">
        <v>4330</v>
      </c>
      <c r="G56" s="1186" t="s">
        <v>4394</v>
      </c>
      <c r="H56" s="1186" t="s">
        <v>4331</v>
      </c>
      <c r="I56" s="1187" t="s">
        <v>4395</v>
      </c>
      <c r="J56" s="1188" t="s">
        <v>4337</v>
      </c>
      <c r="L56" s="1173" t="s">
        <v>4333</v>
      </c>
      <c r="M56" s="1189"/>
    </row>
    <row r="57" spans="1:13" ht="24.95">
      <c r="A57" s="1198"/>
      <c r="B57" s="1171"/>
      <c r="C57" s="1186" t="s">
        <v>4345</v>
      </c>
      <c r="D57" s="1186" t="s">
        <v>3368</v>
      </c>
      <c r="E57" s="1186" t="s">
        <v>4361</v>
      </c>
      <c r="F57" s="1186" t="s">
        <v>4330</v>
      </c>
      <c r="G57" s="1186" t="s">
        <v>4394</v>
      </c>
      <c r="H57" s="1186" t="s">
        <v>4346</v>
      </c>
      <c r="I57" s="1187" t="s">
        <v>4395</v>
      </c>
      <c r="J57" s="1192" t="s">
        <v>4397</v>
      </c>
      <c r="M57" s="1189"/>
    </row>
    <row r="58" spans="1:13" ht="23.1">
      <c r="A58" s="1198"/>
      <c r="B58" s="1171"/>
      <c r="C58" s="1186" t="s">
        <v>4347</v>
      </c>
      <c r="D58" s="1186" t="s">
        <v>3368</v>
      </c>
      <c r="E58" s="1186" t="s">
        <v>4398</v>
      </c>
      <c r="F58" s="1186" t="s">
        <v>4330</v>
      </c>
      <c r="G58" s="1186" t="s">
        <v>4394</v>
      </c>
      <c r="H58" s="1186" t="s">
        <v>4346</v>
      </c>
      <c r="I58" s="1187" t="s">
        <v>4395</v>
      </c>
      <c r="J58" s="1188" t="s">
        <v>4337</v>
      </c>
      <c r="M58" s="1189"/>
    </row>
    <row r="59" spans="1:13" ht="23.1">
      <c r="A59" s="1198"/>
      <c r="B59" s="1171"/>
      <c r="C59" s="1186" t="s">
        <v>4348</v>
      </c>
      <c r="D59" s="1186" t="s">
        <v>4339</v>
      </c>
      <c r="E59" s="1186" t="s">
        <v>4336</v>
      </c>
      <c r="F59" s="1186" t="s">
        <v>4330</v>
      </c>
      <c r="G59" s="1186" t="s">
        <v>4394</v>
      </c>
      <c r="H59" s="1186" t="s">
        <v>4346</v>
      </c>
      <c r="I59" s="1187" t="s">
        <v>4395</v>
      </c>
      <c r="J59" s="1188" t="s">
        <v>4337</v>
      </c>
      <c r="M59" s="1189"/>
    </row>
    <row r="60" spans="1:13" ht="62.45">
      <c r="A60" s="1198"/>
      <c r="B60" s="1171"/>
      <c r="C60" s="1186" t="s">
        <v>4399</v>
      </c>
      <c r="D60" s="1186" t="s">
        <v>4339</v>
      </c>
      <c r="E60" s="1186" t="s">
        <v>4361</v>
      </c>
      <c r="F60" s="1186" t="s">
        <v>4330</v>
      </c>
      <c r="G60" s="1186" t="s">
        <v>4394</v>
      </c>
      <c r="H60" s="1186" t="s">
        <v>4346</v>
      </c>
      <c r="I60" s="1187" t="s">
        <v>4395</v>
      </c>
      <c r="J60" s="1191" t="s">
        <v>4400</v>
      </c>
      <c r="M60" s="1189"/>
    </row>
    <row r="61" spans="1:13" ht="23.1">
      <c r="A61" s="1198"/>
      <c r="B61" s="1171"/>
      <c r="C61" s="1186" t="s">
        <v>4401</v>
      </c>
      <c r="D61" s="1186" t="s">
        <v>4339</v>
      </c>
      <c r="E61" s="1186" t="s">
        <v>4336</v>
      </c>
      <c r="F61" s="1186" t="s">
        <v>4330</v>
      </c>
      <c r="G61" s="1186" t="s">
        <v>4394</v>
      </c>
      <c r="H61" s="1186" t="s">
        <v>4346</v>
      </c>
      <c r="I61" s="1187" t="s">
        <v>4395</v>
      </c>
      <c r="J61" s="1188" t="s">
        <v>4337</v>
      </c>
      <c r="M61" s="1189"/>
    </row>
    <row r="62" spans="1:13" ht="23.1">
      <c r="A62" s="1198"/>
      <c r="B62" s="1171"/>
      <c r="C62" s="1186" t="s">
        <v>4402</v>
      </c>
      <c r="D62" s="1186" t="s">
        <v>4352</v>
      </c>
      <c r="E62" s="1186" t="s">
        <v>4336</v>
      </c>
      <c r="F62" s="1186" t="s">
        <v>4330</v>
      </c>
      <c r="G62" s="1186" t="s">
        <v>4394</v>
      </c>
      <c r="H62" s="1186" t="s">
        <v>4346</v>
      </c>
      <c r="I62" s="1187" t="s">
        <v>4395</v>
      </c>
      <c r="J62" s="1188" t="s">
        <v>4337</v>
      </c>
      <c r="M62" s="1189"/>
    </row>
    <row r="63" spans="1:13" ht="237.6">
      <c r="A63" s="1198"/>
      <c r="B63" s="1171"/>
      <c r="C63" s="1186" t="s">
        <v>4403</v>
      </c>
      <c r="D63" s="1186" t="s">
        <v>3368</v>
      </c>
      <c r="E63" s="1186" t="s">
        <v>4336</v>
      </c>
      <c r="F63" s="1186" t="s">
        <v>4330</v>
      </c>
      <c r="G63" s="1186" t="s">
        <v>4394</v>
      </c>
      <c r="H63" s="1244" t="s">
        <v>4331</v>
      </c>
      <c r="I63" s="1190" t="s">
        <v>4341</v>
      </c>
      <c r="J63" s="1191" t="s">
        <v>4404</v>
      </c>
      <c r="M63" s="1189"/>
    </row>
    <row r="64" spans="1:13" ht="62.45">
      <c r="A64" s="1198"/>
      <c r="B64" s="1171"/>
      <c r="C64" s="1186" t="s">
        <v>4340</v>
      </c>
      <c r="D64" s="1186" t="s">
        <v>3368</v>
      </c>
      <c r="E64" s="1186" t="s">
        <v>4361</v>
      </c>
      <c r="F64" s="1186" t="s">
        <v>4330</v>
      </c>
      <c r="G64" s="1186" t="s">
        <v>4394</v>
      </c>
      <c r="H64" s="1186" t="s">
        <v>4331</v>
      </c>
      <c r="I64" s="1190" t="s">
        <v>4341</v>
      </c>
      <c r="J64" s="1191" t="s">
        <v>4405</v>
      </c>
      <c r="L64" s="1173" t="s">
        <v>4333</v>
      </c>
      <c r="M64" s="1189"/>
    </row>
    <row r="65" spans="1:13">
      <c r="A65" s="1198"/>
      <c r="B65" s="1171"/>
      <c r="C65" s="1186" t="s">
        <v>4342</v>
      </c>
      <c r="D65" s="1186" t="s">
        <v>3368</v>
      </c>
      <c r="E65" s="1186" t="s">
        <v>4336</v>
      </c>
      <c r="F65" s="1186" t="s">
        <v>4330</v>
      </c>
      <c r="G65" s="1186" t="s">
        <v>4394</v>
      </c>
      <c r="H65" s="1186" t="s">
        <v>4331</v>
      </c>
      <c r="I65" s="1190" t="s">
        <v>4341</v>
      </c>
      <c r="J65" s="1188" t="s">
        <v>4337</v>
      </c>
      <c r="L65" s="1173" t="s">
        <v>4333</v>
      </c>
      <c r="M65" s="1189"/>
    </row>
    <row r="66" spans="1:13">
      <c r="A66" s="1198"/>
      <c r="B66" s="1171"/>
      <c r="C66" s="1186" t="s">
        <v>4344</v>
      </c>
      <c r="D66" s="1186" t="s">
        <v>4339</v>
      </c>
      <c r="E66" s="1186" t="s">
        <v>4336</v>
      </c>
      <c r="F66" s="1186" t="s">
        <v>4330</v>
      </c>
      <c r="G66" s="1186" t="s">
        <v>4394</v>
      </c>
      <c r="H66" s="1186" t="s">
        <v>4331</v>
      </c>
      <c r="I66" s="1190" t="s">
        <v>4341</v>
      </c>
      <c r="J66" s="1188" t="s">
        <v>4337</v>
      </c>
      <c r="L66" s="1173" t="s">
        <v>4333</v>
      </c>
      <c r="M66" s="1189"/>
    </row>
    <row r="67" spans="1:13" ht="99.95">
      <c r="A67" s="1198"/>
      <c r="B67" s="1171"/>
      <c r="C67" s="1186" t="s">
        <v>4406</v>
      </c>
      <c r="D67" s="1186" t="s">
        <v>3368</v>
      </c>
      <c r="E67" s="1186" t="s">
        <v>4361</v>
      </c>
      <c r="F67" s="1186" t="s">
        <v>4330</v>
      </c>
      <c r="G67" s="1186" t="s">
        <v>4394</v>
      </c>
      <c r="H67" s="1244" t="s">
        <v>4331</v>
      </c>
      <c r="I67" s="1190" t="s">
        <v>4341</v>
      </c>
      <c r="J67" s="1191" t="s">
        <v>4407</v>
      </c>
      <c r="M67" s="1189"/>
    </row>
    <row r="68" spans="1:13" ht="24.95">
      <c r="A68" s="1198"/>
      <c r="B68" s="1171"/>
      <c r="C68" s="1186" t="s">
        <v>4408</v>
      </c>
      <c r="D68" s="1186" t="s">
        <v>3368</v>
      </c>
      <c r="E68" s="1186" t="s">
        <v>4361</v>
      </c>
      <c r="F68" s="1186" t="s">
        <v>4330</v>
      </c>
      <c r="G68" s="1186" t="s">
        <v>4394</v>
      </c>
      <c r="H68" s="1244" t="s">
        <v>4331</v>
      </c>
      <c r="I68" s="1187" t="s">
        <v>4395</v>
      </c>
      <c r="J68" s="1192" t="s">
        <v>4409</v>
      </c>
      <c r="M68" s="1189"/>
    </row>
    <row r="69" spans="1:13" ht="23.1">
      <c r="A69" s="1198"/>
      <c r="B69" s="1171"/>
      <c r="C69" s="1186" t="s">
        <v>4410</v>
      </c>
      <c r="D69" s="1186" t="s">
        <v>3368</v>
      </c>
      <c r="E69" s="1186" t="s">
        <v>4336</v>
      </c>
      <c r="F69" s="1186" t="s">
        <v>4330</v>
      </c>
      <c r="G69" s="1186" t="s">
        <v>4394</v>
      </c>
      <c r="H69" s="1244" t="s">
        <v>4331</v>
      </c>
      <c r="I69" s="1187" t="s">
        <v>4395</v>
      </c>
      <c r="J69" s="1188" t="s">
        <v>4337</v>
      </c>
      <c r="M69" s="1189"/>
    </row>
    <row r="70" spans="1:13" ht="23.1">
      <c r="A70" s="1198"/>
      <c r="B70" s="1171"/>
      <c r="C70" s="1186" t="s">
        <v>4411</v>
      </c>
      <c r="D70" s="1186" t="s">
        <v>4339</v>
      </c>
      <c r="E70" s="1186" t="s">
        <v>4336</v>
      </c>
      <c r="F70" s="1186" t="s">
        <v>4330</v>
      </c>
      <c r="G70" s="1186" t="s">
        <v>4394</v>
      </c>
      <c r="H70" s="1244" t="s">
        <v>4331</v>
      </c>
      <c r="I70" s="1187" t="s">
        <v>4395</v>
      </c>
      <c r="J70" s="1188" t="s">
        <v>4337</v>
      </c>
      <c r="M70" s="1189"/>
    </row>
    <row r="71" spans="1:13" ht="75">
      <c r="A71" s="1198"/>
      <c r="B71" s="1171"/>
      <c r="C71" s="1186" t="s">
        <v>4349</v>
      </c>
      <c r="D71" s="1186" t="s">
        <v>4339</v>
      </c>
      <c r="E71" s="1186" t="s">
        <v>4361</v>
      </c>
      <c r="F71" s="1186" t="s">
        <v>4330</v>
      </c>
      <c r="G71" s="1186" t="s">
        <v>4394</v>
      </c>
      <c r="H71" s="1186" t="s">
        <v>4346</v>
      </c>
      <c r="I71" s="1187" t="s">
        <v>4395</v>
      </c>
      <c r="J71" s="1191" t="s">
        <v>4412</v>
      </c>
      <c r="M71" s="1189"/>
    </row>
    <row r="72" spans="1:13" ht="23.1">
      <c r="A72" s="1198"/>
      <c r="B72" s="1171"/>
      <c r="C72" s="1186" t="s">
        <v>4350</v>
      </c>
      <c r="D72" s="1186" t="s">
        <v>4339</v>
      </c>
      <c r="E72" s="1186" t="s">
        <v>4413</v>
      </c>
      <c r="F72" s="1186" t="s">
        <v>4330</v>
      </c>
      <c r="G72" s="1186" t="s">
        <v>4394</v>
      </c>
      <c r="H72" s="1186" t="s">
        <v>4346</v>
      </c>
      <c r="I72" s="1187" t="s">
        <v>4395</v>
      </c>
      <c r="J72" s="1188" t="s">
        <v>4337</v>
      </c>
      <c r="M72" s="1189"/>
    </row>
    <row r="73" spans="1:13" ht="23.1">
      <c r="A73" s="1198"/>
      <c r="B73" s="1171"/>
      <c r="C73" s="1186" t="s">
        <v>4351</v>
      </c>
      <c r="D73" s="1186" t="s">
        <v>4352</v>
      </c>
      <c r="E73" s="1186" t="s">
        <v>4413</v>
      </c>
      <c r="F73" s="1186" t="s">
        <v>4330</v>
      </c>
      <c r="G73" s="1186" t="s">
        <v>4394</v>
      </c>
      <c r="H73" s="1186" t="s">
        <v>4346</v>
      </c>
      <c r="I73" s="1187" t="s">
        <v>4395</v>
      </c>
      <c r="J73" s="1188" t="s">
        <v>4337</v>
      </c>
      <c r="M73" s="1189"/>
    </row>
    <row r="74" spans="1:13" ht="62.45">
      <c r="A74" s="1198"/>
      <c r="B74" s="1171"/>
      <c r="C74" s="1186" t="s">
        <v>4414</v>
      </c>
      <c r="D74" s="1186" t="s">
        <v>4339</v>
      </c>
      <c r="E74" s="1186" t="s">
        <v>4361</v>
      </c>
      <c r="F74" s="1186" t="s">
        <v>4330</v>
      </c>
      <c r="G74" s="1186" t="s">
        <v>4394</v>
      </c>
      <c r="H74" s="1186" t="s">
        <v>4346</v>
      </c>
      <c r="I74" s="1187" t="s">
        <v>4395</v>
      </c>
      <c r="J74" s="1191" t="s">
        <v>4415</v>
      </c>
      <c r="M74" s="1189"/>
    </row>
    <row r="75" spans="1:13" ht="23.1">
      <c r="A75" s="1198"/>
      <c r="B75" s="1171"/>
      <c r="C75" s="1186" t="s">
        <v>4416</v>
      </c>
      <c r="D75" s="1186" t="s">
        <v>4339</v>
      </c>
      <c r="E75" s="1186" t="s">
        <v>4336</v>
      </c>
      <c r="F75" s="1186" t="s">
        <v>4330</v>
      </c>
      <c r="G75" s="1186" t="s">
        <v>4394</v>
      </c>
      <c r="H75" s="1186" t="s">
        <v>4346</v>
      </c>
      <c r="I75" s="1187" t="s">
        <v>4395</v>
      </c>
      <c r="J75" s="1188" t="s">
        <v>4337</v>
      </c>
      <c r="M75" s="1189"/>
    </row>
    <row r="76" spans="1:13" ht="23.1">
      <c r="A76" s="1198"/>
      <c r="B76" s="1171"/>
      <c r="C76" s="1186" t="s">
        <v>4417</v>
      </c>
      <c r="D76" s="1186" t="s">
        <v>4352</v>
      </c>
      <c r="E76" s="1186" t="s">
        <v>4336</v>
      </c>
      <c r="F76" s="1186" t="s">
        <v>4330</v>
      </c>
      <c r="G76" s="1186" t="s">
        <v>4394</v>
      </c>
      <c r="H76" s="1186" t="s">
        <v>4346</v>
      </c>
      <c r="I76" s="1187" t="s">
        <v>4395</v>
      </c>
      <c r="J76" s="1188" t="s">
        <v>4337</v>
      </c>
      <c r="M76" s="1189"/>
    </row>
    <row r="77" spans="1:13" ht="24.95">
      <c r="A77" s="1198"/>
      <c r="B77" s="1171"/>
      <c r="C77" s="1186" t="s">
        <v>4353</v>
      </c>
      <c r="D77" s="1186" t="s">
        <v>4339</v>
      </c>
      <c r="E77" s="1186" t="s">
        <v>4361</v>
      </c>
      <c r="F77" s="1186" t="s">
        <v>4330</v>
      </c>
      <c r="G77" s="1186" t="s">
        <v>4394</v>
      </c>
      <c r="H77" s="1244" t="s">
        <v>4331</v>
      </c>
      <c r="I77" s="1187" t="s">
        <v>4395</v>
      </c>
      <c r="J77" s="1192" t="s">
        <v>4418</v>
      </c>
      <c r="M77" s="1189"/>
    </row>
    <row r="78" spans="1:13" ht="23.1">
      <c r="A78" s="1198"/>
      <c r="B78" s="1171"/>
      <c r="C78" s="1186" t="s">
        <v>4419</v>
      </c>
      <c r="D78" s="1186" t="s">
        <v>4339</v>
      </c>
      <c r="E78" s="1186" t="s">
        <v>4336</v>
      </c>
      <c r="F78" s="1186" t="s">
        <v>4330</v>
      </c>
      <c r="G78" s="1186" t="s">
        <v>4394</v>
      </c>
      <c r="H78" s="1244" t="s">
        <v>4331</v>
      </c>
      <c r="I78" s="1187" t="s">
        <v>4395</v>
      </c>
      <c r="J78" s="1188" t="s">
        <v>4337</v>
      </c>
      <c r="M78" s="1189"/>
    </row>
    <row r="79" spans="1:13" ht="23.1">
      <c r="A79" s="1198"/>
      <c r="B79" s="1171"/>
      <c r="C79" s="1186" t="s">
        <v>4420</v>
      </c>
      <c r="D79" s="1186" t="s">
        <v>4352</v>
      </c>
      <c r="E79" s="1186" t="s">
        <v>4336</v>
      </c>
      <c r="F79" s="1186" t="s">
        <v>4330</v>
      </c>
      <c r="G79" s="1186" t="s">
        <v>4394</v>
      </c>
      <c r="H79" s="1244" t="s">
        <v>4331</v>
      </c>
      <c r="I79" s="1187" t="s">
        <v>4395</v>
      </c>
      <c r="J79" s="1188" t="s">
        <v>4337</v>
      </c>
      <c r="M79" s="1189"/>
    </row>
    <row r="80" spans="1:13" ht="50.1">
      <c r="A80" s="1198"/>
      <c r="B80" s="1171"/>
      <c r="C80" s="1186" t="s">
        <v>4421</v>
      </c>
      <c r="D80" s="1186" t="s">
        <v>4339</v>
      </c>
      <c r="E80" s="1186" t="s">
        <v>4413</v>
      </c>
      <c r="F80" s="1186" t="s">
        <v>4330</v>
      </c>
      <c r="G80" s="1186" t="s">
        <v>4394</v>
      </c>
      <c r="H80" s="1186" t="s">
        <v>4346</v>
      </c>
      <c r="I80" s="1187" t="s">
        <v>4395</v>
      </c>
      <c r="J80" s="1191" t="s">
        <v>4422</v>
      </c>
      <c r="M80" s="1189"/>
    </row>
    <row r="81" spans="1:13" ht="50.1">
      <c r="A81" s="1198"/>
      <c r="B81" s="1171"/>
      <c r="C81" s="1186" t="s">
        <v>4423</v>
      </c>
      <c r="D81" s="1186" t="s">
        <v>4339</v>
      </c>
      <c r="E81" s="1186" t="s">
        <v>4413</v>
      </c>
      <c r="F81" s="1186" t="s">
        <v>4330</v>
      </c>
      <c r="G81" s="1186" t="s">
        <v>4394</v>
      </c>
      <c r="H81" s="1186" t="s">
        <v>4346</v>
      </c>
      <c r="I81" s="1187" t="s">
        <v>4395</v>
      </c>
      <c r="J81" s="1191" t="s">
        <v>4424</v>
      </c>
      <c r="M81" s="1189"/>
    </row>
    <row r="82" spans="1:13" ht="99.95">
      <c r="A82" s="1198"/>
      <c r="B82" s="1171"/>
      <c r="C82" s="1186" t="s">
        <v>4425</v>
      </c>
      <c r="D82" s="1186" t="s">
        <v>4339</v>
      </c>
      <c r="E82" s="1186" t="s">
        <v>4413</v>
      </c>
      <c r="F82" s="1186" t="s">
        <v>4330</v>
      </c>
      <c r="G82" s="1186" t="s">
        <v>4394</v>
      </c>
      <c r="H82" s="1186" t="s">
        <v>4346</v>
      </c>
      <c r="I82" s="1187" t="s">
        <v>4395</v>
      </c>
      <c r="J82" s="1191" t="s">
        <v>4426</v>
      </c>
      <c r="M82" s="1189"/>
    </row>
    <row r="83" spans="1:13" ht="30">
      <c r="A83" s="1198"/>
      <c r="B83" s="1171"/>
      <c r="C83" s="1186" t="s">
        <v>4345</v>
      </c>
      <c r="D83" s="1186" t="s">
        <v>3368</v>
      </c>
      <c r="E83" s="1186" t="s">
        <v>4392</v>
      </c>
      <c r="F83" s="1186" t="s">
        <v>4330</v>
      </c>
      <c r="G83" s="1186" t="s">
        <v>4427</v>
      </c>
      <c r="H83" s="1245" t="s">
        <v>4428</v>
      </c>
      <c r="I83" s="1210" t="s">
        <v>4429</v>
      </c>
      <c r="J83" s="1192" t="str">
        <f>J57</f>
        <v>- R12: New Names acquired between 0-12 months
- YTD: New Names acquired between Jan. and selected month</v>
      </c>
      <c r="M83" s="1189"/>
    </row>
    <row r="84" spans="1:13" ht="50.1">
      <c r="A84" s="1198"/>
      <c r="B84" s="1171"/>
      <c r="C84" s="1186" t="s">
        <v>4430</v>
      </c>
      <c r="D84" s="1186" t="s">
        <v>4339</v>
      </c>
      <c r="E84" s="1186" t="s">
        <v>4392</v>
      </c>
      <c r="F84" s="1186" t="s">
        <v>4330</v>
      </c>
      <c r="G84" s="1186" t="s">
        <v>4427</v>
      </c>
      <c r="H84" s="1245" t="s">
        <v>4428</v>
      </c>
      <c r="I84" s="1210" t="s">
        <v>4429</v>
      </c>
      <c r="J84" s="1246" t="s">
        <v>4431</v>
      </c>
      <c r="M84" s="1189"/>
    </row>
    <row r="85" spans="1:13" ht="50.1">
      <c r="A85" s="1198"/>
      <c r="B85" s="1171"/>
      <c r="C85" s="1186" t="s">
        <v>4432</v>
      </c>
      <c r="D85" s="1186" t="s">
        <v>4339</v>
      </c>
      <c r="E85" s="1186" t="s">
        <v>4392</v>
      </c>
      <c r="F85" s="1186" t="s">
        <v>4330</v>
      </c>
      <c r="G85" s="1186" t="s">
        <v>4427</v>
      </c>
      <c r="H85" s="1245" t="s">
        <v>4428</v>
      </c>
      <c r="I85" s="1210" t="s">
        <v>4429</v>
      </c>
      <c r="J85" s="1246" t="s">
        <v>4433</v>
      </c>
      <c r="M85" s="1189"/>
    </row>
    <row r="86" spans="1:13" ht="30">
      <c r="A86" s="1193"/>
      <c r="B86" s="1194"/>
      <c r="C86" s="1195" t="s">
        <v>4434</v>
      </c>
      <c r="D86" s="1186" t="s">
        <v>3368</v>
      </c>
      <c r="E86" s="1195" t="s">
        <v>4392</v>
      </c>
      <c r="F86" s="1195" t="s">
        <v>4330</v>
      </c>
      <c r="G86" s="1186" t="s">
        <v>4427</v>
      </c>
      <c r="H86" s="1245" t="s">
        <v>4428</v>
      </c>
      <c r="I86" s="1210" t="s">
        <v>4429</v>
      </c>
      <c r="J86" s="1191"/>
      <c r="K86" s="1194"/>
      <c r="L86" s="1196"/>
      <c r="M86" s="1197"/>
    </row>
    <row r="87" spans="1:13" ht="75">
      <c r="A87" s="1198"/>
      <c r="B87" s="1171"/>
      <c r="C87" s="1186" t="s">
        <v>4435</v>
      </c>
      <c r="D87" s="1186" t="s">
        <v>4339</v>
      </c>
      <c r="E87" s="1186" t="s">
        <v>4392</v>
      </c>
      <c r="F87" s="1186" t="s">
        <v>4330</v>
      </c>
      <c r="G87" s="1186" t="s">
        <v>4427</v>
      </c>
      <c r="H87" s="1245" t="s">
        <v>4428</v>
      </c>
      <c r="I87" s="1210" t="s">
        <v>4429</v>
      </c>
      <c r="J87" s="1246" t="s">
        <v>4436</v>
      </c>
      <c r="M87" s="1189"/>
    </row>
    <row r="88" spans="1:13" ht="30">
      <c r="A88" s="1193"/>
      <c r="B88" s="1194"/>
      <c r="C88" s="1195" t="s">
        <v>4437</v>
      </c>
      <c r="D88" s="1186" t="s">
        <v>3368</v>
      </c>
      <c r="E88" s="1195" t="s">
        <v>4392</v>
      </c>
      <c r="F88" s="1195" t="s">
        <v>4330</v>
      </c>
      <c r="G88" s="1186" t="s">
        <v>4427</v>
      </c>
      <c r="H88" s="1245" t="s">
        <v>4428</v>
      </c>
      <c r="I88" s="1210" t="s">
        <v>4429</v>
      </c>
      <c r="J88" s="1191"/>
      <c r="K88" s="1194"/>
      <c r="L88" s="1196"/>
      <c r="M88" s="1197"/>
    </row>
    <row r="89" spans="1:13" ht="50.1">
      <c r="A89" s="1198"/>
      <c r="B89" s="1171"/>
      <c r="C89" s="1186" t="s">
        <v>4438</v>
      </c>
      <c r="D89" s="1186" t="s">
        <v>4339</v>
      </c>
      <c r="E89" s="1186" t="s">
        <v>4392</v>
      </c>
      <c r="F89" s="1186" t="s">
        <v>4330</v>
      </c>
      <c r="G89" s="1186" t="s">
        <v>4427</v>
      </c>
      <c r="H89" s="1245" t="s">
        <v>4428</v>
      </c>
      <c r="I89" s="1210" t="s">
        <v>4429</v>
      </c>
      <c r="J89" s="1246" t="s">
        <v>4439</v>
      </c>
      <c r="M89" s="1189"/>
    </row>
    <row r="90" spans="1:13" ht="30">
      <c r="A90" s="1193"/>
      <c r="B90" s="1194"/>
      <c r="C90" s="1195" t="s">
        <v>4440</v>
      </c>
      <c r="D90" s="1186" t="s">
        <v>3368</v>
      </c>
      <c r="E90" s="1195" t="s">
        <v>4392</v>
      </c>
      <c r="F90" s="1195" t="s">
        <v>4330</v>
      </c>
      <c r="G90" s="1186" t="s">
        <v>4427</v>
      </c>
      <c r="H90" s="1245" t="s">
        <v>4428</v>
      </c>
      <c r="I90" s="1210" t="s">
        <v>4429</v>
      </c>
      <c r="J90" s="1191"/>
      <c r="K90" s="1194"/>
      <c r="L90" s="1196"/>
      <c r="M90" s="1197"/>
    </row>
    <row r="91" spans="1:13" ht="30">
      <c r="A91" s="1198"/>
      <c r="B91" s="1171"/>
      <c r="C91" s="1186" t="s">
        <v>4441</v>
      </c>
      <c r="D91" s="1186" t="s">
        <v>4339</v>
      </c>
      <c r="E91" s="1186" t="s">
        <v>4392</v>
      </c>
      <c r="F91" s="1186" t="s">
        <v>4330</v>
      </c>
      <c r="G91" s="1186" t="s">
        <v>4427</v>
      </c>
      <c r="H91" s="1245" t="s">
        <v>4428</v>
      </c>
      <c r="I91" s="1210" t="s">
        <v>4429</v>
      </c>
      <c r="J91" s="1192" t="s">
        <v>4442</v>
      </c>
      <c r="M91" s="1189"/>
    </row>
    <row r="92" spans="1:13" ht="50.1">
      <c r="A92" s="1198"/>
      <c r="B92" s="1171"/>
      <c r="C92" s="1186" t="s">
        <v>4443</v>
      </c>
      <c r="D92" s="1186" t="s">
        <v>3368</v>
      </c>
      <c r="E92" s="1186" t="s">
        <v>4392</v>
      </c>
      <c r="F92" s="1186" t="s">
        <v>4330</v>
      </c>
      <c r="G92" s="1186" t="s">
        <v>4427</v>
      </c>
      <c r="H92" s="1245" t="s">
        <v>4428</v>
      </c>
      <c r="I92" s="1210" t="s">
        <v>4429</v>
      </c>
      <c r="J92" s="1246" t="s">
        <v>4444</v>
      </c>
      <c r="M92" s="1189"/>
    </row>
    <row r="93" spans="1:13" ht="62.45">
      <c r="A93" s="1198"/>
      <c r="B93" s="1171"/>
      <c r="C93" s="1186" t="s">
        <v>4445</v>
      </c>
      <c r="D93" s="1186" t="s">
        <v>3368</v>
      </c>
      <c r="E93" s="1186" t="s">
        <v>4392</v>
      </c>
      <c r="F93" s="1186" t="s">
        <v>4330</v>
      </c>
      <c r="G93" s="1186" t="s">
        <v>4427</v>
      </c>
      <c r="H93" s="1245" t="s">
        <v>4428</v>
      </c>
      <c r="I93" s="1210" t="s">
        <v>4429</v>
      </c>
      <c r="J93" s="1191" t="s">
        <v>4446</v>
      </c>
      <c r="M93" s="1189"/>
    </row>
    <row r="94" spans="1:13" ht="30">
      <c r="A94" s="1193"/>
      <c r="B94" s="1194"/>
      <c r="C94" s="1186" t="s">
        <v>4447</v>
      </c>
      <c r="D94" s="1186" t="s">
        <v>3368</v>
      </c>
      <c r="E94" s="1186" t="s">
        <v>4392</v>
      </c>
      <c r="F94" s="1186" t="s">
        <v>4330</v>
      </c>
      <c r="G94" s="1186" t="s">
        <v>4427</v>
      </c>
      <c r="H94" s="1245" t="s">
        <v>4428</v>
      </c>
      <c r="I94" s="1210" t="s">
        <v>4429</v>
      </c>
      <c r="J94" s="1246" t="s">
        <v>4448</v>
      </c>
      <c r="K94" s="1194"/>
      <c r="L94" s="1196"/>
      <c r="M94" s="1197"/>
    </row>
    <row r="95" spans="1:13" ht="30">
      <c r="A95" s="1193"/>
      <c r="B95" s="1194"/>
      <c r="C95" s="1195" t="s">
        <v>4449</v>
      </c>
      <c r="D95" s="1186" t="s">
        <v>3368</v>
      </c>
      <c r="E95" s="1195" t="s">
        <v>4392</v>
      </c>
      <c r="F95" s="1195" t="s">
        <v>4330</v>
      </c>
      <c r="G95" s="1186" t="s">
        <v>4427</v>
      </c>
      <c r="H95" s="1245" t="s">
        <v>4428</v>
      </c>
      <c r="I95" s="1210" t="s">
        <v>4429</v>
      </c>
      <c r="J95" s="1191"/>
      <c r="K95" s="1194"/>
      <c r="L95" s="1196"/>
      <c r="M95" s="1197"/>
    </row>
    <row r="96" spans="1:13" ht="30.6" thickBot="1">
      <c r="A96" s="1211"/>
      <c r="B96" s="1205"/>
      <c r="C96" s="1202" t="s">
        <v>4450</v>
      </c>
      <c r="D96" s="1202" t="s">
        <v>4339</v>
      </c>
      <c r="E96" s="1202" t="s">
        <v>4392</v>
      </c>
      <c r="F96" s="1202" t="s">
        <v>4330</v>
      </c>
      <c r="G96" s="1202" t="s">
        <v>4427</v>
      </c>
      <c r="H96" s="1202" t="s">
        <v>4428</v>
      </c>
      <c r="I96" s="1210" t="s">
        <v>4429</v>
      </c>
      <c r="J96" s="1212"/>
      <c r="K96" s="1205"/>
      <c r="L96" s="1206"/>
      <c r="M96" s="1207"/>
    </row>
    <row r="97" spans="1:13" ht="87.6">
      <c r="A97" s="1213"/>
      <c r="B97" s="1178"/>
      <c r="C97" s="1178" t="s">
        <v>4354</v>
      </c>
      <c r="D97" s="1178" t="s">
        <v>4339</v>
      </c>
      <c r="E97" s="1178" t="s">
        <v>4361</v>
      </c>
      <c r="F97" s="1178" t="s">
        <v>4330</v>
      </c>
      <c r="G97" s="1178" t="s">
        <v>4451</v>
      </c>
      <c r="H97" s="1178" t="s">
        <v>4346</v>
      </c>
      <c r="I97" s="1179" t="s">
        <v>4332</v>
      </c>
      <c r="J97" s="1214" t="s">
        <v>4452</v>
      </c>
      <c r="K97" s="1181"/>
      <c r="L97" s="1182"/>
      <c r="M97" s="1183"/>
    </row>
    <row r="98" spans="1:13" ht="23.1">
      <c r="A98" s="1215"/>
      <c r="B98" s="1186"/>
      <c r="C98" s="1186" t="s">
        <v>4355</v>
      </c>
      <c r="D98" s="1186" t="s">
        <v>4339</v>
      </c>
      <c r="E98" s="1186" t="s">
        <v>4336</v>
      </c>
      <c r="F98" s="1186" t="s">
        <v>4330</v>
      </c>
      <c r="G98" s="1186" t="s">
        <v>4451</v>
      </c>
      <c r="H98" s="1186" t="s">
        <v>4346</v>
      </c>
      <c r="I98" s="1187" t="s">
        <v>4332</v>
      </c>
      <c r="J98" s="1188" t="s">
        <v>4337</v>
      </c>
      <c r="M98" s="1189"/>
    </row>
    <row r="99" spans="1:13" ht="23.1">
      <c r="A99" s="1215"/>
      <c r="B99" s="1186"/>
      <c r="C99" s="1186" t="s">
        <v>4356</v>
      </c>
      <c r="D99" s="1186" t="s">
        <v>4352</v>
      </c>
      <c r="E99" s="1186" t="s">
        <v>4336</v>
      </c>
      <c r="F99" s="1186" t="s">
        <v>4330</v>
      </c>
      <c r="G99" s="1186" t="s">
        <v>4451</v>
      </c>
      <c r="H99" s="1186" t="s">
        <v>4346</v>
      </c>
      <c r="I99" s="1187" t="s">
        <v>4332</v>
      </c>
      <c r="J99" s="1188" t="s">
        <v>4337</v>
      </c>
      <c r="M99" s="1189"/>
    </row>
    <row r="100" spans="1:13" ht="75">
      <c r="A100" s="1215"/>
      <c r="B100" s="1186"/>
      <c r="C100" s="1186" t="s">
        <v>4357</v>
      </c>
      <c r="D100" s="1186" t="s">
        <v>3368</v>
      </c>
      <c r="E100" s="1186" t="s">
        <v>4361</v>
      </c>
      <c r="F100" s="1186" t="s">
        <v>4330</v>
      </c>
      <c r="G100" s="1186" t="s">
        <v>4451</v>
      </c>
      <c r="H100" s="1186" t="s">
        <v>4346</v>
      </c>
      <c r="I100" s="1187" t="s">
        <v>4332</v>
      </c>
      <c r="J100" s="1191" t="s">
        <v>4453</v>
      </c>
      <c r="M100" s="1189"/>
    </row>
    <row r="101" spans="1:13" ht="23.1">
      <c r="A101" s="1215"/>
      <c r="B101" s="1186"/>
      <c r="C101" s="1186" t="s">
        <v>4358</v>
      </c>
      <c r="D101" s="1186" t="s">
        <v>3368</v>
      </c>
      <c r="E101" s="1186" t="s">
        <v>4336</v>
      </c>
      <c r="F101" s="1186" t="s">
        <v>4330</v>
      </c>
      <c r="G101" s="1186" t="s">
        <v>4451</v>
      </c>
      <c r="H101" s="1186" t="s">
        <v>4346</v>
      </c>
      <c r="I101" s="1187" t="s">
        <v>4332</v>
      </c>
      <c r="J101" s="1188" t="s">
        <v>4337</v>
      </c>
      <c r="M101" s="1189"/>
    </row>
    <row r="102" spans="1:13" ht="23.1">
      <c r="A102" s="1215"/>
      <c r="B102" s="1186"/>
      <c r="C102" s="1186" t="s">
        <v>4359</v>
      </c>
      <c r="D102" s="1186" t="s">
        <v>4339</v>
      </c>
      <c r="E102" s="1186" t="s">
        <v>4336</v>
      </c>
      <c r="F102" s="1186" t="s">
        <v>4330</v>
      </c>
      <c r="G102" s="1186" t="s">
        <v>4451</v>
      </c>
      <c r="H102" s="1186" t="s">
        <v>4346</v>
      </c>
      <c r="I102" s="1187" t="s">
        <v>4332</v>
      </c>
      <c r="J102" s="1188" t="s">
        <v>4337</v>
      </c>
      <c r="M102" s="1189"/>
    </row>
    <row r="103" spans="1:13" ht="75">
      <c r="A103" s="1215"/>
      <c r="B103" s="1186"/>
      <c r="C103" s="1186" t="s">
        <v>4454</v>
      </c>
      <c r="D103" s="1186" t="s">
        <v>4339</v>
      </c>
      <c r="E103" s="1186" t="s">
        <v>4361</v>
      </c>
      <c r="F103" s="1186" t="s">
        <v>4330</v>
      </c>
      <c r="G103" s="1186" t="s">
        <v>4451</v>
      </c>
      <c r="H103" s="1186" t="s">
        <v>4346</v>
      </c>
      <c r="I103" s="1187" t="s">
        <v>4332</v>
      </c>
      <c r="J103" s="1191" t="s">
        <v>4455</v>
      </c>
      <c r="M103" s="1189"/>
    </row>
    <row r="104" spans="1:13" ht="23.1">
      <c r="A104" s="1215"/>
      <c r="B104" s="1186"/>
      <c r="C104" s="1186" t="s">
        <v>4456</v>
      </c>
      <c r="D104" s="1186" t="s">
        <v>4339</v>
      </c>
      <c r="E104" s="1186" t="s">
        <v>4336</v>
      </c>
      <c r="F104" s="1186" t="s">
        <v>4330</v>
      </c>
      <c r="G104" s="1186" t="s">
        <v>4451</v>
      </c>
      <c r="H104" s="1186" t="s">
        <v>4346</v>
      </c>
      <c r="I104" s="1187" t="s">
        <v>4332</v>
      </c>
      <c r="J104" s="1188" t="s">
        <v>4337</v>
      </c>
      <c r="M104" s="1189"/>
    </row>
    <row r="105" spans="1:13" ht="23.1">
      <c r="A105" s="1215"/>
      <c r="B105" s="1186"/>
      <c r="C105" s="1186" t="s">
        <v>4457</v>
      </c>
      <c r="D105" s="1186" t="s">
        <v>4352</v>
      </c>
      <c r="E105" s="1186" t="s">
        <v>4336</v>
      </c>
      <c r="F105" s="1186" t="s">
        <v>4330</v>
      </c>
      <c r="G105" s="1186" t="s">
        <v>4451</v>
      </c>
      <c r="H105" s="1186" t="s">
        <v>4346</v>
      </c>
      <c r="I105" s="1187" t="s">
        <v>4332</v>
      </c>
      <c r="J105" s="1188" t="s">
        <v>4337</v>
      </c>
      <c r="M105" s="1189"/>
    </row>
    <row r="106" spans="1:13" ht="87.6">
      <c r="A106" s="1215"/>
      <c r="B106" s="1186"/>
      <c r="C106" s="1186" t="s">
        <v>4458</v>
      </c>
      <c r="D106" s="1186" t="s">
        <v>4339</v>
      </c>
      <c r="E106" s="1186" t="s">
        <v>4361</v>
      </c>
      <c r="F106" s="1186" t="s">
        <v>4330</v>
      </c>
      <c r="G106" s="1186" t="s">
        <v>4451</v>
      </c>
      <c r="H106" s="1186" t="s">
        <v>4346</v>
      </c>
      <c r="I106" s="1187" t="s">
        <v>4332</v>
      </c>
      <c r="J106" s="1191" t="s">
        <v>4459</v>
      </c>
      <c r="M106" s="1189"/>
    </row>
    <row r="107" spans="1:13" ht="23.1">
      <c r="A107" s="1215"/>
      <c r="B107" s="1186"/>
      <c r="C107" s="1186" t="s">
        <v>4460</v>
      </c>
      <c r="D107" s="1186" t="s">
        <v>4339</v>
      </c>
      <c r="E107" s="1186" t="s">
        <v>4336</v>
      </c>
      <c r="F107" s="1186" t="s">
        <v>4330</v>
      </c>
      <c r="G107" s="1186" t="s">
        <v>4451</v>
      </c>
      <c r="H107" s="1186" t="s">
        <v>4346</v>
      </c>
      <c r="I107" s="1187" t="s">
        <v>4332</v>
      </c>
      <c r="J107" s="1188" t="s">
        <v>4337</v>
      </c>
      <c r="M107" s="1189"/>
    </row>
    <row r="108" spans="1:13" ht="23.1">
      <c r="A108" s="1215"/>
      <c r="B108" s="1186"/>
      <c r="C108" s="1186" t="s">
        <v>4461</v>
      </c>
      <c r="D108" s="1186" t="s">
        <v>4352</v>
      </c>
      <c r="E108" s="1186" t="s">
        <v>4336</v>
      </c>
      <c r="F108" s="1186" t="s">
        <v>4330</v>
      </c>
      <c r="G108" s="1186" t="s">
        <v>4451</v>
      </c>
      <c r="H108" s="1186" t="s">
        <v>4346</v>
      </c>
      <c r="I108" s="1187" t="s">
        <v>4332</v>
      </c>
      <c r="J108" s="1188" t="s">
        <v>4337</v>
      </c>
      <c r="M108" s="1189"/>
    </row>
    <row r="109" spans="1:13" ht="24.95">
      <c r="A109" s="1215"/>
      <c r="B109" s="1186"/>
      <c r="C109" s="1186" t="s">
        <v>4462</v>
      </c>
      <c r="D109" s="1186" t="s">
        <v>3368</v>
      </c>
      <c r="E109" s="1186" t="s">
        <v>4361</v>
      </c>
      <c r="F109" s="1186" t="s">
        <v>4330</v>
      </c>
      <c r="G109" s="1186" t="s">
        <v>4451</v>
      </c>
      <c r="H109" s="1186" t="s">
        <v>4346</v>
      </c>
      <c r="I109" s="1187" t="s">
        <v>4332</v>
      </c>
      <c r="J109" s="1191" t="s">
        <v>4463</v>
      </c>
      <c r="M109" s="1189"/>
    </row>
    <row r="110" spans="1:13" ht="23.1">
      <c r="A110" s="1215"/>
      <c r="B110" s="1186"/>
      <c r="C110" s="1186" t="s">
        <v>4464</v>
      </c>
      <c r="D110" s="1186" t="s">
        <v>3368</v>
      </c>
      <c r="E110" s="1186" t="s">
        <v>4336</v>
      </c>
      <c r="F110" s="1186" t="s">
        <v>4330</v>
      </c>
      <c r="G110" s="1186" t="s">
        <v>4451</v>
      </c>
      <c r="H110" s="1186" t="s">
        <v>4346</v>
      </c>
      <c r="I110" s="1187" t="s">
        <v>4332</v>
      </c>
      <c r="J110" s="1188" t="s">
        <v>4337</v>
      </c>
      <c r="M110" s="1189"/>
    </row>
    <row r="111" spans="1:13" ht="23.1">
      <c r="A111" s="1215"/>
      <c r="B111" s="1186"/>
      <c r="C111" s="1186" t="s">
        <v>4465</v>
      </c>
      <c r="D111" s="1186" t="s">
        <v>4339</v>
      </c>
      <c r="E111" s="1186" t="s">
        <v>4336</v>
      </c>
      <c r="F111" s="1186" t="s">
        <v>4330</v>
      </c>
      <c r="G111" s="1186" t="s">
        <v>4451</v>
      </c>
      <c r="H111" s="1186" t="s">
        <v>4346</v>
      </c>
      <c r="I111" s="1187" t="s">
        <v>4332</v>
      </c>
      <c r="J111" s="1188" t="s">
        <v>4337</v>
      </c>
      <c r="M111" s="1189"/>
    </row>
    <row r="112" spans="1:13" ht="37.5">
      <c r="A112" s="1215"/>
      <c r="B112" s="1186"/>
      <c r="C112" s="1186" t="s">
        <v>4466</v>
      </c>
      <c r="D112" s="1186" t="s">
        <v>3368</v>
      </c>
      <c r="E112" s="1186" t="s">
        <v>4361</v>
      </c>
      <c r="F112" s="1186" t="s">
        <v>4330</v>
      </c>
      <c r="G112" s="1186" t="s">
        <v>4451</v>
      </c>
      <c r="H112" s="1186" t="s">
        <v>4346</v>
      </c>
      <c r="I112" s="1187" t="s">
        <v>4332</v>
      </c>
      <c r="J112" s="1191" t="s">
        <v>4467</v>
      </c>
      <c r="M112" s="1189"/>
    </row>
    <row r="113" spans="1:13" ht="23.1">
      <c r="A113" s="1215"/>
      <c r="B113" s="1186"/>
      <c r="C113" s="1186" t="s">
        <v>4468</v>
      </c>
      <c r="D113" s="1186" t="s">
        <v>3368</v>
      </c>
      <c r="E113" s="1186" t="s">
        <v>4336</v>
      </c>
      <c r="F113" s="1186" t="s">
        <v>4330</v>
      </c>
      <c r="G113" s="1186" t="s">
        <v>4451</v>
      </c>
      <c r="H113" s="1186" t="s">
        <v>4346</v>
      </c>
      <c r="I113" s="1187" t="s">
        <v>4332</v>
      </c>
      <c r="J113" s="1188" t="s">
        <v>4337</v>
      </c>
      <c r="M113" s="1189"/>
    </row>
    <row r="114" spans="1:13" ht="23.1">
      <c r="A114" s="1215"/>
      <c r="B114" s="1186"/>
      <c r="C114" s="1186" t="s">
        <v>4469</v>
      </c>
      <c r="D114" s="1186" t="s">
        <v>4339</v>
      </c>
      <c r="E114" s="1186" t="s">
        <v>4336</v>
      </c>
      <c r="F114" s="1186" t="s">
        <v>4330</v>
      </c>
      <c r="G114" s="1186" t="s">
        <v>4451</v>
      </c>
      <c r="H114" s="1186" t="s">
        <v>4346</v>
      </c>
      <c r="I114" s="1187" t="s">
        <v>4332</v>
      </c>
      <c r="J114" s="1188" t="s">
        <v>4337</v>
      </c>
      <c r="M114" s="1189"/>
    </row>
    <row r="115" spans="1:13" ht="50.1">
      <c r="A115" s="1215"/>
      <c r="B115" s="1186"/>
      <c r="C115" s="1186" t="s">
        <v>4470</v>
      </c>
      <c r="D115" s="1186" t="s">
        <v>3368</v>
      </c>
      <c r="E115" s="1186" t="s">
        <v>4361</v>
      </c>
      <c r="F115" s="1186" t="s">
        <v>4330</v>
      </c>
      <c r="G115" s="1186" t="s">
        <v>4451</v>
      </c>
      <c r="H115" s="1186" t="s">
        <v>4346</v>
      </c>
      <c r="I115" s="1187" t="s">
        <v>4332</v>
      </c>
      <c r="J115" s="1191" t="s">
        <v>4471</v>
      </c>
      <c r="M115" s="1189"/>
    </row>
    <row r="116" spans="1:13" ht="23.1">
      <c r="A116" s="1215"/>
      <c r="B116" s="1186"/>
      <c r="C116" s="1186" t="s">
        <v>4472</v>
      </c>
      <c r="D116" s="1186" t="s">
        <v>3368</v>
      </c>
      <c r="E116" s="1186" t="s">
        <v>4336</v>
      </c>
      <c r="F116" s="1186" t="s">
        <v>4330</v>
      </c>
      <c r="G116" s="1186" t="s">
        <v>4451</v>
      </c>
      <c r="H116" s="1186" t="s">
        <v>4346</v>
      </c>
      <c r="I116" s="1187" t="s">
        <v>4332</v>
      </c>
      <c r="J116" s="1188" t="s">
        <v>4337</v>
      </c>
      <c r="M116" s="1189"/>
    </row>
    <row r="117" spans="1:13" ht="23.1">
      <c r="A117" s="1215"/>
      <c r="B117" s="1186"/>
      <c r="C117" s="1186" t="s">
        <v>4473</v>
      </c>
      <c r="D117" s="1186" t="s">
        <v>4339</v>
      </c>
      <c r="E117" s="1186" t="s">
        <v>4336</v>
      </c>
      <c r="F117" s="1186" t="s">
        <v>4330</v>
      </c>
      <c r="G117" s="1186" t="s">
        <v>4451</v>
      </c>
      <c r="H117" s="1186" t="s">
        <v>4346</v>
      </c>
      <c r="I117" s="1187" t="s">
        <v>4332</v>
      </c>
      <c r="J117" s="1188" t="s">
        <v>4337</v>
      </c>
      <c r="M117" s="1189"/>
    </row>
    <row r="118" spans="1:13" ht="37.5">
      <c r="A118" s="1215"/>
      <c r="B118" s="1186"/>
      <c r="C118" s="1186" t="s">
        <v>4474</v>
      </c>
      <c r="D118" s="1186" t="s">
        <v>4339</v>
      </c>
      <c r="E118" s="1186" t="s">
        <v>4361</v>
      </c>
      <c r="F118" s="1186" t="s">
        <v>4330</v>
      </c>
      <c r="G118" s="1186" t="s">
        <v>4451</v>
      </c>
      <c r="H118" s="1186" t="s">
        <v>4346</v>
      </c>
      <c r="I118" s="1187" t="s">
        <v>4332</v>
      </c>
      <c r="J118" s="1191" t="s">
        <v>4475</v>
      </c>
      <c r="M118" s="1189"/>
    </row>
    <row r="119" spans="1:13" ht="23.1">
      <c r="A119" s="1215"/>
      <c r="B119" s="1186"/>
      <c r="C119" s="1186" t="s">
        <v>4476</v>
      </c>
      <c r="D119" s="1186" t="s">
        <v>4339</v>
      </c>
      <c r="E119" s="1186" t="s">
        <v>4336</v>
      </c>
      <c r="F119" s="1186" t="s">
        <v>4330</v>
      </c>
      <c r="G119" s="1186" t="s">
        <v>4451</v>
      </c>
      <c r="H119" s="1186" t="s">
        <v>4346</v>
      </c>
      <c r="I119" s="1187" t="s">
        <v>4332</v>
      </c>
      <c r="J119" s="1188" t="s">
        <v>4337</v>
      </c>
      <c r="M119" s="1189"/>
    </row>
    <row r="120" spans="1:13" ht="23.1">
      <c r="A120" s="1215"/>
      <c r="B120" s="1186"/>
      <c r="C120" s="1186" t="s">
        <v>4477</v>
      </c>
      <c r="D120" s="1186" t="s">
        <v>4352</v>
      </c>
      <c r="E120" s="1186" t="s">
        <v>4336</v>
      </c>
      <c r="F120" s="1186" t="s">
        <v>4330</v>
      </c>
      <c r="G120" s="1186" t="s">
        <v>4451</v>
      </c>
      <c r="H120" s="1186" t="s">
        <v>4346</v>
      </c>
      <c r="I120" s="1187" t="s">
        <v>4332</v>
      </c>
      <c r="J120" s="1188" t="s">
        <v>4337</v>
      </c>
      <c r="M120" s="1189"/>
    </row>
    <row r="121" spans="1:13" ht="37.5">
      <c r="A121" s="1215"/>
      <c r="B121" s="1186"/>
      <c r="C121" s="1186" t="s">
        <v>4478</v>
      </c>
      <c r="D121" s="1186" t="s">
        <v>4339</v>
      </c>
      <c r="E121" s="1186" t="s">
        <v>4361</v>
      </c>
      <c r="F121" s="1186" t="s">
        <v>4330</v>
      </c>
      <c r="G121" s="1186" t="s">
        <v>4451</v>
      </c>
      <c r="H121" s="1186" t="s">
        <v>4346</v>
      </c>
      <c r="I121" s="1187" t="s">
        <v>4332</v>
      </c>
      <c r="J121" s="1191" t="s">
        <v>4479</v>
      </c>
      <c r="M121" s="1189"/>
    </row>
    <row r="122" spans="1:13" ht="23.1">
      <c r="A122" s="1215"/>
      <c r="B122" s="1186"/>
      <c r="C122" s="1186" t="s">
        <v>4480</v>
      </c>
      <c r="D122" s="1186" t="s">
        <v>4339</v>
      </c>
      <c r="E122" s="1186" t="s">
        <v>4336</v>
      </c>
      <c r="F122" s="1186" t="s">
        <v>4330</v>
      </c>
      <c r="G122" s="1186" t="s">
        <v>4451</v>
      </c>
      <c r="H122" s="1186" t="s">
        <v>4346</v>
      </c>
      <c r="I122" s="1187" t="s">
        <v>4332</v>
      </c>
      <c r="J122" s="1188" t="s">
        <v>4337</v>
      </c>
      <c r="M122" s="1189"/>
    </row>
    <row r="123" spans="1:13" ht="23.1">
      <c r="A123" s="1215"/>
      <c r="B123" s="1186"/>
      <c r="C123" s="1186" t="s">
        <v>4481</v>
      </c>
      <c r="D123" s="1186" t="s">
        <v>4352</v>
      </c>
      <c r="E123" s="1186" t="s">
        <v>4336</v>
      </c>
      <c r="F123" s="1186" t="s">
        <v>4330</v>
      </c>
      <c r="G123" s="1186" t="s">
        <v>4451</v>
      </c>
      <c r="H123" s="1186" t="s">
        <v>4346</v>
      </c>
      <c r="I123" s="1187" t="s">
        <v>4332</v>
      </c>
      <c r="J123" s="1188" t="s">
        <v>4337</v>
      </c>
      <c r="M123" s="1189"/>
    </row>
    <row r="124" spans="1:13" ht="50.1">
      <c r="A124" s="1215"/>
      <c r="B124" s="1186"/>
      <c r="C124" s="1186" t="s">
        <v>4482</v>
      </c>
      <c r="D124" s="1186" t="s">
        <v>4339</v>
      </c>
      <c r="E124" s="1186" t="s">
        <v>4361</v>
      </c>
      <c r="F124" s="1186" t="s">
        <v>4330</v>
      </c>
      <c r="G124" s="1186" t="s">
        <v>4451</v>
      </c>
      <c r="H124" s="1186" t="s">
        <v>4346</v>
      </c>
      <c r="I124" s="1187" t="s">
        <v>4332</v>
      </c>
      <c r="J124" s="1191" t="s">
        <v>4483</v>
      </c>
      <c r="M124" s="1189"/>
    </row>
    <row r="125" spans="1:13" ht="23.1">
      <c r="A125" s="1215"/>
      <c r="B125" s="1186"/>
      <c r="C125" s="1186" t="s">
        <v>4484</v>
      </c>
      <c r="D125" s="1186" t="s">
        <v>4339</v>
      </c>
      <c r="E125" s="1186" t="s">
        <v>4336</v>
      </c>
      <c r="F125" s="1186" t="s">
        <v>4330</v>
      </c>
      <c r="G125" s="1186" t="s">
        <v>4451</v>
      </c>
      <c r="H125" s="1186" t="s">
        <v>4346</v>
      </c>
      <c r="I125" s="1187" t="s">
        <v>4332</v>
      </c>
      <c r="J125" s="1188" t="s">
        <v>4337</v>
      </c>
      <c r="M125" s="1189"/>
    </row>
    <row r="126" spans="1:13" ht="23.1">
      <c r="A126" s="1215"/>
      <c r="B126" s="1186"/>
      <c r="C126" s="1186" t="s">
        <v>4485</v>
      </c>
      <c r="D126" s="1186" t="s">
        <v>4352</v>
      </c>
      <c r="E126" s="1186" t="s">
        <v>4336</v>
      </c>
      <c r="F126" s="1186" t="s">
        <v>4330</v>
      </c>
      <c r="G126" s="1186" t="s">
        <v>4451</v>
      </c>
      <c r="H126" s="1186" t="s">
        <v>4346</v>
      </c>
      <c r="I126" s="1187" t="s">
        <v>4332</v>
      </c>
      <c r="J126" s="1188" t="s">
        <v>4337</v>
      </c>
      <c r="M126" s="1189"/>
    </row>
    <row r="127" spans="1:13" ht="50.1">
      <c r="A127" s="1215"/>
      <c r="B127" s="1186"/>
      <c r="C127" s="1186" t="s">
        <v>4486</v>
      </c>
      <c r="D127" s="1186" t="s">
        <v>3368</v>
      </c>
      <c r="E127" s="1186" t="s">
        <v>4361</v>
      </c>
      <c r="F127" s="1186" t="s">
        <v>4330</v>
      </c>
      <c r="G127" s="1186" t="s">
        <v>4451</v>
      </c>
      <c r="H127" s="1186" t="s">
        <v>4346</v>
      </c>
      <c r="I127" s="1187" t="s">
        <v>4332</v>
      </c>
      <c r="J127" s="1191" t="s">
        <v>4487</v>
      </c>
      <c r="M127" s="1189"/>
    </row>
    <row r="128" spans="1:13" ht="23.1">
      <c r="A128" s="1215"/>
      <c r="B128" s="1186"/>
      <c r="C128" s="1186" t="s">
        <v>4488</v>
      </c>
      <c r="D128" s="1186" t="s">
        <v>3368</v>
      </c>
      <c r="E128" s="1186" t="s">
        <v>4336</v>
      </c>
      <c r="F128" s="1186" t="s">
        <v>4330</v>
      </c>
      <c r="G128" s="1186" t="s">
        <v>4451</v>
      </c>
      <c r="H128" s="1186" t="s">
        <v>4346</v>
      </c>
      <c r="I128" s="1187" t="s">
        <v>4332</v>
      </c>
      <c r="J128" s="1188" t="s">
        <v>4337</v>
      </c>
      <c r="M128" s="1189"/>
    </row>
    <row r="129" spans="1:13" ht="23.1">
      <c r="A129" s="1215"/>
      <c r="B129" s="1186"/>
      <c r="C129" s="1186" t="s">
        <v>4489</v>
      </c>
      <c r="D129" s="1186" t="s">
        <v>4339</v>
      </c>
      <c r="E129" s="1186" t="s">
        <v>4336</v>
      </c>
      <c r="F129" s="1186" t="s">
        <v>4330</v>
      </c>
      <c r="G129" s="1186" t="s">
        <v>4451</v>
      </c>
      <c r="H129" s="1186" t="s">
        <v>4346</v>
      </c>
      <c r="I129" s="1187" t="s">
        <v>4332</v>
      </c>
      <c r="J129" s="1188" t="s">
        <v>4337</v>
      </c>
      <c r="M129" s="1189"/>
    </row>
    <row r="130" spans="1:13" ht="62.45">
      <c r="A130" s="1215"/>
      <c r="B130" s="1186"/>
      <c r="C130" s="1186" t="s">
        <v>4490</v>
      </c>
      <c r="D130" s="1186" t="s">
        <v>3368</v>
      </c>
      <c r="E130" s="1186" t="s">
        <v>4361</v>
      </c>
      <c r="F130" s="1186" t="s">
        <v>4330</v>
      </c>
      <c r="G130" s="1186" t="s">
        <v>4451</v>
      </c>
      <c r="H130" s="1186" t="s">
        <v>4346</v>
      </c>
      <c r="I130" s="1187" t="s">
        <v>4332</v>
      </c>
      <c r="J130" s="1191" t="s">
        <v>4491</v>
      </c>
      <c r="M130" s="1189"/>
    </row>
    <row r="131" spans="1:13" ht="23.1">
      <c r="A131" s="1215"/>
      <c r="B131" s="1186"/>
      <c r="C131" s="1186" t="s">
        <v>4492</v>
      </c>
      <c r="D131" s="1186" t="s">
        <v>3368</v>
      </c>
      <c r="E131" s="1186" t="s">
        <v>4336</v>
      </c>
      <c r="F131" s="1186" t="s">
        <v>4330</v>
      </c>
      <c r="G131" s="1186" t="s">
        <v>4451</v>
      </c>
      <c r="H131" s="1186" t="s">
        <v>4346</v>
      </c>
      <c r="I131" s="1187" t="s">
        <v>4332</v>
      </c>
      <c r="J131" s="1188" t="s">
        <v>4337</v>
      </c>
      <c r="M131" s="1189"/>
    </row>
    <row r="132" spans="1:13" ht="23.1">
      <c r="A132" s="1215"/>
      <c r="B132" s="1186"/>
      <c r="C132" s="1186" t="s">
        <v>4493</v>
      </c>
      <c r="D132" s="1186" t="s">
        <v>4339</v>
      </c>
      <c r="E132" s="1186" t="s">
        <v>4336</v>
      </c>
      <c r="F132" s="1186" t="s">
        <v>4330</v>
      </c>
      <c r="G132" s="1186" t="s">
        <v>4451</v>
      </c>
      <c r="H132" s="1186" t="s">
        <v>4346</v>
      </c>
      <c r="I132" s="1187" t="s">
        <v>4332</v>
      </c>
      <c r="J132" s="1188" t="s">
        <v>4337</v>
      </c>
      <c r="M132" s="1189"/>
    </row>
    <row r="133" spans="1:13" ht="24.95">
      <c r="A133" s="1215"/>
      <c r="B133" s="1186"/>
      <c r="C133" s="1186" t="s">
        <v>4353</v>
      </c>
      <c r="D133" s="1186" t="s">
        <v>4339</v>
      </c>
      <c r="E133" s="1186" t="s">
        <v>4361</v>
      </c>
      <c r="F133" s="1186" t="s">
        <v>4330</v>
      </c>
      <c r="G133" s="1186" t="s">
        <v>4451</v>
      </c>
      <c r="H133" s="1186" t="s">
        <v>4331</v>
      </c>
      <c r="I133" s="1187" t="s">
        <v>4332</v>
      </c>
      <c r="J133" s="1191" t="s">
        <v>4494</v>
      </c>
      <c r="M133" s="1189"/>
    </row>
    <row r="134" spans="1:13" ht="23.1">
      <c r="A134" s="1215"/>
      <c r="B134" s="1186"/>
      <c r="C134" s="1186" t="s">
        <v>4419</v>
      </c>
      <c r="D134" s="1186" t="s">
        <v>4339</v>
      </c>
      <c r="E134" s="1186" t="s">
        <v>4336</v>
      </c>
      <c r="F134" s="1186" t="s">
        <v>4330</v>
      </c>
      <c r="G134" s="1186" t="s">
        <v>4451</v>
      </c>
      <c r="H134" s="1186" t="s">
        <v>4331</v>
      </c>
      <c r="I134" s="1187" t="s">
        <v>4332</v>
      </c>
      <c r="J134" s="1188" t="s">
        <v>4337</v>
      </c>
      <c r="M134" s="1189"/>
    </row>
    <row r="135" spans="1:13" ht="23.1">
      <c r="A135" s="1215"/>
      <c r="B135" s="1186"/>
      <c r="C135" s="1186" t="s">
        <v>4420</v>
      </c>
      <c r="D135" s="1186" t="s">
        <v>4352</v>
      </c>
      <c r="E135" s="1186" t="s">
        <v>4336</v>
      </c>
      <c r="F135" s="1186" t="s">
        <v>4330</v>
      </c>
      <c r="G135" s="1186" t="s">
        <v>4451</v>
      </c>
      <c r="H135" s="1186" t="s">
        <v>4331</v>
      </c>
      <c r="I135" s="1187" t="s">
        <v>4332</v>
      </c>
      <c r="J135" s="1188" t="s">
        <v>4337</v>
      </c>
      <c r="M135" s="1189"/>
    </row>
    <row r="136" spans="1:13" ht="75">
      <c r="A136" s="1215"/>
      <c r="B136" s="1186"/>
      <c r="C136" s="1186" t="s">
        <v>4360</v>
      </c>
      <c r="D136" s="1186" t="s">
        <v>3368</v>
      </c>
      <c r="E136" s="1186" t="s">
        <v>4336</v>
      </c>
      <c r="F136" s="1186" t="s">
        <v>4330</v>
      </c>
      <c r="G136" s="1186" t="s">
        <v>4451</v>
      </c>
      <c r="H136" s="1186" t="s">
        <v>4346</v>
      </c>
      <c r="I136" s="1187" t="s">
        <v>4332</v>
      </c>
      <c r="J136" s="1191" t="s">
        <v>4495</v>
      </c>
      <c r="M136" s="1189"/>
    </row>
    <row r="137" spans="1:13" ht="87.6">
      <c r="A137" s="1215"/>
      <c r="B137" s="1186"/>
      <c r="C137" s="1186" t="s">
        <v>4362</v>
      </c>
      <c r="D137" s="1186" t="s">
        <v>3368</v>
      </c>
      <c r="E137" s="1186" t="s">
        <v>4336</v>
      </c>
      <c r="F137" s="1186" t="s">
        <v>4330</v>
      </c>
      <c r="G137" s="1186" t="s">
        <v>4451</v>
      </c>
      <c r="H137" s="1186" t="s">
        <v>4346</v>
      </c>
      <c r="I137" s="1187" t="s">
        <v>4332</v>
      </c>
      <c r="J137" s="1191" t="s">
        <v>4496</v>
      </c>
      <c r="M137" s="1189"/>
    </row>
    <row r="138" spans="1:13" ht="87.6">
      <c r="A138" s="1215"/>
      <c r="B138" s="1186"/>
      <c r="C138" s="1186" t="s">
        <v>4354</v>
      </c>
      <c r="D138" s="1186" t="s">
        <v>4339</v>
      </c>
      <c r="E138" s="1186" t="s">
        <v>4361</v>
      </c>
      <c r="F138" s="1186" t="s">
        <v>4330</v>
      </c>
      <c r="G138" s="1186" t="s">
        <v>4497</v>
      </c>
      <c r="H138" s="1186" t="s">
        <v>4346</v>
      </c>
      <c r="I138" s="1187" t="s">
        <v>4332</v>
      </c>
      <c r="J138" s="1191" t="str">
        <f>J97</f>
        <v>- R12: (New Names with at least one engagement interaction) / (Total New Names (acquired between 0-12 months))
- YTD: (New Names with at least one engagement interaction) / (Total New Names (acquired between Jan. and selected month))
Forms of engagement  - Clicks (email or SMS), Provided feedback or a review, Made a Purchase (for D2C brands) and/or Browsed any of the website pages</v>
      </c>
      <c r="M138" s="1189"/>
    </row>
    <row r="139" spans="1:13" ht="23.1">
      <c r="A139" s="1215"/>
      <c r="B139" s="1186"/>
      <c r="C139" s="1186" t="s">
        <v>4355</v>
      </c>
      <c r="D139" s="1186" t="s">
        <v>4339</v>
      </c>
      <c r="E139" s="1186" t="s">
        <v>4336</v>
      </c>
      <c r="F139" s="1186" t="s">
        <v>4330</v>
      </c>
      <c r="G139" s="1186" t="s">
        <v>4497</v>
      </c>
      <c r="H139" s="1186" t="s">
        <v>4346</v>
      </c>
      <c r="I139" s="1187" t="s">
        <v>4332</v>
      </c>
      <c r="J139" s="1188" t="s">
        <v>4337</v>
      </c>
      <c r="M139" s="1189"/>
    </row>
    <row r="140" spans="1:13" ht="23.1">
      <c r="A140" s="1215"/>
      <c r="B140" s="1186"/>
      <c r="C140" s="1186" t="s">
        <v>4356</v>
      </c>
      <c r="D140" s="1186" t="s">
        <v>4352</v>
      </c>
      <c r="E140" s="1186" t="s">
        <v>4336</v>
      </c>
      <c r="F140" s="1186" t="s">
        <v>4330</v>
      </c>
      <c r="G140" s="1186" t="s">
        <v>4497</v>
      </c>
      <c r="H140" s="1186" t="s">
        <v>4346</v>
      </c>
      <c r="I140" s="1187" t="s">
        <v>4332</v>
      </c>
      <c r="J140" s="1188" t="s">
        <v>4337</v>
      </c>
      <c r="M140" s="1189"/>
    </row>
    <row r="141" spans="1:13" ht="75">
      <c r="A141" s="1215"/>
      <c r="B141" s="1186"/>
      <c r="C141" s="1186" t="s">
        <v>4357</v>
      </c>
      <c r="D141" s="1186" t="s">
        <v>3368</v>
      </c>
      <c r="E141" s="1186" t="s">
        <v>4361</v>
      </c>
      <c r="F141" s="1186" t="s">
        <v>4330</v>
      </c>
      <c r="G141" s="1186" t="s">
        <v>4497</v>
      </c>
      <c r="H141" s="1186" t="s">
        <v>4346</v>
      </c>
      <c r="I141" s="1187" t="s">
        <v>4332</v>
      </c>
      <c r="J141" s="1191" t="str">
        <f>J100</f>
        <v>- R12: Profile  with at least one engagement between 0-12 months
- YTD: Profile with at least one engagement interaction between Jan. and selected month
Forms of engagement  - Clicks (email or SMS), Provided feedback or a review, Made a Purchase (for D2C brands) and/or Browsed any of the website pages</v>
      </c>
      <c r="M141" s="1189"/>
    </row>
    <row r="142" spans="1:13" ht="23.1">
      <c r="A142" s="1215"/>
      <c r="B142" s="1186"/>
      <c r="C142" s="1186" t="s">
        <v>4358</v>
      </c>
      <c r="D142" s="1186" t="s">
        <v>3368</v>
      </c>
      <c r="E142" s="1186" t="s">
        <v>4336</v>
      </c>
      <c r="F142" s="1186" t="s">
        <v>4330</v>
      </c>
      <c r="G142" s="1186" t="s">
        <v>4497</v>
      </c>
      <c r="H142" s="1186" t="s">
        <v>4346</v>
      </c>
      <c r="I142" s="1187" t="s">
        <v>4332</v>
      </c>
      <c r="J142" s="1188" t="s">
        <v>4337</v>
      </c>
      <c r="M142" s="1189"/>
    </row>
    <row r="143" spans="1:13" ht="23.1">
      <c r="A143" s="1215"/>
      <c r="B143" s="1186"/>
      <c r="C143" s="1186" t="s">
        <v>4359</v>
      </c>
      <c r="D143" s="1186" t="s">
        <v>4339</v>
      </c>
      <c r="E143" s="1186" t="s">
        <v>4336</v>
      </c>
      <c r="F143" s="1186" t="s">
        <v>4330</v>
      </c>
      <c r="G143" s="1186" t="s">
        <v>4497</v>
      </c>
      <c r="H143" s="1186" t="s">
        <v>4346</v>
      </c>
      <c r="I143" s="1187" t="s">
        <v>4332</v>
      </c>
      <c r="J143" s="1188" t="s">
        <v>4337</v>
      </c>
      <c r="M143" s="1189"/>
    </row>
    <row r="144" spans="1:13" ht="75">
      <c r="A144" s="1215"/>
      <c r="B144" s="1186"/>
      <c r="C144" s="1186" t="s">
        <v>4454</v>
      </c>
      <c r="D144" s="1186" t="s">
        <v>4339</v>
      </c>
      <c r="E144" s="1186" t="s">
        <v>4361</v>
      </c>
      <c r="F144" s="1186" t="s">
        <v>4330</v>
      </c>
      <c r="G144" s="1186" t="s">
        <v>4497</v>
      </c>
      <c r="H144" s="1186" t="s">
        <v>4346</v>
      </c>
      <c r="I144" s="1187" t="s">
        <v>4332</v>
      </c>
      <c r="J144" s="1191" t="str">
        <f>J103</f>
        <v>- R12: (Profile with at least one engagement between 0-12 months but no purchase) / (Profile with at least one engagement between 0-12 months)
- YTD: (Profile with at least one engagement interaction between Jan. and selected month but no purchase) / (Profile with at least one engagement interaction between Jan. and selected month)
Engagement considered - clicks, website visit, review/ratings provided</v>
      </c>
      <c r="M144" s="1189"/>
    </row>
    <row r="145" spans="1:13" ht="23.1">
      <c r="A145" s="1215"/>
      <c r="B145" s="1186"/>
      <c r="C145" s="1186" t="s">
        <v>4456</v>
      </c>
      <c r="D145" s="1186" t="s">
        <v>4339</v>
      </c>
      <c r="E145" s="1186" t="s">
        <v>4336</v>
      </c>
      <c r="F145" s="1186" t="s">
        <v>4330</v>
      </c>
      <c r="G145" s="1186" t="s">
        <v>4497</v>
      </c>
      <c r="H145" s="1186" t="s">
        <v>4346</v>
      </c>
      <c r="I145" s="1187" t="s">
        <v>4332</v>
      </c>
      <c r="J145" s="1188" t="s">
        <v>4337</v>
      </c>
      <c r="M145" s="1189"/>
    </row>
    <row r="146" spans="1:13" ht="23.1">
      <c r="A146" s="1215"/>
      <c r="B146" s="1186"/>
      <c r="C146" s="1186" t="s">
        <v>4457</v>
      </c>
      <c r="D146" s="1186" t="s">
        <v>4352</v>
      </c>
      <c r="E146" s="1186" t="s">
        <v>4336</v>
      </c>
      <c r="F146" s="1186" t="s">
        <v>4330</v>
      </c>
      <c r="G146" s="1186" t="s">
        <v>4497</v>
      </c>
      <c r="H146" s="1186" t="s">
        <v>4346</v>
      </c>
      <c r="I146" s="1187" t="s">
        <v>4332</v>
      </c>
      <c r="J146" s="1188" t="s">
        <v>4337</v>
      </c>
      <c r="M146" s="1189"/>
    </row>
    <row r="147" spans="1:13" ht="87.6">
      <c r="A147" s="1215"/>
      <c r="B147" s="1186"/>
      <c r="C147" s="1186" t="s">
        <v>4458</v>
      </c>
      <c r="D147" s="1186" t="s">
        <v>4339</v>
      </c>
      <c r="E147" s="1186" t="s">
        <v>4361</v>
      </c>
      <c r="F147" s="1186" t="s">
        <v>4330</v>
      </c>
      <c r="G147" s="1186" t="s">
        <v>4497</v>
      </c>
      <c r="H147" s="1186" t="s">
        <v>4346</v>
      </c>
      <c r="I147" s="1187" t="s">
        <v>4332</v>
      </c>
      <c r="J147" s="1191" t="str">
        <f>J106</f>
        <v>- R12: People who were engaged between 13-24 months and who re-engaged between 0-12 months
- YTD: People who were engaged between Jan-Dec LY and who re-engaged since Jan TY
Engagement is following interactions with a brand : Clicks (email or SMS), Provided feedback or a review, Made a Purchase (for D2C brands) and/or Browsed any of the website pages"</v>
      </c>
      <c r="M147" s="1189"/>
    </row>
    <row r="148" spans="1:13" ht="23.1">
      <c r="A148" s="1215"/>
      <c r="B148" s="1186"/>
      <c r="C148" s="1186" t="s">
        <v>4460</v>
      </c>
      <c r="D148" s="1186" t="s">
        <v>4339</v>
      </c>
      <c r="E148" s="1186" t="s">
        <v>4336</v>
      </c>
      <c r="F148" s="1186" t="s">
        <v>4330</v>
      </c>
      <c r="G148" s="1186" t="s">
        <v>4497</v>
      </c>
      <c r="H148" s="1186" t="s">
        <v>4346</v>
      </c>
      <c r="I148" s="1187" t="s">
        <v>4332</v>
      </c>
      <c r="J148" s="1188" t="s">
        <v>4337</v>
      </c>
      <c r="M148" s="1189"/>
    </row>
    <row r="149" spans="1:13" ht="23.1">
      <c r="A149" s="1215"/>
      <c r="B149" s="1186"/>
      <c r="C149" s="1186" t="s">
        <v>4461</v>
      </c>
      <c r="D149" s="1186" t="s">
        <v>4352</v>
      </c>
      <c r="E149" s="1186" t="s">
        <v>4336</v>
      </c>
      <c r="F149" s="1186" t="s">
        <v>4330</v>
      </c>
      <c r="G149" s="1186" t="s">
        <v>4497</v>
      </c>
      <c r="H149" s="1186" t="s">
        <v>4346</v>
      </c>
      <c r="I149" s="1187" t="s">
        <v>4332</v>
      </c>
      <c r="J149" s="1188" t="s">
        <v>4337</v>
      </c>
      <c r="M149" s="1189"/>
    </row>
    <row r="150" spans="1:13" ht="24.95">
      <c r="A150" s="1215"/>
      <c r="B150" s="1186"/>
      <c r="C150" s="1186" t="s">
        <v>4462</v>
      </c>
      <c r="D150" s="1186" t="s">
        <v>3368</v>
      </c>
      <c r="E150" s="1186" t="s">
        <v>4361</v>
      </c>
      <c r="F150" s="1186" t="s">
        <v>4330</v>
      </c>
      <c r="G150" s="1186" t="s">
        <v>4497</v>
      </c>
      <c r="H150" s="1186" t="s">
        <v>4346</v>
      </c>
      <c r="I150" s="1187" t="s">
        <v>4332</v>
      </c>
      <c r="J150" s="1191" t="str">
        <f>J109</f>
        <v>- R12: Number of SMS and/or EM sent over 12 months
- YTD: Number of SMS and/or EM sent between Jan. and selected month</v>
      </c>
      <c r="M150" s="1189"/>
    </row>
    <row r="151" spans="1:13" ht="23.1">
      <c r="A151" s="1215"/>
      <c r="B151" s="1186"/>
      <c r="C151" s="1186" t="s">
        <v>4464</v>
      </c>
      <c r="D151" s="1186" t="s">
        <v>3368</v>
      </c>
      <c r="E151" s="1186" t="s">
        <v>4336</v>
      </c>
      <c r="F151" s="1186" t="s">
        <v>4330</v>
      </c>
      <c r="G151" s="1186" t="s">
        <v>4497</v>
      </c>
      <c r="H151" s="1186" t="s">
        <v>4346</v>
      </c>
      <c r="I151" s="1187" t="s">
        <v>4332</v>
      </c>
      <c r="J151" s="1188" t="s">
        <v>4337</v>
      </c>
      <c r="M151" s="1189"/>
    </row>
    <row r="152" spans="1:13" ht="23.1">
      <c r="A152" s="1215"/>
      <c r="B152" s="1186"/>
      <c r="C152" s="1186" t="s">
        <v>4465</v>
      </c>
      <c r="D152" s="1186" t="s">
        <v>4339</v>
      </c>
      <c r="E152" s="1186" t="s">
        <v>4336</v>
      </c>
      <c r="F152" s="1186" t="s">
        <v>4330</v>
      </c>
      <c r="G152" s="1186" t="s">
        <v>4497</v>
      </c>
      <c r="H152" s="1186" t="s">
        <v>4346</v>
      </c>
      <c r="I152" s="1187" t="s">
        <v>4332</v>
      </c>
      <c r="J152" s="1188" t="s">
        <v>4337</v>
      </c>
      <c r="M152" s="1189"/>
    </row>
    <row r="153" spans="1:13" ht="37.5">
      <c r="A153" s="1215"/>
      <c r="B153" s="1186"/>
      <c r="C153" s="1186" t="s">
        <v>4466</v>
      </c>
      <c r="D153" s="1186" t="s">
        <v>3368</v>
      </c>
      <c r="E153" s="1186" t="s">
        <v>4361</v>
      </c>
      <c r="F153" s="1186" t="s">
        <v>4330</v>
      </c>
      <c r="G153" s="1186" t="s">
        <v>4497</v>
      </c>
      <c r="H153" s="1186" t="s">
        <v>4346</v>
      </c>
      <c r="I153" s="1187" t="s">
        <v>4332</v>
      </c>
      <c r="J153" s="1191" t="str">
        <f>J112</f>
        <v>- R12: Number of SMS and/or EM delivered over 12 months
- YTD: Number of SMS and/or EM delivered between Jan. and selected month</v>
      </c>
      <c r="M153" s="1189"/>
    </row>
    <row r="154" spans="1:13" ht="23.1">
      <c r="A154" s="1215"/>
      <c r="B154" s="1186"/>
      <c r="C154" s="1186" t="s">
        <v>4468</v>
      </c>
      <c r="D154" s="1186" t="s">
        <v>3368</v>
      </c>
      <c r="E154" s="1186" t="s">
        <v>4336</v>
      </c>
      <c r="F154" s="1186" t="s">
        <v>4330</v>
      </c>
      <c r="G154" s="1186" t="s">
        <v>4497</v>
      </c>
      <c r="H154" s="1186" t="s">
        <v>4346</v>
      </c>
      <c r="I154" s="1187" t="s">
        <v>4332</v>
      </c>
      <c r="J154" s="1188" t="s">
        <v>4337</v>
      </c>
      <c r="M154" s="1189"/>
    </row>
    <row r="155" spans="1:13" ht="23.1">
      <c r="A155" s="1215"/>
      <c r="B155" s="1186"/>
      <c r="C155" s="1186" t="s">
        <v>4469</v>
      </c>
      <c r="D155" s="1186" t="s">
        <v>4339</v>
      </c>
      <c r="E155" s="1186" t="s">
        <v>4336</v>
      </c>
      <c r="F155" s="1186" t="s">
        <v>4330</v>
      </c>
      <c r="G155" s="1186" t="s">
        <v>4497</v>
      </c>
      <c r="H155" s="1186" t="s">
        <v>4346</v>
      </c>
      <c r="I155" s="1187" t="s">
        <v>4332</v>
      </c>
      <c r="J155" s="1188" t="s">
        <v>4337</v>
      </c>
      <c r="M155" s="1189"/>
    </row>
    <row r="156" spans="1:13" ht="50.1">
      <c r="A156" s="1215"/>
      <c r="B156" s="1186"/>
      <c r="C156" s="1186" t="s">
        <v>4470</v>
      </c>
      <c r="D156" s="1186" t="s">
        <v>3368</v>
      </c>
      <c r="E156" s="1186" t="s">
        <v>4361</v>
      </c>
      <c r="F156" s="1186" t="s">
        <v>4330</v>
      </c>
      <c r="G156" s="1186" t="s">
        <v>4497</v>
      </c>
      <c r="H156" s="1186" t="s">
        <v>4346</v>
      </c>
      <c r="I156" s="1187" t="s">
        <v>4332</v>
      </c>
      <c r="J156" s="1191" t="str">
        <f>J115</f>
        <v>- R12: GA Revenue attributed to email or SMS campaigns generated over 12 months
- YTD: GA Revenue attributed to email or SMS campaigns generated between Jan. and selected month</v>
      </c>
      <c r="M156" s="1189"/>
    </row>
    <row r="157" spans="1:13" ht="23.1">
      <c r="A157" s="1215"/>
      <c r="B157" s="1186"/>
      <c r="C157" s="1186" t="s">
        <v>4472</v>
      </c>
      <c r="D157" s="1186" t="s">
        <v>3368</v>
      </c>
      <c r="E157" s="1186" t="s">
        <v>4336</v>
      </c>
      <c r="F157" s="1186" t="s">
        <v>4330</v>
      </c>
      <c r="G157" s="1186" t="s">
        <v>4497</v>
      </c>
      <c r="H157" s="1186" t="s">
        <v>4346</v>
      </c>
      <c r="I157" s="1187" t="s">
        <v>4332</v>
      </c>
      <c r="J157" s="1188" t="s">
        <v>4337</v>
      </c>
      <c r="M157" s="1189"/>
    </row>
    <row r="158" spans="1:13" ht="23.1">
      <c r="A158" s="1215"/>
      <c r="B158" s="1186"/>
      <c r="C158" s="1186" t="s">
        <v>4473</v>
      </c>
      <c r="D158" s="1186" t="s">
        <v>4339</v>
      </c>
      <c r="E158" s="1186" t="s">
        <v>4336</v>
      </c>
      <c r="F158" s="1186" t="s">
        <v>4330</v>
      </c>
      <c r="G158" s="1186" t="s">
        <v>4497</v>
      </c>
      <c r="H158" s="1186" t="s">
        <v>4346</v>
      </c>
      <c r="I158" s="1187" t="s">
        <v>4332</v>
      </c>
      <c r="J158" s="1188" t="s">
        <v>4337</v>
      </c>
      <c r="M158" s="1189"/>
    </row>
    <row r="159" spans="1:13" ht="37.5">
      <c r="A159" s="1215"/>
      <c r="B159" s="1186"/>
      <c r="C159" s="1186" t="s">
        <v>4474</v>
      </c>
      <c r="D159" s="1186" t="s">
        <v>4339</v>
      </c>
      <c r="E159" s="1186" t="s">
        <v>4361</v>
      </c>
      <c r="F159" s="1186" t="s">
        <v>4330</v>
      </c>
      <c r="G159" s="1186" t="s">
        <v>4497</v>
      </c>
      <c r="H159" s="1186" t="s">
        <v>4346</v>
      </c>
      <c r="I159" s="1187" t="s">
        <v>4332</v>
      </c>
      <c r="J159" s="1191" t="str">
        <f>J118</f>
        <v>- R12: (Unique Clicks over 12 months) / (Total delivered over 12 months)
- YTD: (Unique Clicks between Jan. and selected month) / (Total delivered between Jan. and selected month)</v>
      </c>
      <c r="M159" s="1189"/>
    </row>
    <row r="160" spans="1:13" ht="23.1">
      <c r="A160" s="1215"/>
      <c r="B160" s="1186"/>
      <c r="C160" s="1186" t="s">
        <v>4476</v>
      </c>
      <c r="D160" s="1186" t="s">
        <v>4339</v>
      </c>
      <c r="E160" s="1186" t="s">
        <v>4336</v>
      </c>
      <c r="F160" s="1186" t="s">
        <v>4330</v>
      </c>
      <c r="G160" s="1186" t="s">
        <v>4497</v>
      </c>
      <c r="H160" s="1186" t="s">
        <v>4346</v>
      </c>
      <c r="I160" s="1187" t="s">
        <v>4332</v>
      </c>
      <c r="J160" s="1188" t="s">
        <v>4337</v>
      </c>
      <c r="M160" s="1189"/>
    </row>
    <row r="161" spans="1:13" ht="23.1">
      <c r="A161" s="1215"/>
      <c r="B161" s="1186"/>
      <c r="C161" s="1186" t="s">
        <v>4477</v>
      </c>
      <c r="D161" s="1186" t="s">
        <v>4352</v>
      </c>
      <c r="E161" s="1186" t="s">
        <v>4336</v>
      </c>
      <c r="F161" s="1186" t="s">
        <v>4330</v>
      </c>
      <c r="G161" s="1186" t="s">
        <v>4497</v>
      </c>
      <c r="H161" s="1186" t="s">
        <v>4346</v>
      </c>
      <c r="I161" s="1187" t="s">
        <v>4332</v>
      </c>
      <c r="J161" s="1188" t="s">
        <v>4337</v>
      </c>
      <c r="M161" s="1189"/>
    </row>
    <row r="162" spans="1:13" ht="37.5">
      <c r="A162" s="1215"/>
      <c r="B162" s="1186"/>
      <c r="C162" s="1186" t="s">
        <v>4478</v>
      </c>
      <c r="D162" s="1186" t="s">
        <v>4339</v>
      </c>
      <c r="E162" s="1186" t="s">
        <v>4361</v>
      </c>
      <c r="F162" s="1186" t="s">
        <v>4330</v>
      </c>
      <c r="G162" s="1186" t="s">
        <v>4497</v>
      </c>
      <c r="H162" s="1186" t="s">
        <v>4346</v>
      </c>
      <c r="I162" s="1187" t="s">
        <v>4332</v>
      </c>
      <c r="J162" s="1191" t="str">
        <f>J121</f>
        <v>- R12: Number of people who withdrawn their opt-in consent over the 12 past month
- YTD: Number of people who withdrawn their opt-in consent since Jan.</v>
      </c>
      <c r="M162" s="1189"/>
    </row>
    <row r="163" spans="1:13" ht="23.1">
      <c r="A163" s="1215"/>
      <c r="B163" s="1186"/>
      <c r="C163" s="1186" t="s">
        <v>4480</v>
      </c>
      <c r="D163" s="1186" t="s">
        <v>4339</v>
      </c>
      <c r="E163" s="1186" t="s">
        <v>4336</v>
      </c>
      <c r="F163" s="1186" t="s">
        <v>4330</v>
      </c>
      <c r="G163" s="1186" t="s">
        <v>4497</v>
      </c>
      <c r="H163" s="1186" t="s">
        <v>4346</v>
      </c>
      <c r="I163" s="1187" t="s">
        <v>4332</v>
      </c>
      <c r="J163" s="1188" t="s">
        <v>4337</v>
      </c>
      <c r="M163" s="1189"/>
    </row>
    <row r="164" spans="1:13" ht="23.1">
      <c r="A164" s="1215"/>
      <c r="B164" s="1186"/>
      <c r="C164" s="1186" t="s">
        <v>4481</v>
      </c>
      <c r="D164" s="1186" t="s">
        <v>4352</v>
      </c>
      <c r="E164" s="1186" t="s">
        <v>4336</v>
      </c>
      <c r="F164" s="1186" t="s">
        <v>4330</v>
      </c>
      <c r="G164" s="1186" t="s">
        <v>4497</v>
      </c>
      <c r="H164" s="1186" t="s">
        <v>4346</v>
      </c>
      <c r="I164" s="1187" t="s">
        <v>4332</v>
      </c>
      <c r="J164" s="1188" t="s">
        <v>4337</v>
      </c>
      <c r="M164" s="1189"/>
    </row>
    <row r="165" spans="1:13" ht="50.1">
      <c r="A165" s="1215"/>
      <c r="B165" s="1186"/>
      <c r="C165" s="1186" t="s">
        <v>4482</v>
      </c>
      <c r="D165" s="1186" t="s">
        <v>4339</v>
      </c>
      <c r="E165" s="1186" t="s">
        <v>4361</v>
      </c>
      <c r="F165" s="1186" t="s">
        <v>4330</v>
      </c>
      <c r="G165" s="1186" t="s">
        <v>4497</v>
      </c>
      <c r="H165" s="1186" t="s">
        <v>4346</v>
      </c>
      <c r="I165" s="1187" t="s">
        <v>4332</v>
      </c>
      <c r="J165" s="1191" t="str">
        <f>J124</f>
        <v>- R12: Number of people who withdrawn their opt-in consent over the 12 past month/Number of people who were contactable LY
- YTD: Number of people who withdrawn their opt-in consent since Jan./Number of people who were contactable LY</v>
      </c>
      <c r="M165" s="1189"/>
    </row>
    <row r="166" spans="1:13" ht="23.1">
      <c r="A166" s="1215"/>
      <c r="B166" s="1186"/>
      <c r="C166" s="1186" t="s">
        <v>4484</v>
      </c>
      <c r="D166" s="1186" t="s">
        <v>4339</v>
      </c>
      <c r="E166" s="1186" t="s">
        <v>4336</v>
      </c>
      <c r="F166" s="1186" t="s">
        <v>4330</v>
      </c>
      <c r="G166" s="1186" t="s">
        <v>4497</v>
      </c>
      <c r="H166" s="1186" t="s">
        <v>4346</v>
      </c>
      <c r="I166" s="1187" t="s">
        <v>4332</v>
      </c>
      <c r="J166" s="1188" t="s">
        <v>4337</v>
      </c>
      <c r="M166" s="1189"/>
    </row>
    <row r="167" spans="1:13" ht="23.1">
      <c r="A167" s="1215"/>
      <c r="B167" s="1186"/>
      <c r="C167" s="1186" t="s">
        <v>4485</v>
      </c>
      <c r="D167" s="1186" t="s">
        <v>4352</v>
      </c>
      <c r="E167" s="1186" t="s">
        <v>4336</v>
      </c>
      <c r="F167" s="1186" t="s">
        <v>4330</v>
      </c>
      <c r="G167" s="1186" t="s">
        <v>4497</v>
      </c>
      <c r="H167" s="1186" t="s">
        <v>4346</v>
      </c>
      <c r="I167" s="1187" t="s">
        <v>4332</v>
      </c>
      <c r="J167" s="1188" t="s">
        <v>4337</v>
      </c>
      <c r="M167" s="1189"/>
    </row>
    <row r="168" spans="1:13" ht="50.1">
      <c r="A168" s="1215"/>
      <c r="B168" s="1186"/>
      <c r="C168" s="1186" t="s">
        <v>4486</v>
      </c>
      <c r="D168" s="1186" t="s">
        <v>3368</v>
      </c>
      <c r="E168" s="1186" t="s">
        <v>4361</v>
      </c>
      <c r="F168" s="1186" t="s">
        <v>4330</v>
      </c>
      <c r="G168" s="1186" t="s">
        <v>4497</v>
      </c>
      <c r="H168" s="1186" t="s">
        <v>4346</v>
      </c>
      <c r="I168" s="1187" t="s">
        <v>4332</v>
      </c>
      <c r="J168" s="1191" t="str">
        <f>J127</f>
        <v>- R12: Solicited contacts over 12 months
- YTD: Solicited contacts between Jan. and selected month
where solicited is Number of customers that received at least 1 Email/SMS channel campaign)</v>
      </c>
      <c r="M168" s="1189"/>
    </row>
    <row r="169" spans="1:13" ht="23.1">
      <c r="A169" s="1215"/>
      <c r="B169" s="1186"/>
      <c r="C169" s="1186" t="s">
        <v>4488</v>
      </c>
      <c r="D169" s="1186" t="s">
        <v>3368</v>
      </c>
      <c r="E169" s="1186" t="s">
        <v>4336</v>
      </c>
      <c r="F169" s="1186" t="s">
        <v>4330</v>
      </c>
      <c r="G169" s="1186" t="s">
        <v>4497</v>
      </c>
      <c r="H169" s="1186" t="s">
        <v>4346</v>
      </c>
      <c r="I169" s="1187" t="s">
        <v>4332</v>
      </c>
      <c r="J169" s="1188" t="s">
        <v>4337</v>
      </c>
      <c r="M169" s="1189"/>
    </row>
    <row r="170" spans="1:13" ht="23.1">
      <c r="A170" s="1215"/>
      <c r="B170" s="1186"/>
      <c r="C170" s="1186" t="s">
        <v>4489</v>
      </c>
      <c r="D170" s="1186" t="s">
        <v>4339</v>
      </c>
      <c r="E170" s="1186" t="s">
        <v>4336</v>
      </c>
      <c r="F170" s="1186" t="s">
        <v>4330</v>
      </c>
      <c r="G170" s="1186" t="s">
        <v>4497</v>
      </c>
      <c r="H170" s="1186" t="s">
        <v>4346</v>
      </c>
      <c r="I170" s="1187" t="s">
        <v>4332</v>
      </c>
      <c r="J170" s="1188" t="s">
        <v>4337</v>
      </c>
      <c r="M170" s="1189"/>
    </row>
    <row r="171" spans="1:13" ht="62.45">
      <c r="A171" s="1215"/>
      <c r="B171" s="1186"/>
      <c r="C171" s="1186" t="s">
        <v>4490</v>
      </c>
      <c r="D171" s="1186" t="s">
        <v>3368</v>
      </c>
      <c r="E171" s="1186" t="s">
        <v>4361</v>
      </c>
      <c r="F171" s="1186" t="s">
        <v>4330</v>
      </c>
      <c r="G171" s="1186" t="s">
        <v>4497</v>
      </c>
      <c r="H171" s="1186" t="s">
        <v>4346</v>
      </c>
      <c r="I171" s="1187" t="s">
        <v>4332</v>
      </c>
      <c r="J171" s="1191" t="str">
        <f>J130</f>
        <v>- R12: Total communication sent to New contacts (made over 12 months) / Total Solicited New contacts (made over 12 months)
- YTD: Total communication sent to New contacts (made between Jan. and selected month) / Total Solicited New contacts (made between Jan. and selected month)</v>
      </c>
      <c r="M171" s="1189"/>
    </row>
    <row r="172" spans="1:13" ht="23.1">
      <c r="A172" s="1215"/>
      <c r="B172" s="1186"/>
      <c r="C172" s="1186" t="s">
        <v>4492</v>
      </c>
      <c r="D172" s="1186" t="s">
        <v>3368</v>
      </c>
      <c r="E172" s="1186" t="s">
        <v>4336</v>
      </c>
      <c r="F172" s="1186" t="s">
        <v>4330</v>
      </c>
      <c r="G172" s="1186" t="s">
        <v>4497</v>
      </c>
      <c r="H172" s="1186" t="s">
        <v>4346</v>
      </c>
      <c r="I172" s="1187" t="s">
        <v>4332</v>
      </c>
      <c r="J172" s="1188" t="s">
        <v>4337</v>
      </c>
      <c r="M172" s="1189"/>
    </row>
    <row r="173" spans="1:13" ht="23.1">
      <c r="A173" s="1215"/>
      <c r="B173" s="1186"/>
      <c r="C173" s="1186" t="s">
        <v>4493</v>
      </c>
      <c r="D173" s="1186" t="s">
        <v>4339</v>
      </c>
      <c r="E173" s="1186" t="s">
        <v>4336</v>
      </c>
      <c r="F173" s="1186" t="s">
        <v>4330</v>
      </c>
      <c r="G173" s="1186" t="s">
        <v>4497</v>
      </c>
      <c r="H173" s="1186" t="s">
        <v>4346</v>
      </c>
      <c r="I173" s="1187" t="s">
        <v>4332</v>
      </c>
      <c r="J173" s="1188" t="s">
        <v>4337</v>
      </c>
      <c r="M173" s="1189"/>
    </row>
    <row r="174" spans="1:13" ht="24.95">
      <c r="A174" s="1215"/>
      <c r="B174" s="1186"/>
      <c r="C174" s="1186" t="s">
        <v>4353</v>
      </c>
      <c r="D174" s="1186" t="s">
        <v>4339</v>
      </c>
      <c r="E174" s="1186" t="s">
        <v>4361</v>
      </c>
      <c r="F174" s="1186" t="s">
        <v>4330</v>
      </c>
      <c r="G174" s="1186" t="s">
        <v>4497</v>
      </c>
      <c r="H174" s="1186" t="s">
        <v>4331</v>
      </c>
      <c r="I174" s="1187" t="s">
        <v>4332</v>
      </c>
      <c r="J174" s="1191" t="str">
        <f>J133</f>
        <v>Number of records that are contactable (opted-in for email &amp; has valid contact data available)/Total database Size</v>
      </c>
      <c r="M174" s="1189"/>
    </row>
    <row r="175" spans="1:13" ht="23.1">
      <c r="A175" s="1215"/>
      <c r="B175" s="1186"/>
      <c r="C175" s="1186" t="s">
        <v>4419</v>
      </c>
      <c r="D175" s="1186" t="s">
        <v>4339</v>
      </c>
      <c r="E175" s="1186" t="s">
        <v>4336</v>
      </c>
      <c r="F175" s="1186" t="s">
        <v>4330</v>
      </c>
      <c r="G175" s="1186" t="s">
        <v>4497</v>
      </c>
      <c r="H175" s="1186" t="s">
        <v>4331</v>
      </c>
      <c r="I175" s="1187" t="s">
        <v>4332</v>
      </c>
      <c r="J175" s="1188" t="s">
        <v>4337</v>
      </c>
      <c r="M175" s="1189"/>
    </row>
    <row r="176" spans="1:13" ht="23.1">
      <c r="A176" s="1215"/>
      <c r="B176" s="1186"/>
      <c r="C176" s="1186" t="s">
        <v>4420</v>
      </c>
      <c r="D176" s="1186" t="s">
        <v>4352</v>
      </c>
      <c r="E176" s="1186" t="s">
        <v>4336</v>
      </c>
      <c r="F176" s="1186" t="s">
        <v>4330</v>
      </c>
      <c r="G176" s="1186" t="s">
        <v>4497</v>
      </c>
      <c r="H176" s="1186" t="s">
        <v>4331</v>
      </c>
      <c r="I176" s="1187" t="s">
        <v>4332</v>
      </c>
      <c r="J176" s="1188" t="s">
        <v>4337</v>
      </c>
      <c r="M176" s="1189"/>
    </row>
    <row r="177" spans="1:13" ht="75">
      <c r="A177" s="1215"/>
      <c r="B177" s="1186"/>
      <c r="C177" s="1186" t="s">
        <v>4360</v>
      </c>
      <c r="D177" s="1186" t="s">
        <v>3368</v>
      </c>
      <c r="E177" s="1186" t="s">
        <v>4336</v>
      </c>
      <c r="F177" s="1186" t="s">
        <v>4330</v>
      </c>
      <c r="G177" s="1186" t="s">
        <v>4497</v>
      </c>
      <c r="H177" s="1186" t="s">
        <v>4346</v>
      </c>
      <c r="I177" s="1187" t="s">
        <v>4332</v>
      </c>
      <c r="J177" s="1191" t="str">
        <f>J136</f>
        <v>R12: New Engagers + Reactivated Engagers - Churn, Churn here is customer engaged 13-24M ago but no engagement shown in 0-12M. 
YTD: New Engagers YTD + Reactivated Engagers YTD - Churn YTD, Churn here is customer engaged 13-24M ago but no engagement shown between Jan and selected month. Engagement here includes signups, clicks, purchase, website browse and/or reviews provided</v>
      </c>
      <c r="M177" s="1189"/>
    </row>
    <row r="178" spans="1:13" ht="87.6">
      <c r="A178" s="1215"/>
      <c r="B178" s="1186"/>
      <c r="C178" s="1186" t="s">
        <v>4362</v>
      </c>
      <c r="D178" s="1186" t="s">
        <v>3368</v>
      </c>
      <c r="E178" s="1186" t="s">
        <v>4336</v>
      </c>
      <c r="F178" s="1186" t="s">
        <v>4330</v>
      </c>
      <c r="G178" s="1186" t="s">
        <v>4497</v>
      </c>
      <c r="H178" s="1186" t="s">
        <v>4346</v>
      </c>
      <c r="I178" s="1187" t="s">
        <v>4332</v>
      </c>
      <c r="J178" s="1191" t="str">
        <f>J137</f>
        <v>R12: New Engagers + Reactivated Engagers - Churn, Churn here is customer engaged 13-24M ago but no engagement shown in 0-12M. 
YTD: New Engagers YTD + Reactivated Engagers YTD - Churn YTD, Churn here is customer engaged 13-24M ago but no engagement shown between Jan and selected month. Engagement here includes clicks, purchase, website browse and/or reviews provided. Signups are not included</v>
      </c>
      <c r="M178" s="1189"/>
    </row>
    <row r="179" spans="1:13" ht="87.6">
      <c r="A179" s="1198"/>
      <c r="B179" s="1171"/>
      <c r="C179" s="1186" t="s">
        <v>4354</v>
      </c>
      <c r="D179" s="1186" t="s">
        <v>4339</v>
      </c>
      <c r="E179" s="1186" t="s">
        <v>4361</v>
      </c>
      <c r="F179" s="1186" t="s">
        <v>4330</v>
      </c>
      <c r="G179" s="1186" t="s">
        <v>4498</v>
      </c>
      <c r="H179" s="1186" t="s">
        <v>4346</v>
      </c>
      <c r="I179" s="1187" t="s">
        <v>4332</v>
      </c>
      <c r="J179" s="1191" t="str">
        <f>J97</f>
        <v>- R12: (New Names with at least one engagement interaction) / (Total New Names (acquired between 0-12 months))
- YTD: (New Names with at least one engagement interaction) / (Total New Names (acquired between Jan. and selected month))
Forms of engagement  - Clicks (email or SMS), Provided feedback or a review, Made a Purchase (for D2C brands) and/or Browsed any of the website pages</v>
      </c>
      <c r="M179" s="1189"/>
    </row>
    <row r="180" spans="1:13" ht="23.1">
      <c r="A180" s="1198"/>
      <c r="B180" s="1171"/>
      <c r="C180" s="1186" t="s">
        <v>4355</v>
      </c>
      <c r="D180" s="1186" t="s">
        <v>4339</v>
      </c>
      <c r="E180" s="1186" t="s">
        <v>4336</v>
      </c>
      <c r="F180" s="1186" t="s">
        <v>4330</v>
      </c>
      <c r="G180" s="1186" t="s">
        <v>4498</v>
      </c>
      <c r="H180" s="1186" t="s">
        <v>4346</v>
      </c>
      <c r="I180" s="1187" t="s">
        <v>4332</v>
      </c>
      <c r="J180" s="1188" t="s">
        <v>4337</v>
      </c>
      <c r="M180" s="1189"/>
    </row>
    <row r="181" spans="1:13" ht="23.1">
      <c r="A181" s="1198"/>
      <c r="B181" s="1171"/>
      <c r="C181" s="1186" t="s">
        <v>4356</v>
      </c>
      <c r="D181" s="1186" t="s">
        <v>4352</v>
      </c>
      <c r="E181" s="1186" t="s">
        <v>4336</v>
      </c>
      <c r="F181" s="1186" t="s">
        <v>4330</v>
      </c>
      <c r="G181" s="1186" t="s">
        <v>4498</v>
      </c>
      <c r="H181" s="1186" t="s">
        <v>4346</v>
      </c>
      <c r="I181" s="1187" t="s">
        <v>4332</v>
      </c>
      <c r="J181" s="1188" t="s">
        <v>4337</v>
      </c>
      <c r="M181" s="1189"/>
    </row>
    <row r="182" spans="1:13" ht="75">
      <c r="A182" s="1198"/>
      <c r="B182" s="1171"/>
      <c r="C182" s="1186" t="s">
        <v>4357</v>
      </c>
      <c r="D182" s="1186" t="s">
        <v>3368</v>
      </c>
      <c r="E182" s="1186" t="s">
        <v>4361</v>
      </c>
      <c r="F182" s="1186" t="s">
        <v>4330</v>
      </c>
      <c r="G182" s="1186" t="s">
        <v>4498</v>
      </c>
      <c r="H182" s="1186" t="s">
        <v>4346</v>
      </c>
      <c r="I182" s="1187" t="s">
        <v>4332</v>
      </c>
      <c r="J182" s="1191" t="str">
        <f>J100</f>
        <v>- R12: Profile  with at least one engagement between 0-12 months
- YTD: Profile with at least one engagement interaction between Jan. and selected month
Forms of engagement  - Clicks (email or SMS), Provided feedback or a review, Made a Purchase (for D2C brands) and/or Browsed any of the website pages</v>
      </c>
      <c r="M182" s="1189"/>
    </row>
    <row r="183" spans="1:13" ht="23.1">
      <c r="A183" s="1198"/>
      <c r="B183" s="1171"/>
      <c r="C183" s="1186" t="s">
        <v>4358</v>
      </c>
      <c r="D183" s="1186" t="s">
        <v>3368</v>
      </c>
      <c r="E183" s="1186" t="s">
        <v>4336</v>
      </c>
      <c r="F183" s="1186" t="s">
        <v>4330</v>
      </c>
      <c r="G183" s="1186" t="s">
        <v>4498</v>
      </c>
      <c r="H183" s="1186" t="s">
        <v>4346</v>
      </c>
      <c r="I183" s="1187" t="s">
        <v>4332</v>
      </c>
      <c r="J183" s="1188" t="s">
        <v>4337</v>
      </c>
      <c r="M183" s="1189"/>
    </row>
    <row r="184" spans="1:13" ht="23.1">
      <c r="A184" s="1198"/>
      <c r="B184" s="1171"/>
      <c r="C184" s="1186" t="s">
        <v>4359</v>
      </c>
      <c r="D184" s="1186" t="s">
        <v>4339</v>
      </c>
      <c r="E184" s="1186" t="s">
        <v>4336</v>
      </c>
      <c r="F184" s="1186" t="s">
        <v>4330</v>
      </c>
      <c r="G184" s="1186" t="s">
        <v>4498</v>
      </c>
      <c r="H184" s="1186" t="s">
        <v>4346</v>
      </c>
      <c r="I184" s="1187" t="s">
        <v>4332</v>
      </c>
      <c r="J184" s="1188" t="s">
        <v>4337</v>
      </c>
      <c r="M184" s="1189"/>
    </row>
    <row r="185" spans="1:13" ht="75">
      <c r="A185" s="1198"/>
      <c r="B185" s="1171"/>
      <c r="C185" s="1186" t="s">
        <v>4454</v>
      </c>
      <c r="D185" s="1186" t="s">
        <v>4339</v>
      </c>
      <c r="E185" s="1186" t="s">
        <v>4361</v>
      </c>
      <c r="F185" s="1186" t="s">
        <v>4330</v>
      </c>
      <c r="G185" s="1186" t="s">
        <v>4498</v>
      </c>
      <c r="H185" s="1186" t="s">
        <v>4346</v>
      </c>
      <c r="I185" s="1187" t="s">
        <v>4332</v>
      </c>
      <c r="J185" s="1191" t="str">
        <f>J103</f>
        <v>- R12: (Profile with at least one engagement between 0-12 months but no purchase) / (Profile with at least one engagement between 0-12 months)
- YTD: (Profile with at least one engagement interaction between Jan. and selected month but no purchase) / (Profile with at least one engagement interaction between Jan. and selected month)
Engagement considered - clicks, website visit, review/ratings provided</v>
      </c>
      <c r="M185" s="1189"/>
    </row>
    <row r="186" spans="1:13" ht="23.1">
      <c r="A186" s="1198"/>
      <c r="B186" s="1171"/>
      <c r="C186" s="1186" t="s">
        <v>4456</v>
      </c>
      <c r="D186" s="1186" t="s">
        <v>4339</v>
      </c>
      <c r="E186" s="1186" t="s">
        <v>4336</v>
      </c>
      <c r="F186" s="1186" t="s">
        <v>4330</v>
      </c>
      <c r="G186" s="1186" t="s">
        <v>4498</v>
      </c>
      <c r="H186" s="1186" t="s">
        <v>4346</v>
      </c>
      <c r="I186" s="1187" t="s">
        <v>4332</v>
      </c>
      <c r="J186" s="1188" t="s">
        <v>4337</v>
      </c>
      <c r="M186" s="1189"/>
    </row>
    <row r="187" spans="1:13" ht="23.1">
      <c r="A187" s="1198"/>
      <c r="B187" s="1171"/>
      <c r="C187" s="1186" t="s">
        <v>4457</v>
      </c>
      <c r="D187" s="1186" t="s">
        <v>4352</v>
      </c>
      <c r="E187" s="1186" t="s">
        <v>4336</v>
      </c>
      <c r="F187" s="1186" t="s">
        <v>4330</v>
      </c>
      <c r="G187" s="1186" t="s">
        <v>4498</v>
      </c>
      <c r="H187" s="1186" t="s">
        <v>4346</v>
      </c>
      <c r="I187" s="1187" t="s">
        <v>4332</v>
      </c>
      <c r="J187" s="1188" t="s">
        <v>4337</v>
      </c>
      <c r="M187" s="1189"/>
    </row>
    <row r="188" spans="1:13" ht="87.6">
      <c r="A188" s="1198"/>
      <c r="B188" s="1171"/>
      <c r="C188" s="1186" t="s">
        <v>4458</v>
      </c>
      <c r="D188" s="1186" t="s">
        <v>4339</v>
      </c>
      <c r="E188" s="1186" t="s">
        <v>4361</v>
      </c>
      <c r="F188" s="1186" t="s">
        <v>4330</v>
      </c>
      <c r="G188" s="1186" t="s">
        <v>4498</v>
      </c>
      <c r="H188" s="1186" t="s">
        <v>4346</v>
      </c>
      <c r="I188" s="1187" t="s">
        <v>4332</v>
      </c>
      <c r="J188" s="1191" t="str">
        <f>J106</f>
        <v>- R12: People who were engaged between 13-24 months and who re-engaged between 0-12 months
- YTD: People who were engaged between Jan-Dec LY and who re-engaged since Jan TY
Engagement is following interactions with a brand : Clicks (email or SMS), Provided feedback or a review, Made a Purchase (for D2C brands) and/or Browsed any of the website pages"</v>
      </c>
      <c r="M188" s="1189"/>
    </row>
    <row r="189" spans="1:13" ht="23.1">
      <c r="A189" s="1198"/>
      <c r="B189" s="1171"/>
      <c r="C189" s="1186" t="s">
        <v>4460</v>
      </c>
      <c r="D189" s="1186" t="s">
        <v>4339</v>
      </c>
      <c r="E189" s="1186" t="s">
        <v>4336</v>
      </c>
      <c r="F189" s="1186" t="s">
        <v>4330</v>
      </c>
      <c r="G189" s="1186" t="s">
        <v>4498</v>
      </c>
      <c r="H189" s="1186" t="s">
        <v>4346</v>
      </c>
      <c r="I189" s="1187" t="s">
        <v>4332</v>
      </c>
      <c r="J189" s="1188" t="s">
        <v>4337</v>
      </c>
      <c r="M189" s="1189"/>
    </row>
    <row r="190" spans="1:13" ht="23.1">
      <c r="A190" s="1198"/>
      <c r="B190" s="1171"/>
      <c r="C190" s="1186" t="s">
        <v>4461</v>
      </c>
      <c r="D190" s="1186" t="s">
        <v>4352</v>
      </c>
      <c r="E190" s="1186" t="s">
        <v>4336</v>
      </c>
      <c r="F190" s="1186" t="s">
        <v>4330</v>
      </c>
      <c r="G190" s="1186" t="s">
        <v>4498</v>
      </c>
      <c r="H190" s="1186" t="s">
        <v>4346</v>
      </c>
      <c r="I190" s="1187" t="s">
        <v>4332</v>
      </c>
      <c r="J190" s="1188" t="s">
        <v>4337</v>
      </c>
      <c r="M190" s="1189"/>
    </row>
    <row r="191" spans="1:13" ht="24.95">
      <c r="A191" s="1198"/>
      <c r="B191" s="1171"/>
      <c r="C191" s="1186" t="s">
        <v>4462</v>
      </c>
      <c r="D191" s="1186" t="s">
        <v>3368</v>
      </c>
      <c r="E191" s="1186" t="s">
        <v>4361</v>
      </c>
      <c r="F191" s="1186" t="s">
        <v>4330</v>
      </c>
      <c r="G191" s="1186" t="s">
        <v>4498</v>
      </c>
      <c r="H191" s="1186" t="s">
        <v>4346</v>
      </c>
      <c r="I191" s="1187" t="s">
        <v>4332</v>
      </c>
      <c r="J191" s="1192" t="str">
        <f>J109</f>
        <v>- R12: Number of SMS and/or EM sent over 12 months
- YTD: Number of SMS and/or EM sent between Jan. and selected month</v>
      </c>
      <c r="M191" s="1189"/>
    </row>
    <row r="192" spans="1:13" ht="23.1">
      <c r="A192" s="1198"/>
      <c r="B192" s="1171"/>
      <c r="C192" s="1186" t="s">
        <v>4464</v>
      </c>
      <c r="D192" s="1186" t="s">
        <v>3368</v>
      </c>
      <c r="E192" s="1186" t="s">
        <v>4336</v>
      </c>
      <c r="F192" s="1186" t="s">
        <v>4330</v>
      </c>
      <c r="G192" s="1186" t="s">
        <v>4498</v>
      </c>
      <c r="H192" s="1186" t="s">
        <v>4346</v>
      </c>
      <c r="I192" s="1187" t="s">
        <v>4332</v>
      </c>
      <c r="J192" s="1188" t="s">
        <v>4337</v>
      </c>
      <c r="M192" s="1189"/>
    </row>
    <row r="193" spans="1:13" ht="23.1">
      <c r="A193" s="1198"/>
      <c r="B193" s="1171"/>
      <c r="C193" s="1186" t="s">
        <v>4465</v>
      </c>
      <c r="D193" s="1186" t="s">
        <v>4339</v>
      </c>
      <c r="E193" s="1186" t="s">
        <v>4336</v>
      </c>
      <c r="F193" s="1186" t="s">
        <v>4330</v>
      </c>
      <c r="G193" s="1186" t="s">
        <v>4498</v>
      </c>
      <c r="H193" s="1186" t="s">
        <v>4346</v>
      </c>
      <c r="I193" s="1187" t="s">
        <v>4332</v>
      </c>
      <c r="J193" s="1188" t="s">
        <v>4337</v>
      </c>
      <c r="M193" s="1189"/>
    </row>
    <row r="194" spans="1:13" ht="37.5">
      <c r="A194" s="1198"/>
      <c r="B194" s="1171"/>
      <c r="C194" s="1186" t="s">
        <v>4466</v>
      </c>
      <c r="D194" s="1186" t="s">
        <v>3368</v>
      </c>
      <c r="E194" s="1186" t="s">
        <v>4361</v>
      </c>
      <c r="F194" s="1186" t="s">
        <v>4330</v>
      </c>
      <c r="G194" s="1186" t="s">
        <v>4498</v>
      </c>
      <c r="H194" s="1186" t="s">
        <v>4346</v>
      </c>
      <c r="I194" s="1187" t="s">
        <v>4332</v>
      </c>
      <c r="J194" s="1192" t="str">
        <f>J112</f>
        <v>- R12: Number of SMS and/or EM delivered over 12 months
- YTD: Number of SMS and/or EM delivered between Jan. and selected month</v>
      </c>
      <c r="M194" s="1189"/>
    </row>
    <row r="195" spans="1:13" ht="23.1">
      <c r="A195" s="1198"/>
      <c r="B195" s="1171"/>
      <c r="C195" s="1186" t="s">
        <v>4468</v>
      </c>
      <c r="D195" s="1186" t="s">
        <v>3368</v>
      </c>
      <c r="E195" s="1186" t="s">
        <v>4336</v>
      </c>
      <c r="F195" s="1186" t="s">
        <v>4330</v>
      </c>
      <c r="G195" s="1186" t="s">
        <v>4498</v>
      </c>
      <c r="H195" s="1186" t="s">
        <v>4346</v>
      </c>
      <c r="I195" s="1187" t="s">
        <v>4332</v>
      </c>
      <c r="J195" s="1188" t="s">
        <v>4337</v>
      </c>
      <c r="M195" s="1189"/>
    </row>
    <row r="196" spans="1:13" ht="23.1">
      <c r="A196" s="1198"/>
      <c r="B196" s="1171"/>
      <c r="C196" s="1186" t="s">
        <v>4469</v>
      </c>
      <c r="D196" s="1186" t="s">
        <v>4339</v>
      </c>
      <c r="E196" s="1186" t="s">
        <v>4336</v>
      </c>
      <c r="F196" s="1186" t="s">
        <v>4330</v>
      </c>
      <c r="G196" s="1186" t="s">
        <v>4498</v>
      </c>
      <c r="H196" s="1186" t="s">
        <v>4346</v>
      </c>
      <c r="I196" s="1187" t="s">
        <v>4332</v>
      </c>
      <c r="J196" s="1188" t="s">
        <v>4337</v>
      </c>
      <c r="M196" s="1189"/>
    </row>
    <row r="197" spans="1:13" ht="50.1">
      <c r="A197" s="1198"/>
      <c r="B197" s="1171"/>
      <c r="C197" s="1186" t="s">
        <v>4470</v>
      </c>
      <c r="D197" s="1186" t="s">
        <v>3368</v>
      </c>
      <c r="E197" s="1186" t="s">
        <v>4361</v>
      </c>
      <c r="F197" s="1186" t="s">
        <v>4330</v>
      </c>
      <c r="G197" s="1186" t="s">
        <v>4498</v>
      </c>
      <c r="H197" s="1186" t="s">
        <v>4346</v>
      </c>
      <c r="I197" s="1187" t="s">
        <v>4332</v>
      </c>
      <c r="J197" s="1191" t="str">
        <f>J115</f>
        <v>- R12: GA Revenue attributed to email or SMS campaigns generated over 12 months
- YTD: GA Revenue attributed to email or SMS campaigns generated between Jan. and selected month</v>
      </c>
      <c r="M197" s="1189"/>
    </row>
    <row r="198" spans="1:13" ht="23.1">
      <c r="A198" s="1198"/>
      <c r="B198" s="1171"/>
      <c r="C198" s="1186" t="s">
        <v>4472</v>
      </c>
      <c r="D198" s="1186" t="s">
        <v>3368</v>
      </c>
      <c r="E198" s="1186" t="s">
        <v>4336</v>
      </c>
      <c r="F198" s="1186" t="s">
        <v>4330</v>
      </c>
      <c r="G198" s="1186" t="s">
        <v>4498</v>
      </c>
      <c r="H198" s="1186" t="s">
        <v>4346</v>
      </c>
      <c r="I198" s="1187" t="s">
        <v>4332</v>
      </c>
      <c r="J198" s="1188" t="s">
        <v>4337</v>
      </c>
      <c r="M198" s="1189"/>
    </row>
    <row r="199" spans="1:13" ht="23.1">
      <c r="A199" s="1198"/>
      <c r="B199" s="1171"/>
      <c r="C199" s="1186" t="s">
        <v>4473</v>
      </c>
      <c r="D199" s="1186" t="s">
        <v>4339</v>
      </c>
      <c r="E199" s="1186" t="s">
        <v>4336</v>
      </c>
      <c r="F199" s="1186" t="s">
        <v>4330</v>
      </c>
      <c r="G199" s="1186" t="s">
        <v>4498</v>
      </c>
      <c r="H199" s="1186" t="s">
        <v>4346</v>
      </c>
      <c r="I199" s="1187" t="s">
        <v>4332</v>
      </c>
      <c r="J199" s="1188" t="s">
        <v>4337</v>
      </c>
      <c r="M199" s="1189"/>
    </row>
    <row r="200" spans="1:13" ht="37.5">
      <c r="A200" s="1198"/>
      <c r="B200" s="1171"/>
      <c r="C200" s="1186" t="s">
        <v>4474</v>
      </c>
      <c r="D200" s="1186" t="s">
        <v>4339</v>
      </c>
      <c r="E200" s="1186" t="s">
        <v>4361</v>
      </c>
      <c r="F200" s="1186" t="s">
        <v>4330</v>
      </c>
      <c r="G200" s="1186" t="s">
        <v>4498</v>
      </c>
      <c r="H200" s="1186" t="s">
        <v>4346</v>
      </c>
      <c r="I200" s="1187" t="s">
        <v>4332</v>
      </c>
      <c r="J200" s="1192" t="str">
        <f>J118</f>
        <v>- R12: (Unique Clicks over 12 months) / (Total delivered over 12 months)
- YTD: (Unique Clicks between Jan. and selected month) / (Total delivered between Jan. and selected month)</v>
      </c>
      <c r="M200" s="1189"/>
    </row>
    <row r="201" spans="1:13" ht="23.1">
      <c r="A201" s="1198"/>
      <c r="B201" s="1171"/>
      <c r="C201" s="1186" t="s">
        <v>4476</v>
      </c>
      <c r="D201" s="1186" t="s">
        <v>4339</v>
      </c>
      <c r="E201" s="1186" t="s">
        <v>4336</v>
      </c>
      <c r="F201" s="1186" t="s">
        <v>4330</v>
      </c>
      <c r="G201" s="1186" t="s">
        <v>4498</v>
      </c>
      <c r="H201" s="1186" t="s">
        <v>4346</v>
      </c>
      <c r="I201" s="1187" t="s">
        <v>4332</v>
      </c>
      <c r="J201" s="1188" t="s">
        <v>4337</v>
      </c>
      <c r="M201" s="1189"/>
    </row>
    <row r="202" spans="1:13" ht="23.1">
      <c r="A202" s="1198"/>
      <c r="B202" s="1171"/>
      <c r="C202" s="1186" t="s">
        <v>4477</v>
      </c>
      <c r="D202" s="1186" t="s">
        <v>4352</v>
      </c>
      <c r="E202" s="1186" t="s">
        <v>4336</v>
      </c>
      <c r="F202" s="1186" t="s">
        <v>4330</v>
      </c>
      <c r="G202" s="1186" t="s">
        <v>4498</v>
      </c>
      <c r="H202" s="1186" t="s">
        <v>4346</v>
      </c>
      <c r="I202" s="1187" t="s">
        <v>4332</v>
      </c>
      <c r="J202" s="1188" t="s">
        <v>4337</v>
      </c>
      <c r="M202" s="1189"/>
    </row>
    <row r="203" spans="1:13" ht="37.5">
      <c r="A203" s="1198"/>
      <c r="B203" s="1171"/>
      <c r="C203" s="1186" t="s">
        <v>4478</v>
      </c>
      <c r="D203" s="1186" t="s">
        <v>4339</v>
      </c>
      <c r="E203" s="1186" t="s">
        <v>4361</v>
      </c>
      <c r="F203" s="1186" t="s">
        <v>4330</v>
      </c>
      <c r="G203" s="1186" t="s">
        <v>4498</v>
      </c>
      <c r="H203" s="1186" t="s">
        <v>4346</v>
      </c>
      <c r="I203" s="1187" t="s">
        <v>4332</v>
      </c>
      <c r="J203" s="1191" t="str">
        <f>J121</f>
        <v>- R12: Number of people who withdrawn their opt-in consent over the 12 past month
- YTD: Number of people who withdrawn their opt-in consent since Jan.</v>
      </c>
      <c r="M203" s="1189"/>
    </row>
    <row r="204" spans="1:13" ht="23.1">
      <c r="A204" s="1198"/>
      <c r="B204" s="1171"/>
      <c r="C204" s="1186" t="s">
        <v>4480</v>
      </c>
      <c r="D204" s="1186" t="s">
        <v>4339</v>
      </c>
      <c r="E204" s="1186" t="s">
        <v>4336</v>
      </c>
      <c r="F204" s="1186" t="s">
        <v>4330</v>
      </c>
      <c r="G204" s="1186" t="s">
        <v>4498</v>
      </c>
      <c r="H204" s="1186" t="s">
        <v>4346</v>
      </c>
      <c r="I204" s="1187" t="s">
        <v>4332</v>
      </c>
      <c r="J204" s="1188" t="s">
        <v>4337</v>
      </c>
      <c r="M204" s="1189"/>
    </row>
    <row r="205" spans="1:13" ht="23.1">
      <c r="A205" s="1198"/>
      <c r="B205" s="1171"/>
      <c r="C205" s="1186" t="s">
        <v>4481</v>
      </c>
      <c r="D205" s="1186" t="s">
        <v>4352</v>
      </c>
      <c r="E205" s="1186" t="s">
        <v>4336</v>
      </c>
      <c r="F205" s="1186" t="s">
        <v>4330</v>
      </c>
      <c r="G205" s="1186" t="s">
        <v>4498</v>
      </c>
      <c r="H205" s="1186" t="s">
        <v>4346</v>
      </c>
      <c r="I205" s="1187" t="s">
        <v>4332</v>
      </c>
      <c r="J205" s="1188" t="s">
        <v>4337</v>
      </c>
      <c r="M205" s="1189"/>
    </row>
    <row r="206" spans="1:13" ht="50.1">
      <c r="A206" s="1198"/>
      <c r="B206" s="1171"/>
      <c r="C206" s="1186" t="s">
        <v>4482</v>
      </c>
      <c r="D206" s="1186" t="s">
        <v>4339</v>
      </c>
      <c r="E206" s="1186" t="s">
        <v>4361</v>
      </c>
      <c r="F206" s="1186" t="s">
        <v>4330</v>
      </c>
      <c r="G206" s="1186" t="s">
        <v>4498</v>
      </c>
      <c r="H206" s="1186" t="s">
        <v>4346</v>
      </c>
      <c r="I206" s="1187" t="s">
        <v>4332</v>
      </c>
      <c r="J206" s="1191" t="str">
        <f>J124</f>
        <v>- R12: Number of people who withdrawn their opt-in consent over the 12 past month/Number of people who were contactable LY
- YTD: Number of people who withdrawn their opt-in consent since Jan./Number of people who were contactable LY</v>
      </c>
      <c r="M206" s="1189"/>
    </row>
    <row r="207" spans="1:13" ht="23.1">
      <c r="A207" s="1198"/>
      <c r="B207" s="1171"/>
      <c r="C207" s="1186" t="s">
        <v>4484</v>
      </c>
      <c r="D207" s="1186" t="s">
        <v>4339</v>
      </c>
      <c r="E207" s="1186" t="s">
        <v>4336</v>
      </c>
      <c r="F207" s="1186" t="s">
        <v>4330</v>
      </c>
      <c r="G207" s="1186" t="s">
        <v>4498</v>
      </c>
      <c r="H207" s="1186" t="s">
        <v>4346</v>
      </c>
      <c r="I207" s="1187" t="s">
        <v>4332</v>
      </c>
      <c r="J207" s="1188" t="s">
        <v>4337</v>
      </c>
      <c r="M207" s="1189"/>
    </row>
    <row r="208" spans="1:13" ht="23.1">
      <c r="A208" s="1198"/>
      <c r="B208" s="1171"/>
      <c r="C208" s="1186" t="s">
        <v>4485</v>
      </c>
      <c r="D208" s="1186" t="s">
        <v>4352</v>
      </c>
      <c r="E208" s="1186" t="s">
        <v>4336</v>
      </c>
      <c r="F208" s="1186" t="s">
        <v>4330</v>
      </c>
      <c r="G208" s="1186" t="s">
        <v>4498</v>
      </c>
      <c r="H208" s="1186" t="s">
        <v>4346</v>
      </c>
      <c r="I208" s="1187" t="s">
        <v>4332</v>
      </c>
      <c r="J208" s="1188" t="s">
        <v>4337</v>
      </c>
      <c r="M208" s="1189"/>
    </row>
    <row r="209" spans="1:13" ht="50.1">
      <c r="A209" s="1198"/>
      <c r="B209" s="1171"/>
      <c r="C209" s="1186" t="s">
        <v>4486</v>
      </c>
      <c r="D209" s="1186" t="s">
        <v>3368</v>
      </c>
      <c r="E209" s="1186" t="s">
        <v>4361</v>
      </c>
      <c r="F209" s="1186" t="s">
        <v>4330</v>
      </c>
      <c r="G209" s="1186" t="s">
        <v>4498</v>
      </c>
      <c r="H209" s="1186" t="s">
        <v>4346</v>
      </c>
      <c r="I209" s="1187" t="s">
        <v>4332</v>
      </c>
      <c r="J209" s="1192" t="str">
        <f>J127</f>
        <v>- R12: Solicited contacts over 12 months
- YTD: Solicited contacts between Jan. and selected month
where solicited is Number of customers that received at least 1 Email/SMS channel campaign)</v>
      </c>
      <c r="M209" s="1189"/>
    </row>
    <row r="210" spans="1:13" ht="23.1">
      <c r="A210" s="1198"/>
      <c r="B210" s="1171"/>
      <c r="C210" s="1186" t="s">
        <v>4488</v>
      </c>
      <c r="D210" s="1186" t="s">
        <v>3368</v>
      </c>
      <c r="E210" s="1186" t="s">
        <v>4336</v>
      </c>
      <c r="F210" s="1186" t="s">
        <v>4330</v>
      </c>
      <c r="G210" s="1186" t="s">
        <v>4498</v>
      </c>
      <c r="H210" s="1186" t="s">
        <v>4346</v>
      </c>
      <c r="I210" s="1187" t="s">
        <v>4332</v>
      </c>
      <c r="J210" s="1188" t="s">
        <v>4337</v>
      </c>
      <c r="M210" s="1189"/>
    </row>
    <row r="211" spans="1:13" ht="23.1">
      <c r="A211" s="1198"/>
      <c r="B211" s="1171"/>
      <c r="C211" s="1186" t="s">
        <v>4489</v>
      </c>
      <c r="D211" s="1186" t="s">
        <v>4339</v>
      </c>
      <c r="E211" s="1186" t="s">
        <v>4336</v>
      </c>
      <c r="F211" s="1186" t="s">
        <v>4330</v>
      </c>
      <c r="G211" s="1186" t="s">
        <v>4498</v>
      </c>
      <c r="H211" s="1186" t="s">
        <v>4346</v>
      </c>
      <c r="I211" s="1187" t="s">
        <v>4332</v>
      </c>
      <c r="J211" s="1188" t="s">
        <v>4337</v>
      </c>
      <c r="M211" s="1189"/>
    </row>
    <row r="212" spans="1:13" ht="62.45">
      <c r="A212" s="1198"/>
      <c r="B212" s="1171"/>
      <c r="C212" s="1186" t="s">
        <v>4490</v>
      </c>
      <c r="D212" s="1186" t="s">
        <v>3368</v>
      </c>
      <c r="E212" s="1186" t="s">
        <v>4361</v>
      </c>
      <c r="F212" s="1186" t="s">
        <v>4330</v>
      </c>
      <c r="G212" s="1186" t="s">
        <v>4498</v>
      </c>
      <c r="H212" s="1186" t="s">
        <v>4346</v>
      </c>
      <c r="I212" s="1187" t="s">
        <v>4332</v>
      </c>
      <c r="J212" s="1191" t="str">
        <f>J130</f>
        <v>- R12: Total communication sent to New contacts (made over 12 months) / Total Solicited New contacts (made over 12 months)
- YTD: Total communication sent to New contacts (made between Jan. and selected month) / Total Solicited New contacts (made between Jan. and selected month)</v>
      </c>
      <c r="M212" s="1189"/>
    </row>
    <row r="213" spans="1:13" ht="23.1">
      <c r="A213" s="1198"/>
      <c r="B213" s="1171"/>
      <c r="C213" s="1186" t="s">
        <v>4492</v>
      </c>
      <c r="D213" s="1186" t="s">
        <v>3368</v>
      </c>
      <c r="E213" s="1186" t="s">
        <v>4336</v>
      </c>
      <c r="F213" s="1186" t="s">
        <v>4330</v>
      </c>
      <c r="G213" s="1186" t="s">
        <v>4498</v>
      </c>
      <c r="H213" s="1186" t="s">
        <v>4346</v>
      </c>
      <c r="I213" s="1187" t="s">
        <v>4332</v>
      </c>
      <c r="J213" s="1188" t="s">
        <v>4337</v>
      </c>
      <c r="M213" s="1189"/>
    </row>
    <row r="214" spans="1:13" ht="23.1">
      <c r="A214" s="1198"/>
      <c r="B214" s="1171"/>
      <c r="C214" s="1186" t="s">
        <v>4493</v>
      </c>
      <c r="D214" s="1186" t="s">
        <v>4339</v>
      </c>
      <c r="E214" s="1186" t="s">
        <v>4336</v>
      </c>
      <c r="F214" s="1186" t="s">
        <v>4330</v>
      </c>
      <c r="G214" s="1186" t="s">
        <v>4498</v>
      </c>
      <c r="H214" s="1186" t="s">
        <v>4346</v>
      </c>
      <c r="I214" s="1187" t="s">
        <v>4332</v>
      </c>
      <c r="J214" s="1188" t="s">
        <v>4337</v>
      </c>
      <c r="M214" s="1189"/>
    </row>
    <row r="215" spans="1:13" ht="24.95">
      <c r="A215" s="1198"/>
      <c r="B215" s="1171"/>
      <c r="C215" s="1186" t="s">
        <v>4353</v>
      </c>
      <c r="D215" s="1186" t="s">
        <v>4339</v>
      </c>
      <c r="E215" s="1186" t="s">
        <v>4361</v>
      </c>
      <c r="F215" s="1186" t="s">
        <v>4330</v>
      </c>
      <c r="G215" s="1186" t="s">
        <v>4498</v>
      </c>
      <c r="H215" s="1186" t="s">
        <v>4331</v>
      </c>
      <c r="I215" s="1187" t="s">
        <v>4332</v>
      </c>
      <c r="J215" s="1191" t="str">
        <f>J133</f>
        <v>Number of records that are contactable (opted-in for email &amp; has valid contact data available)/Total database Size</v>
      </c>
      <c r="M215" s="1189"/>
    </row>
    <row r="216" spans="1:13" ht="23.1">
      <c r="A216" s="1198"/>
      <c r="B216" s="1171"/>
      <c r="C216" s="1186" t="s">
        <v>4419</v>
      </c>
      <c r="D216" s="1186" t="s">
        <v>4339</v>
      </c>
      <c r="E216" s="1186" t="s">
        <v>4336</v>
      </c>
      <c r="F216" s="1186" t="s">
        <v>4330</v>
      </c>
      <c r="G216" s="1186" t="s">
        <v>4498</v>
      </c>
      <c r="H216" s="1186" t="s">
        <v>4331</v>
      </c>
      <c r="I216" s="1187" t="s">
        <v>4332</v>
      </c>
      <c r="J216" s="1188" t="s">
        <v>4337</v>
      </c>
      <c r="M216" s="1189"/>
    </row>
    <row r="217" spans="1:13" ht="23.1">
      <c r="A217" s="1198"/>
      <c r="B217" s="1171"/>
      <c r="C217" s="1186" t="s">
        <v>4420</v>
      </c>
      <c r="D217" s="1186" t="s">
        <v>4352</v>
      </c>
      <c r="E217" s="1186" t="s">
        <v>4336</v>
      </c>
      <c r="F217" s="1186" t="s">
        <v>4330</v>
      </c>
      <c r="G217" s="1186" t="s">
        <v>4498</v>
      </c>
      <c r="H217" s="1186" t="s">
        <v>4331</v>
      </c>
      <c r="I217" s="1187" t="s">
        <v>4332</v>
      </c>
      <c r="J217" s="1188" t="s">
        <v>4337</v>
      </c>
      <c r="M217" s="1189"/>
    </row>
    <row r="218" spans="1:13" ht="75">
      <c r="A218" s="1198"/>
      <c r="B218" s="1171"/>
      <c r="C218" s="1186" t="s">
        <v>4360</v>
      </c>
      <c r="D218" s="1186" t="s">
        <v>3368</v>
      </c>
      <c r="E218" s="1186" t="s">
        <v>4336</v>
      </c>
      <c r="F218" s="1186" t="s">
        <v>4330</v>
      </c>
      <c r="G218" s="1186" t="s">
        <v>4498</v>
      </c>
      <c r="H218" s="1186" t="s">
        <v>4346</v>
      </c>
      <c r="I218" s="1187" t="s">
        <v>4332</v>
      </c>
      <c r="J218" s="1191" t="str">
        <f>J136</f>
        <v>R12: New Engagers + Reactivated Engagers - Churn, Churn here is customer engaged 13-24M ago but no engagement shown in 0-12M. 
YTD: New Engagers YTD + Reactivated Engagers YTD - Churn YTD, Churn here is customer engaged 13-24M ago but no engagement shown between Jan and selected month. Engagement here includes signups, clicks, purchase, website browse and/or reviews provided</v>
      </c>
      <c r="M218" s="1189"/>
    </row>
    <row r="219" spans="1:13" ht="87.95" thickBot="1">
      <c r="A219" s="1211"/>
      <c r="B219" s="1205"/>
      <c r="C219" s="1202" t="s">
        <v>4362</v>
      </c>
      <c r="D219" s="1202" t="s">
        <v>3368</v>
      </c>
      <c r="E219" s="1202" t="s">
        <v>4336</v>
      </c>
      <c r="F219" s="1202" t="s">
        <v>4330</v>
      </c>
      <c r="G219" s="1202" t="s">
        <v>4498</v>
      </c>
      <c r="H219" s="1202" t="s">
        <v>4346</v>
      </c>
      <c r="I219" s="1216" t="s">
        <v>4332</v>
      </c>
      <c r="J219" s="1204" t="str">
        <f>J137</f>
        <v>R12: New Engagers + Reactivated Engagers - Churn, Churn here is customer engaged 13-24M ago but no engagement shown in 0-12M. 
YTD: New Engagers YTD + Reactivated Engagers YTD - Churn YTD, Churn here is customer engaged 13-24M ago but no engagement shown between Jan and selected month. Engagement here includes clicks, purchase, website browse and/or reviews provided. Signups are not included</v>
      </c>
      <c r="K219" s="1205"/>
      <c r="L219" s="1206"/>
      <c r="M219" s="1207"/>
    </row>
    <row r="220" spans="1:13" ht="62.45">
      <c r="A220" s="1208"/>
      <c r="B220" s="1181"/>
      <c r="C220" s="1178" t="s">
        <v>4499</v>
      </c>
      <c r="D220" s="1178" t="s">
        <v>3368</v>
      </c>
      <c r="E220" s="1178" t="s">
        <v>4361</v>
      </c>
      <c r="F220" s="1178" t="s">
        <v>4330</v>
      </c>
      <c r="G220" s="1247" t="s">
        <v>4500</v>
      </c>
      <c r="H220" s="1178" t="s">
        <v>4346</v>
      </c>
      <c r="I220" s="1179" t="s">
        <v>4332</v>
      </c>
      <c r="J220" s="1248" t="s">
        <v>4501</v>
      </c>
      <c r="K220" s="1181"/>
      <c r="L220" s="1182"/>
      <c r="M220" s="1183"/>
    </row>
    <row r="221" spans="1:13" ht="23.1">
      <c r="A221" s="1198"/>
      <c r="B221" s="1171"/>
      <c r="C221" s="1186" t="s">
        <v>4502</v>
      </c>
      <c r="D221" s="1186" t="s">
        <v>3368</v>
      </c>
      <c r="E221" s="1186" t="s">
        <v>4336</v>
      </c>
      <c r="F221" s="1186" t="s">
        <v>4330</v>
      </c>
      <c r="G221" s="1244" t="s">
        <v>4500</v>
      </c>
      <c r="H221" s="1186" t="s">
        <v>4346</v>
      </c>
      <c r="I221" s="1187" t="s">
        <v>4332</v>
      </c>
      <c r="J221" s="1188" t="s">
        <v>4337</v>
      </c>
      <c r="M221" s="1189"/>
    </row>
    <row r="222" spans="1:13" ht="23.1">
      <c r="A222" s="1198"/>
      <c r="B222" s="1171"/>
      <c r="C222" s="1186" t="s">
        <v>4503</v>
      </c>
      <c r="D222" s="1186" t="s">
        <v>4339</v>
      </c>
      <c r="E222" s="1186" t="s">
        <v>4336</v>
      </c>
      <c r="F222" s="1186" t="s">
        <v>4330</v>
      </c>
      <c r="G222" s="1244" t="s">
        <v>4500</v>
      </c>
      <c r="H222" s="1186" t="s">
        <v>4346</v>
      </c>
      <c r="I222" s="1187" t="s">
        <v>4332</v>
      </c>
      <c r="J222" s="1188" t="s">
        <v>4337</v>
      </c>
      <c r="M222" s="1189"/>
    </row>
    <row r="223" spans="1:13" ht="37.5">
      <c r="A223" s="1198"/>
      <c r="B223" s="1171"/>
      <c r="C223" s="1186" t="s">
        <v>4366</v>
      </c>
      <c r="D223" s="1186" t="s">
        <v>3368</v>
      </c>
      <c r="E223" s="1186" t="s">
        <v>4361</v>
      </c>
      <c r="F223" s="1186" t="s">
        <v>4330</v>
      </c>
      <c r="G223" s="1244" t="s">
        <v>4500</v>
      </c>
      <c r="H223" s="1186" t="s">
        <v>4346</v>
      </c>
      <c r="I223" s="1187" t="s">
        <v>4332</v>
      </c>
      <c r="J223" s="1246" t="s">
        <v>4504</v>
      </c>
      <c r="M223" s="1189"/>
    </row>
    <row r="224" spans="1:13" ht="23.1">
      <c r="A224" s="1198"/>
      <c r="B224" s="1171"/>
      <c r="C224" s="1186" t="s">
        <v>4367</v>
      </c>
      <c r="D224" s="1186" t="s">
        <v>3368</v>
      </c>
      <c r="E224" s="1186" t="s">
        <v>4336</v>
      </c>
      <c r="F224" s="1186" t="s">
        <v>4330</v>
      </c>
      <c r="G224" s="1244" t="s">
        <v>4500</v>
      </c>
      <c r="H224" s="1186" t="s">
        <v>4346</v>
      </c>
      <c r="I224" s="1187" t="s">
        <v>4332</v>
      </c>
      <c r="J224" s="1188" t="s">
        <v>4337</v>
      </c>
      <c r="M224" s="1189"/>
    </row>
    <row r="225" spans="1:13" ht="23.1">
      <c r="A225" s="1198"/>
      <c r="B225" s="1171"/>
      <c r="C225" s="1186" t="s">
        <v>4368</v>
      </c>
      <c r="D225" s="1186" t="s">
        <v>4339</v>
      </c>
      <c r="E225" s="1186" t="s">
        <v>4336</v>
      </c>
      <c r="F225" s="1186" t="s">
        <v>4330</v>
      </c>
      <c r="G225" s="1244" t="s">
        <v>4500</v>
      </c>
      <c r="H225" s="1186" t="s">
        <v>4346</v>
      </c>
      <c r="I225" s="1187" t="s">
        <v>4332</v>
      </c>
      <c r="J225" s="1188" t="s">
        <v>4337</v>
      </c>
      <c r="M225" s="1189"/>
    </row>
    <row r="226" spans="1:13" ht="50.1">
      <c r="A226" s="1198"/>
      <c r="B226" s="1171"/>
      <c r="C226" s="1186" t="s">
        <v>4505</v>
      </c>
      <c r="D226" s="1186" t="s">
        <v>3368</v>
      </c>
      <c r="E226" s="1186" t="s">
        <v>4361</v>
      </c>
      <c r="F226" s="1186" t="s">
        <v>4330</v>
      </c>
      <c r="G226" s="1244" t="s">
        <v>4500</v>
      </c>
      <c r="H226" s="1186" t="s">
        <v>4346</v>
      </c>
      <c r="I226" s="1187" t="s">
        <v>4332</v>
      </c>
      <c r="J226" s="1246" t="s">
        <v>4506</v>
      </c>
      <c r="M226" s="1189"/>
    </row>
    <row r="227" spans="1:13" ht="23.1">
      <c r="A227" s="1198"/>
      <c r="B227" s="1171"/>
      <c r="C227" s="1186" t="s">
        <v>4507</v>
      </c>
      <c r="D227" s="1186" t="s">
        <v>3368</v>
      </c>
      <c r="E227" s="1186" t="s">
        <v>4336</v>
      </c>
      <c r="F227" s="1186" t="s">
        <v>4330</v>
      </c>
      <c r="G227" s="1244" t="s">
        <v>4500</v>
      </c>
      <c r="H227" s="1186" t="s">
        <v>4346</v>
      </c>
      <c r="I227" s="1187" t="s">
        <v>4332</v>
      </c>
      <c r="J227" s="1188" t="s">
        <v>4337</v>
      </c>
      <c r="M227" s="1189"/>
    </row>
    <row r="228" spans="1:13" ht="23.1">
      <c r="A228" s="1198"/>
      <c r="B228" s="1171"/>
      <c r="C228" s="1186" t="s">
        <v>4508</v>
      </c>
      <c r="D228" s="1186" t="s">
        <v>4339</v>
      </c>
      <c r="E228" s="1186" t="s">
        <v>4336</v>
      </c>
      <c r="F228" s="1186" t="s">
        <v>4330</v>
      </c>
      <c r="G228" s="1244" t="s">
        <v>4500</v>
      </c>
      <c r="H228" s="1186" t="s">
        <v>4346</v>
      </c>
      <c r="I228" s="1187" t="s">
        <v>4332</v>
      </c>
      <c r="J228" s="1188" t="s">
        <v>4337</v>
      </c>
      <c r="M228" s="1189"/>
    </row>
    <row r="229" spans="1:13" ht="50.1">
      <c r="A229" s="1198"/>
      <c r="B229" s="1171"/>
      <c r="C229" s="1186" t="s">
        <v>4509</v>
      </c>
      <c r="D229" s="1186" t="s">
        <v>3368</v>
      </c>
      <c r="E229" s="1186" t="s">
        <v>4361</v>
      </c>
      <c r="F229" s="1186" t="s">
        <v>4330</v>
      </c>
      <c r="G229" s="1244" t="s">
        <v>4500</v>
      </c>
      <c r="H229" s="1186" t="s">
        <v>4346</v>
      </c>
      <c r="I229" s="1187" t="s">
        <v>4332</v>
      </c>
      <c r="J229" s="1246" t="s">
        <v>4510</v>
      </c>
      <c r="M229" s="1189"/>
    </row>
    <row r="230" spans="1:13" ht="23.1">
      <c r="A230" s="1198"/>
      <c r="B230" s="1171"/>
      <c r="C230" s="1186" t="s">
        <v>4511</v>
      </c>
      <c r="D230" s="1186" t="s">
        <v>3368</v>
      </c>
      <c r="E230" s="1186" t="s">
        <v>4336</v>
      </c>
      <c r="F230" s="1186" t="s">
        <v>4330</v>
      </c>
      <c r="G230" s="1244" t="s">
        <v>4500</v>
      </c>
      <c r="H230" s="1186" t="s">
        <v>4346</v>
      </c>
      <c r="I230" s="1187" t="s">
        <v>4332</v>
      </c>
      <c r="J230" s="1188" t="s">
        <v>4337</v>
      </c>
      <c r="M230" s="1189"/>
    </row>
    <row r="231" spans="1:13" ht="23.1">
      <c r="A231" s="1198"/>
      <c r="B231" s="1171"/>
      <c r="C231" s="1186" t="s">
        <v>4512</v>
      </c>
      <c r="D231" s="1186" t="s">
        <v>4339</v>
      </c>
      <c r="E231" s="1186" t="s">
        <v>4336</v>
      </c>
      <c r="F231" s="1186" t="s">
        <v>4330</v>
      </c>
      <c r="G231" s="1244" t="s">
        <v>4500</v>
      </c>
      <c r="H231" s="1186" t="s">
        <v>4346</v>
      </c>
      <c r="I231" s="1187" t="s">
        <v>4332</v>
      </c>
      <c r="J231" s="1188" t="s">
        <v>4337</v>
      </c>
      <c r="M231" s="1189"/>
    </row>
    <row r="232" spans="1:13" ht="37.5">
      <c r="A232" s="1198"/>
      <c r="B232" s="1171"/>
      <c r="C232" s="1186" t="s">
        <v>4363</v>
      </c>
      <c r="D232" s="1186" t="s">
        <v>3368</v>
      </c>
      <c r="E232" s="1186" t="s">
        <v>4361</v>
      </c>
      <c r="F232" s="1186" t="s">
        <v>4330</v>
      </c>
      <c r="G232" s="1244" t="s">
        <v>4500</v>
      </c>
      <c r="H232" s="1186" t="s">
        <v>4346</v>
      </c>
      <c r="I232" s="1187" t="s">
        <v>4341</v>
      </c>
      <c r="J232" s="1246" t="s">
        <v>4513</v>
      </c>
      <c r="M232" s="1189"/>
    </row>
    <row r="233" spans="1:13">
      <c r="A233" s="1198"/>
      <c r="B233" s="1171"/>
      <c r="C233" s="1186" t="s">
        <v>4364</v>
      </c>
      <c r="D233" s="1186" t="s">
        <v>3368</v>
      </c>
      <c r="E233" s="1186" t="s">
        <v>4336</v>
      </c>
      <c r="F233" s="1186" t="s">
        <v>4330</v>
      </c>
      <c r="G233" s="1244" t="s">
        <v>4500</v>
      </c>
      <c r="H233" s="1186" t="s">
        <v>4346</v>
      </c>
      <c r="I233" s="1187" t="s">
        <v>4341</v>
      </c>
      <c r="J233" s="1188" t="s">
        <v>4337</v>
      </c>
      <c r="M233" s="1189"/>
    </row>
    <row r="234" spans="1:13">
      <c r="A234" s="1198"/>
      <c r="B234" s="1171"/>
      <c r="C234" s="1186" t="s">
        <v>4365</v>
      </c>
      <c r="D234" s="1186" t="s">
        <v>4339</v>
      </c>
      <c r="E234" s="1186" t="s">
        <v>4336</v>
      </c>
      <c r="F234" s="1186" t="s">
        <v>4330</v>
      </c>
      <c r="G234" s="1244" t="s">
        <v>4500</v>
      </c>
      <c r="H234" s="1186" t="s">
        <v>4346</v>
      </c>
      <c r="I234" s="1187" t="s">
        <v>4341</v>
      </c>
      <c r="J234" s="1188" t="s">
        <v>4337</v>
      </c>
      <c r="M234" s="1189"/>
    </row>
    <row r="235" spans="1:13" ht="24.95">
      <c r="A235" s="1198"/>
      <c r="B235" s="1171"/>
      <c r="C235" s="1186" t="s">
        <v>4514</v>
      </c>
      <c r="D235" s="1186" t="s">
        <v>3368</v>
      </c>
      <c r="E235" s="1186" t="s">
        <v>4361</v>
      </c>
      <c r="F235" s="1186" t="s">
        <v>4330</v>
      </c>
      <c r="G235" s="1244" t="s">
        <v>4500</v>
      </c>
      <c r="H235" s="1186" t="s">
        <v>4346</v>
      </c>
      <c r="I235" s="1187" t="s">
        <v>4332</v>
      </c>
      <c r="J235" s="1249" t="s">
        <v>4515</v>
      </c>
      <c r="M235" s="1189"/>
    </row>
    <row r="236" spans="1:13" ht="23.1">
      <c r="A236" s="1198"/>
      <c r="B236" s="1171"/>
      <c r="C236" s="1186" t="s">
        <v>4516</v>
      </c>
      <c r="D236" s="1186" t="s">
        <v>3368</v>
      </c>
      <c r="E236" s="1186" t="s">
        <v>4336</v>
      </c>
      <c r="F236" s="1186" t="s">
        <v>4330</v>
      </c>
      <c r="G236" s="1244" t="s">
        <v>4500</v>
      </c>
      <c r="H236" s="1186" t="s">
        <v>4346</v>
      </c>
      <c r="I236" s="1187" t="s">
        <v>4332</v>
      </c>
      <c r="J236" s="1188" t="s">
        <v>4337</v>
      </c>
      <c r="M236" s="1189"/>
    </row>
    <row r="237" spans="1:13" ht="23.1">
      <c r="A237" s="1198"/>
      <c r="B237" s="1171"/>
      <c r="C237" s="1186" t="s">
        <v>4517</v>
      </c>
      <c r="D237" s="1186" t="s">
        <v>4339</v>
      </c>
      <c r="E237" s="1186" t="s">
        <v>4336</v>
      </c>
      <c r="F237" s="1186" t="s">
        <v>4330</v>
      </c>
      <c r="G237" s="1244" t="s">
        <v>4500</v>
      </c>
      <c r="H237" s="1186" t="s">
        <v>4346</v>
      </c>
      <c r="I237" s="1187" t="s">
        <v>4332</v>
      </c>
      <c r="J237" s="1188" t="s">
        <v>4337</v>
      </c>
      <c r="M237" s="1189"/>
    </row>
    <row r="238" spans="1:13" ht="62.45">
      <c r="A238" s="1198"/>
      <c r="B238" s="1171"/>
      <c r="C238" s="1186" t="s">
        <v>4518</v>
      </c>
      <c r="D238" s="1186" t="s">
        <v>3368</v>
      </c>
      <c r="E238" s="1186" t="s">
        <v>4361</v>
      </c>
      <c r="F238" s="1186" t="s">
        <v>4330</v>
      </c>
      <c r="G238" s="1244" t="s">
        <v>4500</v>
      </c>
      <c r="H238" s="1186" t="s">
        <v>4346</v>
      </c>
      <c r="I238" s="1187" t="s">
        <v>4332</v>
      </c>
      <c r="J238" s="1191" t="s">
        <v>4519</v>
      </c>
      <c r="M238" s="1189"/>
    </row>
    <row r="239" spans="1:13" ht="23.1">
      <c r="A239" s="1193"/>
      <c r="B239" s="1194"/>
      <c r="C239" s="1195" t="str">
        <f>C238&amp;" - LY"</f>
        <v>New Buyers AOV - LY</v>
      </c>
      <c r="D239" s="1186" t="s">
        <v>3368</v>
      </c>
      <c r="E239" s="1186" t="s">
        <v>4336</v>
      </c>
      <c r="F239" s="1186" t="s">
        <v>4330</v>
      </c>
      <c r="G239" s="1244" t="s">
        <v>4520</v>
      </c>
      <c r="H239" s="1186" t="s">
        <v>4346</v>
      </c>
      <c r="I239" s="1187" t="s">
        <v>4332</v>
      </c>
      <c r="J239" s="1188" t="s">
        <v>4337</v>
      </c>
      <c r="K239" s="1194"/>
      <c r="L239" s="1196"/>
      <c r="M239" s="1197"/>
    </row>
    <row r="240" spans="1:13" ht="23.1">
      <c r="A240" s="1198"/>
      <c r="B240" s="1171"/>
      <c r="C240" s="1195" t="str">
        <f>C238&amp;" - YoY"</f>
        <v>New Buyers AOV - YoY</v>
      </c>
      <c r="D240" s="1186" t="s">
        <v>4339</v>
      </c>
      <c r="E240" s="1186" t="s">
        <v>4336</v>
      </c>
      <c r="F240" s="1186" t="s">
        <v>4330</v>
      </c>
      <c r="G240" s="1244" t="s">
        <v>4520</v>
      </c>
      <c r="H240" s="1186" t="s">
        <v>4346</v>
      </c>
      <c r="I240" s="1187" t="s">
        <v>4332</v>
      </c>
      <c r="J240" s="1188" t="s">
        <v>4337</v>
      </c>
      <c r="M240" s="1189"/>
    </row>
    <row r="241" spans="1:13" ht="62.45">
      <c r="A241" s="1198"/>
      <c r="B241" s="1171"/>
      <c r="C241" s="1186" t="s">
        <v>4521</v>
      </c>
      <c r="D241" s="1186" t="s">
        <v>3368</v>
      </c>
      <c r="E241" s="1186" t="s">
        <v>4361</v>
      </c>
      <c r="F241" s="1186" t="s">
        <v>4330</v>
      </c>
      <c r="G241" s="1244" t="s">
        <v>4500</v>
      </c>
      <c r="H241" s="1186" t="s">
        <v>4346</v>
      </c>
      <c r="I241" s="1187" t="s">
        <v>4332</v>
      </c>
      <c r="J241" s="1191" t="s">
        <v>4522</v>
      </c>
      <c r="M241" s="1189"/>
    </row>
    <row r="242" spans="1:13" ht="23.1">
      <c r="A242" s="1193"/>
      <c r="B242" s="1194"/>
      <c r="C242" s="1195" t="str">
        <f>C241&amp;" - LY"</f>
        <v>New Buyers IPT - LY</v>
      </c>
      <c r="D242" s="1186" t="s">
        <v>3368</v>
      </c>
      <c r="E242" s="1186" t="s">
        <v>4336</v>
      </c>
      <c r="F242" s="1186" t="s">
        <v>4330</v>
      </c>
      <c r="G242" s="1244" t="s">
        <v>4520</v>
      </c>
      <c r="H242" s="1186" t="s">
        <v>4346</v>
      </c>
      <c r="I242" s="1187" t="s">
        <v>4332</v>
      </c>
      <c r="J242" s="1188" t="s">
        <v>4337</v>
      </c>
      <c r="K242" s="1194"/>
      <c r="L242" s="1196"/>
      <c r="M242" s="1197"/>
    </row>
    <row r="243" spans="1:13" ht="23.1">
      <c r="A243" s="1198"/>
      <c r="B243" s="1171"/>
      <c r="C243" s="1195" t="str">
        <f>C241&amp;" - YoY"</f>
        <v>New Buyers IPT - YoY</v>
      </c>
      <c r="D243" s="1186" t="s">
        <v>4339</v>
      </c>
      <c r="E243" s="1186" t="s">
        <v>4336</v>
      </c>
      <c r="F243" s="1186" t="s">
        <v>4330</v>
      </c>
      <c r="G243" s="1244" t="s">
        <v>4520</v>
      </c>
      <c r="H243" s="1186" t="s">
        <v>4346</v>
      </c>
      <c r="I243" s="1187" t="s">
        <v>4332</v>
      </c>
      <c r="J243" s="1188" t="s">
        <v>4337</v>
      </c>
      <c r="M243" s="1189"/>
    </row>
    <row r="244" spans="1:13" ht="62.45">
      <c r="A244" s="1198"/>
      <c r="B244" s="1171"/>
      <c r="C244" s="1186" t="s">
        <v>4523</v>
      </c>
      <c r="D244" s="1186" t="s">
        <v>3368</v>
      </c>
      <c r="E244" s="1186" t="s">
        <v>4361</v>
      </c>
      <c r="F244" s="1186" t="s">
        <v>4330</v>
      </c>
      <c r="G244" s="1244" t="s">
        <v>4500</v>
      </c>
      <c r="H244" s="1186" t="s">
        <v>4346</v>
      </c>
      <c r="I244" s="1187" t="s">
        <v>4332</v>
      </c>
      <c r="J244" s="1191" t="s">
        <v>4524</v>
      </c>
      <c r="M244" s="1189"/>
    </row>
    <row r="245" spans="1:13" ht="23.1">
      <c r="A245" s="1193"/>
      <c r="B245" s="1194"/>
      <c r="C245" s="1195" t="str">
        <f>C244&amp;" - LY"</f>
        <v>New Buyers AUR - LY</v>
      </c>
      <c r="D245" s="1186" t="s">
        <v>3368</v>
      </c>
      <c r="E245" s="1186" t="s">
        <v>4336</v>
      </c>
      <c r="F245" s="1186" t="s">
        <v>4330</v>
      </c>
      <c r="G245" s="1244" t="s">
        <v>4520</v>
      </c>
      <c r="H245" s="1186" t="s">
        <v>4346</v>
      </c>
      <c r="I245" s="1187" t="s">
        <v>4332</v>
      </c>
      <c r="J245" s="1188" t="s">
        <v>4337</v>
      </c>
      <c r="K245" s="1194"/>
      <c r="L245" s="1196"/>
      <c r="M245" s="1197"/>
    </row>
    <row r="246" spans="1:13" ht="23.1">
      <c r="A246" s="1198"/>
      <c r="B246" s="1171"/>
      <c r="C246" s="1195" t="str">
        <f>C244&amp;" - YoY"</f>
        <v>New Buyers AUR - YoY</v>
      </c>
      <c r="D246" s="1186" t="s">
        <v>4339</v>
      </c>
      <c r="E246" s="1186" t="s">
        <v>4336</v>
      </c>
      <c r="F246" s="1186" t="s">
        <v>4330</v>
      </c>
      <c r="G246" s="1244" t="s">
        <v>4520</v>
      </c>
      <c r="H246" s="1186" t="s">
        <v>4346</v>
      </c>
      <c r="I246" s="1187" t="s">
        <v>4332</v>
      </c>
      <c r="J246" s="1188" t="s">
        <v>4337</v>
      </c>
      <c r="M246" s="1189"/>
    </row>
    <row r="247" spans="1:13" ht="62.45">
      <c r="A247" s="1198"/>
      <c r="B247" s="1171"/>
      <c r="C247" s="1186" t="s">
        <v>4525</v>
      </c>
      <c r="D247" s="1186" t="s">
        <v>3368</v>
      </c>
      <c r="E247" s="1186" t="s">
        <v>4361</v>
      </c>
      <c r="F247" s="1186" t="s">
        <v>4330</v>
      </c>
      <c r="G247" s="1244" t="s">
        <v>4500</v>
      </c>
      <c r="H247" s="1186" t="s">
        <v>4346</v>
      </c>
      <c r="I247" s="1187" t="s">
        <v>4332</v>
      </c>
      <c r="J247" s="1191" t="s">
        <v>4526</v>
      </c>
      <c r="M247" s="1189"/>
    </row>
    <row r="248" spans="1:13" ht="23.1">
      <c r="A248" s="1193"/>
      <c r="B248" s="1194"/>
      <c r="C248" s="1195" t="str">
        <f>C247&amp;" - LY"</f>
        <v>New Buyers AVG Spends - LY</v>
      </c>
      <c r="D248" s="1186" t="s">
        <v>3368</v>
      </c>
      <c r="E248" s="1186" t="s">
        <v>4336</v>
      </c>
      <c r="F248" s="1186" t="s">
        <v>4330</v>
      </c>
      <c r="G248" s="1244" t="s">
        <v>4520</v>
      </c>
      <c r="H248" s="1186" t="s">
        <v>4346</v>
      </c>
      <c r="I248" s="1187" t="s">
        <v>4332</v>
      </c>
      <c r="J248" s="1188" t="s">
        <v>4337</v>
      </c>
      <c r="K248" s="1194"/>
      <c r="L248" s="1196"/>
      <c r="M248" s="1197"/>
    </row>
    <row r="249" spans="1:13" ht="23.1">
      <c r="A249" s="1198"/>
      <c r="B249" s="1171"/>
      <c r="C249" s="1195" t="str">
        <f>C247&amp;" - YoY"</f>
        <v>New Buyers AVG Spends - YoY</v>
      </c>
      <c r="D249" s="1186" t="s">
        <v>4339</v>
      </c>
      <c r="E249" s="1186" t="s">
        <v>4336</v>
      </c>
      <c r="F249" s="1186" t="s">
        <v>4330</v>
      </c>
      <c r="G249" s="1244" t="s">
        <v>4520</v>
      </c>
      <c r="H249" s="1186" t="s">
        <v>4346</v>
      </c>
      <c r="I249" s="1187" t="s">
        <v>4332</v>
      </c>
      <c r="J249" s="1188" t="s">
        <v>4337</v>
      </c>
      <c r="M249" s="1189"/>
    </row>
    <row r="250" spans="1:13" ht="62.45">
      <c r="A250" s="1198"/>
      <c r="B250" s="1171"/>
      <c r="C250" s="1186" t="s">
        <v>4369</v>
      </c>
      <c r="D250" s="1186" t="s">
        <v>3368</v>
      </c>
      <c r="E250" s="1186" t="s">
        <v>4361</v>
      </c>
      <c r="F250" s="1186" t="s">
        <v>4330</v>
      </c>
      <c r="G250" s="1244" t="s">
        <v>4500</v>
      </c>
      <c r="H250" s="1186" t="s">
        <v>4346</v>
      </c>
      <c r="I250" s="1187" t="s">
        <v>4332</v>
      </c>
      <c r="J250" s="1246" t="s">
        <v>4527</v>
      </c>
      <c r="M250" s="1189"/>
    </row>
    <row r="251" spans="1:13" ht="62.45">
      <c r="A251" s="1198"/>
      <c r="B251" s="1171"/>
      <c r="C251" s="1186" t="s">
        <v>4499</v>
      </c>
      <c r="D251" s="1186" t="s">
        <v>3368</v>
      </c>
      <c r="E251" s="1186" t="s">
        <v>4361</v>
      </c>
      <c r="F251" s="1186" t="s">
        <v>4330</v>
      </c>
      <c r="G251" s="1244" t="s">
        <v>4520</v>
      </c>
      <c r="H251" s="1186" t="s">
        <v>4346</v>
      </c>
      <c r="I251" s="1187" t="s">
        <v>4332</v>
      </c>
      <c r="J251" s="1191" t="str">
        <f>J220</f>
        <v>- R12: Number of buyers who made their 1st purchase over 12 past months (inclusive of both customer types - customers acquired in last 12 months and customers existing in database 13months ago)
- YTD: Number of buyers who made their 1st purchase between Jan. and selected month (inclusive of both newly acquired and existing prospect)"</v>
      </c>
      <c r="M251" s="1189"/>
    </row>
    <row r="252" spans="1:13" ht="23.1">
      <c r="A252" s="1198"/>
      <c r="B252" s="1171"/>
      <c r="C252" s="1186" t="s">
        <v>4502</v>
      </c>
      <c r="D252" s="1186" t="s">
        <v>3368</v>
      </c>
      <c r="E252" s="1186" t="s">
        <v>4336</v>
      </c>
      <c r="F252" s="1186" t="s">
        <v>4330</v>
      </c>
      <c r="G252" s="1244" t="s">
        <v>4520</v>
      </c>
      <c r="H252" s="1186" t="s">
        <v>4346</v>
      </c>
      <c r="I252" s="1187" t="s">
        <v>4332</v>
      </c>
      <c r="J252" s="1188" t="s">
        <v>4337</v>
      </c>
      <c r="M252" s="1189"/>
    </row>
    <row r="253" spans="1:13" ht="23.1">
      <c r="A253" s="1198"/>
      <c r="B253" s="1171"/>
      <c r="C253" s="1186" t="s">
        <v>4503</v>
      </c>
      <c r="D253" s="1186" t="s">
        <v>4339</v>
      </c>
      <c r="E253" s="1186" t="s">
        <v>4336</v>
      </c>
      <c r="F253" s="1186" t="s">
        <v>4330</v>
      </c>
      <c r="G253" s="1244" t="s">
        <v>4520</v>
      </c>
      <c r="H253" s="1186" t="s">
        <v>4346</v>
      </c>
      <c r="I253" s="1187" t="s">
        <v>4332</v>
      </c>
      <c r="J253" s="1188" t="s">
        <v>4337</v>
      </c>
      <c r="M253" s="1189"/>
    </row>
    <row r="254" spans="1:13" ht="37.5">
      <c r="A254" s="1198"/>
      <c r="B254" s="1171"/>
      <c r="C254" s="1186" t="s">
        <v>4366</v>
      </c>
      <c r="D254" s="1186" t="s">
        <v>3368</v>
      </c>
      <c r="E254" s="1186" t="s">
        <v>4361</v>
      </c>
      <c r="F254" s="1186" t="s">
        <v>4330</v>
      </c>
      <c r="G254" s="1244" t="s">
        <v>4520</v>
      </c>
      <c r="H254" s="1186" t="s">
        <v>4346</v>
      </c>
      <c r="I254" s="1187" t="s">
        <v>4332</v>
      </c>
      <c r="J254" s="1192" t="str">
        <f>J223</f>
        <v>- R12: Number of buyers who made a purchase over 12 past months
- YTD: Number of buyers who made a purchase between Jan. and selected month"</v>
      </c>
      <c r="M254" s="1189"/>
    </row>
    <row r="255" spans="1:13" ht="23.1">
      <c r="A255" s="1198"/>
      <c r="B255" s="1171"/>
      <c r="C255" s="1186" t="s">
        <v>4367</v>
      </c>
      <c r="D255" s="1186" t="s">
        <v>3368</v>
      </c>
      <c r="E255" s="1186" t="s">
        <v>4336</v>
      </c>
      <c r="F255" s="1186" t="s">
        <v>4330</v>
      </c>
      <c r="G255" s="1244" t="s">
        <v>4520</v>
      </c>
      <c r="H255" s="1186" t="s">
        <v>4346</v>
      </c>
      <c r="I255" s="1187" t="s">
        <v>4332</v>
      </c>
      <c r="J255" s="1188" t="s">
        <v>4337</v>
      </c>
      <c r="M255" s="1189"/>
    </row>
    <row r="256" spans="1:13" ht="23.1">
      <c r="A256" s="1198"/>
      <c r="B256" s="1171"/>
      <c r="C256" s="1186" t="s">
        <v>4368</v>
      </c>
      <c r="D256" s="1186" t="s">
        <v>4339</v>
      </c>
      <c r="E256" s="1186" t="s">
        <v>4336</v>
      </c>
      <c r="F256" s="1186" t="s">
        <v>4330</v>
      </c>
      <c r="G256" s="1244" t="s">
        <v>4520</v>
      </c>
      <c r="H256" s="1186" t="s">
        <v>4346</v>
      </c>
      <c r="I256" s="1187" t="s">
        <v>4332</v>
      </c>
      <c r="J256" s="1188" t="s">
        <v>4337</v>
      </c>
      <c r="M256" s="1189"/>
    </row>
    <row r="257" spans="1:13" ht="50.1">
      <c r="A257" s="1198"/>
      <c r="B257" s="1171"/>
      <c r="C257" s="1186" t="s">
        <v>4505</v>
      </c>
      <c r="D257" s="1186" t="s">
        <v>3368</v>
      </c>
      <c r="E257" s="1186" t="s">
        <v>4361</v>
      </c>
      <c r="F257" s="1186" t="s">
        <v>4330</v>
      </c>
      <c r="G257" s="1244" t="s">
        <v>4520</v>
      </c>
      <c r="H257" s="1186" t="s">
        <v>4346</v>
      </c>
      <c r="I257" s="1187" t="s">
        <v>4332</v>
      </c>
      <c r="J257" s="1191" t="str">
        <f>J226</f>
        <v>- R12: Number of buyers who made a purchase sometime before but no purchase during 12 past months
- YTD: Number of buyers who made a purchase sometime before but no purchase between Jan. TY and selected month "</v>
      </c>
      <c r="M257" s="1189"/>
    </row>
    <row r="258" spans="1:13" ht="23.1">
      <c r="A258" s="1198"/>
      <c r="B258" s="1171"/>
      <c r="C258" s="1186" t="s">
        <v>4507</v>
      </c>
      <c r="D258" s="1186" t="s">
        <v>3368</v>
      </c>
      <c r="E258" s="1186" t="s">
        <v>4336</v>
      </c>
      <c r="F258" s="1186" t="s">
        <v>4330</v>
      </c>
      <c r="G258" s="1244" t="s">
        <v>4520</v>
      </c>
      <c r="H258" s="1186" t="s">
        <v>4346</v>
      </c>
      <c r="I258" s="1187" t="s">
        <v>4332</v>
      </c>
      <c r="J258" s="1188" t="s">
        <v>4337</v>
      </c>
      <c r="M258" s="1189"/>
    </row>
    <row r="259" spans="1:13" ht="23.1">
      <c r="A259" s="1198"/>
      <c r="B259" s="1171"/>
      <c r="C259" s="1186" t="s">
        <v>4508</v>
      </c>
      <c r="D259" s="1186" t="s">
        <v>4339</v>
      </c>
      <c r="E259" s="1186" t="s">
        <v>4336</v>
      </c>
      <c r="F259" s="1186" t="s">
        <v>4330</v>
      </c>
      <c r="G259" s="1244" t="s">
        <v>4520</v>
      </c>
      <c r="H259" s="1186" t="s">
        <v>4346</v>
      </c>
      <c r="I259" s="1187" t="s">
        <v>4332</v>
      </c>
      <c r="J259" s="1188" t="s">
        <v>4337</v>
      </c>
      <c r="M259" s="1189"/>
    </row>
    <row r="260" spans="1:13" ht="50.1">
      <c r="A260" s="1198"/>
      <c r="B260" s="1171"/>
      <c r="C260" s="1186" t="s">
        <v>4509</v>
      </c>
      <c r="D260" s="1186" t="s">
        <v>3368</v>
      </c>
      <c r="E260" s="1186" t="s">
        <v>4361</v>
      </c>
      <c r="F260" s="1186" t="s">
        <v>4330</v>
      </c>
      <c r="G260" s="1244" t="s">
        <v>4520</v>
      </c>
      <c r="H260" s="1186" t="s">
        <v>4346</v>
      </c>
      <c r="I260" s="1187" t="s">
        <v>4332</v>
      </c>
      <c r="J260" s="1191" t="str">
        <f>J229</f>
        <v>- R12: Number of customers acquired more than 12 months but who made their 1st purchase between 0 and 12 months
- YTD:  Number of customers acquired before Jan. (LY or before) but who made their 1st purchase between Jan. and selected month "</v>
      </c>
      <c r="M260" s="1189"/>
    </row>
    <row r="261" spans="1:13" ht="23.1">
      <c r="A261" s="1198"/>
      <c r="B261" s="1171"/>
      <c r="C261" s="1186" t="s">
        <v>4511</v>
      </c>
      <c r="D261" s="1186" t="s">
        <v>3368</v>
      </c>
      <c r="E261" s="1186" t="s">
        <v>4336</v>
      </c>
      <c r="F261" s="1186" t="s">
        <v>4330</v>
      </c>
      <c r="G261" s="1244" t="s">
        <v>4520</v>
      </c>
      <c r="H261" s="1186" t="s">
        <v>4346</v>
      </c>
      <c r="I261" s="1187" t="s">
        <v>4332</v>
      </c>
      <c r="J261" s="1188" t="s">
        <v>4337</v>
      </c>
      <c r="M261" s="1189"/>
    </row>
    <row r="262" spans="1:13" ht="23.1">
      <c r="A262" s="1198"/>
      <c r="B262" s="1171"/>
      <c r="C262" s="1186" t="s">
        <v>4512</v>
      </c>
      <c r="D262" s="1186" t="s">
        <v>4339</v>
      </c>
      <c r="E262" s="1186" t="s">
        <v>4336</v>
      </c>
      <c r="F262" s="1186" t="s">
        <v>4330</v>
      </c>
      <c r="G262" s="1244" t="s">
        <v>4520</v>
      </c>
      <c r="H262" s="1186" t="s">
        <v>4346</v>
      </c>
      <c r="I262" s="1187" t="s">
        <v>4332</v>
      </c>
      <c r="J262" s="1188" t="s">
        <v>4337</v>
      </c>
      <c r="M262" s="1189"/>
    </row>
    <row r="263" spans="1:13" ht="37.5">
      <c r="A263" s="1198"/>
      <c r="B263" s="1171"/>
      <c r="C263" s="1186" t="s">
        <v>4363</v>
      </c>
      <c r="D263" s="1186" t="s">
        <v>3368</v>
      </c>
      <c r="E263" s="1186" t="s">
        <v>4361</v>
      </c>
      <c r="F263" s="1186" t="s">
        <v>4330</v>
      </c>
      <c r="G263" s="1244" t="s">
        <v>4520</v>
      </c>
      <c r="H263" s="1186" t="s">
        <v>4346</v>
      </c>
      <c r="I263" s="1187" t="s">
        <v>4341</v>
      </c>
      <c r="J263" s="1191" t="str">
        <f>J232</f>
        <v>- R12: Total Direct CRM Revenue generated over 12 months
- YTD: Revenue generated between Jan. and selected month
(Source: GA)"</v>
      </c>
      <c r="M263" s="1189"/>
    </row>
    <row r="264" spans="1:13">
      <c r="A264" s="1198"/>
      <c r="B264" s="1171"/>
      <c r="C264" s="1186" t="s">
        <v>4364</v>
      </c>
      <c r="D264" s="1186" t="s">
        <v>3368</v>
      </c>
      <c r="E264" s="1186" t="s">
        <v>4336</v>
      </c>
      <c r="F264" s="1186" t="s">
        <v>4330</v>
      </c>
      <c r="G264" s="1244" t="s">
        <v>4520</v>
      </c>
      <c r="H264" s="1186" t="s">
        <v>4346</v>
      </c>
      <c r="I264" s="1187" t="s">
        <v>4341</v>
      </c>
      <c r="J264" s="1188" t="s">
        <v>4337</v>
      </c>
      <c r="M264" s="1189"/>
    </row>
    <row r="265" spans="1:13">
      <c r="A265" s="1198"/>
      <c r="B265" s="1171"/>
      <c r="C265" s="1186" t="s">
        <v>4365</v>
      </c>
      <c r="D265" s="1186" t="s">
        <v>4339</v>
      </c>
      <c r="E265" s="1186" t="s">
        <v>4336</v>
      </c>
      <c r="F265" s="1186" t="s">
        <v>4330</v>
      </c>
      <c r="G265" s="1244" t="s">
        <v>4520</v>
      </c>
      <c r="H265" s="1186" t="s">
        <v>4346</v>
      </c>
      <c r="I265" s="1187" t="s">
        <v>4341</v>
      </c>
      <c r="J265" s="1188" t="s">
        <v>4337</v>
      </c>
      <c r="M265" s="1189"/>
    </row>
    <row r="266" spans="1:13" ht="24.95">
      <c r="A266" s="1198"/>
      <c r="B266" s="1171"/>
      <c r="C266" s="1186" t="s">
        <v>4514</v>
      </c>
      <c r="D266" s="1186" t="s">
        <v>3368</v>
      </c>
      <c r="E266" s="1186" t="s">
        <v>4361</v>
      </c>
      <c r="F266" s="1186" t="s">
        <v>4330</v>
      </c>
      <c r="G266" s="1244" t="s">
        <v>4520</v>
      </c>
      <c r="H266" s="1186" t="s">
        <v>4346</v>
      </c>
      <c r="I266" s="1187" t="s">
        <v>4332</v>
      </c>
      <c r="J266" s="1192" t="str">
        <f>J235</f>
        <v>- R12: Total revenue by New Buyers between 0-12 months
- YTD: Total revenue by New Buyers between Jan. and selected month"</v>
      </c>
      <c r="M266" s="1189"/>
    </row>
    <row r="267" spans="1:13" ht="23.1">
      <c r="A267" s="1198"/>
      <c r="B267" s="1171"/>
      <c r="C267" s="1186" t="s">
        <v>4516</v>
      </c>
      <c r="D267" s="1186" t="s">
        <v>3368</v>
      </c>
      <c r="E267" s="1186" t="s">
        <v>4336</v>
      </c>
      <c r="F267" s="1186" t="s">
        <v>4330</v>
      </c>
      <c r="G267" s="1244" t="s">
        <v>4520</v>
      </c>
      <c r="H267" s="1186" t="s">
        <v>4346</v>
      </c>
      <c r="I267" s="1187" t="s">
        <v>4332</v>
      </c>
      <c r="J267" s="1188" t="s">
        <v>4337</v>
      </c>
      <c r="M267" s="1189"/>
    </row>
    <row r="268" spans="1:13" ht="23.1">
      <c r="A268" s="1198"/>
      <c r="B268" s="1171"/>
      <c r="C268" s="1186" t="s">
        <v>4517</v>
      </c>
      <c r="D268" s="1186" t="s">
        <v>4339</v>
      </c>
      <c r="E268" s="1186" t="s">
        <v>4336</v>
      </c>
      <c r="F268" s="1186" t="s">
        <v>4330</v>
      </c>
      <c r="G268" s="1244" t="s">
        <v>4520</v>
      </c>
      <c r="H268" s="1186" t="s">
        <v>4346</v>
      </c>
      <c r="I268" s="1187" t="s">
        <v>4332</v>
      </c>
      <c r="J268" s="1188" t="s">
        <v>4337</v>
      </c>
      <c r="M268" s="1189"/>
    </row>
    <row r="269" spans="1:13" ht="62.45">
      <c r="A269" s="1198"/>
      <c r="B269" s="1171"/>
      <c r="C269" s="1186" t="s">
        <v>4518</v>
      </c>
      <c r="D269" s="1186" t="s">
        <v>3368</v>
      </c>
      <c r="E269" s="1186" t="s">
        <v>4361</v>
      </c>
      <c r="F269" s="1186" t="s">
        <v>4330</v>
      </c>
      <c r="G269" s="1244" t="s">
        <v>4520</v>
      </c>
      <c r="H269" s="1186" t="s">
        <v>4346</v>
      </c>
      <c r="I269" s="1187" t="s">
        <v>4332</v>
      </c>
      <c r="J269" s="1191" t="str">
        <f>J238</f>
        <v>- R12: (Total sales generated by New Buyers (1st purch. between 0-12 months)) / (Total order by New Buyers (1st purch. between 0-12 months))
- YTD: (Total sales generated by New Buyers (1st purch. between Jan. and selected month)) / (Total order by New Buyers (1st purch. between Jan. and selected month))</v>
      </c>
      <c r="M269" s="1189"/>
    </row>
    <row r="270" spans="1:13" ht="23.1">
      <c r="A270" s="1193"/>
      <c r="B270" s="1194"/>
      <c r="C270" s="1195" t="str">
        <f>C269&amp;" - LY"</f>
        <v>New Buyers AOV - LY</v>
      </c>
      <c r="D270" s="1186" t="s">
        <v>3368</v>
      </c>
      <c r="E270" s="1186" t="s">
        <v>4336</v>
      </c>
      <c r="F270" s="1186" t="s">
        <v>4330</v>
      </c>
      <c r="G270" s="1244" t="s">
        <v>4520</v>
      </c>
      <c r="H270" s="1186" t="s">
        <v>4346</v>
      </c>
      <c r="I270" s="1187" t="s">
        <v>4332</v>
      </c>
      <c r="J270" s="1188" t="s">
        <v>4337</v>
      </c>
      <c r="K270" s="1194"/>
      <c r="L270" s="1196"/>
      <c r="M270" s="1197"/>
    </row>
    <row r="271" spans="1:13" ht="23.1">
      <c r="A271" s="1198"/>
      <c r="B271" s="1171"/>
      <c r="C271" s="1195" t="str">
        <f>C269&amp;" - YoY"</f>
        <v>New Buyers AOV - YoY</v>
      </c>
      <c r="D271" s="1186" t="s">
        <v>4339</v>
      </c>
      <c r="E271" s="1186" t="s">
        <v>4336</v>
      </c>
      <c r="F271" s="1186" t="s">
        <v>4330</v>
      </c>
      <c r="G271" s="1244" t="s">
        <v>4520</v>
      </c>
      <c r="H271" s="1186" t="s">
        <v>4346</v>
      </c>
      <c r="I271" s="1187" t="s">
        <v>4332</v>
      </c>
      <c r="J271" s="1188" t="s">
        <v>4337</v>
      </c>
      <c r="M271" s="1189"/>
    </row>
    <row r="272" spans="1:13" ht="62.45">
      <c r="A272" s="1198"/>
      <c r="B272" s="1171"/>
      <c r="C272" s="1186" t="s">
        <v>4521</v>
      </c>
      <c r="D272" s="1186" t="s">
        <v>3368</v>
      </c>
      <c r="E272" s="1186" t="s">
        <v>4361</v>
      </c>
      <c r="F272" s="1186" t="s">
        <v>4330</v>
      </c>
      <c r="G272" s="1244" t="s">
        <v>4520</v>
      </c>
      <c r="H272" s="1186" t="s">
        <v>4346</v>
      </c>
      <c r="I272" s="1187" t="s">
        <v>4332</v>
      </c>
      <c r="J272" s="1191" t="str">
        <f>J241</f>
        <v>- R12: (Total items purchased by New Buyers (1st purch. between 0-12 months)) / (Total order by New Buyers (1st purch. between 0-12 months))
- YTD: (Total items purchased by New Buyers (1st purch. between Jan. and selected month)) / (Total order by New Buyers (1st purch. between Jan. and selected month))</v>
      </c>
      <c r="M272" s="1189"/>
    </row>
    <row r="273" spans="1:13" ht="23.1">
      <c r="A273" s="1193"/>
      <c r="B273" s="1194"/>
      <c r="C273" s="1195" t="str">
        <f>C272&amp;" - LY"</f>
        <v>New Buyers IPT - LY</v>
      </c>
      <c r="D273" s="1186" t="s">
        <v>3368</v>
      </c>
      <c r="E273" s="1186" t="s">
        <v>4336</v>
      </c>
      <c r="F273" s="1186" t="s">
        <v>4330</v>
      </c>
      <c r="G273" s="1244" t="s">
        <v>4520</v>
      </c>
      <c r="H273" s="1186" t="s">
        <v>4346</v>
      </c>
      <c r="I273" s="1187" t="s">
        <v>4332</v>
      </c>
      <c r="J273" s="1188" t="s">
        <v>4337</v>
      </c>
      <c r="K273" s="1194"/>
      <c r="L273" s="1196"/>
      <c r="M273" s="1197"/>
    </row>
    <row r="274" spans="1:13" ht="23.1">
      <c r="A274" s="1198"/>
      <c r="B274" s="1171"/>
      <c r="C274" s="1195" t="str">
        <f>C272&amp;" - YoY"</f>
        <v>New Buyers IPT - YoY</v>
      </c>
      <c r="D274" s="1186" t="s">
        <v>4339</v>
      </c>
      <c r="E274" s="1186" t="s">
        <v>4336</v>
      </c>
      <c r="F274" s="1186" t="s">
        <v>4330</v>
      </c>
      <c r="G274" s="1244" t="s">
        <v>4520</v>
      </c>
      <c r="H274" s="1186" t="s">
        <v>4346</v>
      </c>
      <c r="I274" s="1187" t="s">
        <v>4332</v>
      </c>
      <c r="J274" s="1188" t="s">
        <v>4337</v>
      </c>
      <c r="M274" s="1189"/>
    </row>
    <row r="275" spans="1:13" ht="62.45">
      <c r="A275" s="1198"/>
      <c r="B275" s="1171"/>
      <c r="C275" s="1186" t="s">
        <v>4523</v>
      </c>
      <c r="D275" s="1186" t="s">
        <v>3368</v>
      </c>
      <c r="E275" s="1186" t="s">
        <v>4361</v>
      </c>
      <c r="F275" s="1186" t="s">
        <v>4330</v>
      </c>
      <c r="G275" s="1244" t="s">
        <v>4520</v>
      </c>
      <c r="H275" s="1186" t="s">
        <v>4346</v>
      </c>
      <c r="I275" s="1187" t="s">
        <v>4332</v>
      </c>
      <c r="J275" s="1191" t="str">
        <f>J244</f>
        <v>- R12: (Total sales by New Buyers (1st purch. between 0-12 months)) / (Total Items purchased by New Buyers (1st purch. between 0-12 months))
- YTD: (Total sales by New Buyers (1st purch. between Jan. and selected month)) / Total Items purchased by New Buyers (1st purch. between Jan. and selected month))</v>
      </c>
      <c r="M275" s="1189"/>
    </row>
    <row r="276" spans="1:13" ht="23.1">
      <c r="A276" s="1193"/>
      <c r="B276" s="1194"/>
      <c r="C276" s="1195" t="str">
        <f>C275&amp;" - LY"</f>
        <v>New Buyers AUR - LY</v>
      </c>
      <c r="D276" s="1186" t="s">
        <v>3368</v>
      </c>
      <c r="E276" s="1186" t="s">
        <v>4336</v>
      </c>
      <c r="F276" s="1186" t="s">
        <v>4330</v>
      </c>
      <c r="G276" s="1244" t="s">
        <v>4520</v>
      </c>
      <c r="H276" s="1186" t="s">
        <v>4346</v>
      </c>
      <c r="I276" s="1187" t="s">
        <v>4332</v>
      </c>
      <c r="J276" s="1188" t="s">
        <v>4337</v>
      </c>
      <c r="K276" s="1194"/>
      <c r="L276" s="1196"/>
      <c r="M276" s="1197"/>
    </row>
    <row r="277" spans="1:13" ht="23.1">
      <c r="A277" s="1198"/>
      <c r="B277" s="1171"/>
      <c r="C277" s="1195" t="str">
        <f>C275&amp;" - YoY"</f>
        <v>New Buyers AUR - YoY</v>
      </c>
      <c r="D277" s="1186" t="s">
        <v>4339</v>
      </c>
      <c r="E277" s="1186" t="s">
        <v>4336</v>
      </c>
      <c r="F277" s="1186" t="s">
        <v>4330</v>
      </c>
      <c r="G277" s="1244" t="s">
        <v>4520</v>
      </c>
      <c r="H277" s="1186" t="s">
        <v>4346</v>
      </c>
      <c r="I277" s="1187" t="s">
        <v>4332</v>
      </c>
      <c r="J277" s="1188" t="s">
        <v>4337</v>
      </c>
      <c r="M277" s="1189"/>
    </row>
    <row r="278" spans="1:13" ht="62.45">
      <c r="A278" s="1198"/>
      <c r="B278" s="1171"/>
      <c r="C278" s="1186" t="s">
        <v>4525</v>
      </c>
      <c r="D278" s="1186" t="s">
        <v>3368</v>
      </c>
      <c r="E278" s="1186" t="s">
        <v>4361</v>
      </c>
      <c r="F278" s="1186" t="s">
        <v>4330</v>
      </c>
      <c r="G278" s="1244" t="s">
        <v>4520</v>
      </c>
      <c r="H278" s="1186" t="s">
        <v>4346</v>
      </c>
      <c r="I278" s="1187" t="s">
        <v>4332</v>
      </c>
      <c r="J278" s="1191" t="str">
        <f>J247</f>
        <v>- R12: (Total sales by New Buyers (1st purch. between 0-12 months)) / (Total New Buyers (1st purch. between 0-12 months))
- YTD: (Total sales by New Buyers (1st purch. between Jan. and selected month)) / Total New Buyers (1st purch. between Jan. and selected month))</v>
      </c>
      <c r="M278" s="1189"/>
    </row>
    <row r="279" spans="1:13" ht="23.1">
      <c r="A279" s="1193"/>
      <c r="B279" s="1194"/>
      <c r="C279" s="1195" t="str">
        <f>C278&amp;" - LY"</f>
        <v>New Buyers AVG Spends - LY</v>
      </c>
      <c r="D279" s="1186" t="s">
        <v>3368</v>
      </c>
      <c r="E279" s="1186" t="s">
        <v>4336</v>
      </c>
      <c r="F279" s="1186" t="s">
        <v>4330</v>
      </c>
      <c r="G279" s="1244" t="s">
        <v>4520</v>
      </c>
      <c r="H279" s="1186" t="s">
        <v>4346</v>
      </c>
      <c r="I279" s="1187" t="s">
        <v>4332</v>
      </c>
      <c r="J279" s="1188" t="s">
        <v>4337</v>
      </c>
      <c r="K279" s="1194"/>
      <c r="L279" s="1196"/>
      <c r="M279" s="1197"/>
    </row>
    <row r="280" spans="1:13" ht="23.1">
      <c r="A280" s="1198"/>
      <c r="B280" s="1171"/>
      <c r="C280" s="1195" t="str">
        <f>C278&amp;" - YoY"</f>
        <v>New Buyers AVG Spends - YoY</v>
      </c>
      <c r="D280" s="1186" t="s">
        <v>4339</v>
      </c>
      <c r="E280" s="1186" t="s">
        <v>4336</v>
      </c>
      <c r="F280" s="1186" t="s">
        <v>4330</v>
      </c>
      <c r="G280" s="1244" t="s">
        <v>4520</v>
      </c>
      <c r="H280" s="1186" t="s">
        <v>4346</v>
      </c>
      <c r="I280" s="1187" t="s">
        <v>4332</v>
      </c>
      <c r="J280" s="1188" t="s">
        <v>4337</v>
      </c>
      <c r="M280" s="1189"/>
    </row>
    <row r="281" spans="1:13" ht="62.45">
      <c r="A281" s="1198"/>
      <c r="B281" s="1171"/>
      <c r="C281" s="1186" t="s">
        <v>4369</v>
      </c>
      <c r="D281" s="1186" t="s">
        <v>3368</v>
      </c>
      <c r="E281" s="1186" t="s">
        <v>4361</v>
      </c>
      <c r="F281" s="1186" t="s">
        <v>4330</v>
      </c>
      <c r="G281" s="1244" t="s">
        <v>4520</v>
      </c>
      <c r="H281" s="1186" t="s">
        <v>4346</v>
      </c>
      <c r="I281" s="1187" t="s">
        <v>4332</v>
      </c>
      <c r="J281" s="1191" t="str">
        <f>J250</f>
        <v>- R12: New Buyers + Reactivated Buyers - Churn, Churn here is customer made a purchase 13-24M ago but no purchase made in 0-12M
YTD: New Buyers YTD + Reactivated Buyers YTD - Churn YTD, Churn here is customer made a purchase 13-24M ago but no purchase made between Jan and selected month</v>
      </c>
      <c r="M281" s="1189"/>
    </row>
    <row r="282" spans="1:13" ht="75">
      <c r="A282" s="1198"/>
      <c r="B282" s="1171"/>
      <c r="C282" s="1186" t="s">
        <v>4528</v>
      </c>
      <c r="D282" s="1186" t="s">
        <v>3368</v>
      </c>
      <c r="E282" s="1186" t="s">
        <v>4361</v>
      </c>
      <c r="F282" s="1186" t="s">
        <v>4330</v>
      </c>
      <c r="G282" s="1244" t="s">
        <v>4520</v>
      </c>
      <c r="H282" s="1186" t="s">
        <v>4346</v>
      </c>
      <c r="I282" s="1187" t="s">
        <v>4332</v>
      </c>
      <c r="J282" s="1246" t="s">
        <v>4529</v>
      </c>
      <c r="M282" s="1189"/>
    </row>
    <row r="283" spans="1:13" ht="23.1">
      <c r="A283" s="1193"/>
      <c r="B283" s="1194"/>
      <c r="C283" s="1195" t="str">
        <f>C282&amp;" - LY"</f>
        <v>New Buyers AVG Days B/W Purchases - LY</v>
      </c>
      <c r="D283" s="1186" t="s">
        <v>3368</v>
      </c>
      <c r="E283" s="1186" t="s">
        <v>4336</v>
      </c>
      <c r="F283" s="1186" t="s">
        <v>4330</v>
      </c>
      <c r="G283" s="1244" t="s">
        <v>4520</v>
      </c>
      <c r="H283" s="1186" t="s">
        <v>4346</v>
      </c>
      <c r="I283" s="1187" t="s">
        <v>4332</v>
      </c>
      <c r="J283" s="1188" t="s">
        <v>4337</v>
      </c>
      <c r="K283" s="1194"/>
      <c r="L283" s="1196"/>
      <c r="M283" s="1197"/>
    </row>
    <row r="284" spans="1:13" ht="23.1">
      <c r="A284" s="1198"/>
      <c r="B284" s="1171"/>
      <c r="C284" s="1195" t="str">
        <f>C282&amp;" - YoY"</f>
        <v>New Buyers AVG Days B/W Purchases - YoY</v>
      </c>
      <c r="D284" s="1186" t="s">
        <v>4339</v>
      </c>
      <c r="E284" s="1186" t="s">
        <v>4336</v>
      </c>
      <c r="F284" s="1186" t="s">
        <v>4330</v>
      </c>
      <c r="G284" s="1244" t="s">
        <v>4520</v>
      </c>
      <c r="H284" s="1186" t="s">
        <v>4346</v>
      </c>
      <c r="I284" s="1187" t="s">
        <v>4332</v>
      </c>
      <c r="J284" s="1188" t="s">
        <v>4337</v>
      </c>
      <c r="M284" s="1189"/>
    </row>
    <row r="285" spans="1:13" ht="37.5">
      <c r="A285" s="1198"/>
      <c r="B285" s="1171"/>
      <c r="C285" s="1186" t="s">
        <v>4530</v>
      </c>
      <c r="D285" s="1186" t="s">
        <v>3368</v>
      </c>
      <c r="E285" s="1186" t="s">
        <v>4361</v>
      </c>
      <c r="F285" s="1186" t="s">
        <v>4330</v>
      </c>
      <c r="G285" s="1244" t="s">
        <v>4520</v>
      </c>
      <c r="H285" s="1186" t="s">
        <v>4346</v>
      </c>
      <c r="I285" s="1187" t="s">
        <v>4332</v>
      </c>
      <c r="J285" s="1246" t="s">
        <v>4531</v>
      </c>
      <c r="M285" s="1189"/>
    </row>
    <row r="286" spans="1:13" ht="23.1">
      <c r="A286" s="1193"/>
      <c r="B286" s="1194"/>
      <c r="C286" s="1195" t="str">
        <f>C285&amp;" - LY"</f>
        <v>New Buyers AVG Order Frequency - LY</v>
      </c>
      <c r="D286" s="1186" t="s">
        <v>3368</v>
      </c>
      <c r="E286" s="1186" t="s">
        <v>4336</v>
      </c>
      <c r="F286" s="1186" t="s">
        <v>4330</v>
      </c>
      <c r="G286" s="1244" t="s">
        <v>4520</v>
      </c>
      <c r="H286" s="1186" t="s">
        <v>4346</v>
      </c>
      <c r="I286" s="1187" t="s">
        <v>4332</v>
      </c>
      <c r="J286" s="1188" t="s">
        <v>4337</v>
      </c>
      <c r="K286" s="1194"/>
      <c r="L286" s="1196"/>
      <c r="M286" s="1197"/>
    </row>
    <row r="287" spans="1:13" ht="23.1">
      <c r="A287" s="1198"/>
      <c r="B287" s="1171"/>
      <c r="C287" s="1195" t="str">
        <f>C285&amp;" - YoY"</f>
        <v>New Buyers AVG Order Frequency - YoY</v>
      </c>
      <c r="D287" s="1186" t="s">
        <v>4339</v>
      </c>
      <c r="E287" s="1186" t="s">
        <v>4336</v>
      </c>
      <c r="F287" s="1186" t="s">
        <v>4330</v>
      </c>
      <c r="G287" s="1244" t="s">
        <v>4520</v>
      </c>
      <c r="H287" s="1186" t="s">
        <v>4346</v>
      </c>
      <c r="I287" s="1187" t="s">
        <v>4332</v>
      </c>
      <c r="J287" s="1188" t="s">
        <v>4337</v>
      </c>
      <c r="M287" s="1189"/>
    </row>
    <row r="288" spans="1:13" ht="62.45">
      <c r="A288" s="1198"/>
      <c r="B288" s="1171"/>
      <c r="C288" s="1186" t="s">
        <v>4532</v>
      </c>
      <c r="D288" s="1186" t="s">
        <v>3368</v>
      </c>
      <c r="E288" s="1186" t="s">
        <v>4361</v>
      </c>
      <c r="F288" s="1186" t="s">
        <v>4330</v>
      </c>
      <c r="G288" s="1244" t="s">
        <v>4520</v>
      </c>
      <c r="H288" s="1186" t="s">
        <v>4346</v>
      </c>
      <c r="I288" s="1187" t="s">
        <v>4332</v>
      </c>
      <c r="J288" s="1246" t="s">
        <v>4533</v>
      </c>
      <c r="M288" s="1189"/>
    </row>
    <row r="289" spans="1:13" ht="23.1">
      <c r="A289" s="1193"/>
      <c r="B289" s="1194"/>
      <c r="C289" s="1195" t="str">
        <f>C288&amp;" - LY"</f>
        <v>New Buyers AVG Order Recency - LY</v>
      </c>
      <c r="D289" s="1186" t="s">
        <v>3368</v>
      </c>
      <c r="E289" s="1186" t="s">
        <v>4336</v>
      </c>
      <c r="F289" s="1186" t="s">
        <v>4330</v>
      </c>
      <c r="G289" s="1244" t="s">
        <v>4520</v>
      </c>
      <c r="H289" s="1186" t="s">
        <v>4346</v>
      </c>
      <c r="I289" s="1187" t="s">
        <v>4332</v>
      </c>
      <c r="J289" s="1188" t="s">
        <v>4337</v>
      </c>
      <c r="K289" s="1194"/>
      <c r="L289" s="1196"/>
      <c r="M289" s="1197"/>
    </row>
    <row r="290" spans="1:13" ht="23.1">
      <c r="A290" s="1193"/>
      <c r="B290" s="1194"/>
      <c r="C290" s="1195" t="str">
        <f>C288&amp;" - YoY"</f>
        <v>New Buyers AVG Order Recency - YoY</v>
      </c>
      <c r="D290" s="1186" t="s">
        <v>4339</v>
      </c>
      <c r="E290" s="1186" t="s">
        <v>4336</v>
      </c>
      <c r="F290" s="1186" t="s">
        <v>4330</v>
      </c>
      <c r="G290" s="1244" t="s">
        <v>4520</v>
      </c>
      <c r="H290" s="1186" t="s">
        <v>4346</v>
      </c>
      <c r="I290" s="1187" t="s">
        <v>4332</v>
      </c>
      <c r="J290" s="1188" t="s">
        <v>4337</v>
      </c>
      <c r="K290" s="1194"/>
      <c r="L290" s="1196"/>
      <c r="M290" s="1197"/>
    </row>
    <row r="291" spans="1:13" ht="50.1">
      <c r="A291" s="1193"/>
      <c r="B291" s="1194"/>
      <c r="C291" s="1195" t="s">
        <v>4534</v>
      </c>
      <c r="D291" s="1195" t="s">
        <v>3368</v>
      </c>
      <c r="E291" s="1195" t="s">
        <v>4361</v>
      </c>
      <c r="F291" s="1195" t="s">
        <v>4330</v>
      </c>
      <c r="G291" s="1250" t="s">
        <v>4520</v>
      </c>
      <c r="H291" s="1195" t="s">
        <v>4346</v>
      </c>
      <c r="I291" s="1217" t="s">
        <v>4332</v>
      </c>
      <c r="J291" s="1246" t="s">
        <v>4535</v>
      </c>
      <c r="K291" s="1194"/>
      <c r="L291" s="1196"/>
      <c r="M291" s="1197"/>
    </row>
    <row r="292" spans="1:13" ht="23.1">
      <c r="A292" s="1193"/>
      <c r="B292" s="1194"/>
      <c r="C292" s="1195" t="str">
        <f>C291&amp;" - LY"</f>
        <v>New Buyers AVG Total Units Purchased - LY</v>
      </c>
      <c r="D292" s="1186" t="s">
        <v>3368</v>
      </c>
      <c r="E292" s="1186" t="s">
        <v>4336</v>
      </c>
      <c r="F292" s="1186" t="s">
        <v>4330</v>
      </c>
      <c r="G292" s="1244" t="s">
        <v>4520</v>
      </c>
      <c r="H292" s="1186" t="s">
        <v>4346</v>
      </c>
      <c r="I292" s="1187" t="s">
        <v>4332</v>
      </c>
      <c r="J292" s="1188" t="s">
        <v>4337</v>
      </c>
      <c r="K292" s="1194"/>
      <c r="L292" s="1196"/>
      <c r="M292" s="1197"/>
    </row>
    <row r="293" spans="1:13" ht="23.45" thickBot="1">
      <c r="A293" s="1211"/>
      <c r="B293" s="1205"/>
      <c r="C293" s="1195" t="str">
        <f>C291&amp;" - YoY"</f>
        <v>New Buyers AVG Total Units Purchased - YoY</v>
      </c>
      <c r="D293" s="1186" t="s">
        <v>4339</v>
      </c>
      <c r="E293" s="1186" t="s">
        <v>4336</v>
      </c>
      <c r="F293" s="1186" t="s">
        <v>4330</v>
      </c>
      <c r="G293" s="1244" t="s">
        <v>4520</v>
      </c>
      <c r="H293" s="1186" t="s">
        <v>4346</v>
      </c>
      <c r="I293" s="1187" t="s">
        <v>4332</v>
      </c>
      <c r="J293" s="1188" t="s">
        <v>4337</v>
      </c>
      <c r="K293" s="1205"/>
      <c r="L293" s="1206"/>
      <c r="M293" s="1207"/>
    </row>
    <row r="294" spans="1:13" ht="37.5">
      <c r="A294" s="1208"/>
      <c r="B294" s="1181"/>
      <c r="C294" s="1178" t="s">
        <v>4366</v>
      </c>
      <c r="D294" s="1178" t="s">
        <v>3368</v>
      </c>
      <c r="E294" s="1178" t="s">
        <v>4361</v>
      </c>
      <c r="F294" s="1178" t="s">
        <v>4330</v>
      </c>
      <c r="G294" s="1247" t="s">
        <v>4536</v>
      </c>
      <c r="H294" s="1178" t="s">
        <v>4346</v>
      </c>
      <c r="I294" s="1179" t="s">
        <v>4332</v>
      </c>
      <c r="J294" s="1251" t="s">
        <v>4537</v>
      </c>
      <c r="K294" s="1181"/>
      <c r="L294" s="1182"/>
      <c r="M294" s="1183"/>
    </row>
    <row r="295" spans="1:13" ht="23.1">
      <c r="A295" s="1198"/>
      <c r="B295" s="1171"/>
      <c r="C295" s="1186" t="s">
        <v>4367</v>
      </c>
      <c r="D295" s="1186" t="s">
        <v>3368</v>
      </c>
      <c r="E295" s="1186" t="s">
        <v>4336</v>
      </c>
      <c r="F295" s="1186" t="s">
        <v>4330</v>
      </c>
      <c r="G295" s="1244" t="s">
        <v>4536</v>
      </c>
      <c r="H295" s="1186" t="s">
        <v>4346</v>
      </c>
      <c r="I295" s="1187" t="s">
        <v>4332</v>
      </c>
      <c r="J295" s="1188" t="s">
        <v>4337</v>
      </c>
      <c r="M295" s="1189"/>
    </row>
    <row r="296" spans="1:13" ht="23.1">
      <c r="A296" s="1198"/>
      <c r="B296" s="1171"/>
      <c r="C296" s="1186" t="s">
        <v>4368</v>
      </c>
      <c r="D296" s="1186" t="s">
        <v>4339</v>
      </c>
      <c r="E296" s="1186" t="s">
        <v>4336</v>
      </c>
      <c r="F296" s="1186" t="s">
        <v>4330</v>
      </c>
      <c r="G296" s="1244" t="s">
        <v>4536</v>
      </c>
      <c r="H296" s="1186" t="s">
        <v>4346</v>
      </c>
      <c r="I296" s="1187" t="s">
        <v>4332</v>
      </c>
      <c r="J296" s="1188" t="s">
        <v>4337</v>
      </c>
      <c r="M296" s="1189"/>
    </row>
    <row r="297" spans="1:13" ht="50.1">
      <c r="A297" s="1198"/>
      <c r="B297" s="1171"/>
      <c r="C297" s="1186" t="s">
        <v>4538</v>
      </c>
      <c r="D297" s="1186" t="s">
        <v>3368</v>
      </c>
      <c r="E297" s="1186" t="s">
        <v>4361</v>
      </c>
      <c r="F297" s="1186" t="s">
        <v>4330</v>
      </c>
      <c r="G297" s="1244" t="s">
        <v>4536</v>
      </c>
      <c r="H297" s="1186" t="s">
        <v>4346</v>
      </c>
      <c r="I297" s="1187" t="s">
        <v>4332</v>
      </c>
      <c r="J297" s="1246" t="s">
        <v>4539</v>
      </c>
      <c r="M297" s="1189"/>
    </row>
    <row r="298" spans="1:13" ht="23.1">
      <c r="A298" s="1198"/>
      <c r="B298" s="1171"/>
      <c r="C298" s="1186" t="s">
        <v>4540</v>
      </c>
      <c r="D298" s="1186" t="s">
        <v>3368</v>
      </c>
      <c r="E298" s="1186" t="s">
        <v>4336</v>
      </c>
      <c r="F298" s="1186" t="s">
        <v>4330</v>
      </c>
      <c r="G298" s="1244" t="s">
        <v>4536</v>
      </c>
      <c r="H298" s="1186" t="s">
        <v>4346</v>
      </c>
      <c r="I298" s="1187" t="s">
        <v>4332</v>
      </c>
      <c r="J298" s="1188" t="s">
        <v>4337</v>
      </c>
      <c r="M298" s="1189"/>
    </row>
    <row r="299" spans="1:13" ht="23.1">
      <c r="A299" s="1198"/>
      <c r="B299" s="1171"/>
      <c r="C299" s="1186" t="s">
        <v>4541</v>
      </c>
      <c r="D299" s="1186" t="s">
        <v>4339</v>
      </c>
      <c r="E299" s="1186" t="s">
        <v>4336</v>
      </c>
      <c r="F299" s="1186" t="s">
        <v>4330</v>
      </c>
      <c r="G299" s="1244" t="s">
        <v>4536</v>
      </c>
      <c r="H299" s="1186" t="s">
        <v>4346</v>
      </c>
      <c r="I299" s="1187" t="s">
        <v>4332</v>
      </c>
      <c r="J299" s="1188" t="s">
        <v>4337</v>
      </c>
      <c r="M299" s="1189"/>
    </row>
    <row r="300" spans="1:13" ht="50.1">
      <c r="A300" s="1198"/>
      <c r="B300" s="1171"/>
      <c r="C300" s="1186" t="s">
        <v>4542</v>
      </c>
      <c r="D300" s="1186" t="s">
        <v>3368</v>
      </c>
      <c r="E300" s="1186" t="s">
        <v>4361</v>
      </c>
      <c r="F300" s="1186" t="s">
        <v>4330</v>
      </c>
      <c r="G300" s="1244" t="s">
        <v>4536</v>
      </c>
      <c r="H300" s="1186" t="s">
        <v>4346</v>
      </c>
      <c r="I300" s="1187" t="s">
        <v>4332</v>
      </c>
      <c r="J300" s="1246" t="s">
        <v>4543</v>
      </c>
      <c r="M300" s="1189"/>
    </row>
    <row r="301" spans="1:13" ht="23.1">
      <c r="A301" s="1198"/>
      <c r="B301" s="1171"/>
      <c r="C301" s="1186" t="s">
        <v>4544</v>
      </c>
      <c r="D301" s="1186" t="s">
        <v>3368</v>
      </c>
      <c r="E301" s="1186" t="s">
        <v>4336</v>
      </c>
      <c r="F301" s="1186" t="s">
        <v>4330</v>
      </c>
      <c r="G301" s="1244" t="s">
        <v>4536</v>
      </c>
      <c r="H301" s="1186" t="s">
        <v>4346</v>
      </c>
      <c r="I301" s="1187" t="s">
        <v>4332</v>
      </c>
      <c r="J301" s="1188" t="s">
        <v>4337</v>
      </c>
      <c r="M301" s="1189"/>
    </row>
    <row r="302" spans="1:13" ht="23.1">
      <c r="A302" s="1198"/>
      <c r="B302" s="1171"/>
      <c r="C302" s="1186" t="s">
        <v>4545</v>
      </c>
      <c r="D302" s="1186" t="s">
        <v>4339</v>
      </c>
      <c r="E302" s="1186" t="s">
        <v>4336</v>
      </c>
      <c r="F302" s="1186" t="s">
        <v>4330</v>
      </c>
      <c r="G302" s="1244" t="s">
        <v>4536</v>
      </c>
      <c r="H302" s="1186" t="s">
        <v>4346</v>
      </c>
      <c r="I302" s="1187" t="s">
        <v>4332</v>
      </c>
      <c r="J302" s="1188" t="s">
        <v>4337</v>
      </c>
      <c r="M302" s="1189"/>
    </row>
    <row r="303" spans="1:13" ht="75">
      <c r="A303" s="1198"/>
      <c r="B303" s="1171"/>
      <c r="C303" s="1186" t="s">
        <v>4546</v>
      </c>
      <c r="D303" s="1186" t="s">
        <v>3368</v>
      </c>
      <c r="E303" s="1186" t="s">
        <v>4361</v>
      </c>
      <c r="F303" s="1186" t="s">
        <v>4330</v>
      </c>
      <c r="G303" s="1244" t="s">
        <v>4536</v>
      </c>
      <c r="H303" s="1186" t="s">
        <v>4346</v>
      </c>
      <c r="I303" s="1187" t="s">
        <v>4332</v>
      </c>
      <c r="J303" s="1246" t="s">
        <v>4547</v>
      </c>
      <c r="M303" s="1189"/>
    </row>
    <row r="304" spans="1:13" ht="23.1">
      <c r="A304" s="1198"/>
      <c r="B304" s="1171"/>
      <c r="C304" s="1186" t="s">
        <v>4548</v>
      </c>
      <c r="D304" s="1186" t="s">
        <v>3368</v>
      </c>
      <c r="E304" s="1186" t="s">
        <v>4336</v>
      </c>
      <c r="F304" s="1186" t="s">
        <v>4330</v>
      </c>
      <c r="G304" s="1244" t="s">
        <v>4536</v>
      </c>
      <c r="H304" s="1186" t="s">
        <v>4346</v>
      </c>
      <c r="I304" s="1187" t="s">
        <v>4332</v>
      </c>
      <c r="J304" s="1188" t="s">
        <v>4337</v>
      </c>
      <c r="M304" s="1189"/>
    </row>
    <row r="305" spans="1:13" ht="23.1">
      <c r="A305" s="1198"/>
      <c r="B305" s="1171"/>
      <c r="C305" s="1186" t="s">
        <v>4549</v>
      </c>
      <c r="D305" s="1186" t="s">
        <v>4339</v>
      </c>
      <c r="E305" s="1186" t="s">
        <v>4336</v>
      </c>
      <c r="F305" s="1186" t="s">
        <v>4330</v>
      </c>
      <c r="G305" s="1244" t="s">
        <v>4536</v>
      </c>
      <c r="H305" s="1186" t="s">
        <v>4346</v>
      </c>
      <c r="I305" s="1187" t="s">
        <v>4332</v>
      </c>
      <c r="J305" s="1188" t="s">
        <v>4337</v>
      </c>
      <c r="M305" s="1189"/>
    </row>
    <row r="306" spans="1:13" ht="75">
      <c r="A306" s="1198"/>
      <c r="B306" s="1171"/>
      <c r="C306" s="1186" t="s">
        <v>4550</v>
      </c>
      <c r="D306" s="1186" t="s">
        <v>3368</v>
      </c>
      <c r="E306" s="1186" t="s">
        <v>4361</v>
      </c>
      <c r="F306" s="1186" t="s">
        <v>4330</v>
      </c>
      <c r="G306" s="1244" t="s">
        <v>4536</v>
      </c>
      <c r="H306" s="1186" t="s">
        <v>4346</v>
      </c>
      <c r="I306" s="1187" t="s">
        <v>4332</v>
      </c>
      <c r="J306" s="1246" t="s">
        <v>4551</v>
      </c>
      <c r="M306" s="1189"/>
    </row>
    <row r="307" spans="1:13" ht="23.1">
      <c r="A307" s="1198"/>
      <c r="B307" s="1171"/>
      <c r="C307" s="1186" t="s">
        <v>4552</v>
      </c>
      <c r="D307" s="1186" t="s">
        <v>3368</v>
      </c>
      <c r="E307" s="1186" t="s">
        <v>4336</v>
      </c>
      <c r="F307" s="1186" t="s">
        <v>4330</v>
      </c>
      <c r="G307" s="1244" t="s">
        <v>4536</v>
      </c>
      <c r="H307" s="1186" t="s">
        <v>4346</v>
      </c>
      <c r="I307" s="1187" t="s">
        <v>4332</v>
      </c>
      <c r="J307" s="1188" t="s">
        <v>4337</v>
      </c>
      <c r="M307" s="1189"/>
    </row>
    <row r="308" spans="1:13" ht="23.1">
      <c r="A308" s="1198"/>
      <c r="B308" s="1171"/>
      <c r="C308" s="1186" t="s">
        <v>4553</v>
      </c>
      <c r="D308" s="1186" t="s">
        <v>4339</v>
      </c>
      <c r="E308" s="1186" t="s">
        <v>4336</v>
      </c>
      <c r="F308" s="1186" t="s">
        <v>4330</v>
      </c>
      <c r="G308" s="1244" t="s">
        <v>4536</v>
      </c>
      <c r="H308" s="1186" t="s">
        <v>4346</v>
      </c>
      <c r="I308" s="1187" t="s">
        <v>4332</v>
      </c>
      <c r="J308" s="1188" t="s">
        <v>4337</v>
      </c>
      <c r="M308" s="1189"/>
    </row>
    <row r="309" spans="1:13" ht="137.44999999999999">
      <c r="A309" s="1198"/>
      <c r="B309" s="1171"/>
      <c r="C309" s="1186" t="s">
        <v>4554</v>
      </c>
      <c r="D309" s="1186" t="s">
        <v>3368</v>
      </c>
      <c r="E309" s="1186" t="s">
        <v>4361</v>
      </c>
      <c r="F309" s="1186" t="s">
        <v>4330</v>
      </c>
      <c r="G309" s="1244" t="s">
        <v>4536</v>
      </c>
      <c r="H309" s="1245" t="s">
        <v>4331</v>
      </c>
      <c r="I309" s="1187" t="s">
        <v>4341</v>
      </c>
      <c r="J309" s="1246" t="s">
        <v>4555</v>
      </c>
      <c r="M309" s="1189"/>
    </row>
    <row r="310" spans="1:13">
      <c r="A310" s="1193"/>
      <c r="B310" s="1194"/>
      <c r="C310" s="1186" t="s">
        <v>4556</v>
      </c>
      <c r="D310" s="1186" t="s">
        <v>3368</v>
      </c>
      <c r="E310" s="1186" t="s">
        <v>4336</v>
      </c>
      <c r="F310" s="1186" t="s">
        <v>4330</v>
      </c>
      <c r="G310" s="1244" t="s">
        <v>4536</v>
      </c>
      <c r="H310" s="1245" t="s">
        <v>4331</v>
      </c>
      <c r="I310" s="1187" t="s">
        <v>4341</v>
      </c>
      <c r="J310" s="1188" t="s">
        <v>4337</v>
      </c>
      <c r="K310" s="1194"/>
      <c r="L310" s="1196"/>
      <c r="M310" s="1197"/>
    </row>
    <row r="311" spans="1:13">
      <c r="A311" s="1198"/>
      <c r="B311" s="1171"/>
      <c r="C311" s="1186" t="s">
        <v>4557</v>
      </c>
      <c r="D311" s="1186" t="s">
        <v>4339</v>
      </c>
      <c r="E311" s="1186" t="s">
        <v>4336</v>
      </c>
      <c r="F311" s="1186" t="s">
        <v>4330</v>
      </c>
      <c r="G311" s="1244" t="s">
        <v>4536</v>
      </c>
      <c r="H311" s="1245" t="s">
        <v>4331</v>
      </c>
      <c r="I311" s="1187" t="s">
        <v>4341</v>
      </c>
      <c r="J311" s="1188" t="s">
        <v>4337</v>
      </c>
      <c r="M311" s="1189"/>
    </row>
    <row r="312" spans="1:13" ht="62.45">
      <c r="A312" s="1198"/>
      <c r="B312" s="1171"/>
      <c r="C312" s="1186" t="s">
        <v>4558</v>
      </c>
      <c r="D312" s="1186" t="s">
        <v>3368</v>
      </c>
      <c r="E312" s="1186" t="s">
        <v>4361</v>
      </c>
      <c r="F312" s="1186" t="s">
        <v>4330</v>
      </c>
      <c r="G312" s="1244" t="s">
        <v>4536</v>
      </c>
      <c r="H312" s="1186" t="s">
        <v>4346</v>
      </c>
      <c r="I312" s="1187" t="s">
        <v>4332</v>
      </c>
      <c r="J312" s="1246" t="s">
        <v>4559</v>
      </c>
      <c r="M312" s="1189"/>
    </row>
    <row r="313" spans="1:13" ht="23.1">
      <c r="A313" s="1198"/>
      <c r="B313" s="1171"/>
      <c r="C313" s="1186" t="s">
        <v>4560</v>
      </c>
      <c r="D313" s="1186" t="s">
        <v>3368</v>
      </c>
      <c r="E313" s="1186" t="s">
        <v>4336</v>
      </c>
      <c r="F313" s="1186" t="s">
        <v>4330</v>
      </c>
      <c r="G313" s="1244" t="s">
        <v>4536</v>
      </c>
      <c r="H313" s="1186" t="s">
        <v>4346</v>
      </c>
      <c r="I313" s="1187" t="s">
        <v>4332</v>
      </c>
      <c r="J313" s="1188" t="s">
        <v>4337</v>
      </c>
      <c r="M313" s="1189"/>
    </row>
    <row r="314" spans="1:13" ht="23.1">
      <c r="A314" s="1198"/>
      <c r="B314" s="1171"/>
      <c r="C314" s="1186" t="s">
        <v>4561</v>
      </c>
      <c r="D314" s="1186" t="s">
        <v>4339</v>
      </c>
      <c r="E314" s="1186" t="s">
        <v>4336</v>
      </c>
      <c r="F314" s="1186" t="s">
        <v>4330</v>
      </c>
      <c r="G314" s="1244" t="s">
        <v>4536</v>
      </c>
      <c r="H314" s="1186" t="s">
        <v>4346</v>
      </c>
      <c r="I314" s="1187" t="s">
        <v>4332</v>
      </c>
      <c r="J314" s="1188" t="s">
        <v>4337</v>
      </c>
      <c r="M314" s="1189"/>
    </row>
    <row r="315" spans="1:13" ht="62.45">
      <c r="A315" s="1198"/>
      <c r="B315" s="1171"/>
      <c r="C315" s="1186" t="s">
        <v>4562</v>
      </c>
      <c r="D315" s="1186" t="s">
        <v>3368</v>
      </c>
      <c r="E315" s="1186" t="s">
        <v>4361</v>
      </c>
      <c r="F315" s="1186" t="s">
        <v>4330</v>
      </c>
      <c r="G315" s="1244" t="s">
        <v>4536</v>
      </c>
      <c r="H315" s="1186" t="s">
        <v>4346</v>
      </c>
      <c r="I315" s="1187" t="s">
        <v>4332</v>
      </c>
      <c r="J315" s="1246" t="s">
        <v>4563</v>
      </c>
      <c r="M315" s="1189"/>
    </row>
    <row r="316" spans="1:13" ht="23.1">
      <c r="A316" s="1198"/>
      <c r="B316" s="1171"/>
      <c r="C316" s="1186" t="s">
        <v>4564</v>
      </c>
      <c r="D316" s="1186" t="s">
        <v>3368</v>
      </c>
      <c r="E316" s="1186" t="s">
        <v>4336</v>
      </c>
      <c r="F316" s="1186" t="s">
        <v>4330</v>
      </c>
      <c r="G316" s="1244" t="s">
        <v>4536</v>
      </c>
      <c r="H316" s="1186" t="s">
        <v>4346</v>
      </c>
      <c r="I316" s="1187" t="s">
        <v>4332</v>
      </c>
      <c r="J316" s="1188" t="s">
        <v>4337</v>
      </c>
      <c r="M316" s="1189"/>
    </row>
    <row r="317" spans="1:13" ht="23.1">
      <c r="A317" s="1198"/>
      <c r="B317" s="1171"/>
      <c r="C317" s="1186" t="s">
        <v>4565</v>
      </c>
      <c r="D317" s="1186" t="s">
        <v>4339</v>
      </c>
      <c r="E317" s="1186" t="s">
        <v>4336</v>
      </c>
      <c r="F317" s="1186" t="s">
        <v>4330</v>
      </c>
      <c r="G317" s="1244" t="s">
        <v>4536</v>
      </c>
      <c r="H317" s="1186" t="s">
        <v>4346</v>
      </c>
      <c r="I317" s="1187" t="s">
        <v>4332</v>
      </c>
      <c r="J317" s="1188" t="s">
        <v>4337</v>
      </c>
      <c r="M317" s="1189"/>
    </row>
    <row r="318" spans="1:13" ht="37.5">
      <c r="A318" s="1198"/>
      <c r="B318" s="1171"/>
      <c r="C318" s="1186" t="s">
        <v>4566</v>
      </c>
      <c r="D318" s="1186" t="s">
        <v>3368</v>
      </c>
      <c r="E318" s="1186" t="s">
        <v>4361</v>
      </c>
      <c r="F318" s="1186" t="s">
        <v>4330</v>
      </c>
      <c r="G318" s="1244" t="s">
        <v>4536</v>
      </c>
      <c r="H318" s="1186" t="s">
        <v>4346</v>
      </c>
      <c r="I318" s="1187" t="s">
        <v>4332</v>
      </c>
      <c r="J318" s="1246" t="s">
        <v>4567</v>
      </c>
      <c r="M318" s="1189"/>
    </row>
    <row r="319" spans="1:13" ht="23.1">
      <c r="A319" s="1198"/>
      <c r="B319" s="1171"/>
      <c r="C319" s="1186" t="s">
        <v>4568</v>
      </c>
      <c r="D319" s="1186" t="s">
        <v>3368</v>
      </c>
      <c r="E319" s="1186" t="s">
        <v>4336</v>
      </c>
      <c r="F319" s="1186" t="s">
        <v>4330</v>
      </c>
      <c r="G319" s="1244" t="s">
        <v>4536</v>
      </c>
      <c r="H319" s="1186" t="s">
        <v>4346</v>
      </c>
      <c r="I319" s="1187" t="s">
        <v>4332</v>
      </c>
      <c r="J319" s="1188" t="s">
        <v>4337</v>
      </c>
      <c r="M319" s="1189"/>
    </row>
    <row r="320" spans="1:13" ht="23.1">
      <c r="A320" s="1198"/>
      <c r="B320" s="1171"/>
      <c r="C320" s="1186" t="s">
        <v>4569</v>
      </c>
      <c r="D320" s="1186" t="s">
        <v>4339</v>
      </c>
      <c r="E320" s="1186" t="s">
        <v>4336</v>
      </c>
      <c r="F320" s="1186" t="s">
        <v>4330</v>
      </c>
      <c r="G320" s="1244" t="s">
        <v>4536</v>
      </c>
      <c r="H320" s="1186" t="s">
        <v>4346</v>
      </c>
      <c r="I320" s="1187" t="s">
        <v>4332</v>
      </c>
      <c r="J320" s="1188" t="s">
        <v>4337</v>
      </c>
      <c r="M320" s="1189"/>
    </row>
    <row r="321" spans="1:13" ht="24.95">
      <c r="A321" s="1198"/>
      <c r="B321" s="1171"/>
      <c r="C321" s="1186" t="s">
        <v>4570</v>
      </c>
      <c r="D321" s="1186" t="s">
        <v>3368</v>
      </c>
      <c r="E321" s="1186" t="s">
        <v>4361</v>
      </c>
      <c r="F321" s="1186" t="s">
        <v>4330</v>
      </c>
      <c r="G321" s="1244" t="s">
        <v>4536</v>
      </c>
      <c r="H321" s="1186" t="s">
        <v>4346</v>
      </c>
      <c r="I321" s="1187" t="s">
        <v>4332</v>
      </c>
      <c r="J321" s="1249" t="s">
        <v>4571</v>
      </c>
      <c r="M321" s="1189"/>
    </row>
    <row r="322" spans="1:13" ht="23.1">
      <c r="A322" s="1198"/>
      <c r="B322" s="1171"/>
      <c r="C322" s="1186" t="s">
        <v>4572</v>
      </c>
      <c r="D322" s="1186" t="s">
        <v>3368</v>
      </c>
      <c r="E322" s="1186" t="s">
        <v>4336</v>
      </c>
      <c r="F322" s="1186" t="s">
        <v>4330</v>
      </c>
      <c r="G322" s="1244" t="s">
        <v>4536</v>
      </c>
      <c r="H322" s="1186" t="s">
        <v>4346</v>
      </c>
      <c r="I322" s="1187" t="s">
        <v>4332</v>
      </c>
      <c r="J322" s="1188" t="s">
        <v>4337</v>
      </c>
      <c r="M322" s="1189"/>
    </row>
    <row r="323" spans="1:13" ht="23.1">
      <c r="A323" s="1198"/>
      <c r="B323" s="1171"/>
      <c r="C323" s="1186" t="s">
        <v>4573</v>
      </c>
      <c r="D323" s="1186" t="s">
        <v>4339</v>
      </c>
      <c r="E323" s="1186" t="s">
        <v>4336</v>
      </c>
      <c r="F323" s="1186" t="s">
        <v>4330</v>
      </c>
      <c r="G323" s="1244" t="s">
        <v>4536</v>
      </c>
      <c r="H323" s="1186" t="s">
        <v>4346</v>
      </c>
      <c r="I323" s="1187" t="s">
        <v>4332</v>
      </c>
      <c r="J323" s="1188" t="s">
        <v>4337</v>
      </c>
      <c r="M323" s="1189"/>
    </row>
    <row r="324" spans="1:13" ht="75">
      <c r="A324" s="1198"/>
      <c r="B324" s="1171"/>
      <c r="C324" s="1186" t="s">
        <v>4370</v>
      </c>
      <c r="D324" s="1186" t="s">
        <v>4339</v>
      </c>
      <c r="E324" s="1186" t="s">
        <v>4361</v>
      </c>
      <c r="F324" s="1186" t="s">
        <v>4330</v>
      </c>
      <c r="G324" s="1244" t="s">
        <v>4536</v>
      </c>
      <c r="H324" s="1186" t="s">
        <v>4346</v>
      </c>
      <c r="I324" s="1187" t="s">
        <v>4332</v>
      </c>
      <c r="J324" s="1246" t="s">
        <v>4574</v>
      </c>
      <c r="M324" s="1189"/>
    </row>
    <row r="325" spans="1:13" ht="23.1">
      <c r="A325" s="1198"/>
      <c r="B325" s="1171"/>
      <c r="C325" s="1186" t="s">
        <v>4371</v>
      </c>
      <c r="D325" s="1186" t="s">
        <v>4339</v>
      </c>
      <c r="E325" s="1186" t="s">
        <v>4336</v>
      </c>
      <c r="F325" s="1186" t="s">
        <v>4330</v>
      </c>
      <c r="G325" s="1244" t="s">
        <v>4536</v>
      </c>
      <c r="H325" s="1186" t="s">
        <v>4346</v>
      </c>
      <c r="I325" s="1187" t="s">
        <v>4332</v>
      </c>
      <c r="J325" s="1188" t="s">
        <v>4337</v>
      </c>
      <c r="M325" s="1189"/>
    </row>
    <row r="326" spans="1:13" ht="23.1">
      <c r="A326" s="1198"/>
      <c r="B326" s="1171"/>
      <c r="C326" s="1186" t="s">
        <v>4372</v>
      </c>
      <c r="D326" s="1186" t="s">
        <v>4352</v>
      </c>
      <c r="E326" s="1186" t="s">
        <v>4336</v>
      </c>
      <c r="F326" s="1186" t="s">
        <v>4330</v>
      </c>
      <c r="G326" s="1244" t="s">
        <v>4536</v>
      </c>
      <c r="H326" s="1186" t="s">
        <v>4346</v>
      </c>
      <c r="I326" s="1187" t="s">
        <v>4332</v>
      </c>
      <c r="J326" s="1188" t="s">
        <v>4337</v>
      </c>
      <c r="M326" s="1189"/>
    </row>
    <row r="327" spans="1:13" ht="62.45">
      <c r="A327" s="1193"/>
      <c r="B327" s="1194"/>
      <c r="C327" s="1186" t="s">
        <v>4575</v>
      </c>
      <c r="D327" s="1186" t="s">
        <v>4339</v>
      </c>
      <c r="E327" s="1186" t="s">
        <v>4361</v>
      </c>
      <c r="F327" s="1186" t="s">
        <v>4330</v>
      </c>
      <c r="G327" s="1244" t="s">
        <v>4536</v>
      </c>
      <c r="H327" s="1186" t="s">
        <v>4346</v>
      </c>
      <c r="I327" s="1187" t="s">
        <v>4332</v>
      </c>
      <c r="J327" s="1246" t="s">
        <v>4576</v>
      </c>
      <c r="K327" s="1194"/>
      <c r="L327" s="1196"/>
      <c r="M327" s="1197"/>
    </row>
    <row r="328" spans="1:13" ht="23.1">
      <c r="A328" s="1198"/>
      <c r="B328" s="1171"/>
      <c r="C328" s="1186" t="s">
        <v>4577</v>
      </c>
      <c r="D328" s="1186" t="s">
        <v>4339</v>
      </c>
      <c r="E328" s="1186" t="s">
        <v>4336</v>
      </c>
      <c r="F328" s="1186" t="s">
        <v>4330</v>
      </c>
      <c r="G328" s="1244" t="s">
        <v>4536</v>
      </c>
      <c r="H328" s="1186" t="s">
        <v>4346</v>
      </c>
      <c r="I328" s="1187" t="s">
        <v>4332</v>
      </c>
      <c r="J328" s="1188" t="s">
        <v>4337</v>
      </c>
      <c r="M328" s="1189"/>
    </row>
    <row r="329" spans="1:13" ht="23.1">
      <c r="A329" s="1198"/>
      <c r="B329" s="1171"/>
      <c r="C329" s="1186" t="s">
        <v>4578</v>
      </c>
      <c r="D329" s="1186" t="s">
        <v>4352</v>
      </c>
      <c r="E329" s="1186" t="s">
        <v>4336</v>
      </c>
      <c r="F329" s="1186" t="s">
        <v>4330</v>
      </c>
      <c r="G329" s="1244" t="s">
        <v>4536</v>
      </c>
      <c r="H329" s="1186" t="s">
        <v>4346</v>
      </c>
      <c r="I329" s="1187" t="s">
        <v>4332</v>
      </c>
      <c r="J329" s="1188" t="s">
        <v>4337</v>
      </c>
      <c r="M329" s="1189"/>
    </row>
    <row r="330" spans="1:13" ht="75">
      <c r="A330" s="1198"/>
      <c r="B330" s="1171"/>
      <c r="C330" s="1186" t="s">
        <v>4376</v>
      </c>
      <c r="D330" s="1186" t="s">
        <v>4339</v>
      </c>
      <c r="E330" s="1186" t="s">
        <v>4361</v>
      </c>
      <c r="F330" s="1186" t="s">
        <v>4330</v>
      </c>
      <c r="G330" s="1244" t="s">
        <v>4536</v>
      </c>
      <c r="H330" s="1186" t="s">
        <v>4346</v>
      </c>
      <c r="I330" s="1187" t="s">
        <v>4332</v>
      </c>
      <c r="J330" s="1246" t="s">
        <v>4579</v>
      </c>
      <c r="M330" s="1189"/>
    </row>
    <row r="331" spans="1:13" ht="23.1">
      <c r="A331" s="1198"/>
      <c r="B331" s="1171"/>
      <c r="C331" s="1186" t="s">
        <v>4377</v>
      </c>
      <c r="D331" s="1186" t="s">
        <v>4339</v>
      </c>
      <c r="E331" s="1186" t="s">
        <v>4336</v>
      </c>
      <c r="F331" s="1186" t="s">
        <v>4330</v>
      </c>
      <c r="G331" s="1244" t="s">
        <v>4536</v>
      </c>
      <c r="H331" s="1186" t="s">
        <v>4346</v>
      </c>
      <c r="I331" s="1187" t="s">
        <v>4332</v>
      </c>
      <c r="J331" s="1188" t="s">
        <v>4337</v>
      </c>
      <c r="M331" s="1189"/>
    </row>
    <row r="332" spans="1:13" ht="23.45" thickBot="1">
      <c r="A332" s="1211"/>
      <c r="B332" s="1205"/>
      <c r="C332" s="1202" t="s">
        <v>4378</v>
      </c>
      <c r="D332" s="1202" t="s">
        <v>4352</v>
      </c>
      <c r="E332" s="1202" t="s">
        <v>4336</v>
      </c>
      <c r="F332" s="1202" t="s">
        <v>4330</v>
      </c>
      <c r="G332" s="1252" t="s">
        <v>4536</v>
      </c>
      <c r="H332" s="1202" t="s">
        <v>4346</v>
      </c>
      <c r="I332" s="1216" t="s">
        <v>4332</v>
      </c>
      <c r="J332" s="1218" t="s">
        <v>4337</v>
      </c>
      <c r="K332" s="1205"/>
      <c r="L332" s="1206"/>
      <c r="M332" s="1207"/>
    </row>
    <row r="333" spans="1:13" ht="24.95">
      <c r="A333" s="1208"/>
      <c r="B333" s="1181"/>
      <c r="C333" s="1178" t="s">
        <v>4379</v>
      </c>
      <c r="D333" s="1178" t="s">
        <v>3368</v>
      </c>
      <c r="E333" s="1178" t="s">
        <v>4361</v>
      </c>
      <c r="F333" s="1178" t="s">
        <v>4330</v>
      </c>
      <c r="G333" s="1253" t="s">
        <v>70</v>
      </c>
      <c r="H333" s="1253" t="s">
        <v>4331</v>
      </c>
      <c r="I333" s="1179" t="s">
        <v>4332</v>
      </c>
      <c r="J333" s="1251" t="s">
        <v>4580</v>
      </c>
      <c r="K333" s="1181"/>
      <c r="L333" s="1182"/>
      <c r="M333" s="1183"/>
    </row>
    <row r="334" spans="1:13" ht="23.1">
      <c r="A334" s="1198"/>
      <c r="B334" s="1171"/>
      <c r="C334" s="1186" t="s">
        <v>4380</v>
      </c>
      <c r="D334" s="1186" t="s">
        <v>3368</v>
      </c>
      <c r="E334" s="1186" t="s">
        <v>4336</v>
      </c>
      <c r="F334" s="1186" t="s">
        <v>4330</v>
      </c>
      <c r="G334" s="1245" t="s">
        <v>70</v>
      </c>
      <c r="H334" s="1245" t="s">
        <v>4331</v>
      </c>
      <c r="I334" s="1187" t="s">
        <v>4332</v>
      </c>
      <c r="J334" s="1188" t="s">
        <v>4337</v>
      </c>
      <c r="M334" s="1189"/>
    </row>
    <row r="335" spans="1:13" ht="23.1">
      <c r="A335" s="1198"/>
      <c r="B335" s="1171"/>
      <c r="C335" s="1186" t="s">
        <v>4381</v>
      </c>
      <c r="D335" s="1186" t="s">
        <v>4339</v>
      </c>
      <c r="E335" s="1186" t="s">
        <v>4336</v>
      </c>
      <c r="F335" s="1186" t="s">
        <v>4330</v>
      </c>
      <c r="G335" s="1245" t="s">
        <v>70</v>
      </c>
      <c r="H335" s="1245" t="s">
        <v>4331</v>
      </c>
      <c r="I335" s="1187" t="s">
        <v>4332</v>
      </c>
      <c r="J335" s="1188" t="s">
        <v>4337</v>
      </c>
      <c r="M335" s="1189"/>
    </row>
    <row r="336" spans="1:13" ht="24.95">
      <c r="A336" s="1198"/>
      <c r="B336" s="1171"/>
      <c r="C336" s="1186" t="s">
        <v>4581</v>
      </c>
      <c r="D336" s="1186" t="s">
        <v>3368</v>
      </c>
      <c r="E336" s="1186" t="s">
        <v>4361</v>
      </c>
      <c r="F336" s="1186" t="s">
        <v>4330</v>
      </c>
      <c r="G336" s="1245" t="s">
        <v>70</v>
      </c>
      <c r="H336" s="1186" t="s">
        <v>4346</v>
      </c>
      <c r="I336" s="1187" t="s">
        <v>4332</v>
      </c>
      <c r="J336" s="1249" t="s">
        <v>4582</v>
      </c>
      <c r="M336" s="1189"/>
    </row>
    <row r="337" spans="1:13" ht="23.1">
      <c r="A337" s="1198"/>
      <c r="B337" s="1171"/>
      <c r="C337" s="1186" t="s">
        <v>4583</v>
      </c>
      <c r="D337" s="1186" t="s">
        <v>3368</v>
      </c>
      <c r="E337" s="1186" t="s">
        <v>4336</v>
      </c>
      <c r="F337" s="1186" t="s">
        <v>4330</v>
      </c>
      <c r="G337" s="1245" t="s">
        <v>70</v>
      </c>
      <c r="H337" s="1186" t="s">
        <v>4346</v>
      </c>
      <c r="I337" s="1187" t="s">
        <v>4332</v>
      </c>
      <c r="J337" s="1188" t="s">
        <v>4337</v>
      </c>
      <c r="M337" s="1189"/>
    </row>
    <row r="338" spans="1:13" ht="23.1">
      <c r="A338" s="1198"/>
      <c r="B338" s="1171"/>
      <c r="C338" s="1186" t="s">
        <v>4584</v>
      </c>
      <c r="D338" s="1186" t="s">
        <v>4339</v>
      </c>
      <c r="E338" s="1186" t="s">
        <v>4336</v>
      </c>
      <c r="F338" s="1186" t="s">
        <v>4330</v>
      </c>
      <c r="G338" s="1245" t="s">
        <v>70</v>
      </c>
      <c r="H338" s="1186" t="s">
        <v>4346</v>
      </c>
      <c r="I338" s="1187" t="s">
        <v>4332</v>
      </c>
      <c r="J338" s="1188" t="s">
        <v>4337</v>
      </c>
      <c r="M338" s="1189"/>
    </row>
    <row r="339" spans="1:13" ht="24.95">
      <c r="A339" s="1198"/>
      <c r="B339" s="1171"/>
      <c r="C339" s="1186" t="s">
        <v>4585</v>
      </c>
      <c r="D339" s="1186" t="s">
        <v>3368</v>
      </c>
      <c r="E339" s="1186" t="s">
        <v>4361</v>
      </c>
      <c r="F339" s="1186" t="s">
        <v>4330</v>
      </c>
      <c r="G339" s="1245" t="s">
        <v>70</v>
      </c>
      <c r="H339" s="1186" t="s">
        <v>4346</v>
      </c>
      <c r="I339" s="1187" t="s">
        <v>4332</v>
      </c>
      <c r="J339" s="1249" t="s">
        <v>4586</v>
      </c>
      <c r="M339" s="1189"/>
    </row>
    <row r="340" spans="1:13" ht="23.1">
      <c r="A340" s="1198"/>
      <c r="B340" s="1171"/>
      <c r="C340" s="1186" t="s">
        <v>4587</v>
      </c>
      <c r="D340" s="1186" t="s">
        <v>3368</v>
      </c>
      <c r="E340" s="1186" t="s">
        <v>4336</v>
      </c>
      <c r="F340" s="1186" t="s">
        <v>4330</v>
      </c>
      <c r="G340" s="1245" t="s">
        <v>70</v>
      </c>
      <c r="H340" s="1186" t="s">
        <v>4346</v>
      </c>
      <c r="I340" s="1187" t="s">
        <v>4332</v>
      </c>
      <c r="J340" s="1188" t="s">
        <v>4337</v>
      </c>
      <c r="M340" s="1189"/>
    </row>
    <row r="341" spans="1:13" ht="23.1">
      <c r="A341" s="1198"/>
      <c r="B341" s="1171"/>
      <c r="C341" s="1186" t="s">
        <v>4588</v>
      </c>
      <c r="D341" s="1186" t="s">
        <v>4339</v>
      </c>
      <c r="E341" s="1186" t="s">
        <v>4336</v>
      </c>
      <c r="F341" s="1186" t="s">
        <v>4330</v>
      </c>
      <c r="G341" s="1245" t="s">
        <v>70</v>
      </c>
      <c r="H341" s="1186" t="s">
        <v>4346</v>
      </c>
      <c r="I341" s="1187" t="s">
        <v>4332</v>
      </c>
      <c r="J341" s="1188" t="s">
        <v>4337</v>
      </c>
      <c r="M341" s="1189"/>
    </row>
    <row r="342" spans="1:13" ht="24.95">
      <c r="A342" s="1198"/>
      <c r="B342" s="1171"/>
      <c r="C342" s="1186" t="s">
        <v>4589</v>
      </c>
      <c r="D342" s="1186" t="s">
        <v>3368</v>
      </c>
      <c r="E342" s="1186" t="s">
        <v>4361</v>
      </c>
      <c r="F342" s="1186" t="s">
        <v>4330</v>
      </c>
      <c r="G342" s="1245" t="s">
        <v>70</v>
      </c>
      <c r="H342" s="1186" t="s">
        <v>4346</v>
      </c>
      <c r="I342" s="1187" t="s">
        <v>4332</v>
      </c>
      <c r="J342" s="1249" t="s">
        <v>4590</v>
      </c>
      <c r="M342" s="1189"/>
    </row>
    <row r="343" spans="1:13" ht="23.1">
      <c r="A343" s="1198"/>
      <c r="B343" s="1171"/>
      <c r="C343" s="1186" t="s">
        <v>4591</v>
      </c>
      <c r="D343" s="1186" t="s">
        <v>3368</v>
      </c>
      <c r="E343" s="1186" t="s">
        <v>4336</v>
      </c>
      <c r="F343" s="1186" t="s">
        <v>4330</v>
      </c>
      <c r="G343" s="1245" t="s">
        <v>70</v>
      </c>
      <c r="H343" s="1186" t="s">
        <v>4346</v>
      </c>
      <c r="I343" s="1187" t="s">
        <v>4332</v>
      </c>
      <c r="J343" s="1188" t="s">
        <v>4337</v>
      </c>
      <c r="M343" s="1189"/>
    </row>
    <row r="344" spans="1:13" ht="23.1">
      <c r="A344" s="1198"/>
      <c r="B344" s="1171"/>
      <c r="C344" s="1186" t="s">
        <v>4592</v>
      </c>
      <c r="D344" s="1186" t="s">
        <v>4339</v>
      </c>
      <c r="E344" s="1186" t="s">
        <v>4336</v>
      </c>
      <c r="F344" s="1186" t="s">
        <v>4330</v>
      </c>
      <c r="G344" s="1245" t="s">
        <v>70</v>
      </c>
      <c r="H344" s="1186" t="s">
        <v>4346</v>
      </c>
      <c r="I344" s="1187" t="s">
        <v>4332</v>
      </c>
      <c r="J344" s="1188" t="s">
        <v>4337</v>
      </c>
      <c r="M344" s="1189"/>
    </row>
    <row r="345" spans="1:13" ht="24.95">
      <c r="A345" s="1198"/>
      <c r="B345" s="1171"/>
      <c r="C345" s="1186" t="s">
        <v>4593</v>
      </c>
      <c r="D345" s="1186" t="s">
        <v>3368</v>
      </c>
      <c r="E345" s="1186" t="s">
        <v>4361</v>
      </c>
      <c r="F345" s="1186" t="s">
        <v>4330</v>
      </c>
      <c r="G345" s="1245" t="s">
        <v>70</v>
      </c>
      <c r="H345" s="1186" t="s">
        <v>4346</v>
      </c>
      <c r="I345" s="1187" t="s">
        <v>4332</v>
      </c>
      <c r="J345" s="1249" t="s">
        <v>4594</v>
      </c>
      <c r="M345" s="1189"/>
    </row>
    <row r="346" spans="1:13" ht="23.1">
      <c r="A346" s="1198"/>
      <c r="B346" s="1171"/>
      <c r="C346" s="1186" t="s">
        <v>4595</v>
      </c>
      <c r="D346" s="1186" t="s">
        <v>3368</v>
      </c>
      <c r="E346" s="1186" t="s">
        <v>4336</v>
      </c>
      <c r="F346" s="1186" t="s">
        <v>4330</v>
      </c>
      <c r="G346" s="1245" t="s">
        <v>70</v>
      </c>
      <c r="H346" s="1186" t="s">
        <v>4346</v>
      </c>
      <c r="I346" s="1187" t="s">
        <v>4332</v>
      </c>
      <c r="J346" s="1188" t="s">
        <v>4337</v>
      </c>
      <c r="M346" s="1189"/>
    </row>
    <row r="347" spans="1:13" ht="23.1">
      <c r="A347" s="1198"/>
      <c r="B347" s="1171"/>
      <c r="C347" s="1186" t="s">
        <v>4596</v>
      </c>
      <c r="D347" s="1186" t="s">
        <v>4339</v>
      </c>
      <c r="E347" s="1186" t="s">
        <v>4336</v>
      </c>
      <c r="F347" s="1186" t="s">
        <v>4330</v>
      </c>
      <c r="G347" s="1245" t="s">
        <v>70</v>
      </c>
      <c r="H347" s="1186" t="s">
        <v>4346</v>
      </c>
      <c r="I347" s="1187" t="s">
        <v>4332</v>
      </c>
      <c r="J347" s="1188" t="s">
        <v>4337</v>
      </c>
      <c r="M347" s="1189"/>
    </row>
    <row r="348" spans="1:13" ht="24.95">
      <c r="A348" s="1198"/>
      <c r="B348" s="1171"/>
      <c r="C348" s="1186" t="s">
        <v>4597</v>
      </c>
      <c r="D348" s="1186" t="s">
        <v>3368</v>
      </c>
      <c r="E348" s="1186" t="s">
        <v>4361</v>
      </c>
      <c r="F348" s="1186" t="s">
        <v>4330</v>
      </c>
      <c r="G348" s="1245" t="s">
        <v>70</v>
      </c>
      <c r="H348" s="1186" t="s">
        <v>4346</v>
      </c>
      <c r="I348" s="1187" t="s">
        <v>4332</v>
      </c>
      <c r="J348" s="1249" t="s">
        <v>4598</v>
      </c>
      <c r="M348" s="1189"/>
    </row>
    <row r="349" spans="1:13" ht="23.1">
      <c r="A349" s="1198"/>
      <c r="B349" s="1171"/>
      <c r="C349" s="1186" t="s">
        <v>4599</v>
      </c>
      <c r="D349" s="1186" t="s">
        <v>4339</v>
      </c>
      <c r="E349" s="1186" t="s">
        <v>4336</v>
      </c>
      <c r="F349" s="1186" t="s">
        <v>4330</v>
      </c>
      <c r="G349" s="1245" t="s">
        <v>70</v>
      </c>
      <c r="H349" s="1186" t="s">
        <v>4346</v>
      </c>
      <c r="I349" s="1187" t="s">
        <v>4332</v>
      </c>
      <c r="J349" s="1188" t="s">
        <v>4337</v>
      </c>
      <c r="M349" s="1189"/>
    </row>
    <row r="350" spans="1:13" ht="23.1">
      <c r="A350" s="1198"/>
      <c r="B350" s="1171"/>
      <c r="C350" s="1186" t="s">
        <v>4600</v>
      </c>
      <c r="D350" s="1186" t="s">
        <v>3368</v>
      </c>
      <c r="E350" s="1186" t="s">
        <v>4336</v>
      </c>
      <c r="F350" s="1186" t="s">
        <v>4330</v>
      </c>
      <c r="G350" s="1245" t="s">
        <v>70</v>
      </c>
      <c r="H350" s="1186" t="s">
        <v>4346</v>
      </c>
      <c r="I350" s="1187" t="s">
        <v>4332</v>
      </c>
      <c r="J350" s="1188" t="s">
        <v>4337</v>
      </c>
      <c r="M350" s="1189"/>
    </row>
    <row r="351" spans="1:13" ht="24.95">
      <c r="A351" s="1198"/>
      <c r="B351" s="1171"/>
      <c r="C351" s="1186" t="s">
        <v>4601</v>
      </c>
      <c r="D351" s="1186" t="s">
        <v>3368</v>
      </c>
      <c r="E351" s="1186" t="s">
        <v>4361</v>
      </c>
      <c r="F351" s="1186" t="s">
        <v>4330</v>
      </c>
      <c r="G351" s="1245" t="s">
        <v>70</v>
      </c>
      <c r="H351" s="1186" t="s">
        <v>4346</v>
      </c>
      <c r="I351" s="1187" t="s">
        <v>4332</v>
      </c>
      <c r="J351" s="1249" t="s">
        <v>4602</v>
      </c>
      <c r="M351" s="1189"/>
    </row>
    <row r="352" spans="1:13" ht="23.1">
      <c r="A352" s="1198"/>
      <c r="B352" s="1171"/>
      <c r="C352" s="1186" t="s">
        <v>4603</v>
      </c>
      <c r="D352" s="1186" t="s">
        <v>4339</v>
      </c>
      <c r="E352" s="1186" t="s">
        <v>4336</v>
      </c>
      <c r="F352" s="1186" t="s">
        <v>4330</v>
      </c>
      <c r="G352" s="1245" t="s">
        <v>70</v>
      </c>
      <c r="H352" s="1186" t="s">
        <v>4346</v>
      </c>
      <c r="I352" s="1187" t="s">
        <v>4332</v>
      </c>
      <c r="J352" s="1188" t="s">
        <v>4337</v>
      </c>
      <c r="M352" s="1189"/>
    </row>
    <row r="353" spans="1:13" ht="23.1">
      <c r="A353" s="1198"/>
      <c r="B353" s="1171"/>
      <c r="C353" s="1186" t="s">
        <v>4604</v>
      </c>
      <c r="D353" s="1186" t="s">
        <v>3368</v>
      </c>
      <c r="E353" s="1186" t="s">
        <v>4336</v>
      </c>
      <c r="F353" s="1186" t="s">
        <v>4330</v>
      </c>
      <c r="G353" s="1245" t="s">
        <v>70</v>
      </c>
      <c r="H353" s="1186" t="s">
        <v>4346</v>
      </c>
      <c r="I353" s="1187" t="s">
        <v>4332</v>
      </c>
      <c r="J353" s="1188" t="s">
        <v>4337</v>
      </c>
      <c r="M353" s="1189"/>
    </row>
    <row r="354" spans="1:13" ht="24.95">
      <c r="A354" s="1198"/>
      <c r="B354" s="1171"/>
      <c r="C354" s="1186" t="s">
        <v>4605</v>
      </c>
      <c r="D354" s="1186" t="s">
        <v>4339</v>
      </c>
      <c r="E354" s="1186" t="s">
        <v>4361</v>
      </c>
      <c r="F354" s="1186" t="s">
        <v>4330</v>
      </c>
      <c r="G354" s="1245" t="s">
        <v>70</v>
      </c>
      <c r="H354" s="1186" t="s">
        <v>4346</v>
      </c>
      <c r="I354" s="1187" t="s">
        <v>4332</v>
      </c>
      <c r="J354" s="1249" t="s">
        <v>4606</v>
      </c>
      <c r="M354" s="1189"/>
    </row>
    <row r="355" spans="1:13" ht="23.1">
      <c r="A355" s="1198"/>
      <c r="B355" s="1171"/>
      <c r="C355" s="1186" t="s">
        <v>4607</v>
      </c>
      <c r="D355" s="1186" t="s">
        <v>4339</v>
      </c>
      <c r="E355" s="1186" t="s">
        <v>4336</v>
      </c>
      <c r="F355" s="1186" t="s">
        <v>4330</v>
      </c>
      <c r="G355" s="1245" t="s">
        <v>70</v>
      </c>
      <c r="H355" s="1186" t="s">
        <v>4346</v>
      </c>
      <c r="I355" s="1187" t="s">
        <v>4332</v>
      </c>
      <c r="J355" s="1188" t="s">
        <v>4337</v>
      </c>
      <c r="M355" s="1189"/>
    </row>
    <row r="356" spans="1:13" ht="23.1">
      <c r="A356" s="1198"/>
      <c r="B356" s="1171"/>
      <c r="C356" s="1186" t="s">
        <v>4608</v>
      </c>
      <c r="D356" s="1186" t="s">
        <v>4352</v>
      </c>
      <c r="E356" s="1186" t="s">
        <v>4336</v>
      </c>
      <c r="F356" s="1186" t="s">
        <v>4330</v>
      </c>
      <c r="G356" s="1245" t="s">
        <v>70</v>
      </c>
      <c r="H356" s="1186" t="s">
        <v>4346</v>
      </c>
      <c r="I356" s="1187" t="s">
        <v>4332</v>
      </c>
      <c r="J356" s="1188" t="s">
        <v>4337</v>
      </c>
      <c r="M356" s="1189"/>
    </row>
    <row r="357" spans="1:13" ht="24.95">
      <c r="A357" s="1198"/>
      <c r="B357" s="1171"/>
      <c r="C357" s="1186" t="s">
        <v>4385</v>
      </c>
      <c r="D357" s="1186" t="s">
        <v>3368</v>
      </c>
      <c r="E357" s="1186" t="s">
        <v>4361</v>
      </c>
      <c r="F357" s="1186" t="s">
        <v>4330</v>
      </c>
      <c r="G357" s="1245" t="s">
        <v>70</v>
      </c>
      <c r="H357" s="1186" t="s">
        <v>4346</v>
      </c>
      <c r="I357" s="1187" t="s">
        <v>4332</v>
      </c>
      <c r="J357" s="1249" t="s">
        <v>4609</v>
      </c>
      <c r="M357" s="1189"/>
    </row>
    <row r="358" spans="1:13" ht="23.1">
      <c r="A358" s="1198"/>
      <c r="B358" s="1171"/>
      <c r="C358" s="1186" t="s">
        <v>4386</v>
      </c>
      <c r="D358" s="1186" t="s">
        <v>3368</v>
      </c>
      <c r="E358" s="1186" t="s">
        <v>4336</v>
      </c>
      <c r="F358" s="1186" t="s">
        <v>4330</v>
      </c>
      <c r="G358" s="1245" t="s">
        <v>70</v>
      </c>
      <c r="H358" s="1186" t="s">
        <v>4346</v>
      </c>
      <c r="I358" s="1187" t="s">
        <v>4332</v>
      </c>
      <c r="J358" s="1188" t="s">
        <v>4337</v>
      </c>
      <c r="M358" s="1189"/>
    </row>
    <row r="359" spans="1:13" ht="23.1">
      <c r="A359" s="1198"/>
      <c r="B359" s="1171"/>
      <c r="C359" s="1186" t="s">
        <v>4387</v>
      </c>
      <c r="D359" s="1186" t="s">
        <v>4339</v>
      </c>
      <c r="E359" s="1186" t="s">
        <v>4336</v>
      </c>
      <c r="F359" s="1186" t="s">
        <v>4330</v>
      </c>
      <c r="G359" s="1245" t="s">
        <v>70</v>
      </c>
      <c r="H359" s="1186" t="s">
        <v>4346</v>
      </c>
      <c r="I359" s="1187" t="s">
        <v>4332</v>
      </c>
      <c r="J359" s="1188" t="s">
        <v>4337</v>
      </c>
      <c r="M359" s="1189"/>
    </row>
    <row r="360" spans="1:13" ht="37.5">
      <c r="A360" s="1198"/>
      <c r="B360" s="1171"/>
      <c r="C360" s="1186" t="s">
        <v>4388</v>
      </c>
      <c r="D360" s="1186" t="s">
        <v>4339</v>
      </c>
      <c r="E360" s="1186" t="s">
        <v>4361</v>
      </c>
      <c r="F360" s="1186" t="s">
        <v>4330</v>
      </c>
      <c r="G360" s="1245" t="s">
        <v>70</v>
      </c>
      <c r="H360" s="1186" t="s">
        <v>4346</v>
      </c>
      <c r="I360" s="1187" t="s">
        <v>4332</v>
      </c>
      <c r="J360" s="1249" t="s">
        <v>4610</v>
      </c>
      <c r="M360" s="1189"/>
    </row>
    <row r="361" spans="1:13" ht="23.1">
      <c r="A361" s="1198"/>
      <c r="B361" s="1171"/>
      <c r="C361" s="1186" t="s">
        <v>4389</v>
      </c>
      <c r="D361" s="1186" t="s">
        <v>4339</v>
      </c>
      <c r="E361" s="1186" t="s">
        <v>4336</v>
      </c>
      <c r="F361" s="1186" t="s">
        <v>4330</v>
      </c>
      <c r="G361" s="1245" t="s">
        <v>70</v>
      </c>
      <c r="H361" s="1186" t="s">
        <v>4346</v>
      </c>
      <c r="I361" s="1187" t="s">
        <v>4332</v>
      </c>
      <c r="J361" s="1188" t="s">
        <v>4337</v>
      </c>
      <c r="M361" s="1189"/>
    </row>
    <row r="362" spans="1:13" ht="23.1">
      <c r="A362" s="1198"/>
      <c r="B362" s="1171"/>
      <c r="C362" s="1186" t="s">
        <v>4390</v>
      </c>
      <c r="D362" s="1186" t="s">
        <v>4352</v>
      </c>
      <c r="E362" s="1186" t="s">
        <v>4336</v>
      </c>
      <c r="F362" s="1186" t="s">
        <v>4330</v>
      </c>
      <c r="G362" s="1245" t="s">
        <v>70</v>
      </c>
      <c r="H362" s="1186" t="s">
        <v>4346</v>
      </c>
      <c r="I362" s="1187" t="s">
        <v>4332</v>
      </c>
      <c r="J362" s="1188" t="s">
        <v>4337</v>
      </c>
      <c r="M362" s="1189"/>
    </row>
    <row r="363" spans="1:13" ht="50.1">
      <c r="A363" s="1198"/>
      <c r="B363" s="1171"/>
      <c r="C363" s="1186" t="s">
        <v>4611</v>
      </c>
      <c r="D363" s="1186" t="s">
        <v>3368</v>
      </c>
      <c r="E363" s="1186" t="s">
        <v>4361</v>
      </c>
      <c r="F363" s="1186" t="s">
        <v>4330</v>
      </c>
      <c r="G363" s="1245" t="s">
        <v>70</v>
      </c>
      <c r="H363" s="1186" t="s">
        <v>4346</v>
      </c>
      <c r="I363" s="1187" t="s">
        <v>4332</v>
      </c>
      <c r="J363" s="1246" t="s">
        <v>4612</v>
      </c>
      <c r="M363" s="1189"/>
    </row>
    <row r="364" spans="1:13" ht="23.1">
      <c r="A364" s="1198"/>
      <c r="B364" s="1171"/>
      <c r="C364" s="1186" t="s">
        <v>4613</v>
      </c>
      <c r="D364" s="1186" t="s">
        <v>3368</v>
      </c>
      <c r="E364" s="1186" t="s">
        <v>4336</v>
      </c>
      <c r="F364" s="1186" t="s">
        <v>4330</v>
      </c>
      <c r="G364" s="1245" t="s">
        <v>70</v>
      </c>
      <c r="H364" s="1186" t="s">
        <v>4346</v>
      </c>
      <c r="I364" s="1187" t="s">
        <v>4332</v>
      </c>
      <c r="J364" s="1188" t="s">
        <v>4337</v>
      </c>
      <c r="M364" s="1189"/>
    </row>
    <row r="365" spans="1:13" ht="23.1">
      <c r="A365" s="1198"/>
      <c r="B365" s="1171"/>
      <c r="C365" s="1186" t="s">
        <v>4614</v>
      </c>
      <c r="D365" s="1186" t="s">
        <v>4339</v>
      </c>
      <c r="E365" s="1186" t="s">
        <v>4336</v>
      </c>
      <c r="F365" s="1186" t="s">
        <v>4330</v>
      </c>
      <c r="G365" s="1245" t="s">
        <v>70</v>
      </c>
      <c r="H365" s="1186" t="s">
        <v>4346</v>
      </c>
      <c r="I365" s="1187" t="s">
        <v>4332</v>
      </c>
      <c r="J365" s="1188" t="s">
        <v>4337</v>
      </c>
      <c r="M365" s="1189"/>
    </row>
    <row r="366" spans="1:13" ht="24.95">
      <c r="A366" s="1198"/>
      <c r="B366" s="1171"/>
      <c r="C366" s="1186" t="s">
        <v>4615</v>
      </c>
      <c r="D366" s="1186" t="s">
        <v>3368</v>
      </c>
      <c r="E366" s="1186" t="s">
        <v>4361</v>
      </c>
      <c r="F366" s="1186" t="s">
        <v>4330</v>
      </c>
      <c r="G366" s="1245" t="s">
        <v>70</v>
      </c>
      <c r="H366" s="1186" t="s">
        <v>4346</v>
      </c>
      <c r="I366" s="1187" t="s">
        <v>4332</v>
      </c>
      <c r="J366" s="1249" t="s">
        <v>4616</v>
      </c>
      <c r="M366" s="1189"/>
    </row>
    <row r="367" spans="1:13" ht="23.1">
      <c r="A367" s="1198"/>
      <c r="B367" s="1171"/>
      <c r="C367" s="1186" t="s">
        <v>4617</v>
      </c>
      <c r="D367" s="1186" t="s">
        <v>3368</v>
      </c>
      <c r="E367" s="1186" t="s">
        <v>4336</v>
      </c>
      <c r="F367" s="1186" t="s">
        <v>4330</v>
      </c>
      <c r="G367" s="1245" t="s">
        <v>70</v>
      </c>
      <c r="H367" s="1186" t="s">
        <v>4346</v>
      </c>
      <c r="I367" s="1187" t="s">
        <v>4332</v>
      </c>
      <c r="J367" s="1188" t="s">
        <v>4337</v>
      </c>
      <c r="M367" s="1189"/>
    </row>
    <row r="368" spans="1:13" ht="23.1">
      <c r="A368" s="1198"/>
      <c r="B368" s="1171"/>
      <c r="C368" s="1186" t="s">
        <v>4618</v>
      </c>
      <c r="D368" s="1186" t="s">
        <v>4339</v>
      </c>
      <c r="E368" s="1186" t="s">
        <v>4336</v>
      </c>
      <c r="F368" s="1186" t="s">
        <v>4330</v>
      </c>
      <c r="G368" s="1245" t="s">
        <v>70</v>
      </c>
      <c r="H368" s="1186" t="s">
        <v>4346</v>
      </c>
      <c r="I368" s="1187" t="s">
        <v>4332</v>
      </c>
      <c r="J368" s="1188" t="s">
        <v>4337</v>
      </c>
      <c r="M368" s="1189"/>
    </row>
    <row r="369" spans="1:13" ht="24.95">
      <c r="A369" s="1198"/>
      <c r="B369" s="1171"/>
      <c r="C369" s="1186" t="s">
        <v>4619</v>
      </c>
      <c r="D369" s="1186" t="s">
        <v>3368</v>
      </c>
      <c r="E369" s="1186" t="s">
        <v>4361</v>
      </c>
      <c r="F369" s="1186" t="s">
        <v>4330</v>
      </c>
      <c r="G369" s="1245" t="s">
        <v>70</v>
      </c>
      <c r="H369" s="1186" t="s">
        <v>4346</v>
      </c>
      <c r="I369" s="1187" t="s">
        <v>4332</v>
      </c>
      <c r="J369" s="1249" t="s">
        <v>4620</v>
      </c>
      <c r="M369" s="1189"/>
    </row>
    <row r="370" spans="1:13" ht="23.1">
      <c r="A370" s="1198"/>
      <c r="B370" s="1171"/>
      <c r="C370" s="1186" t="s">
        <v>4621</v>
      </c>
      <c r="D370" s="1186" t="s">
        <v>3368</v>
      </c>
      <c r="E370" s="1186" t="s">
        <v>4336</v>
      </c>
      <c r="F370" s="1186" t="s">
        <v>4330</v>
      </c>
      <c r="G370" s="1245" t="s">
        <v>70</v>
      </c>
      <c r="H370" s="1186" t="s">
        <v>4346</v>
      </c>
      <c r="I370" s="1187" t="s">
        <v>4332</v>
      </c>
      <c r="J370" s="1188" t="s">
        <v>4337</v>
      </c>
      <c r="M370" s="1189"/>
    </row>
    <row r="371" spans="1:13" ht="23.1">
      <c r="A371" s="1198"/>
      <c r="B371" s="1171"/>
      <c r="C371" s="1186" t="s">
        <v>4622</v>
      </c>
      <c r="D371" s="1186" t="s">
        <v>4339</v>
      </c>
      <c r="E371" s="1186" t="s">
        <v>4336</v>
      </c>
      <c r="F371" s="1186" t="s">
        <v>4330</v>
      </c>
      <c r="G371" s="1245" t="s">
        <v>70</v>
      </c>
      <c r="H371" s="1186" t="s">
        <v>4346</v>
      </c>
      <c r="I371" s="1209" t="s">
        <v>4332</v>
      </c>
      <c r="J371" s="1188" t="s">
        <v>4337</v>
      </c>
      <c r="M371" s="1189"/>
    </row>
    <row r="372" spans="1:13" ht="24.95">
      <c r="A372" s="1193"/>
      <c r="B372" s="1194"/>
      <c r="C372" s="1195" t="s">
        <v>4623</v>
      </c>
      <c r="D372" s="1195" t="s">
        <v>4624</v>
      </c>
      <c r="E372" s="1195" t="s">
        <v>4413</v>
      </c>
      <c r="F372" s="1195" t="s">
        <v>4330</v>
      </c>
      <c r="G372" s="1250" t="s">
        <v>70</v>
      </c>
      <c r="H372" s="1195" t="s">
        <v>4346</v>
      </c>
      <c r="I372" s="1209" t="s">
        <v>4332</v>
      </c>
      <c r="J372" s="1249" t="s">
        <v>4625</v>
      </c>
      <c r="K372" s="1194"/>
      <c r="L372" s="1196"/>
      <c r="M372" s="1197"/>
    </row>
    <row r="373" spans="1:13" ht="23.1">
      <c r="A373" s="1198"/>
      <c r="B373" s="1171"/>
      <c r="C373" s="1186" t="s">
        <v>4626</v>
      </c>
      <c r="D373" s="1195" t="s">
        <v>4624</v>
      </c>
      <c r="E373" s="1186" t="s">
        <v>4413</v>
      </c>
      <c r="F373" s="1186" t="s">
        <v>4330</v>
      </c>
      <c r="G373" s="1245" t="s">
        <v>70</v>
      </c>
      <c r="H373" s="1186" t="s">
        <v>4346</v>
      </c>
      <c r="I373" s="1209" t="s">
        <v>4332</v>
      </c>
      <c r="J373" s="1249" t="s">
        <v>4627</v>
      </c>
      <c r="M373" s="1189"/>
    </row>
    <row r="374" spans="1:13" ht="25.5" thickBot="1">
      <c r="A374" s="1211"/>
      <c r="B374" s="1205"/>
      <c r="C374" s="1202" t="s">
        <v>4628</v>
      </c>
      <c r="D374" s="1202" t="s">
        <v>3368</v>
      </c>
      <c r="E374" s="1202" t="s">
        <v>4413</v>
      </c>
      <c r="F374" s="1202" t="s">
        <v>4330</v>
      </c>
      <c r="G374" s="1254" t="s">
        <v>70</v>
      </c>
      <c r="H374" s="1202" t="s">
        <v>4346</v>
      </c>
      <c r="I374" s="1209" t="s">
        <v>4332</v>
      </c>
      <c r="J374" s="1255" t="s">
        <v>4629</v>
      </c>
      <c r="K374" s="1205"/>
      <c r="L374" s="1206"/>
      <c r="M374" s="1207"/>
    </row>
    <row r="375" spans="1:13">
      <c r="A375" s="1171"/>
      <c r="B375" s="1171"/>
      <c r="C375" s="1186" t="s">
        <v>4630</v>
      </c>
      <c r="D375" s="1186" t="s">
        <v>3368</v>
      </c>
      <c r="E375" s="1186" t="s">
        <v>4361</v>
      </c>
      <c r="F375" s="1186" t="s">
        <v>135</v>
      </c>
      <c r="G375" s="1245" t="s">
        <v>4631</v>
      </c>
      <c r="H375" s="1245" t="s">
        <v>4428</v>
      </c>
      <c r="I375" s="1187" t="s">
        <v>4341</v>
      </c>
    </row>
    <row r="376" spans="1:13">
      <c r="A376" s="1171"/>
      <c r="B376" s="1171"/>
      <c r="C376" s="1186" t="s">
        <v>4632</v>
      </c>
      <c r="D376" s="1186" t="s">
        <v>3368</v>
      </c>
      <c r="E376" s="1186" t="s">
        <v>4336</v>
      </c>
      <c r="F376" s="1186" t="s">
        <v>135</v>
      </c>
      <c r="G376" s="1245" t="s">
        <v>4631</v>
      </c>
      <c r="H376" s="1245" t="s">
        <v>4633</v>
      </c>
      <c r="I376" s="1187" t="s">
        <v>4341</v>
      </c>
      <c r="J376" s="1173" t="s">
        <v>4337</v>
      </c>
    </row>
    <row r="377" spans="1:13">
      <c r="A377" s="1171"/>
      <c r="B377" s="1171"/>
      <c r="C377" s="1186" t="s">
        <v>4634</v>
      </c>
      <c r="D377" s="1186" t="s">
        <v>4339</v>
      </c>
      <c r="E377" s="1186" t="s">
        <v>4336</v>
      </c>
      <c r="F377" s="1186" t="s">
        <v>135</v>
      </c>
      <c r="G377" s="1245" t="s">
        <v>4631</v>
      </c>
      <c r="H377" s="1245" t="s">
        <v>4428</v>
      </c>
      <c r="I377" s="1187" t="s">
        <v>4341</v>
      </c>
      <c r="J377" s="1173" t="s">
        <v>4337</v>
      </c>
    </row>
    <row r="378" spans="1:13" ht="23.1">
      <c r="A378" s="1171"/>
      <c r="B378" s="1171"/>
      <c r="C378" s="1186" t="s">
        <v>4635</v>
      </c>
      <c r="D378" s="1186" t="s">
        <v>3368</v>
      </c>
      <c r="E378" s="1186" t="s">
        <v>4336</v>
      </c>
      <c r="F378" s="1186" t="s">
        <v>135</v>
      </c>
      <c r="G378" s="1245" t="s">
        <v>4631</v>
      </c>
      <c r="H378" s="1245" t="s">
        <v>4636</v>
      </c>
      <c r="I378" s="1187" t="s">
        <v>4341</v>
      </c>
      <c r="J378" s="1173" t="s">
        <v>4337</v>
      </c>
    </row>
    <row r="379" spans="1:13">
      <c r="A379" s="1171"/>
      <c r="B379" s="1171"/>
      <c r="C379" s="1186" t="s">
        <v>4637</v>
      </c>
      <c r="D379" s="1186" t="s">
        <v>3368</v>
      </c>
      <c r="E379" s="1186" t="s">
        <v>4361</v>
      </c>
      <c r="F379" s="1186" t="s">
        <v>135</v>
      </c>
      <c r="G379" s="1245" t="s">
        <v>4631</v>
      </c>
      <c r="H379" s="1245" t="s">
        <v>4428</v>
      </c>
      <c r="I379" s="1187" t="s">
        <v>4341</v>
      </c>
    </row>
    <row r="380" spans="1:13">
      <c r="A380" s="1171"/>
      <c r="B380" s="1171"/>
      <c r="C380" s="1186" t="s">
        <v>4638</v>
      </c>
      <c r="D380" s="1186" t="s">
        <v>3368</v>
      </c>
      <c r="E380" s="1186" t="s">
        <v>4336</v>
      </c>
      <c r="F380" s="1186" t="s">
        <v>135</v>
      </c>
      <c r="G380" s="1245" t="s">
        <v>4631</v>
      </c>
      <c r="H380" s="1245" t="s">
        <v>4633</v>
      </c>
      <c r="I380" s="1187" t="s">
        <v>4341</v>
      </c>
      <c r="J380" s="1173" t="s">
        <v>4337</v>
      </c>
    </row>
    <row r="381" spans="1:13">
      <c r="A381" s="1171"/>
      <c r="B381" s="1171"/>
      <c r="C381" s="1186" t="s">
        <v>4639</v>
      </c>
      <c r="D381" s="1186" t="s">
        <v>4339</v>
      </c>
      <c r="E381" s="1186" t="s">
        <v>4336</v>
      </c>
      <c r="F381" s="1186" t="s">
        <v>135</v>
      </c>
      <c r="G381" s="1245" t="s">
        <v>4631</v>
      </c>
      <c r="H381" s="1245" t="s">
        <v>4428</v>
      </c>
      <c r="I381" s="1187" t="s">
        <v>4341</v>
      </c>
      <c r="J381" s="1173" t="s">
        <v>4337</v>
      </c>
    </row>
    <row r="382" spans="1:13" ht="23.1">
      <c r="A382" s="1171"/>
      <c r="B382" s="1171"/>
      <c r="C382" s="1186" t="s">
        <v>4640</v>
      </c>
      <c r="D382" s="1186" t="s">
        <v>3368</v>
      </c>
      <c r="E382" s="1186" t="s">
        <v>4336</v>
      </c>
      <c r="F382" s="1186" t="s">
        <v>135</v>
      </c>
      <c r="G382" s="1245" t="s">
        <v>4631</v>
      </c>
      <c r="H382" s="1245" t="s">
        <v>4636</v>
      </c>
      <c r="I382" s="1187" t="s">
        <v>4341</v>
      </c>
      <c r="J382" s="1173" t="s">
        <v>4337</v>
      </c>
    </row>
    <row r="383" spans="1:13">
      <c r="A383" s="1171"/>
      <c r="B383" s="1171"/>
      <c r="C383" s="1186" t="s">
        <v>4641</v>
      </c>
      <c r="D383" s="1186" t="s">
        <v>3368</v>
      </c>
      <c r="E383" s="1186" t="s">
        <v>4361</v>
      </c>
      <c r="F383" s="1186" t="s">
        <v>135</v>
      </c>
      <c r="G383" s="1245" t="s">
        <v>4631</v>
      </c>
      <c r="H383" s="1245" t="s">
        <v>4428</v>
      </c>
      <c r="I383" s="1187" t="s">
        <v>4341</v>
      </c>
    </row>
    <row r="384" spans="1:13">
      <c r="A384" s="1171"/>
      <c r="B384" s="1171"/>
      <c r="C384" s="1186" t="s">
        <v>4642</v>
      </c>
      <c r="D384" s="1186" t="s">
        <v>3368</v>
      </c>
      <c r="E384" s="1186" t="s">
        <v>4336</v>
      </c>
      <c r="F384" s="1186" t="s">
        <v>135</v>
      </c>
      <c r="G384" s="1245" t="s">
        <v>4631</v>
      </c>
      <c r="H384" s="1245" t="s">
        <v>4633</v>
      </c>
      <c r="I384" s="1187" t="s">
        <v>4341</v>
      </c>
      <c r="J384" s="1173" t="s">
        <v>4337</v>
      </c>
    </row>
    <row r="385" spans="1:10">
      <c r="A385" s="1171"/>
      <c r="B385" s="1171"/>
      <c r="C385" s="1186" t="s">
        <v>4643</v>
      </c>
      <c r="D385" s="1186" t="s">
        <v>4339</v>
      </c>
      <c r="E385" s="1186" t="s">
        <v>4336</v>
      </c>
      <c r="F385" s="1186" t="s">
        <v>135</v>
      </c>
      <c r="G385" s="1245" t="s">
        <v>4631</v>
      </c>
      <c r="H385" s="1245" t="s">
        <v>4428</v>
      </c>
      <c r="I385" s="1187" t="s">
        <v>4341</v>
      </c>
      <c r="J385" s="1173" t="s">
        <v>4337</v>
      </c>
    </row>
    <row r="386" spans="1:10" ht="23.1">
      <c r="A386" s="1171"/>
      <c r="B386" s="1171"/>
      <c r="C386" s="1186" t="s">
        <v>4644</v>
      </c>
      <c r="D386" s="1186" t="s">
        <v>3368</v>
      </c>
      <c r="E386" s="1186" t="s">
        <v>4336</v>
      </c>
      <c r="F386" s="1186" t="s">
        <v>135</v>
      </c>
      <c r="G386" s="1245" t="s">
        <v>4631</v>
      </c>
      <c r="H386" s="1245" t="s">
        <v>4636</v>
      </c>
      <c r="I386" s="1187" t="s">
        <v>4341</v>
      </c>
      <c r="J386" s="1173" t="s">
        <v>4337</v>
      </c>
    </row>
    <row r="387" spans="1:10">
      <c r="A387" s="1171"/>
      <c r="B387" s="1171"/>
      <c r="C387" s="1186" t="s">
        <v>4645</v>
      </c>
      <c r="D387" s="1186" t="s">
        <v>3368</v>
      </c>
      <c r="E387" s="1186" t="s">
        <v>4361</v>
      </c>
      <c r="F387" s="1186" t="s">
        <v>135</v>
      </c>
      <c r="G387" s="1245" t="s">
        <v>4631</v>
      </c>
      <c r="H387" s="1245" t="s">
        <v>4428</v>
      </c>
      <c r="I387" s="1187" t="s">
        <v>4341</v>
      </c>
    </row>
    <row r="388" spans="1:10">
      <c r="A388" s="1171"/>
      <c r="B388" s="1171"/>
      <c r="C388" s="1186" t="s">
        <v>4646</v>
      </c>
      <c r="D388" s="1186" t="s">
        <v>3368</v>
      </c>
      <c r="E388" s="1186" t="s">
        <v>4336</v>
      </c>
      <c r="F388" s="1186" t="s">
        <v>135</v>
      </c>
      <c r="G388" s="1245" t="s">
        <v>4631</v>
      </c>
      <c r="H388" s="1245" t="s">
        <v>4633</v>
      </c>
      <c r="I388" s="1187" t="s">
        <v>4341</v>
      </c>
      <c r="J388" s="1173" t="s">
        <v>4337</v>
      </c>
    </row>
    <row r="389" spans="1:10">
      <c r="A389" s="1171"/>
      <c r="B389" s="1171"/>
      <c r="C389" s="1186" t="s">
        <v>4647</v>
      </c>
      <c r="D389" s="1186" t="s">
        <v>4339</v>
      </c>
      <c r="E389" s="1186" t="s">
        <v>4336</v>
      </c>
      <c r="F389" s="1186" t="s">
        <v>135</v>
      </c>
      <c r="G389" s="1245" t="s">
        <v>4631</v>
      </c>
      <c r="H389" s="1245" t="s">
        <v>4428</v>
      </c>
      <c r="I389" s="1187" t="s">
        <v>4341</v>
      </c>
      <c r="J389" s="1173" t="s">
        <v>4337</v>
      </c>
    </row>
    <row r="390" spans="1:10" ht="23.1">
      <c r="A390" s="1171"/>
      <c r="B390" s="1171"/>
      <c r="C390" s="1186" t="s">
        <v>4648</v>
      </c>
      <c r="D390" s="1186" t="s">
        <v>3368</v>
      </c>
      <c r="E390" s="1186" t="s">
        <v>4336</v>
      </c>
      <c r="F390" s="1186" t="s">
        <v>135</v>
      </c>
      <c r="G390" s="1245" t="s">
        <v>4631</v>
      </c>
      <c r="H390" s="1245" t="s">
        <v>4636</v>
      </c>
      <c r="I390" s="1187" t="s">
        <v>4341</v>
      </c>
      <c r="J390" s="1173" t="s">
        <v>4337</v>
      </c>
    </row>
    <row r="391" spans="1:10">
      <c r="A391" s="1171"/>
      <c r="B391" s="1171"/>
      <c r="C391" s="1186" t="s">
        <v>4649</v>
      </c>
      <c r="D391" s="1186" t="s">
        <v>3368</v>
      </c>
      <c r="E391" s="1186" t="s">
        <v>4361</v>
      </c>
      <c r="F391" s="1186" t="s">
        <v>135</v>
      </c>
      <c r="G391" s="1245" t="s">
        <v>4631</v>
      </c>
      <c r="H391" s="1245" t="s">
        <v>4428</v>
      </c>
      <c r="I391" s="1187" t="s">
        <v>4341</v>
      </c>
    </row>
    <row r="392" spans="1:10">
      <c r="A392" s="1171"/>
      <c r="B392" s="1171"/>
      <c r="C392" s="1186" t="s">
        <v>4650</v>
      </c>
      <c r="D392" s="1186" t="s">
        <v>3368</v>
      </c>
      <c r="E392" s="1186" t="s">
        <v>4336</v>
      </c>
      <c r="F392" s="1186" t="s">
        <v>135</v>
      </c>
      <c r="G392" s="1245" t="s">
        <v>4631</v>
      </c>
      <c r="H392" s="1245" t="s">
        <v>4633</v>
      </c>
      <c r="I392" s="1187" t="s">
        <v>4341</v>
      </c>
      <c r="J392" s="1173" t="s">
        <v>4337</v>
      </c>
    </row>
    <row r="393" spans="1:10">
      <c r="A393" s="1171"/>
      <c r="B393" s="1171"/>
      <c r="C393" s="1186" t="s">
        <v>4651</v>
      </c>
      <c r="D393" s="1186" t="s">
        <v>4339</v>
      </c>
      <c r="E393" s="1186" t="s">
        <v>4336</v>
      </c>
      <c r="F393" s="1186" t="s">
        <v>135</v>
      </c>
      <c r="G393" s="1245" t="s">
        <v>4631</v>
      </c>
      <c r="H393" s="1245" t="s">
        <v>4428</v>
      </c>
      <c r="I393" s="1187" t="s">
        <v>4341</v>
      </c>
      <c r="J393" s="1173" t="s">
        <v>4337</v>
      </c>
    </row>
    <row r="394" spans="1:10" ht="23.1">
      <c r="A394" s="1171"/>
      <c r="B394" s="1171"/>
      <c r="C394" s="1186" t="s">
        <v>4652</v>
      </c>
      <c r="D394" s="1186" t="s">
        <v>3368</v>
      </c>
      <c r="E394" s="1186" t="s">
        <v>4336</v>
      </c>
      <c r="F394" s="1186" t="s">
        <v>135</v>
      </c>
      <c r="G394" s="1245" t="s">
        <v>4631</v>
      </c>
      <c r="H394" s="1245" t="s">
        <v>4636</v>
      </c>
      <c r="I394" s="1187" t="s">
        <v>4341</v>
      </c>
      <c r="J394" s="1173" t="s">
        <v>4337</v>
      </c>
    </row>
    <row r="395" spans="1:10">
      <c r="A395" s="1171"/>
      <c r="B395" s="1171"/>
      <c r="C395" s="1186" t="s">
        <v>4653</v>
      </c>
      <c r="D395" s="1186" t="s">
        <v>4339</v>
      </c>
      <c r="E395" s="1186" t="s">
        <v>4361</v>
      </c>
      <c r="F395" s="1186" t="s">
        <v>135</v>
      </c>
      <c r="G395" s="1245" t="s">
        <v>4631</v>
      </c>
      <c r="H395" s="1245" t="s">
        <v>4428</v>
      </c>
      <c r="I395" s="1187" t="s">
        <v>4341</v>
      </c>
    </row>
    <row r="396" spans="1:10">
      <c r="A396" s="1171"/>
      <c r="B396" s="1171"/>
      <c r="C396" s="1186" t="s">
        <v>4654</v>
      </c>
      <c r="D396" s="1186" t="s">
        <v>4339</v>
      </c>
      <c r="E396" s="1186" t="s">
        <v>4336</v>
      </c>
      <c r="F396" s="1186" t="s">
        <v>135</v>
      </c>
      <c r="G396" s="1245" t="s">
        <v>4631</v>
      </c>
      <c r="H396" s="1245" t="s">
        <v>4633</v>
      </c>
      <c r="I396" s="1187" t="s">
        <v>4341</v>
      </c>
      <c r="J396" s="1173" t="s">
        <v>4337</v>
      </c>
    </row>
    <row r="397" spans="1:10">
      <c r="A397" s="1171"/>
      <c r="B397" s="1171"/>
      <c r="C397" s="1186" t="s">
        <v>4655</v>
      </c>
      <c r="D397" s="1186" t="s">
        <v>4352</v>
      </c>
      <c r="E397" s="1186" t="s">
        <v>4336</v>
      </c>
      <c r="F397" s="1186" t="s">
        <v>135</v>
      </c>
      <c r="G397" s="1245" t="s">
        <v>4631</v>
      </c>
      <c r="H397" s="1245" t="s">
        <v>4428</v>
      </c>
      <c r="I397" s="1187" t="s">
        <v>4341</v>
      </c>
      <c r="J397" s="1173" t="s">
        <v>4337</v>
      </c>
    </row>
    <row r="398" spans="1:10" ht="23.1">
      <c r="A398" s="1171"/>
      <c r="B398" s="1171"/>
      <c r="C398" s="1186" t="s">
        <v>4656</v>
      </c>
      <c r="D398" s="1186" t="s">
        <v>4339</v>
      </c>
      <c r="E398" s="1186" t="s">
        <v>4336</v>
      </c>
      <c r="F398" s="1186" t="s">
        <v>135</v>
      </c>
      <c r="G398" s="1245" t="s">
        <v>4631</v>
      </c>
      <c r="H398" s="1245" t="s">
        <v>4636</v>
      </c>
      <c r="I398" s="1187" t="s">
        <v>4341</v>
      </c>
      <c r="J398" s="1173" t="s">
        <v>4337</v>
      </c>
    </row>
    <row r="399" spans="1:10">
      <c r="A399" s="1171"/>
      <c r="B399" s="1171"/>
      <c r="C399" s="1186" t="s">
        <v>4657</v>
      </c>
      <c r="D399" s="1186" t="s">
        <v>3368</v>
      </c>
      <c r="E399" s="1186" t="s">
        <v>4361</v>
      </c>
      <c r="F399" s="1186" t="s">
        <v>135</v>
      </c>
      <c r="G399" s="1245" t="s">
        <v>4631</v>
      </c>
      <c r="H399" s="1245" t="s">
        <v>4428</v>
      </c>
      <c r="I399" s="1187" t="s">
        <v>4341</v>
      </c>
    </row>
    <row r="400" spans="1:10">
      <c r="A400" s="1171"/>
      <c r="B400" s="1171"/>
      <c r="C400" s="1186" t="s">
        <v>4658</v>
      </c>
      <c r="D400" s="1186" t="s">
        <v>3368</v>
      </c>
      <c r="E400" s="1186" t="s">
        <v>4336</v>
      </c>
      <c r="F400" s="1186" t="s">
        <v>135</v>
      </c>
      <c r="G400" s="1245" t="s">
        <v>4631</v>
      </c>
      <c r="H400" s="1245" t="s">
        <v>4633</v>
      </c>
      <c r="I400" s="1187" t="s">
        <v>4341</v>
      </c>
      <c r="J400" s="1173" t="s">
        <v>4337</v>
      </c>
    </row>
    <row r="401" spans="1:10">
      <c r="A401" s="1171"/>
      <c r="B401" s="1171"/>
      <c r="C401" s="1186" t="s">
        <v>4659</v>
      </c>
      <c r="D401" s="1186" t="s">
        <v>4339</v>
      </c>
      <c r="E401" s="1186" t="s">
        <v>4336</v>
      </c>
      <c r="F401" s="1186" t="s">
        <v>135</v>
      </c>
      <c r="G401" s="1245" t="s">
        <v>4631</v>
      </c>
      <c r="H401" s="1245" t="s">
        <v>4428</v>
      </c>
      <c r="I401" s="1187" t="s">
        <v>4341</v>
      </c>
      <c r="J401" s="1173" t="s">
        <v>4337</v>
      </c>
    </row>
    <row r="402" spans="1:10" ht="23.1">
      <c r="A402" s="1171"/>
      <c r="B402" s="1171"/>
      <c r="C402" s="1186" t="s">
        <v>4660</v>
      </c>
      <c r="D402" s="1186" t="s">
        <v>3368</v>
      </c>
      <c r="E402" s="1186" t="s">
        <v>4336</v>
      </c>
      <c r="F402" s="1186" t="s">
        <v>135</v>
      </c>
      <c r="G402" s="1245" t="s">
        <v>4631</v>
      </c>
      <c r="H402" s="1245" t="s">
        <v>4636</v>
      </c>
      <c r="I402" s="1187" t="s">
        <v>4341</v>
      </c>
      <c r="J402" s="1173" t="s">
        <v>4337</v>
      </c>
    </row>
    <row r="403" spans="1:10">
      <c r="A403" s="1171"/>
      <c r="B403" s="1171"/>
      <c r="C403" s="1186" t="s">
        <v>4661</v>
      </c>
      <c r="D403" s="1186" t="s">
        <v>4339</v>
      </c>
      <c r="E403" s="1186" t="s">
        <v>4361</v>
      </c>
      <c r="F403" s="1186" t="s">
        <v>135</v>
      </c>
      <c r="G403" s="1245" t="s">
        <v>4631</v>
      </c>
      <c r="H403" s="1245" t="s">
        <v>4428</v>
      </c>
      <c r="I403" s="1187" t="s">
        <v>4341</v>
      </c>
    </row>
    <row r="404" spans="1:10">
      <c r="A404" s="1171"/>
      <c r="B404" s="1171"/>
      <c r="C404" s="1186" t="s">
        <v>4662</v>
      </c>
      <c r="D404" s="1186" t="s">
        <v>4339</v>
      </c>
      <c r="E404" s="1186" t="s">
        <v>4336</v>
      </c>
      <c r="F404" s="1186" t="s">
        <v>135</v>
      </c>
      <c r="G404" s="1245" t="s">
        <v>4631</v>
      </c>
      <c r="H404" s="1245" t="s">
        <v>4633</v>
      </c>
      <c r="I404" s="1187" t="s">
        <v>4341</v>
      </c>
      <c r="J404" s="1173" t="s">
        <v>4337</v>
      </c>
    </row>
    <row r="405" spans="1:10">
      <c r="A405" s="1171"/>
      <c r="B405" s="1171"/>
      <c r="C405" s="1186" t="s">
        <v>4663</v>
      </c>
      <c r="D405" s="1186" t="s">
        <v>4352</v>
      </c>
      <c r="E405" s="1186" t="s">
        <v>4336</v>
      </c>
      <c r="F405" s="1186" t="s">
        <v>135</v>
      </c>
      <c r="G405" s="1245" t="s">
        <v>4631</v>
      </c>
      <c r="H405" s="1245" t="s">
        <v>4428</v>
      </c>
      <c r="I405" s="1187" t="s">
        <v>4341</v>
      </c>
      <c r="J405" s="1173" t="s">
        <v>4337</v>
      </c>
    </row>
    <row r="406" spans="1:10" ht="23.1">
      <c r="A406" s="1171"/>
      <c r="B406" s="1171"/>
      <c r="C406" s="1186" t="s">
        <v>4664</v>
      </c>
      <c r="D406" s="1186" t="s">
        <v>4339</v>
      </c>
      <c r="E406" s="1186" t="s">
        <v>4336</v>
      </c>
      <c r="F406" s="1186" t="s">
        <v>135</v>
      </c>
      <c r="G406" s="1245" t="s">
        <v>4631</v>
      </c>
      <c r="H406" s="1245" t="s">
        <v>4636</v>
      </c>
      <c r="I406" s="1187" t="s">
        <v>4341</v>
      </c>
      <c r="J406" s="1173" t="s">
        <v>4337</v>
      </c>
    </row>
    <row r="407" spans="1:10">
      <c r="A407" s="1171"/>
      <c r="B407" s="1171"/>
      <c r="C407" s="1186" t="s">
        <v>4665</v>
      </c>
      <c r="D407" s="1186" t="s">
        <v>3368</v>
      </c>
      <c r="E407" s="1186" t="s">
        <v>4361</v>
      </c>
      <c r="F407" s="1186" t="s">
        <v>135</v>
      </c>
      <c r="G407" s="1245" t="s">
        <v>4631</v>
      </c>
      <c r="H407" s="1245" t="s">
        <v>4428</v>
      </c>
      <c r="I407" s="1187" t="s">
        <v>4341</v>
      </c>
    </row>
    <row r="408" spans="1:10">
      <c r="A408" s="1171"/>
      <c r="B408" s="1171"/>
      <c r="C408" s="1186" t="s">
        <v>4666</v>
      </c>
      <c r="D408" s="1186" t="s">
        <v>3368</v>
      </c>
      <c r="E408" s="1186" t="s">
        <v>4336</v>
      </c>
      <c r="F408" s="1186" t="s">
        <v>135</v>
      </c>
      <c r="G408" s="1245" t="s">
        <v>4631</v>
      </c>
      <c r="H408" s="1245" t="s">
        <v>4633</v>
      </c>
      <c r="I408" s="1187" t="s">
        <v>4341</v>
      </c>
      <c r="J408" s="1173" t="s">
        <v>4337</v>
      </c>
    </row>
    <row r="409" spans="1:10">
      <c r="A409" s="1171"/>
      <c r="B409" s="1171"/>
      <c r="C409" s="1186" t="s">
        <v>4667</v>
      </c>
      <c r="D409" s="1186" t="s">
        <v>4339</v>
      </c>
      <c r="E409" s="1186" t="s">
        <v>4336</v>
      </c>
      <c r="F409" s="1186" t="s">
        <v>135</v>
      </c>
      <c r="G409" s="1245" t="s">
        <v>4631</v>
      </c>
      <c r="H409" s="1245" t="s">
        <v>4428</v>
      </c>
      <c r="I409" s="1187" t="s">
        <v>4341</v>
      </c>
      <c r="J409" s="1173" t="s">
        <v>4337</v>
      </c>
    </row>
    <row r="410" spans="1:10" ht="23.1">
      <c r="A410" s="1171"/>
      <c r="B410" s="1171"/>
      <c r="C410" s="1186" t="s">
        <v>4668</v>
      </c>
      <c r="D410" s="1186" t="s">
        <v>3368</v>
      </c>
      <c r="E410" s="1186" t="s">
        <v>4336</v>
      </c>
      <c r="F410" s="1186" t="s">
        <v>135</v>
      </c>
      <c r="G410" s="1245" t="s">
        <v>4631</v>
      </c>
      <c r="H410" s="1245" t="s">
        <v>4636</v>
      </c>
      <c r="I410" s="1187" t="s">
        <v>4341</v>
      </c>
      <c r="J410" s="1173" t="s">
        <v>4337</v>
      </c>
    </row>
    <row r="411" spans="1:10">
      <c r="A411" s="1171"/>
      <c r="B411" s="1171"/>
      <c r="C411" s="1186" t="s">
        <v>4669</v>
      </c>
      <c r="D411" s="1186" t="s">
        <v>3368</v>
      </c>
      <c r="E411" s="1186" t="s">
        <v>4361</v>
      </c>
      <c r="F411" s="1186" t="s">
        <v>135</v>
      </c>
      <c r="G411" s="1245" t="s">
        <v>4631</v>
      </c>
      <c r="H411" s="1245" t="s">
        <v>4428</v>
      </c>
      <c r="I411" s="1187" t="s">
        <v>4341</v>
      </c>
    </row>
    <row r="412" spans="1:10">
      <c r="A412" s="1171"/>
      <c r="B412" s="1171"/>
      <c r="C412" s="1186" t="s">
        <v>4670</v>
      </c>
      <c r="D412" s="1186" t="s">
        <v>3368</v>
      </c>
      <c r="E412" s="1186" t="s">
        <v>4336</v>
      </c>
      <c r="F412" s="1186" t="s">
        <v>135</v>
      </c>
      <c r="G412" s="1245" t="s">
        <v>4631</v>
      </c>
      <c r="H412" s="1245" t="s">
        <v>4633</v>
      </c>
      <c r="I412" s="1187" t="s">
        <v>4341</v>
      </c>
      <c r="J412" s="1173" t="s">
        <v>4337</v>
      </c>
    </row>
    <row r="413" spans="1:10">
      <c r="A413" s="1171"/>
      <c r="B413" s="1171"/>
      <c r="C413" s="1186" t="s">
        <v>4671</v>
      </c>
      <c r="D413" s="1186" t="s">
        <v>4339</v>
      </c>
      <c r="E413" s="1186" t="s">
        <v>4336</v>
      </c>
      <c r="F413" s="1186" t="s">
        <v>135</v>
      </c>
      <c r="G413" s="1245" t="s">
        <v>4631</v>
      </c>
      <c r="H413" s="1245" t="s">
        <v>4428</v>
      </c>
      <c r="I413" s="1187" t="s">
        <v>4341</v>
      </c>
      <c r="J413" s="1173" t="s">
        <v>4337</v>
      </c>
    </row>
    <row r="414" spans="1:10" ht="23.1">
      <c r="A414" s="1171"/>
      <c r="B414" s="1171"/>
      <c r="C414" s="1186" t="s">
        <v>4672</v>
      </c>
      <c r="D414" s="1186" t="s">
        <v>3368</v>
      </c>
      <c r="E414" s="1186" t="s">
        <v>4336</v>
      </c>
      <c r="F414" s="1186" t="s">
        <v>135</v>
      </c>
      <c r="G414" s="1245" t="s">
        <v>4631</v>
      </c>
      <c r="H414" s="1245" t="s">
        <v>4636</v>
      </c>
      <c r="I414" s="1187" t="s">
        <v>4341</v>
      </c>
      <c r="J414" s="1173" t="s">
        <v>4337</v>
      </c>
    </row>
    <row r="415" spans="1:10">
      <c r="A415" s="1171"/>
      <c r="B415" s="1171"/>
      <c r="C415" s="1186" t="s">
        <v>4673</v>
      </c>
      <c r="D415" s="1186" t="s">
        <v>3368</v>
      </c>
      <c r="E415" s="1186" t="s">
        <v>4361</v>
      </c>
      <c r="F415" s="1186" t="s">
        <v>135</v>
      </c>
      <c r="G415" s="1245" t="s">
        <v>4631</v>
      </c>
      <c r="H415" s="1245" t="s">
        <v>4428</v>
      </c>
      <c r="I415" s="1187" t="s">
        <v>4341</v>
      </c>
    </row>
    <row r="416" spans="1:10">
      <c r="A416" s="1171"/>
      <c r="B416" s="1171"/>
      <c r="C416" s="1186" t="s">
        <v>4674</v>
      </c>
      <c r="D416" s="1186" t="s">
        <v>3368</v>
      </c>
      <c r="E416" s="1186" t="s">
        <v>4336</v>
      </c>
      <c r="F416" s="1186" t="s">
        <v>135</v>
      </c>
      <c r="G416" s="1245" t="s">
        <v>4631</v>
      </c>
      <c r="H416" s="1245" t="s">
        <v>4633</v>
      </c>
      <c r="I416" s="1187" t="s">
        <v>4341</v>
      </c>
      <c r="J416" s="1173" t="s">
        <v>4337</v>
      </c>
    </row>
    <row r="417" spans="1:10">
      <c r="A417" s="1171"/>
      <c r="B417" s="1171"/>
      <c r="C417" s="1186" t="s">
        <v>4675</v>
      </c>
      <c r="D417" s="1186" t="s">
        <v>4339</v>
      </c>
      <c r="E417" s="1186" t="s">
        <v>4336</v>
      </c>
      <c r="F417" s="1186" t="s">
        <v>135</v>
      </c>
      <c r="G417" s="1245" t="s">
        <v>4631</v>
      </c>
      <c r="H417" s="1245" t="s">
        <v>4428</v>
      </c>
      <c r="I417" s="1187" t="s">
        <v>4341</v>
      </c>
      <c r="J417" s="1173" t="s">
        <v>4337</v>
      </c>
    </row>
    <row r="418" spans="1:10" ht="23.1">
      <c r="A418" s="1171"/>
      <c r="B418" s="1171"/>
      <c r="C418" s="1186" t="s">
        <v>4676</v>
      </c>
      <c r="D418" s="1186" t="s">
        <v>3368</v>
      </c>
      <c r="E418" s="1186" t="s">
        <v>4336</v>
      </c>
      <c r="F418" s="1186" t="s">
        <v>135</v>
      </c>
      <c r="G418" s="1245" t="s">
        <v>4631</v>
      </c>
      <c r="H418" s="1245" t="s">
        <v>4636</v>
      </c>
      <c r="I418" s="1187" t="s">
        <v>4341</v>
      </c>
      <c r="J418" s="1173" t="s">
        <v>4337</v>
      </c>
    </row>
    <row r="419" spans="1:10">
      <c r="A419" s="1171"/>
      <c r="B419" s="1171"/>
      <c r="C419" s="1186" t="s">
        <v>4677</v>
      </c>
      <c r="D419" s="1186" t="s">
        <v>4339</v>
      </c>
      <c r="E419" s="1186" t="s">
        <v>4361</v>
      </c>
      <c r="F419" s="1186" t="s">
        <v>135</v>
      </c>
      <c r="G419" s="1245" t="s">
        <v>4631</v>
      </c>
      <c r="H419" s="1245" t="s">
        <v>4428</v>
      </c>
      <c r="I419" s="1187" t="s">
        <v>4341</v>
      </c>
    </row>
    <row r="420" spans="1:10">
      <c r="A420" s="1171"/>
      <c r="B420" s="1171"/>
      <c r="C420" s="1186" t="s">
        <v>4678</v>
      </c>
      <c r="D420" s="1186" t="s">
        <v>4339</v>
      </c>
      <c r="E420" s="1186" t="s">
        <v>4336</v>
      </c>
      <c r="F420" s="1186" t="s">
        <v>135</v>
      </c>
      <c r="G420" s="1245" t="s">
        <v>4631</v>
      </c>
      <c r="H420" s="1245" t="s">
        <v>4633</v>
      </c>
      <c r="I420" s="1187" t="s">
        <v>4341</v>
      </c>
      <c r="J420" s="1173" t="s">
        <v>4337</v>
      </c>
    </row>
    <row r="421" spans="1:10">
      <c r="A421" s="1171"/>
      <c r="B421" s="1171"/>
      <c r="C421" s="1186" t="s">
        <v>4679</v>
      </c>
      <c r="D421" s="1186" t="s">
        <v>4352</v>
      </c>
      <c r="E421" s="1186" t="s">
        <v>4336</v>
      </c>
      <c r="F421" s="1186" t="s">
        <v>135</v>
      </c>
      <c r="G421" s="1245" t="s">
        <v>4631</v>
      </c>
      <c r="H421" s="1245" t="s">
        <v>4428</v>
      </c>
      <c r="I421" s="1187" t="s">
        <v>4341</v>
      </c>
      <c r="J421" s="1173" t="s">
        <v>4337</v>
      </c>
    </row>
    <row r="422" spans="1:10" ht="23.1">
      <c r="A422" s="1171"/>
      <c r="B422" s="1171"/>
      <c r="C422" s="1186" t="s">
        <v>4680</v>
      </c>
      <c r="D422" s="1186" t="s">
        <v>4339</v>
      </c>
      <c r="E422" s="1186" t="s">
        <v>4336</v>
      </c>
      <c r="F422" s="1186" t="s">
        <v>135</v>
      </c>
      <c r="G422" s="1245" t="s">
        <v>4631</v>
      </c>
      <c r="H422" s="1245" t="s">
        <v>4636</v>
      </c>
      <c r="I422" s="1187" t="s">
        <v>4341</v>
      </c>
      <c r="J422" s="1173" t="s">
        <v>4337</v>
      </c>
    </row>
    <row r="423" spans="1:10">
      <c r="A423" s="1171"/>
      <c r="B423" s="1171"/>
      <c r="C423" s="1186" t="s">
        <v>4681</v>
      </c>
      <c r="D423" s="1186" t="s">
        <v>3368</v>
      </c>
      <c r="E423" s="1186" t="s">
        <v>4361</v>
      </c>
      <c r="F423" s="1186" t="s">
        <v>135</v>
      </c>
      <c r="G423" s="1245" t="s">
        <v>4631</v>
      </c>
      <c r="H423" s="1245" t="s">
        <v>4428</v>
      </c>
      <c r="I423" s="1187" t="s">
        <v>4341</v>
      </c>
    </row>
    <row r="424" spans="1:10">
      <c r="A424" s="1171"/>
      <c r="B424" s="1171"/>
      <c r="C424" s="1186" t="s">
        <v>4682</v>
      </c>
      <c r="D424" s="1186" t="s">
        <v>3368</v>
      </c>
      <c r="E424" s="1186" t="s">
        <v>4336</v>
      </c>
      <c r="F424" s="1186" t="s">
        <v>135</v>
      </c>
      <c r="G424" s="1245" t="s">
        <v>4631</v>
      </c>
      <c r="H424" s="1245" t="s">
        <v>4633</v>
      </c>
      <c r="I424" s="1187" t="s">
        <v>4341</v>
      </c>
      <c r="J424" s="1173" t="s">
        <v>4337</v>
      </c>
    </row>
    <row r="425" spans="1:10">
      <c r="A425" s="1171"/>
      <c r="B425" s="1171"/>
      <c r="C425" s="1186" t="s">
        <v>4683</v>
      </c>
      <c r="D425" s="1186" t="s">
        <v>4339</v>
      </c>
      <c r="E425" s="1186" t="s">
        <v>4336</v>
      </c>
      <c r="F425" s="1186" t="s">
        <v>135</v>
      </c>
      <c r="G425" s="1245" t="s">
        <v>4631</v>
      </c>
      <c r="H425" s="1245" t="s">
        <v>4428</v>
      </c>
      <c r="I425" s="1187" t="s">
        <v>4341</v>
      </c>
      <c r="J425" s="1173" t="s">
        <v>4337</v>
      </c>
    </row>
    <row r="426" spans="1:10" ht="23.1">
      <c r="A426" s="1171"/>
      <c r="B426" s="1171"/>
      <c r="C426" s="1186" t="s">
        <v>4684</v>
      </c>
      <c r="D426" s="1186" t="s">
        <v>3368</v>
      </c>
      <c r="E426" s="1186" t="s">
        <v>4336</v>
      </c>
      <c r="F426" s="1186" t="s">
        <v>135</v>
      </c>
      <c r="G426" s="1245" t="s">
        <v>4631</v>
      </c>
      <c r="H426" s="1245" t="s">
        <v>4636</v>
      </c>
      <c r="I426" s="1187" t="s">
        <v>4341</v>
      </c>
      <c r="J426" s="1173" t="s">
        <v>4337</v>
      </c>
    </row>
    <row r="427" spans="1:10">
      <c r="A427" s="1171"/>
      <c r="B427" s="1171"/>
      <c r="C427" s="1186" t="s">
        <v>4685</v>
      </c>
      <c r="D427" s="1186" t="s">
        <v>3368</v>
      </c>
      <c r="E427" s="1186" t="s">
        <v>4361</v>
      </c>
      <c r="F427" s="1186" t="s">
        <v>135</v>
      </c>
      <c r="G427" s="1245" t="s">
        <v>4631</v>
      </c>
      <c r="H427" s="1245" t="s">
        <v>4428</v>
      </c>
      <c r="I427" s="1187" t="s">
        <v>4341</v>
      </c>
    </row>
    <row r="428" spans="1:10">
      <c r="A428" s="1171"/>
      <c r="B428" s="1171"/>
      <c r="C428" s="1186" t="s">
        <v>4686</v>
      </c>
      <c r="D428" s="1186" t="s">
        <v>3368</v>
      </c>
      <c r="E428" s="1186" t="s">
        <v>4336</v>
      </c>
      <c r="F428" s="1186" t="s">
        <v>135</v>
      </c>
      <c r="G428" s="1245" t="s">
        <v>4631</v>
      </c>
      <c r="H428" s="1245" t="s">
        <v>4633</v>
      </c>
      <c r="I428" s="1187" t="s">
        <v>4341</v>
      </c>
      <c r="J428" s="1173" t="s">
        <v>4337</v>
      </c>
    </row>
    <row r="429" spans="1:10">
      <c r="A429" s="1171"/>
      <c r="B429" s="1171"/>
      <c r="C429" s="1186" t="s">
        <v>4687</v>
      </c>
      <c r="D429" s="1186" t="s">
        <v>4339</v>
      </c>
      <c r="E429" s="1186" t="s">
        <v>4336</v>
      </c>
      <c r="F429" s="1186" t="s">
        <v>135</v>
      </c>
      <c r="G429" s="1245" t="s">
        <v>4631</v>
      </c>
      <c r="H429" s="1245" t="s">
        <v>4428</v>
      </c>
      <c r="I429" s="1187" t="s">
        <v>4341</v>
      </c>
      <c r="J429" s="1173" t="s">
        <v>4337</v>
      </c>
    </row>
    <row r="430" spans="1:10" ht="23.1">
      <c r="A430" s="1171"/>
      <c r="B430" s="1171"/>
      <c r="C430" s="1186" t="s">
        <v>4688</v>
      </c>
      <c r="D430" s="1186" t="s">
        <v>3368</v>
      </c>
      <c r="E430" s="1186" t="s">
        <v>4336</v>
      </c>
      <c r="F430" s="1186" t="s">
        <v>135</v>
      </c>
      <c r="G430" s="1245" t="s">
        <v>4631</v>
      </c>
      <c r="H430" s="1245" t="s">
        <v>4636</v>
      </c>
      <c r="I430" s="1187" t="s">
        <v>4341</v>
      </c>
      <c r="J430" s="1173" t="s">
        <v>4337</v>
      </c>
    </row>
    <row r="431" spans="1:10">
      <c r="A431" s="1171"/>
      <c r="B431" s="1171"/>
      <c r="C431" s="1186" t="s">
        <v>4689</v>
      </c>
      <c r="D431" s="1186" t="s">
        <v>3368</v>
      </c>
      <c r="E431" s="1186" t="s">
        <v>4361</v>
      </c>
      <c r="F431" s="1186" t="s">
        <v>135</v>
      </c>
      <c r="G431" s="1245" t="s">
        <v>4631</v>
      </c>
      <c r="H431" s="1245" t="s">
        <v>4428</v>
      </c>
      <c r="I431" s="1187" t="s">
        <v>4341</v>
      </c>
    </row>
    <row r="432" spans="1:10">
      <c r="A432" s="1171"/>
      <c r="B432" s="1171"/>
      <c r="C432" s="1186" t="s">
        <v>4690</v>
      </c>
      <c r="D432" s="1186" t="s">
        <v>3368</v>
      </c>
      <c r="E432" s="1186" t="s">
        <v>4336</v>
      </c>
      <c r="F432" s="1186" t="s">
        <v>135</v>
      </c>
      <c r="G432" s="1245" t="s">
        <v>4631</v>
      </c>
      <c r="H432" s="1245" t="s">
        <v>4633</v>
      </c>
      <c r="I432" s="1187" t="s">
        <v>4341</v>
      </c>
      <c r="J432" s="1173" t="s">
        <v>4337</v>
      </c>
    </row>
    <row r="433" spans="1:10">
      <c r="A433" s="1171"/>
      <c r="B433" s="1171"/>
      <c r="C433" s="1186" t="s">
        <v>4691</v>
      </c>
      <c r="D433" s="1186" t="s">
        <v>4339</v>
      </c>
      <c r="E433" s="1186" t="s">
        <v>4336</v>
      </c>
      <c r="F433" s="1186" t="s">
        <v>135</v>
      </c>
      <c r="G433" s="1245" t="s">
        <v>4631</v>
      </c>
      <c r="H433" s="1245" t="s">
        <v>4428</v>
      </c>
      <c r="I433" s="1187" t="s">
        <v>4341</v>
      </c>
      <c r="J433" s="1173" t="s">
        <v>4337</v>
      </c>
    </row>
    <row r="434" spans="1:10" ht="23.1">
      <c r="A434" s="1171"/>
      <c r="B434" s="1171"/>
      <c r="C434" s="1186" t="s">
        <v>4692</v>
      </c>
      <c r="D434" s="1186" t="s">
        <v>3368</v>
      </c>
      <c r="E434" s="1186" t="s">
        <v>4336</v>
      </c>
      <c r="F434" s="1186" t="s">
        <v>135</v>
      </c>
      <c r="G434" s="1245" t="s">
        <v>4631</v>
      </c>
      <c r="H434" s="1245" t="s">
        <v>4636</v>
      </c>
      <c r="I434" s="1187" t="s">
        <v>4341</v>
      </c>
      <c r="J434" s="1173" t="s">
        <v>4337</v>
      </c>
    </row>
    <row r="435" spans="1:10">
      <c r="A435" s="1171"/>
      <c r="B435" s="1171"/>
      <c r="C435" s="1186" t="s">
        <v>4693</v>
      </c>
      <c r="D435" s="1186" t="s">
        <v>3368</v>
      </c>
      <c r="E435" s="1186" t="s">
        <v>4361</v>
      </c>
      <c r="F435" s="1186" t="s">
        <v>135</v>
      </c>
      <c r="G435" s="1245" t="s">
        <v>4631</v>
      </c>
      <c r="H435" s="1245" t="s">
        <v>4428</v>
      </c>
      <c r="I435" s="1187" t="s">
        <v>4341</v>
      </c>
    </row>
    <row r="436" spans="1:10">
      <c r="A436" s="1171"/>
      <c r="B436" s="1171"/>
      <c r="C436" s="1186" t="s">
        <v>4694</v>
      </c>
      <c r="D436" s="1186" t="s">
        <v>3368</v>
      </c>
      <c r="E436" s="1186" t="s">
        <v>4336</v>
      </c>
      <c r="F436" s="1186" t="s">
        <v>135</v>
      </c>
      <c r="G436" s="1245" t="s">
        <v>4631</v>
      </c>
      <c r="H436" s="1245" t="s">
        <v>4633</v>
      </c>
      <c r="I436" s="1187" t="s">
        <v>4341</v>
      </c>
      <c r="J436" s="1173" t="s">
        <v>4337</v>
      </c>
    </row>
    <row r="437" spans="1:10">
      <c r="A437" s="1171"/>
      <c r="B437" s="1171"/>
      <c r="C437" s="1186" t="s">
        <v>4695</v>
      </c>
      <c r="D437" s="1186" t="s">
        <v>4339</v>
      </c>
      <c r="E437" s="1186" t="s">
        <v>4336</v>
      </c>
      <c r="F437" s="1186" t="s">
        <v>135</v>
      </c>
      <c r="G437" s="1245" t="s">
        <v>4631</v>
      </c>
      <c r="H437" s="1245" t="s">
        <v>4428</v>
      </c>
      <c r="I437" s="1187" t="s">
        <v>4341</v>
      </c>
      <c r="J437" s="1173" t="s">
        <v>4337</v>
      </c>
    </row>
    <row r="438" spans="1:10" ht="23.1">
      <c r="A438" s="1171"/>
      <c r="B438" s="1171"/>
      <c r="C438" s="1186" t="s">
        <v>4696</v>
      </c>
      <c r="D438" s="1186" t="s">
        <v>3368</v>
      </c>
      <c r="E438" s="1186" t="s">
        <v>4336</v>
      </c>
      <c r="F438" s="1186" t="s">
        <v>135</v>
      </c>
      <c r="G438" s="1245" t="s">
        <v>4631</v>
      </c>
      <c r="H438" s="1245" t="s">
        <v>4636</v>
      </c>
      <c r="I438" s="1187" t="s">
        <v>4341</v>
      </c>
      <c r="J438" s="1173" t="s">
        <v>4337</v>
      </c>
    </row>
    <row r="439" spans="1:10">
      <c r="A439" s="1171"/>
      <c r="B439" s="1171"/>
      <c r="C439" s="1186" t="s">
        <v>4697</v>
      </c>
      <c r="D439" s="1186" t="s">
        <v>3368</v>
      </c>
      <c r="E439" s="1186" t="s">
        <v>4361</v>
      </c>
      <c r="F439" s="1186" t="s">
        <v>135</v>
      </c>
      <c r="G439" s="1245" t="s">
        <v>4631</v>
      </c>
      <c r="H439" s="1245" t="s">
        <v>4428</v>
      </c>
      <c r="I439" s="1187" t="s">
        <v>4341</v>
      </c>
    </row>
    <row r="440" spans="1:10">
      <c r="A440" s="1171"/>
      <c r="B440" s="1171"/>
      <c r="C440" s="1186" t="s">
        <v>4698</v>
      </c>
      <c r="D440" s="1186" t="s">
        <v>3368</v>
      </c>
      <c r="E440" s="1186" t="s">
        <v>4336</v>
      </c>
      <c r="F440" s="1186" t="s">
        <v>135</v>
      </c>
      <c r="G440" s="1245" t="s">
        <v>4631</v>
      </c>
      <c r="H440" s="1245" t="s">
        <v>4633</v>
      </c>
      <c r="I440" s="1187" t="s">
        <v>4341</v>
      </c>
      <c r="J440" s="1173" t="s">
        <v>4337</v>
      </c>
    </row>
    <row r="441" spans="1:10">
      <c r="A441" s="1171"/>
      <c r="B441" s="1171"/>
      <c r="C441" s="1186" t="s">
        <v>4699</v>
      </c>
      <c r="D441" s="1186" t="s">
        <v>4339</v>
      </c>
      <c r="E441" s="1186" t="s">
        <v>4336</v>
      </c>
      <c r="F441" s="1186" t="s">
        <v>135</v>
      </c>
      <c r="G441" s="1245" t="s">
        <v>4631</v>
      </c>
      <c r="H441" s="1245" t="s">
        <v>4428</v>
      </c>
      <c r="I441" s="1187" t="s">
        <v>4341</v>
      </c>
      <c r="J441" s="1173" t="s">
        <v>4337</v>
      </c>
    </row>
    <row r="442" spans="1:10" ht="23.1">
      <c r="A442" s="1171"/>
      <c r="B442" s="1171"/>
      <c r="C442" s="1186" t="s">
        <v>4700</v>
      </c>
      <c r="D442" s="1186" t="s">
        <v>3368</v>
      </c>
      <c r="E442" s="1186" t="s">
        <v>4336</v>
      </c>
      <c r="F442" s="1186" t="s">
        <v>135</v>
      </c>
      <c r="G442" s="1245" t="s">
        <v>4631</v>
      </c>
      <c r="H442" s="1245" t="s">
        <v>4636</v>
      </c>
      <c r="I442" s="1187" t="s">
        <v>4341</v>
      </c>
      <c r="J442" s="1173" t="s">
        <v>4337</v>
      </c>
    </row>
    <row r="443" spans="1:10">
      <c r="A443" s="1171"/>
      <c r="B443" s="1171"/>
      <c r="C443" s="1186" t="s">
        <v>4701</v>
      </c>
      <c r="D443" s="1186" t="s">
        <v>4339</v>
      </c>
      <c r="E443" s="1186" t="s">
        <v>4361</v>
      </c>
      <c r="F443" s="1186" t="s">
        <v>135</v>
      </c>
      <c r="G443" s="1245" t="s">
        <v>4631</v>
      </c>
      <c r="H443" s="1245" t="s">
        <v>4428</v>
      </c>
      <c r="I443" s="1187" t="s">
        <v>4341</v>
      </c>
    </row>
    <row r="444" spans="1:10">
      <c r="A444" s="1171"/>
      <c r="B444" s="1171"/>
      <c r="C444" s="1186" t="s">
        <v>4702</v>
      </c>
      <c r="D444" s="1186" t="s">
        <v>4339</v>
      </c>
      <c r="E444" s="1186" t="s">
        <v>4336</v>
      </c>
      <c r="F444" s="1186" t="s">
        <v>135</v>
      </c>
      <c r="G444" s="1245" t="s">
        <v>4631</v>
      </c>
      <c r="H444" s="1245" t="s">
        <v>4633</v>
      </c>
      <c r="I444" s="1187" t="s">
        <v>4341</v>
      </c>
      <c r="J444" s="1173" t="s">
        <v>4337</v>
      </c>
    </row>
    <row r="445" spans="1:10">
      <c r="A445" s="1171"/>
      <c r="B445" s="1171"/>
      <c r="C445" s="1186" t="s">
        <v>4703</v>
      </c>
      <c r="D445" s="1186" t="s">
        <v>4352</v>
      </c>
      <c r="E445" s="1186" t="s">
        <v>4336</v>
      </c>
      <c r="F445" s="1186" t="s">
        <v>135</v>
      </c>
      <c r="G445" s="1245" t="s">
        <v>4631</v>
      </c>
      <c r="H445" s="1245" t="s">
        <v>4428</v>
      </c>
      <c r="I445" s="1187" t="s">
        <v>4341</v>
      </c>
      <c r="J445" s="1173" t="s">
        <v>4337</v>
      </c>
    </row>
    <row r="446" spans="1:10" ht="23.1">
      <c r="A446" s="1171"/>
      <c r="B446" s="1171"/>
      <c r="C446" s="1186" t="s">
        <v>4704</v>
      </c>
      <c r="D446" s="1186" t="s">
        <v>4339</v>
      </c>
      <c r="E446" s="1186" t="s">
        <v>4336</v>
      </c>
      <c r="F446" s="1186" t="s">
        <v>135</v>
      </c>
      <c r="G446" s="1245" t="s">
        <v>4631</v>
      </c>
      <c r="H446" s="1245" t="s">
        <v>4636</v>
      </c>
      <c r="I446" s="1187" t="s">
        <v>4341</v>
      </c>
      <c r="J446" s="1173" t="s">
        <v>4337</v>
      </c>
    </row>
    <row r="447" spans="1:10">
      <c r="A447" s="1171"/>
      <c r="B447" s="1171"/>
      <c r="C447" s="1186" t="s">
        <v>4705</v>
      </c>
      <c r="D447" s="1186" t="s">
        <v>3368</v>
      </c>
      <c r="E447" s="1186" t="s">
        <v>4361</v>
      </c>
      <c r="F447" s="1186" t="s">
        <v>135</v>
      </c>
      <c r="G447" s="1245" t="s">
        <v>4631</v>
      </c>
      <c r="H447" s="1245" t="s">
        <v>4428</v>
      </c>
      <c r="I447" s="1187" t="s">
        <v>4341</v>
      </c>
    </row>
    <row r="448" spans="1:10">
      <c r="A448" s="1171"/>
      <c r="B448" s="1171"/>
      <c r="C448" s="1186" t="s">
        <v>4706</v>
      </c>
      <c r="D448" s="1186" t="s">
        <v>3368</v>
      </c>
      <c r="E448" s="1186" t="s">
        <v>4336</v>
      </c>
      <c r="F448" s="1186" t="s">
        <v>135</v>
      </c>
      <c r="G448" s="1245" t="s">
        <v>4631</v>
      </c>
      <c r="H448" s="1245" t="s">
        <v>4633</v>
      </c>
      <c r="I448" s="1187" t="s">
        <v>4341</v>
      </c>
      <c r="J448" s="1173" t="s">
        <v>4337</v>
      </c>
    </row>
    <row r="449" spans="1:10">
      <c r="A449" s="1171"/>
      <c r="B449" s="1171"/>
      <c r="C449" s="1186" t="s">
        <v>4707</v>
      </c>
      <c r="D449" s="1186" t="s">
        <v>4339</v>
      </c>
      <c r="E449" s="1186" t="s">
        <v>4336</v>
      </c>
      <c r="F449" s="1186" t="s">
        <v>135</v>
      </c>
      <c r="G449" s="1245" t="s">
        <v>4631</v>
      </c>
      <c r="H449" s="1245" t="s">
        <v>4428</v>
      </c>
      <c r="I449" s="1187" t="s">
        <v>4341</v>
      </c>
      <c r="J449" s="1173" t="s">
        <v>4337</v>
      </c>
    </row>
    <row r="450" spans="1:10" ht="23.1">
      <c r="A450" s="1171"/>
      <c r="B450" s="1171"/>
      <c r="C450" s="1186" t="s">
        <v>4708</v>
      </c>
      <c r="D450" s="1186" t="s">
        <v>3368</v>
      </c>
      <c r="E450" s="1186" t="s">
        <v>4336</v>
      </c>
      <c r="F450" s="1186" t="s">
        <v>135</v>
      </c>
      <c r="G450" s="1245" t="s">
        <v>4631</v>
      </c>
      <c r="H450" s="1245" t="s">
        <v>4636</v>
      </c>
      <c r="I450" s="1187" t="s">
        <v>4341</v>
      </c>
      <c r="J450" s="1173" t="s">
        <v>4337</v>
      </c>
    </row>
    <row r="451" spans="1:10">
      <c r="A451" s="1171"/>
      <c r="B451" s="1171"/>
      <c r="C451" s="1186" t="s">
        <v>4709</v>
      </c>
      <c r="D451" s="1186" t="s">
        <v>4339</v>
      </c>
      <c r="E451" s="1186" t="s">
        <v>4361</v>
      </c>
      <c r="F451" s="1186" t="s">
        <v>135</v>
      </c>
      <c r="G451" s="1245" t="s">
        <v>4631</v>
      </c>
      <c r="H451" s="1245" t="s">
        <v>4428</v>
      </c>
      <c r="I451" s="1187" t="s">
        <v>4341</v>
      </c>
    </row>
    <row r="452" spans="1:10">
      <c r="A452" s="1171"/>
      <c r="B452" s="1171"/>
      <c r="C452" s="1186" t="s">
        <v>4710</v>
      </c>
      <c r="D452" s="1186" t="s">
        <v>4339</v>
      </c>
      <c r="E452" s="1186" t="s">
        <v>4336</v>
      </c>
      <c r="F452" s="1186" t="s">
        <v>135</v>
      </c>
      <c r="G452" s="1245" t="s">
        <v>4631</v>
      </c>
      <c r="H452" s="1245" t="s">
        <v>4633</v>
      </c>
      <c r="I452" s="1187" t="s">
        <v>4341</v>
      </c>
      <c r="J452" s="1173" t="s">
        <v>4337</v>
      </c>
    </row>
    <row r="453" spans="1:10">
      <c r="A453" s="1171"/>
      <c r="B453" s="1171"/>
      <c r="C453" s="1186" t="s">
        <v>4711</v>
      </c>
      <c r="D453" s="1186" t="s">
        <v>4352</v>
      </c>
      <c r="E453" s="1186" t="s">
        <v>4336</v>
      </c>
      <c r="F453" s="1186" t="s">
        <v>135</v>
      </c>
      <c r="G453" s="1245" t="s">
        <v>4631</v>
      </c>
      <c r="H453" s="1245" t="s">
        <v>4428</v>
      </c>
      <c r="I453" s="1187" t="s">
        <v>4341</v>
      </c>
      <c r="J453" s="1173" t="s">
        <v>4337</v>
      </c>
    </row>
    <row r="454" spans="1:10" ht="23.1">
      <c r="A454" s="1171"/>
      <c r="B454" s="1171"/>
      <c r="C454" s="1186" t="s">
        <v>4712</v>
      </c>
      <c r="D454" s="1186" t="s">
        <v>4339</v>
      </c>
      <c r="E454" s="1186" t="s">
        <v>4336</v>
      </c>
      <c r="F454" s="1186" t="s">
        <v>135</v>
      </c>
      <c r="G454" s="1245" t="s">
        <v>4631</v>
      </c>
      <c r="H454" s="1245" t="s">
        <v>4636</v>
      </c>
      <c r="I454" s="1187" t="s">
        <v>4341</v>
      </c>
      <c r="J454" s="1173" t="s">
        <v>4337</v>
      </c>
    </row>
    <row r="455" spans="1:10">
      <c r="A455" s="1171"/>
      <c r="B455" s="1171"/>
      <c r="C455" s="1186" t="s">
        <v>4713</v>
      </c>
      <c r="D455" s="1186" t="s">
        <v>3368</v>
      </c>
      <c r="E455" s="1186" t="s">
        <v>4361</v>
      </c>
      <c r="F455" s="1186" t="s">
        <v>135</v>
      </c>
      <c r="G455" s="1245" t="s">
        <v>4631</v>
      </c>
      <c r="H455" s="1245" t="s">
        <v>4428</v>
      </c>
      <c r="I455" s="1187" t="s">
        <v>4341</v>
      </c>
    </row>
    <row r="456" spans="1:10">
      <c r="A456" s="1171"/>
      <c r="B456" s="1171"/>
      <c r="C456" s="1186" t="s">
        <v>4714</v>
      </c>
      <c r="D456" s="1186" t="s">
        <v>3368</v>
      </c>
      <c r="E456" s="1186" t="s">
        <v>4336</v>
      </c>
      <c r="F456" s="1186" t="s">
        <v>135</v>
      </c>
      <c r="G456" s="1245" t="s">
        <v>4631</v>
      </c>
      <c r="H456" s="1245" t="s">
        <v>4633</v>
      </c>
      <c r="I456" s="1187" t="s">
        <v>4341</v>
      </c>
      <c r="J456" s="1173" t="s">
        <v>4337</v>
      </c>
    </row>
    <row r="457" spans="1:10">
      <c r="A457" s="1171"/>
      <c r="B457" s="1171"/>
      <c r="C457" s="1186" t="s">
        <v>4715</v>
      </c>
      <c r="D457" s="1186" t="s">
        <v>4339</v>
      </c>
      <c r="E457" s="1186" t="s">
        <v>4336</v>
      </c>
      <c r="F457" s="1186" t="s">
        <v>135</v>
      </c>
      <c r="G457" s="1245" t="s">
        <v>4631</v>
      </c>
      <c r="H457" s="1245" t="s">
        <v>4428</v>
      </c>
      <c r="I457" s="1187" t="s">
        <v>4341</v>
      </c>
      <c r="J457" s="1173" t="s">
        <v>4337</v>
      </c>
    </row>
    <row r="458" spans="1:10" ht="23.1">
      <c r="A458" s="1171"/>
      <c r="B458" s="1171"/>
      <c r="C458" s="1186" t="s">
        <v>4716</v>
      </c>
      <c r="D458" s="1186" t="s">
        <v>3368</v>
      </c>
      <c r="E458" s="1186" t="s">
        <v>4336</v>
      </c>
      <c r="F458" s="1186" t="s">
        <v>135</v>
      </c>
      <c r="G458" s="1245" t="s">
        <v>4631</v>
      </c>
      <c r="H458" s="1245" t="s">
        <v>4636</v>
      </c>
      <c r="I458" s="1187" t="s">
        <v>4341</v>
      </c>
      <c r="J458" s="1173" t="s">
        <v>4337</v>
      </c>
    </row>
    <row r="459" spans="1:10">
      <c r="A459" s="1171"/>
      <c r="B459" s="1171"/>
      <c r="C459" s="1186" t="s">
        <v>4717</v>
      </c>
      <c r="D459" s="1186" t="s">
        <v>3368</v>
      </c>
      <c r="E459" s="1186" t="s">
        <v>4361</v>
      </c>
      <c r="F459" s="1186" t="s">
        <v>135</v>
      </c>
      <c r="G459" s="1245" t="s">
        <v>4631</v>
      </c>
      <c r="H459" s="1245" t="s">
        <v>4428</v>
      </c>
      <c r="I459" s="1187" t="s">
        <v>4341</v>
      </c>
    </row>
    <row r="460" spans="1:10">
      <c r="A460" s="1171"/>
      <c r="B460" s="1171"/>
      <c r="C460" s="1186" t="s">
        <v>4718</v>
      </c>
      <c r="D460" s="1186" t="s">
        <v>3368</v>
      </c>
      <c r="E460" s="1186" t="s">
        <v>4336</v>
      </c>
      <c r="F460" s="1186" t="s">
        <v>135</v>
      </c>
      <c r="G460" s="1245" t="s">
        <v>4631</v>
      </c>
      <c r="H460" s="1245" t="s">
        <v>4633</v>
      </c>
      <c r="I460" s="1187" t="s">
        <v>4341</v>
      </c>
      <c r="J460" s="1173" t="s">
        <v>4337</v>
      </c>
    </row>
    <row r="461" spans="1:10">
      <c r="A461" s="1171"/>
      <c r="B461" s="1171"/>
      <c r="C461" s="1186" t="s">
        <v>4719</v>
      </c>
      <c r="D461" s="1186" t="s">
        <v>4339</v>
      </c>
      <c r="E461" s="1186" t="s">
        <v>4336</v>
      </c>
      <c r="F461" s="1186" t="s">
        <v>135</v>
      </c>
      <c r="G461" s="1245" t="s">
        <v>4631</v>
      </c>
      <c r="H461" s="1245" t="s">
        <v>4428</v>
      </c>
      <c r="I461" s="1187" t="s">
        <v>4341</v>
      </c>
      <c r="J461" s="1173" t="s">
        <v>4337</v>
      </c>
    </row>
    <row r="462" spans="1:10" ht="23.1">
      <c r="A462" s="1171"/>
      <c r="B462" s="1171"/>
      <c r="C462" s="1186" t="s">
        <v>4720</v>
      </c>
      <c r="D462" s="1186" t="s">
        <v>3368</v>
      </c>
      <c r="E462" s="1186" t="s">
        <v>4336</v>
      </c>
      <c r="F462" s="1186" t="s">
        <v>135</v>
      </c>
      <c r="G462" s="1245" t="s">
        <v>4631</v>
      </c>
      <c r="H462" s="1245" t="s">
        <v>4636</v>
      </c>
      <c r="I462" s="1187" t="s">
        <v>4341</v>
      </c>
      <c r="J462" s="1173" t="s">
        <v>4337</v>
      </c>
    </row>
    <row r="463" spans="1:10">
      <c r="A463" s="1171"/>
      <c r="B463" s="1171"/>
      <c r="C463" s="1186" t="s">
        <v>4721</v>
      </c>
      <c r="D463" s="1186" t="s">
        <v>3368</v>
      </c>
      <c r="E463" s="1186" t="s">
        <v>4361</v>
      </c>
      <c r="F463" s="1186" t="s">
        <v>135</v>
      </c>
      <c r="G463" s="1245" t="s">
        <v>4631</v>
      </c>
      <c r="H463" s="1245" t="s">
        <v>4428</v>
      </c>
      <c r="I463" s="1187" t="s">
        <v>4341</v>
      </c>
    </row>
    <row r="464" spans="1:10">
      <c r="A464" s="1171"/>
      <c r="B464" s="1171"/>
      <c r="C464" s="1186" t="s">
        <v>4722</v>
      </c>
      <c r="D464" s="1186" t="s">
        <v>3368</v>
      </c>
      <c r="E464" s="1186" t="s">
        <v>4336</v>
      </c>
      <c r="F464" s="1186" t="s">
        <v>135</v>
      </c>
      <c r="G464" s="1245" t="s">
        <v>4631</v>
      </c>
      <c r="H464" s="1245" t="s">
        <v>4633</v>
      </c>
      <c r="I464" s="1187" t="s">
        <v>4341</v>
      </c>
      <c r="J464" s="1173" t="s">
        <v>4337</v>
      </c>
    </row>
    <row r="465" spans="1:10">
      <c r="A465" s="1171"/>
      <c r="B465" s="1171"/>
      <c r="C465" s="1186" t="s">
        <v>4723</v>
      </c>
      <c r="D465" s="1186" t="s">
        <v>4339</v>
      </c>
      <c r="E465" s="1186" t="s">
        <v>4336</v>
      </c>
      <c r="F465" s="1186" t="s">
        <v>135</v>
      </c>
      <c r="G465" s="1245" t="s">
        <v>4631</v>
      </c>
      <c r="H465" s="1245" t="s">
        <v>4428</v>
      </c>
      <c r="I465" s="1187" t="s">
        <v>4341</v>
      </c>
      <c r="J465" s="1173" t="s">
        <v>4337</v>
      </c>
    </row>
    <row r="466" spans="1:10" ht="23.1">
      <c r="A466" s="1171"/>
      <c r="B466" s="1171"/>
      <c r="C466" s="1186" t="s">
        <v>4724</v>
      </c>
      <c r="D466" s="1186" t="s">
        <v>3368</v>
      </c>
      <c r="E466" s="1186" t="s">
        <v>4336</v>
      </c>
      <c r="F466" s="1186" t="s">
        <v>135</v>
      </c>
      <c r="G466" s="1245" t="s">
        <v>4631</v>
      </c>
      <c r="H466" s="1245" t="s">
        <v>4636</v>
      </c>
      <c r="I466" s="1187" t="s">
        <v>4341</v>
      </c>
      <c r="J466" s="1173" t="s">
        <v>4337</v>
      </c>
    </row>
    <row r="467" spans="1:10">
      <c r="A467" s="1171"/>
      <c r="B467" s="1171"/>
      <c r="C467" s="1186" t="s">
        <v>4725</v>
      </c>
      <c r="D467" s="1186" t="s">
        <v>4339</v>
      </c>
      <c r="E467" s="1186" t="s">
        <v>4361</v>
      </c>
      <c r="F467" s="1186" t="s">
        <v>135</v>
      </c>
      <c r="G467" s="1245" t="s">
        <v>4631</v>
      </c>
      <c r="H467" s="1245" t="s">
        <v>4428</v>
      </c>
      <c r="I467" s="1187" t="s">
        <v>4341</v>
      </c>
    </row>
    <row r="468" spans="1:10">
      <c r="A468" s="1171"/>
      <c r="B468" s="1171"/>
      <c r="C468" s="1186" t="s">
        <v>4726</v>
      </c>
      <c r="D468" s="1186" t="s">
        <v>4339</v>
      </c>
      <c r="E468" s="1186" t="s">
        <v>4336</v>
      </c>
      <c r="F468" s="1186" t="s">
        <v>135</v>
      </c>
      <c r="G468" s="1245" t="s">
        <v>4631</v>
      </c>
      <c r="H468" s="1245" t="s">
        <v>4633</v>
      </c>
      <c r="I468" s="1187" t="s">
        <v>4341</v>
      </c>
      <c r="J468" s="1173" t="s">
        <v>4337</v>
      </c>
    </row>
    <row r="469" spans="1:10">
      <c r="A469" s="1171"/>
      <c r="B469" s="1171"/>
      <c r="C469" s="1186" t="s">
        <v>4727</v>
      </c>
      <c r="D469" s="1186" t="s">
        <v>4352</v>
      </c>
      <c r="E469" s="1186" t="s">
        <v>4336</v>
      </c>
      <c r="F469" s="1186" t="s">
        <v>135</v>
      </c>
      <c r="G469" s="1245" t="s">
        <v>4631</v>
      </c>
      <c r="H469" s="1245" t="s">
        <v>4428</v>
      </c>
      <c r="I469" s="1187" t="s">
        <v>4341</v>
      </c>
      <c r="J469" s="1173" t="s">
        <v>4337</v>
      </c>
    </row>
    <row r="470" spans="1:10" ht="23.1">
      <c r="A470" s="1171"/>
      <c r="B470" s="1171"/>
      <c r="C470" s="1186" t="s">
        <v>4728</v>
      </c>
      <c r="D470" s="1186" t="s">
        <v>4339</v>
      </c>
      <c r="E470" s="1186" t="s">
        <v>4336</v>
      </c>
      <c r="F470" s="1186" t="s">
        <v>135</v>
      </c>
      <c r="G470" s="1245" t="s">
        <v>4631</v>
      </c>
      <c r="H470" s="1245" t="s">
        <v>4636</v>
      </c>
      <c r="I470" s="1187" t="s">
        <v>4341</v>
      </c>
      <c r="J470" s="1173" t="s">
        <v>4337</v>
      </c>
    </row>
    <row r="471" spans="1:10" ht="23.1">
      <c r="A471" s="1171"/>
      <c r="B471" s="1171"/>
      <c r="C471" s="1186" t="s">
        <v>4729</v>
      </c>
      <c r="D471" s="1186" t="s">
        <v>3368</v>
      </c>
      <c r="E471" s="1186" t="s">
        <v>4392</v>
      </c>
      <c r="F471" s="1186" t="s">
        <v>135</v>
      </c>
      <c r="G471" s="1245" t="s">
        <v>4730</v>
      </c>
      <c r="H471" s="1245" t="s">
        <v>4428</v>
      </c>
      <c r="I471" s="1187" t="s">
        <v>4731</v>
      </c>
    </row>
    <row r="472" spans="1:10" ht="23.1">
      <c r="A472" s="1171"/>
      <c r="B472" s="1171"/>
      <c r="C472" s="1186" t="s">
        <v>4466</v>
      </c>
      <c r="D472" s="1186" t="s">
        <v>3368</v>
      </c>
      <c r="E472" s="1186" t="s">
        <v>4392</v>
      </c>
      <c r="F472" s="1186" t="s">
        <v>135</v>
      </c>
      <c r="G472" s="1245" t="s">
        <v>4730</v>
      </c>
      <c r="H472" s="1245" t="s">
        <v>4428</v>
      </c>
      <c r="I472" s="1187" t="s">
        <v>4731</v>
      </c>
    </row>
    <row r="473" spans="1:10" ht="23.1">
      <c r="A473" s="1171"/>
      <c r="B473" s="1171"/>
      <c r="C473" s="1186" t="s">
        <v>4732</v>
      </c>
      <c r="D473" s="1186" t="s">
        <v>3368</v>
      </c>
      <c r="E473" s="1186" t="s">
        <v>4392</v>
      </c>
      <c r="F473" s="1186" t="s">
        <v>135</v>
      </c>
      <c r="G473" s="1245" t="s">
        <v>4730</v>
      </c>
      <c r="H473" s="1245" t="s">
        <v>4428</v>
      </c>
      <c r="I473" s="1187" t="s">
        <v>4731</v>
      </c>
    </row>
    <row r="474" spans="1:10" ht="23.1">
      <c r="A474" s="1171"/>
      <c r="B474" s="1171"/>
      <c r="C474" s="1186" t="s">
        <v>4733</v>
      </c>
      <c r="D474" s="1186" t="s">
        <v>3368</v>
      </c>
      <c r="E474" s="1186" t="s">
        <v>4392</v>
      </c>
      <c r="F474" s="1186" t="s">
        <v>135</v>
      </c>
      <c r="G474" s="1245" t="s">
        <v>4730</v>
      </c>
      <c r="H474" s="1245" t="s">
        <v>4428</v>
      </c>
      <c r="I474" s="1187" t="s">
        <v>4731</v>
      </c>
    </row>
    <row r="475" spans="1:10" ht="23.1">
      <c r="A475" s="1171"/>
      <c r="B475" s="1171"/>
      <c r="C475" s="1186" t="s">
        <v>4734</v>
      </c>
      <c r="D475" s="1186" t="s">
        <v>4339</v>
      </c>
      <c r="E475" s="1186" t="s">
        <v>4392</v>
      </c>
      <c r="F475" s="1186" t="s">
        <v>135</v>
      </c>
      <c r="G475" s="1245" t="s">
        <v>4730</v>
      </c>
      <c r="H475" s="1245" t="s">
        <v>4428</v>
      </c>
      <c r="I475" s="1187" t="s">
        <v>4731</v>
      </c>
    </row>
    <row r="476" spans="1:10" ht="23.1">
      <c r="A476" s="1171"/>
      <c r="B476" s="1171"/>
      <c r="C476" s="1186" t="s">
        <v>4474</v>
      </c>
      <c r="D476" s="1186" t="s">
        <v>4339</v>
      </c>
      <c r="E476" s="1186" t="s">
        <v>4392</v>
      </c>
      <c r="F476" s="1186" t="s">
        <v>135</v>
      </c>
      <c r="G476" s="1245" t="s">
        <v>4730</v>
      </c>
      <c r="H476" s="1245" t="s">
        <v>4428</v>
      </c>
      <c r="I476" s="1187" t="s">
        <v>4731</v>
      </c>
    </row>
    <row r="477" spans="1:10" ht="23.1">
      <c r="A477" s="1171"/>
      <c r="B477" s="1171"/>
      <c r="C477" s="1186" t="s">
        <v>4735</v>
      </c>
      <c r="D477" s="1186" t="s">
        <v>3368</v>
      </c>
      <c r="E477" s="1186" t="s">
        <v>4392</v>
      </c>
      <c r="F477" s="1186" t="s">
        <v>135</v>
      </c>
      <c r="G477" s="1245" t="s">
        <v>4730</v>
      </c>
      <c r="H477" s="1245" t="s">
        <v>4428</v>
      </c>
      <c r="I477" s="1187" t="s">
        <v>4731</v>
      </c>
    </row>
    <row r="478" spans="1:10" ht="23.1">
      <c r="A478" s="1171"/>
      <c r="B478" s="1171"/>
      <c r="C478" s="1186" t="s">
        <v>4736</v>
      </c>
      <c r="D478" s="1186" t="s">
        <v>4339</v>
      </c>
      <c r="E478" s="1186" t="s">
        <v>4392</v>
      </c>
      <c r="F478" s="1186" t="s">
        <v>135</v>
      </c>
      <c r="G478" s="1245" t="s">
        <v>4730</v>
      </c>
      <c r="H478" s="1245" t="s">
        <v>4428</v>
      </c>
      <c r="I478" s="1187" t="s">
        <v>4731</v>
      </c>
    </row>
    <row r="479" spans="1:10" ht="23.1">
      <c r="A479" s="1171"/>
      <c r="B479" s="1171"/>
      <c r="C479" s="1186" t="s">
        <v>4737</v>
      </c>
      <c r="D479" s="1186" t="s">
        <v>3368</v>
      </c>
      <c r="E479" s="1186" t="s">
        <v>4392</v>
      </c>
      <c r="F479" s="1186" t="s">
        <v>135</v>
      </c>
      <c r="G479" s="1245" t="s">
        <v>4730</v>
      </c>
      <c r="H479" s="1245" t="s">
        <v>4428</v>
      </c>
      <c r="I479" s="1187" t="s">
        <v>4731</v>
      </c>
    </row>
    <row r="480" spans="1:10" ht="23.1">
      <c r="A480" s="1171"/>
      <c r="B480" s="1171"/>
      <c r="C480" s="1186" t="s">
        <v>125</v>
      </c>
      <c r="D480" s="1186" t="s">
        <v>3368</v>
      </c>
      <c r="E480" s="1186" t="s">
        <v>4392</v>
      </c>
      <c r="F480" s="1186" t="s">
        <v>135</v>
      </c>
      <c r="G480" s="1245" t="s">
        <v>4730</v>
      </c>
      <c r="H480" s="1245" t="s">
        <v>4428</v>
      </c>
      <c r="I480" s="1187" t="s">
        <v>4731</v>
      </c>
    </row>
    <row r="481" spans="1:13" ht="23.1">
      <c r="A481" s="1171"/>
      <c r="B481" s="1171"/>
      <c r="C481" s="1186" t="s">
        <v>4738</v>
      </c>
      <c r="D481" s="1186" t="s">
        <v>4339</v>
      </c>
      <c r="E481" s="1186" t="s">
        <v>4392</v>
      </c>
      <c r="F481" s="1186" t="s">
        <v>135</v>
      </c>
      <c r="G481" s="1245" t="s">
        <v>4730</v>
      </c>
      <c r="H481" s="1245" t="s">
        <v>4428</v>
      </c>
      <c r="I481" s="1187" t="s">
        <v>4731</v>
      </c>
    </row>
    <row r="482" spans="1:13" ht="15.95">
      <c r="A482" s="1171"/>
      <c r="B482" s="1171"/>
      <c r="C482" s="1220" t="s">
        <v>4739</v>
      </c>
      <c r="D482" s="1220" t="s">
        <v>4339</v>
      </c>
      <c r="E482" s="1220" t="s">
        <v>4413</v>
      </c>
      <c r="F482" s="1220" t="s">
        <v>145</v>
      </c>
      <c r="G482" s="1245" t="s">
        <v>4740</v>
      </c>
      <c r="H482" s="1186" t="s">
        <v>4346</v>
      </c>
      <c r="I482" s="1256" t="s">
        <v>4741</v>
      </c>
    </row>
    <row r="483" spans="1:13" ht="15.95">
      <c r="A483" s="1171"/>
      <c r="B483" s="1171"/>
      <c r="C483" s="1220" t="s">
        <v>4742</v>
      </c>
      <c r="D483" s="1220" t="s">
        <v>3368</v>
      </c>
      <c r="E483" s="1220" t="s">
        <v>4336</v>
      </c>
      <c r="F483" s="1220" t="s">
        <v>145</v>
      </c>
      <c r="G483" s="1245" t="s">
        <v>4740</v>
      </c>
      <c r="H483" s="1186" t="s">
        <v>4346</v>
      </c>
      <c r="I483" s="1256" t="s">
        <v>4741</v>
      </c>
    </row>
    <row r="484" spans="1:13" ht="15.95">
      <c r="A484" s="1171"/>
      <c r="B484" s="1171"/>
      <c r="C484" s="1220" t="s">
        <v>4739</v>
      </c>
      <c r="D484" s="1220" t="s">
        <v>4339</v>
      </c>
      <c r="E484" s="1220" t="s">
        <v>4413</v>
      </c>
      <c r="F484" s="1220" t="s">
        <v>145</v>
      </c>
      <c r="G484" s="1245" t="s">
        <v>4740</v>
      </c>
      <c r="H484" s="1186" t="s">
        <v>4346</v>
      </c>
      <c r="I484" s="1256" t="s">
        <v>4741</v>
      </c>
    </row>
    <row r="485" spans="1:13" ht="15.95">
      <c r="A485" s="1171"/>
      <c r="B485" s="1171"/>
      <c r="C485" s="1220" t="s">
        <v>4742</v>
      </c>
      <c r="D485" s="1220" t="s">
        <v>3368</v>
      </c>
      <c r="E485" s="1220" t="s">
        <v>4336</v>
      </c>
      <c r="F485" s="1220" t="s">
        <v>145</v>
      </c>
      <c r="G485" s="1245" t="s">
        <v>4740</v>
      </c>
      <c r="H485" s="1186" t="s">
        <v>4346</v>
      </c>
      <c r="I485" s="1256" t="s">
        <v>4741</v>
      </c>
    </row>
    <row r="486" spans="1:13" ht="15.95">
      <c r="A486" s="1171"/>
      <c r="B486" s="1171"/>
      <c r="C486" s="1220" t="s">
        <v>4743</v>
      </c>
      <c r="D486" s="1220" t="s">
        <v>4339</v>
      </c>
      <c r="E486" s="1220" t="s">
        <v>4413</v>
      </c>
      <c r="F486" s="1220" t="s">
        <v>145</v>
      </c>
      <c r="G486" s="1245" t="s">
        <v>4740</v>
      </c>
      <c r="H486" s="1186" t="s">
        <v>4346</v>
      </c>
      <c r="I486" s="1256" t="s">
        <v>4741</v>
      </c>
    </row>
    <row r="487" spans="1:13" ht="15.95">
      <c r="A487" s="1171"/>
      <c r="B487" s="1171"/>
      <c r="C487" s="1220" t="s">
        <v>4744</v>
      </c>
      <c r="D487" s="1220" t="s">
        <v>3368</v>
      </c>
      <c r="E487" s="1220" t="s">
        <v>4336</v>
      </c>
      <c r="F487" s="1220" t="s">
        <v>145</v>
      </c>
      <c r="G487" s="1245" t="s">
        <v>4740</v>
      </c>
      <c r="H487" s="1186" t="s">
        <v>4346</v>
      </c>
      <c r="I487" s="1256" t="s">
        <v>4741</v>
      </c>
    </row>
    <row r="488" spans="1:13" ht="15.95">
      <c r="A488" s="1171"/>
      <c r="B488" s="1171"/>
      <c r="C488" s="1220" t="s">
        <v>4745</v>
      </c>
      <c r="D488" s="1220" t="s">
        <v>4339</v>
      </c>
      <c r="E488" s="1220" t="s">
        <v>4413</v>
      </c>
      <c r="F488" s="1220" t="s">
        <v>145</v>
      </c>
      <c r="G488" s="1245" t="s">
        <v>4740</v>
      </c>
      <c r="H488" s="1186" t="s">
        <v>4346</v>
      </c>
      <c r="I488" s="1256" t="s">
        <v>4741</v>
      </c>
    </row>
    <row r="489" spans="1:13" ht="15.95">
      <c r="A489" s="1171"/>
      <c r="B489" s="1171"/>
      <c r="C489" s="1220" t="s">
        <v>4744</v>
      </c>
      <c r="D489" s="1220" t="s">
        <v>3368</v>
      </c>
      <c r="E489" s="1220" t="s">
        <v>4336</v>
      </c>
      <c r="F489" s="1220" t="s">
        <v>145</v>
      </c>
      <c r="G489" s="1245" t="s">
        <v>4740</v>
      </c>
      <c r="H489" s="1186" t="s">
        <v>4346</v>
      </c>
      <c r="I489" s="1256" t="s">
        <v>4741</v>
      </c>
    </row>
    <row r="490" spans="1:13" ht="15.95">
      <c r="A490" s="1171"/>
      <c r="B490" s="1171"/>
      <c r="C490" s="1220" t="s">
        <v>4746</v>
      </c>
      <c r="D490" s="1220" t="s">
        <v>4339</v>
      </c>
      <c r="E490" s="1220" t="s">
        <v>4413</v>
      </c>
      <c r="F490" s="1220" t="s">
        <v>145</v>
      </c>
      <c r="G490" s="1245" t="s">
        <v>4740</v>
      </c>
      <c r="H490" s="1186" t="s">
        <v>4346</v>
      </c>
      <c r="I490" s="1256" t="s">
        <v>4741</v>
      </c>
    </row>
    <row r="491" spans="1:13" ht="15.95">
      <c r="A491" s="1171"/>
      <c r="B491" s="1171"/>
      <c r="C491" s="1220" t="s">
        <v>4747</v>
      </c>
      <c r="D491" s="1220" t="s">
        <v>3368</v>
      </c>
      <c r="E491" s="1220" t="s">
        <v>4336</v>
      </c>
      <c r="F491" s="1220" t="s">
        <v>145</v>
      </c>
      <c r="G491" s="1245" t="s">
        <v>4740</v>
      </c>
      <c r="H491" s="1186" t="s">
        <v>4346</v>
      </c>
      <c r="I491" s="1256" t="s">
        <v>4741</v>
      </c>
    </row>
    <row r="492" spans="1:13" ht="15.95">
      <c r="A492" s="1171"/>
      <c r="B492" s="1171"/>
      <c r="C492" s="1220" t="s">
        <v>4748</v>
      </c>
      <c r="D492" s="1220" t="s">
        <v>4339</v>
      </c>
      <c r="E492" s="1220" t="s">
        <v>4413</v>
      </c>
      <c r="F492" s="1220" t="s">
        <v>145</v>
      </c>
      <c r="G492" s="1245" t="s">
        <v>4740</v>
      </c>
      <c r="H492" s="1186" t="s">
        <v>4346</v>
      </c>
      <c r="I492" s="1256" t="s">
        <v>4741</v>
      </c>
    </row>
    <row r="493" spans="1:13" ht="15.95">
      <c r="A493" s="1171"/>
      <c r="B493" s="1171"/>
      <c r="C493" s="1220" t="s">
        <v>4749</v>
      </c>
      <c r="D493" s="1220" t="s">
        <v>3368</v>
      </c>
      <c r="E493" s="1220" t="s">
        <v>4336</v>
      </c>
      <c r="F493" s="1220" t="s">
        <v>145</v>
      </c>
      <c r="G493" s="1245" t="s">
        <v>4740</v>
      </c>
      <c r="H493" s="1186" t="s">
        <v>4346</v>
      </c>
      <c r="I493" s="1256" t="s">
        <v>4741</v>
      </c>
    </row>
    <row r="494" spans="1:13">
      <c r="A494" s="1193"/>
      <c r="B494" s="1194"/>
      <c r="C494" s="1195" t="s">
        <v>4750</v>
      </c>
      <c r="D494" s="1195" t="s">
        <v>4624</v>
      </c>
      <c r="E494" s="1195" t="s">
        <v>4413</v>
      </c>
      <c r="F494" s="1195" t="s">
        <v>145</v>
      </c>
      <c r="G494" s="1250" t="s">
        <v>4740</v>
      </c>
      <c r="H494" s="1186" t="s">
        <v>4346</v>
      </c>
      <c r="I494" s="1256" t="s">
        <v>4741</v>
      </c>
      <c r="J494" s="1191"/>
      <c r="K494" s="1194"/>
      <c r="L494" s="1196"/>
      <c r="M494" s="1197"/>
    </row>
    <row r="495" spans="1:13" ht="23.1">
      <c r="A495" s="1171"/>
      <c r="B495" s="1220"/>
      <c r="C495" s="1220" t="s">
        <v>4751</v>
      </c>
      <c r="D495" s="1220" t="s">
        <v>3368</v>
      </c>
      <c r="E495" s="1220" t="s">
        <v>4392</v>
      </c>
      <c r="F495" s="1220" t="s">
        <v>145</v>
      </c>
      <c r="G495" s="1245" t="s">
        <v>4752</v>
      </c>
      <c r="H495" s="1186" t="s">
        <v>4346</v>
      </c>
      <c r="I495" s="1256" t="s">
        <v>4753</v>
      </c>
    </row>
    <row r="496" spans="1:13" ht="23.1">
      <c r="A496" s="1171"/>
      <c r="B496" s="1220"/>
      <c r="C496" s="1220" t="s">
        <v>4754</v>
      </c>
      <c r="D496" s="1220" t="s">
        <v>4339</v>
      </c>
      <c r="E496" s="1220" t="s">
        <v>4392</v>
      </c>
      <c r="F496" s="1220" t="s">
        <v>145</v>
      </c>
      <c r="G496" s="1245" t="s">
        <v>4752</v>
      </c>
      <c r="H496" s="1186" t="s">
        <v>4346</v>
      </c>
      <c r="I496" s="1256" t="s">
        <v>4753</v>
      </c>
      <c r="J496" s="1173" t="s">
        <v>4337</v>
      </c>
    </row>
    <row r="497" spans="1:10" ht="23.1">
      <c r="A497" s="1171"/>
      <c r="B497" s="1220"/>
      <c r="C497" s="1220" t="s">
        <v>4755</v>
      </c>
      <c r="D497" s="1220" t="s">
        <v>3368</v>
      </c>
      <c r="E497" s="1220" t="s">
        <v>4392</v>
      </c>
      <c r="F497" s="1220" t="s">
        <v>145</v>
      </c>
      <c r="G497" s="1245" t="s">
        <v>4752</v>
      </c>
      <c r="H497" s="1186" t="s">
        <v>4346</v>
      </c>
      <c r="I497" s="1256" t="s">
        <v>4753</v>
      </c>
    </row>
    <row r="498" spans="1:10" ht="23.1">
      <c r="A498" s="1171"/>
      <c r="B498" s="1171"/>
      <c r="C498" s="1220" t="s">
        <v>4756</v>
      </c>
      <c r="D498" s="1220" t="s">
        <v>4339</v>
      </c>
      <c r="E498" s="1220" t="s">
        <v>4392</v>
      </c>
      <c r="F498" s="1220" t="s">
        <v>145</v>
      </c>
      <c r="G498" s="1245" t="s">
        <v>4752</v>
      </c>
      <c r="H498" s="1186" t="s">
        <v>4346</v>
      </c>
      <c r="I498" s="1256" t="s">
        <v>4753</v>
      </c>
      <c r="J498" s="1173" t="s">
        <v>4337</v>
      </c>
    </row>
    <row r="499" spans="1:10" ht="23.1">
      <c r="A499" s="1171"/>
      <c r="B499" s="1220"/>
      <c r="C499" s="1220" t="s">
        <v>4757</v>
      </c>
      <c r="D499" s="1220" t="s">
        <v>3368</v>
      </c>
      <c r="E499" s="1220" t="s">
        <v>4392</v>
      </c>
      <c r="F499" s="1220" t="s">
        <v>145</v>
      </c>
      <c r="G499" s="1245" t="s">
        <v>4752</v>
      </c>
      <c r="H499" s="1186" t="s">
        <v>4346</v>
      </c>
      <c r="I499" s="1256" t="s">
        <v>4753</v>
      </c>
    </row>
    <row r="500" spans="1:10" ht="23.1">
      <c r="A500" s="1171"/>
      <c r="B500" s="1171"/>
      <c r="C500" s="1220" t="s">
        <v>4758</v>
      </c>
      <c r="D500" s="1220" t="s">
        <v>4339</v>
      </c>
      <c r="E500" s="1220" t="s">
        <v>4392</v>
      </c>
      <c r="F500" s="1220" t="s">
        <v>145</v>
      </c>
      <c r="G500" s="1245" t="s">
        <v>4752</v>
      </c>
      <c r="H500" s="1186" t="s">
        <v>4346</v>
      </c>
      <c r="I500" s="1256" t="s">
        <v>4753</v>
      </c>
      <c r="J500" s="1173" t="s">
        <v>4337</v>
      </c>
    </row>
    <row r="501" spans="1:10" ht="23.1">
      <c r="A501" s="1171"/>
      <c r="B501" s="1171"/>
      <c r="C501" s="1220" t="s">
        <v>4759</v>
      </c>
      <c r="D501" s="1220" t="s">
        <v>3368</v>
      </c>
      <c r="E501" s="1220" t="s">
        <v>4392</v>
      </c>
      <c r="F501" s="1220" t="s">
        <v>145</v>
      </c>
      <c r="G501" s="1245" t="s">
        <v>4752</v>
      </c>
      <c r="H501" s="1186" t="s">
        <v>4346</v>
      </c>
      <c r="I501" s="1256" t="s">
        <v>4753</v>
      </c>
    </row>
    <row r="502" spans="1:10" ht="23.1">
      <c r="A502" s="1171"/>
      <c r="B502" s="1171"/>
      <c r="C502" s="1220" t="s">
        <v>4760</v>
      </c>
      <c r="D502" s="1220" t="s">
        <v>4339</v>
      </c>
      <c r="E502" s="1220" t="s">
        <v>4392</v>
      </c>
      <c r="F502" s="1220" t="s">
        <v>145</v>
      </c>
      <c r="G502" s="1245" t="s">
        <v>4752</v>
      </c>
      <c r="H502" s="1186" t="s">
        <v>4346</v>
      </c>
      <c r="I502" s="1256" t="s">
        <v>4753</v>
      </c>
      <c r="J502" s="1173" t="s">
        <v>4337</v>
      </c>
    </row>
    <row r="503" spans="1:10" ht="23.1">
      <c r="A503" s="1171"/>
      <c r="B503" s="1171"/>
      <c r="C503" s="1220" t="s">
        <v>4761</v>
      </c>
      <c r="D503" s="1220" t="s">
        <v>3368</v>
      </c>
      <c r="E503" s="1220" t="s">
        <v>4392</v>
      </c>
      <c r="F503" s="1220" t="s">
        <v>145</v>
      </c>
      <c r="G503" s="1245" t="s">
        <v>4752</v>
      </c>
      <c r="H503" s="1186" t="s">
        <v>4346</v>
      </c>
      <c r="I503" s="1256" t="s">
        <v>4753</v>
      </c>
    </row>
    <row r="504" spans="1:10" ht="23.1">
      <c r="A504" s="1171"/>
      <c r="B504" s="1171"/>
      <c r="C504" s="1220" t="s">
        <v>4762</v>
      </c>
      <c r="D504" s="1220" t="s">
        <v>4339</v>
      </c>
      <c r="E504" s="1220" t="s">
        <v>4392</v>
      </c>
      <c r="F504" s="1220" t="s">
        <v>145</v>
      </c>
      <c r="G504" s="1245" t="s">
        <v>4752</v>
      </c>
      <c r="H504" s="1186" t="s">
        <v>4346</v>
      </c>
      <c r="I504" s="1256" t="s">
        <v>4753</v>
      </c>
      <c r="J504" s="1173" t="s">
        <v>4337</v>
      </c>
    </row>
    <row r="505" spans="1:10" ht="23.1">
      <c r="A505" s="1171"/>
      <c r="B505" s="1171"/>
      <c r="C505" s="1220" t="s">
        <v>4763</v>
      </c>
      <c r="D505" s="1220" t="s">
        <v>3368</v>
      </c>
      <c r="E505" s="1220" t="s">
        <v>4392</v>
      </c>
      <c r="F505" s="1220" t="s">
        <v>145</v>
      </c>
      <c r="G505" s="1245" t="s">
        <v>4752</v>
      </c>
      <c r="H505" s="1186" t="s">
        <v>4346</v>
      </c>
      <c r="I505" s="1256" t="s">
        <v>4753</v>
      </c>
    </row>
    <row r="506" spans="1:10" ht="23.1">
      <c r="A506" s="1171"/>
      <c r="B506" s="1171"/>
      <c r="C506" s="1220" t="s">
        <v>4764</v>
      </c>
      <c r="D506" s="1220" t="s">
        <v>4339</v>
      </c>
      <c r="E506" s="1220" t="s">
        <v>4392</v>
      </c>
      <c r="F506" s="1220" t="s">
        <v>145</v>
      </c>
      <c r="G506" s="1245" t="s">
        <v>4752</v>
      </c>
      <c r="H506" s="1186" t="s">
        <v>4346</v>
      </c>
      <c r="I506" s="1256" t="s">
        <v>4753</v>
      </c>
      <c r="J506" s="1173" t="s">
        <v>4337</v>
      </c>
    </row>
    <row r="507" spans="1:10" ht="23.1">
      <c r="A507" s="1171"/>
      <c r="B507" s="1171"/>
      <c r="C507" s="1220" t="s">
        <v>4765</v>
      </c>
      <c r="D507" s="1220" t="s">
        <v>3368</v>
      </c>
      <c r="E507" s="1220" t="s">
        <v>4392</v>
      </c>
      <c r="F507" s="1220" t="s">
        <v>145</v>
      </c>
      <c r="G507" s="1245" t="s">
        <v>4752</v>
      </c>
      <c r="H507" s="1186" t="s">
        <v>4346</v>
      </c>
      <c r="I507" s="1256" t="s">
        <v>4753</v>
      </c>
    </row>
    <row r="508" spans="1:10" ht="23.1">
      <c r="A508" s="1171"/>
      <c r="B508" s="1171"/>
      <c r="C508" s="1220" t="s">
        <v>4766</v>
      </c>
      <c r="D508" s="1220" t="s">
        <v>4339</v>
      </c>
      <c r="E508" s="1220" t="s">
        <v>4392</v>
      </c>
      <c r="F508" s="1220" t="s">
        <v>145</v>
      </c>
      <c r="G508" s="1245" t="s">
        <v>4752</v>
      </c>
      <c r="H508" s="1186" t="s">
        <v>4346</v>
      </c>
      <c r="I508" s="1256" t="s">
        <v>4753</v>
      </c>
      <c r="J508" s="1173" t="s">
        <v>4337</v>
      </c>
    </row>
    <row r="509" spans="1:10" ht="23.1">
      <c r="A509" s="1171"/>
      <c r="B509" s="1171"/>
      <c r="C509" s="1220" t="s">
        <v>4767</v>
      </c>
      <c r="D509" s="1220" t="s">
        <v>3368</v>
      </c>
      <c r="E509" s="1220" t="s">
        <v>4392</v>
      </c>
      <c r="F509" s="1220" t="s">
        <v>145</v>
      </c>
      <c r="G509" s="1245" t="s">
        <v>4752</v>
      </c>
      <c r="H509" s="1186" t="s">
        <v>4346</v>
      </c>
      <c r="I509" s="1256" t="s">
        <v>4753</v>
      </c>
    </row>
    <row r="510" spans="1:10" ht="23.1">
      <c r="A510" s="1171"/>
      <c r="B510" s="1171"/>
      <c r="C510" s="1220" t="s">
        <v>4768</v>
      </c>
      <c r="D510" s="1220" t="s">
        <v>4339</v>
      </c>
      <c r="E510" s="1220" t="s">
        <v>4392</v>
      </c>
      <c r="F510" s="1220" t="s">
        <v>145</v>
      </c>
      <c r="G510" s="1245" t="s">
        <v>4752</v>
      </c>
      <c r="H510" s="1186" t="s">
        <v>4346</v>
      </c>
      <c r="I510" s="1256" t="s">
        <v>4753</v>
      </c>
      <c r="J510" s="1173" t="s">
        <v>4337</v>
      </c>
    </row>
    <row r="511" spans="1:10" ht="23.1">
      <c r="A511" s="1171"/>
      <c r="B511" s="1171"/>
      <c r="C511" s="1220" t="s">
        <v>4769</v>
      </c>
      <c r="D511" s="1220" t="s">
        <v>3368</v>
      </c>
      <c r="E511" s="1220" t="s">
        <v>4392</v>
      </c>
      <c r="F511" s="1220" t="s">
        <v>145</v>
      </c>
      <c r="G511" s="1245" t="s">
        <v>4752</v>
      </c>
      <c r="H511" s="1186" t="s">
        <v>4346</v>
      </c>
      <c r="I511" s="1256" t="s">
        <v>4753</v>
      </c>
    </row>
    <row r="512" spans="1:10" ht="23.1">
      <c r="A512" s="1171"/>
      <c r="B512" s="1171"/>
      <c r="C512" s="1220" t="s">
        <v>4770</v>
      </c>
      <c r="D512" s="1220" t="s">
        <v>4339</v>
      </c>
      <c r="E512" s="1220" t="s">
        <v>4392</v>
      </c>
      <c r="F512" s="1220" t="s">
        <v>145</v>
      </c>
      <c r="G512" s="1245" t="s">
        <v>4752</v>
      </c>
      <c r="H512" s="1186" t="s">
        <v>4346</v>
      </c>
      <c r="I512" s="1256" t="s">
        <v>4753</v>
      </c>
      <c r="J512" s="1173" t="s">
        <v>4337</v>
      </c>
    </row>
    <row r="513" spans="1:10" ht="23.1">
      <c r="A513" s="1171"/>
      <c r="B513" s="1171"/>
      <c r="C513" s="1220" t="s">
        <v>4771</v>
      </c>
      <c r="D513" s="1220" t="s">
        <v>3368</v>
      </c>
      <c r="E513" s="1220" t="s">
        <v>4392</v>
      </c>
      <c r="F513" s="1220" t="s">
        <v>145</v>
      </c>
      <c r="G513" s="1245" t="s">
        <v>4752</v>
      </c>
      <c r="H513" s="1186" t="s">
        <v>4346</v>
      </c>
      <c r="I513" s="1256" t="s">
        <v>4753</v>
      </c>
      <c r="J513" s="1173"/>
    </row>
    <row r="514" spans="1:10" ht="23.1">
      <c r="A514" s="1171"/>
      <c r="B514" s="1171"/>
      <c r="C514" s="1220" t="s">
        <v>4772</v>
      </c>
      <c r="D514" s="1220" t="s">
        <v>4339</v>
      </c>
      <c r="E514" s="1220" t="s">
        <v>4392</v>
      </c>
      <c r="F514" s="1220" t="s">
        <v>145</v>
      </c>
      <c r="G514" s="1245" t="s">
        <v>4752</v>
      </c>
      <c r="H514" s="1186" t="s">
        <v>4346</v>
      </c>
      <c r="I514" s="1256" t="s">
        <v>4753</v>
      </c>
      <c r="J514" s="1173" t="s">
        <v>4337</v>
      </c>
    </row>
    <row r="515" spans="1:10" ht="23.1">
      <c r="A515" s="1171"/>
      <c r="B515" s="1171"/>
      <c r="C515" s="1220" t="s">
        <v>4773</v>
      </c>
      <c r="D515" s="1220" t="s">
        <v>3368</v>
      </c>
      <c r="E515" s="1220" t="s">
        <v>4392</v>
      </c>
      <c r="F515" s="1220" t="s">
        <v>145</v>
      </c>
      <c r="G515" s="1245" t="s">
        <v>4752</v>
      </c>
      <c r="H515" s="1186" t="s">
        <v>4346</v>
      </c>
      <c r="I515" s="1256" t="s">
        <v>4753</v>
      </c>
      <c r="J515" s="1173"/>
    </row>
    <row r="516" spans="1:10" ht="23.1">
      <c r="A516" s="1171"/>
      <c r="B516" s="1171"/>
      <c r="C516" s="1220" t="s">
        <v>4774</v>
      </c>
      <c r="D516" s="1220" t="s">
        <v>4339</v>
      </c>
      <c r="E516" s="1220" t="s">
        <v>4392</v>
      </c>
      <c r="F516" s="1220" t="s">
        <v>145</v>
      </c>
      <c r="G516" s="1245" t="s">
        <v>4752</v>
      </c>
      <c r="H516" s="1186" t="s">
        <v>4346</v>
      </c>
      <c r="I516" s="1256" t="s">
        <v>4753</v>
      </c>
      <c r="J516" s="1173" t="s">
        <v>4337</v>
      </c>
    </row>
    <row r="517" spans="1:10" ht="23.1">
      <c r="A517" s="1171"/>
      <c r="B517" s="1171"/>
      <c r="C517" s="1220" t="s">
        <v>4775</v>
      </c>
      <c r="D517" s="1220" t="s">
        <v>3368</v>
      </c>
      <c r="E517" s="1220" t="s">
        <v>4392</v>
      </c>
      <c r="F517" s="1220" t="s">
        <v>145</v>
      </c>
      <c r="G517" s="1245" t="s">
        <v>4752</v>
      </c>
      <c r="H517" s="1186" t="s">
        <v>4346</v>
      </c>
      <c r="I517" s="1256" t="s">
        <v>4753</v>
      </c>
      <c r="J517" s="1173"/>
    </row>
    <row r="518" spans="1:10" ht="32.1">
      <c r="A518" s="1171"/>
      <c r="B518" s="1171"/>
      <c r="C518" s="1220" t="s">
        <v>4776</v>
      </c>
      <c r="D518" s="1220" t="s">
        <v>4339</v>
      </c>
      <c r="E518" s="1220" t="s">
        <v>4392</v>
      </c>
      <c r="F518" s="1220" t="s">
        <v>145</v>
      </c>
      <c r="G518" s="1245" t="s">
        <v>4752</v>
      </c>
      <c r="H518" s="1186" t="s">
        <v>4346</v>
      </c>
      <c r="I518" s="1256" t="s">
        <v>4753</v>
      </c>
      <c r="J518" s="1173" t="s">
        <v>4337</v>
      </c>
    </row>
    <row r="519" spans="1:10" ht="23.1">
      <c r="A519" s="1171"/>
      <c r="B519" s="1171"/>
      <c r="C519" s="1220" t="s">
        <v>4777</v>
      </c>
      <c r="D519" s="1220" t="s">
        <v>3368</v>
      </c>
      <c r="E519" s="1220" t="s">
        <v>4392</v>
      </c>
      <c r="F519" s="1220" t="s">
        <v>145</v>
      </c>
      <c r="G519" s="1245" t="s">
        <v>4752</v>
      </c>
      <c r="H519" s="1186" t="s">
        <v>4346</v>
      </c>
      <c r="I519" s="1256" t="s">
        <v>4753</v>
      </c>
    </row>
    <row r="520" spans="1:10" ht="23.1">
      <c r="A520" s="1171"/>
      <c r="B520" s="1171"/>
      <c r="C520" s="1220" t="s">
        <v>4778</v>
      </c>
      <c r="D520" s="1220" t="s">
        <v>4339</v>
      </c>
      <c r="E520" s="1220" t="s">
        <v>4392</v>
      </c>
      <c r="F520" s="1220" t="s">
        <v>145</v>
      </c>
      <c r="G520" s="1245" t="s">
        <v>4752</v>
      </c>
      <c r="H520" s="1186" t="s">
        <v>4346</v>
      </c>
      <c r="I520" s="1256" t="s">
        <v>4753</v>
      </c>
      <c r="J520" s="1173" t="s">
        <v>4337</v>
      </c>
    </row>
    <row r="521" spans="1:10" ht="23.1">
      <c r="A521" s="1171"/>
      <c r="B521" s="1171"/>
      <c r="C521" s="1220" t="s">
        <v>4779</v>
      </c>
      <c r="D521" s="1220" t="s">
        <v>3368</v>
      </c>
      <c r="E521" s="1220" t="s">
        <v>4392</v>
      </c>
      <c r="F521" s="1220" t="s">
        <v>145</v>
      </c>
      <c r="G521" s="1245" t="s">
        <v>4752</v>
      </c>
      <c r="H521" s="1186" t="s">
        <v>4346</v>
      </c>
      <c r="I521" s="1256" t="s">
        <v>4753</v>
      </c>
    </row>
    <row r="522" spans="1:10" ht="23.1">
      <c r="A522" s="1171"/>
      <c r="B522" s="1171"/>
      <c r="C522" s="1220" t="s">
        <v>4780</v>
      </c>
      <c r="D522" s="1220" t="s">
        <v>4339</v>
      </c>
      <c r="E522" s="1220" t="s">
        <v>4392</v>
      </c>
      <c r="F522" s="1220" t="s">
        <v>145</v>
      </c>
      <c r="G522" s="1245" t="s">
        <v>4752</v>
      </c>
      <c r="H522" s="1186" t="s">
        <v>4346</v>
      </c>
      <c r="I522" s="1256" t="s">
        <v>4753</v>
      </c>
      <c r="J522" s="1173" t="s">
        <v>4337</v>
      </c>
    </row>
    <row r="523" spans="1:10" ht="23.1">
      <c r="A523" s="1171"/>
      <c r="B523" s="1171"/>
      <c r="C523" s="1220" t="s">
        <v>4781</v>
      </c>
      <c r="D523" s="1220" t="s">
        <v>3368</v>
      </c>
      <c r="E523" s="1220" t="s">
        <v>4392</v>
      </c>
      <c r="F523" s="1220" t="s">
        <v>145</v>
      </c>
      <c r="G523" s="1245" t="s">
        <v>4752</v>
      </c>
      <c r="H523" s="1186" t="s">
        <v>4346</v>
      </c>
      <c r="I523" s="1256" t="s">
        <v>4753</v>
      </c>
    </row>
    <row r="524" spans="1:10" ht="23.1">
      <c r="A524" s="1171"/>
      <c r="B524" s="1171"/>
      <c r="C524" s="1220" t="s">
        <v>4782</v>
      </c>
      <c r="D524" s="1220" t="s">
        <v>4339</v>
      </c>
      <c r="E524" s="1220" t="s">
        <v>4392</v>
      </c>
      <c r="F524" s="1220" t="s">
        <v>145</v>
      </c>
      <c r="G524" s="1245" t="s">
        <v>4752</v>
      </c>
      <c r="H524" s="1186" t="s">
        <v>4346</v>
      </c>
      <c r="I524" s="1256" t="s">
        <v>4753</v>
      </c>
      <c r="J524" s="1173" t="s">
        <v>4337</v>
      </c>
    </row>
    <row r="525" spans="1:10" ht="23.1">
      <c r="A525" s="1171"/>
      <c r="B525" s="1171"/>
      <c r="C525" s="1220" t="s">
        <v>4783</v>
      </c>
      <c r="D525" s="1220" t="s">
        <v>3368</v>
      </c>
      <c r="E525" s="1220" t="s">
        <v>4392</v>
      </c>
      <c r="F525" s="1220" t="s">
        <v>145</v>
      </c>
      <c r="G525" s="1245" t="s">
        <v>4752</v>
      </c>
      <c r="H525" s="1186" t="s">
        <v>4346</v>
      </c>
      <c r="I525" s="1256" t="s">
        <v>4753</v>
      </c>
    </row>
    <row r="526" spans="1:10" ht="23.1">
      <c r="A526" s="1171"/>
      <c r="B526" s="1171"/>
      <c r="C526" s="1220" t="s">
        <v>4784</v>
      </c>
      <c r="D526" s="1220" t="s">
        <v>4339</v>
      </c>
      <c r="E526" s="1220" t="s">
        <v>4392</v>
      </c>
      <c r="F526" s="1220" t="s">
        <v>145</v>
      </c>
      <c r="G526" s="1245" t="s">
        <v>4752</v>
      </c>
      <c r="H526" s="1186" t="s">
        <v>4346</v>
      </c>
      <c r="I526" s="1256" t="s">
        <v>4753</v>
      </c>
      <c r="J526" s="1173" t="s">
        <v>4337</v>
      </c>
    </row>
    <row r="527" spans="1:10" ht="23.1">
      <c r="A527" s="1171"/>
      <c r="B527" s="1171"/>
      <c r="C527" s="1220" t="s">
        <v>4785</v>
      </c>
      <c r="D527" s="1220" t="s">
        <v>3368</v>
      </c>
      <c r="E527" s="1220" t="s">
        <v>4392</v>
      </c>
      <c r="F527" s="1220" t="s">
        <v>145</v>
      </c>
      <c r="G527" s="1245" t="s">
        <v>4752</v>
      </c>
      <c r="H527" s="1186" t="s">
        <v>4346</v>
      </c>
      <c r="I527" s="1256" t="s">
        <v>4753</v>
      </c>
    </row>
    <row r="528" spans="1:10" ht="23.1">
      <c r="A528" s="1171"/>
      <c r="B528" s="1171"/>
      <c r="C528" s="1220" t="s">
        <v>4786</v>
      </c>
      <c r="D528" s="1220" t="s">
        <v>4339</v>
      </c>
      <c r="E528" s="1220" t="s">
        <v>4392</v>
      </c>
      <c r="F528" s="1220" t="s">
        <v>145</v>
      </c>
      <c r="G528" s="1245" t="s">
        <v>4752</v>
      </c>
      <c r="H528" s="1186" t="s">
        <v>4346</v>
      </c>
      <c r="I528" s="1256" t="s">
        <v>4753</v>
      </c>
      <c r="J528" s="1173" t="s">
        <v>4337</v>
      </c>
    </row>
    <row r="529" spans="1:10" ht="23.1">
      <c r="A529" s="1171"/>
      <c r="B529" s="1171"/>
      <c r="C529" s="1220" t="s">
        <v>4787</v>
      </c>
      <c r="D529" s="1220" t="s">
        <v>3368</v>
      </c>
      <c r="E529" s="1220" t="s">
        <v>4392</v>
      </c>
      <c r="F529" s="1220" t="s">
        <v>145</v>
      </c>
      <c r="G529" s="1245" t="s">
        <v>4752</v>
      </c>
      <c r="H529" s="1186" t="s">
        <v>4346</v>
      </c>
      <c r="I529" s="1256" t="s">
        <v>4753</v>
      </c>
    </row>
    <row r="530" spans="1:10" ht="23.1">
      <c r="A530" s="1171"/>
      <c r="B530" s="1171"/>
      <c r="C530" s="1220" t="s">
        <v>4788</v>
      </c>
      <c r="D530" s="1220" t="s">
        <v>4339</v>
      </c>
      <c r="E530" s="1220" t="s">
        <v>4392</v>
      </c>
      <c r="F530" s="1220" t="s">
        <v>145</v>
      </c>
      <c r="G530" s="1245" t="s">
        <v>4752</v>
      </c>
      <c r="H530" s="1186" t="s">
        <v>4346</v>
      </c>
      <c r="I530" s="1256" t="s">
        <v>4753</v>
      </c>
      <c r="J530" s="1173" t="s">
        <v>4337</v>
      </c>
    </row>
    <row r="531" spans="1:10" ht="23.1">
      <c r="A531" s="1171"/>
      <c r="B531" s="1171"/>
      <c r="C531" s="1220" t="s">
        <v>4751</v>
      </c>
      <c r="D531" s="1220" t="s">
        <v>3368</v>
      </c>
      <c r="E531" s="1220" t="s">
        <v>4392</v>
      </c>
      <c r="F531" s="1220" t="s">
        <v>145</v>
      </c>
      <c r="G531" s="1245" t="s">
        <v>4789</v>
      </c>
      <c r="H531" s="1186" t="s">
        <v>4346</v>
      </c>
      <c r="I531" s="1256" t="s">
        <v>4753</v>
      </c>
    </row>
    <row r="532" spans="1:10" ht="23.1">
      <c r="A532" s="1171"/>
      <c r="B532" s="1171"/>
      <c r="C532" s="1220" t="s">
        <v>4754</v>
      </c>
      <c r="D532" s="1220" t="s">
        <v>4339</v>
      </c>
      <c r="E532" s="1220" t="s">
        <v>4392</v>
      </c>
      <c r="F532" s="1220" t="s">
        <v>145</v>
      </c>
      <c r="G532" s="1245" t="s">
        <v>4789</v>
      </c>
      <c r="H532" s="1186" t="s">
        <v>4346</v>
      </c>
      <c r="I532" s="1256" t="s">
        <v>4753</v>
      </c>
      <c r="J532" s="1173" t="s">
        <v>4337</v>
      </c>
    </row>
    <row r="533" spans="1:10" ht="23.1">
      <c r="A533" s="1171"/>
      <c r="B533" s="1171"/>
      <c r="C533" s="1220" t="s">
        <v>4755</v>
      </c>
      <c r="D533" s="1220" t="s">
        <v>3368</v>
      </c>
      <c r="E533" s="1220" t="s">
        <v>4392</v>
      </c>
      <c r="F533" s="1220" t="s">
        <v>145</v>
      </c>
      <c r="G533" s="1245" t="s">
        <v>4789</v>
      </c>
      <c r="H533" s="1186" t="s">
        <v>4346</v>
      </c>
      <c r="I533" s="1256" t="s">
        <v>4753</v>
      </c>
    </row>
    <row r="534" spans="1:10" ht="23.1">
      <c r="A534" s="1171"/>
      <c r="B534" s="1171"/>
      <c r="C534" s="1220" t="s">
        <v>4756</v>
      </c>
      <c r="D534" s="1220" t="s">
        <v>4339</v>
      </c>
      <c r="E534" s="1220" t="s">
        <v>4392</v>
      </c>
      <c r="F534" s="1220" t="s">
        <v>145</v>
      </c>
      <c r="G534" s="1245" t="s">
        <v>4789</v>
      </c>
      <c r="H534" s="1186" t="s">
        <v>4346</v>
      </c>
      <c r="I534" s="1256" t="s">
        <v>4753</v>
      </c>
      <c r="J534" s="1173" t="s">
        <v>4337</v>
      </c>
    </row>
    <row r="535" spans="1:10" ht="23.1">
      <c r="A535" s="1171"/>
      <c r="B535" s="1171"/>
      <c r="C535" s="1220" t="s">
        <v>4757</v>
      </c>
      <c r="D535" s="1220" t="s">
        <v>3368</v>
      </c>
      <c r="E535" s="1220" t="s">
        <v>4392</v>
      </c>
      <c r="F535" s="1220" t="s">
        <v>145</v>
      </c>
      <c r="G535" s="1245" t="s">
        <v>4789</v>
      </c>
      <c r="H535" s="1186" t="s">
        <v>4346</v>
      </c>
      <c r="I535" s="1256" t="s">
        <v>4753</v>
      </c>
    </row>
    <row r="536" spans="1:10" ht="23.1">
      <c r="A536" s="1171"/>
      <c r="B536" s="1171"/>
      <c r="C536" s="1220" t="s">
        <v>4758</v>
      </c>
      <c r="D536" s="1220" t="s">
        <v>4339</v>
      </c>
      <c r="E536" s="1220" t="s">
        <v>4392</v>
      </c>
      <c r="F536" s="1220" t="s">
        <v>145</v>
      </c>
      <c r="G536" s="1245" t="s">
        <v>4789</v>
      </c>
      <c r="H536" s="1186" t="s">
        <v>4346</v>
      </c>
      <c r="I536" s="1256" t="s">
        <v>4753</v>
      </c>
      <c r="J536" s="1173" t="s">
        <v>4337</v>
      </c>
    </row>
    <row r="537" spans="1:10" ht="23.1">
      <c r="A537" s="1171"/>
      <c r="B537" s="1171"/>
      <c r="C537" s="1220" t="s">
        <v>4790</v>
      </c>
      <c r="D537" s="1220" t="s">
        <v>4339</v>
      </c>
      <c r="E537" s="1220" t="s">
        <v>4392</v>
      </c>
      <c r="F537" s="1220" t="s">
        <v>145</v>
      </c>
      <c r="G537" s="1245" t="s">
        <v>4789</v>
      </c>
      <c r="H537" s="1186" t="s">
        <v>4346</v>
      </c>
      <c r="I537" s="1256" t="s">
        <v>4753</v>
      </c>
    </row>
    <row r="538" spans="1:10" ht="23.1">
      <c r="A538" s="1171"/>
      <c r="B538" s="1171"/>
      <c r="C538" s="1220" t="s">
        <v>4791</v>
      </c>
      <c r="D538" s="1220" t="s">
        <v>4352</v>
      </c>
      <c r="E538" s="1220" t="s">
        <v>4392</v>
      </c>
      <c r="F538" s="1220" t="s">
        <v>145</v>
      </c>
      <c r="G538" s="1245" t="s">
        <v>4789</v>
      </c>
      <c r="H538" s="1186" t="s">
        <v>4346</v>
      </c>
      <c r="I538" s="1256" t="s">
        <v>4753</v>
      </c>
      <c r="J538" s="1173" t="s">
        <v>4337</v>
      </c>
    </row>
    <row r="539" spans="1:10" ht="23.1">
      <c r="A539" s="1171"/>
      <c r="B539" s="1171"/>
      <c r="C539" s="1220" t="s">
        <v>4792</v>
      </c>
      <c r="D539" s="1220" t="s">
        <v>4339</v>
      </c>
      <c r="E539" s="1220" t="s">
        <v>4392</v>
      </c>
      <c r="F539" s="1220" t="s">
        <v>145</v>
      </c>
      <c r="G539" s="1245" t="s">
        <v>4789</v>
      </c>
      <c r="H539" s="1186" t="s">
        <v>4346</v>
      </c>
      <c r="I539" s="1256" t="s">
        <v>4753</v>
      </c>
    </row>
    <row r="540" spans="1:10" ht="23.1">
      <c r="A540" s="1171"/>
      <c r="B540" s="1171"/>
      <c r="C540" s="1220" t="s">
        <v>4793</v>
      </c>
      <c r="D540" s="1220" t="s">
        <v>4352</v>
      </c>
      <c r="E540" s="1220" t="s">
        <v>4392</v>
      </c>
      <c r="F540" s="1220" t="s">
        <v>145</v>
      </c>
      <c r="G540" s="1245" t="s">
        <v>4789</v>
      </c>
      <c r="H540" s="1186" t="s">
        <v>4346</v>
      </c>
      <c r="I540" s="1256" t="s">
        <v>4753</v>
      </c>
      <c r="J540" s="1173" t="s">
        <v>4337</v>
      </c>
    </row>
    <row r="541" spans="1:10" ht="23.1">
      <c r="A541" s="1171"/>
      <c r="B541" s="1171"/>
      <c r="C541" s="1220" t="s">
        <v>4794</v>
      </c>
      <c r="D541" s="1220" t="s">
        <v>3368</v>
      </c>
      <c r="E541" s="1220" t="s">
        <v>4392</v>
      </c>
      <c r="F541" s="1220" t="s">
        <v>145</v>
      </c>
      <c r="G541" s="1245" t="s">
        <v>4789</v>
      </c>
      <c r="H541" s="1186" t="s">
        <v>4346</v>
      </c>
      <c r="I541" s="1256" t="s">
        <v>4753</v>
      </c>
    </row>
    <row r="542" spans="1:10" ht="23.1">
      <c r="A542" s="1171"/>
      <c r="B542" s="1171"/>
      <c r="C542" s="1220" t="s">
        <v>4795</v>
      </c>
      <c r="D542" s="1220" t="s">
        <v>4339</v>
      </c>
      <c r="E542" s="1220" t="s">
        <v>4392</v>
      </c>
      <c r="F542" s="1220" t="s">
        <v>145</v>
      </c>
      <c r="G542" s="1245" t="s">
        <v>4789</v>
      </c>
      <c r="H542" s="1186" t="s">
        <v>4346</v>
      </c>
      <c r="I542" s="1256" t="s">
        <v>4753</v>
      </c>
      <c r="J542" s="1173" t="s">
        <v>4337</v>
      </c>
    </row>
    <row r="543" spans="1:10" ht="23.1">
      <c r="A543" s="1171"/>
      <c r="B543" s="1171"/>
      <c r="C543" s="1220" t="s">
        <v>4796</v>
      </c>
      <c r="D543" s="1220" t="s">
        <v>3368</v>
      </c>
      <c r="E543" s="1220" t="s">
        <v>4392</v>
      </c>
      <c r="F543" s="1220" t="s">
        <v>145</v>
      </c>
      <c r="G543" s="1245" t="s">
        <v>4789</v>
      </c>
      <c r="H543" s="1186" t="s">
        <v>4346</v>
      </c>
      <c r="I543" s="1256" t="s">
        <v>4753</v>
      </c>
    </row>
    <row r="544" spans="1:10" ht="23.1">
      <c r="A544" s="1171"/>
      <c r="B544" s="1171"/>
      <c r="C544" s="1220" t="s">
        <v>4797</v>
      </c>
      <c r="D544" s="1220" t="s">
        <v>4339</v>
      </c>
      <c r="E544" s="1220" t="s">
        <v>4392</v>
      </c>
      <c r="F544" s="1220" t="s">
        <v>145</v>
      </c>
      <c r="G544" s="1245" t="s">
        <v>4789</v>
      </c>
      <c r="H544" s="1186" t="s">
        <v>4346</v>
      </c>
      <c r="I544" s="1256" t="s">
        <v>4753</v>
      </c>
      <c r="J544" s="1173" t="s">
        <v>4337</v>
      </c>
    </row>
    <row r="545" spans="1:10" ht="23.1">
      <c r="A545" s="1171"/>
      <c r="B545" s="1171"/>
      <c r="C545" s="1220" t="s">
        <v>4765</v>
      </c>
      <c r="D545" s="1220" t="s">
        <v>3368</v>
      </c>
      <c r="E545" s="1220" t="s">
        <v>4392</v>
      </c>
      <c r="F545" s="1220" t="s">
        <v>145</v>
      </c>
      <c r="G545" s="1245" t="s">
        <v>4789</v>
      </c>
      <c r="H545" s="1186" t="s">
        <v>4346</v>
      </c>
      <c r="I545" s="1256" t="s">
        <v>4753</v>
      </c>
    </row>
    <row r="546" spans="1:10" ht="23.1">
      <c r="A546" s="1171"/>
      <c r="B546" s="1171"/>
      <c r="C546" s="1220" t="s">
        <v>4766</v>
      </c>
      <c r="D546" s="1220" t="s">
        <v>4339</v>
      </c>
      <c r="E546" s="1220" t="s">
        <v>4392</v>
      </c>
      <c r="F546" s="1220" t="s">
        <v>145</v>
      </c>
      <c r="G546" s="1245" t="s">
        <v>4789</v>
      </c>
      <c r="H546" s="1186" t="s">
        <v>4346</v>
      </c>
      <c r="I546" s="1256" t="s">
        <v>4753</v>
      </c>
      <c r="J546" s="1173" t="s">
        <v>4337</v>
      </c>
    </row>
    <row r="547" spans="1:10" ht="23.1">
      <c r="A547" s="1171"/>
      <c r="B547" s="1171"/>
      <c r="C547" s="1220" t="s">
        <v>4767</v>
      </c>
      <c r="D547" s="1220" t="s">
        <v>3368</v>
      </c>
      <c r="E547" s="1220" t="s">
        <v>4392</v>
      </c>
      <c r="F547" s="1220" t="s">
        <v>145</v>
      </c>
      <c r="G547" s="1245" t="s">
        <v>4789</v>
      </c>
      <c r="H547" s="1186" t="s">
        <v>4346</v>
      </c>
      <c r="I547" s="1256" t="s">
        <v>4753</v>
      </c>
    </row>
    <row r="548" spans="1:10" ht="23.1">
      <c r="A548" s="1171"/>
      <c r="B548" s="1171"/>
      <c r="C548" s="1220" t="s">
        <v>4768</v>
      </c>
      <c r="D548" s="1220" t="s">
        <v>4339</v>
      </c>
      <c r="E548" s="1220" t="s">
        <v>4392</v>
      </c>
      <c r="F548" s="1220" t="s">
        <v>145</v>
      </c>
      <c r="G548" s="1245" t="s">
        <v>4789</v>
      </c>
      <c r="H548" s="1186" t="s">
        <v>4346</v>
      </c>
      <c r="I548" s="1256" t="s">
        <v>4753</v>
      </c>
      <c r="J548" s="1173" t="s">
        <v>4337</v>
      </c>
    </row>
    <row r="549" spans="1:10" ht="23.1">
      <c r="A549" s="1171"/>
      <c r="B549" s="1171"/>
      <c r="C549" s="1220" t="s">
        <v>4769</v>
      </c>
      <c r="D549" s="1220" t="s">
        <v>3368</v>
      </c>
      <c r="E549" s="1220" t="s">
        <v>4392</v>
      </c>
      <c r="F549" s="1220" t="s">
        <v>145</v>
      </c>
      <c r="G549" s="1245" t="s">
        <v>4789</v>
      </c>
      <c r="H549" s="1186" t="s">
        <v>4346</v>
      </c>
      <c r="I549" s="1256" t="s">
        <v>4753</v>
      </c>
    </row>
    <row r="550" spans="1:10" ht="23.1">
      <c r="A550" s="1171"/>
      <c r="B550" s="1171"/>
      <c r="C550" s="1220" t="s">
        <v>4770</v>
      </c>
      <c r="D550" s="1220" t="s">
        <v>4339</v>
      </c>
      <c r="E550" s="1220" t="s">
        <v>4392</v>
      </c>
      <c r="F550" s="1220" t="s">
        <v>145</v>
      </c>
      <c r="G550" s="1245" t="s">
        <v>4789</v>
      </c>
      <c r="H550" s="1186" t="s">
        <v>4346</v>
      </c>
      <c r="I550" s="1256" t="s">
        <v>4753</v>
      </c>
      <c r="J550" s="1173" t="s">
        <v>4337</v>
      </c>
    </row>
    <row r="551" spans="1:10" ht="23.1">
      <c r="A551" s="1171"/>
      <c r="B551" s="1171"/>
      <c r="C551" s="1220" t="s">
        <v>4798</v>
      </c>
      <c r="D551" s="1220" t="s">
        <v>4339</v>
      </c>
      <c r="E551" s="1220" t="s">
        <v>4392</v>
      </c>
      <c r="F551" s="1220" t="s">
        <v>145</v>
      </c>
      <c r="G551" s="1245" t="s">
        <v>4789</v>
      </c>
      <c r="H551" s="1186" t="s">
        <v>4346</v>
      </c>
      <c r="I551" s="1256" t="s">
        <v>4753</v>
      </c>
    </row>
    <row r="552" spans="1:10" ht="23.1">
      <c r="A552" s="1171"/>
      <c r="B552" s="1171"/>
      <c r="C552" s="1220" t="s">
        <v>4799</v>
      </c>
      <c r="D552" s="1220" t="s">
        <v>4352</v>
      </c>
      <c r="E552" s="1220" t="s">
        <v>4392</v>
      </c>
      <c r="F552" s="1220" t="s">
        <v>145</v>
      </c>
      <c r="G552" s="1245" t="s">
        <v>4789</v>
      </c>
      <c r="H552" s="1186" t="s">
        <v>4346</v>
      </c>
      <c r="I552" s="1256" t="s">
        <v>4753</v>
      </c>
      <c r="J552" s="1173" t="s">
        <v>4337</v>
      </c>
    </row>
    <row r="553" spans="1:10" ht="23.1">
      <c r="A553" s="1171"/>
      <c r="B553" s="1171"/>
      <c r="C553" s="1220" t="s">
        <v>4800</v>
      </c>
      <c r="D553" s="1220" t="s">
        <v>4339</v>
      </c>
      <c r="E553" s="1220" t="s">
        <v>4392</v>
      </c>
      <c r="F553" s="1220" t="s">
        <v>145</v>
      </c>
      <c r="G553" s="1245" t="s">
        <v>4789</v>
      </c>
      <c r="H553" s="1186" t="s">
        <v>4346</v>
      </c>
      <c r="I553" s="1256" t="s">
        <v>4753</v>
      </c>
    </row>
    <row r="554" spans="1:10" ht="23.1">
      <c r="A554" s="1171"/>
      <c r="B554" s="1171"/>
      <c r="C554" s="1220" t="s">
        <v>4801</v>
      </c>
      <c r="D554" s="1220" t="s">
        <v>4352</v>
      </c>
      <c r="E554" s="1220" t="s">
        <v>4392</v>
      </c>
      <c r="F554" s="1220" t="s">
        <v>145</v>
      </c>
      <c r="G554" s="1245" t="s">
        <v>4789</v>
      </c>
      <c r="H554" s="1186" t="s">
        <v>4346</v>
      </c>
      <c r="I554" s="1256" t="s">
        <v>4753</v>
      </c>
      <c r="J554" s="1173" t="s">
        <v>4337</v>
      </c>
    </row>
    <row r="555" spans="1:10" ht="23.1">
      <c r="A555" s="1171"/>
      <c r="B555" s="1171"/>
      <c r="C555" s="1220" t="s">
        <v>4794</v>
      </c>
      <c r="D555" s="1220" t="s">
        <v>3368</v>
      </c>
      <c r="E555" s="1220" t="s">
        <v>4392</v>
      </c>
      <c r="F555" s="1220" t="s">
        <v>145</v>
      </c>
      <c r="G555" s="1245" t="s">
        <v>4789</v>
      </c>
      <c r="H555" s="1186" t="s">
        <v>4346</v>
      </c>
      <c r="I555" s="1256" t="s">
        <v>4753</v>
      </c>
    </row>
    <row r="556" spans="1:10" ht="23.1">
      <c r="A556" s="1171"/>
      <c r="B556" s="1171"/>
      <c r="C556" s="1220" t="s">
        <v>4795</v>
      </c>
      <c r="D556" s="1220" t="s">
        <v>4339</v>
      </c>
      <c r="E556" s="1220" t="s">
        <v>4392</v>
      </c>
      <c r="F556" s="1220" t="s">
        <v>145</v>
      </c>
      <c r="G556" s="1245" t="s">
        <v>4789</v>
      </c>
      <c r="H556" s="1186" t="s">
        <v>4346</v>
      </c>
      <c r="I556" s="1256" t="s">
        <v>4753</v>
      </c>
      <c r="J556" s="1173" t="s">
        <v>4337</v>
      </c>
    </row>
    <row r="557" spans="1:10" ht="23.1">
      <c r="A557" s="1171"/>
      <c r="B557" s="1171"/>
      <c r="C557" s="1220" t="s">
        <v>4802</v>
      </c>
      <c r="D557" s="1220" t="s">
        <v>3368</v>
      </c>
      <c r="E557" s="1220" t="s">
        <v>4392</v>
      </c>
      <c r="F557" s="1220" t="s">
        <v>145</v>
      </c>
      <c r="G557" s="1245" t="s">
        <v>4789</v>
      </c>
      <c r="H557" s="1186" t="s">
        <v>4346</v>
      </c>
      <c r="I557" s="1256" t="s">
        <v>4753</v>
      </c>
    </row>
    <row r="558" spans="1:10" ht="23.1">
      <c r="A558" s="1171"/>
      <c r="B558" s="1171"/>
      <c r="C558" s="1220" t="s">
        <v>4803</v>
      </c>
      <c r="D558" s="1220" t="s">
        <v>4339</v>
      </c>
      <c r="E558" s="1220" t="s">
        <v>4392</v>
      </c>
      <c r="F558" s="1220" t="s">
        <v>145</v>
      </c>
      <c r="G558" s="1245" t="s">
        <v>4789</v>
      </c>
      <c r="H558" s="1186" t="s">
        <v>4346</v>
      </c>
      <c r="I558" s="1256" t="s">
        <v>4753</v>
      </c>
      <c r="J558" s="1173" t="s">
        <v>4337</v>
      </c>
    </row>
    <row r="559" spans="1:10" ht="23.1">
      <c r="A559" s="1171"/>
      <c r="B559" s="1171"/>
      <c r="C559" s="1220" t="s">
        <v>4777</v>
      </c>
      <c r="D559" s="1220" t="s">
        <v>3368</v>
      </c>
      <c r="E559" s="1220" t="s">
        <v>4392</v>
      </c>
      <c r="F559" s="1220" t="s">
        <v>145</v>
      </c>
      <c r="G559" s="1245" t="s">
        <v>4789</v>
      </c>
      <c r="H559" s="1186" t="s">
        <v>4346</v>
      </c>
      <c r="I559" s="1256" t="s">
        <v>4753</v>
      </c>
    </row>
    <row r="560" spans="1:10" ht="23.1">
      <c r="A560" s="1171"/>
      <c r="B560" s="1171"/>
      <c r="C560" s="1220" t="s">
        <v>4778</v>
      </c>
      <c r="D560" s="1220" t="s">
        <v>4339</v>
      </c>
      <c r="E560" s="1220" t="s">
        <v>4392</v>
      </c>
      <c r="F560" s="1220" t="s">
        <v>145</v>
      </c>
      <c r="G560" s="1245" t="s">
        <v>4789</v>
      </c>
      <c r="H560" s="1186" t="s">
        <v>4346</v>
      </c>
      <c r="I560" s="1256" t="s">
        <v>4753</v>
      </c>
      <c r="J560" s="1173" t="s">
        <v>4337</v>
      </c>
    </row>
    <row r="561" spans="1:10" ht="23.1">
      <c r="A561" s="1171"/>
      <c r="B561" s="1171"/>
      <c r="C561" s="1220" t="s">
        <v>4779</v>
      </c>
      <c r="D561" s="1220" t="s">
        <v>3368</v>
      </c>
      <c r="E561" s="1220" t="s">
        <v>4392</v>
      </c>
      <c r="F561" s="1220" t="s">
        <v>145</v>
      </c>
      <c r="G561" s="1245" t="s">
        <v>4789</v>
      </c>
      <c r="H561" s="1186" t="s">
        <v>4346</v>
      </c>
      <c r="I561" s="1256" t="s">
        <v>4753</v>
      </c>
    </row>
    <row r="562" spans="1:10" ht="23.1">
      <c r="A562" s="1171"/>
      <c r="B562" s="1171"/>
      <c r="C562" s="1220" t="s">
        <v>4780</v>
      </c>
      <c r="D562" s="1220" t="s">
        <v>4339</v>
      </c>
      <c r="E562" s="1220" t="s">
        <v>4392</v>
      </c>
      <c r="F562" s="1220" t="s">
        <v>145</v>
      </c>
      <c r="G562" s="1245" t="s">
        <v>4789</v>
      </c>
      <c r="H562" s="1186" t="s">
        <v>4346</v>
      </c>
      <c r="I562" s="1256" t="s">
        <v>4753</v>
      </c>
      <c r="J562" s="1173" t="s">
        <v>4337</v>
      </c>
    </row>
    <row r="563" spans="1:10" ht="23.1">
      <c r="A563" s="1171"/>
      <c r="B563" s="1171"/>
      <c r="C563" s="1220" t="s">
        <v>4781</v>
      </c>
      <c r="D563" s="1220" t="s">
        <v>3368</v>
      </c>
      <c r="E563" s="1220" t="s">
        <v>4392</v>
      </c>
      <c r="F563" s="1220" t="s">
        <v>145</v>
      </c>
      <c r="G563" s="1245" t="s">
        <v>4789</v>
      </c>
      <c r="H563" s="1186" t="s">
        <v>4346</v>
      </c>
      <c r="I563" s="1256" t="s">
        <v>4753</v>
      </c>
    </row>
    <row r="564" spans="1:10" ht="23.1">
      <c r="A564" s="1171"/>
      <c r="B564" s="1171"/>
      <c r="C564" s="1220" t="s">
        <v>4782</v>
      </c>
      <c r="D564" s="1220" t="s">
        <v>4339</v>
      </c>
      <c r="E564" s="1220" t="s">
        <v>4392</v>
      </c>
      <c r="F564" s="1220" t="s">
        <v>145</v>
      </c>
      <c r="G564" s="1245" t="s">
        <v>4789</v>
      </c>
      <c r="H564" s="1186" t="s">
        <v>4346</v>
      </c>
      <c r="I564" s="1256" t="s">
        <v>4753</v>
      </c>
      <c r="J564" s="1173" t="s">
        <v>4337</v>
      </c>
    </row>
    <row r="565" spans="1:10" ht="23.1">
      <c r="A565" s="1171"/>
      <c r="B565" s="1171"/>
      <c r="C565" s="1220" t="s">
        <v>4804</v>
      </c>
      <c r="D565" s="1220" t="s">
        <v>4339</v>
      </c>
      <c r="E565" s="1220" t="s">
        <v>4392</v>
      </c>
      <c r="F565" s="1220" t="s">
        <v>145</v>
      </c>
      <c r="G565" s="1245" t="s">
        <v>4789</v>
      </c>
      <c r="H565" s="1186" t="s">
        <v>4346</v>
      </c>
      <c r="I565" s="1256" t="s">
        <v>4753</v>
      </c>
    </row>
    <row r="566" spans="1:10" ht="23.1">
      <c r="A566" s="1171"/>
      <c r="B566" s="1171"/>
      <c r="C566" s="1220" t="s">
        <v>4805</v>
      </c>
      <c r="D566" s="1220" t="s">
        <v>4352</v>
      </c>
      <c r="E566" s="1220" t="s">
        <v>4392</v>
      </c>
      <c r="F566" s="1220" t="s">
        <v>145</v>
      </c>
      <c r="G566" s="1245" t="s">
        <v>4789</v>
      </c>
      <c r="H566" s="1186" t="s">
        <v>4346</v>
      </c>
      <c r="I566" s="1256" t="s">
        <v>4753</v>
      </c>
      <c r="J566" s="1173" t="s">
        <v>4337</v>
      </c>
    </row>
    <row r="567" spans="1:10" ht="23.1">
      <c r="A567" s="1171"/>
      <c r="B567" s="1171"/>
      <c r="C567" s="1220" t="s">
        <v>4806</v>
      </c>
      <c r="D567" s="1220" t="s">
        <v>4339</v>
      </c>
      <c r="E567" s="1220" t="s">
        <v>4392</v>
      </c>
      <c r="F567" s="1220" t="s">
        <v>145</v>
      </c>
      <c r="G567" s="1245" t="s">
        <v>4789</v>
      </c>
      <c r="H567" s="1186" t="s">
        <v>4346</v>
      </c>
      <c r="I567" s="1256" t="s">
        <v>4753</v>
      </c>
    </row>
    <row r="568" spans="1:10" ht="23.1">
      <c r="A568" s="1171"/>
      <c r="B568" s="1171"/>
      <c r="C568" s="1220" t="s">
        <v>4807</v>
      </c>
      <c r="D568" s="1220" t="s">
        <v>4352</v>
      </c>
      <c r="E568" s="1220" t="s">
        <v>4392</v>
      </c>
      <c r="F568" s="1220" t="s">
        <v>145</v>
      </c>
      <c r="G568" s="1245" t="s">
        <v>4789</v>
      </c>
      <c r="H568" s="1186" t="s">
        <v>4346</v>
      </c>
      <c r="I568" s="1256" t="s">
        <v>4753</v>
      </c>
      <c r="J568" s="1173" t="s">
        <v>4337</v>
      </c>
    </row>
    <row r="569" spans="1:10" ht="23.1">
      <c r="A569" s="1171"/>
      <c r="B569" s="1171"/>
      <c r="C569" s="1220" t="s">
        <v>4794</v>
      </c>
      <c r="D569" s="1220" t="s">
        <v>3368</v>
      </c>
      <c r="E569" s="1220" t="s">
        <v>4392</v>
      </c>
      <c r="F569" s="1220" t="s">
        <v>145</v>
      </c>
      <c r="G569" s="1245" t="s">
        <v>4789</v>
      </c>
      <c r="H569" s="1186" t="s">
        <v>4346</v>
      </c>
      <c r="I569" s="1256" t="s">
        <v>4753</v>
      </c>
    </row>
    <row r="570" spans="1:10" ht="23.1">
      <c r="A570" s="1171"/>
      <c r="B570" s="1171"/>
      <c r="C570" s="1220" t="s">
        <v>4795</v>
      </c>
      <c r="D570" s="1220" t="s">
        <v>4339</v>
      </c>
      <c r="E570" s="1220" t="s">
        <v>4392</v>
      </c>
      <c r="F570" s="1220" t="s">
        <v>145</v>
      </c>
      <c r="G570" s="1245" t="s">
        <v>4789</v>
      </c>
      <c r="H570" s="1186" t="s">
        <v>4346</v>
      </c>
      <c r="I570" s="1256" t="s">
        <v>4753</v>
      </c>
      <c r="J570" s="1173" t="s">
        <v>4337</v>
      </c>
    </row>
    <row r="571" spans="1:10" ht="23.1">
      <c r="A571" s="1171"/>
      <c r="B571" s="1171"/>
      <c r="C571" s="1220" t="s">
        <v>4808</v>
      </c>
      <c r="D571" s="1220" t="s">
        <v>3368</v>
      </c>
      <c r="E571" s="1220" t="s">
        <v>4392</v>
      </c>
      <c r="F571" s="1220" t="s">
        <v>145</v>
      </c>
      <c r="G571" s="1245" t="s">
        <v>4789</v>
      </c>
      <c r="H571" s="1186" t="s">
        <v>4346</v>
      </c>
      <c r="I571" s="1256" t="s">
        <v>4753</v>
      </c>
    </row>
    <row r="572" spans="1:10" ht="23.1">
      <c r="A572" s="1171"/>
      <c r="B572" s="1171"/>
      <c r="C572" s="1220" t="s">
        <v>4809</v>
      </c>
      <c r="D572" s="1220" t="s">
        <v>4339</v>
      </c>
      <c r="E572" s="1220" t="s">
        <v>4392</v>
      </c>
      <c r="F572" s="1220" t="s">
        <v>145</v>
      </c>
      <c r="G572" s="1245" t="s">
        <v>4789</v>
      </c>
      <c r="H572" s="1186" t="s">
        <v>4346</v>
      </c>
      <c r="I572" s="1256" t="s">
        <v>4753</v>
      </c>
      <c r="J572" s="1173" t="s">
        <v>4337</v>
      </c>
    </row>
    <row r="573" spans="1:10" ht="32.1">
      <c r="A573" s="1171"/>
      <c r="B573" s="1171"/>
      <c r="C573" s="1220" t="s">
        <v>4810</v>
      </c>
      <c r="D573" s="1220" t="s">
        <v>3368</v>
      </c>
      <c r="E573" s="1220" t="s">
        <v>4392</v>
      </c>
      <c r="F573" s="1220" t="s">
        <v>4811</v>
      </c>
      <c r="G573" s="1245" t="s">
        <v>4812</v>
      </c>
      <c r="H573" s="1186" t="s">
        <v>4813</v>
      </c>
      <c r="I573" s="1256" t="s">
        <v>4341</v>
      </c>
    </row>
    <row r="574" spans="1:10" ht="32.1">
      <c r="A574" s="1171"/>
      <c r="B574" s="1171"/>
      <c r="C574" s="1220" t="s">
        <v>4814</v>
      </c>
      <c r="D574" s="1220" t="s">
        <v>4339</v>
      </c>
      <c r="E574" s="1220" t="s">
        <v>4392</v>
      </c>
      <c r="F574" s="1220" t="s">
        <v>4811</v>
      </c>
      <c r="G574" s="1245" t="s">
        <v>4812</v>
      </c>
      <c r="H574" s="1186" t="s">
        <v>4813</v>
      </c>
      <c r="I574" s="1256" t="s">
        <v>4341</v>
      </c>
    </row>
    <row r="575" spans="1:10" ht="32.1">
      <c r="A575" s="1171"/>
      <c r="B575" s="1171"/>
      <c r="C575" s="1220" t="s">
        <v>4340</v>
      </c>
      <c r="D575" s="1220" t="s">
        <v>3368</v>
      </c>
      <c r="E575" s="1220" t="s">
        <v>4392</v>
      </c>
      <c r="F575" s="1220" t="s">
        <v>4811</v>
      </c>
      <c r="G575" s="1245" t="s">
        <v>4812</v>
      </c>
      <c r="H575" s="1186" t="s">
        <v>4813</v>
      </c>
      <c r="I575" s="1256" t="s">
        <v>4341</v>
      </c>
    </row>
    <row r="576" spans="1:10" ht="32.1">
      <c r="A576" s="1171"/>
      <c r="B576" s="1171"/>
      <c r="C576" s="1220" t="s">
        <v>4815</v>
      </c>
      <c r="D576" s="1220" t="s">
        <v>4339</v>
      </c>
      <c r="E576" s="1220" t="s">
        <v>4392</v>
      </c>
      <c r="F576" s="1220" t="s">
        <v>4811</v>
      </c>
      <c r="G576" s="1245" t="s">
        <v>4812</v>
      </c>
      <c r="H576" s="1186" t="s">
        <v>4813</v>
      </c>
      <c r="I576" s="1256" t="s">
        <v>4341</v>
      </c>
    </row>
    <row r="577" spans="1:9" ht="32.1">
      <c r="A577" s="1171"/>
      <c r="B577" s="1171"/>
      <c r="C577" s="1220" t="s">
        <v>4816</v>
      </c>
      <c r="D577" s="1220" t="s">
        <v>4339</v>
      </c>
      <c r="E577" s="1220" t="s">
        <v>4392</v>
      </c>
      <c r="F577" s="1220" t="s">
        <v>4811</v>
      </c>
      <c r="G577" s="1245" t="s">
        <v>4812</v>
      </c>
      <c r="H577" s="1186" t="s">
        <v>4813</v>
      </c>
      <c r="I577" s="1256" t="s">
        <v>4341</v>
      </c>
    </row>
    <row r="578" spans="1:9" ht="32.1">
      <c r="A578" s="1171"/>
      <c r="B578" s="1171"/>
      <c r="C578" s="1220" t="s">
        <v>4403</v>
      </c>
      <c r="D578" s="1220" t="s">
        <v>3368</v>
      </c>
      <c r="E578" s="1220" t="s">
        <v>4392</v>
      </c>
      <c r="F578" s="1220" t="s">
        <v>4811</v>
      </c>
      <c r="G578" s="1245" t="s">
        <v>4812</v>
      </c>
      <c r="H578" s="1186" t="s">
        <v>4813</v>
      </c>
      <c r="I578" s="1256" t="s">
        <v>4341</v>
      </c>
    </row>
    <row r="579" spans="1:9" ht="32.1">
      <c r="A579" s="1171"/>
      <c r="B579" s="1171"/>
      <c r="C579" s="1220" t="s">
        <v>4817</v>
      </c>
      <c r="D579" s="1220" t="s">
        <v>4339</v>
      </c>
      <c r="E579" s="1220" t="s">
        <v>4392</v>
      </c>
      <c r="F579" s="1220" t="s">
        <v>4811</v>
      </c>
      <c r="G579" s="1245" t="s">
        <v>4812</v>
      </c>
      <c r="H579" s="1186" t="s">
        <v>4813</v>
      </c>
      <c r="I579" s="1256" t="s">
        <v>4341</v>
      </c>
    </row>
    <row r="580" spans="1:9" ht="32.1">
      <c r="A580" s="1171"/>
      <c r="B580" s="1171"/>
      <c r="C580" s="1220" t="s">
        <v>4818</v>
      </c>
      <c r="D580" s="1220" t="s">
        <v>3368</v>
      </c>
      <c r="E580" s="1220" t="s">
        <v>4392</v>
      </c>
      <c r="F580" s="1220" t="s">
        <v>4811</v>
      </c>
      <c r="G580" s="1245" t="s">
        <v>4812</v>
      </c>
      <c r="H580" s="1186" t="s">
        <v>4813</v>
      </c>
      <c r="I580" s="1256" t="s">
        <v>4341</v>
      </c>
    </row>
    <row r="581" spans="1:9" ht="32.1">
      <c r="A581" s="1171"/>
      <c r="B581" s="1171"/>
      <c r="C581" s="1220" t="s">
        <v>4819</v>
      </c>
      <c r="D581" s="1220" t="s">
        <v>3368</v>
      </c>
      <c r="E581" s="1220" t="s">
        <v>4392</v>
      </c>
      <c r="F581" s="1220" t="s">
        <v>4811</v>
      </c>
      <c r="G581" s="1245" t="s">
        <v>4812</v>
      </c>
      <c r="H581" s="1186" t="s">
        <v>4813</v>
      </c>
      <c r="I581" s="1256" t="s">
        <v>4341</v>
      </c>
    </row>
    <row r="582" spans="1:9" ht="32.1">
      <c r="A582" s="1171"/>
      <c r="B582" s="1171"/>
      <c r="C582" s="1220" t="s">
        <v>4820</v>
      </c>
      <c r="D582" s="1220" t="s">
        <v>4339</v>
      </c>
      <c r="E582" s="1220" t="s">
        <v>4392</v>
      </c>
      <c r="F582" s="1220" t="s">
        <v>4811</v>
      </c>
      <c r="G582" s="1245" t="s">
        <v>4812</v>
      </c>
      <c r="H582" s="1186" t="s">
        <v>4813</v>
      </c>
      <c r="I582" s="1256" t="s">
        <v>4341</v>
      </c>
    </row>
    <row r="583" spans="1:9" ht="32.1">
      <c r="A583" s="1171"/>
      <c r="B583" s="1171"/>
      <c r="C583" s="1220" t="s">
        <v>4821</v>
      </c>
      <c r="D583" s="1220" t="s">
        <v>4352</v>
      </c>
      <c r="E583" s="1220" t="s">
        <v>4392</v>
      </c>
      <c r="F583" s="1220" t="s">
        <v>4811</v>
      </c>
      <c r="G583" s="1245" t="s">
        <v>4812</v>
      </c>
      <c r="H583" s="1186" t="s">
        <v>4813</v>
      </c>
      <c r="I583" s="1256" t="s">
        <v>4341</v>
      </c>
    </row>
    <row r="584" spans="1:9" ht="32.1">
      <c r="A584" s="1171"/>
      <c r="B584" s="1171"/>
      <c r="C584" s="1220" t="s">
        <v>4822</v>
      </c>
      <c r="D584" s="1220" t="s">
        <v>3368</v>
      </c>
      <c r="E584" s="1220" t="s">
        <v>4392</v>
      </c>
      <c r="F584" s="1220" t="s">
        <v>4811</v>
      </c>
      <c r="G584" s="1245" t="s">
        <v>4812</v>
      </c>
      <c r="H584" s="1186" t="s">
        <v>4813</v>
      </c>
      <c r="I584" s="1256" t="s">
        <v>4341</v>
      </c>
    </row>
    <row r="585" spans="1:9" ht="32.1">
      <c r="A585" s="1171"/>
      <c r="B585" s="1171"/>
      <c r="C585" s="1220" t="s">
        <v>4823</v>
      </c>
      <c r="D585" s="1220" t="s">
        <v>4339</v>
      </c>
      <c r="E585" s="1220" t="s">
        <v>4392</v>
      </c>
      <c r="F585" s="1220" t="s">
        <v>4811</v>
      </c>
      <c r="G585" s="1245" t="s">
        <v>4812</v>
      </c>
      <c r="H585" s="1186" t="s">
        <v>4813</v>
      </c>
      <c r="I585" s="1256" t="s">
        <v>4341</v>
      </c>
    </row>
    <row r="586" spans="1:9" ht="32.1">
      <c r="A586" s="1171"/>
      <c r="B586" s="1171"/>
      <c r="C586" s="1220" t="s">
        <v>4824</v>
      </c>
      <c r="D586" s="1220" t="s">
        <v>4352</v>
      </c>
      <c r="E586" s="1220" t="s">
        <v>4392</v>
      </c>
      <c r="F586" s="1220" t="s">
        <v>4811</v>
      </c>
      <c r="G586" s="1245" t="s">
        <v>4812</v>
      </c>
      <c r="H586" s="1186" t="s">
        <v>4813</v>
      </c>
      <c r="I586" s="1256" t="s">
        <v>4341</v>
      </c>
    </row>
    <row r="587" spans="1:9" ht="32.1">
      <c r="A587" s="1171"/>
      <c r="B587" s="1171"/>
      <c r="C587" s="1220" t="s">
        <v>4825</v>
      </c>
      <c r="D587" s="1220" t="s">
        <v>3368</v>
      </c>
      <c r="E587" s="1220" t="s">
        <v>4392</v>
      </c>
      <c r="F587" s="1220" t="s">
        <v>4811</v>
      </c>
      <c r="G587" s="1245" t="s">
        <v>4812</v>
      </c>
      <c r="H587" s="1186" t="s">
        <v>4813</v>
      </c>
      <c r="I587" s="1256" t="s">
        <v>4341</v>
      </c>
    </row>
    <row r="588" spans="1:9" ht="32.1">
      <c r="A588" s="1171"/>
      <c r="B588" s="1171"/>
      <c r="C588" s="1220" t="s">
        <v>4826</v>
      </c>
      <c r="D588" s="1220" t="s">
        <v>4339</v>
      </c>
      <c r="E588" s="1220" t="s">
        <v>4392</v>
      </c>
      <c r="F588" s="1220" t="s">
        <v>4811</v>
      </c>
      <c r="G588" s="1245" t="s">
        <v>4812</v>
      </c>
      <c r="H588" s="1186" t="s">
        <v>4813</v>
      </c>
      <c r="I588" s="1256" t="s">
        <v>4341</v>
      </c>
    </row>
    <row r="589" spans="1:9" ht="32.1">
      <c r="A589" s="1171"/>
      <c r="B589" s="1171"/>
      <c r="C589" s="1220" t="s">
        <v>4827</v>
      </c>
      <c r="D589" s="1220" t="s">
        <v>4352</v>
      </c>
      <c r="E589" s="1220" t="s">
        <v>4392</v>
      </c>
      <c r="F589" s="1220" t="s">
        <v>4811</v>
      </c>
      <c r="G589" s="1245" t="s">
        <v>4812</v>
      </c>
      <c r="H589" s="1186" t="s">
        <v>4813</v>
      </c>
      <c r="I589" s="1256" t="s">
        <v>4341</v>
      </c>
    </row>
    <row r="590" spans="1:9" ht="32.1">
      <c r="A590" s="1171"/>
      <c r="B590" s="1171"/>
      <c r="C590" s="1220" t="s">
        <v>4828</v>
      </c>
      <c r="D590" s="1220" t="s">
        <v>4337</v>
      </c>
      <c r="E590" s="1220" t="s">
        <v>4392</v>
      </c>
      <c r="F590" s="1220" t="s">
        <v>4811</v>
      </c>
      <c r="G590" s="1245" t="s">
        <v>4812</v>
      </c>
      <c r="H590" s="1186" t="s">
        <v>4813</v>
      </c>
      <c r="I590" s="1256" t="s">
        <v>4341</v>
      </c>
    </row>
    <row r="591" spans="1:9" ht="32.1">
      <c r="A591" s="1171"/>
      <c r="B591" s="1171"/>
      <c r="C591" s="1220" t="s">
        <v>4829</v>
      </c>
      <c r="D591" s="1220" t="s">
        <v>3368</v>
      </c>
      <c r="E591" s="1220" t="s">
        <v>4392</v>
      </c>
      <c r="F591" s="1220" t="s">
        <v>4811</v>
      </c>
      <c r="G591" s="1245" t="s">
        <v>4812</v>
      </c>
      <c r="H591" s="1186" t="s">
        <v>4813</v>
      </c>
      <c r="I591" s="1256" t="s">
        <v>4341</v>
      </c>
    </row>
    <row r="592" spans="1:9" ht="32.1">
      <c r="A592" s="1171"/>
      <c r="B592" s="1171"/>
      <c r="C592" s="1220" t="s">
        <v>4830</v>
      </c>
      <c r="D592" s="1220" t="s">
        <v>4339</v>
      </c>
      <c r="E592" s="1220" t="s">
        <v>4392</v>
      </c>
      <c r="F592" s="1220" t="s">
        <v>4811</v>
      </c>
      <c r="G592" s="1245" t="s">
        <v>4812</v>
      </c>
      <c r="H592" s="1186" t="s">
        <v>4813</v>
      </c>
      <c r="I592" s="1256" t="s">
        <v>4341</v>
      </c>
    </row>
    <row r="593" spans="1:9" ht="32.1">
      <c r="A593" s="1171"/>
      <c r="B593" s="1171"/>
      <c r="C593" s="1220" t="s">
        <v>4831</v>
      </c>
      <c r="D593" s="1220" t="s">
        <v>4339</v>
      </c>
      <c r="E593" s="1220" t="s">
        <v>4392</v>
      </c>
      <c r="F593" s="1220" t="s">
        <v>4811</v>
      </c>
      <c r="G593" s="1245" t="s">
        <v>4812</v>
      </c>
      <c r="H593" s="1186" t="s">
        <v>4813</v>
      </c>
      <c r="I593" s="1256" t="s">
        <v>4341</v>
      </c>
    </row>
    <row r="594" spans="1:9" ht="32.1">
      <c r="A594" s="1171"/>
      <c r="B594" s="1171"/>
      <c r="C594" s="1220" t="s">
        <v>4832</v>
      </c>
      <c r="D594" s="1220" t="s">
        <v>4352</v>
      </c>
      <c r="E594" s="1220" t="s">
        <v>4392</v>
      </c>
      <c r="F594" s="1220" t="s">
        <v>4811</v>
      </c>
      <c r="G594" s="1245" t="s">
        <v>4812</v>
      </c>
      <c r="H594" s="1186" t="s">
        <v>4813</v>
      </c>
      <c r="I594" s="1256" t="s">
        <v>4341</v>
      </c>
    </row>
    <row r="595" spans="1:9" ht="32.1">
      <c r="A595" s="1171"/>
      <c r="B595" s="1171"/>
      <c r="C595" s="1220" t="s">
        <v>4833</v>
      </c>
      <c r="D595" s="1220" t="s">
        <v>3368</v>
      </c>
      <c r="E595" s="1220" t="s">
        <v>4392</v>
      </c>
      <c r="F595" s="1220" t="s">
        <v>4811</v>
      </c>
      <c r="G595" s="1245" t="s">
        <v>4812</v>
      </c>
      <c r="H595" s="1186" t="s">
        <v>4813</v>
      </c>
      <c r="I595" s="1256" t="s">
        <v>4341</v>
      </c>
    </row>
    <row r="596" spans="1:9" ht="32.1">
      <c r="A596" s="1171"/>
      <c r="B596" s="1171"/>
      <c r="C596" s="1220" t="s">
        <v>4834</v>
      </c>
      <c r="D596" s="1220" t="s">
        <v>4339</v>
      </c>
      <c r="E596" s="1220" t="s">
        <v>4392</v>
      </c>
      <c r="F596" s="1220" t="s">
        <v>4811</v>
      </c>
      <c r="G596" s="1245" t="s">
        <v>4812</v>
      </c>
      <c r="H596" s="1186" t="s">
        <v>4813</v>
      </c>
      <c r="I596" s="1256" t="s">
        <v>4341</v>
      </c>
    </row>
    <row r="597" spans="1:9" ht="32.1">
      <c r="A597" s="1171"/>
      <c r="B597" s="1171"/>
      <c r="C597" s="1220" t="s">
        <v>4835</v>
      </c>
      <c r="D597" s="1220" t="s">
        <v>4339</v>
      </c>
      <c r="E597" s="1220" t="s">
        <v>4392</v>
      </c>
      <c r="F597" s="1220" t="s">
        <v>4811</v>
      </c>
      <c r="G597" s="1245" t="s">
        <v>4812</v>
      </c>
      <c r="H597" s="1186" t="s">
        <v>4813</v>
      </c>
      <c r="I597" s="1256" t="s">
        <v>4341</v>
      </c>
    </row>
    <row r="598" spans="1:9" ht="32.1">
      <c r="A598" s="1171"/>
      <c r="B598" s="1171"/>
      <c r="C598" s="1220" t="s">
        <v>4836</v>
      </c>
      <c r="D598" s="1220" t="s">
        <v>4352</v>
      </c>
      <c r="E598" s="1220" t="s">
        <v>4392</v>
      </c>
      <c r="F598" s="1220" t="s">
        <v>4811</v>
      </c>
      <c r="G598" s="1245" t="s">
        <v>4812</v>
      </c>
      <c r="H598" s="1186" t="s">
        <v>4813</v>
      </c>
      <c r="I598" s="1256" t="s">
        <v>4341</v>
      </c>
    </row>
    <row r="599" spans="1:9" ht="32.1">
      <c r="A599" s="1171"/>
      <c r="B599" s="1171"/>
      <c r="C599" s="1220" t="s">
        <v>4837</v>
      </c>
      <c r="D599" s="1220" t="s">
        <v>3368</v>
      </c>
      <c r="E599" s="1220" t="s">
        <v>4392</v>
      </c>
      <c r="F599" s="1220" t="s">
        <v>4811</v>
      </c>
      <c r="G599" s="1245" t="s">
        <v>4812</v>
      </c>
      <c r="H599" s="1186" t="s">
        <v>4813</v>
      </c>
      <c r="I599" s="1256" t="s">
        <v>4341</v>
      </c>
    </row>
    <row r="600" spans="1:9" ht="32.1">
      <c r="A600" s="1171"/>
      <c r="B600" s="1171"/>
      <c r="C600" s="1220" t="s">
        <v>4838</v>
      </c>
      <c r="D600" s="1220" t="s">
        <v>4339</v>
      </c>
      <c r="E600" s="1220" t="s">
        <v>4392</v>
      </c>
      <c r="F600" s="1220" t="s">
        <v>4811</v>
      </c>
      <c r="G600" s="1245" t="s">
        <v>4812</v>
      </c>
      <c r="H600" s="1186" t="s">
        <v>4813</v>
      </c>
      <c r="I600" s="1256" t="s">
        <v>4341</v>
      </c>
    </row>
    <row r="601" spans="1:9" ht="32.1">
      <c r="A601" s="1171"/>
      <c r="B601" s="1171"/>
      <c r="C601" s="1220" t="s">
        <v>4839</v>
      </c>
      <c r="D601" s="1220" t="s">
        <v>4339</v>
      </c>
      <c r="E601" s="1220" t="s">
        <v>4392</v>
      </c>
      <c r="F601" s="1220" t="s">
        <v>4811</v>
      </c>
      <c r="G601" s="1245" t="s">
        <v>4812</v>
      </c>
      <c r="H601" s="1186" t="s">
        <v>4813</v>
      </c>
      <c r="I601" s="1256" t="s">
        <v>4341</v>
      </c>
    </row>
    <row r="602" spans="1:9" ht="32.1">
      <c r="A602" s="1171"/>
      <c r="B602" s="1171"/>
      <c r="C602" s="1220" t="s">
        <v>4840</v>
      </c>
      <c r="D602" s="1220" t="s">
        <v>4352</v>
      </c>
      <c r="E602" s="1220" t="s">
        <v>4392</v>
      </c>
      <c r="F602" s="1220" t="s">
        <v>4811</v>
      </c>
      <c r="G602" s="1245" t="s">
        <v>4812</v>
      </c>
      <c r="H602" s="1186" t="s">
        <v>4813</v>
      </c>
      <c r="I602" s="1256" t="s">
        <v>4341</v>
      </c>
    </row>
    <row r="603" spans="1:9" ht="32.1">
      <c r="A603" s="1171"/>
      <c r="B603" s="1171"/>
      <c r="C603" s="1220" t="s">
        <v>4841</v>
      </c>
      <c r="D603" s="1220" t="s">
        <v>3368</v>
      </c>
      <c r="E603" s="1220" t="s">
        <v>4392</v>
      </c>
      <c r="F603" s="1220" t="s">
        <v>4811</v>
      </c>
      <c r="G603" s="1245" t="s">
        <v>4812</v>
      </c>
      <c r="H603" s="1186" t="s">
        <v>4813</v>
      </c>
      <c r="I603" s="1256" t="s">
        <v>4341</v>
      </c>
    </row>
    <row r="604" spans="1:9" ht="32.1">
      <c r="A604" s="1171"/>
      <c r="B604" s="1171"/>
      <c r="C604" s="1220" t="s">
        <v>4842</v>
      </c>
      <c r="D604" s="1220" t="s">
        <v>4339</v>
      </c>
      <c r="E604" s="1220" t="s">
        <v>4392</v>
      </c>
      <c r="F604" s="1220" t="s">
        <v>4811</v>
      </c>
      <c r="G604" s="1245" t="s">
        <v>4812</v>
      </c>
      <c r="H604" s="1186" t="s">
        <v>4813</v>
      </c>
      <c r="I604" s="1256" t="s">
        <v>4341</v>
      </c>
    </row>
    <row r="605" spans="1:9" ht="32.1">
      <c r="A605" s="1171"/>
      <c r="B605" s="1171"/>
      <c r="C605" s="1220" t="s">
        <v>4843</v>
      </c>
      <c r="D605" s="1220" t="s">
        <v>4339</v>
      </c>
      <c r="E605" s="1220" t="s">
        <v>4392</v>
      </c>
      <c r="F605" s="1220" t="s">
        <v>4811</v>
      </c>
      <c r="G605" s="1245" t="s">
        <v>4812</v>
      </c>
      <c r="H605" s="1186" t="s">
        <v>4813</v>
      </c>
      <c r="I605" s="1256" t="s">
        <v>4341</v>
      </c>
    </row>
    <row r="606" spans="1:9" ht="32.1">
      <c r="A606" s="1171"/>
      <c r="B606" s="1171"/>
      <c r="C606" s="1220" t="s">
        <v>4844</v>
      </c>
      <c r="D606" s="1220" t="s">
        <v>4352</v>
      </c>
      <c r="E606" s="1220" t="s">
        <v>4392</v>
      </c>
      <c r="F606" s="1220" t="s">
        <v>4811</v>
      </c>
      <c r="G606" s="1245" t="s">
        <v>4812</v>
      </c>
      <c r="H606" s="1186" t="s">
        <v>4813</v>
      </c>
      <c r="I606" s="1256" t="s">
        <v>4341</v>
      </c>
    </row>
    <row r="607" spans="1:9" ht="32.1">
      <c r="A607" s="1171"/>
      <c r="B607" s="1171"/>
      <c r="C607" s="1220" t="s">
        <v>4845</v>
      </c>
      <c r="D607" s="1220" t="s">
        <v>3368</v>
      </c>
      <c r="E607" s="1220" t="s">
        <v>4392</v>
      </c>
      <c r="F607" s="1220" t="s">
        <v>4811</v>
      </c>
      <c r="G607" s="1245" t="s">
        <v>4812</v>
      </c>
      <c r="H607" s="1186" t="s">
        <v>4813</v>
      </c>
      <c r="I607" s="1256" t="s">
        <v>4341</v>
      </c>
    </row>
    <row r="608" spans="1:9" ht="32.1">
      <c r="A608" s="1171"/>
      <c r="B608" s="1171"/>
      <c r="C608" s="1220" t="s">
        <v>4846</v>
      </c>
      <c r="D608" s="1220" t="s">
        <v>4339</v>
      </c>
      <c r="E608" s="1220" t="s">
        <v>4392</v>
      </c>
      <c r="F608" s="1220" t="s">
        <v>4811</v>
      </c>
      <c r="G608" s="1245" t="s">
        <v>4812</v>
      </c>
      <c r="H608" s="1186" t="s">
        <v>4813</v>
      </c>
      <c r="I608" s="1256" t="s">
        <v>4341</v>
      </c>
    </row>
    <row r="609" spans="1:9" ht="32.1">
      <c r="A609" s="1171"/>
      <c r="B609" s="1171"/>
      <c r="C609" s="1220" t="s">
        <v>4847</v>
      </c>
      <c r="D609" s="1220" t="s">
        <v>4339</v>
      </c>
      <c r="E609" s="1220" t="s">
        <v>4392</v>
      </c>
      <c r="F609" s="1220" t="s">
        <v>4811</v>
      </c>
      <c r="G609" s="1245" t="s">
        <v>4812</v>
      </c>
      <c r="H609" s="1186" t="s">
        <v>4813</v>
      </c>
      <c r="I609" s="1256" t="s">
        <v>4341</v>
      </c>
    </row>
    <row r="610" spans="1:9" ht="32.1">
      <c r="A610" s="1171"/>
      <c r="B610" s="1171"/>
      <c r="C610" s="1220" t="s">
        <v>4848</v>
      </c>
      <c r="D610" s="1220" t="s">
        <v>4352</v>
      </c>
      <c r="E610" s="1220" t="s">
        <v>4392</v>
      </c>
      <c r="F610" s="1220" t="s">
        <v>4811</v>
      </c>
      <c r="G610" s="1245" t="s">
        <v>4812</v>
      </c>
      <c r="H610" s="1186" t="s">
        <v>4813</v>
      </c>
      <c r="I610" s="1256" t="s">
        <v>4341</v>
      </c>
    </row>
    <row r="611" spans="1:9" ht="32.1">
      <c r="A611" s="1171"/>
      <c r="B611" s="1171"/>
      <c r="C611" s="1220" t="s">
        <v>4849</v>
      </c>
      <c r="D611" s="1220" t="s">
        <v>3368</v>
      </c>
      <c r="E611" s="1220" t="s">
        <v>4392</v>
      </c>
      <c r="F611" s="1220" t="s">
        <v>4811</v>
      </c>
      <c r="G611" s="1245" t="s">
        <v>4812</v>
      </c>
      <c r="H611" s="1186" t="s">
        <v>4813</v>
      </c>
      <c r="I611" s="1256" t="s">
        <v>4341</v>
      </c>
    </row>
    <row r="612" spans="1:9" ht="32.1">
      <c r="A612" s="1171"/>
      <c r="B612" s="1171"/>
      <c r="C612" s="1220" t="s">
        <v>4850</v>
      </c>
      <c r="D612" s="1220" t="s">
        <v>4339</v>
      </c>
      <c r="E612" s="1220" t="s">
        <v>4392</v>
      </c>
      <c r="F612" s="1220" t="s">
        <v>4811</v>
      </c>
      <c r="G612" s="1245" t="s">
        <v>4812</v>
      </c>
      <c r="H612" s="1186" t="s">
        <v>4813</v>
      </c>
      <c r="I612" s="1256" t="s">
        <v>4341</v>
      </c>
    </row>
    <row r="613" spans="1:9" ht="32.1">
      <c r="A613" s="1171"/>
      <c r="B613" s="1171"/>
      <c r="C613" s="1220" t="s">
        <v>4851</v>
      </c>
      <c r="D613" s="1220" t="s">
        <v>4339</v>
      </c>
      <c r="E613" s="1220" t="s">
        <v>4392</v>
      </c>
      <c r="F613" s="1220" t="s">
        <v>4811</v>
      </c>
      <c r="G613" s="1245" t="s">
        <v>4812</v>
      </c>
      <c r="H613" s="1186" t="s">
        <v>4813</v>
      </c>
      <c r="I613" s="1256" t="s">
        <v>4341</v>
      </c>
    </row>
    <row r="614" spans="1:9" ht="32.1">
      <c r="A614" s="1171"/>
      <c r="B614" s="1171"/>
      <c r="C614" s="1220" t="s">
        <v>4852</v>
      </c>
      <c r="D614" s="1220" t="s">
        <v>4352</v>
      </c>
      <c r="E614" s="1220" t="s">
        <v>4392</v>
      </c>
      <c r="F614" s="1220" t="s">
        <v>4811</v>
      </c>
      <c r="G614" s="1245" t="s">
        <v>4812</v>
      </c>
      <c r="H614" s="1186" t="s">
        <v>4813</v>
      </c>
      <c r="I614" s="1256" t="s">
        <v>4341</v>
      </c>
    </row>
    <row r="615" spans="1:9" ht="32.1">
      <c r="A615" s="1171"/>
      <c r="B615" s="1171"/>
      <c r="C615" s="1220" t="s">
        <v>4853</v>
      </c>
      <c r="D615" s="1220" t="s">
        <v>3368</v>
      </c>
      <c r="E615" s="1220" t="s">
        <v>4392</v>
      </c>
      <c r="F615" s="1220" t="s">
        <v>4811</v>
      </c>
      <c r="G615" s="1245" t="s">
        <v>4812</v>
      </c>
      <c r="H615" s="1186" t="s">
        <v>4813</v>
      </c>
      <c r="I615" s="1256" t="s">
        <v>4341</v>
      </c>
    </row>
    <row r="616" spans="1:9" ht="32.1">
      <c r="A616" s="1171"/>
      <c r="B616" s="1171"/>
      <c r="C616" s="1220" t="s">
        <v>4854</v>
      </c>
      <c r="D616" s="1220" t="s">
        <v>4339</v>
      </c>
      <c r="E616" s="1220" t="s">
        <v>4392</v>
      </c>
      <c r="F616" s="1220" t="s">
        <v>4811</v>
      </c>
      <c r="G616" s="1245" t="s">
        <v>4812</v>
      </c>
      <c r="H616" s="1186" t="s">
        <v>4813</v>
      </c>
      <c r="I616" s="1256" t="s">
        <v>4341</v>
      </c>
    </row>
    <row r="617" spans="1:9" ht="32.1">
      <c r="A617" s="1171"/>
      <c r="B617" s="1171"/>
      <c r="C617" s="1220" t="s">
        <v>4855</v>
      </c>
      <c r="D617" s="1220" t="s">
        <v>3368</v>
      </c>
      <c r="E617" s="1220" t="s">
        <v>4392</v>
      </c>
      <c r="F617" s="1220" t="s">
        <v>4811</v>
      </c>
      <c r="G617" s="1245" t="s">
        <v>4812</v>
      </c>
      <c r="H617" s="1186" t="s">
        <v>4813</v>
      </c>
      <c r="I617" s="1256" t="s">
        <v>4341</v>
      </c>
    </row>
    <row r="618" spans="1:9" ht="32.1">
      <c r="A618" s="1171"/>
      <c r="B618" s="1171"/>
      <c r="C618" s="1220" t="s">
        <v>4856</v>
      </c>
      <c r="D618" s="1220" t="s">
        <v>4339</v>
      </c>
      <c r="E618" s="1220" t="s">
        <v>4392</v>
      </c>
      <c r="F618" s="1220" t="s">
        <v>4811</v>
      </c>
      <c r="G618" s="1245" t="s">
        <v>4812</v>
      </c>
      <c r="H618" s="1186" t="s">
        <v>4813</v>
      </c>
      <c r="I618" s="1256" t="s">
        <v>4341</v>
      </c>
    </row>
    <row r="619" spans="1:9" ht="32.1">
      <c r="A619" s="1171"/>
      <c r="B619" s="1171"/>
      <c r="C619" s="1220" t="s">
        <v>4857</v>
      </c>
      <c r="D619" s="1220" t="s">
        <v>4339</v>
      </c>
      <c r="E619" s="1220" t="s">
        <v>4392</v>
      </c>
      <c r="F619" s="1220" t="s">
        <v>4811</v>
      </c>
      <c r="G619" s="1245" t="s">
        <v>4812</v>
      </c>
      <c r="H619" s="1186" t="s">
        <v>4813</v>
      </c>
      <c r="I619" s="1256" t="s">
        <v>4341</v>
      </c>
    </row>
    <row r="620" spans="1:9" ht="32.1">
      <c r="A620" s="1171"/>
      <c r="B620" s="1171"/>
      <c r="C620" s="1220" t="s">
        <v>4858</v>
      </c>
      <c r="D620" s="1220" t="s">
        <v>4339</v>
      </c>
      <c r="E620" s="1220" t="s">
        <v>4392</v>
      </c>
      <c r="F620" s="1220" t="s">
        <v>4811</v>
      </c>
      <c r="G620" s="1245" t="s">
        <v>4812</v>
      </c>
      <c r="H620" s="1186" t="s">
        <v>4813</v>
      </c>
      <c r="I620" s="1256" t="s">
        <v>4341</v>
      </c>
    </row>
    <row r="621" spans="1:9" ht="32.1">
      <c r="A621" s="1171"/>
      <c r="B621" s="1171"/>
      <c r="C621" s="1186" t="s">
        <v>4859</v>
      </c>
      <c r="D621" s="1186" t="s">
        <v>3368</v>
      </c>
      <c r="E621" s="1186" t="s">
        <v>4336</v>
      </c>
      <c r="F621" s="1220" t="s">
        <v>4811</v>
      </c>
      <c r="G621" s="1245" t="s">
        <v>4860</v>
      </c>
      <c r="H621" s="1186" t="s">
        <v>4331</v>
      </c>
      <c r="I621" s="1190" t="s">
        <v>4341</v>
      </c>
    </row>
    <row r="622" spans="1:9" ht="32.1">
      <c r="A622" s="1171"/>
      <c r="B622" s="1171"/>
      <c r="C622" s="1186" t="s">
        <v>4366</v>
      </c>
      <c r="D622" s="1186" t="s">
        <v>3368</v>
      </c>
      <c r="E622" s="1186" t="s">
        <v>4336</v>
      </c>
      <c r="F622" s="1220" t="s">
        <v>4811</v>
      </c>
      <c r="G622" s="1245" t="s">
        <v>4860</v>
      </c>
      <c r="H622" s="1186" t="s">
        <v>4861</v>
      </c>
      <c r="I622" s="1190" t="s">
        <v>4341</v>
      </c>
    </row>
    <row r="623" spans="1:9" ht="32.1">
      <c r="A623" s="1171"/>
      <c r="B623" s="1171"/>
      <c r="C623" s="1186" t="str">
        <f>C622 &amp; " - %"</f>
        <v>Active Buyers - %</v>
      </c>
      <c r="D623" s="1186" t="s">
        <v>4339</v>
      </c>
      <c r="E623" s="1186" t="s">
        <v>4336</v>
      </c>
      <c r="F623" s="1220" t="s">
        <v>4811</v>
      </c>
      <c r="G623" s="1245" t="s">
        <v>4860</v>
      </c>
      <c r="H623" s="1186" t="s">
        <v>4861</v>
      </c>
      <c r="I623" s="1190" t="s">
        <v>4341</v>
      </c>
    </row>
    <row r="624" spans="1:9" ht="32.1">
      <c r="A624" s="1171"/>
      <c r="B624" s="1171"/>
      <c r="C624" s="1186" t="str">
        <f>C622 &amp; " - pp QoQ"</f>
        <v>Active Buyers - pp QoQ</v>
      </c>
      <c r="D624" s="1186" t="s">
        <v>4352</v>
      </c>
      <c r="E624" s="1186" t="s">
        <v>4336</v>
      </c>
      <c r="F624" s="1220" t="s">
        <v>4811</v>
      </c>
      <c r="G624" s="1245" t="s">
        <v>4860</v>
      </c>
      <c r="H624" s="1186" t="s">
        <v>4861</v>
      </c>
      <c r="I624" s="1190" t="s">
        <v>4341</v>
      </c>
    </row>
    <row r="625" spans="1:9" ht="32.1">
      <c r="A625" s="1171"/>
      <c r="B625" s="1171"/>
      <c r="C625" s="1186" t="s">
        <v>4505</v>
      </c>
      <c r="D625" s="1186" t="s">
        <v>3368</v>
      </c>
      <c r="E625" s="1186" t="s">
        <v>4336</v>
      </c>
      <c r="F625" s="1220" t="s">
        <v>4811</v>
      </c>
      <c r="G625" s="1245" t="s">
        <v>4860</v>
      </c>
      <c r="H625" s="1186" t="s">
        <v>4861</v>
      </c>
      <c r="I625" s="1190" t="s">
        <v>4341</v>
      </c>
    </row>
    <row r="626" spans="1:9" ht="32.1">
      <c r="A626" s="1171"/>
      <c r="B626" s="1171"/>
      <c r="C626" s="1186" t="str">
        <f>C625 &amp; " - %"</f>
        <v>Inactive Buyers - %</v>
      </c>
      <c r="D626" s="1186" t="s">
        <v>4339</v>
      </c>
      <c r="E626" s="1186" t="s">
        <v>4336</v>
      </c>
      <c r="F626" s="1220" t="s">
        <v>4811</v>
      </c>
      <c r="G626" s="1245" t="s">
        <v>4860</v>
      </c>
      <c r="H626" s="1186" t="s">
        <v>4861</v>
      </c>
      <c r="I626" s="1190" t="s">
        <v>4341</v>
      </c>
    </row>
    <row r="627" spans="1:9" ht="32.1">
      <c r="A627" s="1171"/>
      <c r="B627" s="1171"/>
      <c r="C627" s="1186" t="str">
        <f>C625 &amp; " - pp QoQ"</f>
        <v>Inactive Buyers - pp QoQ</v>
      </c>
      <c r="D627" s="1186" t="s">
        <v>4352</v>
      </c>
      <c r="E627" s="1186" t="s">
        <v>4336</v>
      </c>
      <c r="F627" s="1220" t="s">
        <v>4811</v>
      </c>
      <c r="G627" s="1245" t="s">
        <v>4860</v>
      </c>
      <c r="H627" s="1186" t="s">
        <v>4861</v>
      </c>
      <c r="I627" s="1190" t="s">
        <v>4341</v>
      </c>
    </row>
    <row r="628" spans="1:9" ht="32.1">
      <c r="A628" s="1171"/>
      <c r="B628" s="1171"/>
      <c r="C628" s="1186" t="s">
        <v>4862</v>
      </c>
      <c r="D628" s="1186" t="s">
        <v>3368</v>
      </c>
      <c r="E628" s="1186" t="s">
        <v>4336</v>
      </c>
      <c r="F628" s="1220" t="s">
        <v>4811</v>
      </c>
      <c r="G628" s="1245" t="s">
        <v>4860</v>
      </c>
      <c r="H628" s="1186" t="s">
        <v>4861</v>
      </c>
      <c r="I628" s="1190" t="s">
        <v>4341</v>
      </c>
    </row>
    <row r="629" spans="1:9" ht="32.1">
      <c r="A629" s="1171"/>
      <c r="B629" s="1171"/>
      <c r="C629" s="1186" t="str">
        <f>C628 &amp; " - %"</f>
        <v>Prospects - %</v>
      </c>
      <c r="D629" s="1186" t="s">
        <v>4339</v>
      </c>
      <c r="E629" s="1186" t="s">
        <v>4336</v>
      </c>
      <c r="F629" s="1220" t="s">
        <v>4811</v>
      </c>
      <c r="G629" s="1245" t="s">
        <v>4860</v>
      </c>
      <c r="H629" s="1186" t="s">
        <v>4861</v>
      </c>
      <c r="I629" s="1190" t="s">
        <v>4341</v>
      </c>
    </row>
    <row r="630" spans="1:9" ht="32.1">
      <c r="A630" s="1171"/>
      <c r="B630" s="1171"/>
      <c r="C630" s="1186" t="str">
        <f>C628 &amp; " - pp QoQ"</f>
        <v>Prospects - pp QoQ</v>
      </c>
      <c r="D630" s="1186" t="s">
        <v>4352</v>
      </c>
      <c r="E630" s="1186" t="s">
        <v>4336</v>
      </c>
      <c r="F630" s="1220" t="s">
        <v>4811</v>
      </c>
      <c r="G630" s="1245" t="s">
        <v>4860</v>
      </c>
      <c r="H630" s="1186" t="s">
        <v>4861</v>
      </c>
      <c r="I630" s="1190" t="s">
        <v>4341</v>
      </c>
    </row>
    <row r="631" spans="1:9" ht="32.1">
      <c r="A631" s="1171"/>
      <c r="B631" s="1171"/>
      <c r="C631" s="1186" t="s">
        <v>4863</v>
      </c>
      <c r="D631" s="1186" t="s">
        <v>3368</v>
      </c>
      <c r="E631" s="1186" t="s">
        <v>4336</v>
      </c>
      <c r="F631" s="1220" t="s">
        <v>4811</v>
      </c>
      <c r="G631" s="1245" t="s">
        <v>4860</v>
      </c>
      <c r="H631" s="1186" t="s">
        <v>4861</v>
      </c>
      <c r="I631" s="1190" t="s">
        <v>4341</v>
      </c>
    </row>
    <row r="632" spans="1:9" ht="32.1">
      <c r="A632" s="1171"/>
      <c r="B632" s="1171"/>
      <c r="C632" s="1186" t="str">
        <f>C631 &amp; " - %"</f>
        <v>Newly Acquired (Active Buyers) - %</v>
      </c>
      <c r="D632" s="1186" t="s">
        <v>4339</v>
      </c>
      <c r="E632" s="1186" t="s">
        <v>4336</v>
      </c>
      <c r="F632" s="1220" t="s">
        <v>4811</v>
      </c>
      <c r="G632" s="1245" t="s">
        <v>4860</v>
      </c>
      <c r="H632" s="1186" t="s">
        <v>4861</v>
      </c>
      <c r="I632" s="1190" t="s">
        <v>4341</v>
      </c>
    </row>
    <row r="633" spans="1:9" ht="32.1">
      <c r="A633" s="1171"/>
      <c r="B633" s="1171"/>
      <c r="C633" s="1186" t="str">
        <f>C631 &amp; " - pp QoQ"</f>
        <v>Newly Acquired (Active Buyers) - pp QoQ</v>
      </c>
      <c r="D633" s="1186" t="s">
        <v>4352</v>
      </c>
      <c r="E633" s="1186" t="s">
        <v>4336</v>
      </c>
      <c r="F633" s="1220" t="s">
        <v>4811</v>
      </c>
      <c r="G633" s="1245" t="s">
        <v>4860</v>
      </c>
      <c r="H633" s="1186" t="s">
        <v>4861</v>
      </c>
      <c r="I633" s="1190" t="s">
        <v>4341</v>
      </c>
    </row>
    <row r="634" spans="1:9" ht="32.1">
      <c r="A634" s="1171"/>
      <c r="B634" s="1171"/>
      <c r="C634" s="1186" t="s">
        <v>4509</v>
      </c>
      <c r="D634" s="1186" t="s">
        <v>3368</v>
      </c>
      <c r="E634" s="1186" t="s">
        <v>4336</v>
      </c>
      <c r="F634" s="1220" t="s">
        <v>4811</v>
      </c>
      <c r="G634" s="1245" t="s">
        <v>4860</v>
      </c>
      <c r="H634" s="1186" t="s">
        <v>4861</v>
      </c>
      <c r="I634" s="1190" t="s">
        <v>4341</v>
      </c>
    </row>
    <row r="635" spans="1:9" ht="32.1">
      <c r="A635" s="1171"/>
      <c r="B635" s="1171"/>
      <c r="C635" s="1186" t="str">
        <f>C634 &amp; " - %"</f>
        <v>Converted Prospects - %</v>
      </c>
      <c r="D635" s="1186" t="s">
        <v>4339</v>
      </c>
      <c r="E635" s="1186" t="s">
        <v>4336</v>
      </c>
      <c r="F635" s="1220" t="s">
        <v>4811</v>
      </c>
      <c r="G635" s="1245" t="s">
        <v>4860</v>
      </c>
      <c r="H635" s="1186" t="s">
        <v>4861</v>
      </c>
      <c r="I635" s="1190" t="s">
        <v>4341</v>
      </c>
    </row>
    <row r="636" spans="1:9" ht="32.1">
      <c r="A636" s="1171"/>
      <c r="B636" s="1171"/>
      <c r="C636" s="1186" t="str">
        <f>C634 &amp; " - pp QoQ"</f>
        <v>Converted Prospects - pp QoQ</v>
      </c>
      <c r="D636" s="1186" t="s">
        <v>4352</v>
      </c>
      <c r="E636" s="1186" t="s">
        <v>4336</v>
      </c>
      <c r="F636" s="1220" t="s">
        <v>4811</v>
      </c>
      <c r="G636" s="1245" t="s">
        <v>4860</v>
      </c>
      <c r="H636" s="1186" t="s">
        <v>4861</v>
      </c>
      <c r="I636" s="1190" t="s">
        <v>4341</v>
      </c>
    </row>
    <row r="637" spans="1:9" ht="32.1">
      <c r="A637" s="1171"/>
      <c r="B637" s="1171"/>
      <c r="C637" s="1186" t="s">
        <v>4864</v>
      </c>
      <c r="D637" s="1186" t="s">
        <v>3368</v>
      </c>
      <c r="E637" s="1186" t="s">
        <v>4336</v>
      </c>
      <c r="F637" s="1220" t="s">
        <v>4811</v>
      </c>
      <c r="G637" s="1245" t="s">
        <v>4860</v>
      </c>
      <c r="H637" s="1186" t="s">
        <v>4861</v>
      </c>
      <c r="I637" s="1190" t="s">
        <v>4341</v>
      </c>
    </row>
    <row r="638" spans="1:9" ht="32.1">
      <c r="A638" s="1171"/>
      <c r="B638" s="1171"/>
      <c r="C638" s="1186" t="str">
        <f>C637 &amp; " - %"</f>
        <v>Retained + Reactivated - %</v>
      </c>
      <c r="D638" s="1186" t="s">
        <v>4339</v>
      </c>
      <c r="E638" s="1186" t="s">
        <v>4336</v>
      </c>
      <c r="F638" s="1220" t="s">
        <v>4811</v>
      </c>
      <c r="G638" s="1245" t="s">
        <v>4860</v>
      </c>
      <c r="H638" s="1186" t="s">
        <v>4861</v>
      </c>
      <c r="I638" s="1190" t="s">
        <v>4341</v>
      </c>
    </row>
    <row r="639" spans="1:9" ht="32.1">
      <c r="A639" s="1171"/>
      <c r="B639" s="1171"/>
      <c r="C639" s="1186" t="str">
        <f>C637 &amp; " - pp QoQ"</f>
        <v>Retained + Reactivated - pp QoQ</v>
      </c>
      <c r="D639" s="1186" t="s">
        <v>4352</v>
      </c>
      <c r="E639" s="1186" t="s">
        <v>4336</v>
      </c>
      <c r="F639" s="1220" t="s">
        <v>4811</v>
      </c>
      <c r="G639" s="1245" t="s">
        <v>4860</v>
      </c>
      <c r="H639" s="1186" t="s">
        <v>4861</v>
      </c>
      <c r="I639" s="1190" t="s">
        <v>4341</v>
      </c>
    </row>
    <row r="640" spans="1:9" ht="32.1">
      <c r="A640" s="1171"/>
      <c r="B640" s="1171"/>
      <c r="C640" s="1186" t="s">
        <v>4865</v>
      </c>
      <c r="D640" s="1186" t="s">
        <v>3368</v>
      </c>
      <c r="E640" s="1186" t="s">
        <v>4336</v>
      </c>
      <c r="F640" s="1220" t="s">
        <v>4811</v>
      </c>
      <c r="G640" s="1245" t="s">
        <v>4860</v>
      </c>
      <c r="H640" s="1186" t="s">
        <v>4861</v>
      </c>
      <c r="I640" s="1190" t="s">
        <v>4341</v>
      </c>
    </row>
    <row r="641" spans="1:9" ht="32.1">
      <c r="A641" s="1171"/>
      <c r="B641" s="1171"/>
      <c r="C641" s="1186" t="str">
        <f>C640 &amp; " - %"</f>
        <v>Newly Acquired (Active Buyers) - Engaged - %</v>
      </c>
      <c r="D641" s="1186" t="s">
        <v>4339</v>
      </c>
      <c r="E641" s="1186" t="s">
        <v>4336</v>
      </c>
      <c r="F641" s="1220" t="s">
        <v>4811</v>
      </c>
      <c r="G641" s="1245" t="s">
        <v>4860</v>
      </c>
      <c r="H641" s="1186" t="s">
        <v>4861</v>
      </c>
      <c r="I641" s="1190" t="s">
        <v>4341</v>
      </c>
    </row>
    <row r="642" spans="1:9" ht="32.1">
      <c r="A642" s="1171"/>
      <c r="B642" s="1171"/>
      <c r="C642" s="1186" t="str">
        <f>C640 &amp; " - pp QoQ"</f>
        <v>Newly Acquired (Active Buyers) - Engaged - pp QoQ</v>
      </c>
      <c r="D642" s="1186" t="s">
        <v>4352</v>
      </c>
      <c r="E642" s="1186" t="s">
        <v>4336</v>
      </c>
      <c r="F642" s="1220" t="s">
        <v>4811</v>
      </c>
      <c r="G642" s="1245" t="s">
        <v>4860</v>
      </c>
      <c r="H642" s="1186" t="s">
        <v>4861</v>
      </c>
      <c r="I642" s="1190" t="s">
        <v>4341</v>
      </c>
    </row>
    <row r="643" spans="1:9" ht="32.1">
      <c r="A643" s="1171"/>
      <c r="B643" s="1171"/>
      <c r="C643" s="1186" t="s">
        <v>4866</v>
      </c>
      <c r="D643" s="1186" t="s">
        <v>3368</v>
      </c>
      <c r="E643" s="1186" t="s">
        <v>4336</v>
      </c>
      <c r="F643" s="1220" t="s">
        <v>4811</v>
      </c>
      <c r="G643" s="1245" t="s">
        <v>4860</v>
      </c>
      <c r="H643" s="1186" t="s">
        <v>4861</v>
      </c>
      <c r="I643" s="1190" t="s">
        <v>4341</v>
      </c>
    </row>
    <row r="644" spans="1:9" ht="32.1">
      <c r="A644" s="1171"/>
      <c r="B644" s="1171"/>
      <c r="C644" s="1186" t="str">
        <f>C643 &amp; " - %"</f>
        <v>Newly Acquired (Active Buyers) - Non-Engaged - %</v>
      </c>
      <c r="D644" s="1186" t="s">
        <v>4339</v>
      </c>
      <c r="E644" s="1186" t="s">
        <v>4336</v>
      </c>
      <c r="F644" s="1220" t="s">
        <v>4811</v>
      </c>
      <c r="G644" s="1245" t="s">
        <v>4860</v>
      </c>
      <c r="H644" s="1186" t="s">
        <v>4861</v>
      </c>
      <c r="I644" s="1190" t="s">
        <v>4341</v>
      </c>
    </row>
    <row r="645" spans="1:9" ht="32.1">
      <c r="A645" s="1171"/>
      <c r="B645" s="1171"/>
      <c r="C645" s="1186" t="str">
        <f>C643 &amp; " - pp QoQ"</f>
        <v>Newly Acquired (Active Buyers) - Non-Engaged - pp QoQ</v>
      </c>
      <c r="D645" s="1186" t="s">
        <v>4352</v>
      </c>
      <c r="E645" s="1186" t="s">
        <v>4336</v>
      </c>
      <c r="F645" s="1220" t="s">
        <v>4811</v>
      </c>
      <c r="G645" s="1245" t="s">
        <v>4860</v>
      </c>
      <c r="H645" s="1186" t="s">
        <v>4861</v>
      </c>
      <c r="I645" s="1190" t="s">
        <v>4341</v>
      </c>
    </row>
    <row r="646" spans="1:9" ht="32.1">
      <c r="A646" s="1171"/>
      <c r="B646" s="1171"/>
      <c r="C646" s="1186" t="s">
        <v>4867</v>
      </c>
      <c r="D646" s="1186" t="s">
        <v>3368</v>
      </c>
      <c r="E646" s="1186" t="s">
        <v>4336</v>
      </c>
      <c r="F646" s="1220" t="s">
        <v>4811</v>
      </c>
      <c r="G646" s="1245" t="s">
        <v>4860</v>
      </c>
      <c r="H646" s="1186" t="s">
        <v>4861</v>
      </c>
      <c r="I646" s="1190" t="s">
        <v>4341</v>
      </c>
    </row>
    <row r="647" spans="1:9" ht="32.1">
      <c r="A647" s="1171"/>
      <c r="B647" s="1171"/>
      <c r="C647" s="1186" t="str">
        <f>C646 &amp; " - %"</f>
        <v>Converted Prospects - Engaged - %</v>
      </c>
      <c r="D647" s="1186" t="s">
        <v>4339</v>
      </c>
      <c r="E647" s="1186" t="s">
        <v>4336</v>
      </c>
      <c r="F647" s="1220" t="s">
        <v>4811</v>
      </c>
      <c r="G647" s="1245" t="s">
        <v>4860</v>
      </c>
      <c r="H647" s="1186" t="s">
        <v>4861</v>
      </c>
      <c r="I647" s="1190" t="s">
        <v>4341</v>
      </c>
    </row>
    <row r="648" spans="1:9" ht="32.1">
      <c r="A648" s="1171"/>
      <c r="B648" s="1171"/>
      <c r="C648" s="1186" t="str">
        <f>C646 &amp; " - pp QoQ"</f>
        <v>Converted Prospects - Engaged - pp QoQ</v>
      </c>
      <c r="D648" s="1186" t="s">
        <v>4352</v>
      </c>
      <c r="E648" s="1186" t="s">
        <v>4336</v>
      </c>
      <c r="F648" s="1220" t="s">
        <v>4811</v>
      </c>
      <c r="G648" s="1245" t="s">
        <v>4860</v>
      </c>
      <c r="H648" s="1186" t="s">
        <v>4861</v>
      </c>
      <c r="I648" s="1190" t="s">
        <v>4341</v>
      </c>
    </row>
    <row r="649" spans="1:9" ht="32.1">
      <c r="A649" s="1171"/>
      <c r="B649" s="1171"/>
      <c r="C649" s="1186" t="s">
        <v>4868</v>
      </c>
      <c r="D649" s="1186" t="s">
        <v>3368</v>
      </c>
      <c r="E649" s="1186" t="s">
        <v>4336</v>
      </c>
      <c r="F649" s="1220" t="s">
        <v>4811</v>
      </c>
      <c r="G649" s="1245" t="s">
        <v>4860</v>
      </c>
      <c r="H649" s="1186" t="s">
        <v>4861</v>
      </c>
      <c r="I649" s="1190" t="s">
        <v>4341</v>
      </c>
    </row>
    <row r="650" spans="1:9" ht="32.1">
      <c r="A650" s="1171"/>
      <c r="B650" s="1171"/>
      <c r="C650" s="1186" t="str">
        <f>C649 &amp; " - %"</f>
        <v>Converted Prospects - Non-Engaged - %</v>
      </c>
      <c r="D650" s="1186" t="s">
        <v>4339</v>
      </c>
      <c r="E650" s="1186" t="s">
        <v>4336</v>
      </c>
      <c r="F650" s="1220" t="s">
        <v>4811</v>
      </c>
      <c r="G650" s="1245" t="s">
        <v>4860</v>
      </c>
      <c r="H650" s="1186" t="s">
        <v>4861</v>
      </c>
      <c r="I650" s="1190" t="s">
        <v>4341</v>
      </c>
    </row>
    <row r="651" spans="1:9" ht="32.1">
      <c r="A651" s="1171"/>
      <c r="B651" s="1171"/>
      <c r="C651" s="1186" t="str">
        <f>C649 &amp; " - pp QoQ"</f>
        <v>Converted Prospects - Non-Engaged - pp QoQ</v>
      </c>
      <c r="D651" s="1186" t="s">
        <v>4352</v>
      </c>
      <c r="E651" s="1186" t="s">
        <v>4336</v>
      </c>
      <c r="F651" s="1220" t="s">
        <v>4811</v>
      </c>
      <c r="G651" s="1245" t="s">
        <v>4860</v>
      </c>
      <c r="H651" s="1186" t="s">
        <v>4861</v>
      </c>
      <c r="I651" s="1190" t="s">
        <v>4341</v>
      </c>
    </row>
    <row r="652" spans="1:9" ht="32.1">
      <c r="A652" s="1171"/>
      <c r="B652" s="1171"/>
      <c r="C652" s="1186" t="s">
        <v>4869</v>
      </c>
      <c r="D652" s="1186" t="s">
        <v>3368</v>
      </c>
      <c r="E652" s="1186" t="s">
        <v>4336</v>
      </c>
      <c r="F652" s="1220" t="s">
        <v>4811</v>
      </c>
      <c r="G652" s="1245" t="s">
        <v>4860</v>
      </c>
      <c r="H652" s="1186" t="s">
        <v>4861</v>
      </c>
      <c r="I652" s="1190" t="s">
        <v>4341</v>
      </c>
    </row>
    <row r="653" spans="1:9" ht="32.1">
      <c r="A653" s="1171"/>
      <c r="B653" s="1171"/>
      <c r="C653" s="1186" t="str">
        <f>C652 &amp; " - %"</f>
        <v>Retained &amp; Reactivated - Engaged - %</v>
      </c>
      <c r="D653" s="1186" t="s">
        <v>4339</v>
      </c>
      <c r="E653" s="1186" t="s">
        <v>4336</v>
      </c>
      <c r="F653" s="1220" t="s">
        <v>4811</v>
      </c>
      <c r="G653" s="1245" t="s">
        <v>4860</v>
      </c>
      <c r="H653" s="1186" t="s">
        <v>4861</v>
      </c>
      <c r="I653" s="1190" t="s">
        <v>4341</v>
      </c>
    </row>
    <row r="654" spans="1:9" ht="32.1">
      <c r="A654" s="1171"/>
      <c r="B654" s="1171"/>
      <c r="C654" s="1186" t="str">
        <f>C652 &amp; " - pp QoQ"</f>
        <v>Retained &amp; Reactivated - Engaged - pp QoQ</v>
      </c>
      <c r="D654" s="1186" t="s">
        <v>4352</v>
      </c>
      <c r="E654" s="1186" t="s">
        <v>4336</v>
      </c>
      <c r="F654" s="1220" t="s">
        <v>4811</v>
      </c>
      <c r="G654" s="1245" t="s">
        <v>4860</v>
      </c>
      <c r="H654" s="1186" t="s">
        <v>4861</v>
      </c>
      <c r="I654" s="1190" t="s">
        <v>4341</v>
      </c>
    </row>
    <row r="655" spans="1:9" ht="32.1">
      <c r="A655" s="1171"/>
      <c r="B655" s="1171"/>
      <c r="C655" s="1186" t="s">
        <v>4870</v>
      </c>
      <c r="D655" s="1186" t="s">
        <v>3368</v>
      </c>
      <c r="E655" s="1186" t="s">
        <v>4336</v>
      </c>
      <c r="F655" s="1220" t="s">
        <v>4811</v>
      </c>
      <c r="G655" s="1245" t="s">
        <v>4860</v>
      </c>
      <c r="H655" s="1186" t="s">
        <v>4861</v>
      </c>
      <c r="I655" s="1190" t="s">
        <v>4341</v>
      </c>
    </row>
    <row r="656" spans="1:9" ht="32.1">
      <c r="A656" s="1171"/>
      <c r="B656" s="1171"/>
      <c r="C656" s="1186" t="str">
        <f>C655 &amp; " - %"</f>
        <v>Retained &amp; Reactivated - Non-Engaged - %</v>
      </c>
      <c r="D656" s="1186" t="s">
        <v>4339</v>
      </c>
      <c r="E656" s="1186" t="s">
        <v>4336</v>
      </c>
      <c r="F656" s="1220" t="s">
        <v>4811</v>
      </c>
      <c r="G656" s="1245" t="s">
        <v>4860</v>
      </c>
      <c r="H656" s="1186" t="s">
        <v>4861</v>
      </c>
      <c r="I656" s="1190" t="s">
        <v>4341</v>
      </c>
    </row>
    <row r="657" spans="1:9" ht="32.1">
      <c r="A657" s="1171"/>
      <c r="B657" s="1171"/>
      <c r="C657" s="1186" t="str">
        <f>C655 &amp; " - pp QoQ"</f>
        <v>Retained &amp; Reactivated - Non-Engaged - pp QoQ</v>
      </c>
      <c r="D657" s="1186" t="s">
        <v>4352</v>
      </c>
      <c r="E657" s="1186" t="s">
        <v>4336</v>
      </c>
      <c r="F657" s="1220" t="s">
        <v>4811</v>
      </c>
      <c r="G657" s="1245" t="s">
        <v>4860</v>
      </c>
      <c r="H657" s="1186" t="s">
        <v>4861</v>
      </c>
      <c r="I657" s="1190" t="s">
        <v>4341</v>
      </c>
    </row>
    <row r="658" spans="1:9" ht="32.1">
      <c r="A658" s="1171"/>
      <c r="B658" s="1171"/>
      <c r="C658" s="1186" t="s">
        <v>4871</v>
      </c>
      <c r="D658" s="1186" t="s">
        <v>3368</v>
      </c>
      <c r="E658" s="1186" t="s">
        <v>4336</v>
      </c>
      <c r="F658" s="1220" t="s">
        <v>4811</v>
      </c>
      <c r="G658" s="1245" t="s">
        <v>4860</v>
      </c>
      <c r="H658" s="1186" t="s">
        <v>4861</v>
      </c>
      <c r="I658" s="1190" t="s">
        <v>4341</v>
      </c>
    </row>
    <row r="659" spans="1:9" ht="32.1">
      <c r="A659" s="1171"/>
      <c r="B659" s="1171"/>
      <c r="C659" s="1186" t="str">
        <f>C658 &amp; " - %"</f>
        <v>13-24M since last purchase - %</v>
      </c>
      <c r="D659" s="1186" t="s">
        <v>4339</v>
      </c>
      <c r="E659" s="1186" t="s">
        <v>4336</v>
      </c>
      <c r="F659" s="1220" t="s">
        <v>4811</v>
      </c>
      <c r="G659" s="1245" t="s">
        <v>4860</v>
      </c>
      <c r="H659" s="1186" t="s">
        <v>4861</v>
      </c>
      <c r="I659" s="1190" t="s">
        <v>4341</v>
      </c>
    </row>
    <row r="660" spans="1:9" ht="32.1">
      <c r="A660" s="1171"/>
      <c r="B660" s="1171"/>
      <c r="C660" s="1186" t="str">
        <f>C658 &amp; " - pp QoQ"</f>
        <v>13-24M since last purchase - pp QoQ</v>
      </c>
      <c r="D660" s="1186" t="s">
        <v>4352</v>
      </c>
      <c r="E660" s="1186" t="s">
        <v>4336</v>
      </c>
      <c r="F660" s="1220" t="s">
        <v>4811</v>
      </c>
      <c r="G660" s="1245" t="s">
        <v>4860</v>
      </c>
      <c r="H660" s="1186" t="s">
        <v>4861</v>
      </c>
      <c r="I660" s="1190" t="s">
        <v>4341</v>
      </c>
    </row>
    <row r="661" spans="1:9" ht="32.1">
      <c r="A661" s="1171"/>
      <c r="B661" s="1171"/>
      <c r="C661" s="1186" t="s">
        <v>4872</v>
      </c>
      <c r="D661" s="1186" t="s">
        <v>3368</v>
      </c>
      <c r="E661" s="1186" t="s">
        <v>4336</v>
      </c>
      <c r="F661" s="1220" t="s">
        <v>4811</v>
      </c>
      <c r="G661" s="1245" t="s">
        <v>4860</v>
      </c>
      <c r="H661" s="1186" t="s">
        <v>4861</v>
      </c>
      <c r="I661" s="1190" t="s">
        <v>4341</v>
      </c>
    </row>
    <row r="662" spans="1:9" ht="32.1">
      <c r="A662" s="1171"/>
      <c r="B662" s="1171"/>
      <c r="C662" s="1186" t="str">
        <f>C661 &amp; " - %"</f>
        <v>24+ since last purchase - %</v>
      </c>
      <c r="D662" s="1186" t="s">
        <v>4339</v>
      </c>
      <c r="E662" s="1186" t="s">
        <v>4336</v>
      </c>
      <c r="F662" s="1220" t="s">
        <v>4811</v>
      </c>
      <c r="G662" s="1245" t="s">
        <v>4860</v>
      </c>
      <c r="H662" s="1186" t="s">
        <v>4861</v>
      </c>
      <c r="I662" s="1190" t="s">
        <v>4341</v>
      </c>
    </row>
    <row r="663" spans="1:9" ht="32.1">
      <c r="A663" s="1171"/>
      <c r="B663" s="1171"/>
      <c r="C663" s="1186" t="str">
        <f>C661 &amp; " - pp QoQ"</f>
        <v>24+ since last purchase - pp QoQ</v>
      </c>
      <c r="D663" s="1186" t="s">
        <v>4352</v>
      </c>
      <c r="E663" s="1186" t="s">
        <v>4336</v>
      </c>
      <c r="F663" s="1220" t="s">
        <v>4811</v>
      </c>
      <c r="G663" s="1245" t="s">
        <v>4860</v>
      </c>
      <c r="H663" s="1186" t="s">
        <v>4861</v>
      </c>
      <c r="I663" s="1190" t="s">
        <v>4341</v>
      </c>
    </row>
    <row r="664" spans="1:9" ht="32.1">
      <c r="A664" s="1171"/>
      <c r="B664" s="1171"/>
      <c r="C664" s="1186" t="s">
        <v>4873</v>
      </c>
      <c r="D664" s="1186" t="s">
        <v>3368</v>
      </c>
      <c r="E664" s="1186" t="s">
        <v>4336</v>
      </c>
      <c r="F664" s="1220" t="s">
        <v>4811</v>
      </c>
      <c r="G664" s="1245" t="s">
        <v>4860</v>
      </c>
      <c r="H664" s="1186" t="s">
        <v>4861</v>
      </c>
      <c r="I664" s="1190" t="s">
        <v>4341</v>
      </c>
    </row>
    <row r="665" spans="1:9" ht="32.1">
      <c r="A665" s="1171"/>
      <c r="B665" s="1171"/>
      <c r="C665" s="1186" t="str">
        <f>C664 &amp; " - %"</f>
        <v>13-24M since last purchase - Engaged - %</v>
      </c>
      <c r="D665" s="1186" t="s">
        <v>4339</v>
      </c>
      <c r="E665" s="1186" t="s">
        <v>4336</v>
      </c>
      <c r="F665" s="1220" t="s">
        <v>4811</v>
      </c>
      <c r="G665" s="1245" t="s">
        <v>4860</v>
      </c>
      <c r="H665" s="1186" t="s">
        <v>4861</v>
      </c>
      <c r="I665" s="1190" t="s">
        <v>4341</v>
      </c>
    </row>
    <row r="666" spans="1:9" ht="32.1">
      <c r="A666" s="1171"/>
      <c r="B666" s="1171"/>
      <c r="C666" s="1186" t="str">
        <f>C664 &amp; " - pp QoQ"</f>
        <v>13-24M since last purchase - Engaged - pp QoQ</v>
      </c>
      <c r="D666" s="1186" t="s">
        <v>4352</v>
      </c>
      <c r="E666" s="1186" t="s">
        <v>4336</v>
      </c>
      <c r="F666" s="1220" t="s">
        <v>4811</v>
      </c>
      <c r="G666" s="1245" t="s">
        <v>4860</v>
      </c>
      <c r="H666" s="1186" t="s">
        <v>4861</v>
      </c>
      <c r="I666" s="1190" t="s">
        <v>4341</v>
      </c>
    </row>
    <row r="667" spans="1:9" ht="32.1">
      <c r="A667" s="1171"/>
      <c r="B667" s="1171"/>
      <c r="C667" s="1186" t="s">
        <v>4874</v>
      </c>
      <c r="D667" s="1186" t="s">
        <v>3368</v>
      </c>
      <c r="E667" s="1186" t="s">
        <v>4336</v>
      </c>
      <c r="F667" s="1220" t="s">
        <v>4811</v>
      </c>
      <c r="G667" s="1245" t="s">
        <v>4860</v>
      </c>
      <c r="H667" s="1186" t="s">
        <v>4861</v>
      </c>
      <c r="I667" s="1190" t="s">
        <v>4341</v>
      </c>
    </row>
    <row r="668" spans="1:9" ht="32.1">
      <c r="A668" s="1171"/>
      <c r="B668" s="1171"/>
      <c r="C668" s="1186" t="str">
        <f>C667 &amp; " - %"</f>
        <v>13-24M since last purchase - Non-Engaged - %</v>
      </c>
      <c r="D668" s="1186" t="s">
        <v>4339</v>
      </c>
      <c r="E668" s="1186" t="s">
        <v>4336</v>
      </c>
      <c r="F668" s="1220" t="s">
        <v>4811</v>
      </c>
      <c r="G668" s="1245" t="s">
        <v>4860</v>
      </c>
      <c r="H668" s="1186" t="s">
        <v>4861</v>
      </c>
      <c r="I668" s="1190" t="s">
        <v>4341</v>
      </c>
    </row>
    <row r="669" spans="1:9" ht="32.1">
      <c r="A669" s="1171"/>
      <c r="B669" s="1171"/>
      <c r="C669" s="1186" t="str">
        <f>C667 &amp; " - pp QoQ"</f>
        <v>13-24M since last purchase - Non-Engaged - pp QoQ</v>
      </c>
      <c r="D669" s="1186" t="s">
        <v>4352</v>
      </c>
      <c r="E669" s="1186" t="s">
        <v>4336</v>
      </c>
      <c r="F669" s="1220" t="s">
        <v>4811</v>
      </c>
      <c r="G669" s="1245" t="s">
        <v>4860</v>
      </c>
      <c r="H669" s="1186" t="s">
        <v>4861</v>
      </c>
      <c r="I669" s="1190" t="s">
        <v>4341</v>
      </c>
    </row>
    <row r="670" spans="1:9" ht="32.1">
      <c r="A670" s="1171"/>
      <c r="B670" s="1171"/>
      <c r="C670" s="1186" t="s">
        <v>4875</v>
      </c>
      <c r="D670" s="1186" t="s">
        <v>3368</v>
      </c>
      <c r="E670" s="1186" t="s">
        <v>4336</v>
      </c>
      <c r="F670" s="1220" t="s">
        <v>4811</v>
      </c>
      <c r="G670" s="1245" t="s">
        <v>4860</v>
      </c>
      <c r="H670" s="1186" t="s">
        <v>4861</v>
      </c>
      <c r="I670" s="1190" t="s">
        <v>4341</v>
      </c>
    </row>
    <row r="671" spans="1:9" ht="32.1">
      <c r="A671" s="1171"/>
      <c r="B671" s="1171"/>
      <c r="C671" s="1186" t="str">
        <f>C670 &amp; " - %"</f>
        <v>24+ since last purchase - Engaged - %</v>
      </c>
      <c r="D671" s="1186" t="s">
        <v>4339</v>
      </c>
      <c r="E671" s="1186" t="s">
        <v>4336</v>
      </c>
      <c r="F671" s="1220" t="s">
        <v>4811</v>
      </c>
      <c r="G671" s="1245" t="s">
        <v>4860</v>
      </c>
      <c r="H671" s="1186" t="s">
        <v>4861</v>
      </c>
      <c r="I671" s="1190" t="s">
        <v>4341</v>
      </c>
    </row>
    <row r="672" spans="1:9" ht="32.1">
      <c r="A672" s="1171"/>
      <c r="B672" s="1171"/>
      <c r="C672" s="1186" t="str">
        <f>C670 &amp; " - pp QoQ"</f>
        <v>24+ since last purchase - Engaged - pp QoQ</v>
      </c>
      <c r="D672" s="1186" t="s">
        <v>4352</v>
      </c>
      <c r="E672" s="1186" t="s">
        <v>4336</v>
      </c>
      <c r="F672" s="1220" t="s">
        <v>4811</v>
      </c>
      <c r="G672" s="1245" t="s">
        <v>4860</v>
      </c>
      <c r="H672" s="1186" t="s">
        <v>4861</v>
      </c>
      <c r="I672" s="1190" t="s">
        <v>4341</v>
      </c>
    </row>
    <row r="673" spans="1:9" ht="32.1">
      <c r="A673" s="1171"/>
      <c r="B673" s="1171"/>
      <c r="C673" s="1186" t="s">
        <v>4876</v>
      </c>
      <c r="D673" s="1186" t="s">
        <v>3368</v>
      </c>
      <c r="E673" s="1186" t="s">
        <v>4336</v>
      </c>
      <c r="F673" s="1220" t="s">
        <v>4811</v>
      </c>
      <c r="G673" s="1245" t="s">
        <v>4860</v>
      </c>
      <c r="H673" s="1186" t="s">
        <v>4861</v>
      </c>
      <c r="I673" s="1190" t="s">
        <v>4341</v>
      </c>
    </row>
    <row r="674" spans="1:9" ht="32.1">
      <c r="A674" s="1171"/>
      <c r="B674" s="1171"/>
      <c r="C674" s="1186" t="str">
        <f>C673 &amp; " - %"</f>
        <v>24+ since last purchase - Non-Engaged - %</v>
      </c>
      <c r="D674" s="1186" t="s">
        <v>4339</v>
      </c>
      <c r="E674" s="1186" t="s">
        <v>4336</v>
      </c>
      <c r="F674" s="1220" t="s">
        <v>4811</v>
      </c>
      <c r="G674" s="1245" t="s">
        <v>4860</v>
      </c>
      <c r="H674" s="1186" t="s">
        <v>4861</v>
      </c>
      <c r="I674" s="1190" t="s">
        <v>4341</v>
      </c>
    </row>
    <row r="675" spans="1:9" ht="32.1">
      <c r="A675" s="1171"/>
      <c r="B675" s="1171"/>
      <c r="C675" s="1186" t="str">
        <f>C673 &amp; " - pp QoQ"</f>
        <v>24+ since last purchase - Non-Engaged - pp QoQ</v>
      </c>
      <c r="D675" s="1186" t="s">
        <v>4352</v>
      </c>
      <c r="E675" s="1186" t="s">
        <v>4336</v>
      </c>
      <c r="F675" s="1220" t="s">
        <v>4811</v>
      </c>
      <c r="G675" s="1245" t="s">
        <v>4860</v>
      </c>
      <c r="H675" s="1186" t="s">
        <v>4861</v>
      </c>
      <c r="I675" s="1190" t="s">
        <v>4341</v>
      </c>
    </row>
    <row r="676" spans="1:9" ht="32.1">
      <c r="A676" s="1171"/>
      <c r="B676" s="1171"/>
      <c r="C676" s="1186" t="s">
        <v>4877</v>
      </c>
      <c r="D676" s="1186" t="s">
        <v>3368</v>
      </c>
      <c r="E676" s="1186" t="s">
        <v>4336</v>
      </c>
      <c r="F676" s="1220" t="s">
        <v>4811</v>
      </c>
      <c r="G676" s="1245" t="s">
        <v>4860</v>
      </c>
      <c r="H676" s="1186" t="s">
        <v>4861</v>
      </c>
      <c r="I676" s="1190" t="s">
        <v>4341</v>
      </c>
    </row>
    <row r="677" spans="1:9" ht="32.1">
      <c r="A677" s="1171"/>
      <c r="B677" s="1171"/>
      <c r="C677" s="1186" t="str">
        <f>C676 &amp; " - %"</f>
        <v>Newly Acquired (Prospects) - %</v>
      </c>
      <c r="D677" s="1186" t="s">
        <v>4339</v>
      </c>
      <c r="E677" s="1186" t="s">
        <v>4336</v>
      </c>
      <c r="F677" s="1220" t="s">
        <v>4811</v>
      </c>
      <c r="G677" s="1245" t="s">
        <v>4860</v>
      </c>
      <c r="H677" s="1186" t="s">
        <v>4861</v>
      </c>
      <c r="I677" s="1190" t="s">
        <v>4341</v>
      </c>
    </row>
    <row r="678" spans="1:9" ht="32.1">
      <c r="A678" s="1171"/>
      <c r="B678" s="1171"/>
      <c r="C678" s="1186" t="str">
        <f>C676 &amp; " - pp QoQ"</f>
        <v>Newly Acquired (Prospects) - pp QoQ</v>
      </c>
      <c r="D678" s="1186" t="s">
        <v>4352</v>
      </c>
      <c r="E678" s="1186" t="s">
        <v>4336</v>
      </c>
      <c r="F678" s="1220" t="s">
        <v>4811</v>
      </c>
      <c r="G678" s="1245" t="s">
        <v>4860</v>
      </c>
      <c r="H678" s="1186" t="s">
        <v>4861</v>
      </c>
      <c r="I678" s="1190" t="s">
        <v>4341</v>
      </c>
    </row>
    <row r="679" spans="1:9" ht="32.1">
      <c r="A679" s="1171"/>
      <c r="B679" s="1171"/>
      <c r="C679" s="1186" t="s">
        <v>4878</v>
      </c>
      <c r="D679" s="1186" t="s">
        <v>3368</v>
      </c>
      <c r="E679" s="1186" t="s">
        <v>4336</v>
      </c>
      <c r="F679" s="1220" t="s">
        <v>4811</v>
      </c>
      <c r="G679" s="1245" t="s">
        <v>4860</v>
      </c>
      <c r="H679" s="1186" t="s">
        <v>4861</v>
      </c>
      <c r="I679" s="1190" t="s">
        <v>4341</v>
      </c>
    </row>
    <row r="680" spans="1:9" ht="32.1">
      <c r="A680" s="1171"/>
      <c r="B680" s="1171"/>
      <c r="C680" s="1186" t="str">
        <f>C679 &amp; " - %"</f>
        <v>Existing Prospects - %</v>
      </c>
      <c r="D680" s="1186" t="s">
        <v>4339</v>
      </c>
      <c r="E680" s="1186" t="s">
        <v>4336</v>
      </c>
      <c r="F680" s="1220" t="s">
        <v>4811</v>
      </c>
      <c r="G680" s="1245" t="s">
        <v>4860</v>
      </c>
      <c r="H680" s="1186" t="s">
        <v>4861</v>
      </c>
      <c r="I680" s="1190" t="s">
        <v>4341</v>
      </c>
    </row>
    <row r="681" spans="1:9" ht="32.1">
      <c r="A681" s="1171"/>
      <c r="B681" s="1171"/>
      <c r="C681" s="1186" t="str">
        <f>C679 &amp; " - pp QoQ"</f>
        <v>Existing Prospects - pp QoQ</v>
      </c>
      <c r="D681" s="1186" t="s">
        <v>4352</v>
      </c>
      <c r="E681" s="1186" t="s">
        <v>4336</v>
      </c>
      <c r="F681" s="1220" t="s">
        <v>4811</v>
      </c>
      <c r="G681" s="1245" t="s">
        <v>4860</v>
      </c>
      <c r="H681" s="1186" t="s">
        <v>4861</v>
      </c>
      <c r="I681" s="1190" t="s">
        <v>4341</v>
      </c>
    </row>
    <row r="682" spans="1:9" ht="32.1">
      <c r="A682" s="1171"/>
      <c r="B682" s="1171"/>
      <c r="C682" s="1186" t="s">
        <v>4879</v>
      </c>
      <c r="D682" s="1186" t="s">
        <v>3368</v>
      </c>
      <c r="E682" s="1186" t="s">
        <v>4336</v>
      </c>
      <c r="F682" s="1220" t="s">
        <v>4811</v>
      </c>
      <c r="G682" s="1245" t="s">
        <v>4860</v>
      </c>
      <c r="H682" s="1186" t="s">
        <v>4861</v>
      </c>
      <c r="I682" s="1190" t="s">
        <v>4341</v>
      </c>
    </row>
    <row r="683" spans="1:9" ht="32.1">
      <c r="A683" s="1171"/>
      <c r="B683" s="1171"/>
      <c r="C683" s="1186" t="str">
        <f>C682 &amp; " - %"</f>
        <v>Newly Acquired (Prospects) - Engaged - %</v>
      </c>
      <c r="D683" s="1186" t="s">
        <v>4339</v>
      </c>
      <c r="E683" s="1186" t="s">
        <v>4336</v>
      </c>
      <c r="F683" s="1220" t="s">
        <v>4811</v>
      </c>
      <c r="G683" s="1245" t="s">
        <v>4860</v>
      </c>
      <c r="H683" s="1186" t="s">
        <v>4861</v>
      </c>
      <c r="I683" s="1190" t="s">
        <v>4341</v>
      </c>
    </row>
    <row r="684" spans="1:9" ht="32.1">
      <c r="A684" s="1171"/>
      <c r="B684" s="1171"/>
      <c r="C684" s="1186" t="str">
        <f>C682 &amp; " - pp QoQ"</f>
        <v>Newly Acquired (Prospects) - Engaged - pp QoQ</v>
      </c>
      <c r="D684" s="1186" t="s">
        <v>4352</v>
      </c>
      <c r="E684" s="1186" t="s">
        <v>4336</v>
      </c>
      <c r="F684" s="1220" t="s">
        <v>4811</v>
      </c>
      <c r="G684" s="1245" t="s">
        <v>4860</v>
      </c>
      <c r="H684" s="1186" t="s">
        <v>4861</v>
      </c>
      <c r="I684" s="1190" t="s">
        <v>4341</v>
      </c>
    </row>
    <row r="685" spans="1:9" ht="32.1">
      <c r="A685" s="1171"/>
      <c r="B685" s="1171"/>
      <c r="C685" s="1186" t="s">
        <v>4880</v>
      </c>
      <c r="D685" s="1186" t="s">
        <v>3368</v>
      </c>
      <c r="E685" s="1186" t="s">
        <v>4336</v>
      </c>
      <c r="F685" s="1220" t="s">
        <v>4811</v>
      </c>
      <c r="G685" s="1245" t="s">
        <v>4860</v>
      </c>
      <c r="H685" s="1186" t="s">
        <v>4861</v>
      </c>
      <c r="I685" s="1190" t="s">
        <v>4341</v>
      </c>
    </row>
    <row r="686" spans="1:9" ht="32.1">
      <c r="A686" s="1171"/>
      <c r="B686" s="1171"/>
      <c r="C686" s="1186" t="str">
        <f>C685 &amp; " - %"</f>
        <v>Newly Acquired (Prospects) - Non-Engaged - %</v>
      </c>
      <c r="D686" s="1186" t="s">
        <v>4339</v>
      </c>
      <c r="E686" s="1186" t="s">
        <v>4336</v>
      </c>
      <c r="F686" s="1220" t="s">
        <v>4811</v>
      </c>
      <c r="G686" s="1245" t="s">
        <v>4860</v>
      </c>
      <c r="H686" s="1186" t="s">
        <v>4861</v>
      </c>
      <c r="I686" s="1190" t="s">
        <v>4341</v>
      </c>
    </row>
    <row r="687" spans="1:9" ht="32.1">
      <c r="A687" s="1171"/>
      <c r="B687" s="1171"/>
      <c r="C687" s="1186" t="str">
        <f>C685 &amp; " - pp QoQ"</f>
        <v>Newly Acquired (Prospects) - Non-Engaged - pp QoQ</v>
      </c>
      <c r="D687" s="1186" t="s">
        <v>4352</v>
      </c>
      <c r="E687" s="1186" t="s">
        <v>4336</v>
      </c>
      <c r="F687" s="1220" t="s">
        <v>4811</v>
      </c>
      <c r="G687" s="1245" t="s">
        <v>4860</v>
      </c>
      <c r="H687" s="1186" t="s">
        <v>4861</v>
      </c>
      <c r="I687" s="1190" t="s">
        <v>4341</v>
      </c>
    </row>
    <row r="688" spans="1:9" ht="32.1">
      <c r="A688" s="1171"/>
      <c r="B688" s="1171"/>
      <c r="C688" s="1186" t="s">
        <v>4881</v>
      </c>
      <c r="D688" s="1186" t="s">
        <v>3368</v>
      </c>
      <c r="E688" s="1186" t="s">
        <v>4336</v>
      </c>
      <c r="F688" s="1220" t="s">
        <v>4811</v>
      </c>
      <c r="G688" s="1245" t="s">
        <v>4860</v>
      </c>
      <c r="H688" s="1186" t="s">
        <v>4861</v>
      </c>
      <c r="I688" s="1190" t="s">
        <v>4341</v>
      </c>
    </row>
    <row r="689" spans="1:9" ht="32.1">
      <c r="A689" s="1171"/>
      <c r="B689" s="1171"/>
      <c r="C689" s="1186" t="str">
        <f>C688 &amp; " - %"</f>
        <v>Existing Prospects - Engaged - %</v>
      </c>
      <c r="D689" s="1186" t="s">
        <v>4339</v>
      </c>
      <c r="E689" s="1186" t="s">
        <v>4336</v>
      </c>
      <c r="F689" s="1220" t="s">
        <v>4811</v>
      </c>
      <c r="G689" s="1245" t="s">
        <v>4860</v>
      </c>
      <c r="H689" s="1186" t="s">
        <v>4861</v>
      </c>
      <c r="I689" s="1190" t="s">
        <v>4341</v>
      </c>
    </row>
    <row r="690" spans="1:9" ht="32.1">
      <c r="A690" s="1171"/>
      <c r="B690" s="1171"/>
      <c r="C690" s="1186" t="str">
        <f>C688 &amp; " - pp QoQ"</f>
        <v>Existing Prospects - Engaged - pp QoQ</v>
      </c>
      <c r="D690" s="1186" t="s">
        <v>4352</v>
      </c>
      <c r="E690" s="1186" t="s">
        <v>4336</v>
      </c>
      <c r="F690" s="1220" t="s">
        <v>4811</v>
      </c>
      <c r="G690" s="1245" t="s">
        <v>4860</v>
      </c>
      <c r="H690" s="1186" t="s">
        <v>4861</v>
      </c>
      <c r="I690" s="1190" t="s">
        <v>4341</v>
      </c>
    </row>
    <row r="691" spans="1:9" ht="32.1">
      <c r="A691" s="1171"/>
      <c r="B691" s="1171"/>
      <c r="C691" s="1186" t="s">
        <v>4882</v>
      </c>
      <c r="D691" s="1186" t="s">
        <v>3368</v>
      </c>
      <c r="E691" s="1186" t="s">
        <v>4336</v>
      </c>
      <c r="F691" s="1220" t="s">
        <v>4811</v>
      </c>
      <c r="G691" s="1245" t="s">
        <v>4860</v>
      </c>
      <c r="H691" s="1186" t="s">
        <v>4861</v>
      </c>
      <c r="I691" s="1190" t="s">
        <v>4341</v>
      </c>
    </row>
    <row r="692" spans="1:9" ht="32.1">
      <c r="A692" s="1171"/>
      <c r="B692" s="1171"/>
      <c r="C692" s="1186" t="str">
        <f>C691 &amp; " - %"</f>
        <v>Existing Prospects - Non-Engaged - %</v>
      </c>
      <c r="D692" s="1186" t="s">
        <v>4339</v>
      </c>
      <c r="E692" s="1186" t="s">
        <v>4336</v>
      </c>
      <c r="F692" s="1220" t="s">
        <v>4811</v>
      </c>
      <c r="G692" s="1245" t="s">
        <v>4860</v>
      </c>
      <c r="H692" s="1186" t="s">
        <v>4861</v>
      </c>
      <c r="I692" s="1190" t="s">
        <v>4341</v>
      </c>
    </row>
    <row r="693" spans="1:9" ht="32.1">
      <c r="A693" s="1171"/>
      <c r="B693" s="1171"/>
      <c r="C693" s="1186" t="str">
        <f>C691 &amp; " - pp QoQ"</f>
        <v>Existing Prospects - Non-Engaged - pp QoQ</v>
      </c>
      <c r="D693" s="1186" t="s">
        <v>4352</v>
      </c>
      <c r="E693" s="1186" t="s">
        <v>4336</v>
      </c>
      <c r="F693" s="1220" t="s">
        <v>4811</v>
      </c>
      <c r="G693" s="1245" t="s">
        <v>4860</v>
      </c>
      <c r="H693" s="1186" t="s">
        <v>4861</v>
      </c>
      <c r="I693" s="1190" t="s">
        <v>4341</v>
      </c>
    </row>
    <row r="694" spans="1:9" ht="32.1">
      <c r="A694" s="1171"/>
      <c r="B694" s="1171"/>
      <c r="C694" s="1186" t="s">
        <v>4859</v>
      </c>
      <c r="D694" s="1186" t="s">
        <v>3368</v>
      </c>
      <c r="E694" s="1186" t="s">
        <v>4336</v>
      </c>
      <c r="F694" s="1220" t="s">
        <v>4811</v>
      </c>
      <c r="G694" s="1245" t="s">
        <v>4883</v>
      </c>
      <c r="H694" s="1186" t="s">
        <v>4331</v>
      </c>
      <c r="I694" s="1190" t="s">
        <v>4341</v>
      </c>
    </row>
    <row r="695" spans="1:9" ht="32.1">
      <c r="A695" s="1171"/>
      <c r="B695" s="1171"/>
      <c r="C695" s="1186" t="s">
        <v>4357</v>
      </c>
      <c r="D695" s="1186" t="s">
        <v>3368</v>
      </c>
      <c r="E695" s="1186" t="s">
        <v>4336</v>
      </c>
      <c r="F695" s="1220" t="s">
        <v>4811</v>
      </c>
      <c r="G695" s="1245" t="s">
        <v>4883</v>
      </c>
      <c r="H695" s="1186" t="s">
        <v>4861</v>
      </c>
      <c r="I695" s="1190" t="s">
        <v>4341</v>
      </c>
    </row>
    <row r="696" spans="1:9" ht="32.1">
      <c r="A696" s="1171"/>
      <c r="B696" s="1171"/>
      <c r="C696" s="1186" t="str">
        <f>C695 &amp; " - %"</f>
        <v>Active Engagers - %</v>
      </c>
      <c r="D696" s="1186" t="s">
        <v>4339</v>
      </c>
      <c r="E696" s="1186" t="s">
        <v>4336</v>
      </c>
      <c r="F696" s="1220" t="s">
        <v>4811</v>
      </c>
      <c r="G696" s="1245" t="s">
        <v>4883</v>
      </c>
      <c r="H696" s="1186" t="s">
        <v>4861</v>
      </c>
      <c r="I696" s="1190" t="s">
        <v>4341</v>
      </c>
    </row>
    <row r="697" spans="1:9" ht="32.1">
      <c r="A697" s="1171"/>
      <c r="B697" s="1171"/>
      <c r="C697" s="1186" t="str">
        <f>C695 &amp; " - pp QoQ"</f>
        <v>Active Engagers - pp QoQ</v>
      </c>
      <c r="D697" s="1186" t="s">
        <v>4352</v>
      </c>
      <c r="E697" s="1186" t="s">
        <v>4336</v>
      </c>
      <c r="F697" s="1220" t="s">
        <v>4811</v>
      </c>
      <c r="G697" s="1245" t="s">
        <v>4883</v>
      </c>
      <c r="H697" s="1186" t="s">
        <v>4861</v>
      </c>
      <c r="I697" s="1190" t="s">
        <v>4341</v>
      </c>
    </row>
    <row r="698" spans="1:9" ht="32.1">
      <c r="A698" s="1171"/>
      <c r="B698" s="1171"/>
      <c r="C698" s="1186" t="s">
        <v>4884</v>
      </c>
      <c r="D698" s="1186" t="s">
        <v>3368</v>
      </c>
      <c r="E698" s="1186" t="s">
        <v>4336</v>
      </c>
      <c r="F698" s="1220" t="s">
        <v>4811</v>
      </c>
      <c r="G698" s="1245" t="s">
        <v>4883</v>
      </c>
      <c r="H698" s="1186" t="s">
        <v>4861</v>
      </c>
      <c r="I698" s="1190" t="s">
        <v>4341</v>
      </c>
    </row>
    <row r="699" spans="1:9" ht="32.1">
      <c r="A699" s="1171"/>
      <c r="B699" s="1171"/>
      <c r="C699" s="1186" t="str">
        <f>C698 &amp; " - %"</f>
        <v>Inactive Engagers - %</v>
      </c>
      <c r="D699" s="1186" t="s">
        <v>4339</v>
      </c>
      <c r="E699" s="1186" t="s">
        <v>4336</v>
      </c>
      <c r="F699" s="1220" t="s">
        <v>4811</v>
      </c>
      <c r="G699" s="1245" t="s">
        <v>4883</v>
      </c>
      <c r="H699" s="1186" t="s">
        <v>4861</v>
      </c>
      <c r="I699" s="1190" t="s">
        <v>4341</v>
      </c>
    </row>
    <row r="700" spans="1:9" ht="32.1">
      <c r="A700" s="1171"/>
      <c r="B700" s="1171"/>
      <c r="C700" s="1186" t="str">
        <f>C698 &amp; " - pp QoQ"</f>
        <v>Inactive Engagers - pp QoQ</v>
      </c>
      <c r="D700" s="1186" t="s">
        <v>4352</v>
      </c>
      <c r="E700" s="1186" t="s">
        <v>4336</v>
      </c>
      <c r="F700" s="1220" t="s">
        <v>4811</v>
      </c>
      <c r="G700" s="1245" t="s">
        <v>4883</v>
      </c>
      <c r="H700" s="1186" t="s">
        <v>4861</v>
      </c>
      <c r="I700" s="1190" t="s">
        <v>4341</v>
      </c>
    </row>
    <row r="701" spans="1:9" ht="32.1">
      <c r="A701" s="1171"/>
      <c r="B701" s="1171"/>
      <c r="C701" s="1186" t="s">
        <v>4862</v>
      </c>
      <c r="D701" s="1186" t="s">
        <v>3368</v>
      </c>
      <c r="E701" s="1186" t="s">
        <v>4336</v>
      </c>
      <c r="F701" s="1220" t="s">
        <v>4811</v>
      </c>
      <c r="G701" s="1245" t="s">
        <v>4883</v>
      </c>
      <c r="H701" s="1186" t="s">
        <v>4861</v>
      </c>
      <c r="I701" s="1190" t="s">
        <v>4341</v>
      </c>
    </row>
    <row r="702" spans="1:9" ht="32.1">
      <c r="A702" s="1171"/>
      <c r="B702" s="1171"/>
      <c r="C702" s="1186" t="str">
        <f>C701 &amp; " - %"</f>
        <v>Prospects - %</v>
      </c>
      <c r="D702" s="1186" t="s">
        <v>4339</v>
      </c>
      <c r="E702" s="1186" t="s">
        <v>4336</v>
      </c>
      <c r="F702" s="1220" t="s">
        <v>4811</v>
      </c>
      <c r="G702" s="1245" t="s">
        <v>4883</v>
      </c>
      <c r="H702" s="1186" t="s">
        <v>4861</v>
      </c>
      <c r="I702" s="1190" t="s">
        <v>4341</v>
      </c>
    </row>
    <row r="703" spans="1:9" ht="32.1">
      <c r="A703" s="1171"/>
      <c r="B703" s="1171"/>
      <c r="C703" s="1186" t="str">
        <f>C701 &amp; " - pp QoQ"</f>
        <v>Prospects - pp QoQ</v>
      </c>
      <c r="D703" s="1186" t="s">
        <v>4352</v>
      </c>
      <c r="E703" s="1186" t="s">
        <v>4336</v>
      </c>
      <c r="F703" s="1220" t="s">
        <v>4811</v>
      </c>
      <c r="G703" s="1245" t="s">
        <v>4883</v>
      </c>
      <c r="H703" s="1186" t="s">
        <v>4861</v>
      </c>
      <c r="I703" s="1190" t="s">
        <v>4341</v>
      </c>
    </row>
    <row r="704" spans="1:9" ht="32.1">
      <c r="A704" s="1171"/>
      <c r="B704" s="1171"/>
      <c r="C704" s="1186" t="s">
        <v>4885</v>
      </c>
      <c r="D704" s="1186" t="s">
        <v>3368</v>
      </c>
      <c r="E704" s="1186" t="s">
        <v>4336</v>
      </c>
      <c r="F704" s="1220" t="s">
        <v>4811</v>
      </c>
      <c r="G704" s="1245" t="s">
        <v>4883</v>
      </c>
      <c r="H704" s="1186" t="s">
        <v>4861</v>
      </c>
      <c r="I704" s="1190" t="s">
        <v>4341</v>
      </c>
    </row>
    <row r="705" spans="1:9" ht="32.1">
      <c r="A705" s="1171"/>
      <c r="B705" s="1171"/>
      <c r="C705" s="1186" t="str">
        <f>C704 &amp; " - %"</f>
        <v>Newly Acquired (Active Engagers) - %</v>
      </c>
      <c r="D705" s="1186" t="s">
        <v>4339</v>
      </c>
      <c r="E705" s="1186" t="s">
        <v>4336</v>
      </c>
      <c r="F705" s="1220" t="s">
        <v>4811</v>
      </c>
      <c r="G705" s="1245" t="s">
        <v>4883</v>
      </c>
      <c r="H705" s="1186" t="s">
        <v>4861</v>
      </c>
      <c r="I705" s="1190" t="s">
        <v>4341</v>
      </c>
    </row>
    <row r="706" spans="1:9" ht="32.1">
      <c r="A706" s="1171"/>
      <c r="B706" s="1171"/>
      <c r="C706" s="1186" t="str">
        <f>C704 &amp; " - pp QoQ"</f>
        <v>Newly Acquired (Active Engagers) - pp QoQ</v>
      </c>
      <c r="D706" s="1186" t="s">
        <v>4352</v>
      </c>
      <c r="E706" s="1186" t="s">
        <v>4336</v>
      </c>
      <c r="F706" s="1220" t="s">
        <v>4811</v>
      </c>
      <c r="G706" s="1245" t="s">
        <v>4883</v>
      </c>
      <c r="H706" s="1186" t="s">
        <v>4861</v>
      </c>
      <c r="I706" s="1190" t="s">
        <v>4341</v>
      </c>
    </row>
    <row r="707" spans="1:9" ht="32.1">
      <c r="A707" s="1171"/>
      <c r="B707" s="1171"/>
      <c r="C707" s="1186" t="s">
        <v>4886</v>
      </c>
      <c r="D707" s="1186" t="s">
        <v>3368</v>
      </c>
      <c r="E707" s="1186" t="s">
        <v>4336</v>
      </c>
      <c r="F707" s="1220" t="s">
        <v>4811</v>
      </c>
      <c r="G707" s="1245" t="s">
        <v>4883</v>
      </c>
      <c r="H707" s="1186" t="s">
        <v>4861</v>
      </c>
      <c r="I707" s="1190" t="s">
        <v>4341</v>
      </c>
    </row>
    <row r="708" spans="1:9" ht="32.1">
      <c r="A708" s="1171"/>
      <c r="B708" s="1171"/>
      <c r="C708" s="1186" t="str">
        <f>C707 &amp; " - %"</f>
        <v>Newly Engaged Prospects - %</v>
      </c>
      <c r="D708" s="1186" t="s">
        <v>4339</v>
      </c>
      <c r="E708" s="1186" t="s">
        <v>4336</v>
      </c>
      <c r="F708" s="1220" t="s">
        <v>4811</v>
      </c>
      <c r="G708" s="1245" t="s">
        <v>4883</v>
      </c>
      <c r="H708" s="1186" t="s">
        <v>4861</v>
      </c>
      <c r="I708" s="1190" t="s">
        <v>4341</v>
      </c>
    </row>
    <row r="709" spans="1:9" ht="32.1">
      <c r="A709" s="1171"/>
      <c r="B709" s="1171"/>
      <c r="C709" s="1186" t="str">
        <f>C707 &amp; " - pp QoQ"</f>
        <v>Newly Engaged Prospects - pp QoQ</v>
      </c>
      <c r="D709" s="1186" t="s">
        <v>4352</v>
      </c>
      <c r="E709" s="1186" t="s">
        <v>4336</v>
      </c>
      <c r="F709" s="1220" t="s">
        <v>4811</v>
      </c>
      <c r="G709" s="1245" t="s">
        <v>4883</v>
      </c>
      <c r="H709" s="1186" t="s">
        <v>4861</v>
      </c>
      <c r="I709" s="1190" t="s">
        <v>4341</v>
      </c>
    </row>
    <row r="710" spans="1:9" ht="32.1">
      <c r="A710" s="1171"/>
      <c r="B710" s="1171"/>
      <c r="C710" s="1186" t="s">
        <v>4864</v>
      </c>
      <c r="D710" s="1186" t="s">
        <v>3368</v>
      </c>
      <c r="E710" s="1186" t="s">
        <v>4336</v>
      </c>
      <c r="F710" s="1220" t="s">
        <v>4811</v>
      </c>
      <c r="G710" s="1245" t="s">
        <v>4883</v>
      </c>
      <c r="H710" s="1186" t="s">
        <v>4861</v>
      </c>
      <c r="I710" s="1190" t="s">
        <v>4341</v>
      </c>
    </row>
    <row r="711" spans="1:9" ht="32.1">
      <c r="A711" s="1171"/>
      <c r="B711" s="1171"/>
      <c r="C711" s="1186" t="str">
        <f>C710 &amp; " - %"</f>
        <v>Retained + Reactivated - %</v>
      </c>
      <c r="D711" s="1186" t="s">
        <v>4339</v>
      </c>
      <c r="E711" s="1186" t="s">
        <v>4336</v>
      </c>
      <c r="F711" s="1220" t="s">
        <v>4811</v>
      </c>
      <c r="G711" s="1245" t="s">
        <v>4883</v>
      </c>
      <c r="H711" s="1186" t="s">
        <v>4861</v>
      </c>
      <c r="I711" s="1190" t="s">
        <v>4341</v>
      </c>
    </row>
    <row r="712" spans="1:9" ht="32.1">
      <c r="A712" s="1171"/>
      <c r="B712" s="1171"/>
      <c r="C712" s="1186" t="str">
        <f>C710 &amp; " - pp QoQ"</f>
        <v>Retained + Reactivated - pp QoQ</v>
      </c>
      <c r="D712" s="1186" t="s">
        <v>4352</v>
      </c>
      <c r="E712" s="1186" t="s">
        <v>4336</v>
      </c>
      <c r="F712" s="1220" t="s">
        <v>4811</v>
      </c>
      <c r="G712" s="1245" t="s">
        <v>4883</v>
      </c>
      <c r="H712" s="1186" t="s">
        <v>4861</v>
      </c>
      <c r="I712" s="1190" t="s">
        <v>4341</v>
      </c>
    </row>
    <row r="713" spans="1:9" ht="32.1">
      <c r="A713" s="1171"/>
      <c r="B713" s="1171"/>
      <c r="C713" s="1186" t="s">
        <v>4887</v>
      </c>
      <c r="D713" s="1186" t="s">
        <v>3368</v>
      </c>
      <c r="E713" s="1186" t="s">
        <v>4336</v>
      </c>
      <c r="F713" s="1220" t="s">
        <v>4811</v>
      </c>
      <c r="G713" s="1245" t="s">
        <v>4883</v>
      </c>
      <c r="H713" s="1186" t="s">
        <v>4861</v>
      </c>
      <c r="I713" s="1190" t="s">
        <v>4341</v>
      </c>
    </row>
    <row r="714" spans="1:9" ht="32.1">
      <c r="A714" s="1171"/>
      <c r="B714" s="1171"/>
      <c r="C714" s="1186" t="str">
        <f>C713 &amp; " - %"</f>
        <v>13-24M since last engagement - %</v>
      </c>
      <c r="D714" s="1186" t="s">
        <v>4339</v>
      </c>
      <c r="E714" s="1186" t="s">
        <v>4336</v>
      </c>
      <c r="F714" s="1220" t="s">
        <v>4811</v>
      </c>
      <c r="G714" s="1245" t="s">
        <v>4883</v>
      </c>
      <c r="H714" s="1186" t="s">
        <v>4861</v>
      </c>
      <c r="I714" s="1190" t="s">
        <v>4341</v>
      </c>
    </row>
    <row r="715" spans="1:9" ht="32.1">
      <c r="A715" s="1171"/>
      <c r="B715" s="1171"/>
      <c r="C715" s="1186" t="str">
        <f>C713 &amp; " - pp QoQ"</f>
        <v>13-24M since last engagement - pp QoQ</v>
      </c>
      <c r="D715" s="1186" t="s">
        <v>4352</v>
      </c>
      <c r="E715" s="1186" t="s">
        <v>4336</v>
      </c>
      <c r="F715" s="1220" t="s">
        <v>4811</v>
      </c>
      <c r="G715" s="1245" t="s">
        <v>4883</v>
      </c>
      <c r="H715" s="1186" t="s">
        <v>4861</v>
      </c>
      <c r="I715" s="1190" t="s">
        <v>4341</v>
      </c>
    </row>
    <row r="716" spans="1:9" ht="32.1">
      <c r="A716" s="1171"/>
      <c r="B716" s="1171"/>
      <c r="C716" s="1186" t="s">
        <v>4888</v>
      </c>
      <c r="D716" s="1186" t="s">
        <v>3368</v>
      </c>
      <c r="E716" s="1186" t="s">
        <v>4336</v>
      </c>
      <c r="F716" s="1220" t="s">
        <v>4811</v>
      </c>
      <c r="G716" s="1245" t="s">
        <v>4883</v>
      </c>
      <c r="H716" s="1186" t="s">
        <v>4861</v>
      </c>
      <c r="I716" s="1190" t="s">
        <v>4341</v>
      </c>
    </row>
    <row r="717" spans="1:9" ht="32.1">
      <c r="A717" s="1171"/>
      <c r="B717" s="1171"/>
      <c r="C717" s="1186" t="str">
        <f>C716 &amp; " - %"</f>
        <v>24+ since last engagement - %</v>
      </c>
      <c r="D717" s="1186" t="s">
        <v>4339</v>
      </c>
      <c r="E717" s="1186" t="s">
        <v>4336</v>
      </c>
      <c r="F717" s="1220" t="s">
        <v>4811</v>
      </c>
      <c r="G717" s="1245" t="s">
        <v>4883</v>
      </c>
      <c r="H717" s="1186" t="s">
        <v>4861</v>
      </c>
      <c r="I717" s="1190" t="s">
        <v>4341</v>
      </c>
    </row>
    <row r="718" spans="1:9" ht="32.1">
      <c r="A718" s="1171"/>
      <c r="B718" s="1171"/>
      <c r="C718" s="1186" t="str">
        <f>C716 &amp; " - pp QoQ"</f>
        <v>24+ since last engagement - pp QoQ</v>
      </c>
      <c r="D718" s="1186" t="s">
        <v>4352</v>
      </c>
      <c r="E718" s="1186" t="s">
        <v>4336</v>
      </c>
      <c r="F718" s="1220" t="s">
        <v>4811</v>
      </c>
      <c r="G718" s="1245" t="s">
        <v>4883</v>
      </c>
      <c r="H718" s="1186" t="s">
        <v>4861</v>
      </c>
      <c r="I718" s="1190" t="s">
        <v>4341</v>
      </c>
    </row>
    <row r="719" spans="1:9" ht="32.1">
      <c r="A719" s="1171"/>
      <c r="B719" s="1171"/>
      <c r="C719" s="1186" t="s">
        <v>4877</v>
      </c>
      <c r="D719" s="1186" t="s">
        <v>3368</v>
      </c>
      <c r="E719" s="1186" t="s">
        <v>4336</v>
      </c>
      <c r="F719" s="1220" t="s">
        <v>4811</v>
      </c>
      <c r="G719" s="1245" t="s">
        <v>4883</v>
      </c>
      <c r="H719" s="1186" t="s">
        <v>4861</v>
      </c>
      <c r="I719" s="1190" t="s">
        <v>4341</v>
      </c>
    </row>
    <row r="720" spans="1:9" ht="32.1">
      <c r="A720" s="1171"/>
      <c r="B720" s="1171"/>
      <c r="C720" s="1186" t="str">
        <f>C719 &amp; " - %"</f>
        <v>Newly Acquired (Prospects) - %</v>
      </c>
      <c r="D720" s="1186" t="s">
        <v>4339</v>
      </c>
      <c r="E720" s="1186" t="s">
        <v>4336</v>
      </c>
      <c r="F720" s="1220" t="s">
        <v>4811</v>
      </c>
      <c r="G720" s="1245" t="s">
        <v>4883</v>
      </c>
      <c r="H720" s="1186" t="s">
        <v>4861</v>
      </c>
      <c r="I720" s="1190" t="s">
        <v>4341</v>
      </c>
    </row>
    <row r="721" spans="1:9" ht="32.1">
      <c r="A721" s="1171"/>
      <c r="B721" s="1171"/>
      <c r="C721" s="1186" t="str">
        <f>C719 &amp; " - pp QoQ"</f>
        <v>Newly Acquired (Prospects) - pp QoQ</v>
      </c>
      <c r="D721" s="1186" t="s">
        <v>4352</v>
      </c>
      <c r="E721" s="1186" t="s">
        <v>4336</v>
      </c>
      <c r="F721" s="1220" t="s">
        <v>4811</v>
      </c>
      <c r="G721" s="1245" t="s">
        <v>4883</v>
      </c>
      <c r="H721" s="1186" t="s">
        <v>4861</v>
      </c>
      <c r="I721" s="1190" t="s">
        <v>4341</v>
      </c>
    </row>
    <row r="722" spans="1:9" ht="32.1">
      <c r="A722" s="1171"/>
      <c r="B722" s="1171"/>
      <c r="C722" s="1186" t="s">
        <v>4878</v>
      </c>
      <c r="D722" s="1186" t="s">
        <v>3368</v>
      </c>
      <c r="E722" s="1186" t="s">
        <v>4336</v>
      </c>
      <c r="F722" s="1220" t="s">
        <v>4811</v>
      </c>
      <c r="G722" s="1245" t="s">
        <v>4883</v>
      </c>
      <c r="H722" s="1186" t="s">
        <v>4861</v>
      </c>
      <c r="I722" s="1190" t="s">
        <v>4341</v>
      </c>
    </row>
    <row r="723" spans="1:9" ht="32.1">
      <c r="A723" s="1171"/>
      <c r="B723" s="1171"/>
      <c r="C723" s="1186" t="str">
        <f>C722 &amp; " - %"</f>
        <v>Existing Prospects - %</v>
      </c>
      <c r="D723" s="1186" t="s">
        <v>4339</v>
      </c>
      <c r="E723" s="1186" t="s">
        <v>4336</v>
      </c>
      <c r="F723" s="1220" t="s">
        <v>4811</v>
      </c>
      <c r="G723" s="1245" t="s">
        <v>4883</v>
      </c>
      <c r="H723" s="1186" t="s">
        <v>4861</v>
      </c>
      <c r="I723" s="1190" t="s">
        <v>4341</v>
      </c>
    </row>
    <row r="724" spans="1:9" ht="32.1">
      <c r="A724" s="1171"/>
      <c r="B724" s="1171"/>
      <c r="C724" s="1186" t="str">
        <f>C722 &amp; " - pp QoQ"</f>
        <v>Existing Prospects - pp QoQ</v>
      </c>
      <c r="D724" s="1186" t="s">
        <v>4352</v>
      </c>
      <c r="E724" s="1186" t="s">
        <v>4336</v>
      </c>
      <c r="F724" s="1220" t="s">
        <v>4811</v>
      </c>
      <c r="G724" s="1245" t="s">
        <v>4883</v>
      </c>
      <c r="H724" s="1186" t="s">
        <v>4861</v>
      </c>
      <c r="I724" s="1190" t="s">
        <v>4341</v>
      </c>
    </row>
    <row r="725" spans="1:9">
      <c r="A725" s="1186"/>
      <c r="B725" s="1186"/>
      <c r="C725" s="1186" t="s">
        <v>4328</v>
      </c>
      <c r="D725" s="1186" t="s">
        <v>3368</v>
      </c>
      <c r="E725" s="1186" t="s">
        <v>4336</v>
      </c>
      <c r="F725" s="1186" t="s">
        <v>4889</v>
      </c>
      <c r="G725" s="1186" t="s">
        <v>4890</v>
      </c>
      <c r="H725" s="1186" t="s">
        <v>4813</v>
      </c>
      <c r="I725" s="1190" t="s">
        <v>4341</v>
      </c>
    </row>
    <row r="726" spans="1:9">
      <c r="A726" s="1186"/>
      <c r="B726" s="1186"/>
      <c r="C726" s="1186" t="s">
        <v>4891</v>
      </c>
      <c r="D726" s="1186" t="s">
        <v>4339</v>
      </c>
      <c r="E726" s="1186" t="s">
        <v>4413</v>
      </c>
      <c r="F726" s="1186" t="s">
        <v>4889</v>
      </c>
      <c r="G726" s="1186" t="s">
        <v>4890</v>
      </c>
      <c r="H726" s="1186" t="s">
        <v>4813</v>
      </c>
      <c r="I726" s="1190" t="s">
        <v>4341</v>
      </c>
    </row>
    <row r="727" spans="1:9">
      <c r="A727" s="1186"/>
      <c r="B727" s="1186"/>
      <c r="C727" s="1186" t="s">
        <v>4892</v>
      </c>
      <c r="D727" s="1186" t="s">
        <v>4339</v>
      </c>
      <c r="E727" s="1186" t="s">
        <v>4336</v>
      </c>
      <c r="F727" s="1186" t="s">
        <v>4889</v>
      </c>
      <c r="G727" s="1186" t="s">
        <v>4890</v>
      </c>
      <c r="H727" s="1186" t="s">
        <v>4813</v>
      </c>
      <c r="I727" s="1190" t="s">
        <v>4341</v>
      </c>
    </row>
    <row r="728" spans="1:9">
      <c r="A728" s="1186"/>
      <c r="B728" s="1186"/>
      <c r="C728" s="1186" t="s">
        <v>4893</v>
      </c>
      <c r="D728" s="1186" t="s">
        <v>4339</v>
      </c>
      <c r="E728" s="1186" t="s">
        <v>4336</v>
      </c>
      <c r="F728" s="1186" t="s">
        <v>4889</v>
      </c>
      <c r="G728" s="1186" t="s">
        <v>4890</v>
      </c>
      <c r="H728" s="1186" t="s">
        <v>4813</v>
      </c>
      <c r="I728" s="1190" t="s">
        <v>4341</v>
      </c>
    </row>
    <row r="729" spans="1:9">
      <c r="A729" s="1186"/>
      <c r="B729" s="1186"/>
      <c r="C729" s="1186" t="s">
        <v>4894</v>
      </c>
      <c r="D729" s="1186" t="s">
        <v>4339</v>
      </c>
      <c r="E729" s="1186" t="s">
        <v>4336</v>
      </c>
      <c r="F729" s="1186" t="s">
        <v>4889</v>
      </c>
      <c r="G729" s="1186" t="s">
        <v>4890</v>
      </c>
      <c r="H729" s="1186" t="s">
        <v>4813</v>
      </c>
      <c r="I729" s="1190" t="s">
        <v>4341</v>
      </c>
    </row>
    <row r="730" spans="1:9">
      <c r="A730" s="1186"/>
      <c r="B730" s="1186"/>
      <c r="C730" s="1186" t="s">
        <v>4895</v>
      </c>
      <c r="D730" s="1186" t="s">
        <v>4339</v>
      </c>
      <c r="E730" s="1186" t="s">
        <v>4336</v>
      </c>
      <c r="F730" s="1186" t="s">
        <v>4889</v>
      </c>
      <c r="G730" s="1186" t="s">
        <v>4890</v>
      </c>
      <c r="H730" s="1186" t="s">
        <v>4813</v>
      </c>
      <c r="I730" s="1190" t="s">
        <v>4341</v>
      </c>
    </row>
    <row r="731" spans="1:9">
      <c r="A731" s="1186"/>
      <c r="B731" s="1186"/>
      <c r="C731" s="1186" t="s">
        <v>4896</v>
      </c>
      <c r="D731" s="1186" t="s">
        <v>4339</v>
      </c>
      <c r="E731" s="1186" t="s">
        <v>4336</v>
      </c>
      <c r="F731" s="1186" t="s">
        <v>4889</v>
      </c>
      <c r="G731" s="1186" t="s">
        <v>4890</v>
      </c>
      <c r="H731" s="1186" t="s">
        <v>4813</v>
      </c>
      <c r="I731" s="1190" t="s">
        <v>4341</v>
      </c>
    </row>
    <row r="732" spans="1:9">
      <c r="A732" s="1186"/>
      <c r="B732" s="1186"/>
      <c r="C732" s="1186" t="s">
        <v>4897</v>
      </c>
      <c r="D732" s="1186" t="s">
        <v>4898</v>
      </c>
      <c r="E732" s="1186" t="s">
        <v>4413</v>
      </c>
      <c r="F732" s="1186" t="s">
        <v>4889</v>
      </c>
      <c r="G732" s="1186" t="s">
        <v>4890</v>
      </c>
      <c r="H732" s="1186" t="s">
        <v>4813</v>
      </c>
      <c r="I732" s="1190" t="s">
        <v>4341</v>
      </c>
    </row>
    <row r="733" spans="1:9">
      <c r="A733" s="1186"/>
      <c r="B733" s="1186"/>
      <c r="C733" s="1186" t="s">
        <v>4899</v>
      </c>
      <c r="D733" s="1186" t="s">
        <v>3368</v>
      </c>
      <c r="E733" s="1186" t="s">
        <v>4413</v>
      </c>
      <c r="F733" s="1186" t="s">
        <v>4889</v>
      </c>
      <c r="G733" s="1186" t="s">
        <v>4890</v>
      </c>
      <c r="H733" s="1186" t="s">
        <v>4813</v>
      </c>
      <c r="I733" s="1190" t="s">
        <v>4341</v>
      </c>
    </row>
    <row r="734" spans="1:9">
      <c r="A734" s="1186"/>
      <c r="B734" s="1186"/>
      <c r="C734" s="1186" t="s">
        <v>4900</v>
      </c>
      <c r="D734" s="1186" t="s">
        <v>4339</v>
      </c>
      <c r="E734" s="1186" t="s">
        <v>4413</v>
      </c>
      <c r="F734" s="1186" t="s">
        <v>4889</v>
      </c>
      <c r="G734" s="1186" t="s">
        <v>4890</v>
      </c>
      <c r="H734" s="1186" t="s">
        <v>4813</v>
      </c>
      <c r="I734" s="1190" t="s">
        <v>4341</v>
      </c>
    </row>
    <row r="735" spans="1:9">
      <c r="A735" s="1186"/>
      <c r="B735" s="1186"/>
      <c r="C735" s="1186" t="s">
        <v>4901</v>
      </c>
      <c r="D735" s="1186" t="s">
        <v>4339</v>
      </c>
      <c r="E735" s="1186" t="s">
        <v>4413</v>
      </c>
      <c r="F735" s="1186" t="s">
        <v>4889</v>
      </c>
      <c r="G735" s="1186" t="s">
        <v>4890</v>
      </c>
      <c r="H735" s="1186" t="s">
        <v>4813</v>
      </c>
      <c r="I735" s="1190" t="s">
        <v>4341</v>
      </c>
    </row>
    <row r="736" spans="1:9">
      <c r="A736" s="1186"/>
      <c r="B736" s="1186"/>
      <c r="C736" s="1186" t="s">
        <v>4902</v>
      </c>
      <c r="D736" s="1186" t="s">
        <v>4339</v>
      </c>
      <c r="E736" s="1186" t="s">
        <v>4413</v>
      </c>
      <c r="F736" s="1186" t="s">
        <v>4889</v>
      </c>
      <c r="G736" s="1186" t="s">
        <v>4890</v>
      </c>
      <c r="H736" s="1186" t="s">
        <v>4813</v>
      </c>
      <c r="I736" s="1190" t="s">
        <v>4341</v>
      </c>
    </row>
    <row r="737" spans="1:9" ht="14.45">
      <c r="A737" s="1171"/>
      <c r="B737" s="1171"/>
      <c r="C737" s="1221" t="s">
        <v>4903</v>
      </c>
      <c r="D737" s="1221" t="s">
        <v>3368</v>
      </c>
      <c r="E737" s="1221" t="s">
        <v>4336</v>
      </c>
      <c r="F737" s="1186" t="s">
        <v>4889</v>
      </c>
      <c r="G737" s="1186" t="s">
        <v>4904</v>
      </c>
      <c r="H737" s="1186" t="s">
        <v>4813</v>
      </c>
      <c r="I737" s="1190" t="s">
        <v>4341</v>
      </c>
    </row>
    <row r="738" spans="1:9" ht="14.45">
      <c r="A738" s="1171"/>
      <c r="B738" s="1171"/>
      <c r="C738" s="1221" t="s">
        <v>4905</v>
      </c>
      <c r="D738" s="1221" t="s">
        <v>3368</v>
      </c>
      <c r="E738" s="1221" t="s">
        <v>4336</v>
      </c>
      <c r="F738" s="1186" t="s">
        <v>4889</v>
      </c>
      <c r="G738" s="1186" t="s">
        <v>4904</v>
      </c>
      <c r="H738" s="1186" t="s">
        <v>4813</v>
      </c>
      <c r="I738" s="1190" t="s">
        <v>4341</v>
      </c>
    </row>
    <row r="739" spans="1:9" ht="14.45">
      <c r="A739" s="1171"/>
      <c r="B739" s="1171"/>
      <c r="C739" s="1221" t="s">
        <v>4906</v>
      </c>
      <c r="D739" s="1221" t="s">
        <v>3368</v>
      </c>
      <c r="E739" s="1221" t="s">
        <v>4336</v>
      </c>
      <c r="F739" s="1186" t="s">
        <v>4889</v>
      </c>
      <c r="G739" s="1186" t="s">
        <v>4904</v>
      </c>
      <c r="H739" s="1186" t="s">
        <v>4813</v>
      </c>
      <c r="I739" s="1190" t="s">
        <v>4341</v>
      </c>
    </row>
    <row r="740" spans="1:9" ht="14.45">
      <c r="A740" s="1171"/>
      <c r="B740" s="1171"/>
      <c r="C740" s="1221" t="s">
        <v>4907</v>
      </c>
      <c r="D740" s="1221" t="s">
        <v>3368</v>
      </c>
      <c r="E740" s="1221" t="s">
        <v>4336</v>
      </c>
      <c r="F740" s="1186" t="s">
        <v>4889</v>
      </c>
      <c r="G740" s="1186" t="s">
        <v>4904</v>
      </c>
      <c r="H740" s="1186" t="s">
        <v>4813</v>
      </c>
      <c r="I740" s="1190" t="s">
        <v>4341</v>
      </c>
    </row>
    <row r="741" spans="1:9" ht="14.45">
      <c r="A741" s="1171"/>
      <c r="B741" s="1171"/>
      <c r="C741" s="1221" t="s">
        <v>4908</v>
      </c>
      <c r="D741" s="1221" t="s">
        <v>3368</v>
      </c>
      <c r="E741" s="1221" t="s">
        <v>4336</v>
      </c>
      <c r="F741" s="1186" t="s">
        <v>4889</v>
      </c>
      <c r="G741" s="1186" t="s">
        <v>4904</v>
      </c>
      <c r="H741" s="1186" t="s">
        <v>4813</v>
      </c>
      <c r="I741" s="1190" t="s">
        <v>4341</v>
      </c>
    </row>
    <row r="742" spans="1:9" ht="14.45">
      <c r="A742" s="1171"/>
      <c r="B742" s="1171"/>
      <c r="C742" s="1221" t="s">
        <v>4909</v>
      </c>
      <c r="D742" s="1221" t="s">
        <v>3368</v>
      </c>
      <c r="E742" s="1221" t="s">
        <v>4336</v>
      </c>
      <c r="F742" s="1186" t="s">
        <v>4889</v>
      </c>
      <c r="G742" s="1186" t="s">
        <v>4904</v>
      </c>
      <c r="H742" s="1186" t="s">
        <v>4813</v>
      </c>
      <c r="I742" s="1190" t="s">
        <v>4341</v>
      </c>
    </row>
    <row r="743" spans="1:9" ht="15.95">
      <c r="A743" s="1171"/>
      <c r="B743" s="1171"/>
      <c r="C743" s="1220" t="s">
        <v>4910</v>
      </c>
      <c r="D743" s="1220" t="s">
        <v>4339</v>
      </c>
      <c r="E743" s="1220" t="s">
        <v>4413</v>
      </c>
      <c r="F743" s="1186" t="s">
        <v>4889</v>
      </c>
      <c r="G743" s="1186" t="s">
        <v>4904</v>
      </c>
      <c r="H743" s="1186" t="s">
        <v>4813</v>
      </c>
      <c r="I743" s="1190" t="s">
        <v>4341</v>
      </c>
    </row>
    <row r="744" spans="1:9" ht="15.95">
      <c r="A744" s="1171"/>
      <c r="B744" s="1171"/>
      <c r="C744" s="1220" t="s">
        <v>4911</v>
      </c>
      <c r="D744" s="1220" t="s">
        <v>4339</v>
      </c>
      <c r="E744" s="1220" t="s">
        <v>4413</v>
      </c>
      <c r="F744" s="1186" t="s">
        <v>4889</v>
      </c>
      <c r="G744" s="1186" t="s">
        <v>4904</v>
      </c>
      <c r="H744" s="1186" t="s">
        <v>4813</v>
      </c>
      <c r="I744" s="1190" t="s">
        <v>4341</v>
      </c>
    </row>
    <row r="745" spans="1:9" ht="15.95">
      <c r="A745" s="1171"/>
      <c r="B745" s="1171"/>
      <c r="C745" s="1222" t="s">
        <v>4912</v>
      </c>
      <c r="D745" s="1220" t="s">
        <v>3368</v>
      </c>
      <c r="E745" s="1220" t="s">
        <v>4413</v>
      </c>
      <c r="F745" s="1186" t="s">
        <v>4889</v>
      </c>
      <c r="G745" s="1186" t="s">
        <v>4904</v>
      </c>
      <c r="H745" s="1186" t="s">
        <v>4813</v>
      </c>
      <c r="I745" s="1190" t="s">
        <v>4341</v>
      </c>
    </row>
    <row r="746" spans="1:9" ht="15.95">
      <c r="A746" s="1171"/>
      <c r="B746" s="1171"/>
      <c r="C746" s="1223" t="s">
        <v>4913</v>
      </c>
      <c r="D746" s="1220" t="s">
        <v>4339</v>
      </c>
      <c r="E746" s="1220" t="s">
        <v>4413</v>
      </c>
      <c r="F746" s="1186" t="s">
        <v>4889</v>
      </c>
      <c r="G746" s="1186" t="s">
        <v>4904</v>
      </c>
      <c r="H746" s="1186" t="s">
        <v>4813</v>
      </c>
      <c r="I746" s="1190" t="s">
        <v>4341</v>
      </c>
    </row>
    <row r="747" spans="1:9" ht="15.95">
      <c r="A747" s="1171"/>
      <c r="B747" s="1171"/>
      <c r="C747" s="1223" t="s">
        <v>4914</v>
      </c>
      <c r="D747" s="1220" t="s">
        <v>4915</v>
      </c>
      <c r="E747" s="1220" t="s">
        <v>4413</v>
      </c>
      <c r="F747" s="1186" t="s">
        <v>4889</v>
      </c>
      <c r="G747" s="1186" t="s">
        <v>4904</v>
      </c>
      <c r="H747" s="1186" t="s">
        <v>4813</v>
      </c>
      <c r="I747" s="1190" t="s">
        <v>4341</v>
      </c>
    </row>
    <row r="748" spans="1:9" ht="14.45">
      <c r="A748" s="1171"/>
      <c r="B748" s="1171"/>
      <c r="C748" s="1221" t="s">
        <v>4916</v>
      </c>
      <c r="D748" s="1221" t="s">
        <v>4339</v>
      </c>
      <c r="E748" s="1221" t="s">
        <v>4413</v>
      </c>
      <c r="F748" s="1186" t="s">
        <v>4889</v>
      </c>
      <c r="G748" s="1186" t="s">
        <v>4904</v>
      </c>
      <c r="H748" s="1186" t="s">
        <v>4813</v>
      </c>
      <c r="I748" s="1190" t="s">
        <v>4341</v>
      </c>
    </row>
    <row r="749" spans="1:9" ht="14.45">
      <c r="A749" s="1171"/>
      <c r="B749" s="1171"/>
      <c r="C749" s="1221" t="s">
        <v>4917</v>
      </c>
      <c r="D749" s="1221" t="s">
        <v>4339</v>
      </c>
      <c r="E749" s="1221" t="s">
        <v>4413</v>
      </c>
      <c r="F749" s="1186" t="s">
        <v>4889</v>
      </c>
      <c r="G749" s="1186" t="s">
        <v>4904</v>
      </c>
      <c r="H749" s="1186" t="s">
        <v>4813</v>
      </c>
      <c r="I749" s="1190" t="s">
        <v>4341</v>
      </c>
    </row>
    <row r="750" spans="1:9" ht="14.45">
      <c r="A750" s="1171"/>
      <c r="B750" s="1171"/>
      <c r="C750" s="1221" t="s">
        <v>4918</v>
      </c>
      <c r="D750" s="1221" t="s">
        <v>4339</v>
      </c>
      <c r="E750" s="1221" t="s">
        <v>4413</v>
      </c>
      <c r="F750" s="1186" t="s">
        <v>4889</v>
      </c>
      <c r="G750" s="1186" t="s">
        <v>4904</v>
      </c>
      <c r="H750" s="1186" t="s">
        <v>4813</v>
      </c>
      <c r="I750" s="1190" t="s">
        <v>4341</v>
      </c>
    </row>
    <row r="751" spans="1:9" ht="14.45">
      <c r="A751" s="1171"/>
      <c r="B751" s="1171"/>
      <c r="C751" s="1221" t="s">
        <v>4919</v>
      </c>
      <c r="D751" s="1221" t="s">
        <v>4339</v>
      </c>
      <c r="E751" s="1221" t="s">
        <v>4413</v>
      </c>
      <c r="F751" s="1186" t="s">
        <v>4889</v>
      </c>
      <c r="G751" s="1186" t="s">
        <v>4904</v>
      </c>
      <c r="H751" s="1186" t="s">
        <v>4813</v>
      </c>
      <c r="I751" s="1190" t="s">
        <v>4341</v>
      </c>
    </row>
    <row r="752" spans="1:9" ht="14.45">
      <c r="A752" s="1171"/>
      <c r="B752" s="1171"/>
      <c r="C752" s="1221" t="s">
        <v>4920</v>
      </c>
      <c r="D752" s="1221" t="s">
        <v>3368</v>
      </c>
      <c r="E752" s="1221" t="s">
        <v>4392</v>
      </c>
      <c r="F752" s="1186" t="s">
        <v>4889</v>
      </c>
      <c r="G752" s="1186" t="s">
        <v>4904</v>
      </c>
      <c r="H752" s="1186" t="s">
        <v>4813</v>
      </c>
      <c r="I752" s="1190" t="s">
        <v>4341</v>
      </c>
    </row>
    <row r="753" spans="1:13" ht="14.45">
      <c r="A753" s="1171"/>
      <c r="B753" s="1171"/>
      <c r="C753" s="1221" t="s">
        <v>4916</v>
      </c>
      <c r="D753" s="1221" t="s">
        <v>4339</v>
      </c>
      <c r="E753" s="1221" t="s">
        <v>4392</v>
      </c>
      <c r="F753" s="1186" t="s">
        <v>4889</v>
      </c>
      <c r="G753" s="1186" t="s">
        <v>4904</v>
      </c>
      <c r="H753" s="1186" t="s">
        <v>4813</v>
      </c>
      <c r="I753" s="1190" t="s">
        <v>4341</v>
      </c>
    </row>
    <row r="754" spans="1:13" ht="14.45">
      <c r="A754" s="1171"/>
      <c r="B754" s="1171"/>
      <c r="C754" s="1221" t="s">
        <v>4917</v>
      </c>
      <c r="D754" s="1221" t="s">
        <v>4339</v>
      </c>
      <c r="E754" s="1221" t="s">
        <v>4392</v>
      </c>
      <c r="F754" s="1186" t="s">
        <v>4889</v>
      </c>
      <c r="G754" s="1186" t="s">
        <v>4904</v>
      </c>
      <c r="H754" s="1186" t="s">
        <v>4813</v>
      </c>
      <c r="I754" s="1190" t="s">
        <v>4341</v>
      </c>
    </row>
    <row r="755" spans="1:13" ht="15" thickBot="1">
      <c r="A755" s="1171"/>
      <c r="B755" s="1171"/>
      <c r="C755" s="1221" t="s">
        <v>4918</v>
      </c>
      <c r="D755" s="1221" t="s">
        <v>4339</v>
      </c>
      <c r="E755" s="1221" t="s">
        <v>4392</v>
      </c>
      <c r="F755" s="1186" t="s">
        <v>4889</v>
      </c>
      <c r="G755" s="1186" t="s">
        <v>4904</v>
      </c>
      <c r="H755" s="1186" t="s">
        <v>4813</v>
      </c>
      <c r="I755" s="1190" t="s">
        <v>4341</v>
      </c>
    </row>
    <row r="756" spans="1:13" ht="24.95">
      <c r="A756" s="1198"/>
      <c r="B756" s="1171"/>
      <c r="C756" s="1186" t="s">
        <v>4921</v>
      </c>
      <c r="D756" s="1186" t="s">
        <v>3368</v>
      </c>
      <c r="E756" s="1186" t="s">
        <v>4343</v>
      </c>
      <c r="F756" s="1186" t="s">
        <v>70</v>
      </c>
      <c r="G756" s="1245" t="s">
        <v>4922</v>
      </c>
      <c r="H756" s="1186" t="s">
        <v>4346</v>
      </c>
      <c r="I756" s="1209" t="s">
        <v>4923</v>
      </c>
      <c r="J756" s="1251" t="s">
        <v>4582</v>
      </c>
      <c r="L756" s="1173" t="s">
        <v>4333</v>
      </c>
      <c r="M756" s="1189"/>
    </row>
    <row r="757" spans="1:13" ht="23.1">
      <c r="A757" s="1198"/>
      <c r="B757" s="1171"/>
      <c r="C757" s="1186" t="s">
        <v>4924</v>
      </c>
      <c r="D757" s="1186" t="s">
        <v>3368</v>
      </c>
      <c r="E757" s="1186" t="s">
        <v>4343</v>
      </c>
      <c r="F757" s="1186" t="s">
        <v>70</v>
      </c>
      <c r="G757" s="1245" t="s">
        <v>4922</v>
      </c>
      <c r="H757" s="1186" t="s">
        <v>4346</v>
      </c>
      <c r="I757" s="1209" t="s">
        <v>4923</v>
      </c>
      <c r="J757" s="1188" t="s">
        <v>4337</v>
      </c>
      <c r="L757" s="1173" t="s">
        <v>4333</v>
      </c>
      <c r="M757" s="1189"/>
    </row>
    <row r="758" spans="1:13" ht="23.45" thickBot="1">
      <c r="A758" s="1211"/>
      <c r="B758" s="1205"/>
      <c r="C758" s="1202" t="s">
        <v>4925</v>
      </c>
      <c r="D758" s="1202" t="s">
        <v>4339</v>
      </c>
      <c r="E758" s="1186" t="s">
        <v>4343</v>
      </c>
      <c r="F758" s="1202" t="s">
        <v>70</v>
      </c>
      <c r="G758" s="1254" t="s">
        <v>4922</v>
      </c>
      <c r="H758" s="1202" t="s">
        <v>4346</v>
      </c>
      <c r="I758" s="1219" t="s">
        <v>4923</v>
      </c>
      <c r="J758" s="1218" t="s">
        <v>4337</v>
      </c>
      <c r="K758" s="1205"/>
      <c r="L758" s="1206" t="s">
        <v>4333</v>
      </c>
      <c r="M758" s="1207"/>
    </row>
    <row r="759" spans="1:13" ht="24.95">
      <c r="A759" s="1208"/>
      <c r="B759" s="1181"/>
      <c r="C759" s="1178" t="s">
        <v>4926</v>
      </c>
      <c r="D759" s="1178" t="s">
        <v>3368</v>
      </c>
      <c r="E759" s="1178" t="s">
        <v>4413</v>
      </c>
      <c r="F759" s="1178" t="s">
        <v>70</v>
      </c>
      <c r="G759" s="1253" t="s">
        <v>4927</v>
      </c>
      <c r="H759" s="1178" t="s">
        <v>4346</v>
      </c>
      <c r="I759" s="1179" t="s">
        <v>4923</v>
      </c>
      <c r="J759" s="1251" t="s">
        <v>4629</v>
      </c>
      <c r="K759" s="1181"/>
      <c r="L759" s="1182"/>
      <c r="M759" s="1183"/>
    </row>
    <row r="760" spans="1:13" ht="23.1">
      <c r="A760" s="1198"/>
      <c r="B760" s="1171"/>
      <c r="C760" s="1186" t="s">
        <v>4928</v>
      </c>
      <c r="D760" s="1186" t="s">
        <v>4339</v>
      </c>
      <c r="E760" s="1186" t="s">
        <v>4413</v>
      </c>
      <c r="F760" s="1186" t="s">
        <v>70</v>
      </c>
      <c r="G760" s="1245" t="s">
        <v>4927</v>
      </c>
      <c r="H760" s="1186" t="s">
        <v>4346</v>
      </c>
      <c r="I760" s="1209" t="s">
        <v>4923</v>
      </c>
      <c r="J760" s="1188" t="s">
        <v>4337</v>
      </c>
      <c r="M760" s="1189"/>
    </row>
    <row r="761" spans="1:13" ht="23.1">
      <c r="A761" s="1198"/>
      <c r="B761" s="1171"/>
      <c r="C761" s="1186" t="s">
        <v>4929</v>
      </c>
      <c r="D761" s="1186" t="s">
        <v>3368</v>
      </c>
      <c r="E761" s="1186" t="s">
        <v>4392</v>
      </c>
      <c r="F761" s="1186" t="s">
        <v>70</v>
      </c>
      <c r="G761" s="1245" t="s">
        <v>4927</v>
      </c>
      <c r="H761" s="1186" t="s">
        <v>4346</v>
      </c>
      <c r="I761" s="1209" t="s">
        <v>4923</v>
      </c>
      <c r="J761" s="1188" t="s">
        <v>4337</v>
      </c>
      <c r="M761" s="1189"/>
    </row>
    <row r="762" spans="1:13" ht="23.1">
      <c r="A762" s="1198"/>
      <c r="B762" s="1171"/>
      <c r="C762" s="1186" t="s">
        <v>4930</v>
      </c>
      <c r="D762" s="1186" t="s">
        <v>3368</v>
      </c>
      <c r="E762" s="1186" t="s">
        <v>4392</v>
      </c>
      <c r="F762" s="1186" t="s">
        <v>70</v>
      </c>
      <c r="G762" s="1245" t="s">
        <v>4927</v>
      </c>
      <c r="H762" s="1186" t="s">
        <v>4346</v>
      </c>
      <c r="I762" s="1209" t="s">
        <v>4923</v>
      </c>
      <c r="J762" s="1188" t="s">
        <v>4337</v>
      </c>
      <c r="M762" s="1189"/>
    </row>
    <row r="763" spans="1:13" ht="23.1">
      <c r="A763" s="1198"/>
      <c r="B763" s="1171"/>
      <c r="C763" s="1186" t="s">
        <v>4931</v>
      </c>
      <c r="D763" s="1186" t="s">
        <v>4339</v>
      </c>
      <c r="E763" s="1186" t="s">
        <v>4392</v>
      </c>
      <c r="F763" s="1186" t="s">
        <v>70</v>
      </c>
      <c r="G763" s="1245" t="s">
        <v>4927</v>
      </c>
      <c r="H763" s="1186" t="s">
        <v>4346</v>
      </c>
      <c r="I763" s="1209" t="s">
        <v>4923</v>
      </c>
      <c r="J763" s="1188" t="s">
        <v>4337</v>
      </c>
      <c r="M763" s="1189"/>
    </row>
    <row r="764" spans="1:13" ht="24.95">
      <c r="A764" s="1193"/>
      <c r="B764" s="1194"/>
      <c r="C764" s="1195" t="s">
        <v>4932</v>
      </c>
      <c r="D764" s="1195" t="s">
        <v>3368</v>
      </c>
      <c r="E764" s="1195" t="s">
        <v>4413</v>
      </c>
      <c r="F764" s="1195" t="s">
        <v>70</v>
      </c>
      <c r="G764" s="1250" t="s">
        <v>4927</v>
      </c>
      <c r="H764" s="1195" t="s">
        <v>4346</v>
      </c>
      <c r="I764" s="1217" t="s">
        <v>4923</v>
      </c>
      <c r="J764" s="1249" t="s">
        <v>4933</v>
      </c>
      <c r="K764" s="1194"/>
      <c r="L764" s="1196"/>
      <c r="M764" s="1197"/>
    </row>
    <row r="765" spans="1:13" ht="23.1">
      <c r="A765" s="1198"/>
      <c r="B765" s="1171"/>
      <c r="C765" s="1186" t="s">
        <v>4934</v>
      </c>
      <c r="D765" s="1186" t="s">
        <v>4339</v>
      </c>
      <c r="E765" s="1186" t="s">
        <v>4413</v>
      </c>
      <c r="F765" s="1186" t="s">
        <v>70</v>
      </c>
      <c r="G765" s="1245" t="s">
        <v>4927</v>
      </c>
      <c r="H765" s="1186" t="s">
        <v>4346</v>
      </c>
      <c r="I765" s="1209" t="s">
        <v>4923</v>
      </c>
      <c r="J765" s="1188" t="s">
        <v>4337</v>
      </c>
      <c r="M765" s="1189"/>
    </row>
    <row r="766" spans="1:13" ht="23.1">
      <c r="A766" s="1198"/>
      <c r="B766" s="1171"/>
      <c r="C766" s="1186" t="s">
        <v>4935</v>
      </c>
      <c r="D766" s="1186" t="s">
        <v>3368</v>
      </c>
      <c r="E766" s="1186" t="s">
        <v>4392</v>
      </c>
      <c r="F766" s="1186" t="s">
        <v>70</v>
      </c>
      <c r="G766" s="1245" t="s">
        <v>4927</v>
      </c>
      <c r="H766" s="1186" t="s">
        <v>4346</v>
      </c>
      <c r="I766" s="1209" t="s">
        <v>4923</v>
      </c>
      <c r="J766" s="1188" t="s">
        <v>4337</v>
      </c>
      <c r="M766" s="1189"/>
    </row>
    <row r="767" spans="1:13" ht="23.1">
      <c r="A767" s="1198"/>
      <c r="B767" s="1171"/>
      <c r="C767" s="1186" t="s">
        <v>4936</v>
      </c>
      <c r="D767" s="1186" t="s">
        <v>3368</v>
      </c>
      <c r="E767" s="1186" t="s">
        <v>4392</v>
      </c>
      <c r="F767" s="1186" t="s">
        <v>70</v>
      </c>
      <c r="G767" s="1245" t="s">
        <v>4927</v>
      </c>
      <c r="H767" s="1186" t="s">
        <v>4346</v>
      </c>
      <c r="I767" s="1209" t="s">
        <v>4923</v>
      </c>
      <c r="J767" s="1188" t="s">
        <v>4337</v>
      </c>
      <c r="M767" s="1189"/>
    </row>
    <row r="768" spans="1:13" ht="23.1">
      <c r="A768" s="1198"/>
      <c r="B768" s="1171"/>
      <c r="C768" s="1186" t="s">
        <v>4937</v>
      </c>
      <c r="D768" s="1186" t="s">
        <v>4339</v>
      </c>
      <c r="E768" s="1186" t="s">
        <v>4392</v>
      </c>
      <c r="F768" s="1186" t="s">
        <v>70</v>
      </c>
      <c r="G768" s="1245" t="s">
        <v>4927</v>
      </c>
      <c r="H768" s="1186" t="s">
        <v>4346</v>
      </c>
      <c r="I768" s="1209" t="s">
        <v>4923</v>
      </c>
      <c r="J768" s="1188" t="s">
        <v>4337</v>
      </c>
      <c r="M768" s="1189"/>
    </row>
    <row r="769" spans="1:13" ht="24.95">
      <c r="A769" s="1193"/>
      <c r="B769" s="1194"/>
      <c r="C769" s="1195" t="s">
        <v>4938</v>
      </c>
      <c r="D769" s="1195" t="s">
        <v>3368</v>
      </c>
      <c r="E769" s="1195" t="s">
        <v>4413</v>
      </c>
      <c r="F769" s="1195" t="s">
        <v>70</v>
      </c>
      <c r="G769" s="1250" t="s">
        <v>4927</v>
      </c>
      <c r="H769" s="1195" t="s">
        <v>4346</v>
      </c>
      <c r="I769" s="1217" t="s">
        <v>4923</v>
      </c>
      <c r="J769" s="1249" t="s">
        <v>4939</v>
      </c>
      <c r="K769" s="1194"/>
      <c r="L769" s="1196"/>
      <c r="M769" s="1197"/>
    </row>
    <row r="770" spans="1:13" ht="23.1">
      <c r="A770" s="1198"/>
      <c r="B770" s="1171"/>
      <c r="C770" s="1186" t="s">
        <v>4940</v>
      </c>
      <c r="D770" s="1186" t="s">
        <v>4339</v>
      </c>
      <c r="E770" s="1186" t="s">
        <v>4413</v>
      </c>
      <c r="F770" s="1186" t="s">
        <v>70</v>
      </c>
      <c r="G770" s="1245" t="s">
        <v>4927</v>
      </c>
      <c r="H770" s="1186" t="s">
        <v>4346</v>
      </c>
      <c r="I770" s="1209" t="s">
        <v>4923</v>
      </c>
      <c r="J770" s="1188" t="s">
        <v>4337</v>
      </c>
      <c r="M770" s="1189"/>
    </row>
    <row r="771" spans="1:13" ht="23.1">
      <c r="A771" s="1198"/>
      <c r="B771" s="1171"/>
      <c r="C771" s="1186" t="s">
        <v>4941</v>
      </c>
      <c r="D771" s="1186" t="s">
        <v>3368</v>
      </c>
      <c r="E771" s="1186" t="s">
        <v>4392</v>
      </c>
      <c r="F771" s="1186" t="s">
        <v>70</v>
      </c>
      <c r="G771" s="1245" t="s">
        <v>4927</v>
      </c>
      <c r="H771" s="1186" t="s">
        <v>4346</v>
      </c>
      <c r="I771" s="1209" t="s">
        <v>4923</v>
      </c>
      <c r="J771" s="1188" t="s">
        <v>4337</v>
      </c>
      <c r="M771" s="1189"/>
    </row>
    <row r="772" spans="1:13" ht="23.1">
      <c r="A772" s="1198"/>
      <c r="B772" s="1171"/>
      <c r="C772" s="1186" t="s">
        <v>4942</v>
      </c>
      <c r="D772" s="1186" t="s">
        <v>3368</v>
      </c>
      <c r="E772" s="1186" t="s">
        <v>4392</v>
      </c>
      <c r="F772" s="1186" t="s">
        <v>70</v>
      </c>
      <c r="G772" s="1245" t="s">
        <v>4927</v>
      </c>
      <c r="H772" s="1186" t="s">
        <v>4346</v>
      </c>
      <c r="I772" s="1209" t="s">
        <v>4923</v>
      </c>
      <c r="J772" s="1188" t="s">
        <v>4337</v>
      </c>
      <c r="M772" s="1189"/>
    </row>
    <row r="773" spans="1:13" ht="23.45" thickBot="1">
      <c r="A773" s="1211"/>
      <c r="B773" s="1205"/>
      <c r="C773" s="1202" t="s">
        <v>4943</v>
      </c>
      <c r="D773" s="1202" t="s">
        <v>4339</v>
      </c>
      <c r="E773" s="1202" t="s">
        <v>4392</v>
      </c>
      <c r="F773" s="1202" t="s">
        <v>70</v>
      </c>
      <c r="G773" s="1254" t="s">
        <v>4927</v>
      </c>
      <c r="H773" s="1202" t="s">
        <v>4346</v>
      </c>
      <c r="I773" s="1216" t="s">
        <v>4923</v>
      </c>
      <c r="J773" s="1218" t="s">
        <v>4337</v>
      </c>
      <c r="K773" s="1205"/>
      <c r="L773" s="1206"/>
      <c r="M773" s="1207"/>
    </row>
    <row r="774" spans="1:13" ht="24.95">
      <c r="A774" s="1208"/>
      <c r="B774" s="1181"/>
      <c r="C774" s="1178" t="s">
        <v>4593</v>
      </c>
      <c r="D774" s="1178" t="s">
        <v>3368</v>
      </c>
      <c r="E774" s="1178" t="s">
        <v>4944</v>
      </c>
      <c r="F774" s="1178" t="s">
        <v>70</v>
      </c>
      <c r="G774" s="1253" t="s">
        <v>4945</v>
      </c>
      <c r="H774" s="1178" t="s">
        <v>4346</v>
      </c>
      <c r="I774" s="1179" t="s">
        <v>4923</v>
      </c>
      <c r="J774" s="1251" t="s">
        <v>4594</v>
      </c>
      <c r="K774" s="1181"/>
      <c r="L774" s="1182" t="s">
        <v>4333</v>
      </c>
      <c r="M774" s="1183"/>
    </row>
    <row r="775" spans="1:13" ht="23.1">
      <c r="A775" s="1193"/>
      <c r="B775" s="1194"/>
      <c r="C775" s="1195" t="s">
        <v>4595</v>
      </c>
      <c r="D775" s="1195" t="s">
        <v>4339</v>
      </c>
      <c r="E775" s="1195" t="s">
        <v>4336</v>
      </c>
      <c r="F775" s="1195" t="s">
        <v>70</v>
      </c>
      <c r="G775" s="1250" t="s">
        <v>4945</v>
      </c>
      <c r="H775" s="1195" t="s">
        <v>4346</v>
      </c>
      <c r="I775" s="1217" t="s">
        <v>4923</v>
      </c>
      <c r="J775" s="1188" t="s">
        <v>4337</v>
      </c>
      <c r="K775" s="1194"/>
      <c r="L775" s="1173" t="s">
        <v>4333</v>
      </c>
      <c r="M775" s="1197"/>
    </row>
    <row r="776" spans="1:13" ht="23.1">
      <c r="A776" s="1198"/>
      <c r="B776" s="1171"/>
      <c r="C776" s="1186" t="s">
        <v>4596</v>
      </c>
      <c r="D776" s="1195" t="s">
        <v>4339</v>
      </c>
      <c r="E776" s="1195" t="s">
        <v>4336</v>
      </c>
      <c r="F776" s="1195" t="s">
        <v>70</v>
      </c>
      <c r="G776" s="1250" t="s">
        <v>4945</v>
      </c>
      <c r="H776" s="1195" t="s">
        <v>4346</v>
      </c>
      <c r="I776" s="1217" t="s">
        <v>4923</v>
      </c>
      <c r="J776" s="1188" t="s">
        <v>4337</v>
      </c>
      <c r="L776" s="1173" t="s">
        <v>4333</v>
      </c>
      <c r="M776" s="1189"/>
    </row>
    <row r="777" spans="1:13" ht="24.95">
      <c r="A777" s="1193"/>
      <c r="B777" s="1194"/>
      <c r="C777" s="1195" t="s">
        <v>4946</v>
      </c>
      <c r="D777" s="1195" t="s">
        <v>3368</v>
      </c>
      <c r="E777" s="1195" t="s">
        <v>4944</v>
      </c>
      <c r="F777" s="1195" t="s">
        <v>70</v>
      </c>
      <c r="G777" s="1250" t="s">
        <v>4945</v>
      </c>
      <c r="H777" s="1195" t="s">
        <v>4346</v>
      </c>
      <c r="I777" s="1217" t="s">
        <v>4923</v>
      </c>
      <c r="J777" s="1249" t="s">
        <v>4598</v>
      </c>
      <c r="K777" s="1194"/>
      <c r="L777" s="1173" t="s">
        <v>4333</v>
      </c>
      <c r="M777" s="1197"/>
    </row>
    <row r="778" spans="1:13" ht="23.1">
      <c r="A778" s="1198"/>
      <c r="B778" s="1171"/>
      <c r="C778" s="1186" t="s">
        <v>4947</v>
      </c>
      <c r="D778" s="1186" t="s">
        <v>4339</v>
      </c>
      <c r="E778" s="1186" t="s">
        <v>4336</v>
      </c>
      <c r="F778" s="1195" t="s">
        <v>70</v>
      </c>
      <c r="G778" s="1250" t="s">
        <v>4945</v>
      </c>
      <c r="H778" s="1195" t="s">
        <v>4346</v>
      </c>
      <c r="I778" s="1217" t="s">
        <v>4923</v>
      </c>
      <c r="J778" s="1188" t="s">
        <v>4337</v>
      </c>
      <c r="L778" s="1173" t="s">
        <v>4333</v>
      </c>
      <c r="M778" s="1189"/>
    </row>
    <row r="779" spans="1:13" ht="23.1">
      <c r="A779" s="1198"/>
      <c r="B779" s="1171"/>
      <c r="C779" s="1186" t="s">
        <v>4948</v>
      </c>
      <c r="D779" s="1186" t="s">
        <v>3368</v>
      </c>
      <c r="E779" s="1186" t="s">
        <v>4336</v>
      </c>
      <c r="F779" s="1195" t="s">
        <v>70</v>
      </c>
      <c r="G779" s="1250" t="s">
        <v>4945</v>
      </c>
      <c r="H779" s="1195" t="s">
        <v>4346</v>
      </c>
      <c r="I779" s="1217" t="s">
        <v>4923</v>
      </c>
      <c r="J779" s="1188" t="s">
        <v>4337</v>
      </c>
      <c r="L779" s="1173" t="s">
        <v>4333</v>
      </c>
      <c r="M779" s="1189"/>
    </row>
    <row r="780" spans="1:13" ht="24.95">
      <c r="A780" s="1193"/>
      <c r="B780" s="1194"/>
      <c r="C780" s="1195" t="s">
        <v>4601</v>
      </c>
      <c r="D780" s="1195" t="s">
        <v>3368</v>
      </c>
      <c r="E780" s="1195" t="s">
        <v>4343</v>
      </c>
      <c r="F780" s="1195" t="s">
        <v>70</v>
      </c>
      <c r="G780" s="1250" t="s">
        <v>4945</v>
      </c>
      <c r="H780" s="1195" t="s">
        <v>4346</v>
      </c>
      <c r="I780" s="1217" t="s">
        <v>4923</v>
      </c>
      <c r="J780" s="1249" t="s">
        <v>4602</v>
      </c>
      <c r="K780" s="1194"/>
      <c r="L780" s="1173" t="s">
        <v>4333</v>
      </c>
      <c r="M780" s="1197"/>
    </row>
    <row r="781" spans="1:13" ht="23.1">
      <c r="A781" s="1198"/>
      <c r="B781" s="1171"/>
      <c r="C781" s="1186" t="s">
        <v>4603</v>
      </c>
      <c r="D781" s="1186" t="s">
        <v>4339</v>
      </c>
      <c r="E781" s="1186" t="s">
        <v>4336</v>
      </c>
      <c r="F781" s="1195" t="s">
        <v>70</v>
      </c>
      <c r="G781" s="1250" t="s">
        <v>4945</v>
      </c>
      <c r="H781" s="1195" t="s">
        <v>4346</v>
      </c>
      <c r="I781" s="1217" t="s">
        <v>4923</v>
      </c>
      <c r="J781" s="1188" t="s">
        <v>4337</v>
      </c>
      <c r="L781" s="1173" t="s">
        <v>4333</v>
      </c>
      <c r="M781" s="1189"/>
    </row>
    <row r="782" spans="1:13" ht="23.1">
      <c r="A782" s="1198"/>
      <c r="B782" s="1171"/>
      <c r="C782" s="1186" t="s">
        <v>4604</v>
      </c>
      <c r="D782" s="1186" t="s">
        <v>3368</v>
      </c>
      <c r="E782" s="1186" t="s">
        <v>4336</v>
      </c>
      <c r="F782" s="1195" t="s">
        <v>70</v>
      </c>
      <c r="G782" s="1250" t="s">
        <v>4945</v>
      </c>
      <c r="H782" s="1195" t="s">
        <v>4346</v>
      </c>
      <c r="I782" s="1217" t="s">
        <v>4923</v>
      </c>
      <c r="J782" s="1188" t="s">
        <v>4337</v>
      </c>
      <c r="L782" s="1173" t="s">
        <v>4333</v>
      </c>
      <c r="M782" s="1189"/>
    </row>
    <row r="783" spans="1:13" ht="24.95">
      <c r="A783" s="1193"/>
      <c r="B783" s="1194"/>
      <c r="C783" s="1195" t="s">
        <v>4605</v>
      </c>
      <c r="D783" s="1195" t="s">
        <v>4339</v>
      </c>
      <c r="E783" s="1195" t="s">
        <v>4944</v>
      </c>
      <c r="F783" s="1195" t="s">
        <v>70</v>
      </c>
      <c r="G783" s="1250" t="s">
        <v>4945</v>
      </c>
      <c r="H783" s="1195" t="s">
        <v>4346</v>
      </c>
      <c r="I783" s="1217" t="s">
        <v>4923</v>
      </c>
      <c r="J783" s="1249" t="s">
        <v>4606</v>
      </c>
      <c r="K783" s="1194"/>
      <c r="L783" s="1173" t="s">
        <v>4333</v>
      </c>
      <c r="M783" s="1197"/>
    </row>
    <row r="784" spans="1:13" ht="23.1">
      <c r="A784" s="1198"/>
      <c r="B784" s="1171"/>
      <c r="C784" s="1186" t="s">
        <v>4607</v>
      </c>
      <c r="D784" s="1186" t="s">
        <v>4339</v>
      </c>
      <c r="E784" s="1186" t="s">
        <v>4336</v>
      </c>
      <c r="F784" s="1195" t="s">
        <v>70</v>
      </c>
      <c r="G784" s="1250" t="s">
        <v>4945</v>
      </c>
      <c r="H784" s="1195" t="s">
        <v>4346</v>
      </c>
      <c r="I784" s="1217" t="s">
        <v>4923</v>
      </c>
      <c r="J784" s="1188" t="s">
        <v>4337</v>
      </c>
      <c r="L784" s="1173" t="s">
        <v>4333</v>
      </c>
      <c r="M784" s="1189"/>
    </row>
    <row r="785" spans="1:13" ht="23.1">
      <c r="A785" s="1198"/>
      <c r="B785" s="1171"/>
      <c r="C785" s="1186" t="s">
        <v>4608</v>
      </c>
      <c r="D785" s="1186" t="s">
        <v>4352</v>
      </c>
      <c r="E785" s="1186" t="s">
        <v>4336</v>
      </c>
      <c r="F785" s="1195" t="s">
        <v>70</v>
      </c>
      <c r="G785" s="1250" t="s">
        <v>4945</v>
      </c>
      <c r="H785" s="1195" t="s">
        <v>4346</v>
      </c>
      <c r="I785" s="1217" t="s">
        <v>4923</v>
      </c>
      <c r="J785" s="1188" t="s">
        <v>4337</v>
      </c>
      <c r="L785" s="1173" t="s">
        <v>4333</v>
      </c>
      <c r="M785" s="1189"/>
    </row>
    <row r="786" spans="1:13" ht="24.95">
      <c r="A786" s="1193"/>
      <c r="B786" s="1194"/>
      <c r="C786" s="1195" t="s">
        <v>4949</v>
      </c>
      <c r="D786" s="1195" t="s">
        <v>3368</v>
      </c>
      <c r="E786" s="1195" t="s">
        <v>4336</v>
      </c>
      <c r="F786" s="1195" t="s">
        <v>70</v>
      </c>
      <c r="G786" s="1250" t="s">
        <v>4945</v>
      </c>
      <c r="H786" s="1195" t="s">
        <v>4346</v>
      </c>
      <c r="I786" s="1217" t="s">
        <v>4923</v>
      </c>
      <c r="J786" s="1249" t="s">
        <v>4950</v>
      </c>
      <c r="K786" s="1194"/>
      <c r="L786" s="1173" t="s">
        <v>4333</v>
      </c>
      <c r="M786" s="1197"/>
    </row>
    <row r="787" spans="1:13" ht="23.1">
      <c r="A787" s="1198"/>
      <c r="B787" s="1171"/>
      <c r="C787" s="1186" t="s">
        <v>4951</v>
      </c>
      <c r="D787" s="1186" t="s">
        <v>3368</v>
      </c>
      <c r="E787" s="1186" t="s">
        <v>4336</v>
      </c>
      <c r="F787" s="1195" t="s">
        <v>70</v>
      </c>
      <c r="G787" s="1250" t="s">
        <v>4945</v>
      </c>
      <c r="H787" s="1195" t="s">
        <v>4346</v>
      </c>
      <c r="I787" s="1217" t="s">
        <v>4923</v>
      </c>
      <c r="J787" s="1188" t="s">
        <v>4337</v>
      </c>
      <c r="L787" s="1173" t="s">
        <v>4333</v>
      </c>
      <c r="M787" s="1189"/>
    </row>
    <row r="788" spans="1:13" ht="23.1">
      <c r="A788" s="1198"/>
      <c r="B788" s="1171"/>
      <c r="C788" s="1186" t="s">
        <v>4952</v>
      </c>
      <c r="D788" s="1186" t="s">
        <v>4339</v>
      </c>
      <c r="E788" s="1186" t="s">
        <v>4336</v>
      </c>
      <c r="F788" s="1195" t="s">
        <v>70</v>
      </c>
      <c r="G788" s="1250" t="s">
        <v>4945</v>
      </c>
      <c r="H788" s="1195" t="s">
        <v>4346</v>
      </c>
      <c r="I788" s="1217" t="s">
        <v>4923</v>
      </c>
      <c r="J788" s="1188" t="s">
        <v>4337</v>
      </c>
      <c r="L788" s="1173" t="s">
        <v>4333</v>
      </c>
      <c r="M788" s="1189"/>
    </row>
    <row r="789" spans="1:13" ht="24.95">
      <c r="A789" s="1193"/>
      <c r="B789" s="1194"/>
      <c r="C789" s="1195" t="s">
        <v>4953</v>
      </c>
      <c r="D789" s="1195" t="s">
        <v>3368</v>
      </c>
      <c r="E789" s="1195" t="s">
        <v>4392</v>
      </c>
      <c r="F789" s="1195" t="s">
        <v>70</v>
      </c>
      <c r="G789" s="1250" t="s">
        <v>4945</v>
      </c>
      <c r="H789" s="1195" t="s">
        <v>4346</v>
      </c>
      <c r="I789" s="1217" t="s">
        <v>4923</v>
      </c>
      <c r="J789" s="1249" t="s">
        <v>4582</v>
      </c>
      <c r="K789" s="1194"/>
      <c r="L789" s="1196" t="s">
        <v>4334</v>
      </c>
      <c r="M789" s="1197"/>
    </row>
    <row r="790" spans="1:13" ht="25.5" thickBot="1">
      <c r="A790" s="1224"/>
      <c r="B790" s="1225"/>
      <c r="C790" s="1226" t="s">
        <v>4954</v>
      </c>
      <c r="D790" s="1226" t="s">
        <v>4339</v>
      </c>
      <c r="E790" s="1226" t="s">
        <v>4392</v>
      </c>
      <c r="F790" s="1226" t="s">
        <v>70</v>
      </c>
      <c r="G790" s="1257" t="s">
        <v>4945</v>
      </c>
      <c r="H790" s="1226" t="s">
        <v>4346</v>
      </c>
      <c r="I790" s="1227" t="s">
        <v>4923</v>
      </c>
      <c r="J790" s="1255" t="s">
        <v>4955</v>
      </c>
      <c r="K790" s="1225"/>
      <c r="L790" s="1228" t="s">
        <v>4334</v>
      </c>
      <c r="M790" s="1229"/>
    </row>
    <row r="791" spans="1:13" ht="25.5" thickBot="1">
      <c r="A791" s="1230"/>
      <c r="B791" s="1231"/>
      <c r="C791" s="1232" t="s">
        <v>4956</v>
      </c>
      <c r="D791" s="1232" t="s">
        <v>3368</v>
      </c>
      <c r="E791" s="1232" t="s">
        <v>4413</v>
      </c>
      <c r="F791" s="1232" t="s">
        <v>70</v>
      </c>
      <c r="G791" s="1258" t="s">
        <v>3668</v>
      </c>
      <c r="H791" s="1232" t="s">
        <v>4346</v>
      </c>
      <c r="I791" s="1233" t="s">
        <v>4923</v>
      </c>
      <c r="J791" s="1259" t="s">
        <v>4957</v>
      </c>
      <c r="K791" s="1231"/>
      <c r="L791" s="1234" t="s">
        <v>4333</v>
      </c>
      <c r="M791" s="1235"/>
    </row>
    <row r="792" spans="1:13" ht="24.95">
      <c r="A792" s="1208"/>
      <c r="B792" s="1181"/>
      <c r="C792" s="1178" t="s">
        <v>4958</v>
      </c>
      <c r="D792" s="1178" t="s">
        <v>4959</v>
      </c>
      <c r="E792" s="1178" t="s">
        <v>4413</v>
      </c>
      <c r="F792" s="1178" t="s">
        <v>70</v>
      </c>
      <c r="G792" s="1253" t="s">
        <v>4960</v>
      </c>
      <c r="H792" s="1178" t="s">
        <v>4346</v>
      </c>
      <c r="I792" s="1179" t="s">
        <v>4923</v>
      </c>
      <c r="J792" s="1251" t="s">
        <v>4961</v>
      </c>
      <c r="K792" s="1181"/>
      <c r="L792" s="1182" t="s">
        <v>4333</v>
      </c>
      <c r="M792" s="1183"/>
    </row>
    <row r="793" spans="1:13" ht="24.95">
      <c r="A793" s="1193"/>
      <c r="B793" s="1194"/>
      <c r="C793" s="1195" t="s">
        <v>4962</v>
      </c>
      <c r="D793" s="1195" t="s">
        <v>4959</v>
      </c>
      <c r="E793" s="1195" t="s">
        <v>4413</v>
      </c>
      <c r="F793" s="1195" t="s">
        <v>70</v>
      </c>
      <c r="G793" s="1250" t="s">
        <v>4960</v>
      </c>
      <c r="H793" s="1195" t="s">
        <v>4346</v>
      </c>
      <c r="I793" s="1217" t="s">
        <v>4923</v>
      </c>
      <c r="J793" s="1249" t="s">
        <v>4963</v>
      </c>
      <c r="K793" s="1194"/>
      <c r="L793" s="1196" t="s">
        <v>4333</v>
      </c>
      <c r="M793" s="1197"/>
    </row>
    <row r="794" spans="1:13" ht="24.95">
      <c r="A794" s="1193"/>
      <c r="B794" s="1194"/>
      <c r="C794" s="1195" t="s">
        <v>4964</v>
      </c>
      <c r="D794" s="1195" t="s">
        <v>4959</v>
      </c>
      <c r="E794" s="1195" t="s">
        <v>4413</v>
      </c>
      <c r="F794" s="1195" t="s">
        <v>70</v>
      </c>
      <c r="G794" s="1250" t="s">
        <v>4960</v>
      </c>
      <c r="H794" s="1195" t="s">
        <v>4346</v>
      </c>
      <c r="I794" s="1217" t="s">
        <v>4923</v>
      </c>
      <c r="J794" s="1249" t="s">
        <v>4965</v>
      </c>
      <c r="K794" s="1194"/>
      <c r="L794" s="1196" t="s">
        <v>4333</v>
      </c>
      <c r="M794" s="1197"/>
    </row>
    <row r="795" spans="1:13" ht="25.5" thickBot="1">
      <c r="A795" s="1224"/>
      <c r="B795" s="1225"/>
      <c r="C795" s="1226" t="s">
        <v>4966</v>
      </c>
      <c r="D795" s="1226" t="s">
        <v>4339</v>
      </c>
      <c r="E795" s="1226" t="s">
        <v>4413</v>
      </c>
      <c r="F795" s="1226" t="s">
        <v>70</v>
      </c>
      <c r="G795" s="1257" t="s">
        <v>4960</v>
      </c>
      <c r="H795" s="1226" t="s">
        <v>4346</v>
      </c>
      <c r="I795" s="1227" t="s">
        <v>4923</v>
      </c>
      <c r="J795" s="1255" t="s">
        <v>4967</v>
      </c>
      <c r="K795" s="1225"/>
      <c r="L795" s="1228" t="s">
        <v>4333</v>
      </c>
      <c r="M795" s="1229"/>
    </row>
    <row r="796" spans="1:13" ht="24.95">
      <c r="A796" s="1208"/>
      <c r="B796" s="1181"/>
      <c r="C796" s="1178" t="s">
        <v>4968</v>
      </c>
      <c r="D796" s="1178" t="s">
        <v>3368</v>
      </c>
      <c r="E796" s="1178" t="s">
        <v>4413</v>
      </c>
      <c r="F796" s="1178" t="s">
        <v>70</v>
      </c>
      <c r="G796" s="1253" t="s">
        <v>4969</v>
      </c>
      <c r="H796" s="1178" t="s">
        <v>4346</v>
      </c>
      <c r="I796" s="1179" t="s">
        <v>4923</v>
      </c>
      <c r="J796" s="1251" t="s">
        <v>4609</v>
      </c>
      <c r="K796" s="1181"/>
      <c r="L796" s="1182"/>
      <c r="M796" s="1183"/>
    </row>
    <row r="797" spans="1:13" ht="23.1">
      <c r="A797" s="1193"/>
      <c r="B797" s="1194"/>
      <c r="C797" s="1195" t="s">
        <v>4970</v>
      </c>
      <c r="D797" s="1195" t="s">
        <v>3368</v>
      </c>
      <c r="E797" s="1195" t="s">
        <v>4413</v>
      </c>
      <c r="F797" s="1195" t="s">
        <v>70</v>
      </c>
      <c r="G797" s="1250" t="s">
        <v>4969</v>
      </c>
      <c r="H797" s="1195" t="s">
        <v>4346</v>
      </c>
      <c r="I797" s="1217" t="s">
        <v>4923</v>
      </c>
      <c r="J797" s="1188" t="s">
        <v>4337</v>
      </c>
      <c r="K797" s="1194"/>
      <c r="L797" s="1196"/>
      <c r="M797" s="1197"/>
    </row>
    <row r="798" spans="1:13" ht="23.1">
      <c r="A798" s="1193"/>
      <c r="B798" s="1194"/>
      <c r="C798" s="1195" t="s">
        <v>4971</v>
      </c>
      <c r="D798" s="1195" t="s">
        <v>3368</v>
      </c>
      <c r="E798" s="1195" t="s">
        <v>4413</v>
      </c>
      <c r="F798" s="1195" t="s">
        <v>70</v>
      </c>
      <c r="G798" s="1250" t="s">
        <v>4969</v>
      </c>
      <c r="H798" s="1195" t="s">
        <v>4346</v>
      </c>
      <c r="I798" s="1217" t="s">
        <v>4923</v>
      </c>
      <c r="J798" s="1188" t="s">
        <v>4337</v>
      </c>
      <c r="K798" s="1194"/>
      <c r="L798" s="1196"/>
      <c r="M798" s="1197"/>
    </row>
    <row r="799" spans="1:13" ht="24.95">
      <c r="A799" s="1193"/>
      <c r="B799" s="1194"/>
      <c r="C799" s="1195" t="s">
        <v>4972</v>
      </c>
      <c r="D799" s="1195" t="s">
        <v>3368</v>
      </c>
      <c r="E799" s="1195" t="s">
        <v>4413</v>
      </c>
      <c r="F799" s="1195" t="s">
        <v>70</v>
      </c>
      <c r="G799" s="1250" t="s">
        <v>4969</v>
      </c>
      <c r="H799" s="1195" t="s">
        <v>4346</v>
      </c>
      <c r="I799" s="1217" t="s">
        <v>4923</v>
      </c>
      <c r="J799" s="1249" t="s">
        <v>4973</v>
      </c>
      <c r="K799" s="1194"/>
      <c r="L799" s="1196"/>
      <c r="M799" s="1197"/>
    </row>
    <row r="800" spans="1:13" ht="23.1">
      <c r="A800" s="1193"/>
      <c r="B800" s="1194"/>
      <c r="C800" s="1195" t="s">
        <v>4974</v>
      </c>
      <c r="D800" s="1195" t="s">
        <v>3368</v>
      </c>
      <c r="E800" s="1195" t="s">
        <v>4413</v>
      </c>
      <c r="F800" s="1195" t="s">
        <v>70</v>
      </c>
      <c r="G800" s="1250" t="s">
        <v>4969</v>
      </c>
      <c r="H800" s="1195" t="s">
        <v>4346</v>
      </c>
      <c r="I800" s="1217" t="s">
        <v>4923</v>
      </c>
      <c r="J800" s="1188" t="s">
        <v>4337</v>
      </c>
      <c r="K800" s="1194"/>
      <c r="L800" s="1196"/>
      <c r="M800" s="1197"/>
    </row>
    <row r="801" spans="1:13" ht="23.1">
      <c r="A801" s="1193"/>
      <c r="B801" s="1194"/>
      <c r="C801" s="1195" t="s">
        <v>4975</v>
      </c>
      <c r="D801" s="1195" t="s">
        <v>3368</v>
      </c>
      <c r="E801" s="1195" t="s">
        <v>4413</v>
      </c>
      <c r="F801" s="1195" t="s">
        <v>70</v>
      </c>
      <c r="G801" s="1250" t="s">
        <v>4969</v>
      </c>
      <c r="H801" s="1195" t="s">
        <v>4346</v>
      </c>
      <c r="I801" s="1217" t="s">
        <v>4923</v>
      </c>
      <c r="J801" s="1188" t="s">
        <v>4337</v>
      </c>
      <c r="K801" s="1194"/>
      <c r="L801" s="1196"/>
      <c r="M801" s="1197"/>
    </row>
    <row r="802" spans="1:13" ht="24.95">
      <c r="A802" s="1193"/>
      <c r="B802" s="1194"/>
      <c r="C802" s="1195" t="s">
        <v>4976</v>
      </c>
      <c r="D802" s="1195" t="s">
        <v>3368</v>
      </c>
      <c r="E802" s="1195" t="s">
        <v>4413</v>
      </c>
      <c r="F802" s="1195" t="s">
        <v>70</v>
      </c>
      <c r="G802" s="1250" t="s">
        <v>4969</v>
      </c>
      <c r="H802" s="1195" t="s">
        <v>4346</v>
      </c>
      <c r="I802" s="1217" t="s">
        <v>4923</v>
      </c>
      <c r="J802" s="1249" t="s">
        <v>4586</v>
      </c>
      <c r="K802" s="1194"/>
      <c r="L802" s="1196"/>
      <c r="M802" s="1197"/>
    </row>
    <row r="803" spans="1:13" ht="23.1">
      <c r="A803" s="1193"/>
      <c r="B803" s="1194"/>
      <c r="C803" s="1195" t="s">
        <v>4977</v>
      </c>
      <c r="D803" s="1195" t="s">
        <v>3368</v>
      </c>
      <c r="E803" s="1195" t="s">
        <v>4413</v>
      </c>
      <c r="F803" s="1195" t="s">
        <v>70</v>
      </c>
      <c r="G803" s="1250" t="s">
        <v>4969</v>
      </c>
      <c r="H803" s="1195" t="s">
        <v>4346</v>
      </c>
      <c r="I803" s="1217" t="s">
        <v>4923</v>
      </c>
      <c r="J803" s="1188" t="s">
        <v>4337</v>
      </c>
      <c r="K803" s="1194"/>
      <c r="L803" s="1196"/>
      <c r="M803" s="1197"/>
    </row>
    <row r="804" spans="1:13" ht="23.1">
      <c r="A804" s="1193"/>
      <c r="B804" s="1194"/>
      <c r="C804" s="1195" t="s">
        <v>4978</v>
      </c>
      <c r="D804" s="1195" t="s">
        <v>3368</v>
      </c>
      <c r="E804" s="1195" t="s">
        <v>4413</v>
      </c>
      <c r="F804" s="1195" t="s">
        <v>70</v>
      </c>
      <c r="G804" s="1250" t="s">
        <v>4969</v>
      </c>
      <c r="H804" s="1195" t="s">
        <v>4346</v>
      </c>
      <c r="I804" s="1217" t="s">
        <v>4923</v>
      </c>
      <c r="J804" s="1188" t="s">
        <v>4337</v>
      </c>
      <c r="K804" s="1194"/>
      <c r="L804" s="1196"/>
      <c r="M804" s="1197"/>
    </row>
    <row r="805" spans="1:13" ht="23.1">
      <c r="A805" s="1193"/>
      <c r="B805" s="1194"/>
      <c r="C805" s="1195" t="s">
        <v>4979</v>
      </c>
      <c r="D805" s="1195" t="s">
        <v>3368</v>
      </c>
      <c r="E805" s="1195" t="s">
        <v>4980</v>
      </c>
      <c r="F805" s="1195" t="s">
        <v>70</v>
      </c>
      <c r="G805" s="1250" t="s">
        <v>4969</v>
      </c>
      <c r="H805" s="1195" t="s">
        <v>4346</v>
      </c>
      <c r="I805" s="1217" t="s">
        <v>4923</v>
      </c>
      <c r="J805" s="1249" t="s">
        <v>4981</v>
      </c>
      <c r="K805" s="1194"/>
      <c r="L805" s="1196"/>
      <c r="M805" s="1197"/>
    </row>
    <row r="806" spans="1:13" ht="23.1">
      <c r="A806" s="1193"/>
      <c r="B806" s="1194"/>
      <c r="C806" s="1195" t="s">
        <v>4982</v>
      </c>
      <c r="D806" s="1195" t="s">
        <v>3368</v>
      </c>
      <c r="E806" s="1195" t="s">
        <v>4336</v>
      </c>
      <c r="F806" s="1195" t="s">
        <v>70</v>
      </c>
      <c r="G806" s="1250" t="s">
        <v>4969</v>
      </c>
      <c r="H806" s="1195" t="s">
        <v>4346</v>
      </c>
      <c r="I806" s="1217" t="s">
        <v>4923</v>
      </c>
      <c r="J806" s="1188" t="s">
        <v>4337</v>
      </c>
      <c r="K806" s="1194"/>
      <c r="L806" s="1196"/>
      <c r="M806" s="1197"/>
    </row>
    <row r="807" spans="1:13" ht="23.1">
      <c r="A807" s="1193"/>
      <c r="B807" s="1194"/>
      <c r="C807" s="1195" t="s">
        <v>4983</v>
      </c>
      <c r="D807" s="1195" t="s">
        <v>4339</v>
      </c>
      <c r="E807" s="1195" t="s">
        <v>4336</v>
      </c>
      <c r="F807" s="1195" t="s">
        <v>70</v>
      </c>
      <c r="G807" s="1250" t="s">
        <v>4969</v>
      </c>
      <c r="H807" s="1195" t="s">
        <v>4346</v>
      </c>
      <c r="I807" s="1217" t="s">
        <v>4923</v>
      </c>
      <c r="J807" s="1188" t="s">
        <v>4337</v>
      </c>
      <c r="K807" s="1194"/>
      <c r="L807" s="1196"/>
      <c r="M807" s="1197"/>
    </row>
    <row r="808" spans="1:13" ht="24.95">
      <c r="A808" s="1193"/>
      <c r="B808" s="1194"/>
      <c r="C808" s="1195" t="s">
        <v>4984</v>
      </c>
      <c r="D808" s="1195" t="s">
        <v>3368</v>
      </c>
      <c r="E808" s="1195" t="s">
        <v>4336</v>
      </c>
      <c r="F808" s="1195" t="s">
        <v>70</v>
      </c>
      <c r="G808" s="1250" t="s">
        <v>4969</v>
      </c>
      <c r="H808" s="1195" t="s">
        <v>4346</v>
      </c>
      <c r="I808" s="1217" t="s">
        <v>4923</v>
      </c>
      <c r="J808" s="1249" t="s">
        <v>4985</v>
      </c>
      <c r="K808" s="1194"/>
      <c r="L808" s="1196"/>
      <c r="M808" s="1197"/>
    </row>
    <row r="809" spans="1:13" ht="23.1">
      <c r="A809" s="1193"/>
      <c r="B809" s="1194"/>
      <c r="C809" s="1195" t="s">
        <v>4986</v>
      </c>
      <c r="D809" s="1195" t="s">
        <v>3368</v>
      </c>
      <c r="E809" s="1195" t="s">
        <v>4336</v>
      </c>
      <c r="F809" s="1195" t="s">
        <v>70</v>
      </c>
      <c r="G809" s="1250" t="s">
        <v>4969</v>
      </c>
      <c r="H809" s="1195" t="s">
        <v>4346</v>
      </c>
      <c r="I809" s="1217" t="s">
        <v>4923</v>
      </c>
      <c r="J809" s="1188" t="s">
        <v>4337</v>
      </c>
      <c r="K809" s="1194"/>
      <c r="L809" s="1196"/>
      <c r="M809" s="1197"/>
    </row>
    <row r="810" spans="1:13" ht="23.1">
      <c r="A810" s="1193"/>
      <c r="B810" s="1194"/>
      <c r="C810" s="1195" t="s">
        <v>4987</v>
      </c>
      <c r="D810" s="1195" t="s">
        <v>4339</v>
      </c>
      <c r="E810" s="1195" t="s">
        <v>4336</v>
      </c>
      <c r="F810" s="1195" t="s">
        <v>70</v>
      </c>
      <c r="G810" s="1250" t="s">
        <v>4969</v>
      </c>
      <c r="H810" s="1195" t="s">
        <v>4346</v>
      </c>
      <c r="I810" s="1217" t="s">
        <v>4923</v>
      </c>
      <c r="J810" s="1188" t="s">
        <v>4337</v>
      </c>
      <c r="K810" s="1194"/>
      <c r="L810" s="1196"/>
      <c r="M810" s="1197"/>
    </row>
    <row r="811" spans="1:13" ht="23.1">
      <c r="A811" s="1193"/>
      <c r="B811" s="1194"/>
      <c r="C811" s="1195" t="s">
        <v>4988</v>
      </c>
      <c r="D811" s="1195" t="s">
        <v>3368</v>
      </c>
      <c r="E811" s="1195" t="s">
        <v>4980</v>
      </c>
      <c r="F811" s="1195" t="s">
        <v>70</v>
      </c>
      <c r="G811" s="1250" t="s">
        <v>4969</v>
      </c>
      <c r="H811" s="1195" t="s">
        <v>4346</v>
      </c>
      <c r="I811" s="1217" t="s">
        <v>4923</v>
      </c>
      <c r="J811" s="1236" t="s">
        <v>4337</v>
      </c>
      <c r="K811" s="1194"/>
      <c r="L811" s="1196"/>
      <c r="M811" s="1197"/>
    </row>
    <row r="812" spans="1:13" ht="23.1">
      <c r="A812" s="1193"/>
      <c r="B812" s="1194"/>
      <c r="C812" s="1195" t="s">
        <v>4989</v>
      </c>
      <c r="D812" s="1195" t="s">
        <v>3368</v>
      </c>
      <c r="E812" s="1195" t="s">
        <v>4980</v>
      </c>
      <c r="F812" s="1195" t="s">
        <v>70</v>
      </c>
      <c r="G812" s="1250" t="s">
        <v>4969</v>
      </c>
      <c r="H812" s="1195" t="s">
        <v>4346</v>
      </c>
      <c r="I812" s="1217" t="s">
        <v>4923</v>
      </c>
      <c r="J812" s="1249" t="s">
        <v>4990</v>
      </c>
      <c r="K812" s="1194"/>
      <c r="L812" s="1196"/>
      <c r="M812" s="1197"/>
    </row>
    <row r="813" spans="1:13" ht="24.95">
      <c r="A813" s="1193"/>
      <c r="B813" s="1194"/>
      <c r="C813" s="1195" t="s">
        <v>4991</v>
      </c>
      <c r="D813" s="1195" t="s">
        <v>4339</v>
      </c>
      <c r="E813" s="1195" t="s">
        <v>4980</v>
      </c>
      <c r="F813" s="1195" t="s">
        <v>70</v>
      </c>
      <c r="G813" s="1250" t="s">
        <v>4969</v>
      </c>
      <c r="H813" s="1195" t="s">
        <v>4346</v>
      </c>
      <c r="I813" s="1217" t="s">
        <v>4923</v>
      </c>
      <c r="J813" s="1249" t="s">
        <v>4992</v>
      </c>
      <c r="K813" s="1194"/>
      <c r="L813" s="1196"/>
      <c r="M813" s="1197"/>
    </row>
    <row r="814" spans="1:13" ht="24.95">
      <c r="A814" s="1193"/>
      <c r="B814" s="1194"/>
      <c r="C814" s="1195" t="s">
        <v>4993</v>
      </c>
      <c r="D814" s="1195" t="s">
        <v>3368</v>
      </c>
      <c r="E814" s="1195" t="s">
        <v>4336</v>
      </c>
      <c r="F814" s="1195" t="s">
        <v>70</v>
      </c>
      <c r="G814" s="1250" t="s">
        <v>4969</v>
      </c>
      <c r="H814" s="1195" t="s">
        <v>4346</v>
      </c>
      <c r="I814" s="1217" t="s">
        <v>4923</v>
      </c>
      <c r="J814" s="1249" t="s">
        <v>4994</v>
      </c>
      <c r="K814" s="1194"/>
      <c r="L814" s="1196"/>
      <c r="M814" s="1197"/>
    </row>
    <row r="815" spans="1:13" ht="23.1">
      <c r="A815" s="1193"/>
      <c r="B815" s="1194"/>
      <c r="C815" s="1195" t="s">
        <v>4995</v>
      </c>
      <c r="D815" s="1195" t="s">
        <v>3368</v>
      </c>
      <c r="E815" s="1195" t="s">
        <v>4336</v>
      </c>
      <c r="F815" s="1195" t="s">
        <v>70</v>
      </c>
      <c r="G815" s="1250" t="s">
        <v>4969</v>
      </c>
      <c r="H815" s="1195" t="s">
        <v>4346</v>
      </c>
      <c r="I815" s="1217" t="s">
        <v>4923</v>
      </c>
      <c r="J815" s="1188" t="s">
        <v>4337</v>
      </c>
      <c r="K815" s="1194"/>
      <c r="L815" s="1196"/>
      <c r="M815" s="1197"/>
    </row>
    <row r="816" spans="1:13" ht="23.1">
      <c r="A816" s="1193"/>
      <c r="B816" s="1194"/>
      <c r="C816" s="1195" t="s">
        <v>4996</v>
      </c>
      <c r="D816" s="1195" t="s">
        <v>4339</v>
      </c>
      <c r="E816" s="1195" t="s">
        <v>4336</v>
      </c>
      <c r="F816" s="1195" t="s">
        <v>70</v>
      </c>
      <c r="G816" s="1250" t="s">
        <v>4969</v>
      </c>
      <c r="H816" s="1195" t="s">
        <v>4346</v>
      </c>
      <c r="I816" s="1217" t="s">
        <v>4923</v>
      </c>
      <c r="J816" s="1188" t="s">
        <v>4337</v>
      </c>
      <c r="K816" s="1194"/>
      <c r="L816" s="1196"/>
      <c r="M816" s="1197"/>
    </row>
    <row r="817" spans="1:13" ht="23.1">
      <c r="A817" s="1193"/>
      <c r="B817" s="1194"/>
      <c r="C817" s="1195" t="s">
        <v>4997</v>
      </c>
      <c r="D817" s="1195" t="s">
        <v>3368</v>
      </c>
      <c r="E817" s="1195" t="s">
        <v>4392</v>
      </c>
      <c r="F817" s="1195" t="s">
        <v>70</v>
      </c>
      <c r="G817" s="1250" t="s">
        <v>4969</v>
      </c>
      <c r="H817" s="1195" t="s">
        <v>4346</v>
      </c>
      <c r="I817" s="1217" t="s">
        <v>4923</v>
      </c>
      <c r="J817" s="1188" t="s">
        <v>4337</v>
      </c>
      <c r="K817" s="1194"/>
      <c r="L817" s="1196"/>
      <c r="M817" s="1197"/>
    </row>
    <row r="818" spans="1:13" ht="23.1">
      <c r="A818" s="1193"/>
      <c r="B818" s="1194"/>
      <c r="C818" s="1195" t="s">
        <v>4998</v>
      </c>
      <c r="D818" s="1195" t="s">
        <v>3368</v>
      </c>
      <c r="E818" s="1195" t="s">
        <v>4392</v>
      </c>
      <c r="F818" s="1195" t="s">
        <v>70</v>
      </c>
      <c r="G818" s="1250" t="s">
        <v>4969</v>
      </c>
      <c r="H818" s="1195" t="s">
        <v>4346</v>
      </c>
      <c r="I818" s="1217" t="s">
        <v>4923</v>
      </c>
      <c r="J818" s="1249" t="s">
        <v>4999</v>
      </c>
      <c r="K818" s="1194"/>
      <c r="L818" s="1196"/>
      <c r="M818" s="1197"/>
    </row>
    <row r="819" spans="1:13" ht="50.1">
      <c r="A819" s="1193"/>
      <c r="B819" s="1194"/>
      <c r="C819" s="1195" t="s">
        <v>5000</v>
      </c>
      <c r="D819" s="1195" t="s">
        <v>4339</v>
      </c>
      <c r="E819" s="1195" t="s">
        <v>4392</v>
      </c>
      <c r="F819" s="1195" t="s">
        <v>70</v>
      </c>
      <c r="G819" s="1250" t="s">
        <v>4969</v>
      </c>
      <c r="H819" s="1195" t="s">
        <v>4346</v>
      </c>
      <c r="I819" s="1217" t="s">
        <v>4923</v>
      </c>
      <c r="J819" s="1246" t="s">
        <v>5001</v>
      </c>
      <c r="K819" s="1194"/>
      <c r="L819" s="1196"/>
      <c r="M819" s="1197"/>
    </row>
    <row r="820" spans="1:13" ht="23.1">
      <c r="A820" s="1193"/>
      <c r="B820" s="1194"/>
      <c r="C820" s="1195" t="s">
        <v>5002</v>
      </c>
      <c r="D820" s="1195" t="s">
        <v>4339</v>
      </c>
      <c r="E820" s="1195" t="s">
        <v>4392</v>
      </c>
      <c r="F820" s="1195" t="s">
        <v>70</v>
      </c>
      <c r="G820" s="1250" t="s">
        <v>4969</v>
      </c>
      <c r="H820" s="1195" t="s">
        <v>4346</v>
      </c>
      <c r="I820" s="1217" t="s">
        <v>4923</v>
      </c>
      <c r="J820" s="1191"/>
      <c r="K820" s="1194"/>
      <c r="L820" s="1196"/>
      <c r="M820" s="1197"/>
    </row>
    <row r="821" spans="1:13" ht="23.1">
      <c r="A821" s="1193"/>
      <c r="B821" s="1194"/>
      <c r="C821" s="1195" t="s">
        <v>5003</v>
      </c>
      <c r="D821" s="1195" t="s">
        <v>4339</v>
      </c>
      <c r="E821" s="1195" t="s">
        <v>4392</v>
      </c>
      <c r="F821" s="1195" t="s">
        <v>70</v>
      </c>
      <c r="G821" s="1250" t="s">
        <v>4969</v>
      </c>
      <c r="H821" s="1195" t="s">
        <v>4346</v>
      </c>
      <c r="I821" s="1217" t="s">
        <v>4923</v>
      </c>
      <c r="J821" s="1191"/>
      <c r="K821" s="1194"/>
      <c r="L821" s="1196"/>
      <c r="M821" s="1197"/>
    </row>
    <row r="822" spans="1:13" ht="24.95">
      <c r="A822" s="1193"/>
      <c r="B822" s="1194"/>
      <c r="C822" s="1195" t="s">
        <v>5004</v>
      </c>
      <c r="D822" s="1195" t="s">
        <v>3368</v>
      </c>
      <c r="E822" s="1195" t="s">
        <v>4392</v>
      </c>
      <c r="F822" s="1195" t="s">
        <v>70</v>
      </c>
      <c r="G822" s="1250" t="s">
        <v>4969</v>
      </c>
      <c r="H822" s="1195" t="s">
        <v>4346</v>
      </c>
      <c r="I822" s="1217" t="s">
        <v>4923</v>
      </c>
      <c r="J822" s="1249" t="s">
        <v>5005</v>
      </c>
      <c r="K822" s="1194"/>
      <c r="L822" s="1196"/>
      <c r="M822" s="1197"/>
    </row>
    <row r="823" spans="1:13" ht="23.1">
      <c r="A823" s="1193"/>
      <c r="B823" s="1194"/>
      <c r="C823" s="1195" t="s">
        <v>5006</v>
      </c>
      <c r="D823" s="1195" t="s">
        <v>3368</v>
      </c>
      <c r="E823" s="1195" t="s">
        <v>4392</v>
      </c>
      <c r="F823" s="1195" t="s">
        <v>70</v>
      </c>
      <c r="G823" s="1250" t="s">
        <v>4969</v>
      </c>
      <c r="H823" s="1195" t="s">
        <v>4346</v>
      </c>
      <c r="I823" s="1217" t="s">
        <v>4923</v>
      </c>
      <c r="J823" s="1249" t="s">
        <v>5007</v>
      </c>
      <c r="K823" s="1194"/>
      <c r="L823" s="1196"/>
      <c r="M823" s="1197"/>
    </row>
    <row r="824" spans="1:13" ht="23.1">
      <c r="A824" s="1193"/>
      <c r="B824" s="1194"/>
      <c r="C824" s="1195" t="s">
        <v>5008</v>
      </c>
      <c r="D824" s="1195" t="s">
        <v>3368</v>
      </c>
      <c r="E824" s="1195" t="s">
        <v>4392</v>
      </c>
      <c r="F824" s="1195" t="s">
        <v>70</v>
      </c>
      <c r="G824" s="1250" t="s">
        <v>4969</v>
      </c>
      <c r="H824" s="1195" t="s">
        <v>4346</v>
      </c>
      <c r="I824" s="1217" t="s">
        <v>4923</v>
      </c>
      <c r="J824" s="1249" t="s">
        <v>5009</v>
      </c>
      <c r="K824" s="1194"/>
      <c r="L824" s="1196"/>
      <c r="M824" s="1197"/>
    </row>
    <row r="825" spans="1:13" ht="24.95">
      <c r="A825" s="1193"/>
      <c r="B825" s="1194"/>
      <c r="C825" s="1195" t="s">
        <v>5010</v>
      </c>
      <c r="D825" s="1195" t="s">
        <v>3368</v>
      </c>
      <c r="E825" s="1195" t="s">
        <v>4392</v>
      </c>
      <c r="F825" s="1195" t="s">
        <v>70</v>
      </c>
      <c r="G825" s="1250" t="s">
        <v>4969</v>
      </c>
      <c r="H825" s="1195" t="s">
        <v>4346</v>
      </c>
      <c r="I825" s="1217" t="s">
        <v>4923</v>
      </c>
      <c r="J825" s="1249" t="s">
        <v>5011</v>
      </c>
      <c r="K825" s="1194"/>
      <c r="L825" s="1196"/>
      <c r="M825" s="1197"/>
    </row>
    <row r="826" spans="1:13" ht="25.5" thickBot="1">
      <c r="A826" s="1193"/>
      <c r="B826" s="1194"/>
      <c r="C826" s="1195" t="s">
        <v>5012</v>
      </c>
      <c r="D826" s="1195" t="s">
        <v>3368</v>
      </c>
      <c r="E826" s="1195" t="s">
        <v>4392</v>
      </c>
      <c r="F826" s="1195" t="s">
        <v>70</v>
      </c>
      <c r="G826" s="1250" t="s">
        <v>4969</v>
      </c>
      <c r="H826" s="1195" t="s">
        <v>4346</v>
      </c>
      <c r="I826" s="1217" t="s">
        <v>4923</v>
      </c>
      <c r="J826" s="1249" t="s">
        <v>4973</v>
      </c>
      <c r="K826" s="1194"/>
      <c r="L826" s="1196"/>
      <c r="M826" s="1197"/>
    </row>
    <row r="827" spans="1:13" ht="25.5" thickBot="1">
      <c r="A827" s="1208"/>
      <c r="B827" s="1181"/>
      <c r="C827" s="1178" t="s">
        <v>5013</v>
      </c>
      <c r="D827" s="1178" t="s">
        <v>4339</v>
      </c>
      <c r="E827" s="1178" t="s">
        <v>4413</v>
      </c>
      <c r="F827" s="1178" t="s">
        <v>70</v>
      </c>
      <c r="G827" s="1253" t="s">
        <v>5014</v>
      </c>
      <c r="H827" s="1178" t="s">
        <v>4346</v>
      </c>
      <c r="I827" s="1179" t="s">
        <v>4923</v>
      </c>
      <c r="J827" s="1248" t="s">
        <v>5015</v>
      </c>
      <c r="K827" s="1181"/>
      <c r="L827" s="1182"/>
      <c r="M827" s="1183"/>
    </row>
    <row r="828" spans="1:13" ht="24.95">
      <c r="A828" s="1193"/>
      <c r="B828" s="1194"/>
      <c r="C828" s="1195" t="s">
        <v>5016</v>
      </c>
      <c r="D828" s="1178" t="s">
        <v>4339</v>
      </c>
      <c r="E828" s="1178" t="s">
        <v>4413</v>
      </c>
      <c r="F828" s="1178" t="s">
        <v>70</v>
      </c>
      <c r="G828" s="1253" t="s">
        <v>5014</v>
      </c>
      <c r="H828" s="1178" t="s">
        <v>4346</v>
      </c>
      <c r="I828" s="1179" t="s">
        <v>4923</v>
      </c>
      <c r="J828" s="1246" t="s">
        <v>5017</v>
      </c>
      <c r="K828" s="1194"/>
      <c r="L828" s="1196"/>
      <c r="M828" s="1197"/>
    </row>
    <row r="829" spans="1:13" ht="24.95">
      <c r="A829" s="1193"/>
      <c r="B829" s="1194"/>
      <c r="C829" s="1195" t="s">
        <v>5018</v>
      </c>
      <c r="D829" s="1195" t="s">
        <v>3368</v>
      </c>
      <c r="E829" s="1195" t="s">
        <v>4413</v>
      </c>
      <c r="F829" s="1195" t="s">
        <v>70</v>
      </c>
      <c r="G829" s="1250" t="s">
        <v>5014</v>
      </c>
      <c r="H829" s="1195" t="s">
        <v>4346</v>
      </c>
      <c r="I829" s="1217" t="s">
        <v>4923</v>
      </c>
      <c r="J829" s="1246" t="s">
        <v>5019</v>
      </c>
      <c r="K829" s="1194"/>
      <c r="L829" s="1196"/>
      <c r="M829" s="1197"/>
    </row>
    <row r="830" spans="1:13" ht="24.95">
      <c r="A830" s="1193"/>
      <c r="B830" s="1194"/>
      <c r="C830" s="1195" t="s">
        <v>4447</v>
      </c>
      <c r="D830" s="1195" t="s">
        <v>3368</v>
      </c>
      <c r="E830" s="1195" t="s">
        <v>4413</v>
      </c>
      <c r="F830" s="1195" t="s">
        <v>70</v>
      </c>
      <c r="G830" s="1250" t="s">
        <v>5014</v>
      </c>
      <c r="H830" s="1195" t="s">
        <v>4346</v>
      </c>
      <c r="I830" s="1217" t="s">
        <v>4923</v>
      </c>
      <c r="J830" s="1246" t="s">
        <v>5020</v>
      </c>
      <c r="K830" s="1194"/>
      <c r="L830" s="1196"/>
      <c r="M830" s="1197"/>
    </row>
    <row r="831" spans="1:13" ht="23.1">
      <c r="A831" s="1237"/>
      <c r="B831" s="1238"/>
      <c r="C831" s="1239" t="s">
        <v>5021</v>
      </c>
      <c r="D831" s="1239" t="s">
        <v>3368</v>
      </c>
      <c r="E831" s="1239" t="s">
        <v>4413</v>
      </c>
      <c r="F831" s="1239" t="s">
        <v>70</v>
      </c>
      <c r="G831" s="1260" t="s">
        <v>5014</v>
      </c>
      <c r="H831" s="1239" t="s">
        <v>4346</v>
      </c>
      <c r="I831" s="1240" t="s">
        <v>4923</v>
      </c>
      <c r="J831" s="1241"/>
      <c r="K831" s="1238"/>
      <c r="L831" s="1242"/>
      <c r="M831" s="1243"/>
    </row>
    <row r="832" spans="1:13" ht="23.1">
      <c r="A832" s="1237"/>
      <c r="B832" s="1238"/>
      <c r="C832" s="1239" t="s">
        <v>5022</v>
      </c>
      <c r="D832" s="1239" t="s">
        <v>3368</v>
      </c>
      <c r="E832" s="1239" t="s">
        <v>4413</v>
      </c>
      <c r="F832" s="1239" t="s">
        <v>70</v>
      </c>
      <c r="G832" s="1260" t="s">
        <v>5014</v>
      </c>
      <c r="H832" s="1239" t="s">
        <v>4346</v>
      </c>
      <c r="I832" s="1240" t="s">
        <v>4923</v>
      </c>
      <c r="J832" s="1241"/>
      <c r="K832" s="1238"/>
      <c r="L832" s="1242"/>
      <c r="M832" s="1243"/>
    </row>
  </sheetData>
  <conditionalFormatting sqref="A97:B178">
    <cfRule type="containsText" dxfId="142" priority="4" operator="containsText" text="YES">
      <formula>NOT(ISERROR(SEARCH("YES",A97)))</formula>
    </cfRule>
  </conditionalFormatting>
  <conditionalFormatting sqref="J1:J832 J12553:J1048576">
    <cfRule type="containsBlanks" dxfId="141" priority="3">
      <formula>LEN(TRIM(J1))=0</formula>
    </cfRule>
  </conditionalFormatting>
  <conditionalFormatting sqref="L1:L832 L12553:L1048576">
    <cfRule type="containsText" dxfId="140" priority="1" operator="containsText" text="KO">
      <formula>NOT(ISERROR(SEARCH("KO",L1)))</formula>
    </cfRule>
    <cfRule type="containsText" dxfId="139" priority="2" operator="containsText" text="OK">
      <formula>NOT(ISERROR(SEARCH("OK",L1)))</formula>
    </cfRule>
    <cfRule type="containsBlanks" dxfId="138" priority="5">
      <formula>LEN(TRIM(L1))=0</formula>
    </cfRule>
  </conditionalFormatting>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830EA-6727-4F40-99CA-39393D610D3E}">
  <sheetPr>
    <tabColor theme="3" tint="0.249977111117893"/>
  </sheetPr>
  <dimension ref="B1:Y198"/>
  <sheetViews>
    <sheetView showGridLines="0" workbookViewId="0">
      <selection activeCell="F17" sqref="F17"/>
    </sheetView>
  </sheetViews>
  <sheetFormatPr defaultColWidth="8.42578125" defaultRowHeight="14.45"/>
  <cols>
    <col min="1" max="1" width="2.42578125" customWidth="1"/>
    <col min="2" max="2" width="11.42578125" bestFit="1" customWidth="1"/>
    <col min="3" max="3" width="25.42578125" bestFit="1" customWidth="1"/>
    <col min="4" max="4" width="41.42578125" bestFit="1" customWidth="1"/>
    <col min="5" max="5" width="29.42578125" bestFit="1" customWidth="1"/>
    <col min="6" max="6" width="95.42578125" bestFit="1" customWidth="1"/>
    <col min="7" max="7" width="139.85546875" customWidth="1"/>
    <col min="8" max="9" width="255.42578125" bestFit="1" customWidth="1"/>
    <col min="10" max="10" width="17.42578125" bestFit="1" customWidth="1"/>
    <col min="11" max="12" width="11.42578125" bestFit="1" customWidth="1"/>
    <col min="13" max="13" width="20.42578125" bestFit="1" customWidth="1"/>
    <col min="14" max="14" width="17.140625" bestFit="1" customWidth="1"/>
    <col min="15" max="15" width="11.140625" bestFit="1" customWidth="1"/>
    <col min="16" max="17" width="255.42578125" bestFit="1" customWidth="1"/>
    <col min="18" max="18" width="34.42578125" bestFit="1" customWidth="1"/>
    <col min="19" max="19" width="255.42578125" bestFit="1" customWidth="1"/>
    <col min="20" max="20" width="12.42578125" bestFit="1" customWidth="1"/>
    <col min="21" max="22" width="255.42578125" bestFit="1" customWidth="1"/>
    <col min="23" max="23" width="235.140625" bestFit="1" customWidth="1"/>
    <col min="24" max="24" width="242.42578125" bestFit="1" customWidth="1"/>
    <col min="25" max="25" width="255.42578125" bestFit="1" customWidth="1"/>
  </cols>
  <sheetData>
    <row r="1" spans="2:25">
      <c r="B1" s="1767" t="s">
        <v>5023</v>
      </c>
      <c r="C1" s="1767"/>
    </row>
    <row r="2" spans="2:25">
      <c r="B2" s="1767"/>
      <c r="C2" s="1767"/>
    </row>
    <row r="3" spans="2:25" s="186" customFormat="1" ht="57" customHeight="1">
      <c r="B3" s="186" t="s">
        <v>5024</v>
      </c>
      <c r="C3" s="186" t="s">
        <v>4315</v>
      </c>
      <c r="D3" s="186" t="s">
        <v>5025</v>
      </c>
      <c r="E3" s="186" t="s">
        <v>5026</v>
      </c>
      <c r="F3" s="186" t="s">
        <v>5027</v>
      </c>
      <c r="G3" s="186" t="s">
        <v>296</v>
      </c>
      <c r="H3" s="186" t="s">
        <v>5028</v>
      </c>
      <c r="I3" s="186" t="s">
        <v>5029</v>
      </c>
      <c r="J3" s="186" t="s">
        <v>209</v>
      </c>
      <c r="K3" s="186" t="s">
        <v>5030</v>
      </c>
      <c r="L3" s="186" t="s">
        <v>5031</v>
      </c>
      <c r="M3" s="186" t="s">
        <v>5032</v>
      </c>
      <c r="N3" s="186" t="s">
        <v>5033</v>
      </c>
      <c r="O3" s="186" t="s">
        <v>5034</v>
      </c>
      <c r="P3" s="186" t="s">
        <v>5035</v>
      </c>
      <c r="Q3" s="186" t="s">
        <v>5036</v>
      </c>
      <c r="R3" s="186" t="s">
        <v>5037</v>
      </c>
      <c r="S3" s="186" t="s">
        <v>5038</v>
      </c>
      <c r="T3" s="186" t="s">
        <v>5039</v>
      </c>
      <c r="U3" s="186" t="s">
        <v>5040</v>
      </c>
      <c r="V3" s="186" t="s">
        <v>5041</v>
      </c>
      <c r="W3" s="186" t="s">
        <v>5042</v>
      </c>
      <c r="X3" s="186" t="s">
        <v>5043</v>
      </c>
      <c r="Y3" s="186" t="s">
        <v>5044</v>
      </c>
    </row>
    <row r="4" spans="2:25">
      <c r="B4" s="181" t="s">
        <v>5045</v>
      </c>
      <c r="C4" s="181" t="s">
        <v>5046</v>
      </c>
      <c r="D4" s="181" t="s">
        <v>5047</v>
      </c>
      <c r="E4" s="181" t="s">
        <v>5048</v>
      </c>
      <c r="F4" s="181" t="s">
        <v>5049</v>
      </c>
      <c r="G4" s="181" t="s">
        <v>5050</v>
      </c>
      <c r="H4" s="181" t="s">
        <v>5051</v>
      </c>
      <c r="I4" s="181" t="s">
        <v>338</v>
      </c>
      <c r="J4" s="181" t="s">
        <v>1528</v>
      </c>
      <c r="K4" s="181" t="s">
        <v>5052</v>
      </c>
      <c r="L4" s="181" t="s">
        <v>5053</v>
      </c>
      <c r="M4" s="181" t="s">
        <v>5054</v>
      </c>
      <c r="N4" s="181" t="s">
        <v>5055</v>
      </c>
      <c r="O4" s="181" t="s">
        <v>5053</v>
      </c>
      <c r="P4" s="181" t="s">
        <v>5056</v>
      </c>
      <c r="Q4" s="181"/>
      <c r="R4" s="181"/>
      <c r="S4" s="181"/>
      <c r="T4" s="181"/>
      <c r="U4" s="181"/>
      <c r="V4" s="181"/>
      <c r="W4" s="181"/>
      <c r="X4" s="181"/>
      <c r="Y4" s="181"/>
    </row>
    <row r="5" spans="2:25">
      <c r="B5" s="181" t="s">
        <v>5045</v>
      </c>
      <c r="C5" s="181" t="s">
        <v>5046</v>
      </c>
      <c r="D5" s="181" t="s">
        <v>5047</v>
      </c>
      <c r="E5" s="181" t="s">
        <v>5048</v>
      </c>
      <c r="F5" s="181" t="s">
        <v>5057</v>
      </c>
      <c r="G5" s="181" t="s">
        <v>5058</v>
      </c>
      <c r="H5" s="181" t="s">
        <v>5051</v>
      </c>
      <c r="I5" s="181" t="s">
        <v>338</v>
      </c>
      <c r="J5" s="181" t="s">
        <v>1528</v>
      </c>
      <c r="K5" s="181" t="s">
        <v>5052</v>
      </c>
      <c r="L5" s="181" t="s">
        <v>5053</v>
      </c>
      <c r="M5" s="181" t="s">
        <v>5054</v>
      </c>
      <c r="N5" s="181" t="s">
        <v>5055</v>
      </c>
      <c r="O5" s="181" t="s">
        <v>5053</v>
      </c>
      <c r="P5" s="181" t="s">
        <v>5056</v>
      </c>
      <c r="Q5" s="181" t="s">
        <v>5059</v>
      </c>
      <c r="R5" s="181"/>
      <c r="S5" s="181"/>
      <c r="T5" s="181"/>
      <c r="U5" s="181"/>
      <c r="V5" s="181"/>
      <c r="W5" s="181"/>
      <c r="X5" s="181"/>
      <c r="Y5" s="181"/>
    </row>
    <row r="6" spans="2:25">
      <c r="B6" s="181" t="s">
        <v>5045</v>
      </c>
      <c r="C6" s="181" t="s">
        <v>5046</v>
      </c>
      <c r="D6" s="181" t="s">
        <v>5047</v>
      </c>
      <c r="E6" s="181" t="s">
        <v>5048</v>
      </c>
      <c r="F6" s="181" t="s">
        <v>5060</v>
      </c>
      <c r="G6" s="181" t="s">
        <v>5061</v>
      </c>
      <c r="H6" s="181" t="s">
        <v>5062</v>
      </c>
      <c r="I6" s="181" t="s">
        <v>338</v>
      </c>
      <c r="J6" s="181" t="s">
        <v>1528</v>
      </c>
      <c r="K6" s="181" t="s">
        <v>5063</v>
      </c>
      <c r="L6" s="181" t="s">
        <v>5053</v>
      </c>
      <c r="M6" s="181" t="s">
        <v>5064</v>
      </c>
      <c r="N6" s="181"/>
      <c r="O6" s="181" t="s">
        <v>5053</v>
      </c>
      <c r="P6" s="181"/>
      <c r="Q6" s="181"/>
      <c r="R6" s="181"/>
      <c r="S6" s="181"/>
      <c r="T6" s="181"/>
      <c r="U6" s="181"/>
      <c r="V6" s="181"/>
      <c r="W6" s="181"/>
      <c r="X6" s="181"/>
      <c r="Y6" s="181"/>
    </row>
    <row r="7" spans="2:25">
      <c r="B7" s="181" t="s">
        <v>5045</v>
      </c>
      <c r="C7" s="181" t="s">
        <v>5065</v>
      </c>
      <c r="D7" s="181" t="s">
        <v>5066</v>
      </c>
      <c r="E7" s="181" t="s">
        <v>5067</v>
      </c>
      <c r="F7" s="181" t="s">
        <v>5068</v>
      </c>
      <c r="G7" s="181" t="s">
        <v>5069</v>
      </c>
      <c r="H7" s="181" t="s">
        <v>5070</v>
      </c>
      <c r="I7" s="181" t="s">
        <v>338</v>
      </c>
      <c r="J7" s="181" t="s">
        <v>1528</v>
      </c>
      <c r="K7" s="181" t="s">
        <v>5063</v>
      </c>
      <c r="L7" s="181" t="s">
        <v>5053</v>
      </c>
      <c r="M7" s="181" t="s">
        <v>5064</v>
      </c>
      <c r="N7" s="181"/>
      <c r="O7" s="181" t="s">
        <v>5053</v>
      </c>
      <c r="P7" s="181"/>
      <c r="Q7" s="181"/>
      <c r="R7" s="181"/>
      <c r="S7" s="181"/>
      <c r="T7" s="181"/>
      <c r="U7" s="181"/>
      <c r="V7" s="181"/>
      <c r="W7" s="181"/>
      <c r="X7" s="181"/>
      <c r="Y7" s="181"/>
    </row>
    <row r="8" spans="2:25" ht="15" customHeight="1">
      <c r="B8" s="181" t="s">
        <v>5045</v>
      </c>
      <c r="C8" s="181" t="s">
        <v>5065</v>
      </c>
      <c r="D8" s="181" t="s">
        <v>5047</v>
      </c>
      <c r="E8" s="181" t="s">
        <v>5071</v>
      </c>
      <c r="F8" s="181" t="s">
        <v>5072</v>
      </c>
      <c r="G8" s="181" t="s">
        <v>5073</v>
      </c>
      <c r="H8" s="589" t="s">
        <v>5074</v>
      </c>
      <c r="I8" s="181" t="s">
        <v>5075</v>
      </c>
      <c r="J8" s="181" t="s">
        <v>1528</v>
      </c>
      <c r="K8" s="181" t="s">
        <v>5052</v>
      </c>
      <c r="L8" s="181" t="s">
        <v>5053</v>
      </c>
      <c r="M8" s="181" t="s">
        <v>5054</v>
      </c>
      <c r="N8" s="181" t="s">
        <v>5055</v>
      </c>
      <c r="O8" s="181" t="s">
        <v>5053</v>
      </c>
      <c r="P8" s="181" t="s">
        <v>5076</v>
      </c>
      <c r="Q8" s="181"/>
      <c r="R8" s="181"/>
      <c r="S8" s="181"/>
      <c r="T8" s="181"/>
      <c r="U8" s="181" t="s">
        <v>5077</v>
      </c>
      <c r="V8" s="181"/>
      <c r="W8" s="181"/>
      <c r="X8" s="181"/>
      <c r="Y8" s="181"/>
    </row>
    <row r="9" spans="2:25">
      <c r="B9" s="181" t="s">
        <v>5045</v>
      </c>
      <c r="C9" s="181" t="s">
        <v>5065</v>
      </c>
      <c r="D9" s="181" t="s">
        <v>5047</v>
      </c>
      <c r="E9" s="181" t="s">
        <v>5071</v>
      </c>
      <c r="F9" s="181" t="s">
        <v>5078</v>
      </c>
      <c r="G9" s="181" t="s">
        <v>5079</v>
      </c>
      <c r="H9" s="181" t="s">
        <v>5080</v>
      </c>
      <c r="I9" s="181" t="s">
        <v>5081</v>
      </c>
      <c r="J9" s="181" t="s">
        <v>1528</v>
      </c>
      <c r="K9" s="181" t="s">
        <v>5063</v>
      </c>
      <c r="L9" s="181" t="s">
        <v>5053</v>
      </c>
      <c r="M9" s="181" t="s">
        <v>5064</v>
      </c>
      <c r="N9" s="181"/>
      <c r="O9" s="181" t="s">
        <v>5053</v>
      </c>
      <c r="P9" s="181"/>
      <c r="Q9" s="181"/>
      <c r="R9" s="181"/>
      <c r="S9" s="181"/>
      <c r="T9" s="181"/>
      <c r="U9" s="181"/>
      <c r="V9" s="181"/>
      <c r="W9" s="181"/>
      <c r="X9" s="181"/>
      <c r="Y9" s="181"/>
    </row>
    <row r="10" spans="2:25">
      <c r="B10" s="181" t="s">
        <v>5045</v>
      </c>
      <c r="C10" s="181" t="s">
        <v>5065</v>
      </c>
      <c r="D10" s="181" t="s">
        <v>5047</v>
      </c>
      <c r="E10" s="181" t="s">
        <v>5071</v>
      </c>
      <c r="F10" s="181" t="s">
        <v>5082</v>
      </c>
      <c r="G10" s="181" t="s">
        <v>5083</v>
      </c>
      <c r="H10" s="181" t="s">
        <v>5080</v>
      </c>
      <c r="I10" s="181" t="s">
        <v>5084</v>
      </c>
      <c r="J10" s="181" t="s">
        <v>1528</v>
      </c>
      <c r="K10" s="181" t="s">
        <v>5052</v>
      </c>
      <c r="L10" s="181" t="s">
        <v>5053</v>
      </c>
      <c r="M10" s="181" t="s">
        <v>5054</v>
      </c>
      <c r="N10" s="181" t="s">
        <v>5055</v>
      </c>
      <c r="O10" s="181" t="s">
        <v>5053</v>
      </c>
      <c r="P10" s="181" t="s">
        <v>5076</v>
      </c>
      <c r="Q10" s="181"/>
      <c r="R10" s="181"/>
      <c r="S10" s="181"/>
      <c r="T10" s="181"/>
      <c r="U10" s="181"/>
      <c r="V10" s="181"/>
      <c r="W10" s="181"/>
      <c r="X10" s="181"/>
      <c r="Y10" s="181"/>
    </row>
    <row r="11" spans="2:25">
      <c r="B11" s="181" t="s">
        <v>5045</v>
      </c>
      <c r="C11" s="181" t="s">
        <v>5065</v>
      </c>
      <c r="D11" s="181" t="s">
        <v>5047</v>
      </c>
      <c r="E11" s="181" t="s">
        <v>5071</v>
      </c>
      <c r="F11" s="181" t="s">
        <v>5085</v>
      </c>
      <c r="G11" s="181" t="s">
        <v>5079</v>
      </c>
      <c r="H11" s="181" t="s">
        <v>5080</v>
      </c>
      <c r="I11" s="181" t="s">
        <v>5086</v>
      </c>
      <c r="J11" s="181" t="s">
        <v>1528</v>
      </c>
      <c r="K11" s="181" t="s">
        <v>5063</v>
      </c>
      <c r="L11" s="181" t="s">
        <v>5053</v>
      </c>
      <c r="M11" s="181" t="s">
        <v>5064</v>
      </c>
      <c r="N11" s="181"/>
      <c r="O11" s="181" t="s">
        <v>5053</v>
      </c>
      <c r="P11" s="181"/>
      <c r="Q11" s="181"/>
      <c r="R11" s="181"/>
      <c r="S11" s="181"/>
      <c r="T11" s="181"/>
      <c r="U11" s="181"/>
      <c r="V11" s="181"/>
      <c r="W11" s="181"/>
      <c r="X11" s="181"/>
      <c r="Y11" s="181"/>
    </row>
    <row r="12" spans="2:25">
      <c r="B12" s="181" t="s">
        <v>5045</v>
      </c>
      <c r="C12" s="181" t="s">
        <v>5065</v>
      </c>
      <c r="D12" s="181" t="s">
        <v>5047</v>
      </c>
      <c r="E12" s="181" t="s">
        <v>5071</v>
      </c>
      <c r="F12" s="181" t="s">
        <v>5087</v>
      </c>
      <c r="G12" s="181" t="s">
        <v>5088</v>
      </c>
      <c r="H12" s="181" t="s">
        <v>5089</v>
      </c>
      <c r="I12" s="181" t="s">
        <v>5090</v>
      </c>
      <c r="J12" s="181" t="s">
        <v>1528</v>
      </c>
      <c r="K12" s="181" t="s">
        <v>5063</v>
      </c>
      <c r="L12" s="181" t="s">
        <v>5053</v>
      </c>
      <c r="M12" s="181" t="s">
        <v>5064</v>
      </c>
      <c r="N12" s="181"/>
      <c r="O12" s="181" t="s">
        <v>5053</v>
      </c>
      <c r="P12" s="181"/>
      <c r="Q12" s="181" t="s">
        <v>5091</v>
      </c>
      <c r="R12" s="181"/>
      <c r="S12" s="181"/>
      <c r="T12" s="181"/>
      <c r="U12" s="181"/>
      <c r="V12" s="181"/>
      <c r="W12" s="181"/>
      <c r="X12" s="181"/>
      <c r="Y12" s="181"/>
    </row>
    <row r="13" spans="2:25">
      <c r="B13" s="181" t="s">
        <v>5045</v>
      </c>
      <c r="C13" s="181" t="s">
        <v>5065</v>
      </c>
      <c r="D13" s="181" t="s">
        <v>5047</v>
      </c>
      <c r="E13" s="181" t="s">
        <v>5071</v>
      </c>
      <c r="F13" s="181" t="s">
        <v>5092</v>
      </c>
      <c r="G13" s="181" t="s">
        <v>5093</v>
      </c>
      <c r="H13" s="181" t="s">
        <v>5089</v>
      </c>
      <c r="I13" s="181" t="s">
        <v>5084</v>
      </c>
      <c r="J13" s="181" t="s">
        <v>1528</v>
      </c>
      <c r="K13" s="181" t="s">
        <v>5052</v>
      </c>
      <c r="L13" s="181" t="s">
        <v>5053</v>
      </c>
      <c r="M13" s="181" t="s">
        <v>5054</v>
      </c>
      <c r="N13" s="181" t="s">
        <v>5055</v>
      </c>
      <c r="O13" s="181" t="s">
        <v>5053</v>
      </c>
      <c r="P13" s="181" t="s">
        <v>5094</v>
      </c>
      <c r="Q13" s="181" t="s">
        <v>5091</v>
      </c>
      <c r="R13" s="181"/>
      <c r="S13" s="181"/>
      <c r="T13" s="181"/>
      <c r="U13" s="181"/>
      <c r="V13" s="181"/>
      <c r="W13" s="181"/>
      <c r="X13" s="181"/>
      <c r="Y13" s="181"/>
    </row>
    <row r="14" spans="2:25">
      <c r="B14" s="181" t="s">
        <v>5095</v>
      </c>
      <c r="C14" s="181" t="s">
        <v>5065</v>
      </c>
      <c r="D14" s="181" t="s">
        <v>5096</v>
      </c>
      <c r="E14" s="181" t="s">
        <v>5097</v>
      </c>
      <c r="F14" s="181" t="s">
        <v>5098</v>
      </c>
      <c r="G14" s="181" t="s">
        <v>5099</v>
      </c>
      <c r="H14" s="615" t="s">
        <v>5100</v>
      </c>
      <c r="I14" s="181" t="s">
        <v>5101</v>
      </c>
      <c r="J14" s="181" t="s">
        <v>5102</v>
      </c>
      <c r="K14" s="181" t="s">
        <v>5063</v>
      </c>
      <c r="L14" s="181" t="s">
        <v>5053</v>
      </c>
      <c r="M14" s="181" t="s">
        <v>5064</v>
      </c>
      <c r="N14" s="181"/>
      <c r="O14" s="181" t="s">
        <v>5053</v>
      </c>
      <c r="P14" s="181"/>
      <c r="Q14" s="181" t="s">
        <v>5103</v>
      </c>
      <c r="R14" s="181"/>
      <c r="S14" s="181"/>
      <c r="T14" s="181"/>
      <c r="U14" s="181"/>
      <c r="V14" s="181"/>
      <c r="W14" s="181"/>
      <c r="X14" s="181"/>
      <c r="Y14" s="181"/>
    </row>
    <row r="15" spans="2:25">
      <c r="B15" s="181" t="s">
        <v>5095</v>
      </c>
      <c r="C15" s="181" t="s">
        <v>5065</v>
      </c>
      <c r="D15" s="181" t="s">
        <v>5096</v>
      </c>
      <c r="E15" s="181" t="s">
        <v>5097</v>
      </c>
      <c r="F15" s="181" t="s">
        <v>5104</v>
      </c>
      <c r="G15" s="181" t="s">
        <v>5105</v>
      </c>
      <c r="H15" s="615" t="s">
        <v>5100</v>
      </c>
      <c r="I15" s="181" t="s">
        <v>5101</v>
      </c>
      <c r="J15" s="181" t="s">
        <v>5102</v>
      </c>
      <c r="K15" s="181" t="s">
        <v>5063</v>
      </c>
      <c r="L15" s="181" t="s">
        <v>5053</v>
      </c>
      <c r="M15" s="181" t="s">
        <v>5064</v>
      </c>
      <c r="N15" s="181"/>
      <c r="O15" s="181" t="s">
        <v>5053</v>
      </c>
      <c r="P15" s="181"/>
      <c r="Q15" s="181" t="s">
        <v>5103</v>
      </c>
      <c r="R15" s="181"/>
      <c r="S15" s="181"/>
      <c r="T15" s="181"/>
      <c r="U15" s="181"/>
      <c r="V15" s="181"/>
      <c r="W15" s="181"/>
      <c r="X15" s="181"/>
      <c r="Y15" s="181"/>
    </row>
    <row r="16" spans="2:25">
      <c r="B16" s="181" t="s">
        <v>5095</v>
      </c>
      <c r="C16" s="181" t="s">
        <v>5065</v>
      </c>
      <c r="D16" s="181" t="s">
        <v>5096</v>
      </c>
      <c r="E16" s="181" t="s">
        <v>5097</v>
      </c>
      <c r="F16" s="181" t="s">
        <v>5106</v>
      </c>
      <c r="G16" s="181" t="s">
        <v>5107</v>
      </c>
      <c r="H16" s="615" t="s">
        <v>5100</v>
      </c>
      <c r="I16" s="181" t="s">
        <v>5108</v>
      </c>
      <c r="J16" s="181" t="s">
        <v>1528</v>
      </c>
      <c r="K16" s="181" t="s">
        <v>5063</v>
      </c>
      <c r="L16" s="181" t="s">
        <v>5053</v>
      </c>
      <c r="M16" s="181" t="s">
        <v>5064</v>
      </c>
      <c r="N16" s="181"/>
      <c r="O16" s="181" t="s">
        <v>5053</v>
      </c>
      <c r="P16" s="181"/>
      <c r="Q16" s="181" t="s">
        <v>5103</v>
      </c>
      <c r="R16" s="181"/>
      <c r="S16" s="181"/>
      <c r="T16" s="181"/>
      <c r="U16" s="181"/>
      <c r="V16" s="181"/>
      <c r="W16" s="181"/>
      <c r="X16" s="181"/>
      <c r="Y16" s="181"/>
    </row>
    <row r="17" spans="2:25">
      <c r="B17" s="181" t="s">
        <v>5095</v>
      </c>
      <c r="C17" s="181" t="s">
        <v>5065</v>
      </c>
      <c r="D17" s="181" t="s">
        <v>5096</v>
      </c>
      <c r="E17" s="181" t="s">
        <v>5097</v>
      </c>
      <c r="F17" s="181" t="s">
        <v>5097</v>
      </c>
      <c r="G17" s="181" t="s">
        <v>5109</v>
      </c>
      <c r="H17" s="615" t="s">
        <v>5100</v>
      </c>
      <c r="I17" s="181" t="s">
        <v>5110</v>
      </c>
      <c r="J17" s="181" t="s">
        <v>5102</v>
      </c>
      <c r="K17" s="181" t="s">
        <v>5063</v>
      </c>
      <c r="L17" s="181" t="s">
        <v>5053</v>
      </c>
      <c r="M17" s="181" t="s">
        <v>5064</v>
      </c>
      <c r="N17" s="181"/>
      <c r="O17" s="181" t="s">
        <v>5053</v>
      </c>
      <c r="P17" s="181"/>
      <c r="Q17" s="181" t="s">
        <v>5103</v>
      </c>
      <c r="R17" s="181"/>
      <c r="S17" s="181"/>
      <c r="T17" s="181"/>
      <c r="U17" s="181"/>
      <c r="V17" s="181"/>
      <c r="W17" s="181"/>
      <c r="X17" s="181"/>
      <c r="Y17" s="181"/>
    </row>
    <row r="18" spans="2:25">
      <c r="B18" s="181" t="s">
        <v>5095</v>
      </c>
      <c r="C18" s="181" t="s">
        <v>5065</v>
      </c>
      <c r="D18" s="181" t="s">
        <v>5096</v>
      </c>
      <c r="E18" s="181" t="s">
        <v>5097</v>
      </c>
      <c r="F18" s="181" t="s">
        <v>5111</v>
      </c>
      <c r="G18" s="181" t="s">
        <v>5112</v>
      </c>
      <c r="H18" s="615" t="s">
        <v>5100</v>
      </c>
      <c r="I18" s="181" t="s">
        <v>5110</v>
      </c>
      <c r="J18" s="181" t="s">
        <v>5102</v>
      </c>
      <c r="K18" s="181" t="s">
        <v>5063</v>
      </c>
      <c r="L18" s="181" t="s">
        <v>5053</v>
      </c>
      <c r="M18" s="181" t="s">
        <v>5064</v>
      </c>
      <c r="N18" s="181"/>
      <c r="O18" s="181" t="s">
        <v>5053</v>
      </c>
      <c r="P18" s="181"/>
      <c r="Q18" s="181" t="s">
        <v>5103</v>
      </c>
      <c r="R18" s="181"/>
      <c r="S18" s="181"/>
      <c r="T18" s="181"/>
      <c r="U18" s="181"/>
      <c r="V18" s="181"/>
      <c r="W18" s="181"/>
      <c r="X18" s="181"/>
      <c r="Y18" s="181"/>
    </row>
    <row r="19" spans="2:25">
      <c r="B19" s="181" t="s">
        <v>5095</v>
      </c>
      <c r="C19" s="181" t="s">
        <v>5065</v>
      </c>
      <c r="D19" s="181" t="s">
        <v>5096</v>
      </c>
      <c r="E19" s="181" t="s">
        <v>5097</v>
      </c>
      <c r="F19" s="181" t="s">
        <v>5113</v>
      </c>
      <c r="G19" s="181" t="s">
        <v>5114</v>
      </c>
      <c r="H19" s="615" t="s">
        <v>5100</v>
      </c>
      <c r="I19" s="181" t="s">
        <v>5115</v>
      </c>
      <c r="J19" s="181" t="s">
        <v>5102</v>
      </c>
      <c r="K19" s="181" t="s">
        <v>5063</v>
      </c>
      <c r="L19" s="181" t="s">
        <v>5053</v>
      </c>
      <c r="M19" s="181" t="s">
        <v>5064</v>
      </c>
      <c r="N19" s="181"/>
      <c r="O19" s="181" t="s">
        <v>5053</v>
      </c>
      <c r="P19" s="181"/>
      <c r="Q19" s="181" t="s">
        <v>5103</v>
      </c>
      <c r="R19" s="181"/>
      <c r="S19" s="181"/>
      <c r="T19" s="181"/>
      <c r="U19" s="181"/>
      <c r="V19" s="181"/>
      <c r="W19" s="181"/>
      <c r="X19" s="181"/>
      <c r="Y19" s="181"/>
    </row>
    <row r="20" spans="2:25">
      <c r="B20" s="181" t="s">
        <v>5095</v>
      </c>
      <c r="C20" s="181" t="s">
        <v>5065</v>
      </c>
      <c r="D20" s="181" t="s">
        <v>5096</v>
      </c>
      <c r="E20" s="181" t="s">
        <v>5097</v>
      </c>
      <c r="F20" s="181" t="s">
        <v>5116</v>
      </c>
      <c r="G20" s="181" t="s">
        <v>5117</v>
      </c>
      <c r="H20" s="615" t="s">
        <v>5100</v>
      </c>
      <c r="I20" s="181" t="s">
        <v>5115</v>
      </c>
      <c r="J20" s="181" t="s">
        <v>5102</v>
      </c>
      <c r="K20" s="181" t="s">
        <v>5063</v>
      </c>
      <c r="L20" s="181" t="s">
        <v>5053</v>
      </c>
      <c r="M20" s="181" t="s">
        <v>5064</v>
      </c>
      <c r="N20" s="181"/>
      <c r="O20" s="181" t="s">
        <v>5053</v>
      </c>
      <c r="P20" s="181"/>
      <c r="Q20" s="181" t="s">
        <v>5103</v>
      </c>
      <c r="R20" s="181"/>
      <c r="S20" s="181"/>
      <c r="T20" s="181"/>
      <c r="U20" s="181"/>
      <c r="V20" s="181"/>
      <c r="W20" s="181"/>
      <c r="X20" s="181"/>
      <c r="Y20" s="181"/>
    </row>
    <row r="21" spans="2:25">
      <c r="B21" s="181" t="s">
        <v>5045</v>
      </c>
      <c r="C21" s="181" t="s">
        <v>5065</v>
      </c>
      <c r="D21" s="181" t="s">
        <v>5066</v>
      </c>
      <c r="E21" s="181" t="s">
        <v>67</v>
      </c>
      <c r="F21" s="181" t="s">
        <v>5118</v>
      </c>
      <c r="G21" s="181" t="s">
        <v>5119</v>
      </c>
      <c r="H21" s="181" t="s">
        <v>5120</v>
      </c>
      <c r="I21" s="181" t="s">
        <v>5121</v>
      </c>
      <c r="J21" s="181" t="s">
        <v>1528</v>
      </c>
      <c r="K21" s="181" t="s">
        <v>5052</v>
      </c>
      <c r="L21" s="181" t="s">
        <v>5053</v>
      </c>
      <c r="M21" s="181" t="s">
        <v>5054</v>
      </c>
      <c r="N21" s="181" t="s">
        <v>5122</v>
      </c>
      <c r="O21" s="181" t="s">
        <v>5053</v>
      </c>
      <c r="P21" s="181" t="s">
        <v>5123</v>
      </c>
      <c r="Q21" s="181"/>
      <c r="R21" s="181"/>
      <c r="S21" s="181" t="s">
        <v>5124</v>
      </c>
      <c r="T21" s="181"/>
      <c r="U21" s="181"/>
      <c r="V21" s="181" t="s">
        <v>5125</v>
      </c>
      <c r="W21" s="181"/>
      <c r="X21" s="181"/>
      <c r="Y21" s="181"/>
    </row>
    <row r="22" spans="2:25">
      <c r="B22" s="181" t="s">
        <v>5045</v>
      </c>
      <c r="C22" s="181" t="s">
        <v>5065</v>
      </c>
      <c r="D22" s="181" t="s">
        <v>5066</v>
      </c>
      <c r="E22" s="181" t="s">
        <v>67</v>
      </c>
      <c r="F22" s="181" t="s">
        <v>5126</v>
      </c>
      <c r="G22" s="181" t="s">
        <v>5127</v>
      </c>
      <c r="H22" s="181" t="s">
        <v>5128</v>
      </c>
      <c r="I22" s="181" t="s">
        <v>5129</v>
      </c>
      <c r="J22" s="181"/>
      <c r="K22" s="181" t="s">
        <v>5052</v>
      </c>
      <c r="L22" s="181" t="s">
        <v>5053</v>
      </c>
      <c r="M22" s="181" t="s">
        <v>5054</v>
      </c>
      <c r="N22" s="181" t="s">
        <v>5055</v>
      </c>
      <c r="O22" s="181" t="s">
        <v>5053</v>
      </c>
      <c r="P22" s="181" t="s">
        <v>5130</v>
      </c>
      <c r="Q22" s="181"/>
      <c r="R22" s="181"/>
      <c r="S22" s="181"/>
      <c r="T22" s="181"/>
      <c r="U22" s="181" t="s">
        <v>616</v>
      </c>
      <c r="V22" s="181" t="s">
        <v>5131</v>
      </c>
      <c r="W22" s="181"/>
      <c r="X22" s="181"/>
      <c r="Y22" s="181"/>
    </row>
    <row r="23" spans="2:25">
      <c r="B23" s="181" t="s">
        <v>5045</v>
      </c>
      <c r="C23" s="181" t="s">
        <v>5065</v>
      </c>
      <c r="D23" s="181" t="s">
        <v>5066</v>
      </c>
      <c r="E23" s="181" t="s">
        <v>67</v>
      </c>
      <c r="F23" s="181" t="s">
        <v>5132</v>
      </c>
      <c r="G23" s="181" t="s">
        <v>5133</v>
      </c>
      <c r="H23" s="181" t="s">
        <v>5134</v>
      </c>
      <c r="I23" s="181" t="s">
        <v>5129</v>
      </c>
      <c r="J23" s="181"/>
      <c r="K23" s="181" t="s">
        <v>5052</v>
      </c>
      <c r="L23" s="181" t="s">
        <v>5053</v>
      </c>
      <c r="M23" s="181" t="s">
        <v>5054</v>
      </c>
      <c r="N23" s="181" t="s">
        <v>5055</v>
      </c>
      <c r="O23" s="181" t="s">
        <v>5053</v>
      </c>
      <c r="P23" s="181" t="s">
        <v>5130</v>
      </c>
      <c r="Q23" s="181"/>
      <c r="R23" s="181"/>
      <c r="S23" s="181"/>
      <c r="T23" s="181"/>
      <c r="U23" s="181" t="s">
        <v>5135</v>
      </c>
      <c r="V23" s="181" t="s">
        <v>5136</v>
      </c>
      <c r="W23" s="181"/>
      <c r="X23" s="181"/>
      <c r="Y23" s="181"/>
    </row>
    <row r="24" spans="2:25">
      <c r="B24" s="181" t="s">
        <v>5045</v>
      </c>
      <c r="C24" s="181" t="s">
        <v>5065</v>
      </c>
      <c r="D24" s="181" t="s">
        <v>5066</v>
      </c>
      <c r="E24" s="181" t="s">
        <v>67</v>
      </c>
      <c r="F24" s="181" t="s">
        <v>5137</v>
      </c>
      <c r="G24" s="181" t="s">
        <v>5138</v>
      </c>
      <c r="H24" s="181"/>
      <c r="I24" s="181" t="s">
        <v>5129</v>
      </c>
      <c r="J24" s="181"/>
      <c r="K24" s="181" t="s">
        <v>5052</v>
      </c>
      <c r="L24" s="181" t="s">
        <v>5053</v>
      </c>
      <c r="M24" s="181" t="s">
        <v>5054</v>
      </c>
      <c r="N24" s="181" t="s">
        <v>5122</v>
      </c>
      <c r="O24" s="181" t="s">
        <v>5053</v>
      </c>
      <c r="P24" s="181" t="s">
        <v>5139</v>
      </c>
      <c r="Q24" s="181"/>
      <c r="R24" s="181"/>
      <c r="S24" s="181" t="s">
        <v>5140</v>
      </c>
      <c r="T24" s="181"/>
      <c r="U24" s="181"/>
      <c r="V24" s="181" t="s">
        <v>5141</v>
      </c>
      <c r="W24" s="181"/>
      <c r="X24" s="181"/>
      <c r="Y24" s="181"/>
    </row>
    <row r="25" spans="2:25" ht="43.5">
      <c r="B25" s="181" t="s">
        <v>5045</v>
      </c>
      <c r="C25" s="181" t="s">
        <v>5065</v>
      </c>
      <c r="D25" s="181" t="s">
        <v>5047</v>
      </c>
      <c r="E25" s="181" t="s">
        <v>5142</v>
      </c>
      <c r="F25" s="181" t="s">
        <v>5143</v>
      </c>
      <c r="G25" s="181" t="s">
        <v>5144</v>
      </c>
      <c r="H25" s="614" t="s">
        <v>5145</v>
      </c>
      <c r="I25" s="181" t="s">
        <v>5146</v>
      </c>
      <c r="J25" s="181" t="s">
        <v>1528</v>
      </c>
      <c r="K25" s="181" t="s">
        <v>5052</v>
      </c>
      <c r="L25" s="181" t="s">
        <v>5053</v>
      </c>
      <c r="M25" s="181" t="s">
        <v>5054</v>
      </c>
      <c r="N25" s="181" t="s">
        <v>5055</v>
      </c>
      <c r="O25" s="181" t="s">
        <v>5053</v>
      </c>
      <c r="P25" s="181" t="s">
        <v>5147</v>
      </c>
      <c r="Q25" s="181" t="s">
        <v>5148</v>
      </c>
      <c r="R25" s="181"/>
      <c r="S25" s="181"/>
      <c r="T25" s="181"/>
      <c r="U25" s="181" t="s">
        <v>5149</v>
      </c>
      <c r="V25" s="181"/>
      <c r="W25" s="181"/>
      <c r="X25" s="181"/>
      <c r="Y25" s="181"/>
    </row>
    <row r="26" spans="2:25">
      <c r="B26" s="181" t="s">
        <v>5045</v>
      </c>
      <c r="C26" s="181" t="s">
        <v>5065</v>
      </c>
      <c r="D26" s="181" t="s">
        <v>5150</v>
      </c>
      <c r="E26" s="181" t="s">
        <v>5151</v>
      </c>
      <c r="F26" s="181" t="s">
        <v>5152</v>
      </c>
      <c r="G26" s="181" t="s">
        <v>5153</v>
      </c>
      <c r="H26" s="181" t="s">
        <v>5154</v>
      </c>
      <c r="I26" s="181" t="s">
        <v>5155</v>
      </c>
      <c r="J26" s="181" t="s">
        <v>1528</v>
      </c>
      <c r="K26" s="181" t="s">
        <v>5063</v>
      </c>
      <c r="L26" s="181" t="s">
        <v>5053</v>
      </c>
      <c r="M26" s="181" t="s">
        <v>5064</v>
      </c>
      <c r="N26" s="181"/>
      <c r="O26" s="181" t="s">
        <v>5053</v>
      </c>
      <c r="P26" s="181"/>
      <c r="Q26" s="181"/>
      <c r="R26" s="181"/>
      <c r="S26" s="181"/>
      <c r="T26" s="181"/>
      <c r="U26" s="181" t="s">
        <v>524</v>
      </c>
      <c r="V26" s="181"/>
      <c r="W26" s="181"/>
      <c r="X26" s="181"/>
      <c r="Y26" s="181"/>
    </row>
    <row r="27" spans="2:25">
      <c r="B27" s="181" t="s">
        <v>5045</v>
      </c>
      <c r="C27" s="181" t="s">
        <v>5065</v>
      </c>
      <c r="D27" s="181" t="s">
        <v>5150</v>
      </c>
      <c r="E27" s="181" t="s">
        <v>5151</v>
      </c>
      <c r="F27" s="181" t="s">
        <v>5156</v>
      </c>
      <c r="G27" s="181" t="s">
        <v>5157</v>
      </c>
      <c r="H27" s="181"/>
      <c r="I27" s="181" t="s">
        <v>5155</v>
      </c>
      <c r="J27" s="181"/>
      <c r="K27" s="181" t="s">
        <v>5052</v>
      </c>
      <c r="L27" s="181" t="s">
        <v>5053</v>
      </c>
      <c r="M27" s="181" t="s">
        <v>5054</v>
      </c>
      <c r="N27" s="181" t="s">
        <v>5055</v>
      </c>
      <c r="O27" s="181" t="s">
        <v>5053</v>
      </c>
      <c r="P27" s="181" t="s">
        <v>5158</v>
      </c>
      <c r="Q27" s="181" t="s">
        <v>5159</v>
      </c>
      <c r="R27" s="181"/>
      <c r="S27" s="181" t="s">
        <v>5160</v>
      </c>
      <c r="T27" s="181"/>
      <c r="U27" s="181" t="s">
        <v>5161</v>
      </c>
      <c r="V27" s="181" t="s">
        <v>5162</v>
      </c>
      <c r="W27" s="181"/>
      <c r="X27" s="181"/>
      <c r="Y27" s="181"/>
    </row>
    <row r="28" spans="2:25">
      <c r="B28" s="181" t="s">
        <v>5045</v>
      </c>
      <c r="C28" s="181" t="s">
        <v>5065</v>
      </c>
      <c r="D28" s="181" t="s">
        <v>5150</v>
      </c>
      <c r="E28" s="181" t="s">
        <v>5151</v>
      </c>
      <c r="F28" s="181" t="s">
        <v>5163</v>
      </c>
      <c r="G28" s="181" t="s">
        <v>5164</v>
      </c>
      <c r="H28" s="181" t="s">
        <v>5154</v>
      </c>
      <c r="I28" s="181" t="s">
        <v>5155</v>
      </c>
      <c r="J28" s="181" t="s">
        <v>1528</v>
      </c>
      <c r="K28" s="181" t="s">
        <v>5052</v>
      </c>
      <c r="L28" s="181" t="s">
        <v>5053</v>
      </c>
      <c r="M28" s="181" t="s">
        <v>5054</v>
      </c>
      <c r="N28" s="181" t="s">
        <v>5055</v>
      </c>
      <c r="O28" s="181" t="s">
        <v>5053</v>
      </c>
      <c r="P28" s="181" t="s">
        <v>5165</v>
      </c>
      <c r="Q28" s="181" t="s">
        <v>5091</v>
      </c>
      <c r="R28" s="181"/>
      <c r="S28" s="181" t="s">
        <v>5166</v>
      </c>
      <c r="T28" s="181"/>
      <c r="U28" s="181" t="s">
        <v>5167</v>
      </c>
      <c r="V28" s="181" t="s">
        <v>5168</v>
      </c>
      <c r="W28" s="181"/>
      <c r="X28" s="181"/>
      <c r="Y28" s="181"/>
    </row>
    <row r="29" spans="2:25">
      <c r="B29" s="181" t="s">
        <v>5045</v>
      </c>
      <c r="C29" s="181" t="s">
        <v>5065</v>
      </c>
      <c r="D29" s="181" t="s">
        <v>5047</v>
      </c>
      <c r="E29" s="181" t="s">
        <v>5169</v>
      </c>
      <c r="F29" s="181" t="s">
        <v>5170</v>
      </c>
      <c r="G29" s="181" t="s">
        <v>5171</v>
      </c>
      <c r="H29" s="181" t="s">
        <v>5172</v>
      </c>
      <c r="I29" s="181" t="s">
        <v>5173</v>
      </c>
      <c r="J29" s="181"/>
      <c r="K29" s="181" t="s">
        <v>5052</v>
      </c>
      <c r="L29" s="181" t="s">
        <v>5053</v>
      </c>
      <c r="M29" s="181" t="s">
        <v>5054</v>
      </c>
      <c r="N29" s="181" t="s">
        <v>5122</v>
      </c>
      <c r="O29" s="181" t="s">
        <v>5053</v>
      </c>
      <c r="P29" s="181" t="s">
        <v>5174</v>
      </c>
      <c r="Q29" s="181"/>
      <c r="R29" s="181"/>
      <c r="S29" s="181" t="s">
        <v>5175</v>
      </c>
      <c r="T29" s="181"/>
      <c r="U29" s="181" t="s">
        <v>5176</v>
      </c>
      <c r="V29" s="181" t="s">
        <v>5177</v>
      </c>
      <c r="W29" s="181"/>
      <c r="X29" s="181"/>
      <c r="Y29" s="181"/>
    </row>
    <row r="30" spans="2:25">
      <c r="B30" s="181" t="s">
        <v>5045</v>
      </c>
      <c r="C30" s="181" t="s">
        <v>5065</v>
      </c>
      <c r="D30" s="181" t="s">
        <v>5066</v>
      </c>
      <c r="E30" s="181" t="s">
        <v>67</v>
      </c>
      <c r="F30" s="181" t="s">
        <v>5178</v>
      </c>
      <c r="G30" s="181" t="s">
        <v>5179</v>
      </c>
      <c r="H30" s="181" t="s">
        <v>5180</v>
      </c>
      <c r="I30" s="181" t="s">
        <v>5181</v>
      </c>
      <c r="J30" s="181" t="s">
        <v>1528</v>
      </c>
      <c r="K30" s="181" t="s">
        <v>5063</v>
      </c>
      <c r="L30" s="181" t="s">
        <v>5053</v>
      </c>
      <c r="M30" s="181" t="s">
        <v>5182</v>
      </c>
      <c r="N30" s="181"/>
      <c r="O30" s="181" t="s">
        <v>5053</v>
      </c>
      <c r="P30" s="181"/>
      <c r="Q30" s="181"/>
      <c r="R30" s="181"/>
      <c r="S30" s="181"/>
      <c r="T30" s="181"/>
      <c r="U30" s="181"/>
      <c r="V30" s="181"/>
      <c r="W30" s="181"/>
      <c r="X30" s="181"/>
      <c r="Y30" s="181"/>
    </row>
    <row r="31" spans="2:25" ht="43.5">
      <c r="B31" s="181" t="s">
        <v>5045</v>
      </c>
      <c r="C31" s="181" t="s">
        <v>5065</v>
      </c>
      <c r="D31" s="181" t="s">
        <v>5066</v>
      </c>
      <c r="E31" s="181" t="s">
        <v>67</v>
      </c>
      <c r="F31" s="181" t="s">
        <v>5183</v>
      </c>
      <c r="G31" s="181" t="s">
        <v>5184</v>
      </c>
      <c r="H31" s="614" t="s">
        <v>5185</v>
      </c>
      <c r="I31" s="181" t="s">
        <v>5186</v>
      </c>
      <c r="J31" s="181"/>
      <c r="K31" s="181" t="s">
        <v>5063</v>
      </c>
      <c r="L31" s="181" t="s">
        <v>5053</v>
      </c>
      <c r="M31" s="181" t="s">
        <v>5064</v>
      </c>
      <c r="N31" s="181"/>
      <c r="O31" s="181" t="s">
        <v>5053</v>
      </c>
      <c r="P31" s="181"/>
      <c r="Q31" s="181"/>
      <c r="R31" s="181"/>
      <c r="S31" s="181"/>
      <c r="T31" s="181"/>
      <c r="U31" s="181"/>
      <c r="V31" s="181"/>
      <c r="W31" s="181"/>
      <c r="X31" s="181"/>
      <c r="Y31" s="181"/>
    </row>
    <row r="32" spans="2:25" ht="43.5">
      <c r="B32" s="181" t="s">
        <v>5045</v>
      </c>
      <c r="C32" s="181" t="s">
        <v>5065</v>
      </c>
      <c r="D32" s="181" t="s">
        <v>5066</v>
      </c>
      <c r="E32" s="181" t="s">
        <v>67</v>
      </c>
      <c r="F32" s="181" t="s">
        <v>5187</v>
      </c>
      <c r="G32" s="181" t="s">
        <v>5188</v>
      </c>
      <c r="H32" s="614" t="s">
        <v>5189</v>
      </c>
      <c r="I32" s="181" t="s">
        <v>5190</v>
      </c>
      <c r="J32" s="181"/>
      <c r="K32" s="181" t="s">
        <v>5063</v>
      </c>
      <c r="L32" s="181" t="s">
        <v>5053</v>
      </c>
      <c r="M32" s="181" t="s">
        <v>5064</v>
      </c>
      <c r="N32" s="181"/>
      <c r="O32" s="181" t="s">
        <v>5053</v>
      </c>
      <c r="P32" s="181"/>
      <c r="Q32" s="181"/>
      <c r="R32" s="181"/>
      <c r="S32" s="181"/>
      <c r="T32" s="181"/>
      <c r="U32" s="181"/>
      <c r="V32" s="181"/>
      <c r="W32" s="181"/>
      <c r="X32" s="181"/>
      <c r="Y32" s="181"/>
    </row>
    <row r="33" spans="2:25">
      <c r="B33" s="181" t="s">
        <v>5045</v>
      </c>
      <c r="C33" s="181" t="s">
        <v>5065</v>
      </c>
      <c r="D33" s="181" t="s">
        <v>5191</v>
      </c>
      <c r="E33" s="181" t="s">
        <v>5192</v>
      </c>
      <c r="F33" s="181" t="s">
        <v>5193</v>
      </c>
      <c r="G33" s="181" t="s">
        <v>5194</v>
      </c>
      <c r="H33" s="615" t="s">
        <v>5195</v>
      </c>
      <c r="I33" s="181" t="s">
        <v>5196</v>
      </c>
      <c r="J33" s="181" t="s">
        <v>1528</v>
      </c>
      <c r="K33" s="181" t="s">
        <v>5063</v>
      </c>
      <c r="L33" s="181" t="s">
        <v>5053</v>
      </c>
      <c r="M33" s="181" t="s">
        <v>5182</v>
      </c>
      <c r="N33" s="181"/>
      <c r="O33" s="181" t="s">
        <v>5053</v>
      </c>
      <c r="P33" s="181"/>
      <c r="Q33" s="181"/>
      <c r="R33" s="181"/>
      <c r="S33" s="181"/>
      <c r="T33" s="181"/>
      <c r="U33" s="181"/>
      <c r="V33" s="181"/>
      <c r="W33" s="181"/>
      <c r="X33" s="181"/>
      <c r="Y33" s="181"/>
    </row>
    <row r="34" spans="2:25">
      <c r="B34" s="181"/>
      <c r="C34" s="181"/>
      <c r="D34" s="181"/>
      <c r="E34" s="181"/>
      <c r="F34" s="181"/>
      <c r="G34" s="181"/>
      <c r="H34" s="181"/>
      <c r="I34" s="181"/>
      <c r="J34" s="181"/>
      <c r="K34" s="181"/>
      <c r="L34" s="181"/>
      <c r="M34" s="181"/>
      <c r="N34" s="181"/>
      <c r="O34" s="181"/>
      <c r="P34" s="181"/>
      <c r="Q34" s="181"/>
      <c r="R34" s="181"/>
      <c r="S34" s="181"/>
      <c r="T34" s="181"/>
      <c r="U34" s="181"/>
      <c r="V34" s="181"/>
      <c r="W34" s="181"/>
      <c r="X34" s="181"/>
      <c r="Y34" s="181"/>
    </row>
    <row r="35" spans="2:25">
      <c r="B35" s="181" t="s">
        <v>5045</v>
      </c>
      <c r="C35" s="181" t="s">
        <v>5197</v>
      </c>
      <c r="D35" s="181" t="s">
        <v>5198</v>
      </c>
      <c r="E35" s="181" t="s">
        <v>5199</v>
      </c>
      <c r="F35" s="181" t="s">
        <v>5200</v>
      </c>
      <c r="G35" s="181" t="s">
        <v>5201</v>
      </c>
      <c r="H35" s="615" t="s">
        <v>5202</v>
      </c>
      <c r="I35" s="181"/>
      <c r="J35" s="181" t="s">
        <v>1528</v>
      </c>
      <c r="K35" s="181" t="s">
        <v>5052</v>
      </c>
      <c r="L35" s="181" t="s">
        <v>5053</v>
      </c>
      <c r="M35" s="181" t="s">
        <v>5054</v>
      </c>
      <c r="N35" s="181" t="s">
        <v>5122</v>
      </c>
      <c r="O35" s="181" t="s">
        <v>5053</v>
      </c>
      <c r="P35" s="181" t="s">
        <v>5203</v>
      </c>
      <c r="Q35" s="181"/>
      <c r="R35" s="181"/>
      <c r="S35" s="181" t="s">
        <v>5204</v>
      </c>
      <c r="T35" s="181"/>
      <c r="U35" s="181" t="s">
        <v>5205</v>
      </c>
      <c r="V35" s="181"/>
      <c r="W35" s="181"/>
      <c r="X35" s="181"/>
      <c r="Y35" s="181"/>
    </row>
    <row r="36" spans="2:25">
      <c r="B36" s="181" t="s">
        <v>5045</v>
      </c>
      <c r="C36" s="181" t="s">
        <v>5197</v>
      </c>
      <c r="D36" s="181" t="s">
        <v>5198</v>
      </c>
      <c r="E36" s="181" t="s">
        <v>5199</v>
      </c>
      <c r="F36" s="181" t="s">
        <v>5206</v>
      </c>
      <c r="G36" s="181" t="s">
        <v>5207</v>
      </c>
      <c r="H36" s="616" t="s">
        <v>5208</v>
      </c>
      <c r="I36" s="181"/>
      <c r="J36" s="181"/>
      <c r="K36" s="181" t="s">
        <v>5052</v>
      </c>
      <c r="L36" s="181" t="s">
        <v>5053</v>
      </c>
      <c r="M36" s="181" t="s">
        <v>5054</v>
      </c>
      <c r="N36" s="181" t="s">
        <v>5122</v>
      </c>
      <c r="O36" s="181" t="s">
        <v>5053</v>
      </c>
      <c r="P36" s="181" t="s">
        <v>5139</v>
      </c>
      <c r="Q36" s="181"/>
      <c r="R36" s="181"/>
      <c r="S36" s="181" t="s">
        <v>5209</v>
      </c>
      <c r="T36" s="181"/>
      <c r="U36" s="181"/>
      <c r="V36" s="181"/>
      <c r="W36" s="181"/>
      <c r="X36" s="181"/>
      <c r="Y36" s="181"/>
    </row>
    <row r="37" spans="2:25">
      <c r="B37" s="181" t="s">
        <v>5045</v>
      </c>
      <c r="C37" s="181" t="s">
        <v>5197</v>
      </c>
      <c r="D37" s="181" t="s">
        <v>5198</v>
      </c>
      <c r="E37" s="181" t="s">
        <v>5199</v>
      </c>
      <c r="F37" s="181" t="s">
        <v>5210</v>
      </c>
      <c r="G37" s="181" t="s">
        <v>5211</v>
      </c>
      <c r="H37" s="615" t="s">
        <v>5202</v>
      </c>
      <c r="I37" s="181" t="s">
        <v>5212</v>
      </c>
      <c r="J37" s="181" t="s">
        <v>1528</v>
      </c>
      <c r="K37" s="181" t="s">
        <v>5063</v>
      </c>
      <c r="L37" s="181" t="s">
        <v>5053</v>
      </c>
      <c r="M37" s="181" t="s">
        <v>5064</v>
      </c>
      <c r="N37" s="181"/>
      <c r="O37" s="181" t="s">
        <v>5053</v>
      </c>
      <c r="P37" s="181"/>
      <c r="Q37" s="181"/>
      <c r="R37" s="181"/>
      <c r="S37" s="181"/>
      <c r="T37" s="181"/>
      <c r="U37" s="181"/>
      <c r="V37" s="181"/>
      <c r="W37" s="181"/>
      <c r="X37" s="181"/>
      <c r="Y37" s="181"/>
    </row>
    <row r="38" spans="2:25">
      <c r="B38" s="181" t="s">
        <v>5045</v>
      </c>
      <c r="C38" s="181" t="s">
        <v>5197</v>
      </c>
      <c r="D38" s="181" t="s">
        <v>5198</v>
      </c>
      <c r="E38" s="181" t="s">
        <v>5199</v>
      </c>
      <c r="F38" s="181" t="s">
        <v>5213</v>
      </c>
      <c r="G38" s="181" t="s">
        <v>5214</v>
      </c>
      <c r="H38" s="615" t="s">
        <v>5202</v>
      </c>
      <c r="I38" s="181" t="s">
        <v>5215</v>
      </c>
      <c r="J38" s="181" t="s">
        <v>1528</v>
      </c>
      <c r="K38" s="181" t="s">
        <v>5052</v>
      </c>
      <c r="L38" s="181" t="s">
        <v>5053</v>
      </c>
      <c r="M38" s="181" t="s">
        <v>5054</v>
      </c>
      <c r="N38" s="181" t="s">
        <v>5122</v>
      </c>
      <c r="O38" s="181" t="s">
        <v>5053</v>
      </c>
      <c r="P38" s="181" t="s">
        <v>5139</v>
      </c>
      <c r="Q38" s="181"/>
      <c r="R38" s="181"/>
      <c r="S38" s="181" t="s">
        <v>5216</v>
      </c>
      <c r="T38" s="181"/>
      <c r="U38" s="181"/>
      <c r="V38" s="181"/>
      <c r="W38" s="181"/>
      <c r="X38" s="181"/>
      <c r="Y38" s="181"/>
    </row>
    <row r="39" spans="2:25">
      <c r="B39" s="181" t="s">
        <v>5045</v>
      </c>
      <c r="C39" s="181" t="s">
        <v>5197</v>
      </c>
      <c r="D39" s="181" t="s">
        <v>5198</v>
      </c>
      <c r="E39" s="181" t="s">
        <v>5199</v>
      </c>
      <c r="F39" s="181" t="s">
        <v>5217</v>
      </c>
      <c r="G39" s="181" t="s">
        <v>5218</v>
      </c>
      <c r="H39" s="615" t="s">
        <v>5202</v>
      </c>
      <c r="I39" s="181" t="s">
        <v>5219</v>
      </c>
      <c r="J39" s="181" t="s">
        <v>1528</v>
      </c>
      <c r="K39" s="181" t="s">
        <v>5063</v>
      </c>
      <c r="L39" s="181" t="s">
        <v>5053</v>
      </c>
      <c r="M39" s="181" t="s">
        <v>5064</v>
      </c>
      <c r="N39" s="181"/>
      <c r="O39" s="181" t="s">
        <v>5053</v>
      </c>
      <c r="P39" s="181"/>
      <c r="Q39" s="181"/>
      <c r="R39" s="181"/>
      <c r="S39" s="181"/>
      <c r="T39" s="181"/>
      <c r="U39" s="181"/>
      <c r="V39" s="181"/>
      <c r="W39" s="181"/>
      <c r="X39" s="181"/>
      <c r="Y39" s="181"/>
    </row>
    <row r="40" spans="2:25">
      <c r="B40" s="181" t="s">
        <v>5045</v>
      </c>
      <c r="C40" s="181" t="s">
        <v>5197</v>
      </c>
      <c r="D40" s="181" t="s">
        <v>5198</v>
      </c>
      <c r="E40" s="181" t="s">
        <v>5199</v>
      </c>
      <c r="F40" s="181" t="s">
        <v>5220</v>
      </c>
      <c r="G40" s="181" t="s">
        <v>5221</v>
      </c>
      <c r="H40" s="615" t="s">
        <v>5202</v>
      </c>
      <c r="I40" s="181" t="s">
        <v>5219</v>
      </c>
      <c r="J40" s="181" t="s">
        <v>1528</v>
      </c>
      <c r="K40" s="181" t="s">
        <v>5063</v>
      </c>
      <c r="L40" s="181" t="s">
        <v>5053</v>
      </c>
      <c r="M40" s="181" t="s">
        <v>5064</v>
      </c>
      <c r="N40" s="181"/>
      <c r="O40" s="181" t="s">
        <v>5053</v>
      </c>
      <c r="P40" s="181"/>
      <c r="Q40" s="181"/>
      <c r="R40" s="181"/>
      <c r="S40" s="181"/>
      <c r="T40" s="181"/>
      <c r="U40" s="181"/>
      <c r="V40" s="181"/>
      <c r="W40" s="181"/>
      <c r="X40" s="181"/>
      <c r="Y40" s="181"/>
    </row>
    <row r="41" spans="2:25">
      <c r="B41" s="181" t="s">
        <v>5045</v>
      </c>
      <c r="C41" s="181" t="s">
        <v>5197</v>
      </c>
      <c r="D41" s="181" t="s">
        <v>5198</v>
      </c>
      <c r="E41" s="181" t="s">
        <v>5199</v>
      </c>
      <c r="F41" s="181" t="s">
        <v>5222</v>
      </c>
      <c r="G41" s="181" t="s">
        <v>5223</v>
      </c>
      <c r="H41" s="181" t="s">
        <v>5224</v>
      </c>
      <c r="I41" s="181" t="s">
        <v>5215</v>
      </c>
      <c r="J41" s="181"/>
      <c r="K41" s="181" t="s">
        <v>5063</v>
      </c>
      <c r="L41" s="181" t="s">
        <v>5053</v>
      </c>
      <c r="M41" s="181" t="s">
        <v>5064</v>
      </c>
      <c r="N41" s="181"/>
      <c r="O41" s="181" t="s">
        <v>5053</v>
      </c>
      <c r="P41" s="181"/>
      <c r="Q41" s="181"/>
      <c r="R41" s="181"/>
      <c r="S41" s="181"/>
      <c r="T41" s="181"/>
      <c r="U41" s="181"/>
      <c r="V41" s="181"/>
      <c r="W41" s="181"/>
      <c r="X41" s="181"/>
      <c r="Y41" s="181"/>
    </row>
    <row r="42" spans="2:25">
      <c r="B42" s="181" t="s">
        <v>5045</v>
      </c>
      <c r="C42" s="181" t="s">
        <v>5197</v>
      </c>
      <c r="D42" s="181" t="s">
        <v>5198</v>
      </c>
      <c r="E42" s="181" t="s">
        <v>5199</v>
      </c>
      <c r="F42" s="181" t="s">
        <v>5225</v>
      </c>
      <c r="G42" s="181" t="s">
        <v>5226</v>
      </c>
      <c r="H42" s="181" t="s">
        <v>5224</v>
      </c>
      <c r="I42" s="181" t="s">
        <v>5215</v>
      </c>
      <c r="J42" s="181"/>
      <c r="K42" s="181" t="s">
        <v>5052</v>
      </c>
      <c r="L42" s="181" t="s">
        <v>5053</v>
      </c>
      <c r="M42" s="181" t="s">
        <v>5054</v>
      </c>
      <c r="N42" s="181" t="s">
        <v>5122</v>
      </c>
      <c r="O42" s="181" t="s">
        <v>5053</v>
      </c>
      <c r="P42" s="181" t="s">
        <v>5139</v>
      </c>
      <c r="Q42" s="181"/>
      <c r="R42" s="181"/>
      <c r="S42" s="181"/>
      <c r="T42" s="181"/>
      <c r="U42" s="181"/>
      <c r="V42" s="181"/>
      <c r="W42" s="181"/>
      <c r="X42" s="181"/>
      <c r="Y42" s="181"/>
    </row>
    <row r="43" spans="2:25">
      <c r="B43" s="181" t="s">
        <v>5045</v>
      </c>
      <c r="C43" s="181" t="s">
        <v>5197</v>
      </c>
      <c r="D43" s="181" t="s">
        <v>5198</v>
      </c>
      <c r="E43" s="181" t="s">
        <v>5199</v>
      </c>
      <c r="F43" s="181" t="s">
        <v>5227</v>
      </c>
      <c r="G43" s="181" t="s">
        <v>5228</v>
      </c>
      <c r="H43" s="181" t="s">
        <v>5229</v>
      </c>
      <c r="I43" s="181" t="s">
        <v>5219</v>
      </c>
      <c r="J43" s="181"/>
      <c r="K43" s="181" t="s">
        <v>5063</v>
      </c>
      <c r="L43" s="181" t="s">
        <v>5053</v>
      </c>
      <c r="M43" s="181" t="s">
        <v>5064</v>
      </c>
      <c r="N43" s="181"/>
      <c r="O43" s="181" t="s">
        <v>5053</v>
      </c>
      <c r="P43" s="181"/>
      <c r="Q43" s="181"/>
      <c r="R43" s="181"/>
      <c r="S43" s="181"/>
      <c r="T43" s="181"/>
      <c r="U43" s="181"/>
      <c r="V43" s="181"/>
      <c r="W43" s="181"/>
      <c r="X43" s="181"/>
      <c r="Y43" s="181"/>
    </row>
    <row r="44" spans="2:25">
      <c r="B44" s="181" t="s">
        <v>5045</v>
      </c>
      <c r="C44" s="181" t="s">
        <v>5197</v>
      </c>
      <c r="D44" s="181" t="s">
        <v>5198</v>
      </c>
      <c r="E44" s="181" t="s">
        <v>5199</v>
      </c>
      <c r="F44" s="181" t="s">
        <v>5230</v>
      </c>
      <c r="G44" s="181" t="s">
        <v>5231</v>
      </c>
      <c r="H44" s="181" t="s">
        <v>5232</v>
      </c>
      <c r="I44" s="181" t="s">
        <v>5219</v>
      </c>
      <c r="J44" s="181"/>
      <c r="K44" s="181" t="s">
        <v>5063</v>
      </c>
      <c r="L44" s="181" t="s">
        <v>5053</v>
      </c>
      <c r="M44" s="181" t="s">
        <v>5064</v>
      </c>
      <c r="N44" s="181"/>
      <c r="O44" s="181" t="s">
        <v>5053</v>
      </c>
      <c r="P44" s="181"/>
      <c r="Q44" s="181"/>
      <c r="R44" s="181"/>
      <c r="S44" s="181"/>
      <c r="T44" s="181"/>
      <c r="U44" s="181"/>
      <c r="V44" s="181"/>
      <c r="W44" s="181"/>
      <c r="X44" s="181"/>
      <c r="Y44" s="181"/>
    </row>
    <row r="45" spans="2:25">
      <c r="B45" s="181" t="s">
        <v>5045</v>
      </c>
      <c r="C45" s="181" t="s">
        <v>5197</v>
      </c>
      <c r="D45" s="181" t="s">
        <v>5198</v>
      </c>
      <c r="E45" s="181" t="s">
        <v>5199</v>
      </c>
      <c r="F45" s="181" t="s">
        <v>5233</v>
      </c>
      <c r="G45" s="181" t="s">
        <v>5234</v>
      </c>
      <c r="H45" s="181" t="s">
        <v>5235</v>
      </c>
      <c r="I45" s="181" t="s">
        <v>5236</v>
      </c>
      <c r="J45" s="181"/>
      <c r="K45" s="181" t="s">
        <v>5052</v>
      </c>
      <c r="L45" s="181"/>
      <c r="M45" s="181" t="s">
        <v>5054</v>
      </c>
      <c r="N45" s="181" t="s">
        <v>5122</v>
      </c>
      <c r="O45" s="181"/>
      <c r="P45" s="181" t="s">
        <v>5139</v>
      </c>
      <c r="Q45" s="181"/>
      <c r="R45" s="181"/>
      <c r="S45" s="181" t="s">
        <v>5237</v>
      </c>
      <c r="T45" s="181"/>
      <c r="U45" s="181"/>
      <c r="V45" s="181" t="s">
        <v>5238</v>
      </c>
      <c r="W45" s="181"/>
      <c r="X45" s="181"/>
      <c r="Y45" s="181"/>
    </row>
    <row r="46" spans="2:25">
      <c r="B46" s="181" t="s">
        <v>5045</v>
      </c>
      <c r="C46" s="181" t="s">
        <v>5197</v>
      </c>
      <c r="D46" s="181" t="s">
        <v>5047</v>
      </c>
      <c r="E46" s="181" t="s">
        <v>5239</v>
      </c>
      <c r="F46" s="181" t="s">
        <v>5240</v>
      </c>
      <c r="G46" s="181" t="s">
        <v>5241</v>
      </c>
      <c r="H46" s="181" t="s">
        <v>5242</v>
      </c>
      <c r="I46" s="181" t="s">
        <v>5243</v>
      </c>
      <c r="J46" s="181"/>
      <c r="K46" s="181" t="s">
        <v>5052</v>
      </c>
      <c r="L46" s="181"/>
      <c r="M46" s="181" t="s">
        <v>5054</v>
      </c>
      <c r="N46" s="181" t="s">
        <v>5122</v>
      </c>
      <c r="O46" s="181"/>
      <c r="P46" s="181" t="s">
        <v>5244</v>
      </c>
      <c r="Q46" s="181"/>
      <c r="R46" s="181"/>
      <c r="S46" s="181" t="s">
        <v>5245</v>
      </c>
      <c r="T46" s="181"/>
      <c r="U46" s="181" t="s">
        <v>5246</v>
      </c>
      <c r="V46" s="181"/>
      <c r="W46" s="181"/>
      <c r="X46" s="181"/>
      <c r="Y46" s="181"/>
    </row>
    <row r="47" spans="2:25">
      <c r="B47" s="181" t="s">
        <v>5045</v>
      </c>
      <c r="C47" s="181" t="s">
        <v>5197</v>
      </c>
      <c r="D47" s="181" t="s">
        <v>5198</v>
      </c>
      <c r="E47" s="181" t="s">
        <v>5199</v>
      </c>
      <c r="F47" s="181" t="s">
        <v>5247</v>
      </c>
      <c r="G47" s="181" t="s">
        <v>5248</v>
      </c>
      <c r="H47" s="181" t="s">
        <v>5235</v>
      </c>
      <c r="I47" s="181" t="s">
        <v>5249</v>
      </c>
      <c r="J47" s="181"/>
      <c r="K47" s="181" t="s">
        <v>5052</v>
      </c>
      <c r="L47" s="181" t="s">
        <v>5053</v>
      </c>
      <c r="M47" s="181" t="s">
        <v>5054</v>
      </c>
      <c r="N47" s="181" t="s">
        <v>5055</v>
      </c>
      <c r="O47" s="181" t="s">
        <v>5053</v>
      </c>
      <c r="P47" s="181" t="s">
        <v>5250</v>
      </c>
      <c r="Q47" s="181"/>
      <c r="R47" s="181"/>
      <c r="S47" s="181"/>
      <c r="T47" s="181"/>
      <c r="U47" s="181"/>
      <c r="V47" s="181" t="s">
        <v>5251</v>
      </c>
      <c r="W47" s="181"/>
      <c r="X47" s="181"/>
      <c r="Y47" s="181"/>
    </row>
    <row r="48" spans="2:25">
      <c r="B48" s="181" t="s">
        <v>5045</v>
      </c>
      <c r="C48" s="181" t="s">
        <v>5197</v>
      </c>
      <c r="D48" s="181" t="s">
        <v>5198</v>
      </c>
      <c r="E48" s="181" t="s">
        <v>5199</v>
      </c>
      <c r="F48" s="181" t="s">
        <v>5252</v>
      </c>
      <c r="G48" s="181" t="s">
        <v>5253</v>
      </c>
      <c r="H48" s="181" t="s">
        <v>5254</v>
      </c>
      <c r="I48" s="181" t="s">
        <v>5249</v>
      </c>
      <c r="J48" s="181"/>
      <c r="K48" s="181" t="s">
        <v>5063</v>
      </c>
      <c r="L48" s="181" t="s">
        <v>5053</v>
      </c>
      <c r="M48" s="181" t="s">
        <v>5182</v>
      </c>
      <c r="N48" s="181"/>
      <c r="O48" s="181" t="s">
        <v>5053</v>
      </c>
      <c r="P48" s="181"/>
      <c r="Q48" s="181"/>
      <c r="R48" s="181"/>
      <c r="S48" s="181"/>
      <c r="T48" s="181"/>
      <c r="U48" s="181"/>
      <c r="V48" s="181"/>
      <c r="W48" s="181"/>
      <c r="X48" s="181"/>
      <c r="Y48" s="181"/>
    </row>
    <row r="49" spans="2:25">
      <c r="B49" s="181" t="s">
        <v>5045</v>
      </c>
      <c r="C49" s="181" t="s">
        <v>5197</v>
      </c>
      <c r="D49" s="181" t="s">
        <v>5198</v>
      </c>
      <c r="E49" s="181" t="s">
        <v>5199</v>
      </c>
      <c r="F49" s="181" t="s">
        <v>5255</v>
      </c>
      <c r="G49" s="181" t="s">
        <v>5256</v>
      </c>
      <c r="H49" s="181" t="s">
        <v>5257</v>
      </c>
      <c r="I49" s="181" t="s">
        <v>5258</v>
      </c>
      <c r="J49" s="181"/>
      <c r="K49" s="181" t="s">
        <v>5052</v>
      </c>
      <c r="L49" s="181"/>
      <c r="M49" s="181" t="s">
        <v>5182</v>
      </c>
      <c r="N49" s="181" t="s">
        <v>5122</v>
      </c>
      <c r="O49" s="181"/>
      <c r="P49" s="181" t="s">
        <v>5259</v>
      </c>
      <c r="Q49" s="181"/>
      <c r="R49" s="181"/>
      <c r="S49" s="181" t="s">
        <v>5260</v>
      </c>
      <c r="T49" s="181"/>
      <c r="U49" s="181"/>
      <c r="V49" s="181"/>
      <c r="W49" s="181"/>
      <c r="X49" s="181"/>
      <c r="Y49" s="181"/>
    </row>
    <row r="50" spans="2:25">
      <c r="B50" s="181" t="s">
        <v>5045</v>
      </c>
      <c r="C50" s="181" t="s">
        <v>5197</v>
      </c>
      <c r="D50" s="181" t="s">
        <v>5198</v>
      </c>
      <c r="E50" s="181" t="s">
        <v>5199</v>
      </c>
      <c r="F50" s="181" t="s">
        <v>5261</v>
      </c>
      <c r="G50" s="181" t="s">
        <v>5262</v>
      </c>
      <c r="H50" s="181" t="s">
        <v>5263</v>
      </c>
      <c r="I50" s="181" t="s">
        <v>5258</v>
      </c>
      <c r="J50" s="181"/>
      <c r="K50" s="181" t="s">
        <v>5052</v>
      </c>
      <c r="L50" s="181"/>
      <c r="M50" s="181" t="s">
        <v>5054</v>
      </c>
      <c r="N50" s="181" t="s">
        <v>5122</v>
      </c>
      <c r="O50" s="181"/>
      <c r="P50" s="181" t="s">
        <v>5259</v>
      </c>
      <c r="Q50" s="181"/>
      <c r="R50" s="181"/>
      <c r="S50" s="181" t="s">
        <v>5260</v>
      </c>
      <c r="T50" s="181"/>
      <c r="U50" s="181"/>
      <c r="V50" s="181"/>
      <c r="W50" s="181"/>
      <c r="X50" s="181"/>
      <c r="Y50" s="181"/>
    </row>
    <row r="51" spans="2:25">
      <c r="B51" s="181" t="s">
        <v>5045</v>
      </c>
      <c r="C51" s="181" t="s">
        <v>5197</v>
      </c>
      <c r="D51" s="181" t="s">
        <v>5198</v>
      </c>
      <c r="E51" s="181" t="s">
        <v>5199</v>
      </c>
      <c r="F51" s="181" t="s">
        <v>5264</v>
      </c>
      <c r="G51" s="181" t="s">
        <v>5265</v>
      </c>
      <c r="H51" s="615" t="s">
        <v>5266</v>
      </c>
      <c r="I51" s="181" t="s">
        <v>5267</v>
      </c>
      <c r="J51" s="181" t="s">
        <v>1528</v>
      </c>
      <c r="K51" s="181" t="s">
        <v>5063</v>
      </c>
      <c r="L51" s="181" t="s">
        <v>5053</v>
      </c>
      <c r="M51" s="181" t="s">
        <v>5182</v>
      </c>
      <c r="N51" s="181"/>
      <c r="O51" s="181" t="s">
        <v>5053</v>
      </c>
      <c r="P51" s="181"/>
      <c r="Q51" s="181"/>
      <c r="R51" s="181"/>
      <c r="S51" s="181"/>
      <c r="T51" s="181"/>
      <c r="U51" s="181"/>
      <c r="V51" s="181"/>
      <c r="W51" s="181"/>
      <c r="X51" s="181"/>
      <c r="Y51" s="181"/>
    </row>
    <row r="52" spans="2:25">
      <c r="B52" s="181" t="s">
        <v>5045</v>
      </c>
      <c r="C52" s="181" t="s">
        <v>5197</v>
      </c>
      <c r="D52" s="181" t="s">
        <v>5198</v>
      </c>
      <c r="E52" s="181" t="s">
        <v>5199</v>
      </c>
      <c r="F52" s="181" t="s">
        <v>5268</v>
      </c>
      <c r="G52" s="181" t="s">
        <v>5269</v>
      </c>
      <c r="H52" s="615" t="s">
        <v>5266</v>
      </c>
      <c r="I52" s="181" t="s">
        <v>5270</v>
      </c>
      <c r="J52" s="181" t="s">
        <v>1528</v>
      </c>
      <c r="K52" s="181" t="s">
        <v>5063</v>
      </c>
      <c r="L52" s="181" t="s">
        <v>5053</v>
      </c>
      <c r="M52" s="181" t="s">
        <v>5064</v>
      </c>
      <c r="N52" s="181"/>
      <c r="O52" s="181" t="s">
        <v>5053</v>
      </c>
      <c r="P52" s="181"/>
      <c r="Q52" s="181"/>
      <c r="R52" s="181"/>
      <c r="S52" s="181"/>
      <c r="T52" s="181"/>
      <c r="U52" s="181"/>
      <c r="V52" s="181"/>
      <c r="W52" s="181"/>
      <c r="X52" s="181"/>
      <c r="Y52" s="181"/>
    </row>
    <row r="53" spans="2:25">
      <c r="B53" s="181" t="s">
        <v>5045</v>
      </c>
      <c r="C53" s="181" t="s">
        <v>5197</v>
      </c>
      <c r="D53" s="181" t="s">
        <v>5198</v>
      </c>
      <c r="E53" s="181" t="s">
        <v>5199</v>
      </c>
      <c r="F53" s="181" t="s">
        <v>5271</v>
      </c>
      <c r="G53" s="181" t="s">
        <v>5272</v>
      </c>
      <c r="H53" s="181" t="s">
        <v>5273</v>
      </c>
      <c r="I53" s="181" t="s">
        <v>5274</v>
      </c>
      <c r="J53" s="181"/>
      <c r="K53" s="181" t="s">
        <v>5063</v>
      </c>
      <c r="L53" s="181" t="s">
        <v>5053</v>
      </c>
      <c r="M53" s="181" t="s">
        <v>5182</v>
      </c>
      <c r="N53" s="181"/>
      <c r="O53" s="181" t="s">
        <v>5053</v>
      </c>
      <c r="P53" s="181"/>
      <c r="Q53" s="181"/>
      <c r="R53" s="181"/>
      <c r="S53" s="181"/>
      <c r="T53" s="181"/>
      <c r="U53" s="181"/>
      <c r="V53" s="181"/>
      <c r="W53" s="181"/>
      <c r="X53" s="181"/>
      <c r="Y53" s="181"/>
    </row>
    <row r="54" spans="2:25">
      <c r="B54" s="181" t="s">
        <v>5045</v>
      </c>
      <c r="C54" s="181" t="s">
        <v>5197</v>
      </c>
      <c r="D54" s="181" t="s">
        <v>5198</v>
      </c>
      <c r="E54" s="181" t="s">
        <v>5199</v>
      </c>
      <c r="F54" s="181" t="s">
        <v>5275</v>
      </c>
      <c r="G54" s="181" t="s">
        <v>5276</v>
      </c>
      <c r="H54" s="181" t="s">
        <v>5273</v>
      </c>
      <c r="I54" s="181" t="s">
        <v>5274</v>
      </c>
      <c r="J54" s="181"/>
      <c r="K54" s="181" t="s">
        <v>5063</v>
      </c>
      <c r="L54" s="181" t="s">
        <v>5053</v>
      </c>
      <c r="M54" s="181" t="s">
        <v>5182</v>
      </c>
      <c r="N54" s="181"/>
      <c r="O54" s="181" t="s">
        <v>5053</v>
      </c>
      <c r="P54" s="181"/>
      <c r="Q54" s="181"/>
      <c r="R54" s="181"/>
      <c r="S54" s="181"/>
      <c r="T54" s="181"/>
      <c r="U54" s="181"/>
      <c r="V54" s="181"/>
      <c r="W54" s="181"/>
      <c r="X54" s="181"/>
      <c r="Y54" s="181"/>
    </row>
    <row r="55" spans="2:25">
      <c r="B55" s="181" t="s">
        <v>5045</v>
      </c>
      <c r="C55" s="181" t="s">
        <v>5197</v>
      </c>
      <c r="D55" s="181" t="s">
        <v>5198</v>
      </c>
      <c r="E55" s="181" t="s">
        <v>5199</v>
      </c>
      <c r="F55" s="181" t="s">
        <v>5277</v>
      </c>
      <c r="G55" s="181" t="s">
        <v>5278</v>
      </c>
      <c r="H55" s="181"/>
      <c r="I55" s="181" t="s">
        <v>5274</v>
      </c>
      <c r="J55" s="181"/>
      <c r="K55" s="181" t="s">
        <v>5052</v>
      </c>
      <c r="L55" s="181" t="s">
        <v>5053</v>
      </c>
      <c r="M55" s="181" t="s">
        <v>5054</v>
      </c>
      <c r="N55" s="181" t="s">
        <v>5122</v>
      </c>
      <c r="O55" s="181" t="s">
        <v>5053</v>
      </c>
      <c r="P55" s="181" t="s">
        <v>5279</v>
      </c>
      <c r="Q55" s="181"/>
      <c r="R55" s="181"/>
      <c r="S55" s="181" t="s">
        <v>5280</v>
      </c>
      <c r="T55" s="181"/>
      <c r="U55" s="181"/>
      <c r="V55" s="181"/>
      <c r="W55" s="181"/>
      <c r="X55" s="181"/>
      <c r="Y55" s="181"/>
    </row>
    <row r="56" spans="2:25">
      <c r="B56" s="181"/>
      <c r="C56" s="181" t="s">
        <v>5197</v>
      </c>
      <c r="D56" s="181" t="s">
        <v>5198</v>
      </c>
      <c r="E56" s="181" t="s">
        <v>5199</v>
      </c>
      <c r="F56" s="181" t="s">
        <v>5281</v>
      </c>
      <c r="G56" s="181" t="s">
        <v>5282</v>
      </c>
      <c r="H56" s="181"/>
      <c r="I56" s="181" t="s">
        <v>5274</v>
      </c>
      <c r="J56" s="181"/>
      <c r="K56" s="181" t="s">
        <v>5063</v>
      </c>
      <c r="L56" s="181" t="s">
        <v>5053</v>
      </c>
      <c r="M56" s="181" t="s">
        <v>5182</v>
      </c>
      <c r="N56" s="181"/>
      <c r="O56" s="181" t="s">
        <v>5053</v>
      </c>
      <c r="P56" s="181"/>
      <c r="Q56" s="181"/>
      <c r="R56" s="181"/>
      <c r="S56" s="181"/>
      <c r="T56" s="181"/>
      <c r="U56" s="181"/>
      <c r="V56" s="181"/>
      <c r="W56" s="181"/>
      <c r="X56" s="181"/>
      <c r="Y56" s="181"/>
    </row>
    <row r="57" spans="2:25">
      <c r="B57" s="181" t="s">
        <v>5045</v>
      </c>
      <c r="C57" s="181" t="s">
        <v>5197</v>
      </c>
      <c r="D57" s="181" t="s">
        <v>5198</v>
      </c>
      <c r="E57" s="181" t="s">
        <v>5199</v>
      </c>
      <c r="F57" s="181" t="s">
        <v>5283</v>
      </c>
      <c r="G57" s="181" t="s">
        <v>5284</v>
      </c>
      <c r="H57" s="181" t="s">
        <v>5285</v>
      </c>
      <c r="I57" s="181" t="s">
        <v>5270</v>
      </c>
      <c r="J57" s="181" t="s">
        <v>1528</v>
      </c>
      <c r="K57" s="181" t="s">
        <v>5063</v>
      </c>
      <c r="L57" s="181" t="s">
        <v>5053</v>
      </c>
      <c r="M57" s="181" t="s">
        <v>5064</v>
      </c>
      <c r="N57" s="181"/>
      <c r="O57" s="181" t="s">
        <v>5053</v>
      </c>
      <c r="P57" s="181"/>
      <c r="Q57" s="181"/>
      <c r="R57" s="181"/>
      <c r="S57" s="181"/>
      <c r="T57" s="181"/>
      <c r="U57" s="181"/>
      <c r="V57" s="181"/>
      <c r="W57" s="181"/>
      <c r="X57" s="181"/>
      <c r="Y57" s="181"/>
    </row>
    <row r="58" spans="2:25">
      <c r="B58" s="181" t="s">
        <v>5045</v>
      </c>
      <c r="C58" s="181" t="s">
        <v>5197</v>
      </c>
      <c r="D58" s="181" t="s">
        <v>5198</v>
      </c>
      <c r="E58" s="181" t="s">
        <v>5199</v>
      </c>
      <c r="F58" s="181" t="s">
        <v>5286</v>
      </c>
      <c r="G58" s="181" t="s">
        <v>5287</v>
      </c>
      <c r="H58" s="181" t="s">
        <v>5285</v>
      </c>
      <c r="I58" s="181" t="s">
        <v>5270</v>
      </c>
      <c r="J58" s="181" t="s">
        <v>1528</v>
      </c>
      <c r="K58" s="181" t="s">
        <v>5063</v>
      </c>
      <c r="L58" s="181" t="s">
        <v>5053</v>
      </c>
      <c r="M58" s="181" t="s">
        <v>5182</v>
      </c>
      <c r="N58" s="181"/>
      <c r="O58" s="181" t="s">
        <v>5053</v>
      </c>
      <c r="P58" s="181"/>
      <c r="Q58" s="181"/>
      <c r="R58" s="181"/>
      <c r="S58" s="181"/>
      <c r="T58" s="181"/>
      <c r="U58" s="181"/>
      <c r="V58" s="181"/>
      <c r="W58" s="181"/>
      <c r="X58" s="181"/>
      <c r="Y58" s="181"/>
    </row>
    <row r="59" spans="2:25">
      <c r="B59" s="181" t="s">
        <v>5045</v>
      </c>
      <c r="C59" s="181" t="s">
        <v>5197</v>
      </c>
      <c r="D59" s="181" t="s">
        <v>5288</v>
      </c>
      <c r="E59" s="181" t="s">
        <v>5289</v>
      </c>
      <c r="F59" s="181" t="s">
        <v>5290</v>
      </c>
      <c r="G59" s="181" t="s">
        <v>5291</v>
      </c>
      <c r="H59" s="181"/>
      <c r="I59" s="181" t="s">
        <v>5292</v>
      </c>
      <c r="J59" s="181"/>
      <c r="K59" s="181" t="s">
        <v>5063</v>
      </c>
      <c r="L59" s="181" t="s">
        <v>5053</v>
      </c>
      <c r="M59" s="181" t="s">
        <v>5182</v>
      </c>
      <c r="N59" s="181"/>
      <c r="O59" s="181" t="s">
        <v>5053</v>
      </c>
      <c r="P59" s="181"/>
      <c r="Q59" s="181"/>
      <c r="R59" s="181"/>
      <c r="S59" s="181"/>
      <c r="T59" s="181"/>
      <c r="U59" s="181"/>
      <c r="V59" s="181"/>
      <c r="W59" s="181"/>
      <c r="X59" s="181"/>
      <c r="Y59" s="181"/>
    </row>
    <row r="60" spans="2:25">
      <c r="B60" s="181" t="s">
        <v>5045</v>
      </c>
      <c r="C60" s="181" t="s">
        <v>5197</v>
      </c>
      <c r="D60" s="181" t="s">
        <v>5288</v>
      </c>
      <c r="E60" s="181" t="s">
        <v>5289</v>
      </c>
      <c r="F60" s="181" t="s">
        <v>5293</v>
      </c>
      <c r="G60" s="181" t="s">
        <v>5294</v>
      </c>
      <c r="H60" s="181" t="s">
        <v>5295</v>
      </c>
      <c r="I60" s="181" t="s">
        <v>5296</v>
      </c>
      <c r="J60" s="181" t="s">
        <v>1528</v>
      </c>
      <c r="K60" s="181" t="s">
        <v>5052</v>
      </c>
      <c r="L60" s="181" t="s">
        <v>5053</v>
      </c>
      <c r="M60" s="181" t="s">
        <v>5054</v>
      </c>
      <c r="N60" s="181" t="s">
        <v>5055</v>
      </c>
      <c r="O60" s="181" t="s">
        <v>5053</v>
      </c>
      <c r="P60" s="181" t="s">
        <v>5139</v>
      </c>
      <c r="Q60" s="181"/>
      <c r="R60" s="181"/>
      <c r="S60" s="181"/>
      <c r="T60" s="181"/>
      <c r="U60" s="181"/>
      <c r="V60" s="181" t="s">
        <v>5297</v>
      </c>
      <c r="W60" s="181"/>
      <c r="X60" s="181"/>
      <c r="Y60" s="181"/>
    </row>
    <row r="61" spans="2:25">
      <c r="B61" s="181" t="s">
        <v>5045</v>
      </c>
      <c r="C61" s="181" t="s">
        <v>5197</v>
      </c>
      <c r="D61" s="181" t="s">
        <v>5288</v>
      </c>
      <c r="E61" s="181" t="s">
        <v>5289</v>
      </c>
      <c r="F61" s="181" t="s">
        <v>5298</v>
      </c>
      <c r="G61" s="181" t="s">
        <v>5299</v>
      </c>
      <c r="H61" s="181" t="s">
        <v>5300</v>
      </c>
      <c r="I61" s="181" t="s">
        <v>5301</v>
      </c>
      <c r="J61" s="181" t="s">
        <v>1528</v>
      </c>
      <c r="K61" s="181" t="s">
        <v>5052</v>
      </c>
      <c r="L61" s="181" t="s">
        <v>5053</v>
      </c>
      <c r="M61" s="181" t="s">
        <v>5054</v>
      </c>
      <c r="N61" s="181" t="s">
        <v>5055</v>
      </c>
      <c r="O61" s="181" t="s">
        <v>5053</v>
      </c>
      <c r="P61" s="181" t="s">
        <v>5139</v>
      </c>
      <c r="Q61" s="181"/>
      <c r="R61" s="181"/>
      <c r="S61" s="181"/>
      <c r="T61" s="181"/>
      <c r="U61" s="181"/>
      <c r="V61" s="181" t="s">
        <v>5297</v>
      </c>
      <c r="W61" s="181"/>
      <c r="X61" s="181"/>
      <c r="Y61" s="181"/>
    </row>
    <row r="62" spans="2:25">
      <c r="B62" s="181" t="s">
        <v>5045</v>
      </c>
      <c r="C62" s="181" t="s">
        <v>5197</v>
      </c>
      <c r="D62" s="181" t="s">
        <v>5288</v>
      </c>
      <c r="E62" s="181" t="s">
        <v>5289</v>
      </c>
      <c r="F62" s="181" t="s">
        <v>5302</v>
      </c>
      <c r="G62" s="181" t="s">
        <v>5303</v>
      </c>
      <c r="H62" s="181" t="s">
        <v>5304</v>
      </c>
      <c r="I62" s="181" t="s">
        <v>5305</v>
      </c>
      <c r="J62" s="181" t="s">
        <v>1528</v>
      </c>
      <c r="K62" s="181" t="s">
        <v>5052</v>
      </c>
      <c r="L62" s="181" t="s">
        <v>5053</v>
      </c>
      <c r="M62" s="181" t="s">
        <v>5054</v>
      </c>
      <c r="N62" s="181" t="s">
        <v>5122</v>
      </c>
      <c r="O62" s="181" t="s">
        <v>5053</v>
      </c>
      <c r="P62" s="181" t="s">
        <v>5139</v>
      </c>
      <c r="Q62" s="181"/>
      <c r="R62" s="181"/>
      <c r="S62" s="181" t="s">
        <v>5306</v>
      </c>
      <c r="T62" s="181"/>
      <c r="U62" s="181"/>
      <c r="V62" s="181"/>
      <c r="W62" s="181"/>
      <c r="X62" s="181"/>
      <c r="Y62" s="181"/>
    </row>
    <row r="63" spans="2:25">
      <c r="B63" s="181" t="s">
        <v>5045</v>
      </c>
      <c r="C63" s="181" t="s">
        <v>5197</v>
      </c>
      <c r="D63" s="181" t="s">
        <v>5288</v>
      </c>
      <c r="E63" s="181" t="s">
        <v>5289</v>
      </c>
      <c r="F63" s="181" t="s">
        <v>5307</v>
      </c>
      <c r="G63" s="181" t="s">
        <v>5308</v>
      </c>
      <c r="H63" s="181" t="s">
        <v>5304</v>
      </c>
      <c r="I63" s="181" t="s">
        <v>5309</v>
      </c>
      <c r="J63" s="181" t="s">
        <v>1528</v>
      </c>
      <c r="K63" s="181" t="s">
        <v>5052</v>
      </c>
      <c r="L63" s="181" t="s">
        <v>5053</v>
      </c>
      <c r="M63" s="181" t="s">
        <v>5054</v>
      </c>
      <c r="N63" s="181" t="s">
        <v>5055</v>
      </c>
      <c r="O63" s="181" t="s">
        <v>5053</v>
      </c>
      <c r="P63" s="181" t="s">
        <v>5310</v>
      </c>
      <c r="Q63" s="181"/>
      <c r="R63" s="181"/>
      <c r="S63" s="181"/>
      <c r="T63" s="181"/>
      <c r="U63" s="181"/>
      <c r="V63" s="181"/>
      <c r="W63" s="181"/>
      <c r="X63" s="181"/>
      <c r="Y63" s="181"/>
    </row>
    <row r="64" spans="2:25">
      <c r="B64" s="181" t="s">
        <v>5045</v>
      </c>
      <c r="C64" s="181" t="s">
        <v>5197</v>
      </c>
      <c r="D64" s="181" t="s">
        <v>5288</v>
      </c>
      <c r="E64" s="181" t="s">
        <v>5289</v>
      </c>
      <c r="F64" s="181" t="s">
        <v>5311</v>
      </c>
      <c r="G64" s="181" t="s">
        <v>5312</v>
      </c>
      <c r="H64" s="181" t="s">
        <v>5180</v>
      </c>
      <c r="I64" s="181" t="s">
        <v>5181</v>
      </c>
      <c r="J64" s="181" t="s">
        <v>1528</v>
      </c>
      <c r="K64" s="181" t="s">
        <v>5052</v>
      </c>
      <c r="L64" s="181" t="s">
        <v>5053</v>
      </c>
      <c r="M64" s="181" t="s">
        <v>5054</v>
      </c>
      <c r="N64" s="181" t="s">
        <v>5122</v>
      </c>
      <c r="O64" s="181" t="s">
        <v>5053</v>
      </c>
      <c r="P64" s="181" t="s">
        <v>5139</v>
      </c>
      <c r="Q64" s="181"/>
      <c r="R64" s="181"/>
      <c r="S64" s="181" t="s">
        <v>5313</v>
      </c>
      <c r="T64" s="181"/>
      <c r="U64" s="181" t="s">
        <v>5314</v>
      </c>
      <c r="V64" s="181" t="s">
        <v>5315</v>
      </c>
      <c r="W64" s="181" t="s">
        <v>5316</v>
      </c>
      <c r="X64" s="181" t="s">
        <v>5317</v>
      </c>
      <c r="Y64" s="181"/>
    </row>
    <row r="65" spans="2:25">
      <c r="B65" s="181" t="s">
        <v>5045</v>
      </c>
      <c r="C65" s="181" t="s">
        <v>5197</v>
      </c>
      <c r="D65" s="181" t="s">
        <v>5288</v>
      </c>
      <c r="E65" s="181" t="s">
        <v>5289</v>
      </c>
      <c r="F65" s="181" t="s">
        <v>5318</v>
      </c>
      <c r="G65" s="181" t="s">
        <v>5319</v>
      </c>
      <c r="H65" s="181"/>
      <c r="I65" s="181" t="s">
        <v>5320</v>
      </c>
      <c r="J65" s="181"/>
      <c r="K65" s="181" t="s">
        <v>5052</v>
      </c>
      <c r="L65" s="181" t="s">
        <v>5053</v>
      </c>
      <c r="M65" s="181" t="s">
        <v>5054</v>
      </c>
      <c r="N65" s="181" t="s">
        <v>5055</v>
      </c>
      <c r="O65" s="181" t="s">
        <v>5053</v>
      </c>
      <c r="P65" s="181" t="s">
        <v>5260</v>
      </c>
      <c r="Q65" s="181"/>
      <c r="R65" s="181"/>
      <c r="S65" s="181"/>
      <c r="T65" s="181"/>
      <c r="U65" s="181"/>
      <c r="V65" s="181" t="s">
        <v>5321</v>
      </c>
      <c r="W65" s="181"/>
      <c r="X65" s="181"/>
      <c r="Y65" s="181"/>
    </row>
    <row r="66" spans="2:25">
      <c r="B66" s="181" t="s">
        <v>5045</v>
      </c>
      <c r="C66" s="181" t="s">
        <v>5197</v>
      </c>
      <c r="D66" s="181" t="s">
        <v>5288</v>
      </c>
      <c r="E66" s="181" t="s">
        <v>5322</v>
      </c>
      <c r="F66" s="181" t="s">
        <v>5323</v>
      </c>
      <c r="G66" s="181" t="s">
        <v>5324</v>
      </c>
      <c r="H66" s="615" t="s">
        <v>5325</v>
      </c>
      <c r="I66" s="181" t="s">
        <v>5326</v>
      </c>
      <c r="J66" s="181" t="s">
        <v>1528</v>
      </c>
      <c r="K66" s="181" t="s">
        <v>5063</v>
      </c>
      <c r="L66" s="181" t="s">
        <v>5053</v>
      </c>
      <c r="M66" s="181" t="s">
        <v>5064</v>
      </c>
      <c r="N66" s="181"/>
      <c r="O66" s="181" t="s">
        <v>5053</v>
      </c>
      <c r="P66" s="181"/>
      <c r="Q66" s="181"/>
      <c r="R66" s="181"/>
      <c r="S66" s="181"/>
      <c r="T66" s="181"/>
      <c r="U66" s="181"/>
      <c r="V66" s="181" t="s">
        <v>5327</v>
      </c>
      <c r="W66" s="181"/>
      <c r="X66" s="181"/>
      <c r="Y66" s="181"/>
    </row>
    <row r="67" spans="2:25">
      <c r="B67" s="181"/>
      <c r="C67" s="181"/>
      <c r="D67" s="181"/>
      <c r="E67" s="181"/>
      <c r="F67" s="181"/>
      <c r="G67" s="181"/>
      <c r="H67" s="181"/>
      <c r="I67" s="181"/>
      <c r="J67" s="181"/>
      <c r="K67" s="181"/>
      <c r="L67" s="181"/>
      <c r="M67" s="181"/>
      <c r="N67" s="181"/>
      <c r="O67" s="181"/>
      <c r="P67" s="181"/>
      <c r="Q67" s="181"/>
      <c r="R67" s="181"/>
      <c r="S67" s="181"/>
      <c r="T67" s="181"/>
      <c r="U67" s="181"/>
      <c r="V67" s="181" t="s">
        <v>5328</v>
      </c>
      <c r="W67" s="181"/>
      <c r="X67" s="181"/>
      <c r="Y67" s="181"/>
    </row>
    <row r="68" spans="2:25">
      <c r="B68" s="181" t="s">
        <v>5045</v>
      </c>
      <c r="C68" s="181" t="s">
        <v>5329</v>
      </c>
      <c r="D68" s="181" t="s">
        <v>5096</v>
      </c>
      <c r="E68" s="181" t="s">
        <v>5330</v>
      </c>
      <c r="F68" s="181" t="s">
        <v>5331</v>
      </c>
      <c r="G68" s="181" t="s">
        <v>5332</v>
      </c>
      <c r="H68" s="615" t="s">
        <v>5333</v>
      </c>
      <c r="I68" s="181" t="s">
        <v>5334</v>
      </c>
      <c r="J68" s="181"/>
      <c r="K68" s="181" t="s">
        <v>5063</v>
      </c>
      <c r="L68" s="181" t="s">
        <v>5053</v>
      </c>
      <c r="M68" s="181" t="s">
        <v>5182</v>
      </c>
      <c r="N68" s="181"/>
      <c r="O68" s="181" t="s">
        <v>5053</v>
      </c>
      <c r="P68" s="181"/>
      <c r="Q68" s="181"/>
      <c r="R68" s="181" t="s">
        <v>5335</v>
      </c>
      <c r="S68" s="181"/>
      <c r="T68" s="181"/>
      <c r="U68" s="181"/>
      <c r="V68" s="181"/>
      <c r="W68" s="181"/>
      <c r="X68" s="181"/>
      <c r="Y68" s="181"/>
    </row>
    <row r="69" spans="2:25">
      <c r="B69" s="181" t="s">
        <v>5045</v>
      </c>
      <c r="C69" s="181" t="s">
        <v>5329</v>
      </c>
      <c r="D69" s="181" t="s">
        <v>5096</v>
      </c>
      <c r="E69" s="181" t="s">
        <v>5330</v>
      </c>
      <c r="F69" s="181" t="s">
        <v>5336</v>
      </c>
      <c r="G69" s="181" t="s">
        <v>5337</v>
      </c>
      <c r="H69" s="615" t="s">
        <v>5338</v>
      </c>
      <c r="I69" s="181"/>
      <c r="J69" s="181"/>
      <c r="K69" s="181" t="s">
        <v>5052</v>
      </c>
      <c r="L69" s="181" t="s">
        <v>5053</v>
      </c>
      <c r="M69" s="181" t="s">
        <v>5054</v>
      </c>
      <c r="N69" s="181" t="s">
        <v>5122</v>
      </c>
      <c r="O69" s="181" t="s">
        <v>5053</v>
      </c>
      <c r="P69" s="181" t="s">
        <v>5339</v>
      </c>
      <c r="Q69" s="181"/>
      <c r="R69" s="181"/>
      <c r="S69" s="181"/>
      <c r="T69" s="181"/>
      <c r="U69" s="181"/>
      <c r="V69" s="181"/>
      <c r="W69" s="181"/>
      <c r="X69" s="181"/>
      <c r="Y69" s="181"/>
    </row>
    <row r="70" spans="2:25">
      <c r="B70" s="181" t="s">
        <v>5045</v>
      </c>
      <c r="C70" s="181" t="s">
        <v>5329</v>
      </c>
      <c r="D70" s="181" t="s">
        <v>5096</v>
      </c>
      <c r="E70" s="181" t="s">
        <v>5330</v>
      </c>
      <c r="F70" s="181" t="s">
        <v>5340</v>
      </c>
      <c r="G70" s="181" t="s">
        <v>5341</v>
      </c>
      <c r="H70" s="615" t="s">
        <v>5342</v>
      </c>
      <c r="I70" s="181" t="s">
        <v>5343</v>
      </c>
      <c r="J70" s="181"/>
      <c r="K70" s="181" t="s">
        <v>5063</v>
      </c>
      <c r="L70" s="181" t="s">
        <v>5053</v>
      </c>
      <c r="M70" s="181" t="s">
        <v>5182</v>
      </c>
      <c r="N70" s="181"/>
      <c r="O70" s="181" t="s">
        <v>5053</v>
      </c>
      <c r="P70" s="181"/>
      <c r="Q70" s="181" t="s">
        <v>5344</v>
      </c>
      <c r="R70" s="181"/>
      <c r="S70" s="181"/>
      <c r="T70" s="181"/>
      <c r="U70" s="181"/>
      <c r="V70" s="181"/>
      <c r="W70" s="181"/>
      <c r="X70" s="181"/>
      <c r="Y70" s="181"/>
    </row>
    <row r="71" spans="2:25">
      <c r="B71" s="181" t="s">
        <v>5045</v>
      </c>
      <c r="C71" s="181" t="s">
        <v>5329</v>
      </c>
      <c r="D71" s="181" t="s">
        <v>5047</v>
      </c>
      <c r="E71" s="181" t="s">
        <v>5345</v>
      </c>
      <c r="F71" s="181" t="s">
        <v>5346</v>
      </c>
      <c r="G71" s="181" t="s">
        <v>5347</v>
      </c>
      <c r="H71" s="615" t="s">
        <v>5348</v>
      </c>
      <c r="I71" s="181" t="s">
        <v>5349</v>
      </c>
      <c r="J71" s="181"/>
      <c r="K71" s="181" t="s">
        <v>5052</v>
      </c>
      <c r="L71" s="181" t="s">
        <v>5053</v>
      </c>
      <c r="M71" s="181" t="s">
        <v>5054</v>
      </c>
      <c r="N71" s="181" t="s">
        <v>5055</v>
      </c>
      <c r="O71" s="181" t="s">
        <v>5053</v>
      </c>
      <c r="P71" s="181" t="s">
        <v>5350</v>
      </c>
      <c r="Q71" s="181"/>
      <c r="R71" s="181"/>
      <c r="S71" s="181"/>
      <c r="T71" s="181"/>
      <c r="U71" s="181"/>
      <c r="V71" s="181"/>
      <c r="W71" s="181"/>
      <c r="X71" s="181"/>
      <c r="Y71" s="181"/>
    </row>
    <row r="72" spans="2:25">
      <c r="B72" s="181" t="s">
        <v>5045</v>
      </c>
      <c r="C72" s="181" t="s">
        <v>5329</v>
      </c>
      <c r="D72" s="181" t="s">
        <v>5047</v>
      </c>
      <c r="E72" s="181" t="s">
        <v>5345</v>
      </c>
      <c r="F72" s="181" t="s">
        <v>5351</v>
      </c>
      <c r="G72" s="181" t="s">
        <v>5352</v>
      </c>
      <c r="H72" s="615" t="s">
        <v>5353</v>
      </c>
      <c r="I72" s="181" t="s">
        <v>5349</v>
      </c>
      <c r="J72" s="181"/>
      <c r="K72" s="181" t="s">
        <v>5052</v>
      </c>
      <c r="L72" s="181" t="s">
        <v>5053</v>
      </c>
      <c r="M72" s="181" t="s">
        <v>5054</v>
      </c>
      <c r="N72" s="181" t="s">
        <v>5122</v>
      </c>
      <c r="O72" s="181" t="s">
        <v>5053</v>
      </c>
      <c r="P72" s="181" t="s">
        <v>5354</v>
      </c>
      <c r="Q72" s="181"/>
      <c r="R72" s="181"/>
      <c r="S72" s="181" t="s">
        <v>5355</v>
      </c>
      <c r="T72" s="181"/>
      <c r="U72" s="181"/>
      <c r="V72" s="181"/>
      <c r="W72" s="181"/>
      <c r="X72" s="181"/>
      <c r="Y72" s="181"/>
    </row>
    <row r="73" spans="2:25">
      <c r="B73" s="181" t="s">
        <v>5045</v>
      </c>
      <c r="C73" s="181" t="s">
        <v>5329</v>
      </c>
      <c r="D73" s="181" t="s">
        <v>5047</v>
      </c>
      <c r="E73" s="181" t="s">
        <v>5345</v>
      </c>
      <c r="F73" s="181" t="s">
        <v>5356</v>
      </c>
      <c r="G73" s="181" t="s">
        <v>5357</v>
      </c>
      <c r="H73" s="615" t="s">
        <v>5358</v>
      </c>
      <c r="I73" s="181" t="s">
        <v>5349</v>
      </c>
      <c r="J73" s="181"/>
      <c r="K73" s="181" t="s">
        <v>5052</v>
      </c>
      <c r="L73" s="181" t="s">
        <v>5053</v>
      </c>
      <c r="M73" s="181" t="s">
        <v>5054</v>
      </c>
      <c r="N73" s="181" t="s">
        <v>5055</v>
      </c>
      <c r="O73" s="181" t="s">
        <v>5053</v>
      </c>
      <c r="P73" s="181" t="s">
        <v>5359</v>
      </c>
      <c r="Q73" s="181"/>
      <c r="R73" s="181"/>
      <c r="S73" s="181"/>
      <c r="T73" s="181"/>
      <c r="U73" s="181"/>
      <c r="V73" s="181"/>
      <c r="W73" s="181"/>
      <c r="X73" s="181"/>
      <c r="Y73" s="181"/>
    </row>
    <row r="74" spans="2:25">
      <c r="B74" s="181" t="s">
        <v>5045</v>
      </c>
      <c r="C74" s="181" t="s">
        <v>5329</v>
      </c>
      <c r="D74" s="181" t="s">
        <v>5047</v>
      </c>
      <c r="E74" s="181" t="s">
        <v>5345</v>
      </c>
      <c r="F74" s="181" t="s">
        <v>5360</v>
      </c>
      <c r="G74" s="181" t="s">
        <v>5361</v>
      </c>
      <c r="H74" s="615" t="s">
        <v>5362</v>
      </c>
      <c r="I74" s="181" t="s">
        <v>5349</v>
      </c>
      <c r="J74" s="181"/>
      <c r="K74" s="181" t="s">
        <v>5052</v>
      </c>
      <c r="L74" s="181" t="s">
        <v>5053</v>
      </c>
      <c r="M74" s="181" t="s">
        <v>5054</v>
      </c>
      <c r="N74" s="181" t="s">
        <v>5055</v>
      </c>
      <c r="O74" s="181" t="s">
        <v>5053</v>
      </c>
      <c r="P74" s="181" t="s">
        <v>5354</v>
      </c>
      <c r="Q74" s="181"/>
      <c r="R74" s="181"/>
      <c r="S74" s="181"/>
      <c r="T74" s="181"/>
      <c r="U74" s="181"/>
      <c r="V74" s="181"/>
      <c r="W74" s="181"/>
      <c r="X74" s="181"/>
      <c r="Y74" s="181"/>
    </row>
    <row r="75" spans="2:25">
      <c r="B75" s="181" t="s">
        <v>5045</v>
      </c>
      <c r="C75" s="181" t="s">
        <v>5329</v>
      </c>
      <c r="D75" s="181" t="s">
        <v>5047</v>
      </c>
      <c r="E75" s="181" t="s">
        <v>5345</v>
      </c>
      <c r="F75" s="181" t="s">
        <v>5363</v>
      </c>
      <c r="G75" s="181" t="s">
        <v>5364</v>
      </c>
      <c r="H75" s="615" t="s">
        <v>5365</v>
      </c>
      <c r="I75" s="181" t="s">
        <v>5349</v>
      </c>
      <c r="J75" s="181"/>
      <c r="K75" s="181" t="s">
        <v>5052</v>
      </c>
      <c r="L75" s="181" t="s">
        <v>5053</v>
      </c>
      <c r="M75" s="181" t="s">
        <v>5054</v>
      </c>
      <c r="N75" s="181" t="s">
        <v>5122</v>
      </c>
      <c r="O75" s="181" t="s">
        <v>5053</v>
      </c>
      <c r="P75" s="181" t="s">
        <v>5354</v>
      </c>
      <c r="Q75" s="181"/>
      <c r="R75" s="181"/>
      <c r="S75" s="181"/>
      <c r="T75" s="181"/>
      <c r="U75" s="181"/>
      <c r="V75" s="181"/>
      <c r="W75" s="181"/>
      <c r="X75" s="181"/>
      <c r="Y75" s="181"/>
    </row>
    <row r="76" spans="2:25">
      <c r="B76" s="181" t="s">
        <v>5045</v>
      </c>
      <c r="C76" s="181" t="s">
        <v>5329</v>
      </c>
      <c r="D76" s="181" t="s">
        <v>5047</v>
      </c>
      <c r="E76" s="181" t="s">
        <v>5345</v>
      </c>
      <c r="F76" s="181" t="s">
        <v>5366</v>
      </c>
      <c r="G76" s="181" t="s">
        <v>5367</v>
      </c>
      <c r="H76" s="615" t="s">
        <v>5365</v>
      </c>
      <c r="I76" s="181" t="s">
        <v>5368</v>
      </c>
      <c r="J76" s="181"/>
      <c r="K76" s="181" t="s">
        <v>5052</v>
      </c>
      <c r="L76" s="181" t="s">
        <v>5053</v>
      </c>
      <c r="M76" s="181" t="s">
        <v>5054</v>
      </c>
      <c r="N76" s="181" t="s">
        <v>5055</v>
      </c>
      <c r="O76" s="181" t="s">
        <v>5053</v>
      </c>
      <c r="P76" s="181" t="s">
        <v>5354</v>
      </c>
      <c r="Q76" s="181"/>
      <c r="R76" s="181"/>
      <c r="S76" s="181"/>
      <c r="T76" s="181"/>
      <c r="U76" s="181"/>
      <c r="V76" s="181" t="s">
        <v>5369</v>
      </c>
      <c r="W76" s="181"/>
      <c r="X76" s="181"/>
      <c r="Y76" s="181"/>
    </row>
    <row r="77" spans="2:25">
      <c r="B77" s="181" t="s">
        <v>5045</v>
      </c>
      <c r="C77" s="181" t="s">
        <v>5329</v>
      </c>
      <c r="D77" s="181" t="s">
        <v>5047</v>
      </c>
      <c r="E77" s="181" t="s">
        <v>5345</v>
      </c>
      <c r="F77" s="181" t="s">
        <v>5370</v>
      </c>
      <c r="G77" s="181" t="s">
        <v>5371</v>
      </c>
      <c r="H77" s="181" t="s">
        <v>5372</v>
      </c>
      <c r="I77" s="181" t="s">
        <v>5368</v>
      </c>
      <c r="J77" s="181"/>
      <c r="K77" s="181" t="s">
        <v>5052</v>
      </c>
      <c r="L77" s="181" t="s">
        <v>5053</v>
      </c>
      <c r="M77" s="181" t="s">
        <v>5054</v>
      </c>
      <c r="N77" s="181" t="s">
        <v>5055</v>
      </c>
      <c r="O77" s="181" t="s">
        <v>5053</v>
      </c>
      <c r="P77" s="181" t="s">
        <v>5354</v>
      </c>
      <c r="Q77" s="181"/>
      <c r="R77" s="181"/>
      <c r="S77" s="181"/>
      <c r="T77" s="181"/>
      <c r="U77" s="181"/>
      <c r="V77" s="181"/>
      <c r="W77" s="181"/>
      <c r="X77" s="181"/>
      <c r="Y77" s="181"/>
    </row>
    <row r="78" spans="2:25">
      <c r="B78" s="181" t="s">
        <v>5045</v>
      </c>
      <c r="C78" s="181" t="s">
        <v>5329</v>
      </c>
      <c r="D78" s="181" t="s">
        <v>5047</v>
      </c>
      <c r="E78" s="181" t="s">
        <v>5345</v>
      </c>
      <c r="F78" s="181" t="s">
        <v>5373</v>
      </c>
      <c r="G78" s="181" t="s">
        <v>5374</v>
      </c>
      <c r="H78" s="181" t="s">
        <v>5372</v>
      </c>
      <c r="I78" s="181" t="s">
        <v>5368</v>
      </c>
      <c r="J78" s="181"/>
      <c r="K78" s="181" t="s">
        <v>5052</v>
      </c>
      <c r="L78" s="181"/>
      <c r="M78" s="181" t="s">
        <v>5054</v>
      </c>
      <c r="N78" s="181" t="s">
        <v>5055</v>
      </c>
      <c r="O78" s="181"/>
      <c r="P78" s="181" t="s">
        <v>5375</v>
      </c>
      <c r="Q78" s="181"/>
      <c r="R78" s="181"/>
      <c r="S78" s="181"/>
      <c r="T78" s="181"/>
      <c r="U78" s="181"/>
      <c r="V78" s="181"/>
      <c r="W78" s="181"/>
      <c r="X78" s="181"/>
      <c r="Y78" s="181"/>
    </row>
    <row r="79" spans="2:25">
      <c r="B79" s="181"/>
      <c r="C79" s="181" t="s">
        <v>5329</v>
      </c>
      <c r="D79" s="181" t="s">
        <v>5047</v>
      </c>
      <c r="E79" s="181" t="s">
        <v>4499</v>
      </c>
      <c r="F79" s="181" t="s">
        <v>5376</v>
      </c>
      <c r="G79" s="181" t="s">
        <v>5377</v>
      </c>
      <c r="H79" s="181" t="s">
        <v>5378</v>
      </c>
      <c r="I79" s="181" t="s">
        <v>5379</v>
      </c>
      <c r="J79" s="181"/>
      <c r="K79" s="181" t="s">
        <v>5052</v>
      </c>
      <c r="L79" s="181" t="s">
        <v>5053</v>
      </c>
      <c r="M79" s="181" t="s">
        <v>5054</v>
      </c>
      <c r="N79" s="181" t="s">
        <v>5055</v>
      </c>
      <c r="O79" s="181" t="s">
        <v>5053</v>
      </c>
      <c r="P79" s="181" t="s">
        <v>5354</v>
      </c>
      <c r="Q79" s="181"/>
      <c r="R79" s="181"/>
      <c r="S79" s="181"/>
      <c r="T79" s="181"/>
      <c r="U79" s="181"/>
      <c r="V79" s="181"/>
      <c r="W79" s="181"/>
      <c r="X79" s="181"/>
      <c r="Y79" s="181"/>
    </row>
    <row r="80" spans="2:25">
      <c r="B80" s="181"/>
      <c r="C80" s="181" t="s">
        <v>5329</v>
      </c>
      <c r="D80" s="181" t="s">
        <v>5047</v>
      </c>
      <c r="E80" s="181" t="s">
        <v>4499</v>
      </c>
      <c r="F80" s="181" t="s">
        <v>5380</v>
      </c>
      <c r="G80" s="181" t="s">
        <v>5381</v>
      </c>
      <c r="H80" s="181" t="s">
        <v>5382</v>
      </c>
      <c r="I80" s="181" t="s">
        <v>5383</v>
      </c>
      <c r="J80" s="181"/>
      <c r="K80" s="181" t="s">
        <v>5063</v>
      </c>
      <c r="L80" s="181" t="s">
        <v>5053</v>
      </c>
      <c r="M80" s="181" t="s">
        <v>5064</v>
      </c>
      <c r="N80" s="181"/>
      <c r="O80" s="181" t="s">
        <v>5053</v>
      </c>
      <c r="P80" s="181"/>
      <c r="Q80" s="181"/>
      <c r="R80" s="181"/>
      <c r="S80" s="181"/>
      <c r="T80" s="181"/>
      <c r="U80" s="181"/>
      <c r="V80" s="181"/>
      <c r="W80" s="181"/>
      <c r="X80" s="181"/>
      <c r="Y80" s="181"/>
    </row>
    <row r="81" spans="2:25">
      <c r="B81" s="181"/>
      <c r="C81" s="181" t="s">
        <v>5329</v>
      </c>
      <c r="D81" s="181" t="s">
        <v>5047</v>
      </c>
      <c r="E81" s="181" t="s">
        <v>4499</v>
      </c>
      <c r="F81" s="181" t="s">
        <v>5384</v>
      </c>
      <c r="G81" s="181" t="s">
        <v>5385</v>
      </c>
      <c r="H81" s="181" t="s">
        <v>5386</v>
      </c>
      <c r="I81" s="181" t="s">
        <v>5387</v>
      </c>
      <c r="J81" s="181"/>
      <c r="K81" s="181" t="s">
        <v>5052</v>
      </c>
      <c r="L81" s="181" t="s">
        <v>5053</v>
      </c>
      <c r="M81" s="181" t="s">
        <v>5054</v>
      </c>
      <c r="N81" s="181" t="s">
        <v>5055</v>
      </c>
      <c r="O81" s="181" t="s">
        <v>5053</v>
      </c>
      <c r="P81" s="181" t="s">
        <v>5354</v>
      </c>
      <c r="Q81" s="181"/>
      <c r="R81" s="181"/>
      <c r="S81" s="181"/>
      <c r="T81" s="181"/>
      <c r="U81" s="181"/>
      <c r="V81" s="181"/>
      <c r="W81" s="181"/>
      <c r="X81" s="181"/>
      <c r="Y81" s="181"/>
    </row>
    <row r="82" spans="2:25">
      <c r="B82" s="181"/>
      <c r="C82" s="181" t="s">
        <v>5329</v>
      </c>
      <c r="D82" s="181" t="s">
        <v>5047</v>
      </c>
      <c r="E82" s="181" t="s">
        <v>4499</v>
      </c>
      <c r="F82" s="181" t="s">
        <v>5388</v>
      </c>
      <c r="G82" s="181" t="s">
        <v>5389</v>
      </c>
      <c r="H82" s="181" t="s">
        <v>5386</v>
      </c>
      <c r="I82" s="181" t="s">
        <v>5383</v>
      </c>
      <c r="J82" s="181"/>
      <c r="K82" s="181" t="s">
        <v>5063</v>
      </c>
      <c r="L82" s="181" t="s">
        <v>5053</v>
      </c>
      <c r="M82" s="181" t="s">
        <v>5064</v>
      </c>
      <c r="N82" s="181"/>
      <c r="O82" s="181" t="s">
        <v>5053</v>
      </c>
      <c r="P82" s="181"/>
      <c r="Q82" s="181"/>
      <c r="R82" s="181"/>
      <c r="S82" s="181"/>
      <c r="T82" s="181"/>
      <c r="U82" s="181"/>
      <c r="V82" s="181"/>
      <c r="W82" s="181"/>
      <c r="X82" s="181"/>
      <c r="Y82" s="181"/>
    </row>
    <row r="83" spans="2:25">
      <c r="B83" s="181"/>
      <c r="C83" s="181" t="s">
        <v>5329</v>
      </c>
      <c r="D83" s="181" t="s">
        <v>5047</v>
      </c>
      <c r="E83" s="181" t="s">
        <v>4499</v>
      </c>
      <c r="F83" s="181" t="s">
        <v>5390</v>
      </c>
      <c r="G83" s="181" t="s">
        <v>5391</v>
      </c>
      <c r="H83" s="615" t="s">
        <v>5392</v>
      </c>
      <c r="I83" s="181" t="s">
        <v>5383</v>
      </c>
      <c r="J83" s="181"/>
      <c r="K83" s="181" t="s">
        <v>5063</v>
      </c>
      <c r="L83" s="181" t="s">
        <v>5053</v>
      </c>
      <c r="M83" s="181" t="s">
        <v>5182</v>
      </c>
      <c r="N83" s="181"/>
      <c r="O83" s="181" t="s">
        <v>5053</v>
      </c>
      <c r="P83" s="181"/>
      <c r="Q83" s="181" t="s">
        <v>5393</v>
      </c>
      <c r="R83" s="181"/>
      <c r="S83" s="181"/>
      <c r="T83" s="181"/>
      <c r="U83" s="181"/>
      <c r="V83" s="181"/>
      <c r="W83" s="181"/>
      <c r="X83" s="181"/>
      <c r="Y83" s="181"/>
    </row>
    <row r="84" spans="2:25">
      <c r="B84" s="181"/>
      <c r="C84" s="181" t="s">
        <v>5329</v>
      </c>
      <c r="D84" s="181" t="s">
        <v>5047</v>
      </c>
      <c r="E84" s="181" t="s">
        <v>4499</v>
      </c>
      <c r="F84" s="181" t="s">
        <v>5394</v>
      </c>
      <c r="G84" s="181" t="s">
        <v>5395</v>
      </c>
      <c r="H84" s="181" t="s">
        <v>5242</v>
      </c>
      <c r="I84" s="181" t="s">
        <v>5387</v>
      </c>
      <c r="J84" s="181"/>
      <c r="K84" s="181" t="s">
        <v>5052</v>
      </c>
      <c r="L84" s="181" t="s">
        <v>5053</v>
      </c>
      <c r="M84" s="181" t="s">
        <v>5054</v>
      </c>
      <c r="N84" s="181" t="s">
        <v>5122</v>
      </c>
      <c r="O84" s="181" t="s">
        <v>5053</v>
      </c>
      <c r="P84" s="181" t="s">
        <v>5354</v>
      </c>
      <c r="Q84" s="181"/>
      <c r="R84" s="181"/>
      <c r="S84" s="181"/>
      <c r="T84" s="181"/>
      <c r="U84" s="181"/>
      <c r="V84" s="181"/>
      <c r="W84" s="181"/>
      <c r="X84" s="181"/>
      <c r="Y84" s="181"/>
    </row>
    <row r="85" spans="2:25">
      <c r="B85" s="181"/>
      <c r="C85" s="181" t="s">
        <v>5329</v>
      </c>
      <c r="D85" s="181" t="s">
        <v>5047</v>
      </c>
      <c r="E85" s="181" t="s">
        <v>4499</v>
      </c>
      <c r="F85" s="181" t="s">
        <v>5396</v>
      </c>
      <c r="G85" s="181" t="s">
        <v>5397</v>
      </c>
      <c r="H85" s="181" t="s">
        <v>5242</v>
      </c>
      <c r="I85" s="181" t="s">
        <v>5387</v>
      </c>
      <c r="J85" s="181"/>
      <c r="K85" s="181" t="s">
        <v>5063</v>
      </c>
      <c r="L85" s="181" t="s">
        <v>5053</v>
      </c>
      <c r="M85" s="181" t="s">
        <v>5182</v>
      </c>
      <c r="N85" s="181"/>
      <c r="O85" s="181" t="s">
        <v>5053</v>
      </c>
      <c r="P85" s="181"/>
      <c r="Q85" s="181"/>
      <c r="R85" s="181"/>
      <c r="S85" s="181"/>
      <c r="T85" s="181"/>
      <c r="U85" s="181"/>
      <c r="V85" s="181"/>
      <c r="W85" s="181"/>
      <c r="X85" s="181"/>
      <c r="Y85" s="181"/>
    </row>
    <row r="86" spans="2:25">
      <c r="B86" s="181"/>
      <c r="C86" s="181" t="s">
        <v>5329</v>
      </c>
      <c r="D86" s="181" t="s">
        <v>5191</v>
      </c>
      <c r="E86" s="181" t="s">
        <v>5398</v>
      </c>
      <c r="F86" s="181" t="s">
        <v>5399</v>
      </c>
      <c r="G86" s="181" t="s">
        <v>5400</v>
      </c>
      <c r="H86" s="181" t="s">
        <v>5401</v>
      </c>
      <c r="I86" s="181" t="s">
        <v>5402</v>
      </c>
      <c r="J86" s="181" t="s">
        <v>1528</v>
      </c>
      <c r="K86" s="181" t="s">
        <v>5063</v>
      </c>
      <c r="L86" s="181" t="s">
        <v>5053</v>
      </c>
      <c r="M86" s="181" t="s">
        <v>5064</v>
      </c>
      <c r="N86" s="181"/>
      <c r="O86" s="181" t="s">
        <v>5053</v>
      </c>
      <c r="P86" s="181"/>
      <c r="Q86" s="181"/>
      <c r="R86" s="181"/>
      <c r="S86" s="181"/>
      <c r="T86" s="181"/>
      <c r="U86" s="181"/>
      <c r="V86" s="181"/>
      <c r="W86" s="181"/>
      <c r="X86" s="181"/>
      <c r="Y86" s="181"/>
    </row>
    <row r="87" spans="2:25">
      <c r="B87" s="181"/>
      <c r="C87" s="181" t="s">
        <v>5329</v>
      </c>
      <c r="D87" s="181" t="s">
        <v>5191</v>
      </c>
      <c r="E87" s="181" t="s">
        <v>5398</v>
      </c>
      <c r="F87" s="181" t="s">
        <v>5403</v>
      </c>
      <c r="G87" s="181" t="s">
        <v>5404</v>
      </c>
      <c r="H87" s="181" t="s">
        <v>5401</v>
      </c>
      <c r="I87" s="181" t="s">
        <v>5402</v>
      </c>
      <c r="J87" s="181" t="s">
        <v>1528</v>
      </c>
      <c r="K87" s="181" t="s">
        <v>5063</v>
      </c>
      <c r="L87" s="181" t="s">
        <v>5053</v>
      </c>
      <c r="M87" s="181" t="s">
        <v>5182</v>
      </c>
      <c r="N87" s="181"/>
      <c r="O87" s="181" t="s">
        <v>5053</v>
      </c>
      <c r="P87" s="181"/>
      <c r="Q87" s="181"/>
      <c r="R87" s="181"/>
      <c r="S87" s="181"/>
      <c r="T87" s="181"/>
      <c r="U87" s="181"/>
      <c r="V87" s="181"/>
      <c r="W87" s="181"/>
      <c r="X87" s="181"/>
      <c r="Y87" s="181"/>
    </row>
    <row r="88" spans="2:25">
      <c r="B88" s="181"/>
      <c r="C88" s="181" t="s">
        <v>5329</v>
      </c>
      <c r="D88" s="181" t="s">
        <v>5047</v>
      </c>
      <c r="E88" s="181" t="s">
        <v>4499</v>
      </c>
      <c r="F88" s="181" t="s">
        <v>5405</v>
      </c>
      <c r="G88" s="181" t="s">
        <v>5406</v>
      </c>
      <c r="H88" s="181"/>
      <c r="I88" s="181" t="s">
        <v>5407</v>
      </c>
      <c r="J88" s="181"/>
      <c r="K88" s="181" t="s">
        <v>5063</v>
      </c>
      <c r="L88" s="181" t="s">
        <v>5053</v>
      </c>
      <c r="M88" s="181" t="s">
        <v>5182</v>
      </c>
      <c r="N88" s="181"/>
      <c r="O88" s="181" t="s">
        <v>5053</v>
      </c>
      <c r="P88" s="181"/>
      <c r="Q88" s="181"/>
      <c r="R88" s="181"/>
      <c r="S88" s="181"/>
      <c r="T88" s="181"/>
      <c r="U88" s="181"/>
      <c r="V88" s="181"/>
      <c r="W88" s="181"/>
      <c r="X88" s="181"/>
      <c r="Y88" s="181"/>
    </row>
    <row r="89" spans="2:25">
      <c r="B89" s="181"/>
      <c r="C89" s="181" t="s">
        <v>5329</v>
      </c>
      <c r="D89" s="181" t="s">
        <v>5191</v>
      </c>
      <c r="E89" s="181" t="s">
        <v>5408</v>
      </c>
      <c r="F89" s="181" t="s">
        <v>5409</v>
      </c>
      <c r="G89" s="181" t="s">
        <v>5410</v>
      </c>
      <c r="H89" s="615" t="s">
        <v>5411</v>
      </c>
      <c r="I89" s="181" t="s">
        <v>5412</v>
      </c>
      <c r="J89" s="181"/>
      <c r="K89" s="181" t="s">
        <v>5063</v>
      </c>
      <c r="L89" s="181" t="s">
        <v>5053</v>
      </c>
      <c r="M89" s="181" t="s">
        <v>5182</v>
      </c>
      <c r="N89" s="181"/>
      <c r="O89" s="181" t="s">
        <v>5053</v>
      </c>
      <c r="P89" s="181"/>
      <c r="Q89" s="181"/>
      <c r="R89" s="181"/>
      <c r="S89" s="181"/>
      <c r="T89" s="181"/>
      <c r="U89" s="181"/>
      <c r="V89" s="181"/>
      <c r="W89" s="181"/>
      <c r="X89" s="181"/>
      <c r="Y89" s="181"/>
    </row>
    <row r="90" spans="2:25">
      <c r="B90" s="181"/>
      <c r="C90" s="181" t="s">
        <v>5329</v>
      </c>
      <c r="D90" s="181" t="s">
        <v>5191</v>
      </c>
      <c r="E90" s="181" t="s">
        <v>5413</v>
      </c>
      <c r="F90" s="181" t="s">
        <v>5414</v>
      </c>
      <c r="G90" s="181" t="s">
        <v>5415</v>
      </c>
      <c r="H90" s="615" t="s">
        <v>5416</v>
      </c>
      <c r="I90" s="181" t="s">
        <v>5417</v>
      </c>
      <c r="J90" s="181"/>
      <c r="K90" s="181" t="s">
        <v>5052</v>
      </c>
      <c r="L90" s="181" t="s">
        <v>5053</v>
      </c>
      <c r="M90" s="181" t="s">
        <v>5054</v>
      </c>
      <c r="N90" s="181" t="s">
        <v>5055</v>
      </c>
      <c r="O90" s="181" t="s">
        <v>5053</v>
      </c>
      <c r="P90" s="181" t="s">
        <v>5418</v>
      </c>
      <c r="Q90" s="181"/>
      <c r="R90" s="181"/>
      <c r="S90" s="181"/>
      <c r="T90" s="181"/>
      <c r="U90" s="181"/>
      <c r="V90" s="181"/>
      <c r="W90" s="181"/>
      <c r="X90" s="181"/>
      <c r="Y90" s="181"/>
    </row>
    <row r="91" spans="2:25">
      <c r="B91" s="181"/>
      <c r="C91" s="181" t="s">
        <v>5329</v>
      </c>
      <c r="D91" s="181" t="s">
        <v>5191</v>
      </c>
      <c r="E91" s="181" t="s">
        <v>5413</v>
      </c>
      <c r="F91" s="181" t="s">
        <v>5419</v>
      </c>
      <c r="G91" s="181" t="s">
        <v>5420</v>
      </c>
      <c r="H91" s="615" t="s">
        <v>5416</v>
      </c>
      <c r="I91" s="181" t="s">
        <v>5417</v>
      </c>
      <c r="J91" s="181"/>
      <c r="K91" s="181" t="s">
        <v>5052</v>
      </c>
      <c r="L91" s="181" t="s">
        <v>5053</v>
      </c>
      <c r="M91" s="181" t="s">
        <v>5054</v>
      </c>
      <c r="N91" s="181" t="s">
        <v>5122</v>
      </c>
      <c r="O91" s="181" t="s">
        <v>5053</v>
      </c>
      <c r="P91" s="181" t="s">
        <v>5421</v>
      </c>
      <c r="Q91" s="181"/>
      <c r="R91" s="181"/>
      <c r="S91" s="181" t="s">
        <v>5422</v>
      </c>
      <c r="T91" s="181"/>
      <c r="U91" s="181"/>
      <c r="V91" s="181"/>
      <c r="W91" s="181"/>
      <c r="X91" s="181"/>
      <c r="Y91" s="181"/>
    </row>
    <row r="92" spans="2:25">
      <c r="B92" s="181"/>
      <c r="C92" s="181" t="s">
        <v>5329</v>
      </c>
      <c r="D92" s="181" t="s">
        <v>5191</v>
      </c>
      <c r="E92" s="181" t="s">
        <v>5413</v>
      </c>
      <c r="F92" s="181" t="s">
        <v>5423</v>
      </c>
      <c r="G92" s="181" t="s">
        <v>5424</v>
      </c>
      <c r="H92" s="615" t="s">
        <v>5416</v>
      </c>
      <c r="I92" s="181" t="s">
        <v>5425</v>
      </c>
      <c r="J92" s="181"/>
      <c r="K92" s="181" t="s">
        <v>5063</v>
      </c>
      <c r="L92" s="181" t="s">
        <v>5053</v>
      </c>
      <c r="M92" s="181" t="s">
        <v>5064</v>
      </c>
      <c r="N92" s="181"/>
      <c r="O92" s="181" t="s">
        <v>5053</v>
      </c>
      <c r="P92" s="181"/>
      <c r="Q92" s="181"/>
      <c r="R92" s="181"/>
      <c r="S92" s="181"/>
      <c r="T92" s="181"/>
      <c r="U92" s="181"/>
      <c r="V92" s="181"/>
      <c r="W92" s="181"/>
      <c r="X92" s="181"/>
      <c r="Y92" s="181"/>
    </row>
    <row r="93" spans="2:25">
      <c r="B93" s="181"/>
      <c r="C93" s="181" t="s">
        <v>5329</v>
      </c>
      <c r="D93" s="181" t="s">
        <v>5191</v>
      </c>
      <c r="E93" s="181" t="s">
        <v>5413</v>
      </c>
      <c r="F93" s="181" t="s">
        <v>5426</v>
      </c>
      <c r="G93" s="181" t="s">
        <v>5427</v>
      </c>
      <c r="H93" s="615" t="s">
        <v>5416</v>
      </c>
      <c r="I93" s="181" t="s">
        <v>5425</v>
      </c>
      <c r="J93" s="181"/>
      <c r="K93" s="181" t="s">
        <v>5063</v>
      </c>
      <c r="L93" s="181" t="s">
        <v>5053</v>
      </c>
      <c r="M93" s="181" t="s">
        <v>5064</v>
      </c>
      <c r="N93" s="181"/>
      <c r="O93" s="181" t="s">
        <v>5053</v>
      </c>
      <c r="P93" s="181"/>
      <c r="Q93" s="181"/>
      <c r="R93" s="181"/>
      <c r="S93" s="181"/>
      <c r="T93" s="181"/>
      <c r="U93" s="181"/>
      <c r="V93" s="181"/>
      <c r="W93" s="181"/>
      <c r="X93" s="181"/>
      <c r="Y93" s="181"/>
    </row>
    <row r="94" spans="2:25">
      <c r="B94" s="181"/>
      <c r="C94" s="181" t="s">
        <v>5329</v>
      </c>
      <c r="D94" s="181" t="s">
        <v>5191</v>
      </c>
      <c r="E94" s="181" t="s">
        <v>5413</v>
      </c>
      <c r="F94" s="181" t="s">
        <v>5428</v>
      </c>
      <c r="G94" s="181" t="s">
        <v>5429</v>
      </c>
      <c r="H94" s="181" t="s">
        <v>5430</v>
      </c>
      <c r="I94" s="181" t="s">
        <v>5417</v>
      </c>
      <c r="J94" s="181"/>
      <c r="K94" s="181" t="s">
        <v>5052</v>
      </c>
      <c r="L94" s="181" t="s">
        <v>5053</v>
      </c>
      <c r="M94" s="181" t="s">
        <v>5054</v>
      </c>
      <c r="N94" s="181" t="s">
        <v>5055</v>
      </c>
      <c r="O94" s="181" t="s">
        <v>5053</v>
      </c>
      <c r="P94" s="181" t="s">
        <v>5431</v>
      </c>
      <c r="Q94" s="181"/>
      <c r="R94" s="181"/>
      <c r="S94" s="181"/>
      <c r="T94" s="181"/>
      <c r="U94" s="181"/>
      <c r="V94" s="181"/>
      <c r="W94" s="181"/>
      <c r="X94" s="181"/>
      <c r="Y94" s="181"/>
    </row>
    <row r="95" spans="2:25">
      <c r="B95" s="181"/>
      <c r="C95" s="181" t="s">
        <v>5329</v>
      </c>
      <c r="D95" s="181" t="s">
        <v>5191</v>
      </c>
      <c r="E95" s="181" t="s">
        <v>5413</v>
      </c>
      <c r="F95" s="181" t="s">
        <v>5432</v>
      </c>
      <c r="G95" s="181" t="s">
        <v>5433</v>
      </c>
      <c r="H95" s="181" t="s">
        <v>5430</v>
      </c>
      <c r="I95" s="181" t="s">
        <v>5417</v>
      </c>
      <c r="J95" s="181"/>
      <c r="K95" s="181" t="s">
        <v>5052</v>
      </c>
      <c r="L95" s="181" t="s">
        <v>5053</v>
      </c>
      <c r="M95" s="181" t="s">
        <v>5054</v>
      </c>
      <c r="N95" s="181" t="s">
        <v>5122</v>
      </c>
      <c r="O95" s="181" t="s">
        <v>5053</v>
      </c>
      <c r="P95" s="181" t="s">
        <v>5421</v>
      </c>
      <c r="Q95" s="181"/>
      <c r="R95" s="181"/>
      <c r="S95" s="181" t="s">
        <v>5434</v>
      </c>
      <c r="T95" s="181"/>
      <c r="U95" s="181"/>
      <c r="V95" s="181"/>
      <c r="W95" s="181"/>
      <c r="X95" s="181"/>
      <c r="Y95" s="181"/>
    </row>
    <row r="96" spans="2:25">
      <c r="B96" s="181"/>
      <c r="C96" s="181" t="s">
        <v>5329</v>
      </c>
      <c r="D96" s="181" t="s">
        <v>5191</v>
      </c>
      <c r="E96" s="181" t="s">
        <v>5413</v>
      </c>
      <c r="F96" s="181" t="s">
        <v>5435</v>
      </c>
      <c r="G96" s="181" t="s">
        <v>5436</v>
      </c>
      <c r="H96" s="181" t="s">
        <v>5430</v>
      </c>
      <c r="I96" s="181" t="s">
        <v>5425</v>
      </c>
      <c r="J96" s="181"/>
      <c r="K96" s="181" t="s">
        <v>5063</v>
      </c>
      <c r="L96" s="181" t="s">
        <v>5053</v>
      </c>
      <c r="M96" s="181" t="s">
        <v>5064</v>
      </c>
      <c r="N96" s="181"/>
      <c r="O96" s="181" t="s">
        <v>5053</v>
      </c>
      <c r="P96" s="181"/>
      <c r="Q96" s="181"/>
      <c r="R96" s="181"/>
      <c r="S96" s="181"/>
      <c r="T96" s="181"/>
      <c r="U96" s="181"/>
      <c r="V96" s="181"/>
      <c r="W96" s="181"/>
      <c r="X96" s="181"/>
      <c r="Y96" s="181"/>
    </row>
    <row r="97" spans="2:25">
      <c r="B97" s="181"/>
      <c r="C97" s="181" t="s">
        <v>5329</v>
      </c>
      <c r="D97" s="181" t="s">
        <v>5191</v>
      </c>
      <c r="E97" s="181" t="s">
        <v>5413</v>
      </c>
      <c r="F97" s="181" t="s">
        <v>5437</v>
      </c>
      <c r="G97" s="181" t="s">
        <v>5438</v>
      </c>
      <c r="H97" s="181" t="s">
        <v>5430</v>
      </c>
      <c r="I97" s="181" t="s">
        <v>5425</v>
      </c>
      <c r="J97" s="181"/>
      <c r="K97" s="181" t="s">
        <v>5063</v>
      </c>
      <c r="L97" s="181" t="s">
        <v>5053</v>
      </c>
      <c r="M97" s="181" t="s">
        <v>5064</v>
      </c>
      <c r="N97" s="181"/>
      <c r="O97" s="181" t="s">
        <v>5053</v>
      </c>
      <c r="P97" s="181"/>
      <c r="Q97" s="181"/>
      <c r="R97" s="181"/>
      <c r="S97" s="181"/>
      <c r="T97" s="181"/>
      <c r="U97" s="181"/>
      <c r="V97" s="181"/>
      <c r="W97" s="181"/>
      <c r="X97" s="181"/>
      <c r="Y97" s="181"/>
    </row>
    <row r="98" spans="2:25">
      <c r="B98" s="181"/>
      <c r="C98" s="181" t="s">
        <v>5329</v>
      </c>
      <c r="D98" s="181" t="s">
        <v>5191</v>
      </c>
      <c r="E98" s="181" t="s">
        <v>5413</v>
      </c>
      <c r="F98" s="181" t="s">
        <v>5439</v>
      </c>
      <c r="G98" s="181" t="s">
        <v>5440</v>
      </c>
      <c r="H98" s="181" t="s">
        <v>5441</v>
      </c>
      <c r="I98" s="181" t="s">
        <v>5417</v>
      </c>
      <c r="J98" s="181"/>
      <c r="K98" s="181" t="s">
        <v>5052</v>
      </c>
      <c r="L98" s="181" t="s">
        <v>5053</v>
      </c>
      <c r="M98" s="181" t="s">
        <v>5054</v>
      </c>
      <c r="N98" s="181" t="s">
        <v>5122</v>
      </c>
      <c r="O98" s="181" t="s">
        <v>5053</v>
      </c>
      <c r="P98" s="181" t="s">
        <v>5421</v>
      </c>
      <c r="Q98" s="181"/>
      <c r="R98" s="181"/>
      <c r="S98" s="181" t="s">
        <v>5260</v>
      </c>
      <c r="T98" s="181"/>
      <c r="U98" s="181"/>
      <c r="V98" s="181"/>
      <c r="W98" s="181"/>
      <c r="X98" s="181"/>
      <c r="Y98" s="181"/>
    </row>
    <row r="99" spans="2:25">
      <c r="B99" s="181"/>
      <c r="C99" s="181" t="s">
        <v>5329</v>
      </c>
      <c r="D99" s="181" t="s">
        <v>5191</v>
      </c>
      <c r="E99" s="181" t="s">
        <v>5413</v>
      </c>
      <c r="F99" s="181" t="s">
        <v>5442</v>
      </c>
      <c r="G99" s="181" t="s">
        <v>5443</v>
      </c>
      <c r="H99" s="181" t="s">
        <v>5444</v>
      </c>
      <c r="I99" s="181" t="s">
        <v>5445</v>
      </c>
      <c r="J99" s="181"/>
      <c r="K99" s="181" t="s">
        <v>5052</v>
      </c>
      <c r="L99" s="181" t="s">
        <v>5053</v>
      </c>
      <c r="M99" s="181" t="s">
        <v>5054</v>
      </c>
      <c r="N99" s="181" t="s">
        <v>5122</v>
      </c>
      <c r="O99" s="181" t="s">
        <v>5053</v>
      </c>
      <c r="P99" s="181" t="s">
        <v>5421</v>
      </c>
      <c r="Q99" s="181"/>
      <c r="R99" s="181"/>
      <c r="S99" s="181" t="s">
        <v>5260</v>
      </c>
      <c r="T99" s="181"/>
      <c r="U99" s="181"/>
      <c r="V99" s="181"/>
      <c r="W99" s="181"/>
      <c r="X99" s="181"/>
      <c r="Y99" s="181"/>
    </row>
    <row r="100" spans="2:25">
      <c r="B100" s="181"/>
      <c r="C100" s="181" t="s">
        <v>5329</v>
      </c>
      <c r="D100" s="181" t="s">
        <v>5191</v>
      </c>
      <c r="E100" s="181" t="s">
        <v>5413</v>
      </c>
      <c r="F100" s="181" t="s">
        <v>5446</v>
      </c>
      <c r="G100" s="181" t="s">
        <v>5447</v>
      </c>
      <c r="H100" s="181" t="s">
        <v>5441</v>
      </c>
      <c r="I100" s="181" t="s">
        <v>5448</v>
      </c>
      <c r="J100" s="181"/>
      <c r="K100" s="181" t="s">
        <v>5063</v>
      </c>
      <c r="L100" s="181" t="s">
        <v>5053</v>
      </c>
      <c r="M100" s="181" t="s">
        <v>5064</v>
      </c>
      <c r="N100" s="181"/>
      <c r="O100" s="181" t="s">
        <v>5053</v>
      </c>
      <c r="P100" s="181"/>
      <c r="Q100" s="181"/>
      <c r="R100" s="181"/>
      <c r="S100" s="181"/>
      <c r="T100" s="181"/>
      <c r="U100" s="181"/>
      <c r="V100" s="181"/>
      <c r="W100" s="181"/>
      <c r="X100" s="181"/>
      <c r="Y100" s="181"/>
    </row>
    <row r="101" spans="2:25">
      <c r="B101" s="181"/>
      <c r="C101" s="181" t="s">
        <v>5329</v>
      </c>
      <c r="D101" s="181" t="s">
        <v>5191</v>
      </c>
      <c r="E101" s="181" t="s">
        <v>5413</v>
      </c>
      <c r="F101" s="181" t="s">
        <v>5449</v>
      </c>
      <c r="G101" s="181" t="s">
        <v>5450</v>
      </c>
      <c r="H101" s="181" t="s">
        <v>5444</v>
      </c>
      <c r="I101" s="181" t="s">
        <v>5448</v>
      </c>
      <c r="J101" s="181"/>
      <c r="K101" s="181" t="s">
        <v>5063</v>
      </c>
      <c r="L101" s="181" t="s">
        <v>5053</v>
      </c>
      <c r="M101" s="181" t="s">
        <v>5064</v>
      </c>
      <c r="N101" s="181"/>
      <c r="O101" s="181" t="s">
        <v>5053</v>
      </c>
      <c r="P101" s="181"/>
      <c r="Q101" s="181"/>
      <c r="R101" s="181"/>
      <c r="S101" s="181"/>
      <c r="T101" s="181"/>
      <c r="U101" s="181"/>
      <c r="V101" s="181"/>
      <c r="W101" s="181"/>
      <c r="X101" s="181"/>
      <c r="Y101" s="181"/>
    </row>
    <row r="102" spans="2:25">
      <c r="B102" s="181"/>
      <c r="C102" s="181" t="s">
        <v>5329</v>
      </c>
      <c r="D102" s="181" t="s">
        <v>5191</v>
      </c>
      <c r="E102" s="181" t="s">
        <v>5413</v>
      </c>
      <c r="F102" s="181" t="s">
        <v>5451</v>
      </c>
      <c r="G102" s="181" t="s">
        <v>5452</v>
      </c>
      <c r="H102" s="181" t="s">
        <v>5453</v>
      </c>
      <c r="I102" s="181" t="s">
        <v>5445</v>
      </c>
      <c r="J102" s="181"/>
      <c r="K102" s="181" t="s">
        <v>5052</v>
      </c>
      <c r="L102" s="181" t="s">
        <v>5053</v>
      </c>
      <c r="M102" s="181" t="s">
        <v>5054</v>
      </c>
      <c r="N102" s="181" t="s">
        <v>5122</v>
      </c>
      <c r="O102" s="181" t="s">
        <v>5053</v>
      </c>
      <c r="P102" s="181" t="s">
        <v>5421</v>
      </c>
      <c r="Q102" s="181"/>
      <c r="R102" s="181"/>
      <c r="S102" s="181" t="s">
        <v>5454</v>
      </c>
      <c r="T102" s="181"/>
      <c r="U102" s="181" t="s">
        <v>5455</v>
      </c>
      <c r="V102" s="181" t="s">
        <v>5456</v>
      </c>
      <c r="W102" s="181"/>
      <c r="X102" s="181" t="s">
        <v>5457</v>
      </c>
      <c r="Y102" s="181" t="s">
        <v>5458</v>
      </c>
    </row>
    <row r="103" spans="2:25">
      <c r="B103" s="181"/>
      <c r="C103" s="181" t="s">
        <v>5329</v>
      </c>
      <c r="D103" s="181" t="s">
        <v>5191</v>
      </c>
      <c r="E103" s="181" t="s">
        <v>5413</v>
      </c>
      <c r="F103" s="181" t="s">
        <v>5459</v>
      </c>
      <c r="G103" s="181" t="s">
        <v>5460</v>
      </c>
      <c r="H103" s="181" t="s">
        <v>5453</v>
      </c>
      <c r="I103" s="181" t="s">
        <v>5448</v>
      </c>
      <c r="J103" s="181"/>
      <c r="K103" s="181" t="s">
        <v>5052</v>
      </c>
      <c r="L103" s="181" t="s">
        <v>5053</v>
      </c>
      <c r="M103" s="181" t="s">
        <v>5054</v>
      </c>
      <c r="N103" s="181" t="s">
        <v>5122</v>
      </c>
      <c r="O103" s="181" t="s">
        <v>5053</v>
      </c>
      <c r="P103" s="181" t="s">
        <v>5421</v>
      </c>
      <c r="Q103" s="181"/>
      <c r="R103" s="181"/>
      <c r="S103" s="181"/>
      <c r="T103" s="181"/>
      <c r="U103" s="181"/>
      <c r="V103" s="181"/>
      <c r="W103" s="181"/>
      <c r="X103" s="181"/>
      <c r="Y103" s="181"/>
    </row>
    <row r="104" spans="2:25">
      <c r="B104" s="181"/>
      <c r="C104" s="181" t="s">
        <v>5329</v>
      </c>
      <c r="D104" s="181" t="s">
        <v>5191</v>
      </c>
      <c r="E104" s="181" t="s">
        <v>5413</v>
      </c>
      <c r="F104" s="181" t="s">
        <v>5461</v>
      </c>
      <c r="G104" s="181" t="s">
        <v>5462</v>
      </c>
      <c r="H104" s="181" t="s">
        <v>5453</v>
      </c>
      <c r="I104" s="181" t="s">
        <v>5448</v>
      </c>
      <c r="J104" s="181"/>
      <c r="K104" s="181" t="s">
        <v>5063</v>
      </c>
      <c r="L104" s="181" t="s">
        <v>5053</v>
      </c>
      <c r="M104" s="181" t="s">
        <v>5064</v>
      </c>
      <c r="N104" s="181"/>
      <c r="O104" s="181" t="s">
        <v>5053</v>
      </c>
      <c r="P104" s="181"/>
      <c r="Q104" s="181"/>
      <c r="R104" s="181"/>
      <c r="S104" s="181"/>
      <c r="T104" s="181"/>
      <c r="U104" s="181"/>
      <c r="V104" s="181"/>
      <c r="W104" s="181"/>
      <c r="X104" s="181"/>
      <c r="Y104" s="181"/>
    </row>
    <row r="105" spans="2:25">
      <c r="B105" s="181"/>
      <c r="C105" s="181" t="s">
        <v>5329</v>
      </c>
      <c r="D105" s="181" t="s">
        <v>5191</v>
      </c>
      <c r="E105" s="181" t="s">
        <v>5413</v>
      </c>
      <c r="F105" s="181" t="s">
        <v>5463</v>
      </c>
      <c r="G105" s="181" t="s">
        <v>5464</v>
      </c>
      <c r="H105" s="181" t="s">
        <v>5453</v>
      </c>
      <c r="I105" s="181" t="s">
        <v>5448</v>
      </c>
      <c r="J105" s="181"/>
      <c r="K105" s="181" t="s">
        <v>5063</v>
      </c>
      <c r="L105" s="181" t="s">
        <v>5053</v>
      </c>
      <c r="M105" s="181" t="s">
        <v>5064</v>
      </c>
      <c r="N105" s="181"/>
      <c r="O105" s="181" t="s">
        <v>5053</v>
      </c>
      <c r="P105" s="181"/>
      <c r="Q105" s="181"/>
      <c r="R105" s="181"/>
      <c r="S105" s="181"/>
      <c r="T105" s="181"/>
      <c r="U105" s="181"/>
      <c r="V105" s="181"/>
      <c r="W105" s="181"/>
      <c r="X105" s="181"/>
      <c r="Y105" s="181"/>
    </row>
    <row r="106" spans="2:25">
      <c r="B106" s="181"/>
      <c r="C106" s="181" t="s">
        <v>5329</v>
      </c>
      <c r="D106" s="181" t="s">
        <v>5191</v>
      </c>
      <c r="E106" s="181" t="s">
        <v>5413</v>
      </c>
      <c r="F106" s="181" t="s">
        <v>5465</v>
      </c>
      <c r="G106" s="181" t="s">
        <v>5466</v>
      </c>
      <c r="H106" s="181" t="s">
        <v>5467</v>
      </c>
      <c r="I106" s="181" t="s">
        <v>5445</v>
      </c>
      <c r="J106" s="181"/>
      <c r="K106" s="181" t="s">
        <v>5052</v>
      </c>
      <c r="L106" s="181" t="s">
        <v>5053</v>
      </c>
      <c r="M106" s="181" t="s">
        <v>5054</v>
      </c>
      <c r="N106" s="181" t="s">
        <v>5122</v>
      </c>
      <c r="O106" s="181" t="s">
        <v>5053</v>
      </c>
      <c r="P106" s="181" t="s">
        <v>5468</v>
      </c>
      <c r="Q106" s="181"/>
      <c r="R106" s="181"/>
      <c r="S106" s="181"/>
      <c r="T106" s="181"/>
      <c r="U106" s="181"/>
      <c r="V106" s="181"/>
      <c r="W106" s="181"/>
      <c r="X106" s="181"/>
      <c r="Y106" s="181"/>
    </row>
    <row r="107" spans="2:25">
      <c r="B107" s="181"/>
      <c r="C107" s="181" t="s">
        <v>5329</v>
      </c>
      <c r="D107" s="181" t="s">
        <v>5191</v>
      </c>
      <c r="E107" s="181" t="s">
        <v>5413</v>
      </c>
      <c r="F107" s="181" t="s">
        <v>5469</v>
      </c>
      <c r="G107" s="181" t="s">
        <v>5470</v>
      </c>
      <c r="H107" s="181" t="s">
        <v>5471</v>
      </c>
      <c r="I107" s="181" t="s">
        <v>5445</v>
      </c>
      <c r="J107" s="181"/>
      <c r="K107" s="181" t="s">
        <v>5052</v>
      </c>
      <c r="L107" s="181" t="s">
        <v>5053</v>
      </c>
      <c r="M107" s="181" t="s">
        <v>5054</v>
      </c>
      <c r="N107" s="181" t="s">
        <v>5122</v>
      </c>
      <c r="O107" s="181" t="s">
        <v>5053</v>
      </c>
      <c r="P107" s="181" t="s">
        <v>5310</v>
      </c>
      <c r="Q107" s="181"/>
      <c r="R107" s="181"/>
      <c r="S107" s="181"/>
      <c r="T107" s="181"/>
      <c r="U107" s="181"/>
      <c r="V107" s="181"/>
      <c r="W107" s="181"/>
      <c r="X107" s="181"/>
      <c r="Y107" s="181"/>
    </row>
    <row r="108" spans="2:25">
      <c r="B108" s="181"/>
      <c r="C108" s="181" t="s">
        <v>5329</v>
      </c>
      <c r="D108" s="181" t="s">
        <v>5191</v>
      </c>
      <c r="E108" s="181" t="s">
        <v>5413</v>
      </c>
      <c r="F108" s="181" t="s">
        <v>5472</v>
      </c>
      <c r="G108" s="181" t="s">
        <v>5473</v>
      </c>
      <c r="H108" s="181" t="s">
        <v>5474</v>
      </c>
      <c r="I108" s="181" t="s">
        <v>5445</v>
      </c>
      <c r="J108" s="181"/>
      <c r="K108" s="181" t="s">
        <v>5052</v>
      </c>
      <c r="L108" s="181" t="s">
        <v>5053</v>
      </c>
      <c r="M108" s="181" t="s">
        <v>5054</v>
      </c>
      <c r="N108" s="181" t="s">
        <v>5122</v>
      </c>
      <c r="O108" s="181" t="s">
        <v>5053</v>
      </c>
      <c r="P108" s="181" t="s">
        <v>5475</v>
      </c>
      <c r="Q108" s="181"/>
      <c r="R108" s="181"/>
      <c r="S108" s="181"/>
      <c r="T108" s="181"/>
      <c r="U108" s="181"/>
      <c r="V108" s="181"/>
      <c r="W108" s="181"/>
      <c r="X108" s="181"/>
      <c r="Y108" s="181"/>
    </row>
    <row r="109" spans="2:25">
      <c r="B109" s="181"/>
      <c r="C109" s="181" t="s">
        <v>5329</v>
      </c>
      <c r="D109" s="181" t="s">
        <v>5191</v>
      </c>
      <c r="E109" s="181" t="s">
        <v>5413</v>
      </c>
      <c r="F109" s="181" t="s">
        <v>5476</v>
      </c>
      <c r="G109" s="181" t="s">
        <v>5477</v>
      </c>
      <c r="H109" s="181" t="s">
        <v>5478</v>
      </c>
      <c r="I109" s="181" t="s">
        <v>5334</v>
      </c>
      <c r="J109" s="181"/>
      <c r="K109" s="181" t="s">
        <v>5063</v>
      </c>
      <c r="L109" s="181" t="s">
        <v>5053</v>
      </c>
      <c r="M109" s="181" t="s">
        <v>5182</v>
      </c>
      <c r="N109" s="181"/>
      <c r="O109" s="181" t="s">
        <v>5053</v>
      </c>
      <c r="P109" s="181"/>
      <c r="Q109" s="181"/>
      <c r="R109" s="181"/>
      <c r="S109" s="181"/>
      <c r="T109" s="181"/>
      <c r="U109" s="181"/>
      <c r="V109" s="181"/>
      <c r="W109" s="181"/>
      <c r="X109" s="181"/>
      <c r="Y109" s="181"/>
    </row>
    <row r="110" spans="2:25">
      <c r="B110" s="181"/>
      <c r="C110" s="181" t="s">
        <v>5329</v>
      </c>
      <c r="D110" s="181" t="s">
        <v>5191</v>
      </c>
      <c r="E110" s="181" t="s">
        <v>5413</v>
      </c>
      <c r="F110" s="181" t="s">
        <v>5479</v>
      </c>
      <c r="G110" s="181" t="s">
        <v>5480</v>
      </c>
      <c r="H110" s="181" t="s">
        <v>5481</v>
      </c>
      <c r="I110" s="181" t="s">
        <v>5334</v>
      </c>
      <c r="J110" s="181"/>
      <c r="K110" s="181" t="s">
        <v>5063</v>
      </c>
      <c r="L110" s="181" t="s">
        <v>5053</v>
      </c>
      <c r="M110" s="181" t="s">
        <v>5182</v>
      </c>
      <c r="N110" s="181"/>
      <c r="O110" s="181" t="s">
        <v>5053</v>
      </c>
      <c r="P110" s="181"/>
      <c r="Q110" s="181"/>
      <c r="R110" s="181"/>
      <c r="S110" s="181"/>
      <c r="T110" s="181"/>
      <c r="U110" s="181"/>
      <c r="V110" s="181"/>
      <c r="W110" s="181"/>
      <c r="X110" s="181"/>
      <c r="Y110" s="181"/>
    </row>
    <row r="111" spans="2:25">
      <c r="B111" s="181"/>
      <c r="C111" s="181" t="s">
        <v>5329</v>
      </c>
      <c r="D111" s="181" t="s">
        <v>5191</v>
      </c>
      <c r="E111" s="181" t="s">
        <v>5413</v>
      </c>
      <c r="F111" s="181" t="s">
        <v>5482</v>
      </c>
      <c r="G111" s="181" t="s">
        <v>5483</v>
      </c>
      <c r="H111" s="181" t="s">
        <v>5484</v>
      </c>
      <c r="I111" s="181" t="s">
        <v>5485</v>
      </c>
      <c r="J111" s="181"/>
      <c r="K111" s="181" t="s">
        <v>5063</v>
      </c>
      <c r="L111" s="181" t="s">
        <v>5053</v>
      </c>
      <c r="M111" s="181" t="s">
        <v>5182</v>
      </c>
      <c r="N111" s="181"/>
      <c r="O111" s="181" t="s">
        <v>5053</v>
      </c>
      <c r="P111" s="181"/>
      <c r="Q111" s="181"/>
      <c r="R111" s="181"/>
      <c r="S111" s="181"/>
      <c r="T111" s="181"/>
      <c r="U111" s="181"/>
      <c r="V111" s="181"/>
      <c r="W111" s="181"/>
      <c r="X111" s="181"/>
      <c r="Y111" s="181"/>
    </row>
    <row r="112" spans="2:25">
      <c r="B112" s="181"/>
      <c r="C112" s="181" t="s">
        <v>5329</v>
      </c>
      <c r="D112" s="181" t="s">
        <v>5096</v>
      </c>
      <c r="E112" s="181" t="s">
        <v>5330</v>
      </c>
      <c r="F112" s="181" t="s">
        <v>5486</v>
      </c>
      <c r="G112" s="181" t="s">
        <v>5487</v>
      </c>
      <c r="H112" s="181" t="s">
        <v>5488</v>
      </c>
      <c r="I112" s="181" t="s">
        <v>5489</v>
      </c>
      <c r="J112" s="181"/>
      <c r="K112" s="181" t="s">
        <v>5052</v>
      </c>
      <c r="L112" s="181" t="s">
        <v>5053</v>
      </c>
      <c r="M112" s="181" t="s">
        <v>5054</v>
      </c>
      <c r="N112" s="181" t="s">
        <v>5122</v>
      </c>
      <c r="O112" s="181" t="s">
        <v>5053</v>
      </c>
      <c r="P112" s="181" t="s">
        <v>5421</v>
      </c>
      <c r="Q112" s="181"/>
      <c r="R112" s="181"/>
      <c r="S112" s="181"/>
      <c r="T112" s="181"/>
      <c r="U112" s="181"/>
      <c r="V112" s="181"/>
      <c r="W112" s="181"/>
      <c r="X112" s="181"/>
      <c r="Y112" s="181"/>
    </row>
    <row r="113" spans="2:25">
      <c r="B113" s="181"/>
      <c r="C113" s="181" t="s">
        <v>5329</v>
      </c>
      <c r="D113" s="181" t="s">
        <v>5096</v>
      </c>
      <c r="E113" s="181" t="s">
        <v>5330</v>
      </c>
      <c r="F113" s="181" t="s">
        <v>5490</v>
      </c>
      <c r="G113" s="181" t="s">
        <v>5491</v>
      </c>
      <c r="H113" s="181" t="s">
        <v>5488</v>
      </c>
      <c r="I113" s="181" t="s">
        <v>5489</v>
      </c>
      <c r="J113" s="181"/>
      <c r="K113" s="181" t="s">
        <v>5052</v>
      </c>
      <c r="L113" s="181" t="s">
        <v>5053</v>
      </c>
      <c r="M113" s="181" t="s">
        <v>5054</v>
      </c>
      <c r="N113" s="181" t="s">
        <v>5122</v>
      </c>
      <c r="O113" s="181" t="s">
        <v>5053</v>
      </c>
      <c r="P113" s="181" t="s">
        <v>5421</v>
      </c>
      <c r="Q113" s="181"/>
      <c r="R113" s="181"/>
      <c r="S113" s="181"/>
      <c r="T113" s="181"/>
      <c r="U113" s="181"/>
      <c r="V113" s="181"/>
      <c r="W113" s="181"/>
      <c r="X113" s="181"/>
      <c r="Y113" s="181"/>
    </row>
    <row r="114" spans="2:25">
      <c r="B114" s="181"/>
      <c r="C114" s="181" t="s">
        <v>5329</v>
      </c>
      <c r="D114" s="181" t="s">
        <v>5096</v>
      </c>
      <c r="E114" s="181" t="s">
        <v>5330</v>
      </c>
      <c r="F114" s="181" t="s">
        <v>5492</v>
      </c>
      <c r="G114" s="181" t="s">
        <v>5493</v>
      </c>
      <c r="H114" s="181" t="s">
        <v>5488</v>
      </c>
      <c r="I114" s="181" t="s">
        <v>5489</v>
      </c>
      <c r="J114" s="181"/>
      <c r="K114" s="181" t="s">
        <v>5063</v>
      </c>
      <c r="L114" s="181" t="s">
        <v>5053</v>
      </c>
      <c r="M114" s="181" t="s">
        <v>5064</v>
      </c>
      <c r="N114" s="181"/>
      <c r="O114" s="181" t="s">
        <v>5053</v>
      </c>
      <c r="P114" s="181"/>
      <c r="Q114" s="181"/>
      <c r="R114" s="181"/>
      <c r="S114" s="181"/>
      <c r="T114" s="181"/>
      <c r="U114" s="181"/>
      <c r="V114" s="181"/>
      <c r="W114" s="181"/>
      <c r="X114" s="181"/>
      <c r="Y114" s="181"/>
    </row>
    <row r="115" spans="2:25">
      <c r="B115" s="181"/>
      <c r="C115" s="181" t="s">
        <v>5329</v>
      </c>
      <c r="D115" s="181" t="s">
        <v>5096</v>
      </c>
      <c r="E115" s="181" t="s">
        <v>5330</v>
      </c>
      <c r="F115" s="181" t="s">
        <v>5494</v>
      </c>
      <c r="G115" s="181" t="s">
        <v>5495</v>
      </c>
      <c r="H115" s="181" t="s">
        <v>5488</v>
      </c>
      <c r="I115" s="181" t="s">
        <v>5489</v>
      </c>
      <c r="J115" s="181"/>
      <c r="K115" s="181" t="s">
        <v>5063</v>
      </c>
      <c r="L115" s="181" t="s">
        <v>5053</v>
      </c>
      <c r="M115" s="181" t="s">
        <v>5064</v>
      </c>
      <c r="N115" s="181"/>
      <c r="O115" s="181" t="s">
        <v>5053</v>
      </c>
      <c r="P115" s="181"/>
      <c r="Q115" s="181"/>
      <c r="R115" s="181"/>
      <c r="S115" s="181"/>
      <c r="T115" s="181"/>
      <c r="U115" s="181"/>
      <c r="V115" s="181"/>
      <c r="W115" s="181"/>
      <c r="X115" s="181"/>
      <c r="Y115" s="181"/>
    </row>
    <row r="116" spans="2:25">
      <c r="B116" s="181"/>
      <c r="C116" s="181" t="s">
        <v>5329</v>
      </c>
      <c r="D116" s="181" t="s">
        <v>5096</v>
      </c>
      <c r="E116" s="181" t="s">
        <v>5330</v>
      </c>
      <c r="F116" s="181" t="s">
        <v>5496</v>
      </c>
      <c r="G116" s="181" t="s">
        <v>5497</v>
      </c>
      <c r="H116" s="181" t="s">
        <v>5498</v>
      </c>
      <c r="I116" s="181" t="s">
        <v>5489</v>
      </c>
      <c r="J116" s="181"/>
      <c r="K116" s="181" t="s">
        <v>5052</v>
      </c>
      <c r="L116" s="181" t="s">
        <v>5053</v>
      </c>
      <c r="M116" s="181" t="s">
        <v>5054</v>
      </c>
      <c r="N116" s="181" t="s">
        <v>5122</v>
      </c>
      <c r="O116" s="181" t="s">
        <v>5053</v>
      </c>
      <c r="P116" s="181" t="s">
        <v>5421</v>
      </c>
      <c r="Q116" s="181"/>
      <c r="R116" s="181"/>
      <c r="S116" s="181"/>
      <c r="T116" s="181"/>
      <c r="U116" s="181"/>
      <c r="V116" s="181"/>
      <c r="W116" s="181"/>
      <c r="X116" s="181"/>
      <c r="Y116" s="181"/>
    </row>
    <row r="117" spans="2:25">
      <c r="B117" s="181"/>
      <c r="C117" s="181" t="s">
        <v>5329</v>
      </c>
      <c r="D117" s="181" t="s">
        <v>5096</v>
      </c>
      <c r="E117" s="181" t="s">
        <v>5330</v>
      </c>
      <c r="F117" s="181" t="s">
        <v>5499</v>
      </c>
      <c r="G117" s="181" t="s">
        <v>5500</v>
      </c>
      <c r="H117" s="181" t="s">
        <v>5498</v>
      </c>
      <c r="I117" s="181" t="s">
        <v>5501</v>
      </c>
      <c r="J117" s="181"/>
      <c r="K117" s="181" t="s">
        <v>5063</v>
      </c>
      <c r="L117" s="181" t="s">
        <v>5053</v>
      </c>
      <c r="M117" s="181" t="s">
        <v>5064</v>
      </c>
      <c r="N117" s="181"/>
      <c r="O117" s="181" t="s">
        <v>5053</v>
      </c>
      <c r="P117" s="181"/>
      <c r="Q117" s="181"/>
      <c r="R117" s="181"/>
      <c r="S117" s="181"/>
      <c r="T117" s="181"/>
      <c r="U117" s="181"/>
      <c r="V117" s="181"/>
      <c r="W117" s="181"/>
      <c r="X117" s="181"/>
      <c r="Y117" s="181"/>
    </row>
    <row r="118" spans="2:25">
      <c r="B118" s="181"/>
      <c r="C118" s="181" t="s">
        <v>5329</v>
      </c>
      <c r="D118" s="181" t="s">
        <v>5096</v>
      </c>
      <c r="E118" s="181" t="s">
        <v>5330</v>
      </c>
      <c r="F118" s="181" t="s">
        <v>5502</v>
      </c>
      <c r="G118" s="181" t="s">
        <v>5503</v>
      </c>
      <c r="H118" s="181" t="s">
        <v>5504</v>
      </c>
      <c r="I118" s="181" t="s">
        <v>5505</v>
      </c>
      <c r="J118" s="181"/>
      <c r="K118" s="181" t="s">
        <v>5052</v>
      </c>
      <c r="L118" s="181" t="s">
        <v>5053</v>
      </c>
      <c r="M118" s="181" t="s">
        <v>5054</v>
      </c>
      <c r="N118" s="181" t="s">
        <v>5122</v>
      </c>
      <c r="O118" s="181" t="s">
        <v>5053</v>
      </c>
      <c r="P118" s="181" t="s">
        <v>5421</v>
      </c>
      <c r="Q118" s="181"/>
      <c r="R118" s="181"/>
      <c r="S118" s="181"/>
      <c r="T118" s="181"/>
      <c r="U118" s="181"/>
      <c r="V118" s="181"/>
      <c r="W118" s="181"/>
      <c r="X118" s="181"/>
      <c r="Y118" s="181"/>
    </row>
    <row r="119" spans="2:25">
      <c r="B119" s="181"/>
      <c r="C119" s="181" t="s">
        <v>5329</v>
      </c>
      <c r="D119" s="181" t="s">
        <v>5096</v>
      </c>
      <c r="E119" s="181" t="s">
        <v>5330</v>
      </c>
      <c r="F119" s="181" t="s">
        <v>5506</v>
      </c>
      <c r="G119" s="181" t="s">
        <v>5507</v>
      </c>
      <c r="H119" s="181" t="s">
        <v>5508</v>
      </c>
      <c r="I119" s="181" t="s">
        <v>5501</v>
      </c>
      <c r="J119" s="181"/>
      <c r="K119" s="181" t="s">
        <v>5063</v>
      </c>
      <c r="L119" s="181" t="s">
        <v>5053</v>
      </c>
      <c r="M119" s="181" t="s">
        <v>5064</v>
      </c>
      <c r="N119" s="181"/>
      <c r="O119" s="181" t="s">
        <v>5053</v>
      </c>
      <c r="P119" s="181"/>
      <c r="Q119" s="181"/>
      <c r="R119" s="181"/>
      <c r="S119" s="181"/>
      <c r="T119" s="181"/>
      <c r="U119" s="181"/>
      <c r="V119" s="181"/>
      <c r="W119" s="181"/>
      <c r="X119" s="181"/>
      <c r="Y119" s="181"/>
    </row>
    <row r="120" spans="2:25">
      <c r="B120" s="181"/>
      <c r="C120" s="181" t="s">
        <v>5329</v>
      </c>
      <c r="D120" s="181" t="s">
        <v>5096</v>
      </c>
      <c r="E120" s="181" t="s">
        <v>5509</v>
      </c>
      <c r="F120" s="181" t="s">
        <v>5510</v>
      </c>
      <c r="G120" s="181" t="s">
        <v>5511</v>
      </c>
      <c r="H120" s="181" t="s">
        <v>5488</v>
      </c>
      <c r="I120" s="181" t="s">
        <v>5512</v>
      </c>
      <c r="J120" s="181"/>
      <c r="K120" s="181" t="s">
        <v>5052</v>
      </c>
      <c r="L120" s="181" t="s">
        <v>5053</v>
      </c>
      <c r="M120" s="181" t="s">
        <v>5054</v>
      </c>
      <c r="N120" s="181" t="s">
        <v>5122</v>
      </c>
      <c r="O120" s="181" t="s">
        <v>5053</v>
      </c>
      <c r="P120" s="181" t="s">
        <v>5421</v>
      </c>
      <c r="Q120" s="181"/>
      <c r="R120" s="181"/>
      <c r="S120" s="181"/>
      <c r="T120" s="181"/>
      <c r="U120" s="181"/>
      <c r="V120" s="181"/>
      <c r="W120" s="181"/>
      <c r="X120" s="181"/>
      <c r="Y120" s="181"/>
    </row>
    <row r="121" spans="2:25">
      <c r="B121" s="181"/>
      <c r="C121" s="181" t="s">
        <v>5329</v>
      </c>
      <c r="D121" s="181" t="s">
        <v>5096</v>
      </c>
      <c r="E121" s="181" t="s">
        <v>5509</v>
      </c>
      <c r="F121" s="181" t="s">
        <v>5513</v>
      </c>
      <c r="G121" s="181" t="s">
        <v>5514</v>
      </c>
      <c r="H121" s="181" t="s">
        <v>5488</v>
      </c>
      <c r="I121" s="181" t="s">
        <v>5489</v>
      </c>
      <c r="J121" s="181"/>
      <c r="K121" s="181" t="s">
        <v>5063</v>
      </c>
      <c r="L121" s="181" t="s">
        <v>5053</v>
      </c>
      <c r="M121" s="181" t="s">
        <v>5064</v>
      </c>
      <c r="N121" s="181"/>
      <c r="O121" s="181" t="s">
        <v>5053</v>
      </c>
      <c r="P121" s="181"/>
      <c r="Q121" s="181"/>
      <c r="R121" s="181"/>
      <c r="S121" s="181"/>
      <c r="T121" s="181"/>
      <c r="U121" s="181"/>
      <c r="V121" s="181"/>
      <c r="W121" s="181"/>
      <c r="X121" s="181"/>
      <c r="Y121" s="181"/>
    </row>
    <row r="122" spans="2:25">
      <c r="B122" s="181"/>
      <c r="C122" s="181" t="s">
        <v>5329</v>
      </c>
      <c r="D122" s="181" t="s">
        <v>5096</v>
      </c>
      <c r="E122" s="181" t="s">
        <v>5509</v>
      </c>
      <c r="F122" s="181" t="s">
        <v>5515</v>
      </c>
      <c r="G122" s="181" t="s">
        <v>5516</v>
      </c>
      <c r="H122" s="181" t="s">
        <v>5488</v>
      </c>
      <c r="I122" s="181" t="s">
        <v>5517</v>
      </c>
      <c r="J122" s="181"/>
      <c r="K122" s="181" t="s">
        <v>5052</v>
      </c>
      <c r="L122" s="181" t="s">
        <v>5053</v>
      </c>
      <c r="M122" s="181" t="s">
        <v>5054</v>
      </c>
      <c r="N122" s="181" t="s">
        <v>5122</v>
      </c>
      <c r="O122" s="181" t="s">
        <v>5053</v>
      </c>
      <c r="P122" s="181" t="s">
        <v>5421</v>
      </c>
      <c r="Q122" s="181"/>
      <c r="R122" s="181"/>
      <c r="S122" s="181"/>
      <c r="T122" s="181"/>
      <c r="U122" s="181"/>
      <c r="V122" s="181"/>
      <c r="W122" s="181"/>
      <c r="X122" s="181"/>
      <c r="Y122" s="181"/>
    </row>
    <row r="123" spans="2:25">
      <c r="B123" s="181"/>
      <c r="C123" s="181" t="s">
        <v>5329</v>
      </c>
      <c r="D123" s="181" t="s">
        <v>5096</v>
      </c>
      <c r="E123" s="181" t="s">
        <v>5509</v>
      </c>
      <c r="F123" s="181" t="s">
        <v>5518</v>
      </c>
      <c r="G123" s="181" t="s">
        <v>5519</v>
      </c>
      <c r="H123" s="181" t="s">
        <v>5488</v>
      </c>
      <c r="I123" s="181" t="s">
        <v>5520</v>
      </c>
      <c r="J123" s="181"/>
      <c r="K123" s="181" t="s">
        <v>5063</v>
      </c>
      <c r="L123" s="181" t="s">
        <v>5053</v>
      </c>
      <c r="M123" s="181" t="s">
        <v>5064</v>
      </c>
      <c r="N123" s="181"/>
      <c r="O123" s="181" t="s">
        <v>5053</v>
      </c>
      <c r="P123" s="181"/>
      <c r="Q123" s="181"/>
      <c r="R123" s="181"/>
      <c r="S123" s="181"/>
      <c r="T123" s="181"/>
      <c r="U123" s="181"/>
      <c r="V123" s="181"/>
      <c r="W123" s="181"/>
      <c r="X123" s="181"/>
      <c r="Y123" s="181"/>
    </row>
    <row r="124" spans="2:25">
      <c r="B124" s="181"/>
      <c r="C124" s="181" t="s">
        <v>5329</v>
      </c>
      <c r="D124" s="181" t="s">
        <v>5096</v>
      </c>
      <c r="E124" s="181" t="s">
        <v>5509</v>
      </c>
      <c r="F124" s="181" t="s">
        <v>5521</v>
      </c>
      <c r="G124" s="181" t="s">
        <v>5522</v>
      </c>
      <c r="H124" s="615" t="s">
        <v>5523</v>
      </c>
      <c r="I124" s="181" t="s">
        <v>5517</v>
      </c>
      <c r="J124" s="181"/>
      <c r="K124" s="181" t="s">
        <v>5052</v>
      </c>
      <c r="L124" s="181" t="s">
        <v>5053</v>
      </c>
      <c r="M124" s="181" t="s">
        <v>5054</v>
      </c>
      <c r="N124" s="181" t="s">
        <v>5122</v>
      </c>
      <c r="O124" s="181" t="s">
        <v>5053</v>
      </c>
      <c r="P124" s="181" t="s">
        <v>5421</v>
      </c>
      <c r="Q124" s="181"/>
      <c r="R124" s="181"/>
      <c r="S124" s="181"/>
      <c r="T124" s="181"/>
      <c r="U124" s="181"/>
      <c r="V124" s="181"/>
      <c r="W124" s="181"/>
      <c r="X124" s="181"/>
      <c r="Y124" s="181"/>
    </row>
    <row r="125" spans="2:25">
      <c r="B125" s="181"/>
      <c r="C125" s="181" t="s">
        <v>5329</v>
      </c>
      <c r="D125" s="181" t="s">
        <v>5096</v>
      </c>
      <c r="E125" s="181" t="s">
        <v>5509</v>
      </c>
      <c r="F125" s="181" t="s">
        <v>5524</v>
      </c>
      <c r="G125" s="181" t="s">
        <v>5525</v>
      </c>
      <c r="H125" s="615" t="s">
        <v>5523</v>
      </c>
      <c r="I125" s="181" t="s">
        <v>5517</v>
      </c>
      <c r="J125" s="181"/>
      <c r="K125" s="181" t="s">
        <v>5063</v>
      </c>
      <c r="L125" s="181" t="s">
        <v>5053</v>
      </c>
      <c r="M125" s="181" t="s">
        <v>5064</v>
      </c>
      <c r="N125" s="181"/>
      <c r="O125" s="181" t="s">
        <v>5053</v>
      </c>
      <c r="P125" s="181"/>
      <c r="Q125" s="181"/>
      <c r="R125" s="181"/>
      <c r="S125" s="181"/>
      <c r="T125" s="181"/>
      <c r="U125" s="181"/>
      <c r="V125" s="181"/>
      <c r="W125" s="181"/>
      <c r="X125" s="181"/>
      <c r="Y125" s="181"/>
    </row>
    <row r="126" spans="2:25">
      <c r="B126" s="181"/>
      <c r="C126" s="181" t="s">
        <v>5329</v>
      </c>
      <c r="D126" s="181" t="s">
        <v>5096</v>
      </c>
      <c r="E126" s="181" t="s">
        <v>5509</v>
      </c>
      <c r="F126" s="181" t="s">
        <v>5526</v>
      </c>
      <c r="G126" s="181" t="s">
        <v>5527</v>
      </c>
      <c r="H126" s="181" t="s">
        <v>5498</v>
      </c>
      <c r="I126" s="181" t="s">
        <v>5517</v>
      </c>
      <c r="J126" s="181"/>
      <c r="K126" s="181" t="s">
        <v>5052</v>
      </c>
      <c r="L126" s="181" t="s">
        <v>5053</v>
      </c>
      <c r="M126" s="181" t="s">
        <v>5054</v>
      </c>
      <c r="N126" s="181" t="s">
        <v>5122</v>
      </c>
      <c r="O126" s="181" t="s">
        <v>5053</v>
      </c>
      <c r="P126" s="181" t="s">
        <v>5421</v>
      </c>
      <c r="Q126" s="181"/>
      <c r="R126" s="181"/>
      <c r="S126" s="181"/>
      <c r="T126" s="181"/>
      <c r="U126" s="181"/>
      <c r="V126" s="181"/>
      <c r="W126" s="181"/>
      <c r="X126" s="181"/>
      <c r="Y126" s="181"/>
    </row>
    <row r="127" spans="2:25">
      <c r="B127" s="181"/>
      <c r="C127" s="181" t="s">
        <v>5329</v>
      </c>
      <c r="D127" s="181" t="s">
        <v>5096</v>
      </c>
      <c r="E127" s="181" t="s">
        <v>5509</v>
      </c>
      <c r="F127" s="181" t="s">
        <v>5528</v>
      </c>
      <c r="G127" s="181" t="s">
        <v>5529</v>
      </c>
      <c r="H127" s="181" t="s">
        <v>5498</v>
      </c>
      <c r="I127" s="181" t="s">
        <v>5530</v>
      </c>
      <c r="J127" s="181"/>
      <c r="K127" s="181" t="s">
        <v>5063</v>
      </c>
      <c r="L127" s="181" t="s">
        <v>5053</v>
      </c>
      <c r="M127" s="181" t="s">
        <v>5064</v>
      </c>
      <c r="N127" s="181"/>
      <c r="O127" s="181" t="s">
        <v>5053</v>
      </c>
      <c r="P127" s="181"/>
      <c r="Q127" s="181"/>
      <c r="R127" s="181"/>
      <c r="S127" s="181"/>
      <c r="T127" s="181"/>
      <c r="U127" s="181"/>
      <c r="V127" s="181"/>
      <c r="W127" s="181"/>
      <c r="X127" s="181"/>
      <c r="Y127" s="181"/>
    </row>
    <row r="128" spans="2:25">
      <c r="B128" s="181"/>
      <c r="C128" s="181" t="s">
        <v>5329</v>
      </c>
      <c r="D128" s="181" t="s">
        <v>5096</v>
      </c>
      <c r="E128" s="181" t="s">
        <v>5509</v>
      </c>
      <c r="F128" s="181" t="s">
        <v>5531</v>
      </c>
      <c r="G128" s="181" t="s">
        <v>5532</v>
      </c>
      <c r="H128" s="181" t="s">
        <v>5504</v>
      </c>
      <c r="I128" s="181" t="s">
        <v>5489</v>
      </c>
      <c r="J128" s="181"/>
      <c r="K128" s="181" t="s">
        <v>5052</v>
      </c>
      <c r="L128" s="181" t="s">
        <v>5053</v>
      </c>
      <c r="M128" s="181" t="s">
        <v>5054</v>
      </c>
      <c r="N128" s="181" t="s">
        <v>5122</v>
      </c>
      <c r="O128" s="181" t="s">
        <v>5053</v>
      </c>
      <c r="P128" s="181" t="s">
        <v>5421</v>
      </c>
      <c r="Q128" s="181"/>
      <c r="R128" s="181"/>
      <c r="S128" s="181"/>
      <c r="T128" s="181"/>
      <c r="U128" s="181"/>
      <c r="V128" s="181"/>
      <c r="W128" s="181"/>
      <c r="X128" s="181"/>
      <c r="Y128" s="181"/>
    </row>
    <row r="129" spans="2:25">
      <c r="B129" s="181"/>
      <c r="C129" s="181" t="s">
        <v>5329</v>
      </c>
      <c r="D129" s="181" t="s">
        <v>5096</v>
      </c>
      <c r="E129" s="181" t="s">
        <v>5509</v>
      </c>
      <c r="F129" s="181" t="s">
        <v>5533</v>
      </c>
      <c r="G129" s="181" t="s">
        <v>5534</v>
      </c>
      <c r="H129" s="181" t="s">
        <v>5508</v>
      </c>
      <c r="I129" s="181" t="s">
        <v>5530</v>
      </c>
      <c r="J129" s="181"/>
      <c r="K129" s="181" t="s">
        <v>5063</v>
      </c>
      <c r="L129" s="181" t="s">
        <v>5053</v>
      </c>
      <c r="M129" s="181" t="s">
        <v>5064</v>
      </c>
      <c r="N129" s="181"/>
      <c r="O129" s="181" t="s">
        <v>5053</v>
      </c>
      <c r="P129" s="181"/>
      <c r="Q129" s="181"/>
      <c r="R129" s="181"/>
      <c r="S129" s="181"/>
      <c r="T129" s="181"/>
      <c r="U129" s="181"/>
      <c r="V129" s="181"/>
      <c r="W129" s="181"/>
      <c r="X129" s="181"/>
      <c r="Y129" s="181"/>
    </row>
    <row r="130" spans="2:25" ht="29.1">
      <c r="B130" s="181"/>
      <c r="C130" s="181" t="s">
        <v>5329</v>
      </c>
      <c r="D130" s="181" t="s">
        <v>5096</v>
      </c>
      <c r="E130" s="181" t="s">
        <v>5535</v>
      </c>
      <c r="F130" s="181" t="s">
        <v>5536</v>
      </c>
      <c r="G130" s="181" t="s">
        <v>5537</v>
      </c>
      <c r="H130" s="614" t="s">
        <v>5538</v>
      </c>
      <c r="I130" s="181" t="s">
        <v>5485</v>
      </c>
      <c r="J130" s="181"/>
      <c r="K130" s="181" t="s">
        <v>5063</v>
      </c>
      <c r="L130" s="181" t="s">
        <v>5053</v>
      </c>
      <c r="M130" s="181" t="s">
        <v>5182</v>
      </c>
      <c r="N130" s="181"/>
      <c r="O130" s="181" t="s">
        <v>5053</v>
      </c>
      <c r="P130" s="181"/>
      <c r="Q130" s="181"/>
      <c r="R130" s="181"/>
      <c r="S130" s="181"/>
      <c r="T130" s="181"/>
      <c r="U130" s="181"/>
      <c r="V130" s="181"/>
      <c r="W130" s="181"/>
      <c r="X130" s="181"/>
      <c r="Y130" s="181"/>
    </row>
    <row r="131" spans="2:25" ht="29.1">
      <c r="B131" s="181"/>
      <c r="C131" s="181" t="s">
        <v>5329</v>
      </c>
      <c r="D131" s="181" t="s">
        <v>5096</v>
      </c>
      <c r="E131" s="181" t="s">
        <v>5535</v>
      </c>
      <c r="F131" s="181" t="s">
        <v>5539</v>
      </c>
      <c r="G131" s="181" t="s">
        <v>5540</v>
      </c>
      <c r="H131" s="614" t="s">
        <v>5538</v>
      </c>
      <c r="I131" s="181" t="s">
        <v>5485</v>
      </c>
      <c r="J131" s="181"/>
      <c r="K131" s="181" t="s">
        <v>5063</v>
      </c>
      <c r="L131" s="181" t="s">
        <v>5053</v>
      </c>
      <c r="M131" s="181" t="s">
        <v>5064</v>
      </c>
      <c r="N131" s="181"/>
      <c r="O131" s="181" t="s">
        <v>5053</v>
      </c>
      <c r="P131" s="181"/>
      <c r="Q131" s="181"/>
      <c r="R131" s="181"/>
      <c r="S131" s="181"/>
      <c r="T131" s="181"/>
      <c r="U131" s="181"/>
      <c r="V131" s="181"/>
      <c r="W131" s="181"/>
      <c r="X131" s="181"/>
      <c r="Y131" s="181"/>
    </row>
    <row r="132" spans="2:25" ht="29.1">
      <c r="B132" s="181"/>
      <c r="C132" s="181" t="s">
        <v>5329</v>
      </c>
      <c r="D132" s="181" t="s">
        <v>5096</v>
      </c>
      <c r="E132" s="181" t="s">
        <v>5535</v>
      </c>
      <c r="F132" s="181" t="s">
        <v>5541</v>
      </c>
      <c r="G132" s="181" t="s">
        <v>1429</v>
      </c>
      <c r="H132" s="614" t="s">
        <v>5542</v>
      </c>
      <c r="I132" s="181" t="s">
        <v>5485</v>
      </c>
      <c r="J132" s="181"/>
      <c r="K132" s="181" t="s">
        <v>5052</v>
      </c>
      <c r="L132" s="181"/>
      <c r="M132" s="181" t="s">
        <v>5054</v>
      </c>
      <c r="N132" s="181" t="s">
        <v>5122</v>
      </c>
      <c r="O132" s="181"/>
      <c r="P132" s="181" t="s">
        <v>5421</v>
      </c>
      <c r="Q132" s="181"/>
      <c r="R132" s="181"/>
      <c r="S132" s="181"/>
      <c r="T132" s="181"/>
      <c r="U132" s="181"/>
      <c r="V132" s="181"/>
      <c r="W132" s="181"/>
      <c r="X132" s="181"/>
      <c r="Y132" s="181"/>
    </row>
    <row r="133" spans="2:25" ht="29.1">
      <c r="B133" s="181"/>
      <c r="C133" s="181" t="s">
        <v>5329</v>
      </c>
      <c r="D133" s="181" t="s">
        <v>5096</v>
      </c>
      <c r="E133" s="181" t="s">
        <v>5535</v>
      </c>
      <c r="F133" s="181" t="s">
        <v>5543</v>
      </c>
      <c r="G133" s="181" t="s">
        <v>5544</v>
      </c>
      <c r="H133" s="614" t="s">
        <v>5542</v>
      </c>
      <c r="I133" s="181" t="s">
        <v>5485</v>
      </c>
      <c r="J133" s="181"/>
      <c r="K133" s="181" t="s">
        <v>5052</v>
      </c>
      <c r="L133" s="181"/>
      <c r="M133" s="181" t="s">
        <v>5054</v>
      </c>
      <c r="N133" s="181" t="s">
        <v>5122</v>
      </c>
      <c r="O133" s="181"/>
      <c r="P133" s="181" t="s">
        <v>5421</v>
      </c>
      <c r="Q133" s="181"/>
      <c r="R133" s="181"/>
      <c r="S133" s="181"/>
      <c r="T133" s="181"/>
      <c r="U133" s="181"/>
      <c r="V133" s="181"/>
      <c r="W133" s="181"/>
      <c r="X133" s="181"/>
      <c r="Y133" s="181"/>
    </row>
    <row r="134" spans="2:25">
      <c r="B134" s="181"/>
      <c r="C134" s="181" t="s">
        <v>5329</v>
      </c>
      <c r="D134" s="181" t="s">
        <v>5191</v>
      </c>
      <c r="E134" s="181" t="s">
        <v>5545</v>
      </c>
      <c r="F134" s="181" t="s">
        <v>5546</v>
      </c>
      <c r="G134" s="181" t="s">
        <v>5547</v>
      </c>
      <c r="H134" s="181" t="s">
        <v>5548</v>
      </c>
      <c r="I134" s="181" t="s">
        <v>5549</v>
      </c>
      <c r="J134" s="181"/>
      <c r="K134" s="181" t="s">
        <v>5063</v>
      </c>
      <c r="L134" s="181" t="s">
        <v>5053</v>
      </c>
      <c r="M134" s="181" t="s">
        <v>5182</v>
      </c>
      <c r="N134" s="181"/>
      <c r="O134" s="181" t="s">
        <v>5053</v>
      </c>
      <c r="P134" s="181"/>
      <c r="Q134" s="181"/>
      <c r="R134" s="181"/>
      <c r="S134" s="181"/>
      <c r="T134" s="181"/>
      <c r="U134" s="181"/>
      <c r="V134" s="181"/>
      <c r="W134" s="181"/>
      <c r="X134" s="181"/>
      <c r="Y134" s="181"/>
    </row>
    <row r="135" spans="2:25">
      <c r="B135" s="181"/>
      <c r="C135" s="181" t="s">
        <v>5329</v>
      </c>
      <c r="D135" s="181" t="s">
        <v>5191</v>
      </c>
      <c r="E135" s="181" t="s">
        <v>5545</v>
      </c>
      <c r="F135" s="181" t="s">
        <v>5546</v>
      </c>
      <c r="G135" s="181" t="s">
        <v>5550</v>
      </c>
      <c r="H135" s="181" t="s">
        <v>5551</v>
      </c>
      <c r="I135" s="181" t="s">
        <v>5552</v>
      </c>
      <c r="J135" s="181"/>
      <c r="K135" s="181" t="s">
        <v>5063</v>
      </c>
      <c r="L135" s="181" t="s">
        <v>5053</v>
      </c>
      <c r="M135" s="181" t="s">
        <v>5182</v>
      </c>
      <c r="N135" s="181"/>
      <c r="O135" s="181" t="s">
        <v>5053</v>
      </c>
      <c r="P135" s="181"/>
      <c r="Q135" s="181"/>
      <c r="R135" s="181"/>
      <c r="S135" s="181"/>
      <c r="T135" s="181"/>
      <c r="U135" s="181"/>
      <c r="V135" s="181"/>
      <c r="W135" s="181"/>
      <c r="X135" s="181"/>
      <c r="Y135" s="181"/>
    </row>
    <row r="136" spans="2:25">
      <c r="B136" s="181"/>
      <c r="C136" s="181" t="s">
        <v>5329</v>
      </c>
      <c r="D136" s="181" t="s">
        <v>5191</v>
      </c>
      <c r="E136" s="181" t="s">
        <v>5553</v>
      </c>
      <c r="F136" s="181" t="s">
        <v>5554</v>
      </c>
      <c r="G136" s="181" t="s">
        <v>5555</v>
      </c>
      <c r="H136" s="181" t="s">
        <v>5556</v>
      </c>
      <c r="I136" s="181" t="s">
        <v>5501</v>
      </c>
      <c r="J136" s="181"/>
      <c r="K136" s="181" t="s">
        <v>5063</v>
      </c>
      <c r="L136" s="181" t="s">
        <v>5053</v>
      </c>
      <c r="M136" s="181" t="s">
        <v>5182</v>
      </c>
      <c r="N136" s="181"/>
      <c r="O136" s="181" t="s">
        <v>5053</v>
      </c>
      <c r="P136" s="181"/>
      <c r="Q136" s="181"/>
      <c r="R136" s="181"/>
      <c r="S136" s="181"/>
      <c r="T136" s="181"/>
      <c r="U136" s="181"/>
      <c r="V136" s="181"/>
      <c r="W136" s="181"/>
      <c r="X136" s="181"/>
      <c r="Y136" s="181"/>
    </row>
    <row r="137" spans="2:25">
      <c r="B137" s="181"/>
      <c r="C137" s="181" t="s">
        <v>5329</v>
      </c>
      <c r="D137" s="181" t="s">
        <v>5191</v>
      </c>
      <c r="E137" s="181" t="s">
        <v>5553</v>
      </c>
      <c r="F137" s="181" t="s">
        <v>5557</v>
      </c>
      <c r="G137" s="181" t="s">
        <v>5558</v>
      </c>
      <c r="H137" s="181" t="s">
        <v>5559</v>
      </c>
      <c r="I137" s="181" t="s">
        <v>5501</v>
      </c>
      <c r="J137" s="181"/>
      <c r="K137" s="181" t="s">
        <v>5063</v>
      </c>
      <c r="L137" s="181" t="s">
        <v>5053</v>
      </c>
      <c r="M137" s="181" t="s">
        <v>5182</v>
      </c>
      <c r="N137" s="181"/>
      <c r="O137" s="181" t="s">
        <v>5053</v>
      </c>
      <c r="P137" s="181"/>
      <c r="Q137" s="181"/>
      <c r="R137" s="181"/>
      <c r="S137" s="181"/>
      <c r="T137" s="181"/>
      <c r="U137" s="181"/>
      <c r="V137" s="181"/>
      <c r="W137" s="181"/>
      <c r="X137" s="181"/>
      <c r="Y137" s="181"/>
    </row>
    <row r="138" spans="2:25">
      <c r="B138" s="181"/>
      <c r="C138" s="181" t="s">
        <v>5329</v>
      </c>
      <c r="D138" s="181" t="s">
        <v>5191</v>
      </c>
      <c r="E138" s="181" t="s">
        <v>5553</v>
      </c>
      <c r="F138" s="181" t="s">
        <v>5560</v>
      </c>
      <c r="G138" s="181" t="s">
        <v>5561</v>
      </c>
      <c r="H138" s="181" t="s">
        <v>5562</v>
      </c>
      <c r="I138" s="181" t="s">
        <v>5501</v>
      </c>
      <c r="J138" s="181"/>
      <c r="K138" s="181" t="s">
        <v>5063</v>
      </c>
      <c r="L138" s="181" t="s">
        <v>5053</v>
      </c>
      <c r="M138" s="181" t="s">
        <v>5182</v>
      </c>
      <c r="N138" s="181"/>
      <c r="O138" s="181" t="s">
        <v>5053</v>
      </c>
      <c r="P138" s="181"/>
      <c r="Q138" s="181"/>
      <c r="R138" s="181"/>
      <c r="S138" s="181"/>
      <c r="T138" s="181"/>
      <c r="U138" s="181"/>
      <c r="V138" s="181"/>
      <c r="W138" s="181"/>
      <c r="X138" s="181"/>
      <c r="Y138" s="181"/>
    </row>
    <row r="139" spans="2:25">
      <c r="B139" s="181"/>
      <c r="C139" s="181" t="s">
        <v>5329</v>
      </c>
      <c r="D139" s="181" t="s">
        <v>5191</v>
      </c>
      <c r="E139" s="181" t="s">
        <v>5408</v>
      </c>
      <c r="F139" s="181" t="s">
        <v>5563</v>
      </c>
      <c r="G139" s="181" t="s">
        <v>5564</v>
      </c>
      <c r="H139" s="181" t="s">
        <v>5565</v>
      </c>
      <c r="I139" s="181" t="s">
        <v>5566</v>
      </c>
      <c r="J139" s="181"/>
      <c r="K139" s="181" t="s">
        <v>5063</v>
      </c>
      <c r="L139" s="181" t="s">
        <v>5053</v>
      </c>
      <c r="M139" s="181" t="s">
        <v>5182</v>
      </c>
      <c r="N139" s="181"/>
      <c r="O139" s="181" t="s">
        <v>5053</v>
      </c>
      <c r="P139" s="181"/>
      <c r="Q139" s="181"/>
      <c r="R139" s="181"/>
      <c r="S139" s="181"/>
      <c r="T139" s="181"/>
      <c r="U139" s="181"/>
      <c r="V139" s="181"/>
      <c r="W139" s="181"/>
      <c r="X139" s="181"/>
      <c r="Y139" s="181"/>
    </row>
    <row r="140" spans="2:25">
      <c r="B140" s="181"/>
      <c r="C140" s="181" t="s">
        <v>5329</v>
      </c>
      <c r="D140" s="181" t="s">
        <v>5191</v>
      </c>
      <c r="E140" s="181" t="s">
        <v>5408</v>
      </c>
      <c r="F140" s="181" t="s">
        <v>5567</v>
      </c>
      <c r="G140" s="181" t="s">
        <v>5568</v>
      </c>
      <c r="H140" s="181" t="s">
        <v>5565</v>
      </c>
      <c r="I140" s="181" t="s">
        <v>5569</v>
      </c>
      <c r="J140" s="181"/>
      <c r="K140" s="181" t="s">
        <v>5063</v>
      </c>
      <c r="L140" s="181" t="s">
        <v>5053</v>
      </c>
      <c r="M140" s="181" t="s">
        <v>5064</v>
      </c>
      <c r="N140" s="181"/>
      <c r="O140" s="181" t="s">
        <v>5053</v>
      </c>
      <c r="P140" s="181"/>
      <c r="Q140" s="181"/>
      <c r="R140" s="181"/>
      <c r="S140" s="181"/>
      <c r="T140" s="181"/>
      <c r="U140" s="181"/>
      <c r="V140" s="181"/>
      <c r="W140" s="181"/>
      <c r="X140" s="181"/>
      <c r="Y140" s="181"/>
    </row>
    <row r="141" spans="2:25">
      <c r="B141" s="181"/>
      <c r="C141" s="181" t="s">
        <v>5329</v>
      </c>
      <c r="D141" s="181" t="s">
        <v>5191</v>
      </c>
      <c r="E141" s="181" t="s">
        <v>5408</v>
      </c>
      <c r="F141" s="181" t="s">
        <v>5570</v>
      </c>
      <c r="G141" s="181" t="s">
        <v>5571</v>
      </c>
      <c r="H141" s="181" t="s">
        <v>5572</v>
      </c>
      <c r="I141" s="181" t="s">
        <v>5573</v>
      </c>
      <c r="J141" s="181"/>
      <c r="K141" s="181" t="s">
        <v>5063</v>
      </c>
      <c r="L141" s="181" t="s">
        <v>5053</v>
      </c>
      <c r="M141" s="181" t="s">
        <v>5064</v>
      </c>
      <c r="N141" s="181"/>
      <c r="O141" s="181" t="s">
        <v>5053</v>
      </c>
      <c r="P141" s="181"/>
      <c r="Q141" s="181"/>
      <c r="R141" s="181"/>
      <c r="S141" s="181"/>
      <c r="T141" s="181"/>
      <c r="U141" s="181"/>
      <c r="V141" s="181"/>
      <c r="W141" s="181"/>
      <c r="X141" s="181"/>
      <c r="Y141" s="181"/>
    </row>
    <row r="142" spans="2:25">
      <c r="B142" s="181"/>
      <c r="C142" s="181"/>
      <c r="D142" s="181"/>
      <c r="E142" s="181"/>
      <c r="F142" s="181"/>
      <c r="G142" s="181"/>
      <c r="H142" s="181"/>
      <c r="I142" s="181"/>
      <c r="J142" s="181"/>
      <c r="K142" s="181"/>
      <c r="L142" s="181"/>
      <c r="M142" s="181"/>
      <c r="N142" s="181"/>
      <c r="O142" s="181"/>
      <c r="P142" s="181"/>
      <c r="Q142" s="181"/>
      <c r="R142" s="181"/>
      <c r="S142" s="181"/>
      <c r="T142" s="181"/>
      <c r="U142" s="181"/>
      <c r="V142" s="181"/>
      <c r="W142" s="181"/>
      <c r="X142" s="181"/>
      <c r="Y142" s="181"/>
    </row>
    <row r="143" spans="2:25" ht="43.5">
      <c r="B143" s="181"/>
      <c r="C143" s="181" t="s">
        <v>5574</v>
      </c>
      <c r="D143" s="181" t="s">
        <v>5191</v>
      </c>
      <c r="E143" s="181" t="s">
        <v>5398</v>
      </c>
      <c r="F143" s="181" t="s">
        <v>5575</v>
      </c>
      <c r="G143" s="181" t="s">
        <v>5576</v>
      </c>
      <c r="H143" s="614" t="s">
        <v>5577</v>
      </c>
      <c r="I143" s="181" t="s">
        <v>5578</v>
      </c>
      <c r="J143" s="181" t="s">
        <v>1528</v>
      </c>
      <c r="K143" s="181" t="s">
        <v>5063</v>
      </c>
      <c r="L143" s="181" t="s">
        <v>5053</v>
      </c>
      <c r="M143" s="181" t="s">
        <v>5064</v>
      </c>
      <c r="N143" s="181"/>
      <c r="O143" s="181" t="s">
        <v>5053</v>
      </c>
      <c r="P143" s="181"/>
      <c r="Q143" s="181"/>
      <c r="R143" s="181"/>
      <c r="S143" s="181"/>
      <c r="T143" s="181"/>
      <c r="U143" s="181"/>
      <c r="V143" s="181"/>
      <c r="W143" s="181"/>
      <c r="X143" s="181"/>
      <c r="Y143" s="181"/>
    </row>
    <row r="144" spans="2:25" ht="43.5">
      <c r="B144" s="181"/>
      <c r="C144" s="181" t="s">
        <v>5574</v>
      </c>
      <c r="D144" s="181" t="s">
        <v>5191</v>
      </c>
      <c r="E144" s="181" t="s">
        <v>5398</v>
      </c>
      <c r="F144" s="181" t="s">
        <v>5579</v>
      </c>
      <c r="G144" s="181" t="s">
        <v>5580</v>
      </c>
      <c r="H144" s="614" t="s">
        <v>5577</v>
      </c>
      <c r="I144" s="181" t="s">
        <v>5578</v>
      </c>
      <c r="J144" s="181" t="s">
        <v>1528</v>
      </c>
      <c r="K144" s="181" t="s">
        <v>5052</v>
      </c>
      <c r="L144" s="181" t="s">
        <v>5053</v>
      </c>
      <c r="M144" s="181" t="s">
        <v>5054</v>
      </c>
      <c r="N144" s="181" t="s">
        <v>5122</v>
      </c>
      <c r="O144" s="181" t="s">
        <v>5053</v>
      </c>
      <c r="P144" s="181" t="s">
        <v>5354</v>
      </c>
      <c r="Q144" s="181"/>
      <c r="R144" s="181"/>
      <c r="S144" s="181"/>
      <c r="T144" s="181"/>
      <c r="U144" s="181"/>
      <c r="V144" s="181"/>
      <c r="W144" s="181"/>
      <c r="X144" s="181"/>
      <c r="Y144" s="181"/>
    </row>
    <row r="145" spans="2:25">
      <c r="B145" s="181"/>
      <c r="C145" s="181" t="s">
        <v>5574</v>
      </c>
      <c r="D145" s="181" t="s">
        <v>5096</v>
      </c>
      <c r="E145" s="181" t="s">
        <v>5581</v>
      </c>
      <c r="F145" s="181" t="s">
        <v>4554</v>
      </c>
      <c r="G145" s="181" t="s">
        <v>5582</v>
      </c>
      <c r="H145" s="181" t="s">
        <v>471</v>
      </c>
      <c r="I145" s="181" t="s">
        <v>5578</v>
      </c>
      <c r="J145" s="181" t="s">
        <v>1528</v>
      </c>
      <c r="K145" s="181" t="s">
        <v>5052</v>
      </c>
      <c r="L145" s="181" t="s">
        <v>5053</v>
      </c>
      <c r="M145" s="181" t="s">
        <v>5054</v>
      </c>
      <c r="N145" s="181" t="s">
        <v>5122</v>
      </c>
      <c r="O145" s="181" t="s">
        <v>5053</v>
      </c>
      <c r="P145" s="181" t="s">
        <v>5583</v>
      </c>
      <c r="Q145" s="181"/>
      <c r="R145" s="181"/>
      <c r="S145" s="181"/>
      <c r="T145" s="181"/>
      <c r="U145" s="181"/>
      <c r="V145" s="181" t="s">
        <v>5584</v>
      </c>
      <c r="W145" s="181"/>
      <c r="X145" s="181"/>
      <c r="Y145" s="181"/>
    </row>
    <row r="146" spans="2:25">
      <c r="B146" s="181"/>
      <c r="C146" s="181" t="s">
        <v>5574</v>
      </c>
      <c r="D146" s="181" t="s">
        <v>5047</v>
      </c>
      <c r="E146" s="181" t="s">
        <v>4366</v>
      </c>
      <c r="F146" s="181" t="s">
        <v>5585</v>
      </c>
      <c r="G146" s="181" t="s">
        <v>5586</v>
      </c>
      <c r="H146" s="181" t="s">
        <v>5587</v>
      </c>
      <c r="I146" s="181" t="s">
        <v>5578</v>
      </c>
      <c r="J146" s="181" t="s">
        <v>1528</v>
      </c>
      <c r="K146" s="181" t="s">
        <v>5052</v>
      </c>
      <c r="L146" s="181" t="s">
        <v>5053</v>
      </c>
      <c r="M146" s="181" t="s">
        <v>5054</v>
      </c>
      <c r="N146" s="181" t="s">
        <v>5055</v>
      </c>
      <c r="O146" s="181" t="s">
        <v>5053</v>
      </c>
      <c r="P146" s="181" t="s">
        <v>5354</v>
      </c>
      <c r="Q146" s="181"/>
      <c r="R146" s="181"/>
      <c r="S146" s="181"/>
      <c r="T146" s="181"/>
      <c r="U146" s="181"/>
      <c r="V146" s="181"/>
      <c r="W146" s="181"/>
      <c r="X146" s="181"/>
      <c r="Y146" s="181"/>
    </row>
    <row r="147" spans="2:25">
      <c r="B147" s="181"/>
      <c r="C147" s="181" t="s">
        <v>5574</v>
      </c>
      <c r="D147" s="181" t="s">
        <v>5047</v>
      </c>
      <c r="E147" s="181" t="s">
        <v>4366</v>
      </c>
      <c r="F147" s="181" t="s">
        <v>5588</v>
      </c>
      <c r="G147" s="181" t="s">
        <v>5589</v>
      </c>
      <c r="H147" s="181" t="s">
        <v>5587</v>
      </c>
      <c r="I147" s="181" t="s">
        <v>5590</v>
      </c>
      <c r="J147" s="181"/>
      <c r="K147" s="181" t="s">
        <v>5063</v>
      </c>
      <c r="L147" s="181" t="s">
        <v>5053</v>
      </c>
      <c r="M147" s="181" t="s">
        <v>5064</v>
      </c>
      <c r="N147" s="181"/>
      <c r="O147" s="181" t="s">
        <v>5053</v>
      </c>
      <c r="P147" s="181"/>
      <c r="Q147" s="181"/>
      <c r="R147" s="181"/>
      <c r="S147" s="181"/>
      <c r="T147" s="181"/>
      <c r="U147" s="181"/>
      <c r="V147" s="181"/>
      <c r="W147" s="181"/>
      <c r="X147" s="181"/>
      <c r="Y147" s="181"/>
    </row>
    <row r="148" spans="2:25">
      <c r="B148" s="181"/>
      <c r="C148" s="181" t="s">
        <v>5574</v>
      </c>
      <c r="D148" s="181" t="s">
        <v>5047</v>
      </c>
      <c r="E148" s="181" t="s">
        <v>4366</v>
      </c>
      <c r="F148" s="181" t="s">
        <v>5591</v>
      </c>
      <c r="G148" s="181" t="s">
        <v>5592</v>
      </c>
      <c r="H148" s="181" t="s">
        <v>5593</v>
      </c>
      <c r="I148" s="181" t="s">
        <v>5578</v>
      </c>
      <c r="J148" s="181" t="s">
        <v>1528</v>
      </c>
      <c r="K148" s="181" t="s">
        <v>5052</v>
      </c>
      <c r="L148" s="181" t="s">
        <v>5053</v>
      </c>
      <c r="M148" s="181" t="s">
        <v>5054</v>
      </c>
      <c r="N148" s="181" t="s">
        <v>5055</v>
      </c>
      <c r="O148" s="181" t="s">
        <v>5053</v>
      </c>
      <c r="P148" s="181" t="s">
        <v>5354</v>
      </c>
      <c r="Q148" s="181"/>
      <c r="R148" s="181"/>
      <c r="S148" s="181"/>
      <c r="T148" s="181"/>
      <c r="U148" s="181"/>
      <c r="V148" s="181"/>
      <c r="W148" s="181"/>
      <c r="X148" s="181"/>
      <c r="Y148" s="181"/>
    </row>
    <row r="149" spans="2:25">
      <c r="B149" s="181"/>
      <c r="C149" s="181" t="s">
        <v>5574</v>
      </c>
      <c r="D149" s="181" t="s">
        <v>5047</v>
      </c>
      <c r="E149" s="181" t="s">
        <v>4366</v>
      </c>
      <c r="F149" s="181" t="s">
        <v>5594</v>
      </c>
      <c r="G149" s="181" t="s">
        <v>5595</v>
      </c>
      <c r="H149" s="181" t="s">
        <v>5596</v>
      </c>
      <c r="I149" s="181" t="s">
        <v>5590</v>
      </c>
      <c r="J149" s="181"/>
      <c r="K149" s="181" t="s">
        <v>5063</v>
      </c>
      <c r="L149" s="181" t="s">
        <v>5053</v>
      </c>
      <c r="M149" s="181" t="s">
        <v>5064</v>
      </c>
      <c r="N149" s="181"/>
      <c r="O149" s="181" t="s">
        <v>5053</v>
      </c>
      <c r="P149" s="181"/>
      <c r="Q149" s="181"/>
      <c r="R149" s="181"/>
      <c r="S149" s="181"/>
      <c r="T149" s="181"/>
      <c r="U149" s="181"/>
      <c r="V149" s="181"/>
      <c r="W149" s="181"/>
      <c r="X149" s="181"/>
      <c r="Y149" s="181"/>
    </row>
    <row r="150" spans="2:25">
      <c r="B150" s="181"/>
      <c r="C150" s="181" t="s">
        <v>5574</v>
      </c>
      <c r="D150" s="181" t="s">
        <v>5047</v>
      </c>
      <c r="E150" s="181" t="s">
        <v>4366</v>
      </c>
      <c r="F150" s="181" t="s">
        <v>5597</v>
      </c>
      <c r="G150" s="181" t="s">
        <v>5598</v>
      </c>
      <c r="H150" s="181" t="s">
        <v>5599</v>
      </c>
      <c r="I150" s="181" t="s">
        <v>5590</v>
      </c>
      <c r="J150" s="181"/>
      <c r="K150" s="181" t="s">
        <v>5063</v>
      </c>
      <c r="L150" s="181" t="s">
        <v>5053</v>
      </c>
      <c r="M150" s="181" t="s">
        <v>5182</v>
      </c>
      <c r="N150" s="181"/>
      <c r="O150" s="181" t="s">
        <v>5053</v>
      </c>
      <c r="P150" s="181"/>
      <c r="Q150" s="181"/>
      <c r="R150" s="181"/>
      <c r="S150" s="181"/>
      <c r="T150" s="181"/>
      <c r="U150" s="181"/>
      <c r="V150" s="181"/>
      <c r="W150" s="181"/>
      <c r="X150" s="181"/>
      <c r="Y150" s="181"/>
    </row>
    <row r="151" spans="2:25">
      <c r="B151" s="181"/>
      <c r="C151" s="181" t="s">
        <v>5574</v>
      </c>
      <c r="D151" s="181" t="s">
        <v>5047</v>
      </c>
      <c r="E151" s="181" t="s">
        <v>4366</v>
      </c>
      <c r="F151" s="181" t="s">
        <v>5600</v>
      </c>
      <c r="G151" s="181" t="s">
        <v>5601</v>
      </c>
      <c r="H151" s="181" t="s">
        <v>5602</v>
      </c>
      <c r="I151" s="181" t="s">
        <v>5590</v>
      </c>
      <c r="J151" s="181"/>
      <c r="K151" s="181" t="s">
        <v>5063</v>
      </c>
      <c r="L151" s="181" t="s">
        <v>5053</v>
      </c>
      <c r="M151" s="181" t="s">
        <v>5064</v>
      </c>
      <c r="N151" s="181"/>
      <c r="O151" s="181" t="s">
        <v>5053</v>
      </c>
      <c r="P151" s="181"/>
      <c r="Q151" s="181"/>
      <c r="R151" s="181"/>
      <c r="S151" s="181"/>
      <c r="T151" s="181"/>
      <c r="U151" s="181"/>
      <c r="V151" s="181"/>
      <c r="W151" s="181"/>
      <c r="X151" s="181"/>
      <c r="Y151" s="181"/>
    </row>
    <row r="152" spans="2:25">
      <c r="B152" s="181"/>
      <c r="C152" s="181" t="s">
        <v>5574</v>
      </c>
      <c r="D152" s="181" t="s">
        <v>5047</v>
      </c>
      <c r="E152" s="181" t="s">
        <v>4366</v>
      </c>
      <c r="F152" s="181" t="s">
        <v>5603</v>
      </c>
      <c r="G152" s="181" t="s">
        <v>5604</v>
      </c>
      <c r="H152" s="181" t="s">
        <v>5602</v>
      </c>
      <c r="I152" s="181" t="s">
        <v>5590</v>
      </c>
      <c r="J152" s="181"/>
      <c r="K152" s="181" t="s">
        <v>5063</v>
      </c>
      <c r="L152" s="181" t="s">
        <v>5053</v>
      </c>
      <c r="M152" s="181" t="s">
        <v>5182</v>
      </c>
      <c r="N152" s="181"/>
      <c r="O152" s="181" t="s">
        <v>5053</v>
      </c>
      <c r="P152" s="181"/>
      <c r="Q152" s="181"/>
      <c r="R152" s="181"/>
      <c r="S152" s="181"/>
      <c r="T152" s="181"/>
      <c r="U152" s="181"/>
      <c r="V152" s="181"/>
      <c r="W152" s="181"/>
      <c r="X152" s="181"/>
      <c r="Y152" s="181"/>
    </row>
    <row r="153" spans="2:25">
      <c r="B153" s="181"/>
      <c r="C153" s="181" t="s">
        <v>5574</v>
      </c>
      <c r="D153" s="181" t="s">
        <v>5047</v>
      </c>
      <c r="E153" s="181" t="s">
        <v>4366</v>
      </c>
      <c r="F153" s="181" t="s">
        <v>5605</v>
      </c>
      <c r="G153" s="181" t="s">
        <v>5604</v>
      </c>
      <c r="H153" s="181" t="s">
        <v>5606</v>
      </c>
      <c r="I153" s="181" t="s">
        <v>5590</v>
      </c>
      <c r="J153" s="181"/>
      <c r="K153" s="181" t="s">
        <v>5063</v>
      </c>
      <c r="L153" s="181" t="s">
        <v>5053</v>
      </c>
      <c r="M153" s="181" t="s">
        <v>5064</v>
      </c>
      <c r="N153" s="181"/>
      <c r="O153" s="181" t="s">
        <v>5053</v>
      </c>
      <c r="P153" s="181"/>
      <c r="Q153" s="181"/>
      <c r="R153" s="181"/>
      <c r="S153" s="181"/>
      <c r="T153" s="181"/>
      <c r="U153" s="181"/>
      <c r="V153" s="181"/>
      <c r="W153" s="181"/>
      <c r="X153" s="181"/>
      <c r="Y153" s="181"/>
    </row>
    <row r="154" spans="2:25">
      <c r="B154" s="181"/>
      <c r="C154" s="181" t="s">
        <v>5574</v>
      </c>
      <c r="D154" s="181" t="s">
        <v>5047</v>
      </c>
      <c r="E154" s="181" t="s">
        <v>4366</v>
      </c>
      <c r="F154" s="181" t="s">
        <v>5607</v>
      </c>
      <c r="G154" s="181" t="s">
        <v>5608</v>
      </c>
      <c r="H154" s="181" t="s">
        <v>5609</v>
      </c>
      <c r="I154" s="181" t="s">
        <v>5590</v>
      </c>
      <c r="J154" s="181"/>
      <c r="K154" s="181" t="s">
        <v>5063</v>
      </c>
      <c r="L154" s="181" t="s">
        <v>5053</v>
      </c>
      <c r="M154" s="181" t="s">
        <v>5182</v>
      </c>
      <c r="N154" s="181"/>
      <c r="O154" s="181" t="s">
        <v>5053</v>
      </c>
      <c r="P154" s="181"/>
      <c r="Q154" s="181"/>
      <c r="R154" s="181"/>
      <c r="S154" s="181"/>
      <c r="T154" s="181"/>
      <c r="U154" s="181"/>
      <c r="V154" s="181"/>
      <c r="W154" s="181"/>
      <c r="X154" s="181"/>
      <c r="Y154" s="181"/>
    </row>
    <row r="155" spans="2:25">
      <c r="B155" s="181"/>
      <c r="C155" s="181" t="s">
        <v>5574</v>
      </c>
      <c r="D155" s="181" t="s">
        <v>5047</v>
      </c>
      <c r="E155" s="181" t="s">
        <v>4366</v>
      </c>
      <c r="F155" s="181" t="s">
        <v>5610</v>
      </c>
      <c r="G155" s="181" t="s">
        <v>5611</v>
      </c>
      <c r="H155" s="181" t="s">
        <v>5606</v>
      </c>
      <c r="I155" s="181" t="s">
        <v>5590</v>
      </c>
      <c r="J155" s="181"/>
      <c r="K155" s="181" t="s">
        <v>5063</v>
      </c>
      <c r="L155" s="181" t="s">
        <v>5053</v>
      </c>
      <c r="M155" s="181" t="s">
        <v>5064</v>
      </c>
      <c r="N155" s="181"/>
      <c r="O155" s="181" t="s">
        <v>5053</v>
      </c>
      <c r="P155" s="181"/>
      <c r="Q155" s="181"/>
      <c r="R155" s="181"/>
      <c r="S155" s="181"/>
      <c r="T155" s="181"/>
      <c r="U155" s="181"/>
      <c r="V155" s="181"/>
      <c r="W155" s="181"/>
      <c r="X155" s="181"/>
      <c r="Y155" s="181"/>
    </row>
    <row r="156" spans="2:25">
      <c r="B156" s="181"/>
      <c r="C156" s="181" t="s">
        <v>5574</v>
      </c>
      <c r="D156" s="181" t="s">
        <v>5047</v>
      </c>
      <c r="E156" s="181" t="s">
        <v>5612</v>
      </c>
      <c r="F156" s="181" t="s">
        <v>5613</v>
      </c>
      <c r="G156" s="181" t="s">
        <v>5614</v>
      </c>
      <c r="H156" s="181" t="s">
        <v>5615</v>
      </c>
      <c r="I156" s="181" t="s">
        <v>5578</v>
      </c>
      <c r="J156" s="181" t="s">
        <v>1528</v>
      </c>
      <c r="K156" s="181" t="s">
        <v>5052</v>
      </c>
      <c r="L156" s="181" t="s">
        <v>5053</v>
      </c>
      <c r="M156" s="181" t="s">
        <v>5054</v>
      </c>
      <c r="N156" s="181" t="s">
        <v>5055</v>
      </c>
      <c r="O156" s="181" t="s">
        <v>5053</v>
      </c>
      <c r="P156" s="181" t="s">
        <v>5354</v>
      </c>
      <c r="Q156" s="181"/>
      <c r="R156" s="181"/>
      <c r="S156" s="181"/>
      <c r="T156" s="181"/>
      <c r="U156" s="181"/>
      <c r="V156" s="181"/>
      <c r="W156" s="181"/>
      <c r="X156" s="181"/>
      <c r="Y156" s="181"/>
    </row>
    <row r="157" spans="2:25">
      <c r="B157" s="181"/>
      <c r="C157" s="181" t="s">
        <v>5574</v>
      </c>
      <c r="D157" s="181" t="s">
        <v>5047</v>
      </c>
      <c r="E157" s="181" t="s">
        <v>5612</v>
      </c>
      <c r="F157" s="181" t="s">
        <v>5616</v>
      </c>
      <c r="G157" s="181" t="s">
        <v>5617</v>
      </c>
      <c r="H157" s="181" t="s">
        <v>5618</v>
      </c>
      <c r="I157" s="181" t="s">
        <v>5578</v>
      </c>
      <c r="J157" s="181" t="s">
        <v>1528</v>
      </c>
      <c r="K157" s="181" t="s">
        <v>5052</v>
      </c>
      <c r="L157" s="181" t="s">
        <v>5053</v>
      </c>
      <c r="M157" s="181" t="s">
        <v>5054</v>
      </c>
      <c r="N157" s="181" t="s">
        <v>5055</v>
      </c>
      <c r="O157" s="181" t="s">
        <v>5053</v>
      </c>
      <c r="P157" s="181" t="s">
        <v>5354</v>
      </c>
      <c r="Q157" s="181"/>
      <c r="R157" s="181"/>
      <c r="S157" s="181"/>
      <c r="T157" s="181"/>
      <c r="U157" s="181"/>
      <c r="V157" s="181"/>
      <c r="W157" s="181"/>
      <c r="X157" s="181"/>
      <c r="Y157" s="181"/>
    </row>
    <row r="158" spans="2:25">
      <c r="B158" s="181"/>
      <c r="C158" s="181" t="s">
        <v>5574</v>
      </c>
      <c r="D158" s="181" t="s">
        <v>5047</v>
      </c>
      <c r="E158" s="181" t="s">
        <v>5612</v>
      </c>
      <c r="F158" s="181" t="s">
        <v>5619</v>
      </c>
      <c r="G158" s="181" t="s">
        <v>5620</v>
      </c>
      <c r="H158" s="181" t="s">
        <v>5621</v>
      </c>
      <c r="I158" s="181" t="s">
        <v>5578</v>
      </c>
      <c r="J158" s="181" t="s">
        <v>1528</v>
      </c>
      <c r="K158" s="181" t="s">
        <v>5052</v>
      </c>
      <c r="L158" s="181" t="s">
        <v>5053</v>
      </c>
      <c r="M158" s="181" t="s">
        <v>5054</v>
      </c>
      <c r="N158" s="181" t="s">
        <v>5055</v>
      </c>
      <c r="O158" s="181" t="s">
        <v>5053</v>
      </c>
      <c r="P158" s="181" t="s">
        <v>5354</v>
      </c>
      <c r="Q158" s="181"/>
      <c r="R158" s="181"/>
      <c r="S158" s="181"/>
      <c r="T158" s="181"/>
      <c r="U158" s="181"/>
      <c r="V158" s="181"/>
      <c r="W158" s="181"/>
      <c r="X158" s="181"/>
      <c r="Y158" s="181"/>
    </row>
    <row r="159" spans="2:25">
      <c r="B159" s="181"/>
      <c r="C159" s="181" t="s">
        <v>5574</v>
      </c>
      <c r="D159" s="181" t="s">
        <v>5047</v>
      </c>
      <c r="E159" s="181" t="s">
        <v>5612</v>
      </c>
      <c r="F159" s="181" t="s">
        <v>5622</v>
      </c>
      <c r="G159" s="181" t="s">
        <v>5623</v>
      </c>
      <c r="H159" s="181" t="s">
        <v>5624</v>
      </c>
      <c r="I159" s="181" t="s">
        <v>5578</v>
      </c>
      <c r="J159" s="181" t="s">
        <v>1528</v>
      </c>
      <c r="K159" s="181" t="s">
        <v>5052</v>
      </c>
      <c r="L159" s="181" t="s">
        <v>5053</v>
      </c>
      <c r="M159" s="181" t="s">
        <v>5054</v>
      </c>
      <c r="N159" s="181" t="s">
        <v>5122</v>
      </c>
      <c r="O159" s="181" t="s">
        <v>5053</v>
      </c>
      <c r="P159" s="181" t="s">
        <v>5354</v>
      </c>
      <c r="Q159" s="181"/>
      <c r="R159" s="181"/>
      <c r="S159" s="181"/>
      <c r="T159" s="181"/>
      <c r="U159" s="181"/>
      <c r="V159" s="181"/>
      <c r="W159" s="181"/>
      <c r="X159" s="181"/>
      <c r="Y159" s="181"/>
    </row>
    <row r="160" spans="2:25">
      <c r="B160" s="181"/>
      <c r="C160" s="181" t="s">
        <v>5574</v>
      </c>
      <c r="D160" s="181" t="s">
        <v>5047</v>
      </c>
      <c r="E160" s="181" t="s">
        <v>5612</v>
      </c>
      <c r="F160" s="181" t="s">
        <v>5625</v>
      </c>
      <c r="G160" s="181" t="s">
        <v>5626</v>
      </c>
      <c r="H160" s="181" t="s">
        <v>5627</v>
      </c>
      <c r="I160" s="181" t="s">
        <v>5578</v>
      </c>
      <c r="J160" s="181" t="s">
        <v>1528</v>
      </c>
      <c r="K160" s="181" t="s">
        <v>5052</v>
      </c>
      <c r="L160" s="181" t="s">
        <v>5053</v>
      </c>
      <c r="M160" s="181" t="s">
        <v>5054</v>
      </c>
      <c r="N160" s="181" t="s">
        <v>5122</v>
      </c>
      <c r="O160" s="181" t="s">
        <v>5053</v>
      </c>
      <c r="P160" s="181" t="s">
        <v>5354</v>
      </c>
      <c r="Q160" s="181"/>
      <c r="R160" s="181"/>
      <c r="S160" s="181"/>
      <c r="T160" s="181"/>
      <c r="U160" s="181"/>
      <c r="V160" s="181"/>
      <c r="W160" s="181"/>
      <c r="X160" s="181"/>
      <c r="Y160" s="181"/>
    </row>
    <row r="161" spans="2:25">
      <c r="B161" s="181"/>
      <c r="C161" s="181" t="s">
        <v>5574</v>
      </c>
      <c r="D161" s="181" t="s">
        <v>5047</v>
      </c>
      <c r="E161" s="181" t="s">
        <v>5612</v>
      </c>
      <c r="F161" s="181" t="s">
        <v>5628</v>
      </c>
      <c r="G161" s="181" t="s">
        <v>5629</v>
      </c>
      <c r="H161" s="181" t="s">
        <v>5630</v>
      </c>
      <c r="I161" s="181" t="s">
        <v>5590</v>
      </c>
      <c r="J161" s="181"/>
      <c r="K161" s="181" t="s">
        <v>5063</v>
      </c>
      <c r="L161" s="181" t="s">
        <v>5053</v>
      </c>
      <c r="M161" s="181" t="s">
        <v>5182</v>
      </c>
      <c r="N161" s="181"/>
      <c r="O161" s="181" t="s">
        <v>5053</v>
      </c>
      <c r="P161" s="181"/>
      <c r="Q161" s="181"/>
      <c r="R161" s="181"/>
      <c r="S161" s="181"/>
      <c r="T161" s="181"/>
      <c r="U161" s="181"/>
      <c r="V161" s="181"/>
      <c r="W161" s="181"/>
      <c r="X161" s="181"/>
      <c r="Y161" s="181"/>
    </row>
    <row r="162" spans="2:25">
      <c r="B162" s="181"/>
      <c r="C162" s="181" t="s">
        <v>5574</v>
      </c>
      <c r="D162" s="181" t="s">
        <v>5047</v>
      </c>
      <c r="E162" s="181" t="s">
        <v>5612</v>
      </c>
      <c r="F162" s="181" t="s">
        <v>5631</v>
      </c>
      <c r="G162" s="181" t="s">
        <v>5632</v>
      </c>
      <c r="H162" s="181" t="s">
        <v>5633</v>
      </c>
      <c r="I162" s="181" t="s">
        <v>5590</v>
      </c>
      <c r="J162" s="181"/>
      <c r="K162" s="181" t="s">
        <v>5063</v>
      </c>
      <c r="L162" s="181" t="s">
        <v>5053</v>
      </c>
      <c r="M162" s="181" t="s">
        <v>5182</v>
      </c>
      <c r="N162" s="181"/>
      <c r="O162" s="181" t="s">
        <v>5053</v>
      </c>
      <c r="P162" s="181"/>
      <c r="Q162" s="181"/>
      <c r="R162" s="181"/>
      <c r="S162" s="181"/>
      <c r="T162" s="181"/>
      <c r="U162" s="181"/>
      <c r="V162" s="181"/>
      <c r="W162" s="181"/>
      <c r="X162" s="181"/>
      <c r="Y162" s="181"/>
    </row>
    <row r="163" spans="2:25">
      <c r="B163" s="181"/>
      <c r="C163" s="181" t="s">
        <v>5574</v>
      </c>
      <c r="D163" s="181" t="s">
        <v>5047</v>
      </c>
      <c r="E163" s="181" t="s">
        <v>5612</v>
      </c>
      <c r="F163" s="181" t="s">
        <v>5634</v>
      </c>
      <c r="G163" s="181" t="s">
        <v>5635</v>
      </c>
      <c r="H163" s="181" t="s">
        <v>5636</v>
      </c>
      <c r="I163" s="181" t="s">
        <v>5578</v>
      </c>
      <c r="J163" s="181" t="s">
        <v>1528</v>
      </c>
      <c r="K163" s="181" t="s">
        <v>5052</v>
      </c>
      <c r="L163" s="181" t="s">
        <v>5053</v>
      </c>
      <c r="M163" s="181" t="s">
        <v>5054</v>
      </c>
      <c r="N163" s="181" t="s">
        <v>5055</v>
      </c>
      <c r="O163" s="181" t="s">
        <v>5053</v>
      </c>
      <c r="P163" s="181" t="s">
        <v>5354</v>
      </c>
      <c r="Q163" s="181"/>
      <c r="R163" s="181"/>
      <c r="S163" s="181"/>
      <c r="T163" s="181"/>
      <c r="U163" s="181"/>
      <c r="V163" s="181"/>
      <c r="W163" s="181"/>
      <c r="X163" s="181"/>
      <c r="Y163" s="181"/>
    </row>
    <row r="164" spans="2:25">
      <c r="B164" s="181"/>
      <c r="C164" s="181" t="s">
        <v>5574</v>
      </c>
      <c r="D164" s="181" t="s">
        <v>5047</v>
      </c>
      <c r="E164" s="181" t="s">
        <v>5612</v>
      </c>
      <c r="F164" s="181" t="s">
        <v>5637</v>
      </c>
      <c r="G164" s="181" t="s">
        <v>5638</v>
      </c>
      <c r="H164" s="181" t="s">
        <v>5639</v>
      </c>
      <c r="I164" s="181" t="s">
        <v>5578</v>
      </c>
      <c r="J164" s="181" t="s">
        <v>1528</v>
      </c>
      <c r="K164" s="181" t="s">
        <v>5052</v>
      </c>
      <c r="L164" s="181" t="s">
        <v>5053</v>
      </c>
      <c r="M164" s="181" t="s">
        <v>5054</v>
      </c>
      <c r="N164" s="181" t="s">
        <v>5055</v>
      </c>
      <c r="O164" s="181" t="s">
        <v>5053</v>
      </c>
      <c r="P164" s="181" t="s">
        <v>5354</v>
      </c>
      <c r="Q164" s="181"/>
      <c r="R164" s="181"/>
      <c r="S164" s="181"/>
      <c r="T164" s="181"/>
      <c r="U164" s="181"/>
      <c r="V164" s="181"/>
      <c r="W164" s="181"/>
      <c r="X164" s="181"/>
      <c r="Y164" s="181"/>
    </row>
    <row r="165" spans="2:25">
      <c r="B165" s="181"/>
      <c r="C165" s="181" t="s">
        <v>5574</v>
      </c>
      <c r="D165" s="181" t="s">
        <v>5047</v>
      </c>
      <c r="E165" s="181" t="s">
        <v>5612</v>
      </c>
      <c r="F165" s="181" t="s">
        <v>5640</v>
      </c>
      <c r="G165" s="181" t="s">
        <v>5641</v>
      </c>
      <c r="H165" s="181" t="s">
        <v>5642</v>
      </c>
      <c r="I165" s="181" t="s">
        <v>5590</v>
      </c>
      <c r="J165" s="181"/>
      <c r="K165" s="181" t="s">
        <v>5063</v>
      </c>
      <c r="L165" s="181" t="s">
        <v>5053</v>
      </c>
      <c r="M165" s="181" t="s">
        <v>5182</v>
      </c>
      <c r="N165" s="181"/>
      <c r="O165" s="181" t="s">
        <v>5053</v>
      </c>
      <c r="P165" s="181"/>
      <c r="Q165" s="181"/>
      <c r="R165" s="181"/>
      <c r="S165" s="181"/>
      <c r="T165" s="181"/>
      <c r="U165" s="181"/>
      <c r="V165" s="181"/>
      <c r="W165" s="181"/>
      <c r="X165" s="181"/>
      <c r="Y165" s="181"/>
    </row>
    <row r="166" spans="2:25">
      <c r="B166" s="181"/>
      <c r="C166" s="181" t="s">
        <v>5574</v>
      </c>
      <c r="D166" s="181" t="s">
        <v>5047</v>
      </c>
      <c r="E166" s="181" t="s">
        <v>5612</v>
      </c>
      <c r="F166" s="181" t="s">
        <v>5643</v>
      </c>
      <c r="G166" s="181" t="s">
        <v>5644</v>
      </c>
      <c r="H166" s="181" t="s">
        <v>5645</v>
      </c>
      <c r="I166" s="181" t="s">
        <v>5590</v>
      </c>
      <c r="J166" s="181"/>
      <c r="K166" s="181" t="s">
        <v>5063</v>
      </c>
      <c r="L166" s="181" t="s">
        <v>5053</v>
      </c>
      <c r="M166" s="181" t="s">
        <v>5064</v>
      </c>
      <c r="N166" s="181"/>
      <c r="O166" s="181" t="s">
        <v>5053</v>
      </c>
      <c r="P166" s="181"/>
      <c r="Q166" s="181"/>
      <c r="R166" s="181"/>
      <c r="S166" s="181"/>
      <c r="T166" s="181"/>
      <c r="U166" s="181"/>
      <c r="V166" s="181"/>
      <c r="W166" s="181"/>
      <c r="X166" s="181"/>
      <c r="Y166" s="181"/>
    </row>
    <row r="167" spans="2:25">
      <c r="B167" s="181"/>
      <c r="C167" s="181" t="s">
        <v>5574</v>
      </c>
      <c r="D167" s="181" t="s">
        <v>5191</v>
      </c>
      <c r="E167" s="181" t="s">
        <v>5646</v>
      </c>
      <c r="F167" s="181" t="s">
        <v>5647</v>
      </c>
      <c r="G167" s="181" t="s">
        <v>5648</v>
      </c>
      <c r="H167" s="181" t="s">
        <v>5649</v>
      </c>
      <c r="I167" s="181" t="s">
        <v>5590</v>
      </c>
      <c r="J167" s="181"/>
      <c r="K167" s="181" t="s">
        <v>5063</v>
      </c>
      <c r="L167" s="181" t="s">
        <v>5053</v>
      </c>
      <c r="M167" s="181" t="s">
        <v>5182</v>
      </c>
      <c r="N167" s="181"/>
      <c r="O167" s="181" t="s">
        <v>5053</v>
      </c>
      <c r="P167" s="181"/>
      <c r="Q167" s="181"/>
      <c r="R167" s="181"/>
      <c r="S167" s="181"/>
      <c r="T167" s="181"/>
      <c r="U167" s="181"/>
      <c r="V167" s="181"/>
      <c r="W167" s="181"/>
      <c r="X167" s="181"/>
      <c r="Y167" s="181"/>
    </row>
    <row r="168" spans="2:25">
      <c r="B168" s="181"/>
      <c r="C168" s="181" t="s">
        <v>5574</v>
      </c>
      <c r="D168" s="181" t="s">
        <v>5191</v>
      </c>
      <c r="E168" s="181" t="s">
        <v>5650</v>
      </c>
      <c r="F168" s="181" t="s">
        <v>5651</v>
      </c>
      <c r="G168" s="181" t="s">
        <v>5652</v>
      </c>
      <c r="H168" s="181" t="s">
        <v>5653</v>
      </c>
      <c r="I168" s="181" t="s">
        <v>5578</v>
      </c>
      <c r="J168" s="181" t="s">
        <v>1528</v>
      </c>
      <c r="K168" s="181" t="s">
        <v>5052</v>
      </c>
      <c r="L168" s="181" t="s">
        <v>5053</v>
      </c>
      <c r="M168" s="181" t="s">
        <v>5054</v>
      </c>
      <c r="N168" s="181" t="s">
        <v>5055</v>
      </c>
      <c r="O168" s="181" t="s">
        <v>5053</v>
      </c>
      <c r="P168" s="181" t="s">
        <v>5354</v>
      </c>
      <c r="Q168" s="181"/>
      <c r="R168" s="181"/>
      <c r="S168" s="181"/>
      <c r="T168" s="181"/>
      <c r="U168" s="181"/>
      <c r="V168" s="181"/>
      <c r="W168" s="181"/>
      <c r="X168" s="181"/>
      <c r="Y168" s="181"/>
    </row>
    <row r="169" spans="2:25">
      <c r="B169" s="181"/>
      <c r="C169" s="181" t="s">
        <v>5574</v>
      </c>
      <c r="D169" s="181" t="s">
        <v>5191</v>
      </c>
      <c r="E169" s="181" t="s">
        <v>5650</v>
      </c>
      <c r="F169" s="181" t="s">
        <v>5654</v>
      </c>
      <c r="G169" s="181" t="s">
        <v>5655</v>
      </c>
      <c r="H169" s="181" t="s">
        <v>5656</v>
      </c>
      <c r="I169" s="181" t="s">
        <v>5590</v>
      </c>
      <c r="J169" s="181"/>
      <c r="K169" s="181" t="s">
        <v>5063</v>
      </c>
      <c r="L169" s="181" t="s">
        <v>5053</v>
      </c>
      <c r="M169" s="181" t="s">
        <v>5064</v>
      </c>
      <c r="N169" s="181"/>
      <c r="O169" s="181" t="s">
        <v>5053</v>
      </c>
      <c r="P169" s="181"/>
      <c r="Q169" s="181"/>
      <c r="R169" s="181"/>
      <c r="S169" s="181"/>
      <c r="T169" s="181"/>
      <c r="U169" s="181"/>
      <c r="V169" s="181"/>
      <c r="W169" s="181"/>
      <c r="X169" s="181"/>
      <c r="Y169" s="181"/>
    </row>
    <row r="170" spans="2:25">
      <c r="B170" s="181"/>
      <c r="C170" s="181" t="s">
        <v>5574</v>
      </c>
      <c r="D170" s="181" t="s">
        <v>5191</v>
      </c>
      <c r="E170" s="181" t="s">
        <v>5650</v>
      </c>
      <c r="F170" s="181" t="s">
        <v>5657</v>
      </c>
      <c r="G170" s="181" t="s">
        <v>5658</v>
      </c>
      <c r="H170" s="181" t="s">
        <v>5659</v>
      </c>
      <c r="I170" s="181" t="s">
        <v>5578</v>
      </c>
      <c r="J170" s="181" t="s">
        <v>1528</v>
      </c>
      <c r="K170" s="181" t="s">
        <v>5052</v>
      </c>
      <c r="L170" s="181" t="s">
        <v>5053</v>
      </c>
      <c r="M170" s="181" t="s">
        <v>5054</v>
      </c>
      <c r="N170" s="181" t="s">
        <v>5122</v>
      </c>
      <c r="O170" s="181" t="s">
        <v>5053</v>
      </c>
      <c r="P170" s="181" t="s">
        <v>5354</v>
      </c>
      <c r="Q170" s="181"/>
      <c r="R170" s="181"/>
      <c r="S170" s="181"/>
      <c r="T170" s="181"/>
      <c r="U170" s="181"/>
      <c r="V170" s="181"/>
      <c r="W170" s="181"/>
      <c r="X170" s="181"/>
      <c r="Y170" s="181"/>
    </row>
    <row r="171" spans="2:25">
      <c r="B171" s="181"/>
      <c r="C171" s="181" t="s">
        <v>5574</v>
      </c>
      <c r="D171" s="181" t="s">
        <v>5191</v>
      </c>
      <c r="E171" s="181" t="s">
        <v>5650</v>
      </c>
      <c r="F171" s="181" t="s">
        <v>5660</v>
      </c>
      <c r="G171" s="181" t="s">
        <v>5661</v>
      </c>
      <c r="H171" s="181" t="s">
        <v>5662</v>
      </c>
      <c r="I171" s="181" t="s">
        <v>5590</v>
      </c>
      <c r="J171" s="181"/>
      <c r="K171" s="181" t="s">
        <v>5063</v>
      </c>
      <c r="L171" s="181" t="s">
        <v>5053</v>
      </c>
      <c r="M171" s="181" t="s">
        <v>5064</v>
      </c>
      <c r="N171" s="181"/>
      <c r="O171" s="181" t="s">
        <v>5053</v>
      </c>
      <c r="P171" s="181"/>
      <c r="Q171" s="181"/>
      <c r="R171" s="181"/>
      <c r="S171" s="181"/>
      <c r="T171" s="181"/>
      <c r="U171" s="181"/>
      <c r="V171" s="181"/>
      <c r="W171" s="181"/>
      <c r="X171" s="181"/>
      <c r="Y171" s="181"/>
    </row>
    <row r="172" spans="2:25">
      <c r="B172" s="181"/>
      <c r="C172" s="181" t="s">
        <v>5574</v>
      </c>
      <c r="D172" s="181" t="s">
        <v>5096</v>
      </c>
      <c r="E172" s="181" t="s">
        <v>5650</v>
      </c>
      <c r="F172" s="181" t="s">
        <v>5663</v>
      </c>
      <c r="G172" s="181" t="s">
        <v>5664</v>
      </c>
      <c r="H172" s="181" t="s">
        <v>5665</v>
      </c>
      <c r="I172" s="181" t="s">
        <v>5578</v>
      </c>
      <c r="J172" s="181" t="s">
        <v>1528</v>
      </c>
      <c r="K172" s="181" t="s">
        <v>5052</v>
      </c>
      <c r="L172" s="181" t="s">
        <v>5053</v>
      </c>
      <c r="M172" s="181" t="s">
        <v>5054</v>
      </c>
      <c r="N172" s="181" t="s">
        <v>5122</v>
      </c>
      <c r="O172" s="181" t="s">
        <v>5053</v>
      </c>
      <c r="P172" s="181" t="s">
        <v>5354</v>
      </c>
      <c r="Q172" s="181"/>
      <c r="R172" s="181"/>
      <c r="S172" s="181"/>
      <c r="T172" s="181"/>
      <c r="U172" s="181"/>
      <c r="V172" s="181"/>
      <c r="W172" s="181"/>
      <c r="X172" s="181"/>
      <c r="Y172" s="181"/>
    </row>
    <row r="173" spans="2:25">
      <c r="B173" s="181"/>
      <c r="C173" s="181" t="s">
        <v>5574</v>
      </c>
      <c r="D173" s="181" t="s">
        <v>5191</v>
      </c>
      <c r="E173" s="181" t="s">
        <v>5650</v>
      </c>
      <c r="F173" s="181" t="s">
        <v>5666</v>
      </c>
      <c r="G173" s="181" t="s">
        <v>5667</v>
      </c>
      <c r="H173" s="181" t="s">
        <v>5668</v>
      </c>
      <c r="I173" s="181" t="s">
        <v>5578</v>
      </c>
      <c r="J173" s="181"/>
      <c r="K173" s="181" t="s">
        <v>5063</v>
      </c>
      <c r="L173" s="181" t="s">
        <v>5053</v>
      </c>
      <c r="M173" s="181" t="s">
        <v>5064</v>
      </c>
      <c r="N173" s="181"/>
      <c r="O173" s="181" t="s">
        <v>5053</v>
      </c>
      <c r="P173" s="181"/>
      <c r="Q173" s="181"/>
      <c r="R173" s="181"/>
      <c r="S173" s="181"/>
      <c r="T173" s="181"/>
      <c r="U173" s="181"/>
      <c r="V173" s="181"/>
      <c r="W173" s="181"/>
      <c r="X173" s="181"/>
      <c r="Y173" s="181"/>
    </row>
    <row r="174" spans="2:25">
      <c r="B174" s="181"/>
      <c r="C174" s="181" t="s">
        <v>5574</v>
      </c>
      <c r="D174" s="181" t="s">
        <v>5191</v>
      </c>
      <c r="E174" s="181" t="s">
        <v>5650</v>
      </c>
      <c r="F174" s="181" t="s">
        <v>5669</v>
      </c>
      <c r="G174" s="181" t="s">
        <v>5670</v>
      </c>
      <c r="H174" s="181" t="s">
        <v>5671</v>
      </c>
      <c r="I174" s="181" t="s">
        <v>5578</v>
      </c>
      <c r="J174" s="181"/>
      <c r="K174" s="181" t="s">
        <v>5063</v>
      </c>
      <c r="L174" s="181" t="s">
        <v>5053</v>
      </c>
      <c r="M174" s="181" t="s">
        <v>5182</v>
      </c>
      <c r="N174" s="181"/>
      <c r="O174" s="181" t="s">
        <v>5053</v>
      </c>
      <c r="P174" s="181"/>
      <c r="Q174" s="181"/>
      <c r="R174" s="181"/>
      <c r="S174" s="181"/>
      <c r="T174" s="181"/>
      <c r="U174" s="181"/>
      <c r="V174" s="181"/>
      <c r="W174" s="181"/>
      <c r="X174" s="181"/>
      <c r="Y174" s="181"/>
    </row>
    <row r="175" spans="2:25">
      <c r="B175" s="181"/>
      <c r="C175" s="181" t="s">
        <v>5574</v>
      </c>
      <c r="D175" s="181" t="s">
        <v>5191</v>
      </c>
      <c r="E175" s="181" t="s">
        <v>5650</v>
      </c>
      <c r="F175" s="181" t="s">
        <v>5672</v>
      </c>
      <c r="G175" s="181" t="s">
        <v>5673</v>
      </c>
      <c r="H175" s="181" t="s">
        <v>5671</v>
      </c>
      <c r="I175" s="181" t="s">
        <v>5578</v>
      </c>
      <c r="J175" s="181"/>
      <c r="K175" s="181" t="s">
        <v>5063</v>
      </c>
      <c r="L175" s="181" t="s">
        <v>5053</v>
      </c>
      <c r="M175" s="181" t="s">
        <v>5064</v>
      </c>
      <c r="N175" s="181"/>
      <c r="O175" s="181" t="s">
        <v>5053</v>
      </c>
      <c r="P175" s="181"/>
      <c r="Q175" s="181"/>
      <c r="R175" s="181"/>
      <c r="S175" s="181"/>
      <c r="T175" s="181"/>
      <c r="U175" s="181"/>
      <c r="V175" s="181"/>
      <c r="W175" s="181"/>
      <c r="X175" s="181"/>
      <c r="Y175" s="181"/>
    </row>
    <row r="176" spans="2:25" ht="43.5">
      <c r="B176" s="181"/>
      <c r="C176" s="181" t="s">
        <v>5574</v>
      </c>
      <c r="D176" s="181" t="s">
        <v>5191</v>
      </c>
      <c r="E176" s="181" t="s">
        <v>5650</v>
      </c>
      <c r="F176" s="181" t="s">
        <v>5674</v>
      </c>
      <c r="G176" s="181" t="s">
        <v>5675</v>
      </c>
      <c r="H176" s="614" t="s">
        <v>5676</v>
      </c>
      <c r="I176" s="181" t="s">
        <v>5578</v>
      </c>
      <c r="J176" s="181"/>
      <c r="K176" s="181" t="s">
        <v>5063</v>
      </c>
      <c r="L176" s="181" t="s">
        <v>5053</v>
      </c>
      <c r="M176" s="181" t="s">
        <v>5182</v>
      </c>
      <c r="N176" s="181"/>
      <c r="O176" s="181" t="s">
        <v>5053</v>
      </c>
      <c r="P176" s="181"/>
      <c r="Q176" s="181"/>
      <c r="R176" s="181"/>
      <c r="S176" s="181"/>
      <c r="T176" s="181"/>
      <c r="U176" s="181"/>
      <c r="V176" s="181"/>
      <c r="W176" s="181"/>
      <c r="X176" s="181"/>
      <c r="Y176" s="181"/>
    </row>
    <row r="177" spans="2:25">
      <c r="B177" s="181"/>
      <c r="C177" s="181" t="s">
        <v>5574</v>
      </c>
      <c r="D177" s="181" t="s">
        <v>5191</v>
      </c>
      <c r="E177" s="181" t="s">
        <v>5650</v>
      </c>
      <c r="F177" s="181" t="s">
        <v>5677</v>
      </c>
      <c r="G177" s="181" t="s">
        <v>5678</v>
      </c>
      <c r="H177" s="181" t="s">
        <v>5478</v>
      </c>
      <c r="I177" s="181" t="s">
        <v>5578</v>
      </c>
      <c r="J177" s="181"/>
      <c r="K177" s="181" t="s">
        <v>5063</v>
      </c>
      <c r="L177" s="181" t="s">
        <v>5053</v>
      </c>
      <c r="M177" s="181" t="s">
        <v>5182</v>
      </c>
      <c r="N177" s="181"/>
      <c r="O177" s="181" t="s">
        <v>5053</v>
      </c>
      <c r="P177" s="181"/>
      <c r="Q177" s="181"/>
      <c r="R177" s="181"/>
      <c r="S177" s="181"/>
      <c r="T177" s="181"/>
      <c r="U177" s="181"/>
      <c r="V177" s="181"/>
      <c r="W177" s="181"/>
      <c r="X177" s="181"/>
      <c r="Y177" s="181"/>
    </row>
    <row r="178" spans="2:25">
      <c r="B178" s="181"/>
      <c r="C178" s="181" t="s">
        <v>5574</v>
      </c>
      <c r="D178" s="181" t="s">
        <v>5191</v>
      </c>
      <c r="E178" s="181" t="s">
        <v>5650</v>
      </c>
      <c r="F178" s="181" t="s">
        <v>5679</v>
      </c>
      <c r="G178" s="181" t="s">
        <v>5480</v>
      </c>
      <c r="H178" s="181" t="s">
        <v>5680</v>
      </c>
      <c r="I178" s="181" t="s">
        <v>5578</v>
      </c>
      <c r="J178" s="181"/>
      <c r="K178" s="181" t="s">
        <v>5063</v>
      </c>
      <c r="L178" s="181" t="s">
        <v>5053</v>
      </c>
      <c r="M178" s="181" t="s">
        <v>5182</v>
      </c>
      <c r="N178" s="181"/>
      <c r="O178" s="181" t="s">
        <v>5053</v>
      </c>
      <c r="P178" s="181"/>
      <c r="Q178" s="181"/>
      <c r="R178" s="181"/>
      <c r="S178" s="181"/>
      <c r="T178" s="181"/>
      <c r="U178" s="181"/>
      <c r="V178" s="181"/>
      <c r="W178" s="181"/>
      <c r="X178" s="181"/>
      <c r="Y178" s="181"/>
    </row>
    <row r="179" spans="2:25">
      <c r="B179" s="181"/>
      <c r="C179" s="181" t="s">
        <v>5574</v>
      </c>
      <c r="D179" s="181" t="s">
        <v>5191</v>
      </c>
      <c r="E179" s="181" t="s">
        <v>5650</v>
      </c>
      <c r="F179" s="181" t="s">
        <v>5681</v>
      </c>
      <c r="G179" s="181" t="s">
        <v>5682</v>
      </c>
      <c r="H179" s="181" t="s">
        <v>5484</v>
      </c>
      <c r="I179" s="181" t="s">
        <v>5578</v>
      </c>
      <c r="J179" s="181"/>
      <c r="K179" s="181" t="s">
        <v>5063</v>
      </c>
      <c r="L179" s="181" t="s">
        <v>5053</v>
      </c>
      <c r="M179" s="181" t="s">
        <v>5182</v>
      </c>
      <c r="N179" s="181"/>
      <c r="O179" s="181" t="s">
        <v>5053</v>
      </c>
      <c r="P179" s="181"/>
      <c r="Q179" s="181"/>
      <c r="R179" s="181"/>
      <c r="S179" s="181"/>
      <c r="T179" s="181"/>
      <c r="U179" s="181"/>
      <c r="V179" s="181"/>
      <c r="W179" s="181"/>
      <c r="X179" s="181"/>
      <c r="Y179" s="181"/>
    </row>
    <row r="180" spans="2:25">
      <c r="B180" s="181"/>
      <c r="C180" s="181" t="s">
        <v>5574</v>
      </c>
      <c r="D180" s="181" t="s">
        <v>5191</v>
      </c>
      <c r="E180" s="181" t="s">
        <v>5683</v>
      </c>
      <c r="F180" s="181" t="s">
        <v>5684</v>
      </c>
      <c r="G180" s="181" t="s">
        <v>5685</v>
      </c>
      <c r="H180" s="181" t="s">
        <v>5556</v>
      </c>
      <c r="I180" s="181" t="s">
        <v>5578</v>
      </c>
      <c r="J180" s="181"/>
      <c r="K180" s="181" t="s">
        <v>5063</v>
      </c>
      <c r="L180" s="181" t="s">
        <v>5053</v>
      </c>
      <c r="M180" s="181" t="s">
        <v>5182</v>
      </c>
      <c r="N180" s="181"/>
      <c r="O180" s="181" t="s">
        <v>5053</v>
      </c>
      <c r="P180" s="181"/>
      <c r="Q180" s="181"/>
      <c r="R180" s="181"/>
      <c r="S180" s="181"/>
      <c r="T180" s="181"/>
      <c r="U180" s="181"/>
      <c r="V180" s="181"/>
      <c r="W180" s="181"/>
      <c r="X180" s="181"/>
      <c r="Y180" s="181"/>
    </row>
    <row r="181" spans="2:25">
      <c r="B181" s="181"/>
      <c r="C181" s="181" t="s">
        <v>5574</v>
      </c>
      <c r="D181" s="181" t="s">
        <v>5191</v>
      </c>
      <c r="E181" s="181" t="s">
        <v>5683</v>
      </c>
      <c r="F181" s="181" t="s">
        <v>5686</v>
      </c>
      <c r="G181" s="181" t="s">
        <v>5558</v>
      </c>
      <c r="H181" s="181" t="s">
        <v>5559</v>
      </c>
      <c r="I181" s="181" t="s">
        <v>5578</v>
      </c>
      <c r="J181" s="181"/>
      <c r="K181" s="181" t="s">
        <v>5063</v>
      </c>
      <c r="L181" s="181" t="s">
        <v>5053</v>
      </c>
      <c r="M181" s="181" t="s">
        <v>5182</v>
      </c>
      <c r="N181" s="181"/>
      <c r="O181" s="181" t="s">
        <v>5053</v>
      </c>
      <c r="P181" s="181"/>
      <c r="Q181" s="181"/>
      <c r="R181" s="181"/>
      <c r="S181" s="181"/>
      <c r="T181" s="181"/>
      <c r="U181" s="181"/>
      <c r="V181" s="181"/>
      <c r="W181" s="181"/>
      <c r="X181" s="181"/>
      <c r="Y181" s="181"/>
    </row>
    <row r="182" spans="2:25">
      <c r="B182" s="181"/>
      <c r="C182" s="181" t="s">
        <v>5574</v>
      </c>
      <c r="D182" s="181" t="s">
        <v>5191</v>
      </c>
      <c r="E182" s="181" t="s">
        <v>5683</v>
      </c>
      <c r="F182" s="181" t="s">
        <v>5687</v>
      </c>
      <c r="G182" s="181" t="s">
        <v>5688</v>
      </c>
      <c r="H182" s="181" t="s">
        <v>5562</v>
      </c>
      <c r="I182" s="181" t="s">
        <v>5578</v>
      </c>
      <c r="J182" s="181"/>
      <c r="K182" s="181" t="s">
        <v>5063</v>
      </c>
      <c r="L182" s="181" t="s">
        <v>5053</v>
      </c>
      <c r="M182" s="181" t="s">
        <v>5182</v>
      </c>
      <c r="N182" s="181"/>
      <c r="O182" s="181" t="s">
        <v>5053</v>
      </c>
      <c r="P182" s="181"/>
      <c r="Q182" s="181"/>
      <c r="R182" s="181"/>
      <c r="S182" s="181"/>
      <c r="T182" s="181"/>
      <c r="U182" s="181"/>
      <c r="V182" s="181"/>
      <c r="W182" s="181"/>
      <c r="X182" s="181"/>
      <c r="Y182" s="181"/>
    </row>
    <row r="183" spans="2:25">
      <c r="B183" s="181"/>
      <c r="C183" s="181" t="s">
        <v>5574</v>
      </c>
      <c r="D183" s="181" t="s">
        <v>5096</v>
      </c>
      <c r="E183" s="181" t="s">
        <v>5330</v>
      </c>
      <c r="F183" s="181" t="s">
        <v>5689</v>
      </c>
      <c r="G183" s="181" t="s">
        <v>5690</v>
      </c>
      <c r="H183" s="181" t="s">
        <v>5691</v>
      </c>
      <c r="I183" s="181" t="s">
        <v>5578</v>
      </c>
      <c r="J183" s="181"/>
      <c r="K183" s="181" t="s">
        <v>5052</v>
      </c>
      <c r="L183" s="181" t="s">
        <v>5053</v>
      </c>
      <c r="M183" s="181" t="s">
        <v>5054</v>
      </c>
      <c r="N183" s="181" t="s">
        <v>5122</v>
      </c>
      <c r="O183" s="181" t="s">
        <v>5053</v>
      </c>
      <c r="P183" s="181" t="s">
        <v>5354</v>
      </c>
      <c r="Q183" s="181"/>
      <c r="R183" s="181"/>
      <c r="S183" s="181"/>
      <c r="T183" s="181"/>
      <c r="U183" s="181"/>
      <c r="V183" s="181"/>
      <c r="W183" s="181"/>
      <c r="X183" s="181"/>
      <c r="Y183" s="181"/>
    </row>
    <row r="184" spans="2:25">
      <c r="B184" s="181"/>
      <c r="C184" s="181" t="s">
        <v>5574</v>
      </c>
      <c r="D184" s="181" t="s">
        <v>5096</v>
      </c>
      <c r="E184" s="181" t="s">
        <v>5330</v>
      </c>
      <c r="F184" s="181" t="s">
        <v>5692</v>
      </c>
      <c r="G184" s="181" t="s">
        <v>5693</v>
      </c>
      <c r="H184" s="181" t="s">
        <v>5694</v>
      </c>
      <c r="I184" s="181" t="s">
        <v>5578</v>
      </c>
      <c r="J184" s="181"/>
      <c r="K184" s="181" t="s">
        <v>5052</v>
      </c>
      <c r="L184" s="181" t="s">
        <v>5053</v>
      </c>
      <c r="M184" s="181" t="s">
        <v>5054</v>
      </c>
      <c r="N184" s="181" t="s">
        <v>5122</v>
      </c>
      <c r="O184" s="181" t="s">
        <v>5053</v>
      </c>
      <c r="P184" s="181" t="s">
        <v>5354</v>
      </c>
      <c r="Q184" s="181"/>
      <c r="R184" s="181"/>
      <c r="S184" s="181"/>
      <c r="T184" s="181"/>
      <c r="U184" s="181"/>
      <c r="V184" s="181"/>
      <c r="W184" s="181"/>
      <c r="X184" s="181"/>
      <c r="Y184" s="181"/>
    </row>
    <row r="185" spans="2:25">
      <c r="B185" s="181"/>
      <c r="C185" s="181"/>
      <c r="D185" s="181"/>
      <c r="E185" s="181"/>
      <c r="F185" s="181"/>
      <c r="G185" s="181"/>
      <c r="H185" s="181"/>
      <c r="I185" s="181"/>
      <c r="J185" s="181"/>
      <c r="K185" s="181"/>
      <c r="L185" s="181"/>
      <c r="M185" s="181"/>
      <c r="N185" s="181"/>
      <c r="O185" s="181"/>
      <c r="P185" s="181"/>
      <c r="Q185" s="181"/>
      <c r="R185" s="181"/>
      <c r="S185" s="181"/>
      <c r="T185" s="181"/>
      <c r="U185" s="181"/>
      <c r="V185" s="181"/>
      <c r="W185" s="181"/>
      <c r="X185" s="181"/>
      <c r="Y185" s="181"/>
    </row>
    <row r="186" spans="2:25">
      <c r="B186" s="181"/>
      <c r="C186" s="181" t="s">
        <v>70</v>
      </c>
      <c r="D186" s="181"/>
      <c r="E186" s="181"/>
      <c r="F186" s="181" t="s">
        <v>5695</v>
      </c>
      <c r="G186" s="181" t="s">
        <v>5696</v>
      </c>
      <c r="H186" s="181"/>
      <c r="I186" s="181"/>
      <c r="J186" s="181"/>
      <c r="K186" s="181"/>
      <c r="L186" s="181"/>
      <c r="M186" s="181"/>
      <c r="N186" s="181"/>
      <c r="O186" s="181"/>
      <c r="P186" s="181"/>
      <c r="Q186" s="181"/>
      <c r="R186" s="181"/>
      <c r="S186" s="181"/>
      <c r="T186" s="181"/>
      <c r="U186" s="181"/>
      <c r="V186" s="181"/>
      <c r="W186" s="181"/>
      <c r="X186" s="181"/>
      <c r="Y186" s="181"/>
    </row>
    <row r="187" spans="2:25">
      <c r="B187" s="181"/>
      <c r="C187" s="181" t="s">
        <v>70</v>
      </c>
      <c r="D187" s="181"/>
      <c r="E187" s="181"/>
      <c r="F187" s="181" t="s">
        <v>5697</v>
      </c>
      <c r="G187" s="181" t="s">
        <v>5698</v>
      </c>
      <c r="H187" s="181"/>
      <c r="I187" s="181"/>
      <c r="J187" s="181"/>
      <c r="K187" s="181"/>
      <c r="L187" s="181"/>
      <c r="M187" s="181"/>
      <c r="N187" s="181"/>
      <c r="O187" s="181"/>
      <c r="P187" s="181"/>
      <c r="Q187" s="181"/>
      <c r="R187" s="181"/>
      <c r="S187" s="181"/>
      <c r="T187" s="181"/>
      <c r="U187" s="181"/>
      <c r="V187" s="181"/>
      <c r="W187" s="181"/>
      <c r="X187" s="181"/>
      <c r="Y187" s="181"/>
    </row>
    <row r="188" spans="2:25">
      <c r="B188" s="181"/>
      <c r="C188" s="181" t="s">
        <v>70</v>
      </c>
      <c r="D188" s="181"/>
      <c r="E188" s="181"/>
      <c r="F188" s="181" t="s">
        <v>5699</v>
      </c>
      <c r="G188" s="181" t="s">
        <v>5700</v>
      </c>
      <c r="H188" s="181"/>
      <c r="I188" s="181"/>
      <c r="J188" s="181"/>
      <c r="K188" s="181"/>
      <c r="L188" s="181"/>
      <c r="M188" s="181"/>
      <c r="N188" s="181"/>
      <c r="O188" s="181"/>
      <c r="P188" s="181"/>
      <c r="Q188" s="181"/>
      <c r="R188" s="181"/>
      <c r="S188" s="181"/>
      <c r="T188" s="181"/>
      <c r="U188" s="181"/>
      <c r="V188" s="181"/>
      <c r="W188" s="181"/>
      <c r="X188" s="181"/>
      <c r="Y188" s="181"/>
    </row>
    <row r="189" spans="2:25">
      <c r="B189" s="181"/>
      <c r="C189" s="181" t="s">
        <v>70</v>
      </c>
      <c r="D189" s="181"/>
      <c r="E189" s="181"/>
      <c r="F189" s="181" t="s">
        <v>5701</v>
      </c>
      <c r="G189" s="181" t="s">
        <v>5702</v>
      </c>
      <c r="H189" s="181"/>
      <c r="I189" s="181"/>
      <c r="J189" s="181"/>
      <c r="K189" s="181"/>
      <c r="L189" s="181"/>
      <c r="M189" s="181"/>
      <c r="N189" s="181"/>
      <c r="O189" s="181"/>
      <c r="P189" s="181"/>
      <c r="Q189" s="181"/>
      <c r="R189" s="181"/>
      <c r="S189" s="181"/>
      <c r="T189" s="181"/>
      <c r="U189" s="181"/>
      <c r="V189" s="181"/>
      <c r="W189" s="181"/>
      <c r="X189" s="181"/>
      <c r="Y189" s="181"/>
    </row>
    <row r="190" spans="2:25">
      <c r="B190" s="181"/>
      <c r="C190" s="181"/>
      <c r="D190" s="181"/>
      <c r="E190" s="181"/>
      <c r="F190" s="181"/>
      <c r="G190" s="181"/>
      <c r="H190" s="181"/>
      <c r="I190" s="181"/>
      <c r="J190" s="181"/>
      <c r="K190" s="181"/>
      <c r="L190" s="181"/>
      <c r="M190" s="181"/>
      <c r="N190" s="181"/>
      <c r="O190" s="181"/>
      <c r="P190" s="181"/>
      <c r="Q190" s="181"/>
      <c r="R190" s="181"/>
      <c r="S190" s="181"/>
      <c r="T190" s="181"/>
      <c r="U190" s="181"/>
      <c r="V190" s="181"/>
      <c r="W190" s="181"/>
      <c r="X190" s="181"/>
      <c r="Y190" s="181"/>
    </row>
    <row r="191" spans="2:25">
      <c r="B191" s="181"/>
      <c r="C191" s="181"/>
      <c r="D191" s="181"/>
      <c r="E191" s="181"/>
      <c r="F191" s="181"/>
      <c r="G191" s="181"/>
      <c r="H191" s="181"/>
      <c r="I191" s="181"/>
      <c r="J191" s="181"/>
      <c r="K191" s="181"/>
      <c r="L191" s="181"/>
      <c r="M191" s="181"/>
      <c r="N191" s="181"/>
      <c r="O191" s="181"/>
      <c r="P191" s="181"/>
      <c r="Q191" s="181"/>
      <c r="R191" s="181"/>
      <c r="S191" s="181"/>
      <c r="T191" s="181"/>
      <c r="U191" s="181"/>
      <c r="V191" s="181"/>
      <c r="W191" s="181"/>
      <c r="X191" s="181"/>
      <c r="Y191" s="181"/>
    </row>
    <row r="192" spans="2:25">
      <c r="B192" s="181"/>
      <c r="C192" s="181"/>
      <c r="D192" s="181"/>
      <c r="E192" s="181"/>
      <c r="F192" s="181"/>
      <c r="G192" s="181"/>
      <c r="H192" s="181"/>
      <c r="I192" s="181"/>
      <c r="J192" s="181"/>
      <c r="K192" s="181"/>
      <c r="L192" s="181"/>
      <c r="M192" s="181"/>
      <c r="N192" s="181"/>
      <c r="O192" s="181"/>
      <c r="P192" s="181"/>
      <c r="Q192" s="181"/>
      <c r="R192" s="181"/>
      <c r="S192" s="181"/>
      <c r="T192" s="181"/>
      <c r="U192" s="181"/>
      <c r="V192" s="181"/>
      <c r="W192" s="181"/>
      <c r="X192" s="181"/>
      <c r="Y192" s="181"/>
    </row>
    <row r="193" spans="2:25">
      <c r="B193" s="181"/>
      <c r="C193" s="181"/>
      <c r="D193" s="181"/>
      <c r="E193" s="181"/>
      <c r="F193" s="181"/>
      <c r="G193" s="181"/>
      <c r="H193" s="181"/>
      <c r="I193" s="181"/>
      <c r="J193" s="181"/>
      <c r="K193" s="181"/>
      <c r="L193" s="181"/>
      <c r="M193" s="181"/>
      <c r="N193" s="181"/>
      <c r="O193" s="181"/>
      <c r="P193" s="181"/>
      <c r="Q193" s="181"/>
      <c r="R193" s="181"/>
      <c r="S193" s="181"/>
      <c r="T193" s="181"/>
      <c r="U193" s="181"/>
      <c r="V193" s="181"/>
      <c r="W193" s="181"/>
      <c r="X193" s="181"/>
      <c r="Y193" s="181"/>
    </row>
    <row r="194" spans="2:25">
      <c r="B194" s="181"/>
      <c r="C194" s="181"/>
      <c r="D194" s="181"/>
      <c r="E194" s="181"/>
      <c r="F194" s="181"/>
      <c r="G194" s="181"/>
      <c r="H194" s="181"/>
      <c r="I194" s="181"/>
      <c r="J194" s="181"/>
      <c r="K194" s="181"/>
      <c r="L194" s="181"/>
      <c r="M194" s="181"/>
      <c r="N194" s="181"/>
      <c r="O194" s="181"/>
      <c r="P194" s="181"/>
      <c r="Q194" s="181"/>
      <c r="R194" s="181"/>
      <c r="S194" s="181"/>
      <c r="T194" s="181"/>
      <c r="U194" s="181"/>
      <c r="V194" s="181"/>
      <c r="W194" s="181"/>
      <c r="X194" s="181"/>
      <c r="Y194" s="181"/>
    </row>
    <row r="195" spans="2:25">
      <c r="B195" s="181"/>
      <c r="C195" s="181"/>
      <c r="D195" s="181"/>
      <c r="E195" s="181"/>
      <c r="F195" s="181"/>
      <c r="G195" s="181"/>
      <c r="H195" s="181"/>
      <c r="I195" s="181"/>
      <c r="J195" s="181"/>
      <c r="K195" s="181"/>
      <c r="L195" s="181"/>
      <c r="M195" s="181"/>
      <c r="N195" s="181"/>
      <c r="O195" s="181"/>
      <c r="P195" s="181"/>
      <c r="Q195" s="181"/>
      <c r="R195" s="181"/>
      <c r="S195" s="181"/>
      <c r="T195" s="181"/>
      <c r="U195" s="181"/>
      <c r="V195" s="181"/>
      <c r="W195" s="181"/>
      <c r="X195" s="181"/>
      <c r="Y195" s="181"/>
    </row>
    <row r="196" spans="2:25">
      <c r="B196" s="181"/>
      <c r="C196" s="181"/>
      <c r="D196" s="181"/>
      <c r="E196" s="181"/>
      <c r="F196" s="181"/>
      <c r="G196" s="181"/>
      <c r="H196" s="181"/>
      <c r="I196" s="181"/>
      <c r="J196" s="181"/>
      <c r="K196" s="181"/>
      <c r="L196" s="181"/>
      <c r="M196" s="181"/>
      <c r="N196" s="181"/>
      <c r="O196" s="181"/>
      <c r="P196" s="181"/>
      <c r="Q196" s="181"/>
      <c r="R196" s="181"/>
      <c r="S196" s="181"/>
      <c r="T196" s="181"/>
      <c r="U196" s="181"/>
      <c r="V196" s="181"/>
      <c r="W196" s="181"/>
      <c r="X196" s="181"/>
      <c r="Y196" s="181"/>
    </row>
    <row r="197" spans="2:25">
      <c r="B197" s="181"/>
      <c r="C197" s="181"/>
      <c r="D197" s="181"/>
      <c r="E197" s="181"/>
      <c r="F197" s="181"/>
      <c r="G197" s="181"/>
      <c r="H197" s="181"/>
      <c r="I197" s="181"/>
      <c r="J197" s="181"/>
      <c r="K197" s="181"/>
      <c r="L197" s="181"/>
      <c r="M197" s="181"/>
      <c r="N197" s="181"/>
      <c r="O197" s="181"/>
      <c r="P197" s="181"/>
      <c r="Q197" s="181"/>
      <c r="R197" s="181"/>
      <c r="S197" s="181"/>
      <c r="T197" s="181"/>
      <c r="U197" s="181"/>
      <c r="V197" s="181"/>
      <c r="W197" s="181"/>
      <c r="X197" s="181"/>
      <c r="Y197" s="181"/>
    </row>
    <row r="198" spans="2:25">
      <c r="B198" s="181"/>
      <c r="C198" s="181"/>
      <c r="D198" s="181"/>
      <c r="E198" s="181"/>
      <c r="F198" s="181"/>
      <c r="G198" s="181"/>
      <c r="H198" s="181"/>
      <c r="I198" s="181"/>
      <c r="J198" s="181"/>
      <c r="K198" s="181"/>
      <c r="L198" s="181"/>
      <c r="M198" s="181"/>
      <c r="N198" s="181"/>
      <c r="O198" s="181"/>
      <c r="P198" s="181"/>
      <c r="Q198" s="181"/>
      <c r="R198" s="181"/>
      <c r="S198" s="181"/>
      <c r="T198" s="181"/>
      <c r="U198" s="181"/>
      <c r="V198" s="181"/>
      <c r="W198" s="181"/>
      <c r="X198" s="181"/>
      <c r="Y198" s="181"/>
    </row>
  </sheetData>
  <mergeCells count="1">
    <mergeCell ref="B1:C2"/>
  </mergeCells>
  <hyperlinks>
    <hyperlink ref="B1:C2" r:id="rId1" display="KPI Catalog linked HERE" xr:uid="{FC9185B6-978D-4407-B778-B1B2F3FA6940}"/>
  </hyperlinks>
  <pageMargins left="0.7" right="0.7" top="0.75" bottom="0.75" header="0.3" footer="0.3"/>
  <legacyDrawing r:id="rId2"/>
  <tableParts count="1">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BA855-3A96-1246-BB7B-55DA1C2D190E}">
  <sheetPr>
    <tabColor theme="9" tint="0.39997558519241921"/>
  </sheetPr>
  <dimension ref="A1:AJ12680"/>
  <sheetViews>
    <sheetView tabSelected="1" zoomScale="70" zoomScaleNormal="70" workbookViewId="0">
      <pane ySplit="2" topLeftCell="A955" activePane="bottomLeft" state="frozen"/>
      <selection pane="bottomLeft" activeCell="F2" sqref="F2"/>
      <selection activeCell="B1" sqref="B1"/>
    </sheetView>
  </sheetViews>
  <sheetFormatPr defaultColWidth="10.85546875" defaultRowHeight="30" customHeight="1"/>
  <cols>
    <col min="1" max="1" width="9.85546875" style="1408" customWidth="1"/>
    <col min="2" max="2" width="38.42578125" style="1263" bestFit="1" customWidth="1"/>
    <col min="3" max="3" width="8.42578125" style="1264" hidden="1" customWidth="1"/>
    <col min="4" max="4" width="35.42578125" style="1265" customWidth="1"/>
    <col min="5" max="5" width="43.42578125" style="1264" customWidth="1"/>
    <col min="6" max="6" width="60.140625" style="1264" bestFit="1" customWidth="1"/>
    <col min="7" max="7" width="9.42578125" style="1264" customWidth="1"/>
    <col min="8" max="8" width="18" style="1264" bestFit="1" customWidth="1"/>
    <col min="9" max="9" width="11.140625" style="1264" customWidth="1"/>
    <col min="10" max="10" width="32.42578125" style="1264" customWidth="1"/>
    <col min="11" max="11" width="26.42578125" style="1264" customWidth="1"/>
    <col min="12" max="12" width="12.85546875" style="1407" bestFit="1" customWidth="1"/>
    <col min="13" max="14" width="9.42578125" style="1407" bestFit="1" customWidth="1"/>
    <col min="15" max="15" width="9.5703125" style="1407" bestFit="1" customWidth="1"/>
    <col min="16" max="16" width="19.42578125" style="1407" customWidth="1"/>
    <col min="17" max="17" width="52.5703125" style="1264" bestFit="1" customWidth="1"/>
    <col min="18" max="18" width="12.85546875" style="1407" bestFit="1" customWidth="1"/>
    <col min="19" max="19" width="11" style="1407" bestFit="1" customWidth="1"/>
    <col min="20" max="20" width="21.42578125" style="1407" bestFit="1" customWidth="1"/>
    <col min="21" max="21" width="17.42578125" style="1407" bestFit="1" customWidth="1"/>
    <col min="22" max="22" width="15.42578125" style="1407" bestFit="1" customWidth="1"/>
    <col min="23" max="23" width="16.85546875" style="1407" bestFit="1" customWidth="1"/>
    <col min="24" max="24" width="12.85546875" style="1264" bestFit="1" customWidth="1"/>
    <col min="25" max="25" width="16.42578125" style="1264" bestFit="1" customWidth="1"/>
    <col min="26" max="26" width="19.42578125" style="1264" bestFit="1" customWidth="1"/>
    <col min="27" max="27" width="15.140625" style="1264" bestFit="1" customWidth="1"/>
    <col min="28" max="32" width="15.140625" style="1264" customWidth="1"/>
    <col min="33" max="33" width="61.140625" style="1409" customWidth="1"/>
    <col min="34" max="34" width="17.85546875" style="1410" customWidth="1"/>
    <col min="35" max="35" width="16.42578125" style="1411" customWidth="1"/>
    <col min="36" max="36" width="12.5703125" style="1411" customWidth="1"/>
    <col min="37" max="37" width="10.85546875" style="1264"/>
    <col min="38" max="38" width="15.42578125" style="1264" bestFit="1" customWidth="1"/>
    <col min="39" max="16384" width="10.85546875" style="1264"/>
  </cols>
  <sheetData>
    <row r="1" spans="1:36" ht="30" customHeight="1">
      <c r="A1" s="1262" t="s">
        <v>791</v>
      </c>
      <c r="E1" s="1771" t="s">
        <v>5703</v>
      </c>
      <c r="F1" s="1771"/>
      <c r="G1" s="1771"/>
      <c r="H1" s="1771"/>
      <c r="I1" s="1772" t="s">
        <v>5704</v>
      </c>
      <c r="J1" s="1772"/>
      <c r="K1" s="1773" t="s">
        <v>5705</v>
      </c>
      <c r="L1" s="1773"/>
      <c r="M1" s="1773"/>
      <c r="N1" s="1773"/>
      <c r="O1" s="1773"/>
      <c r="P1" s="1773"/>
      <c r="Q1" s="1266" t="s">
        <v>5706</v>
      </c>
      <c r="R1" s="1774" t="s">
        <v>5707</v>
      </c>
      <c r="S1" s="1774"/>
      <c r="T1" s="1769" t="s">
        <v>5708</v>
      </c>
      <c r="U1" s="1769"/>
      <c r="V1" s="1769"/>
      <c r="W1" s="1769"/>
      <c r="X1" s="1775" t="s">
        <v>5709</v>
      </c>
      <c r="Y1" s="1775"/>
      <c r="Z1" s="1775"/>
      <c r="AA1" s="1775"/>
      <c r="AB1" s="1776"/>
      <c r="AC1" s="1768" t="s">
        <v>5710</v>
      </c>
      <c r="AD1" s="1769"/>
      <c r="AE1" s="1769"/>
      <c r="AF1" s="1770"/>
      <c r="AG1" s="1267"/>
      <c r="AH1" s="1268"/>
      <c r="AI1" s="1269"/>
      <c r="AJ1" s="1270"/>
    </row>
    <row r="2" spans="1:36" s="1275" customFormat="1" ht="30" customHeight="1">
      <c r="A2" s="1271" t="s">
        <v>791</v>
      </c>
      <c r="B2" s="1272" t="s">
        <v>4315</v>
      </c>
      <c r="C2" s="1273" t="s">
        <v>4316</v>
      </c>
      <c r="D2" s="1273" t="s">
        <v>5711</v>
      </c>
      <c r="E2" s="1273" t="s">
        <v>5712</v>
      </c>
      <c r="F2" s="1273" t="s">
        <v>5713</v>
      </c>
      <c r="G2" s="1273" t="s">
        <v>4318</v>
      </c>
      <c r="H2" s="1273" t="s">
        <v>4319</v>
      </c>
      <c r="I2" s="1273" t="s">
        <v>4320</v>
      </c>
      <c r="J2" s="1273" t="s">
        <v>4321</v>
      </c>
      <c r="K2" s="1273" t="s">
        <v>4322</v>
      </c>
      <c r="L2" s="1274" t="s">
        <v>5714</v>
      </c>
      <c r="M2" s="1274" t="s">
        <v>4861</v>
      </c>
      <c r="N2" s="1274" t="s">
        <v>5715</v>
      </c>
      <c r="O2" s="1274" t="s">
        <v>5716</v>
      </c>
      <c r="P2" s="1274" t="s">
        <v>4428</v>
      </c>
      <c r="Q2" s="1274" t="s">
        <v>4323</v>
      </c>
      <c r="R2" s="1274" t="s">
        <v>5717</v>
      </c>
      <c r="S2" s="1274" t="s">
        <v>5718</v>
      </c>
      <c r="T2" s="1274" t="s">
        <v>5719</v>
      </c>
      <c r="U2" s="1274" t="s">
        <v>5720</v>
      </c>
      <c r="V2" s="1274" t="s">
        <v>5721</v>
      </c>
      <c r="W2" s="1274" t="s">
        <v>5722</v>
      </c>
      <c r="X2" s="1274" t="s">
        <v>5723</v>
      </c>
      <c r="Y2" s="1274" t="s">
        <v>1030</v>
      </c>
      <c r="Z2" s="1274" t="s">
        <v>2315</v>
      </c>
      <c r="AA2" s="1274" t="s">
        <v>5724</v>
      </c>
      <c r="AB2" s="1274" t="s">
        <v>1047</v>
      </c>
      <c r="AC2" s="1274" t="s">
        <v>5725</v>
      </c>
      <c r="AD2" s="1274" t="s">
        <v>5726</v>
      </c>
      <c r="AE2" s="1274" t="s">
        <v>5727</v>
      </c>
      <c r="AF2" s="1274" t="s">
        <v>474</v>
      </c>
      <c r="AG2" s="1273" t="s">
        <v>4324</v>
      </c>
      <c r="AH2" s="1274" t="s">
        <v>4325</v>
      </c>
      <c r="AI2" s="1273" t="s">
        <v>4326</v>
      </c>
      <c r="AJ2" s="1274" t="s">
        <v>4327</v>
      </c>
    </row>
    <row r="3" spans="1:36" s="1281" customFormat="1" ht="30" customHeight="1">
      <c r="A3" s="1276">
        <v>1</v>
      </c>
      <c r="B3" s="1277" t="s">
        <v>5728</v>
      </c>
      <c r="C3" s="1276"/>
      <c r="D3" s="1276"/>
      <c r="E3" s="1277"/>
      <c r="F3" s="1276"/>
      <c r="G3" s="1276"/>
      <c r="H3" s="1276"/>
      <c r="I3" s="1276" t="s">
        <v>4330</v>
      </c>
      <c r="J3" s="1276" t="s">
        <v>323</v>
      </c>
      <c r="K3" s="1276"/>
      <c r="L3" s="1278" t="str">
        <f>IF(ISNUMBER(SEARCH(kpi_catalog[[#Headers],[Till Date]],K3)),"Y","N")</f>
        <v>N</v>
      </c>
      <c r="M3" s="1278" t="str">
        <f t="shared" ref="M3:M66" si="0">IF(OR(ISNUMBER(SEARCH(M$2,K3)),ISNUMBER(SEARCH("End Date",K3))),"Y","N")</f>
        <v>N</v>
      </c>
      <c r="N3" s="1278" t="str">
        <f>IF(ISNUMBER(SEARCH(kpi_catalog[[#Headers],[YTD]],$K3)),"Y","N")</f>
        <v>N</v>
      </c>
      <c r="O3" s="1278" t="str">
        <f>IF(ISNUMBER(SEARCH("MTD",K3)),"Y","N")</f>
        <v>N</v>
      </c>
      <c r="P3" s="1278" t="str">
        <f>IF(ISNUMBER(SEARCH("Selected date",K3)),"Y","N")</f>
        <v>N</v>
      </c>
      <c r="Q3" s="1279"/>
      <c r="R3" s="1280" t="str">
        <f>IF(ISNUMBER(SEARCH(kpi_catalog[[#Headers],[Division]],$Q3)),"Y","N")</f>
        <v>N</v>
      </c>
      <c r="S3" s="1280"/>
      <c r="T3" s="1280"/>
      <c r="U3" s="1280"/>
      <c r="V3" s="1280"/>
      <c r="W3" s="1280"/>
      <c r="X3" s="1279"/>
      <c r="Y3" s="1279"/>
      <c r="Z3" s="1279"/>
      <c r="AA3" s="1279"/>
      <c r="AB3" s="1279"/>
      <c r="AC3" s="1279"/>
      <c r="AD3" s="1279"/>
      <c r="AE3" s="1279"/>
      <c r="AF3" s="1279"/>
      <c r="AG3" s="1279"/>
      <c r="AH3" s="1276"/>
      <c r="AI3" s="1276"/>
      <c r="AJ3" s="1276"/>
    </row>
    <row r="4" spans="1:36" ht="30" customHeight="1">
      <c r="A4" s="1282">
        <v>2</v>
      </c>
      <c r="B4" s="1283" t="s">
        <v>644</v>
      </c>
      <c r="C4" s="1284"/>
      <c r="D4" s="1284" t="s">
        <v>4328</v>
      </c>
      <c r="E4" s="1284" t="s">
        <v>4328</v>
      </c>
      <c r="F4" s="1284" t="s">
        <v>4328</v>
      </c>
      <c r="G4" s="1284" t="s">
        <v>3368</v>
      </c>
      <c r="H4" s="1284" t="s">
        <v>4329</v>
      </c>
      <c r="I4" s="1284" t="s">
        <v>4330</v>
      </c>
      <c r="J4" s="1284" t="s">
        <v>323</v>
      </c>
      <c r="K4" s="1284" t="s">
        <v>5714</v>
      </c>
      <c r="L4" s="1285" t="str">
        <f>IF(ISNUMBER(SEARCH(kpi_catalog[[#Headers],[Till Date]],K4)),"Y","N")</f>
        <v>Y</v>
      </c>
      <c r="M4" s="1285" t="str">
        <f t="shared" si="0"/>
        <v>N</v>
      </c>
      <c r="N4" s="1285" t="str">
        <f>IF(ISNUMBER(SEARCH(kpi_catalog[[#Headers],[YTD]],$K4)),"Y","N")</f>
        <v>N</v>
      </c>
      <c r="O4" s="1285" t="str">
        <f>IF(ISNUMBER(SEARCH(kpi_catalog[[#Headers],[MTD]],$K4)),"Y","N")</f>
        <v>N</v>
      </c>
      <c r="P4" s="1285" t="str">
        <f>IF(ISNUMBER(SEARCH(kpi_catalog[[#Headers],[Selected period]],$K4)),"Y","N")</f>
        <v>N</v>
      </c>
      <c r="Q4" s="1286" t="s">
        <v>4332</v>
      </c>
      <c r="R4" s="1287" t="str">
        <f>IF(ISNUMBER(SEARCH(kpi_catalog[[#Headers],[Division]],$Q4)),"Y","N")</f>
        <v>Y</v>
      </c>
      <c r="S4" s="1287" t="str">
        <f>IF(ISNUMBER(SEARCH(kpi_catalog[[#Headers],[Brand]],$Q4)),"Y","N")</f>
        <v>Y</v>
      </c>
      <c r="T4" s="1287" t="str">
        <f>IF(ISNUMBER(SEARCH(kpi_catalog[[#Headers],[Acquisition Period]],$Q4)),"Y","N")</f>
        <v>Y</v>
      </c>
      <c r="U4" s="1287" t="str">
        <f>IF(ISNUMBER(SEARCH(kpi_catalog[[#Headers],[Engager Type]],$Q4)),"Y","N")</f>
        <v>Y</v>
      </c>
      <c r="V4" s="1287" t="str">
        <f>IF(ISNUMBER(SEARCH(kpi_catalog[[#Headers],[Buyer Type]],$Q4)),"Y","N")</f>
        <v>Y</v>
      </c>
      <c r="W4" s="1287" t="str">
        <f>IF(ISNUMBER(SEARCH(kpi_catalog[[#Headers],[Loyalty Filter]],$Q4)),"Y","N")</f>
        <v>Y</v>
      </c>
      <c r="X4" s="1287" t="str">
        <f>IF(ISNUMBER(SEARCH(kpi_catalog[[#Headers],[Channel]],$Q4)),"Y","N")</f>
        <v>N</v>
      </c>
      <c r="Y4" s="1287" t="str">
        <f>IF(ISNUMBER(SEARCH(kpi_catalog[[#Headers],[Campaign ID]],$Q4)),"Y","N")</f>
        <v>N</v>
      </c>
      <c r="Z4" s="1287" t="str">
        <f>IF(ISNUMBER(SEARCH(kpi_catalog[[#Headers],[Channel]],$Q4)),"Y","N")</f>
        <v>N</v>
      </c>
      <c r="AA4" s="1287" t="str">
        <f>IF(ISNUMBER(SEARCH(kpi_catalog[[#Headers],[Campaign ID]],$Q4)),"Y","N")</f>
        <v>N</v>
      </c>
      <c r="AB4" s="1287" t="str">
        <f>IF(ISNUMBER(SEARCH(kpi_catalog[[#Headers],[Campaign Name]],$Q4)),"Y","N")</f>
        <v>N</v>
      </c>
      <c r="AC4" s="1287" t="str">
        <f>IF(ISNUMBER(SEARCH(kpi_catalog[[#Headers],[Touchpoint]],$Q4)),"Y","N")</f>
        <v>N</v>
      </c>
      <c r="AD4" s="1287" t="str">
        <f>IF(ISNUMBER(SEARCH(kpi_catalog[[#Headers],[Campaign type]],$Q4)),"Y","N")</f>
        <v>N</v>
      </c>
      <c r="AE4" s="1287" t="str">
        <f>IF(ISNUMBER(SEARCH(kpi_catalog[[#Headers],[Product franchise]],$Q4)),"Y","N")</f>
        <v>N</v>
      </c>
      <c r="AF4" s="1287" t="str">
        <f>IF(ISNUMBER(SEARCH(kpi_catalog[[#Headers],[Product code]],$Q4)),"Y","N")</f>
        <v>N</v>
      </c>
      <c r="AG4" s="1288" t="str">
        <f>AG57</f>
        <v>Total number of customers in database for a division or brand (Calculated using brand_customer_id)</v>
      </c>
      <c r="AH4" s="1289"/>
      <c r="AI4" s="1290" t="s">
        <v>4333</v>
      </c>
      <c r="AJ4" s="1290" t="s">
        <v>4334</v>
      </c>
    </row>
    <row r="5" spans="1:36" ht="30" customHeight="1">
      <c r="A5" s="1282">
        <v>3</v>
      </c>
      <c r="B5" s="1283" t="s">
        <v>644</v>
      </c>
      <c r="C5" s="1291"/>
      <c r="D5" s="1284" t="s">
        <v>4328</v>
      </c>
      <c r="E5" s="1291" t="s">
        <v>4328</v>
      </c>
      <c r="F5" s="1291" t="s">
        <v>4335</v>
      </c>
      <c r="G5" s="1291" t="s">
        <v>3368</v>
      </c>
      <c r="H5" s="1291" t="s">
        <v>4336</v>
      </c>
      <c r="I5" s="1291" t="s">
        <v>4330</v>
      </c>
      <c r="J5" s="1291" t="s">
        <v>323</v>
      </c>
      <c r="K5" s="1291" t="s">
        <v>5714</v>
      </c>
      <c r="L5" s="1292" t="str">
        <f>IF(ISNUMBER(SEARCH(kpi_catalog[[#Headers],[Till Date]],K5)),"Y","N")</f>
        <v>Y</v>
      </c>
      <c r="M5" s="1292" t="str">
        <f t="shared" si="0"/>
        <v>N</v>
      </c>
      <c r="N5" s="1292" t="str">
        <f>IF(ISNUMBER(SEARCH(kpi_catalog[[#Headers],[YTD]],$K5)),"Y","N")</f>
        <v>N</v>
      </c>
      <c r="O5" s="1292" t="str">
        <f>IF(ISNUMBER(SEARCH(kpi_catalog[[#Headers],[MTD]],$K5)),"Y","N")</f>
        <v>N</v>
      </c>
      <c r="P5" s="1292" t="str">
        <f>IF(ISNUMBER(SEARCH(kpi_catalog[[#Headers],[Selected period]],$K5)),"Y","N")</f>
        <v>N</v>
      </c>
      <c r="Q5" s="1293" t="s">
        <v>4332</v>
      </c>
      <c r="R5" s="1294" t="str">
        <f>IF(ISNUMBER(SEARCH(kpi_catalog[[#Headers],[Division]],$Q5)),"Y","N")</f>
        <v>Y</v>
      </c>
      <c r="S5" s="1294" t="str">
        <f>IF(ISNUMBER(SEARCH(kpi_catalog[[#Headers],[Brand]],$Q5)),"Y","N")</f>
        <v>Y</v>
      </c>
      <c r="T5" s="1294" t="str">
        <f>IF(ISNUMBER(SEARCH(kpi_catalog[[#Headers],[Acquisition Period]],$Q5)),"Y","N")</f>
        <v>Y</v>
      </c>
      <c r="U5" s="1294" t="str">
        <f>IF(ISNUMBER(SEARCH(kpi_catalog[[#Headers],[Engager Type]],$Q5)),"Y","N")</f>
        <v>Y</v>
      </c>
      <c r="V5" s="1294" t="str">
        <f>IF(ISNUMBER(SEARCH(kpi_catalog[[#Headers],[Buyer Type]],$Q5)),"Y","N")</f>
        <v>Y</v>
      </c>
      <c r="W5" s="1294" t="str">
        <f>IF(ISNUMBER(SEARCH(kpi_catalog[[#Headers],[Loyalty Filter]],$Q5)),"Y","N")</f>
        <v>Y</v>
      </c>
      <c r="X5" s="1294" t="str">
        <f>IF(ISNUMBER(SEARCH(kpi_catalog[[#Headers],[Channel]],$Q5)),"Y","N")</f>
        <v>N</v>
      </c>
      <c r="Y5" s="1294" t="str">
        <f>IF(ISNUMBER(SEARCH(kpi_catalog[[#Headers],[Campaign ID]],$Q5)),"Y","N")</f>
        <v>N</v>
      </c>
      <c r="Z5" s="1294" t="str">
        <f>IF(ISNUMBER(SEARCH(kpi_catalog[[#Headers],[Channel]],$Q5)),"Y","N")</f>
        <v>N</v>
      </c>
      <c r="AA5" s="1294" t="str">
        <f>IF(ISNUMBER(SEARCH(kpi_catalog[[#Headers],[Campaign ID]],$Q5)),"Y","N")</f>
        <v>N</v>
      </c>
      <c r="AB5" s="1294" t="str">
        <f>IF(ISNUMBER(SEARCH(kpi_catalog[[#Headers],[Campaign Name]],$Q5)),"Y","N")</f>
        <v>N</v>
      </c>
      <c r="AC5" s="1294" t="str">
        <f>IF(ISNUMBER(SEARCH(kpi_catalog[[#Headers],[Touchpoint]],$Q5)),"Y","N")</f>
        <v>N</v>
      </c>
      <c r="AD5" s="1294" t="str">
        <f>IF(ISNUMBER(SEARCH(kpi_catalog[[#Headers],[Campaign type]],$Q5)),"Y","N")</f>
        <v>N</v>
      </c>
      <c r="AE5" s="1294" t="str">
        <f>IF(ISNUMBER(SEARCH(kpi_catalog[[#Headers],[Product franchise]],$Q5)),"Y","N")</f>
        <v>N</v>
      </c>
      <c r="AF5" s="1294" t="str">
        <f>IF(ISNUMBER(SEARCH(kpi_catalog[[#Headers],[Product code]],$Q5)),"Y","N")</f>
        <v>N</v>
      </c>
      <c r="AG5" s="1295" t="s">
        <v>4337</v>
      </c>
      <c r="AH5" s="1296"/>
      <c r="AI5" s="1297" t="s">
        <v>4333</v>
      </c>
      <c r="AJ5" s="1297" t="s">
        <v>4334</v>
      </c>
    </row>
    <row r="6" spans="1:36" ht="30" customHeight="1">
      <c r="A6" s="1282">
        <v>4</v>
      </c>
      <c r="B6" s="1283" t="s">
        <v>644</v>
      </c>
      <c r="C6" s="1291"/>
      <c r="D6" s="1284" t="s">
        <v>4328</v>
      </c>
      <c r="E6" s="1291" t="s">
        <v>4328</v>
      </c>
      <c r="F6" s="1291" t="s">
        <v>4338</v>
      </c>
      <c r="G6" s="1291" t="s">
        <v>4339</v>
      </c>
      <c r="H6" s="1291" t="s">
        <v>4336</v>
      </c>
      <c r="I6" s="1291" t="s">
        <v>4330</v>
      </c>
      <c r="J6" s="1291" t="s">
        <v>323</v>
      </c>
      <c r="K6" s="1291" t="s">
        <v>5714</v>
      </c>
      <c r="L6" s="1292" t="str">
        <f>IF(ISNUMBER(SEARCH(kpi_catalog[[#Headers],[Till Date]],K6)),"Y","N")</f>
        <v>Y</v>
      </c>
      <c r="M6" s="1292" t="str">
        <f t="shared" si="0"/>
        <v>N</v>
      </c>
      <c r="N6" s="1292" t="str">
        <f>IF(ISNUMBER(SEARCH(kpi_catalog[[#Headers],[YTD]],$K6)),"Y","N")</f>
        <v>N</v>
      </c>
      <c r="O6" s="1292" t="str">
        <f>IF(ISNUMBER(SEARCH(kpi_catalog[[#Headers],[MTD]],$K6)),"Y","N")</f>
        <v>N</v>
      </c>
      <c r="P6" s="1292" t="str">
        <f>IF(ISNUMBER(SEARCH(kpi_catalog[[#Headers],[Selected period]],$K6)),"Y","N")</f>
        <v>N</v>
      </c>
      <c r="Q6" s="1293" t="s">
        <v>4332</v>
      </c>
      <c r="R6" s="1294" t="str">
        <f>IF(ISNUMBER(SEARCH(kpi_catalog[[#Headers],[Division]],$Q6)),"Y","N")</f>
        <v>Y</v>
      </c>
      <c r="S6" s="1294" t="str">
        <f>IF(ISNUMBER(SEARCH(kpi_catalog[[#Headers],[Brand]],$Q6)),"Y","N")</f>
        <v>Y</v>
      </c>
      <c r="T6" s="1294" t="str">
        <f>IF(ISNUMBER(SEARCH(kpi_catalog[[#Headers],[Acquisition Period]],$Q6)),"Y","N")</f>
        <v>Y</v>
      </c>
      <c r="U6" s="1294" t="str">
        <f>IF(ISNUMBER(SEARCH(kpi_catalog[[#Headers],[Engager Type]],$Q6)),"Y","N")</f>
        <v>Y</v>
      </c>
      <c r="V6" s="1294" t="str">
        <f>IF(ISNUMBER(SEARCH(kpi_catalog[[#Headers],[Buyer Type]],$Q6)),"Y","N")</f>
        <v>Y</v>
      </c>
      <c r="W6" s="1294" t="str">
        <f>IF(ISNUMBER(SEARCH(kpi_catalog[[#Headers],[Loyalty Filter]],$Q6)),"Y","N")</f>
        <v>Y</v>
      </c>
      <c r="X6" s="1294" t="str">
        <f>IF(ISNUMBER(SEARCH(kpi_catalog[[#Headers],[Channel]],$Q6)),"Y","N")</f>
        <v>N</v>
      </c>
      <c r="Y6" s="1294" t="str">
        <f>IF(ISNUMBER(SEARCH(kpi_catalog[[#Headers],[Campaign ID]],$Q6)),"Y","N")</f>
        <v>N</v>
      </c>
      <c r="Z6" s="1294" t="str">
        <f>IF(ISNUMBER(SEARCH(kpi_catalog[[#Headers],[Channel]],$Q6)),"Y","N")</f>
        <v>N</v>
      </c>
      <c r="AA6" s="1294" t="str">
        <f>IF(ISNUMBER(SEARCH(kpi_catalog[[#Headers],[Campaign ID]],$Q6)),"Y","N")</f>
        <v>N</v>
      </c>
      <c r="AB6" s="1294" t="str">
        <f>IF(ISNUMBER(SEARCH(kpi_catalog[[#Headers],[Campaign Name]],$Q6)),"Y","N")</f>
        <v>N</v>
      </c>
      <c r="AC6" s="1294" t="str">
        <f>IF(ISNUMBER(SEARCH(kpi_catalog[[#Headers],[Touchpoint]],$Q6)),"Y","N")</f>
        <v>N</v>
      </c>
      <c r="AD6" s="1294" t="str">
        <f>IF(ISNUMBER(SEARCH(kpi_catalog[[#Headers],[Campaign type]],$Q6)),"Y","N")</f>
        <v>N</v>
      </c>
      <c r="AE6" s="1294" t="str">
        <f>IF(ISNUMBER(SEARCH(kpi_catalog[[#Headers],[Product franchise]],$Q6)),"Y","N")</f>
        <v>N</v>
      </c>
      <c r="AF6" s="1294" t="str">
        <f>IF(ISNUMBER(SEARCH(kpi_catalog[[#Headers],[Product code]],$Q6)),"Y","N")</f>
        <v>N</v>
      </c>
      <c r="AG6" s="1295" t="s">
        <v>4337</v>
      </c>
      <c r="AH6" s="1296"/>
      <c r="AI6" s="1297" t="s">
        <v>4333</v>
      </c>
      <c r="AJ6" s="1297" t="s">
        <v>4334</v>
      </c>
    </row>
    <row r="7" spans="1:36" ht="30" customHeight="1">
      <c r="A7" s="1282">
        <v>5</v>
      </c>
      <c r="B7" s="1283" t="s">
        <v>644</v>
      </c>
      <c r="C7" s="1291"/>
      <c r="D7" s="1291" t="s">
        <v>4340</v>
      </c>
      <c r="E7" s="1291" t="s">
        <v>4340</v>
      </c>
      <c r="F7" s="1291" t="s">
        <v>4340</v>
      </c>
      <c r="G7" s="1291" t="s">
        <v>3368</v>
      </c>
      <c r="H7" s="1291" t="s">
        <v>4329</v>
      </c>
      <c r="I7" s="1291" t="s">
        <v>4330</v>
      </c>
      <c r="J7" s="1291" t="s">
        <v>323</v>
      </c>
      <c r="K7" s="1291" t="s">
        <v>5714</v>
      </c>
      <c r="L7" s="1292" t="str">
        <f>IF(ISNUMBER(SEARCH(kpi_catalog[[#Headers],[Till Date]],K7)),"Y","N")</f>
        <v>Y</v>
      </c>
      <c r="M7" s="1292" t="str">
        <f t="shared" si="0"/>
        <v>N</v>
      </c>
      <c r="N7" s="1292" t="str">
        <f>IF(ISNUMBER(SEARCH(kpi_catalog[[#Headers],[YTD]],$K7)),"Y","N")</f>
        <v>N</v>
      </c>
      <c r="O7" s="1292" t="str">
        <f>IF(ISNUMBER(SEARCH(kpi_catalog[[#Headers],[MTD]],$K7)),"Y","N")</f>
        <v>N</v>
      </c>
      <c r="P7" s="1292" t="str">
        <f>IF(ISNUMBER(SEARCH(kpi_catalog[[#Headers],[Selected period]],$K7)),"Y","N")</f>
        <v>N</v>
      </c>
      <c r="Q7" s="1291" t="s">
        <v>4341</v>
      </c>
      <c r="R7" s="1292" t="str">
        <f>IF(ISNUMBER(SEARCH(kpi_catalog[[#Headers],[Division]],$Q7)),"Y","N")</f>
        <v>Y</v>
      </c>
      <c r="S7" s="1294" t="str">
        <f>IF(ISNUMBER(SEARCH(kpi_catalog[[#Headers],[Brand]],$Q7)),"Y","N")</f>
        <v>Y</v>
      </c>
      <c r="T7" s="1294" t="str">
        <f>IF(ISNUMBER(SEARCH(kpi_catalog[[#Headers],[Acquisition Period]],$Q7)),"Y","N")</f>
        <v>N</v>
      </c>
      <c r="U7" s="1294" t="str">
        <f>IF(ISNUMBER(SEARCH(kpi_catalog[[#Headers],[Engager Type]],$Q7)),"Y","N")</f>
        <v>N</v>
      </c>
      <c r="V7" s="1294" t="str">
        <f>IF(ISNUMBER(SEARCH(kpi_catalog[[#Headers],[Buyer Type]],$Q7)),"Y","N")</f>
        <v>N</v>
      </c>
      <c r="W7" s="1294" t="str">
        <f>IF(ISNUMBER(SEARCH(kpi_catalog[[#Headers],[Loyalty Filter]],$Q7)),"Y","N")</f>
        <v>N</v>
      </c>
      <c r="X7" s="1294" t="str">
        <f>IF(ISNUMBER(SEARCH(kpi_catalog[[#Headers],[Channel]],$Q7)),"Y","N")</f>
        <v>N</v>
      </c>
      <c r="Y7" s="1294" t="str">
        <f>IF(ISNUMBER(SEARCH(kpi_catalog[[#Headers],[Campaign ID]],$Q7)),"Y","N")</f>
        <v>N</v>
      </c>
      <c r="Z7" s="1294" t="str">
        <f>IF(ISNUMBER(SEARCH(kpi_catalog[[#Headers],[Channel]],$Q7)),"Y","N")</f>
        <v>N</v>
      </c>
      <c r="AA7" s="1294" t="str">
        <f>IF(ISNUMBER(SEARCH(kpi_catalog[[#Headers],[Campaign ID]],$Q7)),"Y","N")</f>
        <v>N</v>
      </c>
      <c r="AB7" s="1294" t="str">
        <f>IF(ISNUMBER(SEARCH(kpi_catalog[[#Headers],[Campaign Name]],$Q7)),"Y","N")</f>
        <v>N</v>
      </c>
      <c r="AC7" s="1294" t="str">
        <f>IF(ISNUMBER(SEARCH(kpi_catalog[[#Headers],[Touchpoint]],$Q7)),"Y","N")</f>
        <v>N</v>
      </c>
      <c r="AD7" s="1294" t="str">
        <f>IF(ISNUMBER(SEARCH(kpi_catalog[[#Headers],[Campaign type]],$Q7)),"Y","N")</f>
        <v>N</v>
      </c>
      <c r="AE7" s="1294" t="str">
        <f>IF(ISNUMBER(SEARCH(kpi_catalog[[#Headers],[Product franchise]],$Q7)),"Y","N")</f>
        <v>N</v>
      </c>
      <c r="AF7" s="1294" t="str">
        <f>IF(ISNUMBER(SEARCH(kpi_catalog[[#Headers],[Product code]],$Q7)),"Y","N")</f>
        <v>N</v>
      </c>
      <c r="AG7" s="1298" t="str">
        <f>AG67</f>
        <v xml:space="preserve">Deduplicated records in database at LUSA or division level. (Calculated using global_customer_id)
Eg - If a customer has signed up in two brands within a division then we count it as 1 unique customer at division level. Similarly, if a customer has signed up in two divisions, then we count it as 1 at LUSA level. </v>
      </c>
      <c r="AH7" s="1296"/>
      <c r="AI7" s="1297"/>
      <c r="AJ7" s="1297"/>
    </row>
    <row r="8" spans="1:36" ht="30" customHeight="1">
      <c r="A8" s="1282">
        <v>6</v>
      </c>
      <c r="B8" s="1283" t="s">
        <v>644</v>
      </c>
      <c r="C8" s="1291"/>
      <c r="D8" s="1291" t="s">
        <v>4340</v>
      </c>
      <c r="E8" s="1291" t="s">
        <v>4340</v>
      </c>
      <c r="F8" s="1291" t="s">
        <v>4342</v>
      </c>
      <c r="G8" s="1291" t="s">
        <v>3368</v>
      </c>
      <c r="H8" s="1291" t="s">
        <v>4343</v>
      </c>
      <c r="I8" s="1291" t="s">
        <v>4330</v>
      </c>
      <c r="J8" s="1291" t="s">
        <v>323</v>
      </c>
      <c r="K8" s="1291" t="s">
        <v>5714</v>
      </c>
      <c r="L8" s="1292" t="str">
        <f>IF(ISNUMBER(SEARCH(kpi_catalog[[#Headers],[Till Date]],K8)),"Y","N")</f>
        <v>Y</v>
      </c>
      <c r="M8" s="1292" t="str">
        <f t="shared" si="0"/>
        <v>N</v>
      </c>
      <c r="N8" s="1292" t="str">
        <f>IF(ISNUMBER(SEARCH(kpi_catalog[[#Headers],[YTD]],$K8)),"Y","N")</f>
        <v>N</v>
      </c>
      <c r="O8" s="1292" t="str">
        <f>IF(ISNUMBER(SEARCH(kpi_catalog[[#Headers],[MTD]],$K8)),"Y","N")</f>
        <v>N</v>
      </c>
      <c r="P8" s="1292" t="str">
        <f>IF(ISNUMBER(SEARCH(kpi_catalog[[#Headers],[Selected period]],$K8)),"Y","N")</f>
        <v>N</v>
      </c>
      <c r="Q8" s="1291" t="s">
        <v>4341</v>
      </c>
      <c r="R8" s="1292" t="str">
        <f>IF(ISNUMBER(SEARCH(kpi_catalog[[#Headers],[Division]],$Q8)),"Y","N")</f>
        <v>Y</v>
      </c>
      <c r="S8" s="1294" t="str">
        <f>IF(ISNUMBER(SEARCH(kpi_catalog[[#Headers],[Brand]],$Q8)),"Y","N")</f>
        <v>Y</v>
      </c>
      <c r="T8" s="1294" t="str">
        <f>IF(ISNUMBER(SEARCH(kpi_catalog[[#Headers],[Acquisition Period]],$Q8)),"Y","N")</f>
        <v>N</v>
      </c>
      <c r="U8" s="1294" t="str">
        <f>IF(ISNUMBER(SEARCH(kpi_catalog[[#Headers],[Engager Type]],$Q8)),"Y","N")</f>
        <v>N</v>
      </c>
      <c r="V8" s="1294" t="str">
        <f>IF(ISNUMBER(SEARCH(kpi_catalog[[#Headers],[Buyer Type]],$Q8)),"Y","N")</f>
        <v>N</v>
      </c>
      <c r="W8" s="1294" t="str">
        <f>IF(ISNUMBER(SEARCH(kpi_catalog[[#Headers],[Loyalty Filter]],$Q8)),"Y","N")</f>
        <v>N</v>
      </c>
      <c r="X8" s="1294" t="str">
        <f>IF(ISNUMBER(SEARCH(kpi_catalog[[#Headers],[Channel]],$Q8)),"Y","N")</f>
        <v>N</v>
      </c>
      <c r="Y8" s="1294" t="str">
        <f>IF(ISNUMBER(SEARCH(kpi_catalog[[#Headers],[Campaign ID]],$Q8)),"Y","N")</f>
        <v>N</v>
      </c>
      <c r="Z8" s="1294" t="str">
        <f>IF(ISNUMBER(SEARCH(kpi_catalog[[#Headers],[Channel]],$Q8)),"Y","N")</f>
        <v>N</v>
      </c>
      <c r="AA8" s="1294" t="str">
        <f>IF(ISNUMBER(SEARCH(kpi_catalog[[#Headers],[Campaign ID]],$Q8)),"Y","N")</f>
        <v>N</v>
      </c>
      <c r="AB8" s="1294" t="str">
        <f>IF(ISNUMBER(SEARCH(kpi_catalog[[#Headers],[Campaign Name]],$Q8)),"Y","N")</f>
        <v>N</v>
      </c>
      <c r="AC8" s="1294" t="str">
        <f>IF(ISNUMBER(SEARCH(kpi_catalog[[#Headers],[Touchpoint]],$Q8)),"Y","N")</f>
        <v>N</v>
      </c>
      <c r="AD8" s="1294" t="str">
        <f>IF(ISNUMBER(SEARCH(kpi_catalog[[#Headers],[Campaign type]],$Q8)),"Y","N")</f>
        <v>N</v>
      </c>
      <c r="AE8" s="1294" t="str">
        <f>IF(ISNUMBER(SEARCH(kpi_catalog[[#Headers],[Product franchise]],$Q8)),"Y","N")</f>
        <v>N</v>
      </c>
      <c r="AF8" s="1294" t="str">
        <f>IF(ISNUMBER(SEARCH(kpi_catalog[[#Headers],[Product code]],$Q8)),"Y","N")</f>
        <v>N</v>
      </c>
      <c r="AG8" s="1295" t="s">
        <v>4337</v>
      </c>
      <c r="AH8" s="1296"/>
      <c r="AI8" s="1297"/>
      <c r="AJ8" s="1297"/>
    </row>
    <row r="9" spans="1:36" ht="30" customHeight="1">
      <c r="A9" s="1282">
        <v>7</v>
      </c>
      <c r="B9" s="1283" t="s">
        <v>644</v>
      </c>
      <c r="C9" s="1291"/>
      <c r="D9" s="1291" t="s">
        <v>4340</v>
      </c>
      <c r="E9" s="1291" t="s">
        <v>4340</v>
      </c>
      <c r="F9" s="1291" t="s">
        <v>4344</v>
      </c>
      <c r="G9" s="1291" t="s">
        <v>4339</v>
      </c>
      <c r="H9" s="1291" t="s">
        <v>4343</v>
      </c>
      <c r="I9" s="1291" t="s">
        <v>4330</v>
      </c>
      <c r="J9" s="1291" t="s">
        <v>323</v>
      </c>
      <c r="K9" s="1291" t="s">
        <v>5714</v>
      </c>
      <c r="L9" s="1292" t="str">
        <f>IF(ISNUMBER(SEARCH(kpi_catalog[[#Headers],[Till Date]],K9)),"Y","N")</f>
        <v>Y</v>
      </c>
      <c r="M9" s="1292" t="str">
        <f t="shared" si="0"/>
        <v>N</v>
      </c>
      <c r="N9" s="1292" t="str">
        <f>IF(ISNUMBER(SEARCH(kpi_catalog[[#Headers],[YTD]],$K9)),"Y","N")</f>
        <v>N</v>
      </c>
      <c r="O9" s="1292" t="str">
        <f>IF(ISNUMBER(SEARCH(kpi_catalog[[#Headers],[MTD]],$K9)),"Y","N")</f>
        <v>N</v>
      </c>
      <c r="P9" s="1292" t="str">
        <f>IF(ISNUMBER(SEARCH(kpi_catalog[[#Headers],[Selected period]],$K9)),"Y","N")</f>
        <v>N</v>
      </c>
      <c r="Q9" s="1291" t="s">
        <v>4341</v>
      </c>
      <c r="R9" s="1292" t="str">
        <f>IF(ISNUMBER(SEARCH(kpi_catalog[[#Headers],[Division]],$Q9)),"Y","N")</f>
        <v>Y</v>
      </c>
      <c r="S9" s="1294" t="str">
        <f>IF(ISNUMBER(SEARCH(kpi_catalog[[#Headers],[Brand]],$Q9)),"Y","N")</f>
        <v>Y</v>
      </c>
      <c r="T9" s="1294" t="str">
        <f>IF(ISNUMBER(SEARCH(kpi_catalog[[#Headers],[Acquisition Period]],$Q9)),"Y","N")</f>
        <v>N</v>
      </c>
      <c r="U9" s="1294" t="str">
        <f>IF(ISNUMBER(SEARCH(kpi_catalog[[#Headers],[Engager Type]],$Q9)),"Y","N")</f>
        <v>N</v>
      </c>
      <c r="V9" s="1294" t="str">
        <f>IF(ISNUMBER(SEARCH(kpi_catalog[[#Headers],[Buyer Type]],$Q9)),"Y","N")</f>
        <v>N</v>
      </c>
      <c r="W9" s="1294" t="str">
        <f>IF(ISNUMBER(SEARCH(kpi_catalog[[#Headers],[Loyalty Filter]],$Q9)),"Y","N")</f>
        <v>N</v>
      </c>
      <c r="X9" s="1294" t="str">
        <f>IF(ISNUMBER(SEARCH(kpi_catalog[[#Headers],[Channel]],$Q9)),"Y","N")</f>
        <v>N</v>
      </c>
      <c r="Y9" s="1294" t="str">
        <f>IF(ISNUMBER(SEARCH(kpi_catalog[[#Headers],[Campaign ID]],$Q9)),"Y","N")</f>
        <v>N</v>
      </c>
      <c r="Z9" s="1294" t="str">
        <f>IF(ISNUMBER(SEARCH(kpi_catalog[[#Headers],[Channel]],$Q9)),"Y","N")</f>
        <v>N</v>
      </c>
      <c r="AA9" s="1294" t="str">
        <f>IF(ISNUMBER(SEARCH(kpi_catalog[[#Headers],[Campaign ID]],$Q9)),"Y","N")</f>
        <v>N</v>
      </c>
      <c r="AB9" s="1294" t="str">
        <f>IF(ISNUMBER(SEARCH(kpi_catalog[[#Headers],[Campaign Name]],$Q9)),"Y","N")</f>
        <v>N</v>
      </c>
      <c r="AC9" s="1294" t="str">
        <f>IF(ISNUMBER(SEARCH(kpi_catalog[[#Headers],[Touchpoint]],$Q9)),"Y","N")</f>
        <v>N</v>
      </c>
      <c r="AD9" s="1294" t="str">
        <f>IF(ISNUMBER(SEARCH(kpi_catalog[[#Headers],[Campaign type]],$Q9)),"Y","N")</f>
        <v>N</v>
      </c>
      <c r="AE9" s="1294" t="str">
        <f>IF(ISNUMBER(SEARCH(kpi_catalog[[#Headers],[Product franchise]],$Q9)),"Y","N")</f>
        <v>N</v>
      </c>
      <c r="AF9" s="1294" t="str">
        <f>IF(ISNUMBER(SEARCH(kpi_catalog[[#Headers],[Product code]],$Q9)),"Y","N")</f>
        <v>N</v>
      </c>
      <c r="AG9" s="1295" t="s">
        <v>4337</v>
      </c>
      <c r="AH9" s="1296"/>
      <c r="AI9" s="1297"/>
      <c r="AJ9" s="1297"/>
    </row>
    <row r="10" spans="1:36" ht="30" customHeight="1">
      <c r="A10" s="1282">
        <v>8</v>
      </c>
      <c r="B10" s="1283" t="s">
        <v>644</v>
      </c>
      <c r="C10" s="1291"/>
      <c r="D10" s="1291" t="s">
        <v>4345</v>
      </c>
      <c r="E10" s="1291" t="s">
        <v>4345</v>
      </c>
      <c r="F10" s="1291" t="s">
        <v>4345</v>
      </c>
      <c r="G10" s="1291" t="s">
        <v>3368</v>
      </c>
      <c r="H10" s="1291" t="s">
        <v>4329</v>
      </c>
      <c r="I10" s="1291" t="s">
        <v>4330</v>
      </c>
      <c r="J10" s="1291" t="s">
        <v>323</v>
      </c>
      <c r="K10" s="1291" t="s">
        <v>4346</v>
      </c>
      <c r="L10" s="1292" t="str">
        <f>IF(ISNUMBER(SEARCH(kpi_catalog[[#Headers],[Till Date]],K10)),"Y","N")</f>
        <v>N</v>
      </c>
      <c r="M10" s="1292" t="str">
        <f t="shared" si="0"/>
        <v>Y</v>
      </c>
      <c r="N10" s="1292" t="str">
        <f>IF(ISNUMBER(SEARCH(kpi_catalog[[#Headers],[YTD]],$K10)),"Y","N")</f>
        <v>Y</v>
      </c>
      <c r="O10" s="1292" t="str">
        <f>IF(ISNUMBER(SEARCH(kpi_catalog[[#Headers],[MTD]],$K10)),"Y","N")</f>
        <v>N</v>
      </c>
      <c r="P10" s="1292" t="str">
        <f>IF(ISNUMBER(SEARCH(kpi_catalog[[#Headers],[Selected period]],$K10)),"Y","N")</f>
        <v>N</v>
      </c>
      <c r="Q10" s="1293" t="s">
        <v>4332</v>
      </c>
      <c r="R10" s="1294" t="str">
        <f>IF(ISNUMBER(SEARCH(kpi_catalog[[#Headers],[Division]],$Q10)),"Y","N")</f>
        <v>Y</v>
      </c>
      <c r="S10" s="1294" t="str">
        <f>IF(ISNUMBER(SEARCH(kpi_catalog[[#Headers],[Brand]],$Q10)),"Y","N")</f>
        <v>Y</v>
      </c>
      <c r="T10" s="1294" t="str">
        <f>IF(ISNUMBER(SEARCH(kpi_catalog[[#Headers],[Acquisition Period]],$Q10)),"Y","N")</f>
        <v>Y</v>
      </c>
      <c r="U10" s="1294" t="str">
        <f>IF(ISNUMBER(SEARCH(kpi_catalog[[#Headers],[Engager Type]],$Q10)),"Y","N")</f>
        <v>Y</v>
      </c>
      <c r="V10" s="1294" t="str">
        <f>IF(ISNUMBER(SEARCH(kpi_catalog[[#Headers],[Buyer Type]],$Q10)),"Y","N")</f>
        <v>Y</v>
      </c>
      <c r="W10" s="1294" t="str">
        <f>IF(ISNUMBER(SEARCH(kpi_catalog[[#Headers],[Loyalty Filter]],$Q10)),"Y","N")</f>
        <v>Y</v>
      </c>
      <c r="X10" s="1294" t="str">
        <f>IF(ISNUMBER(SEARCH(kpi_catalog[[#Headers],[Channel]],$Q10)),"Y","N")</f>
        <v>N</v>
      </c>
      <c r="Y10" s="1294" t="str">
        <f>IF(ISNUMBER(SEARCH(kpi_catalog[[#Headers],[Campaign ID]],$Q10)),"Y","N")</f>
        <v>N</v>
      </c>
      <c r="Z10" s="1294" t="str">
        <f>IF(ISNUMBER(SEARCH(kpi_catalog[[#Headers],[Channel]],$Q10)),"Y","N")</f>
        <v>N</v>
      </c>
      <c r="AA10" s="1294" t="str">
        <f>IF(ISNUMBER(SEARCH(kpi_catalog[[#Headers],[Campaign ID]],$Q10)),"Y","N")</f>
        <v>N</v>
      </c>
      <c r="AB10" s="1294" t="str">
        <f>IF(ISNUMBER(SEARCH(kpi_catalog[[#Headers],[Campaign Name]],$Q10)),"Y","N")</f>
        <v>N</v>
      </c>
      <c r="AC10" s="1294" t="str">
        <f>IF(ISNUMBER(SEARCH(kpi_catalog[[#Headers],[Touchpoint]],$Q10)),"Y","N")</f>
        <v>N</v>
      </c>
      <c r="AD10" s="1294" t="str">
        <f>IF(ISNUMBER(SEARCH(kpi_catalog[[#Headers],[Campaign type]],$Q10)),"Y","N")</f>
        <v>N</v>
      </c>
      <c r="AE10" s="1294" t="str">
        <f>IF(ISNUMBER(SEARCH(kpi_catalog[[#Headers],[Product franchise]],$Q10)),"Y","N")</f>
        <v>N</v>
      </c>
      <c r="AF10" s="1294" t="str">
        <f>IF(ISNUMBER(SEARCH(kpi_catalog[[#Headers],[Product code]],$Q10)),"Y","N")</f>
        <v>N</v>
      </c>
      <c r="AG10" s="1299" t="str">
        <f>AG60</f>
        <v>- R12: New Names acquired between 0-12 months
- YTD: New Names acquired between Jan. and selected month</v>
      </c>
      <c r="AH10" s="1296"/>
      <c r="AI10" s="1297" t="s">
        <v>4333</v>
      </c>
      <c r="AJ10" s="1297"/>
    </row>
    <row r="11" spans="1:36" ht="30" customHeight="1">
      <c r="A11" s="1282">
        <v>9</v>
      </c>
      <c r="B11" s="1283" t="s">
        <v>644</v>
      </c>
      <c r="C11" s="1291"/>
      <c r="D11" s="1291" t="s">
        <v>4345</v>
      </c>
      <c r="E11" s="1291" t="s">
        <v>4345</v>
      </c>
      <c r="F11" s="1291" t="s">
        <v>4347</v>
      </c>
      <c r="G11" s="1291" t="s">
        <v>3368</v>
      </c>
      <c r="H11" s="1291" t="s">
        <v>4336</v>
      </c>
      <c r="I11" s="1291" t="s">
        <v>4330</v>
      </c>
      <c r="J11" s="1291" t="s">
        <v>323</v>
      </c>
      <c r="K11" s="1291" t="s">
        <v>4346</v>
      </c>
      <c r="L11" s="1292" t="str">
        <f>IF(ISNUMBER(SEARCH(kpi_catalog[[#Headers],[Till Date]],K11)),"Y","N")</f>
        <v>N</v>
      </c>
      <c r="M11" s="1292" t="str">
        <f t="shared" si="0"/>
        <v>Y</v>
      </c>
      <c r="N11" s="1292" t="str">
        <f>IF(ISNUMBER(SEARCH(kpi_catalog[[#Headers],[YTD]],$K11)),"Y","N")</f>
        <v>Y</v>
      </c>
      <c r="O11" s="1292" t="str">
        <f>IF(ISNUMBER(SEARCH(kpi_catalog[[#Headers],[MTD]],$K11)),"Y","N")</f>
        <v>N</v>
      </c>
      <c r="P11" s="1292" t="str">
        <f>IF(ISNUMBER(SEARCH(kpi_catalog[[#Headers],[Selected period]],$K11)),"Y","N")</f>
        <v>N</v>
      </c>
      <c r="Q11" s="1293" t="s">
        <v>4332</v>
      </c>
      <c r="R11" s="1294" t="str">
        <f>IF(ISNUMBER(SEARCH(kpi_catalog[[#Headers],[Division]],$Q11)),"Y","N")</f>
        <v>Y</v>
      </c>
      <c r="S11" s="1294" t="str">
        <f>IF(ISNUMBER(SEARCH(kpi_catalog[[#Headers],[Brand]],$Q11)),"Y","N")</f>
        <v>Y</v>
      </c>
      <c r="T11" s="1294" t="str">
        <f>IF(ISNUMBER(SEARCH(kpi_catalog[[#Headers],[Acquisition Period]],$Q11)),"Y","N")</f>
        <v>Y</v>
      </c>
      <c r="U11" s="1294" t="str">
        <f>IF(ISNUMBER(SEARCH(kpi_catalog[[#Headers],[Engager Type]],$Q11)),"Y","N")</f>
        <v>Y</v>
      </c>
      <c r="V11" s="1294" t="str">
        <f>IF(ISNUMBER(SEARCH(kpi_catalog[[#Headers],[Buyer Type]],$Q11)),"Y","N")</f>
        <v>Y</v>
      </c>
      <c r="W11" s="1294" t="str">
        <f>IF(ISNUMBER(SEARCH(kpi_catalog[[#Headers],[Loyalty Filter]],$Q11)),"Y","N")</f>
        <v>Y</v>
      </c>
      <c r="X11" s="1294" t="str">
        <f>IF(ISNUMBER(SEARCH(kpi_catalog[[#Headers],[Channel]],$Q11)),"Y","N")</f>
        <v>N</v>
      </c>
      <c r="Y11" s="1294" t="str">
        <f>IF(ISNUMBER(SEARCH(kpi_catalog[[#Headers],[Campaign ID]],$Q11)),"Y","N")</f>
        <v>N</v>
      </c>
      <c r="Z11" s="1294" t="str">
        <f>IF(ISNUMBER(SEARCH(kpi_catalog[[#Headers],[Channel]],$Q11)),"Y","N")</f>
        <v>N</v>
      </c>
      <c r="AA11" s="1294" t="str">
        <f>IF(ISNUMBER(SEARCH(kpi_catalog[[#Headers],[Campaign ID]],$Q11)),"Y","N")</f>
        <v>N</v>
      </c>
      <c r="AB11" s="1294" t="str">
        <f>IF(ISNUMBER(SEARCH(kpi_catalog[[#Headers],[Campaign Name]],$Q11)),"Y","N")</f>
        <v>N</v>
      </c>
      <c r="AC11" s="1294" t="str">
        <f>IF(ISNUMBER(SEARCH(kpi_catalog[[#Headers],[Touchpoint]],$Q11)),"Y","N")</f>
        <v>N</v>
      </c>
      <c r="AD11" s="1294" t="str">
        <f>IF(ISNUMBER(SEARCH(kpi_catalog[[#Headers],[Campaign type]],$Q11)),"Y","N")</f>
        <v>N</v>
      </c>
      <c r="AE11" s="1294" t="str">
        <f>IF(ISNUMBER(SEARCH(kpi_catalog[[#Headers],[Product franchise]],$Q11)),"Y","N")</f>
        <v>N</v>
      </c>
      <c r="AF11" s="1294" t="str">
        <f>IF(ISNUMBER(SEARCH(kpi_catalog[[#Headers],[Product code]],$Q11)),"Y","N")</f>
        <v>N</v>
      </c>
      <c r="AG11" s="1295" t="s">
        <v>4337</v>
      </c>
      <c r="AH11" s="1296"/>
      <c r="AI11" s="1297" t="s">
        <v>4333</v>
      </c>
      <c r="AJ11" s="1297"/>
    </row>
    <row r="12" spans="1:36" ht="30" customHeight="1">
      <c r="A12" s="1282">
        <v>10</v>
      </c>
      <c r="B12" s="1283" t="s">
        <v>644</v>
      </c>
      <c r="C12" s="1291"/>
      <c r="D12" s="1291" t="s">
        <v>4345</v>
      </c>
      <c r="E12" s="1291" t="s">
        <v>4345</v>
      </c>
      <c r="F12" s="1291" t="s">
        <v>4348</v>
      </c>
      <c r="G12" s="1291" t="s">
        <v>4339</v>
      </c>
      <c r="H12" s="1291" t="s">
        <v>4336</v>
      </c>
      <c r="I12" s="1291" t="s">
        <v>4330</v>
      </c>
      <c r="J12" s="1291" t="s">
        <v>323</v>
      </c>
      <c r="K12" s="1291" t="s">
        <v>4346</v>
      </c>
      <c r="L12" s="1292" t="str">
        <f>IF(ISNUMBER(SEARCH(kpi_catalog[[#Headers],[Till Date]],K12)),"Y","N")</f>
        <v>N</v>
      </c>
      <c r="M12" s="1292" t="str">
        <f t="shared" si="0"/>
        <v>Y</v>
      </c>
      <c r="N12" s="1292" t="str">
        <f>IF(ISNUMBER(SEARCH(kpi_catalog[[#Headers],[YTD]],$K12)),"Y","N")</f>
        <v>Y</v>
      </c>
      <c r="O12" s="1292" t="str">
        <f>IF(ISNUMBER(SEARCH(kpi_catalog[[#Headers],[MTD]],$K12)),"Y","N")</f>
        <v>N</v>
      </c>
      <c r="P12" s="1292" t="str">
        <f>IF(ISNUMBER(SEARCH(kpi_catalog[[#Headers],[Selected period]],$K12)),"Y","N")</f>
        <v>N</v>
      </c>
      <c r="Q12" s="1293" t="s">
        <v>4332</v>
      </c>
      <c r="R12" s="1294" t="str">
        <f>IF(ISNUMBER(SEARCH(kpi_catalog[[#Headers],[Division]],$Q12)),"Y","N")</f>
        <v>Y</v>
      </c>
      <c r="S12" s="1294" t="str">
        <f>IF(ISNUMBER(SEARCH(kpi_catalog[[#Headers],[Brand]],$Q12)),"Y","N")</f>
        <v>Y</v>
      </c>
      <c r="T12" s="1294" t="str">
        <f>IF(ISNUMBER(SEARCH(kpi_catalog[[#Headers],[Acquisition Period]],$Q12)),"Y","N")</f>
        <v>Y</v>
      </c>
      <c r="U12" s="1294" t="str">
        <f>IF(ISNUMBER(SEARCH(kpi_catalog[[#Headers],[Engager Type]],$Q12)),"Y","N")</f>
        <v>Y</v>
      </c>
      <c r="V12" s="1294" t="str">
        <f>IF(ISNUMBER(SEARCH(kpi_catalog[[#Headers],[Buyer Type]],$Q12)),"Y","N")</f>
        <v>Y</v>
      </c>
      <c r="W12" s="1294" t="str">
        <f>IF(ISNUMBER(SEARCH(kpi_catalog[[#Headers],[Loyalty Filter]],$Q12)),"Y","N")</f>
        <v>Y</v>
      </c>
      <c r="X12" s="1294" t="str">
        <f>IF(ISNUMBER(SEARCH(kpi_catalog[[#Headers],[Channel]],$Q12)),"Y","N")</f>
        <v>N</v>
      </c>
      <c r="Y12" s="1294" t="str">
        <f>IF(ISNUMBER(SEARCH(kpi_catalog[[#Headers],[Campaign ID]],$Q12)),"Y","N")</f>
        <v>N</v>
      </c>
      <c r="Z12" s="1294" t="str">
        <f>IF(ISNUMBER(SEARCH(kpi_catalog[[#Headers],[Channel]],$Q12)),"Y","N")</f>
        <v>N</v>
      </c>
      <c r="AA12" s="1294" t="str">
        <f>IF(ISNUMBER(SEARCH(kpi_catalog[[#Headers],[Campaign ID]],$Q12)),"Y","N")</f>
        <v>N</v>
      </c>
      <c r="AB12" s="1294" t="str">
        <f>IF(ISNUMBER(SEARCH(kpi_catalog[[#Headers],[Campaign Name]],$Q12)),"Y","N")</f>
        <v>N</v>
      </c>
      <c r="AC12" s="1294" t="str">
        <f>IF(ISNUMBER(SEARCH(kpi_catalog[[#Headers],[Touchpoint]],$Q12)),"Y","N")</f>
        <v>N</v>
      </c>
      <c r="AD12" s="1294" t="str">
        <f>IF(ISNUMBER(SEARCH(kpi_catalog[[#Headers],[Campaign type]],$Q12)),"Y","N")</f>
        <v>N</v>
      </c>
      <c r="AE12" s="1294" t="str">
        <f>IF(ISNUMBER(SEARCH(kpi_catalog[[#Headers],[Product franchise]],$Q12)),"Y","N")</f>
        <v>N</v>
      </c>
      <c r="AF12" s="1294" t="str">
        <f>IF(ISNUMBER(SEARCH(kpi_catalog[[#Headers],[Product code]],$Q12)),"Y","N")</f>
        <v>N</v>
      </c>
      <c r="AG12" s="1295" t="s">
        <v>4337</v>
      </c>
      <c r="AH12" s="1296"/>
      <c r="AI12" s="1297" t="s">
        <v>4333</v>
      </c>
      <c r="AJ12" s="1297"/>
    </row>
    <row r="13" spans="1:36" ht="30" customHeight="1">
      <c r="A13" s="1282">
        <v>11</v>
      </c>
      <c r="B13" s="1283" t="s">
        <v>644</v>
      </c>
      <c r="C13" s="1291"/>
      <c r="D13" s="1291" t="s">
        <v>4349</v>
      </c>
      <c r="E13" s="1291" t="s">
        <v>4349</v>
      </c>
      <c r="F13" s="1291" t="s">
        <v>4349</v>
      </c>
      <c r="G13" s="1291" t="s">
        <v>4339</v>
      </c>
      <c r="H13" s="1291" t="s">
        <v>4329</v>
      </c>
      <c r="I13" s="1291" t="s">
        <v>4330</v>
      </c>
      <c r="J13" s="1291" t="s">
        <v>323</v>
      </c>
      <c r="K13" s="1291" t="s">
        <v>4346</v>
      </c>
      <c r="L13" s="1292" t="str">
        <f>IF(ISNUMBER(SEARCH(kpi_catalog[[#Headers],[Till Date]],K13)),"Y","N")</f>
        <v>N</v>
      </c>
      <c r="M13" s="1292" t="str">
        <f t="shared" si="0"/>
        <v>Y</v>
      </c>
      <c r="N13" s="1292" t="str">
        <f>IF(ISNUMBER(SEARCH(kpi_catalog[[#Headers],[YTD]],$K13)),"Y","N")</f>
        <v>Y</v>
      </c>
      <c r="O13" s="1292" t="str">
        <f>IF(ISNUMBER(SEARCH(kpi_catalog[[#Headers],[MTD]],$K13)),"Y","N")</f>
        <v>N</v>
      </c>
      <c r="P13" s="1292" t="str">
        <f>IF(ISNUMBER(SEARCH(kpi_catalog[[#Headers],[Selected period]],$K13)),"Y","N")</f>
        <v>N</v>
      </c>
      <c r="Q13" s="1293" t="s">
        <v>4332</v>
      </c>
      <c r="R13" s="1294" t="str">
        <f>IF(ISNUMBER(SEARCH(kpi_catalog[[#Headers],[Division]],$Q13)),"Y","N")</f>
        <v>Y</v>
      </c>
      <c r="S13" s="1294" t="str">
        <f>IF(ISNUMBER(SEARCH(kpi_catalog[[#Headers],[Brand]],$Q13)),"Y","N")</f>
        <v>Y</v>
      </c>
      <c r="T13" s="1294" t="str">
        <f>IF(ISNUMBER(SEARCH(kpi_catalog[[#Headers],[Acquisition Period]],$Q13)),"Y","N")</f>
        <v>Y</v>
      </c>
      <c r="U13" s="1294" t="str">
        <f>IF(ISNUMBER(SEARCH(kpi_catalog[[#Headers],[Engager Type]],$Q13)),"Y","N")</f>
        <v>Y</v>
      </c>
      <c r="V13" s="1294" t="str">
        <f>IF(ISNUMBER(SEARCH(kpi_catalog[[#Headers],[Buyer Type]],$Q13)),"Y","N")</f>
        <v>Y</v>
      </c>
      <c r="W13" s="1294" t="str">
        <f>IF(ISNUMBER(SEARCH(kpi_catalog[[#Headers],[Loyalty Filter]],$Q13)),"Y","N")</f>
        <v>Y</v>
      </c>
      <c r="X13" s="1294" t="str">
        <f>IF(ISNUMBER(SEARCH(kpi_catalog[[#Headers],[Channel]],$Q13)),"Y","N")</f>
        <v>N</v>
      </c>
      <c r="Y13" s="1294" t="str">
        <f>IF(ISNUMBER(SEARCH(kpi_catalog[[#Headers],[Campaign ID]],$Q13)),"Y","N")</f>
        <v>N</v>
      </c>
      <c r="Z13" s="1294" t="str">
        <f>IF(ISNUMBER(SEARCH(kpi_catalog[[#Headers],[Channel]],$Q13)),"Y","N")</f>
        <v>N</v>
      </c>
      <c r="AA13" s="1294" t="str">
        <f>IF(ISNUMBER(SEARCH(kpi_catalog[[#Headers],[Campaign ID]],$Q13)),"Y","N")</f>
        <v>N</v>
      </c>
      <c r="AB13" s="1294" t="str">
        <f>IF(ISNUMBER(SEARCH(kpi_catalog[[#Headers],[Campaign Name]],$Q13)),"Y","N")</f>
        <v>N</v>
      </c>
      <c r="AC13" s="1294" t="str">
        <f>IF(ISNUMBER(SEARCH(kpi_catalog[[#Headers],[Touchpoint]],$Q13)),"Y","N")</f>
        <v>N</v>
      </c>
      <c r="AD13" s="1294" t="str">
        <f>IF(ISNUMBER(SEARCH(kpi_catalog[[#Headers],[Campaign type]],$Q13)),"Y","N")</f>
        <v>N</v>
      </c>
      <c r="AE13" s="1294" t="str">
        <f>IF(ISNUMBER(SEARCH(kpi_catalog[[#Headers],[Product franchise]],$Q13)),"Y","N")</f>
        <v>N</v>
      </c>
      <c r="AF13" s="1294" t="str">
        <f>IF(ISNUMBER(SEARCH(kpi_catalog[[#Headers],[Product code]],$Q13)),"Y","N")</f>
        <v>N</v>
      </c>
      <c r="AG13" s="1298" t="str">
        <f>AG74</f>
        <v>- R12: (New Names acquired between 0-12 months who have at least one beauty data attribute (based on BMDM)) / (New Names acquired between 0-12 months)
- YTD: (New Names acquired between Jan. and selected month who have at least one beauty data attribute(based on BMDM)) / (New Names acquired between Jan. and selected month)"</v>
      </c>
      <c r="AH13" s="1296"/>
      <c r="AI13" s="1297"/>
      <c r="AJ13" s="1297"/>
    </row>
    <row r="14" spans="1:36" ht="30" customHeight="1">
      <c r="A14" s="1282">
        <v>12</v>
      </c>
      <c r="B14" s="1283" t="s">
        <v>644</v>
      </c>
      <c r="C14" s="1296"/>
      <c r="D14" s="1291" t="s">
        <v>4349</v>
      </c>
      <c r="E14" s="1291" t="s">
        <v>4349</v>
      </c>
      <c r="F14" s="1291" t="s">
        <v>4350</v>
      </c>
      <c r="G14" s="1291" t="s">
        <v>4339</v>
      </c>
      <c r="H14" s="1291" t="s">
        <v>4336</v>
      </c>
      <c r="I14" s="1291" t="s">
        <v>4330</v>
      </c>
      <c r="J14" s="1291" t="s">
        <v>323</v>
      </c>
      <c r="K14" s="1291" t="s">
        <v>4346</v>
      </c>
      <c r="L14" s="1292" t="str">
        <f>IF(ISNUMBER(SEARCH(kpi_catalog[[#Headers],[Till Date]],K14)),"Y","N")</f>
        <v>N</v>
      </c>
      <c r="M14" s="1292" t="str">
        <f t="shared" si="0"/>
        <v>Y</v>
      </c>
      <c r="N14" s="1292" t="str">
        <f>IF(ISNUMBER(SEARCH(kpi_catalog[[#Headers],[YTD]],$K14)),"Y","N")</f>
        <v>Y</v>
      </c>
      <c r="O14" s="1292" t="str">
        <f>IF(ISNUMBER(SEARCH(kpi_catalog[[#Headers],[MTD]],$K14)),"Y","N")</f>
        <v>N</v>
      </c>
      <c r="P14" s="1292" t="str">
        <f>IF(ISNUMBER(SEARCH(kpi_catalog[[#Headers],[Selected period]],$K14)),"Y","N")</f>
        <v>N</v>
      </c>
      <c r="Q14" s="1293" t="s">
        <v>4332</v>
      </c>
      <c r="R14" s="1294" t="str">
        <f>IF(ISNUMBER(SEARCH(kpi_catalog[[#Headers],[Division]],$Q14)),"Y","N")</f>
        <v>Y</v>
      </c>
      <c r="S14" s="1294" t="str">
        <f>IF(ISNUMBER(SEARCH(kpi_catalog[[#Headers],[Brand]],$Q14)),"Y","N")</f>
        <v>Y</v>
      </c>
      <c r="T14" s="1294" t="str">
        <f>IF(ISNUMBER(SEARCH(kpi_catalog[[#Headers],[Acquisition Period]],$Q14)),"Y","N")</f>
        <v>Y</v>
      </c>
      <c r="U14" s="1294" t="str">
        <f>IF(ISNUMBER(SEARCH(kpi_catalog[[#Headers],[Engager Type]],$Q14)),"Y","N")</f>
        <v>Y</v>
      </c>
      <c r="V14" s="1294" t="str">
        <f>IF(ISNUMBER(SEARCH(kpi_catalog[[#Headers],[Buyer Type]],$Q14)),"Y","N")</f>
        <v>Y</v>
      </c>
      <c r="W14" s="1294" t="str">
        <f>IF(ISNUMBER(SEARCH(kpi_catalog[[#Headers],[Loyalty Filter]],$Q14)),"Y","N")</f>
        <v>Y</v>
      </c>
      <c r="X14" s="1294" t="str">
        <f>IF(ISNUMBER(SEARCH(kpi_catalog[[#Headers],[Channel]],$Q14)),"Y","N")</f>
        <v>N</v>
      </c>
      <c r="Y14" s="1294" t="str">
        <f>IF(ISNUMBER(SEARCH(kpi_catalog[[#Headers],[Campaign ID]],$Q14)),"Y","N")</f>
        <v>N</v>
      </c>
      <c r="Z14" s="1294" t="str">
        <f>IF(ISNUMBER(SEARCH(kpi_catalog[[#Headers],[Channel]],$Q14)),"Y","N")</f>
        <v>N</v>
      </c>
      <c r="AA14" s="1294" t="str">
        <f>IF(ISNUMBER(SEARCH(kpi_catalog[[#Headers],[Campaign ID]],$Q14)),"Y","N")</f>
        <v>N</v>
      </c>
      <c r="AB14" s="1294" t="str">
        <f>IF(ISNUMBER(SEARCH(kpi_catalog[[#Headers],[Campaign Name]],$Q14)),"Y","N")</f>
        <v>N</v>
      </c>
      <c r="AC14" s="1294" t="str">
        <f>IF(ISNUMBER(SEARCH(kpi_catalog[[#Headers],[Touchpoint]],$Q14)),"Y","N")</f>
        <v>N</v>
      </c>
      <c r="AD14" s="1294" t="str">
        <f>IF(ISNUMBER(SEARCH(kpi_catalog[[#Headers],[Campaign type]],$Q14)),"Y","N")</f>
        <v>N</v>
      </c>
      <c r="AE14" s="1294" t="str">
        <f>IF(ISNUMBER(SEARCH(kpi_catalog[[#Headers],[Product franchise]],$Q14)),"Y","N")</f>
        <v>N</v>
      </c>
      <c r="AF14" s="1294" t="str">
        <f>IF(ISNUMBER(SEARCH(kpi_catalog[[#Headers],[Product code]],$Q14)),"Y","N")</f>
        <v>N</v>
      </c>
      <c r="AG14" s="1295" t="s">
        <v>4337</v>
      </c>
      <c r="AH14" s="1296"/>
      <c r="AI14" s="1297"/>
      <c r="AJ14" s="1297"/>
    </row>
    <row r="15" spans="1:36" ht="30" customHeight="1">
      <c r="A15" s="1282">
        <v>13</v>
      </c>
      <c r="B15" s="1283" t="s">
        <v>644</v>
      </c>
      <c r="C15" s="1296"/>
      <c r="D15" s="1291" t="s">
        <v>4349</v>
      </c>
      <c r="E15" s="1291" t="s">
        <v>4349</v>
      </c>
      <c r="F15" s="1291" t="s">
        <v>4351</v>
      </c>
      <c r="G15" s="1291" t="s">
        <v>4352</v>
      </c>
      <c r="H15" s="1291" t="s">
        <v>4336</v>
      </c>
      <c r="I15" s="1291" t="s">
        <v>4330</v>
      </c>
      <c r="J15" s="1291" t="s">
        <v>323</v>
      </c>
      <c r="K15" s="1291" t="s">
        <v>4346</v>
      </c>
      <c r="L15" s="1292" t="str">
        <f>IF(ISNUMBER(SEARCH(kpi_catalog[[#Headers],[Till Date]],K15)),"Y","N")</f>
        <v>N</v>
      </c>
      <c r="M15" s="1292" t="str">
        <f t="shared" si="0"/>
        <v>Y</v>
      </c>
      <c r="N15" s="1292" t="str">
        <f>IF(ISNUMBER(SEARCH(kpi_catalog[[#Headers],[YTD]],$K15)),"Y","N")</f>
        <v>Y</v>
      </c>
      <c r="O15" s="1292" t="str">
        <f>IF(ISNUMBER(SEARCH(kpi_catalog[[#Headers],[MTD]],$K15)),"Y","N")</f>
        <v>N</v>
      </c>
      <c r="P15" s="1292" t="str">
        <f>IF(ISNUMBER(SEARCH(kpi_catalog[[#Headers],[Selected period]],$K15)),"Y","N")</f>
        <v>N</v>
      </c>
      <c r="Q15" s="1293" t="s">
        <v>4332</v>
      </c>
      <c r="R15" s="1294" t="str">
        <f>IF(ISNUMBER(SEARCH(kpi_catalog[[#Headers],[Division]],$Q15)),"Y","N")</f>
        <v>Y</v>
      </c>
      <c r="S15" s="1294" t="str">
        <f>IF(ISNUMBER(SEARCH(kpi_catalog[[#Headers],[Brand]],$Q15)),"Y","N")</f>
        <v>Y</v>
      </c>
      <c r="T15" s="1294" t="str">
        <f>IF(ISNUMBER(SEARCH(kpi_catalog[[#Headers],[Acquisition Period]],$Q15)),"Y","N")</f>
        <v>Y</v>
      </c>
      <c r="U15" s="1294" t="str">
        <f>IF(ISNUMBER(SEARCH(kpi_catalog[[#Headers],[Engager Type]],$Q15)),"Y","N")</f>
        <v>Y</v>
      </c>
      <c r="V15" s="1294" t="str">
        <f>IF(ISNUMBER(SEARCH(kpi_catalog[[#Headers],[Buyer Type]],$Q15)),"Y","N")</f>
        <v>Y</v>
      </c>
      <c r="W15" s="1294" t="str">
        <f>IF(ISNUMBER(SEARCH(kpi_catalog[[#Headers],[Loyalty Filter]],$Q15)),"Y","N")</f>
        <v>Y</v>
      </c>
      <c r="X15" s="1294" t="str">
        <f>IF(ISNUMBER(SEARCH(kpi_catalog[[#Headers],[Channel]],$Q15)),"Y","N")</f>
        <v>N</v>
      </c>
      <c r="Y15" s="1294" t="str">
        <f>IF(ISNUMBER(SEARCH(kpi_catalog[[#Headers],[Campaign ID]],$Q15)),"Y","N")</f>
        <v>N</v>
      </c>
      <c r="Z15" s="1294" t="str">
        <f>IF(ISNUMBER(SEARCH(kpi_catalog[[#Headers],[Channel]],$Q15)),"Y","N")</f>
        <v>N</v>
      </c>
      <c r="AA15" s="1294" t="str">
        <f>IF(ISNUMBER(SEARCH(kpi_catalog[[#Headers],[Campaign ID]],$Q15)),"Y","N")</f>
        <v>N</v>
      </c>
      <c r="AB15" s="1294" t="str">
        <f>IF(ISNUMBER(SEARCH(kpi_catalog[[#Headers],[Campaign Name]],$Q15)),"Y","N")</f>
        <v>N</v>
      </c>
      <c r="AC15" s="1294" t="str">
        <f>IF(ISNUMBER(SEARCH(kpi_catalog[[#Headers],[Touchpoint]],$Q15)),"Y","N")</f>
        <v>N</v>
      </c>
      <c r="AD15" s="1294" t="str">
        <f>IF(ISNUMBER(SEARCH(kpi_catalog[[#Headers],[Campaign type]],$Q15)),"Y","N")</f>
        <v>N</v>
      </c>
      <c r="AE15" s="1294" t="str">
        <f>IF(ISNUMBER(SEARCH(kpi_catalog[[#Headers],[Product franchise]],$Q15)),"Y","N")</f>
        <v>N</v>
      </c>
      <c r="AF15" s="1294" t="str">
        <f>IF(ISNUMBER(SEARCH(kpi_catalog[[#Headers],[Product code]],$Q15)),"Y","N")</f>
        <v>N</v>
      </c>
      <c r="AG15" s="1295" t="s">
        <v>4337</v>
      </c>
      <c r="AH15" s="1296"/>
      <c r="AI15" s="1297"/>
      <c r="AJ15" s="1297"/>
    </row>
    <row r="16" spans="1:36" ht="30" customHeight="1">
      <c r="A16" s="1282">
        <v>14</v>
      </c>
      <c r="B16" s="1283" t="s">
        <v>5729</v>
      </c>
      <c r="C16" s="1291"/>
      <c r="D16" s="1291" t="s">
        <v>4353</v>
      </c>
      <c r="E16" s="1291" t="s">
        <v>4353</v>
      </c>
      <c r="F16" s="1291" t="s">
        <v>4353</v>
      </c>
      <c r="G16" s="1291" t="s">
        <v>4339</v>
      </c>
      <c r="H16" s="1291" t="s">
        <v>4329</v>
      </c>
      <c r="I16" s="1291" t="s">
        <v>4330</v>
      </c>
      <c r="J16" s="1291" t="s">
        <v>323</v>
      </c>
      <c r="K16" s="1291" t="s">
        <v>5714</v>
      </c>
      <c r="L16" s="1292" t="str">
        <f>IF(ISNUMBER(SEARCH(kpi_catalog[[#Headers],[Till Date]],K16)),"Y","N")</f>
        <v>Y</v>
      </c>
      <c r="M16" s="1292" t="str">
        <f t="shared" si="0"/>
        <v>N</v>
      </c>
      <c r="N16" s="1292" t="str">
        <f>IF(ISNUMBER(SEARCH(kpi_catalog[[#Headers],[YTD]],$K16)),"Y","N")</f>
        <v>N</v>
      </c>
      <c r="O16" s="1292" t="str">
        <f>IF(ISNUMBER(SEARCH(kpi_catalog[[#Headers],[MTD]],$K16)),"Y","N")</f>
        <v>N</v>
      </c>
      <c r="P16" s="1292" t="str">
        <f>IF(ISNUMBER(SEARCH(kpi_catalog[[#Headers],[Selected period]],$K16)),"Y","N")</f>
        <v>N</v>
      </c>
      <c r="Q16" s="1293" t="s">
        <v>4332</v>
      </c>
      <c r="R16" s="1294" t="str">
        <f>IF(ISNUMBER(SEARCH(kpi_catalog[[#Headers],[Division]],$Q16)),"Y","N")</f>
        <v>Y</v>
      </c>
      <c r="S16" s="1294" t="str">
        <f>IF(ISNUMBER(SEARCH(kpi_catalog[[#Headers],[Brand]],$Q16)),"Y","N")</f>
        <v>Y</v>
      </c>
      <c r="T16" s="1294" t="str">
        <f>IF(ISNUMBER(SEARCH(kpi_catalog[[#Headers],[Acquisition Period]],$Q16)),"Y","N")</f>
        <v>Y</v>
      </c>
      <c r="U16" s="1294" t="str">
        <f>IF(ISNUMBER(SEARCH(kpi_catalog[[#Headers],[Engager Type]],$Q16)),"Y","N")</f>
        <v>Y</v>
      </c>
      <c r="V16" s="1294" t="str">
        <f>IF(ISNUMBER(SEARCH(kpi_catalog[[#Headers],[Buyer Type]],$Q16)),"Y","N")</f>
        <v>Y</v>
      </c>
      <c r="W16" s="1294" t="str">
        <f>IF(ISNUMBER(SEARCH(kpi_catalog[[#Headers],[Loyalty Filter]],$Q16)),"Y","N")</f>
        <v>Y</v>
      </c>
      <c r="X16" s="1294" t="str">
        <f>IF(ISNUMBER(SEARCH(kpi_catalog[[#Headers],[Channel]],$Q16)),"Y","N")</f>
        <v>N</v>
      </c>
      <c r="Y16" s="1294" t="str">
        <f>IF(ISNUMBER(SEARCH(kpi_catalog[[#Headers],[Campaign ID]],$Q16)),"Y","N")</f>
        <v>N</v>
      </c>
      <c r="Z16" s="1294" t="str">
        <f>IF(ISNUMBER(SEARCH(kpi_catalog[[#Headers],[Channel]],$Q16)),"Y","N")</f>
        <v>N</v>
      </c>
      <c r="AA16" s="1294" t="str">
        <f>IF(ISNUMBER(SEARCH(kpi_catalog[[#Headers],[Campaign ID]],$Q16)),"Y","N")</f>
        <v>N</v>
      </c>
      <c r="AB16" s="1294" t="str">
        <f>IF(ISNUMBER(SEARCH(kpi_catalog[[#Headers],[Campaign Name]],$Q16)),"Y","N")</f>
        <v>N</v>
      </c>
      <c r="AC16" s="1294" t="str">
        <f>IF(ISNUMBER(SEARCH(kpi_catalog[[#Headers],[Touchpoint]],$Q16)),"Y","N")</f>
        <v>N</v>
      </c>
      <c r="AD16" s="1294" t="str">
        <f>IF(ISNUMBER(SEARCH(kpi_catalog[[#Headers],[Campaign type]],$Q16)),"Y","N")</f>
        <v>N</v>
      </c>
      <c r="AE16" s="1294" t="str">
        <f>IF(ISNUMBER(SEARCH(kpi_catalog[[#Headers],[Product franchise]],$Q16)),"Y","N")</f>
        <v>N</v>
      </c>
      <c r="AF16" s="1294" t="str">
        <f>IF(ISNUMBER(SEARCH(kpi_catalog[[#Headers],[Product code]],$Q16)),"Y","N")</f>
        <v>N</v>
      </c>
      <c r="AG16" s="1298" t="str">
        <f>AG80</f>
        <v>Percentage of contacts for whom we have an opt-in/consent on at last one direct communication channel (e.g., email, SMS)</v>
      </c>
      <c r="AH16" s="1296"/>
      <c r="AI16" s="1297"/>
      <c r="AJ16" s="1297"/>
    </row>
    <row r="17" spans="1:36" ht="30" customHeight="1">
      <c r="A17" s="1282">
        <v>15</v>
      </c>
      <c r="B17" s="1283" t="s">
        <v>5729</v>
      </c>
      <c r="C17" s="1296"/>
      <c r="D17" s="1291" t="s">
        <v>4353</v>
      </c>
      <c r="E17" s="1291" t="s">
        <v>4353</v>
      </c>
      <c r="F17" s="1291" t="str">
        <f>F16&amp;" - LY"</f>
        <v>% contactability - LY</v>
      </c>
      <c r="G17" s="1291" t="s">
        <v>4339</v>
      </c>
      <c r="H17" s="1291" t="s">
        <v>4336</v>
      </c>
      <c r="I17" s="1291" t="s">
        <v>4330</v>
      </c>
      <c r="J17" s="1291" t="s">
        <v>323</v>
      </c>
      <c r="K17" s="1291" t="s">
        <v>5714</v>
      </c>
      <c r="L17" s="1292" t="str">
        <f>IF(ISNUMBER(SEARCH(kpi_catalog[[#Headers],[Till Date]],K17)),"Y","N")</f>
        <v>Y</v>
      </c>
      <c r="M17" s="1292" t="str">
        <f t="shared" si="0"/>
        <v>N</v>
      </c>
      <c r="N17" s="1292" t="str">
        <f>IF(ISNUMBER(SEARCH(kpi_catalog[[#Headers],[YTD]],$K17)),"Y","N")</f>
        <v>N</v>
      </c>
      <c r="O17" s="1292" t="str">
        <f>IF(ISNUMBER(SEARCH(kpi_catalog[[#Headers],[MTD]],$K17)),"Y","N")</f>
        <v>N</v>
      </c>
      <c r="P17" s="1292" t="str">
        <f>IF(ISNUMBER(SEARCH(kpi_catalog[[#Headers],[Selected period]],$K17)),"Y","N")</f>
        <v>N</v>
      </c>
      <c r="Q17" s="1293" t="s">
        <v>4332</v>
      </c>
      <c r="R17" s="1294" t="str">
        <f>IF(ISNUMBER(SEARCH(kpi_catalog[[#Headers],[Division]],$Q17)),"Y","N")</f>
        <v>Y</v>
      </c>
      <c r="S17" s="1294" t="str">
        <f>IF(ISNUMBER(SEARCH(kpi_catalog[[#Headers],[Brand]],$Q17)),"Y","N")</f>
        <v>Y</v>
      </c>
      <c r="T17" s="1294" t="str">
        <f>IF(ISNUMBER(SEARCH(kpi_catalog[[#Headers],[Acquisition Period]],$Q17)),"Y","N")</f>
        <v>Y</v>
      </c>
      <c r="U17" s="1294" t="str">
        <f>IF(ISNUMBER(SEARCH(kpi_catalog[[#Headers],[Engager Type]],$Q17)),"Y","N")</f>
        <v>Y</v>
      </c>
      <c r="V17" s="1294" t="str">
        <f>IF(ISNUMBER(SEARCH(kpi_catalog[[#Headers],[Buyer Type]],$Q17)),"Y","N")</f>
        <v>Y</v>
      </c>
      <c r="W17" s="1294" t="str">
        <f>IF(ISNUMBER(SEARCH(kpi_catalog[[#Headers],[Loyalty Filter]],$Q17)),"Y","N")</f>
        <v>Y</v>
      </c>
      <c r="X17" s="1294" t="str">
        <f>IF(ISNUMBER(SEARCH(kpi_catalog[[#Headers],[Channel]],$Q17)),"Y","N")</f>
        <v>N</v>
      </c>
      <c r="Y17" s="1294" t="str">
        <f>IF(ISNUMBER(SEARCH(kpi_catalog[[#Headers],[Campaign ID]],$Q17)),"Y","N")</f>
        <v>N</v>
      </c>
      <c r="Z17" s="1294" t="str">
        <f>IF(ISNUMBER(SEARCH(kpi_catalog[[#Headers],[Channel]],$Q17)),"Y","N")</f>
        <v>N</v>
      </c>
      <c r="AA17" s="1294" t="str">
        <f>IF(ISNUMBER(SEARCH(kpi_catalog[[#Headers],[Campaign ID]],$Q17)),"Y","N")</f>
        <v>N</v>
      </c>
      <c r="AB17" s="1294" t="str">
        <f>IF(ISNUMBER(SEARCH(kpi_catalog[[#Headers],[Campaign Name]],$Q17)),"Y","N")</f>
        <v>N</v>
      </c>
      <c r="AC17" s="1294" t="str">
        <f>IF(ISNUMBER(SEARCH(kpi_catalog[[#Headers],[Touchpoint]],$Q17)),"Y","N")</f>
        <v>N</v>
      </c>
      <c r="AD17" s="1294" t="str">
        <f>IF(ISNUMBER(SEARCH(kpi_catalog[[#Headers],[Campaign type]],$Q17)),"Y","N")</f>
        <v>N</v>
      </c>
      <c r="AE17" s="1294" t="str">
        <f>IF(ISNUMBER(SEARCH(kpi_catalog[[#Headers],[Product franchise]],$Q17)),"Y","N")</f>
        <v>N</v>
      </c>
      <c r="AF17" s="1294" t="str">
        <f>IF(ISNUMBER(SEARCH(kpi_catalog[[#Headers],[Product code]],$Q17)),"Y","N")</f>
        <v>N</v>
      </c>
      <c r="AG17" s="1295" t="s">
        <v>4337</v>
      </c>
      <c r="AH17" s="1296"/>
      <c r="AI17" s="1297"/>
      <c r="AJ17" s="1297"/>
    </row>
    <row r="18" spans="1:36" ht="30" customHeight="1">
      <c r="A18" s="1282">
        <v>16</v>
      </c>
      <c r="B18" s="1283" t="s">
        <v>5729</v>
      </c>
      <c r="C18" s="1296"/>
      <c r="D18" s="1291" t="s">
        <v>4353</v>
      </c>
      <c r="E18" s="1291" t="s">
        <v>4353</v>
      </c>
      <c r="F18" s="1291" t="str">
        <f>F16&amp;" - YoY"</f>
        <v>% contactability - YoY</v>
      </c>
      <c r="G18" s="1291" t="s">
        <v>4352</v>
      </c>
      <c r="H18" s="1291" t="s">
        <v>4343</v>
      </c>
      <c r="I18" s="1291" t="s">
        <v>4330</v>
      </c>
      <c r="J18" s="1291" t="s">
        <v>323</v>
      </c>
      <c r="K18" s="1291" t="s">
        <v>5714</v>
      </c>
      <c r="L18" s="1292" t="str">
        <f>IF(ISNUMBER(SEARCH(kpi_catalog[[#Headers],[Till Date]],K18)),"Y","N")</f>
        <v>Y</v>
      </c>
      <c r="M18" s="1292" t="str">
        <f t="shared" si="0"/>
        <v>N</v>
      </c>
      <c r="N18" s="1292" t="str">
        <f>IF(ISNUMBER(SEARCH(kpi_catalog[[#Headers],[YTD]],$K18)),"Y","N")</f>
        <v>N</v>
      </c>
      <c r="O18" s="1292" t="str">
        <f>IF(ISNUMBER(SEARCH(kpi_catalog[[#Headers],[MTD]],$K18)),"Y","N")</f>
        <v>N</v>
      </c>
      <c r="P18" s="1292" t="str">
        <f>IF(ISNUMBER(SEARCH(kpi_catalog[[#Headers],[Selected period]],$K18)),"Y","N")</f>
        <v>N</v>
      </c>
      <c r="Q18" s="1293" t="s">
        <v>4332</v>
      </c>
      <c r="R18" s="1294" t="str">
        <f>IF(ISNUMBER(SEARCH(kpi_catalog[[#Headers],[Division]],$Q18)),"Y","N")</f>
        <v>Y</v>
      </c>
      <c r="S18" s="1294" t="str">
        <f>IF(ISNUMBER(SEARCH(kpi_catalog[[#Headers],[Brand]],$Q18)),"Y","N")</f>
        <v>Y</v>
      </c>
      <c r="T18" s="1294" t="str">
        <f>IF(ISNUMBER(SEARCH(kpi_catalog[[#Headers],[Acquisition Period]],$Q18)),"Y","N")</f>
        <v>Y</v>
      </c>
      <c r="U18" s="1294" t="str">
        <f>IF(ISNUMBER(SEARCH(kpi_catalog[[#Headers],[Engager Type]],$Q18)),"Y","N")</f>
        <v>Y</v>
      </c>
      <c r="V18" s="1294" t="str">
        <f>IF(ISNUMBER(SEARCH(kpi_catalog[[#Headers],[Buyer Type]],$Q18)),"Y","N")</f>
        <v>Y</v>
      </c>
      <c r="W18" s="1294" t="str">
        <f>IF(ISNUMBER(SEARCH(kpi_catalog[[#Headers],[Loyalty Filter]],$Q18)),"Y","N")</f>
        <v>Y</v>
      </c>
      <c r="X18" s="1294" t="str">
        <f>IF(ISNUMBER(SEARCH(kpi_catalog[[#Headers],[Channel]],$Q18)),"Y","N")</f>
        <v>N</v>
      </c>
      <c r="Y18" s="1294" t="str">
        <f>IF(ISNUMBER(SEARCH(kpi_catalog[[#Headers],[Campaign ID]],$Q18)),"Y","N")</f>
        <v>N</v>
      </c>
      <c r="Z18" s="1294" t="str">
        <f>IF(ISNUMBER(SEARCH(kpi_catalog[[#Headers],[Channel]],$Q18)),"Y","N")</f>
        <v>N</v>
      </c>
      <c r="AA18" s="1294" t="str">
        <f>IF(ISNUMBER(SEARCH(kpi_catalog[[#Headers],[Campaign ID]],$Q18)),"Y","N")</f>
        <v>N</v>
      </c>
      <c r="AB18" s="1294" t="str">
        <f>IF(ISNUMBER(SEARCH(kpi_catalog[[#Headers],[Campaign Name]],$Q18)),"Y","N")</f>
        <v>N</v>
      </c>
      <c r="AC18" s="1294" t="str">
        <f>IF(ISNUMBER(SEARCH(kpi_catalog[[#Headers],[Touchpoint]],$Q18)),"Y","N")</f>
        <v>N</v>
      </c>
      <c r="AD18" s="1294" t="str">
        <f>IF(ISNUMBER(SEARCH(kpi_catalog[[#Headers],[Campaign type]],$Q18)),"Y","N")</f>
        <v>N</v>
      </c>
      <c r="AE18" s="1294" t="str">
        <f>IF(ISNUMBER(SEARCH(kpi_catalog[[#Headers],[Product franchise]],$Q18)),"Y","N")</f>
        <v>N</v>
      </c>
      <c r="AF18" s="1294" t="str">
        <f>IF(ISNUMBER(SEARCH(kpi_catalog[[#Headers],[Product code]],$Q18)),"Y","N")</f>
        <v>N</v>
      </c>
      <c r="AG18" s="1295" t="s">
        <v>4337</v>
      </c>
      <c r="AH18" s="1296"/>
      <c r="AI18" s="1297"/>
      <c r="AJ18" s="1297"/>
    </row>
    <row r="19" spans="1:36" ht="30" customHeight="1">
      <c r="A19" s="1282">
        <v>17</v>
      </c>
      <c r="B19" s="1283" t="s">
        <v>5729</v>
      </c>
      <c r="C19" s="1291"/>
      <c r="D19" s="1291" t="s">
        <v>4354</v>
      </c>
      <c r="E19" s="1291" t="s">
        <v>4354</v>
      </c>
      <c r="F19" s="1291" t="s">
        <v>4354</v>
      </c>
      <c r="G19" s="1291" t="s">
        <v>4339</v>
      </c>
      <c r="H19" s="1291" t="s">
        <v>4329</v>
      </c>
      <c r="I19" s="1291" t="s">
        <v>4330</v>
      </c>
      <c r="J19" s="1291" t="s">
        <v>323</v>
      </c>
      <c r="K19" s="1291" t="s">
        <v>4346</v>
      </c>
      <c r="L19" s="1292" t="str">
        <f>IF(ISNUMBER(SEARCH(kpi_catalog[[#Headers],[Till Date]],K19)),"Y","N")</f>
        <v>N</v>
      </c>
      <c r="M19" s="1292" t="str">
        <f t="shared" si="0"/>
        <v>Y</v>
      </c>
      <c r="N19" s="1292" t="str">
        <f>IF(ISNUMBER(SEARCH(kpi_catalog[[#Headers],[YTD]],$K19)),"Y","N")</f>
        <v>Y</v>
      </c>
      <c r="O19" s="1292" t="str">
        <f>IF(ISNUMBER(SEARCH(kpi_catalog[[#Headers],[MTD]],$K19)),"Y","N")</f>
        <v>N</v>
      </c>
      <c r="P19" s="1292" t="str">
        <f>IF(ISNUMBER(SEARCH(kpi_catalog[[#Headers],[Selected period]],$K19)),"Y","N")</f>
        <v>N</v>
      </c>
      <c r="Q19" s="1293" t="s">
        <v>4332</v>
      </c>
      <c r="R19" s="1294" t="str">
        <f>IF(ISNUMBER(SEARCH(kpi_catalog[[#Headers],[Division]],$Q19)),"Y","N")</f>
        <v>Y</v>
      </c>
      <c r="S19" s="1294" t="str">
        <f>IF(ISNUMBER(SEARCH(kpi_catalog[[#Headers],[Brand]],$Q19)),"Y","N")</f>
        <v>Y</v>
      </c>
      <c r="T19" s="1294" t="str">
        <f>IF(ISNUMBER(SEARCH(kpi_catalog[[#Headers],[Acquisition Period]],$Q19)),"Y","N")</f>
        <v>Y</v>
      </c>
      <c r="U19" s="1294" t="str">
        <f>IF(ISNUMBER(SEARCH(kpi_catalog[[#Headers],[Engager Type]],$Q19)),"Y","N")</f>
        <v>Y</v>
      </c>
      <c r="V19" s="1294" t="str">
        <f>IF(ISNUMBER(SEARCH(kpi_catalog[[#Headers],[Buyer Type]],$Q19)),"Y","N")</f>
        <v>Y</v>
      </c>
      <c r="W19" s="1294" t="str">
        <f>IF(ISNUMBER(SEARCH(kpi_catalog[[#Headers],[Loyalty Filter]],$Q19)),"Y","N")</f>
        <v>Y</v>
      </c>
      <c r="X19" s="1294" t="str">
        <f>IF(ISNUMBER(SEARCH(kpi_catalog[[#Headers],[Channel]],$Q19)),"Y","N")</f>
        <v>N</v>
      </c>
      <c r="Y19" s="1294" t="str">
        <f>IF(ISNUMBER(SEARCH(kpi_catalog[[#Headers],[Campaign ID]],$Q19)),"Y","N")</f>
        <v>N</v>
      </c>
      <c r="Z19" s="1294" t="str">
        <f>IF(ISNUMBER(SEARCH(kpi_catalog[[#Headers],[Channel]],$Q19)),"Y","N")</f>
        <v>N</v>
      </c>
      <c r="AA19" s="1294" t="str">
        <f>IF(ISNUMBER(SEARCH(kpi_catalog[[#Headers],[Campaign ID]],$Q19)),"Y","N")</f>
        <v>N</v>
      </c>
      <c r="AB19" s="1294" t="str">
        <f>IF(ISNUMBER(SEARCH(kpi_catalog[[#Headers],[Campaign Name]],$Q19)),"Y","N")</f>
        <v>N</v>
      </c>
      <c r="AC19" s="1294" t="str">
        <f>IF(ISNUMBER(SEARCH(kpi_catalog[[#Headers],[Touchpoint]],$Q19)),"Y","N")</f>
        <v>N</v>
      </c>
      <c r="AD19" s="1294" t="str">
        <f>IF(ISNUMBER(SEARCH(kpi_catalog[[#Headers],[Campaign type]],$Q19)),"Y","N")</f>
        <v>N</v>
      </c>
      <c r="AE19" s="1294" t="str">
        <f>IF(ISNUMBER(SEARCH(kpi_catalog[[#Headers],[Product franchise]],$Q19)),"Y","N")</f>
        <v>N</v>
      </c>
      <c r="AF19" s="1294" t="str">
        <f>IF(ISNUMBER(SEARCH(kpi_catalog[[#Headers],[Product code]],$Q19)),"Y","N")</f>
        <v>N</v>
      </c>
      <c r="AG19" s="1298" t="str">
        <f>AG102</f>
        <v>- R12: (New Names with at least one engagement interaction) / (Total New Names (acquired between 0-12 months))
- YTD: (New Names with at least one engagement interaction) / (Total New Names (acquired between Jan. and selected month))
Forms of engagement  - Clicks (email or SMS), Provided feedback or a review, Made a Purchase (for D2C brands) and/or Browsed any of the website pages</v>
      </c>
      <c r="AH19" s="1296"/>
      <c r="AI19" s="1297"/>
      <c r="AJ19" s="1297"/>
    </row>
    <row r="20" spans="1:36" ht="30" customHeight="1">
      <c r="A20" s="1282">
        <v>18</v>
      </c>
      <c r="B20" s="1283" t="s">
        <v>5729</v>
      </c>
      <c r="C20" s="1291"/>
      <c r="D20" s="1291" t="s">
        <v>4354</v>
      </c>
      <c r="E20" s="1291" t="s">
        <v>4354</v>
      </c>
      <c r="F20" s="1291" t="s">
        <v>4355</v>
      </c>
      <c r="G20" s="1291" t="s">
        <v>4339</v>
      </c>
      <c r="H20" s="1291" t="s">
        <v>4336</v>
      </c>
      <c r="I20" s="1291" t="s">
        <v>4330</v>
      </c>
      <c r="J20" s="1291" t="s">
        <v>323</v>
      </c>
      <c r="K20" s="1291" t="s">
        <v>4346</v>
      </c>
      <c r="L20" s="1292" t="str">
        <f>IF(ISNUMBER(SEARCH(kpi_catalog[[#Headers],[Till Date]],K20)),"Y","N")</f>
        <v>N</v>
      </c>
      <c r="M20" s="1292" t="str">
        <f t="shared" si="0"/>
        <v>Y</v>
      </c>
      <c r="N20" s="1292" t="str">
        <f>IF(ISNUMBER(SEARCH(kpi_catalog[[#Headers],[YTD]],$K20)),"Y","N")</f>
        <v>Y</v>
      </c>
      <c r="O20" s="1292" t="str">
        <f>IF(ISNUMBER(SEARCH(kpi_catalog[[#Headers],[MTD]],$K20)),"Y","N")</f>
        <v>N</v>
      </c>
      <c r="P20" s="1292" t="str">
        <f>IF(ISNUMBER(SEARCH(kpi_catalog[[#Headers],[Selected period]],$K20)),"Y","N")</f>
        <v>N</v>
      </c>
      <c r="Q20" s="1293" t="s">
        <v>4332</v>
      </c>
      <c r="R20" s="1294" t="str">
        <f>IF(ISNUMBER(SEARCH(kpi_catalog[[#Headers],[Division]],$Q20)),"Y","N")</f>
        <v>Y</v>
      </c>
      <c r="S20" s="1294" t="str">
        <f>IF(ISNUMBER(SEARCH(kpi_catalog[[#Headers],[Brand]],$Q20)),"Y","N")</f>
        <v>Y</v>
      </c>
      <c r="T20" s="1294" t="str">
        <f>IF(ISNUMBER(SEARCH(kpi_catalog[[#Headers],[Acquisition Period]],$Q20)),"Y","N")</f>
        <v>Y</v>
      </c>
      <c r="U20" s="1294" t="str">
        <f>IF(ISNUMBER(SEARCH(kpi_catalog[[#Headers],[Engager Type]],$Q20)),"Y","N")</f>
        <v>Y</v>
      </c>
      <c r="V20" s="1294" t="str">
        <f>IF(ISNUMBER(SEARCH(kpi_catalog[[#Headers],[Buyer Type]],$Q20)),"Y","N")</f>
        <v>Y</v>
      </c>
      <c r="W20" s="1294" t="str">
        <f>IF(ISNUMBER(SEARCH(kpi_catalog[[#Headers],[Loyalty Filter]],$Q20)),"Y","N")</f>
        <v>Y</v>
      </c>
      <c r="X20" s="1294" t="str">
        <f>IF(ISNUMBER(SEARCH(kpi_catalog[[#Headers],[Channel]],$Q20)),"Y","N")</f>
        <v>N</v>
      </c>
      <c r="Y20" s="1294" t="str">
        <f>IF(ISNUMBER(SEARCH(kpi_catalog[[#Headers],[Campaign ID]],$Q20)),"Y","N")</f>
        <v>N</v>
      </c>
      <c r="Z20" s="1294" t="str">
        <f>IF(ISNUMBER(SEARCH(kpi_catalog[[#Headers],[Channel]],$Q20)),"Y","N")</f>
        <v>N</v>
      </c>
      <c r="AA20" s="1294" t="str">
        <f>IF(ISNUMBER(SEARCH(kpi_catalog[[#Headers],[Campaign ID]],$Q20)),"Y","N")</f>
        <v>N</v>
      </c>
      <c r="AB20" s="1294" t="str">
        <f>IF(ISNUMBER(SEARCH(kpi_catalog[[#Headers],[Campaign Name]],$Q20)),"Y","N")</f>
        <v>N</v>
      </c>
      <c r="AC20" s="1294" t="str">
        <f>IF(ISNUMBER(SEARCH(kpi_catalog[[#Headers],[Touchpoint]],$Q20)),"Y","N")</f>
        <v>N</v>
      </c>
      <c r="AD20" s="1294" t="str">
        <f>IF(ISNUMBER(SEARCH(kpi_catalog[[#Headers],[Campaign type]],$Q20)),"Y","N")</f>
        <v>N</v>
      </c>
      <c r="AE20" s="1294" t="str">
        <f>IF(ISNUMBER(SEARCH(kpi_catalog[[#Headers],[Product franchise]],$Q20)),"Y","N")</f>
        <v>N</v>
      </c>
      <c r="AF20" s="1294" t="str">
        <f>IF(ISNUMBER(SEARCH(kpi_catalog[[#Headers],[Product code]],$Q20)),"Y","N")</f>
        <v>N</v>
      </c>
      <c r="AG20" s="1295" t="s">
        <v>4337</v>
      </c>
      <c r="AH20" s="1296"/>
      <c r="AI20" s="1297"/>
      <c r="AJ20" s="1297"/>
    </row>
    <row r="21" spans="1:36" ht="30" customHeight="1">
      <c r="A21" s="1282">
        <v>19</v>
      </c>
      <c r="B21" s="1283" t="s">
        <v>5729</v>
      </c>
      <c r="C21" s="1291"/>
      <c r="D21" s="1291" t="s">
        <v>4354</v>
      </c>
      <c r="E21" s="1291" t="s">
        <v>4354</v>
      </c>
      <c r="F21" s="1291" t="s">
        <v>4356</v>
      </c>
      <c r="G21" s="1291" t="s">
        <v>4352</v>
      </c>
      <c r="H21" s="1291" t="s">
        <v>4336</v>
      </c>
      <c r="I21" s="1291" t="s">
        <v>4330</v>
      </c>
      <c r="J21" s="1291" t="s">
        <v>323</v>
      </c>
      <c r="K21" s="1291" t="s">
        <v>4346</v>
      </c>
      <c r="L21" s="1292" t="str">
        <f>IF(ISNUMBER(SEARCH(kpi_catalog[[#Headers],[Till Date]],K21)),"Y","N")</f>
        <v>N</v>
      </c>
      <c r="M21" s="1292" t="str">
        <f t="shared" si="0"/>
        <v>Y</v>
      </c>
      <c r="N21" s="1292" t="str">
        <f>IF(ISNUMBER(SEARCH(kpi_catalog[[#Headers],[YTD]],$K21)),"Y","N")</f>
        <v>Y</v>
      </c>
      <c r="O21" s="1292" t="str">
        <f>IF(ISNUMBER(SEARCH(kpi_catalog[[#Headers],[MTD]],$K21)),"Y","N")</f>
        <v>N</v>
      </c>
      <c r="P21" s="1292" t="str">
        <f>IF(ISNUMBER(SEARCH(kpi_catalog[[#Headers],[Selected period]],$K21)),"Y","N")</f>
        <v>N</v>
      </c>
      <c r="Q21" s="1293" t="s">
        <v>4332</v>
      </c>
      <c r="R21" s="1294" t="str">
        <f>IF(ISNUMBER(SEARCH(kpi_catalog[[#Headers],[Division]],$Q21)),"Y","N")</f>
        <v>Y</v>
      </c>
      <c r="S21" s="1294" t="str">
        <f>IF(ISNUMBER(SEARCH(kpi_catalog[[#Headers],[Brand]],$Q21)),"Y","N")</f>
        <v>Y</v>
      </c>
      <c r="T21" s="1294" t="str">
        <f>IF(ISNUMBER(SEARCH(kpi_catalog[[#Headers],[Acquisition Period]],$Q21)),"Y","N")</f>
        <v>Y</v>
      </c>
      <c r="U21" s="1294" t="str">
        <f>IF(ISNUMBER(SEARCH(kpi_catalog[[#Headers],[Engager Type]],$Q21)),"Y","N")</f>
        <v>Y</v>
      </c>
      <c r="V21" s="1294" t="str">
        <f>IF(ISNUMBER(SEARCH(kpi_catalog[[#Headers],[Buyer Type]],$Q21)),"Y","N")</f>
        <v>Y</v>
      </c>
      <c r="W21" s="1294" t="str">
        <f>IF(ISNUMBER(SEARCH(kpi_catalog[[#Headers],[Loyalty Filter]],$Q21)),"Y","N")</f>
        <v>Y</v>
      </c>
      <c r="X21" s="1294" t="str">
        <f>IF(ISNUMBER(SEARCH(kpi_catalog[[#Headers],[Channel]],$Q21)),"Y","N")</f>
        <v>N</v>
      </c>
      <c r="Y21" s="1294" t="str">
        <f>IF(ISNUMBER(SEARCH(kpi_catalog[[#Headers],[Campaign ID]],$Q21)),"Y","N")</f>
        <v>N</v>
      </c>
      <c r="Z21" s="1294" t="str">
        <f>IF(ISNUMBER(SEARCH(kpi_catalog[[#Headers],[Channel]],$Q21)),"Y","N")</f>
        <v>N</v>
      </c>
      <c r="AA21" s="1294" t="str">
        <f>IF(ISNUMBER(SEARCH(kpi_catalog[[#Headers],[Campaign ID]],$Q21)),"Y","N")</f>
        <v>N</v>
      </c>
      <c r="AB21" s="1294" t="str">
        <f>IF(ISNUMBER(SEARCH(kpi_catalog[[#Headers],[Campaign Name]],$Q21)),"Y","N")</f>
        <v>N</v>
      </c>
      <c r="AC21" s="1294" t="str">
        <f>IF(ISNUMBER(SEARCH(kpi_catalog[[#Headers],[Touchpoint]],$Q21)),"Y","N")</f>
        <v>N</v>
      </c>
      <c r="AD21" s="1294" t="str">
        <f>IF(ISNUMBER(SEARCH(kpi_catalog[[#Headers],[Campaign type]],$Q21)),"Y","N")</f>
        <v>N</v>
      </c>
      <c r="AE21" s="1294" t="str">
        <f>IF(ISNUMBER(SEARCH(kpi_catalog[[#Headers],[Product franchise]],$Q21)),"Y","N")</f>
        <v>N</v>
      </c>
      <c r="AF21" s="1294" t="str">
        <f>IF(ISNUMBER(SEARCH(kpi_catalog[[#Headers],[Product code]],$Q21)),"Y","N")</f>
        <v>N</v>
      </c>
      <c r="AG21" s="1295" t="s">
        <v>4337</v>
      </c>
      <c r="AH21" s="1296"/>
      <c r="AI21" s="1297"/>
      <c r="AJ21" s="1297"/>
    </row>
    <row r="22" spans="1:36" ht="30" customHeight="1">
      <c r="A22" s="1282">
        <v>20</v>
      </c>
      <c r="B22" s="1300" t="s">
        <v>639</v>
      </c>
      <c r="C22" s="1291"/>
      <c r="D22" s="1291" t="s">
        <v>4357</v>
      </c>
      <c r="E22" s="1291" t="s">
        <v>4357</v>
      </c>
      <c r="F22" s="1291" t="s">
        <v>4357</v>
      </c>
      <c r="G22" s="1291" t="s">
        <v>3368</v>
      </c>
      <c r="H22" s="1291" t="s">
        <v>4329</v>
      </c>
      <c r="I22" s="1291" t="s">
        <v>4330</v>
      </c>
      <c r="J22" s="1291" t="s">
        <v>323</v>
      </c>
      <c r="K22" s="1291" t="s">
        <v>4346</v>
      </c>
      <c r="L22" s="1292" t="str">
        <f>IF(ISNUMBER(SEARCH(kpi_catalog[[#Headers],[Till Date]],K22)),"Y","N")</f>
        <v>N</v>
      </c>
      <c r="M22" s="1292" t="str">
        <f t="shared" si="0"/>
        <v>Y</v>
      </c>
      <c r="N22" s="1292" t="str">
        <f>IF(ISNUMBER(SEARCH(kpi_catalog[[#Headers],[YTD]],$K22)),"Y","N")</f>
        <v>Y</v>
      </c>
      <c r="O22" s="1292" t="str">
        <f>IF(ISNUMBER(SEARCH(kpi_catalog[[#Headers],[MTD]],$K22)),"Y","N")</f>
        <v>N</v>
      </c>
      <c r="P22" s="1292" t="str">
        <f>IF(ISNUMBER(SEARCH(kpi_catalog[[#Headers],[Selected period]],$K22)),"Y","N")</f>
        <v>N</v>
      </c>
      <c r="Q22" s="1293" t="s">
        <v>4332</v>
      </c>
      <c r="R22" s="1294" t="str">
        <f>IF(ISNUMBER(SEARCH(kpi_catalog[[#Headers],[Division]],$Q22)),"Y","N")</f>
        <v>Y</v>
      </c>
      <c r="S22" s="1294" t="str">
        <f>IF(ISNUMBER(SEARCH(kpi_catalog[[#Headers],[Brand]],$Q22)),"Y","N")</f>
        <v>Y</v>
      </c>
      <c r="T22" s="1294" t="str">
        <f>IF(ISNUMBER(SEARCH(kpi_catalog[[#Headers],[Acquisition Period]],$Q22)),"Y","N")</f>
        <v>Y</v>
      </c>
      <c r="U22" s="1294" t="str">
        <f>IF(ISNUMBER(SEARCH(kpi_catalog[[#Headers],[Engager Type]],$Q22)),"Y","N")</f>
        <v>Y</v>
      </c>
      <c r="V22" s="1294" t="str">
        <f>IF(ISNUMBER(SEARCH(kpi_catalog[[#Headers],[Buyer Type]],$Q22)),"Y","N")</f>
        <v>Y</v>
      </c>
      <c r="W22" s="1294" t="str">
        <f>IF(ISNUMBER(SEARCH(kpi_catalog[[#Headers],[Loyalty Filter]],$Q22)),"Y","N")</f>
        <v>Y</v>
      </c>
      <c r="X22" s="1294" t="str">
        <f>IF(ISNUMBER(SEARCH(kpi_catalog[[#Headers],[Channel]],$Q22)),"Y","N")</f>
        <v>N</v>
      </c>
      <c r="Y22" s="1294" t="str">
        <f>IF(ISNUMBER(SEARCH(kpi_catalog[[#Headers],[Campaign ID]],$Q22)),"Y","N")</f>
        <v>N</v>
      </c>
      <c r="Z22" s="1294" t="str">
        <f>IF(ISNUMBER(SEARCH(kpi_catalog[[#Headers],[Channel]],$Q22)),"Y","N")</f>
        <v>N</v>
      </c>
      <c r="AA22" s="1294" t="str">
        <f>IF(ISNUMBER(SEARCH(kpi_catalog[[#Headers],[Campaign ID]],$Q22)),"Y","N")</f>
        <v>N</v>
      </c>
      <c r="AB22" s="1294" t="str">
        <f>IF(ISNUMBER(SEARCH(kpi_catalog[[#Headers],[Campaign Name]],$Q22)),"Y","N")</f>
        <v>N</v>
      </c>
      <c r="AC22" s="1294" t="str">
        <f>IF(ISNUMBER(SEARCH(kpi_catalog[[#Headers],[Touchpoint]],$Q22)),"Y","N")</f>
        <v>N</v>
      </c>
      <c r="AD22" s="1294" t="str">
        <f>IF(ISNUMBER(SEARCH(kpi_catalog[[#Headers],[Campaign type]],$Q22)),"Y","N")</f>
        <v>N</v>
      </c>
      <c r="AE22" s="1294" t="str">
        <f>IF(ISNUMBER(SEARCH(kpi_catalog[[#Headers],[Product franchise]],$Q22)),"Y","N")</f>
        <v>N</v>
      </c>
      <c r="AF22" s="1294" t="str">
        <f>IF(ISNUMBER(SEARCH(kpi_catalog[[#Headers],[Product code]],$Q22)),"Y","N")</f>
        <v>N</v>
      </c>
      <c r="AG22" s="1298" t="str">
        <f>AG105</f>
        <v>- R12: Profile  with at least one engagement between 0-12 months
- YTD: Profile with at least one engagement interaction between Jan. and selected month
Forms of engagement  - Clicks (email or SMS), Provided feedback or a review, Made a Purchase (for D2C brands) and/or Browsed any of the website pages</v>
      </c>
      <c r="AH22" s="1296"/>
      <c r="AI22" s="1297"/>
      <c r="AJ22" s="1297"/>
    </row>
    <row r="23" spans="1:36" ht="30" customHeight="1">
      <c r="A23" s="1282">
        <v>21</v>
      </c>
      <c r="B23" s="1300" t="s">
        <v>639</v>
      </c>
      <c r="C23" s="1291"/>
      <c r="D23" s="1291" t="s">
        <v>4357</v>
      </c>
      <c r="E23" s="1291" t="s">
        <v>4357</v>
      </c>
      <c r="F23" s="1291" t="s">
        <v>4358</v>
      </c>
      <c r="G23" s="1291" t="s">
        <v>3368</v>
      </c>
      <c r="H23" s="1291" t="s">
        <v>4336</v>
      </c>
      <c r="I23" s="1291" t="s">
        <v>4330</v>
      </c>
      <c r="J23" s="1291" t="s">
        <v>323</v>
      </c>
      <c r="K23" s="1291" t="s">
        <v>4346</v>
      </c>
      <c r="L23" s="1292" t="str">
        <f>IF(ISNUMBER(SEARCH(kpi_catalog[[#Headers],[Till Date]],K23)),"Y","N")</f>
        <v>N</v>
      </c>
      <c r="M23" s="1292" t="str">
        <f t="shared" si="0"/>
        <v>Y</v>
      </c>
      <c r="N23" s="1292" t="str">
        <f>IF(ISNUMBER(SEARCH(kpi_catalog[[#Headers],[YTD]],$K23)),"Y","N")</f>
        <v>Y</v>
      </c>
      <c r="O23" s="1292" t="str">
        <f>IF(ISNUMBER(SEARCH(kpi_catalog[[#Headers],[MTD]],$K23)),"Y","N")</f>
        <v>N</v>
      </c>
      <c r="P23" s="1292" t="str">
        <f>IF(ISNUMBER(SEARCH(kpi_catalog[[#Headers],[Selected period]],$K23)),"Y","N")</f>
        <v>N</v>
      </c>
      <c r="Q23" s="1293" t="s">
        <v>4332</v>
      </c>
      <c r="R23" s="1294" t="str">
        <f>IF(ISNUMBER(SEARCH(kpi_catalog[[#Headers],[Division]],$Q23)),"Y","N")</f>
        <v>Y</v>
      </c>
      <c r="S23" s="1294" t="str">
        <f>IF(ISNUMBER(SEARCH(kpi_catalog[[#Headers],[Brand]],$Q23)),"Y","N")</f>
        <v>Y</v>
      </c>
      <c r="T23" s="1294" t="str">
        <f>IF(ISNUMBER(SEARCH(kpi_catalog[[#Headers],[Acquisition Period]],$Q23)),"Y","N")</f>
        <v>Y</v>
      </c>
      <c r="U23" s="1294" t="str">
        <f>IF(ISNUMBER(SEARCH(kpi_catalog[[#Headers],[Engager Type]],$Q23)),"Y","N")</f>
        <v>Y</v>
      </c>
      <c r="V23" s="1294" t="str">
        <f>IF(ISNUMBER(SEARCH(kpi_catalog[[#Headers],[Buyer Type]],$Q23)),"Y","N")</f>
        <v>Y</v>
      </c>
      <c r="W23" s="1294" t="str">
        <f>IF(ISNUMBER(SEARCH(kpi_catalog[[#Headers],[Loyalty Filter]],$Q23)),"Y","N")</f>
        <v>Y</v>
      </c>
      <c r="X23" s="1294" t="str">
        <f>IF(ISNUMBER(SEARCH(kpi_catalog[[#Headers],[Channel]],$Q23)),"Y","N")</f>
        <v>N</v>
      </c>
      <c r="Y23" s="1294" t="str">
        <f>IF(ISNUMBER(SEARCH(kpi_catalog[[#Headers],[Campaign ID]],$Q23)),"Y","N")</f>
        <v>N</v>
      </c>
      <c r="Z23" s="1294" t="str">
        <f>IF(ISNUMBER(SEARCH(kpi_catalog[[#Headers],[Channel]],$Q23)),"Y","N")</f>
        <v>N</v>
      </c>
      <c r="AA23" s="1294" t="str">
        <f>IF(ISNUMBER(SEARCH(kpi_catalog[[#Headers],[Campaign ID]],$Q23)),"Y","N")</f>
        <v>N</v>
      </c>
      <c r="AB23" s="1294" t="str">
        <f>IF(ISNUMBER(SEARCH(kpi_catalog[[#Headers],[Campaign Name]],$Q23)),"Y","N")</f>
        <v>N</v>
      </c>
      <c r="AC23" s="1294" t="str">
        <f>IF(ISNUMBER(SEARCH(kpi_catalog[[#Headers],[Touchpoint]],$Q23)),"Y","N")</f>
        <v>N</v>
      </c>
      <c r="AD23" s="1294" t="str">
        <f>IF(ISNUMBER(SEARCH(kpi_catalog[[#Headers],[Campaign type]],$Q23)),"Y","N")</f>
        <v>N</v>
      </c>
      <c r="AE23" s="1294" t="str">
        <f>IF(ISNUMBER(SEARCH(kpi_catalog[[#Headers],[Product franchise]],$Q23)),"Y","N")</f>
        <v>N</v>
      </c>
      <c r="AF23" s="1294" t="str">
        <f>IF(ISNUMBER(SEARCH(kpi_catalog[[#Headers],[Product code]],$Q23)),"Y","N")</f>
        <v>N</v>
      </c>
      <c r="AG23" s="1295" t="s">
        <v>4337</v>
      </c>
      <c r="AH23" s="1296"/>
      <c r="AI23" s="1297"/>
      <c r="AJ23" s="1297"/>
    </row>
    <row r="24" spans="1:36" ht="30" customHeight="1">
      <c r="A24" s="1282">
        <v>22</v>
      </c>
      <c r="B24" s="1300" t="s">
        <v>639</v>
      </c>
      <c r="C24" s="1291"/>
      <c r="D24" s="1291" t="s">
        <v>4357</v>
      </c>
      <c r="E24" s="1291" t="s">
        <v>4357</v>
      </c>
      <c r="F24" s="1291" t="s">
        <v>4359</v>
      </c>
      <c r="G24" s="1291" t="s">
        <v>4339</v>
      </c>
      <c r="H24" s="1291" t="s">
        <v>4343</v>
      </c>
      <c r="I24" s="1291" t="s">
        <v>4330</v>
      </c>
      <c r="J24" s="1291" t="s">
        <v>323</v>
      </c>
      <c r="K24" s="1291" t="s">
        <v>4346</v>
      </c>
      <c r="L24" s="1292" t="str">
        <f>IF(ISNUMBER(SEARCH(kpi_catalog[[#Headers],[Till Date]],K24)),"Y","N")</f>
        <v>N</v>
      </c>
      <c r="M24" s="1292" t="str">
        <f t="shared" si="0"/>
        <v>Y</v>
      </c>
      <c r="N24" s="1292" t="str">
        <f>IF(ISNUMBER(SEARCH(kpi_catalog[[#Headers],[YTD]],$K24)),"Y","N")</f>
        <v>Y</v>
      </c>
      <c r="O24" s="1292" t="str">
        <f>IF(ISNUMBER(SEARCH(kpi_catalog[[#Headers],[MTD]],$K24)),"Y","N")</f>
        <v>N</v>
      </c>
      <c r="P24" s="1292" t="str">
        <f>IF(ISNUMBER(SEARCH(kpi_catalog[[#Headers],[Selected period]],$K24)),"Y","N")</f>
        <v>N</v>
      </c>
      <c r="Q24" s="1293" t="s">
        <v>4332</v>
      </c>
      <c r="R24" s="1294" t="str">
        <f>IF(ISNUMBER(SEARCH(kpi_catalog[[#Headers],[Division]],$Q24)),"Y","N")</f>
        <v>Y</v>
      </c>
      <c r="S24" s="1294" t="str">
        <f>IF(ISNUMBER(SEARCH(kpi_catalog[[#Headers],[Brand]],$Q24)),"Y","N")</f>
        <v>Y</v>
      </c>
      <c r="T24" s="1294" t="str">
        <f>IF(ISNUMBER(SEARCH(kpi_catalog[[#Headers],[Acquisition Period]],$Q24)),"Y","N")</f>
        <v>Y</v>
      </c>
      <c r="U24" s="1294" t="str">
        <f>IF(ISNUMBER(SEARCH(kpi_catalog[[#Headers],[Engager Type]],$Q24)),"Y","N")</f>
        <v>Y</v>
      </c>
      <c r="V24" s="1294" t="str">
        <f>IF(ISNUMBER(SEARCH(kpi_catalog[[#Headers],[Buyer Type]],$Q24)),"Y","N")</f>
        <v>Y</v>
      </c>
      <c r="W24" s="1294" t="str">
        <f>IF(ISNUMBER(SEARCH(kpi_catalog[[#Headers],[Loyalty Filter]],$Q24)),"Y","N")</f>
        <v>Y</v>
      </c>
      <c r="X24" s="1294" t="str">
        <f>IF(ISNUMBER(SEARCH(kpi_catalog[[#Headers],[Channel]],$Q24)),"Y","N")</f>
        <v>N</v>
      </c>
      <c r="Y24" s="1294" t="str">
        <f>IF(ISNUMBER(SEARCH(kpi_catalog[[#Headers],[Campaign ID]],$Q24)),"Y","N")</f>
        <v>N</v>
      </c>
      <c r="Z24" s="1294" t="str">
        <f>IF(ISNUMBER(SEARCH(kpi_catalog[[#Headers],[Channel]],$Q24)),"Y","N")</f>
        <v>N</v>
      </c>
      <c r="AA24" s="1294" t="str">
        <f>IF(ISNUMBER(SEARCH(kpi_catalog[[#Headers],[Campaign ID]],$Q24)),"Y","N")</f>
        <v>N</v>
      </c>
      <c r="AB24" s="1294" t="str">
        <f>IF(ISNUMBER(SEARCH(kpi_catalog[[#Headers],[Campaign Name]],$Q24)),"Y","N")</f>
        <v>N</v>
      </c>
      <c r="AC24" s="1294" t="str">
        <f>IF(ISNUMBER(SEARCH(kpi_catalog[[#Headers],[Touchpoint]],$Q24)),"Y","N")</f>
        <v>N</v>
      </c>
      <c r="AD24" s="1294" t="str">
        <f>IF(ISNUMBER(SEARCH(kpi_catalog[[#Headers],[Campaign type]],$Q24)),"Y","N")</f>
        <v>N</v>
      </c>
      <c r="AE24" s="1294" t="str">
        <f>IF(ISNUMBER(SEARCH(kpi_catalog[[#Headers],[Product franchise]],$Q24)),"Y","N")</f>
        <v>N</v>
      </c>
      <c r="AF24" s="1294" t="str">
        <f>IF(ISNUMBER(SEARCH(kpi_catalog[[#Headers],[Product code]],$Q24)),"Y","N")</f>
        <v>N</v>
      </c>
      <c r="AG24" s="1295" t="s">
        <v>4337</v>
      </c>
      <c r="AH24" s="1296"/>
      <c r="AI24" s="1297"/>
      <c r="AJ24" s="1297"/>
    </row>
    <row r="25" spans="1:36" ht="30" customHeight="1">
      <c r="A25" s="1282">
        <v>23</v>
      </c>
      <c r="B25" s="1300" t="s">
        <v>639</v>
      </c>
      <c r="C25" s="1291"/>
      <c r="D25" s="1291" t="s">
        <v>4360</v>
      </c>
      <c r="E25" s="1291" t="s">
        <v>4360</v>
      </c>
      <c r="F25" s="1291" t="s">
        <v>4360</v>
      </c>
      <c r="G25" s="1291" t="s">
        <v>3368</v>
      </c>
      <c r="H25" s="1291" t="s">
        <v>4361</v>
      </c>
      <c r="I25" s="1291" t="s">
        <v>4330</v>
      </c>
      <c r="J25" s="1291" t="s">
        <v>323</v>
      </c>
      <c r="K25" s="1291" t="s">
        <v>4346</v>
      </c>
      <c r="L25" s="1292" t="str">
        <f>IF(ISNUMBER(SEARCH(kpi_catalog[[#Headers],[Till Date]],K25)),"Y","N")</f>
        <v>N</v>
      </c>
      <c r="M25" s="1292" t="str">
        <f t="shared" si="0"/>
        <v>Y</v>
      </c>
      <c r="N25" s="1292" t="str">
        <f>IF(ISNUMBER(SEARCH(kpi_catalog[[#Headers],[YTD]],$K25)),"Y","N")</f>
        <v>Y</v>
      </c>
      <c r="O25" s="1292" t="str">
        <f>IF(ISNUMBER(SEARCH(kpi_catalog[[#Headers],[MTD]],$K25)),"Y","N")</f>
        <v>N</v>
      </c>
      <c r="P25" s="1292" t="str">
        <f>IF(ISNUMBER(SEARCH(kpi_catalog[[#Headers],[Selected period]],$K25)),"Y","N")</f>
        <v>N</v>
      </c>
      <c r="Q25" s="1293" t="s">
        <v>4332</v>
      </c>
      <c r="R25" s="1294" t="str">
        <f>IF(ISNUMBER(SEARCH(kpi_catalog[[#Headers],[Division]],$Q25)),"Y","N")</f>
        <v>Y</v>
      </c>
      <c r="S25" s="1294" t="str">
        <f>IF(ISNUMBER(SEARCH(kpi_catalog[[#Headers],[Brand]],$Q25)),"Y","N")</f>
        <v>Y</v>
      </c>
      <c r="T25" s="1294" t="str">
        <f>IF(ISNUMBER(SEARCH(kpi_catalog[[#Headers],[Acquisition Period]],$Q25)),"Y","N")</f>
        <v>Y</v>
      </c>
      <c r="U25" s="1294" t="str">
        <f>IF(ISNUMBER(SEARCH(kpi_catalog[[#Headers],[Engager Type]],$Q25)),"Y","N")</f>
        <v>Y</v>
      </c>
      <c r="V25" s="1294" t="str">
        <f>IF(ISNUMBER(SEARCH(kpi_catalog[[#Headers],[Buyer Type]],$Q25)),"Y","N")</f>
        <v>Y</v>
      </c>
      <c r="W25" s="1294" t="str">
        <f>IF(ISNUMBER(SEARCH(kpi_catalog[[#Headers],[Loyalty Filter]],$Q25)),"Y","N")</f>
        <v>Y</v>
      </c>
      <c r="X25" s="1294" t="str">
        <f>IF(ISNUMBER(SEARCH(kpi_catalog[[#Headers],[Channel]],$Q25)),"Y","N")</f>
        <v>N</v>
      </c>
      <c r="Y25" s="1294" t="str">
        <f>IF(ISNUMBER(SEARCH(kpi_catalog[[#Headers],[Campaign ID]],$Q25)),"Y","N")</f>
        <v>N</v>
      </c>
      <c r="Z25" s="1294" t="str">
        <f>IF(ISNUMBER(SEARCH(kpi_catalog[[#Headers],[Channel]],$Q25)),"Y","N")</f>
        <v>N</v>
      </c>
      <c r="AA25" s="1294" t="str">
        <f>IF(ISNUMBER(SEARCH(kpi_catalog[[#Headers],[Campaign ID]],$Q25)),"Y","N")</f>
        <v>N</v>
      </c>
      <c r="AB25" s="1294" t="str">
        <f>IF(ISNUMBER(SEARCH(kpi_catalog[[#Headers],[Campaign Name]],$Q25)),"Y","N")</f>
        <v>N</v>
      </c>
      <c r="AC25" s="1294" t="str">
        <f>IF(ISNUMBER(SEARCH(kpi_catalog[[#Headers],[Touchpoint]],$Q25)),"Y","N")</f>
        <v>N</v>
      </c>
      <c r="AD25" s="1294" t="str">
        <f>IF(ISNUMBER(SEARCH(kpi_catalog[[#Headers],[Campaign type]],$Q25)),"Y","N")</f>
        <v>N</v>
      </c>
      <c r="AE25" s="1294" t="str">
        <f>IF(ISNUMBER(SEARCH(kpi_catalog[[#Headers],[Product franchise]],$Q25)),"Y","N")</f>
        <v>N</v>
      </c>
      <c r="AF25" s="1294" t="str">
        <f>IF(ISNUMBER(SEARCH(kpi_catalog[[#Headers],[Product code]],$Q25)),"Y","N")</f>
        <v>N</v>
      </c>
      <c r="AG25" s="1298" t="str">
        <f>AG141</f>
        <v>R12: New Engagers + Reactivated Engagers - Churn, Churn here is customer engaged 13-24M ago but no engagement shown in 0-12M. 
YTD: New Engagers YTD + Reactivated Engagers YTD - Churn YTD, Churn here is customer engaged 13-24M ago but no engagement shown between Jan and selected month. Engagement here includes signups, clicks, purchase, website browse and/or reviews provided</v>
      </c>
      <c r="AH25" s="1296"/>
      <c r="AI25" s="1297"/>
      <c r="AJ25" s="1297"/>
    </row>
    <row r="26" spans="1:36" ht="30" customHeight="1">
      <c r="A26" s="1282">
        <v>24</v>
      </c>
      <c r="B26" s="1300" t="s">
        <v>639</v>
      </c>
      <c r="C26" s="1291"/>
      <c r="D26" s="1291" t="s">
        <v>4362</v>
      </c>
      <c r="E26" s="1291" t="s">
        <v>4362</v>
      </c>
      <c r="F26" s="1291" t="s">
        <v>4362</v>
      </c>
      <c r="G26" s="1291" t="s">
        <v>3368</v>
      </c>
      <c r="H26" s="1291" t="s">
        <v>4361</v>
      </c>
      <c r="I26" s="1291" t="s">
        <v>4330</v>
      </c>
      <c r="J26" s="1291" t="s">
        <v>323</v>
      </c>
      <c r="K26" s="1291" t="s">
        <v>4346</v>
      </c>
      <c r="L26" s="1292" t="str">
        <f>IF(ISNUMBER(SEARCH(kpi_catalog[[#Headers],[Till Date]],K26)),"Y","N")</f>
        <v>N</v>
      </c>
      <c r="M26" s="1292" t="str">
        <f t="shared" si="0"/>
        <v>Y</v>
      </c>
      <c r="N26" s="1292" t="str">
        <f>IF(ISNUMBER(SEARCH(kpi_catalog[[#Headers],[YTD]],$K26)),"Y","N")</f>
        <v>Y</v>
      </c>
      <c r="O26" s="1292" t="str">
        <f>IF(ISNUMBER(SEARCH(kpi_catalog[[#Headers],[MTD]],$K26)),"Y","N")</f>
        <v>N</v>
      </c>
      <c r="P26" s="1292" t="str">
        <f>IF(ISNUMBER(SEARCH(kpi_catalog[[#Headers],[Selected period]],$K26)),"Y","N")</f>
        <v>N</v>
      </c>
      <c r="Q26" s="1293" t="s">
        <v>4332</v>
      </c>
      <c r="R26" s="1294" t="str">
        <f>IF(ISNUMBER(SEARCH(kpi_catalog[[#Headers],[Division]],$Q26)),"Y","N")</f>
        <v>Y</v>
      </c>
      <c r="S26" s="1294" t="str">
        <f>IF(ISNUMBER(SEARCH(kpi_catalog[[#Headers],[Brand]],$Q26)),"Y","N")</f>
        <v>Y</v>
      </c>
      <c r="T26" s="1294" t="str">
        <f>IF(ISNUMBER(SEARCH(kpi_catalog[[#Headers],[Acquisition Period]],$Q26)),"Y","N")</f>
        <v>Y</v>
      </c>
      <c r="U26" s="1294" t="str">
        <f>IF(ISNUMBER(SEARCH(kpi_catalog[[#Headers],[Engager Type]],$Q26)),"Y","N")</f>
        <v>Y</v>
      </c>
      <c r="V26" s="1294" t="str">
        <f>IF(ISNUMBER(SEARCH(kpi_catalog[[#Headers],[Buyer Type]],$Q26)),"Y","N")</f>
        <v>Y</v>
      </c>
      <c r="W26" s="1294" t="str">
        <f>IF(ISNUMBER(SEARCH(kpi_catalog[[#Headers],[Loyalty Filter]],$Q26)),"Y","N")</f>
        <v>Y</v>
      </c>
      <c r="X26" s="1294" t="str">
        <f>IF(ISNUMBER(SEARCH(kpi_catalog[[#Headers],[Channel]],$Q26)),"Y","N")</f>
        <v>N</v>
      </c>
      <c r="Y26" s="1294" t="str">
        <f>IF(ISNUMBER(SEARCH(kpi_catalog[[#Headers],[Campaign ID]],$Q26)),"Y","N")</f>
        <v>N</v>
      </c>
      <c r="Z26" s="1294" t="str">
        <f>IF(ISNUMBER(SEARCH(kpi_catalog[[#Headers],[Channel]],$Q26)),"Y","N")</f>
        <v>N</v>
      </c>
      <c r="AA26" s="1294" t="str">
        <f>IF(ISNUMBER(SEARCH(kpi_catalog[[#Headers],[Campaign ID]],$Q26)),"Y","N")</f>
        <v>N</v>
      </c>
      <c r="AB26" s="1294" t="str">
        <f>IF(ISNUMBER(SEARCH(kpi_catalog[[#Headers],[Campaign Name]],$Q26)),"Y","N")</f>
        <v>N</v>
      </c>
      <c r="AC26" s="1294" t="str">
        <f>IF(ISNUMBER(SEARCH(kpi_catalog[[#Headers],[Touchpoint]],$Q26)),"Y","N")</f>
        <v>N</v>
      </c>
      <c r="AD26" s="1294" t="str">
        <f>IF(ISNUMBER(SEARCH(kpi_catalog[[#Headers],[Campaign type]],$Q26)),"Y","N")</f>
        <v>N</v>
      </c>
      <c r="AE26" s="1294" t="str">
        <f>IF(ISNUMBER(SEARCH(kpi_catalog[[#Headers],[Product franchise]],$Q26)),"Y","N")</f>
        <v>N</v>
      </c>
      <c r="AF26" s="1294" t="str">
        <f>IF(ISNUMBER(SEARCH(kpi_catalog[[#Headers],[Product code]],$Q26)),"Y","N")</f>
        <v>N</v>
      </c>
      <c r="AG26" s="1298" t="str">
        <f>AG142</f>
        <v>R12: New Engagers + Reactivated Engagers - Churn, Churn here is customer engaged 13-24M ago but no engagement shown in 0-12M. 
YTD: New Engagers YTD + Reactivated Engagers YTD - Churn YTD, Churn here is customer engaged 13-24M ago but no engagement shown between Jan and selected month. Engagement here includes clicks, purchase, website browse and/or reviews provided. Signups are not included</v>
      </c>
      <c r="AH26" s="1296"/>
      <c r="AI26" s="1297"/>
      <c r="AJ26" s="1297"/>
    </row>
    <row r="27" spans="1:36" ht="30" customHeight="1">
      <c r="A27" s="1282">
        <v>25</v>
      </c>
      <c r="B27" s="1300" t="s">
        <v>5730</v>
      </c>
      <c r="C27" s="1291"/>
      <c r="D27" s="1291" t="s">
        <v>4443</v>
      </c>
      <c r="E27" s="1291" t="s">
        <v>4363</v>
      </c>
      <c r="F27" s="1291" t="s">
        <v>4363</v>
      </c>
      <c r="G27" s="1291" t="s">
        <v>3368</v>
      </c>
      <c r="H27" s="1291" t="s">
        <v>4361</v>
      </c>
      <c r="I27" s="1291" t="s">
        <v>4330</v>
      </c>
      <c r="J27" s="1291" t="s">
        <v>323</v>
      </c>
      <c r="K27" s="1291" t="s">
        <v>4346</v>
      </c>
      <c r="L27" s="1292" t="str">
        <f>IF(ISNUMBER(SEARCH(kpi_catalog[[#Headers],[Till Date]],K27)),"Y","N")</f>
        <v>N</v>
      </c>
      <c r="M27" s="1292" t="str">
        <f t="shared" si="0"/>
        <v>Y</v>
      </c>
      <c r="N27" s="1292" t="str">
        <f>IF(ISNUMBER(SEARCH(kpi_catalog[[#Headers],[YTD]],$K27)),"Y","N")</f>
        <v>Y</v>
      </c>
      <c r="O27" s="1292" t="str">
        <f>IF(ISNUMBER(SEARCH(kpi_catalog[[#Headers],[MTD]],$K27)),"Y","N")</f>
        <v>N</v>
      </c>
      <c r="P27" s="1292" t="str">
        <f>IF(ISNUMBER(SEARCH(kpi_catalog[[#Headers],[Selected period]],$K27)),"Y","N")</f>
        <v>N</v>
      </c>
      <c r="Q27" s="1291" t="s">
        <v>4341</v>
      </c>
      <c r="R27" s="1292" t="str">
        <f>IF(ISNUMBER(SEARCH(kpi_catalog[[#Headers],[Division]],$Q27)),"Y","N")</f>
        <v>Y</v>
      </c>
      <c r="S27" s="1294" t="str">
        <f>IF(ISNUMBER(SEARCH(kpi_catalog[[#Headers],[Brand]],$Q27)),"Y","N")</f>
        <v>Y</v>
      </c>
      <c r="T27" s="1294" t="str">
        <f>IF(ISNUMBER(SEARCH(kpi_catalog[[#Headers],[Acquisition Period]],$Q27)),"Y","N")</f>
        <v>N</v>
      </c>
      <c r="U27" s="1294" t="str">
        <f>IF(ISNUMBER(SEARCH(kpi_catalog[[#Headers],[Engager Type]],$Q27)),"Y","N")</f>
        <v>N</v>
      </c>
      <c r="V27" s="1294" t="str">
        <f>IF(ISNUMBER(SEARCH(kpi_catalog[[#Headers],[Buyer Type]],$Q27)),"Y","N")</f>
        <v>N</v>
      </c>
      <c r="W27" s="1294" t="str">
        <f>IF(ISNUMBER(SEARCH(kpi_catalog[[#Headers],[Loyalty Filter]],$Q27)),"Y","N")</f>
        <v>N</v>
      </c>
      <c r="X27" s="1294" t="str">
        <f>IF(ISNUMBER(SEARCH(kpi_catalog[[#Headers],[Channel]],$Q27)),"Y","N")</f>
        <v>N</v>
      </c>
      <c r="Y27" s="1294" t="str">
        <f>IF(ISNUMBER(SEARCH(kpi_catalog[[#Headers],[Campaign ID]],$Q27)),"Y","N")</f>
        <v>N</v>
      </c>
      <c r="Z27" s="1294" t="str">
        <f>IF(ISNUMBER(SEARCH(kpi_catalog[[#Headers],[Channel]],$Q27)),"Y","N")</f>
        <v>N</v>
      </c>
      <c r="AA27" s="1294" t="str">
        <f>IF(ISNUMBER(SEARCH(kpi_catalog[[#Headers],[Campaign ID]],$Q27)),"Y","N")</f>
        <v>N</v>
      </c>
      <c r="AB27" s="1294" t="str">
        <f>IF(ISNUMBER(SEARCH(kpi_catalog[[#Headers],[Campaign Name]],$Q27)),"Y","N")</f>
        <v>N</v>
      </c>
      <c r="AC27" s="1294" t="str">
        <f>IF(ISNUMBER(SEARCH(kpi_catalog[[#Headers],[Touchpoint]],$Q27)),"Y","N")</f>
        <v>N</v>
      </c>
      <c r="AD27" s="1294" t="str">
        <f>IF(ISNUMBER(SEARCH(kpi_catalog[[#Headers],[Campaign type]],$Q27)),"Y","N")</f>
        <v>N</v>
      </c>
      <c r="AE27" s="1294" t="str">
        <f>IF(ISNUMBER(SEARCH(kpi_catalog[[#Headers],[Product franchise]],$Q27)),"Y","N")</f>
        <v>N</v>
      </c>
      <c r="AF27" s="1294" t="str">
        <f>IF(ISNUMBER(SEARCH(kpi_catalog[[#Headers],[Product code]],$Q27)),"Y","N")</f>
        <v>N</v>
      </c>
      <c r="AG27" s="1298" t="str">
        <f>AG240</f>
        <v>- R12: Total Direct CRM Revenue generated over 12 months
- YTD: Revenue generated between Jan. and selected month
(Source: GA)"</v>
      </c>
      <c r="AH27" s="1296"/>
      <c r="AI27" s="1297"/>
      <c r="AJ27" s="1297"/>
    </row>
    <row r="28" spans="1:36" ht="30" customHeight="1">
      <c r="A28" s="1282">
        <v>26</v>
      </c>
      <c r="B28" s="1300" t="s">
        <v>5730</v>
      </c>
      <c r="C28" s="1291"/>
      <c r="D28" s="1291" t="s">
        <v>4443</v>
      </c>
      <c r="E28" s="1291" t="s">
        <v>4363</v>
      </c>
      <c r="F28" s="1291" t="s">
        <v>4364</v>
      </c>
      <c r="G28" s="1291" t="s">
        <v>3368</v>
      </c>
      <c r="H28" s="1291" t="s">
        <v>4336</v>
      </c>
      <c r="I28" s="1291" t="s">
        <v>4330</v>
      </c>
      <c r="J28" s="1291" t="s">
        <v>323</v>
      </c>
      <c r="K28" s="1291" t="s">
        <v>4346</v>
      </c>
      <c r="L28" s="1292" t="str">
        <f>IF(ISNUMBER(SEARCH(kpi_catalog[[#Headers],[Till Date]],K28)),"Y","N")</f>
        <v>N</v>
      </c>
      <c r="M28" s="1292" t="str">
        <f t="shared" si="0"/>
        <v>Y</v>
      </c>
      <c r="N28" s="1292" t="str">
        <f>IF(ISNUMBER(SEARCH(kpi_catalog[[#Headers],[YTD]],$K28)),"Y","N")</f>
        <v>Y</v>
      </c>
      <c r="O28" s="1292" t="str">
        <f>IF(ISNUMBER(SEARCH(kpi_catalog[[#Headers],[MTD]],$K28)),"Y","N")</f>
        <v>N</v>
      </c>
      <c r="P28" s="1292" t="str">
        <f>IF(ISNUMBER(SEARCH(kpi_catalog[[#Headers],[Selected period]],$K28)),"Y","N")</f>
        <v>N</v>
      </c>
      <c r="Q28" s="1291" t="s">
        <v>4341</v>
      </c>
      <c r="R28" s="1292" t="str">
        <f>IF(ISNUMBER(SEARCH(kpi_catalog[[#Headers],[Division]],$Q28)),"Y","N")</f>
        <v>Y</v>
      </c>
      <c r="S28" s="1294" t="str">
        <f>IF(ISNUMBER(SEARCH(kpi_catalog[[#Headers],[Brand]],$Q28)),"Y","N")</f>
        <v>Y</v>
      </c>
      <c r="T28" s="1294" t="str">
        <f>IF(ISNUMBER(SEARCH(kpi_catalog[[#Headers],[Acquisition Period]],$Q28)),"Y","N")</f>
        <v>N</v>
      </c>
      <c r="U28" s="1294" t="str">
        <f>IF(ISNUMBER(SEARCH(kpi_catalog[[#Headers],[Engager Type]],$Q28)),"Y","N")</f>
        <v>N</v>
      </c>
      <c r="V28" s="1294" t="str">
        <f>IF(ISNUMBER(SEARCH(kpi_catalog[[#Headers],[Buyer Type]],$Q28)),"Y","N")</f>
        <v>N</v>
      </c>
      <c r="W28" s="1294" t="str">
        <f>IF(ISNUMBER(SEARCH(kpi_catalog[[#Headers],[Loyalty Filter]],$Q28)),"Y","N")</f>
        <v>N</v>
      </c>
      <c r="X28" s="1294" t="str">
        <f>IF(ISNUMBER(SEARCH(kpi_catalog[[#Headers],[Channel]],$Q28)),"Y","N")</f>
        <v>N</v>
      </c>
      <c r="Y28" s="1294" t="str">
        <f>IF(ISNUMBER(SEARCH(kpi_catalog[[#Headers],[Campaign ID]],$Q28)),"Y","N")</f>
        <v>N</v>
      </c>
      <c r="Z28" s="1294" t="str">
        <f>IF(ISNUMBER(SEARCH(kpi_catalog[[#Headers],[Channel]],$Q28)),"Y","N")</f>
        <v>N</v>
      </c>
      <c r="AA28" s="1294" t="str">
        <f>IF(ISNUMBER(SEARCH(kpi_catalog[[#Headers],[Campaign ID]],$Q28)),"Y","N")</f>
        <v>N</v>
      </c>
      <c r="AB28" s="1294" t="str">
        <f>IF(ISNUMBER(SEARCH(kpi_catalog[[#Headers],[Campaign Name]],$Q28)),"Y","N")</f>
        <v>N</v>
      </c>
      <c r="AC28" s="1294" t="str">
        <f>IF(ISNUMBER(SEARCH(kpi_catalog[[#Headers],[Touchpoint]],$Q28)),"Y","N")</f>
        <v>N</v>
      </c>
      <c r="AD28" s="1294" t="str">
        <f>IF(ISNUMBER(SEARCH(kpi_catalog[[#Headers],[Campaign type]],$Q28)),"Y","N")</f>
        <v>N</v>
      </c>
      <c r="AE28" s="1294" t="str">
        <f>IF(ISNUMBER(SEARCH(kpi_catalog[[#Headers],[Product franchise]],$Q28)),"Y","N")</f>
        <v>N</v>
      </c>
      <c r="AF28" s="1294" t="str">
        <f>IF(ISNUMBER(SEARCH(kpi_catalog[[#Headers],[Product code]],$Q28)),"Y","N")</f>
        <v>N</v>
      </c>
      <c r="AG28" s="1295" t="s">
        <v>4337</v>
      </c>
      <c r="AH28" s="1296"/>
      <c r="AI28" s="1297"/>
      <c r="AJ28" s="1297"/>
    </row>
    <row r="29" spans="1:36" ht="30" customHeight="1">
      <c r="A29" s="1282">
        <v>27</v>
      </c>
      <c r="B29" s="1300" t="s">
        <v>5730</v>
      </c>
      <c r="C29" s="1291"/>
      <c r="D29" s="1291" t="s">
        <v>4443</v>
      </c>
      <c r="E29" s="1291" t="s">
        <v>4363</v>
      </c>
      <c r="F29" s="1291" t="s">
        <v>4365</v>
      </c>
      <c r="G29" s="1291" t="s">
        <v>4339</v>
      </c>
      <c r="H29" s="1291" t="s">
        <v>4336</v>
      </c>
      <c r="I29" s="1291" t="s">
        <v>4330</v>
      </c>
      <c r="J29" s="1291" t="s">
        <v>323</v>
      </c>
      <c r="K29" s="1291" t="s">
        <v>4346</v>
      </c>
      <c r="L29" s="1292" t="str">
        <f>IF(ISNUMBER(SEARCH(kpi_catalog[[#Headers],[Till Date]],K29)),"Y","N")</f>
        <v>N</v>
      </c>
      <c r="M29" s="1292" t="str">
        <f t="shared" si="0"/>
        <v>Y</v>
      </c>
      <c r="N29" s="1292" t="str">
        <f>IF(ISNUMBER(SEARCH(kpi_catalog[[#Headers],[YTD]],$K29)),"Y","N")</f>
        <v>Y</v>
      </c>
      <c r="O29" s="1292" t="str">
        <f>IF(ISNUMBER(SEARCH(kpi_catalog[[#Headers],[MTD]],$K29)),"Y","N")</f>
        <v>N</v>
      </c>
      <c r="P29" s="1292" t="str">
        <f>IF(ISNUMBER(SEARCH(kpi_catalog[[#Headers],[Selected period]],$K29)),"Y","N")</f>
        <v>N</v>
      </c>
      <c r="Q29" s="1291" t="s">
        <v>4341</v>
      </c>
      <c r="R29" s="1292" t="str">
        <f>IF(ISNUMBER(SEARCH(kpi_catalog[[#Headers],[Division]],$Q29)),"Y","N")</f>
        <v>Y</v>
      </c>
      <c r="S29" s="1294" t="str">
        <f>IF(ISNUMBER(SEARCH(kpi_catalog[[#Headers],[Brand]],$Q29)),"Y","N")</f>
        <v>Y</v>
      </c>
      <c r="T29" s="1294" t="str">
        <f>IF(ISNUMBER(SEARCH(kpi_catalog[[#Headers],[Acquisition Period]],$Q29)),"Y","N")</f>
        <v>N</v>
      </c>
      <c r="U29" s="1294" t="str">
        <f>IF(ISNUMBER(SEARCH(kpi_catalog[[#Headers],[Engager Type]],$Q29)),"Y","N")</f>
        <v>N</v>
      </c>
      <c r="V29" s="1294" t="str">
        <f>IF(ISNUMBER(SEARCH(kpi_catalog[[#Headers],[Buyer Type]],$Q29)),"Y","N")</f>
        <v>N</v>
      </c>
      <c r="W29" s="1294" t="str">
        <f>IF(ISNUMBER(SEARCH(kpi_catalog[[#Headers],[Loyalty Filter]],$Q29)),"Y","N")</f>
        <v>N</v>
      </c>
      <c r="X29" s="1294" t="str">
        <f>IF(ISNUMBER(SEARCH(kpi_catalog[[#Headers],[Channel]],$Q29)),"Y","N")</f>
        <v>N</v>
      </c>
      <c r="Y29" s="1294" t="str">
        <f>IF(ISNUMBER(SEARCH(kpi_catalog[[#Headers],[Campaign ID]],$Q29)),"Y","N")</f>
        <v>N</v>
      </c>
      <c r="Z29" s="1294" t="str">
        <f>IF(ISNUMBER(SEARCH(kpi_catalog[[#Headers],[Channel]],$Q29)),"Y","N")</f>
        <v>N</v>
      </c>
      <c r="AA29" s="1294" t="str">
        <f>IF(ISNUMBER(SEARCH(kpi_catalog[[#Headers],[Campaign ID]],$Q29)),"Y","N")</f>
        <v>N</v>
      </c>
      <c r="AB29" s="1294" t="str">
        <f>IF(ISNUMBER(SEARCH(kpi_catalog[[#Headers],[Campaign Name]],$Q29)),"Y","N")</f>
        <v>N</v>
      </c>
      <c r="AC29" s="1294" t="str">
        <f>IF(ISNUMBER(SEARCH(kpi_catalog[[#Headers],[Touchpoint]],$Q29)),"Y","N")</f>
        <v>N</v>
      </c>
      <c r="AD29" s="1294" t="str">
        <f>IF(ISNUMBER(SEARCH(kpi_catalog[[#Headers],[Campaign type]],$Q29)),"Y","N")</f>
        <v>N</v>
      </c>
      <c r="AE29" s="1294" t="str">
        <f>IF(ISNUMBER(SEARCH(kpi_catalog[[#Headers],[Product franchise]],$Q29)),"Y","N")</f>
        <v>N</v>
      </c>
      <c r="AF29" s="1294" t="str">
        <f>IF(ISNUMBER(SEARCH(kpi_catalog[[#Headers],[Product code]],$Q29)),"Y","N")</f>
        <v>N</v>
      </c>
      <c r="AG29" s="1295" t="s">
        <v>4337</v>
      </c>
      <c r="AH29" s="1296"/>
      <c r="AI29" s="1297"/>
      <c r="AJ29" s="1297"/>
    </row>
    <row r="30" spans="1:36" ht="30" customHeight="1">
      <c r="A30" s="1282">
        <v>28</v>
      </c>
      <c r="B30" s="1300" t="s">
        <v>5730</v>
      </c>
      <c r="C30" s="1291"/>
      <c r="D30" s="1291" t="s">
        <v>4366</v>
      </c>
      <c r="E30" s="1291" t="s">
        <v>4366</v>
      </c>
      <c r="F30" s="1291" t="s">
        <v>4366</v>
      </c>
      <c r="G30" s="1291" t="s">
        <v>3368</v>
      </c>
      <c r="H30" s="1291" t="s">
        <v>4329</v>
      </c>
      <c r="I30" s="1291" t="s">
        <v>4330</v>
      </c>
      <c r="J30" s="1291" t="s">
        <v>323</v>
      </c>
      <c r="K30" s="1291" t="s">
        <v>4346</v>
      </c>
      <c r="L30" s="1292" t="str">
        <f>IF(ISNUMBER(SEARCH(kpi_catalog[[#Headers],[Till Date]],K30)),"Y","N")</f>
        <v>N</v>
      </c>
      <c r="M30" s="1292" t="str">
        <f t="shared" si="0"/>
        <v>Y</v>
      </c>
      <c r="N30" s="1292" t="str">
        <f>IF(ISNUMBER(SEARCH(kpi_catalog[[#Headers],[YTD]],$K30)),"Y","N")</f>
        <v>Y</v>
      </c>
      <c r="O30" s="1292" t="str">
        <f>IF(ISNUMBER(SEARCH(kpi_catalog[[#Headers],[MTD]],$K30)),"Y","N")</f>
        <v>N</v>
      </c>
      <c r="P30" s="1292" t="str">
        <f>IF(ISNUMBER(SEARCH(kpi_catalog[[#Headers],[Selected period]],$K30)),"Y","N")</f>
        <v>N</v>
      </c>
      <c r="Q30" s="1293" t="s">
        <v>4332</v>
      </c>
      <c r="R30" s="1294" t="str">
        <f>IF(ISNUMBER(SEARCH(kpi_catalog[[#Headers],[Division]],$Q30)),"Y","N")</f>
        <v>Y</v>
      </c>
      <c r="S30" s="1294" t="str">
        <f>IF(ISNUMBER(SEARCH(kpi_catalog[[#Headers],[Brand]],$Q30)),"Y","N")</f>
        <v>Y</v>
      </c>
      <c r="T30" s="1294" t="str">
        <f>IF(ISNUMBER(SEARCH(kpi_catalog[[#Headers],[Acquisition Period]],$Q30)),"Y","N")</f>
        <v>Y</v>
      </c>
      <c r="U30" s="1294" t="str">
        <f>IF(ISNUMBER(SEARCH(kpi_catalog[[#Headers],[Engager Type]],$Q30)),"Y","N")</f>
        <v>Y</v>
      </c>
      <c r="V30" s="1294" t="str">
        <f>IF(ISNUMBER(SEARCH(kpi_catalog[[#Headers],[Buyer Type]],$Q30)),"Y","N")</f>
        <v>Y</v>
      </c>
      <c r="W30" s="1294" t="str">
        <f>IF(ISNUMBER(SEARCH(kpi_catalog[[#Headers],[Loyalty Filter]],$Q30)),"Y","N")</f>
        <v>Y</v>
      </c>
      <c r="X30" s="1294" t="str">
        <f>IF(ISNUMBER(SEARCH(kpi_catalog[[#Headers],[Channel]],$Q30)),"Y","N")</f>
        <v>N</v>
      </c>
      <c r="Y30" s="1294" t="str">
        <f>IF(ISNUMBER(SEARCH(kpi_catalog[[#Headers],[Campaign ID]],$Q30)),"Y","N")</f>
        <v>N</v>
      </c>
      <c r="Z30" s="1294" t="str">
        <f>IF(ISNUMBER(SEARCH(kpi_catalog[[#Headers],[Channel]],$Q30)),"Y","N")</f>
        <v>N</v>
      </c>
      <c r="AA30" s="1294" t="str">
        <f>IF(ISNUMBER(SEARCH(kpi_catalog[[#Headers],[Campaign ID]],$Q30)),"Y","N")</f>
        <v>N</v>
      </c>
      <c r="AB30" s="1294" t="str">
        <f>IF(ISNUMBER(SEARCH(kpi_catalog[[#Headers],[Campaign Name]],$Q30)),"Y","N")</f>
        <v>N</v>
      </c>
      <c r="AC30" s="1294" t="str">
        <f>IF(ISNUMBER(SEARCH(kpi_catalog[[#Headers],[Touchpoint]],$Q30)),"Y","N")</f>
        <v>N</v>
      </c>
      <c r="AD30" s="1294" t="str">
        <f>IF(ISNUMBER(SEARCH(kpi_catalog[[#Headers],[Campaign type]],$Q30)),"Y","N")</f>
        <v>N</v>
      </c>
      <c r="AE30" s="1294" t="str">
        <f>IF(ISNUMBER(SEARCH(kpi_catalog[[#Headers],[Product franchise]],$Q30)),"Y","N")</f>
        <v>N</v>
      </c>
      <c r="AF30" s="1294" t="str">
        <f>IF(ISNUMBER(SEARCH(kpi_catalog[[#Headers],[Product code]],$Q30)),"Y","N")</f>
        <v>N</v>
      </c>
      <c r="AG30" s="1298" t="str">
        <f>AG231</f>
        <v>- R12: Number of buyers who made a purchase over 12 past months
- YTD: Number of buyers who made a purchase between Jan. and selected month"</v>
      </c>
      <c r="AH30" s="1296"/>
      <c r="AI30" s="1297"/>
      <c r="AJ30" s="1297"/>
    </row>
    <row r="31" spans="1:36" ht="30" customHeight="1">
      <c r="A31" s="1282">
        <v>29</v>
      </c>
      <c r="B31" s="1300" t="s">
        <v>5730</v>
      </c>
      <c r="C31" s="1291"/>
      <c r="D31" s="1291" t="s">
        <v>4366</v>
      </c>
      <c r="E31" s="1291" t="s">
        <v>4366</v>
      </c>
      <c r="F31" s="1291" t="s">
        <v>4367</v>
      </c>
      <c r="G31" s="1291" t="s">
        <v>3368</v>
      </c>
      <c r="H31" s="1291" t="s">
        <v>4336</v>
      </c>
      <c r="I31" s="1291" t="s">
        <v>4330</v>
      </c>
      <c r="J31" s="1291" t="s">
        <v>323</v>
      </c>
      <c r="K31" s="1291" t="s">
        <v>4346</v>
      </c>
      <c r="L31" s="1292" t="str">
        <f>IF(ISNUMBER(SEARCH(kpi_catalog[[#Headers],[Till Date]],K31)),"Y","N")</f>
        <v>N</v>
      </c>
      <c r="M31" s="1292" t="str">
        <f t="shared" si="0"/>
        <v>Y</v>
      </c>
      <c r="N31" s="1292" t="str">
        <f>IF(ISNUMBER(SEARCH(kpi_catalog[[#Headers],[YTD]],$K31)),"Y","N")</f>
        <v>Y</v>
      </c>
      <c r="O31" s="1292" t="str">
        <f>IF(ISNUMBER(SEARCH(kpi_catalog[[#Headers],[MTD]],$K31)),"Y","N")</f>
        <v>N</v>
      </c>
      <c r="P31" s="1292" t="str">
        <f>IF(ISNUMBER(SEARCH(kpi_catalog[[#Headers],[Selected period]],$K31)),"Y","N")</f>
        <v>N</v>
      </c>
      <c r="Q31" s="1293" t="s">
        <v>4332</v>
      </c>
      <c r="R31" s="1294" t="str">
        <f>IF(ISNUMBER(SEARCH(kpi_catalog[[#Headers],[Division]],$Q31)),"Y","N")</f>
        <v>Y</v>
      </c>
      <c r="S31" s="1294" t="str">
        <f>IF(ISNUMBER(SEARCH(kpi_catalog[[#Headers],[Brand]],$Q31)),"Y","N")</f>
        <v>Y</v>
      </c>
      <c r="T31" s="1294" t="str">
        <f>IF(ISNUMBER(SEARCH(kpi_catalog[[#Headers],[Acquisition Period]],$Q31)),"Y","N")</f>
        <v>Y</v>
      </c>
      <c r="U31" s="1294" t="str">
        <f>IF(ISNUMBER(SEARCH(kpi_catalog[[#Headers],[Engager Type]],$Q31)),"Y","N")</f>
        <v>Y</v>
      </c>
      <c r="V31" s="1294" t="str">
        <f>IF(ISNUMBER(SEARCH(kpi_catalog[[#Headers],[Buyer Type]],$Q31)),"Y","N")</f>
        <v>Y</v>
      </c>
      <c r="W31" s="1294" t="str">
        <f>IF(ISNUMBER(SEARCH(kpi_catalog[[#Headers],[Loyalty Filter]],$Q31)),"Y","N")</f>
        <v>Y</v>
      </c>
      <c r="X31" s="1294" t="str">
        <f>IF(ISNUMBER(SEARCH(kpi_catalog[[#Headers],[Channel]],$Q31)),"Y","N")</f>
        <v>N</v>
      </c>
      <c r="Y31" s="1294" t="str">
        <f>IF(ISNUMBER(SEARCH(kpi_catalog[[#Headers],[Campaign ID]],$Q31)),"Y","N")</f>
        <v>N</v>
      </c>
      <c r="Z31" s="1294" t="str">
        <f>IF(ISNUMBER(SEARCH(kpi_catalog[[#Headers],[Channel]],$Q31)),"Y","N")</f>
        <v>N</v>
      </c>
      <c r="AA31" s="1294" t="str">
        <f>IF(ISNUMBER(SEARCH(kpi_catalog[[#Headers],[Campaign ID]],$Q31)),"Y","N")</f>
        <v>N</v>
      </c>
      <c r="AB31" s="1294" t="str">
        <f>IF(ISNUMBER(SEARCH(kpi_catalog[[#Headers],[Campaign Name]],$Q31)),"Y","N")</f>
        <v>N</v>
      </c>
      <c r="AC31" s="1294" t="str">
        <f>IF(ISNUMBER(SEARCH(kpi_catalog[[#Headers],[Touchpoint]],$Q31)),"Y","N")</f>
        <v>N</v>
      </c>
      <c r="AD31" s="1294" t="str">
        <f>IF(ISNUMBER(SEARCH(kpi_catalog[[#Headers],[Campaign type]],$Q31)),"Y","N")</f>
        <v>N</v>
      </c>
      <c r="AE31" s="1294" t="str">
        <f>IF(ISNUMBER(SEARCH(kpi_catalog[[#Headers],[Product franchise]],$Q31)),"Y","N")</f>
        <v>N</v>
      </c>
      <c r="AF31" s="1294" t="str">
        <f>IF(ISNUMBER(SEARCH(kpi_catalog[[#Headers],[Product code]],$Q31)),"Y","N")</f>
        <v>N</v>
      </c>
      <c r="AG31" s="1295" t="s">
        <v>4337</v>
      </c>
      <c r="AH31" s="1296"/>
      <c r="AI31" s="1297"/>
      <c r="AJ31" s="1297"/>
    </row>
    <row r="32" spans="1:36" ht="30" customHeight="1">
      <c r="A32" s="1282">
        <v>30</v>
      </c>
      <c r="B32" s="1300" t="s">
        <v>5730</v>
      </c>
      <c r="C32" s="1291"/>
      <c r="D32" s="1291" t="s">
        <v>4366</v>
      </c>
      <c r="E32" s="1291" t="s">
        <v>4366</v>
      </c>
      <c r="F32" s="1291" t="s">
        <v>4368</v>
      </c>
      <c r="G32" s="1291" t="s">
        <v>4339</v>
      </c>
      <c r="H32" s="1291" t="s">
        <v>4343</v>
      </c>
      <c r="I32" s="1291" t="s">
        <v>4330</v>
      </c>
      <c r="J32" s="1291" t="s">
        <v>323</v>
      </c>
      <c r="K32" s="1291" t="s">
        <v>4346</v>
      </c>
      <c r="L32" s="1292" t="str">
        <f>IF(ISNUMBER(SEARCH(kpi_catalog[[#Headers],[Till Date]],K32)),"Y","N")</f>
        <v>N</v>
      </c>
      <c r="M32" s="1292" t="str">
        <f t="shared" si="0"/>
        <v>Y</v>
      </c>
      <c r="N32" s="1292" t="str">
        <f>IF(ISNUMBER(SEARCH(kpi_catalog[[#Headers],[YTD]],$K32)),"Y","N")</f>
        <v>Y</v>
      </c>
      <c r="O32" s="1292" t="str">
        <f>IF(ISNUMBER(SEARCH(kpi_catalog[[#Headers],[MTD]],$K32)),"Y","N")</f>
        <v>N</v>
      </c>
      <c r="P32" s="1292" t="str">
        <f>IF(ISNUMBER(SEARCH(kpi_catalog[[#Headers],[Selected period]],$K32)),"Y","N")</f>
        <v>N</v>
      </c>
      <c r="Q32" s="1293" t="s">
        <v>4332</v>
      </c>
      <c r="R32" s="1294" t="str">
        <f>IF(ISNUMBER(SEARCH(kpi_catalog[[#Headers],[Division]],$Q32)),"Y","N")</f>
        <v>Y</v>
      </c>
      <c r="S32" s="1294" t="str">
        <f>IF(ISNUMBER(SEARCH(kpi_catalog[[#Headers],[Brand]],$Q32)),"Y","N")</f>
        <v>Y</v>
      </c>
      <c r="T32" s="1294" t="str">
        <f>IF(ISNUMBER(SEARCH(kpi_catalog[[#Headers],[Acquisition Period]],$Q32)),"Y","N")</f>
        <v>Y</v>
      </c>
      <c r="U32" s="1294" t="str">
        <f>IF(ISNUMBER(SEARCH(kpi_catalog[[#Headers],[Engager Type]],$Q32)),"Y","N")</f>
        <v>Y</v>
      </c>
      <c r="V32" s="1294" t="str">
        <f>IF(ISNUMBER(SEARCH(kpi_catalog[[#Headers],[Buyer Type]],$Q32)),"Y","N")</f>
        <v>Y</v>
      </c>
      <c r="W32" s="1294" t="str">
        <f>IF(ISNUMBER(SEARCH(kpi_catalog[[#Headers],[Loyalty Filter]],$Q32)),"Y","N")</f>
        <v>Y</v>
      </c>
      <c r="X32" s="1294" t="str">
        <f>IF(ISNUMBER(SEARCH(kpi_catalog[[#Headers],[Channel]],$Q32)),"Y","N")</f>
        <v>N</v>
      </c>
      <c r="Y32" s="1294" t="str">
        <f>IF(ISNUMBER(SEARCH(kpi_catalog[[#Headers],[Campaign ID]],$Q32)),"Y","N")</f>
        <v>N</v>
      </c>
      <c r="Z32" s="1294" t="str">
        <f>IF(ISNUMBER(SEARCH(kpi_catalog[[#Headers],[Channel]],$Q32)),"Y","N")</f>
        <v>N</v>
      </c>
      <c r="AA32" s="1294" t="str">
        <f>IF(ISNUMBER(SEARCH(kpi_catalog[[#Headers],[Campaign ID]],$Q32)),"Y","N")</f>
        <v>N</v>
      </c>
      <c r="AB32" s="1294" t="str">
        <f>IF(ISNUMBER(SEARCH(kpi_catalog[[#Headers],[Campaign Name]],$Q32)),"Y","N")</f>
        <v>N</v>
      </c>
      <c r="AC32" s="1294" t="str">
        <f>IF(ISNUMBER(SEARCH(kpi_catalog[[#Headers],[Touchpoint]],$Q32)),"Y","N")</f>
        <v>N</v>
      </c>
      <c r="AD32" s="1294" t="str">
        <f>IF(ISNUMBER(SEARCH(kpi_catalog[[#Headers],[Campaign type]],$Q32)),"Y","N")</f>
        <v>N</v>
      </c>
      <c r="AE32" s="1294" t="str">
        <f>IF(ISNUMBER(SEARCH(kpi_catalog[[#Headers],[Product franchise]],$Q32)),"Y","N")</f>
        <v>N</v>
      </c>
      <c r="AF32" s="1294" t="str">
        <f>IF(ISNUMBER(SEARCH(kpi_catalog[[#Headers],[Product code]],$Q32)),"Y","N")</f>
        <v>N</v>
      </c>
      <c r="AG32" s="1295" t="s">
        <v>4337</v>
      </c>
      <c r="AH32" s="1296"/>
      <c r="AI32" s="1297"/>
      <c r="AJ32" s="1297"/>
    </row>
    <row r="33" spans="1:36" ht="30" customHeight="1">
      <c r="A33" s="1282">
        <v>31</v>
      </c>
      <c r="B33" s="1300" t="s">
        <v>5730</v>
      </c>
      <c r="C33" s="1291"/>
      <c r="D33" s="1291" t="s">
        <v>4369</v>
      </c>
      <c r="E33" s="1291" t="s">
        <v>4369</v>
      </c>
      <c r="F33" s="1291" t="s">
        <v>4369</v>
      </c>
      <c r="G33" s="1291" t="s">
        <v>3368</v>
      </c>
      <c r="H33" s="1291" t="s">
        <v>4329</v>
      </c>
      <c r="I33" s="1291" t="s">
        <v>4330</v>
      </c>
      <c r="J33" s="1291" t="s">
        <v>323</v>
      </c>
      <c r="K33" s="1291" t="s">
        <v>4346</v>
      </c>
      <c r="L33" s="1292" t="str">
        <f>IF(ISNUMBER(SEARCH(kpi_catalog[[#Headers],[Till Date]],K33)),"Y","N")</f>
        <v>N</v>
      </c>
      <c r="M33" s="1292" t="str">
        <f t="shared" si="0"/>
        <v>Y</v>
      </c>
      <c r="N33" s="1292" t="str">
        <f>IF(ISNUMBER(SEARCH(kpi_catalog[[#Headers],[YTD]],$K33)),"Y","N")</f>
        <v>Y</v>
      </c>
      <c r="O33" s="1292" t="str">
        <f>IF(ISNUMBER(SEARCH(kpi_catalog[[#Headers],[MTD]],$K33)),"Y","N")</f>
        <v>N</v>
      </c>
      <c r="P33" s="1292" t="str">
        <f>IF(ISNUMBER(SEARCH(kpi_catalog[[#Headers],[Selected period]],$K33)),"Y","N")</f>
        <v>N</v>
      </c>
      <c r="Q33" s="1293" t="s">
        <v>4332</v>
      </c>
      <c r="R33" s="1294" t="str">
        <f>IF(ISNUMBER(SEARCH(kpi_catalog[[#Headers],[Division]],$Q33)),"Y","N")</f>
        <v>Y</v>
      </c>
      <c r="S33" s="1294" t="str">
        <f>IF(ISNUMBER(SEARCH(kpi_catalog[[#Headers],[Brand]],$Q33)),"Y","N")</f>
        <v>Y</v>
      </c>
      <c r="T33" s="1294" t="str">
        <f>IF(ISNUMBER(SEARCH(kpi_catalog[[#Headers],[Acquisition Period]],$Q33)),"Y","N")</f>
        <v>Y</v>
      </c>
      <c r="U33" s="1294" t="str">
        <f>IF(ISNUMBER(SEARCH(kpi_catalog[[#Headers],[Engager Type]],$Q33)),"Y","N")</f>
        <v>Y</v>
      </c>
      <c r="V33" s="1294" t="str">
        <f>IF(ISNUMBER(SEARCH(kpi_catalog[[#Headers],[Buyer Type]],$Q33)),"Y","N")</f>
        <v>Y</v>
      </c>
      <c r="W33" s="1294" t="str">
        <f>IF(ISNUMBER(SEARCH(kpi_catalog[[#Headers],[Loyalty Filter]],$Q33)),"Y","N")</f>
        <v>Y</v>
      </c>
      <c r="X33" s="1294" t="str">
        <f>IF(ISNUMBER(SEARCH(kpi_catalog[[#Headers],[Channel]],$Q33)),"Y","N")</f>
        <v>N</v>
      </c>
      <c r="Y33" s="1294" t="str">
        <f>IF(ISNUMBER(SEARCH(kpi_catalog[[#Headers],[Campaign ID]],$Q33)),"Y","N")</f>
        <v>N</v>
      </c>
      <c r="Z33" s="1294" t="str">
        <f>IF(ISNUMBER(SEARCH(kpi_catalog[[#Headers],[Channel]],$Q33)),"Y","N")</f>
        <v>N</v>
      </c>
      <c r="AA33" s="1294" t="str">
        <f>IF(ISNUMBER(SEARCH(kpi_catalog[[#Headers],[Campaign ID]],$Q33)),"Y","N")</f>
        <v>N</v>
      </c>
      <c r="AB33" s="1294" t="str">
        <f>IF(ISNUMBER(SEARCH(kpi_catalog[[#Headers],[Campaign Name]],$Q33)),"Y","N")</f>
        <v>N</v>
      </c>
      <c r="AC33" s="1294" t="str">
        <f>IF(ISNUMBER(SEARCH(kpi_catalog[[#Headers],[Touchpoint]],$Q33)),"Y","N")</f>
        <v>N</v>
      </c>
      <c r="AD33" s="1294" t="str">
        <f>IF(ISNUMBER(SEARCH(kpi_catalog[[#Headers],[Campaign type]],$Q33)),"Y","N")</f>
        <v>N</v>
      </c>
      <c r="AE33" s="1294" t="str">
        <f>IF(ISNUMBER(SEARCH(kpi_catalog[[#Headers],[Product franchise]],$Q33)),"Y","N")</f>
        <v>N</v>
      </c>
      <c r="AF33" s="1294" t="str">
        <f>IF(ISNUMBER(SEARCH(kpi_catalog[[#Headers],[Product code]],$Q33)),"Y","N")</f>
        <v>N</v>
      </c>
      <c r="AG33" s="1298" t="str">
        <f>AG290</f>
        <v>- R12: New Buyers + Reactivated Buyers - Churn, Churn here is customer made a purchase 13-24M ago but no purchase made in 0-12M
YTD: New Buyers YTD + Reactivated Buyers YTD - Churn YTD, Churn here is customer made a purchase 13-24M ago but no purchase made between Jan and selected month</v>
      </c>
      <c r="AH33" s="1296"/>
      <c r="AI33" s="1297"/>
      <c r="AJ33" s="1297"/>
    </row>
    <row r="34" spans="1:36" ht="30" customHeight="1">
      <c r="A34" s="1282">
        <v>32</v>
      </c>
      <c r="B34" s="1300" t="s">
        <v>4536</v>
      </c>
      <c r="C34" s="1291"/>
      <c r="D34" s="1291" t="s">
        <v>4370</v>
      </c>
      <c r="E34" s="1291" t="s">
        <v>4370</v>
      </c>
      <c r="F34" s="1291" t="s">
        <v>4370</v>
      </c>
      <c r="G34" s="1291" t="s">
        <v>4339</v>
      </c>
      <c r="H34" s="1291" t="s">
        <v>4329</v>
      </c>
      <c r="I34" s="1291" t="s">
        <v>4330</v>
      </c>
      <c r="J34" s="1291" t="s">
        <v>323</v>
      </c>
      <c r="K34" s="1291" t="s">
        <v>4346</v>
      </c>
      <c r="L34" s="1292" t="str">
        <f>IF(ISNUMBER(SEARCH(kpi_catalog[[#Headers],[Till Date]],K34)),"Y","N")</f>
        <v>N</v>
      </c>
      <c r="M34" s="1292" t="str">
        <f t="shared" si="0"/>
        <v>Y</v>
      </c>
      <c r="N34" s="1292" t="str">
        <f>IF(ISNUMBER(SEARCH(kpi_catalog[[#Headers],[YTD]],$K34)),"Y","N")</f>
        <v>Y</v>
      </c>
      <c r="O34" s="1292" t="str">
        <f>IF(ISNUMBER(SEARCH(kpi_catalog[[#Headers],[MTD]],$K34)),"Y","N")</f>
        <v>N</v>
      </c>
      <c r="P34" s="1292" t="str">
        <f>IF(ISNUMBER(SEARCH(kpi_catalog[[#Headers],[Selected period]],$K34)),"Y","N")</f>
        <v>N</v>
      </c>
      <c r="Q34" s="1293" t="s">
        <v>4332</v>
      </c>
      <c r="R34" s="1294" t="str">
        <f>IF(ISNUMBER(SEARCH(kpi_catalog[[#Headers],[Division]],$Q34)),"Y","N")</f>
        <v>Y</v>
      </c>
      <c r="S34" s="1294" t="str">
        <f>IF(ISNUMBER(SEARCH(kpi_catalog[[#Headers],[Brand]],$Q34)),"Y","N")</f>
        <v>Y</v>
      </c>
      <c r="T34" s="1294" t="str">
        <f>IF(ISNUMBER(SEARCH(kpi_catalog[[#Headers],[Acquisition Period]],$Q34)),"Y","N")</f>
        <v>Y</v>
      </c>
      <c r="U34" s="1294" t="str">
        <f>IF(ISNUMBER(SEARCH(kpi_catalog[[#Headers],[Engager Type]],$Q34)),"Y","N")</f>
        <v>Y</v>
      </c>
      <c r="V34" s="1294" t="str">
        <f>IF(ISNUMBER(SEARCH(kpi_catalog[[#Headers],[Buyer Type]],$Q34)),"Y","N")</f>
        <v>Y</v>
      </c>
      <c r="W34" s="1294" t="str">
        <f>IF(ISNUMBER(SEARCH(kpi_catalog[[#Headers],[Loyalty Filter]],$Q34)),"Y","N")</f>
        <v>Y</v>
      </c>
      <c r="X34" s="1294" t="str">
        <f>IF(ISNUMBER(SEARCH(kpi_catalog[[#Headers],[Channel]],$Q34)),"Y","N")</f>
        <v>N</v>
      </c>
      <c r="Y34" s="1294" t="str">
        <f>IF(ISNUMBER(SEARCH(kpi_catalog[[#Headers],[Campaign ID]],$Q34)),"Y","N")</f>
        <v>N</v>
      </c>
      <c r="Z34" s="1294" t="str">
        <f>IF(ISNUMBER(SEARCH(kpi_catalog[[#Headers],[Channel]],$Q34)),"Y","N")</f>
        <v>N</v>
      </c>
      <c r="AA34" s="1294" t="str">
        <f>IF(ISNUMBER(SEARCH(kpi_catalog[[#Headers],[Campaign ID]],$Q34)),"Y","N")</f>
        <v>N</v>
      </c>
      <c r="AB34" s="1294" t="str">
        <f>IF(ISNUMBER(SEARCH(kpi_catalog[[#Headers],[Campaign Name]],$Q34)),"Y","N")</f>
        <v>N</v>
      </c>
      <c r="AC34" s="1294" t="str">
        <f>IF(ISNUMBER(SEARCH(kpi_catalog[[#Headers],[Touchpoint]],$Q34)),"Y","N")</f>
        <v>N</v>
      </c>
      <c r="AD34" s="1294" t="str">
        <f>IF(ISNUMBER(SEARCH(kpi_catalog[[#Headers],[Campaign type]],$Q34)),"Y","N")</f>
        <v>N</v>
      </c>
      <c r="AE34" s="1294" t="str">
        <f>IF(ISNUMBER(SEARCH(kpi_catalog[[#Headers],[Product franchise]],$Q34)),"Y","N")</f>
        <v>N</v>
      </c>
      <c r="AF34" s="1294" t="str">
        <f>IF(ISNUMBER(SEARCH(kpi_catalog[[#Headers],[Product code]],$Q34)),"Y","N")</f>
        <v>N</v>
      </c>
      <c r="AG34" s="1298" t="str">
        <f>AG334</f>
        <v>- R12: (#Customers who made a purchase in consecutive periods of 13-24 months and 0-12 months) / (#Customers who made a purchase between 13 and 24 months)
- YTD: (#Customers who made a purchase in consecutive periods LY AND between Jan. and selected month) / (#Customers who made a purchase LY)</v>
      </c>
      <c r="AH34" s="1296"/>
      <c r="AI34" s="1297"/>
      <c r="AJ34" s="1297"/>
    </row>
    <row r="35" spans="1:36" ht="30" customHeight="1">
      <c r="A35" s="1282">
        <v>33</v>
      </c>
      <c r="B35" s="1300" t="s">
        <v>4536</v>
      </c>
      <c r="C35" s="1291"/>
      <c r="D35" s="1291" t="s">
        <v>4370</v>
      </c>
      <c r="E35" s="1291" t="s">
        <v>4370</v>
      </c>
      <c r="F35" s="1291" t="s">
        <v>4371</v>
      </c>
      <c r="G35" s="1291" t="s">
        <v>4339</v>
      </c>
      <c r="H35" s="1291" t="s">
        <v>4336</v>
      </c>
      <c r="I35" s="1291" t="s">
        <v>4330</v>
      </c>
      <c r="J35" s="1291" t="s">
        <v>323</v>
      </c>
      <c r="K35" s="1291" t="s">
        <v>4346</v>
      </c>
      <c r="L35" s="1292" t="str">
        <f>IF(ISNUMBER(SEARCH(kpi_catalog[[#Headers],[Till Date]],K35)),"Y","N")</f>
        <v>N</v>
      </c>
      <c r="M35" s="1292" t="str">
        <f t="shared" si="0"/>
        <v>Y</v>
      </c>
      <c r="N35" s="1292" t="str">
        <f>IF(ISNUMBER(SEARCH(kpi_catalog[[#Headers],[YTD]],$K35)),"Y","N")</f>
        <v>Y</v>
      </c>
      <c r="O35" s="1292" t="str">
        <f>IF(ISNUMBER(SEARCH(kpi_catalog[[#Headers],[MTD]],$K35)),"Y","N")</f>
        <v>N</v>
      </c>
      <c r="P35" s="1292" t="str">
        <f>IF(ISNUMBER(SEARCH(kpi_catalog[[#Headers],[Selected period]],$K35)),"Y","N")</f>
        <v>N</v>
      </c>
      <c r="Q35" s="1293" t="s">
        <v>4332</v>
      </c>
      <c r="R35" s="1294" t="str">
        <f>IF(ISNUMBER(SEARCH(kpi_catalog[[#Headers],[Division]],$Q35)),"Y","N")</f>
        <v>Y</v>
      </c>
      <c r="S35" s="1294" t="str">
        <f>IF(ISNUMBER(SEARCH(kpi_catalog[[#Headers],[Brand]],$Q35)),"Y","N")</f>
        <v>Y</v>
      </c>
      <c r="T35" s="1294" t="str">
        <f>IF(ISNUMBER(SEARCH(kpi_catalog[[#Headers],[Acquisition Period]],$Q35)),"Y","N")</f>
        <v>Y</v>
      </c>
      <c r="U35" s="1294" t="str">
        <f>IF(ISNUMBER(SEARCH(kpi_catalog[[#Headers],[Engager Type]],$Q35)),"Y","N")</f>
        <v>Y</v>
      </c>
      <c r="V35" s="1294" t="str">
        <f>IF(ISNUMBER(SEARCH(kpi_catalog[[#Headers],[Buyer Type]],$Q35)),"Y","N")</f>
        <v>Y</v>
      </c>
      <c r="W35" s="1294" t="str">
        <f>IF(ISNUMBER(SEARCH(kpi_catalog[[#Headers],[Loyalty Filter]],$Q35)),"Y","N")</f>
        <v>Y</v>
      </c>
      <c r="X35" s="1294" t="str">
        <f>IF(ISNUMBER(SEARCH(kpi_catalog[[#Headers],[Channel]],$Q35)),"Y","N")</f>
        <v>N</v>
      </c>
      <c r="Y35" s="1294" t="str">
        <f>IF(ISNUMBER(SEARCH(kpi_catalog[[#Headers],[Campaign ID]],$Q35)),"Y","N")</f>
        <v>N</v>
      </c>
      <c r="Z35" s="1294" t="str">
        <f>IF(ISNUMBER(SEARCH(kpi_catalog[[#Headers],[Channel]],$Q35)),"Y","N")</f>
        <v>N</v>
      </c>
      <c r="AA35" s="1294" t="str">
        <f>IF(ISNUMBER(SEARCH(kpi_catalog[[#Headers],[Campaign ID]],$Q35)),"Y","N")</f>
        <v>N</v>
      </c>
      <c r="AB35" s="1294" t="str">
        <f>IF(ISNUMBER(SEARCH(kpi_catalog[[#Headers],[Campaign Name]],$Q35)),"Y","N")</f>
        <v>N</v>
      </c>
      <c r="AC35" s="1294" t="str">
        <f>IF(ISNUMBER(SEARCH(kpi_catalog[[#Headers],[Touchpoint]],$Q35)),"Y","N")</f>
        <v>N</v>
      </c>
      <c r="AD35" s="1294" t="str">
        <f>IF(ISNUMBER(SEARCH(kpi_catalog[[#Headers],[Campaign type]],$Q35)),"Y","N")</f>
        <v>N</v>
      </c>
      <c r="AE35" s="1294" t="str">
        <f>IF(ISNUMBER(SEARCH(kpi_catalog[[#Headers],[Product franchise]],$Q35)),"Y","N")</f>
        <v>N</v>
      </c>
      <c r="AF35" s="1294" t="str">
        <f>IF(ISNUMBER(SEARCH(kpi_catalog[[#Headers],[Product code]],$Q35)),"Y","N")</f>
        <v>N</v>
      </c>
      <c r="AG35" s="1295" t="s">
        <v>4337</v>
      </c>
      <c r="AH35" s="1296"/>
      <c r="AI35" s="1297"/>
      <c r="AJ35" s="1297"/>
    </row>
    <row r="36" spans="1:36" ht="30" customHeight="1">
      <c r="A36" s="1282">
        <v>34</v>
      </c>
      <c r="B36" s="1300" t="s">
        <v>4536</v>
      </c>
      <c r="C36" s="1291"/>
      <c r="D36" s="1291" t="s">
        <v>4370</v>
      </c>
      <c r="E36" s="1291" t="s">
        <v>4370</v>
      </c>
      <c r="F36" s="1291" t="s">
        <v>4372</v>
      </c>
      <c r="G36" s="1291" t="s">
        <v>4352</v>
      </c>
      <c r="H36" s="1291" t="s">
        <v>4336</v>
      </c>
      <c r="I36" s="1291" t="s">
        <v>4330</v>
      </c>
      <c r="J36" s="1291" t="s">
        <v>323</v>
      </c>
      <c r="K36" s="1291" t="s">
        <v>4346</v>
      </c>
      <c r="L36" s="1292" t="str">
        <f>IF(ISNUMBER(SEARCH(kpi_catalog[[#Headers],[Till Date]],K36)),"Y","N")</f>
        <v>N</v>
      </c>
      <c r="M36" s="1292" t="str">
        <f t="shared" si="0"/>
        <v>Y</v>
      </c>
      <c r="N36" s="1292" t="str">
        <f>IF(ISNUMBER(SEARCH(kpi_catalog[[#Headers],[YTD]],$K36)),"Y","N")</f>
        <v>Y</v>
      </c>
      <c r="O36" s="1292" t="str">
        <f>IF(ISNUMBER(SEARCH(kpi_catalog[[#Headers],[MTD]],$K36)),"Y","N")</f>
        <v>N</v>
      </c>
      <c r="P36" s="1292" t="str">
        <f>IF(ISNUMBER(SEARCH(kpi_catalog[[#Headers],[Selected period]],$K36)),"Y","N")</f>
        <v>N</v>
      </c>
      <c r="Q36" s="1293" t="s">
        <v>4332</v>
      </c>
      <c r="R36" s="1294" t="str">
        <f>IF(ISNUMBER(SEARCH(kpi_catalog[[#Headers],[Division]],$Q36)),"Y","N")</f>
        <v>Y</v>
      </c>
      <c r="S36" s="1294" t="str">
        <f>IF(ISNUMBER(SEARCH(kpi_catalog[[#Headers],[Brand]],$Q36)),"Y","N")</f>
        <v>Y</v>
      </c>
      <c r="T36" s="1294" t="str">
        <f>IF(ISNUMBER(SEARCH(kpi_catalog[[#Headers],[Acquisition Period]],$Q36)),"Y","N")</f>
        <v>Y</v>
      </c>
      <c r="U36" s="1294" t="str">
        <f>IF(ISNUMBER(SEARCH(kpi_catalog[[#Headers],[Engager Type]],$Q36)),"Y","N")</f>
        <v>Y</v>
      </c>
      <c r="V36" s="1294" t="str">
        <f>IF(ISNUMBER(SEARCH(kpi_catalog[[#Headers],[Buyer Type]],$Q36)),"Y","N")</f>
        <v>Y</v>
      </c>
      <c r="W36" s="1294" t="str">
        <f>IF(ISNUMBER(SEARCH(kpi_catalog[[#Headers],[Loyalty Filter]],$Q36)),"Y","N")</f>
        <v>Y</v>
      </c>
      <c r="X36" s="1294" t="str">
        <f>IF(ISNUMBER(SEARCH(kpi_catalog[[#Headers],[Channel]],$Q36)),"Y","N")</f>
        <v>N</v>
      </c>
      <c r="Y36" s="1294" t="str">
        <f>IF(ISNUMBER(SEARCH(kpi_catalog[[#Headers],[Campaign ID]],$Q36)),"Y","N")</f>
        <v>N</v>
      </c>
      <c r="Z36" s="1294" t="str">
        <f>IF(ISNUMBER(SEARCH(kpi_catalog[[#Headers],[Channel]],$Q36)),"Y","N")</f>
        <v>N</v>
      </c>
      <c r="AA36" s="1294" t="str">
        <f>IF(ISNUMBER(SEARCH(kpi_catalog[[#Headers],[Campaign ID]],$Q36)),"Y","N")</f>
        <v>N</v>
      </c>
      <c r="AB36" s="1294" t="str">
        <f>IF(ISNUMBER(SEARCH(kpi_catalog[[#Headers],[Campaign Name]],$Q36)),"Y","N")</f>
        <v>N</v>
      </c>
      <c r="AC36" s="1294" t="str">
        <f>IF(ISNUMBER(SEARCH(kpi_catalog[[#Headers],[Touchpoint]],$Q36)),"Y","N")</f>
        <v>N</v>
      </c>
      <c r="AD36" s="1294" t="str">
        <f>IF(ISNUMBER(SEARCH(kpi_catalog[[#Headers],[Campaign type]],$Q36)),"Y","N")</f>
        <v>N</v>
      </c>
      <c r="AE36" s="1294" t="str">
        <f>IF(ISNUMBER(SEARCH(kpi_catalog[[#Headers],[Product franchise]],$Q36)),"Y","N")</f>
        <v>N</v>
      </c>
      <c r="AF36" s="1294" t="str">
        <f>IF(ISNUMBER(SEARCH(kpi_catalog[[#Headers],[Product code]],$Q36)),"Y","N")</f>
        <v>N</v>
      </c>
      <c r="AG36" s="1295" t="s">
        <v>4337</v>
      </c>
      <c r="AH36" s="1296"/>
      <c r="AI36" s="1297"/>
      <c r="AJ36" s="1297"/>
    </row>
    <row r="37" spans="1:36" ht="30" customHeight="1">
      <c r="A37" s="1282">
        <v>35</v>
      </c>
      <c r="B37" s="1300" t="s">
        <v>4536</v>
      </c>
      <c r="C37" s="1291"/>
      <c r="D37" s="1291" t="s">
        <v>4373</v>
      </c>
      <c r="E37" s="1291" t="s">
        <v>4373</v>
      </c>
      <c r="F37" s="1291" t="s">
        <v>4373</v>
      </c>
      <c r="G37" s="1291" t="s">
        <v>3368</v>
      </c>
      <c r="H37" s="1291" t="s">
        <v>4329</v>
      </c>
      <c r="I37" s="1291" t="s">
        <v>4330</v>
      </c>
      <c r="J37" s="1291" t="s">
        <v>323</v>
      </c>
      <c r="K37" s="1291" t="s">
        <v>5714</v>
      </c>
      <c r="L37" s="1292" t="str">
        <f>IF(ISNUMBER(SEARCH(kpi_catalog[[#Headers],[Till Date]],K37)),"Y","N")</f>
        <v>Y</v>
      </c>
      <c r="M37" s="1292" t="str">
        <f t="shared" si="0"/>
        <v>N</v>
      </c>
      <c r="N37" s="1292" t="str">
        <f>IF(ISNUMBER(SEARCH(kpi_catalog[[#Headers],[YTD]],$K37)),"Y","N")</f>
        <v>N</v>
      </c>
      <c r="O37" s="1292" t="str">
        <f>IF(ISNUMBER(SEARCH(kpi_catalog[[#Headers],[MTD]],$K37)),"Y","N")</f>
        <v>N</v>
      </c>
      <c r="P37" s="1292" t="str">
        <f>IF(ISNUMBER(SEARCH(kpi_catalog[[#Headers],[Selected period]],$K37)),"Y","N")</f>
        <v>N</v>
      </c>
      <c r="Q37" s="1291" t="s">
        <v>4341</v>
      </c>
      <c r="R37" s="1292" t="str">
        <f>IF(ISNUMBER(SEARCH(kpi_catalog[[#Headers],[Division]],$Q37)),"Y","N")</f>
        <v>Y</v>
      </c>
      <c r="S37" s="1294" t="str">
        <f>IF(ISNUMBER(SEARCH(kpi_catalog[[#Headers],[Brand]],$Q37)),"Y","N")</f>
        <v>Y</v>
      </c>
      <c r="T37" s="1294" t="str">
        <f>IF(ISNUMBER(SEARCH(kpi_catalog[[#Headers],[Acquisition Period]],$Q37)),"Y","N")</f>
        <v>N</v>
      </c>
      <c r="U37" s="1294" t="str">
        <f>IF(ISNUMBER(SEARCH(kpi_catalog[[#Headers],[Engager Type]],$Q37)),"Y","N")</f>
        <v>N</v>
      </c>
      <c r="V37" s="1294" t="str">
        <f>IF(ISNUMBER(SEARCH(kpi_catalog[[#Headers],[Buyer Type]],$Q37)),"Y","N")</f>
        <v>N</v>
      </c>
      <c r="W37" s="1294" t="str">
        <f>IF(ISNUMBER(SEARCH(kpi_catalog[[#Headers],[Loyalty Filter]],$Q37)),"Y","N")</f>
        <v>N</v>
      </c>
      <c r="X37" s="1294" t="str">
        <f>IF(ISNUMBER(SEARCH(kpi_catalog[[#Headers],[Channel]],$Q37)),"Y","N")</f>
        <v>N</v>
      </c>
      <c r="Y37" s="1294" t="str">
        <f>IF(ISNUMBER(SEARCH(kpi_catalog[[#Headers],[Campaign ID]],$Q37)),"Y","N")</f>
        <v>N</v>
      </c>
      <c r="Z37" s="1294" t="str">
        <f>IF(ISNUMBER(SEARCH(kpi_catalog[[#Headers],[Channel]],$Q37)),"Y","N")</f>
        <v>N</v>
      </c>
      <c r="AA37" s="1294" t="str">
        <f>IF(ISNUMBER(SEARCH(kpi_catalog[[#Headers],[Campaign ID]],$Q37)),"Y","N")</f>
        <v>N</v>
      </c>
      <c r="AB37" s="1294" t="str">
        <f>IF(ISNUMBER(SEARCH(kpi_catalog[[#Headers],[Campaign Name]],$Q37)),"Y","N")</f>
        <v>N</v>
      </c>
      <c r="AC37" s="1294" t="str">
        <f>IF(ISNUMBER(SEARCH(kpi_catalog[[#Headers],[Touchpoint]],$Q37)),"Y","N")</f>
        <v>N</v>
      </c>
      <c r="AD37" s="1294" t="str">
        <f>IF(ISNUMBER(SEARCH(kpi_catalog[[#Headers],[Campaign type]],$Q37)),"Y","N")</f>
        <v>N</v>
      </c>
      <c r="AE37" s="1294" t="str">
        <f>IF(ISNUMBER(SEARCH(kpi_catalog[[#Headers],[Product franchise]],$Q37)),"Y","N")</f>
        <v>N</v>
      </c>
      <c r="AF37" s="1294" t="str">
        <f>IF(ISNUMBER(SEARCH(kpi_catalog[[#Headers],[Product code]],$Q37)),"Y","N")</f>
        <v>N</v>
      </c>
      <c r="AG37" s="1298" t="str">
        <f>AG319</f>
        <v>Revenue generated per consumer profile based on below global definition - 
CLV = Customer value Y1 + Customer value Y2 + Customer value Y3
Here, Customer value = Revenue per consumer =  AOV Yn * Average frequency Yn * Retention rate Yn
where, Retention rate for Y1 = 1
AOV &amp; Average frequency on Year 2 takes into account customers active in Y1 &amp; Y2
AOV &amp; Average frequency on Year 3 takes into account customers active in Y1 &amp; Y3.
Each year’s value (Y1, Y2, Y3) is computed based on the spend behavior from the recent 12 months,and not based on historical data.</v>
      </c>
      <c r="AH37" s="1296"/>
      <c r="AI37" s="1297"/>
      <c r="AJ37" s="1297"/>
    </row>
    <row r="38" spans="1:36" ht="30" customHeight="1">
      <c r="A38" s="1282">
        <v>36</v>
      </c>
      <c r="B38" s="1300" t="s">
        <v>4536</v>
      </c>
      <c r="C38" s="1296"/>
      <c r="D38" s="1291" t="s">
        <v>4373</v>
      </c>
      <c r="E38" s="1291" t="s">
        <v>4373</v>
      </c>
      <c r="F38" s="1291" t="s">
        <v>4374</v>
      </c>
      <c r="G38" s="1291" t="s">
        <v>3368</v>
      </c>
      <c r="H38" s="1291" t="s">
        <v>4336</v>
      </c>
      <c r="I38" s="1291" t="s">
        <v>4330</v>
      </c>
      <c r="J38" s="1291" t="s">
        <v>323</v>
      </c>
      <c r="K38" s="1291" t="s">
        <v>5714</v>
      </c>
      <c r="L38" s="1292" t="str">
        <f>IF(ISNUMBER(SEARCH(kpi_catalog[[#Headers],[Till Date]],K38)),"Y","N")</f>
        <v>Y</v>
      </c>
      <c r="M38" s="1292" t="str">
        <f t="shared" si="0"/>
        <v>N</v>
      </c>
      <c r="N38" s="1292" t="str">
        <f>IF(ISNUMBER(SEARCH(kpi_catalog[[#Headers],[YTD]],$K38)),"Y","N")</f>
        <v>N</v>
      </c>
      <c r="O38" s="1292" t="str">
        <f>IF(ISNUMBER(SEARCH(kpi_catalog[[#Headers],[MTD]],$K38)),"Y","N")</f>
        <v>N</v>
      </c>
      <c r="P38" s="1292" t="str">
        <f>IF(ISNUMBER(SEARCH(kpi_catalog[[#Headers],[Selected period]],$K38)),"Y","N")</f>
        <v>N</v>
      </c>
      <c r="Q38" s="1291" t="s">
        <v>4341</v>
      </c>
      <c r="R38" s="1292" t="str">
        <f>IF(ISNUMBER(SEARCH(kpi_catalog[[#Headers],[Division]],$Q38)),"Y","N")</f>
        <v>Y</v>
      </c>
      <c r="S38" s="1294" t="str">
        <f>IF(ISNUMBER(SEARCH(kpi_catalog[[#Headers],[Brand]],$Q38)),"Y","N")</f>
        <v>Y</v>
      </c>
      <c r="T38" s="1294" t="str">
        <f>IF(ISNUMBER(SEARCH(kpi_catalog[[#Headers],[Acquisition Period]],$Q38)),"Y","N")</f>
        <v>N</v>
      </c>
      <c r="U38" s="1294" t="str">
        <f>IF(ISNUMBER(SEARCH(kpi_catalog[[#Headers],[Engager Type]],$Q38)),"Y","N")</f>
        <v>N</v>
      </c>
      <c r="V38" s="1294" t="str">
        <f>IF(ISNUMBER(SEARCH(kpi_catalog[[#Headers],[Buyer Type]],$Q38)),"Y","N")</f>
        <v>N</v>
      </c>
      <c r="W38" s="1294" t="str">
        <f>IF(ISNUMBER(SEARCH(kpi_catalog[[#Headers],[Loyalty Filter]],$Q38)),"Y","N")</f>
        <v>N</v>
      </c>
      <c r="X38" s="1294" t="str">
        <f>IF(ISNUMBER(SEARCH(kpi_catalog[[#Headers],[Channel]],$Q38)),"Y","N")</f>
        <v>N</v>
      </c>
      <c r="Y38" s="1294" t="str">
        <f>IF(ISNUMBER(SEARCH(kpi_catalog[[#Headers],[Campaign ID]],$Q38)),"Y","N")</f>
        <v>N</v>
      </c>
      <c r="Z38" s="1294" t="str">
        <f>IF(ISNUMBER(SEARCH(kpi_catalog[[#Headers],[Channel]],$Q38)),"Y","N")</f>
        <v>N</v>
      </c>
      <c r="AA38" s="1294" t="str">
        <f>IF(ISNUMBER(SEARCH(kpi_catalog[[#Headers],[Campaign ID]],$Q38)),"Y","N")</f>
        <v>N</v>
      </c>
      <c r="AB38" s="1294" t="str">
        <f>IF(ISNUMBER(SEARCH(kpi_catalog[[#Headers],[Campaign Name]],$Q38)),"Y","N")</f>
        <v>N</v>
      </c>
      <c r="AC38" s="1294" t="str">
        <f>IF(ISNUMBER(SEARCH(kpi_catalog[[#Headers],[Touchpoint]],$Q38)),"Y","N")</f>
        <v>N</v>
      </c>
      <c r="AD38" s="1294" t="str">
        <f>IF(ISNUMBER(SEARCH(kpi_catalog[[#Headers],[Campaign type]],$Q38)),"Y","N")</f>
        <v>N</v>
      </c>
      <c r="AE38" s="1294" t="str">
        <f>IF(ISNUMBER(SEARCH(kpi_catalog[[#Headers],[Product franchise]],$Q38)),"Y","N")</f>
        <v>N</v>
      </c>
      <c r="AF38" s="1294" t="str">
        <f>IF(ISNUMBER(SEARCH(kpi_catalog[[#Headers],[Product code]],$Q38)),"Y","N")</f>
        <v>N</v>
      </c>
      <c r="AG38" s="1295" t="s">
        <v>4337</v>
      </c>
      <c r="AH38" s="1296"/>
      <c r="AI38" s="1297"/>
      <c r="AJ38" s="1297"/>
    </row>
    <row r="39" spans="1:36" ht="30" customHeight="1">
      <c r="A39" s="1282">
        <v>37</v>
      </c>
      <c r="B39" s="1300" t="s">
        <v>4536</v>
      </c>
      <c r="C39" s="1296"/>
      <c r="D39" s="1291" t="s">
        <v>4373</v>
      </c>
      <c r="E39" s="1291" t="s">
        <v>4373</v>
      </c>
      <c r="F39" s="1291" t="s">
        <v>4375</v>
      </c>
      <c r="G39" s="1291" t="s">
        <v>4339</v>
      </c>
      <c r="H39" s="1291" t="s">
        <v>4336</v>
      </c>
      <c r="I39" s="1291" t="s">
        <v>4330</v>
      </c>
      <c r="J39" s="1291" t="s">
        <v>323</v>
      </c>
      <c r="K39" s="1291" t="s">
        <v>5714</v>
      </c>
      <c r="L39" s="1292" t="str">
        <f>IF(ISNUMBER(SEARCH(kpi_catalog[[#Headers],[Till Date]],K39)),"Y","N")</f>
        <v>Y</v>
      </c>
      <c r="M39" s="1292" t="str">
        <f t="shared" si="0"/>
        <v>N</v>
      </c>
      <c r="N39" s="1292" t="str">
        <f>IF(ISNUMBER(SEARCH(kpi_catalog[[#Headers],[YTD]],$K39)),"Y","N")</f>
        <v>N</v>
      </c>
      <c r="O39" s="1292" t="str">
        <f>IF(ISNUMBER(SEARCH(kpi_catalog[[#Headers],[MTD]],$K39)),"Y","N")</f>
        <v>N</v>
      </c>
      <c r="P39" s="1292" t="str">
        <f>IF(ISNUMBER(SEARCH(kpi_catalog[[#Headers],[Selected period]],$K39)),"Y","N")</f>
        <v>N</v>
      </c>
      <c r="Q39" s="1291" t="s">
        <v>4341</v>
      </c>
      <c r="R39" s="1292" t="str">
        <f>IF(ISNUMBER(SEARCH(kpi_catalog[[#Headers],[Division]],$Q39)),"Y","N")</f>
        <v>Y</v>
      </c>
      <c r="S39" s="1294" t="str">
        <f>IF(ISNUMBER(SEARCH(kpi_catalog[[#Headers],[Brand]],$Q39)),"Y","N")</f>
        <v>Y</v>
      </c>
      <c r="T39" s="1294" t="str">
        <f>IF(ISNUMBER(SEARCH(kpi_catalog[[#Headers],[Acquisition Period]],$Q39)),"Y","N")</f>
        <v>N</v>
      </c>
      <c r="U39" s="1294" t="str">
        <f>IF(ISNUMBER(SEARCH(kpi_catalog[[#Headers],[Engager Type]],$Q39)),"Y","N")</f>
        <v>N</v>
      </c>
      <c r="V39" s="1294" t="str">
        <f>IF(ISNUMBER(SEARCH(kpi_catalog[[#Headers],[Buyer Type]],$Q39)),"Y","N")</f>
        <v>N</v>
      </c>
      <c r="W39" s="1294" t="str">
        <f>IF(ISNUMBER(SEARCH(kpi_catalog[[#Headers],[Loyalty Filter]],$Q39)),"Y","N")</f>
        <v>N</v>
      </c>
      <c r="X39" s="1294" t="str">
        <f>IF(ISNUMBER(SEARCH(kpi_catalog[[#Headers],[Channel]],$Q39)),"Y","N")</f>
        <v>N</v>
      </c>
      <c r="Y39" s="1294" t="str">
        <f>IF(ISNUMBER(SEARCH(kpi_catalog[[#Headers],[Campaign ID]],$Q39)),"Y","N")</f>
        <v>N</v>
      </c>
      <c r="Z39" s="1294" t="str">
        <f>IF(ISNUMBER(SEARCH(kpi_catalog[[#Headers],[Channel]],$Q39)),"Y","N")</f>
        <v>N</v>
      </c>
      <c r="AA39" s="1294" t="str">
        <f>IF(ISNUMBER(SEARCH(kpi_catalog[[#Headers],[Campaign ID]],$Q39)),"Y","N")</f>
        <v>N</v>
      </c>
      <c r="AB39" s="1294" t="str">
        <f>IF(ISNUMBER(SEARCH(kpi_catalog[[#Headers],[Campaign Name]],$Q39)),"Y","N")</f>
        <v>N</v>
      </c>
      <c r="AC39" s="1294" t="str">
        <f>IF(ISNUMBER(SEARCH(kpi_catalog[[#Headers],[Touchpoint]],$Q39)),"Y","N")</f>
        <v>N</v>
      </c>
      <c r="AD39" s="1294" t="str">
        <f>IF(ISNUMBER(SEARCH(kpi_catalog[[#Headers],[Campaign type]],$Q39)),"Y","N")</f>
        <v>N</v>
      </c>
      <c r="AE39" s="1294" t="str">
        <f>IF(ISNUMBER(SEARCH(kpi_catalog[[#Headers],[Product franchise]],$Q39)),"Y","N")</f>
        <v>N</v>
      </c>
      <c r="AF39" s="1294" t="str">
        <f>IF(ISNUMBER(SEARCH(kpi_catalog[[#Headers],[Product code]],$Q39)),"Y","N")</f>
        <v>N</v>
      </c>
      <c r="AG39" s="1295" t="s">
        <v>4337</v>
      </c>
      <c r="AH39" s="1296"/>
      <c r="AI39" s="1297"/>
      <c r="AJ39" s="1297"/>
    </row>
    <row r="40" spans="1:36" ht="30" customHeight="1">
      <c r="A40" s="1282">
        <v>38</v>
      </c>
      <c r="B40" s="1300" t="s">
        <v>5730</v>
      </c>
      <c r="C40" s="1291"/>
      <c r="D40" s="1291" t="s">
        <v>4376</v>
      </c>
      <c r="E40" s="1291" t="s">
        <v>4376</v>
      </c>
      <c r="F40" s="1291" t="s">
        <v>4376</v>
      </c>
      <c r="G40" s="1291" t="s">
        <v>4339</v>
      </c>
      <c r="H40" s="1291" t="s">
        <v>4329</v>
      </c>
      <c r="I40" s="1291" t="s">
        <v>4330</v>
      </c>
      <c r="J40" s="1291" t="s">
        <v>323</v>
      </c>
      <c r="K40" s="1291" t="s">
        <v>4346</v>
      </c>
      <c r="L40" s="1292" t="str">
        <f>IF(ISNUMBER(SEARCH(kpi_catalog[[#Headers],[Till Date]],K40)),"Y","N")</f>
        <v>N</v>
      </c>
      <c r="M40" s="1292" t="str">
        <f t="shared" si="0"/>
        <v>Y</v>
      </c>
      <c r="N40" s="1292" t="str">
        <f>IF(ISNUMBER(SEARCH(kpi_catalog[[#Headers],[YTD]],$K40)),"Y","N")</f>
        <v>Y</v>
      </c>
      <c r="O40" s="1292" t="str">
        <f>IF(ISNUMBER(SEARCH(kpi_catalog[[#Headers],[MTD]],$K40)),"Y","N")</f>
        <v>N</v>
      </c>
      <c r="P40" s="1292" t="str">
        <f>IF(ISNUMBER(SEARCH(kpi_catalog[[#Headers],[Selected period]],$K40)),"Y","N")</f>
        <v>N</v>
      </c>
      <c r="Q40" s="1293" t="s">
        <v>4332</v>
      </c>
      <c r="R40" s="1294" t="str">
        <f>IF(ISNUMBER(SEARCH(kpi_catalog[[#Headers],[Division]],$Q40)),"Y","N")</f>
        <v>Y</v>
      </c>
      <c r="S40" s="1294" t="str">
        <f>IF(ISNUMBER(SEARCH(kpi_catalog[[#Headers],[Brand]],$Q40)),"Y","N")</f>
        <v>Y</v>
      </c>
      <c r="T40" s="1294" t="str">
        <f>IF(ISNUMBER(SEARCH(kpi_catalog[[#Headers],[Acquisition Period]],$Q40)),"Y","N")</f>
        <v>Y</v>
      </c>
      <c r="U40" s="1294" t="str">
        <f>IF(ISNUMBER(SEARCH(kpi_catalog[[#Headers],[Engager Type]],$Q40)),"Y","N")</f>
        <v>Y</v>
      </c>
      <c r="V40" s="1294" t="str">
        <f>IF(ISNUMBER(SEARCH(kpi_catalog[[#Headers],[Buyer Type]],$Q40)),"Y","N")</f>
        <v>Y</v>
      </c>
      <c r="W40" s="1294" t="str">
        <f>IF(ISNUMBER(SEARCH(kpi_catalog[[#Headers],[Loyalty Filter]],$Q40)),"Y","N")</f>
        <v>Y</v>
      </c>
      <c r="X40" s="1294" t="str">
        <f>IF(ISNUMBER(SEARCH(kpi_catalog[[#Headers],[Channel]],$Q40)),"Y","N")</f>
        <v>N</v>
      </c>
      <c r="Y40" s="1294" t="str">
        <f>IF(ISNUMBER(SEARCH(kpi_catalog[[#Headers],[Campaign ID]],$Q40)),"Y","N")</f>
        <v>N</v>
      </c>
      <c r="Z40" s="1294" t="str">
        <f>IF(ISNUMBER(SEARCH(kpi_catalog[[#Headers],[Channel]],$Q40)),"Y","N")</f>
        <v>N</v>
      </c>
      <c r="AA40" s="1294" t="str">
        <f>IF(ISNUMBER(SEARCH(kpi_catalog[[#Headers],[Campaign ID]],$Q40)),"Y","N")</f>
        <v>N</v>
      </c>
      <c r="AB40" s="1294" t="str">
        <f>IF(ISNUMBER(SEARCH(kpi_catalog[[#Headers],[Campaign Name]],$Q40)),"Y","N")</f>
        <v>N</v>
      </c>
      <c r="AC40" s="1294" t="str">
        <f>IF(ISNUMBER(SEARCH(kpi_catalog[[#Headers],[Touchpoint]],$Q40)),"Y","N")</f>
        <v>N</v>
      </c>
      <c r="AD40" s="1294" t="str">
        <f>IF(ISNUMBER(SEARCH(kpi_catalog[[#Headers],[Campaign type]],$Q40)),"Y","N")</f>
        <v>N</v>
      </c>
      <c r="AE40" s="1294" t="str">
        <f>IF(ISNUMBER(SEARCH(kpi_catalog[[#Headers],[Product franchise]],$Q40)),"Y","N")</f>
        <v>N</v>
      </c>
      <c r="AF40" s="1294" t="str">
        <f>IF(ISNUMBER(SEARCH(kpi_catalog[[#Headers],[Product code]],$Q40)),"Y","N")</f>
        <v>N</v>
      </c>
      <c r="AG40" s="1298" t="str">
        <f>AG340</f>
        <v>- R12: #New Customers who made at least 2 purchases between 0-12 months / #New Customers who made at least 1 purchase between 0-12 months
- YTD: #NewCustomers who made at least 2 purchases between Jan. and selected month / #New Customers who made at least 1 purchase between Jan. and selected month</v>
      </c>
      <c r="AH40" s="1296"/>
      <c r="AI40" s="1297"/>
      <c r="AJ40" s="1297"/>
    </row>
    <row r="41" spans="1:36" ht="30" customHeight="1">
      <c r="A41" s="1282">
        <v>39</v>
      </c>
      <c r="B41" s="1300" t="s">
        <v>5730</v>
      </c>
      <c r="C41" s="1291"/>
      <c r="D41" s="1291" t="s">
        <v>4376</v>
      </c>
      <c r="E41" s="1291" t="s">
        <v>4376</v>
      </c>
      <c r="F41" s="1291" t="s">
        <v>4377</v>
      </c>
      <c r="G41" s="1291" t="s">
        <v>4339</v>
      </c>
      <c r="H41" s="1291" t="s">
        <v>4336</v>
      </c>
      <c r="I41" s="1291" t="s">
        <v>4330</v>
      </c>
      <c r="J41" s="1291" t="s">
        <v>323</v>
      </c>
      <c r="K41" s="1291" t="s">
        <v>4346</v>
      </c>
      <c r="L41" s="1292" t="str">
        <f>IF(ISNUMBER(SEARCH(kpi_catalog[[#Headers],[Till Date]],K41)),"Y","N")</f>
        <v>N</v>
      </c>
      <c r="M41" s="1292" t="str">
        <f t="shared" si="0"/>
        <v>Y</v>
      </c>
      <c r="N41" s="1292" t="str">
        <f>IF(ISNUMBER(SEARCH(kpi_catalog[[#Headers],[YTD]],$K41)),"Y","N")</f>
        <v>Y</v>
      </c>
      <c r="O41" s="1292" t="str">
        <f>IF(ISNUMBER(SEARCH(kpi_catalog[[#Headers],[MTD]],$K41)),"Y","N")</f>
        <v>N</v>
      </c>
      <c r="P41" s="1292" t="str">
        <f>IF(ISNUMBER(SEARCH(kpi_catalog[[#Headers],[Selected period]],$K41)),"Y","N")</f>
        <v>N</v>
      </c>
      <c r="Q41" s="1293" t="s">
        <v>4332</v>
      </c>
      <c r="R41" s="1294" t="str">
        <f>IF(ISNUMBER(SEARCH(kpi_catalog[[#Headers],[Division]],$Q41)),"Y","N")</f>
        <v>Y</v>
      </c>
      <c r="S41" s="1294" t="str">
        <f>IF(ISNUMBER(SEARCH(kpi_catalog[[#Headers],[Brand]],$Q41)),"Y","N")</f>
        <v>Y</v>
      </c>
      <c r="T41" s="1294" t="str">
        <f>IF(ISNUMBER(SEARCH(kpi_catalog[[#Headers],[Acquisition Period]],$Q41)),"Y","N")</f>
        <v>Y</v>
      </c>
      <c r="U41" s="1294" t="str">
        <f>IF(ISNUMBER(SEARCH(kpi_catalog[[#Headers],[Engager Type]],$Q41)),"Y","N")</f>
        <v>Y</v>
      </c>
      <c r="V41" s="1294" t="str">
        <f>IF(ISNUMBER(SEARCH(kpi_catalog[[#Headers],[Buyer Type]],$Q41)),"Y","N")</f>
        <v>Y</v>
      </c>
      <c r="W41" s="1294" t="str">
        <f>IF(ISNUMBER(SEARCH(kpi_catalog[[#Headers],[Loyalty Filter]],$Q41)),"Y","N")</f>
        <v>Y</v>
      </c>
      <c r="X41" s="1294" t="str">
        <f>IF(ISNUMBER(SEARCH(kpi_catalog[[#Headers],[Channel]],$Q41)),"Y","N")</f>
        <v>N</v>
      </c>
      <c r="Y41" s="1294" t="str">
        <f>IF(ISNUMBER(SEARCH(kpi_catalog[[#Headers],[Campaign ID]],$Q41)),"Y","N")</f>
        <v>N</v>
      </c>
      <c r="Z41" s="1294" t="str">
        <f>IF(ISNUMBER(SEARCH(kpi_catalog[[#Headers],[Channel]],$Q41)),"Y","N")</f>
        <v>N</v>
      </c>
      <c r="AA41" s="1294" t="str">
        <f>IF(ISNUMBER(SEARCH(kpi_catalog[[#Headers],[Campaign ID]],$Q41)),"Y","N")</f>
        <v>N</v>
      </c>
      <c r="AB41" s="1294" t="str">
        <f>IF(ISNUMBER(SEARCH(kpi_catalog[[#Headers],[Campaign Name]],$Q41)),"Y","N")</f>
        <v>N</v>
      </c>
      <c r="AC41" s="1294" t="str">
        <f>IF(ISNUMBER(SEARCH(kpi_catalog[[#Headers],[Touchpoint]],$Q41)),"Y","N")</f>
        <v>N</v>
      </c>
      <c r="AD41" s="1294" t="str">
        <f>IF(ISNUMBER(SEARCH(kpi_catalog[[#Headers],[Campaign type]],$Q41)),"Y","N")</f>
        <v>N</v>
      </c>
      <c r="AE41" s="1294" t="str">
        <f>IF(ISNUMBER(SEARCH(kpi_catalog[[#Headers],[Product franchise]],$Q41)),"Y","N")</f>
        <v>N</v>
      </c>
      <c r="AF41" s="1294" t="str">
        <f>IF(ISNUMBER(SEARCH(kpi_catalog[[#Headers],[Product code]],$Q41)),"Y","N")</f>
        <v>N</v>
      </c>
      <c r="AG41" s="1295" t="s">
        <v>4337</v>
      </c>
      <c r="AH41" s="1296"/>
      <c r="AI41" s="1297"/>
      <c r="AJ41" s="1297"/>
    </row>
    <row r="42" spans="1:36" ht="30" customHeight="1">
      <c r="A42" s="1282">
        <v>40</v>
      </c>
      <c r="B42" s="1300" t="s">
        <v>5730</v>
      </c>
      <c r="C42" s="1291"/>
      <c r="D42" s="1291" t="s">
        <v>4376</v>
      </c>
      <c r="E42" s="1291" t="s">
        <v>4376</v>
      </c>
      <c r="F42" s="1291" t="s">
        <v>4378</v>
      </c>
      <c r="G42" s="1291" t="s">
        <v>4352</v>
      </c>
      <c r="H42" s="1291" t="s">
        <v>4336</v>
      </c>
      <c r="I42" s="1291" t="s">
        <v>4330</v>
      </c>
      <c r="J42" s="1291" t="s">
        <v>323</v>
      </c>
      <c r="K42" s="1291" t="s">
        <v>4346</v>
      </c>
      <c r="L42" s="1292" t="str">
        <f>IF(ISNUMBER(SEARCH(kpi_catalog[[#Headers],[Till Date]],K42)),"Y","N")</f>
        <v>N</v>
      </c>
      <c r="M42" s="1292" t="str">
        <f t="shared" si="0"/>
        <v>Y</v>
      </c>
      <c r="N42" s="1292" t="str">
        <f>IF(ISNUMBER(SEARCH(kpi_catalog[[#Headers],[YTD]],$K42)),"Y","N")</f>
        <v>Y</v>
      </c>
      <c r="O42" s="1292" t="str">
        <f>IF(ISNUMBER(SEARCH(kpi_catalog[[#Headers],[MTD]],$K42)),"Y","N")</f>
        <v>N</v>
      </c>
      <c r="P42" s="1292" t="str">
        <f>IF(ISNUMBER(SEARCH(kpi_catalog[[#Headers],[Selected period]],$K42)),"Y","N")</f>
        <v>N</v>
      </c>
      <c r="Q42" s="1293" t="s">
        <v>4332</v>
      </c>
      <c r="R42" s="1294" t="str">
        <f>IF(ISNUMBER(SEARCH(kpi_catalog[[#Headers],[Division]],$Q42)),"Y","N")</f>
        <v>Y</v>
      </c>
      <c r="S42" s="1294" t="str">
        <f>IF(ISNUMBER(SEARCH(kpi_catalog[[#Headers],[Brand]],$Q42)),"Y","N")</f>
        <v>Y</v>
      </c>
      <c r="T42" s="1294" t="str">
        <f>IF(ISNUMBER(SEARCH(kpi_catalog[[#Headers],[Acquisition Period]],$Q42)),"Y","N")</f>
        <v>Y</v>
      </c>
      <c r="U42" s="1294" t="str">
        <f>IF(ISNUMBER(SEARCH(kpi_catalog[[#Headers],[Engager Type]],$Q42)),"Y","N")</f>
        <v>Y</v>
      </c>
      <c r="V42" s="1294" t="str">
        <f>IF(ISNUMBER(SEARCH(kpi_catalog[[#Headers],[Buyer Type]],$Q42)),"Y","N")</f>
        <v>Y</v>
      </c>
      <c r="W42" s="1294" t="str">
        <f>IF(ISNUMBER(SEARCH(kpi_catalog[[#Headers],[Loyalty Filter]],$Q42)),"Y","N")</f>
        <v>Y</v>
      </c>
      <c r="X42" s="1294" t="str">
        <f>IF(ISNUMBER(SEARCH(kpi_catalog[[#Headers],[Channel]],$Q42)),"Y","N")</f>
        <v>N</v>
      </c>
      <c r="Y42" s="1294" t="str">
        <f>IF(ISNUMBER(SEARCH(kpi_catalog[[#Headers],[Campaign ID]],$Q42)),"Y","N")</f>
        <v>N</v>
      </c>
      <c r="Z42" s="1294" t="str">
        <f>IF(ISNUMBER(SEARCH(kpi_catalog[[#Headers],[Channel]],$Q42)),"Y","N")</f>
        <v>N</v>
      </c>
      <c r="AA42" s="1294" t="str">
        <f>IF(ISNUMBER(SEARCH(kpi_catalog[[#Headers],[Campaign ID]],$Q42)),"Y","N")</f>
        <v>N</v>
      </c>
      <c r="AB42" s="1294" t="str">
        <f>IF(ISNUMBER(SEARCH(kpi_catalog[[#Headers],[Campaign Name]],$Q42)),"Y","N")</f>
        <v>N</v>
      </c>
      <c r="AC42" s="1294" t="str">
        <f>IF(ISNUMBER(SEARCH(kpi_catalog[[#Headers],[Touchpoint]],$Q42)),"Y","N")</f>
        <v>N</v>
      </c>
      <c r="AD42" s="1294" t="str">
        <f>IF(ISNUMBER(SEARCH(kpi_catalog[[#Headers],[Campaign type]],$Q42)),"Y","N")</f>
        <v>N</v>
      </c>
      <c r="AE42" s="1294" t="str">
        <f>IF(ISNUMBER(SEARCH(kpi_catalog[[#Headers],[Product franchise]],$Q42)),"Y","N")</f>
        <v>N</v>
      </c>
      <c r="AF42" s="1294" t="str">
        <f>IF(ISNUMBER(SEARCH(kpi_catalog[[#Headers],[Product code]],$Q42)),"Y","N")</f>
        <v>N</v>
      </c>
      <c r="AG42" s="1295" t="s">
        <v>4337</v>
      </c>
      <c r="AH42" s="1296"/>
      <c r="AI42" s="1297"/>
      <c r="AJ42" s="1297"/>
    </row>
    <row r="43" spans="1:36" ht="30" customHeight="1">
      <c r="A43" s="1282">
        <v>41</v>
      </c>
      <c r="B43" s="1300" t="s">
        <v>70</v>
      </c>
      <c r="C43" s="1291"/>
      <c r="D43" s="1284" t="s">
        <v>5731</v>
      </c>
      <c r="E43" s="1291" t="s">
        <v>4379</v>
      </c>
      <c r="F43" s="1291" t="s">
        <v>4379</v>
      </c>
      <c r="G43" s="1291" t="s">
        <v>3368</v>
      </c>
      <c r="H43" s="1291" t="s">
        <v>4361</v>
      </c>
      <c r="I43" s="1291" t="s">
        <v>4330</v>
      </c>
      <c r="J43" s="1291" t="s">
        <v>323</v>
      </c>
      <c r="K43" s="1291" t="s">
        <v>5714</v>
      </c>
      <c r="L43" s="1292" t="str">
        <f>IF(ISNUMBER(SEARCH(kpi_catalog[[#Headers],[Till Date]],K43)),"Y","N")</f>
        <v>Y</v>
      </c>
      <c r="M43" s="1292" t="str">
        <f t="shared" si="0"/>
        <v>N</v>
      </c>
      <c r="N43" s="1292" t="str">
        <f>IF(ISNUMBER(SEARCH(kpi_catalog[[#Headers],[YTD]],$K43)),"Y","N")</f>
        <v>N</v>
      </c>
      <c r="O43" s="1292" t="str">
        <f>IF(ISNUMBER(SEARCH(kpi_catalog[[#Headers],[MTD]],$K43)),"Y","N")</f>
        <v>N</v>
      </c>
      <c r="P43" s="1292" t="str">
        <f>IF(ISNUMBER(SEARCH(kpi_catalog[[#Headers],[Selected period]],$K43)),"Y","N")</f>
        <v>N</v>
      </c>
      <c r="Q43" s="1293" t="s">
        <v>4332</v>
      </c>
      <c r="R43" s="1294" t="str">
        <f>IF(ISNUMBER(SEARCH(kpi_catalog[[#Headers],[Division]],$Q43)),"Y","N")</f>
        <v>Y</v>
      </c>
      <c r="S43" s="1294" t="str">
        <f>IF(ISNUMBER(SEARCH(kpi_catalog[[#Headers],[Brand]],$Q43)),"Y","N")</f>
        <v>Y</v>
      </c>
      <c r="T43" s="1294" t="str">
        <f>IF(ISNUMBER(SEARCH(kpi_catalog[[#Headers],[Acquisition Period]],$Q43)),"Y","N")</f>
        <v>Y</v>
      </c>
      <c r="U43" s="1294" t="str">
        <f>IF(ISNUMBER(SEARCH(kpi_catalog[[#Headers],[Engager Type]],$Q43)),"Y","N")</f>
        <v>Y</v>
      </c>
      <c r="V43" s="1294" t="str">
        <f>IF(ISNUMBER(SEARCH(kpi_catalog[[#Headers],[Buyer Type]],$Q43)),"Y","N")</f>
        <v>Y</v>
      </c>
      <c r="W43" s="1294" t="str">
        <f>IF(ISNUMBER(SEARCH(kpi_catalog[[#Headers],[Loyalty Filter]],$Q43)),"Y","N")</f>
        <v>Y</v>
      </c>
      <c r="X43" s="1294" t="str">
        <f>IF(ISNUMBER(SEARCH(kpi_catalog[[#Headers],[Channel]],$Q43)),"Y","N")</f>
        <v>N</v>
      </c>
      <c r="Y43" s="1294" t="str">
        <f>IF(ISNUMBER(SEARCH(kpi_catalog[[#Headers],[Campaign ID]],$Q43)),"Y","N")</f>
        <v>N</v>
      </c>
      <c r="Z43" s="1294" t="str">
        <f>IF(ISNUMBER(SEARCH(kpi_catalog[[#Headers],[Channel]],$Q43)),"Y","N")</f>
        <v>N</v>
      </c>
      <c r="AA43" s="1294" t="str">
        <f>IF(ISNUMBER(SEARCH(kpi_catalog[[#Headers],[Campaign ID]],$Q43)),"Y","N")</f>
        <v>N</v>
      </c>
      <c r="AB43" s="1294" t="str">
        <f>IF(ISNUMBER(SEARCH(kpi_catalog[[#Headers],[Campaign Name]],$Q43)),"Y","N")</f>
        <v>N</v>
      </c>
      <c r="AC43" s="1294" t="str">
        <f>IF(ISNUMBER(SEARCH(kpi_catalog[[#Headers],[Touchpoint]],$Q43)),"Y","N")</f>
        <v>N</v>
      </c>
      <c r="AD43" s="1294" t="str">
        <f>IF(ISNUMBER(SEARCH(kpi_catalog[[#Headers],[Campaign type]],$Q43)),"Y","N")</f>
        <v>N</v>
      </c>
      <c r="AE43" s="1294" t="str">
        <f>IF(ISNUMBER(SEARCH(kpi_catalog[[#Headers],[Product franchise]],$Q43)),"Y","N")</f>
        <v>N</v>
      </c>
      <c r="AF43" s="1294" t="str">
        <f>IF(ISNUMBER(SEARCH(kpi_catalog[[#Headers],[Product code]],$Q43)),"Y","N")</f>
        <v>N</v>
      </c>
      <c r="AG43" s="1298" t="str">
        <f>AG344</f>
        <v>Total number of unique customers enrolled in the loyalty program till a selected timeperiod</v>
      </c>
      <c r="AH43" s="1296"/>
      <c r="AI43" s="1297"/>
      <c r="AJ43" s="1297"/>
    </row>
    <row r="44" spans="1:36" ht="30" customHeight="1">
      <c r="A44" s="1282">
        <v>42</v>
      </c>
      <c r="B44" s="1300" t="s">
        <v>70</v>
      </c>
      <c r="C44" s="1291"/>
      <c r="D44" s="1284" t="s">
        <v>5731</v>
      </c>
      <c r="E44" s="1291" t="s">
        <v>4379</v>
      </c>
      <c r="F44" s="1291" t="s">
        <v>4380</v>
      </c>
      <c r="G44" s="1291" t="s">
        <v>3368</v>
      </c>
      <c r="H44" s="1291" t="s">
        <v>4336</v>
      </c>
      <c r="I44" s="1291" t="s">
        <v>4330</v>
      </c>
      <c r="J44" s="1291" t="s">
        <v>323</v>
      </c>
      <c r="K44" s="1291" t="s">
        <v>5714</v>
      </c>
      <c r="L44" s="1292" t="str">
        <f>IF(ISNUMBER(SEARCH(kpi_catalog[[#Headers],[Till Date]],K44)),"Y","N")</f>
        <v>Y</v>
      </c>
      <c r="M44" s="1292" t="str">
        <f t="shared" si="0"/>
        <v>N</v>
      </c>
      <c r="N44" s="1292" t="str">
        <f>IF(ISNUMBER(SEARCH(kpi_catalog[[#Headers],[YTD]],$K44)),"Y","N")</f>
        <v>N</v>
      </c>
      <c r="O44" s="1292" t="str">
        <f>IF(ISNUMBER(SEARCH(kpi_catalog[[#Headers],[MTD]],$K44)),"Y","N")</f>
        <v>N</v>
      </c>
      <c r="P44" s="1292" t="str">
        <f>IF(ISNUMBER(SEARCH(kpi_catalog[[#Headers],[Selected period]],$K44)),"Y","N")</f>
        <v>N</v>
      </c>
      <c r="Q44" s="1293" t="s">
        <v>4332</v>
      </c>
      <c r="R44" s="1294" t="str">
        <f>IF(ISNUMBER(SEARCH(kpi_catalog[[#Headers],[Division]],$Q44)),"Y","N")</f>
        <v>Y</v>
      </c>
      <c r="S44" s="1294" t="str">
        <f>IF(ISNUMBER(SEARCH(kpi_catalog[[#Headers],[Brand]],$Q44)),"Y","N")</f>
        <v>Y</v>
      </c>
      <c r="T44" s="1294" t="str">
        <f>IF(ISNUMBER(SEARCH(kpi_catalog[[#Headers],[Acquisition Period]],$Q44)),"Y","N")</f>
        <v>Y</v>
      </c>
      <c r="U44" s="1294" t="str">
        <f>IF(ISNUMBER(SEARCH(kpi_catalog[[#Headers],[Engager Type]],$Q44)),"Y","N")</f>
        <v>Y</v>
      </c>
      <c r="V44" s="1294" t="str">
        <f>IF(ISNUMBER(SEARCH(kpi_catalog[[#Headers],[Buyer Type]],$Q44)),"Y","N")</f>
        <v>Y</v>
      </c>
      <c r="W44" s="1294" t="str">
        <f>IF(ISNUMBER(SEARCH(kpi_catalog[[#Headers],[Loyalty Filter]],$Q44)),"Y","N")</f>
        <v>Y</v>
      </c>
      <c r="X44" s="1294" t="str">
        <f>IF(ISNUMBER(SEARCH(kpi_catalog[[#Headers],[Channel]],$Q44)),"Y","N")</f>
        <v>N</v>
      </c>
      <c r="Y44" s="1294" t="str">
        <f>IF(ISNUMBER(SEARCH(kpi_catalog[[#Headers],[Campaign ID]],$Q44)),"Y","N")</f>
        <v>N</v>
      </c>
      <c r="Z44" s="1294" t="str">
        <f>IF(ISNUMBER(SEARCH(kpi_catalog[[#Headers],[Channel]],$Q44)),"Y","N")</f>
        <v>N</v>
      </c>
      <c r="AA44" s="1294" t="str">
        <f>IF(ISNUMBER(SEARCH(kpi_catalog[[#Headers],[Campaign ID]],$Q44)),"Y","N")</f>
        <v>N</v>
      </c>
      <c r="AB44" s="1294" t="str">
        <f>IF(ISNUMBER(SEARCH(kpi_catalog[[#Headers],[Campaign Name]],$Q44)),"Y","N")</f>
        <v>N</v>
      </c>
      <c r="AC44" s="1294" t="str">
        <f>IF(ISNUMBER(SEARCH(kpi_catalog[[#Headers],[Touchpoint]],$Q44)),"Y","N")</f>
        <v>N</v>
      </c>
      <c r="AD44" s="1294" t="str">
        <f>IF(ISNUMBER(SEARCH(kpi_catalog[[#Headers],[Campaign type]],$Q44)),"Y","N")</f>
        <v>N</v>
      </c>
      <c r="AE44" s="1294" t="str">
        <f>IF(ISNUMBER(SEARCH(kpi_catalog[[#Headers],[Product franchise]],$Q44)),"Y","N")</f>
        <v>N</v>
      </c>
      <c r="AF44" s="1294" t="str">
        <f>IF(ISNUMBER(SEARCH(kpi_catalog[[#Headers],[Product code]],$Q44)),"Y","N")</f>
        <v>N</v>
      </c>
      <c r="AG44" s="1295" t="s">
        <v>4337</v>
      </c>
      <c r="AH44" s="1296"/>
      <c r="AI44" s="1297"/>
      <c r="AJ44" s="1297"/>
    </row>
    <row r="45" spans="1:36" ht="30" customHeight="1">
      <c r="A45" s="1282">
        <v>43</v>
      </c>
      <c r="B45" s="1300" t="s">
        <v>70</v>
      </c>
      <c r="C45" s="1291"/>
      <c r="D45" s="1284" t="s">
        <v>5731</v>
      </c>
      <c r="E45" s="1291" t="s">
        <v>4379</v>
      </c>
      <c r="F45" s="1291" t="s">
        <v>4381</v>
      </c>
      <c r="G45" s="1291" t="s">
        <v>4339</v>
      </c>
      <c r="H45" s="1291" t="s">
        <v>4336</v>
      </c>
      <c r="I45" s="1291" t="s">
        <v>4330</v>
      </c>
      <c r="J45" s="1291" t="s">
        <v>323</v>
      </c>
      <c r="K45" s="1291" t="s">
        <v>5714</v>
      </c>
      <c r="L45" s="1292" t="str">
        <f>IF(ISNUMBER(SEARCH(kpi_catalog[[#Headers],[Till Date]],K45)),"Y","N")</f>
        <v>Y</v>
      </c>
      <c r="M45" s="1292" t="str">
        <f t="shared" si="0"/>
        <v>N</v>
      </c>
      <c r="N45" s="1292" t="str">
        <f>IF(ISNUMBER(SEARCH(kpi_catalog[[#Headers],[YTD]],$K45)),"Y","N")</f>
        <v>N</v>
      </c>
      <c r="O45" s="1292" t="str">
        <f>IF(ISNUMBER(SEARCH(kpi_catalog[[#Headers],[MTD]],$K45)),"Y","N")</f>
        <v>N</v>
      </c>
      <c r="P45" s="1292" t="str">
        <f>IF(ISNUMBER(SEARCH(kpi_catalog[[#Headers],[Selected period]],$K45)),"Y","N")</f>
        <v>N</v>
      </c>
      <c r="Q45" s="1293" t="s">
        <v>4332</v>
      </c>
      <c r="R45" s="1294" t="str">
        <f>IF(ISNUMBER(SEARCH(kpi_catalog[[#Headers],[Division]],$Q45)),"Y","N")</f>
        <v>Y</v>
      </c>
      <c r="S45" s="1294" t="str">
        <f>IF(ISNUMBER(SEARCH(kpi_catalog[[#Headers],[Brand]],$Q45)),"Y","N")</f>
        <v>Y</v>
      </c>
      <c r="T45" s="1294" t="str">
        <f>IF(ISNUMBER(SEARCH(kpi_catalog[[#Headers],[Acquisition Period]],$Q45)),"Y","N")</f>
        <v>Y</v>
      </c>
      <c r="U45" s="1294" t="str">
        <f>IF(ISNUMBER(SEARCH(kpi_catalog[[#Headers],[Engager Type]],$Q45)),"Y","N")</f>
        <v>Y</v>
      </c>
      <c r="V45" s="1294" t="str">
        <f>IF(ISNUMBER(SEARCH(kpi_catalog[[#Headers],[Buyer Type]],$Q45)),"Y","N")</f>
        <v>Y</v>
      </c>
      <c r="W45" s="1294" t="str">
        <f>IF(ISNUMBER(SEARCH(kpi_catalog[[#Headers],[Loyalty Filter]],$Q45)),"Y","N")</f>
        <v>Y</v>
      </c>
      <c r="X45" s="1294" t="str">
        <f>IF(ISNUMBER(SEARCH(kpi_catalog[[#Headers],[Channel]],$Q45)),"Y","N")</f>
        <v>N</v>
      </c>
      <c r="Y45" s="1294" t="str">
        <f>IF(ISNUMBER(SEARCH(kpi_catalog[[#Headers],[Campaign ID]],$Q45)),"Y","N")</f>
        <v>N</v>
      </c>
      <c r="Z45" s="1294" t="str">
        <f>IF(ISNUMBER(SEARCH(kpi_catalog[[#Headers],[Channel]],$Q45)),"Y","N")</f>
        <v>N</v>
      </c>
      <c r="AA45" s="1294" t="str">
        <f>IF(ISNUMBER(SEARCH(kpi_catalog[[#Headers],[Campaign ID]],$Q45)),"Y","N")</f>
        <v>N</v>
      </c>
      <c r="AB45" s="1294" t="str">
        <f>IF(ISNUMBER(SEARCH(kpi_catalog[[#Headers],[Campaign Name]],$Q45)),"Y","N")</f>
        <v>N</v>
      </c>
      <c r="AC45" s="1294" t="str">
        <f>IF(ISNUMBER(SEARCH(kpi_catalog[[#Headers],[Touchpoint]],$Q45)),"Y","N")</f>
        <v>N</v>
      </c>
      <c r="AD45" s="1294" t="str">
        <f>IF(ISNUMBER(SEARCH(kpi_catalog[[#Headers],[Campaign type]],$Q45)),"Y","N")</f>
        <v>N</v>
      </c>
      <c r="AE45" s="1294" t="str">
        <f>IF(ISNUMBER(SEARCH(kpi_catalog[[#Headers],[Product franchise]],$Q45)),"Y","N")</f>
        <v>N</v>
      </c>
      <c r="AF45" s="1294" t="str">
        <f>IF(ISNUMBER(SEARCH(kpi_catalog[[#Headers],[Product code]],$Q45)),"Y","N")</f>
        <v>N</v>
      </c>
      <c r="AG45" s="1295" t="s">
        <v>4337</v>
      </c>
      <c r="AH45" s="1296"/>
      <c r="AI45" s="1297"/>
      <c r="AJ45" s="1297"/>
    </row>
    <row r="46" spans="1:36" ht="30" customHeight="1">
      <c r="A46" s="1282">
        <v>44</v>
      </c>
      <c r="B46" s="1300" t="s">
        <v>70</v>
      </c>
      <c r="C46" s="1291"/>
      <c r="D46" s="1291" t="s">
        <v>4382</v>
      </c>
      <c r="E46" s="1291" t="s">
        <v>4382</v>
      </c>
      <c r="F46" s="1291" t="s">
        <v>4382</v>
      </c>
      <c r="G46" s="1291" t="s">
        <v>3368</v>
      </c>
      <c r="H46" s="1291" t="s">
        <v>4361</v>
      </c>
      <c r="I46" s="1291" t="s">
        <v>4330</v>
      </c>
      <c r="J46" s="1291" t="s">
        <v>323</v>
      </c>
      <c r="K46" s="1291" t="s">
        <v>4346</v>
      </c>
      <c r="L46" s="1292" t="str">
        <f>IF(ISNUMBER(SEARCH(kpi_catalog[[#Headers],[Till Date]],K46)),"Y","N")</f>
        <v>N</v>
      </c>
      <c r="M46" s="1292" t="str">
        <f t="shared" si="0"/>
        <v>Y</v>
      </c>
      <c r="N46" s="1292" t="str">
        <f>IF(ISNUMBER(SEARCH(kpi_catalog[[#Headers],[YTD]],$K46)),"Y","N")</f>
        <v>Y</v>
      </c>
      <c r="O46" s="1292" t="str">
        <f>IF(ISNUMBER(SEARCH(kpi_catalog[[#Headers],[MTD]],$K46)),"Y","N")</f>
        <v>N</v>
      </c>
      <c r="P46" s="1292" t="str">
        <f>IF(ISNUMBER(SEARCH(kpi_catalog[[#Headers],[Selected period]],$K46)),"Y","N")</f>
        <v>N</v>
      </c>
      <c r="Q46" s="1293" t="s">
        <v>4332</v>
      </c>
      <c r="R46" s="1294" t="str">
        <f>IF(ISNUMBER(SEARCH(kpi_catalog[[#Headers],[Division]],$Q46)),"Y","N")</f>
        <v>Y</v>
      </c>
      <c r="S46" s="1294" t="str">
        <f>IF(ISNUMBER(SEARCH(kpi_catalog[[#Headers],[Brand]],$Q46)),"Y","N")</f>
        <v>Y</v>
      </c>
      <c r="T46" s="1294" t="str">
        <f>IF(ISNUMBER(SEARCH(kpi_catalog[[#Headers],[Acquisition Period]],$Q46)),"Y","N")</f>
        <v>Y</v>
      </c>
      <c r="U46" s="1294" t="str">
        <f>IF(ISNUMBER(SEARCH(kpi_catalog[[#Headers],[Engager Type]],$Q46)),"Y","N")</f>
        <v>Y</v>
      </c>
      <c r="V46" s="1294" t="str">
        <f>IF(ISNUMBER(SEARCH(kpi_catalog[[#Headers],[Buyer Type]],$Q46)),"Y","N")</f>
        <v>Y</v>
      </c>
      <c r="W46" s="1294" t="str">
        <f>IF(ISNUMBER(SEARCH(kpi_catalog[[#Headers],[Loyalty Filter]],$Q46)),"Y","N")</f>
        <v>Y</v>
      </c>
      <c r="X46" s="1294" t="str">
        <f>IF(ISNUMBER(SEARCH(kpi_catalog[[#Headers],[Channel]],$Q46)),"Y","N")</f>
        <v>N</v>
      </c>
      <c r="Y46" s="1294" t="str">
        <f>IF(ISNUMBER(SEARCH(kpi_catalog[[#Headers],[Campaign ID]],$Q46)),"Y","N")</f>
        <v>N</v>
      </c>
      <c r="Z46" s="1294" t="str">
        <f>IF(ISNUMBER(SEARCH(kpi_catalog[[#Headers],[Channel]],$Q46)),"Y","N")</f>
        <v>N</v>
      </c>
      <c r="AA46" s="1294" t="str">
        <f>IF(ISNUMBER(SEARCH(kpi_catalog[[#Headers],[Campaign ID]],$Q46)),"Y","N")</f>
        <v>N</v>
      </c>
      <c r="AB46" s="1294" t="str">
        <f>IF(ISNUMBER(SEARCH(kpi_catalog[[#Headers],[Campaign Name]],$Q46)),"Y","N")</f>
        <v>N</v>
      </c>
      <c r="AC46" s="1294" t="str">
        <f>IF(ISNUMBER(SEARCH(kpi_catalog[[#Headers],[Touchpoint]],$Q46)),"Y","N")</f>
        <v>N</v>
      </c>
      <c r="AD46" s="1294" t="str">
        <f>IF(ISNUMBER(SEARCH(kpi_catalog[[#Headers],[Campaign type]],$Q46)),"Y","N")</f>
        <v>N</v>
      </c>
      <c r="AE46" s="1294" t="str">
        <f>IF(ISNUMBER(SEARCH(kpi_catalog[[#Headers],[Product franchise]],$Q46)),"Y","N")</f>
        <v>N</v>
      </c>
      <c r="AF46" s="1294" t="str">
        <f>IF(ISNUMBER(SEARCH(kpi_catalog[[#Headers],[Product code]],$Q46)),"Y","N")</f>
        <v>N</v>
      </c>
      <c r="AG46" s="1298" t="str">
        <f>AG347</f>
        <v>Number of customers who are newly enrolled in the loyalty program during the selected period.</v>
      </c>
      <c r="AH46" s="1296"/>
      <c r="AI46" s="1297"/>
      <c r="AJ46" s="1297"/>
    </row>
    <row r="47" spans="1:36" ht="30" customHeight="1">
      <c r="A47" s="1282">
        <v>45</v>
      </c>
      <c r="B47" s="1300" t="s">
        <v>70</v>
      </c>
      <c r="C47" s="1291"/>
      <c r="D47" s="1291" t="s">
        <v>4382</v>
      </c>
      <c r="E47" s="1291" t="s">
        <v>4382</v>
      </c>
      <c r="F47" s="1291" t="s">
        <v>4383</v>
      </c>
      <c r="G47" s="1291" t="s">
        <v>3368</v>
      </c>
      <c r="H47" s="1291" t="s">
        <v>4336</v>
      </c>
      <c r="I47" s="1291" t="s">
        <v>4330</v>
      </c>
      <c r="J47" s="1291" t="s">
        <v>323</v>
      </c>
      <c r="K47" s="1291" t="s">
        <v>4346</v>
      </c>
      <c r="L47" s="1292" t="str">
        <f>IF(ISNUMBER(SEARCH(kpi_catalog[[#Headers],[Till Date]],K47)),"Y","N")</f>
        <v>N</v>
      </c>
      <c r="M47" s="1292" t="str">
        <f t="shared" si="0"/>
        <v>Y</v>
      </c>
      <c r="N47" s="1292" t="str">
        <f>IF(ISNUMBER(SEARCH(kpi_catalog[[#Headers],[YTD]],$K47)),"Y","N")</f>
        <v>Y</v>
      </c>
      <c r="O47" s="1292" t="str">
        <f>IF(ISNUMBER(SEARCH(kpi_catalog[[#Headers],[MTD]],$K47)),"Y","N")</f>
        <v>N</v>
      </c>
      <c r="P47" s="1292" t="str">
        <f>IF(ISNUMBER(SEARCH(kpi_catalog[[#Headers],[Selected period]],$K47)),"Y","N")</f>
        <v>N</v>
      </c>
      <c r="Q47" s="1293" t="s">
        <v>4332</v>
      </c>
      <c r="R47" s="1294" t="str">
        <f>IF(ISNUMBER(SEARCH(kpi_catalog[[#Headers],[Division]],$Q47)),"Y","N")</f>
        <v>Y</v>
      </c>
      <c r="S47" s="1294" t="str">
        <f>IF(ISNUMBER(SEARCH(kpi_catalog[[#Headers],[Brand]],$Q47)),"Y","N")</f>
        <v>Y</v>
      </c>
      <c r="T47" s="1294" t="str">
        <f>IF(ISNUMBER(SEARCH(kpi_catalog[[#Headers],[Acquisition Period]],$Q47)),"Y","N")</f>
        <v>Y</v>
      </c>
      <c r="U47" s="1294" t="str">
        <f>IF(ISNUMBER(SEARCH(kpi_catalog[[#Headers],[Engager Type]],$Q47)),"Y","N")</f>
        <v>Y</v>
      </c>
      <c r="V47" s="1294" t="str">
        <f>IF(ISNUMBER(SEARCH(kpi_catalog[[#Headers],[Buyer Type]],$Q47)),"Y","N")</f>
        <v>Y</v>
      </c>
      <c r="W47" s="1294" t="str">
        <f>IF(ISNUMBER(SEARCH(kpi_catalog[[#Headers],[Loyalty Filter]],$Q47)),"Y","N")</f>
        <v>Y</v>
      </c>
      <c r="X47" s="1294" t="str">
        <f>IF(ISNUMBER(SEARCH(kpi_catalog[[#Headers],[Channel]],$Q47)),"Y","N")</f>
        <v>N</v>
      </c>
      <c r="Y47" s="1294" t="str">
        <f>IF(ISNUMBER(SEARCH(kpi_catalog[[#Headers],[Campaign ID]],$Q47)),"Y","N")</f>
        <v>N</v>
      </c>
      <c r="Z47" s="1294" t="str">
        <f>IF(ISNUMBER(SEARCH(kpi_catalog[[#Headers],[Channel]],$Q47)),"Y","N")</f>
        <v>N</v>
      </c>
      <c r="AA47" s="1294" t="str">
        <f>IF(ISNUMBER(SEARCH(kpi_catalog[[#Headers],[Campaign ID]],$Q47)),"Y","N")</f>
        <v>N</v>
      </c>
      <c r="AB47" s="1294" t="str">
        <f>IF(ISNUMBER(SEARCH(kpi_catalog[[#Headers],[Campaign Name]],$Q47)),"Y","N")</f>
        <v>N</v>
      </c>
      <c r="AC47" s="1294" t="str">
        <f>IF(ISNUMBER(SEARCH(kpi_catalog[[#Headers],[Touchpoint]],$Q47)),"Y","N")</f>
        <v>N</v>
      </c>
      <c r="AD47" s="1294" t="str">
        <f>IF(ISNUMBER(SEARCH(kpi_catalog[[#Headers],[Campaign type]],$Q47)),"Y","N")</f>
        <v>N</v>
      </c>
      <c r="AE47" s="1294" t="str">
        <f>IF(ISNUMBER(SEARCH(kpi_catalog[[#Headers],[Product franchise]],$Q47)),"Y","N")</f>
        <v>N</v>
      </c>
      <c r="AF47" s="1294" t="str">
        <f>IF(ISNUMBER(SEARCH(kpi_catalog[[#Headers],[Product code]],$Q47)),"Y","N")</f>
        <v>N</v>
      </c>
      <c r="AG47" s="1295" t="s">
        <v>4337</v>
      </c>
      <c r="AH47" s="1296"/>
      <c r="AI47" s="1297"/>
      <c r="AJ47" s="1297"/>
    </row>
    <row r="48" spans="1:36" ht="30" customHeight="1">
      <c r="A48" s="1282">
        <v>46</v>
      </c>
      <c r="B48" s="1300" t="s">
        <v>70</v>
      </c>
      <c r="C48" s="1291"/>
      <c r="D48" s="1291" t="s">
        <v>4382</v>
      </c>
      <c r="E48" s="1291" t="s">
        <v>4382</v>
      </c>
      <c r="F48" s="1291" t="s">
        <v>4384</v>
      </c>
      <c r="G48" s="1291" t="s">
        <v>4339</v>
      </c>
      <c r="H48" s="1291" t="s">
        <v>4336</v>
      </c>
      <c r="I48" s="1291" t="s">
        <v>4330</v>
      </c>
      <c r="J48" s="1291" t="s">
        <v>323</v>
      </c>
      <c r="K48" s="1291" t="s">
        <v>4346</v>
      </c>
      <c r="L48" s="1292" t="str">
        <f>IF(ISNUMBER(SEARCH(kpi_catalog[[#Headers],[Till Date]],K48)),"Y","N")</f>
        <v>N</v>
      </c>
      <c r="M48" s="1292" t="str">
        <f t="shared" si="0"/>
        <v>Y</v>
      </c>
      <c r="N48" s="1292" t="str">
        <f>IF(ISNUMBER(SEARCH(kpi_catalog[[#Headers],[YTD]],$K48)),"Y","N")</f>
        <v>Y</v>
      </c>
      <c r="O48" s="1292" t="str">
        <f>IF(ISNUMBER(SEARCH(kpi_catalog[[#Headers],[MTD]],$K48)),"Y","N")</f>
        <v>N</v>
      </c>
      <c r="P48" s="1292" t="str">
        <f>IF(ISNUMBER(SEARCH(kpi_catalog[[#Headers],[Selected period]],$K48)),"Y","N")</f>
        <v>N</v>
      </c>
      <c r="Q48" s="1293" t="s">
        <v>4332</v>
      </c>
      <c r="R48" s="1294" t="str">
        <f>IF(ISNUMBER(SEARCH(kpi_catalog[[#Headers],[Division]],$Q48)),"Y","N")</f>
        <v>Y</v>
      </c>
      <c r="S48" s="1294" t="str">
        <f>IF(ISNUMBER(SEARCH(kpi_catalog[[#Headers],[Brand]],$Q48)),"Y","N")</f>
        <v>Y</v>
      </c>
      <c r="T48" s="1294" t="str">
        <f>IF(ISNUMBER(SEARCH(kpi_catalog[[#Headers],[Acquisition Period]],$Q48)),"Y","N")</f>
        <v>Y</v>
      </c>
      <c r="U48" s="1294" t="str">
        <f>IF(ISNUMBER(SEARCH(kpi_catalog[[#Headers],[Engager Type]],$Q48)),"Y","N")</f>
        <v>Y</v>
      </c>
      <c r="V48" s="1294" t="str">
        <f>IF(ISNUMBER(SEARCH(kpi_catalog[[#Headers],[Buyer Type]],$Q48)),"Y","N")</f>
        <v>Y</v>
      </c>
      <c r="W48" s="1294" t="str">
        <f>IF(ISNUMBER(SEARCH(kpi_catalog[[#Headers],[Loyalty Filter]],$Q48)),"Y","N")</f>
        <v>Y</v>
      </c>
      <c r="X48" s="1294" t="str">
        <f>IF(ISNUMBER(SEARCH(kpi_catalog[[#Headers],[Channel]],$Q48)),"Y","N")</f>
        <v>N</v>
      </c>
      <c r="Y48" s="1294" t="str">
        <f>IF(ISNUMBER(SEARCH(kpi_catalog[[#Headers],[Campaign ID]],$Q48)),"Y","N")</f>
        <v>N</v>
      </c>
      <c r="Z48" s="1294" t="str">
        <f>IF(ISNUMBER(SEARCH(kpi_catalog[[#Headers],[Channel]],$Q48)),"Y","N")</f>
        <v>N</v>
      </c>
      <c r="AA48" s="1294" t="str">
        <f>IF(ISNUMBER(SEARCH(kpi_catalog[[#Headers],[Campaign ID]],$Q48)),"Y","N")</f>
        <v>N</v>
      </c>
      <c r="AB48" s="1294" t="str">
        <f>IF(ISNUMBER(SEARCH(kpi_catalog[[#Headers],[Campaign Name]],$Q48)),"Y","N")</f>
        <v>N</v>
      </c>
      <c r="AC48" s="1294" t="str">
        <f>IF(ISNUMBER(SEARCH(kpi_catalog[[#Headers],[Touchpoint]],$Q48)),"Y","N")</f>
        <v>N</v>
      </c>
      <c r="AD48" s="1294" t="str">
        <f>IF(ISNUMBER(SEARCH(kpi_catalog[[#Headers],[Campaign type]],$Q48)),"Y","N")</f>
        <v>N</v>
      </c>
      <c r="AE48" s="1294" t="str">
        <f>IF(ISNUMBER(SEARCH(kpi_catalog[[#Headers],[Product franchise]],$Q48)),"Y","N")</f>
        <v>N</v>
      </c>
      <c r="AF48" s="1294" t="str">
        <f>IF(ISNUMBER(SEARCH(kpi_catalog[[#Headers],[Product code]],$Q48)),"Y","N")</f>
        <v>N</v>
      </c>
      <c r="AG48" s="1295" t="s">
        <v>4337</v>
      </c>
      <c r="AH48" s="1296"/>
      <c r="AI48" s="1297"/>
      <c r="AJ48" s="1297"/>
    </row>
    <row r="49" spans="1:36" ht="30" customHeight="1">
      <c r="A49" s="1282">
        <v>47</v>
      </c>
      <c r="B49" s="1300" t="s">
        <v>5732</v>
      </c>
      <c r="C49" s="1291"/>
      <c r="D49" s="1291" t="s">
        <v>4443</v>
      </c>
      <c r="E49" s="1291" t="s">
        <v>4385</v>
      </c>
      <c r="F49" s="1291" t="s">
        <v>4385</v>
      </c>
      <c r="G49" s="1291" t="s">
        <v>3368</v>
      </c>
      <c r="H49" s="1291" t="s">
        <v>4361</v>
      </c>
      <c r="I49" s="1291" t="s">
        <v>4330</v>
      </c>
      <c r="J49" s="1291" t="s">
        <v>323</v>
      </c>
      <c r="K49" s="1291" t="s">
        <v>4346</v>
      </c>
      <c r="L49" s="1292" t="str">
        <f>IF(ISNUMBER(SEARCH(kpi_catalog[[#Headers],[Till Date]],K49)),"Y","N")</f>
        <v>N</v>
      </c>
      <c r="M49" s="1292" t="str">
        <f t="shared" si="0"/>
        <v>Y</v>
      </c>
      <c r="N49" s="1292" t="str">
        <f>IF(ISNUMBER(SEARCH(kpi_catalog[[#Headers],[YTD]],$K49)),"Y","N")</f>
        <v>Y</v>
      </c>
      <c r="O49" s="1292" t="str">
        <f>IF(ISNUMBER(SEARCH(kpi_catalog[[#Headers],[MTD]],$K49)),"Y","N")</f>
        <v>N</v>
      </c>
      <c r="P49" s="1292" t="str">
        <f>IF(ISNUMBER(SEARCH(kpi_catalog[[#Headers],[Selected period]],$K49)),"Y","N")</f>
        <v>N</v>
      </c>
      <c r="Q49" s="1293" t="s">
        <v>4332</v>
      </c>
      <c r="R49" s="1294" t="str">
        <f>IF(ISNUMBER(SEARCH(kpi_catalog[[#Headers],[Division]],$Q49)),"Y","N")</f>
        <v>Y</v>
      </c>
      <c r="S49" s="1294" t="str">
        <f>IF(ISNUMBER(SEARCH(kpi_catalog[[#Headers],[Brand]],$Q49)),"Y","N")</f>
        <v>Y</v>
      </c>
      <c r="T49" s="1294" t="str">
        <f>IF(ISNUMBER(SEARCH(kpi_catalog[[#Headers],[Acquisition Period]],$Q49)),"Y","N")</f>
        <v>Y</v>
      </c>
      <c r="U49" s="1294" t="str">
        <f>IF(ISNUMBER(SEARCH(kpi_catalog[[#Headers],[Engager Type]],$Q49)),"Y","N")</f>
        <v>Y</v>
      </c>
      <c r="V49" s="1294" t="str">
        <f>IF(ISNUMBER(SEARCH(kpi_catalog[[#Headers],[Buyer Type]],$Q49)),"Y","N")</f>
        <v>Y</v>
      </c>
      <c r="W49" s="1294" t="str">
        <f>IF(ISNUMBER(SEARCH(kpi_catalog[[#Headers],[Loyalty Filter]],$Q49)),"Y","N")</f>
        <v>Y</v>
      </c>
      <c r="X49" s="1294" t="str">
        <f>IF(ISNUMBER(SEARCH(kpi_catalog[[#Headers],[Channel]],$Q49)),"Y","N")</f>
        <v>N</v>
      </c>
      <c r="Y49" s="1294" t="str">
        <f>IF(ISNUMBER(SEARCH(kpi_catalog[[#Headers],[Campaign ID]],$Q49)),"Y","N")</f>
        <v>N</v>
      </c>
      <c r="Z49" s="1294" t="str">
        <f>IF(ISNUMBER(SEARCH(kpi_catalog[[#Headers],[Channel]],$Q49)),"Y","N")</f>
        <v>N</v>
      </c>
      <c r="AA49" s="1294" t="str">
        <f>IF(ISNUMBER(SEARCH(kpi_catalog[[#Headers],[Campaign ID]],$Q49)),"Y","N")</f>
        <v>N</v>
      </c>
      <c r="AB49" s="1294" t="str">
        <f>IF(ISNUMBER(SEARCH(kpi_catalog[[#Headers],[Campaign Name]],$Q49)),"Y","N")</f>
        <v>N</v>
      </c>
      <c r="AC49" s="1294" t="str">
        <f>IF(ISNUMBER(SEARCH(kpi_catalog[[#Headers],[Touchpoint]],$Q49)),"Y","N")</f>
        <v>N</v>
      </c>
      <c r="AD49" s="1294" t="str">
        <f>IF(ISNUMBER(SEARCH(kpi_catalog[[#Headers],[Campaign type]],$Q49)),"Y","N")</f>
        <v>N</v>
      </c>
      <c r="AE49" s="1294" t="str">
        <f>IF(ISNUMBER(SEARCH(kpi_catalog[[#Headers],[Product franchise]],$Q49)),"Y","N")</f>
        <v>N</v>
      </c>
      <c r="AF49" s="1294" t="str">
        <f>IF(ISNUMBER(SEARCH(kpi_catalog[[#Headers],[Product code]],$Q49)),"Y","N")</f>
        <v>N</v>
      </c>
      <c r="AG49" s="1298" t="str">
        <f>AG368</f>
        <v>Total revenue generated by active loyalty members during the selected period.</v>
      </c>
      <c r="AH49" s="1296"/>
      <c r="AI49" s="1297"/>
      <c r="AJ49" s="1297"/>
    </row>
    <row r="50" spans="1:36" ht="30" customHeight="1">
      <c r="A50" s="1282">
        <v>48</v>
      </c>
      <c r="B50" s="1300" t="s">
        <v>5732</v>
      </c>
      <c r="C50" s="1291"/>
      <c r="D50" s="1291" t="s">
        <v>4443</v>
      </c>
      <c r="E50" s="1291" t="s">
        <v>4385</v>
      </c>
      <c r="F50" s="1291" t="s">
        <v>4386</v>
      </c>
      <c r="G50" s="1291" t="s">
        <v>3368</v>
      </c>
      <c r="H50" s="1291" t="s">
        <v>4336</v>
      </c>
      <c r="I50" s="1291" t="s">
        <v>4330</v>
      </c>
      <c r="J50" s="1291" t="s">
        <v>323</v>
      </c>
      <c r="K50" s="1291" t="s">
        <v>4346</v>
      </c>
      <c r="L50" s="1292" t="str">
        <f>IF(ISNUMBER(SEARCH(kpi_catalog[[#Headers],[Till Date]],K50)),"Y","N")</f>
        <v>N</v>
      </c>
      <c r="M50" s="1292" t="str">
        <f t="shared" si="0"/>
        <v>Y</v>
      </c>
      <c r="N50" s="1292" t="str">
        <f>IF(ISNUMBER(SEARCH(kpi_catalog[[#Headers],[YTD]],$K50)),"Y","N")</f>
        <v>Y</v>
      </c>
      <c r="O50" s="1292" t="str">
        <f>IF(ISNUMBER(SEARCH(kpi_catalog[[#Headers],[MTD]],$K50)),"Y","N")</f>
        <v>N</v>
      </c>
      <c r="P50" s="1292" t="str">
        <f>IF(ISNUMBER(SEARCH(kpi_catalog[[#Headers],[Selected period]],$K50)),"Y","N")</f>
        <v>N</v>
      </c>
      <c r="Q50" s="1293" t="s">
        <v>4332</v>
      </c>
      <c r="R50" s="1294" t="str">
        <f>IF(ISNUMBER(SEARCH(kpi_catalog[[#Headers],[Division]],$Q50)),"Y","N")</f>
        <v>Y</v>
      </c>
      <c r="S50" s="1294" t="str">
        <f>IF(ISNUMBER(SEARCH(kpi_catalog[[#Headers],[Brand]],$Q50)),"Y","N")</f>
        <v>Y</v>
      </c>
      <c r="T50" s="1294" t="str">
        <f>IF(ISNUMBER(SEARCH(kpi_catalog[[#Headers],[Acquisition Period]],$Q50)),"Y","N")</f>
        <v>Y</v>
      </c>
      <c r="U50" s="1294" t="str">
        <f>IF(ISNUMBER(SEARCH(kpi_catalog[[#Headers],[Engager Type]],$Q50)),"Y","N")</f>
        <v>Y</v>
      </c>
      <c r="V50" s="1294" t="str">
        <f>IF(ISNUMBER(SEARCH(kpi_catalog[[#Headers],[Buyer Type]],$Q50)),"Y","N")</f>
        <v>Y</v>
      </c>
      <c r="W50" s="1294" t="str">
        <f>IF(ISNUMBER(SEARCH(kpi_catalog[[#Headers],[Loyalty Filter]],$Q50)),"Y","N")</f>
        <v>Y</v>
      </c>
      <c r="X50" s="1294" t="str">
        <f>IF(ISNUMBER(SEARCH(kpi_catalog[[#Headers],[Channel]],$Q50)),"Y","N")</f>
        <v>N</v>
      </c>
      <c r="Y50" s="1294" t="str">
        <f>IF(ISNUMBER(SEARCH(kpi_catalog[[#Headers],[Campaign ID]],$Q50)),"Y","N")</f>
        <v>N</v>
      </c>
      <c r="Z50" s="1294" t="str">
        <f>IF(ISNUMBER(SEARCH(kpi_catalog[[#Headers],[Channel]],$Q50)),"Y","N")</f>
        <v>N</v>
      </c>
      <c r="AA50" s="1294" t="str">
        <f>IF(ISNUMBER(SEARCH(kpi_catalog[[#Headers],[Campaign ID]],$Q50)),"Y","N")</f>
        <v>N</v>
      </c>
      <c r="AB50" s="1294" t="str">
        <f>IF(ISNUMBER(SEARCH(kpi_catalog[[#Headers],[Campaign Name]],$Q50)),"Y","N")</f>
        <v>N</v>
      </c>
      <c r="AC50" s="1294" t="str">
        <f>IF(ISNUMBER(SEARCH(kpi_catalog[[#Headers],[Touchpoint]],$Q50)),"Y","N")</f>
        <v>N</v>
      </c>
      <c r="AD50" s="1294" t="str">
        <f>IF(ISNUMBER(SEARCH(kpi_catalog[[#Headers],[Campaign type]],$Q50)),"Y","N")</f>
        <v>N</v>
      </c>
      <c r="AE50" s="1294" t="str">
        <f>IF(ISNUMBER(SEARCH(kpi_catalog[[#Headers],[Product franchise]],$Q50)),"Y","N")</f>
        <v>N</v>
      </c>
      <c r="AF50" s="1294" t="str">
        <f>IF(ISNUMBER(SEARCH(kpi_catalog[[#Headers],[Product code]],$Q50)),"Y","N")</f>
        <v>N</v>
      </c>
      <c r="AG50" s="1295" t="s">
        <v>4337</v>
      </c>
      <c r="AH50" s="1296"/>
      <c r="AI50" s="1297"/>
      <c r="AJ50" s="1297"/>
    </row>
    <row r="51" spans="1:36" ht="30" customHeight="1">
      <c r="A51" s="1282">
        <v>49</v>
      </c>
      <c r="B51" s="1300" t="s">
        <v>5732</v>
      </c>
      <c r="C51" s="1291"/>
      <c r="D51" s="1291" t="s">
        <v>4443</v>
      </c>
      <c r="E51" s="1291" t="s">
        <v>4385</v>
      </c>
      <c r="F51" s="1291" t="s">
        <v>4387</v>
      </c>
      <c r="G51" s="1291" t="s">
        <v>4339</v>
      </c>
      <c r="H51" s="1291" t="s">
        <v>4336</v>
      </c>
      <c r="I51" s="1291" t="s">
        <v>4330</v>
      </c>
      <c r="J51" s="1291" t="s">
        <v>323</v>
      </c>
      <c r="K51" s="1291" t="s">
        <v>4346</v>
      </c>
      <c r="L51" s="1292" t="str">
        <f>IF(ISNUMBER(SEARCH(kpi_catalog[[#Headers],[Till Date]],K51)),"Y","N")</f>
        <v>N</v>
      </c>
      <c r="M51" s="1292" t="str">
        <f t="shared" si="0"/>
        <v>Y</v>
      </c>
      <c r="N51" s="1292" t="str">
        <f>IF(ISNUMBER(SEARCH(kpi_catalog[[#Headers],[YTD]],$K51)),"Y","N")</f>
        <v>Y</v>
      </c>
      <c r="O51" s="1292" t="str">
        <f>IF(ISNUMBER(SEARCH(kpi_catalog[[#Headers],[MTD]],$K51)),"Y","N")</f>
        <v>N</v>
      </c>
      <c r="P51" s="1292" t="str">
        <f>IF(ISNUMBER(SEARCH(kpi_catalog[[#Headers],[Selected period]],$K51)),"Y","N")</f>
        <v>N</v>
      </c>
      <c r="Q51" s="1293" t="s">
        <v>4332</v>
      </c>
      <c r="R51" s="1294" t="str">
        <f>IF(ISNUMBER(SEARCH(kpi_catalog[[#Headers],[Division]],$Q51)),"Y","N")</f>
        <v>Y</v>
      </c>
      <c r="S51" s="1294" t="str">
        <f>IF(ISNUMBER(SEARCH(kpi_catalog[[#Headers],[Brand]],$Q51)),"Y","N")</f>
        <v>Y</v>
      </c>
      <c r="T51" s="1294" t="str">
        <f>IF(ISNUMBER(SEARCH(kpi_catalog[[#Headers],[Acquisition Period]],$Q51)),"Y","N")</f>
        <v>Y</v>
      </c>
      <c r="U51" s="1294" t="str">
        <f>IF(ISNUMBER(SEARCH(kpi_catalog[[#Headers],[Engager Type]],$Q51)),"Y","N")</f>
        <v>Y</v>
      </c>
      <c r="V51" s="1294" t="str">
        <f>IF(ISNUMBER(SEARCH(kpi_catalog[[#Headers],[Buyer Type]],$Q51)),"Y","N")</f>
        <v>Y</v>
      </c>
      <c r="W51" s="1294" t="str">
        <f>IF(ISNUMBER(SEARCH(kpi_catalog[[#Headers],[Loyalty Filter]],$Q51)),"Y","N")</f>
        <v>Y</v>
      </c>
      <c r="X51" s="1294" t="str">
        <f>IF(ISNUMBER(SEARCH(kpi_catalog[[#Headers],[Channel]],$Q51)),"Y","N")</f>
        <v>N</v>
      </c>
      <c r="Y51" s="1294" t="str">
        <f>IF(ISNUMBER(SEARCH(kpi_catalog[[#Headers],[Campaign ID]],$Q51)),"Y","N")</f>
        <v>N</v>
      </c>
      <c r="Z51" s="1294" t="str">
        <f>IF(ISNUMBER(SEARCH(kpi_catalog[[#Headers],[Channel]],$Q51)),"Y","N")</f>
        <v>N</v>
      </c>
      <c r="AA51" s="1294" t="str">
        <f>IF(ISNUMBER(SEARCH(kpi_catalog[[#Headers],[Campaign ID]],$Q51)),"Y","N")</f>
        <v>N</v>
      </c>
      <c r="AB51" s="1294" t="str">
        <f>IF(ISNUMBER(SEARCH(kpi_catalog[[#Headers],[Campaign Name]],$Q51)),"Y","N")</f>
        <v>N</v>
      </c>
      <c r="AC51" s="1294" t="str">
        <f>IF(ISNUMBER(SEARCH(kpi_catalog[[#Headers],[Touchpoint]],$Q51)),"Y","N")</f>
        <v>N</v>
      </c>
      <c r="AD51" s="1294" t="str">
        <f>IF(ISNUMBER(SEARCH(kpi_catalog[[#Headers],[Campaign type]],$Q51)),"Y","N")</f>
        <v>N</v>
      </c>
      <c r="AE51" s="1294" t="str">
        <f>IF(ISNUMBER(SEARCH(kpi_catalog[[#Headers],[Product franchise]],$Q51)),"Y","N")</f>
        <v>N</v>
      </c>
      <c r="AF51" s="1294" t="str">
        <f>IF(ISNUMBER(SEARCH(kpi_catalog[[#Headers],[Product code]],$Q51)),"Y","N")</f>
        <v>N</v>
      </c>
      <c r="AG51" s="1295" t="s">
        <v>4337</v>
      </c>
      <c r="AH51" s="1296"/>
      <c r="AI51" s="1297"/>
      <c r="AJ51" s="1297"/>
    </row>
    <row r="52" spans="1:36" ht="30" customHeight="1">
      <c r="A52" s="1282">
        <v>50</v>
      </c>
      <c r="B52" s="1300" t="s">
        <v>5732</v>
      </c>
      <c r="C52" s="1291"/>
      <c r="D52" s="1291" t="s">
        <v>5733</v>
      </c>
      <c r="E52" s="1291" t="s">
        <v>4388</v>
      </c>
      <c r="F52" s="1291" t="s">
        <v>4388</v>
      </c>
      <c r="G52" s="1291" t="s">
        <v>3368</v>
      </c>
      <c r="H52" s="1291" t="s">
        <v>4361</v>
      </c>
      <c r="I52" s="1291" t="s">
        <v>4330</v>
      </c>
      <c r="J52" s="1291" t="s">
        <v>323</v>
      </c>
      <c r="K52" s="1291" t="s">
        <v>4346</v>
      </c>
      <c r="L52" s="1292" t="str">
        <f>IF(ISNUMBER(SEARCH(kpi_catalog[[#Headers],[Till Date]],K52)),"Y","N")</f>
        <v>N</v>
      </c>
      <c r="M52" s="1292" t="str">
        <f t="shared" si="0"/>
        <v>Y</v>
      </c>
      <c r="N52" s="1292" t="str">
        <f>IF(ISNUMBER(SEARCH(kpi_catalog[[#Headers],[YTD]],$K52)),"Y","N")</f>
        <v>Y</v>
      </c>
      <c r="O52" s="1292" t="str">
        <f>IF(ISNUMBER(SEARCH(kpi_catalog[[#Headers],[MTD]],$K52)),"Y","N")</f>
        <v>N</v>
      </c>
      <c r="P52" s="1292" t="str">
        <f>IF(ISNUMBER(SEARCH(kpi_catalog[[#Headers],[Selected period]],$K52)),"Y","N")</f>
        <v>N</v>
      </c>
      <c r="Q52" s="1293" t="s">
        <v>4332</v>
      </c>
      <c r="R52" s="1294" t="str">
        <f>IF(ISNUMBER(SEARCH(kpi_catalog[[#Headers],[Division]],$Q52)),"Y","N")</f>
        <v>Y</v>
      </c>
      <c r="S52" s="1294" t="str">
        <f>IF(ISNUMBER(SEARCH(kpi_catalog[[#Headers],[Brand]],$Q52)),"Y","N")</f>
        <v>Y</v>
      </c>
      <c r="T52" s="1294" t="str">
        <f>IF(ISNUMBER(SEARCH(kpi_catalog[[#Headers],[Acquisition Period]],$Q52)),"Y","N")</f>
        <v>Y</v>
      </c>
      <c r="U52" s="1294" t="str">
        <f>IF(ISNUMBER(SEARCH(kpi_catalog[[#Headers],[Engager Type]],$Q52)),"Y","N")</f>
        <v>Y</v>
      </c>
      <c r="V52" s="1294" t="str">
        <f>IF(ISNUMBER(SEARCH(kpi_catalog[[#Headers],[Buyer Type]],$Q52)),"Y","N")</f>
        <v>Y</v>
      </c>
      <c r="W52" s="1294" t="str">
        <f>IF(ISNUMBER(SEARCH(kpi_catalog[[#Headers],[Loyalty Filter]],$Q52)),"Y","N")</f>
        <v>Y</v>
      </c>
      <c r="X52" s="1294" t="str">
        <f>IF(ISNUMBER(SEARCH(kpi_catalog[[#Headers],[Channel]],$Q52)),"Y","N")</f>
        <v>N</v>
      </c>
      <c r="Y52" s="1294" t="str">
        <f>IF(ISNUMBER(SEARCH(kpi_catalog[[#Headers],[Campaign ID]],$Q52)),"Y","N")</f>
        <v>N</v>
      </c>
      <c r="Z52" s="1294" t="str">
        <f>IF(ISNUMBER(SEARCH(kpi_catalog[[#Headers],[Channel]],$Q52)),"Y","N")</f>
        <v>N</v>
      </c>
      <c r="AA52" s="1294" t="str">
        <f>IF(ISNUMBER(SEARCH(kpi_catalog[[#Headers],[Campaign ID]],$Q52)),"Y","N")</f>
        <v>N</v>
      </c>
      <c r="AB52" s="1294" t="str">
        <f>IF(ISNUMBER(SEARCH(kpi_catalog[[#Headers],[Campaign Name]],$Q52)),"Y","N")</f>
        <v>N</v>
      </c>
      <c r="AC52" s="1294" t="str">
        <f>IF(ISNUMBER(SEARCH(kpi_catalog[[#Headers],[Touchpoint]],$Q52)),"Y","N")</f>
        <v>N</v>
      </c>
      <c r="AD52" s="1294" t="str">
        <f>IF(ISNUMBER(SEARCH(kpi_catalog[[#Headers],[Campaign type]],$Q52)),"Y","N")</f>
        <v>N</v>
      </c>
      <c r="AE52" s="1294" t="str">
        <f>IF(ISNUMBER(SEARCH(kpi_catalog[[#Headers],[Product franchise]],$Q52)),"Y","N")</f>
        <v>N</v>
      </c>
      <c r="AF52" s="1294" t="str">
        <f>IF(ISNUMBER(SEARCH(kpi_catalog[[#Headers],[Product code]],$Q52)),"Y","N")</f>
        <v>N</v>
      </c>
      <c r="AG52" s="1298" t="str">
        <f>AG371</f>
        <v>Revenue generated by newly enrolled active loyalty members in the selected time period/New loyalty members enrolled in the same time period</v>
      </c>
      <c r="AH52" s="1296"/>
      <c r="AI52" s="1297"/>
      <c r="AJ52" s="1297"/>
    </row>
    <row r="53" spans="1:36" ht="30" customHeight="1">
      <c r="A53" s="1282">
        <v>51</v>
      </c>
      <c r="B53" s="1300" t="s">
        <v>5732</v>
      </c>
      <c r="C53" s="1291"/>
      <c r="D53" s="1291" t="s">
        <v>5733</v>
      </c>
      <c r="E53" s="1291" t="s">
        <v>4388</v>
      </c>
      <c r="F53" s="1291" t="s">
        <v>4389</v>
      </c>
      <c r="G53" s="1291" t="s">
        <v>3368</v>
      </c>
      <c r="H53" s="1291" t="s">
        <v>4336</v>
      </c>
      <c r="I53" s="1291" t="s">
        <v>4330</v>
      </c>
      <c r="J53" s="1291" t="s">
        <v>323</v>
      </c>
      <c r="K53" s="1291" t="s">
        <v>4346</v>
      </c>
      <c r="L53" s="1292" t="str">
        <f>IF(ISNUMBER(SEARCH(kpi_catalog[[#Headers],[Till Date]],K53)),"Y","N")</f>
        <v>N</v>
      </c>
      <c r="M53" s="1292" t="str">
        <f t="shared" si="0"/>
        <v>Y</v>
      </c>
      <c r="N53" s="1292" t="str">
        <f>IF(ISNUMBER(SEARCH(kpi_catalog[[#Headers],[YTD]],$K53)),"Y","N")</f>
        <v>Y</v>
      </c>
      <c r="O53" s="1292" t="str">
        <f>IF(ISNUMBER(SEARCH(kpi_catalog[[#Headers],[MTD]],$K53)),"Y","N")</f>
        <v>N</v>
      </c>
      <c r="P53" s="1292" t="str">
        <f>IF(ISNUMBER(SEARCH(kpi_catalog[[#Headers],[Selected period]],$K53)),"Y","N")</f>
        <v>N</v>
      </c>
      <c r="Q53" s="1293" t="s">
        <v>4332</v>
      </c>
      <c r="R53" s="1294" t="str">
        <f>IF(ISNUMBER(SEARCH(kpi_catalog[[#Headers],[Division]],$Q53)),"Y","N")</f>
        <v>Y</v>
      </c>
      <c r="S53" s="1294" t="str">
        <f>IF(ISNUMBER(SEARCH(kpi_catalog[[#Headers],[Brand]],$Q53)),"Y","N")</f>
        <v>Y</v>
      </c>
      <c r="T53" s="1294" t="str">
        <f>IF(ISNUMBER(SEARCH(kpi_catalog[[#Headers],[Acquisition Period]],$Q53)),"Y","N")</f>
        <v>Y</v>
      </c>
      <c r="U53" s="1294" t="str">
        <f>IF(ISNUMBER(SEARCH(kpi_catalog[[#Headers],[Engager Type]],$Q53)),"Y","N")</f>
        <v>Y</v>
      </c>
      <c r="V53" s="1294" t="str">
        <f>IF(ISNUMBER(SEARCH(kpi_catalog[[#Headers],[Buyer Type]],$Q53)),"Y","N")</f>
        <v>Y</v>
      </c>
      <c r="W53" s="1294" t="str">
        <f>IF(ISNUMBER(SEARCH(kpi_catalog[[#Headers],[Loyalty Filter]],$Q53)),"Y","N")</f>
        <v>Y</v>
      </c>
      <c r="X53" s="1294" t="str">
        <f>IF(ISNUMBER(SEARCH(kpi_catalog[[#Headers],[Channel]],$Q53)),"Y","N")</f>
        <v>N</v>
      </c>
      <c r="Y53" s="1294" t="str">
        <f>IF(ISNUMBER(SEARCH(kpi_catalog[[#Headers],[Campaign ID]],$Q53)),"Y","N")</f>
        <v>N</v>
      </c>
      <c r="Z53" s="1294" t="str">
        <f>IF(ISNUMBER(SEARCH(kpi_catalog[[#Headers],[Channel]],$Q53)),"Y","N")</f>
        <v>N</v>
      </c>
      <c r="AA53" s="1294" t="str">
        <f>IF(ISNUMBER(SEARCH(kpi_catalog[[#Headers],[Campaign ID]],$Q53)),"Y","N")</f>
        <v>N</v>
      </c>
      <c r="AB53" s="1294" t="str">
        <f>IF(ISNUMBER(SEARCH(kpi_catalog[[#Headers],[Campaign Name]],$Q53)),"Y","N")</f>
        <v>N</v>
      </c>
      <c r="AC53" s="1294" t="str">
        <f>IF(ISNUMBER(SEARCH(kpi_catalog[[#Headers],[Touchpoint]],$Q53)),"Y","N")</f>
        <v>N</v>
      </c>
      <c r="AD53" s="1294" t="str">
        <f>IF(ISNUMBER(SEARCH(kpi_catalog[[#Headers],[Campaign type]],$Q53)),"Y","N")</f>
        <v>N</v>
      </c>
      <c r="AE53" s="1294" t="str">
        <f>IF(ISNUMBER(SEARCH(kpi_catalog[[#Headers],[Product franchise]],$Q53)),"Y","N")</f>
        <v>N</v>
      </c>
      <c r="AF53" s="1294" t="str">
        <f>IF(ISNUMBER(SEARCH(kpi_catalog[[#Headers],[Product code]],$Q53)),"Y","N")</f>
        <v>N</v>
      </c>
      <c r="AG53" s="1295" t="s">
        <v>4337</v>
      </c>
      <c r="AH53" s="1296"/>
      <c r="AI53" s="1297"/>
      <c r="AJ53" s="1297"/>
    </row>
    <row r="54" spans="1:36" ht="30" customHeight="1">
      <c r="A54" s="1282">
        <v>52</v>
      </c>
      <c r="B54" s="1300" t="s">
        <v>5732</v>
      </c>
      <c r="C54" s="1291"/>
      <c r="D54" s="1291" t="s">
        <v>5733</v>
      </c>
      <c r="E54" s="1291" t="s">
        <v>4388</v>
      </c>
      <c r="F54" s="1291" t="s">
        <v>4390</v>
      </c>
      <c r="G54" s="1291" t="s">
        <v>4339</v>
      </c>
      <c r="H54" s="1291" t="s">
        <v>4336</v>
      </c>
      <c r="I54" s="1291" t="s">
        <v>4330</v>
      </c>
      <c r="J54" s="1291" t="s">
        <v>323</v>
      </c>
      <c r="K54" s="1291" t="s">
        <v>4346</v>
      </c>
      <c r="L54" s="1292" t="str">
        <f>IF(ISNUMBER(SEARCH(kpi_catalog[[#Headers],[Till Date]],K54)),"Y","N")</f>
        <v>N</v>
      </c>
      <c r="M54" s="1292" t="str">
        <f t="shared" si="0"/>
        <v>Y</v>
      </c>
      <c r="N54" s="1292" t="str">
        <f>IF(ISNUMBER(SEARCH(kpi_catalog[[#Headers],[YTD]],$K54)),"Y","N")</f>
        <v>Y</v>
      </c>
      <c r="O54" s="1292" t="str">
        <f>IF(ISNUMBER(SEARCH(kpi_catalog[[#Headers],[MTD]],$K54)),"Y","N")</f>
        <v>N</v>
      </c>
      <c r="P54" s="1292" t="str">
        <f>IF(ISNUMBER(SEARCH(kpi_catalog[[#Headers],[Selected period]],$K54)),"Y","N")</f>
        <v>N</v>
      </c>
      <c r="Q54" s="1293" t="s">
        <v>4332</v>
      </c>
      <c r="R54" s="1294" t="str">
        <f>IF(ISNUMBER(SEARCH(kpi_catalog[[#Headers],[Division]],$Q54)),"Y","N")</f>
        <v>Y</v>
      </c>
      <c r="S54" s="1294" t="str">
        <f>IF(ISNUMBER(SEARCH(kpi_catalog[[#Headers],[Brand]],$Q54)),"Y","N")</f>
        <v>Y</v>
      </c>
      <c r="T54" s="1294" t="str">
        <f>IF(ISNUMBER(SEARCH(kpi_catalog[[#Headers],[Acquisition Period]],$Q54)),"Y","N")</f>
        <v>Y</v>
      </c>
      <c r="U54" s="1294" t="str">
        <f>IF(ISNUMBER(SEARCH(kpi_catalog[[#Headers],[Engager Type]],$Q54)),"Y","N")</f>
        <v>Y</v>
      </c>
      <c r="V54" s="1294" t="str">
        <f>IF(ISNUMBER(SEARCH(kpi_catalog[[#Headers],[Buyer Type]],$Q54)),"Y","N")</f>
        <v>Y</v>
      </c>
      <c r="W54" s="1294" t="str">
        <f>IF(ISNUMBER(SEARCH(kpi_catalog[[#Headers],[Loyalty Filter]],$Q54)),"Y","N")</f>
        <v>Y</v>
      </c>
      <c r="X54" s="1294" t="str">
        <f>IF(ISNUMBER(SEARCH(kpi_catalog[[#Headers],[Channel]],$Q54)),"Y","N")</f>
        <v>N</v>
      </c>
      <c r="Y54" s="1294" t="str">
        <f>IF(ISNUMBER(SEARCH(kpi_catalog[[#Headers],[Campaign ID]],$Q54)),"Y","N")</f>
        <v>N</v>
      </c>
      <c r="Z54" s="1294" t="str">
        <f>IF(ISNUMBER(SEARCH(kpi_catalog[[#Headers],[Channel]],$Q54)),"Y","N")</f>
        <v>N</v>
      </c>
      <c r="AA54" s="1294" t="str">
        <f>IF(ISNUMBER(SEARCH(kpi_catalog[[#Headers],[Campaign ID]],$Q54)),"Y","N")</f>
        <v>N</v>
      </c>
      <c r="AB54" s="1294" t="str">
        <f>IF(ISNUMBER(SEARCH(kpi_catalog[[#Headers],[Campaign Name]],$Q54)),"Y","N")</f>
        <v>N</v>
      </c>
      <c r="AC54" s="1294" t="str">
        <f>IF(ISNUMBER(SEARCH(kpi_catalog[[#Headers],[Touchpoint]],$Q54)),"Y","N")</f>
        <v>N</v>
      </c>
      <c r="AD54" s="1294" t="str">
        <f>IF(ISNUMBER(SEARCH(kpi_catalog[[#Headers],[Campaign type]],$Q54)),"Y","N")</f>
        <v>N</v>
      </c>
      <c r="AE54" s="1294" t="str">
        <f>IF(ISNUMBER(SEARCH(kpi_catalog[[#Headers],[Product franchise]],$Q54)),"Y","N")</f>
        <v>N</v>
      </c>
      <c r="AF54" s="1294" t="str">
        <f>IF(ISNUMBER(SEARCH(kpi_catalog[[#Headers],[Product code]],$Q54)),"Y","N")</f>
        <v>N</v>
      </c>
      <c r="AG54" s="1295" t="s">
        <v>4337</v>
      </c>
      <c r="AH54" s="1296"/>
      <c r="AI54" s="1297"/>
      <c r="AJ54" s="1297"/>
    </row>
    <row r="55" spans="1:36" ht="30" customHeight="1">
      <c r="A55" s="1282">
        <v>53</v>
      </c>
      <c r="B55" s="1300" t="s">
        <v>4536</v>
      </c>
      <c r="C55" s="1301"/>
      <c r="D55" s="1291" t="s">
        <v>5733</v>
      </c>
      <c r="E55" s="1301" t="s">
        <v>4391</v>
      </c>
      <c r="F55" s="1302" t="s">
        <v>4391</v>
      </c>
      <c r="G55" s="1302" t="s">
        <v>4339</v>
      </c>
      <c r="H55" s="1302" t="s">
        <v>4392</v>
      </c>
      <c r="I55" s="1302" t="s">
        <v>4330</v>
      </c>
      <c r="J55" s="1302" t="s">
        <v>323</v>
      </c>
      <c r="K55" s="1302" t="s">
        <v>4346</v>
      </c>
      <c r="L55" s="1303" t="str">
        <f>IF(ISNUMBER(SEARCH(kpi_catalog[[#Headers],[Till Date]],K55)),"Y","N")</f>
        <v>N</v>
      </c>
      <c r="M55" s="1303" t="str">
        <f t="shared" si="0"/>
        <v>Y</v>
      </c>
      <c r="N55" s="1303" t="str">
        <f>IF(ISNUMBER(SEARCH(kpi_catalog[[#Headers],[YTD]],$K55)),"Y","N")</f>
        <v>Y</v>
      </c>
      <c r="O55" s="1304" t="str">
        <f>IF(ISNUMBER(SEARCH(kpi_catalog[[#Headers],[MTD]],$K55)),"Y","N")</f>
        <v>N</v>
      </c>
      <c r="P55" s="1304" t="str">
        <f>IF(ISNUMBER(SEARCH(kpi_catalog[[#Headers],[Selected period]],$K55)),"Y","N")</f>
        <v>N</v>
      </c>
      <c r="Q55" s="1305" t="s">
        <v>4332</v>
      </c>
      <c r="R55" s="1306" t="str">
        <f>IF(ISNUMBER(SEARCH(kpi_catalog[[#Headers],[Division]],$Q55)),"Y","N")</f>
        <v>Y</v>
      </c>
      <c r="S55" s="1307" t="str">
        <f>IF(ISNUMBER(SEARCH(kpi_catalog[[#Headers],[Brand]],$Q55)),"Y","N")</f>
        <v>Y</v>
      </c>
      <c r="T55" s="1307" t="str">
        <f>IF(ISNUMBER(SEARCH(kpi_catalog[[#Headers],[Acquisition Period]],$Q55)),"Y","N")</f>
        <v>Y</v>
      </c>
      <c r="U55" s="1307" t="str">
        <f>IF(ISNUMBER(SEARCH(kpi_catalog[[#Headers],[Engager Type]],$Q55)),"Y","N")</f>
        <v>Y</v>
      </c>
      <c r="V55" s="1307" t="str">
        <f>IF(ISNUMBER(SEARCH(kpi_catalog[[#Headers],[Buyer Type]],$Q55)),"Y","N")</f>
        <v>Y</v>
      </c>
      <c r="W55" s="1307" t="str">
        <f>IF(ISNUMBER(SEARCH(kpi_catalog[[#Headers],[Loyalty Filter]],$Q55)),"Y","N")</f>
        <v>Y</v>
      </c>
      <c r="X55" s="1307" t="str">
        <f>IF(ISNUMBER(SEARCH(kpi_catalog[[#Headers],[Channel]],$Q55)),"Y","N")</f>
        <v>N</v>
      </c>
      <c r="Y55" s="1307" t="str">
        <f>IF(ISNUMBER(SEARCH(kpi_catalog[[#Headers],[Campaign ID]],$Q55)),"Y","N")</f>
        <v>N</v>
      </c>
      <c r="Z55" s="1307" t="str">
        <f>IF(ISNUMBER(SEARCH(kpi_catalog[[#Headers],[Channel]],$Q55)),"Y","N")</f>
        <v>N</v>
      </c>
      <c r="AA55" s="1307" t="str">
        <f>IF(ISNUMBER(SEARCH(kpi_catalog[[#Headers],[Campaign ID]],$Q55)),"Y","N")</f>
        <v>N</v>
      </c>
      <c r="AB55" s="1307" t="str">
        <f>IF(ISNUMBER(SEARCH(kpi_catalog[[#Headers],[Campaign Name]],$Q55)),"Y","N")</f>
        <v>N</v>
      </c>
      <c r="AC55" s="1307" t="str">
        <f>IF(ISNUMBER(SEARCH(kpi_catalog[[#Headers],[Touchpoint]],$Q55)),"Y","N")</f>
        <v>N</v>
      </c>
      <c r="AD55" s="1307" t="str">
        <f>IF(ISNUMBER(SEARCH(kpi_catalog[[#Headers],[Campaign type]],$Q55)),"Y","N")</f>
        <v>N</v>
      </c>
      <c r="AE55" s="1307" t="str">
        <f>IF(ISNUMBER(SEARCH(kpi_catalog[[#Headers],[Product franchise]],$Q55)),"Y","N")</f>
        <v>N</v>
      </c>
      <c r="AF55" s="1307" t="str">
        <f>IF(ISNUMBER(SEARCH(kpi_catalog[[#Headers],[Product code]],$Q55)),"Y","N")</f>
        <v>N</v>
      </c>
      <c r="AG55" s="1308" t="s">
        <v>4393</v>
      </c>
      <c r="AH55" s="1309"/>
      <c r="AI55" s="1310"/>
      <c r="AJ55" s="1310"/>
    </row>
    <row r="56" spans="1:36" s="1313" customFormat="1" ht="30" customHeight="1">
      <c r="A56" s="1276">
        <v>54</v>
      </c>
      <c r="B56" s="1277" t="s">
        <v>5734</v>
      </c>
      <c r="C56" s="1276"/>
      <c r="D56" s="1276"/>
      <c r="E56" s="1277"/>
      <c r="F56" s="1276"/>
      <c r="G56" s="1276"/>
      <c r="H56" s="1276"/>
      <c r="I56" s="1276" t="s">
        <v>4330</v>
      </c>
      <c r="J56" s="1276" t="s">
        <v>4394</v>
      </c>
      <c r="K56" s="1276"/>
      <c r="L56" s="1278" t="str">
        <f>IF(ISNUMBER(SEARCH(kpi_catalog[[#Headers],[Till Date]],K56)),"Y","N")</f>
        <v>N</v>
      </c>
      <c r="M56" s="1278" t="str">
        <f t="shared" si="0"/>
        <v>N</v>
      </c>
      <c r="N56" s="1278" t="str">
        <f>IF(ISNUMBER(SEARCH(kpi_catalog[[#Headers],[YTD]],$K56)),"Y","N")</f>
        <v>N</v>
      </c>
      <c r="O56" s="1311" t="str">
        <f>IF(ISNUMBER(SEARCH(kpi_catalog[[#Headers],[MTD]],$K56)),"Y","N")</f>
        <v>N</v>
      </c>
      <c r="P56" s="1311" t="str">
        <f>IF(ISNUMBER(SEARCH(kpi_catalog[[#Headers],[Selected period]],$K56)),"Y","N")</f>
        <v>N</v>
      </c>
      <c r="Q56" s="1279"/>
      <c r="R56" s="1280" t="str">
        <f>IF(ISNUMBER(SEARCH(kpi_catalog[[#Headers],[Division]],$Q56)),"Y","N")</f>
        <v>N</v>
      </c>
      <c r="S56" s="1312" t="str">
        <f>IF(ISNUMBER(SEARCH(kpi_catalog[[#Headers],[Brand]],$Q56)),"Y","N")</f>
        <v>N</v>
      </c>
      <c r="T56" s="1312" t="str">
        <f>IF(ISNUMBER(SEARCH(kpi_catalog[[#Headers],[Acquisition Period]],$Q56)),"Y","N")</f>
        <v>N</v>
      </c>
      <c r="U56" s="1312" t="str">
        <f>IF(ISNUMBER(SEARCH(kpi_catalog[[#Headers],[Engager Type]],$Q56)),"Y","N")</f>
        <v>N</v>
      </c>
      <c r="V56" s="1312" t="str">
        <f>IF(ISNUMBER(SEARCH(kpi_catalog[[#Headers],[Buyer Type]],$Q56)),"Y","N")</f>
        <v>N</v>
      </c>
      <c r="W56" s="1312" t="str">
        <f>IF(ISNUMBER(SEARCH(kpi_catalog[[#Headers],[Loyalty Filter]],$Q56)),"Y","N")</f>
        <v>N</v>
      </c>
      <c r="X56" s="1312" t="str">
        <f>IF(ISNUMBER(SEARCH(kpi_catalog[[#Headers],[Channel]],$Q56)),"Y","N")</f>
        <v>N</v>
      </c>
      <c r="Y56" s="1312" t="str">
        <f>IF(ISNUMBER(SEARCH(kpi_catalog[[#Headers],[Campaign ID]],$Q56)),"Y","N")</f>
        <v>N</v>
      </c>
      <c r="Z56" s="1312" t="str">
        <f>IF(ISNUMBER(SEARCH(kpi_catalog[[#Headers],[Channel]],$Q56)),"Y","N")</f>
        <v>N</v>
      </c>
      <c r="AA56" s="1312" t="str">
        <f>IF(ISNUMBER(SEARCH(kpi_catalog[[#Headers],[Campaign ID]],$Q56)),"Y","N")</f>
        <v>N</v>
      </c>
      <c r="AB56" s="1312" t="str">
        <f>IF(ISNUMBER(SEARCH(kpi_catalog[[#Headers],[Campaign Name]],$Q56)),"Y","N")</f>
        <v>N</v>
      </c>
      <c r="AC56" s="1312" t="str">
        <f>IF(ISNUMBER(SEARCH(kpi_catalog[[#Headers],[Touchpoint]],$Q56)),"Y","N")</f>
        <v>N</v>
      </c>
      <c r="AD56" s="1312" t="str">
        <f>IF(ISNUMBER(SEARCH(kpi_catalog[[#Headers],[Campaign type]],$Q56)),"Y","N")</f>
        <v>N</v>
      </c>
      <c r="AE56" s="1312" t="str">
        <f>IF(ISNUMBER(SEARCH(kpi_catalog[[#Headers],[Product franchise]],$Q56)),"Y","N")</f>
        <v>N</v>
      </c>
      <c r="AF56" s="1312" t="str">
        <f>IF(ISNUMBER(SEARCH(kpi_catalog[[#Headers],[Product code]],$Q56)),"Y","N")</f>
        <v>N</v>
      </c>
      <c r="AG56" s="1279"/>
      <c r="AH56" s="1276"/>
      <c r="AI56" s="1276"/>
      <c r="AJ56" s="1276"/>
    </row>
    <row r="57" spans="1:36" ht="30" customHeight="1">
      <c r="A57" s="1282">
        <v>55</v>
      </c>
      <c r="B57" s="1283" t="s">
        <v>644</v>
      </c>
      <c r="C57" s="1289"/>
      <c r="D57" s="1284" t="s">
        <v>4328</v>
      </c>
      <c r="E57" s="1284" t="s">
        <v>4328</v>
      </c>
      <c r="F57" s="1284" t="s">
        <v>4328</v>
      </c>
      <c r="G57" s="1284" t="s">
        <v>3368</v>
      </c>
      <c r="H57" s="1284" t="s">
        <v>4361</v>
      </c>
      <c r="I57" s="1284" t="s">
        <v>4330</v>
      </c>
      <c r="J57" s="1284" t="s">
        <v>4394</v>
      </c>
      <c r="K57" s="1284" t="s">
        <v>5714</v>
      </c>
      <c r="L57" s="1285" t="str">
        <f>IF(ISNUMBER(SEARCH(kpi_catalog[[#Headers],[Till Date]],K57)),"Y","N")</f>
        <v>Y</v>
      </c>
      <c r="M57" s="1285" t="str">
        <f t="shared" si="0"/>
        <v>N</v>
      </c>
      <c r="N57" s="1285" t="str">
        <f>IF(ISNUMBER(SEARCH(kpi_catalog[[#Headers],[YTD]],$K57)),"Y","N")</f>
        <v>N</v>
      </c>
      <c r="O57" s="1285" t="str">
        <f>IF(ISNUMBER(SEARCH(kpi_catalog[[#Headers],[MTD]],$K57)),"Y","N")</f>
        <v>N</v>
      </c>
      <c r="P57" s="1285" t="str">
        <f>IF(ISNUMBER(SEARCH(kpi_catalog[[#Headers],[Selected period]],$K57)),"Y","N")</f>
        <v>N</v>
      </c>
      <c r="Q57" s="1286" t="s">
        <v>4395</v>
      </c>
      <c r="R57" s="1287" t="str">
        <f>IF(ISNUMBER(SEARCH(kpi_catalog[[#Headers],[Division]],$Q57)),"Y","N")</f>
        <v>Y</v>
      </c>
      <c r="S57" s="1287" t="str">
        <f>IF(ISNUMBER(SEARCH(kpi_catalog[[#Headers],[Brand]],$Q57)),"Y","N")</f>
        <v>Y</v>
      </c>
      <c r="T57" s="1287" t="str">
        <f>IF(ISNUMBER(SEARCH(kpi_catalog[[#Headers],[Acquisition Period]],$Q57)),"Y","N")</f>
        <v>N</v>
      </c>
      <c r="U57" s="1287" t="str">
        <f>IF(ISNUMBER(SEARCH(kpi_catalog[[#Headers],[Engager Type]],$Q57)),"Y","N")</f>
        <v>Y</v>
      </c>
      <c r="V57" s="1287" t="str">
        <f>IF(ISNUMBER(SEARCH(kpi_catalog[[#Headers],[Buyer Type]],$Q57)),"Y","N")</f>
        <v>Y</v>
      </c>
      <c r="W57" s="1287" t="str">
        <f>IF(ISNUMBER(SEARCH(kpi_catalog[[#Headers],[Loyalty Filter]],$Q57)),"Y","N")</f>
        <v>Y</v>
      </c>
      <c r="X57" s="1287" t="str">
        <f>IF(ISNUMBER(SEARCH(kpi_catalog[[#Headers],[Channel]],$Q57)),"Y","N")</f>
        <v>N</v>
      </c>
      <c r="Y57" s="1287" t="str">
        <f>IF(ISNUMBER(SEARCH(kpi_catalog[[#Headers],[Campaign ID]],$Q57)),"Y","N")</f>
        <v>N</v>
      </c>
      <c r="Z57" s="1287" t="str">
        <f>IF(ISNUMBER(SEARCH(kpi_catalog[[#Headers],[Channel]],$Q57)),"Y","N")</f>
        <v>N</v>
      </c>
      <c r="AA57" s="1287" t="str">
        <f>IF(ISNUMBER(SEARCH(kpi_catalog[[#Headers],[Campaign ID]],$Q57)),"Y","N")</f>
        <v>N</v>
      </c>
      <c r="AB57" s="1287" t="str">
        <f>IF(ISNUMBER(SEARCH(kpi_catalog[[#Headers],[Campaign Name]],$Q57)),"Y","N")</f>
        <v>N</v>
      </c>
      <c r="AC57" s="1287" t="str">
        <f>IF(ISNUMBER(SEARCH(kpi_catalog[[#Headers],[Touchpoint]],$Q57)),"Y","N")</f>
        <v>N</v>
      </c>
      <c r="AD57" s="1287" t="str">
        <f>IF(ISNUMBER(SEARCH(kpi_catalog[[#Headers],[Campaign type]],$Q57)),"Y","N")</f>
        <v>N</v>
      </c>
      <c r="AE57" s="1287" t="str">
        <f>IF(ISNUMBER(SEARCH(kpi_catalog[[#Headers],[Product franchise]],$Q57)),"Y","N")</f>
        <v>N</v>
      </c>
      <c r="AF57" s="1287" t="str">
        <f>IF(ISNUMBER(SEARCH(kpi_catalog[[#Headers],[Product code]],$Q57)),"Y","N")</f>
        <v>N</v>
      </c>
      <c r="AG57" s="1288" t="s">
        <v>4396</v>
      </c>
      <c r="AH57" s="1289"/>
      <c r="AI57" s="1290" t="s">
        <v>4333</v>
      </c>
      <c r="AJ57" s="1290"/>
    </row>
    <row r="58" spans="1:36" ht="30" customHeight="1">
      <c r="A58" s="1282">
        <v>56</v>
      </c>
      <c r="B58" s="1283" t="s">
        <v>644</v>
      </c>
      <c r="C58" s="1296"/>
      <c r="D58" s="1291" t="s">
        <v>4328</v>
      </c>
      <c r="E58" s="1291" t="s">
        <v>4328</v>
      </c>
      <c r="F58" s="1291" t="s">
        <v>4335</v>
      </c>
      <c r="G58" s="1291" t="s">
        <v>3368</v>
      </c>
      <c r="H58" s="1291" t="s">
        <v>4336</v>
      </c>
      <c r="I58" s="1291" t="s">
        <v>4330</v>
      </c>
      <c r="J58" s="1291" t="s">
        <v>4394</v>
      </c>
      <c r="K58" s="1291" t="s">
        <v>5714</v>
      </c>
      <c r="L58" s="1292" t="str">
        <f>IF(ISNUMBER(SEARCH(kpi_catalog[[#Headers],[Till Date]],K58)),"Y","N")</f>
        <v>Y</v>
      </c>
      <c r="M58" s="1292" t="str">
        <f t="shared" si="0"/>
        <v>N</v>
      </c>
      <c r="N58" s="1292" t="str">
        <f>IF(ISNUMBER(SEARCH(kpi_catalog[[#Headers],[YTD]],$K58)),"Y","N")</f>
        <v>N</v>
      </c>
      <c r="O58" s="1292" t="str">
        <f>IF(ISNUMBER(SEARCH(kpi_catalog[[#Headers],[MTD]],$K58)),"Y","N")</f>
        <v>N</v>
      </c>
      <c r="P58" s="1292" t="str">
        <f>IF(ISNUMBER(SEARCH(kpi_catalog[[#Headers],[Selected period]],$K58)),"Y","N")</f>
        <v>N</v>
      </c>
      <c r="Q58" s="1293" t="s">
        <v>4395</v>
      </c>
      <c r="R58" s="1294" t="str">
        <f>IF(ISNUMBER(SEARCH(kpi_catalog[[#Headers],[Division]],$Q58)),"Y","N")</f>
        <v>Y</v>
      </c>
      <c r="S58" s="1294" t="str">
        <f>IF(ISNUMBER(SEARCH(kpi_catalog[[#Headers],[Brand]],$Q58)),"Y","N")</f>
        <v>Y</v>
      </c>
      <c r="T58" s="1294" t="str">
        <f>IF(ISNUMBER(SEARCH(kpi_catalog[[#Headers],[Acquisition Period]],$Q58)),"Y","N")</f>
        <v>N</v>
      </c>
      <c r="U58" s="1294" t="str">
        <f>IF(ISNUMBER(SEARCH(kpi_catalog[[#Headers],[Engager Type]],$Q58)),"Y","N")</f>
        <v>Y</v>
      </c>
      <c r="V58" s="1294" t="str">
        <f>IF(ISNUMBER(SEARCH(kpi_catalog[[#Headers],[Buyer Type]],$Q58)),"Y","N")</f>
        <v>Y</v>
      </c>
      <c r="W58" s="1294" t="str">
        <f>IF(ISNUMBER(SEARCH(kpi_catalog[[#Headers],[Loyalty Filter]],$Q58)),"Y","N")</f>
        <v>Y</v>
      </c>
      <c r="X58" s="1294" t="str">
        <f>IF(ISNUMBER(SEARCH(kpi_catalog[[#Headers],[Channel]],$Q58)),"Y","N")</f>
        <v>N</v>
      </c>
      <c r="Y58" s="1294" t="str">
        <f>IF(ISNUMBER(SEARCH(kpi_catalog[[#Headers],[Campaign ID]],$Q58)),"Y","N")</f>
        <v>N</v>
      </c>
      <c r="Z58" s="1294" t="str">
        <f>IF(ISNUMBER(SEARCH(kpi_catalog[[#Headers],[Channel]],$Q58)),"Y","N")</f>
        <v>N</v>
      </c>
      <c r="AA58" s="1294" t="str">
        <f>IF(ISNUMBER(SEARCH(kpi_catalog[[#Headers],[Campaign ID]],$Q58)),"Y","N")</f>
        <v>N</v>
      </c>
      <c r="AB58" s="1294" t="str">
        <f>IF(ISNUMBER(SEARCH(kpi_catalog[[#Headers],[Campaign Name]],$Q58)),"Y","N")</f>
        <v>N</v>
      </c>
      <c r="AC58" s="1294" t="str">
        <f>IF(ISNUMBER(SEARCH(kpi_catalog[[#Headers],[Touchpoint]],$Q58)),"Y","N")</f>
        <v>N</v>
      </c>
      <c r="AD58" s="1294" t="str">
        <f>IF(ISNUMBER(SEARCH(kpi_catalog[[#Headers],[Campaign type]],$Q58)),"Y","N")</f>
        <v>N</v>
      </c>
      <c r="AE58" s="1294" t="str">
        <f>IF(ISNUMBER(SEARCH(kpi_catalog[[#Headers],[Product franchise]],$Q58)),"Y","N")</f>
        <v>N</v>
      </c>
      <c r="AF58" s="1294" t="str">
        <f>IF(ISNUMBER(SEARCH(kpi_catalog[[#Headers],[Product code]],$Q58)),"Y","N")</f>
        <v>N</v>
      </c>
      <c r="AG58" s="1295" t="s">
        <v>4337</v>
      </c>
      <c r="AH58" s="1296"/>
      <c r="AI58" s="1297" t="s">
        <v>4333</v>
      </c>
      <c r="AJ58" s="1297"/>
    </row>
    <row r="59" spans="1:36" ht="30" customHeight="1">
      <c r="A59" s="1282">
        <v>57</v>
      </c>
      <c r="B59" s="1283" t="s">
        <v>644</v>
      </c>
      <c r="C59" s="1296"/>
      <c r="D59" s="1291" t="s">
        <v>4328</v>
      </c>
      <c r="E59" s="1291" t="s">
        <v>4328</v>
      </c>
      <c r="F59" s="1291" t="s">
        <v>4338</v>
      </c>
      <c r="G59" s="1291" t="s">
        <v>4339</v>
      </c>
      <c r="H59" s="1291" t="s">
        <v>4336</v>
      </c>
      <c r="I59" s="1291" t="s">
        <v>4330</v>
      </c>
      <c r="J59" s="1291" t="s">
        <v>4394</v>
      </c>
      <c r="K59" s="1291" t="s">
        <v>5714</v>
      </c>
      <c r="L59" s="1292" t="str">
        <f>IF(ISNUMBER(SEARCH(kpi_catalog[[#Headers],[Till Date]],K59)),"Y","N")</f>
        <v>Y</v>
      </c>
      <c r="M59" s="1292" t="str">
        <f t="shared" si="0"/>
        <v>N</v>
      </c>
      <c r="N59" s="1292" t="str">
        <f>IF(ISNUMBER(SEARCH(kpi_catalog[[#Headers],[YTD]],$K59)),"Y","N")</f>
        <v>N</v>
      </c>
      <c r="O59" s="1292" t="str">
        <f>IF(ISNUMBER(SEARCH(kpi_catalog[[#Headers],[MTD]],$K59)),"Y","N")</f>
        <v>N</v>
      </c>
      <c r="P59" s="1292" t="str">
        <f>IF(ISNUMBER(SEARCH(kpi_catalog[[#Headers],[Selected period]],$K59)),"Y","N")</f>
        <v>N</v>
      </c>
      <c r="Q59" s="1293" t="s">
        <v>4395</v>
      </c>
      <c r="R59" s="1294" t="str">
        <f>IF(ISNUMBER(SEARCH(kpi_catalog[[#Headers],[Division]],$Q59)),"Y","N")</f>
        <v>Y</v>
      </c>
      <c r="S59" s="1294" t="str">
        <f>IF(ISNUMBER(SEARCH(kpi_catalog[[#Headers],[Brand]],$Q59)),"Y","N")</f>
        <v>Y</v>
      </c>
      <c r="T59" s="1294" t="str">
        <f>IF(ISNUMBER(SEARCH(kpi_catalog[[#Headers],[Acquisition Period]],$Q59)),"Y","N")</f>
        <v>N</v>
      </c>
      <c r="U59" s="1294" t="str">
        <f>IF(ISNUMBER(SEARCH(kpi_catalog[[#Headers],[Engager Type]],$Q59)),"Y","N")</f>
        <v>Y</v>
      </c>
      <c r="V59" s="1294" t="str">
        <f>IF(ISNUMBER(SEARCH(kpi_catalog[[#Headers],[Buyer Type]],$Q59)),"Y","N")</f>
        <v>Y</v>
      </c>
      <c r="W59" s="1294" t="str">
        <f>IF(ISNUMBER(SEARCH(kpi_catalog[[#Headers],[Loyalty Filter]],$Q59)),"Y","N")</f>
        <v>Y</v>
      </c>
      <c r="X59" s="1294" t="str">
        <f>IF(ISNUMBER(SEARCH(kpi_catalog[[#Headers],[Channel]],$Q59)),"Y","N")</f>
        <v>N</v>
      </c>
      <c r="Y59" s="1294" t="str">
        <f>IF(ISNUMBER(SEARCH(kpi_catalog[[#Headers],[Campaign ID]],$Q59)),"Y","N")</f>
        <v>N</v>
      </c>
      <c r="Z59" s="1294" t="str">
        <f>IF(ISNUMBER(SEARCH(kpi_catalog[[#Headers],[Channel]],$Q59)),"Y","N")</f>
        <v>N</v>
      </c>
      <c r="AA59" s="1294" t="str">
        <f>IF(ISNUMBER(SEARCH(kpi_catalog[[#Headers],[Campaign ID]],$Q59)),"Y","N")</f>
        <v>N</v>
      </c>
      <c r="AB59" s="1294" t="str">
        <f>IF(ISNUMBER(SEARCH(kpi_catalog[[#Headers],[Campaign Name]],$Q59)),"Y","N")</f>
        <v>N</v>
      </c>
      <c r="AC59" s="1294" t="str">
        <f>IF(ISNUMBER(SEARCH(kpi_catalog[[#Headers],[Touchpoint]],$Q59)),"Y","N")</f>
        <v>N</v>
      </c>
      <c r="AD59" s="1294" t="str">
        <f>IF(ISNUMBER(SEARCH(kpi_catalog[[#Headers],[Campaign type]],$Q59)),"Y","N")</f>
        <v>N</v>
      </c>
      <c r="AE59" s="1294" t="str">
        <f>IF(ISNUMBER(SEARCH(kpi_catalog[[#Headers],[Product franchise]],$Q59)),"Y","N")</f>
        <v>N</v>
      </c>
      <c r="AF59" s="1294" t="str">
        <f>IF(ISNUMBER(SEARCH(kpi_catalog[[#Headers],[Product code]],$Q59)),"Y","N")</f>
        <v>N</v>
      </c>
      <c r="AG59" s="1295" t="s">
        <v>4337</v>
      </c>
      <c r="AH59" s="1296"/>
      <c r="AI59" s="1297" t="s">
        <v>4333</v>
      </c>
      <c r="AJ59" s="1297"/>
    </row>
    <row r="60" spans="1:36" ht="30" customHeight="1">
      <c r="A60" s="1282">
        <v>58</v>
      </c>
      <c r="B60" s="1283" t="s">
        <v>644</v>
      </c>
      <c r="C60" s="1296"/>
      <c r="D60" s="1291" t="s">
        <v>4345</v>
      </c>
      <c r="E60" s="1291" t="s">
        <v>4345</v>
      </c>
      <c r="F60" s="1291" t="s">
        <v>4345</v>
      </c>
      <c r="G60" s="1291" t="s">
        <v>3368</v>
      </c>
      <c r="H60" s="1291" t="s">
        <v>4361</v>
      </c>
      <c r="I60" s="1291" t="s">
        <v>4330</v>
      </c>
      <c r="J60" s="1291" t="s">
        <v>4394</v>
      </c>
      <c r="K60" s="1291" t="s">
        <v>4346</v>
      </c>
      <c r="L60" s="1292" t="str">
        <f>IF(ISNUMBER(SEARCH(kpi_catalog[[#Headers],[Till Date]],K60)),"Y","N")</f>
        <v>N</v>
      </c>
      <c r="M60" s="1292" t="str">
        <f t="shared" si="0"/>
        <v>Y</v>
      </c>
      <c r="N60" s="1292" t="str">
        <f>IF(ISNUMBER(SEARCH(kpi_catalog[[#Headers],[YTD]],$K60)),"Y","N")</f>
        <v>Y</v>
      </c>
      <c r="O60" s="1292" t="str">
        <f>IF(ISNUMBER(SEARCH(kpi_catalog[[#Headers],[MTD]],$K60)),"Y","N")</f>
        <v>N</v>
      </c>
      <c r="P60" s="1292" t="str">
        <f>IF(ISNUMBER(SEARCH(kpi_catalog[[#Headers],[Selected period]],$K60)),"Y","N")</f>
        <v>N</v>
      </c>
      <c r="Q60" s="1293" t="s">
        <v>4395</v>
      </c>
      <c r="R60" s="1294" t="str">
        <f>IF(ISNUMBER(SEARCH(kpi_catalog[[#Headers],[Division]],$Q60)),"Y","N")</f>
        <v>Y</v>
      </c>
      <c r="S60" s="1294" t="str">
        <f>IF(ISNUMBER(SEARCH(kpi_catalog[[#Headers],[Brand]],$Q60)),"Y","N")</f>
        <v>Y</v>
      </c>
      <c r="T60" s="1294" t="str">
        <f>IF(ISNUMBER(SEARCH(kpi_catalog[[#Headers],[Acquisition Period]],$Q60)),"Y","N")</f>
        <v>N</v>
      </c>
      <c r="U60" s="1294" t="str">
        <f>IF(ISNUMBER(SEARCH(kpi_catalog[[#Headers],[Engager Type]],$Q60)),"Y","N")</f>
        <v>Y</v>
      </c>
      <c r="V60" s="1294" t="str">
        <f>IF(ISNUMBER(SEARCH(kpi_catalog[[#Headers],[Buyer Type]],$Q60)),"Y","N")</f>
        <v>Y</v>
      </c>
      <c r="W60" s="1294" t="str">
        <f>IF(ISNUMBER(SEARCH(kpi_catalog[[#Headers],[Loyalty Filter]],$Q60)),"Y","N")</f>
        <v>Y</v>
      </c>
      <c r="X60" s="1294" t="str">
        <f>IF(ISNUMBER(SEARCH(kpi_catalog[[#Headers],[Channel]],$Q60)),"Y","N")</f>
        <v>N</v>
      </c>
      <c r="Y60" s="1294" t="str">
        <f>IF(ISNUMBER(SEARCH(kpi_catalog[[#Headers],[Campaign ID]],$Q60)),"Y","N")</f>
        <v>N</v>
      </c>
      <c r="Z60" s="1294" t="str">
        <f>IF(ISNUMBER(SEARCH(kpi_catalog[[#Headers],[Channel]],$Q60)),"Y","N")</f>
        <v>N</v>
      </c>
      <c r="AA60" s="1294" t="str">
        <f>IF(ISNUMBER(SEARCH(kpi_catalog[[#Headers],[Campaign ID]],$Q60)),"Y","N")</f>
        <v>N</v>
      </c>
      <c r="AB60" s="1294" t="str">
        <f>IF(ISNUMBER(SEARCH(kpi_catalog[[#Headers],[Campaign Name]],$Q60)),"Y","N")</f>
        <v>N</v>
      </c>
      <c r="AC60" s="1294" t="str">
        <f>IF(ISNUMBER(SEARCH(kpi_catalog[[#Headers],[Touchpoint]],$Q60)),"Y","N")</f>
        <v>N</v>
      </c>
      <c r="AD60" s="1294" t="str">
        <f>IF(ISNUMBER(SEARCH(kpi_catalog[[#Headers],[Campaign type]],$Q60)),"Y","N")</f>
        <v>N</v>
      </c>
      <c r="AE60" s="1294" t="str">
        <f>IF(ISNUMBER(SEARCH(kpi_catalog[[#Headers],[Product franchise]],$Q60)),"Y","N")</f>
        <v>N</v>
      </c>
      <c r="AF60" s="1294" t="str">
        <f>IF(ISNUMBER(SEARCH(kpi_catalog[[#Headers],[Product code]],$Q60)),"Y","N")</f>
        <v>N</v>
      </c>
      <c r="AG60" s="1299" t="s">
        <v>4397</v>
      </c>
      <c r="AH60" s="1296"/>
      <c r="AI60" s="1297"/>
      <c r="AJ60" s="1297"/>
    </row>
    <row r="61" spans="1:36" ht="30" customHeight="1">
      <c r="A61" s="1282">
        <v>59</v>
      </c>
      <c r="B61" s="1283" t="s">
        <v>644</v>
      </c>
      <c r="C61" s="1296"/>
      <c r="D61" s="1291" t="s">
        <v>4345</v>
      </c>
      <c r="E61" s="1291" t="s">
        <v>4345</v>
      </c>
      <c r="F61" s="1291" t="s">
        <v>4347</v>
      </c>
      <c r="G61" s="1291" t="s">
        <v>3368</v>
      </c>
      <c r="H61" s="1291" t="s">
        <v>4398</v>
      </c>
      <c r="I61" s="1291" t="s">
        <v>4330</v>
      </c>
      <c r="J61" s="1291" t="s">
        <v>4394</v>
      </c>
      <c r="K61" s="1291" t="s">
        <v>4346</v>
      </c>
      <c r="L61" s="1292" t="str">
        <f>IF(ISNUMBER(SEARCH(kpi_catalog[[#Headers],[Till Date]],K61)),"Y","N")</f>
        <v>N</v>
      </c>
      <c r="M61" s="1292" t="str">
        <f t="shared" si="0"/>
        <v>Y</v>
      </c>
      <c r="N61" s="1292" t="str">
        <f>IF(ISNUMBER(SEARCH(kpi_catalog[[#Headers],[YTD]],$K61)),"Y","N")</f>
        <v>Y</v>
      </c>
      <c r="O61" s="1292" t="str">
        <f>IF(ISNUMBER(SEARCH(kpi_catalog[[#Headers],[MTD]],$K61)),"Y","N")</f>
        <v>N</v>
      </c>
      <c r="P61" s="1292" t="str">
        <f>IF(ISNUMBER(SEARCH(kpi_catalog[[#Headers],[Selected period]],$K61)),"Y","N")</f>
        <v>N</v>
      </c>
      <c r="Q61" s="1293" t="s">
        <v>4395</v>
      </c>
      <c r="R61" s="1294" t="str">
        <f>IF(ISNUMBER(SEARCH(kpi_catalog[[#Headers],[Division]],$Q61)),"Y","N")</f>
        <v>Y</v>
      </c>
      <c r="S61" s="1294" t="str">
        <f>IF(ISNUMBER(SEARCH(kpi_catalog[[#Headers],[Brand]],$Q61)),"Y","N")</f>
        <v>Y</v>
      </c>
      <c r="T61" s="1294" t="str">
        <f>IF(ISNUMBER(SEARCH(kpi_catalog[[#Headers],[Acquisition Period]],$Q61)),"Y","N")</f>
        <v>N</v>
      </c>
      <c r="U61" s="1294" t="str">
        <f>IF(ISNUMBER(SEARCH(kpi_catalog[[#Headers],[Engager Type]],$Q61)),"Y","N")</f>
        <v>Y</v>
      </c>
      <c r="V61" s="1294" t="str">
        <f>IF(ISNUMBER(SEARCH(kpi_catalog[[#Headers],[Buyer Type]],$Q61)),"Y","N")</f>
        <v>Y</v>
      </c>
      <c r="W61" s="1294" t="str">
        <f>IF(ISNUMBER(SEARCH(kpi_catalog[[#Headers],[Loyalty Filter]],$Q61)),"Y","N")</f>
        <v>Y</v>
      </c>
      <c r="X61" s="1294" t="str">
        <f>IF(ISNUMBER(SEARCH(kpi_catalog[[#Headers],[Channel]],$Q61)),"Y","N")</f>
        <v>N</v>
      </c>
      <c r="Y61" s="1294" t="str">
        <f>IF(ISNUMBER(SEARCH(kpi_catalog[[#Headers],[Campaign ID]],$Q61)),"Y","N")</f>
        <v>N</v>
      </c>
      <c r="Z61" s="1294" t="str">
        <f>IF(ISNUMBER(SEARCH(kpi_catalog[[#Headers],[Channel]],$Q61)),"Y","N")</f>
        <v>N</v>
      </c>
      <c r="AA61" s="1294" t="str">
        <f>IF(ISNUMBER(SEARCH(kpi_catalog[[#Headers],[Campaign ID]],$Q61)),"Y","N")</f>
        <v>N</v>
      </c>
      <c r="AB61" s="1294" t="str">
        <f>IF(ISNUMBER(SEARCH(kpi_catalog[[#Headers],[Campaign Name]],$Q61)),"Y","N")</f>
        <v>N</v>
      </c>
      <c r="AC61" s="1294" t="str">
        <f>IF(ISNUMBER(SEARCH(kpi_catalog[[#Headers],[Touchpoint]],$Q61)),"Y","N")</f>
        <v>N</v>
      </c>
      <c r="AD61" s="1294" t="str">
        <f>IF(ISNUMBER(SEARCH(kpi_catalog[[#Headers],[Campaign type]],$Q61)),"Y","N")</f>
        <v>N</v>
      </c>
      <c r="AE61" s="1294" t="str">
        <f>IF(ISNUMBER(SEARCH(kpi_catalog[[#Headers],[Product franchise]],$Q61)),"Y","N")</f>
        <v>N</v>
      </c>
      <c r="AF61" s="1294" t="str">
        <f>IF(ISNUMBER(SEARCH(kpi_catalog[[#Headers],[Product code]],$Q61)),"Y","N")</f>
        <v>N</v>
      </c>
      <c r="AG61" s="1295" t="s">
        <v>4337</v>
      </c>
      <c r="AH61" s="1296"/>
      <c r="AI61" s="1297"/>
      <c r="AJ61" s="1297"/>
    </row>
    <row r="62" spans="1:36" ht="30" customHeight="1">
      <c r="A62" s="1282">
        <v>60</v>
      </c>
      <c r="B62" s="1283" t="s">
        <v>644</v>
      </c>
      <c r="C62" s="1296"/>
      <c r="D62" s="1291" t="s">
        <v>4345</v>
      </c>
      <c r="E62" s="1291" t="s">
        <v>4345</v>
      </c>
      <c r="F62" s="1291" t="s">
        <v>4348</v>
      </c>
      <c r="G62" s="1291" t="s">
        <v>4339</v>
      </c>
      <c r="H62" s="1291" t="s">
        <v>4336</v>
      </c>
      <c r="I62" s="1291" t="s">
        <v>4330</v>
      </c>
      <c r="J62" s="1291" t="s">
        <v>4394</v>
      </c>
      <c r="K62" s="1291" t="s">
        <v>4346</v>
      </c>
      <c r="L62" s="1292" t="str">
        <f>IF(ISNUMBER(SEARCH(kpi_catalog[[#Headers],[Till Date]],K62)),"Y","N")</f>
        <v>N</v>
      </c>
      <c r="M62" s="1292" t="str">
        <f t="shared" si="0"/>
        <v>Y</v>
      </c>
      <c r="N62" s="1292" t="str">
        <f>IF(ISNUMBER(SEARCH(kpi_catalog[[#Headers],[YTD]],$K62)),"Y","N")</f>
        <v>Y</v>
      </c>
      <c r="O62" s="1292" t="str">
        <f>IF(ISNUMBER(SEARCH(kpi_catalog[[#Headers],[MTD]],$K62)),"Y","N")</f>
        <v>N</v>
      </c>
      <c r="P62" s="1292" t="str">
        <f>IF(ISNUMBER(SEARCH(kpi_catalog[[#Headers],[Selected period]],$K62)),"Y","N")</f>
        <v>N</v>
      </c>
      <c r="Q62" s="1293" t="s">
        <v>4395</v>
      </c>
      <c r="R62" s="1294" t="str">
        <f>IF(ISNUMBER(SEARCH(kpi_catalog[[#Headers],[Division]],$Q62)),"Y","N")</f>
        <v>Y</v>
      </c>
      <c r="S62" s="1294" t="str">
        <f>IF(ISNUMBER(SEARCH(kpi_catalog[[#Headers],[Brand]],$Q62)),"Y","N")</f>
        <v>Y</v>
      </c>
      <c r="T62" s="1294" t="str">
        <f>IF(ISNUMBER(SEARCH(kpi_catalog[[#Headers],[Acquisition Period]],$Q62)),"Y","N")</f>
        <v>N</v>
      </c>
      <c r="U62" s="1294" t="str">
        <f>IF(ISNUMBER(SEARCH(kpi_catalog[[#Headers],[Engager Type]],$Q62)),"Y","N")</f>
        <v>Y</v>
      </c>
      <c r="V62" s="1294" t="str">
        <f>IF(ISNUMBER(SEARCH(kpi_catalog[[#Headers],[Buyer Type]],$Q62)),"Y","N")</f>
        <v>Y</v>
      </c>
      <c r="W62" s="1294" t="str">
        <f>IF(ISNUMBER(SEARCH(kpi_catalog[[#Headers],[Loyalty Filter]],$Q62)),"Y","N")</f>
        <v>Y</v>
      </c>
      <c r="X62" s="1294" t="str">
        <f>IF(ISNUMBER(SEARCH(kpi_catalog[[#Headers],[Channel]],$Q62)),"Y","N")</f>
        <v>N</v>
      </c>
      <c r="Y62" s="1294" t="str">
        <f>IF(ISNUMBER(SEARCH(kpi_catalog[[#Headers],[Campaign ID]],$Q62)),"Y","N")</f>
        <v>N</v>
      </c>
      <c r="Z62" s="1294" t="str">
        <f>IF(ISNUMBER(SEARCH(kpi_catalog[[#Headers],[Channel]],$Q62)),"Y","N")</f>
        <v>N</v>
      </c>
      <c r="AA62" s="1294" t="str">
        <f>IF(ISNUMBER(SEARCH(kpi_catalog[[#Headers],[Campaign ID]],$Q62)),"Y","N")</f>
        <v>N</v>
      </c>
      <c r="AB62" s="1294" t="str">
        <f>IF(ISNUMBER(SEARCH(kpi_catalog[[#Headers],[Campaign Name]],$Q62)),"Y","N")</f>
        <v>N</v>
      </c>
      <c r="AC62" s="1294" t="str">
        <f>IF(ISNUMBER(SEARCH(kpi_catalog[[#Headers],[Touchpoint]],$Q62)),"Y","N")</f>
        <v>N</v>
      </c>
      <c r="AD62" s="1294" t="str">
        <f>IF(ISNUMBER(SEARCH(kpi_catalog[[#Headers],[Campaign type]],$Q62)),"Y","N")</f>
        <v>N</v>
      </c>
      <c r="AE62" s="1294" t="str">
        <f>IF(ISNUMBER(SEARCH(kpi_catalog[[#Headers],[Product franchise]],$Q62)),"Y","N")</f>
        <v>N</v>
      </c>
      <c r="AF62" s="1294" t="str">
        <f>IF(ISNUMBER(SEARCH(kpi_catalog[[#Headers],[Product code]],$Q62)),"Y","N")</f>
        <v>N</v>
      </c>
      <c r="AG62" s="1295" t="s">
        <v>4337</v>
      </c>
      <c r="AH62" s="1296"/>
      <c r="AI62" s="1297"/>
      <c r="AJ62" s="1297"/>
    </row>
    <row r="63" spans="1:36" ht="30" customHeight="1">
      <c r="A63" s="1282">
        <v>61</v>
      </c>
      <c r="B63" s="1283" t="s">
        <v>644</v>
      </c>
      <c r="C63" s="1296"/>
      <c r="D63" s="1291" t="s">
        <v>4399</v>
      </c>
      <c r="E63" s="1291" t="s">
        <v>4399</v>
      </c>
      <c r="F63" s="1291" t="s">
        <v>4399</v>
      </c>
      <c r="G63" s="1291" t="s">
        <v>4339</v>
      </c>
      <c r="H63" s="1291" t="s">
        <v>4361</v>
      </c>
      <c r="I63" s="1291" t="s">
        <v>4330</v>
      </c>
      <c r="J63" s="1291" t="s">
        <v>4394</v>
      </c>
      <c r="K63" s="1291" t="s">
        <v>4346</v>
      </c>
      <c r="L63" s="1292" t="str">
        <f>IF(ISNUMBER(SEARCH(kpi_catalog[[#Headers],[Till Date]],K63)),"Y","N")</f>
        <v>N</v>
      </c>
      <c r="M63" s="1292" t="str">
        <f t="shared" si="0"/>
        <v>Y</v>
      </c>
      <c r="N63" s="1292" t="str">
        <f>IF(ISNUMBER(SEARCH(kpi_catalog[[#Headers],[YTD]],$K63)),"Y","N")</f>
        <v>Y</v>
      </c>
      <c r="O63" s="1292" t="str">
        <f>IF(ISNUMBER(SEARCH(kpi_catalog[[#Headers],[MTD]],$K63)),"Y","N")</f>
        <v>N</v>
      </c>
      <c r="P63" s="1292" t="str">
        <f>IF(ISNUMBER(SEARCH(kpi_catalog[[#Headers],[Selected period]],$K63)),"Y","N")</f>
        <v>N</v>
      </c>
      <c r="Q63" s="1293" t="s">
        <v>4395</v>
      </c>
      <c r="R63" s="1294" t="str">
        <f>IF(ISNUMBER(SEARCH(kpi_catalog[[#Headers],[Division]],$Q63)),"Y","N")</f>
        <v>Y</v>
      </c>
      <c r="S63" s="1294" t="str">
        <f>IF(ISNUMBER(SEARCH(kpi_catalog[[#Headers],[Brand]],$Q63)),"Y","N")</f>
        <v>Y</v>
      </c>
      <c r="T63" s="1294" t="str">
        <f>IF(ISNUMBER(SEARCH(kpi_catalog[[#Headers],[Acquisition Period]],$Q63)),"Y","N")</f>
        <v>N</v>
      </c>
      <c r="U63" s="1294" t="str">
        <f>IF(ISNUMBER(SEARCH(kpi_catalog[[#Headers],[Engager Type]],$Q63)),"Y","N")</f>
        <v>Y</v>
      </c>
      <c r="V63" s="1294" t="str">
        <f>IF(ISNUMBER(SEARCH(kpi_catalog[[#Headers],[Buyer Type]],$Q63)),"Y","N")</f>
        <v>Y</v>
      </c>
      <c r="W63" s="1294" t="str">
        <f>IF(ISNUMBER(SEARCH(kpi_catalog[[#Headers],[Loyalty Filter]],$Q63)),"Y","N")</f>
        <v>Y</v>
      </c>
      <c r="X63" s="1294" t="str">
        <f>IF(ISNUMBER(SEARCH(kpi_catalog[[#Headers],[Channel]],$Q63)),"Y","N")</f>
        <v>N</v>
      </c>
      <c r="Y63" s="1294" t="str">
        <f>IF(ISNUMBER(SEARCH(kpi_catalog[[#Headers],[Campaign ID]],$Q63)),"Y","N")</f>
        <v>N</v>
      </c>
      <c r="Z63" s="1294" t="str">
        <f>IF(ISNUMBER(SEARCH(kpi_catalog[[#Headers],[Channel]],$Q63)),"Y","N")</f>
        <v>N</v>
      </c>
      <c r="AA63" s="1294" t="str">
        <f>IF(ISNUMBER(SEARCH(kpi_catalog[[#Headers],[Campaign ID]],$Q63)),"Y","N")</f>
        <v>N</v>
      </c>
      <c r="AB63" s="1294" t="str">
        <f>IF(ISNUMBER(SEARCH(kpi_catalog[[#Headers],[Campaign Name]],$Q63)),"Y","N")</f>
        <v>N</v>
      </c>
      <c r="AC63" s="1294" t="str">
        <f>IF(ISNUMBER(SEARCH(kpi_catalog[[#Headers],[Touchpoint]],$Q63)),"Y","N")</f>
        <v>N</v>
      </c>
      <c r="AD63" s="1294" t="str">
        <f>IF(ISNUMBER(SEARCH(kpi_catalog[[#Headers],[Campaign type]],$Q63)),"Y","N")</f>
        <v>N</v>
      </c>
      <c r="AE63" s="1294" t="str">
        <f>IF(ISNUMBER(SEARCH(kpi_catalog[[#Headers],[Product franchise]],$Q63)),"Y","N")</f>
        <v>N</v>
      </c>
      <c r="AF63" s="1294" t="str">
        <f>IF(ISNUMBER(SEARCH(kpi_catalog[[#Headers],[Product code]],$Q63)),"Y","N")</f>
        <v>N</v>
      </c>
      <c r="AG63" s="1298" t="s">
        <v>4400</v>
      </c>
      <c r="AH63" s="1296"/>
      <c r="AI63" s="1297"/>
      <c r="AJ63" s="1297"/>
    </row>
    <row r="64" spans="1:36" ht="30" customHeight="1">
      <c r="A64" s="1282">
        <v>62</v>
      </c>
      <c r="B64" s="1283" t="s">
        <v>644</v>
      </c>
      <c r="C64" s="1296"/>
      <c r="D64" s="1291" t="s">
        <v>4399</v>
      </c>
      <c r="E64" s="1291" t="s">
        <v>4399</v>
      </c>
      <c r="F64" s="1291" t="s">
        <v>4401</v>
      </c>
      <c r="G64" s="1291" t="s">
        <v>4339</v>
      </c>
      <c r="H64" s="1291" t="s">
        <v>4336</v>
      </c>
      <c r="I64" s="1291" t="s">
        <v>4330</v>
      </c>
      <c r="J64" s="1291" t="s">
        <v>4394</v>
      </c>
      <c r="K64" s="1291" t="s">
        <v>4346</v>
      </c>
      <c r="L64" s="1292" t="str">
        <f>IF(ISNUMBER(SEARCH(kpi_catalog[[#Headers],[Till Date]],K64)),"Y","N")</f>
        <v>N</v>
      </c>
      <c r="M64" s="1292" t="str">
        <f t="shared" si="0"/>
        <v>Y</v>
      </c>
      <c r="N64" s="1292" t="str">
        <f>IF(ISNUMBER(SEARCH(kpi_catalog[[#Headers],[YTD]],$K64)),"Y","N")</f>
        <v>Y</v>
      </c>
      <c r="O64" s="1292" t="str">
        <f>IF(ISNUMBER(SEARCH(kpi_catalog[[#Headers],[MTD]],$K64)),"Y","N")</f>
        <v>N</v>
      </c>
      <c r="P64" s="1292" t="str">
        <f>IF(ISNUMBER(SEARCH(kpi_catalog[[#Headers],[Selected period]],$K64)),"Y","N")</f>
        <v>N</v>
      </c>
      <c r="Q64" s="1293" t="s">
        <v>4395</v>
      </c>
      <c r="R64" s="1294" t="str">
        <f>IF(ISNUMBER(SEARCH(kpi_catalog[[#Headers],[Division]],$Q64)),"Y","N")</f>
        <v>Y</v>
      </c>
      <c r="S64" s="1294" t="str">
        <f>IF(ISNUMBER(SEARCH(kpi_catalog[[#Headers],[Brand]],$Q64)),"Y","N")</f>
        <v>Y</v>
      </c>
      <c r="T64" s="1294" t="str">
        <f>IF(ISNUMBER(SEARCH(kpi_catalog[[#Headers],[Acquisition Period]],$Q64)),"Y","N")</f>
        <v>N</v>
      </c>
      <c r="U64" s="1294" t="str">
        <f>IF(ISNUMBER(SEARCH(kpi_catalog[[#Headers],[Engager Type]],$Q64)),"Y","N")</f>
        <v>Y</v>
      </c>
      <c r="V64" s="1294" t="str">
        <f>IF(ISNUMBER(SEARCH(kpi_catalog[[#Headers],[Buyer Type]],$Q64)),"Y","N")</f>
        <v>Y</v>
      </c>
      <c r="W64" s="1294" t="str">
        <f>IF(ISNUMBER(SEARCH(kpi_catalog[[#Headers],[Loyalty Filter]],$Q64)),"Y","N")</f>
        <v>Y</v>
      </c>
      <c r="X64" s="1294" t="str">
        <f>IF(ISNUMBER(SEARCH(kpi_catalog[[#Headers],[Channel]],$Q64)),"Y","N")</f>
        <v>N</v>
      </c>
      <c r="Y64" s="1294" t="str">
        <f>IF(ISNUMBER(SEARCH(kpi_catalog[[#Headers],[Campaign ID]],$Q64)),"Y","N")</f>
        <v>N</v>
      </c>
      <c r="Z64" s="1294" t="str">
        <f>IF(ISNUMBER(SEARCH(kpi_catalog[[#Headers],[Channel]],$Q64)),"Y","N")</f>
        <v>N</v>
      </c>
      <c r="AA64" s="1294" t="str">
        <f>IF(ISNUMBER(SEARCH(kpi_catalog[[#Headers],[Campaign ID]],$Q64)),"Y","N")</f>
        <v>N</v>
      </c>
      <c r="AB64" s="1294" t="str">
        <f>IF(ISNUMBER(SEARCH(kpi_catalog[[#Headers],[Campaign Name]],$Q64)),"Y","N")</f>
        <v>N</v>
      </c>
      <c r="AC64" s="1294" t="str">
        <f>IF(ISNUMBER(SEARCH(kpi_catalog[[#Headers],[Touchpoint]],$Q64)),"Y","N")</f>
        <v>N</v>
      </c>
      <c r="AD64" s="1294" t="str">
        <f>IF(ISNUMBER(SEARCH(kpi_catalog[[#Headers],[Campaign type]],$Q64)),"Y","N")</f>
        <v>N</v>
      </c>
      <c r="AE64" s="1294" t="str">
        <f>IF(ISNUMBER(SEARCH(kpi_catalog[[#Headers],[Product franchise]],$Q64)),"Y","N")</f>
        <v>N</v>
      </c>
      <c r="AF64" s="1294" t="str">
        <f>IF(ISNUMBER(SEARCH(kpi_catalog[[#Headers],[Product code]],$Q64)),"Y","N")</f>
        <v>N</v>
      </c>
      <c r="AG64" s="1295" t="s">
        <v>4337</v>
      </c>
      <c r="AH64" s="1296"/>
      <c r="AI64" s="1297"/>
      <c r="AJ64" s="1297"/>
    </row>
    <row r="65" spans="1:36" ht="30" customHeight="1">
      <c r="A65" s="1282">
        <v>63</v>
      </c>
      <c r="B65" s="1283" t="s">
        <v>644</v>
      </c>
      <c r="C65" s="1296"/>
      <c r="D65" s="1291" t="s">
        <v>4399</v>
      </c>
      <c r="E65" s="1291" t="s">
        <v>4399</v>
      </c>
      <c r="F65" s="1291" t="s">
        <v>4402</v>
      </c>
      <c r="G65" s="1291" t="s">
        <v>4352</v>
      </c>
      <c r="H65" s="1291" t="s">
        <v>4336</v>
      </c>
      <c r="I65" s="1291" t="s">
        <v>4330</v>
      </c>
      <c r="J65" s="1291" t="s">
        <v>4394</v>
      </c>
      <c r="K65" s="1291" t="s">
        <v>4346</v>
      </c>
      <c r="L65" s="1292" t="str">
        <f>IF(ISNUMBER(SEARCH(kpi_catalog[[#Headers],[Till Date]],K65)),"Y","N")</f>
        <v>N</v>
      </c>
      <c r="M65" s="1292" t="str">
        <f t="shared" si="0"/>
        <v>Y</v>
      </c>
      <c r="N65" s="1292" t="str">
        <f>IF(ISNUMBER(SEARCH(kpi_catalog[[#Headers],[YTD]],$K65)),"Y","N")</f>
        <v>Y</v>
      </c>
      <c r="O65" s="1292" t="str">
        <f>IF(ISNUMBER(SEARCH(kpi_catalog[[#Headers],[MTD]],$K65)),"Y","N")</f>
        <v>N</v>
      </c>
      <c r="P65" s="1292" t="str">
        <f>IF(ISNUMBER(SEARCH(kpi_catalog[[#Headers],[Selected period]],$K65)),"Y","N")</f>
        <v>N</v>
      </c>
      <c r="Q65" s="1293" t="s">
        <v>4395</v>
      </c>
      <c r="R65" s="1294" t="str">
        <f>IF(ISNUMBER(SEARCH(kpi_catalog[[#Headers],[Division]],$Q65)),"Y","N")</f>
        <v>Y</v>
      </c>
      <c r="S65" s="1294" t="str">
        <f>IF(ISNUMBER(SEARCH(kpi_catalog[[#Headers],[Brand]],$Q65)),"Y","N")</f>
        <v>Y</v>
      </c>
      <c r="T65" s="1294" t="str">
        <f>IF(ISNUMBER(SEARCH(kpi_catalog[[#Headers],[Acquisition Period]],$Q65)),"Y","N")</f>
        <v>N</v>
      </c>
      <c r="U65" s="1294" t="str">
        <f>IF(ISNUMBER(SEARCH(kpi_catalog[[#Headers],[Engager Type]],$Q65)),"Y","N")</f>
        <v>Y</v>
      </c>
      <c r="V65" s="1294" t="str">
        <f>IF(ISNUMBER(SEARCH(kpi_catalog[[#Headers],[Buyer Type]],$Q65)),"Y","N")</f>
        <v>Y</v>
      </c>
      <c r="W65" s="1294" t="str">
        <f>IF(ISNUMBER(SEARCH(kpi_catalog[[#Headers],[Loyalty Filter]],$Q65)),"Y","N")</f>
        <v>Y</v>
      </c>
      <c r="X65" s="1294" t="str">
        <f>IF(ISNUMBER(SEARCH(kpi_catalog[[#Headers],[Channel]],$Q65)),"Y","N")</f>
        <v>N</v>
      </c>
      <c r="Y65" s="1294" t="str">
        <f>IF(ISNUMBER(SEARCH(kpi_catalog[[#Headers],[Campaign ID]],$Q65)),"Y","N")</f>
        <v>N</v>
      </c>
      <c r="Z65" s="1294" t="str">
        <f>IF(ISNUMBER(SEARCH(kpi_catalog[[#Headers],[Channel]],$Q65)),"Y","N")</f>
        <v>N</v>
      </c>
      <c r="AA65" s="1294" t="str">
        <f>IF(ISNUMBER(SEARCH(kpi_catalog[[#Headers],[Campaign ID]],$Q65)),"Y","N")</f>
        <v>N</v>
      </c>
      <c r="AB65" s="1294" t="str">
        <f>IF(ISNUMBER(SEARCH(kpi_catalog[[#Headers],[Campaign Name]],$Q65)),"Y","N")</f>
        <v>N</v>
      </c>
      <c r="AC65" s="1294" t="str">
        <f>IF(ISNUMBER(SEARCH(kpi_catalog[[#Headers],[Touchpoint]],$Q65)),"Y","N")</f>
        <v>N</v>
      </c>
      <c r="AD65" s="1294" t="str">
        <f>IF(ISNUMBER(SEARCH(kpi_catalog[[#Headers],[Campaign type]],$Q65)),"Y","N")</f>
        <v>N</v>
      </c>
      <c r="AE65" s="1294" t="str">
        <f>IF(ISNUMBER(SEARCH(kpi_catalog[[#Headers],[Product franchise]],$Q65)),"Y","N")</f>
        <v>N</v>
      </c>
      <c r="AF65" s="1294" t="str">
        <f>IF(ISNUMBER(SEARCH(kpi_catalog[[#Headers],[Product code]],$Q65)),"Y","N")</f>
        <v>N</v>
      </c>
      <c r="AG65" s="1295" t="s">
        <v>4337</v>
      </c>
      <c r="AH65" s="1296"/>
      <c r="AI65" s="1297"/>
      <c r="AJ65" s="1297"/>
    </row>
    <row r="66" spans="1:36" ht="30" customHeight="1">
      <c r="A66" s="1282">
        <v>64</v>
      </c>
      <c r="B66" s="1283" t="s">
        <v>644</v>
      </c>
      <c r="C66" s="1296"/>
      <c r="D66" s="1291" t="s">
        <v>4403</v>
      </c>
      <c r="E66" s="1291" t="s">
        <v>4403</v>
      </c>
      <c r="F66" s="1291" t="s">
        <v>4403</v>
      </c>
      <c r="G66" s="1291" t="s">
        <v>3368</v>
      </c>
      <c r="H66" s="1291" t="s">
        <v>4336</v>
      </c>
      <c r="I66" s="1291" t="s">
        <v>4330</v>
      </c>
      <c r="J66" s="1291" t="s">
        <v>4394</v>
      </c>
      <c r="K66" s="1314" t="s">
        <v>5714</v>
      </c>
      <c r="L66" s="1315" t="str">
        <f>IF(ISNUMBER(SEARCH(kpi_catalog[[#Headers],[Till Date]],K66)),"Y","N")</f>
        <v>Y</v>
      </c>
      <c r="M66" s="1315" t="str">
        <f t="shared" si="0"/>
        <v>N</v>
      </c>
      <c r="N66" s="1315" t="str">
        <f>IF(ISNUMBER(SEARCH(kpi_catalog[[#Headers],[YTD]],$K66)),"Y","N")</f>
        <v>N</v>
      </c>
      <c r="O66" s="1292" t="str">
        <f>IF(ISNUMBER(SEARCH(kpi_catalog[[#Headers],[MTD]],$K66)),"Y","N")</f>
        <v>N</v>
      </c>
      <c r="P66" s="1292" t="str">
        <f>IF(ISNUMBER(SEARCH(kpi_catalog[[#Headers],[Selected period]],$K66)),"Y","N")</f>
        <v>N</v>
      </c>
      <c r="Q66" s="1291" t="s">
        <v>4341</v>
      </c>
      <c r="R66" s="1292" t="str">
        <f>IF(ISNUMBER(SEARCH(kpi_catalog[[#Headers],[Division]],$Q66)),"Y","N")</f>
        <v>Y</v>
      </c>
      <c r="S66" s="1294" t="str">
        <f>IF(ISNUMBER(SEARCH(kpi_catalog[[#Headers],[Brand]],$Q66)),"Y","N")</f>
        <v>Y</v>
      </c>
      <c r="T66" s="1294" t="str">
        <f>IF(ISNUMBER(SEARCH(kpi_catalog[[#Headers],[Acquisition Period]],$Q66)),"Y","N")</f>
        <v>N</v>
      </c>
      <c r="U66" s="1294" t="str">
        <f>IF(ISNUMBER(SEARCH(kpi_catalog[[#Headers],[Engager Type]],$Q66)),"Y","N")</f>
        <v>N</v>
      </c>
      <c r="V66" s="1294" t="str">
        <f>IF(ISNUMBER(SEARCH(kpi_catalog[[#Headers],[Buyer Type]],$Q66)),"Y","N")</f>
        <v>N</v>
      </c>
      <c r="W66" s="1294" t="str">
        <f>IF(ISNUMBER(SEARCH(kpi_catalog[[#Headers],[Loyalty Filter]],$Q66)),"Y","N")</f>
        <v>N</v>
      </c>
      <c r="X66" s="1294" t="str">
        <f>IF(ISNUMBER(SEARCH(kpi_catalog[[#Headers],[Channel]],$Q66)),"Y","N")</f>
        <v>N</v>
      </c>
      <c r="Y66" s="1294" t="str">
        <f>IF(ISNUMBER(SEARCH(kpi_catalog[[#Headers],[Campaign ID]],$Q66)),"Y","N")</f>
        <v>N</v>
      </c>
      <c r="Z66" s="1294" t="str">
        <f>IF(ISNUMBER(SEARCH(kpi_catalog[[#Headers],[Channel]],$Q66)),"Y","N")</f>
        <v>N</v>
      </c>
      <c r="AA66" s="1294" t="str">
        <f>IF(ISNUMBER(SEARCH(kpi_catalog[[#Headers],[Campaign ID]],$Q66)),"Y","N")</f>
        <v>N</v>
      </c>
      <c r="AB66" s="1294" t="str">
        <f>IF(ISNUMBER(SEARCH(kpi_catalog[[#Headers],[Campaign Name]],$Q66)),"Y","N")</f>
        <v>N</v>
      </c>
      <c r="AC66" s="1294" t="str">
        <f>IF(ISNUMBER(SEARCH(kpi_catalog[[#Headers],[Touchpoint]],$Q66)),"Y","N")</f>
        <v>N</v>
      </c>
      <c r="AD66" s="1294" t="str">
        <f>IF(ISNUMBER(SEARCH(kpi_catalog[[#Headers],[Campaign type]],$Q66)),"Y","N")</f>
        <v>N</v>
      </c>
      <c r="AE66" s="1294" t="str">
        <f>IF(ISNUMBER(SEARCH(kpi_catalog[[#Headers],[Product franchise]],$Q66)),"Y","N")</f>
        <v>N</v>
      </c>
      <c r="AF66" s="1294" t="str">
        <f>IF(ISNUMBER(SEARCH(kpi_catalog[[#Headers],[Product code]],$Q66)),"Y","N")</f>
        <v>N</v>
      </c>
      <c r="AG66" s="1298" t="s">
        <v>4404</v>
      </c>
      <c r="AH66" s="1296"/>
      <c r="AI66" s="1297"/>
      <c r="AJ66" s="1297"/>
    </row>
    <row r="67" spans="1:36" ht="30" customHeight="1">
      <c r="A67" s="1282">
        <v>65</v>
      </c>
      <c r="B67" s="1283" t="s">
        <v>644</v>
      </c>
      <c r="C67" s="1296"/>
      <c r="D67" s="1291" t="s">
        <v>4340</v>
      </c>
      <c r="E67" s="1291" t="s">
        <v>4340</v>
      </c>
      <c r="F67" s="1291" t="s">
        <v>4340</v>
      </c>
      <c r="G67" s="1291" t="s">
        <v>3368</v>
      </c>
      <c r="H67" s="1291" t="s">
        <v>4361</v>
      </c>
      <c r="I67" s="1291" t="s">
        <v>4330</v>
      </c>
      <c r="J67" s="1291" t="s">
        <v>4394</v>
      </c>
      <c r="K67" s="1291" t="s">
        <v>5714</v>
      </c>
      <c r="L67" s="1292" t="str">
        <f>IF(ISNUMBER(SEARCH(kpi_catalog[[#Headers],[Till Date]],K67)),"Y","N")</f>
        <v>Y</v>
      </c>
      <c r="M67" s="1292" t="str">
        <f t="shared" ref="M67:M130" si="1">IF(OR(ISNUMBER(SEARCH(M$2,K67)),ISNUMBER(SEARCH("End Date",K67))),"Y","N")</f>
        <v>N</v>
      </c>
      <c r="N67" s="1292" t="str">
        <f>IF(ISNUMBER(SEARCH(kpi_catalog[[#Headers],[YTD]],$K67)),"Y","N")</f>
        <v>N</v>
      </c>
      <c r="O67" s="1292" t="str">
        <f>IF(ISNUMBER(SEARCH(kpi_catalog[[#Headers],[MTD]],$K67)),"Y","N")</f>
        <v>N</v>
      </c>
      <c r="P67" s="1292" t="str">
        <f>IF(ISNUMBER(SEARCH(kpi_catalog[[#Headers],[Selected period]],$K67)),"Y","N")</f>
        <v>N</v>
      </c>
      <c r="Q67" s="1291" t="s">
        <v>4341</v>
      </c>
      <c r="R67" s="1292" t="str">
        <f>IF(ISNUMBER(SEARCH(kpi_catalog[[#Headers],[Division]],$Q67)),"Y","N")</f>
        <v>Y</v>
      </c>
      <c r="S67" s="1294" t="str">
        <f>IF(ISNUMBER(SEARCH(kpi_catalog[[#Headers],[Brand]],$Q67)),"Y","N")</f>
        <v>Y</v>
      </c>
      <c r="T67" s="1294" t="str">
        <f>IF(ISNUMBER(SEARCH(kpi_catalog[[#Headers],[Acquisition Period]],$Q67)),"Y","N")</f>
        <v>N</v>
      </c>
      <c r="U67" s="1294" t="str">
        <f>IF(ISNUMBER(SEARCH(kpi_catalog[[#Headers],[Engager Type]],$Q67)),"Y","N")</f>
        <v>N</v>
      </c>
      <c r="V67" s="1294" t="str">
        <f>IF(ISNUMBER(SEARCH(kpi_catalog[[#Headers],[Buyer Type]],$Q67)),"Y","N")</f>
        <v>N</v>
      </c>
      <c r="W67" s="1294" t="str">
        <f>IF(ISNUMBER(SEARCH(kpi_catalog[[#Headers],[Loyalty Filter]],$Q67)),"Y","N")</f>
        <v>N</v>
      </c>
      <c r="X67" s="1294" t="str">
        <f>IF(ISNUMBER(SEARCH(kpi_catalog[[#Headers],[Channel]],$Q67)),"Y","N")</f>
        <v>N</v>
      </c>
      <c r="Y67" s="1294" t="str">
        <f>IF(ISNUMBER(SEARCH(kpi_catalog[[#Headers],[Campaign ID]],$Q67)),"Y","N")</f>
        <v>N</v>
      </c>
      <c r="Z67" s="1294" t="str">
        <f>IF(ISNUMBER(SEARCH(kpi_catalog[[#Headers],[Channel]],$Q67)),"Y","N")</f>
        <v>N</v>
      </c>
      <c r="AA67" s="1294" t="str">
        <f>IF(ISNUMBER(SEARCH(kpi_catalog[[#Headers],[Campaign ID]],$Q67)),"Y","N")</f>
        <v>N</v>
      </c>
      <c r="AB67" s="1294" t="str">
        <f>IF(ISNUMBER(SEARCH(kpi_catalog[[#Headers],[Campaign Name]],$Q67)),"Y","N")</f>
        <v>N</v>
      </c>
      <c r="AC67" s="1294" t="str">
        <f>IF(ISNUMBER(SEARCH(kpi_catalog[[#Headers],[Touchpoint]],$Q67)),"Y","N")</f>
        <v>N</v>
      </c>
      <c r="AD67" s="1294" t="str">
        <f>IF(ISNUMBER(SEARCH(kpi_catalog[[#Headers],[Campaign type]],$Q67)),"Y","N")</f>
        <v>N</v>
      </c>
      <c r="AE67" s="1294" t="str">
        <f>IF(ISNUMBER(SEARCH(kpi_catalog[[#Headers],[Product franchise]],$Q67)),"Y","N")</f>
        <v>N</v>
      </c>
      <c r="AF67" s="1294" t="str">
        <f>IF(ISNUMBER(SEARCH(kpi_catalog[[#Headers],[Product code]],$Q67)),"Y","N")</f>
        <v>N</v>
      </c>
      <c r="AG67" s="1298" t="s">
        <v>4405</v>
      </c>
      <c r="AH67" s="1296"/>
      <c r="AI67" s="1297" t="s">
        <v>4333</v>
      </c>
      <c r="AJ67" s="1297"/>
    </row>
    <row r="68" spans="1:36" ht="30" customHeight="1">
      <c r="A68" s="1282">
        <v>66</v>
      </c>
      <c r="B68" s="1283" t="s">
        <v>644</v>
      </c>
      <c r="C68" s="1296"/>
      <c r="D68" s="1291" t="s">
        <v>4340</v>
      </c>
      <c r="E68" s="1291" t="s">
        <v>4340</v>
      </c>
      <c r="F68" s="1291" t="s">
        <v>4342</v>
      </c>
      <c r="G68" s="1291" t="s">
        <v>3368</v>
      </c>
      <c r="H68" s="1291" t="s">
        <v>4336</v>
      </c>
      <c r="I68" s="1291" t="s">
        <v>4330</v>
      </c>
      <c r="J68" s="1291" t="s">
        <v>4394</v>
      </c>
      <c r="K68" s="1291" t="s">
        <v>5714</v>
      </c>
      <c r="L68" s="1292" t="str">
        <f>IF(ISNUMBER(SEARCH(kpi_catalog[[#Headers],[Till Date]],K68)),"Y","N")</f>
        <v>Y</v>
      </c>
      <c r="M68" s="1292" t="str">
        <f t="shared" si="1"/>
        <v>N</v>
      </c>
      <c r="N68" s="1292" t="str">
        <f>IF(ISNUMBER(SEARCH(kpi_catalog[[#Headers],[YTD]],$K68)),"Y","N")</f>
        <v>N</v>
      </c>
      <c r="O68" s="1292" t="str">
        <f>IF(ISNUMBER(SEARCH(kpi_catalog[[#Headers],[MTD]],$K68)),"Y","N")</f>
        <v>N</v>
      </c>
      <c r="P68" s="1292" t="str">
        <f>IF(ISNUMBER(SEARCH(kpi_catalog[[#Headers],[Selected period]],$K68)),"Y","N")</f>
        <v>N</v>
      </c>
      <c r="Q68" s="1291" t="s">
        <v>4341</v>
      </c>
      <c r="R68" s="1292" t="str">
        <f>IF(ISNUMBER(SEARCH(kpi_catalog[[#Headers],[Division]],$Q68)),"Y","N")</f>
        <v>Y</v>
      </c>
      <c r="S68" s="1294" t="str">
        <f>IF(ISNUMBER(SEARCH(kpi_catalog[[#Headers],[Brand]],$Q68)),"Y","N")</f>
        <v>Y</v>
      </c>
      <c r="T68" s="1294" t="str">
        <f>IF(ISNUMBER(SEARCH(kpi_catalog[[#Headers],[Acquisition Period]],$Q68)),"Y","N")</f>
        <v>N</v>
      </c>
      <c r="U68" s="1294" t="str">
        <f>IF(ISNUMBER(SEARCH(kpi_catalog[[#Headers],[Engager Type]],$Q68)),"Y","N")</f>
        <v>N</v>
      </c>
      <c r="V68" s="1294" t="str">
        <f>IF(ISNUMBER(SEARCH(kpi_catalog[[#Headers],[Buyer Type]],$Q68)),"Y","N")</f>
        <v>N</v>
      </c>
      <c r="W68" s="1294" t="str">
        <f>IF(ISNUMBER(SEARCH(kpi_catalog[[#Headers],[Loyalty Filter]],$Q68)),"Y","N")</f>
        <v>N</v>
      </c>
      <c r="X68" s="1294" t="str">
        <f>IF(ISNUMBER(SEARCH(kpi_catalog[[#Headers],[Channel]],$Q68)),"Y","N")</f>
        <v>N</v>
      </c>
      <c r="Y68" s="1294" t="str">
        <f>IF(ISNUMBER(SEARCH(kpi_catalog[[#Headers],[Campaign ID]],$Q68)),"Y","N")</f>
        <v>N</v>
      </c>
      <c r="Z68" s="1294" t="str">
        <f>IF(ISNUMBER(SEARCH(kpi_catalog[[#Headers],[Channel]],$Q68)),"Y","N")</f>
        <v>N</v>
      </c>
      <c r="AA68" s="1294" t="str">
        <f>IF(ISNUMBER(SEARCH(kpi_catalog[[#Headers],[Campaign ID]],$Q68)),"Y","N")</f>
        <v>N</v>
      </c>
      <c r="AB68" s="1294" t="str">
        <f>IF(ISNUMBER(SEARCH(kpi_catalog[[#Headers],[Campaign Name]],$Q68)),"Y","N")</f>
        <v>N</v>
      </c>
      <c r="AC68" s="1294" t="str">
        <f>IF(ISNUMBER(SEARCH(kpi_catalog[[#Headers],[Touchpoint]],$Q68)),"Y","N")</f>
        <v>N</v>
      </c>
      <c r="AD68" s="1294" t="str">
        <f>IF(ISNUMBER(SEARCH(kpi_catalog[[#Headers],[Campaign type]],$Q68)),"Y","N")</f>
        <v>N</v>
      </c>
      <c r="AE68" s="1294" t="str">
        <f>IF(ISNUMBER(SEARCH(kpi_catalog[[#Headers],[Product franchise]],$Q68)),"Y","N")</f>
        <v>N</v>
      </c>
      <c r="AF68" s="1294" t="str">
        <f>IF(ISNUMBER(SEARCH(kpi_catalog[[#Headers],[Product code]],$Q68)),"Y","N")</f>
        <v>N</v>
      </c>
      <c r="AG68" s="1295" t="s">
        <v>4337</v>
      </c>
      <c r="AH68" s="1296"/>
      <c r="AI68" s="1297" t="s">
        <v>4333</v>
      </c>
      <c r="AJ68" s="1297"/>
    </row>
    <row r="69" spans="1:36" ht="30" customHeight="1">
      <c r="A69" s="1282">
        <v>67</v>
      </c>
      <c r="B69" s="1283" t="s">
        <v>644</v>
      </c>
      <c r="C69" s="1296"/>
      <c r="D69" s="1291" t="s">
        <v>4340</v>
      </c>
      <c r="E69" s="1291" t="s">
        <v>4340</v>
      </c>
      <c r="F69" s="1291" t="s">
        <v>4344</v>
      </c>
      <c r="G69" s="1291" t="s">
        <v>4339</v>
      </c>
      <c r="H69" s="1291" t="s">
        <v>4336</v>
      </c>
      <c r="I69" s="1291" t="s">
        <v>4330</v>
      </c>
      <c r="J69" s="1291" t="s">
        <v>4394</v>
      </c>
      <c r="K69" s="1291" t="s">
        <v>5714</v>
      </c>
      <c r="L69" s="1292" t="str">
        <f>IF(ISNUMBER(SEARCH(kpi_catalog[[#Headers],[Till Date]],K69)),"Y","N")</f>
        <v>Y</v>
      </c>
      <c r="M69" s="1292" t="str">
        <f t="shared" si="1"/>
        <v>N</v>
      </c>
      <c r="N69" s="1292" t="str">
        <f>IF(ISNUMBER(SEARCH(kpi_catalog[[#Headers],[YTD]],$K69)),"Y","N")</f>
        <v>N</v>
      </c>
      <c r="O69" s="1292" t="str">
        <f>IF(ISNUMBER(SEARCH(kpi_catalog[[#Headers],[MTD]],$K69)),"Y","N")</f>
        <v>N</v>
      </c>
      <c r="P69" s="1292" t="str">
        <f>IF(ISNUMBER(SEARCH(kpi_catalog[[#Headers],[Selected period]],$K69)),"Y","N")</f>
        <v>N</v>
      </c>
      <c r="Q69" s="1291" t="s">
        <v>4341</v>
      </c>
      <c r="R69" s="1292" t="str">
        <f>IF(ISNUMBER(SEARCH(kpi_catalog[[#Headers],[Division]],$Q69)),"Y","N")</f>
        <v>Y</v>
      </c>
      <c r="S69" s="1294" t="str">
        <f>IF(ISNUMBER(SEARCH(kpi_catalog[[#Headers],[Brand]],$Q69)),"Y","N")</f>
        <v>Y</v>
      </c>
      <c r="T69" s="1294" t="str">
        <f>IF(ISNUMBER(SEARCH(kpi_catalog[[#Headers],[Acquisition Period]],$Q69)),"Y","N")</f>
        <v>N</v>
      </c>
      <c r="U69" s="1294" t="str">
        <f>IF(ISNUMBER(SEARCH(kpi_catalog[[#Headers],[Engager Type]],$Q69)),"Y","N")</f>
        <v>N</v>
      </c>
      <c r="V69" s="1294" t="str">
        <f>IF(ISNUMBER(SEARCH(kpi_catalog[[#Headers],[Buyer Type]],$Q69)),"Y","N")</f>
        <v>N</v>
      </c>
      <c r="W69" s="1294" t="str">
        <f>IF(ISNUMBER(SEARCH(kpi_catalog[[#Headers],[Loyalty Filter]],$Q69)),"Y","N")</f>
        <v>N</v>
      </c>
      <c r="X69" s="1294" t="str">
        <f>IF(ISNUMBER(SEARCH(kpi_catalog[[#Headers],[Channel]],$Q69)),"Y","N")</f>
        <v>N</v>
      </c>
      <c r="Y69" s="1294" t="str">
        <f>IF(ISNUMBER(SEARCH(kpi_catalog[[#Headers],[Campaign ID]],$Q69)),"Y","N")</f>
        <v>N</v>
      </c>
      <c r="Z69" s="1294" t="str">
        <f>IF(ISNUMBER(SEARCH(kpi_catalog[[#Headers],[Channel]],$Q69)),"Y","N")</f>
        <v>N</v>
      </c>
      <c r="AA69" s="1294" t="str">
        <f>IF(ISNUMBER(SEARCH(kpi_catalog[[#Headers],[Campaign ID]],$Q69)),"Y","N")</f>
        <v>N</v>
      </c>
      <c r="AB69" s="1294" t="str">
        <f>IF(ISNUMBER(SEARCH(kpi_catalog[[#Headers],[Campaign Name]],$Q69)),"Y","N")</f>
        <v>N</v>
      </c>
      <c r="AC69" s="1294" t="str">
        <f>IF(ISNUMBER(SEARCH(kpi_catalog[[#Headers],[Touchpoint]],$Q69)),"Y","N")</f>
        <v>N</v>
      </c>
      <c r="AD69" s="1294" t="str">
        <f>IF(ISNUMBER(SEARCH(kpi_catalog[[#Headers],[Campaign type]],$Q69)),"Y","N")</f>
        <v>N</v>
      </c>
      <c r="AE69" s="1294" t="str">
        <f>IF(ISNUMBER(SEARCH(kpi_catalog[[#Headers],[Product franchise]],$Q69)),"Y","N")</f>
        <v>N</v>
      </c>
      <c r="AF69" s="1294" t="str">
        <f>IF(ISNUMBER(SEARCH(kpi_catalog[[#Headers],[Product code]],$Q69)),"Y","N")</f>
        <v>N</v>
      </c>
      <c r="AG69" s="1295" t="s">
        <v>4337</v>
      </c>
      <c r="AH69" s="1296"/>
      <c r="AI69" s="1297" t="s">
        <v>4333</v>
      </c>
      <c r="AJ69" s="1297"/>
    </row>
    <row r="70" spans="1:36" ht="30" customHeight="1">
      <c r="A70" s="1282">
        <v>68</v>
      </c>
      <c r="B70" s="1283" t="s">
        <v>644</v>
      </c>
      <c r="C70" s="1296"/>
      <c r="D70" s="1291" t="s">
        <v>4406</v>
      </c>
      <c r="E70" s="1291" t="s">
        <v>4406</v>
      </c>
      <c r="F70" s="1291" t="s">
        <v>4406</v>
      </c>
      <c r="G70" s="1291" t="s">
        <v>3368</v>
      </c>
      <c r="H70" s="1291" t="s">
        <v>4361</v>
      </c>
      <c r="I70" s="1291" t="s">
        <v>4330</v>
      </c>
      <c r="J70" s="1291" t="s">
        <v>4394</v>
      </c>
      <c r="K70" s="1314" t="s">
        <v>5714</v>
      </c>
      <c r="L70" s="1315" t="str">
        <f>IF(ISNUMBER(SEARCH(kpi_catalog[[#Headers],[Till Date]],K70)),"Y","N")</f>
        <v>Y</v>
      </c>
      <c r="M70" s="1315" t="str">
        <f t="shared" si="1"/>
        <v>N</v>
      </c>
      <c r="N70" s="1315" t="str">
        <f>IF(ISNUMBER(SEARCH(kpi_catalog[[#Headers],[YTD]],$K70)),"Y","N")</f>
        <v>N</v>
      </c>
      <c r="O70" s="1292" t="str">
        <f>IF(ISNUMBER(SEARCH(kpi_catalog[[#Headers],[MTD]],$K70)),"Y","N")</f>
        <v>N</v>
      </c>
      <c r="P70" s="1292" t="str">
        <f>IF(ISNUMBER(SEARCH(kpi_catalog[[#Headers],[Selected period]],$K70)),"Y","N")</f>
        <v>N</v>
      </c>
      <c r="Q70" s="1291" t="s">
        <v>4341</v>
      </c>
      <c r="R70" s="1292" t="str">
        <f>IF(ISNUMBER(SEARCH(kpi_catalog[[#Headers],[Division]],$Q70)),"Y","N")</f>
        <v>Y</v>
      </c>
      <c r="S70" s="1294" t="str">
        <f>IF(ISNUMBER(SEARCH(kpi_catalog[[#Headers],[Brand]],$Q70)),"Y","N")</f>
        <v>Y</v>
      </c>
      <c r="T70" s="1294" t="str">
        <f>IF(ISNUMBER(SEARCH(kpi_catalog[[#Headers],[Acquisition Period]],$Q70)),"Y","N")</f>
        <v>N</v>
      </c>
      <c r="U70" s="1294" t="str">
        <f>IF(ISNUMBER(SEARCH(kpi_catalog[[#Headers],[Engager Type]],$Q70)),"Y","N")</f>
        <v>N</v>
      </c>
      <c r="V70" s="1294" t="str">
        <f>IF(ISNUMBER(SEARCH(kpi_catalog[[#Headers],[Buyer Type]],$Q70)),"Y","N")</f>
        <v>N</v>
      </c>
      <c r="W70" s="1294" t="str">
        <f>IF(ISNUMBER(SEARCH(kpi_catalog[[#Headers],[Loyalty Filter]],$Q70)),"Y","N")</f>
        <v>N</v>
      </c>
      <c r="X70" s="1294" t="str">
        <f>IF(ISNUMBER(SEARCH(kpi_catalog[[#Headers],[Channel]],$Q70)),"Y","N")</f>
        <v>N</v>
      </c>
      <c r="Y70" s="1294" t="str">
        <f>IF(ISNUMBER(SEARCH(kpi_catalog[[#Headers],[Campaign ID]],$Q70)),"Y","N")</f>
        <v>N</v>
      </c>
      <c r="Z70" s="1294" t="str">
        <f>IF(ISNUMBER(SEARCH(kpi_catalog[[#Headers],[Channel]],$Q70)),"Y","N")</f>
        <v>N</v>
      </c>
      <c r="AA70" s="1294" t="str">
        <f>IF(ISNUMBER(SEARCH(kpi_catalog[[#Headers],[Campaign ID]],$Q70)),"Y","N")</f>
        <v>N</v>
      </c>
      <c r="AB70" s="1294" t="str">
        <f>IF(ISNUMBER(SEARCH(kpi_catalog[[#Headers],[Campaign Name]],$Q70)),"Y","N")</f>
        <v>N</v>
      </c>
      <c r="AC70" s="1294" t="str">
        <f>IF(ISNUMBER(SEARCH(kpi_catalog[[#Headers],[Touchpoint]],$Q70)),"Y","N")</f>
        <v>N</v>
      </c>
      <c r="AD70" s="1294" t="str">
        <f>IF(ISNUMBER(SEARCH(kpi_catalog[[#Headers],[Campaign type]],$Q70)),"Y","N")</f>
        <v>N</v>
      </c>
      <c r="AE70" s="1294" t="str">
        <f>IF(ISNUMBER(SEARCH(kpi_catalog[[#Headers],[Product franchise]],$Q70)),"Y","N")</f>
        <v>N</v>
      </c>
      <c r="AF70" s="1294" t="str">
        <f>IF(ISNUMBER(SEARCH(kpi_catalog[[#Headers],[Product code]],$Q70)),"Y","N")</f>
        <v>N</v>
      </c>
      <c r="AG70" s="1298" t="s">
        <v>4407</v>
      </c>
      <c r="AH70" s="1296"/>
      <c r="AI70" s="1297"/>
      <c r="AJ70" s="1297"/>
    </row>
    <row r="71" spans="1:36" ht="30" customHeight="1">
      <c r="A71" s="1282">
        <v>69</v>
      </c>
      <c r="B71" s="1283" t="s">
        <v>644</v>
      </c>
      <c r="C71" s="1296"/>
      <c r="D71" s="1291" t="s">
        <v>4408</v>
      </c>
      <c r="E71" s="1291" t="s">
        <v>4408</v>
      </c>
      <c r="F71" s="1291" t="s">
        <v>4408</v>
      </c>
      <c r="G71" s="1291" t="s">
        <v>3368</v>
      </c>
      <c r="H71" s="1291" t="s">
        <v>4361</v>
      </c>
      <c r="I71" s="1291" t="s">
        <v>4330</v>
      </c>
      <c r="J71" s="1291" t="s">
        <v>4394</v>
      </c>
      <c r="K71" s="1314" t="s">
        <v>5714</v>
      </c>
      <c r="L71" s="1315" t="str">
        <f>IF(ISNUMBER(SEARCH(kpi_catalog[[#Headers],[Till Date]],K71)),"Y","N")</f>
        <v>Y</v>
      </c>
      <c r="M71" s="1315" t="str">
        <f t="shared" si="1"/>
        <v>N</v>
      </c>
      <c r="N71" s="1315" t="str">
        <f>IF(ISNUMBER(SEARCH(kpi_catalog[[#Headers],[YTD]],$K71)),"Y","N")</f>
        <v>N</v>
      </c>
      <c r="O71" s="1292" t="str">
        <f>IF(ISNUMBER(SEARCH(kpi_catalog[[#Headers],[MTD]],$K71)),"Y","N")</f>
        <v>N</v>
      </c>
      <c r="P71" s="1292" t="str">
        <f>IF(ISNUMBER(SEARCH(kpi_catalog[[#Headers],[Selected period]],$K71)),"Y","N")</f>
        <v>N</v>
      </c>
      <c r="Q71" s="1293" t="s">
        <v>4395</v>
      </c>
      <c r="R71" s="1294" t="str">
        <f>IF(ISNUMBER(SEARCH(kpi_catalog[[#Headers],[Division]],$Q71)),"Y","N")</f>
        <v>Y</v>
      </c>
      <c r="S71" s="1294" t="str">
        <f>IF(ISNUMBER(SEARCH(kpi_catalog[[#Headers],[Brand]],$Q71)),"Y","N")</f>
        <v>Y</v>
      </c>
      <c r="T71" s="1294" t="str">
        <f>IF(ISNUMBER(SEARCH(kpi_catalog[[#Headers],[Acquisition Period]],$Q71)),"Y","N")</f>
        <v>N</v>
      </c>
      <c r="U71" s="1294" t="str">
        <f>IF(ISNUMBER(SEARCH(kpi_catalog[[#Headers],[Engager Type]],$Q71)),"Y","N")</f>
        <v>Y</v>
      </c>
      <c r="V71" s="1294" t="str">
        <f>IF(ISNUMBER(SEARCH(kpi_catalog[[#Headers],[Buyer Type]],$Q71)),"Y","N")</f>
        <v>Y</v>
      </c>
      <c r="W71" s="1294" t="str">
        <f>IF(ISNUMBER(SEARCH(kpi_catalog[[#Headers],[Loyalty Filter]],$Q71)),"Y","N")</f>
        <v>Y</v>
      </c>
      <c r="X71" s="1294" t="str">
        <f>IF(ISNUMBER(SEARCH(kpi_catalog[[#Headers],[Channel]],$Q71)),"Y","N")</f>
        <v>N</v>
      </c>
      <c r="Y71" s="1294" t="str">
        <f>IF(ISNUMBER(SEARCH(kpi_catalog[[#Headers],[Campaign ID]],$Q71)),"Y","N")</f>
        <v>N</v>
      </c>
      <c r="Z71" s="1294" t="str">
        <f>IF(ISNUMBER(SEARCH(kpi_catalog[[#Headers],[Channel]],$Q71)),"Y","N")</f>
        <v>N</v>
      </c>
      <c r="AA71" s="1294" t="str">
        <f>IF(ISNUMBER(SEARCH(kpi_catalog[[#Headers],[Campaign ID]],$Q71)),"Y","N")</f>
        <v>N</v>
      </c>
      <c r="AB71" s="1294" t="str">
        <f>IF(ISNUMBER(SEARCH(kpi_catalog[[#Headers],[Campaign Name]],$Q71)),"Y","N")</f>
        <v>N</v>
      </c>
      <c r="AC71" s="1294" t="str">
        <f>IF(ISNUMBER(SEARCH(kpi_catalog[[#Headers],[Touchpoint]],$Q71)),"Y","N")</f>
        <v>N</v>
      </c>
      <c r="AD71" s="1294" t="str">
        <f>IF(ISNUMBER(SEARCH(kpi_catalog[[#Headers],[Campaign type]],$Q71)),"Y","N")</f>
        <v>N</v>
      </c>
      <c r="AE71" s="1294" t="str">
        <f>IF(ISNUMBER(SEARCH(kpi_catalog[[#Headers],[Product franchise]],$Q71)),"Y","N")</f>
        <v>N</v>
      </c>
      <c r="AF71" s="1294" t="str">
        <f>IF(ISNUMBER(SEARCH(kpi_catalog[[#Headers],[Product code]],$Q71)),"Y","N")</f>
        <v>N</v>
      </c>
      <c r="AG71" s="1299" t="s">
        <v>4409</v>
      </c>
      <c r="AH71" s="1296"/>
      <c r="AI71" s="1297"/>
      <c r="AJ71" s="1297"/>
    </row>
    <row r="72" spans="1:36" ht="30" customHeight="1">
      <c r="A72" s="1282">
        <v>70</v>
      </c>
      <c r="B72" s="1283" t="s">
        <v>644</v>
      </c>
      <c r="C72" s="1296"/>
      <c r="D72" s="1291" t="s">
        <v>4408</v>
      </c>
      <c r="E72" s="1291" t="s">
        <v>4408</v>
      </c>
      <c r="F72" s="1291" t="s">
        <v>4410</v>
      </c>
      <c r="G72" s="1291" t="s">
        <v>3368</v>
      </c>
      <c r="H72" s="1291" t="s">
        <v>4336</v>
      </c>
      <c r="I72" s="1291" t="s">
        <v>4330</v>
      </c>
      <c r="J72" s="1291" t="s">
        <v>4394</v>
      </c>
      <c r="K72" s="1314" t="s">
        <v>5714</v>
      </c>
      <c r="L72" s="1315" t="str">
        <f>IF(ISNUMBER(SEARCH(kpi_catalog[[#Headers],[Till Date]],K72)),"Y","N")</f>
        <v>Y</v>
      </c>
      <c r="M72" s="1315" t="str">
        <f t="shared" si="1"/>
        <v>N</v>
      </c>
      <c r="N72" s="1315" t="str">
        <f>IF(ISNUMBER(SEARCH(kpi_catalog[[#Headers],[YTD]],$K72)),"Y","N")</f>
        <v>N</v>
      </c>
      <c r="O72" s="1292" t="str">
        <f>IF(ISNUMBER(SEARCH(kpi_catalog[[#Headers],[MTD]],$K72)),"Y","N")</f>
        <v>N</v>
      </c>
      <c r="P72" s="1292" t="str">
        <f>IF(ISNUMBER(SEARCH(kpi_catalog[[#Headers],[Selected period]],$K72)),"Y","N")</f>
        <v>N</v>
      </c>
      <c r="Q72" s="1293" t="s">
        <v>4395</v>
      </c>
      <c r="R72" s="1294" t="str">
        <f>IF(ISNUMBER(SEARCH(kpi_catalog[[#Headers],[Division]],$Q72)),"Y","N")</f>
        <v>Y</v>
      </c>
      <c r="S72" s="1294" t="str">
        <f>IF(ISNUMBER(SEARCH(kpi_catalog[[#Headers],[Brand]],$Q72)),"Y","N")</f>
        <v>Y</v>
      </c>
      <c r="T72" s="1294" t="str">
        <f>IF(ISNUMBER(SEARCH(kpi_catalog[[#Headers],[Acquisition Period]],$Q72)),"Y","N")</f>
        <v>N</v>
      </c>
      <c r="U72" s="1294" t="str">
        <f>IF(ISNUMBER(SEARCH(kpi_catalog[[#Headers],[Engager Type]],$Q72)),"Y","N")</f>
        <v>Y</v>
      </c>
      <c r="V72" s="1294" t="str">
        <f>IF(ISNUMBER(SEARCH(kpi_catalog[[#Headers],[Buyer Type]],$Q72)),"Y","N")</f>
        <v>Y</v>
      </c>
      <c r="W72" s="1294" t="str">
        <f>IF(ISNUMBER(SEARCH(kpi_catalog[[#Headers],[Loyalty Filter]],$Q72)),"Y","N")</f>
        <v>Y</v>
      </c>
      <c r="X72" s="1294" t="str">
        <f>IF(ISNUMBER(SEARCH(kpi_catalog[[#Headers],[Channel]],$Q72)),"Y","N")</f>
        <v>N</v>
      </c>
      <c r="Y72" s="1294" t="str">
        <f>IF(ISNUMBER(SEARCH(kpi_catalog[[#Headers],[Campaign ID]],$Q72)),"Y","N")</f>
        <v>N</v>
      </c>
      <c r="Z72" s="1294" t="str">
        <f>IF(ISNUMBER(SEARCH(kpi_catalog[[#Headers],[Channel]],$Q72)),"Y","N")</f>
        <v>N</v>
      </c>
      <c r="AA72" s="1294" t="str">
        <f>IF(ISNUMBER(SEARCH(kpi_catalog[[#Headers],[Campaign ID]],$Q72)),"Y","N")</f>
        <v>N</v>
      </c>
      <c r="AB72" s="1294" t="str">
        <f>IF(ISNUMBER(SEARCH(kpi_catalog[[#Headers],[Campaign Name]],$Q72)),"Y","N")</f>
        <v>N</v>
      </c>
      <c r="AC72" s="1294" t="str">
        <f>IF(ISNUMBER(SEARCH(kpi_catalog[[#Headers],[Touchpoint]],$Q72)),"Y","N")</f>
        <v>N</v>
      </c>
      <c r="AD72" s="1294" t="str">
        <f>IF(ISNUMBER(SEARCH(kpi_catalog[[#Headers],[Campaign type]],$Q72)),"Y","N")</f>
        <v>N</v>
      </c>
      <c r="AE72" s="1294" t="str">
        <f>IF(ISNUMBER(SEARCH(kpi_catalog[[#Headers],[Product franchise]],$Q72)),"Y","N")</f>
        <v>N</v>
      </c>
      <c r="AF72" s="1294" t="str">
        <f>IF(ISNUMBER(SEARCH(kpi_catalog[[#Headers],[Product code]],$Q72)),"Y","N")</f>
        <v>N</v>
      </c>
      <c r="AG72" s="1295" t="s">
        <v>4337</v>
      </c>
      <c r="AH72" s="1296"/>
      <c r="AI72" s="1297"/>
      <c r="AJ72" s="1297"/>
    </row>
    <row r="73" spans="1:36" ht="30" customHeight="1">
      <c r="A73" s="1282">
        <v>71</v>
      </c>
      <c r="B73" s="1283" t="s">
        <v>644</v>
      </c>
      <c r="C73" s="1296"/>
      <c r="D73" s="1291" t="s">
        <v>4408</v>
      </c>
      <c r="E73" s="1291" t="s">
        <v>4408</v>
      </c>
      <c r="F73" s="1291" t="s">
        <v>4411</v>
      </c>
      <c r="G73" s="1291" t="s">
        <v>4339</v>
      </c>
      <c r="H73" s="1291" t="s">
        <v>4336</v>
      </c>
      <c r="I73" s="1291" t="s">
        <v>4330</v>
      </c>
      <c r="J73" s="1291" t="s">
        <v>4394</v>
      </c>
      <c r="K73" s="1314" t="s">
        <v>5714</v>
      </c>
      <c r="L73" s="1315" t="str">
        <f>IF(ISNUMBER(SEARCH(kpi_catalog[[#Headers],[Till Date]],K73)),"Y","N")</f>
        <v>Y</v>
      </c>
      <c r="M73" s="1315" t="str">
        <f t="shared" si="1"/>
        <v>N</v>
      </c>
      <c r="N73" s="1315" t="str">
        <f>IF(ISNUMBER(SEARCH(kpi_catalog[[#Headers],[YTD]],$K73)),"Y","N")</f>
        <v>N</v>
      </c>
      <c r="O73" s="1292" t="str">
        <f>IF(ISNUMBER(SEARCH(kpi_catalog[[#Headers],[MTD]],$K73)),"Y","N")</f>
        <v>N</v>
      </c>
      <c r="P73" s="1292" t="str">
        <f>IF(ISNUMBER(SEARCH(kpi_catalog[[#Headers],[Selected period]],$K73)),"Y","N")</f>
        <v>N</v>
      </c>
      <c r="Q73" s="1293" t="s">
        <v>4395</v>
      </c>
      <c r="R73" s="1294" t="str">
        <f>IF(ISNUMBER(SEARCH(kpi_catalog[[#Headers],[Division]],$Q73)),"Y","N")</f>
        <v>Y</v>
      </c>
      <c r="S73" s="1294" t="str">
        <f>IF(ISNUMBER(SEARCH(kpi_catalog[[#Headers],[Brand]],$Q73)),"Y","N")</f>
        <v>Y</v>
      </c>
      <c r="T73" s="1294" t="str">
        <f>IF(ISNUMBER(SEARCH(kpi_catalog[[#Headers],[Acquisition Period]],$Q73)),"Y","N")</f>
        <v>N</v>
      </c>
      <c r="U73" s="1294" t="str">
        <f>IF(ISNUMBER(SEARCH(kpi_catalog[[#Headers],[Engager Type]],$Q73)),"Y","N")</f>
        <v>Y</v>
      </c>
      <c r="V73" s="1294" t="str">
        <f>IF(ISNUMBER(SEARCH(kpi_catalog[[#Headers],[Buyer Type]],$Q73)),"Y","N")</f>
        <v>Y</v>
      </c>
      <c r="W73" s="1294" t="str">
        <f>IF(ISNUMBER(SEARCH(kpi_catalog[[#Headers],[Loyalty Filter]],$Q73)),"Y","N")</f>
        <v>Y</v>
      </c>
      <c r="X73" s="1294" t="str">
        <f>IF(ISNUMBER(SEARCH(kpi_catalog[[#Headers],[Channel]],$Q73)),"Y","N")</f>
        <v>N</v>
      </c>
      <c r="Y73" s="1294" t="str">
        <f>IF(ISNUMBER(SEARCH(kpi_catalog[[#Headers],[Campaign ID]],$Q73)),"Y","N")</f>
        <v>N</v>
      </c>
      <c r="Z73" s="1294" t="str">
        <f>IF(ISNUMBER(SEARCH(kpi_catalog[[#Headers],[Channel]],$Q73)),"Y","N")</f>
        <v>N</v>
      </c>
      <c r="AA73" s="1294" t="str">
        <f>IF(ISNUMBER(SEARCH(kpi_catalog[[#Headers],[Campaign ID]],$Q73)),"Y","N")</f>
        <v>N</v>
      </c>
      <c r="AB73" s="1294" t="str">
        <f>IF(ISNUMBER(SEARCH(kpi_catalog[[#Headers],[Campaign Name]],$Q73)),"Y","N")</f>
        <v>N</v>
      </c>
      <c r="AC73" s="1294" t="str">
        <f>IF(ISNUMBER(SEARCH(kpi_catalog[[#Headers],[Touchpoint]],$Q73)),"Y","N")</f>
        <v>N</v>
      </c>
      <c r="AD73" s="1294" t="str">
        <f>IF(ISNUMBER(SEARCH(kpi_catalog[[#Headers],[Campaign type]],$Q73)),"Y","N")</f>
        <v>N</v>
      </c>
      <c r="AE73" s="1294" t="str">
        <f>IF(ISNUMBER(SEARCH(kpi_catalog[[#Headers],[Product franchise]],$Q73)),"Y","N")</f>
        <v>N</v>
      </c>
      <c r="AF73" s="1294" t="str">
        <f>IF(ISNUMBER(SEARCH(kpi_catalog[[#Headers],[Product code]],$Q73)),"Y","N")</f>
        <v>N</v>
      </c>
      <c r="AG73" s="1295" t="s">
        <v>4337</v>
      </c>
      <c r="AH73" s="1296"/>
      <c r="AI73" s="1297"/>
      <c r="AJ73" s="1297"/>
    </row>
    <row r="74" spans="1:36" ht="30" customHeight="1">
      <c r="A74" s="1282">
        <v>72</v>
      </c>
      <c r="B74" s="1283" t="s">
        <v>644</v>
      </c>
      <c r="C74" s="1296"/>
      <c r="D74" s="1291" t="s">
        <v>4349</v>
      </c>
      <c r="E74" s="1291" t="s">
        <v>4349</v>
      </c>
      <c r="F74" s="1291" t="s">
        <v>4349</v>
      </c>
      <c r="G74" s="1291" t="s">
        <v>4339</v>
      </c>
      <c r="H74" s="1291" t="s">
        <v>4361</v>
      </c>
      <c r="I74" s="1291" t="s">
        <v>4330</v>
      </c>
      <c r="J74" s="1291" t="s">
        <v>4394</v>
      </c>
      <c r="K74" s="1291" t="s">
        <v>4346</v>
      </c>
      <c r="L74" s="1292" t="str">
        <f>IF(ISNUMBER(SEARCH(kpi_catalog[[#Headers],[Till Date]],K74)),"Y","N")</f>
        <v>N</v>
      </c>
      <c r="M74" s="1292" t="str">
        <f t="shared" si="1"/>
        <v>Y</v>
      </c>
      <c r="N74" s="1292" t="str">
        <f>IF(ISNUMBER(SEARCH(kpi_catalog[[#Headers],[YTD]],$K74)),"Y","N")</f>
        <v>Y</v>
      </c>
      <c r="O74" s="1292" t="str">
        <f>IF(ISNUMBER(SEARCH(kpi_catalog[[#Headers],[MTD]],$K74)),"Y","N")</f>
        <v>N</v>
      </c>
      <c r="P74" s="1292" t="str">
        <f>IF(ISNUMBER(SEARCH(kpi_catalog[[#Headers],[Selected period]],$K74)),"Y","N")</f>
        <v>N</v>
      </c>
      <c r="Q74" s="1293" t="s">
        <v>4395</v>
      </c>
      <c r="R74" s="1294" t="str">
        <f>IF(ISNUMBER(SEARCH(kpi_catalog[[#Headers],[Division]],$Q74)),"Y","N")</f>
        <v>Y</v>
      </c>
      <c r="S74" s="1294" t="str">
        <f>IF(ISNUMBER(SEARCH(kpi_catalog[[#Headers],[Brand]],$Q74)),"Y","N")</f>
        <v>Y</v>
      </c>
      <c r="T74" s="1294" t="str">
        <f>IF(ISNUMBER(SEARCH(kpi_catalog[[#Headers],[Acquisition Period]],$Q74)),"Y","N")</f>
        <v>N</v>
      </c>
      <c r="U74" s="1294" t="str">
        <f>IF(ISNUMBER(SEARCH(kpi_catalog[[#Headers],[Engager Type]],$Q74)),"Y","N")</f>
        <v>Y</v>
      </c>
      <c r="V74" s="1294" t="str">
        <f>IF(ISNUMBER(SEARCH(kpi_catalog[[#Headers],[Buyer Type]],$Q74)),"Y","N")</f>
        <v>Y</v>
      </c>
      <c r="W74" s="1294" t="str">
        <f>IF(ISNUMBER(SEARCH(kpi_catalog[[#Headers],[Loyalty Filter]],$Q74)),"Y","N")</f>
        <v>Y</v>
      </c>
      <c r="X74" s="1294" t="str">
        <f>IF(ISNUMBER(SEARCH(kpi_catalog[[#Headers],[Channel]],$Q74)),"Y","N")</f>
        <v>N</v>
      </c>
      <c r="Y74" s="1294" t="str">
        <f>IF(ISNUMBER(SEARCH(kpi_catalog[[#Headers],[Campaign ID]],$Q74)),"Y","N")</f>
        <v>N</v>
      </c>
      <c r="Z74" s="1294" t="str">
        <f>IF(ISNUMBER(SEARCH(kpi_catalog[[#Headers],[Channel]],$Q74)),"Y","N")</f>
        <v>N</v>
      </c>
      <c r="AA74" s="1294" t="str">
        <f>IF(ISNUMBER(SEARCH(kpi_catalog[[#Headers],[Campaign ID]],$Q74)),"Y","N")</f>
        <v>N</v>
      </c>
      <c r="AB74" s="1294" t="str">
        <f>IF(ISNUMBER(SEARCH(kpi_catalog[[#Headers],[Campaign Name]],$Q74)),"Y","N")</f>
        <v>N</v>
      </c>
      <c r="AC74" s="1294" t="str">
        <f>IF(ISNUMBER(SEARCH(kpi_catalog[[#Headers],[Touchpoint]],$Q74)),"Y","N")</f>
        <v>N</v>
      </c>
      <c r="AD74" s="1294" t="str">
        <f>IF(ISNUMBER(SEARCH(kpi_catalog[[#Headers],[Campaign type]],$Q74)),"Y","N")</f>
        <v>N</v>
      </c>
      <c r="AE74" s="1294" t="str">
        <f>IF(ISNUMBER(SEARCH(kpi_catalog[[#Headers],[Product franchise]],$Q74)),"Y","N")</f>
        <v>N</v>
      </c>
      <c r="AF74" s="1294" t="str">
        <f>IF(ISNUMBER(SEARCH(kpi_catalog[[#Headers],[Product code]],$Q74)),"Y","N")</f>
        <v>N</v>
      </c>
      <c r="AG74" s="1298" t="s">
        <v>4412</v>
      </c>
      <c r="AH74" s="1296"/>
      <c r="AI74" s="1297"/>
      <c r="AJ74" s="1297"/>
    </row>
    <row r="75" spans="1:36" ht="30" customHeight="1">
      <c r="A75" s="1282">
        <v>73</v>
      </c>
      <c r="B75" s="1283" t="s">
        <v>644</v>
      </c>
      <c r="C75" s="1296"/>
      <c r="D75" s="1291" t="s">
        <v>4349</v>
      </c>
      <c r="E75" s="1291" t="s">
        <v>4349</v>
      </c>
      <c r="F75" s="1291" t="s">
        <v>4350</v>
      </c>
      <c r="G75" s="1291" t="s">
        <v>4339</v>
      </c>
      <c r="H75" s="1291" t="s">
        <v>4413</v>
      </c>
      <c r="I75" s="1291" t="s">
        <v>4330</v>
      </c>
      <c r="J75" s="1291" t="s">
        <v>4394</v>
      </c>
      <c r="K75" s="1291" t="s">
        <v>4346</v>
      </c>
      <c r="L75" s="1292" t="str">
        <f>IF(ISNUMBER(SEARCH(kpi_catalog[[#Headers],[Till Date]],K75)),"Y","N")</f>
        <v>N</v>
      </c>
      <c r="M75" s="1292" t="str">
        <f t="shared" si="1"/>
        <v>Y</v>
      </c>
      <c r="N75" s="1292" t="str">
        <f>IF(ISNUMBER(SEARCH(kpi_catalog[[#Headers],[YTD]],$K75)),"Y","N")</f>
        <v>Y</v>
      </c>
      <c r="O75" s="1292" t="str">
        <f>IF(ISNUMBER(SEARCH(kpi_catalog[[#Headers],[MTD]],$K75)),"Y","N")</f>
        <v>N</v>
      </c>
      <c r="P75" s="1292" t="str">
        <f>IF(ISNUMBER(SEARCH(kpi_catalog[[#Headers],[Selected period]],$K75)),"Y","N")</f>
        <v>N</v>
      </c>
      <c r="Q75" s="1293" t="s">
        <v>4395</v>
      </c>
      <c r="R75" s="1294" t="str">
        <f>IF(ISNUMBER(SEARCH(kpi_catalog[[#Headers],[Division]],$Q75)),"Y","N")</f>
        <v>Y</v>
      </c>
      <c r="S75" s="1294" t="str">
        <f>IF(ISNUMBER(SEARCH(kpi_catalog[[#Headers],[Brand]],$Q75)),"Y","N")</f>
        <v>Y</v>
      </c>
      <c r="T75" s="1294" t="str">
        <f>IF(ISNUMBER(SEARCH(kpi_catalog[[#Headers],[Acquisition Period]],$Q75)),"Y","N")</f>
        <v>N</v>
      </c>
      <c r="U75" s="1294" t="str">
        <f>IF(ISNUMBER(SEARCH(kpi_catalog[[#Headers],[Engager Type]],$Q75)),"Y","N")</f>
        <v>Y</v>
      </c>
      <c r="V75" s="1294" t="str">
        <f>IF(ISNUMBER(SEARCH(kpi_catalog[[#Headers],[Buyer Type]],$Q75)),"Y","N")</f>
        <v>Y</v>
      </c>
      <c r="W75" s="1294" t="str">
        <f>IF(ISNUMBER(SEARCH(kpi_catalog[[#Headers],[Loyalty Filter]],$Q75)),"Y","N")</f>
        <v>Y</v>
      </c>
      <c r="X75" s="1294" t="str">
        <f>IF(ISNUMBER(SEARCH(kpi_catalog[[#Headers],[Channel]],$Q75)),"Y","N")</f>
        <v>N</v>
      </c>
      <c r="Y75" s="1294" t="str">
        <f>IF(ISNUMBER(SEARCH(kpi_catalog[[#Headers],[Campaign ID]],$Q75)),"Y","N")</f>
        <v>N</v>
      </c>
      <c r="Z75" s="1294" t="str">
        <f>IF(ISNUMBER(SEARCH(kpi_catalog[[#Headers],[Channel]],$Q75)),"Y","N")</f>
        <v>N</v>
      </c>
      <c r="AA75" s="1294" t="str">
        <f>IF(ISNUMBER(SEARCH(kpi_catalog[[#Headers],[Campaign ID]],$Q75)),"Y","N")</f>
        <v>N</v>
      </c>
      <c r="AB75" s="1294" t="str">
        <f>IF(ISNUMBER(SEARCH(kpi_catalog[[#Headers],[Campaign Name]],$Q75)),"Y","N")</f>
        <v>N</v>
      </c>
      <c r="AC75" s="1294" t="str">
        <f>IF(ISNUMBER(SEARCH(kpi_catalog[[#Headers],[Touchpoint]],$Q75)),"Y","N")</f>
        <v>N</v>
      </c>
      <c r="AD75" s="1294" t="str">
        <f>IF(ISNUMBER(SEARCH(kpi_catalog[[#Headers],[Campaign type]],$Q75)),"Y","N")</f>
        <v>N</v>
      </c>
      <c r="AE75" s="1294" t="str">
        <f>IF(ISNUMBER(SEARCH(kpi_catalog[[#Headers],[Product franchise]],$Q75)),"Y","N")</f>
        <v>N</v>
      </c>
      <c r="AF75" s="1294" t="str">
        <f>IF(ISNUMBER(SEARCH(kpi_catalog[[#Headers],[Product code]],$Q75)),"Y","N")</f>
        <v>N</v>
      </c>
      <c r="AG75" s="1295" t="s">
        <v>4337</v>
      </c>
      <c r="AH75" s="1296"/>
      <c r="AI75" s="1297"/>
      <c r="AJ75" s="1297"/>
    </row>
    <row r="76" spans="1:36" ht="30" customHeight="1">
      <c r="A76" s="1282">
        <v>74</v>
      </c>
      <c r="B76" s="1283" t="s">
        <v>644</v>
      </c>
      <c r="C76" s="1296"/>
      <c r="D76" s="1291" t="s">
        <v>4349</v>
      </c>
      <c r="E76" s="1291" t="s">
        <v>4349</v>
      </c>
      <c r="F76" s="1291" t="s">
        <v>4351</v>
      </c>
      <c r="G76" s="1291" t="s">
        <v>4352</v>
      </c>
      <c r="H76" s="1291" t="s">
        <v>4413</v>
      </c>
      <c r="I76" s="1291" t="s">
        <v>4330</v>
      </c>
      <c r="J76" s="1291" t="s">
        <v>4394</v>
      </c>
      <c r="K76" s="1291" t="s">
        <v>4346</v>
      </c>
      <c r="L76" s="1292" t="str">
        <f>IF(ISNUMBER(SEARCH(kpi_catalog[[#Headers],[Till Date]],K76)),"Y","N")</f>
        <v>N</v>
      </c>
      <c r="M76" s="1292" t="str">
        <f t="shared" si="1"/>
        <v>Y</v>
      </c>
      <c r="N76" s="1292" t="str">
        <f>IF(ISNUMBER(SEARCH(kpi_catalog[[#Headers],[YTD]],$K76)),"Y","N")</f>
        <v>Y</v>
      </c>
      <c r="O76" s="1292" t="str">
        <f>IF(ISNUMBER(SEARCH(kpi_catalog[[#Headers],[MTD]],$K76)),"Y","N")</f>
        <v>N</v>
      </c>
      <c r="P76" s="1292" t="str">
        <f>IF(ISNUMBER(SEARCH(kpi_catalog[[#Headers],[Selected period]],$K76)),"Y","N")</f>
        <v>N</v>
      </c>
      <c r="Q76" s="1293" t="s">
        <v>4395</v>
      </c>
      <c r="R76" s="1294" t="str">
        <f>IF(ISNUMBER(SEARCH(kpi_catalog[[#Headers],[Division]],$Q76)),"Y","N")</f>
        <v>Y</v>
      </c>
      <c r="S76" s="1294" t="str">
        <f>IF(ISNUMBER(SEARCH(kpi_catalog[[#Headers],[Brand]],$Q76)),"Y","N")</f>
        <v>Y</v>
      </c>
      <c r="T76" s="1294" t="str">
        <f>IF(ISNUMBER(SEARCH(kpi_catalog[[#Headers],[Acquisition Period]],$Q76)),"Y","N")</f>
        <v>N</v>
      </c>
      <c r="U76" s="1294" t="str">
        <f>IF(ISNUMBER(SEARCH(kpi_catalog[[#Headers],[Engager Type]],$Q76)),"Y","N")</f>
        <v>Y</v>
      </c>
      <c r="V76" s="1294" t="str">
        <f>IF(ISNUMBER(SEARCH(kpi_catalog[[#Headers],[Buyer Type]],$Q76)),"Y","N")</f>
        <v>Y</v>
      </c>
      <c r="W76" s="1294" t="str">
        <f>IF(ISNUMBER(SEARCH(kpi_catalog[[#Headers],[Loyalty Filter]],$Q76)),"Y","N")</f>
        <v>Y</v>
      </c>
      <c r="X76" s="1294" t="str">
        <f>IF(ISNUMBER(SEARCH(kpi_catalog[[#Headers],[Channel]],$Q76)),"Y","N")</f>
        <v>N</v>
      </c>
      <c r="Y76" s="1294" t="str">
        <f>IF(ISNUMBER(SEARCH(kpi_catalog[[#Headers],[Campaign ID]],$Q76)),"Y","N")</f>
        <v>N</v>
      </c>
      <c r="Z76" s="1294" t="str">
        <f>IF(ISNUMBER(SEARCH(kpi_catalog[[#Headers],[Channel]],$Q76)),"Y","N")</f>
        <v>N</v>
      </c>
      <c r="AA76" s="1294" t="str">
        <f>IF(ISNUMBER(SEARCH(kpi_catalog[[#Headers],[Campaign ID]],$Q76)),"Y","N")</f>
        <v>N</v>
      </c>
      <c r="AB76" s="1294" t="str">
        <f>IF(ISNUMBER(SEARCH(kpi_catalog[[#Headers],[Campaign Name]],$Q76)),"Y","N")</f>
        <v>N</v>
      </c>
      <c r="AC76" s="1294" t="str">
        <f>IF(ISNUMBER(SEARCH(kpi_catalog[[#Headers],[Touchpoint]],$Q76)),"Y","N")</f>
        <v>N</v>
      </c>
      <c r="AD76" s="1294" t="str">
        <f>IF(ISNUMBER(SEARCH(kpi_catalog[[#Headers],[Campaign type]],$Q76)),"Y","N")</f>
        <v>N</v>
      </c>
      <c r="AE76" s="1294" t="str">
        <f>IF(ISNUMBER(SEARCH(kpi_catalog[[#Headers],[Product franchise]],$Q76)),"Y","N")</f>
        <v>N</v>
      </c>
      <c r="AF76" s="1294" t="str">
        <f>IF(ISNUMBER(SEARCH(kpi_catalog[[#Headers],[Product code]],$Q76)),"Y","N")</f>
        <v>N</v>
      </c>
      <c r="AG76" s="1295" t="s">
        <v>4337</v>
      </c>
      <c r="AH76" s="1296"/>
      <c r="AI76" s="1297"/>
      <c r="AJ76" s="1297"/>
    </row>
    <row r="77" spans="1:36" ht="30" customHeight="1">
      <c r="A77" s="1282">
        <v>75</v>
      </c>
      <c r="B77" s="1283" t="s">
        <v>644</v>
      </c>
      <c r="C77" s="1296"/>
      <c r="D77" s="1291" t="s">
        <v>4414</v>
      </c>
      <c r="E77" s="1291" t="s">
        <v>4414</v>
      </c>
      <c r="F77" s="1291" t="s">
        <v>4414</v>
      </c>
      <c r="G77" s="1291" t="s">
        <v>4339</v>
      </c>
      <c r="H77" s="1291" t="s">
        <v>4361</v>
      </c>
      <c r="I77" s="1291" t="s">
        <v>4330</v>
      </c>
      <c r="J77" s="1291" t="s">
        <v>4394</v>
      </c>
      <c r="K77" s="1291" t="s">
        <v>4346</v>
      </c>
      <c r="L77" s="1292" t="str">
        <f>IF(ISNUMBER(SEARCH(kpi_catalog[[#Headers],[Till Date]],K77)),"Y","N")</f>
        <v>N</v>
      </c>
      <c r="M77" s="1292" t="str">
        <f t="shared" si="1"/>
        <v>Y</v>
      </c>
      <c r="N77" s="1292" t="str">
        <f>IF(ISNUMBER(SEARCH(kpi_catalog[[#Headers],[YTD]],$K77)),"Y","N")</f>
        <v>Y</v>
      </c>
      <c r="O77" s="1292" t="str">
        <f>IF(ISNUMBER(SEARCH(kpi_catalog[[#Headers],[MTD]],$K77)),"Y","N")</f>
        <v>N</v>
      </c>
      <c r="P77" s="1292" t="str">
        <f>IF(ISNUMBER(SEARCH(kpi_catalog[[#Headers],[Selected period]],$K77)),"Y","N")</f>
        <v>N</v>
      </c>
      <c r="Q77" s="1293" t="s">
        <v>4395</v>
      </c>
      <c r="R77" s="1294" t="str">
        <f>IF(ISNUMBER(SEARCH(kpi_catalog[[#Headers],[Division]],$Q77)),"Y","N")</f>
        <v>Y</v>
      </c>
      <c r="S77" s="1294" t="str">
        <f>IF(ISNUMBER(SEARCH(kpi_catalog[[#Headers],[Brand]],$Q77)),"Y","N")</f>
        <v>Y</v>
      </c>
      <c r="T77" s="1294" t="str">
        <f>IF(ISNUMBER(SEARCH(kpi_catalog[[#Headers],[Acquisition Period]],$Q77)),"Y","N")</f>
        <v>N</v>
      </c>
      <c r="U77" s="1294" t="str">
        <f>IF(ISNUMBER(SEARCH(kpi_catalog[[#Headers],[Engager Type]],$Q77)),"Y","N")</f>
        <v>Y</v>
      </c>
      <c r="V77" s="1294" t="str">
        <f>IF(ISNUMBER(SEARCH(kpi_catalog[[#Headers],[Buyer Type]],$Q77)),"Y","N")</f>
        <v>Y</v>
      </c>
      <c r="W77" s="1294" t="str">
        <f>IF(ISNUMBER(SEARCH(kpi_catalog[[#Headers],[Loyalty Filter]],$Q77)),"Y","N")</f>
        <v>Y</v>
      </c>
      <c r="X77" s="1294" t="str">
        <f>IF(ISNUMBER(SEARCH(kpi_catalog[[#Headers],[Channel]],$Q77)),"Y","N")</f>
        <v>N</v>
      </c>
      <c r="Y77" s="1294" t="str">
        <f>IF(ISNUMBER(SEARCH(kpi_catalog[[#Headers],[Campaign ID]],$Q77)),"Y","N")</f>
        <v>N</v>
      </c>
      <c r="Z77" s="1294" t="str">
        <f>IF(ISNUMBER(SEARCH(kpi_catalog[[#Headers],[Channel]],$Q77)),"Y","N")</f>
        <v>N</v>
      </c>
      <c r="AA77" s="1294" t="str">
        <f>IF(ISNUMBER(SEARCH(kpi_catalog[[#Headers],[Campaign ID]],$Q77)),"Y","N")</f>
        <v>N</v>
      </c>
      <c r="AB77" s="1294" t="str">
        <f>IF(ISNUMBER(SEARCH(kpi_catalog[[#Headers],[Campaign Name]],$Q77)),"Y","N")</f>
        <v>N</v>
      </c>
      <c r="AC77" s="1294" t="str">
        <f>IF(ISNUMBER(SEARCH(kpi_catalog[[#Headers],[Touchpoint]],$Q77)),"Y","N")</f>
        <v>N</v>
      </c>
      <c r="AD77" s="1294" t="str">
        <f>IF(ISNUMBER(SEARCH(kpi_catalog[[#Headers],[Campaign type]],$Q77)),"Y","N")</f>
        <v>N</v>
      </c>
      <c r="AE77" s="1294" t="str">
        <f>IF(ISNUMBER(SEARCH(kpi_catalog[[#Headers],[Product franchise]],$Q77)),"Y","N")</f>
        <v>N</v>
      </c>
      <c r="AF77" s="1294" t="str">
        <f>IF(ISNUMBER(SEARCH(kpi_catalog[[#Headers],[Product code]],$Q77)),"Y","N")</f>
        <v>N</v>
      </c>
      <c r="AG77" s="1298" t="s">
        <v>4415</v>
      </c>
      <c r="AH77" s="1296"/>
      <c r="AI77" s="1297"/>
      <c r="AJ77" s="1297"/>
    </row>
    <row r="78" spans="1:36" ht="30" customHeight="1">
      <c r="A78" s="1282">
        <v>76</v>
      </c>
      <c r="B78" s="1283" t="s">
        <v>644</v>
      </c>
      <c r="C78" s="1296"/>
      <c r="D78" s="1291" t="s">
        <v>4414</v>
      </c>
      <c r="E78" s="1291" t="s">
        <v>4414</v>
      </c>
      <c r="F78" s="1291" t="s">
        <v>4416</v>
      </c>
      <c r="G78" s="1291" t="s">
        <v>4339</v>
      </c>
      <c r="H78" s="1291" t="s">
        <v>4336</v>
      </c>
      <c r="I78" s="1291" t="s">
        <v>4330</v>
      </c>
      <c r="J78" s="1291" t="s">
        <v>4394</v>
      </c>
      <c r="K78" s="1291" t="s">
        <v>4346</v>
      </c>
      <c r="L78" s="1292" t="str">
        <f>IF(ISNUMBER(SEARCH(kpi_catalog[[#Headers],[Till Date]],K78)),"Y","N")</f>
        <v>N</v>
      </c>
      <c r="M78" s="1292" t="str">
        <f t="shared" si="1"/>
        <v>Y</v>
      </c>
      <c r="N78" s="1292" t="str">
        <f>IF(ISNUMBER(SEARCH(kpi_catalog[[#Headers],[YTD]],$K78)),"Y","N")</f>
        <v>Y</v>
      </c>
      <c r="O78" s="1292" t="str">
        <f>IF(ISNUMBER(SEARCH(kpi_catalog[[#Headers],[MTD]],$K78)),"Y","N")</f>
        <v>N</v>
      </c>
      <c r="P78" s="1292" t="str">
        <f>IF(ISNUMBER(SEARCH(kpi_catalog[[#Headers],[Selected period]],$K78)),"Y","N")</f>
        <v>N</v>
      </c>
      <c r="Q78" s="1293" t="s">
        <v>4395</v>
      </c>
      <c r="R78" s="1294" t="str">
        <f>IF(ISNUMBER(SEARCH(kpi_catalog[[#Headers],[Division]],$Q78)),"Y","N")</f>
        <v>Y</v>
      </c>
      <c r="S78" s="1294" t="str">
        <f>IF(ISNUMBER(SEARCH(kpi_catalog[[#Headers],[Brand]],$Q78)),"Y","N")</f>
        <v>Y</v>
      </c>
      <c r="T78" s="1294" t="str">
        <f>IF(ISNUMBER(SEARCH(kpi_catalog[[#Headers],[Acquisition Period]],$Q78)),"Y","N")</f>
        <v>N</v>
      </c>
      <c r="U78" s="1294" t="str">
        <f>IF(ISNUMBER(SEARCH(kpi_catalog[[#Headers],[Engager Type]],$Q78)),"Y","N")</f>
        <v>Y</v>
      </c>
      <c r="V78" s="1294" t="str">
        <f>IF(ISNUMBER(SEARCH(kpi_catalog[[#Headers],[Buyer Type]],$Q78)),"Y","N")</f>
        <v>Y</v>
      </c>
      <c r="W78" s="1294" t="str">
        <f>IF(ISNUMBER(SEARCH(kpi_catalog[[#Headers],[Loyalty Filter]],$Q78)),"Y","N")</f>
        <v>Y</v>
      </c>
      <c r="X78" s="1294" t="str">
        <f>IF(ISNUMBER(SEARCH(kpi_catalog[[#Headers],[Channel]],$Q78)),"Y","N")</f>
        <v>N</v>
      </c>
      <c r="Y78" s="1294" t="str">
        <f>IF(ISNUMBER(SEARCH(kpi_catalog[[#Headers],[Campaign ID]],$Q78)),"Y","N")</f>
        <v>N</v>
      </c>
      <c r="Z78" s="1294" t="str">
        <f>IF(ISNUMBER(SEARCH(kpi_catalog[[#Headers],[Channel]],$Q78)),"Y","N")</f>
        <v>N</v>
      </c>
      <c r="AA78" s="1294" t="str">
        <f>IF(ISNUMBER(SEARCH(kpi_catalog[[#Headers],[Campaign ID]],$Q78)),"Y","N")</f>
        <v>N</v>
      </c>
      <c r="AB78" s="1294" t="str">
        <f>IF(ISNUMBER(SEARCH(kpi_catalog[[#Headers],[Campaign Name]],$Q78)),"Y","N")</f>
        <v>N</v>
      </c>
      <c r="AC78" s="1294" t="str">
        <f>IF(ISNUMBER(SEARCH(kpi_catalog[[#Headers],[Touchpoint]],$Q78)),"Y","N")</f>
        <v>N</v>
      </c>
      <c r="AD78" s="1294" t="str">
        <f>IF(ISNUMBER(SEARCH(kpi_catalog[[#Headers],[Campaign type]],$Q78)),"Y","N")</f>
        <v>N</v>
      </c>
      <c r="AE78" s="1294" t="str">
        <f>IF(ISNUMBER(SEARCH(kpi_catalog[[#Headers],[Product franchise]],$Q78)),"Y","N")</f>
        <v>N</v>
      </c>
      <c r="AF78" s="1294" t="str">
        <f>IF(ISNUMBER(SEARCH(kpi_catalog[[#Headers],[Product code]],$Q78)),"Y","N")</f>
        <v>N</v>
      </c>
      <c r="AG78" s="1295" t="s">
        <v>4337</v>
      </c>
      <c r="AH78" s="1296"/>
      <c r="AI78" s="1297"/>
      <c r="AJ78" s="1297"/>
    </row>
    <row r="79" spans="1:36" ht="30" customHeight="1">
      <c r="A79" s="1282">
        <v>77</v>
      </c>
      <c r="B79" s="1283" t="s">
        <v>644</v>
      </c>
      <c r="C79" s="1296"/>
      <c r="D79" s="1291" t="s">
        <v>4414</v>
      </c>
      <c r="E79" s="1291" t="s">
        <v>4414</v>
      </c>
      <c r="F79" s="1291" t="s">
        <v>4417</v>
      </c>
      <c r="G79" s="1291" t="s">
        <v>4352</v>
      </c>
      <c r="H79" s="1291" t="s">
        <v>4336</v>
      </c>
      <c r="I79" s="1291" t="s">
        <v>4330</v>
      </c>
      <c r="J79" s="1291" t="s">
        <v>4394</v>
      </c>
      <c r="K79" s="1291" t="s">
        <v>4346</v>
      </c>
      <c r="L79" s="1292" t="str">
        <f>IF(ISNUMBER(SEARCH(kpi_catalog[[#Headers],[Till Date]],K79)),"Y","N")</f>
        <v>N</v>
      </c>
      <c r="M79" s="1292" t="str">
        <f t="shared" si="1"/>
        <v>Y</v>
      </c>
      <c r="N79" s="1292" t="str">
        <f>IF(ISNUMBER(SEARCH(kpi_catalog[[#Headers],[YTD]],$K79)),"Y","N")</f>
        <v>Y</v>
      </c>
      <c r="O79" s="1292" t="str">
        <f>IF(ISNUMBER(SEARCH(kpi_catalog[[#Headers],[MTD]],$K79)),"Y","N")</f>
        <v>N</v>
      </c>
      <c r="P79" s="1292" t="str">
        <f>IF(ISNUMBER(SEARCH(kpi_catalog[[#Headers],[Selected period]],$K79)),"Y","N")</f>
        <v>N</v>
      </c>
      <c r="Q79" s="1293" t="s">
        <v>4395</v>
      </c>
      <c r="R79" s="1294" t="str">
        <f>IF(ISNUMBER(SEARCH(kpi_catalog[[#Headers],[Division]],$Q79)),"Y","N")</f>
        <v>Y</v>
      </c>
      <c r="S79" s="1294" t="str">
        <f>IF(ISNUMBER(SEARCH(kpi_catalog[[#Headers],[Brand]],$Q79)),"Y","N")</f>
        <v>Y</v>
      </c>
      <c r="T79" s="1294" t="str">
        <f>IF(ISNUMBER(SEARCH(kpi_catalog[[#Headers],[Acquisition Period]],$Q79)),"Y","N")</f>
        <v>N</v>
      </c>
      <c r="U79" s="1294" t="str">
        <f>IF(ISNUMBER(SEARCH(kpi_catalog[[#Headers],[Engager Type]],$Q79)),"Y","N")</f>
        <v>Y</v>
      </c>
      <c r="V79" s="1294" t="str">
        <f>IF(ISNUMBER(SEARCH(kpi_catalog[[#Headers],[Buyer Type]],$Q79)),"Y","N")</f>
        <v>Y</v>
      </c>
      <c r="W79" s="1294" t="str">
        <f>IF(ISNUMBER(SEARCH(kpi_catalog[[#Headers],[Loyalty Filter]],$Q79)),"Y","N")</f>
        <v>Y</v>
      </c>
      <c r="X79" s="1294" t="str">
        <f>IF(ISNUMBER(SEARCH(kpi_catalog[[#Headers],[Channel]],$Q79)),"Y","N")</f>
        <v>N</v>
      </c>
      <c r="Y79" s="1294" t="str">
        <f>IF(ISNUMBER(SEARCH(kpi_catalog[[#Headers],[Campaign ID]],$Q79)),"Y","N")</f>
        <v>N</v>
      </c>
      <c r="Z79" s="1294" t="str">
        <f>IF(ISNUMBER(SEARCH(kpi_catalog[[#Headers],[Channel]],$Q79)),"Y","N")</f>
        <v>N</v>
      </c>
      <c r="AA79" s="1294" t="str">
        <f>IF(ISNUMBER(SEARCH(kpi_catalog[[#Headers],[Campaign ID]],$Q79)),"Y","N")</f>
        <v>N</v>
      </c>
      <c r="AB79" s="1294" t="str">
        <f>IF(ISNUMBER(SEARCH(kpi_catalog[[#Headers],[Campaign Name]],$Q79)),"Y","N")</f>
        <v>N</v>
      </c>
      <c r="AC79" s="1294" t="str">
        <f>IF(ISNUMBER(SEARCH(kpi_catalog[[#Headers],[Touchpoint]],$Q79)),"Y","N")</f>
        <v>N</v>
      </c>
      <c r="AD79" s="1294" t="str">
        <f>IF(ISNUMBER(SEARCH(kpi_catalog[[#Headers],[Campaign type]],$Q79)),"Y","N")</f>
        <v>N</v>
      </c>
      <c r="AE79" s="1294" t="str">
        <f>IF(ISNUMBER(SEARCH(kpi_catalog[[#Headers],[Product franchise]],$Q79)),"Y","N")</f>
        <v>N</v>
      </c>
      <c r="AF79" s="1294" t="str">
        <f>IF(ISNUMBER(SEARCH(kpi_catalog[[#Headers],[Product code]],$Q79)),"Y","N")</f>
        <v>N</v>
      </c>
      <c r="AG79" s="1295" t="s">
        <v>4337</v>
      </c>
      <c r="AH79" s="1296"/>
      <c r="AI79" s="1297"/>
      <c r="AJ79" s="1297"/>
    </row>
    <row r="80" spans="1:36" ht="30" customHeight="1">
      <c r="A80" s="1282">
        <v>78</v>
      </c>
      <c r="B80" s="1283" t="s">
        <v>5729</v>
      </c>
      <c r="C80" s="1296"/>
      <c r="D80" s="1291" t="s">
        <v>4353</v>
      </c>
      <c r="E80" s="1291" t="s">
        <v>4353</v>
      </c>
      <c r="F80" s="1291" t="s">
        <v>4353</v>
      </c>
      <c r="G80" s="1291" t="s">
        <v>4339</v>
      </c>
      <c r="H80" s="1291" t="s">
        <v>4361</v>
      </c>
      <c r="I80" s="1291" t="s">
        <v>4330</v>
      </c>
      <c r="J80" s="1291" t="s">
        <v>4394</v>
      </c>
      <c r="K80" s="1314" t="s">
        <v>5714</v>
      </c>
      <c r="L80" s="1315" t="str">
        <f>IF(ISNUMBER(SEARCH(kpi_catalog[[#Headers],[Till Date]],K80)),"Y","N")</f>
        <v>Y</v>
      </c>
      <c r="M80" s="1315" t="str">
        <f t="shared" si="1"/>
        <v>N</v>
      </c>
      <c r="N80" s="1315" t="str">
        <f>IF(ISNUMBER(SEARCH(kpi_catalog[[#Headers],[YTD]],$K80)),"Y","N")</f>
        <v>N</v>
      </c>
      <c r="O80" s="1292" t="str">
        <f>IF(ISNUMBER(SEARCH(kpi_catalog[[#Headers],[MTD]],$K80)),"Y","N")</f>
        <v>N</v>
      </c>
      <c r="P80" s="1292" t="str">
        <f>IF(ISNUMBER(SEARCH(kpi_catalog[[#Headers],[Selected period]],$K80)),"Y","N")</f>
        <v>N</v>
      </c>
      <c r="Q80" s="1293" t="s">
        <v>4395</v>
      </c>
      <c r="R80" s="1294" t="str">
        <f>IF(ISNUMBER(SEARCH(kpi_catalog[[#Headers],[Division]],$Q80)),"Y","N")</f>
        <v>Y</v>
      </c>
      <c r="S80" s="1294" t="str">
        <f>IF(ISNUMBER(SEARCH(kpi_catalog[[#Headers],[Brand]],$Q80)),"Y","N")</f>
        <v>Y</v>
      </c>
      <c r="T80" s="1294" t="str">
        <f>IF(ISNUMBER(SEARCH(kpi_catalog[[#Headers],[Acquisition Period]],$Q80)),"Y","N")</f>
        <v>N</v>
      </c>
      <c r="U80" s="1294" t="str">
        <f>IF(ISNUMBER(SEARCH(kpi_catalog[[#Headers],[Engager Type]],$Q80)),"Y","N")</f>
        <v>Y</v>
      </c>
      <c r="V80" s="1294" t="str">
        <f>IF(ISNUMBER(SEARCH(kpi_catalog[[#Headers],[Buyer Type]],$Q80)),"Y","N")</f>
        <v>Y</v>
      </c>
      <c r="W80" s="1294" t="str">
        <f>IF(ISNUMBER(SEARCH(kpi_catalog[[#Headers],[Loyalty Filter]],$Q80)),"Y","N")</f>
        <v>Y</v>
      </c>
      <c r="X80" s="1294" t="str">
        <f>IF(ISNUMBER(SEARCH(kpi_catalog[[#Headers],[Channel]],$Q80)),"Y","N")</f>
        <v>N</v>
      </c>
      <c r="Y80" s="1294" t="str">
        <f>IF(ISNUMBER(SEARCH(kpi_catalog[[#Headers],[Campaign ID]],$Q80)),"Y","N")</f>
        <v>N</v>
      </c>
      <c r="Z80" s="1294" t="str">
        <f>IF(ISNUMBER(SEARCH(kpi_catalog[[#Headers],[Channel]],$Q80)),"Y","N")</f>
        <v>N</v>
      </c>
      <c r="AA80" s="1294" t="str">
        <f>IF(ISNUMBER(SEARCH(kpi_catalog[[#Headers],[Campaign ID]],$Q80)),"Y","N")</f>
        <v>N</v>
      </c>
      <c r="AB80" s="1294" t="str">
        <f>IF(ISNUMBER(SEARCH(kpi_catalog[[#Headers],[Campaign Name]],$Q80)),"Y","N")</f>
        <v>N</v>
      </c>
      <c r="AC80" s="1294" t="str">
        <f>IF(ISNUMBER(SEARCH(kpi_catalog[[#Headers],[Touchpoint]],$Q80)),"Y","N")</f>
        <v>N</v>
      </c>
      <c r="AD80" s="1294" t="str">
        <f>IF(ISNUMBER(SEARCH(kpi_catalog[[#Headers],[Campaign type]],$Q80)),"Y","N")</f>
        <v>N</v>
      </c>
      <c r="AE80" s="1294" t="str">
        <f>IF(ISNUMBER(SEARCH(kpi_catalog[[#Headers],[Product franchise]],$Q80)),"Y","N")</f>
        <v>N</v>
      </c>
      <c r="AF80" s="1294" t="str">
        <f>IF(ISNUMBER(SEARCH(kpi_catalog[[#Headers],[Product code]],$Q80)),"Y","N")</f>
        <v>N</v>
      </c>
      <c r="AG80" s="1299" t="s">
        <v>4418</v>
      </c>
      <c r="AH80" s="1296"/>
      <c r="AI80" s="1297"/>
      <c r="AJ80" s="1297"/>
    </row>
    <row r="81" spans="1:36" ht="30" customHeight="1">
      <c r="A81" s="1282">
        <v>79</v>
      </c>
      <c r="B81" s="1283" t="s">
        <v>5729</v>
      </c>
      <c r="C81" s="1296"/>
      <c r="D81" s="1291" t="s">
        <v>4353</v>
      </c>
      <c r="E81" s="1291" t="s">
        <v>4353</v>
      </c>
      <c r="F81" s="1291" t="s">
        <v>4419</v>
      </c>
      <c r="G81" s="1291" t="s">
        <v>4339</v>
      </c>
      <c r="H81" s="1291" t="s">
        <v>4336</v>
      </c>
      <c r="I81" s="1291" t="s">
        <v>4330</v>
      </c>
      <c r="J81" s="1291" t="s">
        <v>4394</v>
      </c>
      <c r="K81" s="1314" t="s">
        <v>5714</v>
      </c>
      <c r="L81" s="1315" t="str">
        <f>IF(ISNUMBER(SEARCH(kpi_catalog[[#Headers],[Till Date]],K81)),"Y","N")</f>
        <v>Y</v>
      </c>
      <c r="M81" s="1315" t="str">
        <f t="shared" si="1"/>
        <v>N</v>
      </c>
      <c r="N81" s="1315" t="str">
        <f>IF(ISNUMBER(SEARCH(kpi_catalog[[#Headers],[YTD]],$K81)),"Y","N")</f>
        <v>N</v>
      </c>
      <c r="O81" s="1292" t="str">
        <f>IF(ISNUMBER(SEARCH(kpi_catalog[[#Headers],[MTD]],$K81)),"Y","N")</f>
        <v>N</v>
      </c>
      <c r="P81" s="1292" t="str">
        <f>IF(ISNUMBER(SEARCH(kpi_catalog[[#Headers],[Selected period]],$K81)),"Y","N")</f>
        <v>N</v>
      </c>
      <c r="Q81" s="1293" t="s">
        <v>4395</v>
      </c>
      <c r="R81" s="1294" t="str">
        <f>IF(ISNUMBER(SEARCH(kpi_catalog[[#Headers],[Division]],$Q81)),"Y","N")</f>
        <v>Y</v>
      </c>
      <c r="S81" s="1294" t="str">
        <f>IF(ISNUMBER(SEARCH(kpi_catalog[[#Headers],[Brand]],$Q81)),"Y","N")</f>
        <v>Y</v>
      </c>
      <c r="T81" s="1294" t="str">
        <f>IF(ISNUMBER(SEARCH(kpi_catalog[[#Headers],[Acquisition Period]],$Q81)),"Y","N")</f>
        <v>N</v>
      </c>
      <c r="U81" s="1294" t="str">
        <f>IF(ISNUMBER(SEARCH(kpi_catalog[[#Headers],[Engager Type]],$Q81)),"Y","N")</f>
        <v>Y</v>
      </c>
      <c r="V81" s="1294" t="str">
        <f>IF(ISNUMBER(SEARCH(kpi_catalog[[#Headers],[Buyer Type]],$Q81)),"Y","N")</f>
        <v>Y</v>
      </c>
      <c r="W81" s="1294" t="str">
        <f>IF(ISNUMBER(SEARCH(kpi_catalog[[#Headers],[Loyalty Filter]],$Q81)),"Y","N")</f>
        <v>Y</v>
      </c>
      <c r="X81" s="1294" t="str">
        <f>IF(ISNUMBER(SEARCH(kpi_catalog[[#Headers],[Channel]],$Q81)),"Y","N")</f>
        <v>N</v>
      </c>
      <c r="Y81" s="1294" t="str">
        <f>IF(ISNUMBER(SEARCH(kpi_catalog[[#Headers],[Campaign ID]],$Q81)),"Y","N")</f>
        <v>N</v>
      </c>
      <c r="Z81" s="1294" t="str">
        <f>IF(ISNUMBER(SEARCH(kpi_catalog[[#Headers],[Channel]],$Q81)),"Y","N")</f>
        <v>N</v>
      </c>
      <c r="AA81" s="1294" t="str">
        <f>IF(ISNUMBER(SEARCH(kpi_catalog[[#Headers],[Campaign ID]],$Q81)),"Y","N")</f>
        <v>N</v>
      </c>
      <c r="AB81" s="1294" t="str">
        <f>IF(ISNUMBER(SEARCH(kpi_catalog[[#Headers],[Campaign Name]],$Q81)),"Y","N")</f>
        <v>N</v>
      </c>
      <c r="AC81" s="1294" t="str">
        <f>IF(ISNUMBER(SEARCH(kpi_catalog[[#Headers],[Touchpoint]],$Q81)),"Y","N")</f>
        <v>N</v>
      </c>
      <c r="AD81" s="1294" t="str">
        <f>IF(ISNUMBER(SEARCH(kpi_catalog[[#Headers],[Campaign type]],$Q81)),"Y","N")</f>
        <v>N</v>
      </c>
      <c r="AE81" s="1294" t="str">
        <f>IF(ISNUMBER(SEARCH(kpi_catalog[[#Headers],[Product franchise]],$Q81)),"Y","N")</f>
        <v>N</v>
      </c>
      <c r="AF81" s="1294" t="str">
        <f>IF(ISNUMBER(SEARCH(kpi_catalog[[#Headers],[Product code]],$Q81)),"Y","N")</f>
        <v>N</v>
      </c>
      <c r="AG81" s="1295" t="s">
        <v>4337</v>
      </c>
      <c r="AH81" s="1296"/>
      <c r="AI81" s="1297"/>
      <c r="AJ81" s="1297"/>
    </row>
    <row r="82" spans="1:36" ht="30" customHeight="1">
      <c r="A82" s="1282">
        <v>80</v>
      </c>
      <c r="B82" s="1283" t="s">
        <v>5729</v>
      </c>
      <c r="C82" s="1296"/>
      <c r="D82" s="1291" t="s">
        <v>4353</v>
      </c>
      <c r="E82" s="1291" t="s">
        <v>4353</v>
      </c>
      <c r="F82" s="1291" t="s">
        <v>4420</v>
      </c>
      <c r="G82" s="1291" t="s">
        <v>4352</v>
      </c>
      <c r="H82" s="1291" t="s">
        <v>4336</v>
      </c>
      <c r="I82" s="1291" t="s">
        <v>4330</v>
      </c>
      <c r="J82" s="1291" t="s">
        <v>4394</v>
      </c>
      <c r="K82" s="1314" t="s">
        <v>5714</v>
      </c>
      <c r="L82" s="1315" t="str">
        <f>IF(ISNUMBER(SEARCH(kpi_catalog[[#Headers],[Till Date]],K82)),"Y","N")</f>
        <v>Y</v>
      </c>
      <c r="M82" s="1315" t="str">
        <f t="shared" si="1"/>
        <v>N</v>
      </c>
      <c r="N82" s="1315" t="str">
        <f>IF(ISNUMBER(SEARCH(kpi_catalog[[#Headers],[YTD]],$K82)),"Y","N")</f>
        <v>N</v>
      </c>
      <c r="O82" s="1292" t="str">
        <f>IF(ISNUMBER(SEARCH(kpi_catalog[[#Headers],[MTD]],$K82)),"Y","N")</f>
        <v>N</v>
      </c>
      <c r="P82" s="1292" t="str">
        <f>IF(ISNUMBER(SEARCH(kpi_catalog[[#Headers],[Selected period]],$K82)),"Y","N")</f>
        <v>N</v>
      </c>
      <c r="Q82" s="1293" t="s">
        <v>4395</v>
      </c>
      <c r="R82" s="1294" t="str">
        <f>IF(ISNUMBER(SEARCH(kpi_catalog[[#Headers],[Division]],$Q82)),"Y","N")</f>
        <v>Y</v>
      </c>
      <c r="S82" s="1294" t="str">
        <f>IF(ISNUMBER(SEARCH(kpi_catalog[[#Headers],[Brand]],$Q82)),"Y","N")</f>
        <v>Y</v>
      </c>
      <c r="T82" s="1294" t="str">
        <f>IF(ISNUMBER(SEARCH(kpi_catalog[[#Headers],[Acquisition Period]],$Q82)),"Y","N")</f>
        <v>N</v>
      </c>
      <c r="U82" s="1294" t="str">
        <f>IF(ISNUMBER(SEARCH(kpi_catalog[[#Headers],[Engager Type]],$Q82)),"Y","N")</f>
        <v>Y</v>
      </c>
      <c r="V82" s="1294" t="str">
        <f>IF(ISNUMBER(SEARCH(kpi_catalog[[#Headers],[Buyer Type]],$Q82)),"Y","N")</f>
        <v>Y</v>
      </c>
      <c r="W82" s="1294" t="str">
        <f>IF(ISNUMBER(SEARCH(kpi_catalog[[#Headers],[Loyalty Filter]],$Q82)),"Y","N")</f>
        <v>Y</v>
      </c>
      <c r="X82" s="1294" t="str">
        <f>IF(ISNUMBER(SEARCH(kpi_catalog[[#Headers],[Channel]],$Q82)),"Y","N")</f>
        <v>N</v>
      </c>
      <c r="Y82" s="1294" t="str">
        <f>IF(ISNUMBER(SEARCH(kpi_catalog[[#Headers],[Campaign ID]],$Q82)),"Y","N")</f>
        <v>N</v>
      </c>
      <c r="Z82" s="1294" t="str">
        <f>IF(ISNUMBER(SEARCH(kpi_catalog[[#Headers],[Channel]],$Q82)),"Y","N")</f>
        <v>N</v>
      </c>
      <c r="AA82" s="1294" t="str">
        <f>IF(ISNUMBER(SEARCH(kpi_catalog[[#Headers],[Campaign ID]],$Q82)),"Y","N")</f>
        <v>N</v>
      </c>
      <c r="AB82" s="1294" t="str">
        <f>IF(ISNUMBER(SEARCH(kpi_catalog[[#Headers],[Campaign Name]],$Q82)),"Y","N")</f>
        <v>N</v>
      </c>
      <c r="AC82" s="1294" t="str">
        <f>IF(ISNUMBER(SEARCH(kpi_catalog[[#Headers],[Touchpoint]],$Q82)),"Y","N")</f>
        <v>N</v>
      </c>
      <c r="AD82" s="1294" t="str">
        <f>IF(ISNUMBER(SEARCH(kpi_catalog[[#Headers],[Campaign type]],$Q82)),"Y","N")</f>
        <v>N</v>
      </c>
      <c r="AE82" s="1294" t="str">
        <f>IF(ISNUMBER(SEARCH(kpi_catalog[[#Headers],[Product franchise]],$Q82)),"Y","N")</f>
        <v>N</v>
      </c>
      <c r="AF82" s="1294" t="str">
        <f>IF(ISNUMBER(SEARCH(kpi_catalog[[#Headers],[Product code]],$Q82)),"Y","N")</f>
        <v>N</v>
      </c>
      <c r="AG82" s="1295" t="s">
        <v>4337</v>
      </c>
      <c r="AH82" s="1296"/>
      <c r="AI82" s="1297"/>
      <c r="AJ82" s="1297"/>
    </row>
    <row r="83" spans="1:36" ht="30" customHeight="1">
      <c r="A83" s="1282">
        <v>81</v>
      </c>
      <c r="B83" s="1283" t="s">
        <v>644</v>
      </c>
      <c r="C83" s="1296"/>
      <c r="D83" s="1291" t="s">
        <v>4421</v>
      </c>
      <c r="E83" s="1291" t="s">
        <v>4421</v>
      </c>
      <c r="F83" s="1291" t="s">
        <v>4421</v>
      </c>
      <c r="G83" s="1291" t="s">
        <v>4339</v>
      </c>
      <c r="H83" s="1291" t="s">
        <v>4413</v>
      </c>
      <c r="I83" s="1291" t="s">
        <v>4330</v>
      </c>
      <c r="J83" s="1291" t="s">
        <v>4394</v>
      </c>
      <c r="K83" s="1291" t="s">
        <v>4346</v>
      </c>
      <c r="L83" s="1292" t="str">
        <f>IF(ISNUMBER(SEARCH(kpi_catalog[[#Headers],[Till Date]],K83)),"Y","N")</f>
        <v>N</v>
      </c>
      <c r="M83" s="1292" t="str">
        <f t="shared" si="1"/>
        <v>Y</v>
      </c>
      <c r="N83" s="1292" t="str">
        <f>IF(ISNUMBER(SEARCH(kpi_catalog[[#Headers],[YTD]],$K83)),"Y","N")</f>
        <v>Y</v>
      </c>
      <c r="O83" s="1292" t="str">
        <f>IF(ISNUMBER(SEARCH(kpi_catalog[[#Headers],[MTD]],$K83)),"Y","N")</f>
        <v>N</v>
      </c>
      <c r="P83" s="1292" t="str">
        <f>IF(ISNUMBER(SEARCH(kpi_catalog[[#Headers],[Selected period]],$K83)),"Y","N")</f>
        <v>N</v>
      </c>
      <c r="Q83" s="1293" t="s">
        <v>4395</v>
      </c>
      <c r="R83" s="1294" t="str">
        <f>IF(ISNUMBER(SEARCH(kpi_catalog[[#Headers],[Division]],$Q83)),"Y","N")</f>
        <v>Y</v>
      </c>
      <c r="S83" s="1294" t="str">
        <f>IF(ISNUMBER(SEARCH(kpi_catalog[[#Headers],[Brand]],$Q83)),"Y","N")</f>
        <v>Y</v>
      </c>
      <c r="T83" s="1294" t="str">
        <f>IF(ISNUMBER(SEARCH(kpi_catalog[[#Headers],[Acquisition Period]],$Q83)),"Y","N")</f>
        <v>N</v>
      </c>
      <c r="U83" s="1294" t="str">
        <f>IF(ISNUMBER(SEARCH(kpi_catalog[[#Headers],[Engager Type]],$Q83)),"Y","N")</f>
        <v>Y</v>
      </c>
      <c r="V83" s="1294" t="str">
        <f>IF(ISNUMBER(SEARCH(kpi_catalog[[#Headers],[Buyer Type]],$Q83)),"Y","N")</f>
        <v>Y</v>
      </c>
      <c r="W83" s="1294" t="str">
        <f>IF(ISNUMBER(SEARCH(kpi_catalog[[#Headers],[Loyalty Filter]],$Q83)),"Y","N")</f>
        <v>Y</v>
      </c>
      <c r="X83" s="1294" t="str">
        <f>IF(ISNUMBER(SEARCH(kpi_catalog[[#Headers],[Channel]],$Q83)),"Y","N")</f>
        <v>N</v>
      </c>
      <c r="Y83" s="1294" t="str">
        <f>IF(ISNUMBER(SEARCH(kpi_catalog[[#Headers],[Campaign ID]],$Q83)),"Y","N")</f>
        <v>N</v>
      </c>
      <c r="Z83" s="1294" t="str">
        <f>IF(ISNUMBER(SEARCH(kpi_catalog[[#Headers],[Channel]],$Q83)),"Y","N")</f>
        <v>N</v>
      </c>
      <c r="AA83" s="1294" t="str">
        <f>IF(ISNUMBER(SEARCH(kpi_catalog[[#Headers],[Campaign ID]],$Q83)),"Y","N")</f>
        <v>N</v>
      </c>
      <c r="AB83" s="1294" t="str">
        <f>IF(ISNUMBER(SEARCH(kpi_catalog[[#Headers],[Campaign Name]],$Q83)),"Y","N")</f>
        <v>N</v>
      </c>
      <c r="AC83" s="1294" t="str">
        <f>IF(ISNUMBER(SEARCH(kpi_catalog[[#Headers],[Touchpoint]],$Q83)),"Y","N")</f>
        <v>N</v>
      </c>
      <c r="AD83" s="1294" t="str">
        <f>IF(ISNUMBER(SEARCH(kpi_catalog[[#Headers],[Campaign type]],$Q83)),"Y","N")</f>
        <v>N</v>
      </c>
      <c r="AE83" s="1294" t="str">
        <f>IF(ISNUMBER(SEARCH(kpi_catalog[[#Headers],[Product franchise]],$Q83)),"Y","N")</f>
        <v>N</v>
      </c>
      <c r="AF83" s="1294" t="str">
        <f>IF(ISNUMBER(SEARCH(kpi_catalog[[#Headers],[Product code]],$Q83)),"Y","N")</f>
        <v>N</v>
      </c>
      <c r="AG83" s="1298" t="s">
        <v>4422</v>
      </c>
      <c r="AH83" s="1296"/>
      <c r="AI83" s="1297"/>
      <c r="AJ83" s="1297"/>
    </row>
    <row r="84" spans="1:36" ht="30" customHeight="1">
      <c r="A84" s="1282">
        <v>82</v>
      </c>
      <c r="B84" s="1283" t="s">
        <v>5735</v>
      </c>
      <c r="C84" s="1296"/>
      <c r="D84" s="1291" t="s">
        <v>5733</v>
      </c>
      <c r="E84" s="1291" t="s">
        <v>4423</v>
      </c>
      <c r="F84" s="1291" t="s">
        <v>4423</v>
      </c>
      <c r="G84" s="1291" t="s">
        <v>4339</v>
      </c>
      <c r="H84" s="1291" t="s">
        <v>4413</v>
      </c>
      <c r="I84" s="1291" t="s">
        <v>4330</v>
      </c>
      <c r="J84" s="1291" t="s">
        <v>4394</v>
      </c>
      <c r="K84" s="1291" t="s">
        <v>4346</v>
      </c>
      <c r="L84" s="1292" t="str">
        <f>IF(ISNUMBER(SEARCH(kpi_catalog[[#Headers],[Till Date]],K84)),"Y","N")</f>
        <v>N</v>
      </c>
      <c r="M84" s="1292" t="str">
        <f t="shared" si="1"/>
        <v>Y</v>
      </c>
      <c r="N84" s="1292" t="str">
        <f>IF(ISNUMBER(SEARCH(kpi_catalog[[#Headers],[YTD]],$K84)),"Y","N")</f>
        <v>Y</v>
      </c>
      <c r="O84" s="1292" t="str">
        <f>IF(ISNUMBER(SEARCH(kpi_catalog[[#Headers],[MTD]],$K84)),"Y","N")</f>
        <v>N</v>
      </c>
      <c r="P84" s="1292" t="str">
        <f>IF(ISNUMBER(SEARCH(kpi_catalog[[#Headers],[Selected period]],$K84)),"Y","N")</f>
        <v>N</v>
      </c>
      <c r="Q84" s="1293" t="s">
        <v>4395</v>
      </c>
      <c r="R84" s="1294" t="str">
        <f>IF(ISNUMBER(SEARCH(kpi_catalog[[#Headers],[Division]],$Q84)),"Y","N")</f>
        <v>Y</v>
      </c>
      <c r="S84" s="1294" t="str">
        <f>IF(ISNUMBER(SEARCH(kpi_catalog[[#Headers],[Brand]],$Q84)),"Y","N")</f>
        <v>Y</v>
      </c>
      <c r="T84" s="1294" t="str">
        <f>IF(ISNUMBER(SEARCH(kpi_catalog[[#Headers],[Acquisition Period]],$Q84)),"Y","N")</f>
        <v>N</v>
      </c>
      <c r="U84" s="1294" t="str">
        <f>IF(ISNUMBER(SEARCH(kpi_catalog[[#Headers],[Engager Type]],$Q84)),"Y","N")</f>
        <v>Y</v>
      </c>
      <c r="V84" s="1294" t="str">
        <f>IF(ISNUMBER(SEARCH(kpi_catalog[[#Headers],[Buyer Type]],$Q84)),"Y","N")</f>
        <v>Y</v>
      </c>
      <c r="W84" s="1294" t="str">
        <f>IF(ISNUMBER(SEARCH(kpi_catalog[[#Headers],[Loyalty Filter]],$Q84)),"Y","N")</f>
        <v>Y</v>
      </c>
      <c r="X84" s="1294" t="str">
        <f>IF(ISNUMBER(SEARCH(kpi_catalog[[#Headers],[Channel]],$Q84)),"Y","N")</f>
        <v>N</v>
      </c>
      <c r="Y84" s="1294" t="str">
        <f>IF(ISNUMBER(SEARCH(kpi_catalog[[#Headers],[Campaign ID]],$Q84)),"Y","N")</f>
        <v>N</v>
      </c>
      <c r="Z84" s="1294" t="str">
        <f>IF(ISNUMBER(SEARCH(kpi_catalog[[#Headers],[Channel]],$Q84)),"Y","N")</f>
        <v>N</v>
      </c>
      <c r="AA84" s="1294" t="str">
        <f>IF(ISNUMBER(SEARCH(kpi_catalog[[#Headers],[Campaign ID]],$Q84)),"Y","N")</f>
        <v>N</v>
      </c>
      <c r="AB84" s="1294" t="str">
        <f>IF(ISNUMBER(SEARCH(kpi_catalog[[#Headers],[Campaign Name]],$Q84)),"Y","N")</f>
        <v>N</v>
      </c>
      <c r="AC84" s="1294" t="str">
        <f>IF(ISNUMBER(SEARCH(kpi_catalog[[#Headers],[Touchpoint]],$Q84)),"Y","N")</f>
        <v>N</v>
      </c>
      <c r="AD84" s="1294" t="str">
        <f>IF(ISNUMBER(SEARCH(kpi_catalog[[#Headers],[Campaign type]],$Q84)),"Y","N")</f>
        <v>N</v>
      </c>
      <c r="AE84" s="1294" t="str">
        <f>IF(ISNUMBER(SEARCH(kpi_catalog[[#Headers],[Product franchise]],$Q84)),"Y","N")</f>
        <v>N</v>
      </c>
      <c r="AF84" s="1294" t="str">
        <f>IF(ISNUMBER(SEARCH(kpi_catalog[[#Headers],[Product code]],$Q84)),"Y","N")</f>
        <v>N</v>
      </c>
      <c r="AG84" s="1298" t="s">
        <v>4424</v>
      </c>
      <c r="AH84" s="1296"/>
      <c r="AI84" s="1297"/>
      <c r="AJ84" s="1297"/>
    </row>
    <row r="85" spans="1:36" ht="30" customHeight="1">
      <c r="A85" s="1282">
        <v>83</v>
      </c>
      <c r="B85" s="1283" t="s">
        <v>5729</v>
      </c>
      <c r="C85" s="1309"/>
      <c r="D85" s="1301" t="s">
        <v>4425</v>
      </c>
      <c r="E85" s="1301" t="s">
        <v>4425</v>
      </c>
      <c r="F85" s="1301" t="s">
        <v>4425</v>
      </c>
      <c r="G85" s="1301" t="s">
        <v>4339</v>
      </c>
      <c r="H85" s="1301" t="s">
        <v>4413</v>
      </c>
      <c r="I85" s="1301" t="s">
        <v>4330</v>
      </c>
      <c r="J85" s="1301" t="s">
        <v>4394</v>
      </c>
      <c r="K85" s="1301" t="s">
        <v>4346</v>
      </c>
      <c r="L85" s="1304" t="str">
        <f>IF(ISNUMBER(SEARCH(kpi_catalog[[#Headers],[Till Date]],K85)),"Y","N")</f>
        <v>N</v>
      </c>
      <c r="M85" s="1304" t="str">
        <f t="shared" si="1"/>
        <v>Y</v>
      </c>
      <c r="N85" s="1304" t="str">
        <f>IF(ISNUMBER(SEARCH(kpi_catalog[[#Headers],[YTD]],$K85)),"Y","N")</f>
        <v>Y</v>
      </c>
      <c r="O85" s="1304" t="str">
        <f>IF(ISNUMBER(SEARCH(kpi_catalog[[#Headers],[MTD]],$K85)),"Y","N")</f>
        <v>N</v>
      </c>
      <c r="P85" s="1304" t="str">
        <f>IF(ISNUMBER(SEARCH(kpi_catalog[[#Headers],[Selected period]],$K85)),"Y","N")</f>
        <v>N</v>
      </c>
      <c r="Q85" s="1305" t="s">
        <v>4395</v>
      </c>
      <c r="R85" s="1307" t="str">
        <f>IF(ISNUMBER(SEARCH(kpi_catalog[[#Headers],[Division]],$Q85)),"Y","N")</f>
        <v>Y</v>
      </c>
      <c r="S85" s="1307" t="str">
        <f>IF(ISNUMBER(SEARCH(kpi_catalog[[#Headers],[Brand]],$Q85)),"Y","N")</f>
        <v>Y</v>
      </c>
      <c r="T85" s="1307" t="str">
        <f>IF(ISNUMBER(SEARCH(kpi_catalog[[#Headers],[Acquisition Period]],$Q85)),"Y","N")</f>
        <v>N</v>
      </c>
      <c r="U85" s="1307" t="str">
        <f>IF(ISNUMBER(SEARCH(kpi_catalog[[#Headers],[Engager Type]],$Q85)),"Y","N")</f>
        <v>Y</v>
      </c>
      <c r="V85" s="1307" t="str">
        <f>IF(ISNUMBER(SEARCH(kpi_catalog[[#Headers],[Buyer Type]],$Q85)),"Y","N")</f>
        <v>Y</v>
      </c>
      <c r="W85" s="1307" t="str">
        <f>IF(ISNUMBER(SEARCH(kpi_catalog[[#Headers],[Loyalty Filter]],$Q85)),"Y","N")</f>
        <v>Y</v>
      </c>
      <c r="X85" s="1307" t="str">
        <f>IF(ISNUMBER(SEARCH(kpi_catalog[[#Headers],[Channel]],$Q85)),"Y","N")</f>
        <v>N</v>
      </c>
      <c r="Y85" s="1307" t="str">
        <f>IF(ISNUMBER(SEARCH(kpi_catalog[[#Headers],[Campaign ID]],$Q85)),"Y","N")</f>
        <v>N</v>
      </c>
      <c r="Z85" s="1307" t="str">
        <f>IF(ISNUMBER(SEARCH(kpi_catalog[[#Headers],[Channel]],$Q85)),"Y","N")</f>
        <v>N</v>
      </c>
      <c r="AA85" s="1307" t="str">
        <f>IF(ISNUMBER(SEARCH(kpi_catalog[[#Headers],[Campaign ID]],$Q85)),"Y","N")</f>
        <v>N</v>
      </c>
      <c r="AB85" s="1307" t="str">
        <f>IF(ISNUMBER(SEARCH(kpi_catalog[[#Headers],[Campaign Name]],$Q85)),"Y","N")</f>
        <v>N</v>
      </c>
      <c r="AC85" s="1307" t="str">
        <f>IF(ISNUMBER(SEARCH(kpi_catalog[[#Headers],[Touchpoint]],$Q85)),"Y","N")</f>
        <v>N</v>
      </c>
      <c r="AD85" s="1307" t="str">
        <f>IF(ISNUMBER(SEARCH(kpi_catalog[[#Headers],[Campaign type]],$Q85)),"Y","N")</f>
        <v>N</v>
      </c>
      <c r="AE85" s="1307" t="str">
        <f>IF(ISNUMBER(SEARCH(kpi_catalog[[#Headers],[Product franchise]],$Q85)),"Y","N")</f>
        <v>N</v>
      </c>
      <c r="AF85" s="1307" t="str">
        <f>IF(ISNUMBER(SEARCH(kpi_catalog[[#Headers],[Product code]],$Q85)),"Y","N")</f>
        <v>N</v>
      </c>
      <c r="AG85" s="1308" t="s">
        <v>4426</v>
      </c>
      <c r="AH85" s="1309"/>
      <c r="AI85" s="1310"/>
      <c r="AJ85" s="1310"/>
    </row>
    <row r="86" spans="1:36" s="1313" customFormat="1" ht="30" customHeight="1">
      <c r="A86" s="1276">
        <v>84</v>
      </c>
      <c r="B86" s="1277" t="s">
        <v>5736</v>
      </c>
      <c r="C86" s="1276"/>
      <c r="D86" s="1276"/>
      <c r="E86" s="1277"/>
      <c r="F86" s="1276"/>
      <c r="G86" s="1276"/>
      <c r="H86" s="1276"/>
      <c r="I86" s="1276" t="s">
        <v>4330</v>
      </c>
      <c r="J86" s="1276" t="s">
        <v>4427</v>
      </c>
      <c r="K86" s="1276"/>
      <c r="L86" s="1278" t="str">
        <f>IF(ISNUMBER(SEARCH(kpi_catalog[[#Headers],[Till Date]],K86)),"Y","N")</f>
        <v>N</v>
      </c>
      <c r="M86" s="1278" t="str">
        <f t="shared" si="1"/>
        <v>N</v>
      </c>
      <c r="N86" s="1278" t="str">
        <f>IF(ISNUMBER(SEARCH(kpi_catalog[[#Headers],[YTD]],$K86)),"Y","N")</f>
        <v>N</v>
      </c>
      <c r="O86" s="1311" t="str">
        <f>IF(ISNUMBER(SEARCH(kpi_catalog[[#Headers],[MTD]],$K86)),"Y","N")</f>
        <v>N</v>
      </c>
      <c r="P86" s="1311" t="str">
        <f>IF(ISNUMBER(SEARCH(kpi_catalog[[#Headers],[Selected period]],$K86)),"Y","N")</f>
        <v>N</v>
      </c>
      <c r="Q86" s="1279"/>
      <c r="R86" s="1280" t="str">
        <f>IF(ISNUMBER(SEARCH(kpi_catalog[[#Headers],[Division]],$Q86)),"Y","N")</f>
        <v>N</v>
      </c>
      <c r="S86" s="1312" t="str">
        <f>IF(ISNUMBER(SEARCH(kpi_catalog[[#Headers],[Brand]],$Q86)),"Y","N")</f>
        <v>N</v>
      </c>
      <c r="T86" s="1312" t="str">
        <f>IF(ISNUMBER(SEARCH(kpi_catalog[[#Headers],[Acquisition Period]],$Q86)),"Y","N")</f>
        <v>N</v>
      </c>
      <c r="U86" s="1312" t="str">
        <f>IF(ISNUMBER(SEARCH(kpi_catalog[[#Headers],[Engager Type]],$Q86)),"Y","N")</f>
        <v>N</v>
      </c>
      <c r="V86" s="1312" t="str">
        <f>IF(ISNUMBER(SEARCH(kpi_catalog[[#Headers],[Buyer Type]],$Q86)),"Y","N")</f>
        <v>N</v>
      </c>
      <c r="W86" s="1312" t="str">
        <f>IF(ISNUMBER(SEARCH(kpi_catalog[[#Headers],[Loyalty Filter]],$Q86)),"Y","N")</f>
        <v>N</v>
      </c>
      <c r="X86" s="1312" t="str">
        <f>IF(ISNUMBER(SEARCH(kpi_catalog[[#Headers],[Channel]],$Q86)),"Y","N")</f>
        <v>N</v>
      </c>
      <c r="Y86" s="1312" t="str">
        <f>IF(ISNUMBER(SEARCH(kpi_catalog[[#Headers],[Campaign ID]],$Q86)),"Y","N")</f>
        <v>N</v>
      </c>
      <c r="Z86" s="1312" t="str">
        <f>IF(ISNUMBER(SEARCH(kpi_catalog[[#Headers],[Channel]],$Q86)),"Y","N")</f>
        <v>N</v>
      </c>
      <c r="AA86" s="1312" t="str">
        <f>IF(ISNUMBER(SEARCH(kpi_catalog[[#Headers],[Campaign ID]],$Q86)),"Y","N")</f>
        <v>N</v>
      </c>
      <c r="AB86" s="1312" t="str">
        <f>IF(ISNUMBER(SEARCH(kpi_catalog[[#Headers],[Campaign Name]],$Q86)),"Y","N")</f>
        <v>N</v>
      </c>
      <c r="AC86" s="1312" t="str">
        <f>IF(ISNUMBER(SEARCH(kpi_catalog[[#Headers],[Touchpoint]],$Q86)),"Y","N")</f>
        <v>N</v>
      </c>
      <c r="AD86" s="1312" t="str">
        <f>IF(ISNUMBER(SEARCH(kpi_catalog[[#Headers],[Campaign type]],$Q86)),"Y","N")</f>
        <v>N</v>
      </c>
      <c r="AE86" s="1312" t="str">
        <f>IF(ISNUMBER(SEARCH(kpi_catalog[[#Headers],[Product franchise]],$Q86)),"Y","N")</f>
        <v>N</v>
      </c>
      <c r="AF86" s="1312" t="str">
        <f>IF(ISNUMBER(SEARCH(kpi_catalog[[#Headers],[Product code]],$Q86)),"Y","N")</f>
        <v>N</v>
      </c>
      <c r="AG86" s="1279"/>
      <c r="AH86" s="1276"/>
      <c r="AI86" s="1276"/>
      <c r="AJ86" s="1276"/>
    </row>
    <row r="87" spans="1:36" ht="30" customHeight="1">
      <c r="A87" s="1282">
        <v>85</v>
      </c>
      <c r="B87" s="1283" t="s">
        <v>644</v>
      </c>
      <c r="C87" s="1290"/>
      <c r="D87" s="1284" t="s">
        <v>4345</v>
      </c>
      <c r="E87" s="1284" t="s">
        <v>4345</v>
      </c>
      <c r="F87" s="1284" t="s">
        <v>4345</v>
      </c>
      <c r="G87" s="1284" t="s">
        <v>3368</v>
      </c>
      <c r="H87" s="1284" t="s">
        <v>4392</v>
      </c>
      <c r="I87" s="1284" t="s">
        <v>4330</v>
      </c>
      <c r="J87" s="1284" t="s">
        <v>4427</v>
      </c>
      <c r="K87" s="1316" t="s">
        <v>4428</v>
      </c>
      <c r="L87" s="1317" t="str">
        <f>IF(ISNUMBER(SEARCH(kpi_catalog[[#Headers],[Till Date]],K87)),"Y","N")</f>
        <v>N</v>
      </c>
      <c r="M87" s="1317" t="str">
        <f t="shared" si="1"/>
        <v>N</v>
      </c>
      <c r="N87" s="1317" t="str">
        <f>IF(ISNUMBER(SEARCH(kpi_catalog[[#Headers],[YTD]],$K87)),"Y","N")</f>
        <v>N</v>
      </c>
      <c r="O87" s="1285" t="str">
        <f>IF(ISNUMBER(SEARCH(kpi_catalog[[#Headers],[MTD]],$K87)),"Y","N")</f>
        <v>N</v>
      </c>
      <c r="P87" s="1285" t="str">
        <f>IF(ISNUMBER(SEARCH(kpi_catalog[[#Headers],[Selected period]],$K87)),"Y","N")</f>
        <v>Y</v>
      </c>
      <c r="Q87" s="1286" t="s">
        <v>4429</v>
      </c>
      <c r="R87" s="1287" t="str">
        <f>IF(ISNUMBER(SEARCH(kpi_catalog[[#Headers],[Division]],$Q87)),"Y","N")</f>
        <v>Y</v>
      </c>
      <c r="S87" s="1287" t="str">
        <f>IF(ISNUMBER(SEARCH(kpi_catalog[[#Headers],[Brand]],$Q87)),"Y","N")</f>
        <v>Y</v>
      </c>
      <c r="T87" s="1287" t="str">
        <f>IF(ISNUMBER(SEARCH(kpi_catalog[[#Headers],[Acquisition Period]],$Q87)),"Y","N")</f>
        <v>N</v>
      </c>
      <c r="U87" s="1287" t="str">
        <f>IF(ISNUMBER(SEARCH(kpi_catalog[[#Headers],[Engager Type]],$Q87)),"Y","N")</f>
        <v>Y</v>
      </c>
      <c r="V87" s="1287" t="str">
        <f>IF(ISNUMBER(SEARCH(kpi_catalog[[#Headers],[Buyer Type]],$Q87)),"Y","N")</f>
        <v>Y</v>
      </c>
      <c r="W87" s="1287" t="str">
        <f>IF(ISNUMBER(SEARCH(kpi_catalog[[#Headers],[Loyalty Filter]],$Q87)),"Y","N")</f>
        <v>Y</v>
      </c>
      <c r="X87" s="1287" t="str">
        <f>IF(ISNUMBER(SEARCH(kpi_catalog[[#Headers],[Channel]],$Q87)),"Y","N")</f>
        <v>N</v>
      </c>
      <c r="Y87" s="1287" t="str">
        <f>IF(ISNUMBER(SEARCH(kpi_catalog[[#Headers],[Campaign ID]],$Q87)),"Y","N")</f>
        <v>N</v>
      </c>
      <c r="Z87" s="1287" t="str">
        <f>IF(ISNUMBER(SEARCH(kpi_catalog[[#Headers],[Channel]],$Q87)),"Y","N")</f>
        <v>N</v>
      </c>
      <c r="AA87" s="1287" t="str">
        <f>IF(ISNUMBER(SEARCH(kpi_catalog[[#Headers],[Campaign ID]],$Q87)),"Y","N")</f>
        <v>N</v>
      </c>
      <c r="AB87" s="1287" t="str">
        <f>IF(ISNUMBER(SEARCH(kpi_catalog[[#Headers],[Campaign Name]],$Q87)),"Y","N")</f>
        <v>N</v>
      </c>
      <c r="AC87" s="1287" t="str">
        <f>IF(ISNUMBER(SEARCH(kpi_catalog[[#Headers],[Touchpoint]],$Q87)),"Y","N")</f>
        <v>N</v>
      </c>
      <c r="AD87" s="1287" t="str">
        <f>IF(ISNUMBER(SEARCH(kpi_catalog[[#Headers],[Campaign type]],$Q87)),"Y","N")</f>
        <v>N</v>
      </c>
      <c r="AE87" s="1287" t="str">
        <f>IF(ISNUMBER(SEARCH(kpi_catalog[[#Headers],[Product franchise]],$Q87)),"Y","N")</f>
        <v>N</v>
      </c>
      <c r="AF87" s="1287" t="str">
        <f>IF(ISNUMBER(SEARCH(kpi_catalog[[#Headers],[Product code]],$Q87)),"Y","N")</f>
        <v>N</v>
      </c>
      <c r="AG87" s="1288" t="str">
        <f>AG60</f>
        <v>- R12: New Names acquired between 0-12 months
- YTD: New Names acquired between Jan. and selected month</v>
      </c>
      <c r="AH87" s="1289"/>
      <c r="AI87" s="1290"/>
      <c r="AJ87" s="1290"/>
    </row>
    <row r="88" spans="1:36" ht="30" customHeight="1">
      <c r="A88" s="1282">
        <v>86</v>
      </c>
      <c r="B88" s="1283" t="s">
        <v>5729</v>
      </c>
      <c r="C88" s="1297"/>
      <c r="D88" s="1291" t="s">
        <v>4430</v>
      </c>
      <c r="E88" s="1291" t="s">
        <v>4430</v>
      </c>
      <c r="F88" s="1291" t="s">
        <v>4430</v>
      </c>
      <c r="G88" s="1291" t="s">
        <v>4339</v>
      </c>
      <c r="H88" s="1291" t="s">
        <v>4392</v>
      </c>
      <c r="I88" s="1291" t="s">
        <v>4330</v>
      </c>
      <c r="J88" s="1291" t="s">
        <v>4427</v>
      </c>
      <c r="K88" s="1318" t="s">
        <v>4428</v>
      </c>
      <c r="L88" s="1319" t="str">
        <f>IF(ISNUMBER(SEARCH(kpi_catalog[[#Headers],[Till Date]],K88)),"Y","N")</f>
        <v>N</v>
      </c>
      <c r="M88" s="1319" t="str">
        <f t="shared" si="1"/>
        <v>N</v>
      </c>
      <c r="N88" s="1319" t="str">
        <f>IF(ISNUMBER(SEARCH(kpi_catalog[[#Headers],[YTD]],$K88)),"Y","N")</f>
        <v>N</v>
      </c>
      <c r="O88" s="1292" t="str">
        <f>IF(ISNUMBER(SEARCH(kpi_catalog[[#Headers],[MTD]],$K88)),"Y","N")</f>
        <v>N</v>
      </c>
      <c r="P88" s="1292" t="str">
        <f>IF(ISNUMBER(SEARCH(kpi_catalog[[#Headers],[Selected period]],$K88)),"Y","N")</f>
        <v>Y</v>
      </c>
      <c r="Q88" s="1293" t="s">
        <v>4429</v>
      </c>
      <c r="R88" s="1294" t="str">
        <f>IF(ISNUMBER(SEARCH(kpi_catalog[[#Headers],[Division]],$Q88)),"Y","N")</f>
        <v>Y</v>
      </c>
      <c r="S88" s="1294" t="str">
        <f>IF(ISNUMBER(SEARCH(kpi_catalog[[#Headers],[Brand]],$Q88)),"Y","N")</f>
        <v>Y</v>
      </c>
      <c r="T88" s="1294" t="str">
        <f>IF(ISNUMBER(SEARCH(kpi_catalog[[#Headers],[Acquisition Period]],$Q88)),"Y","N")</f>
        <v>N</v>
      </c>
      <c r="U88" s="1294" t="str">
        <f>IF(ISNUMBER(SEARCH(kpi_catalog[[#Headers],[Engager Type]],$Q88)),"Y","N")</f>
        <v>Y</v>
      </c>
      <c r="V88" s="1294" t="str">
        <f>IF(ISNUMBER(SEARCH(kpi_catalog[[#Headers],[Buyer Type]],$Q88)),"Y","N")</f>
        <v>Y</v>
      </c>
      <c r="W88" s="1294" t="str">
        <f>IF(ISNUMBER(SEARCH(kpi_catalog[[#Headers],[Loyalty Filter]],$Q88)),"Y","N")</f>
        <v>Y</v>
      </c>
      <c r="X88" s="1294" t="str">
        <f>IF(ISNUMBER(SEARCH(kpi_catalog[[#Headers],[Channel]],$Q88)),"Y","N")</f>
        <v>N</v>
      </c>
      <c r="Y88" s="1294" t="str">
        <f>IF(ISNUMBER(SEARCH(kpi_catalog[[#Headers],[Campaign ID]],$Q88)),"Y","N")</f>
        <v>N</v>
      </c>
      <c r="Z88" s="1294" t="str">
        <f>IF(ISNUMBER(SEARCH(kpi_catalog[[#Headers],[Channel]],$Q88)),"Y","N")</f>
        <v>N</v>
      </c>
      <c r="AA88" s="1294" t="str">
        <f>IF(ISNUMBER(SEARCH(kpi_catalog[[#Headers],[Campaign ID]],$Q88)),"Y","N")</f>
        <v>N</v>
      </c>
      <c r="AB88" s="1294" t="str">
        <f>IF(ISNUMBER(SEARCH(kpi_catalog[[#Headers],[Campaign Name]],$Q88)),"Y","N")</f>
        <v>N</v>
      </c>
      <c r="AC88" s="1294" t="str">
        <f>IF(ISNUMBER(SEARCH(kpi_catalog[[#Headers],[Touchpoint]],$Q88)),"Y","N")</f>
        <v>N</v>
      </c>
      <c r="AD88" s="1294" t="str">
        <f>IF(ISNUMBER(SEARCH(kpi_catalog[[#Headers],[Campaign type]],$Q88)),"Y","N")</f>
        <v>N</v>
      </c>
      <c r="AE88" s="1294" t="str">
        <f>IF(ISNUMBER(SEARCH(kpi_catalog[[#Headers],[Product franchise]],$Q88)),"Y","N")</f>
        <v>N</v>
      </c>
      <c r="AF88" s="1294" t="str">
        <f>IF(ISNUMBER(SEARCH(kpi_catalog[[#Headers],[Product code]],$Q88)),"Y","N")</f>
        <v>N</v>
      </c>
      <c r="AG88" s="1320" t="s">
        <v>4431</v>
      </c>
      <c r="AH88" s="1296"/>
      <c r="AI88" s="1297"/>
      <c r="AJ88" s="1297"/>
    </row>
    <row r="89" spans="1:36" ht="30" customHeight="1">
      <c r="A89" s="1282">
        <v>87</v>
      </c>
      <c r="B89" s="1283" t="s">
        <v>5729</v>
      </c>
      <c r="C89" s="1296"/>
      <c r="D89" s="1291" t="s">
        <v>4432</v>
      </c>
      <c r="E89" s="1291" t="s">
        <v>4432</v>
      </c>
      <c r="F89" s="1291" t="s">
        <v>4432</v>
      </c>
      <c r="G89" s="1291" t="s">
        <v>4339</v>
      </c>
      <c r="H89" s="1291" t="s">
        <v>4392</v>
      </c>
      <c r="I89" s="1291" t="s">
        <v>4330</v>
      </c>
      <c r="J89" s="1291" t="s">
        <v>4427</v>
      </c>
      <c r="K89" s="1318" t="s">
        <v>4428</v>
      </c>
      <c r="L89" s="1319" t="str">
        <f>IF(ISNUMBER(SEARCH(kpi_catalog[[#Headers],[Till Date]],K89)),"Y","N")</f>
        <v>N</v>
      </c>
      <c r="M89" s="1319" t="str">
        <f t="shared" si="1"/>
        <v>N</v>
      </c>
      <c r="N89" s="1319" t="str">
        <f>IF(ISNUMBER(SEARCH(kpi_catalog[[#Headers],[YTD]],$K89)),"Y","N")</f>
        <v>N</v>
      </c>
      <c r="O89" s="1292" t="str">
        <f>IF(ISNUMBER(SEARCH(kpi_catalog[[#Headers],[MTD]],$K89)),"Y","N")</f>
        <v>N</v>
      </c>
      <c r="P89" s="1292" t="str">
        <f>IF(ISNUMBER(SEARCH(kpi_catalog[[#Headers],[Selected period]],$K89)),"Y","N")</f>
        <v>Y</v>
      </c>
      <c r="Q89" s="1293" t="s">
        <v>4429</v>
      </c>
      <c r="R89" s="1294" t="str">
        <f>IF(ISNUMBER(SEARCH(kpi_catalog[[#Headers],[Division]],$Q89)),"Y","N")</f>
        <v>Y</v>
      </c>
      <c r="S89" s="1294" t="str">
        <f>IF(ISNUMBER(SEARCH(kpi_catalog[[#Headers],[Brand]],$Q89)),"Y","N")</f>
        <v>Y</v>
      </c>
      <c r="T89" s="1294" t="str">
        <f>IF(ISNUMBER(SEARCH(kpi_catalog[[#Headers],[Acquisition Period]],$Q89)),"Y","N")</f>
        <v>N</v>
      </c>
      <c r="U89" s="1294" t="str">
        <f>IF(ISNUMBER(SEARCH(kpi_catalog[[#Headers],[Engager Type]],$Q89)),"Y","N")</f>
        <v>Y</v>
      </c>
      <c r="V89" s="1294" t="str">
        <f>IF(ISNUMBER(SEARCH(kpi_catalog[[#Headers],[Buyer Type]],$Q89)),"Y","N")</f>
        <v>Y</v>
      </c>
      <c r="W89" s="1294" t="str">
        <f>IF(ISNUMBER(SEARCH(kpi_catalog[[#Headers],[Loyalty Filter]],$Q89)),"Y","N")</f>
        <v>Y</v>
      </c>
      <c r="X89" s="1294" t="str">
        <f>IF(ISNUMBER(SEARCH(kpi_catalog[[#Headers],[Channel]],$Q89)),"Y","N")</f>
        <v>N</v>
      </c>
      <c r="Y89" s="1294" t="str">
        <f>IF(ISNUMBER(SEARCH(kpi_catalog[[#Headers],[Campaign ID]],$Q89)),"Y","N")</f>
        <v>N</v>
      </c>
      <c r="Z89" s="1294" t="str">
        <f>IF(ISNUMBER(SEARCH(kpi_catalog[[#Headers],[Channel]],$Q89)),"Y","N")</f>
        <v>N</v>
      </c>
      <c r="AA89" s="1294" t="str">
        <f>IF(ISNUMBER(SEARCH(kpi_catalog[[#Headers],[Campaign ID]],$Q89)),"Y","N")</f>
        <v>N</v>
      </c>
      <c r="AB89" s="1294" t="str">
        <f>IF(ISNUMBER(SEARCH(kpi_catalog[[#Headers],[Campaign Name]],$Q89)),"Y","N")</f>
        <v>N</v>
      </c>
      <c r="AC89" s="1294" t="str">
        <f>IF(ISNUMBER(SEARCH(kpi_catalog[[#Headers],[Touchpoint]],$Q89)),"Y","N")</f>
        <v>N</v>
      </c>
      <c r="AD89" s="1294" t="str">
        <f>IF(ISNUMBER(SEARCH(kpi_catalog[[#Headers],[Campaign type]],$Q89)),"Y","N")</f>
        <v>N</v>
      </c>
      <c r="AE89" s="1294" t="str">
        <f>IF(ISNUMBER(SEARCH(kpi_catalog[[#Headers],[Product franchise]],$Q89)),"Y","N")</f>
        <v>N</v>
      </c>
      <c r="AF89" s="1294" t="str">
        <f>IF(ISNUMBER(SEARCH(kpi_catalog[[#Headers],[Product code]],$Q89)),"Y","N")</f>
        <v>N</v>
      </c>
      <c r="AG89" s="1320" t="s">
        <v>4433</v>
      </c>
      <c r="AH89" s="1296"/>
      <c r="AI89" s="1297"/>
      <c r="AJ89" s="1297"/>
    </row>
    <row r="90" spans="1:36" ht="30" customHeight="1">
      <c r="A90" s="1282">
        <v>88</v>
      </c>
      <c r="B90" s="1283" t="s">
        <v>5729</v>
      </c>
      <c r="C90" s="1296"/>
      <c r="D90" s="1291" t="s">
        <v>4434</v>
      </c>
      <c r="E90" s="1291" t="s">
        <v>4434</v>
      </c>
      <c r="F90" s="1291" t="s">
        <v>4434</v>
      </c>
      <c r="G90" s="1291" t="s">
        <v>3368</v>
      </c>
      <c r="H90" s="1291" t="s">
        <v>4392</v>
      </c>
      <c r="I90" s="1291" t="s">
        <v>4330</v>
      </c>
      <c r="J90" s="1291" t="s">
        <v>4427</v>
      </c>
      <c r="K90" s="1318" t="s">
        <v>4428</v>
      </c>
      <c r="L90" s="1319" t="str">
        <f>IF(ISNUMBER(SEARCH(kpi_catalog[[#Headers],[Till Date]],K90)),"Y","N")</f>
        <v>N</v>
      </c>
      <c r="M90" s="1319" t="str">
        <f t="shared" si="1"/>
        <v>N</v>
      </c>
      <c r="N90" s="1319" t="str">
        <f>IF(ISNUMBER(SEARCH(kpi_catalog[[#Headers],[YTD]],$K90)),"Y","N")</f>
        <v>N</v>
      </c>
      <c r="O90" s="1292" t="str">
        <f>IF(ISNUMBER(SEARCH(kpi_catalog[[#Headers],[MTD]],$K90)),"Y","N")</f>
        <v>N</v>
      </c>
      <c r="P90" s="1292" t="str">
        <f>IF(ISNUMBER(SEARCH(kpi_catalog[[#Headers],[Selected period]],$K90)),"Y","N")</f>
        <v>Y</v>
      </c>
      <c r="Q90" s="1293" t="s">
        <v>4429</v>
      </c>
      <c r="R90" s="1294" t="str">
        <f>IF(ISNUMBER(SEARCH(kpi_catalog[[#Headers],[Division]],$Q90)),"Y","N")</f>
        <v>Y</v>
      </c>
      <c r="S90" s="1294" t="str">
        <f>IF(ISNUMBER(SEARCH(kpi_catalog[[#Headers],[Brand]],$Q90)),"Y","N")</f>
        <v>Y</v>
      </c>
      <c r="T90" s="1294" t="str">
        <f>IF(ISNUMBER(SEARCH(kpi_catalog[[#Headers],[Acquisition Period]],$Q90)),"Y","N")</f>
        <v>N</v>
      </c>
      <c r="U90" s="1294" t="str">
        <f>IF(ISNUMBER(SEARCH(kpi_catalog[[#Headers],[Engager Type]],$Q90)),"Y","N")</f>
        <v>Y</v>
      </c>
      <c r="V90" s="1294" t="str">
        <f>IF(ISNUMBER(SEARCH(kpi_catalog[[#Headers],[Buyer Type]],$Q90)),"Y","N")</f>
        <v>Y</v>
      </c>
      <c r="W90" s="1294" t="str">
        <f>IF(ISNUMBER(SEARCH(kpi_catalog[[#Headers],[Loyalty Filter]],$Q90)),"Y","N")</f>
        <v>Y</v>
      </c>
      <c r="X90" s="1294" t="str">
        <f>IF(ISNUMBER(SEARCH(kpi_catalog[[#Headers],[Channel]],$Q90)),"Y","N")</f>
        <v>N</v>
      </c>
      <c r="Y90" s="1294" t="str">
        <f>IF(ISNUMBER(SEARCH(kpi_catalog[[#Headers],[Campaign ID]],$Q90)),"Y","N")</f>
        <v>N</v>
      </c>
      <c r="Z90" s="1294" t="str">
        <f>IF(ISNUMBER(SEARCH(kpi_catalog[[#Headers],[Channel]],$Q90)),"Y","N")</f>
        <v>N</v>
      </c>
      <c r="AA90" s="1294" t="str">
        <f>IF(ISNUMBER(SEARCH(kpi_catalog[[#Headers],[Campaign ID]],$Q90)),"Y","N")</f>
        <v>N</v>
      </c>
      <c r="AB90" s="1294" t="str">
        <f>IF(ISNUMBER(SEARCH(kpi_catalog[[#Headers],[Campaign Name]],$Q90)),"Y","N")</f>
        <v>N</v>
      </c>
      <c r="AC90" s="1294" t="str">
        <f>IF(ISNUMBER(SEARCH(kpi_catalog[[#Headers],[Touchpoint]],$Q90)),"Y","N")</f>
        <v>N</v>
      </c>
      <c r="AD90" s="1294" t="str">
        <f>IF(ISNUMBER(SEARCH(kpi_catalog[[#Headers],[Campaign type]],$Q90)),"Y","N")</f>
        <v>N</v>
      </c>
      <c r="AE90" s="1294" t="str">
        <f>IF(ISNUMBER(SEARCH(kpi_catalog[[#Headers],[Product franchise]],$Q90)),"Y","N")</f>
        <v>N</v>
      </c>
      <c r="AF90" s="1294" t="str">
        <f>IF(ISNUMBER(SEARCH(kpi_catalog[[#Headers],[Product code]],$Q90)),"Y","N")</f>
        <v>N</v>
      </c>
      <c r="AG90" s="1320"/>
      <c r="AH90" s="1296"/>
      <c r="AI90" s="1297"/>
      <c r="AJ90" s="1297"/>
    </row>
    <row r="91" spans="1:36" ht="30" customHeight="1">
      <c r="A91" s="1282">
        <v>89</v>
      </c>
      <c r="B91" s="1283" t="s">
        <v>5729</v>
      </c>
      <c r="C91" s="1296"/>
      <c r="D91" s="1291" t="s">
        <v>4435</v>
      </c>
      <c r="E91" s="1291" t="s">
        <v>4435</v>
      </c>
      <c r="F91" s="1291" t="s">
        <v>4435</v>
      </c>
      <c r="G91" s="1291" t="s">
        <v>4339</v>
      </c>
      <c r="H91" s="1291" t="s">
        <v>4392</v>
      </c>
      <c r="I91" s="1291" t="s">
        <v>4330</v>
      </c>
      <c r="J91" s="1291" t="s">
        <v>4427</v>
      </c>
      <c r="K91" s="1318" t="s">
        <v>4428</v>
      </c>
      <c r="L91" s="1319" t="str">
        <f>IF(ISNUMBER(SEARCH(kpi_catalog[[#Headers],[Till Date]],K91)),"Y","N")</f>
        <v>N</v>
      </c>
      <c r="M91" s="1319" t="str">
        <f t="shared" si="1"/>
        <v>N</v>
      </c>
      <c r="N91" s="1319" t="str">
        <f>IF(ISNUMBER(SEARCH(kpi_catalog[[#Headers],[YTD]],$K91)),"Y","N")</f>
        <v>N</v>
      </c>
      <c r="O91" s="1292" t="str">
        <f>IF(ISNUMBER(SEARCH(kpi_catalog[[#Headers],[MTD]],$K91)),"Y","N")</f>
        <v>N</v>
      </c>
      <c r="P91" s="1292" t="str">
        <f>IF(ISNUMBER(SEARCH(kpi_catalog[[#Headers],[Selected period]],$K91)),"Y","N")</f>
        <v>Y</v>
      </c>
      <c r="Q91" s="1293" t="s">
        <v>4429</v>
      </c>
      <c r="R91" s="1294" t="str">
        <f>IF(ISNUMBER(SEARCH(kpi_catalog[[#Headers],[Division]],$Q91)),"Y","N")</f>
        <v>Y</v>
      </c>
      <c r="S91" s="1294" t="str">
        <f>IF(ISNUMBER(SEARCH(kpi_catalog[[#Headers],[Brand]],$Q91)),"Y","N")</f>
        <v>Y</v>
      </c>
      <c r="T91" s="1294" t="str">
        <f>IF(ISNUMBER(SEARCH(kpi_catalog[[#Headers],[Acquisition Period]],$Q91)),"Y","N")</f>
        <v>N</v>
      </c>
      <c r="U91" s="1294" t="str">
        <f>IF(ISNUMBER(SEARCH(kpi_catalog[[#Headers],[Engager Type]],$Q91)),"Y","N")</f>
        <v>Y</v>
      </c>
      <c r="V91" s="1294" t="str">
        <f>IF(ISNUMBER(SEARCH(kpi_catalog[[#Headers],[Buyer Type]],$Q91)),"Y","N")</f>
        <v>Y</v>
      </c>
      <c r="W91" s="1294" t="str">
        <f>IF(ISNUMBER(SEARCH(kpi_catalog[[#Headers],[Loyalty Filter]],$Q91)),"Y","N")</f>
        <v>Y</v>
      </c>
      <c r="X91" s="1294" t="str">
        <f>IF(ISNUMBER(SEARCH(kpi_catalog[[#Headers],[Channel]],$Q91)),"Y","N")</f>
        <v>N</v>
      </c>
      <c r="Y91" s="1294" t="str">
        <f>IF(ISNUMBER(SEARCH(kpi_catalog[[#Headers],[Campaign ID]],$Q91)),"Y","N")</f>
        <v>N</v>
      </c>
      <c r="Z91" s="1294" t="str">
        <f>IF(ISNUMBER(SEARCH(kpi_catalog[[#Headers],[Channel]],$Q91)),"Y","N")</f>
        <v>N</v>
      </c>
      <c r="AA91" s="1294" t="str">
        <f>IF(ISNUMBER(SEARCH(kpi_catalog[[#Headers],[Campaign ID]],$Q91)),"Y","N")</f>
        <v>N</v>
      </c>
      <c r="AB91" s="1294" t="str">
        <f>IF(ISNUMBER(SEARCH(kpi_catalog[[#Headers],[Campaign Name]],$Q91)),"Y","N")</f>
        <v>N</v>
      </c>
      <c r="AC91" s="1294" t="str">
        <f>IF(ISNUMBER(SEARCH(kpi_catalog[[#Headers],[Touchpoint]],$Q91)),"Y","N")</f>
        <v>N</v>
      </c>
      <c r="AD91" s="1294" t="str">
        <f>IF(ISNUMBER(SEARCH(kpi_catalog[[#Headers],[Campaign type]],$Q91)),"Y","N")</f>
        <v>N</v>
      </c>
      <c r="AE91" s="1294" t="str">
        <f>IF(ISNUMBER(SEARCH(kpi_catalog[[#Headers],[Product franchise]],$Q91)),"Y","N")</f>
        <v>N</v>
      </c>
      <c r="AF91" s="1294" t="str">
        <f>IF(ISNUMBER(SEARCH(kpi_catalog[[#Headers],[Product code]],$Q91)),"Y","N")</f>
        <v>N</v>
      </c>
      <c r="AG91" s="1320" t="s">
        <v>4436</v>
      </c>
      <c r="AH91" s="1296"/>
      <c r="AI91" s="1297"/>
      <c r="AJ91" s="1297"/>
    </row>
    <row r="92" spans="1:36" ht="30" customHeight="1">
      <c r="A92" s="1282">
        <v>90</v>
      </c>
      <c r="B92" s="1283" t="s">
        <v>5735</v>
      </c>
      <c r="C92" s="1296"/>
      <c r="D92" s="1291" t="s">
        <v>4366</v>
      </c>
      <c r="E92" s="1291" t="s">
        <v>4437</v>
      </c>
      <c r="F92" s="1291" t="s">
        <v>4437</v>
      </c>
      <c r="G92" s="1291" t="s">
        <v>3368</v>
      </c>
      <c r="H92" s="1291" t="s">
        <v>4392</v>
      </c>
      <c r="I92" s="1291" t="s">
        <v>4330</v>
      </c>
      <c r="J92" s="1291" t="s">
        <v>4427</v>
      </c>
      <c r="K92" s="1318" t="s">
        <v>4428</v>
      </c>
      <c r="L92" s="1319" t="str">
        <f>IF(ISNUMBER(SEARCH(kpi_catalog[[#Headers],[Till Date]],K92)),"Y","N")</f>
        <v>N</v>
      </c>
      <c r="M92" s="1319" t="str">
        <f t="shared" si="1"/>
        <v>N</v>
      </c>
      <c r="N92" s="1319" t="str">
        <f>IF(ISNUMBER(SEARCH(kpi_catalog[[#Headers],[YTD]],$K92)),"Y","N")</f>
        <v>N</v>
      </c>
      <c r="O92" s="1292" t="str">
        <f>IF(ISNUMBER(SEARCH(kpi_catalog[[#Headers],[MTD]],$K92)),"Y","N")</f>
        <v>N</v>
      </c>
      <c r="P92" s="1292" t="str">
        <f>IF(ISNUMBER(SEARCH(kpi_catalog[[#Headers],[Selected period]],$K92)),"Y","N")</f>
        <v>Y</v>
      </c>
      <c r="Q92" s="1293" t="s">
        <v>4429</v>
      </c>
      <c r="R92" s="1294" t="str">
        <f>IF(ISNUMBER(SEARCH(kpi_catalog[[#Headers],[Division]],$Q92)),"Y","N")</f>
        <v>Y</v>
      </c>
      <c r="S92" s="1294" t="str">
        <f>IF(ISNUMBER(SEARCH(kpi_catalog[[#Headers],[Brand]],$Q92)),"Y","N")</f>
        <v>Y</v>
      </c>
      <c r="T92" s="1294" t="str">
        <f>IF(ISNUMBER(SEARCH(kpi_catalog[[#Headers],[Acquisition Period]],$Q92)),"Y","N")</f>
        <v>N</v>
      </c>
      <c r="U92" s="1294" t="str">
        <f>IF(ISNUMBER(SEARCH(kpi_catalog[[#Headers],[Engager Type]],$Q92)),"Y","N")</f>
        <v>Y</v>
      </c>
      <c r="V92" s="1294" t="str">
        <f>IF(ISNUMBER(SEARCH(kpi_catalog[[#Headers],[Buyer Type]],$Q92)),"Y","N")</f>
        <v>Y</v>
      </c>
      <c r="W92" s="1294" t="str">
        <f>IF(ISNUMBER(SEARCH(kpi_catalog[[#Headers],[Loyalty Filter]],$Q92)),"Y","N")</f>
        <v>Y</v>
      </c>
      <c r="X92" s="1294" t="str">
        <f>IF(ISNUMBER(SEARCH(kpi_catalog[[#Headers],[Channel]],$Q92)),"Y","N")</f>
        <v>N</v>
      </c>
      <c r="Y92" s="1294" t="str">
        <f>IF(ISNUMBER(SEARCH(kpi_catalog[[#Headers],[Campaign ID]],$Q92)),"Y","N")</f>
        <v>N</v>
      </c>
      <c r="Z92" s="1294" t="str">
        <f>IF(ISNUMBER(SEARCH(kpi_catalog[[#Headers],[Channel]],$Q92)),"Y","N")</f>
        <v>N</v>
      </c>
      <c r="AA92" s="1294" t="str">
        <f>IF(ISNUMBER(SEARCH(kpi_catalog[[#Headers],[Campaign ID]],$Q92)),"Y","N")</f>
        <v>N</v>
      </c>
      <c r="AB92" s="1294" t="str">
        <f>IF(ISNUMBER(SEARCH(kpi_catalog[[#Headers],[Campaign Name]],$Q92)),"Y","N")</f>
        <v>N</v>
      </c>
      <c r="AC92" s="1294" t="str">
        <f>IF(ISNUMBER(SEARCH(kpi_catalog[[#Headers],[Touchpoint]],$Q92)),"Y","N")</f>
        <v>N</v>
      </c>
      <c r="AD92" s="1294" t="str">
        <f>IF(ISNUMBER(SEARCH(kpi_catalog[[#Headers],[Campaign type]],$Q92)),"Y","N")</f>
        <v>N</v>
      </c>
      <c r="AE92" s="1294" t="str">
        <f>IF(ISNUMBER(SEARCH(kpi_catalog[[#Headers],[Product franchise]],$Q92)),"Y","N")</f>
        <v>N</v>
      </c>
      <c r="AF92" s="1294" t="str">
        <f>IF(ISNUMBER(SEARCH(kpi_catalog[[#Headers],[Product code]],$Q92)),"Y","N")</f>
        <v>N</v>
      </c>
      <c r="AG92" s="1320"/>
      <c r="AH92" s="1296"/>
      <c r="AI92" s="1297"/>
      <c r="AJ92" s="1297"/>
    </row>
    <row r="93" spans="1:36" ht="30" customHeight="1">
      <c r="A93" s="1282">
        <v>91</v>
      </c>
      <c r="B93" s="1283" t="s">
        <v>5735</v>
      </c>
      <c r="C93" s="1296"/>
      <c r="D93" s="1291" t="s">
        <v>5737</v>
      </c>
      <c r="E93" s="1291" t="s">
        <v>4438</v>
      </c>
      <c r="F93" s="1291" t="s">
        <v>4438</v>
      </c>
      <c r="G93" s="1291" t="s">
        <v>4339</v>
      </c>
      <c r="H93" s="1291" t="s">
        <v>4392</v>
      </c>
      <c r="I93" s="1291" t="s">
        <v>4330</v>
      </c>
      <c r="J93" s="1291" t="s">
        <v>4427</v>
      </c>
      <c r="K93" s="1318" t="s">
        <v>4428</v>
      </c>
      <c r="L93" s="1319" t="str">
        <f>IF(ISNUMBER(SEARCH(kpi_catalog[[#Headers],[Till Date]],K93)),"Y","N")</f>
        <v>N</v>
      </c>
      <c r="M93" s="1319" t="str">
        <f t="shared" si="1"/>
        <v>N</v>
      </c>
      <c r="N93" s="1319" t="str">
        <f>IF(ISNUMBER(SEARCH(kpi_catalog[[#Headers],[YTD]],$K93)),"Y","N")</f>
        <v>N</v>
      </c>
      <c r="O93" s="1292" t="str">
        <f>IF(ISNUMBER(SEARCH(kpi_catalog[[#Headers],[MTD]],$K93)),"Y","N")</f>
        <v>N</v>
      </c>
      <c r="P93" s="1292" t="str">
        <f>IF(ISNUMBER(SEARCH(kpi_catalog[[#Headers],[Selected period]],$K93)),"Y","N")</f>
        <v>Y</v>
      </c>
      <c r="Q93" s="1293" t="s">
        <v>4429</v>
      </c>
      <c r="R93" s="1294" t="str">
        <f>IF(ISNUMBER(SEARCH(kpi_catalog[[#Headers],[Division]],$Q93)),"Y","N")</f>
        <v>Y</v>
      </c>
      <c r="S93" s="1294" t="str">
        <f>IF(ISNUMBER(SEARCH(kpi_catalog[[#Headers],[Brand]],$Q93)),"Y","N")</f>
        <v>Y</v>
      </c>
      <c r="T93" s="1294" t="str">
        <f>IF(ISNUMBER(SEARCH(kpi_catalog[[#Headers],[Acquisition Period]],$Q93)),"Y","N")</f>
        <v>N</v>
      </c>
      <c r="U93" s="1294" t="str">
        <f>IF(ISNUMBER(SEARCH(kpi_catalog[[#Headers],[Engager Type]],$Q93)),"Y","N")</f>
        <v>Y</v>
      </c>
      <c r="V93" s="1294" t="str">
        <f>IF(ISNUMBER(SEARCH(kpi_catalog[[#Headers],[Buyer Type]],$Q93)),"Y","N")</f>
        <v>Y</v>
      </c>
      <c r="W93" s="1294" t="str">
        <f>IF(ISNUMBER(SEARCH(kpi_catalog[[#Headers],[Loyalty Filter]],$Q93)),"Y","N")</f>
        <v>Y</v>
      </c>
      <c r="X93" s="1294" t="str">
        <f>IF(ISNUMBER(SEARCH(kpi_catalog[[#Headers],[Channel]],$Q93)),"Y","N")</f>
        <v>N</v>
      </c>
      <c r="Y93" s="1294" t="str">
        <f>IF(ISNUMBER(SEARCH(kpi_catalog[[#Headers],[Campaign ID]],$Q93)),"Y","N")</f>
        <v>N</v>
      </c>
      <c r="Z93" s="1294" t="str">
        <f>IF(ISNUMBER(SEARCH(kpi_catalog[[#Headers],[Channel]],$Q93)),"Y","N")</f>
        <v>N</v>
      </c>
      <c r="AA93" s="1294" t="str">
        <f>IF(ISNUMBER(SEARCH(kpi_catalog[[#Headers],[Campaign ID]],$Q93)),"Y","N")</f>
        <v>N</v>
      </c>
      <c r="AB93" s="1294" t="str">
        <f>IF(ISNUMBER(SEARCH(kpi_catalog[[#Headers],[Campaign Name]],$Q93)),"Y","N")</f>
        <v>N</v>
      </c>
      <c r="AC93" s="1294" t="str">
        <f>IF(ISNUMBER(SEARCH(kpi_catalog[[#Headers],[Touchpoint]],$Q93)),"Y","N")</f>
        <v>N</v>
      </c>
      <c r="AD93" s="1294" t="str">
        <f>IF(ISNUMBER(SEARCH(kpi_catalog[[#Headers],[Campaign type]],$Q93)),"Y","N")</f>
        <v>N</v>
      </c>
      <c r="AE93" s="1294" t="str">
        <f>IF(ISNUMBER(SEARCH(kpi_catalog[[#Headers],[Product franchise]],$Q93)),"Y","N")</f>
        <v>N</v>
      </c>
      <c r="AF93" s="1294" t="str">
        <f>IF(ISNUMBER(SEARCH(kpi_catalog[[#Headers],[Product code]],$Q93)),"Y","N")</f>
        <v>N</v>
      </c>
      <c r="AG93" s="1320" t="s">
        <v>4439</v>
      </c>
      <c r="AH93" s="1296"/>
      <c r="AI93" s="1297"/>
      <c r="AJ93" s="1297"/>
    </row>
    <row r="94" spans="1:36" ht="30" customHeight="1">
      <c r="A94" s="1282">
        <v>92</v>
      </c>
      <c r="B94" s="1283" t="s">
        <v>5738</v>
      </c>
      <c r="C94" s="1296"/>
      <c r="D94" s="1291" t="s">
        <v>4440</v>
      </c>
      <c r="E94" s="1291" t="s">
        <v>4440</v>
      </c>
      <c r="F94" s="1291" t="s">
        <v>4440</v>
      </c>
      <c r="G94" s="1291" t="s">
        <v>3368</v>
      </c>
      <c r="H94" s="1291" t="s">
        <v>4392</v>
      </c>
      <c r="I94" s="1291" t="s">
        <v>4330</v>
      </c>
      <c r="J94" s="1291" t="s">
        <v>4427</v>
      </c>
      <c r="K94" s="1318" t="s">
        <v>4428</v>
      </c>
      <c r="L94" s="1319" t="str">
        <f>IF(ISNUMBER(SEARCH(kpi_catalog[[#Headers],[Till Date]],K94)),"Y","N")</f>
        <v>N</v>
      </c>
      <c r="M94" s="1319" t="str">
        <f t="shared" si="1"/>
        <v>N</v>
      </c>
      <c r="N94" s="1319" t="str">
        <f>IF(ISNUMBER(SEARCH(kpi_catalog[[#Headers],[YTD]],$K94)),"Y","N")</f>
        <v>N</v>
      </c>
      <c r="O94" s="1292" t="str">
        <f>IF(ISNUMBER(SEARCH(kpi_catalog[[#Headers],[MTD]],$K94)),"Y","N")</f>
        <v>N</v>
      </c>
      <c r="P94" s="1292" t="str">
        <f>IF(ISNUMBER(SEARCH(kpi_catalog[[#Headers],[Selected period]],$K94)),"Y","N")</f>
        <v>Y</v>
      </c>
      <c r="Q94" s="1293" t="s">
        <v>4429</v>
      </c>
      <c r="R94" s="1294" t="str">
        <f>IF(ISNUMBER(SEARCH(kpi_catalog[[#Headers],[Division]],$Q94)),"Y","N")</f>
        <v>Y</v>
      </c>
      <c r="S94" s="1294" t="str">
        <f>IF(ISNUMBER(SEARCH(kpi_catalog[[#Headers],[Brand]],$Q94)),"Y","N")</f>
        <v>Y</v>
      </c>
      <c r="T94" s="1294" t="str">
        <f>IF(ISNUMBER(SEARCH(kpi_catalog[[#Headers],[Acquisition Period]],$Q94)),"Y","N")</f>
        <v>N</v>
      </c>
      <c r="U94" s="1294" t="str">
        <f>IF(ISNUMBER(SEARCH(kpi_catalog[[#Headers],[Engager Type]],$Q94)),"Y","N")</f>
        <v>Y</v>
      </c>
      <c r="V94" s="1294" t="str">
        <f>IF(ISNUMBER(SEARCH(kpi_catalog[[#Headers],[Buyer Type]],$Q94)),"Y","N")</f>
        <v>Y</v>
      </c>
      <c r="W94" s="1294" t="str">
        <f>IF(ISNUMBER(SEARCH(kpi_catalog[[#Headers],[Loyalty Filter]],$Q94)),"Y","N")</f>
        <v>Y</v>
      </c>
      <c r="X94" s="1294" t="str">
        <f>IF(ISNUMBER(SEARCH(kpi_catalog[[#Headers],[Channel]],$Q94)),"Y","N")</f>
        <v>N</v>
      </c>
      <c r="Y94" s="1294" t="str">
        <f>IF(ISNUMBER(SEARCH(kpi_catalog[[#Headers],[Campaign ID]],$Q94)),"Y","N")</f>
        <v>N</v>
      </c>
      <c r="Z94" s="1294" t="str">
        <f>IF(ISNUMBER(SEARCH(kpi_catalog[[#Headers],[Channel]],$Q94)),"Y","N")</f>
        <v>N</v>
      </c>
      <c r="AA94" s="1294" t="str">
        <f>IF(ISNUMBER(SEARCH(kpi_catalog[[#Headers],[Campaign ID]],$Q94)),"Y","N")</f>
        <v>N</v>
      </c>
      <c r="AB94" s="1294" t="str">
        <f>IF(ISNUMBER(SEARCH(kpi_catalog[[#Headers],[Campaign Name]],$Q94)),"Y","N")</f>
        <v>N</v>
      </c>
      <c r="AC94" s="1294" t="str">
        <f>IF(ISNUMBER(SEARCH(kpi_catalog[[#Headers],[Touchpoint]],$Q94)),"Y","N")</f>
        <v>N</v>
      </c>
      <c r="AD94" s="1294" t="str">
        <f>IF(ISNUMBER(SEARCH(kpi_catalog[[#Headers],[Campaign type]],$Q94)),"Y","N")</f>
        <v>N</v>
      </c>
      <c r="AE94" s="1294" t="str">
        <f>IF(ISNUMBER(SEARCH(kpi_catalog[[#Headers],[Product franchise]],$Q94)),"Y","N")</f>
        <v>N</v>
      </c>
      <c r="AF94" s="1294" t="str">
        <f>IF(ISNUMBER(SEARCH(kpi_catalog[[#Headers],[Product code]],$Q94)),"Y","N")</f>
        <v>N</v>
      </c>
      <c r="AG94" s="1320"/>
      <c r="AH94" s="1296"/>
      <c r="AI94" s="1297"/>
      <c r="AJ94" s="1297"/>
    </row>
    <row r="95" spans="1:36" ht="30" customHeight="1">
      <c r="A95" s="1282">
        <v>93</v>
      </c>
      <c r="B95" s="1283" t="s">
        <v>5738</v>
      </c>
      <c r="C95" s="1296"/>
      <c r="D95" s="1291" t="s">
        <v>4441</v>
      </c>
      <c r="E95" s="1291" t="s">
        <v>4441</v>
      </c>
      <c r="F95" s="1291" t="s">
        <v>4441</v>
      </c>
      <c r="G95" s="1291" t="s">
        <v>4339</v>
      </c>
      <c r="H95" s="1291" t="s">
        <v>4392</v>
      </c>
      <c r="I95" s="1291" t="s">
        <v>4330</v>
      </c>
      <c r="J95" s="1291" t="s">
        <v>4427</v>
      </c>
      <c r="K95" s="1318" t="s">
        <v>4428</v>
      </c>
      <c r="L95" s="1319" t="str">
        <f>IF(ISNUMBER(SEARCH(kpi_catalog[[#Headers],[Till Date]],K95)),"Y","N")</f>
        <v>N</v>
      </c>
      <c r="M95" s="1319" t="str">
        <f t="shared" si="1"/>
        <v>N</v>
      </c>
      <c r="N95" s="1319" t="str">
        <f>IF(ISNUMBER(SEARCH(kpi_catalog[[#Headers],[YTD]],$K95)),"Y","N")</f>
        <v>N</v>
      </c>
      <c r="O95" s="1292" t="str">
        <f>IF(ISNUMBER(SEARCH(kpi_catalog[[#Headers],[MTD]],$K95)),"Y","N")</f>
        <v>N</v>
      </c>
      <c r="P95" s="1292" t="str">
        <f>IF(ISNUMBER(SEARCH(kpi_catalog[[#Headers],[Selected period]],$K95)),"Y","N")</f>
        <v>Y</v>
      </c>
      <c r="Q95" s="1293" t="s">
        <v>4429</v>
      </c>
      <c r="R95" s="1294" t="str">
        <f>IF(ISNUMBER(SEARCH(kpi_catalog[[#Headers],[Division]],$Q95)),"Y","N")</f>
        <v>Y</v>
      </c>
      <c r="S95" s="1294" t="str">
        <f>IF(ISNUMBER(SEARCH(kpi_catalog[[#Headers],[Brand]],$Q95)),"Y","N")</f>
        <v>Y</v>
      </c>
      <c r="T95" s="1294" t="str">
        <f>IF(ISNUMBER(SEARCH(kpi_catalog[[#Headers],[Acquisition Period]],$Q95)),"Y","N")</f>
        <v>N</v>
      </c>
      <c r="U95" s="1294" t="str">
        <f>IF(ISNUMBER(SEARCH(kpi_catalog[[#Headers],[Engager Type]],$Q95)),"Y","N")</f>
        <v>Y</v>
      </c>
      <c r="V95" s="1294" t="str">
        <f>IF(ISNUMBER(SEARCH(kpi_catalog[[#Headers],[Buyer Type]],$Q95)),"Y","N")</f>
        <v>Y</v>
      </c>
      <c r="W95" s="1294" t="str">
        <f>IF(ISNUMBER(SEARCH(kpi_catalog[[#Headers],[Loyalty Filter]],$Q95)),"Y","N")</f>
        <v>Y</v>
      </c>
      <c r="X95" s="1294" t="str">
        <f>IF(ISNUMBER(SEARCH(kpi_catalog[[#Headers],[Channel]],$Q95)),"Y","N")</f>
        <v>N</v>
      </c>
      <c r="Y95" s="1294" t="str">
        <f>IF(ISNUMBER(SEARCH(kpi_catalog[[#Headers],[Campaign ID]],$Q95)),"Y","N")</f>
        <v>N</v>
      </c>
      <c r="Z95" s="1294" t="str">
        <f>IF(ISNUMBER(SEARCH(kpi_catalog[[#Headers],[Channel]],$Q95)),"Y","N")</f>
        <v>N</v>
      </c>
      <c r="AA95" s="1294" t="str">
        <f>IF(ISNUMBER(SEARCH(kpi_catalog[[#Headers],[Campaign ID]],$Q95)),"Y","N")</f>
        <v>N</v>
      </c>
      <c r="AB95" s="1294" t="str">
        <f>IF(ISNUMBER(SEARCH(kpi_catalog[[#Headers],[Campaign Name]],$Q95)),"Y","N")</f>
        <v>N</v>
      </c>
      <c r="AC95" s="1294" t="str">
        <f>IF(ISNUMBER(SEARCH(kpi_catalog[[#Headers],[Touchpoint]],$Q95)),"Y","N")</f>
        <v>N</v>
      </c>
      <c r="AD95" s="1294" t="str">
        <f>IF(ISNUMBER(SEARCH(kpi_catalog[[#Headers],[Campaign type]],$Q95)),"Y","N")</f>
        <v>N</v>
      </c>
      <c r="AE95" s="1294" t="str">
        <f>IF(ISNUMBER(SEARCH(kpi_catalog[[#Headers],[Product franchise]],$Q95)),"Y","N")</f>
        <v>N</v>
      </c>
      <c r="AF95" s="1294" t="str">
        <f>IF(ISNUMBER(SEARCH(kpi_catalog[[#Headers],[Product code]],$Q95)),"Y","N")</f>
        <v>N</v>
      </c>
      <c r="AG95" s="1299" t="s">
        <v>4442</v>
      </c>
      <c r="AH95" s="1296"/>
      <c r="AI95" s="1297"/>
      <c r="AJ95" s="1297"/>
    </row>
    <row r="96" spans="1:36" ht="30" customHeight="1">
      <c r="A96" s="1282">
        <v>94</v>
      </c>
      <c r="B96" s="1283" t="s">
        <v>5735</v>
      </c>
      <c r="C96" s="1296"/>
      <c r="D96" s="1291" t="s">
        <v>4443</v>
      </c>
      <c r="E96" s="1291" t="s">
        <v>4443</v>
      </c>
      <c r="F96" s="1291" t="s">
        <v>4443</v>
      </c>
      <c r="G96" s="1291" t="s">
        <v>3368</v>
      </c>
      <c r="H96" s="1291" t="s">
        <v>4392</v>
      </c>
      <c r="I96" s="1291" t="s">
        <v>4330</v>
      </c>
      <c r="J96" s="1291" t="s">
        <v>4427</v>
      </c>
      <c r="K96" s="1318" t="s">
        <v>4428</v>
      </c>
      <c r="L96" s="1319" t="str">
        <f>IF(ISNUMBER(SEARCH(kpi_catalog[[#Headers],[Till Date]],K96)),"Y","N")</f>
        <v>N</v>
      </c>
      <c r="M96" s="1319" t="str">
        <f t="shared" si="1"/>
        <v>N</v>
      </c>
      <c r="N96" s="1319" t="str">
        <f>IF(ISNUMBER(SEARCH(kpi_catalog[[#Headers],[YTD]],$K96)),"Y","N")</f>
        <v>N</v>
      </c>
      <c r="O96" s="1292" t="str">
        <f>IF(ISNUMBER(SEARCH(kpi_catalog[[#Headers],[MTD]],$K96)),"Y","N")</f>
        <v>N</v>
      </c>
      <c r="P96" s="1292" t="str">
        <f>IF(ISNUMBER(SEARCH(kpi_catalog[[#Headers],[Selected period]],$K96)),"Y","N")</f>
        <v>Y</v>
      </c>
      <c r="Q96" s="1293" t="s">
        <v>4429</v>
      </c>
      <c r="R96" s="1294" t="str">
        <f>IF(ISNUMBER(SEARCH(kpi_catalog[[#Headers],[Division]],$Q96)),"Y","N")</f>
        <v>Y</v>
      </c>
      <c r="S96" s="1294" t="str">
        <f>IF(ISNUMBER(SEARCH(kpi_catalog[[#Headers],[Brand]],$Q96)),"Y","N")</f>
        <v>Y</v>
      </c>
      <c r="T96" s="1294" t="str">
        <f>IF(ISNUMBER(SEARCH(kpi_catalog[[#Headers],[Acquisition Period]],$Q96)),"Y","N")</f>
        <v>N</v>
      </c>
      <c r="U96" s="1294" t="str">
        <f>IF(ISNUMBER(SEARCH(kpi_catalog[[#Headers],[Engager Type]],$Q96)),"Y","N")</f>
        <v>Y</v>
      </c>
      <c r="V96" s="1294" t="str">
        <f>IF(ISNUMBER(SEARCH(kpi_catalog[[#Headers],[Buyer Type]],$Q96)),"Y","N")</f>
        <v>Y</v>
      </c>
      <c r="W96" s="1294" t="str">
        <f>IF(ISNUMBER(SEARCH(kpi_catalog[[#Headers],[Loyalty Filter]],$Q96)),"Y","N")</f>
        <v>Y</v>
      </c>
      <c r="X96" s="1294" t="str">
        <f>IF(ISNUMBER(SEARCH(kpi_catalog[[#Headers],[Channel]],$Q96)),"Y","N")</f>
        <v>N</v>
      </c>
      <c r="Y96" s="1294" t="str">
        <f>IF(ISNUMBER(SEARCH(kpi_catalog[[#Headers],[Campaign ID]],$Q96)),"Y","N")</f>
        <v>N</v>
      </c>
      <c r="Z96" s="1294" t="str">
        <f>IF(ISNUMBER(SEARCH(kpi_catalog[[#Headers],[Channel]],$Q96)),"Y","N")</f>
        <v>N</v>
      </c>
      <c r="AA96" s="1294" t="str">
        <f>IF(ISNUMBER(SEARCH(kpi_catalog[[#Headers],[Campaign ID]],$Q96)),"Y","N")</f>
        <v>N</v>
      </c>
      <c r="AB96" s="1294" t="str">
        <f>IF(ISNUMBER(SEARCH(kpi_catalog[[#Headers],[Campaign Name]],$Q96)),"Y","N")</f>
        <v>N</v>
      </c>
      <c r="AC96" s="1294" t="str">
        <f>IF(ISNUMBER(SEARCH(kpi_catalog[[#Headers],[Touchpoint]],$Q96)),"Y","N")</f>
        <v>N</v>
      </c>
      <c r="AD96" s="1294" t="str">
        <f>IF(ISNUMBER(SEARCH(kpi_catalog[[#Headers],[Campaign type]],$Q96)),"Y","N")</f>
        <v>N</v>
      </c>
      <c r="AE96" s="1294" t="str">
        <f>IF(ISNUMBER(SEARCH(kpi_catalog[[#Headers],[Product franchise]],$Q96)),"Y","N")</f>
        <v>N</v>
      </c>
      <c r="AF96" s="1294" t="str">
        <f>IF(ISNUMBER(SEARCH(kpi_catalog[[#Headers],[Product code]],$Q96)),"Y","N")</f>
        <v>N</v>
      </c>
      <c r="AG96" s="1320" t="s">
        <v>4444</v>
      </c>
      <c r="AH96" s="1296"/>
      <c r="AI96" s="1297"/>
      <c r="AJ96" s="1297"/>
    </row>
    <row r="97" spans="1:36" ht="30" customHeight="1">
      <c r="A97" s="1282">
        <v>95</v>
      </c>
      <c r="B97" s="1283" t="s">
        <v>5735</v>
      </c>
      <c r="C97" s="1296"/>
      <c r="D97" s="1291" t="s">
        <v>4443</v>
      </c>
      <c r="E97" s="1291" t="s">
        <v>4445</v>
      </c>
      <c r="F97" s="1291" t="s">
        <v>4445</v>
      </c>
      <c r="G97" s="1291" t="s">
        <v>3368</v>
      </c>
      <c r="H97" s="1291" t="s">
        <v>4392</v>
      </c>
      <c r="I97" s="1291" t="s">
        <v>4330</v>
      </c>
      <c r="J97" s="1291" t="s">
        <v>4427</v>
      </c>
      <c r="K97" s="1318" t="s">
        <v>4428</v>
      </c>
      <c r="L97" s="1319" t="str">
        <f>IF(ISNUMBER(SEARCH(kpi_catalog[[#Headers],[Till Date]],K97)),"Y","N")</f>
        <v>N</v>
      </c>
      <c r="M97" s="1319" t="str">
        <f t="shared" si="1"/>
        <v>N</v>
      </c>
      <c r="N97" s="1319" t="str">
        <f>IF(ISNUMBER(SEARCH(kpi_catalog[[#Headers],[YTD]],$K97)),"Y","N")</f>
        <v>N</v>
      </c>
      <c r="O97" s="1292" t="str">
        <f>IF(ISNUMBER(SEARCH(kpi_catalog[[#Headers],[MTD]],$K97)),"Y","N")</f>
        <v>N</v>
      </c>
      <c r="P97" s="1292" t="str">
        <f>IF(ISNUMBER(SEARCH(kpi_catalog[[#Headers],[Selected period]],$K97)),"Y","N")</f>
        <v>Y</v>
      </c>
      <c r="Q97" s="1293" t="s">
        <v>4429</v>
      </c>
      <c r="R97" s="1294" t="str">
        <f>IF(ISNUMBER(SEARCH(kpi_catalog[[#Headers],[Division]],$Q97)),"Y","N")</f>
        <v>Y</v>
      </c>
      <c r="S97" s="1294" t="str">
        <f>IF(ISNUMBER(SEARCH(kpi_catalog[[#Headers],[Brand]],$Q97)),"Y","N")</f>
        <v>Y</v>
      </c>
      <c r="T97" s="1294" t="str">
        <f>IF(ISNUMBER(SEARCH(kpi_catalog[[#Headers],[Acquisition Period]],$Q97)),"Y","N")</f>
        <v>N</v>
      </c>
      <c r="U97" s="1294" t="str">
        <f>IF(ISNUMBER(SEARCH(kpi_catalog[[#Headers],[Engager Type]],$Q97)),"Y","N")</f>
        <v>Y</v>
      </c>
      <c r="V97" s="1294" t="str">
        <f>IF(ISNUMBER(SEARCH(kpi_catalog[[#Headers],[Buyer Type]],$Q97)),"Y","N")</f>
        <v>Y</v>
      </c>
      <c r="W97" s="1294" t="str">
        <f>IF(ISNUMBER(SEARCH(kpi_catalog[[#Headers],[Loyalty Filter]],$Q97)),"Y","N")</f>
        <v>Y</v>
      </c>
      <c r="X97" s="1294" t="str">
        <f>IF(ISNUMBER(SEARCH(kpi_catalog[[#Headers],[Channel]],$Q97)),"Y","N")</f>
        <v>N</v>
      </c>
      <c r="Y97" s="1294" t="str">
        <f>IF(ISNUMBER(SEARCH(kpi_catalog[[#Headers],[Campaign ID]],$Q97)),"Y","N")</f>
        <v>N</v>
      </c>
      <c r="Z97" s="1294" t="str">
        <f>IF(ISNUMBER(SEARCH(kpi_catalog[[#Headers],[Channel]],$Q97)),"Y","N")</f>
        <v>N</v>
      </c>
      <c r="AA97" s="1294" t="str">
        <f>IF(ISNUMBER(SEARCH(kpi_catalog[[#Headers],[Campaign ID]],$Q97)),"Y","N")</f>
        <v>N</v>
      </c>
      <c r="AB97" s="1294" t="str">
        <f>IF(ISNUMBER(SEARCH(kpi_catalog[[#Headers],[Campaign Name]],$Q97)),"Y","N")</f>
        <v>N</v>
      </c>
      <c r="AC97" s="1294" t="str">
        <f>IF(ISNUMBER(SEARCH(kpi_catalog[[#Headers],[Touchpoint]],$Q97)),"Y","N")</f>
        <v>N</v>
      </c>
      <c r="AD97" s="1294" t="str">
        <f>IF(ISNUMBER(SEARCH(kpi_catalog[[#Headers],[Campaign type]],$Q97)),"Y","N")</f>
        <v>N</v>
      </c>
      <c r="AE97" s="1294" t="str">
        <f>IF(ISNUMBER(SEARCH(kpi_catalog[[#Headers],[Product franchise]],$Q97)),"Y","N")</f>
        <v>N</v>
      </c>
      <c r="AF97" s="1294" t="str">
        <f>IF(ISNUMBER(SEARCH(kpi_catalog[[#Headers],[Product code]],$Q97)),"Y","N")</f>
        <v>N</v>
      </c>
      <c r="AG97" s="1298" t="s">
        <v>4446</v>
      </c>
      <c r="AH97" s="1296"/>
      <c r="AI97" s="1297"/>
      <c r="AJ97" s="1297"/>
    </row>
    <row r="98" spans="1:36" ht="30" customHeight="1">
      <c r="A98" s="1282">
        <v>96</v>
      </c>
      <c r="B98" s="1283" t="s">
        <v>5735</v>
      </c>
      <c r="C98" s="1296"/>
      <c r="D98" s="1291" t="s">
        <v>4447</v>
      </c>
      <c r="E98" s="1291" t="s">
        <v>4447</v>
      </c>
      <c r="F98" s="1291" t="s">
        <v>4447</v>
      </c>
      <c r="G98" s="1291" t="s">
        <v>3368</v>
      </c>
      <c r="H98" s="1291" t="s">
        <v>4392</v>
      </c>
      <c r="I98" s="1291" t="s">
        <v>4330</v>
      </c>
      <c r="J98" s="1291" t="s">
        <v>4427</v>
      </c>
      <c r="K98" s="1318" t="s">
        <v>4428</v>
      </c>
      <c r="L98" s="1319" t="str">
        <f>IF(ISNUMBER(SEARCH(kpi_catalog[[#Headers],[Till Date]],K98)),"Y","N")</f>
        <v>N</v>
      </c>
      <c r="M98" s="1319" t="str">
        <f t="shared" si="1"/>
        <v>N</v>
      </c>
      <c r="N98" s="1319" t="str">
        <f>IF(ISNUMBER(SEARCH(kpi_catalog[[#Headers],[YTD]],$K98)),"Y","N")</f>
        <v>N</v>
      </c>
      <c r="O98" s="1292" t="str">
        <f>IF(ISNUMBER(SEARCH(kpi_catalog[[#Headers],[MTD]],$K98)),"Y","N")</f>
        <v>N</v>
      </c>
      <c r="P98" s="1292" t="str">
        <f>IF(ISNUMBER(SEARCH(kpi_catalog[[#Headers],[Selected period]],$K98)),"Y","N")</f>
        <v>Y</v>
      </c>
      <c r="Q98" s="1293" t="s">
        <v>4429</v>
      </c>
      <c r="R98" s="1294" t="str">
        <f>IF(ISNUMBER(SEARCH(kpi_catalog[[#Headers],[Division]],$Q98)),"Y","N")</f>
        <v>Y</v>
      </c>
      <c r="S98" s="1294" t="str">
        <f>IF(ISNUMBER(SEARCH(kpi_catalog[[#Headers],[Brand]],$Q98)),"Y","N")</f>
        <v>Y</v>
      </c>
      <c r="T98" s="1294" t="str">
        <f>IF(ISNUMBER(SEARCH(kpi_catalog[[#Headers],[Acquisition Period]],$Q98)),"Y","N")</f>
        <v>N</v>
      </c>
      <c r="U98" s="1294" t="str">
        <f>IF(ISNUMBER(SEARCH(kpi_catalog[[#Headers],[Engager Type]],$Q98)),"Y","N")</f>
        <v>Y</v>
      </c>
      <c r="V98" s="1294" t="str">
        <f>IF(ISNUMBER(SEARCH(kpi_catalog[[#Headers],[Buyer Type]],$Q98)),"Y","N")</f>
        <v>Y</v>
      </c>
      <c r="W98" s="1294" t="str">
        <f>IF(ISNUMBER(SEARCH(kpi_catalog[[#Headers],[Loyalty Filter]],$Q98)),"Y","N")</f>
        <v>Y</v>
      </c>
      <c r="X98" s="1294" t="str">
        <f>IF(ISNUMBER(SEARCH(kpi_catalog[[#Headers],[Channel]],$Q98)),"Y","N")</f>
        <v>N</v>
      </c>
      <c r="Y98" s="1294" t="str">
        <f>IF(ISNUMBER(SEARCH(kpi_catalog[[#Headers],[Campaign ID]],$Q98)),"Y","N")</f>
        <v>N</v>
      </c>
      <c r="Z98" s="1294" t="str">
        <f>IF(ISNUMBER(SEARCH(kpi_catalog[[#Headers],[Channel]],$Q98)),"Y","N")</f>
        <v>N</v>
      </c>
      <c r="AA98" s="1294" t="str">
        <f>IF(ISNUMBER(SEARCH(kpi_catalog[[#Headers],[Campaign ID]],$Q98)),"Y","N")</f>
        <v>N</v>
      </c>
      <c r="AB98" s="1294" t="str">
        <f>IF(ISNUMBER(SEARCH(kpi_catalog[[#Headers],[Campaign Name]],$Q98)),"Y","N")</f>
        <v>N</v>
      </c>
      <c r="AC98" s="1294" t="str">
        <f>IF(ISNUMBER(SEARCH(kpi_catalog[[#Headers],[Touchpoint]],$Q98)),"Y","N")</f>
        <v>N</v>
      </c>
      <c r="AD98" s="1294" t="str">
        <f>IF(ISNUMBER(SEARCH(kpi_catalog[[#Headers],[Campaign type]],$Q98)),"Y","N")</f>
        <v>N</v>
      </c>
      <c r="AE98" s="1294" t="str">
        <f>IF(ISNUMBER(SEARCH(kpi_catalog[[#Headers],[Product franchise]],$Q98)),"Y","N")</f>
        <v>N</v>
      </c>
      <c r="AF98" s="1294" t="str">
        <f>IF(ISNUMBER(SEARCH(kpi_catalog[[#Headers],[Product code]],$Q98)),"Y","N")</f>
        <v>N</v>
      </c>
      <c r="AG98" s="1320" t="s">
        <v>4448</v>
      </c>
      <c r="AH98" s="1296"/>
      <c r="AI98" s="1297"/>
      <c r="AJ98" s="1297"/>
    </row>
    <row r="99" spans="1:36" ht="30" customHeight="1">
      <c r="A99" s="1282">
        <v>97</v>
      </c>
      <c r="B99" s="1283" t="s">
        <v>644</v>
      </c>
      <c r="C99" s="1296"/>
      <c r="D99" s="1291" t="s">
        <v>4449</v>
      </c>
      <c r="E99" s="1291" t="s">
        <v>4449</v>
      </c>
      <c r="F99" s="1291" t="s">
        <v>4449</v>
      </c>
      <c r="G99" s="1291" t="s">
        <v>3368</v>
      </c>
      <c r="H99" s="1291" t="s">
        <v>4392</v>
      </c>
      <c r="I99" s="1291" t="s">
        <v>4330</v>
      </c>
      <c r="J99" s="1291" t="s">
        <v>4427</v>
      </c>
      <c r="K99" s="1318" t="s">
        <v>4428</v>
      </c>
      <c r="L99" s="1319" t="str">
        <f>IF(ISNUMBER(SEARCH(kpi_catalog[[#Headers],[Till Date]],K99)),"Y","N")</f>
        <v>N</v>
      </c>
      <c r="M99" s="1319" t="str">
        <f t="shared" si="1"/>
        <v>N</v>
      </c>
      <c r="N99" s="1319" t="str">
        <f>IF(ISNUMBER(SEARCH(kpi_catalog[[#Headers],[YTD]],$K99)),"Y","N")</f>
        <v>N</v>
      </c>
      <c r="O99" s="1292" t="str">
        <f>IF(ISNUMBER(SEARCH(kpi_catalog[[#Headers],[MTD]],$K99)),"Y","N")</f>
        <v>N</v>
      </c>
      <c r="P99" s="1292" t="str">
        <f>IF(ISNUMBER(SEARCH(kpi_catalog[[#Headers],[Selected period]],$K99)),"Y","N")</f>
        <v>Y</v>
      </c>
      <c r="Q99" s="1293" t="s">
        <v>4429</v>
      </c>
      <c r="R99" s="1294" t="str">
        <f>IF(ISNUMBER(SEARCH(kpi_catalog[[#Headers],[Division]],$Q99)),"Y","N")</f>
        <v>Y</v>
      </c>
      <c r="S99" s="1294" t="str">
        <f>IF(ISNUMBER(SEARCH(kpi_catalog[[#Headers],[Brand]],$Q99)),"Y","N")</f>
        <v>Y</v>
      </c>
      <c r="T99" s="1294" t="str">
        <f>IF(ISNUMBER(SEARCH(kpi_catalog[[#Headers],[Acquisition Period]],$Q99)),"Y","N")</f>
        <v>N</v>
      </c>
      <c r="U99" s="1294" t="str">
        <f>IF(ISNUMBER(SEARCH(kpi_catalog[[#Headers],[Engager Type]],$Q99)),"Y","N")</f>
        <v>Y</v>
      </c>
      <c r="V99" s="1294" t="str">
        <f>IF(ISNUMBER(SEARCH(kpi_catalog[[#Headers],[Buyer Type]],$Q99)),"Y","N")</f>
        <v>Y</v>
      </c>
      <c r="W99" s="1294" t="str">
        <f>IF(ISNUMBER(SEARCH(kpi_catalog[[#Headers],[Loyalty Filter]],$Q99)),"Y","N")</f>
        <v>Y</v>
      </c>
      <c r="X99" s="1294" t="str">
        <f>IF(ISNUMBER(SEARCH(kpi_catalog[[#Headers],[Channel]],$Q99)),"Y","N")</f>
        <v>N</v>
      </c>
      <c r="Y99" s="1294" t="str">
        <f>IF(ISNUMBER(SEARCH(kpi_catalog[[#Headers],[Campaign ID]],$Q99)),"Y","N")</f>
        <v>N</v>
      </c>
      <c r="Z99" s="1294" t="str">
        <f>IF(ISNUMBER(SEARCH(kpi_catalog[[#Headers],[Channel]],$Q99)),"Y","N")</f>
        <v>N</v>
      </c>
      <c r="AA99" s="1294" t="str">
        <f>IF(ISNUMBER(SEARCH(kpi_catalog[[#Headers],[Campaign ID]],$Q99)),"Y","N")</f>
        <v>N</v>
      </c>
      <c r="AB99" s="1294" t="str">
        <f>IF(ISNUMBER(SEARCH(kpi_catalog[[#Headers],[Campaign Name]],$Q99)),"Y","N")</f>
        <v>N</v>
      </c>
      <c r="AC99" s="1294" t="str">
        <f>IF(ISNUMBER(SEARCH(kpi_catalog[[#Headers],[Touchpoint]],$Q99)),"Y","N")</f>
        <v>N</v>
      </c>
      <c r="AD99" s="1294" t="str">
        <f>IF(ISNUMBER(SEARCH(kpi_catalog[[#Headers],[Campaign type]],$Q99)),"Y","N")</f>
        <v>N</v>
      </c>
      <c r="AE99" s="1294" t="str">
        <f>IF(ISNUMBER(SEARCH(kpi_catalog[[#Headers],[Product franchise]],$Q99)),"Y","N")</f>
        <v>N</v>
      </c>
      <c r="AF99" s="1294" t="str">
        <f>IF(ISNUMBER(SEARCH(kpi_catalog[[#Headers],[Product code]],$Q99)),"Y","N")</f>
        <v>N</v>
      </c>
      <c r="AG99" s="1320"/>
      <c r="AH99" s="1296"/>
      <c r="AI99" s="1297"/>
      <c r="AJ99" s="1297"/>
    </row>
    <row r="100" spans="1:36" ht="30" customHeight="1">
      <c r="A100" s="1282">
        <v>98</v>
      </c>
      <c r="B100" s="1283" t="s">
        <v>644</v>
      </c>
      <c r="C100" s="1309"/>
      <c r="D100" s="1301" t="s">
        <v>4450</v>
      </c>
      <c r="E100" s="1301" t="s">
        <v>4450</v>
      </c>
      <c r="F100" s="1301" t="s">
        <v>4450</v>
      </c>
      <c r="G100" s="1301" t="s">
        <v>4339</v>
      </c>
      <c r="H100" s="1301" t="s">
        <v>4392</v>
      </c>
      <c r="I100" s="1301" t="s">
        <v>4330</v>
      </c>
      <c r="J100" s="1301" t="s">
        <v>4427</v>
      </c>
      <c r="K100" s="1301" t="s">
        <v>4428</v>
      </c>
      <c r="L100" s="1304" t="str">
        <f>IF(ISNUMBER(SEARCH(kpi_catalog[[#Headers],[Till Date]],K100)),"Y","N")</f>
        <v>N</v>
      </c>
      <c r="M100" s="1304" t="str">
        <f t="shared" si="1"/>
        <v>N</v>
      </c>
      <c r="N100" s="1304" t="str">
        <f>IF(ISNUMBER(SEARCH(kpi_catalog[[#Headers],[YTD]],$K100)),"Y","N")</f>
        <v>N</v>
      </c>
      <c r="O100" s="1304" t="str">
        <f>IF(ISNUMBER(SEARCH(kpi_catalog[[#Headers],[MTD]],$K100)),"Y","N")</f>
        <v>N</v>
      </c>
      <c r="P100" s="1304" t="str">
        <f>IF(ISNUMBER(SEARCH(kpi_catalog[[#Headers],[Selected period]],$K100)),"Y","N")</f>
        <v>Y</v>
      </c>
      <c r="Q100" s="1305" t="s">
        <v>4429</v>
      </c>
      <c r="R100" s="1307" t="str">
        <f>IF(ISNUMBER(SEARCH(kpi_catalog[[#Headers],[Division]],$Q100)),"Y","N")</f>
        <v>Y</v>
      </c>
      <c r="S100" s="1307" t="str">
        <f>IF(ISNUMBER(SEARCH(kpi_catalog[[#Headers],[Brand]],$Q100)),"Y","N")</f>
        <v>Y</v>
      </c>
      <c r="T100" s="1307" t="str">
        <f>IF(ISNUMBER(SEARCH(kpi_catalog[[#Headers],[Acquisition Period]],$Q100)),"Y","N")</f>
        <v>N</v>
      </c>
      <c r="U100" s="1307" t="str">
        <f>IF(ISNUMBER(SEARCH(kpi_catalog[[#Headers],[Engager Type]],$Q100)),"Y","N")</f>
        <v>Y</v>
      </c>
      <c r="V100" s="1307" t="str">
        <f>IF(ISNUMBER(SEARCH(kpi_catalog[[#Headers],[Buyer Type]],$Q100)),"Y","N")</f>
        <v>Y</v>
      </c>
      <c r="W100" s="1307" t="str">
        <f>IF(ISNUMBER(SEARCH(kpi_catalog[[#Headers],[Loyalty Filter]],$Q100)),"Y","N")</f>
        <v>Y</v>
      </c>
      <c r="X100" s="1307" t="str">
        <f>IF(ISNUMBER(SEARCH(kpi_catalog[[#Headers],[Channel]],$Q100)),"Y","N")</f>
        <v>N</v>
      </c>
      <c r="Y100" s="1307" t="str">
        <f>IF(ISNUMBER(SEARCH(kpi_catalog[[#Headers],[Campaign ID]],$Q100)),"Y","N")</f>
        <v>N</v>
      </c>
      <c r="Z100" s="1307" t="str">
        <f>IF(ISNUMBER(SEARCH(kpi_catalog[[#Headers],[Channel]],$Q100)),"Y","N")</f>
        <v>N</v>
      </c>
      <c r="AA100" s="1307" t="str">
        <f>IF(ISNUMBER(SEARCH(kpi_catalog[[#Headers],[Campaign ID]],$Q100)),"Y","N")</f>
        <v>N</v>
      </c>
      <c r="AB100" s="1307" t="str">
        <f>IF(ISNUMBER(SEARCH(kpi_catalog[[#Headers],[Campaign Name]],$Q100)),"Y","N")</f>
        <v>N</v>
      </c>
      <c r="AC100" s="1307" t="str">
        <f>IF(ISNUMBER(SEARCH(kpi_catalog[[#Headers],[Touchpoint]],$Q100)),"Y","N")</f>
        <v>N</v>
      </c>
      <c r="AD100" s="1307" t="str">
        <f>IF(ISNUMBER(SEARCH(kpi_catalog[[#Headers],[Campaign type]],$Q100)),"Y","N")</f>
        <v>N</v>
      </c>
      <c r="AE100" s="1307" t="str">
        <f>IF(ISNUMBER(SEARCH(kpi_catalog[[#Headers],[Product franchise]],$Q100)),"Y","N")</f>
        <v>N</v>
      </c>
      <c r="AF100" s="1307" t="str">
        <f>IF(ISNUMBER(SEARCH(kpi_catalog[[#Headers],[Product code]],$Q100)),"Y","N")</f>
        <v>N</v>
      </c>
      <c r="AG100" s="1321"/>
      <c r="AH100" s="1309"/>
      <c r="AI100" s="1310"/>
      <c r="AJ100" s="1310"/>
    </row>
    <row r="101" spans="1:36" s="1313" customFormat="1" ht="30" customHeight="1">
      <c r="A101" s="1276">
        <v>99</v>
      </c>
      <c r="B101" s="1277" t="s">
        <v>5739</v>
      </c>
      <c r="C101" s="1276"/>
      <c r="D101" s="1276"/>
      <c r="E101" s="1277"/>
      <c r="F101" s="1276"/>
      <c r="G101" s="1276"/>
      <c r="H101" s="1276"/>
      <c r="I101" s="1276" t="s">
        <v>4330</v>
      </c>
      <c r="J101" s="1276" t="s">
        <v>4451</v>
      </c>
      <c r="K101" s="1276"/>
      <c r="L101" s="1278" t="str">
        <f>IF(ISNUMBER(SEARCH(kpi_catalog[[#Headers],[Till Date]],K101)),"Y","N")</f>
        <v>N</v>
      </c>
      <c r="M101" s="1278" t="str">
        <f t="shared" si="1"/>
        <v>N</v>
      </c>
      <c r="N101" s="1278" t="str">
        <f>IF(ISNUMBER(SEARCH(kpi_catalog[[#Headers],[YTD]],$K101)),"Y","N")</f>
        <v>N</v>
      </c>
      <c r="O101" s="1311" t="str">
        <f>IF(ISNUMBER(SEARCH(kpi_catalog[[#Headers],[MTD]],$K101)),"Y","N")</f>
        <v>N</v>
      </c>
      <c r="P101" s="1311" t="str">
        <f>IF(ISNUMBER(SEARCH(kpi_catalog[[#Headers],[Selected period]],$K101)),"Y","N")</f>
        <v>N</v>
      </c>
      <c r="Q101" s="1279"/>
      <c r="R101" s="1280" t="str">
        <f>IF(ISNUMBER(SEARCH(kpi_catalog[[#Headers],[Division]],$Q101)),"Y","N")</f>
        <v>N</v>
      </c>
      <c r="S101" s="1312" t="str">
        <f>IF(ISNUMBER(SEARCH(kpi_catalog[[#Headers],[Brand]],$Q101)),"Y","N")</f>
        <v>N</v>
      </c>
      <c r="T101" s="1312" t="str">
        <f>IF(ISNUMBER(SEARCH(kpi_catalog[[#Headers],[Acquisition Period]],$Q101)),"Y","N")</f>
        <v>N</v>
      </c>
      <c r="U101" s="1312" t="str">
        <f>IF(ISNUMBER(SEARCH(kpi_catalog[[#Headers],[Engager Type]],$Q101)),"Y","N")</f>
        <v>N</v>
      </c>
      <c r="V101" s="1312" t="str">
        <f>IF(ISNUMBER(SEARCH(kpi_catalog[[#Headers],[Buyer Type]],$Q101)),"Y","N")</f>
        <v>N</v>
      </c>
      <c r="W101" s="1312" t="str">
        <f>IF(ISNUMBER(SEARCH(kpi_catalog[[#Headers],[Loyalty Filter]],$Q101)),"Y","N")</f>
        <v>N</v>
      </c>
      <c r="X101" s="1312" t="str">
        <f>IF(ISNUMBER(SEARCH(kpi_catalog[[#Headers],[Channel]],$Q101)),"Y","N")</f>
        <v>N</v>
      </c>
      <c r="Y101" s="1312" t="str">
        <f>IF(ISNUMBER(SEARCH(kpi_catalog[[#Headers],[Campaign ID]],$Q101)),"Y","N")</f>
        <v>N</v>
      </c>
      <c r="Z101" s="1312" t="str">
        <f>IF(ISNUMBER(SEARCH(kpi_catalog[[#Headers],[Channel]],$Q101)),"Y","N")</f>
        <v>N</v>
      </c>
      <c r="AA101" s="1312" t="str">
        <f>IF(ISNUMBER(SEARCH(kpi_catalog[[#Headers],[Campaign ID]],$Q101)),"Y","N")</f>
        <v>N</v>
      </c>
      <c r="AB101" s="1312" t="str">
        <f>IF(ISNUMBER(SEARCH(kpi_catalog[[#Headers],[Campaign Name]],$Q101)),"Y","N")</f>
        <v>N</v>
      </c>
      <c r="AC101" s="1312" t="str">
        <f>IF(ISNUMBER(SEARCH(kpi_catalog[[#Headers],[Touchpoint]],$Q101)),"Y","N")</f>
        <v>N</v>
      </c>
      <c r="AD101" s="1312" t="str">
        <f>IF(ISNUMBER(SEARCH(kpi_catalog[[#Headers],[Campaign type]],$Q101)),"Y","N")</f>
        <v>N</v>
      </c>
      <c r="AE101" s="1312" t="str">
        <f>IF(ISNUMBER(SEARCH(kpi_catalog[[#Headers],[Product franchise]],$Q101)),"Y","N")</f>
        <v>N</v>
      </c>
      <c r="AF101" s="1312" t="str">
        <f>IF(ISNUMBER(SEARCH(kpi_catalog[[#Headers],[Product code]],$Q101)),"Y","N")</f>
        <v>N</v>
      </c>
      <c r="AG101" s="1279"/>
      <c r="AH101" s="1276"/>
      <c r="AI101" s="1276"/>
      <c r="AJ101" s="1276"/>
    </row>
    <row r="102" spans="1:36" ht="30" customHeight="1">
      <c r="A102" s="1282">
        <v>100</v>
      </c>
      <c r="B102" s="1283" t="s">
        <v>639</v>
      </c>
      <c r="C102" s="1284"/>
      <c r="D102" s="1284" t="s">
        <v>4354</v>
      </c>
      <c r="E102" s="1284" t="s">
        <v>4354</v>
      </c>
      <c r="F102" s="1284" t="s">
        <v>4354</v>
      </c>
      <c r="G102" s="1284" t="s">
        <v>4339</v>
      </c>
      <c r="H102" s="1284" t="s">
        <v>4361</v>
      </c>
      <c r="I102" s="1284" t="s">
        <v>4330</v>
      </c>
      <c r="J102" s="1284" t="s">
        <v>4451</v>
      </c>
      <c r="K102" s="1284" t="s">
        <v>4346</v>
      </c>
      <c r="L102" s="1285" t="str">
        <f>IF(ISNUMBER(SEARCH(kpi_catalog[[#Headers],[Till Date]],K102)),"Y","N")</f>
        <v>N</v>
      </c>
      <c r="M102" s="1285" t="str">
        <f t="shared" si="1"/>
        <v>Y</v>
      </c>
      <c r="N102" s="1285" t="str">
        <f>IF(ISNUMBER(SEARCH(kpi_catalog[[#Headers],[YTD]],$K102)),"Y","N")</f>
        <v>Y</v>
      </c>
      <c r="O102" s="1285" t="str">
        <f>IF(ISNUMBER(SEARCH(kpi_catalog[[#Headers],[MTD]],$K102)),"Y","N")</f>
        <v>N</v>
      </c>
      <c r="P102" s="1285" t="str">
        <f>IF(ISNUMBER(SEARCH(kpi_catalog[[#Headers],[Selected period]],$K102)),"Y","N")</f>
        <v>N</v>
      </c>
      <c r="Q102" s="1286" t="s">
        <v>4332</v>
      </c>
      <c r="R102" s="1287" t="str">
        <f>IF(ISNUMBER(SEARCH(kpi_catalog[[#Headers],[Division]],$Q102)),"Y","N")</f>
        <v>Y</v>
      </c>
      <c r="S102" s="1287" t="str">
        <f>IF(ISNUMBER(SEARCH(kpi_catalog[[#Headers],[Brand]],$Q102)),"Y","N")</f>
        <v>Y</v>
      </c>
      <c r="T102" s="1287" t="str">
        <f>IF(ISNUMBER(SEARCH(kpi_catalog[[#Headers],[Acquisition Period]],$Q102)),"Y","N")</f>
        <v>Y</v>
      </c>
      <c r="U102" s="1287" t="str">
        <f>IF(ISNUMBER(SEARCH(kpi_catalog[[#Headers],[Engager Type]],$Q102)),"Y","N")</f>
        <v>Y</v>
      </c>
      <c r="V102" s="1287" t="str">
        <f>IF(ISNUMBER(SEARCH(kpi_catalog[[#Headers],[Buyer Type]],$Q102)),"Y","N")</f>
        <v>Y</v>
      </c>
      <c r="W102" s="1287" t="str">
        <f>IF(ISNUMBER(SEARCH(kpi_catalog[[#Headers],[Loyalty Filter]],$Q102)),"Y","N")</f>
        <v>Y</v>
      </c>
      <c r="X102" s="1287" t="str">
        <f>IF(ISNUMBER(SEARCH(kpi_catalog[[#Headers],[Channel]],$Q102)),"Y","N")</f>
        <v>N</v>
      </c>
      <c r="Y102" s="1287" t="str">
        <f>IF(ISNUMBER(SEARCH(kpi_catalog[[#Headers],[Campaign ID]],$Q102)),"Y","N")</f>
        <v>N</v>
      </c>
      <c r="Z102" s="1287" t="str">
        <f>IF(ISNUMBER(SEARCH(kpi_catalog[[#Headers],[Channel]],$Q102)),"Y","N")</f>
        <v>N</v>
      </c>
      <c r="AA102" s="1287" t="str">
        <f>IF(ISNUMBER(SEARCH(kpi_catalog[[#Headers],[Campaign ID]],$Q102)),"Y","N")</f>
        <v>N</v>
      </c>
      <c r="AB102" s="1287" t="str">
        <f>IF(ISNUMBER(SEARCH(kpi_catalog[[#Headers],[Campaign Name]],$Q102)),"Y","N")</f>
        <v>N</v>
      </c>
      <c r="AC102" s="1287" t="str">
        <f>IF(ISNUMBER(SEARCH(kpi_catalog[[#Headers],[Touchpoint]],$Q102)),"Y","N")</f>
        <v>N</v>
      </c>
      <c r="AD102" s="1287" t="str">
        <f>IF(ISNUMBER(SEARCH(kpi_catalog[[#Headers],[Campaign type]],$Q102)),"Y","N")</f>
        <v>N</v>
      </c>
      <c r="AE102" s="1287" t="str">
        <f>IF(ISNUMBER(SEARCH(kpi_catalog[[#Headers],[Product franchise]],$Q102)),"Y","N")</f>
        <v>N</v>
      </c>
      <c r="AF102" s="1287" t="str">
        <f>IF(ISNUMBER(SEARCH(kpi_catalog[[#Headers],[Product code]],$Q102)),"Y","N")</f>
        <v>N</v>
      </c>
      <c r="AG102" s="1322" t="s">
        <v>4452</v>
      </c>
      <c r="AH102" s="1289"/>
      <c r="AI102" s="1290"/>
      <c r="AJ102" s="1290"/>
    </row>
    <row r="103" spans="1:36" ht="30" customHeight="1">
      <c r="A103" s="1282">
        <v>101</v>
      </c>
      <c r="B103" s="1283" t="s">
        <v>639</v>
      </c>
      <c r="C103" s="1291"/>
      <c r="D103" s="1291" t="s">
        <v>4354</v>
      </c>
      <c r="E103" s="1291" t="s">
        <v>4354</v>
      </c>
      <c r="F103" s="1291" t="s">
        <v>4355</v>
      </c>
      <c r="G103" s="1291" t="s">
        <v>4339</v>
      </c>
      <c r="H103" s="1291" t="s">
        <v>4336</v>
      </c>
      <c r="I103" s="1291" t="s">
        <v>4330</v>
      </c>
      <c r="J103" s="1291" t="s">
        <v>4451</v>
      </c>
      <c r="K103" s="1291" t="s">
        <v>4346</v>
      </c>
      <c r="L103" s="1292" t="str">
        <f>IF(ISNUMBER(SEARCH(kpi_catalog[[#Headers],[Till Date]],K103)),"Y","N")</f>
        <v>N</v>
      </c>
      <c r="M103" s="1292" t="str">
        <f t="shared" si="1"/>
        <v>Y</v>
      </c>
      <c r="N103" s="1292" t="str">
        <f>IF(ISNUMBER(SEARCH(kpi_catalog[[#Headers],[YTD]],$K103)),"Y","N")</f>
        <v>Y</v>
      </c>
      <c r="O103" s="1292" t="str">
        <f>IF(ISNUMBER(SEARCH(kpi_catalog[[#Headers],[MTD]],$K103)),"Y","N")</f>
        <v>N</v>
      </c>
      <c r="P103" s="1292" t="str">
        <f>IF(ISNUMBER(SEARCH(kpi_catalog[[#Headers],[Selected period]],$K103)),"Y","N")</f>
        <v>N</v>
      </c>
      <c r="Q103" s="1293" t="s">
        <v>4332</v>
      </c>
      <c r="R103" s="1294" t="str">
        <f>IF(ISNUMBER(SEARCH(kpi_catalog[[#Headers],[Division]],$Q103)),"Y","N")</f>
        <v>Y</v>
      </c>
      <c r="S103" s="1294" t="str">
        <f>IF(ISNUMBER(SEARCH(kpi_catalog[[#Headers],[Brand]],$Q103)),"Y","N")</f>
        <v>Y</v>
      </c>
      <c r="T103" s="1294" t="str">
        <f>IF(ISNUMBER(SEARCH(kpi_catalog[[#Headers],[Acquisition Period]],$Q103)),"Y","N")</f>
        <v>Y</v>
      </c>
      <c r="U103" s="1294" t="str">
        <f>IF(ISNUMBER(SEARCH(kpi_catalog[[#Headers],[Engager Type]],$Q103)),"Y","N")</f>
        <v>Y</v>
      </c>
      <c r="V103" s="1294" t="str">
        <f>IF(ISNUMBER(SEARCH(kpi_catalog[[#Headers],[Buyer Type]],$Q103)),"Y","N")</f>
        <v>Y</v>
      </c>
      <c r="W103" s="1294" t="str">
        <f>IF(ISNUMBER(SEARCH(kpi_catalog[[#Headers],[Loyalty Filter]],$Q103)),"Y","N")</f>
        <v>Y</v>
      </c>
      <c r="X103" s="1294" t="str">
        <f>IF(ISNUMBER(SEARCH(kpi_catalog[[#Headers],[Channel]],$Q103)),"Y","N")</f>
        <v>N</v>
      </c>
      <c r="Y103" s="1294" t="str">
        <f>IF(ISNUMBER(SEARCH(kpi_catalog[[#Headers],[Campaign ID]],$Q103)),"Y","N")</f>
        <v>N</v>
      </c>
      <c r="Z103" s="1294" t="str">
        <f>IF(ISNUMBER(SEARCH(kpi_catalog[[#Headers],[Channel]],$Q103)),"Y","N")</f>
        <v>N</v>
      </c>
      <c r="AA103" s="1294" t="str">
        <f>IF(ISNUMBER(SEARCH(kpi_catalog[[#Headers],[Campaign ID]],$Q103)),"Y","N")</f>
        <v>N</v>
      </c>
      <c r="AB103" s="1294" t="str">
        <f>IF(ISNUMBER(SEARCH(kpi_catalog[[#Headers],[Campaign Name]],$Q103)),"Y","N")</f>
        <v>N</v>
      </c>
      <c r="AC103" s="1294" t="str">
        <f>IF(ISNUMBER(SEARCH(kpi_catalog[[#Headers],[Touchpoint]],$Q103)),"Y","N")</f>
        <v>N</v>
      </c>
      <c r="AD103" s="1294" t="str">
        <f>IF(ISNUMBER(SEARCH(kpi_catalog[[#Headers],[Campaign type]],$Q103)),"Y","N")</f>
        <v>N</v>
      </c>
      <c r="AE103" s="1294" t="str">
        <f>IF(ISNUMBER(SEARCH(kpi_catalog[[#Headers],[Product franchise]],$Q103)),"Y","N")</f>
        <v>N</v>
      </c>
      <c r="AF103" s="1294" t="str">
        <f>IF(ISNUMBER(SEARCH(kpi_catalog[[#Headers],[Product code]],$Q103)),"Y","N")</f>
        <v>N</v>
      </c>
      <c r="AG103" s="1295" t="s">
        <v>4337</v>
      </c>
      <c r="AH103" s="1296"/>
      <c r="AI103" s="1297"/>
      <c r="AJ103" s="1297"/>
    </row>
    <row r="104" spans="1:36" ht="30" customHeight="1">
      <c r="A104" s="1282">
        <v>102</v>
      </c>
      <c r="B104" s="1283" t="s">
        <v>639</v>
      </c>
      <c r="C104" s="1291"/>
      <c r="D104" s="1291" t="s">
        <v>4354</v>
      </c>
      <c r="E104" s="1291" t="s">
        <v>4354</v>
      </c>
      <c r="F104" s="1291" t="s">
        <v>4356</v>
      </c>
      <c r="G104" s="1291" t="s">
        <v>4352</v>
      </c>
      <c r="H104" s="1291" t="s">
        <v>4336</v>
      </c>
      <c r="I104" s="1291" t="s">
        <v>4330</v>
      </c>
      <c r="J104" s="1291" t="s">
        <v>4451</v>
      </c>
      <c r="K104" s="1291" t="s">
        <v>4346</v>
      </c>
      <c r="L104" s="1292" t="str">
        <f>IF(ISNUMBER(SEARCH(kpi_catalog[[#Headers],[Till Date]],K104)),"Y","N")</f>
        <v>N</v>
      </c>
      <c r="M104" s="1292" t="str">
        <f t="shared" si="1"/>
        <v>Y</v>
      </c>
      <c r="N104" s="1292" t="str">
        <f>IF(ISNUMBER(SEARCH(kpi_catalog[[#Headers],[YTD]],$K104)),"Y","N")</f>
        <v>Y</v>
      </c>
      <c r="O104" s="1292" t="str">
        <f>IF(ISNUMBER(SEARCH(kpi_catalog[[#Headers],[MTD]],$K104)),"Y","N")</f>
        <v>N</v>
      </c>
      <c r="P104" s="1292" t="str">
        <f>IF(ISNUMBER(SEARCH(kpi_catalog[[#Headers],[Selected period]],$K104)),"Y","N")</f>
        <v>N</v>
      </c>
      <c r="Q104" s="1293" t="s">
        <v>4332</v>
      </c>
      <c r="R104" s="1294" t="str">
        <f>IF(ISNUMBER(SEARCH(kpi_catalog[[#Headers],[Division]],$Q104)),"Y","N")</f>
        <v>Y</v>
      </c>
      <c r="S104" s="1294" t="str">
        <f>IF(ISNUMBER(SEARCH(kpi_catalog[[#Headers],[Brand]],$Q104)),"Y","N")</f>
        <v>Y</v>
      </c>
      <c r="T104" s="1294" t="str">
        <f>IF(ISNUMBER(SEARCH(kpi_catalog[[#Headers],[Acquisition Period]],$Q104)),"Y","N")</f>
        <v>Y</v>
      </c>
      <c r="U104" s="1294" t="str">
        <f>IF(ISNUMBER(SEARCH(kpi_catalog[[#Headers],[Engager Type]],$Q104)),"Y","N")</f>
        <v>Y</v>
      </c>
      <c r="V104" s="1294" t="str">
        <f>IF(ISNUMBER(SEARCH(kpi_catalog[[#Headers],[Buyer Type]],$Q104)),"Y","N")</f>
        <v>Y</v>
      </c>
      <c r="W104" s="1294" t="str">
        <f>IF(ISNUMBER(SEARCH(kpi_catalog[[#Headers],[Loyalty Filter]],$Q104)),"Y","N")</f>
        <v>Y</v>
      </c>
      <c r="X104" s="1294" t="str">
        <f>IF(ISNUMBER(SEARCH(kpi_catalog[[#Headers],[Channel]],$Q104)),"Y","N")</f>
        <v>N</v>
      </c>
      <c r="Y104" s="1294" t="str">
        <f>IF(ISNUMBER(SEARCH(kpi_catalog[[#Headers],[Campaign ID]],$Q104)),"Y","N")</f>
        <v>N</v>
      </c>
      <c r="Z104" s="1294" t="str">
        <f>IF(ISNUMBER(SEARCH(kpi_catalog[[#Headers],[Channel]],$Q104)),"Y","N")</f>
        <v>N</v>
      </c>
      <c r="AA104" s="1294" t="str">
        <f>IF(ISNUMBER(SEARCH(kpi_catalog[[#Headers],[Campaign ID]],$Q104)),"Y","N")</f>
        <v>N</v>
      </c>
      <c r="AB104" s="1294" t="str">
        <f>IF(ISNUMBER(SEARCH(kpi_catalog[[#Headers],[Campaign Name]],$Q104)),"Y","N")</f>
        <v>N</v>
      </c>
      <c r="AC104" s="1294" t="str">
        <f>IF(ISNUMBER(SEARCH(kpi_catalog[[#Headers],[Touchpoint]],$Q104)),"Y","N")</f>
        <v>N</v>
      </c>
      <c r="AD104" s="1294" t="str">
        <f>IF(ISNUMBER(SEARCH(kpi_catalog[[#Headers],[Campaign type]],$Q104)),"Y","N")</f>
        <v>N</v>
      </c>
      <c r="AE104" s="1294" t="str">
        <f>IF(ISNUMBER(SEARCH(kpi_catalog[[#Headers],[Product franchise]],$Q104)),"Y","N")</f>
        <v>N</v>
      </c>
      <c r="AF104" s="1294" t="str">
        <f>IF(ISNUMBER(SEARCH(kpi_catalog[[#Headers],[Product code]],$Q104)),"Y","N")</f>
        <v>N</v>
      </c>
      <c r="AG104" s="1295" t="s">
        <v>4337</v>
      </c>
      <c r="AH104" s="1296"/>
      <c r="AI104" s="1297"/>
      <c r="AJ104" s="1297"/>
    </row>
    <row r="105" spans="1:36" ht="30" customHeight="1">
      <c r="A105" s="1282">
        <v>103</v>
      </c>
      <c r="B105" s="1283" t="s">
        <v>639</v>
      </c>
      <c r="C105" s="1291"/>
      <c r="D105" s="1291" t="s">
        <v>4357</v>
      </c>
      <c r="E105" s="1291" t="s">
        <v>4357</v>
      </c>
      <c r="F105" s="1291" t="s">
        <v>4357</v>
      </c>
      <c r="G105" s="1291" t="s">
        <v>3368</v>
      </c>
      <c r="H105" s="1291" t="s">
        <v>4361</v>
      </c>
      <c r="I105" s="1291" t="s">
        <v>4330</v>
      </c>
      <c r="J105" s="1291" t="s">
        <v>4451</v>
      </c>
      <c r="K105" s="1291" t="s">
        <v>4346</v>
      </c>
      <c r="L105" s="1292" t="str">
        <f>IF(ISNUMBER(SEARCH(kpi_catalog[[#Headers],[Till Date]],K105)),"Y","N")</f>
        <v>N</v>
      </c>
      <c r="M105" s="1292" t="str">
        <f t="shared" si="1"/>
        <v>Y</v>
      </c>
      <c r="N105" s="1292" t="str">
        <f>IF(ISNUMBER(SEARCH(kpi_catalog[[#Headers],[YTD]],$K105)),"Y","N")</f>
        <v>Y</v>
      </c>
      <c r="O105" s="1292" t="str">
        <f>IF(ISNUMBER(SEARCH(kpi_catalog[[#Headers],[MTD]],$K105)),"Y","N")</f>
        <v>N</v>
      </c>
      <c r="P105" s="1292" t="str">
        <f>IF(ISNUMBER(SEARCH(kpi_catalog[[#Headers],[Selected period]],$K105)),"Y","N")</f>
        <v>N</v>
      </c>
      <c r="Q105" s="1293" t="s">
        <v>4332</v>
      </c>
      <c r="R105" s="1294" t="str">
        <f>IF(ISNUMBER(SEARCH(kpi_catalog[[#Headers],[Division]],$Q105)),"Y","N")</f>
        <v>Y</v>
      </c>
      <c r="S105" s="1294" t="str">
        <f>IF(ISNUMBER(SEARCH(kpi_catalog[[#Headers],[Brand]],$Q105)),"Y","N")</f>
        <v>Y</v>
      </c>
      <c r="T105" s="1294" t="str">
        <f>IF(ISNUMBER(SEARCH(kpi_catalog[[#Headers],[Acquisition Period]],$Q105)),"Y","N")</f>
        <v>Y</v>
      </c>
      <c r="U105" s="1294" t="str">
        <f>IF(ISNUMBER(SEARCH(kpi_catalog[[#Headers],[Engager Type]],$Q105)),"Y","N")</f>
        <v>Y</v>
      </c>
      <c r="V105" s="1294" t="str">
        <f>IF(ISNUMBER(SEARCH(kpi_catalog[[#Headers],[Buyer Type]],$Q105)),"Y","N")</f>
        <v>Y</v>
      </c>
      <c r="W105" s="1294" t="str">
        <f>IF(ISNUMBER(SEARCH(kpi_catalog[[#Headers],[Loyalty Filter]],$Q105)),"Y","N")</f>
        <v>Y</v>
      </c>
      <c r="X105" s="1294" t="str">
        <f>IF(ISNUMBER(SEARCH(kpi_catalog[[#Headers],[Channel]],$Q105)),"Y","N")</f>
        <v>N</v>
      </c>
      <c r="Y105" s="1294" t="str">
        <f>IF(ISNUMBER(SEARCH(kpi_catalog[[#Headers],[Campaign ID]],$Q105)),"Y","N")</f>
        <v>N</v>
      </c>
      <c r="Z105" s="1294" t="str">
        <f>IF(ISNUMBER(SEARCH(kpi_catalog[[#Headers],[Channel]],$Q105)),"Y","N")</f>
        <v>N</v>
      </c>
      <c r="AA105" s="1294" t="str">
        <f>IF(ISNUMBER(SEARCH(kpi_catalog[[#Headers],[Campaign ID]],$Q105)),"Y","N")</f>
        <v>N</v>
      </c>
      <c r="AB105" s="1294" t="str">
        <f>IF(ISNUMBER(SEARCH(kpi_catalog[[#Headers],[Campaign Name]],$Q105)),"Y","N")</f>
        <v>N</v>
      </c>
      <c r="AC105" s="1294" t="str">
        <f>IF(ISNUMBER(SEARCH(kpi_catalog[[#Headers],[Touchpoint]],$Q105)),"Y","N")</f>
        <v>N</v>
      </c>
      <c r="AD105" s="1294" t="str">
        <f>IF(ISNUMBER(SEARCH(kpi_catalog[[#Headers],[Campaign type]],$Q105)),"Y","N")</f>
        <v>N</v>
      </c>
      <c r="AE105" s="1294" t="str">
        <f>IF(ISNUMBER(SEARCH(kpi_catalog[[#Headers],[Product franchise]],$Q105)),"Y","N")</f>
        <v>N</v>
      </c>
      <c r="AF105" s="1294" t="str">
        <f>IF(ISNUMBER(SEARCH(kpi_catalog[[#Headers],[Product code]],$Q105)),"Y","N")</f>
        <v>N</v>
      </c>
      <c r="AG105" s="1298" t="s">
        <v>4453</v>
      </c>
      <c r="AH105" s="1296"/>
      <c r="AI105" s="1297"/>
      <c r="AJ105" s="1297"/>
    </row>
    <row r="106" spans="1:36" ht="30" customHeight="1">
      <c r="A106" s="1282">
        <v>104</v>
      </c>
      <c r="B106" s="1283" t="s">
        <v>639</v>
      </c>
      <c r="C106" s="1291"/>
      <c r="D106" s="1291" t="s">
        <v>4357</v>
      </c>
      <c r="E106" s="1291" t="s">
        <v>4357</v>
      </c>
      <c r="F106" s="1291" t="s">
        <v>4358</v>
      </c>
      <c r="G106" s="1291" t="s">
        <v>3368</v>
      </c>
      <c r="H106" s="1291" t="s">
        <v>4336</v>
      </c>
      <c r="I106" s="1291" t="s">
        <v>4330</v>
      </c>
      <c r="J106" s="1291" t="s">
        <v>4451</v>
      </c>
      <c r="K106" s="1291" t="s">
        <v>4346</v>
      </c>
      <c r="L106" s="1292" t="str">
        <f>IF(ISNUMBER(SEARCH(kpi_catalog[[#Headers],[Till Date]],K106)),"Y","N")</f>
        <v>N</v>
      </c>
      <c r="M106" s="1292" t="str">
        <f t="shared" si="1"/>
        <v>Y</v>
      </c>
      <c r="N106" s="1292" t="str">
        <f>IF(ISNUMBER(SEARCH(kpi_catalog[[#Headers],[YTD]],$K106)),"Y","N")</f>
        <v>Y</v>
      </c>
      <c r="O106" s="1292" t="str">
        <f>IF(ISNUMBER(SEARCH(kpi_catalog[[#Headers],[MTD]],$K106)),"Y","N")</f>
        <v>N</v>
      </c>
      <c r="P106" s="1292" t="str">
        <f>IF(ISNUMBER(SEARCH(kpi_catalog[[#Headers],[Selected period]],$K106)),"Y","N")</f>
        <v>N</v>
      </c>
      <c r="Q106" s="1293" t="s">
        <v>4332</v>
      </c>
      <c r="R106" s="1294" t="str">
        <f>IF(ISNUMBER(SEARCH(kpi_catalog[[#Headers],[Division]],$Q106)),"Y","N")</f>
        <v>Y</v>
      </c>
      <c r="S106" s="1294" t="str">
        <f>IF(ISNUMBER(SEARCH(kpi_catalog[[#Headers],[Brand]],$Q106)),"Y","N")</f>
        <v>Y</v>
      </c>
      <c r="T106" s="1294" t="str">
        <f>IF(ISNUMBER(SEARCH(kpi_catalog[[#Headers],[Acquisition Period]],$Q106)),"Y","N")</f>
        <v>Y</v>
      </c>
      <c r="U106" s="1294" t="str">
        <f>IF(ISNUMBER(SEARCH(kpi_catalog[[#Headers],[Engager Type]],$Q106)),"Y","N")</f>
        <v>Y</v>
      </c>
      <c r="V106" s="1294" t="str">
        <f>IF(ISNUMBER(SEARCH(kpi_catalog[[#Headers],[Buyer Type]],$Q106)),"Y","N")</f>
        <v>Y</v>
      </c>
      <c r="W106" s="1294" t="str">
        <f>IF(ISNUMBER(SEARCH(kpi_catalog[[#Headers],[Loyalty Filter]],$Q106)),"Y","N")</f>
        <v>Y</v>
      </c>
      <c r="X106" s="1294" t="str">
        <f>IF(ISNUMBER(SEARCH(kpi_catalog[[#Headers],[Channel]],$Q106)),"Y","N")</f>
        <v>N</v>
      </c>
      <c r="Y106" s="1294" t="str">
        <f>IF(ISNUMBER(SEARCH(kpi_catalog[[#Headers],[Campaign ID]],$Q106)),"Y","N")</f>
        <v>N</v>
      </c>
      <c r="Z106" s="1294" t="str">
        <f>IF(ISNUMBER(SEARCH(kpi_catalog[[#Headers],[Channel]],$Q106)),"Y","N")</f>
        <v>N</v>
      </c>
      <c r="AA106" s="1294" t="str">
        <f>IF(ISNUMBER(SEARCH(kpi_catalog[[#Headers],[Campaign ID]],$Q106)),"Y","N")</f>
        <v>N</v>
      </c>
      <c r="AB106" s="1294" t="str">
        <f>IF(ISNUMBER(SEARCH(kpi_catalog[[#Headers],[Campaign Name]],$Q106)),"Y","N")</f>
        <v>N</v>
      </c>
      <c r="AC106" s="1294" t="str">
        <f>IF(ISNUMBER(SEARCH(kpi_catalog[[#Headers],[Touchpoint]],$Q106)),"Y","N")</f>
        <v>N</v>
      </c>
      <c r="AD106" s="1294" t="str">
        <f>IF(ISNUMBER(SEARCH(kpi_catalog[[#Headers],[Campaign type]],$Q106)),"Y","N")</f>
        <v>N</v>
      </c>
      <c r="AE106" s="1294" t="str">
        <f>IF(ISNUMBER(SEARCH(kpi_catalog[[#Headers],[Product franchise]],$Q106)),"Y","N")</f>
        <v>N</v>
      </c>
      <c r="AF106" s="1294" t="str">
        <f>IF(ISNUMBER(SEARCH(kpi_catalog[[#Headers],[Product code]],$Q106)),"Y","N")</f>
        <v>N</v>
      </c>
      <c r="AG106" s="1295" t="s">
        <v>4337</v>
      </c>
      <c r="AH106" s="1296"/>
      <c r="AI106" s="1297"/>
      <c r="AJ106" s="1297"/>
    </row>
    <row r="107" spans="1:36" ht="30" customHeight="1">
      <c r="A107" s="1282">
        <v>105</v>
      </c>
      <c r="B107" s="1283" t="s">
        <v>639</v>
      </c>
      <c r="C107" s="1291"/>
      <c r="D107" s="1291" t="s">
        <v>4357</v>
      </c>
      <c r="E107" s="1291" t="s">
        <v>4357</v>
      </c>
      <c r="F107" s="1291" t="s">
        <v>4359</v>
      </c>
      <c r="G107" s="1291" t="s">
        <v>4339</v>
      </c>
      <c r="H107" s="1291" t="s">
        <v>4336</v>
      </c>
      <c r="I107" s="1291" t="s">
        <v>4330</v>
      </c>
      <c r="J107" s="1291" t="s">
        <v>4451</v>
      </c>
      <c r="K107" s="1291" t="s">
        <v>4346</v>
      </c>
      <c r="L107" s="1292" t="str">
        <f>IF(ISNUMBER(SEARCH(kpi_catalog[[#Headers],[Till Date]],K107)),"Y","N")</f>
        <v>N</v>
      </c>
      <c r="M107" s="1292" t="str">
        <f t="shared" si="1"/>
        <v>Y</v>
      </c>
      <c r="N107" s="1292" t="str">
        <f>IF(ISNUMBER(SEARCH(kpi_catalog[[#Headers],[YTD]],$K107)),"Y","N")</f>
        <v>Y</v>
      </c>
      <c r="O107" s="1292" t="str">
        <f>IF(ISNUMBER(SEARCH(kpi_catalog[[#Headers],[MTD]],$K107)),"Y","N")</f>
        <v>N</v>
      </c>
      <c r="P107" s="1292" t="str">
        <f>IF(ISNUMBER(SEARCH(kpi_catalog[[#Headers],[Selected period]],$K107)),"Y","N")</f>
        <v>N</v>
      </c>
      <c r="Q107" s="1293" t="s">
        <v>4332</v>
      </c>
      <c r="R107" s="1294" t="str">
        <f>IF(ISNUMBER(SEARCH(kpi_catalog[[#Headers],[Division]],$Q107)),"Y","N")</f>
        <v>Y</v>
      </c>
      <c r="S107" s="1294" t="str">
        <f>IF(ISNUMBER(SEARCH(kpi_catalog[[#Headers],[Brand]],$Q107)),"Y","N")</f>
        <v>Y</v>
      </c>
      <c r="T107" s="1294" t="str">
        <f>IF(ISNUMBER(SEARCH(kpi_catalog[[#Headers],[Acquisition Period]],$Q107)),"Y","N")</f>
        <v>Y</v>
      </c>
      <c r="U107" s="1294" t="str">
        <f>IF(ISNUMBER(SEARCH(kpi_catalog[[#Headers],[Engager Type]],$Q107)),"Y","N")</f>
        <v>Y</v>
      </c>
      <c r="V107" s="1294" t="str">
        <f>IF(ISNUMBER(SEARCH(kpi_catalog[[#Headers],[Buyer Type]],$Q107)),"Y","N")</f>
        <v>Y</v>
      </c>
      <c r="W107" s="1294" t="str">
        <f>IF(ISNUMBER(SEARCH(kpi_catalog[[#Headers],[Loyalty Filter]],$Q107)),"Y","N")</f>
        <v>Y</v>
      </c>
      <c r="X107" s="1294" t="str">
        <f>IF(ISNUMBER(SEARCH(kpi_catalog[[#Headers],[Channel]],$Q107)),"Y","N")</f>
        <v>N</v>
      </c>
      <c r="Y107" s="1294" t="str">
        <f>IF(ISNUMBER(SEARCH(kpi_catalog[[#Headers],[Campaign ID]],$Q107)),"Y","N")</f>
        <v>N</v>
      </c>
      <c r="Z107" s="1294" t="str">
        <f>IF(ISNUMBER(SEARCH(kpi_catalog[[#Headers],[Channel]],$Q107)),"Y","N")</f>
        <v>N</v>
      </c>
      <c r="AA107" s="1294" t="str">
        <f>IF(ISNUMBER(SEARCH(kpi_catalog[[#Headers],[Campaign ID]],$Q107)),"Y","N")</f>
        <v>N</v>
      </c>
      <c r="AB107" s="1294" t="str">
        <f>IF(ISNUMBER(SEARCH(kpi_catalog[[#Headers],[Campaign Name]],$Q107)),"Y","N")</f>
        <v>N</v>
      </c>
      <c r="AC107" s="1294" t="str">
        <f>IF(ISNUMBER(SEARCH(kpi_catalog[[#Headers],[Touchpoint]],$Q107)),"Y","N")</f>
        <v>N</v>
      </c>
      <c r="AD107" s="1294" t="str">
        <f>IF(ISNUMBER(SEARCH(kpi_catalog[[#Headers],[Campaign type]],$Q107)),"Y","N")</f>
        <v>N</v>
      </c>
      <c r="AE107" s="1294" t="str">
        <f>IF(ISNUMBER(SEARCH(kpi_catalog[[#Headers],[Product franchise]],$Q107)),"Y","N")</f>
        <v>N</v>
      </c>
      <c r="AF107" s="1294" t="str">
        <f>IF(ISNUMBER(SEARCH(kpi_catalog[[#Headers],[Product code]],$Q107)),"Y","N")</f>
        <v>N</v>
      </c>
      <c r="AG107" s="1295" t="s">
        <v>4337</v>
      </c>
      <c r="AH107" s="1296"/>
      <c r="AI107" s="1297"/>
      <c r="AJ107" s="1297"/>
    </row>
    <row r="108" spans="1:36" ht="30" customHeight="1">
      <c r="A108" s="1282">
        <v>106</v>
      </c>
      <c r="B108" s="1283" t="s">
        <v>639</v>
      </c>
      <c r="C108" s="1291"/>
      <c r="D108" s="1291" t="s">
        <v>4454</v>
      </c>
      <c r="E108" s="1291" t="s">
        <v>4454</v>
      </c>
      <c r="F108" s="1291" t="s">
        <v>4454</v>
      </c>
      <c r="G108" s="1291" t="s">
        <v>4339</v>
      </c>
      <c r="H108" s="1291" t="s">
        <v>4361</v>
      </c>
      <c r="I108" s="1291" t="s">
        <v>4330</v>
      </c>
      <c r="J108" s="1291" t="s">
        <v>4451</v>
      </c>
      <c r="K108" s="1291" t="s">
        <v>4346</v>
      </c>
      <c r="L108" s="1292" t="str">
        <f>IF(ISNUMBER(SEARCH(kpi_catalog[[#Headers],[Till Date]],K108)),"Y","N")</f>
        <v>N</v>
      </c>
      <c r="M108" s="1292" t="str">
        <f t="shared" si="1"/>
        <v>Y</v>
      </c>
      <c r="N108" s="1292" t="str">
        <f>IF(ISNUMBER(SEARCH(kpi_catalog[[#Headers],[YTD]],$K108)),"Y","N")</f>
        <v>Y</v>
      </c>
      <c r="O108" s="1292" t="str">
        <f>IF(ISNUMBER(SEARCH(kpi_catalog[[#Headers],[MTD]],$K108)),"Y","N")</f>
        <v>N</v>
      </c>
      <c r="P108" s="1292" t="str">
        <f>IF(ISNUMBER(SEARCH(kpi_catalog[[#Headers],[Selected period]],$K108)),"Y","N")</f>
        <v>N</v>
      </c>
      <c r="Q108" s="1293" t="s">
        <v>4332</v>
      </c>
      <c r="R108" s="1294" t="str">
        <f>IF(ISNUMBER(SEARCH(kpi_catalog[[#Headers],[Division]],$Q108)),"Y","N")</f>
        <v>Y</v>
      </c>
      <c r="S108" s="1294" t="str">
        <f>IF(ISNUMBER(SEARCH(kpi_catalog[[#Headers],[Brand]],$Q108)),"Y","N")</f>
        <v>Y</v>
      </c>
      <c r="T108" s="1294" t="str">
        <f>IF(ISNUMBER(SEARCH(kpi_catalog[[#Headers],[Acquisition Period]],$Q108)),"Y","N")</f>
        <v>Y</v>
      </c>
      <c r="U108" s="1294" t="str">
        <f>IF(ISNUMBER(SEARCH(kpi_catalog[[#Headers],[Engager Type]],$Q108)),"Y","N")</f>
        <v>Y</v>
      </c>
      <c r="V108" s="1294" t="str">
        <f>IF(ISNUMBER(SEARCH(kpi_catalog[[#Headers],[Buyer Type]],$Q108)),"Y","N")</f>
        <v>Y</v>
      </c>
      <c r="W108" s="1294" t="str">
        <f>IF(ISNUMBER(SEARCH(kpi_catalog[[#Headers],[Loyalty Filter]],$Q108)),"Y","N")</f>
        <v>Y</v>
      </c>
      <c r="X108" s="1294" t="str">
        <f>IF(ISNUMBER(SEARCH(kpi_catalog[[#Headers],[Channel]],$Q108)),"Y","N")</f>
        <v>N</v>
      </c>
      <c r="Y108" s="1294" t="str">
        <f>IF(ISNUMBER(SEARCH(kpi_catalog[[#Headers],[Campaign ID]],$Q108)),"Y","N")</f>
        <v>N</v>
      </c>
      <c r="Z108" s="1294" t="str">
        <f>IF(ISNUMBER(SEARCH(kpi_catalog[[#Headers],[Channel]],$Q108)),"Y","N")</f>
        <v>N</v>
      </c>
      <c r="AA108" s="1294" t="str">
        <f>IF(ISNUMBER(SEARCH(kpi_catalog[[#Headers],[Campaign ID]],$Q108)),"Y","N")</f>
        <v>N</v>
      </c>
      <c r="AB108" s="1294" t="str">
        <f>IF(ISNUMBER(SEARCH(kpi_catalog[[#Headers],[Campaign Name]],$Q108)),"Y","N")</f>
        <v>N</v>
      </c>
      <c r="AC108" s="1294" t="str">
        <f>IF(ISNUMBER(SEARCH(kpi_catalog[[#Headers],[Touchpoint]],$Q108)),"Y","N")</f>
        <v>N</v>
      </c>
      <c r="AD108" s="1294" t="str">
        <f>IF(ISNUMBER(SEARCH(kpi_catalog[[#Headers],[Campaign type]],$Q108)),"Y","N")</f>
        <v>N</v>
      </c>
      <c r="AE108" s="1294" t="str">
        <f>IF(ISNUMBER(SEARCH(kpi_catalog[[#Headers],[Product franchise]],$Q108)),"Y","N")</f>
        <v>N</v>
      </c>
      <c r="AF108" s="1294" t="str">
        <f>IF(ISNUMBER(SEARCH(kpi_catalog[[#Headers],[Product code]],$Q108)),"Y","N")</f>
        <v>N</v>
      </c>
      <c r="AG108" s="1298" t="s">
        <v>4455</v>
      </c>
      <c r="AH108" s="1296"/>
      <c r="AI108" s="1297"/>
      <c r="AJ108" s="1297"/>
    </row>
    <row r="109" spans="1:36" ht="30" customHeight="1">
      <c r="A109" s="1282">
        <v>107</v>
      </c>
      <c r="B109" s="1283" t="s">
        <v>639</v>
      </c>
      <c r="C109" s="1291"/>
      <c r="D109" s="1291" t="s">
        <v>4454</v>
      </c>
      <c r="E109" s="1291" t="s">
        <v>4454</v>
      </c>
      <c r="F109" s="1291" t="s">
        <v>4456</v>
      </c>
      <c r="G109" s="1291" t="s">
        <v>4339</v>
      </c>
      <c r="H109" s="1291" t="s">
        <v>4336</v>
      </c>
      <c r="I109" s="1291" t="s">
        <v>4330</v>
      </c>
      <c r="J109" s="1291" t="s">
        <v>4451</v>
      </c>
      <c r="K109" s="1291" t="s">
        <v>4346</v>
      </c>
      <c r="L109" s="1292" t="str">
        <f>IF(ISNUMBER(SEARCH(kpi_catalog[[#Headers],[Till Date]],K109)),"Y","N")</f>
        <v>N</v>
      </c>
      <c r="M109" s="1292" t="str">
        <f t="shared" si="1"/>
        <v>Y</v>
      </c>
      <c r="N109" s="1292" t="str">
        <f>IF(ISNUMBER(SEARCH(kpi_catalog[[#Headers],[YTD]],$K109)),"Y","N")</f>
        <v>Y</v>
      </c>
      <c r="O109" s="1292" t="str">
        <f>IF(ISNUMBER(SEARCH(kpi_catalog[[#Headers],[MTD]],$K109)),"Y","N")</f>
        <v>N</v>
      </c>
      <c r="P109" s="1292" t="str">
        <f>IF(ISNUMBER(SEARCH(kpi_catalog[[#Headers],[Selected period]],$K109)),"Y","N")</f>
        <v>N</v>
      </c>
      <c r="Q109" s="1293" t="s">
        <v>4332</v>
      </c>
      <c r="R109" s="1294" t="str">
        <f>IF(ISNUMBER(SEARCH(kpi_catalog[[#Headers],[Division]],$Q109)),"Y","N")</f>
        <v>Y</v>
      </c>
      <c r="S109" s="1294" t="str">
        <f>IF(ISNUMBER(SEARCH(kpi_catalog[[#Headers],[Brand]],$Q109)),"Y","N")</f>
        <v>Y</v>
      </c>
      <c r="T109" s="1294" t="str">
        <f>IF(ISNUMBER(SEARCH(kpi_catalog[[#Headers],[Acquisition Period]],$Q109)),"Y","N")</f>
        <v>Y</v>
      </c>
      <c r="U109" s="1294" t="str">
        <f>IF(ISNUMBER(SEARCH(kpi_catalog[[#Headers],[Engager Type]],$Q109)),"Y","N")</f>
        <v>Y</v>
      </c>
      <c r="V109" s="1294" t="str">
        <f>IF(ISNUMBER(SEARCH(kpi_catalog[[#Headers],[Buyer Type]],$Q109)),"Y","N")</f>
        <v>Y</v>
      </c>
      <c r="W109" s="1294" t="str">
        <f>IF(ISNUMBER(SEARCH(kpi_catalog[[#Headers],[Loyalty Filter]],$Q109)),"Y","N")</f>
        <v>Y</v>
      </c>
      <c r="X109" s="1294" t="str">
        <f>IF(ISNUMBER(SEARCH(kpi_catalog[[#Headers],[Channel]],$Q109)),"Y","N")</f>
        <v>N</v>
      </c>
      <c r="Y109" s="1294" t="str">
        <f>IF(ISNUMBER(SEARCH(kpi_catalog[[#Headers],[Campaign ID]],$Q109)),"Y","N")</f>
        <v>N</v>
      </c>
      <c r="Z109" s="1294" t="str">
        <f>IF(ISNUMBER(SEARCH(kpi_catalog[[#Headers],[Channel]],$Q109)),"Y","N")</f>
        <v>N</v>
      </c>
      <c r="AA109" s="1294" t="str">
        <f>IF(ISNUMBER(SEARCH(kpi_catalog[[#Headers],[Campaign ID]],$Q109)),"Y","N")</f>
        <v>N</v>
      </c>
      <c r="AB109" s="1294" t="str">
        <f>IF(ISNUMBER(SEARCH(kpi_catalog[[#Headers],[Campaign Name]],$Q109)),"Y","N")</f>
        <v>N</v>
      </c>
      <c r="AC109" s="1294" t="str">
        <f>IF(ISNUMBER(SEARCH(kpi_catalog[[#Headers],[Touchpoint]],$Q109)),"Y","N")</f>
        <v>N</v>
      </c>
      <c r="AD109" s="1294" t="str">
        <f>IF(ISNUMBER(SEARCH(kpi_catalog[[#Headers],[Campaign type]],$Q109)),"Y","N")</f>
        <v>N</v>
      </c>
      <c r="AE109" s="1294" t="str">
        <f>IF(ISNUMBER(SEARCH(kpi_catalog[[#Headers],[Product franchise]],$Q109)),"Y","N")</f>
        <v>N</v>
      </c>
      <c r="AF109" s="1294" t="str">
        <f>IF(ISNUMBER(SEARCH(kpi_catalog[[#Headers],[Product code]],$Q109)),"Y","N")</f>
        <v>N</v>
      </c>
      <c r="AG109" s="1295" t="s">
        <v>4337</v>
      </c>
      <c r="AH109" s="1296"/>
      <c r="AI109" s="1297"/>
      <c r="AJ109" s="1297"/>
    </row>
    <row r="110" spans="1:36" ht="30" customHeight="1">
      <c r="A110" s="1282">
        <v>108</v>
      </c>
      <c r="B110" s="1283" t="s">
        <v>639</v>
      </c>
      <c r="C110" s="1291"/>
      <c r="D110" s="1291" t="s">
        <v>4454</v>
      </c>
      <c r="E110" s="1291" t="s">
        <v>4454</v>
      </c>
      <c r="F110" s="1291" t="s">
        <v>4457</v>
      </c>
      <c r="G110" s="1291" t="s">
        <v>4352</v>
      </c>
      <c r="H110" s="1291" t="s">
        <v>4336</v>
      </c>
      <c r="I110" s="1291" t="s">
        <v>4330</v>
      </c>
      <c r="J110" s="1291" t="s">
        <v>4451</v>
      </c>
      <c r="K110" s="1291" t="s">
        <v>4346</v>
      </c>
      <c r="L110" s="1292" t="str">
        <f>IF(ISNUMBER(SEARCH(kpi_catalog[[#Headers],[Till Date]],K110)),"Y","N")</f>
        <v>N</v>
      </c>
      <c r="M110" s="1292" t="str">
        <f t="shared" si="1"/>
        <v>Y</v>
      </c>
      <c r="N110" s="1292" t="str">
        <f>IF(ISNUMBER(SEARCH(kpi_catalog[[#Headers],[YTD]],$K110)),"Y","N")</f>
        <v>Y</v>
      </c>
      <c r="O110" s="1292" t="str">
        <f>IF(ISNUMBER(SEARCH(kpi_catalog[[#Headers],[MTD]],$K110)),"Y","N")</f>
        <v>N</v>
      </c>
      <c r="P110" s="1292" t="str">
        <f>IF(ISNUMBER(SEARCH(kpi_catalog[[#Headers],[Selected period]],$K110)),"Y","N")</f>
        <v>N</v>
      </c>
      <c r="Q110" s="1293" t="s">
        <v>4332</v>
      </c>
      <c r="R110" s="1294" t="str">
        <f>IF(ISNUMBER(SEARCH(kpi_catalog[[#Headers],[Division]],$Q110)),"Y","N")</f>
        <v>Y</v>
      </c>
      <c r="S110" s="1294" t="str">
        <f>IF(ISNUMBER(SEARCH(kpi_catalog[[#Headers],[Brand]],$Q110)),"Y","N")</f>
        <v>Y</v>
      </c>
      <c r="T110" s="1294" t="str">
        <f>IF(ISNUMBER(SEARCH(kpi_catalog[[#Headers],[Acquisition Period]],$Q110)),"Y","N")</f>
        <v>Y</v>
      </c>
      <c r="U110" s="1294" t="str">
        <f>IF(ISNUMBER(SEARCH(kpi_catalog[[#Headers],[Engager Type]],$Q110)),"Y","N")</f>
        <v>Y</v>
      </c>
      <c r="V110" s="1294" t="str">
        <f>IF(ISNUMBER(SEARCH(kpi_catalog[[#Headers],[Buyer Type]],$Q110)),"Y","N")</f>
        <v>Y</v>
      </c>
      <c r="W110" s="1294" t="str">
        <f>IF(ISNUMBER(SEARCH(kpi_catalog[[#Headers],[Loyalty Filter]],$Q110)),"Y","N")</f>
        <v>Y</v>
      </c>
      <c r="X110" s="1294" t="str">
        <f>IF(ISNUMBER(SEARCH(kpi_catalog[[#Headers],[Channel]],$Q110)),"Y","N")</f>
        <v>N</v>
      </c>
      <c r="Y110" s="1294" t="str">
        <f>IF(ISNUMBER(SEARCH(kpi_catalog[[#Headers],[Campaign ID]],$Q110)),"Y","N")</f>
        <v>N</v>
      </c>
      <c r="Z110" s="1294" t="str">
        <f>IF(ISNUMBER(SEARCH(kpi_catalog[[#Headers],[Channel]],$Q110)),"Y","N")</f>
        <v>N</v>
      </c>
      <c r="AA110" s="1294" t="str">
        <f>IF(ISNUMBER(SEARCH(kpi_catalog[[#Headers],[Campaign ID]],$Q110)),"Y","N")</f>
        <v>N</v>
      </c>
      <c r="AB110" s="1294" t="str">
        <f>IF(ISNUMBER(SEARCH(kpi_catalog[[#Headers],[Campaign Name]],$Q110)),"Y","N")</f>
        <v>N</v>
      </c>
      <c r="AC110" s="1294" t="str">
        <f>IF(ISNUMBER(SEARCH(kpi_catalog[[#Headers],[Touchpoint]],$Q110)),"Y","N")</f>
        <v>N</v>
      </c>
      <c r="AD110" s="1294" t="str">
        <f>IF(ISNUMBER(SEARCH(kpi_catalog[[#Headers],[Campaign type]],$Q110)),"Y","N")</f>
        <v>N</v>
      </c>
      <c r="AE110" s="1294" t="str">
        <f>IF(ISNUMBER(SEARCH(kpi_catalog[[#Headers],[Product franchise]],$Q110)),"Y","N")</f>
        <v>N</v>
      </c>
      <c r="AF110" s="1294" t="str">
        <f>IF(ISNUMBER(SEARCH(kpi_catalog[[#Headers],[Product code]],$Q110)),"Y","N")</f>
        <v>N</v>
      </c>
      <c r="AG110" s="1295" t="s">
        <v>4337</v>
      </c>
      <c r="AH110" s="1296"/>
      <c r="AI110" s="1297"/>
      <c r="AJ110" s="1297"/>
    </row>
    <row r="111" spans="1:36" ht="30" customHeight="1">
      <c r="A111" s="1282">
        <v>109</v>
      </c>
      <c r="B111" s="1283" t="s">
        <v>639</v>
      </c>
      <c r="C111" s="1291"/>
      <c r="D111" s="1291" t="s">
        <v>4458</v>
      </c>
      <c r="E111" s="1291" t="s">
        <v>4458</v>
      </c>
      <c r="F111" s="1291" t="s">
        <v>4458</v>
      </c>
      <c r="G111" s="1291" t="s">
        <v>4339</v>
      </c>
      <c r="H111" s="1291" t="s">
        <v>4361</v>
      </c>
      <c r="I111" s="1291" t="s">
        <v>4330</v>
      </c>
      <c r="J111" s="1291" t="s">
        <v>4451</v>
      </c>
      <c r="K111" s="1291" t="s">
        <v>4346</v>
      </c>
      <c r="L111" s="1292" t="str">
        <f>IF(ISNUMBER(SEARCH(kpi_catalog[[#Headers],[Till Date]],K111)),"Y","N")</f>
        <v>N</v>
      </c>
      <c r="M111" s="1292" t="str">
        <f t="shared" si="1"/>
        <v>Y</v>
      </c>
      <c r="N111" s="1292" t="str">
        <f>IF(ISNUMBER(SEARCH(kpi_catalog[[#Headers],[YTD]],$K111)),"Y","N")</f>
        <v>Y</v>
      </c>
      <c r="O111" s="1292" t="str">
        <f>IF(ISNUMBER(SEARCH(kpi_catalog[[#Headers],[MTD]],$K111)),"Y","N")</f>
        <v>N</v>
      </c>
      <c r="P111" s="1292" t="str">
        <f>IF(ISNUMBER(SEARCH(kpi_catalog[[#Headers],[Selected period]],$K111)),"Y","N")</f>
        <v>N</v>
      </c>
      <c r="Q111" s="1293" t="s">
        <v>4332</v>
      </c>
      <c r="R111" s="1294" t="str">
        <f>IF(ISNUMBER(SEARCH(kpi_catalog[[#Headers],[Division]],$Q111)),"Y","N")</f>
        <v>Y</v>
      </c>
      <c r="S111" s="1294" t="str">
        <f>IF(ISNUMBER(SEARCH(kpi_catalog[[#Headers],[Brand]],$Q111)),"Y","N")</f>
        <v>Y</v>
      </c>
      <c r="T111" s="1294" t="str">
        <f>IF(ISNUMBER(SEARCH(kpi_catalog[[#Headers],[Acquisition Period]],$Q111)),"Y","N")</f>
        <v>Y</v>
      </c>
      <c r="U111" s="1294" t="str">
        <f>IF(ISNUMBER(SEARCH(kpi_catalog[[#Headers],[Engager Type]],$Q111)),"Y","N")</f>
        <v>Y</v>
      </c>
      <c r="V111" s="1294" t="str">
        <f>IF(ISNUMBER(SEARCH(kpi_catalog[[#Headers],[Buyer Type]],$Q111)),"Y","N")</f>
        <v>Y</v>
      </c>
      <c r="W111" s="1294" t="str">
        <f>IF(ISNUMBER(SEARCH(kpi_catalog[[#Headers],[Loyalty Filter]],$Q111)),"Y","N")</f>
        <v>Y</v>
      </c>
      <c r="X111" s="1294" t="str">
        <f>IF(ISNUMBER(SEARCH(kpi_catalog[[#Headers],[Channel]],$Q111)),"Y","N")</f>
        <v>N</v>
      </c>
      <c r="Y111" s="1294" t="str">
        <f>IF(ISNUMBER(SEARCH(kpi_catalog[[#Headers],[Campaign ID]],$Q111)),"Y","N")</f>
        <v>N</v>
      </c>
      <c r="Z111" s="1294" t="str">
        <f>IF(ISNUMBER(SEARCH(kpi_catalog[[#Headers],[Channel]],$Q111)),"Y","N")</f>
        <v>N</v>
      </c>
      <c r="AA111" s="1294" t="str">
        <f>IF(ISNUMBER(SEARCH(kpi_catalog[[#Headers],[Campaign ID]],$Q111)),"Y","N")</f>
        <v>N</v>
      </c>
      <c r="AB111" s="1294" t="str">
        <f>IF(ISNUMBER(SEARCH(kpi_catalog[[#Headers],[Campaign Name]],$Q111)),"Y","N")</f>
        <v>N</v>
      </c>
      <c r="AC111" s="1294" t="str">
        <f>IF(ISNUMBER(SEARCH(kpi_catalog[[#Headers],[Touchpoint]],$Q111)),"Y","N")</f>
        <v>N</v>
      </c>
      <c r="AD111" s="1294" t="str">
        <f>IF(ISNUMBER(SEARCH(kpi_catalog[[#Headers],[Campaign type]],$Q111)),"Y","N")</f>
        <v>N</v>
      </c>
      <c r="AE111" s="1294" t="str">
        <f>IF(ISNUMBER(SEARCH(kpi_catalog[[#Headers],[Product franchise]],$Q111)),"Y","N")</f>
        <v>N</v>
      </c>
      <c r="AF111" s="1294" t="str">
        <f>IF(ISNUMBER(SEARCH(kpi_catalog[[#Headers],[Product code]],$Q111)),"Y","N")</f>
        <v>N</v>
      </c>
      <c r="AG111" s="1298" t="s">
        <v>4459</v>
      </c>
      <c r="AH111" s="1296"/>
      <c r="AI111" s="1297"/>
      <c r="AJ111" s="1297"/>
    </row>
    <row r="112" spans="1:36" ht="30" customHeight="1">
      <c r="A112" s="1282">
        <v>110</v>
      </c>
      <c r="B112" s="1283" t="s">
        <v>639</v>
      </c>
      <c r="C112" s="1291"/>
      <c r="D112" s="1291" t="s">
        <v>4458</v>
      </c>
      <c r="E112" s="1291" t="s">
        <v>4458</v>
      </c>
      <c r="F112" s="1291" t="s">
        <v>4460</v>
      </c>
      <c r="G112" s="1291" t="s">
        <v>4339</v>
      </c>
      <c r="H112" s="1291" t="s">
        <v>4336</v>
      </c>
      <c r="I112" s="1291" t="s">
        <v>4330</v>
      </c>
      <c r="J112" s="1291" t="s">
        <v>4451</v>
      </c>
      <c r="K112" s="1291" t="s">
        <v>4346</v>
      </c>
      <c r="L112" s="1292" t="str">
        <f>IF(ISNUMBER(SEARCH(kpi_catalog[[#Headers],[Till Date]],K112)),"Y","N")</f>
        <v>N</v>
      </c>
      <c r="M112" s="1292" t="str">
        <f t="shared" si="1"/>
        <v>Y</v>
      </c>
      <c r="N112" s="1292" t="str">
        <f>IF(ISNUMBER(SEARCH(kpi_catalog[[#Headers],[YTD]],$K112)),"Y","N")</f>
        <v>Y</v>
      </c>
      <c r="O112" s="1292" t="str">
        <f>IF(ISNUMBER(SEARCH(kpi_catalog[[#Headers],[MTD]],$K112)),"Y","N")</f>
        <v>N</v>
      </c>
      <c r="P112" s="1292" t="str">
        <f>IF(ISNUMBER(SEARCH(kpi_catalog[[#Headers],[Selected period]],$K112)),"Y","N")</f>
        <v>N</v>
      </c>
      <c r="Q112" s="1293" t="s">
        <v>4332</v>
      </c>
      <c r="R112" s="1294" t="str">
        <f>IF(ISNUMBER(SEARCH(kpi_catalog[[#Headers],[Division]],$Q112)),"Y","N")</f>
        <v>Y</v>
      </c>
      <c r="S112" s="1294" t="str">
        <f>IF(ISNUMBER(SEARCH(kpi_catalog[[#Headers],[Brand]],$Q112)),"Y","N")</f>
        <v>Y</v>
      </c>
      <c r="T112" s="1294" t="str">
        <f>IF(ISNUMBER(SEARCH(kpi_catalog[[#Headers],[Acquisition Period]],$Q112)),"Y","N")</f>
        <v>Y</v>
      </c>
      <c r="U112" s="1294" t="str">
        <f>IF(ISNUMBER(SEARCH(kpi_catalog[[#Headers],[Engager Type]],$Q112)),"Y","N")</f>
        <v>Y</v>
      </c>
      <c r="V112" s="1294" t="str">
        <f>IF(ISNUMBER(SEARCH(kpi_catalog[[#Headers],[Buyer Type]],$Q112)),"Y","N")</f>
        <v>Y</v>
      </c>
      <c r="W112" s="1294" t="str">
        <f>IF(ISNUMBER(SEARCH(kpi_catalog[[#Headers],[Loyalty Filter]],$Q112)),"Y","N")</f>
        <v>Y</v>
      </c>
      <c r="X112" s="1294" t="str">
        <f>IF(ISNUMBER(SEARCH(kpi_catalog[[#Headers],[Channel]],$Q112)),"Y","N")</f>
        <v>N</v>
      </c>
      <c r="Y112" s="1294" t="str">
        <f>IF(ISNUMBER(SEARCH(kpi_catalog[[#Headers],[Campaign ID]],$Q112)),"Y","N")</f>
        <v>N</v>
      </c>
      <c r="Z112" s="1294" t="str">
        <f>IF(ISNUMBER(SEARCH(kpi_catalog[[#Headers],[Channel]],$Q112)),"Y","N")</f>
        <v>N</v>
      </c>
      <c r="AA112" s="1294" t="str">
        <f>IF(ISNUMBER(SEARCH(kpi_catalog[[#Headers],[Campaign ID]],$Q112)),"Y","N")</f>
        <v>N</v>
      </c>
      <c r="AB112" s="1294" t="str">
        <f>IF(ISNUMBER(SEARCH(kpi_catalog[[#Headers],[Campaign Name]],$Q112)),"Y","N")</f>
        <v>N</v>
      </c>
      <c r="AC112" s="1294" t="str">
        <f>IF(ISNUMBER(SEARCH(kpi_catalog[[#Headers],[Touchpoint]],$Q112)),"Y","N")</f>
        <v>N</v>
      </c>
      <c r="AD112" s="1294" t="str">
        <f>IF(ISNUMBER(SEARCH(kpi_catalog[[#Headers],[Campaign type]],$Q112)),"Y","N")</f>
        <v>N</v>
      </c>
      <c r="AE112" s="1294" t="str">
        <f>IF(ISNUMBER(SEARCH(kpi_catalog[[#Headers],[Product franchise]],$Q112)),"Y","N")</f>
        <v>N</v>
      </c>
      <c r="AF112" s="1294" t="str">
        <f>IF(ISNUMBER(SEARCH(kpi_catalog[[#Headers],[Product code]],$Q112)),"Y","N")</f>
        <v>N</v>
      </c>
      <c r="AG112" s="1295" t="s">
        <v>4337</v>
      </c>
      <c r="AH112" s="1296"/>
      <c r="AI112" s="1297"/>
      <c r="AJ112" s="1297"/>
    </row>
    <row r="113" spans="1:36" ht="30" customHeight="1">
      <c r="A113" s="1282">
        <v>111</v>
      </c>
      <c r="B113" s="1283" t="s">
        <v>639</v>
      </c>
      <c r="C113" s="1291"/>
      <c r="D113" s="1291" t="s">
        <v>4458</v>
      </c>
      <c r="E113" s="1291" t="s">
        <v>4458</v>
      </c>
      <c r="F113" s="1291" t="s">
        <v>4461</v>
      </c>
      <c r="G113" s="1291" t="s">
        <v>4352</v>
      </c>
      <c r="H113" s="1291" t="s">
        <v>4336</v>
      </c>
      <c r="I113" s="1291" t="s">
        <v>4330</v>
      </c>
      <c r="J113" s="1291" t="s">
        <v>4451</v>
      </c>
      <c r="K113" s="1291" t="s">
        <v>4346</v>
      </c>
      <c r="L113" s="1292" t="str">
        <f>IF(ISNUMBER(SEARCH(kpi_catalog[[#Headers],[Till Date]],K113)),"Y","N")</f>
        <v>N</v>
      </c>
      <c r="M113" s="1292" t="str">
        <f t="shared" si="1"/>
        <v>Y</v>
      </c>
      <c r="N113" s="1292" t="str">
        <f>IF(ISNUMBER(SEARCH(kpi_catalog[[#Headers],[YTD]],$K113)),"Y","N")</f>
        <v>Y</v>
      </c>
      <c r="O113" s="1292" t="str">
        <f>IF(ISNUMBER(SEARCH(kpi_catalog[[#Headers],[MTD]],$K113)),"Y","N")</f>
        <v>N</v>
      </c>
      <c r="P113" s="1292" t="str">
        <f>IF(ISNUMBER(SEARCH(kpi_catalog[[#Headers],[Selected period]],$K113)),"Y","N")</f>
        <v>N</v>
      </c>
      <c r="Q113" s="1293" t="s">
        <v>4332</v>
      </c>
      <c r="R113" s="1294" t="str">
        <f>IF(ISNUMBER(SEARCH(kpi_catalog[[#Headers],[Division]],$Q113)),"Y","N")</f>
        <v>Y</v>
      </c>
      <c r="S113" s="1294" t="str">
        <f>IF(ISNUMBER(SEARCH(kpi_catalog[[#Headers],[Brand]],$Q113)),"Y","N")</f>
        <v>Y</v>
      </c>
      <c r="T113" s="1294" t="str">
        <f>IF(ISNUMBER(SEARCH(kpi_catalog[[#Headers],[Acquisition Period]],$Q113)),"Y","N")</f>
        <v>Y</v>
      </c>
      <c r="U113" s="1294" t="str">
        <f>IF(ISNUMBER(SEARCH(kpi_catalog[[#Headers],[Engager Type]],$Q113)),"Y","N")</f>
        <v>Y</v>
      </c>
      <c r="V113" s="1294" t="str">
        <f>IF(ISNUMBER(SEARCH(kpi_catalog[[#Headers],[Buyer Type]],$Q113)),"Y","N")</f>
        <v>Y</v>
      </c>
      <c r="W113" s="1294" t="str">
        <f>IF(ISNUMBER(SEARCH(kpi_catalog[[#Headers],[Loyalty Filter]],$Q113)),"Y","N")</f>
        <v>Y</v>
      </c>
      <c r="X113" s="1294" t="str">
        <f>IF(ISNUMBER(SEARCH(kpi_catalog[[#Headers],[Channel]],$Q113)),"Y","N")</f>
        <v>N</v>
      </c>
      <c r="Y113" s="1294" t="str">
        <f>IF(ISNUMBER(SEARCH(kpi_catalog[[#Headers],[Campaign ID]],$Q113)),"Y","N")</f>
        <v>N</v>
      </c>
      <c r="Z113" s="1294" t="str">
        <f>IF(ISNUMBER(SEARCH(kpi_catalog[[#Headers],[Channel]],$Q113)),"Y","N")</f>
        <v>N</v>
      </c>
      <c r="AA113" s="1294" t="str">
        <f>IF(ISNUMBER(SEARCH(kpi_catalog[[#Headers],[Campaign ID]],$Q113)),"Y","N")</f>
        <v>N</v>
      </c>
      <c r="AB113" s="1294" t="str">
        <f>IF(ISNUMBER(SEARCH(kpi_catalog[[#Headers],[Campaign Name]],$Q113)),"Y","N")</f>
        <v>N</v>
      </c>
      <c r="AC113" s="1294" t="str">
        <f>IF(ISNUMBER(SEARCH(kpi_catalog[[#Headers],[Touchpoint]],$Q113)),"Y","N")</f>
        <v>N</v>
      </c>
      <c r="AD113" s="1294" t="str">
        <f>IF(ISNUMBER(SEARCH(kpi_catalog[[#Headers],[Campaign type]],$Q113)),"Y","N")</f>
        <v>N</v>
      </c>
      <c r="AE113" s="1294" t="str">
        <f>IF(ISNUMBER(SEARCH(kpi_catalog[[#Headers],[Product franchise]],$Q113)),"Y","N")</f>
        <v>N</v>
      </c>
      <c r="AF113" s="1294" t="str">
        <f>IF(ISNUMBER(SEARCH(kpi_catalog[[#Headers],[Product code]],$Q113)),"Y","N")</f>
        <v>N</v>
      </c>
      <c r="AG113" s="1295" t="s">
        <v>4337</v>
      </c>
      <c r="AH113" s="1296"/>
      <c r="AI113" s="1297"/>
      <c r="AJ113" s="1297"/>
    </row>
    <row r="114" spans="1:36" ht="30" customHeight="1">
      <c r="A114" s="1282">
        <v>112</v>
      </c>
      <c r="B114" s="1283" t="s">
        <v>639</v>
      </c>
      <c r="C114" s="1291"/>
      <c r="D114" s="1291" t="s">
        <v>4729</v>
      </c>
      <c r="E114" s="1291" t="s">
        <v>4729</v>
      </c>
      <c r="F114" s="1291" t="s">
        <v>4729</v>
      </c>
      <c r="G114" s="1291" t="s">
        <v>3368</v>
      </c>
      <c r="H114" s="1291" t="s">
        <v>4361</v>
      </c>
      <c r="I114" s="1291" t="s">
        <v>4330</v>
      </c>
      <c r="J114" s="1291" t="s">
        <v>4451</v>
      </c>
      <c r="K114" s="1291" t="s">
        <v>4346</v>
      </c>
      <c r="L114" s="1292" t="str">
        <f>IF(ISNUMBER(SEARCH(kpi_catalog[[#Headers],[Till Date]],K114)),"Y","N")</f>
        <v>N</v>
      </c>
      <c r="M114" s="1292" t="str">
        <f t="shared" si="1"/>
        <v>Y</v>
      </c>
      <c r="N114" s="1292" t="str">
        <f>IF(ISNUMBER(SEARCH(kpi_catalog[[#Headers],[YTD]],$K114)),"Y","N")</f>
        <v>Y</v>
      </c>
      <c r="O114" s="1292" t="str">
        <f>IF(ISNUMBER(SEARCH(kpi_catalog[[#Headers],[MTD]],$K114)),"Y","N")</f>
        <v>N</v>
      </c>
      <c r="P114" s="1292" t="str">
        <f>IF(ISNUMBER(SEARCH(kpi_catalog[[#Headers],[Selected period]],$K114)),"Y","N")</f>
        <v>N</v>
      </c>
      <c r="Q114" s="1293" t="s">
        <v>4332</v>
      </c>
      <c r="R114" s="1294" t="str">
        <f>IF(ISNUMBER(SEARCH(kpi_catalog[[#Headers],[Division]],$Q114)),"Y","N")</f>
        <v>Y</v>
      </c>
      <c r="S114" s="1294" t="str">
        <f>IF(ISNUMBER(SEARCH(kpi_catalog[[#Headers],[Brand]],$Q114)),"Y","N")</f>
        <v>Y</v>
      </c>
      <c r="T114" s="1294" t="str">
        <f>IF(ISNUMBER(SEARCH(kpi_catalog[[#Headers],[Acquisition Period]],$Q114)),"Y","N")</f>
        <v>Y</v>
      </c>
      <c r="U114" s="1294" t="str">
        <f>IF(ISNUMBER(SEARCH(kpi_catalog[[#Headers],[Engager Type]],$Q114)),"Y","N")</f>
        <v>Y</v>
      </c>
      <c r="V114" s="1294" t="str">
        <f>IF(ISNUMBER(SEARCH(kpi_catalog[[#Headers],[Buyer Type]],$Q114)),"Y","N")</f>
        <v>Y</v>
      </c>
      <c r="W114" s="1294" t="str">
        <f>IF(ISNUMBER(SEARCH(kpi_catalog[[#Headers],[Loyalty Filter]],$Q114)),"Y","N")</f>
        <v>Y</v>
      </c>
      <c r="X114" s="1294" t="str">
        <f>IF(ISNUMBER(SEARCH(kpi_catalog[[#Headers],[Channel]],$Q114)),"Y","N")</f>
        <v>N</v>
      </c>
      <c r="Y114" s="1294" t="str">
        <f>IF(ISNUMBER(SEARCH(kpi_catalog[[#Headers],[Campaign ID]],$Q114)),"Y","N")</f>
        <v>N</v>
      </c>
      <c r="Z114" s="1294" t="str">
        <f>IF(ISNUMBER(SEARCH(kpi_catalog[[#Headers],[Channel]],$Q114)),"Y","N")</f>
        <v>N</v>
      </c>
      <c r="AA114" s="1294" t="str">
        <f>IF(ISNUMBER(SEARCH(kpi_catalog[[#Headers],[Campaign ID]],$Q114)),"Y","N")</f>
        <v>N</v>
      </c>
      <c r="AB114" s="1294" t="str">
        <f>IF(ISNUMBER(SEARCH(kpi_catalog[[#Headers],[Campaign Name]],$Q114)),"Y","N")</f>
        <v>N</v>
      </c>
      <c r="AC114" s="1294" t="str">
        <f>IF(ISNUMBER(SEARCH(kpi_catalog[[#Headers],[Touchpoint]],$Q114)),"Y","N")</f>
        <v>N</v>
      </c>
      <c r="AD114" s="1294" t="str">
        <f>IF(ISNUMBER(SEARCH(kpi_catalog[[#Headers],[Campaign type]],$Q114)),"Y","N")</f>
        <v>N</v>
      </c>
      <c r="AE114" s="1294" t="str">
        <f>IF(ISNUMBER(SEARCH(kpi_catalog[[#Headers],[Product franchise]],$Q114)),"Y","N")</f>
        <v>N</v>
      </c>
      <c r="AF114" s="1294" t="str">
        <f>IF(ISNUMBER(SEARCH(kpi_catalog[[#Headers],[Product code]],$Q114)),"Y","N")</f>
        <v>N</v>
      </c>
      <c r="AG114" s="1298" t="s">
        <v>4463</v>
      </c>
      <c r="AH114" s="1296"/>
      <c r="AI114" s="1297"/>
      <c r="AJ114" s="1297"/>
    </row>
    <row r="115" spans="1:36" ht="30" customHeight="1">
      <c r="A115" s="1282">
        <v>113</v>
      </c>
      <c r="B115" s="1283" t="s">
        <v>639</v>
      </c>
      <c r="C115" s="1291"/>
      <c r="D115" s="1291" t="s">
        <v>4729</v>
      </c>
      <c r="E115" s="1291" t="s">
        <v>4729</v>
      </c>
      <c r="F115" s="1291" t="s">
        <v>5740</v>
      </c>
      <c r="G115" s="1291" t="s">
        <v>3368</v>
      </c>
      <c r="H115" s="1291" t="s">
        <v>4336</v>
      </c>
      <c r="I115" s="1291" t="s">
        <v>4330</v>
      </c>
      <c r="J115" s="1291" t="s">
        <v>4451</v>
      </c>
      <c r="K115" s="1291" t="s">
        <v>4346</v>
      </c>
      <c r="L115" s="1292" t="str">
        <f>IF(ISNUMBER(SEARCH(kpi_catalog[[#Headers],[Till Date]],K115)),"Y","N")</f>
        <v>N</v>
      </c>
      <c r="M115" s="1292" t="str">
        <f t="shared" si="1"/>
        <v>Y</v>
      </c>
      <c r="N115" s="1292" t="str">
        <f>IF(ISNUMBER(SEARCH(kpi_catalog[[#Headers],[YTD]],$K115)),"Y","N")</f>
        <v>Y</v>
      </c>
      <c r="O115" s="1292" t="str">
        <f>IF(ISNUMBER(SEARCH(kpi_catalog[[#Headers],[MTD]],$K115)),"Y","N")</f>
        <v>N</v>
      </c>
      <c r="P115" s="1292" t="str">
        <f>IF(ISNUMBER(SEARCH(kpi_catalog[[#Headers],[Selected period]],$K115)),"Y","N")</f>
        <v>N</v>
      </c>
      <c r="Q115" s="1293" t="s">
        <v>4332</v>
      </c>
      <c r="R115" s="1294" t="str">
        <f>IF(ISNUMBER(SEARCH(kpi_catalog[[#Headers],[Division]],$Q115)),"Y","N")</f>
        <v>Y</v>
      </c>
      <c r="S115" s="1294" t="str">
        <f>IF(ISNUMBER(SEARCH(kpi_catalog[[#Headers],[Brand]],$Q115)),"Y","N")</f>
        <v>Y</v>
      </c>
      <c r="T115" s="1294" t="str">
        <f>IF(ISNUMBER(SEARCH(kpi_catalog[[#Headers],[Acquisition Period]],$Q115)),"Y","N")</f>
        <v>Y</v>
      </c>
      <c r="U115" s="1294" t="str">
        <f>IF(ISNUMBER(SEARCH(kpi_catalog[[#Headers],[Engager Type]],$Q115)),"Y","N")</f>
        <v>Y</v>
      </c>
      <c r="V115" s="1294" t="str">
        <f>IF(ISNUMBER(SEARCH(kpi_catalog[[#Headers],[Buyer Type]],$Q115)),"Y","N")</f>
        <v>Y</v>
      </c>
      <c r="W115" s="1294" t="str">
        <f>IF(ISNUMBER(SEARCH(kpi_catalog[[#Headers],[Loyalty Filter]],$Q115)),"Y","N")</f>
        <v>Y</v>
      </c>
      <c r="X115" s="1294" t="str">
        <f>IF(ISNUMBER(SEARCH(kpi_catalog[[#Headers],[Channel]],$Q115)),"Y","N")</f>
        <v>N</v>
      </c>
      <c r="Y115" s="1294" t="str">
        <f>IF(ISNUMBER(SEARCH(kpi_catalog[[#Headers],[Campaign ID]],$Q115)),"Y","N")</f>
        <v>N</v>
      </c>
      <c r="Z115" s="1294" t="str">
        <f>IF(ISNUMBER(SEARCH(kpi_catalog[[#Headers],[Channel]],$Q115)),"Y","N")</f>
        <v>N</v>
      </c>
      <c r="AA115" s="1294" t="str">
        <f>IF(ISNUMBER(SEARCH(kpi_catalog[[#Headers],[Campaign ID]],$Q115)),"Y","N")</f>
        <v>N</v>
      </c>
      <c r="AB115" s="1294" t="str">
        <f>IF(ISNUMBER(SEARCH(kpi_catalog[[#Headers],[Campaign Name]],$Q115)),"Y","N")</f>
        <v>N</v>
      </c>
      <c r="AC115" s="1294" t="str">
        <f>IF(ISNUMBER(SEARCH(kpi_catalog[[#Headers],[Touchpoint]],$Q115)),"Y","N")</f>
        <v>N</v>
      </c>
      <c r="AD115" s="1294" t="str">
        <f>IF(ISNUMBER(SEARCH(kpi_catalog[[#Headers],[Campaign type]],$Q115)),"Y","N")</f>
        <v>N</v>
      </c>
      <c r="AE115" s="1294" t="str">
        <f>IF(ISNUMBER(SEARCH(kpi_catalog[[#Headers],[Product franchise]],$Q115)),"Y","N")</f>
        <v>N</v>
      </c>
      <c r="AF115" s="1294" t="str">
        <f>IF(ISNUMBER(SEARCH(kpi_catalog[[#Headers],[Product code]],$Q115)),"Y","N")</f>
        <v>N</v>
      </c>
      <c r="AG115" s="1295" t="s">
        <v>4337</v>
      </c>
      <c r="AH115" s="1296"/>
      <c r="AI115" s="1297"/>
      <c r="AJ115" s="1297"/>
    </row>
    <row r="116" spans="1:36" ht="30" customHeight="1">
      <c r="A116" s="1282">
        <v>114</v>
      </c>
      <c r="B116" s="1283" t="s">
        <v>639</v>
      </c>
      <c r="C116" s="1291"/>
      <c r="D116" s="1291" t="s">
        <v>4729</v>
      </c>
      <c r="E116" s="1291" t="s">
        <v>4729</v>
      </c>
      <c r="F116" s="1291" t="s">
        <v>5741</v>
      </c>
      <c r="G116" s="1291" t="s">
        <v>4339</v>
      </c>
      <c r="H116" s="1291" t="s">
        <v>4336</v>
      </c>
      <c r="I116" s="1291" t="s">
        <v>4330</v>
      </c>
      <c r="J116" s="1291" t="s">
        <v>4451</v>
      </c>
      <c r="K116" s="1291" t="s">
        <v>4346</v>
      </c>
      <c r="L116" s="1292" t="str">
        <f>IF(ISNUMBER(SEARCH(kpi_catalog[[#Headers],[Till Date]],K116)),"Y","N")</f>
        <v>N</v>
      </c>
      <c r="M116" s="1292" t="str">
        <f t="shared" si="1"/>
        <v>Y</v>
      </c>
      <c r="N116" s="1292" t="str">
        <f>IF(ISNUMBER(SEARCH(kpi_catalog[[#Headers],[YTD]],$K116)),"Y","N")</f>
        <v>Y</v>
      </c>
      <c r="O116" s="1292" t="str">
        <f>IF(ISNUMBER(SEARCH(kpi_catalog[[#Headers],[MTD]],$K116)),"Y","N")</f>
        <v>N</v>
      </c>
      <c r="P116" s="1292" t="str">
        <f>IF(ISNUMBER(SEARCH(kpi_catalog[[#Headers],[Selected period]],$K116)),"Y","N")</f>
        <v>N</v>
      </c>
      <c r="Q116" s="1293" t="s">
        <v>4332</v>
      </c>
      <c r="R116" s="1294" t="str">
        <f>IF(ISNUMBER(SEARCH(kpi_catalog[[#Headers],[Division]],$Q116)),"Y","N")</f>
        <v>Y</v>
      </c>
      <c r="S116" s="1294" t="str">
        <f>IF(ISNUMBER(SEARCH(kpi_catalog[[#Headers],[Brand]],$Q116)),"Y","N")</f>
        <v>Y</v>
      </c>
      <c r="T116" s="1294" t="str">
        <f>IF(ISNUMBER(SEARCH(kpi_catalog[[#Headers],[Acquisition Period]],$Q116)),"Y","N")</f>
        <v>Y</v>
      </c>
      <c r="U116" s="1294" t="str">
        <f>IF(ISNUMBER(SEARCH(kpi_catalog[[#Headers],[Engager Type]],$Q116)),"Y","N")</f>
        <v>Y</v>
      </c>
      <c r="V116" s="1294" t="str">
        <f>IF(ISNUMBER(SEARCH(kpi_catalog[[#Headers],[Buyer Type]],$Q116)),"Y","N")</f>
        <v>Y</v>
      </c>
      <c r="W116" s="1294" t="str">
        <f>IF(ISNUMBER(SEARCH(kpi_catalog[[#Headers],[Loyalty Filter]],$Q116)),"Y","N")</f>
        <v>Y</v>
      </c>
      <c r="X116" s="1294" t="str">
        <f>IF(ISNUMBER(SEARCH(kpi_catalog[[#Headers],[Channel]],$Q116)),"Y","N")</f>
        <v>N</v>
      </c>
      <c r="Y116" s="1294" t="str">
        <f>IF(ISNUMBER(SEARCH(kpi_catalog[[#Headers],[Campaign ID]],$Q116)),"Y","N")</f>
        <v>N</v>
      </c>
      <c r="Z116" s="1294" t="str">
        <f>IF(ISNUMBER(SEARCH(kpi_catalog[[#Headers],[Channel]],$Q116)),"Y","N")</f>
        <v>N</v>
      </c>
      <c r="AA116" s="1294" t="str">
        <f>IF(ISNUMBER(SEARCH(kpi_catalog[[#Headers],[Campaign ID]],$Q116)),"Y","N")</f>
        <v>N</v>
      </c>
      <c r="AB116" s="1294" t="str">
        <f>IF(ISNUMBER(SEARCH(kpi_catalog[[#Headers],[Campaign Name]],$Q116)),"Y","N")</f>
        <v>N</v>
      </c>
      <c r="AC116" s="1294" t="str">
        <f>IF(ISNUMBER(SEARCH(kpi_catalog[[#Headers],[Touchpoint]],$Q116)),"Y","N")</f>
        <v>N</v>
      </c>
      <c r="AD116" s="1294" t="str">
        <f>IF(ISNUMBER(SEARCH(kpi_catalog[[#Headers],[Campaign type]],$Q116)),"Y","N")</f>
        <v>N</v>
      </c>
      <c r="AE116" s="1294" t="str">
        <f>IF(ISNUMBER(SEARCH(kpi_catalog[[#Headers],[Product franchise]],$Q116)),"Y","N")</f>
        <v>N</v>
      </c>
      <c r="AF116" s="1294" t="str">
        <f>IF(ISNUMBER(SEARCH(kpi_catalog[[#Headers],[Product code]],$Q116)),"Y","N")</f>
        <v>N</v>
      </c>
      <c r="AG116" s="1295" t="s">
        <v>4337</v>
      </c>
      <c r="AH116" s="1296"/>
      <c r="AI116" s="1297"/>
      <c r="AJ116" s="1297"/>
    </row>
    <row r="117" spans="1:36" ht="30" customHeight="1">
      <c r="A117" s="1282">
        <v>115</v>
      </c>
      <c r="B117" s="1283" t="s">
        <v>639</v>
      </c>
      <c r="C117" s="1291"/>
      <c r="D117" s="1291" t="s">
        <v>4466</v>
      </c>
      <c r="E117" s="1291" t="s">
        <v>4466</v>
      </c>
      <c r="F117" s="1291" t="s">
        <v>4466</v>
      </c>
      <c r="G117" s="1291" t="s">
        <v>3368</v>
      </c>
      <c r="H117" s="1291" t="s">
        <v>4361</v>
      </c>
      <c r="I117" s="1291" t="s">
        <v>4330</v>
      </c>
      <c r="J117" s="1291" t="s">
        <v>4451</v>
      </c>
      <c r="K117" s="1291" t="s">
        <v>4346</v>
      </c>
      <c r="L117" s="1292" t="str">
        <f>IF(ISNUMBER(SEARCH(kpi_catalog[[#Headers],[Till Date]],K117)),"Y","N")</f>
        <v>N</v>
      </c>
      <c r="M117" s="1292" t="str">
        <f t="shared" si="1"/>
        <v>Y</v>
      </c>
      <c r="N117" s="1292" t="str">
        <f>IF(ISNUMBER(SEARCH(kpi_catalog[[#Headers],[YTD]],$K117)),"Y","N")</f>
        <v>Y</v>
      </c>
      <c r="O117" s="1292" t="str">
        <f>IF(ISNUMBER(SEARCH(kpi_catalog[[#Headers],[MTD]],$K117)),"Y","N")</f>
        <v>N</v>
      </c>
      <c r="P117" s="1292" t="str">
        <f>IF(ISNUMBER(SEARCH(kpi_catalog[[#Headers],[Selected period]],$K117)),"Y","N")</f>
        <v>N</v>
      </c>
      <c r="Q117" s="1293" t="s">
        <v>4332</v>
      </c>
      <c r="R117" s="1294" t="str">
        <f>IF(ISNUMBER(SEARCH(kpi_catalog[[#Headers],[Division]],$Q117)),"Y","N")</f>
        <v>Y</v>
      </c>
      <c r="S117" s="1294" t="str">
        <f>IF(ISNUMBER(SEARCH(kpi_catalog[[#Headers],[Brand]],$Q117)),"Y","N")</f>
        <v>Y</v>
      </c>
      <c r="T117" s="1294" t="str">
        <f>IF(ISNUMBER(SEARCH(kpi_catalog[[#Headers],[Acquisition Period]],$Q117)),"Y","N")</f>
        <v>Y</v>
      </c>
      <c r="U117" s="1294" t="str">
        <f>IF(ISNUMBER(SEARCH(kpi_catalog[[#Headers],[Engager Type]],$Q117)),"Y","N")</f>
        <v>Y</v>
      </c>
      <c r="V117" s="1294" t="str">
        <f>IF(ISNUMBER(SEARCH(kpi_catalog[[#Headers],[Buyer Type]],$Q117)),"Y","N")</f>
        <v>Y</v>
      </c>
      <c r="W117" s="1294" t="str">
        <f>IF(ISNUMBER(SEARCH(kpi_catalog[[#Headers],[Loyalty Filter]],$Q117)),"Y","N")</f>
        <v>Y</v>
      </c>
      <c r="X117" s="1294" t="str">
        <f>IF(ISNUMBER(SEARCH(kpi_catalog[[#Headers],[Channel]],$Q117)),"Y","N")</f>
        <v>N</v>
      </c>
      <c r="Y117" s="1294" t="str">
        <f>IF(ISNUMBER(SEARCH(kpi_catalog[[#Headers],[Campaign ID]],$Q117)),"Y","N")</f>
        <v>N</v>
      </c>
      <c r="Z117" s="1294" t="str">
        <f>IF(ISNUMBER(SEARCH(kpi_catalog[[#Headers],[Channel]],$Q117)),"Y","N")</f>
        <v>N</v>
      </c>
      <c r="AA117" s="1294" t="str">
        <f>IF(ISNUMBER(SEARCH(kpi_catalog[[#Headers],[Campaign ID]],$Q117)),"Y","N")</f>
        <v>N</v>
      </c>
      <c r="AB117" s="1294" t="str">
        <f>IF(ISNUMBER(SEARCH(kpi_catalog[[#Headers],[Campaign Name]],$Q117)),"Y","N")</f>
        <v>N</v>
      </c>
      <c r="AC117" s="1294" t="str">
        <f>IF(ISNUMBER(SEARCH(kpi_catalog[[#Headers],[Touchpoint]],$Q117)),"Y","N")</f>
        <v>N</v>
      </c>
      <c r="AD117" s="1294" t="str">
        <f>IF(ISNUMBER(SEARCH(kpi_catalog[[#Headers],[Campaign type]],$Q117)),"Y","N")</f>
        <v>N</v>
      </c>
      <c r="AE117" s="1294" t="str">
        <f>IF(ISNUMBER(SEARCH(kpi_catalog[[#Headers],[Product franchise]],$Q117)),"Y","N")</f>
        <v>N</v>
      </c>
      <c r="AF117" s="1294" t="str">
        <f>IF(ISNUMBER(SEARCH(kpi_catalog[[#Headers],[Product code]],$Q117)),"Y","N")</f>
        <v>N</v>
      </c>
      <c r="AG117" s="1298" t="s">
        <v>4467</v>
      </c>
      <c r="AH117" s="1296"/>
      <c r="AI117" s="1297"/>
      <c r="AJ117" s="1297"/>
    </row>
    <row r="118" spans="1:36" ht="30" customHeight="1">
      <c r="A118" s="1282">
        <v>116</v>
      </c>
      <c r="B118" s="1283" t="s">
        <v>639</v>
      </c>
      <c r="C118" s="1291"/>
      <c r="D118" s="1291" t="s">
        <v>4466</v>
      </c>
      <c r="E118" s="1291" t="s">
        <v>4466</v>
      </c>
      <c r="F118" s="1291" t="s">
        <v>4468</v>
      </c>
      <c r="G118" s="1291" t="s">
        <v>3368</v>
      </c>
      <c r="H118" s="1291" t="s">
        <v>4336</v>
      </c>
      <c r="I118" s="1291" t="s">
        <v>4330</v>
      </c>
      <c r="J118" s="1291" t="s">
        <v>4451</v>
      </c>
      <c r="K118" s="1291" t="s">
        <v>4346</v>
      </c>
      <c r="L118" s="1292" t="str">
        <f>IF(ISNUMBER(SEARCH(kpi_catalog[[#Headers],[Till Date]],K118)),"Y","N")</f>
        <v>N</v>
      </c>
      <c r="M118" s="1292" t="str">
        <f t="shared" si="1"/>
        <v>Y</v>
      </c>
      <c r="N118" s="1292" t="str">
        <f>IF(ISNUMBER(SEARCH(kpi_catalog[[#Headers],[YTD]],$K118)),"Y","N")</f>
        <v>Y</v>
      </c>
      <c r="O118" s="1292" t="str">
        <f>IF(ISNUMBER(SEARCH(kpi_catalog[[#Headers],[MTD]],$K118)),"Y","N")</f>
        <v>N</v>
      </c>
      <c r="P118" s="1292" t="str">
        <f>IF(ISNUMBER(SEARCH(kpi_catalog[[#Headers],[Selected period]],$K118)),"Y","N")</f>
        <v>N</v>
      </c>
      <c r="Q118" s="1293" t="s">
        <v>4332</v>
      </c>
      <c r="R118" s="1294" t="str">
        <f>IF(ISNUMBER(SEARCH(kpi_catalog[[#Headers],[Division]],$Q118)),"Y","N")</f>
        <v>Y</v>
      </c>
      <c r="S118" s="1294" t="str">
        <f>IF(ISNUMBER(SEARCH(kpi_catalog[[#Headers],[Brand]],$Q118)),"Y","N")</f>
        <v>Y</v>
      </c>
      <c r="T118" s="1294" t="str">
        <f>IF(ISNUMBER(SEARCH(kpi_catalog[[#Headers],[Acquisition Period]],$Q118)),"Y","N")</f>
        <v>Y</v>
      </c>
      <c r="U118" s="1294" t="str">
        <f>IF(ISNUMBER(SEARCH(kpi_catalog[[#Headers],[Engager Type]],$Q118)),"Y","N")</f>
        <v>Y</v>
      </c>
      <c r="V118" s="1294" t="str">
        <f>IF(ISNUMBER(SEARCH(kpi_catalog[[#Headers],[Buyer Type]],$Q118)),"Y","N")</f>
        <v>Y</v>
      </c>
      <c r="W118" s="1294" t="str">
        <f>IF(ISNUMBER(SEARCH(kpi_catalog[[#Headers],[Loyalty Filter]],$Q118)),"Y","N")</f>
        <v>Y</v>
      </c>
      <c r="X118" s="1294" t="str">
        <f>IF(ISNUMBER(SEARCH(kpi_catalog[[#Headers],[Channel]],$Q118)),"Y","N")</f>
        <v>N</v>
      </c>
      <c r="Y118" s="1294" t="str">
        <f>IF(ISNUMBER(SEARCH(kpi_catalog[[#Headers],[Campaign ID]],$Q118)),"Y","N")</f>
        <v>N</v>
      </c>
      <c r="Z118" s="1294" t="str">
        <f>IF(ISNUMBER(SEARCH(kpi_catalog[[#Headers],[Channel]],$Q118)),"Y","N")</f>
        <v>N</v>
      </c>
      <c r="AA118" s="1294" t="str">
        <f>IF(ISNUMBER(SEARCH(kpi_catalog[[#Headers],[Campaign ID]],$Q118)),"Y","N")</f>
        <v>N</v>
      </c>
      <c r="AB118" s="1294" t="str">
        <f>IF(ISNUMBER(SEARCH(kpi_catalog[[#Headers],[Campaign Name]],$Q118)),"Y","N")</f>
        <v>N</v>
      </c>
      <c r="AC118" s="1294" t="str">
        <f>IF(ISNUMBER(SEARCH(kpi_catalog[[#Headers],[Touchpoint]],$Q118)),"Y","N")</f>
        <v>N</v>
      </c>
      <c r="AD118" s="1294" t="str">
        <f>IF(ISNUMBER(SEARCH(kpi_catalog[[#Headers],[Campaign type]],$Q118)),"Y","N")</f>
        <v>N</v>
      </c>
      <c r="AE118" s="1294" t="str">
        <f>IF(ISNUMBER(SEARCH(kpi_catalog[[#Headers],[Product franchise]],$Q118)),"Y","N")</f>
        <v>N</v>
      </c>
      <c r="AF118" s="1294" t="str">
        <f>IF(ISNUMBER(SEARCH(kpi_catalog[[#Headers],[Product code]],$Q118)),"Y","N")</f>
        <v>N</v>
      </c>
      <c r="AG118" s="1295" t="s">
        <v>4337</v>
      </c>
      <c r="AH118" s="1296"/>
      <c r="AI118" s="1297"/>
      <c r="AJ118" s="1297"/>
    </row>
    <row r="119" spans="1:36" ht="30" customHeight="1">
      <c r="A119" s="1282">
        <v>117</v>
      </c>
      <c r="B119" s="1283" t="s">
        <v>639</v>
      </c>
      <c r="C119" s="1291"/>
      <c r="D119" s="1291" t="s">
        <v>4466</v>
      </c>
      <c r="E119" s="1291" t="s">
        <v>4466</v>
      </c>
      <c r="F119" s="1291" t="s">
        <v>4469</v>
      </c>
      <c r="G119" s="1291" t="s">
        <v>4339</v>
      </c>
      <c r="H119" s="1291" t="s">
        <v>4336</v>
      </c>
      <c r="I119" s="1291" t="s">
        <v>4330</v>
      </c>
      <c r="J119" s="1291" t="s">
        <v>4451</v>
      </c>
      <c r="K119" s="1291" t="s">
        <v>4346</v>
      </c>
      <c r="L119" s="1292" t="str">
        <f>IF(ISNUMBER(SEARCH(kpi_catalog[[#Headers],[Till Date]],K119)),"Y","N")</f>
        <v>N</v>
      </c>
      <c r="M119" s="1292" t="str">
        <f t="shared" si="1"/>
        <v>Y</v>
      </c>
      <c r="N119" s="1292" t="str">
        <f>IF(ISNUMBER(SEARCH(kpi_catalog[[#Headers],[YTD]],$K119)),"Y","N")</f>
        <v>Y</v>
      </c>
      <c r="O119" s="1292" t="str">
        <f>IF(ISNUMBER(SEARCH(kpi_catalog[[#Headers],[MTD]],$K119)),"Y","N")</f>
        <v>N</v>
      </c>
      <c r="P119" s="1292" t="str">
        <f>IF(ISNUMBER(SEARCH(kpi_catalog[[#Headers],[Selected period]],$K119)),"Y","N")</f>
        <v>N</v>
      </c>
      <c r="Q119" s="1293" t="s">
        <v>4332</v>
      </c>
      <c r="R119" s="1294" t="str">
        <f>IF(ISNUMBER(SEARCH(kpi_catalog[[#Headers],[Division]],$Q119)),"Y","N")</f>
        <v>Y</v>
      </c>
      <c r="S119" s="1294" t="str">
        <f>IF(ISNUMBER(SEARCH(kpi_catalog[[#Headers],[Brand]],$Q119)),"Y","N")</f>
        <v>Y</v>
      </c>
      <c r="T119" s="1294" t="str">
        <f>IF(ISNUMBER(SEARCH(kpi_catalog[[#Headers],[Acquisition Period]],$Q119)),"Y","N")</f>
        <v>Y</v>
      </c>
      <c r="U119" s="1294" t="str">
        <f>IF(ISNUMBER(SEARCH(kpi_catalog[[#Headers],[Engager Type]],$Q119)),"Y","N")</f>
        <v>Y</v>
      </c>
      <c r="V119" s="1294" t="str">
        <f>IF(ISNUMBER(SEARCH(kpi_catalog[[#Headers],[Buyer Type]],$Q119)),"Y","N")</f>
        <v>Y</v>
      </c>
      <c r="W119" s="1294" t="str">
        <f>IF(ISNUMBER(SEARCH(kpi_catalog[[#Headers],[Loyalty Filter]],$Q119)),"Y","N")</f>
        <v>Y</v>
      </c>
      <c r="X119" s="1294" t="str">
        <f>IF(ISNUMBER(SEARCH(kpi_catalog[[#Headers],[Channel]],$Q119)),"Y","N")</f>
        <v>N</v>
      </c>
      <c r="Y119" s="1294" t="str">
        <f>IF(ISNUMBER(SEARCH(kpi_catalog[[#Headers],[Campaign ID]],$Q119)),"Y","N")</f>
        <v>N</v>
      </c>
      <c r="Z119" s="1294" t="str">
        <f>IF(ISNUMBER(SEARCH(kpi_catalog[[#Headers],[Channel]],$Q119)),"Y","N")</f>
        <v>N</v>
      </c>
      <c r="AA119" s="1294" t="str">
        <f>IF(ISNUMBER(SEARCH(kpi_catalog[[#Headers],[Campaign ID]],$Q119)),"Y","N")</f>
        <v>N</v>
      </c>
      <c r="AB119" s="1294" t="str">
        <f>IF(ISNUMBER(SEARCH(kpi_catalog[[#Headers],[Campaign Name]],$Q119)),"Y","N")</f>
        <v>N</v>
      </c>
      <c r="AC119" s="1294" t="str">
        <f>IF(ISNUMBER(SEARCH(kpi_catalog[[#Headers],[Touchpoint]],$Q119)),"Y","N")</f>
        <v>N</v>
      </c>
      <c r="AD119" s="1294" t="str">
        <f>IF(ISNUMBER(SEARCH(kpi_catalog[[#Headers],[Campaign type]],$Q119)),"Y","N")</f>
        <v>N</v>
      </c>
      <c r="AE119" s="1294" t="str">
        <f>IF(ISNUMBER(SEARCH(kpi_catalog[[#Headers],[Product franchise]],$Q119)),"Y","N")</f>
        <v>N</v>
      </c>
      <c r="AF119" s="1294" t="str">
        <f>IF(ISNUMBER(SEARCH(kpi_catalog[[#Headers],[Product code]],$Q119)),"Y","N")</f>
        <v>N</v>
      </c>
      <c r="AG119" s="1295" t="s">
        <v>4337</v>
      </c>
      <c r="AH119" s="1296"/>
      <c r="AI119" s="1297"/>
      <c r="AJ119" s="1297"/>
    </row>
    <row r="120" spans="1:36" ht="30" customHeight="1">
      <c r="A120" s="1282">
        <v>118</v>
      </c>
      <c r="B120" s="1283" t="s">
        <v>639</v>
      </c>
      <c r="C120" s="1291"/>
      <c r="D120" s="1291" t="s">
        <v>4443</v>
      </c>
      <c r="E120" s="1291" t="s">
        <v>4470</v>
      </c>
      <c r="F120" s="1291" t="s">
        <v>4470</v>
      </c>
      <c r="G120" s="1291" t="s">
        <v>3368</v>
      </c>
      <c r="H120" s="1291" t="s">
        <v>4361</v>
      </c>
      <c r="I120" s="1291" t="s">
        <v>4330</v>
      </c>
      <c r="J120" s="1291" t="s">
        <v>4451</v>
      </c>
      <c r="K120" s="1291" t="s">
        <v>4346</v>
      </c>
      <c r="L120" s="1292" t="str">
        <f>IF(ISNUMBER(SEARCH(kpi_catalog[[#Headers],[Till Date]],K120)),"Y","N")</f>
        <v>N</v>
      </c>
      <c r="M120" s="1292" t="str">
        <f t="shared" si="1"/>
        <v>Y</v>
      </c>
      <c r="N120" s="1292" t="str">
        <f>IF(ISNUMBER(SEARCH(kpi_catalog[[#Headers],[YTD]],$K120)),"Y","N")</f>
        <v>Y</v>
      </c>
      <c r="O120" s="1292" t="str">
        <f>IF(ISNUMBER(SEARCH(kpi_catalog[[#Headers],[MTD]],$K120)),"Y","N")</f>
        <v>N</v>
      </c>
      <c r="P120" s="1292" t="str">
        <f>IF(ISNUMBER(SEARCH(kpi_catalog[[#Headers],[Selected period]],$K120)),"Y","N")</f>
        <v>N</v>
      </c>
      <c r="Q120" s="1293" t="s">
        <v>4332</v>
      </c>
      <c r="R120" s="1294" t="str">
        <f>IF(ISNUMBER(SEARCH(kpi_catalog[[#Headers],[Division]],$Q120)),"Y","N")</f>
        <v>Y</v>
      </c>
      <c r="S120" s="1294" t="str">
        <f>IF(ISNUMBER(SEARCH(kpi_catalog[[#Headers],[Brand]],$Q120)),"Y","N")</f>
        <v>Y</v>
      </c>
      <c r="T120" s="1294" t="str">
        <f>IF(ISNUMBER(SEARCH(kpi_catalog[[#Headers],[Acquisition Period]],$Q120)),"Y","N")</f>
        <v>Y</v>
      </c>
      <c r="U120" s="1294" t="str">
        <f>IF(ISNUMBER(SEARCH(kpi_catalog[[#Headers],[Engager Type]],$Q120)),"Y","N")</f>
        <v>Y</v>
      </c>
      <c r="V120" s="1294" t="str">
        <f>IF(ISNUMBER(SEARCH(kpi_catalog[[#Headers],[Buyer Type]],$Q120)),"Y","N")</f>
        <v>Y</v>
      </c>
      <c r="W120" s="1294" t="str">
        <f>IF(ISNUMBER(SEARCH(kpi_catalog[[#Headers],[Loyalty Filter]],$Q120)),"Y","N")</f>
        <v>Y</v>
      </c>
      <c r="X120" s="1294" t="str">
        <f>IF(ISNUMBER(SEARCH(kpi_catalog[[#Headers],[Channel]],$Q120)),"Y","N")</f>
        <v>N</v>
      </c>
      <c r="Y120" s="1294" t="str">
        <f>IF(ISNUMBER(SEARCH(kpi_catalog[[#Headers],[Campaign ID]],$Q120)),"Y","N")</f>
        <v>N</v>
      </c>
      <c r="Z120" s="1294" t="str">
        <f>IF(ISNUMBER(SEARCH(kpi_catalog[[#Headers],[Channel]],$Q120)),"Y","N")</f>
        <v>N</v>
      </c>
      <c r="AA120" s="1294" t="str">
        <f>IF(ISNUMBER(SEARCH(kpi_catalog[[#Headers],[Campaign ID]],$Q120)),"Y","N")</f>
        <v>N</v>
      </c>
      <c r="AB120" s="1294" t="str">
        <f>IF(ISNUMBER(SEARCH(kpi_catalog[[#Headers],[Campaign Name]],$Q120)),"Y","N")</f>
        <v>N</v>
      </c>
      <c r="AC120" s="1294" t="str">
        <f>IF(ISNUMBER(SEARCH(kpi_catalog[[#Headers],[Touchpoint]],$Q120)),"Y","N")</f>
        <v>N</v>
      </c>
      <c r="AD120" s="1294" t="str">
        <f>IF(ISNUMBER(SEARCH(kpi_catalog[[#Headers],[Campaign type]],$Q120)),"Y","N")</f>
        <v>N</v>
      </c>
      <c r="AE120" s="1294" t="str">
        <f>IF(ISNUMBER(SEARCH(kpi_catalog[[#Headers],[Product franchise]],$Q120)),"Y","N")</f>
        <v>N</v>
      </c>
      <c r="AF120" s="1294" t="str">
        <f>IF(ISNUMBER(SEARCH(kpi_catalog[[#Headers],[Product code]],$Q120)),"Y","N")</f>
        <v>N</v>
      </c>
      <c r="AG120" s="1298" t="s">
        <v>4471</v>
      </c>
      <c r="AH120" s="1296"/>
      <c r="AI120" s="1297"/>
      <c r="AJ120" s="1297"/>
    </row>
    <row r="121" spans="1:36" ht="30" customHeight="1">
      <c r="A121" s="1282">
        <v>119</v>
      </c>
      <c r="B121" s="1283" t="s">
        <v>639</v>
      </c>
      <c r="C121" s="1291"/>
      <c r="D121" s="1291" t="s">
        <v>4443</v>
      </c>
      <c r="E121" s="1291" t="s">
        <v>4470</v>
      </c>
      <c r="F121" s="1291" t="s">
        <v>4472</v>
      </c>
      <c r="G121" s="1291" t="s">
        <v>3368</v>
      </c>
      <c r="H121" s="1291" t="s">
        <v>4336</v>
      </c>
      <c r="I121" s="1291" t="s">
        <v>4330</v>
      </c>
      <c r="J121" s="1291" t="s">
        <v>4451</v>
      </c>
      <c r="K121" s="1291" t="s">
        <v>4346</v>
      </c>
      <c r="L121" s="1292" t="str">
        <f>IF(ISNUMBER(SEARCH(kpi_catalog[[#Headers],[Till Date]],K121)),"Y","N")</f>
        <v>N</v>
      </c>
      <c r="M121" s="1292" t="str">
        <f t="shared" si="1"/>
        <v>Y</v>
      </c>
      <c r="N121" s="1292" t="str">
        <f>IF(ISNUMBER(SEARCH(kpi_catalog[[#Headers],[YTD]],$K121)),"Y","N")</f>
        <v>Y</v>
      </c>
      <c r="O121" s="1292" t="str">
        <f>IF(ISNUMBER(SEARCH(kpi_catalog[[#Headers],[MTD]],$K121)),"Y","N")</f>
        <v>N</v>
      </c>
      <c r="P121" s="1292" t="str">
        <f>IF(ISNUMBER(SEARCH(kpi_catalog[[#Headers],[Selected period]],$K121)),"Y","N")</f>
        <v>N</v>
      </c>
      <c r="Q121" s="1293" t="s">
        <v>4332</v>
      </c>
      <c r="R121" s="1294" t="str">
        <f>IF(ISNUMBER(SEARCH(kpi_catalog[[#Headers],[Division]],$Q121)),"Y","N")</f>
        <v>Y</v>
      </c>
      <c r="S121" s="1294" t="str">
        <f>IF(ISNUMBER(SEARCH(kpi_catalog[[#Headers],[Brand]],$Q121)),"Y","N")</f>
        <v>Y</v>
      </c>
      <c r="T121" s="1294" t="str">
        <f>IF(ISNUMBER(SEARCH(kpi_catalog[[#Headers],[Acquisition Period]],$Q121)),"Y","N")</f>
        <v>Y</v>
      </c>
      <c r="U121" s="1294" t="str">
        <f>IF(ISNUMBER(SEARCH(kpi_catalog[[#Headers],[Engager Type]],$Q121)),"Y","N")</f>
        <v>Y</v>
      </c>
      <c r="V121" s="1294" t="str">
        <f>IF(ISNUMBER(SEARCH(kpi_catalog[[#Headers],[Buyer Type]],$Q121)),"Y","N")</f>
        <v>Y</v>
      </c>
      <c r="W121" s="1294" t="str">
        <f>IF(ISNUMBER(SEARCH(kpi_catalog[[#Headers],[Loyalty Filter]],$Q121)),"Y","N")</f>
        <v>Y</v>
      </c>
      <c r="X121" s="1294" t="str">
        <f>IF(ISNUMBER(SEARCH(kpi_catalog[[#Headers],[Channel]],$Q121)),"Y","N")</f>
        <v>N</v>
      </c>
      <c r="Y121" s="1294" t="str">
        <f>IF(ISNUMBER(SEARCH(kpi_catalog[[#Headers],[Campaign ID]],$Q121)),"Y","N")</f>
        <v>N</v>
      </c>
      <c r="Z121" s="1294" t="str">
        <f>IF(ISNUMBER(SEARCH(kpi_catalog[[#Headers],[Channel]],$Q121)),"Y","N")</f>
        <v>N</v>
      </c>
      <c r="AA121" s="1294" t="str">
        <f>IF(ISNUMBER(SEARCH(kpi_catalog[[#Headers],[Campaign ID]],$Q121)),"Y","N")</f>
        <v>N</v>
      </c>
      <c r="AB121" s="1294" t="str">
        <f>IF(ISNUMBER(SEARCH(kpi_catalog[[#Headers],[Campaign Name]],$Q121)),"Y","N")</f>
        <v>N</v>
      </c>
      <c r="AC121" s="1294" t="str">
        <f>IF(ISNUMBER(SEARCH(kpi_catalog[[#Headers],[Touchpoint]],$Q121)),"Y","N")</f>
        <v>N</v>
      </c>
      <c r="AD121" s="1294" t="str">
        <f>IF(ISNUMBER(SEARCH(kpi_catalog[[#Headers],[Campaign type]],$Q121)),"Y","N")</f>
        <v>N</v>
      </c>
      <c r="AE121" s="1294" t="str">
        <f>IF(ISNUMBER(SEARCH(kpi_catalog[[#Headers],[Product franchise]],$Q121)),"Y","N")</f>
        <v>N</v>
      </c>
      <c r="AF121" s="1294" t="str">
        <f>IF(ISNUMBER(SEARCH(kpi_catalog[[#Headers],[Product code]],$Q121)),"Y","N")</f>
        <v>N</v>
      </c>
      <c r="AG121" s="1295" t="s">
        <v>4337</v>
      </c>
      <c r="AH121" s="1296"/>
      <c r="AI121" s="1297"/>
      <c r="AJ121" s="1297"/>
    </row>
    <row r="122" spans="1:36" ht="30" customHeight="1">
      <c r="A122" s="1282">
        <v>120</v>
      </c>
      <c r="B122" s="1283" t="s">
        <v>639</v>
      </c>
      <c r="C122" s="1291"/>
      <c r="D122" s="1291" t="s">
        <v>4443</v>
      </c>
      <c r="E122" s="1291" t="s">
        <v>4470</v>
      </c>
      <c r="F122" s="1291" t="s">
        <v>4473</v>
      </c>
      <c r="G122" s="1291" t="s">
        <v>4339</v>
      </c>
      <c r="H122" s="1291" t="s">
        <v>4336</v>
      </c>
      <c r="I122" s="1291" t="s">
        <v>4330</v>
      </c>
      <c r="J122" s="1291" t="s">
        <v>4451</v>
      </c>
      <c r="K122" s="1291" t="s">
        <v>4346</v>
      </c>
      <c r="L122" s="1292" t="str">
        <f>IF(ISNUMBER(SEARCH(kpi_catalog[[#Headers],[Till Date]],K122)),"Y","N")</f>
        <v>N</v>
      </c>
      <c r="M122" s="1292" t="str">
        <f t="shared" si="1"/>
        <v>Y</v>
      </c>
      <c r="N122" s="1292" t="str">
        <f>IF(ISNUMBER(SEARCH(kpi_catalog[[#Headers],[YTD]],$K122)),"Y","N")</f>
        <v>Y</v>
      </c>
      <c r="O122" s="1292" t="str">
        <f>IF(ISNUMBER(SEARCH(kpi_catalog[[#Headers],[MTD]],$K122)),"Y","N")</f>
        <v>N</v>
      </c>
      <c r="P122" s="1292" t="str">
        <f>IF(ISNUMBER(SEARCH(kpi_catalog[[#Headers],[Selected period]],$K122)),"Y","N")</f>
        <v>N</v>
      </c>
      <c r="Q122" s="1293" t="s">
        <v>4332</v>
      </c>
      <c r="R122" s="1294" t="str">
        <f>IF(ISNUMBER(SEARCH(kpi_catalog[[#Headers],[Division]],$Q122)),"Y","N")</f>
        <v>Y</v>
      </c>
      <c r="S122" s="1294" t="str">
        <f>IF(ISNUMBER(SEARCH(kpi_catalog[[#Headers],[Brand]],$Q122)),"Y","N")</f>
        <v>Y</v>
      </c>
      <c r="T122" s="1294" t="str">
        <f>IF(ISNUMBER(SEARCH(kpi_catalog[[#Headers],[Acquisition Period]],$Q122)),"Y","N")</f>
        <v>Y</v>
      </c>
      <c r="U122" s="1294" t="str">
        <f>IF(ISNUMBER(SEARCH(kpi_catalog[[#Headers],[Engager Type]],$Q122)),"Y","N")</f>
        <v>Y</v>
      </c>
      <c r="V122" s="1294" t="str">
        <f>IF(ISNUMBER(SEARCH(kpi_catalog[[#Headers],[Buyer Type]],$Q122)),"Y","N")</f>
        <v>Y</v>
      </c>
      <c r="W122" s="1294" t="str">
        <f>IF(ISNUMBER(SEARCH(kpi_catalog[[#Headers],[Loyalty Filter]],$Q122)),"Y","N")</f>
        <v>Y</v>
      </c>
      <c r="X122" s="1294" t="str">
        <f>IF(ISNUMBER(SEARCH(kpi_catalog[[#Headers],[Channel]],$Q122)),"Y","N")</f>
        <v>N</v>
      </c>
      <c r="Y122" s="1294" t="str">
        <f>IF(ISNUMBER(SEARCH(kpi_catalog[[#Headers],[Campaign ID]],$Q122)),"Y","N")</f>
        <v>N</v>
      </c>
      <c r="Z122" s="1294" t="str">
        <f>IF(ISNUMBER(SEARCH(kpi_catalog[[#Headers],[Channel]],$Q122)),"Y","N")</f>
        <v>N</v>
      </c>
      <c r="AA122" s="1294" t="str">
        <f>IF(ISNUMBER(SEARCH(kpi_catalog[[#Headers],[Campaign ID]],$Q122)),"Y","N")</f>
        <v>N</v>
      </c>
      <c r="AB122" s="1294" t="str">
        <f>IF(ISNUMBER(SEARCH(kpi_catalog[[#Headers],[Campaign Name]],$Q122)),"Y","N")</f>
        <v>N</v>
      </c>
      <c r="AC122" s="1294" t="str">
        <f>IF(ISNUMBER(SEARCH(kpi_catalog[[#Headers],[Touchpoint]],$Q122)),"Y","N")</f>
        <v>N</v>
      </c>
      <c r="AD122" s="1294" t="str">
        <f>IF(ISNUMBER(SEARCH(kpi_catalog[[#Headers],[Campaign type]],$Q122)),"Y","N")</f>
        <v>N</v>
      </c>
      <c r="AE122" s="1294" t="str">
        <f>IF(ISNUMBER(SEARCH(kpi_catalog[[#Headers],[Product franchise]],$Q122)),"Y","N")</f>
        <v>N</v>
      </c>
      <c r="AF122" s="1294" t="str">
        <f>IF(ISNUMBER(SEARCH(kpi_catalog[[#Headers],[Product code]],$Q122)),"Y","N")</f>
        <v>N</v>
      </c>
      <c r="AG122" s="1295" t="s">
        <v>4337</v>
      </c>
      <c r="AH122" s="1296"/>
      <c r="AI122" s="1297"/>
      <c r="AJ122" s="1297"/>
    </row>
    <row r="123" spans="1:36" ht="30" customHeight="1">
      <c r="A123" s="1282">
        <v>121</v>
      </c>
      <c r="B123" s="1283" t="s">
        <v>639</v>
      </c>
      <c r="C123" s="1291"/>
      <c r="D123" s="1291" t="s">
        <v>4474</v>
      </c>
      <c r="E123" s="1291" t="s">
        <v>4474</v>
      </c>
      <c r="F123" s="1291" t="s">
        <v>4474</v>
      </c>
      <c r="G123" s="1291" t="s">
        <v>4339</v>
      </c>
      <c r="H123" s="1291" t="s">
        <v>4361</v>
      </c>
      <c r="I123" s="1291" t="s">
        <v>4330</v>
      </c>
      <c r="J123" s="1291" t="s">
        <v>4451</v>
      </c>
      <c r="K123" s="1291" t="s">
        <v>4346</v>
      </c>
      <c r="L123" s="1292" t="str">
        <f>IF(ISNUMBER(SEARCH(kpi_catalog[[#Headers],[Till Date]],K123)),"Y","N")</f>
        <v>N</v>
      </c>
      <c r="M123" s="1292" t="str">
        <f t="shared" si="1"/>
        <v>Y</v>
      </c>
      <c r="N123" s="1292" t="str">
        <f>IF(ISNUMBER(SEARCH(kpi_catalog[[#Headers],[YTD]],$K123)),"Y","N")</f>
        <v>Y</v>
      </c>
      <c r="O123" s="1292" t="str">
        <f>IF(ISNUMBER(SEARCH(kpi_catalog[[#Headers],[MTD]],$K123)),"Y","N")</f>
        <v>N</v>
      </c>
      <c r="P123" s="1292" t="str">
        <f>IF(ISNUMBER(SEARCH(kpi_catalog[[#Headers],[Selected period]],$K123)),"Y","N")</f>
        <v>N</v>
      </c>
      <c r="Q123" s="1293" t="s">
        <v>4332</v>
      </c>
      <c r="R123" s="1294" t="str">
        <f>IF(ISNUMBER(SEARCH(kpi_catalog[[#Headers],[Division]],$Q123)),"Y","N")</f>
        <v>Y</v>
      </c>
      <c r="S123" s="1294" t="str">
        <f>IF(ISNUMBER(SEARCH(kpi_catalog[[#Headers],[Brand]],$Q123)),"Y","N")</f>
        <v>Y</v>
      </c>
      <c r="T123" s="1294" t="str">
        <f>IF(ISNUMBER(SEARCH(kpi_catalog[[#Headers],[Acquisition Period]],$Q123)),"Y","N")</f>
        <v>Y</v>
      </c>
      <c r="U123" s="1294" t="str">
        <f>IF(ISNUMBER(SEARCH(kpi_catalog[[#Headers],[Engager Type]],$Q123)),"Y","N")</f>
        <v>Y</v>
      </c>
      <c r="V123" s="1294" t="str">
        <f>IF(ISNUMBER(SEARCH(kpi_catalog[[#Headers],[Buyer Type]],$Q123)),"Y","N")</f>
        <v>Y</v>
      </c>
      <c r="W123" s="1294" t="str">
        <f>IF(ISNUMBER(SEARCH(kpi_catalog[[#Headers],[Loyalty Filter]],$Q123)),"Y","N")</f>
        <v>Y</v>
      </c>
      <c r="X123" s="1294" t="str">
        <f>IF(ISNUMBER(SEARCH(kpi_catalog[[#Headers],[Channel]],$Q123)),"Y","N")</f>
        <v>N</v>
      </c>
      <c r="Y123" s="1294" t="str">
        <f>IF(ISNUMBER(SEARCH(kpi_catalog[[#Headers],[Campaign ID]],$Q123)),"Y","N")</f>
        <v>N</v>
      </c>
      <c r="Z123" s="1294" t="str">
        <f>IF(ISNUMBER(SEARCH(kpi_catalog[[#Headers],[Channel]],$Q123)),"Y","N")</f>
        <v>N</v>
      </c>
      <c r="AA123" s="1294" t="str">
        <f>IF(ISNUMBER(SEARCH(kpi_catalog[[#Headers],[Campaign ID]],$Q123)),"Y","N")</f>
        <v>N</v>
      </c>
      <c r="AB123" s="1294" t="str">
        <f>IF(ISNUMBER(SEARCH(kpi_catalog[[#Headers],[Campaign Name]],$Q123)),"Y","N")</f>
        <v>N</v>
      </c>
      <c r="AC123" s="1294" t="str">
        <f>IF(ISNUMBER(SEARCH(kpi_catalog[[#Headers],[Touchpoint]],$Q123)),"Y","N")</f>
        <v>N</v>
      </c>
      <c r="AD123" s="1294" t="str">
        <f>IF(ISNUMBER(SEARCH(kpi_catalog[[#Headers],[Campaign type]],$Q123)),"Y","N")</f>
        <v>N</v>
      </c>
      <c r="AE123" s="1294" t="str">
        <f>IF(ISNUMBER(SEARCH(kpi_catalog[[#Headers],[Product franchise]],$Q123)),"Y","N")</f>
        <v>N</v>
      </c>
      <c r="AF123" s="1294" t="str">
        <f>IF(ISNUMBER(SEARCH(kpi_catalog[[#Headers],[Product code]],$Q123)),"Y","N")</f>
        <v>N</v>
      </c>
      <c r="AG123" s="1298" t="s">
        <v>4475</v>
      </c>
      <c r="AH123" s="1296"/>
      <c r="AI123" s="1297"/>
      <c r="AJ123" s="1297"/>
    </row>
    <row r="124" spans="1:36" ht="30" customHeight="1">
      <c r="A124" s="1282">
        <v>122</v>
      </c>
      <c r="B124" s="1283" t="s">
        <v>639</v>
      </c>
      <c r="C124" s="1291"/>
      <c r="D124" s="1291" t="s">
        <v>4474</v>
      </c>
      <c r="E124" s="1291" t="s">
        <v>4474</v>
      </c>
      <c r="F124" s="1291" t="s">
        <v>4476</v>
      </c>
      <c r="G124" s="1291" t="s">
        <v>4339</v>
      </c>
      <c r="H124" s="1291" t="s">
        <v>4336</v>
      </c>
      <c r="I124" s="1291" t="s">
        <v>4330</v>
      </c>
      <c r="J124" s="1291" t="s">
        <v>4451</v>
      </c>
      <c r="K124" s="1291" t="s">
        <v>4346</v>
      </c>
      <c r="L124" s="1292" t="str">
        <f>IF(ISNUMBER(SEARCH(kpi_catalog[[#Headers],[Till Date]],K124)),"Y","N")</f>
        <v>N</v>
      </c>
      <c r="M124" s="1292" t="str">
        <f t="shared" si="1"/>
        <v>Y</v>
      </c>
      <c r="N124" s="1292" t="str">
        <f>IF(ISNUMBER(SEARCH(kpi_catalog[[#Headers],[YTD]],$K124)),"Y","N")</f>
        <v>Y</v>
      </c>
      <c r="O124" s="1292" t="str">
        <f>IF(ISNUMBER(SEARCH(kpi_catalog[[#Headers],[MTD]],$K124)),"Y","N")</f>
        <v>N</v>
      </c>
      <c r="P124" s="1292" t="str">
        <f>IF(ISNUMBER(SEARCH(kpi_catalog[[#Headers],[Selected period]],$K124)),"Y","N")</f>
        <v>N</v>
      </c>
      <c r="Q124" s="1293" t="s">
        <v>4332</v>
      </c>
      <c r="R124" s="1294" t="str">
        <f>IF(ISNUMBER(SEARCH(kpi_catalog[[#Headers],[Division]],$Q124)),"Y","N")</f>
        <v>Y</v>
      </c>
      <c r="S124" s="1294" t="str">
        <f>IF(ISNUMBER(SEARCH(kpi_catalog[[#Headers],[Brand]],$Q124)),"Y","N")</f>
        <v>Y</v>
      </c>
      <c r="T124" s="1294" t="str">
        <f>IF(ISNUMBER(SEARCH(kpi_catalog[[#Headers],[Acquisition Period]],$Q124)),"Y","N")</f>
        <v>Y</v>
      </c>
      <c r="U124" s="1294" t="str">
        <f>IF(ISNUMBER(SEARCH(kpi_catalog[[#Headers],[Engager Type]],$Q124)),"Y","N")</f>
        <v>Y</v>
      </c>
      <c r="V124" s="1294" t="str">
        <f>IF(ISNUMBER(SEARCH(kpi_catalog[[#Headers],[Buyer Type]],$Q124)),"Y","N")</f>
        <v>Y</v>
      </c>
      <c r="W124" s="1294" t="str">
        <f>IF(ISNUMBER(SEARCH(kpi_catalog[[#Headers],[Loyalty Filter]],$Q124)),"Y","N")</f>
        <v>Y</v>
      </c>
      <c r="X124" s="1294" t="str">
        <f>IF(ISNUMBER(SEARCH(kpi_catalog[[#Headers],[Channel]],$Q124)),"Y","N")</f>
        <v>N</v>
      </c>
      <c r="Y124" s="1294" t="str">
        <f>IF(ISNUMBER(SEARCH(kpi_catalog[[#Headers],[Campaign ID]],$Q124)),"Y","N")</f>
        <v>N</v>
      </c>
      <c r="Z124" s="1294" t="str">
        <f>IF(ISNUMBER(SEARCH(kpi_catalog[[#Headers],[Channel]],$Q124)),"Y","N")</f>
        <v>N</v>
      </c>
      <c r="AA124" s="1294" t="str">
        <f>IF(ISNUMBER(SEARCH(kpi_catalog[[#Headers],[Campaign ID]],$Q124)),"Y","N")</f>
        <v>N</v>
      </c>
      <c r="AB124" s="1294" t="str">
        <f>IF(ISNUMBER(SEARCH(kpi_catalog[[#Headers],[Campaign Name]],$Q124)),"Y","N")</f>
        <v>N</v>
      </c>
      <c r="AC124" s="1294" t="str">
        <f>IF(ISNUMBER(SEARCH(kpi_catalog[[#Headers],[Touchpoint]],$Q124)),"Y","N")</f>
        <v>N</v>
      </c>
      <c r="AD124" s="1294" t="str">
        <f>IF(ISNUMBER(SEARCH(kpi_catalog[[#Headers],[Campaign type]],$Q124)),"Y","N")</f>
        <v>N</v>
      </c>
      <c r="AE124" s="1294" t="str">
        <f>IF(ISNUMBER(SEARCH(kpi_catalog[[#Headers],[Product franchise]],$Q124)),"Y","N")</f>
        <v>N</v>
      </c>
      <c r="AF124" s="1294" t="str">
        <f>IF(ISNUMBER(SEARCH(kpi_catalog[[#Headers],[Product code]],$Q124)),"Y","N")</f>
        <v>N</v>
      </c>
      <c r="AG124" s="1295" t="s">
        <v>4337</v>
      </c>
      <c r="AH124" s="1296"/>
      <c r="AI124" s="1297"/>
      <c r="AJ124" s="1297"/>
    </row>
    <row r="125" spans="1:36" ht="30" customHeight="1">
      <c r="A125" s="1282">
        <v>123</v>
      </c>
      <c r="B125" s="1283" t="s">
        <v>639</v>
      </c>
      <c r="C125" s="1291"/>
      <c r="D125" s="1291" t="s">
        <v>4474</v>
      </c>
      <c r="E125" s="1291" t="s">
        <v>4474</v>
      </c>
      <c r="F125" s="1291" t="s">
        <v>4477</v>
      </c>
      <c r="G125" s="1291" t="s">
        <v>4352</v>
      </c>
      <c r="H125" s="1291" t="s">
        <v>4336</v>
      </c>
      <c r="I125" s="1291" t="s">
        <v>4330</v>
      </c>
      <c r="J125" s="1291" t="s">
        <v>4451</v>
      </c>
      <c r="K125" s="1291" t="s">
        <v>4346</v>
      </c>
      <c r="L125" s="1292" t="str">
        <f>IF(ISNUMBER(SEARCH(kpi_catalog[[#Headers],[Till Date]],K125)),"Y","N")</f>
        <v>N</v>
      </c>
      <c r="M125" s="1292" t="str">
        <f t="shared" si="1"/>
        <v>Y</v>
      </c>
      <c r="N125" s="1292" t="str">
        <f>IF(ISNUMBER(SEARCH(kpi_catalog[[#Headers],[YTD]],$K125)),"Y","N")</f>
        <v>Y</v>
      </c>
      <c r="O125" s="1292" t="str">
        <f>IF(ISNUMBER(SEARCH(kpi_catalog[[#Headers],[MTD]],$K125)),"Y","N")</f>
        <v>N</v>
      </c>
      <c r="P125" s="1292" t="str">
        <f>IF(ISNUMBER(SEARCH(kpi_catalog[[#Headers],[Selected period]],$K125)),"Y","N")</f>
        <v>N</v>
      </c>
      <c r="Q125" s="1293" t="s">
        <v>4332</v>
      </c>
      <c r="R125" s="1294" t="str">
        <f>IF(ISNUMBER(SEARCH(kpi_catalog[[#Headers],[Division]],$Q125)),"Y","N")</f>
        <v>Y</v>
      </c>
      <c r="S125" s="1294" t="str">
        <f>IF(ISNUMBER(SEARCH(kpi_catalog[[#Headers],[Brand]],$Q125)),"Y","N")</f>
        <v>Y</v>
      </c>
      <c r="T125" s="1294" t="str">
        <f>IF(ISNUMBER(SEARCH(kpi_catalog[[#Headers],[Acquisition Period]],$Q125)),"Y","N")</f>
        <v>Y</v>
      </c>
      <c r="U125" s="1294" t="str">
        <f>IF(ISNUMBER(SEARCH(kpi_catalog[[#Headers],[Engager Type]],$Q125)),"Y","N")</f>
        <v>Y</v>
      </c>
      <c r="V125" s="1294" t="str">
        <f>IF(ISNUMBER(SEARCH(kpi_catalog[[#Headers],[Buyer Type]],$Q125)),"Y","N")</f>
        <v>Y</v>
      </c>
      <c r="W125" s="1294" t="str">
        <f>IF(ISNUMBER(SEARCH(kpi_catalog[[#Headers],[Loyalty Filter]],$Q125)),"Y","N")</f>
        <v>Y</v>
      </c>
      <c r="X125" s="1294" t="str">
        <f>IF(ISNUMBER(SEARCH(kpi_catalog[[#Headers],[Channel]],$Q125)),"Y","N")</f>
        <v>N</v>
      </c>
      <c r="Y125" s="1294" t="str">
        <f>IF(ISNUMBER(SEARCH(kpi_catalog[[#Headers],[Campaign ID]],$Q125)),"Y","N")</f>
        <v>N</v>
      </c>
      <c r="Z125" s="1294" t="str">
        <f>IF(ISNUMBER(SEARCH(kpi_catalog[[#Headers],[Channel]],$Q125)),"Y","N")</f>
        <v>N</v>
      </c>
      <c r="AA125" s="1294" t="str">
        <f>IF(ISNUMBER(SEARCH(kpi_catalog[[#Headers],[Campaign ID]],$Q125)),"Y","N")</f>
        <v>N</v>
      </c>
      <c r="AB125" s="1294" t="str">
        <f>IF(ISNUMBER(SEARCH(kpi_catalog[[#Headers],[Campaign Name]],$Q125)),"Y","N")</f>
        <v>N</v>
      </c>
      <c r="AC125" s="1294" t="str">
        <f>IF(ISNUMBER(SEARCH(kpi_catalog[[#Headers],[Touchpoint]],$Q125)),"Y","N")</f>
        <v>N</v>
      </c>
      <c r="AD125" s="1294" t="str">
        <f>IF(ISNUMBER(SEARCH(kpi_catalog[[#Headers],[Campaign type]],$Q125)),"Y","N")</f>
        <v>N</v>
      </c>
      <c r="AE125" s="1294" t="str">
        <f>IF(ISNUMBER(SEARCH(kpi_catalog[[#Headers],[Product franchise]],$Q125)),"Y","N")</f>
        <v>N</v>
      </c>
      <c r="AF125" s="1294" t="str">
        <f>IF(ISNUMBER(SEARCH(kpi_catalog[[#Headers],[Product code]],$Q125)),"Y","N")</f>
        <v>N</v>
      </c>
      <c r="AG125" s="1295" t="s">
        <v>4337</v>
      </c>
      <c r="AH125" s="1296"/>
      <c r="AI125" s="1297"/>
      <c r="AJ125" s="1297"/>
    </row>
    <row r="126" spans="1:36" ht="30" customHeight="1">
      <c r="A126" s="1282">
        <v>124</v>
      </c>
      <c r="B126" s="1283" t="s">
        <v>639</v>
      </c>
      <c r="C126" s="1291"/>
      <c r="D126" s="1323" t="s">
        <v>4735</v>
      </c>
      <c r="E126" s="1291" t="s">
        <v>4478</v>
      </c>
      <c r="F126" s="1291" t="s">
        <v>4478</v>
      </c>
      <c r="G126" s="1291" t="s">
        <v>4339</v>
      </c>
      <c r="H126" s="1291" t="s">
        <v>4361</v>
      </c>
      <c r="I126" s="1291" t="s">
        <v>4330</v>
      </c>
      <c r="J126" s="1291" t="s">
        <v>4451</v>
      </c>
      <c r="K126" s="1291" t="s">
        <v>4346</v>
      </c>
      <c r="L126" s="1292" t="str">
        <f>IF(ISNUMBER(SEARCH(kpi_catalog[[#Headers],[Till Date]],K126)),"Y","N")</f>
        <v>N</v>
      </c>
      <c r="M126" s="1292" t="str">
        <f t="shared" si="1"/>
        <v>Y</v>
      </c>
      <c r="N126" s="1292" t="str">
        <f>IF(ISNUMBER(SEARCH(kpi_catalog[[#Headers],[YTD]],$K126)),"Y","N")</f>
        <v>Y</v>
      </c>
      <c r="O126" s="1292" t="str">
        <f>IF(ISNUMBER(SEARCH(kpi_catalog[[#Headers],[MTD]],$K126)),"Y","N")</f>
        <v>N</v>
      </c>
      <c r="P126" s="1292" t="str">
        <f>IF(ISNUMBER(SEARCH(kpi_catalog[[#Headers],[Selected period]],$K126)),"Y","N")</f>
        <v>N</v>
      </c>
      <c r="Q126" s="1293" t="s">
        <v>4332</v>
      </c>
      <c r="R126" s="1294" t="str">
        <f>IF(ISNUMBER(SEARCH(kpi_catalog[[#Headers],[Division]],$Q126)),"Y","N")</f>
        <v>Y</v>
      </c>
      <c r="S126" s="1294" t="str">
        <f>IF(ISNUMBER(SEARCH(kpi_catalog[[#Headers],[Brand]],$Q126)),"Y","N")</f>
        <v>Y</v>
      </c>
      <c r="T126" s="1294" t="str">
        <f>IF(ISNUMBER(SEARCH(kpi_catalog[[#Headers],[Acquisition Period]],$Q126)),"Y","N")</f>
        <v>Y</v>
      </c>
      <c r="U126" s="1294" t="str">
        <f>IF(ISNUMBER(SEARCH(kpi_catalog[[#Headers],[Engager Type]],$Q126)),"Y","N")</f>
        <v>Y</v>
      </c>
      <c r="V126" s="1294" t="str">
        <f>IF(ISNUMBER(SEARCH(kpi_catalog[[#Headers],[Buyer Type]],$Q126)),"Y","N")</f>
        <v>Y</v>
      </c>
      <c r="W126" s="1294" t="str">
        <f>IF(ISNUMBER(SEARCH(kpi_catalog[[#Headers],[Loyalty Filter]],$Q126)),"Y","N")</f>
        <v>Y</v>
      </c>
      <c r="X126" s="1294" t="str">
        <f>IF(ISNUMBER(SEARCH(kpi_catalog[[#Headers],[Channel]],$Q126)),"Y","N")</f>
        <v>N</v>
      </c>
      <c r="Y126" s="1294" t="str">
        <f>IF(ISNUMBER(SEARCH(kpi_catalog[[#Headers],[Campaign ID]],$Q126)),"Y","N")</f>
        <v>N</v>
      </c>
      <c r="Z126" s="1294" t="str">
        <f>IF(ISNUMBER(SEARCH(kpi_catalog[[#Headers],[Channel]],$Q126)),"Y","N")</f>
        <v>N</v>
      </c>
      <c r="AA126" s="1294" t="str">
        <f>IF(ISNUMBER(SEARCH(kpi_catalog[[#Headers],[Campaign ID]],$Q126)),"Y","N")</f>
        <v>N</v>
      </c>
      <c r="AB126" s="1294" t="str">
        <f>IF(ISNUMBER(SEARCH(kpi_catalog[[#Headers],[Campaign Name]],$Q126)),"Y","N")</f>
        <v>N</v>
      </c>
      <c r="AC126" s="1294" t="str">
        <f>IF(ISNUMBER(SEARCH(kpi_catalog[[#Headers],[Touchpoint]],$Q126)),"Y","N")</f>
        <v>N</v>
      </c>
      <c r="AD126" s="1294" t="str">
        <f>IF(ISNUMBER(SEARCH(kpi_catalog[[#Headers],[Campaign type]],$Q126)),"Y","N")</f>
        <v>N</v>
      </c>
      <c r="AE126" s="1294" t="str">
        <f>IF(ISNUMBER(SEARCH(kpi_catalog[[#Headers],[Product franchise]],$Q126)),"Y","N")</f>
        <v>N</v>
      </c>
      <c r="AF126" s="1294" t="str">
        <f>IF(ISNUMBER(SEARCH(kpi_catalog[[#Headers],[Product code]],$Q126)),"Y","N")</f>
        <v>N</v>
      </c>
      <c r="AG126" s="1298" t="s">
        <v>4479</v>
      </c>
      <c r="AH126" s="1296"/>
      <c r="AI126" s="1297"/>
      <c r="AJ126" s="1297"/>
    </row>
    <row r="127" spans="1:36" ht="30" customHeight="1">
      <c r="A127" s="1282">
        <v>125</v>
      </c>
      <c r="B127" s="1283" t="s">
        <v>639</v>
      </c>
      <c r="C127" s="1291"/>
      <c r="D127" s="1323" t="s">
        <v>4735</v>
      </c>
      <c r="E127" s="1291" t="s">
        <v>4478</v>
      </c>
      <c r="F127" s="1291" t="s">
        <v>4480</v>
      </c>
      <c r="G127" s="1291" t="s">
        <v>4339</v>
      </c>
      <c r="H127" s="1291" t="s">
        <v>4336</v>
      </c>
      <c r="I127" s="1291" t="s">
        <v>4330</v>
      </c>
      <c r="J127" s="1291" t="s">
        <v>4451</v>
      </c>
      <c r="K127" s="1291" t="s">
        <v>4346</v>
      </c>
      <c r="L127" s="1292" t="str">
        <f>IF(ISNUMBER(SEARCH(kpi_catalog[[#Headers],[Till Date]],K127)),"Y","N")</f>
        <v>N</v>
      </c>
      <c r="M127" s="1292" t="str">
        <f t="shared" si="1"/>
        <v>Y</v>
      </c>
      <c r="N127" s="1292" t="str">
        <f>IF(ISNUMBER(SEARCH(kpi_catalog[[#Headers],[YTD]],$K127)),"Y","N")</f>
        <v>Y</v>
      </c>
      <c r="O127" s="1292" t="str">
        <f>IF(ISNUMBER(SEARCH(kpi_catalog[[#Headers],[MTD]],$K127)),"Y","N")</f>
        <v>N</v>
      </c>
      <c r="P127" s="1292" t="str">
        <f>IF(ISNUMBER(SEARCH(kpi_catalog[[#Headers],[Selected period]],$K127)),"Y","N")</f>
        <v>N</v>
      </c>
      <c r="Q127" s="1293" t="s">
        <v>4332</v>
      </c>
      <c r="R127" s="1294" t="str">
        <f>IF(ISNUMBER(SEARCH(kpi_catalog[[#Headers],[Division]],$Q127)),"Y","N")</f>
        <v>Y</v>
      </c>
      <c r="S127" s="1294" t="str">
        <f>IF(ISNUMBER(SEARCH(kpi_catalog[[#Headers],[Brand]],$Q127)),"Y","N")</f>
        <v>Y</v>
      </c>
      <c r="T127" s="1294" t="str">
        <f>IF(ISNUMBER(SEARCH(kpi_catalog[[#Headers],[Acquisition Period]],$Q127)),"Y","N")</f>
        <v>Y</v>
      </c>
      <c r="U127" s="1294" t="str">
        <f>IF(ISNUMBER(SEARCH(kpi_catalog[[#Headers],[Engager Type]],$Q127)),"Y","N")</f>
        <v>Y</v>
      </c>
      <c r="V127" s="1294" t="str">
        <f>IF(ISNUMBER(SEARCH(kpi_catalog[[#Headers],[Buyer Type]],$Q127)),"Y","N")</f>
        <v>Y</v>
      </c>
      <c r="W127" s="1294" t="str">
        <f>IF(ISNUMBER(SEARCH(kpi_catalog[[#Headers],[Loyalty Filter]],$Q127)),"Y","N")</f>
        <v>Y</v>
      </c>
      <c r="X127" s="1294" t="str">
        <f>IF(ISNUMBER(SEARCH(kpi_catalog[[#Headers],[Channel]],$Q127)),"Y","N")</f>
        <v>N</v>
      </c>
      <c r="Y127" s="1294" t="str">
        <f>IF(ISNUMBER(SEARCH(kpi_catalog[[#Headers],[Campaign ID]],$Q127)),"Y","N")</f>
        <v>N</v>
      </c>
      <c r="Z127" s="1294" t="str">
        <f>IF(ISNUMBER(SEARCH(kpi_catalog[[#Headers],[Channel]],$Q127)),"Y","N")</f>
        <v>N</v>
      </c>
      <c r="AA127" s="1294" t="str">
        <f>IF(ISNUMBER(SEARCH(kpi_catalog[[#Headers],[Campaign ID]],$Q127)),"Y","N")</f>
        <v>N</v>
      </c>
      <c r="AB127" s="1294" t="str">
        <f>IF(ISNUMBER(SEARCH(kpi_catalog[[#Headers],[Campaign Name]],$Q127)),"Y","N")</f>
        <v>N</v>
      </c>
      <c r="AC127" s="1294" t="str">
        <f>IF(ISNUMBER(SEARCH(kpi_catalog[[#Headers],[Touchpoint]],$Q127)),"Y","N")</f>
        <v>N</v>
      </c>
      <c r="AD127" s="1294" t="str">
        <f>IF(ISNUMBER(SEARCH(kpi_catalog[[#Headers],[Campaign type]],$Q127)),"Y","N")</f>
        <v>N</v>
      </c>
      <c r="AE127" s="1294" t="str">
        <f>IF(ISNUMBER(SEARCH(kpi_catalog[[#Headers],[Product franchise]],$Q127)),"Y","N")</f>
        <v>N</v>
      </c>
      <c r="AF127" s="1294" t="str">
        <f>IF(ISNUMBER(SEARCH(kpi_catalog[[#Headers],[Product code]],$Q127)),"Y","N")</f>
        <v>N</v>
      </c>
      <c r="AG127" s="1295" t="s">
        <v>4337</v>
      </c>
      <c r="AH127" s="1296"/>
      <c r="AI127" s="1297"/>
      <c r="AJ127" s="1297"/>
    </row>
    <row r="128" spans="1:36" ht="30" customHeight="1">
      <c r="A128" s="1282">
        <v>126</v>
      </c>
      <c r="B128" s="1283" t="s">
        <v>639</v>
      </c>
      <c r="C128" s="1291"/>
      <c r="D128" s="1323" t="s">
        <v>4735</v>
      </c>
      <c r="E128" s="1291" t="s">
        <v>4478</v>
      </c>
      <c r="F128" s="1291" t="s">
        <v>4481</v>
      </c>
      <c r="G128" s="1291" t="s">
        <v>4352</v>
      </c>
      <c r="H128" s="1291" t="s">
        <v>4336</v>
      </c>
      <c r="I128" s="1291" t="s">
        <v>4330</v>
      </c>
      <c r="J128" s="1291" t="s">
        <v>4451</v>
      </c>
      <c r="K128" s="1291" t="s">
        <v>4346</v>
      </c>
      <c r="L128" s="1292" t="str">
        <f>IF(ISNUMBER(SEARCH(kpi_catalog[[#Headers],[Till Date]],K128)),"Y","N")</f>
        <v>N</v>
      </c>
      <c r="M128" s="1292" t="str">
        <f t="shared" si="1"/>
        <v>Y</v>
      </c>
      <c r="N128" s="1292" t="str">
        <f>IF(ISNUMBER(SEARCH(kpi_catalog[[#Headers],[YTD]],$K128)),"Y","N")</f>
        <v>Y</v>
      </c>
      <c r="O128" s="1292" t="str">
        <f>IF(ISNUMBER(SEARCH(kpi_catalog[[#Headers],[MTD]],$K128)),"Y","N")</f>
        <v>N</v>
      </c>
      <c r="P128" s="1292" t="str">
        <f>IF(ISNUMBER(SEARCH(kpi_catalog[[#Headers],[Selected period]],$K128)),"Y","N")</f>
        <v>N</v>
      </c>
      <c r="Q128" s="1293" t="s">
        <v>4332</v>
      </c>
      <c r="R128" s="1294" t="str">
        <f>IF(ISNUMBER(SEARCH(kpi_catalog[[#Headers],[Division]],$Q128)),"Y","N")</f>
        <v>Y</v>
      </c>
      <c r="S128" s="1294" t="str">
        <f>IF(ISNUMBER(SEARCH(kpi_catalog[[#Headers],[Brand]],$Q128)),"Y","N")</f>
        <v>Y</v>
      </c>
      <c r="T128" s="1294" t="str">
        <f>IF(ISNUMBER(SEARCH(kpi_catalog[[#Headers],[Acquisition Period]],$Q128)),"Y","N")</f>
        <v>Y</v>
      </c>
      <c r="U128" s="1294" t="str">
        <f>IF(ISNUMBER(SEARCH(kpi_catalog[[#Headers],[Engager Type]],$Q128)),"Y","N")</f>
        <v>Y</v>
      </c>
      <c r="V128" s="1294" t="str">
        <f>IF(ISNUMBER(SEARCH(kpi_catalog[[#Headers],[Buyer Type]],$Q128)),"Y","N")</f>
        <v>Y</v>
      </c>
      <c r="W128" s="1294" t="str">
        <f>IF(ISNUMBER(SEARCH(kpi_catalog[[#Headers],[Loyalty Filter]],$Q128)),"Y","N")</f>
        <v>Y</v>
      </c>
      <c r="X128" s="1294" t="str">
        <f>IF(ISNUMBER(SEARCH(kpi_catalog[[#Headers],[Channel]],$Q128)),"Y","N")</f>
        <v>N</v>
      </c>
      <c r="Y128" s="1294" t="str">
        <f>IF(ISNUMBER(SEARCH(kpi_catalog[[#Headers],[Campaign ID]],$Q128)),"Y","N")</f>
        <v>N</v>
      </c>
      <c r="Z128" s="1294" t="str">
        <f>IF(ISNUMBER(SEARCH(kpi_catalog[[#Headers],[Channel]],$Q128)),"Y","N")</f>
        <v>N</v>
      </c>
      <c r="AA128" s="1294" t="str">
        <f>IF(ISNUMBER(SEARCH(kpi_catalog[[#Headers],[Campaign ID]],$Q128)),"Y","N")</f>
        <v>N</v>
      </c>
      <c r="AB128" s="1294" t="str">
        <f>IF(ISNUMBER(SEARCH(kpi_catalog[[#Headers],[Campaign Name]],$Q128)),"Y","N")</f>
        <v>N</v>
      </c>
      <c r="AC128" s="1294" t="str">
        <f>IF(ISNUMBER(SEARCH(kpi_catalog[[#Headers],[Touchpoint]],$Q128)),"Y","N")</f>
        <v>N</v>
      </c>
      <c r="AD128" s="1294" t="str">
        <f>IF(ISNUMBER(SEARCH(kpi_catalog[[#Headers],[Campaign type]],$Q128)),"Y","N")</f>
        <v>N</v>
      </c>
      <c r="AE128" s="1294" t="str">
        <f>IF(ISNUMBER(SEARCH(kpi_catalog[[#Headers],[Product franchise]],$Q128)),"Y","N")</f>
        <v>N</v>
      </c>
      <c r="AF128" s="1294" t="str">
        <f>IF(ISNUMBER(SEARCH(kpi_catalog[[#Headers],[Product code]],$Q128)),"Y","N")</f>
        <v>N</v>
      </c>
      <c r="AG128" s="1295" t="s">
        <v>4337</v>
      </c>
      <c r="AH128" s="1296"/>
      <c r="AI128" s="1297"/>
      <c r="AJ128" s="1297"/>
    </row>
    <row r="129" spans="1:36" ht="30" customHeight="1">
      <c r="A129" s="1282">
        <v>127</v>
      </c>
      <c r="B129" s="1283" t="s">
        <v>639</v>
      </c>
      <c r="C129" s="1291"/>
      <c r="D129" s="1323" t="s">
        <v>4736</v>
      </c>
      <c r="E129" s="1291" t="s">
        <v>4482</v>
      </c>
      <c r="F129" s="1291" t="s">
        <v>4482</v>
      </c>
      <c r="G129" s="1291" t="s">
        <v>4339</v>
      </c>
      <c r="H129" s="1291" t="s">
        <v>4361</v>
      </c>
      <c r="I129" s="1291" t="s">
        <v>4330</v>
      </c>
      <c r="J129" s="1291" t="s">
        <v>4451</v>
      </c>
      <c r="K129" s="1291" t="s">
        <v>4346</v>
      </c>
      <c r="L129" s="1292" t="str">
        <f>IF(ISNUMBER(SEARCH(kpi_catalog[[#Headers],[Till Date]],K129)),"Y","N")</f>
        <v>N</v>
      </c>
      <c r="M129" s="1292" t="str">
        <f t="shared" si="1"/>
        <v>Y</v>
      </c>
      <c r="N129" s="1292" t="str">
        <f>IF(ISNUMBER(SEARCH(kpi_catalog[[#Headers],[YTD]],$K129)),"Y","N")</f>
        <v>Y</v>
      </c>
      <c r="O129" s="1292" t="str">
        <f>IF(ISNUMBER(SEARCH(kpi_catalog[[#Headers],[MTD]],$K129)),"Y","N")</f>
        <v>N</v>
      </c>
      <c r="P129" s="1292" t="str">
        <f>IF(ISNUMBER(SEARCH(kpi_catalog[[#Headers],[Selected period]],$K129)),"Y","N")</f>
        <v>N</v>
      </c>
      <c r="Q129" s="1293" t="s">
        <v>4332</v>
      </c>
      <c r="R129" s="1294" t="str">
        <f>IF(ISNUMBER(SEARCH(kpi_catalog[[#Headers],[Division]],$Q129)),"Y","N")</f>
        <v>Y</v>
      </c>
      <c r="S129" s="1294" t="str">
        <f>IF(ISNUMBER(SEARCH(kpi_catalog[[#Headers],[Brand]],$Q129)),"Y","N")</f>
        <v>Y</v>
      </c>
      <c r="T129" s="1294" t="str">
        <f>IF(ISNUMBER(SEARCH(kpi_catalog[[#Headers],[Acquisition Period]],$Q129)),"Y","N")</f>
        <v>Y</v>
      </c>
      <c r="U129" s="1294" t="str">
        <f>IF(ISNUMBER(SEARCH(kpi_catalog[[#Headers],[Engager Type]],$Q129)),"Y","N")</f>
        <v>Y</v>
      </c>
      <c r="V129" s="1294" t="str">
        <f>IF(ISNUMBER(SEARCH(kpi_catalog[[#Headers],[Buyer Type]],$Q129)),"Y","N")</f>
        <v>Y</v>
      </c>
      <c r="W129" s="1294" t="str">
        <f>IF(ISNUMBER(SEARCH(kpi_catalog[[#Headers],[Loyalty Filter]],$Q129)),"Y","N")</f>
        <v>Y</v>
      </c>
      <c r="X129" s="1294" t="str">
        <f>IF(ISNUMBER(SEARCH(kpi_catalog[[#Headers],[Channel]],$Q129)),"Y","N")</f>
        <v>N</v>
      </c>
      <c r="Y129" s="1294" t="str">
        <f>IF(ISNUMBER(SEARCH(kpi_catalog[[#Headers],[Campaign ID]],$Q129)),"Y","N")</f>
        <v>N</v>
      </c>
      <c r="Z129" s="1294" t="str">
        <f>IF(ISNUMBER(SEARCH(kpi_catalog[[#Headers],[Channel]],$Q129)),"Y","N")</f>
        <v>N</v>
      </c>
      <c r="AA129" s="1294" t="str">
        <f>IF(ISNUMBER(SEARCH(kpi_catalog[[#Headers],[Campaign ID]],$Q129)),"Y","N")</f>
        <v>N</v>
      </c>
      <c r="AB129" s="1294" t="str">
        <f>IF(ISNUMBER(SEARCH(kpi_catalog[[#Headers],[Campaign Name]],$Q129)),"Y","N")</f>
        <v>N</v>
      </c>
      <c r="AC129" s="1294" t="str">
        <f>IF(ISNUMBER(SEARCH(kpi_catalog[[#Headers],[Touchpoint]],$Q129)),"Y","N")</f>
        <v>N</v>
      </c>
      <c r="AD129" s="1294" t="str">
        <f>IF(ISNUMBER(SEARCH(kpi_catalog[[#Headers],[Campaign type]],$Q129)),"Y","N")</f>
        <v>N</v>
      </c>
      <c r="AE129" s="1294" t="str">
        <f>IF(ISNUMBER(SEARCH(kpi_catalog[[#Headers],[Product franchise]],$Q129)),"Y","N")</f>
        <v>N</v>
      </c>
      <c r="AF129" s="1294" t="str">
        <f>IF(ISNUMBER(SEARCH(kpi_catalog[[#Headers],[Product code]],$Q129)),"Y","N")</f>
        <v>N</v>
      </c>
      <c r="AG129" s="1298" t="s">
        <v>4483</v>
      </c>
      <c r="AH129" s="1296"/>
      <c r="AI129" s="1297"/>
      <c r="AJ129" s="1297"/>
    </row>
    <row r="130" spans="1:36" ht="30" customHeight="1">
      <c r="A130" s="1282">
        <v>128</v>
      </c>
      <c r="B130" s="1283" t="s">
        <v>639</v>
      </c>
      <c r="C130" s="1291"/>
      <c r="D130" s="1323" t="s">
        <v>4736</v>
      </c>
      <c r="E130" s="1291" t="s">
        <v>4482</v>
      </c>
      <c r="F130" s="1291" t="s">
        <v>4484</v>
      </c>
      <c r="G130" s="1291" t="s">
        <v>4339</v>
      </c>
      <c r="H130" s="1291" t="s">
        <v>4336</v>
      </c>
      <c r="I130" s="1291" t="s">
        <v>4330</v>
      </c>
      <c r="J130" s="1291" t="s">
        <v>4451</v>
      </c>
      <c r="K130" s="1291" t="s">
        <v>4346</v>
      </c>
      <c r="L130" s="1292" t="str">
        <f>IF(ISNUMBER(SEARCH(kpi_catalog[[#Headers],[Till Date]],K130)),"Y","N")</f>
        <v>N</v>
      </c>
      <c r="M130" s="1292" t="str">
        <f t="shared" si="1"/>
        <v>Y</v>
      </c>
      <c r="N130" s="1292" t="str">
        <f>IF(ISNUMBER(SEARCH(kpi_catalog[[#Headers],[YTD]],$K130)),"Y","N")</f>
        <v>Y</v>
      </c>
      <c r="O130" s="1292" t="str">
        <f>IF(ISNUMBER(SEARCH(kpi_catalog[[#Headers],[MTD]],$K130)),"Y","N")</f>
        <v>N</v>
      </c>
      <c r="P130" s="1292" t="str">
        <f>IF(ISNUMBER(SEARCH(kpi_catalog[[#Headers],[Selected period]],$K130)),"Y","N")</f>
        <v>N</v>
      </c>
      <c r="Q130" s="1293" t="s">
        <v>4332</v>
      </c>
      <c r="R130" s="1294" t="str">
        <f>IF(ISNUMBER(SEARCH(kpi_catalog[[#Headers],[Division]],$Q130)),"Y","N")</f>
        <v>Y</v>
      </c>
      <c r="S130" s="1294" t="str">
        <f>IF(ISNUMBER(SEARCH(kpi_catalog[[#Headers],[Brand]],$Q130)),"Y","N")</f>
        <v>Y</v>
      </c>
      <c r="T130" s="1294" t="str">
        <f>IF(ISNUMBER(SEARCH(kpi_catalog[[#Headers],[Acquisition Period]],$Q130)),"Y","N")</f>
        <v>Y</v>
      </c>
      <c r="U130" s="1294" t="str">
        <f>IF(ISNUMBER(SEARCH(kpi_catalog[[#Headers],[Engager Type]],$Q130)),"Y","N")</f>
        <v>Y</v>
      </c>
      <c r="V130" s="1294" t="str">
        <f>IF(ISNUMBER(SEARCH(kpi_catalog[[#Headers],[Buyer Type]],$Q130)),"Y","N")</f>
        <v>Y</v>
      </c>
      <c r="W130" s="1294" t="str">
        <f>IF(ISNUMBER(SEARCH(kpi_catalog[[#Headers],[Loyalty Filter]],$Q130)),"Y","N")</f>
        <v>Y</v>
      </c>
      <c r="X130" s="1294" t="str">
        <f>IF(ISNUMBER(SEARCH(kpi_catalog[[#Headers],[Channel]],$Q130)),"Y","N")</f>
        <v>N</v>
      </c>
      <c r="Y130" s="1294" t="str">
        <f>IF(ISNUMBER(SEARCH(kpi_catalog[[#Headers],[Campaign ID]],$Q130)),"Y","N")</f>
        <v>N</v>
      </c>
      <c r="Z130" s="1294" t="str">
        <f>IF(ISNUMBER(SEARCH(kpi_catalog[[#Headers],[Channel]],$Q130)),"Y","N")</f>
        <v>N</v>
      </c>
      <c r="AA130" s="1294" t="str">
        <f>IF(ISNUMBER(SEARCH(kpi_catalog[[#Headers],[Campaign ID]],$Q130)),"Y","N")</f>
        <v>N</v>
      </c>
      <c r="AB130" s="1294" t="str">
        <f>IF(ISNUMBER(SEARCH(kpi_catalog[[#Headers],[Campaign Name]],$Q130)),"Y","N")</f>
        <v>N</v>
      </c>
      <c r="AC130" s="1294" t="str">
        <f>IF(ISNUMBER(SEARCH(kpi_catalog[[#Headers],[Touchpoint]],$Q130)),"Y","N")</f>
        <v>N</v>
      </c>
      <c r="AD130" s="1294" t="str">
        <f>IF(ISNUMBER(SEARCH(kpi_catalog[[#Headers],[Campaign type]],$Q130)),"Y","N")</f>
        <v>N</v>
      </c>
      <c r="AE130" s="1294" t="str">
        <f>IF(ISNUMBER(SEARCH(kpi_catalog[[#Headers],[Product franchise]],$Q130)),"Y","N")</f>
        <v>N</v>
      </c>
      <c r="AF130" s="1294" t="str">
        <f>IF(ISNUMBER(SEARCH(kpi_catalog[[#Headers],[Product code]],$Q130)),"Y","N")</f>
        <v>N</v>
      </c>
      <c r="AG130" s="1295" t="s">
        <v>4337</v>
      </c>
      <c r="AH130" s="1296"/>
      <c r="AI130" s="1297"/>
      <c r="AJ130" s="1297"/>
    </row>
    <row r="131" spans="1:36" ht="30" customHeight="1">
      <c r="A131" s="1282">
        <v>129</v>
      </c>
      <c r="B131" s="1283" t="s">
        <v>639</v>
      </c>
      <c r="C131" s="1291"/>
      <c r="D131" s="1323" t="s">
        <v>4736</v>
      </c>
      <c r="E131" s="1291" t="s">
        <v>4482</v>
      </c>
      <c r="F131" s="1291" t="s">
        <v>4485</v>
      </c>
      <c r="G131" s="1291" t="s">
        <v>4352</v>
      </c>
      <c r="H131" s="1291" t="s">
        <v>4336</v>
      </c>
      <c r="I131" s="1291" t="s">
        <v>4330</v>
      </c>
      <c r="J131" s="1291" t="s">
        <v>4451</v>
      </c>
      <c r="K131" s="1291" t="s">
        <v>4346</v>
      </c>
      <c r="L131" s="1292" t="str">
        <f>IF(ISNUMBER(SEARCH(kpi_catalog[[#Headers],[Till Date]],K131)),"Y","N")</f>
        <v>N</v>
      </c>
      <c r="M131" s="1292" t="str">
        <f t="shared" ref="M131:M194" si="2">IF(OR(ISNUMBER(SEARCH(M$2,K131)),ISNUMBER(SEARCH("End Date",K131))),"Y","N")</f>
        <v>Y</v>
      </c>
      <c r="N131" s="1292" t="str">
        <f>IF(ISNUMBER(SEARCH(kpi_catalog[[#Headers],[YTD]],$K131)),"Y","N")</f>
        <v>Y</v>
      </c>
      <c r="O131" s="1292" t="str">
        <f>IF(ISNUMBER(SEARCH(kpi_catalog[[#Headers],[MTD]],$K131)),"Y","N")</f>
        <v>N</v>
      </c>
      <c r="P131" s="1292" t="str">
        <f>IF(ISNUMBER(SEARCH(kpi_catalog[[#Headers],[Selected period]],$K131)),"Y","N")</f>
        <v>N</v>
      </c>
      <c r="Q131" s="1293" t="s">
        <v>4332</v>
      </c>
      <c r="R131" s="1294" t="str">
        <f>IF(ISNUMBER(SEARCH(kpi_catalog[[#Headers],[Division]],$Q131)),"Y","N")</f>
        <v>Y</v>
      </c>
      <c r="S131" s="1294" t="str">
        <f>IF(ISNUMBER(SEARCH(kpi_catalog[[#Headers],[Brand]],$Q131)),"Y","N")</f>
        <v>Y</v>
      </c>
      <c r="T131" s="1294" t="str">
        <f>IF(ISNUMBER(SEARCH(kpi_catalog[[#Headers],[Acquisition Period]],$Q131)),"Y","N")</f>
        <v>Y</v>
      </c>
      <c r="U131" s="1294" t="str">
        <f>IF(ISNUMBER(SEARCH(kpi_catalog[[#Headers],[Engager Type]],$Q131)),"Y","N")</f>
        <v>Y</v>
      </c>
      <c r="V131" s="1294" t="str">
        <f>IF(ISNUMBER(SEARCH(kpi_catalog[[#Headers],[Buyer Type]],$Q131)),"Y","N")</f>
        <v>Y</v>
      </c>
      <c r="W131" s="1294" t="str">
        <f>IF(ISNUMBER(SEARCH(kpi_catalog[[#Headers],[Loyalty Filter]],$Q131)),"Y","N")</f>
        <v>Y</v>
      </c>
      <c r="X131" s="1294" t="str">
        <f>IF(ISNUMBER(SEARCH(kpi_catalog[[#Headers],[Channel]],$Q131)),"Y","N")</f>
        <v>N</v>
      </c>
      <c r="Y131" s="1294" t="str">
        <f>IF(ISNUMBER(SEARCH(kpi_catalog[[#Headers],[Campaign ID]],$Q131)),"Y","N")</f>
        <v>N</v>
      </c>
      <c r="Z131" s="1294" t="str">
        <f>IF(ISNUMBER(SEARCH(kpi_catalog[[#Headers],[Channel]],$Q131)),"Y","N")</f>
        <v>N</v>
      </c>
      <c r="AA131" s="1294" t="str">
        <f>IF(ISNUMBER(SEARCH(kpi_catalog[[#Headers],[Campaign ID]],$Q131)),"Y","N")</f>
        <v>N</v>
      </c>
      <c r="AB131" s="1294" t="str">
        <f>IF(ISNUMBER(SEARCH(kpi_catalog[[#Headers],[Campaign Name]],$Q131)),"Y","N")</f>
        <v>N</v>
      </c>
      <c r="AC131" s="1294" t="str">
        <f>IF(ISNUMBER(SEARCH(kpi_catalog[[#Headers],[Touchpoint]],$Q131)),"Y","N")</f>
        <v>N</v>
      </c>
      <c r="AD131" s="1294" t="str">
        <f>IF(ISNUMBER(SEARCH(kpi_catalog[[#Headers],[Campaign type]],$Q131)),"Y","N")</f>
        <v>N</v>
      </c>
      <c r="AE131" s="1294" t="str">
        <f>IF(ISNUMBER(SEARCH(kpi_catalog[[#Headers],[Product franchise]],$Q131)),"Y","N")</f>
        <v>N</v>
      </c>
      <c r="AF131" s="1294" t="str">
        <f>IF(ISNUMBER(SEARCH(kpi_catalog[[#Headers],[Product code]],$Q131)),"Y","N")</f>
        <v>N</v>
      </c>
      <c r="AG131" s="1295" t="s">
        <v>4337</v>
      </c>
      <c r="AH131" s="1296"/>
      <c r="AI131" s="1297"/>
      <c r="AJ131" s="1297"/>
    </row>
    <row r="132" spans="1:36" ht="30" customHeight="1">
      <c r="A132" s="1282">
        <v>130</v>
      </c>
      <c r="B132" s="1283" t="s">
        <v>639</v>
      </c>
      <c r="C132" s="1291"/>
      <c r="D132" s="1323" t="s">
        <v>5742</v>
      </c>
      <c r="E132" s="1291" t="s">
        <v>4486</v>
      </c>
      <c r="F132" s="1291" t="s">
        <v>4486</v>
      </c>
      <c r="G132" s="1291" t="s">
        <v>3368</v>
      </c>
      <c r="H132" s="1291" t="s">
        <v>4361</v>
      </c>
      <c r="I132" s="1291" t="s">
        <v>4330</v>
      </c>
      <c r="J132" s="1291" t="s">
        <v>4451</v>
      </c>
      <c r="K132" s="1291" t="s">
        <v>4346</v>
      </c>
      <c r="L132" s="1292" t="str">
        <f>IF(ISNUMBER(SEARCH(kpi_catalog[[#Headers],[Till Date]],K132)),"Y","N")</f>
        <v>N</v>
      </c>
      <c r="M132" s="1292" t="str">
        <f t="shared" si="2"/>
        <v>Y</v>
      </c>
      <c r="N132" s="1292" t="str">
        <f>IF(ISNUMBER(SEARCH(kpi_catalog[[#Headers],[YTD]],$K132)),"Y","N")</f>
        <v>Y</v>
      </c>
      <c r="O132" s="1292" t="str">
        <f>IF(ISNUMBER(SEARCH(kpi_catalog[[#Headers],[MTD]],$K132)),"Y","N")</f>
        <v>N</v>
      </c>
      <c r="P132" s="1292" t="str">
        <f>IF(ISNUMBER(SEARCH(kpi_catalog[[#Headers],[Selected period]],$K132)),"Y","N")</f>
        <v>N</v>
      </c>
      <c r="Q132" s="1293" t="s">
        <v>4332</v>
      </c>
      <c r="R132" s="1294" t="str">
        <f>IF(ISNUMBER(SEARCH(kpi_catalog[[#Headers],[Division]],$Q132)),"Y","N")</f>
        <v>Y</v>
      </c>
      <c r="S132" s="1294" t="str">
        <f>IF(ISNUMBER(SEARCH(kpi_catalog[[#Headers],[Brand]],$Q132)),"Y","N")</f>
        <v>Y</v>
      </c>
      <c r="T132" s="1294" t="str">
        <f>IF(ISNUMBER(SEARCH(kpi_catalog[[#Headers],[Acquisition Period]],$Q132)),"Y","N")</f>
        <v>Y</v>
      </c>
      <c r="U132" s="1294" t="str">
        <f>IF(ISNUMBER(SEARCH(kpi_catalog[[#Headers],[Engager Type]],$Q132)),"Y","N")</f>
        <v>Y</v>
      </c>
      <c r="V132" s="1294" t="str">
        <f>IF(ISNUMBER(SEARCH(kpi_catalog[[#Headers],[Buyer Type]],$Q132)),"Y","N")</f>
        <v>Y</v>
      </c>
      <c r="W132" s="1294" t="str">
        <f>IF(ISNUMBER(SEARCH(kpi_catalog[[#Headers],[Loyalty Filter]],$Q132)),"Y","N")</f>
        <v>Y</v>
      </c>
      <c r="X132" s="1294" t="str">
        <f>IF(ISNUMBER(SEARCH(kpi_catalog[[#Headers],[Channel]],$Q132)),"Y","N")</f>
        <v>N</v>
      </c>
      <c r="Y132" s="1294" t="str">
        <f>IF(ISNUMBER(SEARCH(kpi_catalog[[#Headers],[Campaign ID]],$Q132)),"Y","N")</f>
        <v>N</v>
      </c>
      <c r="Z132" s="1294" t="str">
        <f>IF(ISNUMBER(SEARCH(kpi_catalog[[#Headers],[Channel]],$Q132)),"Y","N")</f>
        <v>N</v>
      </c>
      <c r="AA132" s="1294" t="str">
        <f>IF(ISNUMBER(SEARCH(kpi_catalog[[#Headers],[Campaign ID]],$Q132)),"Y","N")</f>
        <v>N</v>
      </c>
      <c r="AB132" s="1294" t="str">
        <f>IF(ISNUMBER(SEARCH(kpi_catalog[[#Headers],[Campaign Name]],$Q132)),"Y","N")</f>
        <v>N</v>
      </c>
      <c r="AC132" s="1294" t="str">
        <f>IF(ISNUMBER(SEARCH(kpi_catalog[[#Headers],[Touchpoint]],$Q132)),"Y","N")</f>
        <v>N</v>
      </c>
      <c r="AD132" s="1294" t="str">
        <f>IF(ISNUMBER(SEARCH(kpi_catalog[[#Headers],[Campaign type]],$Q132)),"Y","N")</f>
        <v>N</v>
      </c>
      <c r="AE132" s="1294" t="str">
        <f>IF(ISNUMBER(SEARCH(kpi_catalog[[#Headers],[Product franchise]],$Q132)),"Y","N")</f>
        <v>N</v>
      </c>
      <c r="AF132" s="1294" t="str">
        <f>IF(ISNUMBER(SEARCH(kpi_catalog[[#Headers],[Product code]],$Q132)),"Y","N")</f>
        <v>N</v>
      </c>
      <c r="AG132" s="1298" t="s">
        <v>4487</v>
      </c>
      <c r="AH132" s="1296"/>
      <c r="AI132" s="1297"/>
      <c r="AJ132" s="1297"/>
    </row>
    <row r="133" spans="1:36" ht="30" customHeight="1">
      <c r="A133" s="1282">
        <v>131</v>
      </c>
      <c r="B133" s="1283" t="s">
        <v>639</v>
      </c>
      <c r="C133" s="1291"/>
      <c r="D133" s="1323" t="s">
        <v>5742</v>
      </c>
      <c r="E133" s="1291" t="s">
        <v>4486</v>
      </c>
      <c r="F133" s="1291" t="s">
        <v>4488</v>
      </c>
      <c r="G133" s="1291" t="s">
        <v>3368</v>
      </c>
      <c r="H133" s="1291" t="s">
        <v>4336</v>
      </c>
      <c r="I133" s="1291" t="s">
        <v>4330</v>
      </c>
      <c r="J133" s="1291" t="s">
        <v>4451</v>
      </c>
      <c r="K133" s="1291" t="s">
        <v>4346</v>
      </c>
      <c r="L133" s="1292" t="str">
        <f>IF(ISNUMBER(SEARCH(kpi_catalog[[#Headers],[Till Date]],K133)),"Y","N")</f>
        <v>N</v>
      </c>
      <c r="M133" s="1292" t="str">
        <f t="shared" si="2"/>
        <v>Y</v>
      </c>
      <c r="N133" s="1292" t="str">
        <f>IF(ISNUMBER(SEARCH(kpi_catalog[[#Headers],[YTD]],$K133)),"Y","N")</f>
        <v>Y</v>
      </c>
      <c r="O133" s="1292" t="str">
        <f>IF(ISNUMBER(SEARCH(kpi_catalog[[#Headers],[MTD]],$K133)),"Y","N")</f>
        <v>N</v>
      </c>
      <c r="P133" s="1292" t="str">
        <f>IF(ISNUMBER(SEARCH(kpi_catalog[[#Headers],[Selected period]],$K133)),"Y","N")</f>
        <v>N</v>
      </c>
      <c r="Q133" s="1293" t="s">
        <v>4332</v>
      </c>
      <c r="R133" s="1294" t="str">
        <f>IF(ISNUMBER(SEARCH(kpi_catalog[[#Headers],[Division]],$Q133)),"Y","N")</f>
        <v>Y</v>
      </c>
      <c r="S133" s="1294" t="str">
        <f>IF(ISNUMBER(SEARCH(kpi_catalog[[#Headers],[Brand]],$Q133)),"Y","N")</f>
        <v>Y</v>
      </c>
      <c r="T133" s="1294" t="str">
        <f>IF(ISNUMBER(SEARCH(kpi_catalog[[#Headers],[Acquisition Period]],$Q133)),"Y","N")</f>
        <v>Y</v>
      </c>
      <c r="U133" s="1294" t="str">
        <f>IF(ISNUMBER(SEARCH(kpi_catalog[[#Headers],[Engager Type]],$Q133)),"Y","N")</f>
        <v>Y</v>
      </c>
      <c r="V133" s="1294" t="str">
        <f>IF(ISNUMBER(SEARCH(kpi_catalog[[#Headers],[Buyer Type]],$Q133)),"Y","N")</f>
        <v>Y</v>
      </c>
      <c r="W133" s="1294" t="str">
        <f>IF(ISNUMBER(SEARCH(kpi_catalog[[#Headers],[Loyalty Filter]],$Q133)),"Y","N")</f>
        <v>Y</v>
      </c>
      <c r="X133" s="1294" t="str">
        <f>IF(ISNUMBER(SEARCH(kpi_catalog[[#Headers],[Channel]],$Q133)),"Y","N")</f>
        <v>N</v>
      </c>
      <c r="Y133" s="1294" t="str">
        <f>IF(ISNUMBER(SEARCH(kpi_catalog[[#Headers],[Campaign ID]],$Q133)),"Y","N")</f>
        <v>N</v>
      </c>
      <c r="Z133" s="1294" t="str">
        <f>IF(ISNUMBER(SEARCH(kpi_catalog[[#Headers],[Channel]],$Q133)),"Y","N")</f>
        <v>N</v>
      </c>
      <c r="AA133" s="1294" t="str">
        <f>IF(ISNUMBER(SEARCH(kpi_catalog[[#Headers],[Campaign ID]],$Q133)),"Y","N")</f>
        <v>N</v>
      </c>
      <c r="AB133" s="1294" t="str">
        <f>IF(ISNUMBER(SEARCH(kpi_catalog[[#Headers],[Campaign Name]],$Q133)),"Y","N")</f>
        <v>N</v>
      </c>
      <c r="AC133" s="1294" t="str">
        <f>IF(ISNUMBER(SEARCH(kpi_catalog[[#Headers],[Touchpoint]],$Q133)),"Y","N")</f>
        <v>N</v>
      </c>
      <c r="AD133" s="1294" t="str">
        <f>IF(ISNUMBER(SEARCH(kpi_catalog[[#Headers],[Campaign type]],$Q133)),"Y","N")</f>
        <v>N</v>
      </c>
      <c r="AE133" s="1294" t="str">
        <f>IF(ISNUMBER(SEARCH(kpi_catalog[[#Headers],[Product franchise]],$Q133)),"Y","N")</f>
        <v>N</v>
      </c>
      <c r="AF133" s="1294" t="str">
        <f>IF(ISNUMBER(SEARCH(kpi_catalog[[#Headers],[Product code]],$Q133)),"Y","N")</f>
        <v>N</v>
      </c>
      <c r="AG133" s="1295" t="s">
        <v>4337</v>
      </c>
      <c r="AH133" s="1296"/>
      <c r="AI133" s="1297"/>
      <c r="AJ133" s="1297"/>
    </row>
    <row r="134" spans="1:36" ht="30" customHeight="1">
      <c r="A134" s="1282">
        <v>132</v>
      </c>
      <c r="B134" s="1283" t="s">
        <v>639</v>
      </c>
      <c r="C134" s="1291"/>
      <c r="D134" s="1323" t="s">
        <v>5742</v>
      </c>
      <c r="E134" s="1291" t="s">
        <v>4486</v>
      </c>
      <c r="F134" s="1291" t="s">
        <v>4489</v>
      </c>
      <c r="G134" s="1291" t="s">
        <v>4339</v>
      </c>
      <c r="H134" s="1291" t="s">
        <v>4336</v>
      </c>
      <c r="I134" s="1291" t="s">
        <v>4330</v>
      </c>
      <c r="J134" s="1291" t="s">
        <v>4451</v>
      </c>
      <c r="K134" s="1291" t="s">
        <v>4346</v>
      </c>
      <c r="L134" s="1292" t="str">
        <f>IF(ISNUMBER(SEARCH(kpi_catalog[[#Headers],[Till Date]],K134)),"Y","N")</f>
        <v>N</v>
      </c>
      <c r="M134" s="1292" t="str">
        <f t="shared" si="2"/>
        <v>Y</v>
      </c>
      <c r="N134" s="1292" t="str">
        <f>IF(ISNUMBER(SEARCH(kpi_catalog[[#Headers],[YTD]],$K134)),"Y","N")</f>
        <v>Y</v>
      </c>
      <c r="O134" s="1292" t="str">
        <f>IF(ISNUMBER(SEARCH(kpi_catalog[[#Headers],[MTD]],$K134)),"Y","N")</f>
        <v>N</v>
      </c>
      <c r="P134" s="1292" t="str">
        <f>IF(ISNUMBER(SEARCH(kpi_catalog[[#Headers],[Selected period]],$K134)),"Y","N")</f>
        <v>N</v>
      </c>
      <c r="Q134" s="1293" t="s">
        <v>4332</v>
      </c>
      <c r="R134" s="1294" t="str">
        <f>IF(ISNUMBER(SEARCH(kpi_catalog[[#Headers],[Division]],$Q134)),"Y","N")</f>
        <v>Y</v>
      </c>
      <c r="S134" s="1294" t="str">
        <f>IF(ISNUMBER(SEARCH(kpi_catalog[[#Headers],[Brand]],$Q134)),"Y","N")</f>
        <v>Y</v>
      </c>
      <c r="T134" s="1294" t="str">
        <f>IF(ISNUMBER(SEARCH(kpi_catalog[[#Headers],[Acquisition Period]],$Q134)),"Y","N")</f>
        <v>Y</v>
      </c>
      <c r="U134" s="1294" t="str">
        <f>IF(ISNUMBER(SEARCH(kpi_catalog[[#Headers],[Engager Type]],$Q134)),"Y","N")</f>
        <v>Y</v>
      </c>
      <c r="V134" s="1294" t="str">
        <f>IF(ISNUMBER(SEARCH(kpi_catalog[[#Headers],[Buyer Type]],$Q134)),"Y","N")</f>
        <v>Y</v>
      </c>
      <c r="W134" s="1294" t="str">
        <f>IF(ISNUMBER(SEARCH(kpi_catalog[[#Headers],[Loyalty Filter]],$Q134)),"Y","N")</f>
        <v>Y</v>
      </c>
      <c r="X134" s="1294" t="str">
        <f>IF(ISNUMBER(SEARCH(kpi_catalog[[#Headers],[Channel]],$Q134)),"Y","N")</f>
        <v>N</v>
      </c>
      <c r="Y134" s="1294" t="str">
        <f>IF(ISNUMBER(SEARCH(kpi_catalog[[#Headers],[Campaign ID]],$Q134)),"Y","N")</f>
        <v>N</v>
      </c>
      <c r="Z134" s="1294" t="str">
        <f>IF(ISNUMBER(SEARCH(kpi_catalog[[#Headers],[Channel]],$Q134)),"Y","N")</f>
        <v>N</v>
      </c>
      <c r="AA134" s="1294" t="str">
        <f>IF(ISNUMBER(SEARCH(kpi_catalog[[#Headers],[Campaign ID]],$Q134)),"Y","N")</f>
        <v>N</v>
      </c>
      <c r="AB134" s="1294" t="str">
        <f>IF(ISNUMBER(SEARCH(kpi_catalog[[#Headers],[Campaign Name]],$Q134)),"Y","N")</f>
        <v>N</v>
      </c>
      <c r="AC134" s="1294" t="str">
        <f>IF(ISNUMBER(SEARCH(kpi_catalog[[#Headers],[Touchpoint]],$Q134)),"Y","N")</f>
        <v>N</v>
      </c>
      <c r="AD134" s="1294" t="str">
        <f>IF(ISNUMBER(SEARCH(kpi_catalog[[#Headers],[Campaign type]],$Q134)),"Y","N")</f>
        <v>N</v>
      </c>
      <c r="AE134" s="1294" t="str">
        <f>IF(ISNUMBER(SEARCH(kpi_catalog[[#Headers],[Product franchise]],$Q134)),"Y","N")</f>
        <v>N</v>
      </c>
      <c r="AF134" s="1294" t="str">
        <f>IF(ISNUMBER(SEARCH(kpi_catalog[[#Headers],[Product code]],$Q134)),"Y","N")</f>
        <v>N</v>
      </c>
      <c r="AG134" s="1295" t="s">
        <v>4337</v>
      </c>
      <c r="AH134" s="1296"/>
      <c r="AI134" s="1297"/>
      <c r="AJ134" s="1297"/>
    </row>
    <row r="135" spans="1:36" ht="30" customHeight="1">
      <c r="A135" s="1282">
        <v>133</v>
      </c>
      <c r="B135" s="1283" t="s">
        <v>639</v>
      </c>
      <c r="C135" s="1291"/>
      <c r="D135" s="1291" t="s">
        <v>4490</v>
      </c>
      <c r="E135" s="1291" t="s">
        <v>4490</v>
      </c>
      <c r="F135" s="1291" t="s">
        <v>4490</v>
      </c>
      <c r="G135" s="1291" t="s">
        <v>3368</v>
      </c>
      <c r="H135" s="1291" t="s">
        <v>4361</v>
      </c>
      <c r="I135" s="1291" t="s">
        <v>4330</v>
      </c>
      <c r="J135" s="1291" t="s">
        <v>4451</v>
      </c>
      <c r="K135" s="1291" t="s">
        <v>4346</v>
      </c>
      <c r="L135" s="1292" t="str">
        <f>IF(ISNUMBER(SEARCH(kpi_catalog[[#Headers],[Till Date]],K135)),"Y","N")</f>
        <v>N</v>
      </c>
      <c r="M135" s="1292" t="str">
        <f t="shared" si="2"/>
        <v>Y</v>
      </c>
      <c r="N135" s="1292" t="str">
        <f>IF(ISNUMBER(SEARCH(kpi_catalog[[#Headers],[YTD]],$K135)),"Y","N")</f>
        <v>Y</v>
      </c>
      <c r="O135" s="1292" t="str">
        <f>IF(ISNUMBER(SEARCH(kpi_catalog[[#Headers],[MTD]],$K135)),"Y","N")</f>
        <v>N</v>
      </c>
      <c r="P135" s="1292" t="str">
        <f>IF(ISNUMBER(SEARCH(kpi_catalog[[#Headers],[Selected period]],$K135)),"Y","N")</f>
        <v>N</v>
      </c>
      <c r="Q135" s="1293" t="s">
        <v>4332</v>
      </c>
      <c r="R135" s="1294" t="str">
        <f>IF(ISNUMBER(SEARCH(kpi_catalog[[#Headers],[Division]],$Q135)),"Y","N")</f>
        <v>Y</v>
      </c>
      <c r="S135" s="1294" t="str">
        <f>IF(ISNUMBER(SEARCH(kpi_catalog[[#Headers],[Brand]],$Q135)),"Y","N")</f>
        <v>Y</v>
      </c>
      <c r="T135" s="1294" t="str">
        <f>IF(ISNUMBER(SEARCH(kpi_catalog[[#Headers],[Acquisition Period]],$Q135)),"Y","N")</f>
        <v>Y</v>
      </c>
      <c r="U135" s="1294" t="str">
        <f>IF(ISNUMBER(SEARCH(kpi_catalog[[#Headers],[Engager Type]],$Q135)),"Y","N")</f>
        <v>Y</v>
      </c>
      <c r="V135" s="1294" t="str">
        <f>IF(ISNUMBER(SEARCH(kpi_catalog[[#Headers],[Buyer Type]],$Q135)),"Y","N")</f>
        <v>Y</v>
      </c>
      <c r="W135" s="1294" t="str">
        <f>IF(ISNUMBER(SEARCH(kpi_catalog[[#Headers],[Loyalty Filter]],$Q135)),"Y","N")</f>
        <v>Y</v>
      </c>
      <c r="X135" s="1294" t="str">
        <f>IF(ISNUMBER(SEARCH(kpi_catalog[[#Headers],[Channel]],$Q135)),"Y","N")</f>
        <v>N</v>
      </c>
      <c r="Y135" s="1294" t="str">
        <f>IF(ISNUMBER(SEARCH(kpi_catalog[[#Headers],[Campaign ID]],$Q135)),"Y","N")</f>
        <v>N</v>
      </c>
      <c r="Z135" s="1294" t="str">
        <f>IF(ISNUMBER(SEARCH(kpi_catalog[[#Headers],[Channel]],$Q135)),"Y","N")</f>
        <v>N</v>
      </c>
      <c r="AA135" s="1294" t="str">
        <f>IF(ISNUMBER(SEARCH(kpi_catalog[[#Headers],[Campaign ID]],$Q135)),"Y","N")</f>
        <v>N</v>
      </c>
      <c r="AB135" s="1294" t="str">
        <f>IF(ISNUMBER(SEARCH(kpi_catalog[[#Headers],[Campaign Name]],$Q135)),"Y","N")</f>
        <v>N</v>
      </c>
      <c r="AC135" s="1294" t="str">
        <f>IF(ISNUMBER(SEARCH(kpi_catalog[[#Headers],[Touchpoint]],$Q135)),"Y","N")</f>
        <v>N</v>
      </c>
      <c r="AD135" s="1294" t="str">
        <f>IF(ISNUMBER(SEARCH(kpi_catalog[[#Headers],[Campaign type]],$Q135)),"Y","N")</f>
        <v>N</v>
      </c>
      <c r="AE135" s="1294" t="str">
        <f>IF(ISNUMBER(SEARCH(kpi_catalog[[#Headers],[Product franchise]],$Q135)),"Y","N")</f>
        <v>N</v>
      </c>
      <c r="AF135" s="1294" t="str">
        <f>IF(ISNUMBER(SEARCH(kpi_catalog[[#Headers],[Product code]],$Q135)),"Y","N")</f>
        <v>N</v>
      </c>
      <c r="AG135" s="1298" t="s">
        <v>4491</v>
      </c>
      <c r="AH135" s="1296"/>
      <c r="AI135" s="1297"/>
      <c r="AJ135" s="1297"/>
    </row>
    <row r="136" spans="1:36" ht="30" customHeight="1">
      <c r="A136" s="1282">
        <v>134</v>
      </c>
      <c r="B136" s="1283" t="s">
        <v>639</v>
      </c>
      <c r="C136" s="1291"/>
      <c r="D136" s="1291" t="s">
        <v>4490</v>
      </c>
      <c r="E136" s="1291" t="s">
        <v>4490</v>
      </c>
      <c r="F136" s="1291" t="s">
        <v>4492</v>
      </c>
      <c r="G136" s="1291" t="s">
        <v>3368</v>
      </c>
      <c r="H136" s="1291" t="s">
        <v>4336</v>
      </c>
      <c r="I136" s="1291" t="s">
        <v>4330</v>
      </c>
      <c r="J136" s="1291" t="s">
        <v>4451</v>
      </c>
      <c r="K136" s="1291" t="s">
        <v>4346</v>
      </c>
      <c r="L136" s="1292" t="str">
        <f>IF(ISNUMBER(SEARCH(kpi_catalog[[#Headers],[Till Date]],K136)),"Y","N")</f>
        <v>N</v>
      </c>
      <c r="M136" s="1292" t="str">
        <f t="shared" si="2"/>
        <v>Y</v>
      </c>
      <c r="N136" s="1292" t="str">
        <f>IF(ISNUMBER(SEARCH(kpi_catalog[[#Headers],[YTD]],$K136)),"Y","N")</f>
        <v>Y</v>
      </c>
      <c r="O136" s="1292" t="str">
        <f>IF(ISNUMBER(SEARCH(kpi_catalog[[#Headers],[MTD]],$K136)),"Y","N")</f>
        <v>N</v>
      </c>
      <c r="P136" s="1292" t="str">
        <f>IF(ISNUMBER(SEARCH(kpi_catalog[[#Headers],[Selected period]],$K136)),"Y","N")</f>
        <v>N</v>
      </c>
      <c r="Q136" s="1293" t="s">
        <v>4332</v>
      </c>
      <c r="R136" s="1294" t="str">
        <f>IF(ISNUMBER(SEARCH(kpi_catalog[[#Headers],[Division]],$Q136)),"Y","N")</f>
        <v>Y</v>
      </c>
      <c r="S136" s="1294" t="str">
        <f>IF(ISNUMBER(SEARCH(kpi_catalog[[#Headers],[Brand]],$Q136)),"Y","N")</f>
        <v>Y</v>
      </c>
      <c r="T136" s="1294" t="str">
        <f>IF(ISNUMBER(SEARCH(kpi_catalog[[#Headers],[Acquisition Period]],$Q136)),"Y","N")</f>
        <v>Y</v>
      </c>
      <c r="U136" s="1294" t="str">
        <f>IF(ISNUMBER(SEARCH(kpi_catalog[[#Headers],[Engager Type]],$Q136)),"Y","N")</f>
        <v>Y</v>
      </c>
      <c r="V136" s="1294" t="str">
        <f>IF(ISNUMBER(SEARCH(kpi_catalog[[#Headers],[Buyer Type]],$Q136)),"Y","N")</f>
        <v>Y</v>
      </c>
      <c r="W136" s="1294" t="str">
        <f>IF(ISNUMBER(SEARCH(kpi_catalog[[#Headers],[Loyalty Filter]],$Q136)),"Y","N")</f>
        <v>Y</v>
      </c>
      <c r="X136" s="1294" t="str">
        <f>IF(ISNUMBER(SEARCH(kpi_catalog[[#Headers],[Channel]],$Q136)),"Y","N")</f>
        <v>N</v>
      </c>
      <c r="Y136" s="1294" t="str">
        <f>IF(ISNUMBER(SEARCH(kpi_catalog[[#Headers],[Campaign ID]],$Q136)),"Y","N")</f>
        <v>N</v>
      </c>
      <c r="Z136" s="1294" t="str">
        <f>IF(ISNUMBER(SEARCH(kpi_catalog[[#Headers],[Channel]],$Q136)),"Y","N")</f>
        <v>N</v>
      </c>
      <c r="AA136" s="1294" t="str">
        <f>IF(ISNUMBER(SEARCH(kpi_catalog[[#Headers],[Campaign ID]],$Q136)),"Y","N")</f>
        <v>N</v>
      </c>
      <c r="AB136" s="1294" t="str">
        <f>IF(ISNUMBER(SEARCH(kpi_catalog[[#Headers],[Campaign Name]],$Q136)),"Y","N")</f>
        <v>N</v>
      </c>
      <c r="AC136" s="1294" t="str">
        <f>IF(ISNUMBER(SEARCH(kpi_catalog[[#Headers],[Touchpoint]],$Q136)),"Y","N")</f>
        <v>N</v>
      </c>
      <c r="AD136" s="1294" t="str">
        <f>IF(ISNUMBER(SEARCH(kpi_catalog[[#Headers],[Campaign type]],$Q136)),"Y","N")</f>
        <v>N</v>
      </c>
      <c r="AE136" s="1294" t="str">
        <f>IF(ISNUMBER(SEARCH(kpi_catalog[[#Headers],[Product franchise]],$Q136)),"Y","N")</f>
        <v>N</v>
      </c>
      <c r="AF136" s="1294" t="str">
        <f>IF(ISNUMBER(SEARCH(kpi_catalog[[#Headers],[Product code]],$Q136)),"Y","N")</f>
        <v>N</v>
      </c>
      <c r="AG136" s="1295" t="s">
        <v>4337</v>
      </c>
      <c r="AH136" s="1296"/>
      <c r="AI136" s="1297"/>
      <c r="AJ136" s="1297"/>
    </row>
    <row r="137" spans="1:36" ht="30" customHeight="1">
      <c r="A137" s="1282">
        <v>135</v>
      </c>
      <c r="B137" s="1283" t="s">
        <v>639</v>
      </c>
      <c r="C137" s="1291"/>
      <c r="D137" s="1291" t="s">
        <v>4490</v>
      </c>
      <c r="E137" s="1291" t="s">
        <v>4490</v>
      </c>
      <c r="F137" s="1291" t="s">
        <v>4493</v>
      </c>
      <c r="G137" s="1291" t="s">
        <v>4339</v>
      </c>
      <c r="H137" s="1291" t="s">
        <v>4336</v>
      </c>
      <c r="I137" s="1291" t="s">
        <v>4330</v>
      </c>
      <c r="J137" s="1291" t="s">
        <v>4451</v>
      </c>
      <c r="K137" s="1291" t="s">
        <v>4346</v>
      </c>
      <c r="L137" s="1292" t="str">
        <f>IF(ISNUMBER(SEARCH(kpi_catalog[[#Headers],[Till Date]],K137)),"Y","N")</f>
        <v>N</v>
      </c>
      <c r="M137" s="1292" t="str">
        <f t="shared" si="2"/>
        <v>Y</v>
      </c>
      <c r="N137" s="1292" t="str">
        <f>IF(ISNUMBER(SEARCH(kpi_catalog[[#Headers],[YTD]],$K137)),"Y","N")</f>
        <v>Y</v>
      </c>
      <c r="O137" s="1292" t="str">
        <f>IF(ISNUMBER(SEARCH(kpi_catalog[[#Headers],[MTD]],$K137)),"Y","N")</f>
        <v>N</v>
      </c>
      <c r="P137" s="1292" t="str">
        <f>IF(ISNUMBER(SEARCH(kpi_catalog[[#Headers],[Selected period]],$K137)),"Y","N")</f>
        <v>N</v>
      </c>
      <c r="Q137" s="1293" t="s">
        <v>4332</v>
      </c>
      <c r="R137" s="1294" t="str">
        <f>IF(ISNUMBER(SEARCH(kpi_catalog[[#Headers],[Division]],$Q137)),"Y","N")</f>
        <v>Y</v>
      </c>
      <c r="S137" s="1294" t="str">
        <f>IF(ISNUMBER(SEARCH(kpi_catalog[[#Headers],[Brand]],$Q137)),"Y","N")</f>
        <v>Y</v>
      </c>
      <c r="T137" s="1294" t="str">
        <f>IF(ISNUMBER(SEARCH(kpi_catalog[[#Headers],[Acquisition Period]],$Q137)),"Y","N")</f>
        <v>Y</v>
      </c>
      <c r="U137" s="1294" t="str">
        <f>IF(ISNUMBER(SEARCH(kpi_catalog[[#Headers],[Engager Type]],$Q137)),"Y","N")</f>
        <v>Y</v>
      </c>
      <c r="V137" s="1294" t="str">
        <f>IF(ISNUMBER(SEARCH(kpi_catalog[[#Headers],[Buyer Type]],$Q137)),"Y","N")</f>
        <v>Y</v>
      </c>
      <c r="W137" s="1294" t="str">
        <f>IF(ISNUMBER(SEARCH(kpi_catalog[[#Headers],[Loyalty Filter]],$Q137)),"Y","N")</f>
        <v>Y</v>
      </c>
      <c r="X137" s="1294" t="str">
        <f>IF(ISNUMBER(SEARCH(kpi_catalog[[#Headers],[Channel]],$Q137)),"Y","N")</f>
        <v>N</v>
      </c>
      <c r="Y137" s="1294" t="str">
        <f>IF(ISNUMBER(SEARCH(kpi_catalog[[#Headers],[Campaign ID]],$Q137)),"Y","N")</f>
        <v>N</v>
      </c>
      <c r="Z137" s="1294" t="str">
        <f>IF(ISNUMBER(SEARCH(kpi_catalog[[#Headers],[Channel]],$Q137)),"Y","N")</f>
        <v>N</v>
      </c>
      <c r="AA137" s="1294" t="str">
        <f>IF(ISNUMBER(SEARCH(kpi_catalog[[#Headers],[Campaign ID]],$Q137)),"Y","N")</f>
        <v>N</v>
      </c>
      <c r="AB137" s="1294" t="str">
        <f>IF(ISNUMBER(SEARCH(kpi_catalog[[#Headers],[Campaign Name]],$Q137)),"Y","N")</f>
        <v>N</v>
      </c>
      <c r="AC137" s="1294" t="str">
        <f>IF(ISNUMBER(SEARCH(kpi_catalog[[#Headers],[Touchpoint]],$Q137)),"Y","N")</f>
        <v>N</v>
      </c>
      <c r="AD137" s="1294" t="str">
        <f>IF(ISNUMBER(SEARCH(kpi_catalog[[#Headers],[Campaign type]],$Q137)),"Y","N")</f>
        <v>N</v>
      </c>
      <c r="AE137" s="1294" t="str">
        <f>IF(ISNUMBER(SEARCH(kpi_catalog[[#Headers],[Product franchise]],$Q137)),"Y","N")</f>
        <v>N</v>
      </c>
      <c r="AF137" s="1294" t="str">
        <f>IF(ISNUMBER(SEARCH(kpi_catalog[[#Headers],[Product code]],$Q137)),"Y","N")</f>
        <v>N</v>
      </c>
      <c r="AG137" s="1295" t="s">
        <v>4337</v>
      </c>
      <c r="AH137" s="1296"/>
      <c r="AI137" s="1297"/>
      <c r="AJ137" s="1297"/>
    </row>
    <row r="138" spans="1:36" ht="30" customHeight="1">
      <c r="A138" s="1282">
        <v>136</v>
      </c>
      <c r="B138" s="1283" t="s">
        <v>639</v>
      </c>
      <c r="C138" s="1291"/>
      <c r="D138" s="1323" t="s">
        <v>67</v>
      </c>
      <c r="E138" s="1291" t="s">
        <v>4353</v>
      </c>
      <c r="F138" s="1291" t="s">
        <v>4353</v>
      </c>
      <c r="G138" s="1291" t="s">
        <v>4339</v>
      </c>
      <c r="H138" s="1291" t="s">
        <v>4361</v>
      </c>
      <c r="I138" s="1291" t="s">
        <v>4330</v>
      </c>
      <c r="J138" s="1291" t="s">
        <v>4451</v>
      </c>
      <c r="K138" s="1291" t="s">
        <v>5714</v>
      </c>
      <c r="L138" s="1292" t="str">
        <f>IF(ISNUMBER(SEARCH(kpi_catalog[[#Headers],[Till Date]],K138)),"Y","N")</f>
        <v>Y</v>
      </c>
      <c r="M138" s="1292" t="str">
        <f t="shared" si="2"/>
        <v>N</v>
      </c>
      <c r="N138" s="1292" t="str">
        <f>IF(ISNUMBER(SEARCH(kpi_catalog[[#Headers],[YTD]],$K138)),"Y","N")</f>
        <v>N</v>
      </c>
      <c r="O138" s="1292" t="str">
        <f>IF(ISNUMBER(SEARCH(kpi_catalog[[#Headers],[MTD]],$K138)),"Y","N")</f>
        <v>N</v>
      </c>
      <c r="P138" s="1292" t="str">
        <f>IF(ISNUMBER(SEARCH(kpi_catalog[[#Headers],[Selected period]],$K138)),"Y","N")</f>
        <v>N</v>
      </c>
      <c r="Q138" s="1293" t="s">
        <v>4332</v>
      </c>
      <c r="R138" s="1294" t="str">
        <f>IF(ISNUMBER(SEARCH(kpi_catalog[[#Headers],[Division]],$Q138)),"Y","N")</f>
        <v>Y</v>
      </c>
      <c r="S138" s="1294" t="str">
        <f>IF(ISNUMBER(SEARCH(kpi_catalog[[#Headers],[Brand]],$Q138)),"Y","N")</f>
        <v>Y</v>
      </c>
      <c r="T138" s="1294" t="str">
        <f>IF(ISNUMBER(SEARCH(kpi_catalog[[#Headers],[Acquisition Period]],$Q138)),"Y","N")</f>
        <v>Y</v>
      </c>
      <c r="U138" s="1294" t="str">
        <f>IF(ISNUMBER(SEARCH(kpi_catalog[[#Headers],[Engager Type]],$Q138)),"Y","N")</f>
        <v>Y</v>
      </c>
      <c r="V138" s="1294" t="str">
        <f>IF(ISNUMBER(SEARCH(kpi_catalog[[#Headers],[Buyer Type]],$Q138)),"Y","N")</f>
        <v>Y</v>
      </c>
      <c r="W138" s="1294" t="str">
        <f>IF(ISNUMBER(SEARCH(kpi_catalog[[#Headers],[Loyalty Filter]],$Q138)),"Y","N")</f>
        <v>Y</v>
      </c>
      <c r="X138" s="1294" t="str">
        <f>IF(ISNUMBER(SEARCH(kpi_catalog[[#Headers],[Channel]],$Q138)),"Y","N")</f>
        <v>N</v>
      </c>
      <c r="Y138" s="1294" t="str">
        <f>IF(ISNUMBER(SEARCH(kpi_catalog[[#Headers],[Campaign ID]],$Q138)),"Y","N")</f>
        <v>N</v>
      </c>
      <c r="Z138" s="1294" t="str">
        <f>IF(ISNUMBER(SEARCH(kpi_catalog[[#Headers],[Channel]],$Q138)),"Y","N")</f>
        <v>N</v>
      </c>
      <c r="AA138" s="1294" t="str">
        <f>IF(ISNUMBER(SEARCH(kpi_catalog[[#Headers],[Campaign ID]],$Q138)),"Y","N")</f>
        <v>N</v>
      </c>
      <c r="AB138" s="1294" t="str">
        <f>IF(ISNUMBER(SEARCH(kpi_catalog[[#Headers],[Campaign Name]],$Q138)),"Y","N")</f>
        <v>N</v>
      </c>
      <c r="AC138" s="1294" t="str">
        <f>IF(ISNUMBER(SEARCH(kpi_catalog[[#Headers],[Touchpoint]],$Q138)),"Y","N")</f>
        <v>N</v>
      </c>
      <c r="AD138" s="1294" t="str">
        <f>IF(ISNUMBER(SEARCH(kpi_catalog[[#Headers],[Campaign type]],$Q138)),"Y","N")</f>
        <v>N</v>
      </c>
      <c r="AE138" s="1294" t="str">
        <f>IF(ISNUMBER(SEARCH(kpi_catalog[[#Headers],[Product franchise]],$Q138)),"Y","N")</f>
        <v>N</v>
      </c>
      <c r="AF138" s="1294" t="str">
        <f>IF(ISNUMBER(SEARCH(kpi_catalog[[#Headers],[Product code]],$Q138)),"Y","N")</f>
        <v>N</v>
      </c>
      <c r="AG138" s="1298" t="s">
        <v>4494</v>
      </c>
      <c r="AH138" s="1296"/>
      <c r="AI138" s="1297"/>
      <c r="AJ138" s="1297"/>
    </row>
    <row r="139" spans="1:36" ht="30" customHeight="1">
      <c r="A139" s="1282">
        <v>137</v>
      </c>
      <c r="B139" s="1283" t="s">
        <v>639</v>
      </c>
      <c r="C139" s="1291"/>
      <c r="D139" s="1323" t="s">
        <v>67</v>
      </c>
      <c r="E139" s="1291" t="s">
        <v>4353</v>
      </c>
      <c r="F139" s="1291" t="s">
        <v>4419</v>
      </c>
      <c r="G139" s="1291" t="s">
        <v>4339</v>
      </c>
      <c r="H139" s="1291" t="s">
        <v>4336</v>
      </c>
      <c r="I139" s="1291" t="s">
        <v>4330</v>
      </c>
      <c r="J139" s="1291" t="s">
        <v>4451</v>
      </c>
      <c r="K139" s="1291" t="s">
        <v>5714</v>
      </c>
      <c r="L139" s="1292" t="str">
        <f>IF(ISNUMBER(SEARCH(kpi_catalog[[#Headers],[Till Date]],K139)),"Y","N")</f>
        <v>Y</v>
      </c>
      <c r="M139" s="1292" t="str">
        <f t="shared" si="2"/>
        <v>N</v>
      </c>
      <c r="N139" s="1292" t="str">
        <f>IF(ISNUMBER(SEARCH(kpi_catalog[[#Headers],[YTD]],$K139)),"Y","N")</f>
        <v>N</v>
      </c>
      <c r="O139" s="1292" t="str">
        <f>IF(ISNUMBER(SEARCH(kpi_catalog[[#Headers],[MTD]],$K139)),"Y","N")</f>
        <v>N</v>
      </c>
      <c r="P139" s="1292" t="str">
        <f>IF(ISNUMBER(SEARCH(kpi_catalog[[#Headers],[Selected period]],$K139)),"Y","N")</f>
        <v>N</v>
      </c>
      <c r="Q139" s="1293" t="s">
        <v>4332</v>
      </c>
      <c r="R139" s="1294" t="str">
        <f>IF(ISNUMBER(SEARCH(kpi_catalog[[#Headers],[Division]],$Q139)),"Y","N")</f>
        <v>Y</v>
      </c>
      <c r="S139" s="1294" t="str">
        <f>IF(ISNUMBER(SEARCH(kpi_catalog[[#Headers],[Brand]],$Q139)),"Y","N")</f>
        <v>Y</v>
      </c>
      <c r="T139" s="1294" t="str">
        <f>IF(ISNUMBER(SEARCH(kpi_catalog[[#Headers],[Acquisition Period]],$Q139)),"Y","N")</f>
        <v>Y</v>
      </c>
      <c r="U139" s="1294" t="str">
        <f>IF(ISNUMBER(SEARCH(kpi_catalog[[#Headers],[Engager Type]],$Q139)),"Y","N")</f>
        <v>Y</v>
      </c>
      <c r="V139" s="1294" t="str">
        <f>IF(ISNUMBER(SEARCH(kpi_catalog[[#Headers],[Buyer Type]],$Q139)),"Y","N")</f>
        <v>Y</v>
      </c>
      <c r="W139" s="1294" t="str">
        <f>IF(ISNUMBER(SEARCH(kpi_catalog[[#Headers],[Loyalty Filter]],$Q139)),"Y","N")</f>
        <v>Y</v>
      </c>
      <c r="X139" s="1294" t="str">
        <f>IF(ISNUMBER(SEARCH(kpi_catalog[[#Headers],[Channel]],$Q139)),"Y","N")</f>
        <v>N</v>
      </c>
      <c r="Y139" s="1294" t="str">
        <f>IF(ISNUMBER(SEARCH(kpi_catalog[[#Headers],[Campaign ID]],$Q139)),"Y","N")</f>
        <v>N</v>
      </c>
      <c r="Z139" s="1294" t="str">
        <f>IF(ISNUMBER(SEARCH(kpi_catalog[[#Headers],[Channel]],$Q139)),"Y","N")</f>
        <v>N</v>
      </c>
      <c r="AA139" s="1294" t="str">
        <f>IF(ISNUMBER(SEARCH(kpi_catalog[[#Headers],[Campaign ID]],$Q139)),"Y","N")</f>
        <v>N</v>
      </c>
      <c r="AB139" s="1294" t="str">
        <f>IF(ISNUMBER(SEARCH(kpi_catalog[[#Headers],[Campaign Name]],$Q139)),"Y","N")</f>
        <v>N</v>
      </c>
      <c r="AC139" s="1294" t="str">
        <f>IF(ISNUMBER(SEARCH(kpi_catalog[[#Headers],[Touchpoint]],$Q139)),"Y","N")</f>
        <v>N</v>
      </c>
      <c r="AD139" s="1294" t="str">
        <f>IF(ISNUMBER(SEARCH(kpi_catalog[[#Headers],[Campaign type]],$Q139)),"Y","N")</f>
        <v>N</v>
      </c>
      <c r="AE139" s="1294" t="str">
        <f>IF(ISNUMBER(SEARCH(kpi_catalog[[#Headers],[Product franchise]],$Q139)),"Y","N")</f>
        <v>N</v>
      </c>
      <c r="AF139" s="1294" t="str">
        <f>IF(ISNUMBER(SEARCH(kpi_catalog[[#Headers],[Product code]],$Q139)),"Y","N")</f>
        <v>N</v>
      </c>
      <c r="AG139" s="1295" t="s">
        <v>4337</v>
      </c>
      <c r="AH139" s="1296"/>
      <c r="AI139" s="1297"/>
      <c r="AJ139" s="1297"/>
    </row>
    <row r="140" spans="1:36" ht="30" customHeight="1">
      <c r="A140" s="1282">
        <v>138</v>
      </c>
      <c r="B140" s="1283" t="s">
        <v>639</v>
      </c>
      <c r="C140" s="1291"/>
      <c r="D140" s="1323" t="s">
        <v>67</v>
      </c>
      <c r="E140" s="1291" t="s">
        <v>4353</v>
      </c>
      <c r="F140" s="1291" t="s">
        <v>4420</v>
      </c>
      <c r="G140" s="1291" t="s">
        <v>4352</v>
      </c>
      <c r="H140" s="1291" t="s">
        <v>4336</v>
      </c>
      <c r="I140" s="1291" t="s">
        <v>4330</v>
      </c>
      <c r="J140" s="1291" t="s">
        <v>4451</v>
      </c>
      <c r="K140" s="1291" t="s">
        <v>5714</v>
      </c>
      <c r="L140" s="1292" t="str">
        <f>IF(ISNUMBER(SEARCH(kpi_catalog[[#Headers],[Till Date]],K140)),"Y","N")</f>
        <v>Y</v>
      </c>
      <c r="M140" s="1292" t="str">
        <f t="shared" si="2"/>
        <v>N</v>
      </c>
      <c r="N140" s="1292" t="str">
        <f>IF(ISNUMBER(SEARCH(kpi_catalog[[#Headers],[YTD]],$K140)),"Y","N")</f>
        <v>N</v>
      </c>
      <c r="O140" s="1292" t="str">
        <f>IF(ISNUMBER(SEARCH(kpi_catalog[[#Headers],[MTD]],$K140)),"Y","N")</f>
        <v>N</v>
      </c>
      <c r="P140" s="1292" t="str">
        <f>IF(ISNUMBER(SEARCH(kpi_catalog[[#Headers],[Selected period]],$K140)),"Y","N")</f>
        <v>N</v>
      </c>
      <c r="Q140" s="1293" t="s">
        <v>4332</v>
      </c>
      <c r="R140" s="1294" t="str">
        <f>IF(ISNUMBER(SEARCH(kpi_catalog[[#Headers],[Division]],$Q140)),"Y","N")</f>
        <v>Y</v>
      </c>
      <c r="S140" s="1294" t="str">
        <f>IF(ISNUMBER(SEARCH(kpi_catalog[[#Headers],[Brand]],$Q140)),"Y","N")</f>
        <v>Y</v>
      </c>
      <c r="T140" s="1294" t="str">
        <f>IF(ISNUMBER(SEARCH(kpi_catalog[[#Headers],[Acquisition Period]],$Q140)),"Y","N")</f>
        <v>Y</v>
      </c>
      <c r="U140" s="1294" t="str">
        <f>IF(ISNUMBER(SEARCH(kpi_catalog[[#Headers],[Engager Type]],$Q140)),"Y","N")</f>
        <v>Y</v>
      </c>
      <c r="V140" s="1294" t="str">
        <f>IF(ISNUMBER(SEARCH(kpi_catalog[[#Headers],[Buyer Type]],$Q140)),"Y","N")</f>
        <v>Y</v>
      </c>
      <c r="W140" s="1294" t="str">
        <f>IF(ISNUMBER(SEARCH(kpi_catalog[[#Headers],[Loyalty Filter]],$Q140)),"Y","N")</f>
        <v>Y</v>
      </c>
      <c r="X140" s="1294" t="str">
        <f>IF(ISNUMBER(SEARCH(kpi_catalog[[#Headers],[Channel]],$Q140)),"Y","N")</f>
        <v>N</v>
      </c>
      <c r="Y140" s="1294" t="str">
        <f>IF(ISNUMBER(SEARCH(kpi_catalog[[#Headers],[Campaign ID]],$Q140)),"Y","N")</f>
        <v>N</v>
      </c>
      <c r="Z140" s="1294" t="str">
        <f>IF(ISNUMBER(SEARCH(kpi_catalog[[#Headers],[Channel]],$Q140)),"Y","N")</f>
        <v>N</v>
      </c>
      <c r="AA140" s="1294" t="str">
        <f>IF(ISNUMBER(SEARCH(kpi_catalog[[#Headers],[Campaign ID]],$Q140)),"Y","N")</f>
        <v>N</v>
      </c>
      <c r="AB140" s="1294" t="str">
        <f>IF(ISNUMBER(SEARCH(kpi_catalog[[#Headers],[Campaign Name]],$Q140)),"Y","N")</f>
        <v>N</v>
      </c>
      <c r="AC140" s="1294" t="str">
        <f>IF(ISNUMBER(SEARCH(kpi_catalog[[#Headers],[Touchpoint]],$Q140)),"Y","N")</f>
        <v>N</v>
      </c>
      <c r="AD140" s="1294" t="str">
        <f>IF(ISNUMBER(SEARCH(kpi_catalog[[#Headers],[Campaign type]],$Q140)),"Y","N")</f>
        <v>N</v>
      </c>
      <c r="AE140" s="1294" t="str">
        <f>IF(ISNUMBER(SEARCH(kpi_catalog[[#Headers],[Product franchise]],$Q140)),"Y","N")</f>
        <v>N</v>
      </c>
      <c r="AF140" s="1294" t="str">
        <f>IF(ISNUMBER(SEARCH(kpi_catalog[[#Headers],[Product code]],$Q140)),"Y","N")</f>
        <v>N</v>
      </c>
      <c r="AG140" s="1295" t="s">
        <v>4337</v>
      </c>
      <c r="AH140" s="1296"/>
      <c r="AI140" s="1297"/>
      <c r="AJ140" s="1297"/>
    </row>
    <row r="141" spans="1:36" ht="30" customHeight="1">
      <c r="A141" s="1282">
        <v>139</v>
      </c>
      <c r="B141" s="1283" t="s">
        <v>639</v>
      </c>
      <c r="C141" s="1291"/>
      <c r="D141" s="1323" t="s">
        <v>5743</v>
      </c>
      <c r="E141" s="1291" t="s">
        <v>4360</v>
      </c>
      <c r="F141" s="1291" t="s">
        <v>4360</v>
      </c>
      <c r="G141" s="1291" t="s">
        <v>3368</v>
      </c>
      <c r="H141" s="1291" t="s">
        <v>4336</v>
      </c>
      <c r="I141" s="1291" t="s">
        <v>4330</v>
      </c>
      <c r="J141" s="1291" t="s">
        <v>4451</v>
      </c>
      <c r="K141" s="1291" t="s">
        <v>4346</v>
      </c>
      <c r="L141" s="1292" t="str">
        <f>IF(ISNUMBER(SEARCH(kpi_catalog[[#Headers],[Till Date]],K141)),"Y","N")</f>
        <v>N</v>
      </c>
      <c r="M141" s="1292" t="str">
        <f t="shared" si="2"/>
        <v>Y</v>
      </c>
      <c r="N141" s="1292" t="str">
        <f>IF(ISNUMBER(SEARCH(kpi_catalog[[#Headers],[YTD]],$K141)),"Y","N")</f>
        <v>Y</v>
      </c>
      <c r="O141" s="1292" t="str">
        <f>IF(ISNUMBER(SEARCH(kpi_catalog[[#Headers],[MTD]],$K141)),"Y","N")</f>
        <v>N</v>
      </c>
      <c r="P141" s="1292" t="str">
        <f>IF(ISNUMBER(SEARCH(kpi_catalog[[#Headers],[Selected period]],$K141)),"Y","N")</f>
        <v>N</v>
      </c>
      <c r="Q141" s="1293" t="s">
        <v>4332</v>
      </c>
      <c r="R141" s="1294" t="str">
        <f>IF(ISNUMBER(SEARCH(kpi_catalog[[#Headers],[Division]],$Q141)),"Y","N")</f>
        <v>Y</v>
      </c>
      <c r="S141" s="1294" t="str">
        <f>IF(ISNUMBER(SEARCH(kpi_catalog[[#Headers],[Brand]],$Q141)),"Y","N")</f>
        <v>Y</v>
      </c>
      <c r="T141" s="1294" t="str">
        <f>IF(ISNUMBER(SEARCH(kpi_catalog[[#Headers],[Acquisition Period]],$Q141)),"Y","N")</f>
        <v>Y</v>
      </c>
      <c r="U141" s="1294" t="str">
        <f>IF(ISNUMBER(SEARCH(kpi_catalog[[#Headers],[Engager Type]],$Q141)),"Y","N")</f>
        <v>Y</v>
      </c>
      <c r="V141" s="1294" t="str">
        <f>IF(ISNUMBER(SEARCH(kpi_catalog[[#Headers],[Buyer Type]],$Q141)),"Y","N")</f>
        <v>Y</v>
      </c>
      <c r="W141" s="1294" t="str">
        <f>IF(ISNUMBER(SEARCH(kpi_catalog[[#Headers],[Loyalty Filter]],$Q141)),"Y","N")</f>
        <v>Y</v>
      </c>
      <c r="X141" s="1294" t="str">
        <f>IF(ISNUMBER(SEARCH(kpi_catalog[[#Headers],[Channel]],$Q141)),"Y","N")</f>
        <v>N</v>
      </c>
      <c r="Y141" s="1294" t="str">
        <f>IF(ISNUMBER(SEARCH(kpi_catalog[[#Headers],[Campaign ID]],$Q141)),"Y","N")</f>
        <v>N</v>
      </c>
      <c r="Z141" s="1294" t="str">
        <f>IF(ISNUMBER(SEARCH(kpi_catalog[[#Headers],[Channel]],$Q141)),"Y","N")</f>
        <v>N</v>
      </c>
      <c r="AA141" s="1294" t="str">
        <f>IF(ISNUMBER(SEARCH(kpi_catalog[[#Headers],[Campaign ID]],$Q141)),"Y","N")</f>
        <v>N</v>
      </c>
      <c r="AB141" s="1294" t="str">
        <f>IF(ISNUMBER(SEARCH(kpi_catalog[[#Headers],[Campaign Name]],$Q141)),"Y","N")</f>
        <v>N</v>
      </c>
      <c r="AC141" s="1294" t="str">
        <f>IF(ISNUMBER(SEARCH(kpi_catalog[[#Headers],[Touchpoint]],$Q141)),"Y","N")</f>
        <v>N</v>
      </c>
      <c r="AD141" s="1294" t="str">
        <f>IF(ISNUMBER(SEARCH(kpi_catalog[[#Headers],[Campaign type]],$Q141)),"Y","N")</f>
        <v>N</v>
      </c>
      <c r="AE141" s="1294" t="str">
        <f>IF(ISNUMBER(SEARCH(kpi_catalog[[#Headers],[Product franchise]],$Q141)),"Y","N")</f>
        <v>N</v>
      </c>
      <c r="AF141" s="1294" t="str">
        <f>IF(ISNUMBER(SEARCH(kpi_catalog[[#Headers],[Product code]],$Q141)),"Y","N")</f>
        <v>N</v>
      </c>
      <c r="AG141" s="1298" t="s">
        <v>4495</v>
      </c>
      <c r="AH141" s="1296"/>
      <c r="AI141" s="1297"/>
      <c r="AJ141" s="1297"/>
    </row>
    <row r="142" spans="1:36" ht="30" customHeight="1">
      <c r="A142" s="1282">
        <v>140</v>
      </c>
      <c r="B142" s="1283" t="s">
        <v>639</v>
      </c>
      <c r="C142" s="1301"/>
      <c r="D142" s="1323" t="s">
        <v>5743</v>
      </c>
      <c r="E142" s="1301" t="s">
        <v>4362</v>
      </c>
      <c r="F142" s="1301" t="s">
        <v>4362</v>
      </c>
      <c r="G142" s="1301" t="s">
        <v>3368</v>
      </c>
      <c r="H142" s="1301" t="s">
        <v>4336</v>
      </c>
      <c r="I142" s="1301" t="s">
        <v>4330</v>
      </c>
      <c r="J142" s="1301" t="s">
        <v>4451</v>
      </c>
      <c r="K142" s="1301" t="s">
        <v>4346</v>
      </c>
      <c r="L142" s="1304" t="str">
        <f>IF(ISNUMBER(SEARCH(kpi_catalog[[#Headers],[Till Date]],K142)),"Y","N")</f>
        <v>N</v>
      </c>
      <c r="M142" s="1304" t="str">
        <f t="shared" si="2"/>
        <v>Y</v>
      </c>
      <c r="N142" s="1304" t="str">
        <f>IF(ISNUMBER(SEARCH(kpi_catalog[[#Headers],[YTD]],$K142)),"Y","N")</f>
        <v>Y</v>
      </c>
      <c r="O142" s="1304" t="str">
        <f>IF(ISNUMBER(SEARCH(kpi_catalog[[#Headers],[MTD]],$K142)),"Y","N")</f>
        <v>N</v>
      </c>
      <c r="P142" s="1304" t="str">
        <f>IF(ISNUMBER(SEARCH(kpi_catalog[[#Headers],[Selected period]],$K142)),"Y","N")</f>
        <v>N</v>
      </c>
      <c r="Q142" s="1305" t="s">
        <v>4332</v>
      </c>
      <c r="R142" s="1307" t="str">
        <f>IF(ISNUMBER(SEARCH(kpi_catalog[[#Headers],[Division]],$Q142)),"Y","N")</f>
        <v>Y</v>
      </c>
      <c r="S142" s="1307" t="str">
        <f>IF(ISNUMBER(SEARCH(kpi_catalog[[#Headers],[Brand]],$Q142)),"Y","N")</f>
        <v>Y</v>
      </c>
      <c r="T142" s="1307" t="str">
        <f>IF(ISNUMBER(SEARCH(kpi_catalog[[#Headers],[Acquisition Period]],$Q142)),"Y","N")</f>
        <v>Y</v>
      </c>
      <c r="U142" s="1307" t="str">
        <f>IF(ISNUMBER(SEARCH(kpi_catalog[[#Headers],[Engager Type]],$Q142)),"Y","N")</f>
        <v>Y</v>
      </c>
      <c r="V142" s="1307" t="str">
        <f>IF(ISNUMBER(SEARCH(kpi_catalog[[#Headers],[Buyer Type]],$Q142)),"Y","N")</f>
        <v>Y</v>
      </c>
      <c r="W142" s="1307" t="str">
        <f>IF(ISNUMBER(SEARCH(kpi_catalog[[#Headers],[Loyalty Filter]],$Q142)),"Y","N")</f>
        <v>Y</v>
      </c>
      <c r="X142" s="1307" t="str">
        <f>IF(ISNUMBER(SEARCH(kpi_catalog[[#Headers],[Channel]],$Q142)),"Y","N")</f>
        <v>N</v>
      </c>
      <c r="Y142" s="1307" t="str">
        <f>IF(ISNUMBER(SEARCH(kpi_catalog[[#Headers],[Campaign ID]],$Q142)),"Y","N")</f>
        <v>N</v>
      </c>
      <c r="Z142" s="1307" t="str">
        <f>IF(ISNUMBER(SEARCH(kpi_catalog[[#Headers],[Channel]],$Q142)),"Y","N")</f>
        <v>N</v>
      </c>
      <c r="AA142" s="1307" t="str">
        <f>IF(ISNUMBER(SEARCH(kpi_catalog[[#Headers],[Campaign ID]],$Q142)),"Y","N")</f>
        <v>N</v>
      </c>
      <c r="AB142" s="1307" t="str">
        <f>IF(ISNUMBER(SEARCH(kpi_catalog[[#Headers],[Campaign Name]],$Q142)),"Y","N")</f>
        <v>N</v>
      </c>
      <c r="AC142" s="1307" t="str">
        <f>IF(ISNUMBER(SEARCH(kpi_catalog[[#Headers],[Touchpoint]],$Q142)),"Y","N")</f>
        <v>N</v>
      </c>
      <c r="AD142" s="1307" t="str">
        <f>IF(ISNUMBER(SEARCH(kpi_catalog[[#Headers],[Campaign type]],$Q142)),"Y","N")</f>
        <v>N</v>
      </c>
      <c r="AE142" s="1307" t="str">
        <f>IF(ISNUMBER(SEARCH(kpi_catalog[[#Headers],[Product franchise]],$Q142)),"Y","N")</f>
        <v>N</v>
      </c>
      <c r="AF142" s="1307" t="str">
        <f>IF(ISNUMBER(SEARCH(kpi_catalog[[#Headers],[Product code]],$Q142)),"Y","N")</f>
        <v>N</v>
      </c>
      <c r="AG142" s="1308" t="s">
        <v>4496</v>
      </c>
      <c r="AH142" s="1309"/>
      <c r="AI142" s="1310"/>
      <c r="AJ142" s="1310"/>
    </row>
    <row r="143" spans="1:36" s="1313" customFormat="1" ht="30" customHeight="1">
      <c r="A143" s="1276">
        <v>141</v>
      </c>
      <c r="B143" s="1277" t="s">
        <v>5744</v>
      </c>
      <c r="C143" s="1276"/>
      <c r="D143" s="1276"/>
      <c r="E143" s="1277"/>
      <c r="F143" s="1276"/>
      <c r="G143" s="1276"/>
      <c r="H143" s="1276"/>
      <c r="I143" s="1276" t="s">
        <v>4330</v>
      </c>
      <c r="J143" s="1276" t="s">
        <v>4497</v>
      </c>
      <c r="K143" s="1276"/>
      <c r="L143" s="1278" t="str">
        <f>IF(ISNUMBER(SEARCH(kpi_catalog[[#Headers],[Till Date]],K143)),"Y","N")</f>
        <v>N</v>
      </c>
      <c r="M143" s="1278" t="str">
        <f t="shared" si="2"/>
        <v>N</v>
      </c>
      <c r="N143" s="1278" t="str">
        <f>IF(ISNUMBER(SEARCH(kpi_catalog[[#Headers],[YTD]],$K143)),"Y","N")</f>
        <v>N</v>
      </c>
      <c r="O143" s="1311" t="str">
        <f>IF(ISNUMBER(SEARCH(kpi_catalog[[#Headers],[MTD]],$K143)),"Y","N")</f>
        <v>N</v>
      </c>
      <c r="P143" s="1311" t="str">
        <f>IF(ISNUMBER(SEARCH(kpi_catalog[[#Headers],[Selected period]],$K143)),"Y","N")</f>
        <v>N</v>
      </c>
      <c r="Q143" s="1279"/>
      <c r="R143" s="1280" t="str">
        <f>IF(ISNUMBER(SEARCH(kpi_catalog[[#Headers],[Division]],$Q143)),"Y","N")</f>
        <v>N</v>
      </c>
      <c r="S143" s="1312" t="str">
        <f>IF(ISNUMBER(SEARCH(kpi_catalog[[#Headers],[Brand]],$Q143)),"Y","N")</f>
        <v>N</v>
      </c>
      <c r="T143" s="1312" t="str">
        <f>IF(ISNUMBER(SEARCH(kpi_catalog[[#Headers],[Acquisition Period]],$Q143)),"Y","N")</f>
        <v>N</v>
      </c>
      <c r="U143" s="1312" t="str">
        <f>IF(ISNUMBER(SEARCH(kpi_catalog[[#Headers],[Engager Type]],$Q143)),"Y","N")</f>
        <v>N</v>
      </c>
      <c r="V143" s="1312" t="str">
        <f>IF(ISNUMBER(SEARCH(kpi_catalog[[#Headers],[Buyer Type]],$Q143)),"Y","N")</f>
        <v>N</v>
      </c>
      <c r="W143" s="1312" t="str">
        <f>IF(ISNUMBER(SEARCH(kpi_catalog[[#Headers],[Loyalty Filter]],$Q143)),"Y","N")</f>
        <v>N</v>
      </c>
      <c r="X143" s="1312" t="str">
        <f>IF(ISNUMBER(SEARCH(kpi_catalog[[#Headers],[Channel]],$Q143)),"Y","N")</f>
        <v>N</v>
      </c>
      <c r="Y143" s="1312" t="str">
        <f>IF(ISNUMBER(SEARCH(kpi_catalog[[#Headers],[Campaign ID]],$Q143)),"Y","N")</f>
        <v>N</v>
      </c>
      <c r="Z143" s="1312" t="str">
        <f>IF(ISNUMBER(SEARCH(kpi_catalog[[#Headers],[Channel]],$Q143)),"Y","N")</f>
        <v>N</v>
      </c>
      <c r="AA143" s="1312" t="str">
        <f>IF(ISNUMBER(SEARCH(kpi_catalog[[#Headers],[Campaign ID]],$Q143)),"Y","N")</f>
        <v>N</v>
      </c>
      <c r="AB143" s="1312" t="str">
        <f>IF(ISNUMBER(SEARCH(kpi_catalog[[#Headers],[Campaign Name]],$Q143)),"Y","N")</f>
        <v>N</v>
      </c>
      <c r="AC143" s="1312" t="str">
        <f>IF(ISNUMBER(SEARCH(kpi_catalog[[#Headers],[Touchpoint]],$Q143)),"Y","N")</f>
        <v>N</v>
      </c>
      <c r="AD143" s="1312" t="str">
        <f>IF(ISNUMBER(SEARCH(kpi_catalog[[#Headers],[Campaign type]],$Q143)),"Y","N")</f>
        <v>N</v>
      </c>
      <c r="AE143" s="1312" t="str">
        <f>IF(ISNUMBER(SEARCH(kpi_catalog[[#Headers],[Product franchise]],$Q143)),"Y","N")</f>
        <v>N</v>
      </c>
      <c r="AF143" s="1312" t="str">
        <f>IF(ISNUMBER(SEARCH(kpi_catalog[[#Headers],[Product code]],$Q143)),"Y","N")</f>
        <v>N</v>
      </c>
      <c r="AG143" s="1279"/>
      <c r="AH143" s="1276"/>
      <c r="AI143" s="1276"/>
      <c r="AJ143" s="1276"/>
    </row>
    <row r="144" spans="1:36" ht="30" customHeight="1">
      <c r="A144" s="1282">
        <v>142</v>
      </c>
      <c r="B144" s="1283" t="s">
        <v>639</v>
      </c>
      <c r="C144" s="1284"/>
      <c r="D144" s="1284" t="s">
        <v>4354</v>
      </c>
      <c r="E144" s="1284" t="s">
        <v>4354</v>
      </c>
      <c r="F144" s="1284" t="s">
        <v>4354</v>
      </c>
      <c r="G144" s="1284" t="s">
        <v>4339</v>
      </c>
      <c r="H144" s="1284" t="s">
        <v>4361</v>
      </c>
      <c r="I144" s="1284" t="s">
        <v>4330</v>
      </c>
      <c r="J144" s="1284" t="s">
        <v>4497</v>
      </c>
      <c r="K144" s="1284" t="s">
        <v>4346</v>
      </c>
      <c r="L144" s="1285" t="str">
        <f>IF(ISNUMBER(SEARCH(kpi_catalog[[#Headers],[Till Date]],K144)),"Y","N")</f>
        <v>N</v>
      </c>
      <c r="M144" s="1285" t="str">
        <f t="shared" si="2"/>
        <v>Y</v>
      </c>
      <c r="N144" s="1285" t="str">
        <f>IF(ISNUMBER(SEARCH(kpi_catalog[[#Headers],[YTD]],$K144)),"Y","N")</f>
        <v>Y</v>
      </c>
      <c r="O144" s="1285" t="str">
        <f>IF(ISNUMBER(SEARCH(kpi_catalog[[#Headers],[MTD]],$K144)),"Y","N")</f>
        <v>N</v>
      </c>
      <c r="P144" s="1285" t="str">
        <f>IF(ISNUMBER(SEARCH(kpi_catalog[[#Headers],[Selected period]],$K144)),"Y","N")</f>
        <v>N</v>
      </c>
      <c r="Q144" s="1286" t="s">
        <v>4332</v>
      </c>
      <c r="R144" s="1287" t="str">
        <f>IF(ISNUMBER(SEARCH(kpi_catalog[[#Headers],[Division]],$Q144)),"Y","N")</f>
        <v>Y</v>
      </c>
      <c r="S144" s="1287" t="str">
        <f>IF(ISNUMBER(SEARCH(kpi_catalog[[#Headers],[Brand]],$Q144)),"Y","N")</f>
        <v>Y</v>
      </c>
      <c r="T144" s="1287" t="str">
        <f>IF(ISNUMBER(SEARCH(kpi_catalog[[#Headers],[Acquisition Period]],$Q144)),"Y","N")</f>
        <v>Y</v>
      </c>
      <c r="U144" s="1287" t="str">
        <f>IF(ISNUMBER(SEARCH(kpi_catalog[[#Headers],[Engager Type]],$Q144)),"Y","N")</f>
        <v>Y</v>
      </c>
      <c r="V144" s="1287" t="str">
        <f>IF(ISNUMBER(SEARCH(kpi_catalog[[#Headers],[Buyer Type]],$Q144)),"Y","N")</f>
        <v>Y</v>
      </c>
      <c r="W144" s="1287" t="str">
        <f>IF(ISNUMBER(SEARCH(kpi_catalog[[#Headers],[Loyalty Filter]],$Q144)),"Y","N")</f>
        <v>Y</v>
      </c>
      <c r="X144" s="1287" t="str">
        <f>IF(ISNUMBER(SEARCH(kpi_catalog[[#Headers],[Channel]],$Q144)),"Y","N")</f>
        <v>N</v>
      </c>
      <c r="Y144" s="1287" t="str">
        <f>IF(ISNUMBER(SEARCH(kpi_catalog[[#Headers],[Campaign ID]],$Q144)),"Y","N")</f>
        <v>N</v>
      </c>
      <c r="Z144" s="1287" t="str">
        <f>IF(ISNUMBER(SEARCH(kpi_catalog[[#Headers],[Channel]],$Q144)),"Y","N")</f>
        <v>N</v>
      </c>
      <c r="AA144" s="1287" t="str">
        <f>IF(ISNUMBER(SEARCH(kpi_catalog[[#Headers],[Campaign ID]],$Q144)),"Y","N")</f>
        <v>N</v>
      </c>
      <c r="AB144" s="1287" t="str">
        <f>IF(ISNUMBER(SEARCH(kpi_catalog[[#Headers],[Campaign Name]],$Q144)),"Y","N")</f>
        <v>N</v>
      </c>
      <c r="AC144" s="1287" t="str">
        <f>IF(ISNUMBER(SEARCH(kpi_catalog[[#Headers],[Touchpoint]],$Q144)),"Y","N")</f>
        <v>N</v>
      </c>
      <c r="AD144" s="1287" t="str">
        <f>IF(ISNUMBER(SEARCH(kpi_catalog[[#Headers],[Campaign type]],$Q144)),"Y","N")</f>
        <v>N</v>
      </c>
      <c r="AE144" s="1287" t="str">
        <f>IF(ISNUMBER(SEARCH(kpi_catalog[[#Headers],[Product franchise]],$Q144)),"Y","N")</f>
        <v>N</v>
      </c>
      <c r="AF144" s="1287" t="str">
        <f>IF(ISNUMBER(SEARCH(kpi_catalog[[#Headers],[Product code]],$Q144)),"Y","N")</f>
        <v>N</v>
      </c>
      <c r="AG144" s="1322" t="str">
        <f>AG102</f>
        <v>- R12: (New Names with at least one engagement interaction) / (Total New Names (acquired between 0-12 months))
- YTD: (New Names with at least one engagement interaction) / (Total New Names (acquired between Jan. and selected month))
Forms of engagement  - Clicks (email or SMS), Provided feedback or a review, Made a Purchase (for D2C brands) and/or Browsed any of the website pages</v>
      </c>
      <c r="AH144" s="1289"/>
      <c r="AI144" s="1290"/>
      <c r="AJ144" s="1290"/>
    </row>
    <row r="145" spans="1:36" ht="30" customHeight="1">
      <c r="A145" s="1282">
        <v>143</v>
      </c>
      <c r="B145" s="1283" t="s">
        <v>639</v>
      </c>
      <c r="C145" s="1291"/>
      <c r="D145" s="1291" t="s">
        <v>4354</v>
      </c>
      <c r="E145" s="1291" t="s">
        <v>4354</v>
      </c>
      <c r="F145" s="1291" t="s">
        <v>4355</v>
      </c>
      <c r="G145" s="1291" t="s">
        <v>4339</v>
      </c>
      <c r="H145" s="1291" t="s">
        <v>4336</v>
      </c>
      <c r="I145" s="1291" t="s">
        <v>4330</v>
      </c>
      <c r="J145" s="1291" t="s">
        <v>4497</v>
      </c>
      <c r="K145" s="1291" t="s">
        <v>4346</v>
      </c>
      <c r="L145" s="1292" t="str">
        <f>IF(ISNUMBER(SEARCH(kpi_catalog[[#Headers],[Till Date]],K145)),"Y","N")</f>
        <v>N</v>
      </c>
      <c r="M145" s="1292" t="str">
        <f t="shared" si="2"/>
        <v>Y</v>
      </c>
      <c r="N145" s="1292" t="str">
        <f>IF(ISNUMBER(SEARCH(kpi_catalog[[#Headers],[YTD]],$K145)),"Y","N")</f>
        <v>Y</v>
      </c>
      <c r="O145" s="1292" t="str">
        <f>IF(ISNUMBER(SEARCH(kpi_catalog[[#Headers],[MTD]],$K145)),"Y","N")</f>
        <v>N</v>
      </c>
      <c r="P145" s="1292" t="str">
        <f>IF(ISNUMBER(SEARCH(kpi_catalog[[#Headers],[Selected period]],$K145)),"Y","N")</f>
        <v>N</v>
      </c>
      <c r="Q145" s="1293" t="s">
        <v>4332</v>
      </c>
      <c r="R145" s="1294" t="str">
        <f>IF(ISNUMBER(SEARCH(kpi_catalog[[#Headers],[Division]],$Q145)),"Y","N")</f>
        <v>Y</v>
      </c>
      <c r="S145" s="1294" t="str">
        <f>IF(ISNUMBER(SEARCH(kpi_catalog[[#Headers],[Brand]],$Q145)),"Y","N")</f>
        <v>Y</v>
      </c>
      <c r="T145" s="1294" t="str">
        <f>IF(ISNUMBER(SEARCH(kpi_catalog[[#Headers],[Acquisition Period]],$Q145)),"Y","N")</f>
        <v>Y</v>
      </c>
      <c r="U145" s="1294" t="str">
        <f>IF(ISNUMBER(SEARCH(kpi_catalog[[#Headers],[Engager Type]],$Q145)),"Y","N")</f>
        <v>Y</v>
      </c>
      <c r="V145" s="1294" t="str">
        <f>IF(ISNUMBER(SEARCH(kpi_catalog[[#Headers],[Buyer Type]],$Q145)),"Y","N")</f>
        <v>Y</v>
      </c>
      <c r="W145" s="1294" t="str">
        <f>IF(ISNUMBER(SEARCH(kpi_catalog[[#Headers],[Loyalty Filter]],$Q145)),"Y","N")</f>
        <v>Y</v>
      </c>
      <c r="X145" s="1294" t="str">
        <f>IF(ISNUMBER(SEARCH(kpi_catalog[[#Headers],[Channel]],$Q145)),"Y","N")</f>
        <v>N</v>
      </c>
      <c r="Y145" s="1294" t="str">
        <f>IF(ISNUMBER(SEARCH(kpi_catalog[[#Headers],[Campaign ID]],$Q145)),"Y","N")</f>
        <v>N</v>
      </c>
      <c r="Z145" s="1294" t="str">
        <f>IF(ISNUMBER(SEARCH(kpi_catalog[[#Headers],[Channel]],$Q145)),"Y","N")</f>
        <v>N</v>
      </c>
      <c r="AA145" s="1294" t="str">
        <f>IF(ISNUMBER(SEARCH(kpi_catalog[[#Headers],[Campaign ID]],$Q145)),"Y","N")</f>
        <v>N</v>
      </c>
      <c r="AB145" s="1294" t="str">
        <f>IF(ISNUMBER(SEARCH(kpi_catalog[[#Headers],[Campaign Name]],$Q145)),"Y","N")</f>
        <v>N</v>
      </c>
      <c r="AC145" s="1294" t="str">
        <f>IF(ISNUMBER(SEARCH(kpi_catalog[[#Headers],[Touchpoint]],$Q145)),"Y","N")</f>
        <v>N</v>
      </c>
      <c r="AD145" s="1294" t="str">
        <f>IF(ISNUMBER(SEARCH(kpi_catalog[[#Headers],[Campaign type]],$Q145)),"Y","N")</f>
        <v>N</v>
      </c>
      <c r="AE145" s="1294" t="str">
        <f>IF(ISNUMBER(SEARCH(kpi_catalog[[#Headers],[Product franchise]],$Q145)),"Y","N")</f>
        <v>N</v>
      </c>
      <c r="AF145" s="1294" t="str">
        <f>IF(ISNUMBER(SEARCH(kpi_catalog[[#Headers],[Product code]],$Q145)),"Y","N")</f>
        <v>N</v>
      </c>
      <c r="AG145" s="1295" t="s">
        <v>4337</v>
      </c>
      <c r="AH145" s="1296"/>
      <c r="AI145" s="1297"/>
      <c r="AJ145" s="1297"/>
    </row>
    <row r="146" spans="1:36" ht="30" customHeight="1">
      <c r="A146" s="1282">
        <v>144</v>
      </c>
      <c r="B146" s="1283" t="s">
        <v>639</v>
      </c>
      <c r="C146" s="1291"/>
      <c r="D146" s="1291" t="s">
        <v>4354</v>
      </c>
      <c r="E146" s="1291" t="s">
        <v>4354</v>
      </c>
      <c r="F146" s="1291" t="s">
        <v>4356</v>
      </c>
      <c r="G146" s="1291" t="s">
        <v>4352</v>
      </c>
      <c r="H146" s="1291" t="s">
        <v>4336</v>
      </c>
      <c r="I146" s="1291" t="s">
        <v>4330</v>
      </c>
      <c r="J146" s="1291" t="s">
        <v>4497</v>
      </c>
      <c r="K146" s="1291" t="s">
        <v>4346</v>
      </c>
      <c r="L146" s="1292" t="str">
        <f>IF(ISNUMBER(SEARCH(kpi_catalog[[#Headers],[Till Date]],K146)),"Y","N")</f>
        <v>N</v>
      </c>
      <c r="M146" s="1292" t="str">
        <f t="shared" si="2"/>
        <v>Y</v>
      </c>
      <c r="N146" s="1292" t="str">
        <f>IF(ISNUMBER(SEARCH(kpi_catalog[[#Headers],[YTD]],$K146)),"Y","N")</f>
        <v>Y</v>
      </c>
      <c r="O146" s="1292" t="str">
        <f>IF(ISNUMBER(SEARCH(kpi_catalog[[#Headers],[MTD]],$K146)),"Y","N")</f>
        <v>N</v>
      </c>
      <c r="P146" s="1292" t="str">
        <f>IF(ISNUMBER(SEARCH(kpi_catalog[[#Headers],[Selected period]],$K146)),"Y","N")</f>
        <v>N</v>
      </c>
      <c r="Q146" s="1293" t="s">
        <v>4332</v>
      </c>
      <c r="R146" s="1294" t="str">
        <f>IF(ISNUMBER(SEARCH(kpi_catalog[[#Headers],[Division]],$Q146)),"Y","N")</f>
        <v>Y</v>
      </c>
      <c r="S146" s="1294" t="str">
        <f>IF(ISNUMBER(SEARCH(kpi_catalog[[#Headers],[Brand]],$Q146)),"Y","N")</f>
        <v>Y</v>
      </c>
      <c r="T146" s="1294" t="str">
        <f>IF(ISNUMBER(SEARCH(kpi_catalog[[#Headers],[Acquisition Period]],$Q146)),"Y","N")</f>
        <v>Y</v>
      </c>
      <c r="U146" s="1294" t="str">
        <f>IF(ISNUMBER(SEARCH(kpi_catalog[[#Headers],[Engager Type]],$Q146)),"Y","N")</f>
        <v>Y</v>
      </c>
      <c r="V146" s="1294" t="str">
        <f>IF(ISNUMBER(SEARCH(kpi_catalog[[#Headers],[Buyer Type]],$Q146)),"Y","N")</f>
        <v>Y</v>
      </c>
      <c r="W146" s="1294" t="str">
        <f>IF(ISNUMBER(SEARCH(kpi_catalog[[#Headers],[Loyalty Filter]],$Q146)),"Y","N")</f>
        <v>Y</v>
      </c>
      <c r="X146" s="1294" t="str">
        <f>IF(ISNUMBER(SEARCH(kpi_catalog[[#Headers],[Channel]],$Q146)),"Y","N")</f>
        <v>N</v>
      </c>
      <c r="Y146" s="1294" t="str">
        <f>IF(ISNUMBER(SEARCH(kpi_catalog[[#Headers],[Campaign ID]],$Q146)),"Y","N")</f>
        <v>N</v>
      </c>
      <c r="Z146" s="1294" t="str">
        <f>IF(ISNUMBER(SEARCH(kpi_catalog[[#Headers],[Channel]],$Q146)),"Y","N")</f>
        <v>N</v>
      </c>
      <c r="AA146" s="1294" t="str">
        <f>IF(ISNUMBER(SEARCH(kpi_catalog[[#Headers],[Campaign ID]],$Q146)),"Y","N")</f>
        <v>N</v>
      </c>
      <c r="AB146" s="1294" t="str">
        <f>IF(ISNUMBER(SEARCH(kpi_catalog[[#Headers],[Campaign Name]],$Q146)),"Y","N")</f>
        <v>N</v>
      </c>
      <c r="AC146" s="1294" t="str">
        <f>IF(ISNUMBER(SEARCH(kpi_catalog[[#Headers],[Touchpoint]],$Q146)),"Y","N")</f>
        <v>N</v>
      </c>
      <c r="AD146" s="1294" t="str">
        <f>IF(ISNUMBER(SEARCH(kpi_catalog[[#Headers],[Campaign type]],$Q146)),"Y","N")</f>
        <v>N</v>
      </c>
      <c r="AE146" s="1294" t="str">
        <f>IF(ISNUMBER(SEARCH(kpi_catalog[[#Headers],[Product franchise]],$Q146)),"Y","N")</f>
        <v>N</v>
      </c>
      <c r="AF146" s="1294" t="str">
        <f>IF(ISNUMBER(SEARCH(kpi_catalog[[#Headers],[Product code]],$Q146)),"Y","N")</f>
        <v>N</v>
      </c>
      <c r="AG146" s="1295" t="s">
        <v>4337</v>
      </c>
      <c r="AH146" s="1296"/>
      <c r="AI146" s="1297"/>
      <c r="AJ146" s="1297"/>
    </row>
    <row r="147" spans="1:36" ht="30" customHeight="1">
      <c r="A147" s="1282">
        <v>145</v>
      </c>
      <c r="B147" s="1283" t="s">
        <v>639</v>
      </c>
      <c r="C147" s="1291"/>
      <c r="D147" s="1291" t="s">
        <v>4357</v>
      </c>
      <c r="E147" s="1291" t="s">
        <v>4357</v>
      </c>
      <c r="F147" s="1291" t="s">
        <v>4357</v>
      </c>
      <c r="G147" s="1291" t="s">
        <v>3368</v>
      </c>
      <c r="H147" s="1291" t="s">
        <v>4361</v>
      </c>
      <c r="I147" s="1291" t="s">
        <v>4330</v>
      </c>
      <c r="J147" s="1291" t="s">
        <v>4497</v>
      </c>
      <c r="K147" s="1291" t="s">
        <v>4346</v>
      </c>
      <c r="L147" s="1292" t="str">
        <f>IF(ISNUMBER(SEARCH(kpi_catalog[[#Headers],[Till Date]],K147)),"Y","N")</f>
        <v>N</v>
      </c>
      <c r="M147" s="1292" t="str">
        <f t="shared" si="2"/>
        <v>Y</v>
      </c>
      <c r="N147" s="1292" t="str">
        <f>IF(ISNUMBER(SEARCH(kpi_catalog[[#Headers],[YTD]],$K147)),"Y","N")</f>
        <v>Y</v>
      </c>
      <c r="O147" s="1292" t="str">
        <f>IF(ISNUMBER(SEARCH(kpi_catalog[[#Headers],[MTD]],$K147)),"Y","N")</f>
        <v>N</v>
      </c>
      <c r="P147" s="1292" t="str">
        <f>IF(ISNUMBER(SEARCH(kpi_catalog[[#Headers],[Selected period]],$K147)),"Y","N")</f>
        <v>N</v>
      </c>
      <c r="Q147" s="1293" t="s">
        <v>4332</v>
      </c>
      <c r="R147" s="1294" t="str">
        <f>IF(ISNUMBER(SEARCH(kpi_catalog[[#Headers],[Division]],$Q147)),"Y","N")</f>
        <v>Y</v>
      </c>
      <c r="S147" s="1294" t="str">
        <f>IF(ISNUMBER(SEARCH(kpi_catalog[[#Headers],[Brand]],$Q147)),"Y","N")</f>
        <v>Y</v>
      </c>
      <c r="T147" s="1294" t="str">
        <f>IF(ISNUMBER(SEARCH(kpi_catalog[[#Headers],[Acquisition Period]],$Q147)),"Y","N")</f>
        <v>Y</v>
      </c>
      <c r="U147" s="1294" t="str">
        <f>IF(ISNUMBER(SEARCH(kpi_catalog[[#Headers],[Engager Type]],$Q147)),"Y","N")</f>
        <v>Y</v>
      </c>
      <c r="V147" s="1294" t="str">
        <f>IF(ISNUMBER(SEARCH(kpi_catalog[[#Headers],[Buyer Type]],$Q147)),"Y","N")</f>
        <v>Y</v>
      </c>
      <c r="W147" s="1294" t="str">
        <f>IF(ISNUMBER(SEARCH(kpi_catalog[[#Headers],[Loyalty Filter]],$Q147)),"Y","N")</f>
        <v>Y</v>
      </c>
      <c r="X147" s="1294" t="str">
        <f>IF(ISNUMBER(SEARCH(kpi_catalog[[#Headers],[Channel]],$Q147)),"Y","N")</f>
        <v>N</v>
      </c>
      <c r="Y147" s="1294" t="str">
        <f>IF(ISNUMBER(SEARCH(kpi_catalog[[#Headers],[Campaign ID]],$Q147)),"Y","N")</f>
        <v>N</v>
      </c>
      <c r="Z147" s="1294" t="str">
        <f>IF(ISNUMBER(SEARCH(kpi_catalog[[#Headers],[Channel]],$Q147)),"Y","N")</f>
        <v>N</v>
      </c>
      <c r="AA147" s="1294" t="str">
        <f>IF(ISNUMBER(SEARCH(kpi_catalog[[#Headers],[Campaign ID]],$Q147)),"Y","N")</f>
        <v>N</v>
      </c>
      <c r="AB147" s="1294" t="str">
        <f>IF(ISNUMBER(SEARCH(kpi_catalog[[#Headers],[Campaign Name]],$Q147)),"Y","N")</f>
        <v>N</v>
      </c>
      <c r="AC147" s="1294" t="str">
        <f>IF(ISNUMBER(SEARCH(kpi_catalog[[#Headers],[Touchpoint]],$Q147)),"Y","N")</f>
        <v>N</v>
      </c>
      <c r="AD147" s="1294" t="str">
        <f>IF(ISNUMBER(SEARCH(kpi_catalog[[#Headers],[Campaign type]],$Q147)),"Y","N")</f>
        <v>N</v>
      </c>
      <c r="AE147" s="1294" t="str">
        <f>IF(ISNUMBER(SEARCH(kpi_catalog[[#Headers],[Product franchise]],$Q147)),"Y","N")</f>
        <v>N</v>
      </c>
      <c r="AF147" s="1294" t="str">
        <f>IF(ISNUMBER(SEARCH(kpi_catalog[[#Headers],[Product code]],$Q147)),"Y","N")</f>
        <v>N</v>
      </c>
      <c r="AG147" s="1298" t="str">
        <f>AG105</f>
        <v>- R12: Profile  with at least one engagement between 0-12 months
- YTD: Profile with at least one engagement interaction between Jan. and selected month
Forms of engagement  - Clicks (email or SMS), Provided feedback or a review, Made a Purchase (for D2C brands) and/or Browsed any of the website pages</v>
      </c>
      <c r="AH147" s="1296"/>
      <c r="AI147" s="1297"/>
      <c r="AJ147" s="1297"/>
    </row>
    <row r="148" spans="1:36" ht="30" customHeight="1">
      <c r="A148" s="1282">
        <v>146</v>
      </c>
      <c r="B148" s="1283" t="s">
        <v>639</v>
      </c>
      <c r="C148" s="1291"/>
      <c r="D148" s="1291" t="s">
        <v>4357</v>
      </c>
      <c r="E148" s="1291" t="s">
        <v>4357</v>
      </c>
      <c r="F148" s="1291" t="s">
        <v>4358</v>
      </c>
      <c r="G148" s="1291" t="s">
        <v>3368</v>
      </c>
      <c r="H148" s="1291" t="s">
        <v>4336</v>
      </c>
      <c r="I148" s="1291" t="s">
        <v>4330</v>
      </c>
      <c r="J148" s="1291" t="s">
        <v>4497</v>
      </c>
      <c r="K148" s="1291" t="s">
        <v>4346</v>
      </c>
      <c r="L148" s="1292" t="str">
        <f>IF(ISNUMBER(SEARCH(kpi_catalog[[#Headers],[Till Date]],K148)),"Y","N")</f>
        <v>N</v>
      </c>
      <c r="M148" s="1292" t="str">
        <f t="shared" si="2"/>
        <v>Y</v>
      </c>
      <c r="N148" s="1292" t="str">
        <f>IF(ISNUMBER(SEARCH(kpi_catalog[[#Headers],[YTD]],$K148)),"Y","N")</f>
        <v>Y</v>
      </c>
      <c r="O148" s="1292" t="str">
        <f>IF(ISNUMBER(SEARCH(kpi_catalog[[#Headers],[MTD]],$K148)),"Y","N")</f>
        <v>N</v>
      </c>
      <c r="P148" s="1292" t="str">
        <f>IF(ISNUMBER(SEARCH(kpi_catalog[[#Headers],[Selected period]],$K148)),"Y","N")</f>
        <v>N</v>
      </c>
      <c r="Q148" s="1293" t="s">
        <v>4332</v>
      </c>
      <c r="R148" s="1294" t="str">
        <f>IF(ISNUMBER(SEARCH(kpi_catalog[[#Headers],[Division]],$Q148)),"Y","N")</f>
        <v>Y</v>
      </c>
      <c r="S148" s="1294" t="str">
        <f>IF(ISNUMBER(SEARCH(kpi_catalog[[#Headers],[Brand]],$Q148)),"Y","N")</f>
        <v>Y</v>
      </c>
      <c r="T148" s="1294" t="str">
        <f>IF(ISNUMBER(SEARCH(kpi_catalog[[#Headers],[Acquisition Period]],$Q148)),"Y","N")</f>
        <v>Y</v>
      </c>
      <c r="U148" s="1294" t="str">
        <f>IF(ISNUMBER(SEARCH(kpi_catalog[[#Headers],[Engager Type]],$Q148)),"Y","N")</f>
        <v>Y</v>
      </c>
      <c r="V148" s="1294" t="str">
        <f>IF(ISNUMBER(SEARCH(kpi_catalog[[#Headers],[Buyer Type]],$Q148)),"Y","N")</f>
        <v>Y</v>
      </c>
      <c r="W148" s="1294" t="str">
        <f>IF(ISNUMBER(SEARCH(kpi_catalog[[#Headers],[Loyalty Filter]],$Q148)),"Y","N")</f>
        <v>Y</v>
      </c>
      <c r="X148" s="1294" t="str">
        <f>IF(ISNUMBER(SEARCH(kpi_catalog[[#Headers],[Channel]],$Q148)),"Y","N")</f>
        <v>N</v>
      </c>
      <c r="Y148" s="1294" t="str">
        <f>IF(ISNUMBER(SEARCH(kpi_catalog[[#Headers],[Campaign ID]],$Q148)),"Y","N")</f>
        <v>N</v>
      </c>
      <c r="Z148" s="1294" t="str">
        <f>IF(ISNUMBER(SEARCH(kpi_catalog[[#Headers],[Channel]],$Q148)),"Y","N")</f>
        <v>N</v>
      </c>
      <c r="AA148" s="1294" t="str">
        <f>IF(ISNUMBER(SEARCH(kpi_catalog[[#Headers],[Campaign ID]],$Q148)),"Y","N")</f>
        <v>N</v>
      </c>
      <c r="AB148" s="1294" t="str">
        <f>IF(ISNUMBER(SEARCH(kpi_catalog[[#Headers],[Campaign Name]],$Q148)),"Y","N")</f>
        <v>N</v>
      </c>
      <c r="AC148" s="1294" t="str">
        <f>IF(ISNUMBER(SEARCH(kpi_catalog[[#Headers],[Touchpoint]],$Q148)),"Y","N")</f>
        <v>N</v>
      </c>
      <c r="AD148" s="1294" t="str">
        <f>IF(ISNUMBER(SEARCH(kpi_catalog[[#Headers],[Campaign type]],$Q148)),"Y","N")</f>
        <v>N</v>
      </c>
      <c r="AE148" s="1294" t="str">
        <f>IF(ISNUMBER(SEARCH(kpi_catalog[[#Headers],[Product franchise]],$Q148)),"Y","N")</f>
        <v>N</v>
      </c>
      <c r="AF148" s="1294" t="str">
        <f>IF(ISNUMBER(SEARCH(kpi_catalog[[#Headers],[Product code]],$Q148)),"Y","N")</f>
        <v>N</v>
      </c>
      <c r="AG148" s="1295" t="s">
        <v>4337</v>
      </c>
      <c r="AH148" s="1296"/>
      <c r="AI148" s="1297"/>
      <c r="AJ148" s="1297"/>
    </row>
    <row r="149" spans="1:36" ht="30" customHeight="1">
      <c r="A149" s="1282">
        <v>147</v>
      </c>
      <c r="B149" s="1283" t="s">
        <v>639</v>
      </c>
      <c r="C149" s="1291"/>
      <c r="D149" s="1291" t="s">
        <v>4357</v>
      </c>
      <c r="E149" s="1291" t="s">
        <v>4357</v>
      </c>
      <c r="F149" s="1291" t="s">
        <v>4359</v>
      </c>
      <c r="G149" s="1291" t="s">
        <v>4339</v>
      </c>
      <c r="H149" s="1291" t="s">
        <v>4336</v>
      </c>
      <c r="I149" s="1291" t="s">
        <v>4330</v>
      </c>
      <c r="J149" s="1291" t="s">
        <v>4497</v>
      </c>
      <c r="K149" s="1291" t="s">
        <v>4346</v>
      </c>
      <c r="L149" s="1292" t="str">
        <f>IF(ISNUMBER(SEARCH(kpi_catalog[[#Headers],[Till Date]],K149)),"Y","N")</f>
        <v>N</v>
      </c>
      <c r="M149" s="1292" t="str">
        <f t="shared" si="2"/>
        <v>Y</v>
      </c>
      <c r="N149" s="1292" t="str">
        <f>IF(ISNUMBER(SEARCH(kpi_catalog[[#Headers],[YTD]],$K149)),"Y","N")</f>
        <v>Y</v>
      </c>
      <c r="O149" s="1292" t="str">
        <f>IF(ISNUMBER(SEARCH(kpi_catalog[[#Headers],[MTD]],$K149)),"Y","N")</f>
        <v>N</v>
      </c>
      <c r="P149" s="1292" t="str">
        <f>IF(ISNUMBER(SEARCH(kpi_catalog[[#Headers],[Selected period]],$K149)),"Y","N")</f>
        <v>N</v>
      </c>
      <c r="Q149" s="1293" t="s">
        <v>4332</v>
      </c>
      <c r="R149" s="1294" t="str">
        <f>IF(ISNUMBER(SEARCH(kpi_catalog[[#Headers],[Division]],$Q149)),"Y","N")</f>
        <v>Y</v>
      </c>
      <c r="S149" s="1294" t="str">
        <f>IF(ISNUMBER(SEARCH(kpi_catalog[[#Headers],[Brand]],$Q149)),"Y","N")</f>
        <v>Y</v>
      </c>
      <c r="T149" s="1294" t="str">
        <f>IF(ISNUMBER(SEARCH(kpi_catalog[[#Headers],[Acquisition Period]],$Q149)),"Y","N")</f>
        <v>Y</v>
      </c>
      <c r="U149" s="1294" t="str">
        <f>IF(ISNUMBER(SEARCH(kpi_catalog[[#Headers],[Engager Type]],$Q149)),"Y","N")</f>
        <v>Y</v>
      </c>
      <c r="V149" s="1294" t="str">
        <f>IF(ISNUMBER(SEARCH(kpi_catalog[[#Headers],[Buyer Type]],$Q149)),"Y","N")</f>
        <v>Y</v>
      </c>
      <c r="W149" s="1294" t="str">
        <f>IF(ISNUMBER(SEARCH(kpi_catalog[[#Headers],[Loyalty Filter]],$Q149)),"Y","N")</f>
        <v>Y</v>
      </c>
      <c r="X149" s="1294" t="str">
        <f>IF(ISNUMBER(SEARCH(kpi_catalog[[#Headers],[Channel]],$Q149)),"Y","N")</f>
        <v>N</v>
      </c>
      <c r="Y149" s="1294" t="str">
        <f>IF(ISNUMBER(SEARCH(kpi_catalog[[#Headers],[Campaign ID]],$Q149)),"Y","N")</f>
        <v>N</v>
      </c>
      <c r="Z149" s="1294" t="str">
        <f>IF(ISNUMBER(SEARCH(kpi_catalog[[#Headers],[Channel]],$Q149)),"Y","N")</f>
        <v>N</v>
      </c>
      <c r="AA149" s="1294" t="str">
        <f>IF(ISNUMBER(SEARCH(kpi_catalog[[#Headers],[Campaign ID]],$Q149)),"Y","N")</f>
        <v>N</v>
      </c>
      <c r="AB149" s="1294" t="str">
        <f>IF(ISNUMBER(SEARCH(kpi_catalog[[#Headers],[Campaign Name]],$Q149)),"Y","N")</f>
        <v>N</v>
      </c>
      <c r="AC149" s="1294" t="str">
        <f>IF(ISNUMBER(SEARCH(kpi_catalog[[#Headers],[Touchpoint]],$Q149)),"Y","N")</f>
        <v>N</v>
      </c>
      <c r="AD149" s="1294" t="str">
        <f>IF(ISNUMBER(SEARCH(kpi_catalog[[#Headers],[Campaign type]],$Q149)),"Y","N")</f>
        <v>N</v>
      </c>
      <c r="AE149" s="1294" t="str">
        <f>IF(ISNUMBER(SEARCH(kpi_catalog[[#Headers],[Product franchise]],$Q149)),"Y","N")</f>
        <v>N</v>
      </c>
      <c r="AF149" s="1294" t="str">
        <f>IF(ISNUMBER(SEARCH(kpi_catalog[[#Headers],[Product code]],$Q149)),"Y","N")</f>
        <v>N</v>
      </c>
      <c r="AG149" s="1295" t="s">
        <v>4337</v>
      </c>
      <c r="AH149" s="1296"/>
      <c r="AI149" s="1297"/>
      <c r="AJ149" s="1297"/>
    </row>
    <row r="150" spans="1:36" ht="30" customHeight="1">
      <c r="A150" s="1282">
        <v>148</v>
      </c>
      <c r="B150" s="1283" t="s">
        <v>639</v>
      </c>
      <c r="C150" s="1291"/>
      <c r="D150" s="1291" t="s">
        <v>4454</v>
      </c>
      <c r="E150" s="1291" t="s">
        <v>4454</v>
      </c>
      <c r="F150" s="1291" t="s">
        <v>4454</v>
      </c>
      <c r="G150" s="1291" t="s">
        <v>4339</v>
      </c>
      <c r="H150" s="1291" t="s">
        <v>4361</v>
      </c>
      <c r="I150" s="1291" t="s">
        <v>4330</v>
      </c>
      <c r="J150" s="1291" t="s">
        <v>4497</v>
      </c>
      <c r="K150" s="1291" t="s">
        <v>4346</v>
      </c>
      <c r="L150" s="1292" t="str">
        <f>IF(ISNUMBER(SEARCH(kpi_catalog[[#Headers],[Till Date]],K150)),"Y","N")</f>
        <v>N</v>
      </c>
      <c r="M150" s="1292" t="str">
        <f t="shared" si="2"/>
        <v>Y</v>
      </c>
      <c r="N150" s="1292" t="str">
        <f>IF(ISNUMBER(SEARCH(kpi_catalog[[#Headers],[YTD]],$K150)),"Y","N")</f>
        <v>Y</v>
      </c>
      <c r="O150" s="1292" t="str">
        <f>IF(ISNUMBER(SEARCH(kpi_catalog[[#Headers],[MTD]],$K150)),"Y","N")</f>
        <v>N</v>
      </c>
      <c r="P150" s="1292" t="str">
        <f>IF(ISNUMBER(SEARCH(kpi_catalog[[#Headers],[Selected period]],$K150)),"Y","N")</f>
        <v>N</v>
      </c>
      <c r="Q150" s="1293" t="s">
        <v>4332</v>
      </c>
      <c r="R150" s="1294" t="str">
        <f>IF(ISNUMBER(SEARCH(kpi_catalog[[#Headers],[Division]],$Q150)),"Y","N")</f>
        <v>Y</v>
      </c>
      <c r="S150" s="1294" t="str">
        <f>IF(ISNUMBER(SEARCH(kpi_catalog[[#Headers],[Brand]],$Q150)),"Y","N")</f>
        <v>Y</v>
      </c>
      <c r="T150" s="1294" t="str">
        <f>IF(ISNUMBER(SEARCH(kpi_catalog[[#Headers],[Acquisition Period]],$Q150)),"Y","N")</f>
        <v>Y</v>
      </c>
      <c r="U150" s="1294" t="str">
        <f>IF(ISNUMBER(SEARCH(kpi_catalog[[#Headers],[Engager Type]],$Q150)),"Y","N")</f>
        <v>Y</v>
      </c>
      <c r="V150" s="1294" t="str">
        <f>IF(ISNUMBER(SEARCH(kpi_catalog[[#Headers],[Buyer Type]],$Q150)),"Y","N")</f>
        <v>Y</v>
      </c>
      <c r="W150" s="1294" t="str">
        <f>IF(ISNUMBER(SEARCH(kpi_catalog[[#Headers],[Loyalty Filter]],$Q150)),"Y","N")</f>
        <v>Y</v>
      </c>
      <c r="X150" s="1294" t="str">
        <f>IF(ISNUMBER(SEARCH(kpi_catalog[[#Headers],[Channel]],$Q150)),"Y","N")</f>
        <v>N</v>
      </c>
      <c r="Y150" s="1294" t="str">
        <f>IF(ISNUMBER(SEARCH(kpi_catalog[[#Headers],[Campaign ID]],$Q150)),"Y","N")</f>
        <v>N</v>
      </c>
      <c r="Z150" s="1294" t="str">
        <f>IF(ISNUMBER(SEARCH(kpi_catalog[[#Headers],[Channel]],$Q150)),"Y","N")</f>
        <v>N</v>
      </c>
      <c r="AA150" s="1294" t="str">
        <f>IF(ISNUMBER(SEARCH(kpi_catalog[[#Headers],[Campaign ID]],$Q150)),"Y","N")</f>
        <v>N</v>
      </c>
      <c r="AB150" s="1294" t="str">
        <f>IF(ISNUMBER(SEARCH(kpi_catalog[[#Headers],[Campaign Name]],$Q150)),"Y","N")</f>
        <v>N</v>
      </c>
      <c r="AC150" s="1294" t="str">
        <f>IF(ISNUMBER(SEARCH(kpi_catalog[[#Headers],[Touchpoint]],$Q150)),"Y","N")</f>
        <v>N</v>
      </c>
      <c r="AD150" s="1294" t="str">
        <f>IF(ISNUMBER(SEARCH(kpi_catalog[[#Headers],[Campaign type]],$Q150)),"Y","N")</f>
        <v>N</v>
      </c>
      <c r="AE150" s="1294" t="str">
        <f>IF(ISNUMBER(SEARCH(kpi_catalog[[#Headers],[Product franchise]],$Q150)),"Y","N")</f>
        <v>N</v>
      </c>
      <c r="AF150" s="1294" t="str">
        <f>IF(ISNUMBER(SEARCH(kpi_catalog[[#Headers],[Product code]],$Q150)),"Y","N")</f>
        <v>N</v>
      </c>
      <c r="AG150" s="1298" t="str">
        <f>AG108</f>
        <v>- R12: (Profile with at least one engagement between 0-12 months but no purchase) / (Profile with at least one engagement between 0-12 months)
- YTD: (Profile with at least one engagement interaction between Jan. and selected month but no purchase) / (Profile with at least one engagement interaction between Jan. and selected month)
Engagement considered - clicks, website visit, review/ratings provided</v>
      </c>
      <c r="AH150" s="1296"/>
      <c r="AI150" s="1297"/>
      <c r="AJ150" s="1297"/>
    </row>
    <row r="151" spans="1:36" ht="30" customHeight="1">
      <c r="A151" s="1282">
        <v>149</v>
      </c>
      <c r="B151" s="1283" t="s">
        <v>639</v>
      </c>
      <c r="C151" s="1291"/>
      <c r="D151" s="1291" t="s">
        <v>4454</v>
      </c>
      <c r="E151" s="1291" t="s">
        <v>4454</v>
      </c>
      <c r="F151" s="1291" t="s">
        <v>4456</v>
      </c>
      <c r="G151" s="1291" t="s">
        <v>4339</v>
      </c>
      <c r="H151" s="1291" t="s">
        <v>4336</v>
      </c>
      <c r="I151" s="1291" t="s">
        <v>4330</v>
      </c>
      <c r="J151" s="1291" t="s">
        <v>4497</v>
      </c>
      <c r="K151" s="1291" t="s">
        <v>4346</v>
      </c>
      <c r="L151" s="1292" t="str">
        <f>IF(ISNUMBER(SEARCH(kpi_catalog[[#Headers],[Till Date]],K151)),"Y","N")</f>
        <v>N</v>
      </c>
      <c r="M151" s="1292" t="str">
        <f t="shared" si="2"/>
        <v>Y</v>
      </c>
      <c r="N151" s="1292" t="str">
        <f>IF(ISNUMBER(SEARCH(kpi_catalog[[#Headers],[YTD]],$K151)),"Y","N")</f>
        <v>Y</v>
      </c>
      <c r="O151" s="1292" t="str">
        <f>IF(ISNUMBER(SEARCH(kpi_catalog[[#Headers],[MTD]],$K151)),"Y","N")</f>
        <v>N</v>
      </c>
      <c r="P151" s="1292" t="str">
        <f>IF(ISNUMBER(SEARCH(kpi_catalog[[#Headers],[Selected period]],$K151)),"Y","N")</f>
        <v>N</v>
      </c>
      <c r="Q151" s="1293" t="s">
        <v>4332</v>
      </c>
      <c r="R151" s="1294" t="str">
        <f>IF(ISNUMBER(SEARCH(kpi_catalog[[#Headers],[Division]],$Q151)),"Y","N")</f>
        <v>Y</v>
      </c>
      <c r="S151" s="1294" t="str">
        <f>IF(ISNUMBER(SEARCH(kpi_catalog[[#Headers],[Brand]],$Q151)),"Y","N")</f>
        <v>Y</v>
      </c>
      <c r="T151" s="1294" t="str">
        <f>IF(ISNUMBER(SEARCH(kpi_catalog[[#Headers],[Acquisition Period]],$Q151)),"Y","N")</f>
        <v>Y</v>
      </c>
      <c r="U151" s="1294" t="str">
        <f>IF(ISNUMBER(SEARCH(kpi_catalog[[#Headers],[Engager Type]],$Q151)),"Y","N")</f>
        <v>Y</v>
      </c>
      <c r="V151" s="1294" t="str">
        <f>IF(ISNUMBER(SEARCH(kpi_catalog[[#Headers],[Buyer Type]],$Q151)),"Y","N")</f>
        <v>Y</v>
      </c>
      <c r="W151" s="1294" t="str">
        <f>IF(ISNUMBER(SEARCH(kpi_catalog[[#Headers],[Loyalty Filter]],$Q151)),"Y","N")</f>
        <v>Y</v>
      </c>
      <c r="X151" s="1294" t="str">
        <f>IF(ISNUMBER(SEARCH(kpi_catalog[[#Headers],[Channel]],$Q151)),"Y","N")</f>
        <v>N</v>
      </c>
      <c r="Y151" s="1294" t="str">
        <f>IF(ISNUMBER(SEARCH(kpi_catalog[[#Headers],[Campaign ID]],$Q151)),"Y","N")</f>
        <v>N</v>
      </c>
      <c r="Z151" s="1294" t="str">
        <f>IF(ISNUMBER(SEARCH(kpi_catalog[[#Headers],[Channel]],$Q151)),"Y","N")</f>
        <v>N</v>
      </c>
      <c r="AA151" s="1294" t="str">
        <f>IF(ISNUMBER(SEARCH(kpi_catalog[[#Headers],[Campaign ID]],$Q151)),"Y","N")</f>
        <v>N</v>
      </c>
      <c r="AB151" s="1294" t="str">
        <f>IF(ISNUMBER(SEARCH(kpi_catalog[[#Headers],[Campaign Name]],$Q151)),"Y","N")</f>
        <v>N</v>
      </c>
      <c r="AC151" s="1294" t="str">
        <f>IF(ISNUMBER(SEARCH(kpi_catalog[[#Headers],[Touchpoint]],$Q151)),"Y","N")</f>
        <v>N</v>
      </c>
      <c r="AD151" s="1294" t="str">
        <f>IF(ISNUMBER(SEARCH(kpi_catalog[[#Headers],[Campaign type]],$Q151)),"Y","N")</f>
        <v>N</v>
      </c>
      <c r="AE151" s="1294" t="str">
        <f>IF(ISNUMBER(SEARCH(kpi_catalog[[#Headers],[Product franchise]],$Q151)),"Y","N")</f>
        <v>N</v>
      </c>
      <c r="AF151" s="1294" t="str">
        <f>IF(ISNUMBER(SEARCH(kpi_catalog[[#Headers],[Product code]],$Q151)),"Y","N")</f>
        <v>N</v>
      </c>
      <c r="AG151" s="1295" t="s">
        <v>4337</v>
      </c>
      <c r="AH151" s="1296"/>
      <c r="AI151" s="1297"/>
      <c r="AJ151" s="1297"/>
    </row>
    <row r="152" spans="1:36" ht="30" customHeight="1">
      <c r="A152" s="1282">
        <v>150</v>
      </c>
      <c r="B152" s="1283" t="s">
        <v>639</v>
      </c>
      <c r="C152" s="1291"/>
      <c r="D152" s="1291" t="s">
        <v>4454</v>
      </c>
      <c r="E152" s="1291" t="s">
        <v>4454</v>
      </c>
      <c r="F152" s="1291" t="s">
        <v>4457</v>
      </c>
      <c r="G152" s="1291" t="s">
        <v>4352</v>
      </c>
      <c r="H152" s="1291" t="s">
        <v>4336</v>
      </c>
      <c r="I152" s="1291" t="s">
        <v>4330</v>
      </c>
      <c r="J152" s="1291" t="s">
        <v>4497</v>
      </c>
      <c r="K152" s="1291" t="s">
        <v>4346</v>
      </c>
      <c r="L152" s="1292" t="str">
        <f>IF(ISNUMBER(SEARCH(kpi_catalog[[#Headers],[Till Date]],K152)),"Y","N")</f>
        <v>N</v>
      </c>
      <c r="M152" s="1292" t="str">
        <f t="shared" si="2"/>
        <v>Y</v>
      </c>
      <c r="N152" s="1292" t="str">
        <f>IF(ISNUMBER(SEARCH(kpi_catalog[[#Headers],[YTD]],$K152)),"Y","N")</f>
        <v>Y</v>
      </c>
      <c r="O152" s="1292" t="str">
        <f>IF(ISNUMBER(SEARCH(kpi_catalog[[#Headers],[MTD]],$K152)),"Y","N")</f>
        <v>N</v>
      </c>
      <c r="P152" s="1292" t="str">
        <f>IF(ISNUMBER(SEARCH(kpi_catalog[[#Headers],[Selected period]],$K152)),"Y","N")</f>
        <v>N</v>
      </c>
      <c r="Q152" s="1293" t="s">
        <v>4332</v>
      </c>
      <c r="R152" s="1294" t="str">
        <f>IF(ISNUMBER(SEARCH(kpi_catalog[[#Headers],[Division]],$Q152)),"Y","N")</f>
        <v>Y</v>
      </c>
      <c r="S152" s="1294" t="str">
        <f>IF(ISNUMBER(SEARCH(kpi_catalog[[#Headers],[Brand]],$Q152)),"Y","N")</f>
        <v>Y</v>
      </c>
      <c r="T152" s="1294" t="str">
        <f>IF(ISNUMBER(SEARCH(kpi_catalog[[#Headers],[Acquisition Period]],$Q152)),"Y","N")</f>
        <v>Y</v>
      </c>
      <c r="U152" s="1294" t="str">
        <f>IF(ISNUMBER(SEARCH(kpi_catalog[[#Headers],[Engager Type]],$Q152)),"Y","N")</f>
        <v>Y</v>
      </c>
      <c r="V152" s="1294" t="str">
        <f>IF(ISNUMBER(SEARCH(kpi_catalog[[#Headers],[Buyer Type]],$Q152)),"Y","N")</f>
        <v>Y</v>
      </c>
      <c r="W152" s="1294" t="str">
        <f>IF(ISNUMBER(SEARCH(kpi_catalog[[#Headers],[Loyalty Filter]],$Q152)),"Y","N")</f>
        <v>Y</v>
      </c>
      <c r="X152" s="1294" t="str">
        <f>IF(ISNUMBER(SEARCH(kpi_catalog[[#Headers],[Channel]],$Q152)),"Y","N")</f>
        <v>N</v>
      </c>
      <c r="Y152" s="1294" t="str">
        <f>IF(ISNUMBER(SEARCH(kpi_catalog[[#Headers],[Campaign ID]],$Q152)),"Y","N")</f>
        <v>N</v>
      </c>
      <c r="Z152" s="1294" t="str">
        <f>IF(ISNUMBER(SEARCH(kpi_catalog[[#Headers],[Channel]],$Q152)),"Y","N")</f>
        <v>N</v>
      </c>
      <c r="AA152" s="1294" t="str">
        <f>IF(ISNUMBER(SEARCH(kpi_catalog[[#Headers],[Campaign ID]],$Q152)),"Y","N")</f>
        <v>N</v>
      </c>
      <c r="AB152" s="1294" t="str">
        <f>IF(ISNUMBER(SEARCH(kpi_catalog[[#Headers],[Campaign Name]],$Q152)),"Y","N")</f>
        <v>N</v>
      </c>
      <c r="AC152" s="1294" t="str">
        <f>IF(ISNUMBER(SEARCH(kpi_catalog[[#Headers],[Touchpoint]],$Q152)),"Y","N")</f>
        <v>N</v>
      </c>
      <c r="AD152" s="1294" t="str">
        <f>IF(ISNUMBER(SEARCH(kpi_catalog[[#Headers],[Campaign type]],$Q152)),"Y","N")</f>
        <v>N</v>
      </c>
      <c r="AE152" s="1294" t="str">
        <f>IF(ISNUMBER(SEARCH(kpi_catalog[[#Headers],[Product franchise]],$Q152)),"Y","N")</f>
        <v>N</v>
      </c>
      <c r="AF152" s="1294" t="str">
        <f>IF(ISNUMBER(SEARCH(kpi_catalog[[#Headers],[Product code]],$Q152)),"Y","N")</f>
        <v>N</v>
      </c>
      <c r="AG152" s="1295" t="s">
        <v>4337</v>
      </c>
      <c r="AH152" s="1296"/>
      <c r="AI152" s="1297"/>
      <c r="AJ152" s="1297"/>
    </row>
    <row r="153" spans="1:36" ht="30" customHeight="1">
      <c r="A153" s="1282">
        <v>151</v>
      </c>
      <c r="B153" s="1283" t="s">
        <v>639</v>
      </c>
      <c r="C153" s="1291"/>
      <c r="D153" s="1291" t="s">
        <v>4458</v>
      </c>
      <c r="E153" s="1291" t="s">
        <v>4458</v>
      </c>
      <c r="F153" s="1291" t="s">
        <v>4458</v>
      </c>
      <c r="G153" s="1291" t="s">
        <v>4339</v>
      </c>
      <c r="H153" s="1291" t="s">
        <v>4361</v>
      </c>
      <c r="I153" s="1291" t="s">
        <v>4330</v>
      </c>
      <c r="J153" s="1291" t="s">
        <v>4497</v>
      </c>
      <c r="K153" s="1291" t="s">
        <v>4346</v>
      </c>
      <c r="L153" s="1292" t="str">
        <f>IF(ISNUMBER(SEARCH(kpi_catalog[[#Headers],[Till Date]],K153)),"Y","N")</f>
        <v>N</v>
      </c>
      <c r="M153" s="1292" t="str">
        <f t="shared" si="2"/>
        <v>Y</v>
      </c>
      <c r="N153" s="1292" t="str">
        <f>IF(ISNUMBER(SEARCH(kpi_catalog[[#Headers],[YTD]],$K153)),"Y","N")</f>
        <v>Y</v>
      </c>
      <c r="O153" s="1292" t="str">
        <f>IF(ISNUMBER(SEARCH(kpi_catalog[[#Headers],[MTD]],$K153)),"Y","N")</f>
        <v>N</v>
      </c>
      <c r="P153" s="1292" t="str">
        <f>IF(ISNUMBER(SEARCH(kpi_catalog[[#Headers],[Selected period]],$K153)),"Y","N")</f>
        <v>N</v>
      </c>
      <c r="Q153" s="1293" t="s">
        <v>4332</v>
      </c>
      <c r="R153" s="1294" t="str">
        <f>IF(ISNUMBER(SEARCH(kpi_catalog[[#Headers],[Division]],$Q153)),"Y","N")</f>
        <v>Y</v>
      </c>
      <c r="S153" s="1294" t="str">
        <f>IF(ISNUMBER(SEARCH(kpi_catalog[[#Headers],[Brand]],$Q153)),"Y","N")</f>
        <v>Y</v>
      </c>
      <c r="T153" s="1294" t="str">
        <f>IF(ISNUMBER(SEARCH(kpi_catalog[[#Headers],[Acquisition Period]],$Q153)),"Y","N")</f>
        <v>Y</v>
      </c>
      <c r="U153" s="1294" t="str">
        <f>IF(ISNUMBER(SEARCH(kpi_catalog[[#Headers],[Engager Type]],$Q153)),"Y","N")</f>
        <v>Y</v>
      </c>
      <c r="V153" s="1294" t="str">
        <f>IF(ISNUMBER(SEARCH(kpi_catalog[[#Headers],[Buyer Type]],$Q153)),"Y","N")</f>
        <v>Y</v>
      </c>
      <c r="W153" s="1294" t="str">
        <f>IF(ISNUMBER(SEARCH(kpi_catalog[[#Headers],[Loyalty Filter]],$Q153)),"Y","N")</f>
        <v>Y</v>
      </c>
      <c r="X153" s="1294" t="str">
        <f>IF(ISNUMBER(SEARCH(kpi_catalog[[#Headers],[Channel]],$Q153)),"Y","N")</f>
        <v>N</v>
      </c>
      <c r="Y153" s="1294" t="str">
        <f>IF(ISNUMBER(SEARCH(kpi_catalog[[#Headers],[Campaign ID]],$Q153)),"Y","N")</f>
        <v>N</v>
      </c>
      <c r="Z153" s="1294" t="str">
        <f>IF(ISNUMBER(SEARCH(kpi_catalog[[#Headers],[Channel]],$Q153)),"Y","N")</f>
        <v>N</v>
      </c>
      <c r="AA153" s="1294" t="str">
        <f>IF(ISNUMBER(SEARCH(kpi_catalog[[#Headers],[Campaign ID]],$Q153)),"Y","N")</f>
        <v>N</v>
      </c>
      <c r="AB153" s="1294" t="str">
        <f>IF(ISNUMBER(SEARCH(kpi_catalog[[#Headers],[Campaign Name]],$Q153)),"Y","N")</f>
        <v>N</v>
      </c>
      <c r="AC153" s="1294" t="str">
        <f>IF(ISNUMBER(SEARCH(kpi_catalog[[#Headers],[Touchpoint]],$Q153)),"Y","N")</f>
        <v>N</v>
      </c>
      <c r="AD153" s="1294" t="str">
        <f>IF(ISNUMBER(SEARCH(kpi_catalog[[#Headers],[Campaign type]],$Q153)),"Y","N")</f>
        <v>N</v>
      </c>
      <c r="AE153" s="1294" t="str">
        <f>IF(ISNUMBER(SEARCH(kpi_catalog[[#Headers],[Product franchise]],$Q153)),"Y","N")</f>
        <v>N</v>
      </c>
      <c r="AF153" s="1294" t="str">
        <f>IF(ISNUMBER(SEARCH(kpi_catalog[[#Headers],[Product code]],$Q153)),"Y","N")</f>
        <v>N</v>
      </c>
      <c r="AG153" s="1298" t="str">
        <f>AG111</f>
        <v>- R12: People who were engaged between 13-24 months and who re-engaged between 0-12 months
- YTD: People who were engaged between Jan-Dec LY and who re-engaged since Jan TY
Engagement is following interactions with a brand : Clicks (email or SMS), Provided feedback or a review, Made a Purchase (for D2C brands) and/or Browsed any of the website pages"</v>
      </c>
      <c r="AH153" s="1296"/>
      <c r="AI153" s="1297"/>
      <c r="AJ153" s="1297"/>
    </row>
    <row r="154" spans="1:36" ht="30" customHeight="1">
      <c r="A154" s="1282">
        <v>152</v>
      </c>
      <c r="B154" s="1283" t="s">
        <v>639</v>
      </c>
      <c r="C154" s="1291"/>
      <c r="D154" s="1291" t="s">
        <v>4458</v>
      </c>
      <c r="E154" s="1291" t="s">
        <v>4458</v>
      </c>
      <c r="F154" s="1291" t="s">
        <v>4460</v>
      </c>
      <c r="G154" s="1291" t="s">
        <v>4339</v>
      </c>
      <c r="H154" s="1291" t="s">
        <v>4336</v>
      </c>
      <c r="I154" s="1291" t="s">
        <v>4330</v>
      </c>
      <c r="J154" s="1291" t="s">
        <v>4497</v>
      </c>
      <c r="K154" s="1291" t="s">
        <v>4346</v>
      </c>
      <c r="L154" s="1292" t="str">
        <f>IF(ISNUMBER(SEARCH(kpi_catalog[[#Headers],[Till Date]],K154)),"Y","N")</f>
        <v>N</v>
      </c>
      <c r="M154" s="1292" t="str">
        <f t="shared" si="2"/>
        <v>Y</v>
      </c>
      <c r="N154" s="1292" t="str">
        <f>IF(ISNUMBER(SEARCH(kpi_catalog[[#Headers],[YTD]],$K154)),"Y","N")</f>
        <v>Y</v>
      </c>
      <c r="O154" s="1292" t="str">
        <f>IF(ISNUMBER(SEARCH(kpi_catalog[[#Headers],[MTD]],$K154)),"Y","N")</f>
        <v>N</v>
      </c>
      <c r="P154" s="1292" t="str">
        <f>IF(ISNUMBER(SEARCH(kpi_catalog[[#Headers],[Selected period]],$K154)),"Y","N")</f>
        <v>N</v>
      </c>
      <c r="Q154" s="1293" t="s">
        <v>4332</v>
      </c>
      <c r="R154" s="1294" t="str">
        <f>IF(ISNUMBER(SEARCH(kpi_catalog[[#Headers],[Division]],$Q154)),"Y","N")</f>
        <v>Y</v>
      </c>
      <c r="S154" s="1294" t="str">
        <f>IF(ISNUMBER(SEARCH(kpi_catalog[[#Headers],[Brand]],$Q154)),"Y","N")</f>
        <v>Y</v>
      </c>
      <c r="T154" s="1294" t="str">
        <f>IF(ISNUMBER(SEARCH(kpi_catalog[[#Headers],[Acquisition Period]],$Q154)),"Y","N")</f>
        <v>Y</v>
      </c>
      <c r="U154" s="1294" t="str">
        <f>IF(ISNUMBER(SEARCH(kpi_catalog[[#Headers],[Engager Type]],$Q154)),"Y","N")</f>
        <v>Y</v>
      </c>
      <c r="V154" s="1294" t="str">
        <f>IF(ISNUMBER(SEARCH(kpi_catalog[[#Headers],[Buyer Type]],$Q154)),"Y","N")</f>
        <v>Y</v>
      </c>
      <c r="W154" s="1294" t="str">
        <f>IF(ISNUMBER(SEARCH(kpi_catalog[[#Headers],[Loyalty Filter]],$Q154)),"Y","N")</f>
        <v>Y</v>
      </c>
      <c r="X154" s="1294" t="str">
        <f>IF(ISNUMBER(SEARCH(kpi_catalog[[#Headers],[Channel]],$Q154)),"Y","N")</f>
        <v>N</v>
      </c>
      <c r="Y154" s="1294" t="str">
        <f>IF(ISNUMBER(SEARCH(kpi_catalog[[#Headers],[Campaign ID]],$Q154)),"Y","N")</f>
        <v>N</v>
      </c>
      <c r="Z154" s="1294" t="str">
        <f>IF(ISNUMBER(SEARCH(kpi_catalog[[#Headers],[Channel]],$Q154)),"Y","N")</f>
        <v>N</v>
      </c>
      <c r="AA154" s="1294" t="str">
        <f>IF(ISNUMBER(SEARCH(kpi_catalog[[#Headers],[Campaign ID]],$Q154)),"Y","N")</f>
        <v>N</v>
      </c>
      <c r="AB154" s="1294" t="str">
        <f>IF(ISNUMBER(SEARCH(kpi_catalog[[#Headers],[Campaign Name]],$Q154)),"Y","N")</f>
        <v>N</v>
      </c>
      <c r="AC154" s="1294" t="str">
        <f>IF(ISNUMBER(SEARCH(kpi_catalog[[#Headers],[Touchpoint]],$Q154)),"Y","N")</f>
        <v>N</v>
      </c>
      <c r="AD154" s="1294" t="str">
        <f>IF(ISNUMBER(SEARCH(kpi_catalog[[#Headers],[Campaign type]],$Q154)),"Y","N")</f>
        <v>N</v>
      </c>
      <c r="AE154" s="1294" t="str">
        <f>IF(ISNUMBER(SEARCH(kpi_catalog[[#Headers],[Product franchise]],$Q154)),"Y","N")</f>
        <v>N</v>
      </c>
      <c r="AF154" s="1294" t="str">
        <f>IF(ISNUMBER(SEARCH(kpi_catalog[[#Headers],[Product code]],$Q154)),"Y","N")</f>
        <v>N</v>
      </c>
      <c r="AG154" s="1295" t="s">
        <v>4337</v>
      </c>
      <c r="AH154" s="1296"/>
      <c r="AI154" s="1297"/>
      <c r="AJ154" s="1297"/>
    </row>
    <row r="155" spans="1:36" ht="30" customHeight="1">
      <c r="A155" s="1282">
        <v>153</v>
      </c>
      <c r="B155" s="1283" t="s">
        <v>639</v>
      </c>
      <c r="C155" s="1291"/>
      <c r="D155" s="1291" t="s">
        <v>4458</v>
      </c>
      <c r="E155" s="1291" t="s">
        <v>4458</v>
      </c>
      <c r="F155" s="1291" t="s">
        <v>4461</v>
      </c>
      <c r="G155" s="1291" t="s">
        <v>4352</v>
      </c>
      <c r="H155" s="1291" t="s">
        <v>4336</v>
      </c>
      <c r="I155" s="1291" t="s">
        <v>4330</v>
      </c>
      <c r="J155" s="1291" t="s">
        <v>4497</v>
      </c>
      <c r="K155" s="1291" t="s">
        <v>4346</v>
      </c>
      <c r="L155" s="1292" t="str">
        <f>IF(ISNUMBER(SEARCH(kpi_catalog[[#Headers],[Till Date]],K155)),"Y","N")</f>
        <v>N</v>
      </c>
      <c r="M155" s="1292" t="str">
        <f t="shared" si="2"/>
        <v>Y</v>
      </c>
      <c r="N155" s="1292" t="str">
        <f>IF(ISNUMBER(SEARCH(kpi_catalog[[#Headers],[YTD]],$K155)),"Y","N")</f>
        <v>Y</v>
      </c>
      <c r="O155" s="1292" t="str">
        <f>IF(ISNUMBER(SEARCH(kpi_catalog[[#Headers],[MTD]],$K155)),"Y","N")</f>
        <v>N</v>
      </c>
      <c r="P155" s="1292" t="str">
        <f>IF(ISNUMBER(SEARCH(kpi_catalog[[#Headers],[Selected period]],$K155)),"Y","N")</f>
        <v>N</v>
      </c>
      <c r="Q155" s="1293" t="s">
        <v>4332</v>
      </c>
      <c r="R155" s="1294" t="str">
        <f>IF(ISNUMBER(SEARCH(kpi_catalog[[#Headers],[Division]],$Q155)),"Y","N")</f>
        <v>Y</v>
      </c>
      <c r="S155" s="1294" t="str">
        <f>IF(ISNUMBER(SEARCH(kpi_catalog[[#Headers],[Brand]],$Q155)),"Y","N")</f>
        <v>Y</v>
      </c>
      <c r="T155" s="1294" t="str">
        <f>IF(ISNUMBER(SEARCH(kpi_catalog[[#Headers],[Acquisition Period]],$Q155)),"Y","N")</f>
        <v>Y</v>
      </c>
      <c r="U155" s="1294" t="str">
        <f>IF(ISNUMBER(SEARCH(kpi_catalog[[#Headers],[Engager Type]],$Q155)),"Y","N")</f>
        <v>Y</v>
      </c>
      <c r="V155" s="1294" t="str">
        <f>IF(ISNUMBER(SEARCH(kpi_catalog[[#Headers],[Buyer Type]],$Q155)),"Y","N")</f>
        <v>Y</v>
      </c>
      <c r="W155" s="1294" t="str">
        <f>IF(ISNUMBER(SEARCH(kpi_catalog[[#Headers],[Loyalty Filter]],$Q155)),"Y","N")</f>
        <v>Y</v>
      </c>
      <c r="X155" s="1294" t="str">
        <f>IF(ISNUMBER(SEARCH(kpi_catalog[[#Headers],[Channel]],$Q155)),"Y","N")</f>
        <v>N</v>
      </c>
      <c r="Y155" s="1294" t="str">
        <f>IF(ISNUMBER(SEARCH(kpi_catalog[[#Headers],[Campaign ID]],$Q155)),"Y","N")</f>
        <v>N</v>
      </c>
      <c r="Z155" s="1294" t="str">
        <f>IF(ISNUMBER(SEARCH(kpi_catalog[[#Headers],[Channel]],$Q155)),"Y","N")</f>
        <v>N</v>
      </c>
      <c r="AA155" s="1294" t="str">
        <f>IF(ISNUMBER(SEARCH(kpi_catalog[[#Headers],[Campaign ID]],$Q155)),"Y","N")</f>
        <v>N</v>
      </c>
      <c r="AB155" s="1294" t="str">
        <f>IF(ISNUMBER(SEARCH(kpi_catalog[[#Headers],[Campaign Name]],$Q155)),"Y","N")</f>
        <v>N</v>
      </c>
      <c r="AC155" s="1294" t="str">
        <f>IF(ISNUMBER(SEARCH(kpi_catalog[[#Headers],[Touchpoint]],$Q155)),"Y","N")</f>
        <v>N</v>
      </c>
      <c r="AD155" s="1294" t="str">
        <f>IF(ISNUMBER(SEARCH(kpi_catalog[[#Headers],[Campaign type]],$Q155)),"Y","N")</f>
        <v>N</v>
      </c>
      <c r="AE155" s="1294" t="str">
        <f>IF(ISNUMBER(SEARCH(kpi_catalog[[#Headers],[Product franchise]],$Q155)),"Y","N")</f>
        <v>N</v>
      </c>
      <c r="AF155" s="1294" t="str">
        <f>IF(ISNUMBER(SEARCH(kpi_catalog[[#Headers],[Product code]],$Q155)),"Y","N")</f>
        <v>N</v>
      </c>
      <c r="AG155" s="1295" t="s">
        <v>4337</v>
      </c>
      <c r="AH155" s="1296"/>
      <c r="AI155" s="1297"/>
      <c r="AJ155" s="1297"/>
    </row>
    <row r="156" spans="1:36" ht="30" customHeight="1">
      <c r="A156" s="1282">
        <v>154</v>
      </c>
      <c r="B156" s="1283" t="s">
        <v>639</v>
      </c>
      <c r="C156" s="1291"/>
      <c r="D156" s="1291" t="s">
        <v>4729</v>
      </c>
      <c r="E156" s="1291" t="s">
        <v>4729</v>
      </c>
      <c r="F156" s="1291" t="s">
        <v>4729</v>
      </c>
      <c r="G156" s="1291" t="s">
        <v>3368</v>
      </c>
      <c r="H156" s="1291" t="s">
        <v>4361</v>
      </c>
      <c r="I156" s="1291" t="s">
        <v>4330</v>
      </c>
      <c r="J156" s="1291" t="s">
        <v>4497</v>
      </c>
      <c r="K156" s="1291" t="s">
        <v>4346</v>
      </c>
      <c r="L156" s="1292" t="str">
        <f>IF(ISNUMBER(SEARCH(kpi_catalog[[#Headers],[Till Date]],K156)),"Y","N")</f>
        <v>N</v>
      </c>
      <c r="M156" s="1292" t="str">
        <f t="shared" si="2"/>
        <v>Y</v>
      </c>
      <c r="N156" s="1292" t="str">
        <f>IF(ISNUMBER(SEARCH(kpi_catalog[[#Headers],[YTD]],$K156)),"Y","N")</f>
        <v>Y</v>
      </c>
      <c r="O156" s="1292" t="str">
        <f>IF(ISNUMBER(SEARCH(kpi_catalog[[#Headers],[MTD]],$K156)),"Y","N")</f>
        <v>N</v>
      </c>
      <c r="P156" s="1292" t="str">
        <f>IF(ISNUMBER(SEARCH(kpi_catalog[[#Headers],[Selected period]],$K156)),"Y","N")</f>
        <v>N</v>
      </c>
      <c r="Q156" s="1293" t="s">
        <v>4332</v>
      </c>
      <c r="R156" s="1294" t="str">
        <f>IF(ISNUMBER(SEARCH(kpi_catalog[[#Headers],[Division]],$Q156)),"Y","N")</f>
        <v>Y</v>
      </c>
      <c r="S156" s="1294" t="str">
        <f>IF(ISNUMBER(SEARCH(kpi_catalog[[#Headers],[Brand]],$Q156)),"Y","N")</f>
        <v>Y</v>
      </c>
      <c r="T156" s="1294" t="str">
        <f>IF(ISNUMBER(SEARCH(kpi_catalog[[#Headers],[Acquisition Period]],$Q156)),"Y","N")</f>
        <v>Y</v>
      </c>
      <c r="U156" s="1294" t="str">
        <f>IF(ISNUMBER(SEARCH(kpi_catalog[[#Headers],[Engager Type]],$Q156)),"Y","N")</f>
        <v>Y</v>
      </c>
      <c r="V156" s="1294" t="str">
        <f>IF(ISNUMBER(SEARCH(kpi_catalog[[#Headers],[Buyer Type]],$Q156)),"Y","N")</f>
        <v>Y</v>
      </c>
      <c r="W156" s="1294" t="str">
        <f>IF(ISNUMBER(SEARCH(kpi_catalog[[#Headers],[Loyalty Filter]],$Q156)),"Y","N")</f>
        <v>Y</v>
      </c>
      <c r="X156" s="1294" t="str">
        <f>IF(ISNUMBER(SEARCH(kpi_catalog[[#Headers],[Channel]],$Q156)),"Y","N")</f>
        <v>N</v>
      </c>
      <c r="Y156" s="1294" t="str">
        <f>IF(ISNUMBER(SEARCH(kpi_catalog[[#Headers],[Campaign ID]],$Q156)),"Y","N")</f>
        <v>N</v>
      </c>
      <c r="Z156" s="1294" t="str">
        <f>IF(ISNUMBER(SEARCH(kpi_catalog[[#Headers],[Channel]],$Q156)),"Y","N")</f>
        <v>N</v>
      </c>
      <c r="AA156" s="1294" t="str">
        <f>IF(ISNUMBER(SEARCH(kpi_catalog[[#Headers],[Campaign ID]],$Q156)),"Y","N")</f>
        <v>N</v>
      </c>
      <c r="AB156" s="1294" t="str">
        <f>IF(ISNUMBER(SEARCH(kpi_catalog[[#Headers],[Campaign Name]],$Q156)),"Y","N")</f>
        <v>N</v>
      </c>
      <c r="AC156" s="1294" t="str">
        <f>IF(ISNUMBER(SEARCH(kpi_catalog[[#Headers],[Touchpoint]],$Q156)),"Y","N")</f>
        <v>N</v>
      </c>
      <c r="AD156" s="1294" t="str">
        <f>IF(ISNUMBER(SEARCH(kpi_catalog[[#Headers],[Campaign type]],$Q156)),"Y","N")</f>
        <v>N</v>
      </c>
      <c r="AE156" s="1294" t="str">
        <f>IF(ISNUMBER(SEARCH(kpi_catalog[[#Headers],[Product franchise]],$Q156)),"Y","N")</f>
        <v>N</v>
      </c>
      <c r="AF156" s="1294" t="str">
        <f>IF(ISNUMBER(SEARCH(kpi_catalog[[#Headers],[Product code]],$Q156)),"Y","N")</f>
        <v>N</v>
      </c>
      <c r="AG156" s="1298" t="str">
        <f>AG114</f>
        <v>- R12: Number of SMS and/or EM sent over 12 months
- YTD: Number of SMS and/or EM sent between Jan. and selected month</v>
      </c>
      <c r="AH156" s="1296"/>
      <c r="AI156" s="1297"/>
      <c r="AJ156" s="1297"/>
    </row>
    <row r="157" spans="1:36" ht="30" customHeight="1">
      <c r="A157" s="1282">
        <v>155</v>
      </c>
      <c r="B157" s="1283" t="s">
        <v>639</v>
      </c>
      <c r="C157" s="1291"/>
      <c r="D157" s="1291" t="s">
        <v>4729</v>
      </c>
      <c r="E157" s="1291" t="s">
        <v>4729</v>
      </c>
      <c r="F157" s="1291" t="s">
        <v>5740</v>
      </c>
      <c r="G157" s="1291" t="s">
        <v>3368</v>
      </c>
      <c r="H157" s="1291" t="s">
        <v>4336</v>
      </c>
      <c r="I157" s="1291" t="s">
        <v>4330</v>
      </c>
      <c r="J157" s="1291" t="s">
        <v>4497</v>
      </c>
      <c r="K157" s="1291" t="s">
        <v>4346</v>
      </c>
      <c r="L157" s="1292" t="str">
        <f>IF(ISNUMBER(SEARCH(kpi_catalog[[#Headers],[Till Date]],K157)),"Y","N")</f>
        <v>N</v>
      </c>
      <c r="M157" s="1292" t="str">
        <f t="shared" si="2"/>
        <v>Y</v>
      </c>
      <c r="N157" s="1292" t="str">
        <f>IF(ISNUMBER(SEARCH(kpi_catalog[[#Headers],[YTD]],$K157)),"Y","N")</f>
        <v>Y</v>
      </c>
      <c r="O157" s="1292" t="str">
        <f>IF(ISNUMBER(SEARCH(kpi_catalog[[#Headers],[MTD]],$K157)),"Y","N")</f>
        <v>N</v>
      </c>
      <c r="P157" s="1292" t="str">
        <f>IF(ISNUMBER(SEARCH(kpi_catalog[[#Headers],[Selected period]],$K157)),"Y","N")</f>
        <v>N</v>
      </c>
      <c r="Q157" s="1293" t="s">
        <v>4332</v>
      </c>
      <c r="R157" s="1294" t="str">
        <f>IF(ISNUMBER(SEARCH(kpi_catalog[[#Headers],[Division]],$Q157)),"Y","N")</f>
        <v>Y</v>
      </c>
      <c r="S157" s="1294" t="str">
        <f>IF(ISNUMBER(SEARCH(kpi_catalog[[#Headers],[Brand]],$Q157)),"Y","N")</f>
        <v>Y</v>
      </c>
      <c r="T157" s="1294" t="str">
        <f>IF(ISNUMBER(SEARCH(kpi_catalog[[#Headers],[Acquisition Period]],$Q157)),"Y","N")</f>
        <v>Y</v>
      </c>
      <c r="U157" s="1294" t="str">
        <f>IF(ISNUMBER(SEARCH(kpi_catalog[[#Headers],[Engager Type]],$Q157)),"Y","N")</f>
        <v>Y</v>
      </c>
      <c r="V157" s="1294" t="str">
        <f>IF(ISNUMBER(SEARCH(kpi_catalog[[#Headers],[Buyer Type]],$Q157)),"Y","N")</f>
        <v>Y</v>
      </c>
      <c r="W157" s="1294" t="str">
        <f>IF(ISNUMBER(SEARCH(kpi_catalog[[#Headers],[Loyalty Filter]],$Q157)),"Y","N")</f>
        <v>Y</v>
      </c>
      <c r="X157" s="1294" t="str">
        <f>IF(ISNUMBER(SEARCH(kpi_catalog[[#Headers],[Channel]],$Q157)),"Y","N")</f>
        <v>N</v>
      </c>
      <c r="Y157" s="1294" t="str">
        <f>IF(ISNUMBER(SEARCH(kpi_catalog[[#Headers],[Campaign ID]],$Q157)),"Y","N")</f>
        <v>N</v>
      </c>
      <c r="Z157" s="1294" t="str">
        <f>IF(ISNUMBER(SEARCH(kpi_catalog[[#Headers],[Channel]],$Q157)),"Y","N")</f>
        <v>N</v>
      </c>
      <c r="AA157" s="1294" t="str">
        <f>IF(ISNUMBER(SEARCH(kpi_catalog[[#Headers],[Campaign ID]],$Q157)),"Y","N")</f>
        <v>N</v>
      </c>
      <c r="AB157" s="1294" t="str">
        <f>IF(ISNUMBER(SEARCH(kpi_catalog[[#Headers],[Campaign Name]],$Q157)),"Y","N")</f>
        <v>N</v>
      </c>
      <c r="AC157" s="1294" t="str">
        <f>IF(ISNUMBER(SEARCH(kpi_catalog[[#Headers],[Touchpoint]],$Q157)),"Y","N")</f>
        <v>N</v>
      </c>
      <c r="AD157" s="1294" t="str">
        <f>IF(ISNUMBER(SEARCH(kpi_catalog[[#Headers],[Campaign type]],$Q157)),"Y","N")</f>
        <v>N</v>
      </c>
      <c r="AE157" s="1294" t="str">
        <f>IF(ISNUMBER(SEARCH(kpi_catalog[[#Headers],[Product franchise]],$Q157)),"Y","N")</f>
        <v>N</v>
      </c>
      <c r="AF157" s="1294" t="str">
        <f>IF(ISNUMBER(SEARCH(kpi_catalog[[#Headers],[Product code]],$Q157)),"Y","N")</f>
        <v>N</v>
      </c>
      <c r="AG157" s="1295" t="s">
        <v>4337</v>
      </c>
      <c r="AH157" s="1296"/>
      <c r="AI157" s="1297"/>
      <c r="AJ157" s="1297"/>
    </row>
    <row r="158" spans="1:36" ht="30" customHeight="1">
      <c r="A158" s="1282">
        <v>156</v>
      </c>
      <c r="B158" s="1283" t="s">
        <v>639</v>
      </c>
      <c r="C158" s="1291"/>
      <c r="D158" s="1291" t="s">
        <v>4729</v>
      </c>
      <c r="E158" s="1291" t="s">
        <v>4729</v>
      </c>
      <c r="F158" s="1291" t="s">
        <v>5741</v>
      </c>
      <c r="G158" s="1291" t="s">
        <v>4339</v>
      </c>
      <c r="H158" s="1291" t="s">
        <v>4336</v>
      </c>
      <c r="I158" s="1291" t="s">
        <v>4330</v>
      </c>
      <c r="J158" s="1291" t="s">
        <v>4497</v>
      </c>
      <c r="K158" s="1291" t="s">
        <v>4346</v>
      </c>
      <c r="L158" s="1292" t="str">
        <f>IF(ISNUMBER(SEARCH(kpi_catalog[[#Headers],[Till Date]],K158)),"Y","N")</f>
        <v>N</v>
      </c>
      <c r="M158" s="1292" t="str">
        <f t="shared" si="2"/>
        <v>Y</v>
      </c>
      <c r="N158" s="1292" t="str">
        <f>IF(ISNUMBER(SEARCH(kpi_catalog[[#Headers],[YTD]],$K158)),"Y","N")</f>
        <v>Y</v>
      </c>
      <c r="O158" s="1292" t="str">
        <f>IF(ISNUMBER(SEARCH(kpi_catalog[[#Headers],[MTD]],$K158)),"Y","N")</f>
        <v>N</v>
      </c>
      <c r="P158" s="1292" t="str">
        <f>IF(ISNUMBER(SEARCH(kpi_catalog[[#Headers],[Selected period]],$K158)),"Y","N")</f>
        <v>N</v>
      </c>
      <c r="Q158" s="1293" t="s">
        <v>4332</v>
      </c>
      <c r="R158" s="1294" t="str">
        <f>IF(ISNUMBER(SEARCH(kpi_catalog[[#Headers],[Division]],$Q158)),"Y","N")</f>
        <v>Y</v>
      </c>
      <c r="S158" s="1294" t="str">
        <f>IF(ISNUMBER(SEARCH(kpi_catalog[[#Headers],[Brand]],$Q158)),"Y","N")</f>
        <v>Y</v>
      </c>
      <c r="T158" s="1294" t="str">
        <f>IF(ISNUMBER(SEARCH(kpi_catalog[[#Headers],[Acquisition Period]],$Q158)),"Y","N")</f>
        <v>Y</v>
      </c>
      <c r="U158" s="1294" t="str">
        <f>IF(ISNUMBER(SEARCH(kpi_catalog[[#Headers],[Engager Type]],$Q158)),"Y","N")</f>
        <v>Y</v>
      </c>
      <c r="V158" s="1294" t="str">
        <f>IF(ISNUMBER(SEARCH(kpi_catalog[[#Headers],[Buyer Type]],$Q158)),"Y","N")</f>
        <v>Y</v>
      </c>
      <c r="W158" s="1294" t="str">
        <f>IF(ISNUMBER(SEARCH(kpi_catalog[[#Headers],[Loyalty Filter]],$Q158)),"Y","N")</f>
        <v>Y</v>
      </c>
      <c r="X158" s="1294" t="str">
        <f>IF(ISNUMBER(SEARCH(kpi_catalog[[#Headers],[Channel]],$Q158)),"Y","N")</f>
        <v>N</v>
      </c>
      <c r="Y158" s="1294" t="str">
        <f>IF(ISNUMBER(SEARCH(kpi_catalog[[#Headers],[Campaign ID]],$Q158)),"Y","N")</f>
        <v>N</v>
      </c>
      <c r="Z158" s="1294" t="str">
        <f>IF(ISNUMBER(SEARCH(kpi_catalog[[#Headers],[Channel]],$Q158)),"Y","N")</f>
        <v>N</v>
      </c>
      <c r="AA158" s="1294" t="str">
        <f>IF(ISNUMBER(SEARCH(kpi_catalog[[#Headers],[Campaign ID]],$Q158)),"Y","N")</f>
        <v>N</v>
      </c>
      <c r="AB158" s="1294" t="str">
        <f>IF(ISNUMBER(SEARCH(kpi_catalog[[#Headers],[Campaign Name]],$Q158)),"Y","N")</f>
        <v>N</v>
      </c>
      <c r="AC158" s="1294" t="str">
        <f>IF(ISNUMBER(SEARCH(kpi_catalog[[#Headers],[Touchpoint]],$Q158)),"Y","N")</f>
        <v>N</v>
      </c>
      <c r="AD158" s="1294" t="str">
        <f>IF(ISNUMBER(SEARCH(kpi_catalog[[#Headers],[Campaign type]],$Q158)),"Y","N")</f>
        <v>N</v>
      </c>
      <c r="AE158" s="1294" t="str">
        <f>IF(ISNUMBER(SEARCH(kpi_catalog[[#Headers],[Product franchise]],$Q158)),"Y","N")</f>
        <v>N</v>
      </c>
      <c r="AF158" s="1294" t="str">
        <f>IF(ISNUMBER(SEARCH(kpi_catalog[[#Headers],[Product code]],$Q158)),"Y","N")</f>
        <v>N</v>
      </c>
      <c r="AG158" s="1295" t="s">
        <v>4337</v>
      </c>
      <c r="AH158" s="1296"/>
      <c r="AI158" s="1297"/>
      <c r="AJ158" s="1297"/>
    </row>
    <row r="159" spans="1:36" ht="30" customHeight="1">
      <c r="A159" s="1282">
        <v>157</v>
      </c>
      <c r="B159" s="1283" t="s">
        <v>639</v>
      </c>
      <c r="C159" s="1291"/>
      <c r="D159" s="1291" t="s">
        <v>4466</v>
      </c>
      <c r="E159" s="1291" t="s">
        <v>4466</v>
      </c>
      <c r="F159" s="1291" t="s">
        <v>4466</v>
      </c>
      <c r="G159" s="1291" t="s">
        <v>3368</v>
      </c>
      <c r="H159" s="1291" t="s">
        <v>4361</v>
      </c>
      <c r="I159" s="1291" t="s">
        <v>4330</v>
      </c>
      <c r="J159" s="1291" t="s">
        <v>4497</v>
      </c>
      <c r="K159" s="1291" t="s">
        <v>4346</v>
      </c>
      <c r="L159" s="1292" t="str">
        <f>IF(ISNUMBER(SEARCH(kpi_catalog[[#Headers],[Till Date]],K159)),"Y","N")</f>
        <v>N</v>
      </c>
      <c r="M159" s="1292" t="str">
        <f t="shared" si="2"/>
        <v>Y</v>
      </c>
      <c r="N159" s="1292" t="str">
        <f>IF(ISNUMBER(SEARCH(kpi_catalog[[#Headers],[YTD]],$K159)),"Y","N")</f>
        <v>Y</v>
      </c>
      <c r="O159" s="1292" t="str">
        <f>IF(ISNUMBER(SEARCH(kpi_catalog[[#Headers],[MTD]],$K159)),"Y","N")</f>
        <v>N</v>
      </c>
      <c r="P159" s="1292" t="str">
        <f>IF(ISNUMBER(SEARCH(kpi_catalog[[#Headers],[Selected period]],$K159)),"Y","N")</f>
        <v>N</v>
      </c>
      <c r="Q159" s="1293" t="s">
        <v>4332</v>
      </c>
      <c r="R159" s="1294" t="str">
        <f>IF(ISNUMBER(SEARCH(kpi_catalog[[#Headers],[Division]],$Q159)),"Y","N")</f>
        <v>Y</v>
      </c>
      <c r="S159" s="1294" t="str">
        <f>IF(ISNUMBER(SEARCH(kpi_catalog[[#Headers],[Brand]],$Q159)),"Y","N")</f>
        <v>Y</v>
      </c>
      <c r="T159" s="1294" t="str">
        <f>IF(ISNUMBER(SEARCH(kpi_catalog[[#Headers],[Acquisition Period]],$Q159)),"Y","N")</f>
        <v>Y</v>
      </c>
      <c r="U159" s="1294" t="str">
        <f>IF(ISNUMBER(SEARCH(kpi_catalog[[#Headers],[Engager Type]],$Q159)),"Y","N")</f>
        <v>Y</v>
      </c>
      <c r="V159" s="1294" t="str">
        <f>IF(ISNUMBER(SEARCH(kpi_catalog[[#Headers],[Buyer Type]],$Q159)),"Y","N")</f>
        <v>Y</v>
      </c>
      <c r="W159" s="1294" t="str">
        <f>IF(ISNUMBER(SEARCH(kpi_catalog[[#Headers],[Loyalty Filter]],$Q159)),"Y","N")</f>
        <v>Y</v>
      </c>
      <c r="X159" s="1294" t="str">
        <f>IF(ISNUMBER(SEARCH(kpi_catalog[[#Headers],[Channel]],$Q159)),"Y","N")</f>
        <v>N</v>
      </c>
      <c r="Y159" s="1294" t="str">
        <f>IF(ISNUMBER(SEARCH(kpi_catalog[[#Headers],[Campaign ID]],$Q159)),"Y","N")</f>
        <v>N</v>
      </c>
      <c r="Z159" s="1294" t="str">
        <f>IF(ISNUMBER(SEARCH(kpi_catalog[[#Headers],[Channel]],$Q159)),"Y","N")</f>
        <v>N</v>
      </c>
      <c r="AA159" s="1294" t="str">
        <f>IF(ISNUMBER(SEARCH(kpi_catalog[[#Headers],[Campaign ID]],$Q159)),"Y","N")</f>
        <v>N</v>
      </c>
      <c r="AB159" s="1294" t="str">
        <f>IF(ISNUMBER(SEARCH(kpi_catalog[[#Headers],[Campaign Name]],$Q159)),"Y","N")</f>
        <v>N</v>
      </c>
      <c r="AC159" s="1294" t="str">
        <f>IF(ISNUMBER(SEARCH(kpi_catalog[[#Headers],[Touchpoint]],$Q159)),"Y","N")</f>
        <v>N</v>
      </c>
      <c r="AD159" s="1294" t="str">
        <f>IF(ISNUMBER(SEARCH(kpi_catalog[[#Headers],[Campaign type]],$Q159)),"Y","N")</f>
        <v>N</v>
      </c>
      <c r="AE159" s="1294" t="str">
        <f>IF(ISNUMBER(SEARCH(kpi_catalog[[#Headers],[Product franchise]],$Q159)),"Y","N")</f>
        <v>N</v>
      </c>
      <c r="AF159" s="1294" t="str">
        <f>IF(ISNUMBER(SEARCH(kpi_catalog[[#Headers],[Product code]],$Q159)),"Y","N")</f>
        <v>N</v>
      </c>
      <c r="AG159" s="1298" t="str">
        <f>AG117</f>
        <v>- R12: Number of SMS and/or EM delivered over 12 months
- YTD: Number of SMS and/or EM delivered between Jan. and selected month</v>
      </c>
      <c r="AH159" s="1296"/>
      <c r="AI159" s="1297"/>
      <c r="AJ159" s="1297"/>
    </row>
    <row r="160" spans="1:36" ht="30" customHeight="1">
      <c r="A160" s="1282">
        <v>158</v>
      </c>
      <c r="B160" s="1283" t="s">
        <v>639</v>
      </c>
      <c r="C160" s="1291"/>
      <c r="D160" s="1291" t="s">
        <v>4466</v>
      </c>
      <c r="E160" s="1291" t="s">
        <v>4466</v>
      </c>
      <c r="F160" s="1291" t="s">
        <v>4468</v>
      </c>
      <c r="G160" s="1291" t="s">
        <v>3368</v>
      </c>
      <c r="H160" s="1291" t="s">
        <v>4336</v>
      </c>
      <c r="I160" s="1291" t="s">
        <v>4330</v>
      </c>
      <c r="J160" s="1291" t="s">
        <v>4497</v>
      </c>
      <c r="K160" s="1291" t="s">
        <v>4346</v>
      </c>
      <c r="L160" s="1292" t="str">
        <f>IF(ISNUMBER(SEARCH(kpi_catalog[[#Headers],[Till Date]],K160)),"Y","N")</f>
        <v>N</v>
      </c>
      <c r="M160" s="1292" t="str">
        <f t="shared" si="2"/>
        <v>Y</v>
      </c>
      <c r="N160" s="1292" t="str">
        <f>IF(ISNUMBER(SEARCH(kpi_catalog[[#Headers],[YTD]],$K160)),"Y","N")</f>
        <v>Y</v>
      </c>
      <c r="O160" s="1292" t="str">
        <f>IF(ISNUMBER(SEARCH(kpi_catalog[[#Headers],[MTD]],$K160)),"Y","N")</f>
        <v>N</v>
      </c>
      <c r="P160" s="1292" t="str">
        <f>IF(ISNUMBER(SEARCH(kpi_catalog[[#Headers],[Selected period]],$K160)),"Y","N")</f>
        <v>N</v>
      </c>
      <c r="Q160" s="1293" t="s">
        <v>4332</v>
      </c>
      <c r="R160" s="1294" t="str">
        <f>IF(ISNUMBER(SEARCH(kpi_catalog[[#Headers],[Division]],$Q160)),"Y","N")</f>
        <v>Y</v>
      </c>
      <c r="S160" s="1294" t="str">
        <f>IF(ISNUMBER(SEARCH(kpi_catalog[[#Headers],[Brand]],$Q160)),"Y","N")</f>
        <v>Y</v>
      </c>
      <c r="T160" s="1294" t="str">
        <f>IF(ISNUMBER(SEARCH(kpi_catalog[[#Headers],[Acquisition Period]],$Q160)),"Y","N")</f>
        <v>Y</v>
      </c>
      <c r="U160" s="1294" t="str">
        <f>IF(ISNUMBER(SEARCH(kpi_catalog[[#Headers],[Engager Type]],$Q160)),"Y","N")</f>
        <v>Y</v>
      </c>
      <c r="V160" s="1294" t="str">
        <f>IF(ISNUMBER(SEARCH(kpi_catalog[[#Headers],[Buyer Type]],$Q160)),"Y","N")</f>
        <v>Y</v>
      </c>
      <c r="W160" s="1294" t="str">
        <f>IF(ISNUMBER(SEARCH(kpi_catalog[[#Headers],[Loyalty Filter]],$Q160)),"Y","N")</f>
        <v>Y</v>
      </c>
      <c r="X160" s="1294" t="str">
        <f>IF(ISNUMBER(SEARCH(kpi_catalog[[#Headers],[Channel]],$Q160)),"Y","N")</f>
        <v>N</v>
      </c>
      <c r="Y160" s="1294" t="str">
        <f>IF(ISNUMBER(SEARCH(kpi_catalog[[#Headers],[Campaign ID]],$Q160)),"Y","N")</f>
        <v>N</v>
      </c>
      <c r="Z160" s="1294" t="str">
        <f>IF(ISNUMBER(SEARCH(kpi_catalog[[#Headers],[Channel]],$Q160)),"Y","N")</f>
        <v>N</v>
      </c>
      <c r="AA160" s="1294" t="str">
        <f>IF(ISNUMBER(SEARCH(kpi_catalog[[#Headers],[Campaign ID]],$Q160)),"Y","N")</f>
        <v>N</v>
      </c>
      <c r="AB160" s="1294" t="str">
        <f>IF(ISNUMBER(SEARCH(kpi_catalog[[#Headers],[Campaign Name]],$Q160)),"Y","N")</f>
        <v>N</v>
      </c>
      <c r="AC160" s="1294" t="str">
        <f>IF(ISNUMBER(SEARCH(kpi_catalog[[#Headers],[Touchpoint]],$Q160)),"Y","N")</f>
        <v>N</v>
      </c>
      <c r="AD160" s="1294" t="str">
        <f>IF(ISNUMBER(SEARCH(kpi_catalog[[#Headers],[Campaign type]],$Q160)),"Y","N")</f>
        <v>N</v>
      </c>
      <c r="AE160" s="1294" t="str">
        <f>IF(ISNUMBER(SEARCH(kpi_catalog[[#Headers],[Product franchise]],$Q160)),"Y","N")</f>
        <v>N</v>
      </c>
      <c r="AF160" s="1294" t="str">
        <f>IF(ISNUMBER(SEARCH(kpi_catalog[[#Headers],[Product code]],$Q160)),"Y","N")</f>
        <v>N</v>
      </c>
      <c r="AG160" s="1295" t="s">
        <v>4337</v>
      </c>
      <c r="AH160" s="1296"/>
      <c r="AI160" s="1297"/>
      <c r="AJ160" s="1297"/>
    </row>
    <row r="161" spans="1:36" ht="30" customHeight="1">
      <c r="A161" s="1282">
        <v>159</v>
      </c>
      <c r="B161" s="1283" t="s">
        <v>639</v>
      </c>
      <c r="C161" s="1291"/>
      <c r="D161" s="1291" t="s">
        <v>4466</v>
      </c>
      <c r="E161" s="1291" t="s">
        <v>4466</v>
      </c>
      <c r="F161" s="1291" t="s">
        <v>4469</v>
      </c>
      <c r="G161" s="1291" t="s">
        <v>4339</v>
      </c>
      <c r="H161" s="1291" t="s">
        <v>4336</v>
      </c>
      <c r="I161" s="1291" t="s">
        <v>4330</v>
      </c>
      <c r="J161" s="1291" t="s">
        <v>4497</v>
      </c>
      <c r="K161" s="1291" t="s">
        <v>4346</v>
      </c>
      <c r="L161" s="1292" t="str">
        <f>IF(ISNUMBER(SEARCH(kpi_catalog[[#Headers],[Till Date]],K161)),"Y","N")</f>
        <v>N</v>
      </c>
      <c r="M161" s="1292" t="str">
        <f t="shared" si="2"/>
        <v>Y</v>
      </c>
      <c r="N161" s="1292" t="str">
        <f>IF(ISNUMBER(SEARCH(kpi_catalog[[#Headers],[YTD]],$K161)),"Y","N")</f>
        <v>Y</v>
      </c>
      <c r="O161" s="1292" t="str">
        <f>IF(ISNUMBER(SEARCH(kpi_catalog[[#Headers],[MTD]],$K161)),"Y","N")</f>
        <v>N</v>
      </c>
      <c r="P161" s="1292" t="str">
        <f>IF(ISNUMBER(SEARCH(kpi_catalog[[#Headers],[Selected period]],$K161)),"Y","N")</f>
        <v>N</v>
      </c>
      <c r="Q161" s="1293" t="s">
        <v>4332</v>
      </c>
      <c r="R161" s="1294" t="str">
        <f>IF(ISNUMBER(SEARCH(kpi_catalog[[#Headers],[Division]],$Q161)),"Y","N")</f>
        <v>Y</v>
      </c>
      <c r="S161" s="1294" t="str">
        <f>IF(ISNUMBER(SEARCH(kpi_catalog[[#Headers],[Brand]],$Q161)),"Y","N")</f>
        <v>Y</v>
      </c>
      <c r="T161" s="1294" t="str">
        <f>IF(ISNUMBER(SEARCH(kpi_catalog[[#Headers],[Acquisition Period]],$Q161)),"Y","N")</f>
        <v>Y</v>
      </c>
      <c r="U161" s="1294" t="str">
        <f>IF(ISNUMBER(SEARCH(kpi_catalog[[#Headers],[Engager Type]],$Q161)),"Y","N")</f>
        <v>Y</v>
      </c>
      <c r="V161" s="1294" t="str">
        <f>IF(ISNUMBER(SEARCH(kpi_catalog[[#Headers],[Buyer Type]],$Q161)),"Y","N")</f>
        <v>Y</v>
      </c>
      <c r="W161" s="1294" t="str">
        <f>IF(ISNUMBER(SEARCH(kpi_catalog[[#Headers],[Loyalty Filter]],$Q161)),"Y","N")</f>
        <v>Y</v>
      </c>
      <c r="X161" s="1294" t="str">
        <f>IF(ISNUMBER(SEARCH(kpi_catalog[[#Headers],[Channel]],$Q161)),"Y","N")</f>
        <v>N</v>
      </c>
      <c r="Y161" s="1294" t="str">
        <f>IF(ISNUMBER(SEARCH(kpi_catalog[[#Headers],[Campaign ID]],$Q161)),"Y","N")</f>
        <v>N</v>
      </c>
      <c r="Z161" s="1294" t="str">
        <f>IF(ISNUMBER(SEARCH(kpi_catalog[[#Headers],[Channel]],$Q161)),"Y","N")</f>
        <v>N</v>
      </c>
      <c r="AA161" s="1294" t="str">
        <f>IF(ISNUMBER(SEARCH(kpi_catalog[[#Headers],[Campaign ID]],$Q161)),"Y","N")</f>
        <v>N</v>
      </c>
      <c r="AB161" s="1294" t="str">
        <f>IF(ISNUMBER(SEARCH(kpi_catalog[[#Headers],[Campaign Name]],$Q161)),"Y","N")</f>
        <v>N</v>
      </c>
      <c r="AC161" s="1294" t="str">
        <f>IF(ISNUMBER(SEARCH(kpi_catalog[[#Headers],[Touchpoint]],$Q161)),"Y","N")</f>
        <v>N</v>
      </c>
      <c r="AD161" s="1294" t="str">
        <f>IF(ISNUMBER(SEARCH(kpi_catalog[[#Headers],[Campaign type]],$Q161)),"Y","N")</f>
        <v>N</v>
      </c>
      <c r="AE161" s="1294" t="str">
        <f>IF(ISNUMBER(SEARCH(kpi_catalog[[#Headers],[Product franchise]],$Q161)),"Y","N")</f>
        <v>N</v>
      </c>
      <c r="AF161" s="1294" t="str">
        <f>IF(ISNUMBER(SEARCH(kpi_catalog[[#Headers],[Product code]],$Q161)),"Y","N")</f>
        <v>N</v>
      </c>
      <c r="AG161" s="1295" t="s">
        <v>4337</v>
      </c>
      <c r="AH161" s="1296"/>
      <c r="AI161" s="1297"/>
      <c r="AJ161" s="1297"/>
    </row>
    <row r="162" spans="1:36" ht="30" customHeight="1">
      <c r="A162" s="1282">
        <v>160</v>
      </c>
      <c r="B162" s="1283" t="s">
        <v>639</v>
      </c>
      <c r="C162" s="1291"/>
      <c r="D162" s="1291" t="s">
        <v>4474</v>
      </c>
      <c r="E162" s="1291" t="s">
        <v>4470</v>
      </c>
      <c r="F162" s="1291" t="s">
        <v>4470</v>
      </c>
      <c r="G162" s="1291" t="s">
        <v>3368</v>
      </c>
      <c r="H162" s="1291" t="s">
        <v>4361</v>
      </c>
      <c r="I162" s="1291" t="s">
        <v>4330</v>
      </c>
      <c r="J162" s="1291" t="s">
        <v>4497</v>
      </c>
      <c r="K162" s="1291" t="s">
        <v>4346</v>
      </c>
      <c r="L162" s="1292" t="str">
        <f>IF(ISNUMBER(SEARCH(kpi_catalog[[#Headers],[Till Date]],K162)),"Y","N")</f>
        <v>N</v>
      </c>
      <c r="M162" s="1292" t="str">
        <f t="shared" si="2"/>
        <v>Y</v>
      </c>
      <c r="N162" s="1292" t="str">
        <f>IF(ISNUMBER(SEARCH(kpi_catalog[[#Headers],[YTD]],$K162)),"Y","N")</f>
        <v>Y</v>
      </c>
      <c r="O162" s="1292" t="str">
        <f>IF(ISNUMBER(SEARCH(kpi_catalog[[#Headers],[MTD]],$K162)),"Y","N")</f>
        <v>N</v>
      </c>
      <c r="P162" s="1292" t="str">
        <f>IF(ISNUMBER(SEARCH(kpi_catalog[[#Headers],[Selected period]],$K162)),"Y","N")</f>
        <v>N</v>
      </c>
      <c r="Q162" s="1293" t="s">
        <v>4332</v>
      </c>
      <c r="R162" s="1294" t="str">
        <f>IF(ISNUMBER(SEARCH(kpi_catalog[[#Headers],[Division]],$Q162)),"Y","N")</f>
        <v>Y</v>
      </c>
      <c r="S162" s="1294" t="str">
        <f>IF(ISNUMBER(SEARCH(kpi_catalog[[#Headers],[Brand]],$Q162)),"Y","N")</f>
        <v>Y</v>
      </c>
      <c r="T162" s="1294" t="str">
        <f>IF(ISNUMBER(SEARCH(kpi_catalog[[#Headers],[Acquisition Period]],$Q162)),"Y","N")</f>
        <v>Y</v>
      </c>
      <c r="U162" s="1294" t="str">
        <f>IF(ISNUMBER(SEARCH(kpi_catalog[[#Headers],[Engager Type]],$Q162)),"Y","N")</f>
        <v>Y</v>
      </c>
      <c r="V162" s="1294" t="str">
        <f>IF(ISNUMBER(SEARCH(kpi_catalog[[#Headers],[Buyer Type]],$Q162)),"Y","N")</f>
        <v>Y</v>
      </c>
      <c r="W162" s="1294" t="str">
        <f>IF(ISNUMBER(SEARCH(kpi_catalog[[#Headers],[Loyalty Filter]],$Q162)),"Y","N")</f>
        <v>Y</v>
      </c>
      <c r="X162" s="1294" t="str">
        <f>IF(ISNUMBER(SEARCH(kpi_catalog[[#Headers],[Channel]],$Q162)),"Y","N")</f>
        <v>N</v>
      </c>
      <c r="Y162" s="1294" t="str">
        <f>IF(ISNUMBER(SEARCH(kpi_catalog[[#Headers],[Campaign ID]],$Q162)),"Y","N")</f>
        <v>N</v>
      </c>
      <c r="Z162" s="1294" t="str">
        <f>IF(ISNUMBER(SEARCH(kpi_catalog[[#Headers],[Channel]],$Q162)),"Y","N")</f>
        <v>N</v>
      </c>
      <c r="AA162" s="1294" t="str">
        <f>IF(ISNUMBER(SEARCH(kpi_catalog[[#Headers],[Campaign ID]],$Q162)),"Y","N")</f>
        <v>N</v>
      </c>
      <c r="AB162" s="1294" t="str">
        <f>IF(ISNUMBER(SEARCH(kpi_catalog[[#Headers],[Campaign Name]],$Q162)),"Y","N")</f>
        <v>N</v>
      </c>
      <c r="AC162" s="1294" t="str">
        <f>IF(ISNUMBER(SEARCH(kpi_catalog[[#Headers],[Touchpoint]],$Q162)),"Y","N")</f>
        <v>N</v>
      </c>
      <c r="AD162" s="1294" t="str">
        <f>IF(ISNUMBER(SEARCH(kpi_catalog[[#Headers],[Campaign type]],$Q162)),"Y","N")</f>
        <v>N</v>
      </c>
      <c r="AE162" s="1294" t="str">
        <f>IF(ISNUMBER(SEARCH(kpi_catalog[[#Headers],[Product franchise]],$Q162)),"Y","N")</f>
        <v>N</v>
      </c>
      <c r="AF162" s="1294" t="str">
        <f>IF(ISNUMBER(SEARCH(kpi_catalog[[#Headers],[Product code]],$Q162)),"Y","N")</f>
        <v>N</v>
      </c>
      <c r="AG162" s="1298" t="str">
        <f>AG120</f>
        <v>- R12: GA Revenue attributed to email or SMS campaigns generated over 12 months
- YTD: GA Revenue attributed to email or SMS campaigns generated between Jan. and selected month</v>
      </c>
      <c r="AH162" s="1296"/>
      <c r="AI162" s="1297"/>
      <c r="AJ162" s="1297"/>
    </row>
    <row r="163" spans="1:36" ht="30" customHeight="1">
      <c r="A163" s="1282">
        <v>161</v>
      </c>
      <c r="B163" s="1283" t="s">
        <v>639</v>
      </c>
      <c r="C163" s="1291"/>
      <c r="D163" s="1291" t="s">
        <v>4474</v>
      </c>
      <c r="E163" s="1291" t="s">
        <v>4470</v>
      </c>
      <c r="F163" s="1291" t="s">
        <v>4472</v>
      </c>
      <c r="G163" s="1291" t="s">
        <v>3368</v>
      </c>
      <c r="H163" s="1291" t="s">
        <v>4336</v>
      </c>
      <c r="I163" s="1291" t="s">
        <v>4330</v>
      </c>
      <c r="J163" s="1291" t="s">
        <v>4497</v>
      </c>
      <c r="K163" s="1291" t="s">
        <v>4346</v>
      </c>
      <c r="L163" s="1292" t="str">
        <f>IF(ISNUMBER(SEARCH(kpi_catalog[[#Headers],[Till Date]],K163)),"Y","N")</f>
        <v>N</v>
      </c>
      <c r="M163" s="1292" t="str">
        <f t="shared" si="2"/>
        <v>Y</v>
      </c>
      <c r="N163" s="1292" t="str">
        <f>IF(ISNUMBER(SEARCH(kpi_catalog[[#Headers],[YTD]],$K163)),"Y","N")</f>
        <v>Y</v>
      </c>
      <c r="O163" s="1292" t="str">
        <f>IF(ISNUMBER(SEARCH(kpi_catalog[[#Headers],[MTD]],$K163)),"Y","N")</f>
        <v>N</v>
      </c>
      <c r="P163" s="1292" t="str">
        <f>IF(ISNUMBER(SEARCH(kpi_catalog[[#Headers],[Selected period]],$K163)),"Y","N")</f>
        <v>N</v>
      </c>
      <c r="Q163" s="1293" t="s">
        <v>4332</v>
      </c>
      <c r="R163" s="1294" t="str">
        <f>IF(ISNUMBER(SEARCH(kpi_catalog[[#Headers],[Division]],$Q163)),"Y","N")</f>
        <v>Y</v>
      </c>
      <c r="S163" s="1294" t="str">
        <f>IF(ISNUMBER(SEARCH(kpi_catalog[[#Headers],[Brand]],$Q163)),"Y","N")</f>
        <v>Y</v>
      </c>
      <c r="T163" s="1294" t="str">
        <f>IF(ISNUMBER(SEARCH(kpi_catalog[[#Headers],[Acquisition Period]],$Q163)),"Y","N")</f>
        <v>Y</v>
      </c>
      <c r="U163" s="1294" t="str">
        <f>IF(ISNUMBER(SEARCH(kpi_catalog[[#Headers],[Engager Type]],$Q163)),"Y","N")</f>
        <v>Y</v>
      </c>
      <c r="V163" s="1294" t="str">
        <f>IF(ISNUMBER(SEARCH(kpi_catalog[[#Headers],[Buyer Type]],$Q163)),"Y","N")</f>
        <v>Y</v>
      </c>
      <c r="W163" s="1294" t="str">
        <f>IF(ISNUMBER(SEARCH(kpi_catalog[[#Headers],[Loyalty Filter]],$Q163)),"Y","N")</f>
        <v>Y</v>
      </c>
      <c r="X163" s="1294" t="str">
        <f>IF(ISNUMBER(SEARCH(kpi_catalog[[#Headers],[Channel]],$Q163)),"Y","N")</f>
        <v>N</v>
      </c>
      <c r="Y163" s="1294" t="str">
        <f>IF(ISNUMBER(SEARCH(kpi_catalog[[#Headers],[Campaign ID]],$Q163)),"Y","N")</f>
        <v>N</v>
      </c>
      <c r="Z163" s="1294" t="str">
        <f>IF(ISNUMBER(SEARCH(kpi_catalog[[#Headers],[Channel]],$Q163)),"Y","N")</f>
        <v>N</v>
      </c>
      <c r="AA163" s="1294" t="str">
        <f>IF(ISNUMBER(SEARCH(kpi_catalog[[#Headers],[Campaign ID]],$Q163)),"Y","N")</f>
        <v>N</v>
      </c>
      <c r="AB163" s="1294" t="str">
        <f>IF(ISNUMBER(SEARCH(kpi_catalog[[#Headers],[Campaign Name]],$Q163)),"Y","N")</f>
        <v>N</v>
      </c>
      <c r="AC163" s="1294" t="str">
        <f>IF(ISNUMBER(SEARCH(kpi_catalog[[#Headers],[Touchpoint]],$Q163)),"Y","N")</f>
        <v>N</v>
      </c>
      <c r="AD163" s="1294" t="str">
        <f>IF(ISNUMBER(SEARCH(kpi_catalog[[#Headers],[Campaign type]],$Q163)),"Y","N")</f>
        <v>N</v>
      </c>
      <c r="AE163" s="1294" t="str">
        <f>IF(ISNUMBER(SEARCH(kpi_catalog[[#Headers],[Product franchise]],$Q163)),"Y","N")</f>
        <v>N</v>
      </c>
      <c r="AF163" s="1294" t="str">
        <f>IF(ISNUMBER(SEARCH(kpi_catalog[[#Headers],[Product code]],$Q163)),"Y","N")</f>
        <v>N</v>
      </c>
      <c r="AG163" s="1295" t="s">
        <v>4337</v>
      </c>
      <c r="AH163" s="1296"/>
      <c r="AI163" s="1297"/>
      <c r="AJ163" s="1297"/>
    </row>
    <row r="164" spans="1:36" ht="30" customHeight="1">
      <c r="A164" s="1282">
        <v>162</v>
      </c>
      <c r="B164" s="1283" t="s">
        <v>639</v>
      </c>
      <c r="C164" s="1291"/>
      <c r="D164" s="1291" t="s">
        <v>4474</v>
      </c>
      <c r="E164" s="1291" t="s">
        <v>4470</v>
      </c>
      <c r="F164" s="1291" t="s">
        <v>4473</v>
      </c>
      <c r="G164" s="1291" t="s">
        <v>4339</v>
      </c>
      <c r="H164" s="1291" t="s">
        <v>4336</v>
      </c>
      <c r="I164" s="1291" t="s">
        <v>4330</v>
      </c>
      <c r="J164" s="1291" t="s">
        <v>4497</v>
      </c>
      <c r="K164" s="1291" t="s">
        <v>4346</v>
      </c>
      <c r="L164" s="1292" t="str">
        <f>IF(ISNUMBER(SEARCH(kpi_catalog[[#Headers],[Till Date]],K164)),"Y","N")</f>
        <v>N</v>
      </c>
      <c r="M164" s="1292" t="str">
        <f t="shared" si="2"/>
        <v>Y</v>
      </c>
      <c r="N164" s="1292" t="str">
        <f>IF(ISNUMBER(SEARCH(kpi_catalog[[#Headers],[YTD]],$K164)),"Y","N")</f>
        <v>Y</v>
      </c>
      <c r="O164" s="1292" t="str">
        <f>IF(ISNUMBER(SEARCH(kpi_catalog[[#Headers],[MTD]],$K164)),"Y","N")</f>
        <v>N</v>
      </c>
      <c r="P164" s="1292" t="str">
        <f>IF(ISNUMBER(SEARCH(kpi_catalog[[#Headers],[Selected period]],$K164)),"Y","N")</f>
        <v>N</v>
      </c>
      <c r="Q164" s="1293" t="s">
        <v>4332</v>
      </c>
      <c r="R164" s="1294" t="str">
        <f>IF(ISNUMBER(SEARCH(kpi_catalog[[#Headers],[Division]],$Q164)),"Y","N")</f>
        <v>Y</v>
      </c>
      <c r="S164" s="1294" t="str">
        <f>IF(ISNUMBER(SEARCH(kpi_catalog[[#Headers],[Brand]],$Q164)),"Y","N")</f>
        <v>Y</v>
      </c>
      <c r="T164" s="1294" t="str">
        <f>IF(ISNUMBER(SEARCH(kpi_catalog[[#Headers],[Acquisition Period]],$Q164)),"Y","N")</f>
        <v>Y</v>
      </c>
      <c r="U164" s="1294" t="str">
        <f>IF(ISNUMBER(SEARCH(kpi_catalog[[#Headers],[Engager Type]],$Q164)),"Y","N")</f>
        <v>Y</v>
      </c>
      <c r="V164" s="1294" t="str">
        <f>IF(ISNUMBER(SEARCH(kpi_catalog[[#Headers],[Buyer Type]],$Q164)),"Y","N")</f>
        <v>Y</v>
      </c>
      <c r="W164" s="1294" t="str">
        <f>IF(ISNUMBER(SEARCH(kpi_catalog[[#Headers],[Loyalty Filter]],$Q164)),"Y","N")</f>
        <v>Y</v>
      </c>
      <c r="X164" s="1294" t="str">
        <f>IF(ISNUMBER(SEARCH(kpi_catalog[[#Headers],[Channel]],$Q164)),"Y","N")</f>
        <v>N</v>
      </c>
      <c r="Y164" s="1294" t="str">
        <f>IF(ISNUMBER(SEARCH(kpi_catalog[[#Headers],[Campaign ID]],$Q164)),"Y","N")</f>
        <v>N</v>
      </c>
      <c r="Z164" s="1294" t="str">
        <f>IF(ISNUMBER(SEARCH(kpi_catalog[[#Headers],[Channel]],$Q164)),"Y","N")</f>
        <v>N</v>
      </c>
      <c r="AA164" s="1294" t="str">
        <f>IF(ISNUMBER(SEARCH(kpi_catalog[[#Headers],[Campaign ID]],$Q164)),"Y","N")</f>
        <v>N</v>
      </c>
      <c r="AB164" s="1294" t="str">
        <f>IF(ISNUMBER(SEARCH(kpi_catalog[[#Headers],[Campaign Name]],$Q164)),"Y","N")</f>
        <v>N</v>
      </c>
      <c r="AC164" s="1294" t="str">
        <f>IF(ISNUMBER(SEARCH(kpi_catalog[[#Headers],[Touchpoint]],$Q164)),"Y","N")</f>
        <v>N</v>
      </c>
      <c r="AD164" s="1294" t="str">
        <f>IF(ISNUMBER(SEARCH(kpi_catalog[[#Headers],[Campaign type]],$Q164)),"Y","N")</f>
        <v>N</v>
      </c>
      <c r="AE164" s="1294" t="str">
        <f>IF(ISNUMBER(SEARCH(kpi_catalog[[#Headers],[Product franchise]],$Q164)),"Y","N")</f>
        <v>N</v>
      </c>
      <c r="AF164" s="1294" t="str">
        <f>IF(ISNUMBER(SEARCH(kpi_catalog[[#Headers],[Product code]],$Q164)),"Y","N")</f>
        <v>N</v>
      </c>
      <c r="AG164" s="1295" t="s">
        <v>4337</v>
      </c>
      <c r="AH164" s="1296"/>
      <c r="AI164" s="1297"/>
      <c r="AJ164" s="1297"/>
    </row>
    <row r="165" spans="1:36" ht="30" customHeight="1">
      <c r="A165" s="1282">
        <v>163</v>
      </c>
      <c r="B165" s="1283" t="s">
        <v>639</v>
      </c>
      <c r="C165" s="1291"/>
      <c r="D165" s="1291" t="s">
        <v>4474</v>
      </c>
      <c r="E165" s="1291" t="s">
        <v>4474</v>
      </c>
      <c r="F165" s="1291" t="s">
        <v>4474</v>
      </c>
      <c r="G165" s="1291" t="s">
        <v>4339</v>
      </c>
      <c r="H165" s="1291" t="s">
        <v>4361</v>
      </c>
      <c r="I165" s="1291" t="s">
        <v>4330</v>
      </c>
      <c r="J165" s="1291" t="s">
        <v>4497</v>
      </c>
      <c r="K165" s="1291" t="s">
        <v>4346</v>
      </c>
      <c r="L165" s="1292" t="str">
        <f>IF(ISNUMBER(SEARCH(kpi_catalog[[#Headers],[Till Date]],K165)),"Y","N")</f>
        <v>N</v>
      </c>
      <c r="M165" s="1292" t="str">
        <f t="shared" si="2"/>
        <v>Y</v>
      </c>
      <c r="N165" s="1292" t="str">
        <f>IF(ISNUMBER(SEARCH(kpi_catalog[[#Headers],[YTD]],$K165)),"Y","N")</f>
        <v>Y</v>
      </c>
      <c r="O165" s="1292" t="str">
        <f>IF(ISNUMBER(SEARCH(kpi_catalog[[#Headers],[MTD]],$K165)),"Y","N")</f>
        <v>N</v>
      </c>
      <c r="P165" s="1292" t="str">
        <f>IF(ISNUMBER(SEARCH(kpi_catalog[[#Headers],[Selected period]],$K165)),"Y","N")</f>
        <v>N</v>
      </c>
      <c r="Q165" s="1293" t="s">
        <v>4332</v>
      </c>
      <c r="R165" s="1294" t="str">
        <f>IF(ISNUMBER(SEARCH(kpi_catalog[[#Headers],[Division]],$Q165)),"Y","N")</f>
        <v>Y</v>
      </c>
      <c r="S165" s="1294" t="str">
        <f>IF(ISNUMBER(SEARCH(kpi_catalog[[#Headers],[Brand]],$Q165)),"Y","N")</f>
        <v>Y</v>
      </c>
      <c r="T165" s="1294" t="str">
        <f>IF(ISNUMBER(SEARCH(kpi_catalog[[#Headers],[Acquisition Period]],$Q165)),"Y","N")</f>
        <v>Y</v>
      </c>
      <c r="U165" s="1294" t="str">
        <f>IF(ISNUMBER(SEARCH(kpi_catalog[[#Headers],[Engager Type]],$Q165)),"Y","N")</f>
        <v>Y</v>
      </c>
      <c r="V165" s="1294" t="str">
        <f>IF(ISNUMBER(SEARCH(kpi_catalog[[#Headers],[Buyer Type]],$Q165)),"Y","N")</f>
        <v>Y</v>
      </c>
      <c r="W165" s="1294" t="str">
        <f>IF(ISNUMBER(SEARCH(kpi_catalog[[#Headers],[Loyalty Filter]],$Q165)),"Y","N")</f>
        <v>Y</v>
      </c>
      <c r="X165" s="1294" t="str">
        <f>IF(ISNUMBER(SEARCH(kpi_catalog[[#Headers],[Channel]],$Q165)),"Y","N")</f>
        <v>N</v>
      </c>
      <c r="Y165" s="1294" t="str">
        <f>IF(ISNUMBER(SEARCH(kpi_catalog[[#Headers],[Campaign ID]],$Q165)),"Y","N")</f>
        <v>N</v>
      </c>
      <c r="Z165" s="1294" t="str">
        <f>IF(ISNUMBER(SEARCH(kpi_catalog[[#Headers],[Channel]],$Q165)),"Y","N")</f>
        <v>N</v>
      </c>
      <c r="AA165" s="1294" t="str">
        <f>IF(ISNUMBER(SEARCH(kpi_catalog[[#Headers],[Campaign ID]],$Q165)),"Y","N")</f>
        <v>N</v>
      </c>
      <c r="AB165" s="1294" t="str">
        <f>IF(ISNUMBER(SEARCH(kpi_catalog[[#Headers],[Campaign Name]],$Q165)),"Y","N")</f>
        <v>N</v>
      </c>
      <c r="AC165" s="1294" t="str">
        <f>IF(ISNUMBER(SEARCH(kpi_catalog[[#Headers],[Touchpoint]],$Q165)),"Y","N")</f>
        <v>N</v>
      </c>
      <c r="AD165" s="1294" t="str">
        <f>IF(ISNUMBER(SEARCH(kpi_catalog[[#Headers],[Campaign type]],$Q165)),"Y","N")</f>
        <v>N</v>
      </c>
      <c r="AE165" s="1294" t="str">
        <f>IF(ISNUMBER(SEARCH(kpi_catalog[[#Headers],[Product franchise]],$Q165)),"Y","N")</f>
        <v>N</v>
      </c>
      <c r="AF165" s="1294" t="str">
        <f>IF(ISNUMBER(SEARCH(kpi_catalog[[#Headers],[Product code]],$Q165)),"Y","N")</f>
        <v>N</v>
      </c>
      <c r="AG165" s="1298" t="str">
        <f>AG123</f>
        <v>- R12: (Unique Clicks over 12 months) / (Total delivered over 12 months)
- YTD: (Unique Clicks between Jan. and selected month) / (Total delivered between Jan. and selected month)</v>
      </c>
      <c r="AH165" s="1296"/>
      <c r="AI165" s="1297"/>
      <c r="AJ165" s="1297"/>
    </row>
    <row r="166" spans="1:36" ht="30" customHeight="1">
      <c r="A166" s="1282">
        <v>164</v>
      </c>
      <c r="B166" s="1283" t="s">
        <v>639</v>
      </c>
      <c r="C166" s="1291"/>
      <c r="D166" s="1291" t="s">
        <v>4474</v>
      </c>
      <c r="E166" s="1291" t="s">
        <v>4474</v>
      </c>
      <c r="F166" s="1291" t="s">
        <v>4476</v>
      </c>
      <c r="G166" s="1291" t="s">
        <v>4339</v>
      </c>
      <c r="H166" s="1291" t="s">
        <v>4336</v>
      </c>
      <c r="I166" s="1291" t="s">
        <v>4330</v>
      </c>
      <c r="J166" s="1291" t="s">
        <v>4497</v>
      </c>
      <c r="K166" s="1291" t="s">
        <v>4346</v>
      </c>
      <c r="L166" s="1292" t="str">
        <f>IF(ISNUMBER(SEARCH(kpi_catalog[[#Headers],[Till Date]],K166)),"Y","N")</f>
        <v>N</v>
      </c>
      <c r="M166" s="1292" t="str">
        <f t="shared" si="2"/>
        <v>Y</v>
      </c>
      <c r="N166" s="1292" t="str">
        <f>IF(ISNUMBER(SEARCH(kpi_catalog[[#Headers],[YTD]],$K166)),"Y","N")</f>
        <v>Y</v>
      </c>
      <c r="O166" s="1292" t="str">
        <f>IF(ISNUMBER(SEARCH(kpi_catalog[[#Headers],[MTD]],$K166)),"Y","N")</f>
        <v>N</v>
      </c>
      <c r="P166" s="1292" t="str">
        <f>IF(ISNUMBER(SEARCH(kpi_catalog[[#Headers],[Selected period]],$K166)),"Y","N")</f>
        <v>N</v>
      </c>
      <c r="Q166" s="1293" t="s">
        <v>4332</v>
      </c>
      <c r="R166" s="1294" t="str">
        <f>IF(ISNUMBER(SEARCH(kpi_catalog[[#Headers],[Division]],$Q166)),"Y","N")</f>
        <v>Y</v>
      </c>
      <c r="S166" s="1294" t="str">
        <f>IF(ISNUMBER(SEARCH(kpi_catalog[[#Headers],[Brand]],$Q166)),"Y","N")</f>
        <v>Y</v>
      </c>
      <c r="T166" s="1294" t="str">
        <f>IF(ISNUMBER(SEARCH(kpi_catalog[[#Headers],[Acquisition Period]],$Q166)),"Y","N")</f>
        <v>Y</v>
      </c>
      <c r="U166" s="1294" t="str">
        <f>IF(ISNUMBER(SEARCH(kpi_catalog[[#Headers],[Engager Type]],$Q166)),"Y","N")</f>
        <v>Y</v>
      </c>
      <c r="V166" s="1294" t="str">
        <f>IF(ISNUMBER(SEARCH(kpi_catalog[[#Headers],[Buyer Type]],$Q166)),"Y","N")</f>
        <v>Y</v>
      </c>
      <c r="W166" s="1294" t="str">
        <f>IF(ISNUMBER(SEARCH(kpi_catalog[[#Headers],[Loyalty Filter]],$Q166)),"Y","N")</f>
        <v>Y</v>
      </c>
      <c r="X166" s="1294" t="str">
        <f>IF(ISNUMBER(SEARCH(kpi_catalog[[#Headers],[Channel]],$Q166)),"Y","N")</f>
        <v>N</v>
      </c>
      <c r="Y166" s="1294" t="str">
        <f>IF(ISNUMBER(SEARCH(kpi_catalog[[#Headers],[Campaign ID]],$Q166)),"Y","N")</f>
        <v>N</v>
      </c>
      <c r="Z166" s="1294" t="str">
        <f>IF(ISNUMBER(SEARCH(kpi_catalog[[#Headers],[Channel]],$Q166)),"Y","N")</f>
        <v>N</v>
      </c>
      <c r="AA166" s="1294" t="str">
        <f>IF(ISNUMBER(SEARCH(kpi_catalog[[#Headers],[Campaign ID]],$Q166)),"Y","N")</f>
        <v>N</v>
      </c>
      <c r="AB166" s="1294" t="str">
        <f>IF(ISNUMBER(SEARCH(kpi_catalog[[#Headers],[Campaign Name]],$Q166)),"Y","N")</f>
        <v>N</v>
      </c>
      <c r="AC166" s="1294" t="str">
        <f>IF(ISNUMBER(SEARCH(kpi_catalog[[#Headers],[Touchpoint]],$Q166)),"Y","N")</f>
        <v>N</v>
      </c>
      <c r="AD166" s="1294" t="str">
        <f>IF(ISNUMBER(SEARCH(kpi_catalog[[#Headers],[Campaign type]],$Q166)),"Y","N")</f>
        <v>N</v>
      </c>
      <c r="AE166" s="1294" t="str">
        <f>IF(ISNUMBER(SEARCH(kpi_catalog[[#Headers],[Product franchise]],$Q166)),"Y","N")</f>
        <v>N</v>
      </c>
      <c r="AF166" s="1294" t="str">
        <f>IF(ISNUMBER(SEARCH(kpi_catalog[[#Headers],[Product code]],$Q166)),"Y","N")</f>
        <v>N</v>
      </c>
      <c r="AG166" s="1295" t="s">
        <v>4337</v>
      </c>
      <c r="AH166" s="1296"/>
      <c r="AI166" s="1297"/>
      <c r="AJ166" s="1297"/>
    </row>
    <row r="167" spans="1:36" ht="30" customHeight="1">
      <c r="A167" s="1282">
        <v>165</v>
      </c>
      <c r="B167" s="1283" t="s">
        <v>639</v>
      </c>
      <c r="C167" s="1291"/>
      <c r="D167" s="1291" t="s">
        <v>4474</v>
      </c>
      <c r="E167" s="1291" t="s">
        <v>4474</v>
      </c>
      <c r="F167" s="1291" t="s">
        <v>4477</v>
      </c>
      <c r="G167" s="1291" t="s">
        <v>4352</v>
      </c>
      <c r="H167" s="1291" t="s">
        <v>4336</v>
      </c>
      <c r="I167" s="1291" t="s">
        <v>4330</v>
      </c>
      <c r="J167" s="1291" t="s">
        <v>4497</v>
      </c>
      <c r="K167" s="1291" t="s">
        <v>4346</v>
      </c>
      <c r="L167" s="1292" t="str">
        <f>IF(ISNUMBER(SEARCH(kpi_catalog[[#Headers],[Till Date]],K167)),"Y","N")</f>
        <v>N</v>
      </c>
      <c r="M167" s="1292" t="str">
        <f t="shared" si="2"/>
        <v>Y</v>
      </c>
      <c r="N167" s="1292" t="str">
        <f>IF(ISNUMBER(SEARCH(kpi_catalog[[#Headers],[YTD]],$K167)),"Y","N")</f>
        <v>Y</v>
      </c>
      <c r="O167" s="1292" t="str">
        <f>IF(ISNUMBER(SEARCH(kpi_catalog[[#Headers],[MTD]],$K167)),"Y","N")</f>
        <v>N</v>
      </c>
      <c r="P167" s="1292" t="str">
        <f>IF(ISNUMBER(SEARCH(kpi_catalog[[#Headers],[Selected period]],$K167)),"Y","N")</f>
        <v>N</v>
      </c>
      <c r="Q167" s="1293" t="s">
        <v>4332</v>
      </c>
      <c r="R167" s="1294" t="str">
        <f>IF(ISNUMBER(SEARCH(kpi_catalog[[#Headers],[Division]],$Q167)),"Y","N")</f>
        <v>Y</v>
      </c>
      <c r="S167" s="1294" t="str">
        <f>IF(ISNUMBER(SEARCH(kpi_catalog[[#Headers],[Brand]],$Q167)),"Y","N")</f>
        <v>Y</v>
      </c>
      <c r="T167" s="1294" t="str">
        <f>IF(ISNUMBER(SEARCH(kpi_catalog[[#Headers],[Acquisition Period]],$Q167)),"Y","N")</f>
        <v>Y</v>
      </c>
      <c r="U167" s="1294" t="str">
        <f>IF(ISNUMBER(SEARCH(kpi_catalog[[#Headers],[Engager Type]],$Q167)),"Y","N")</f>
        <v>Y</v>
      </c>
      <c r="V167" s="1294" t="str">
        <f>IF(ISNUMBER(SEARCH(kpi_catalog[[#Headers],[Buyer Type]],$Q167)),"Y","N")</f>
        <v>Y</v>
      </c>
      <c r="W167" s="1294" t="str">
        <f>IF(ISNUMBER(SEARCH(kpi_catalog[[#Headers],[Loyalty Filter]],$Q167)),"Y","N")</f>
        <v>Y</v>
      </c>
      <c r="X167" s="1294" t="str">
        <f>IF(ISNUMBER(SEARCH(kpi_catalog[[#Headers],[Channel]],$Q167)),"Y","N")</f>
        <v>N</v>
      </c>
      <c r="Y167" s="1294" t="str">
        <f>IF(ISNUMBER(SEARCH(kpi_catalog[[#Headers],[Campaign ID]],$Q167)),"Y","N")</f>
        <v>N</v>
      </c>
      <c r="Z167" s="1294" t="str">
        <f>IF(ISNUMBER(SEARCH(kpi_catalog[[#Headers],[Channel]],$Q167)),"Y","N")</f>
        <v>N</v>
      </c>
      <c r="AA167" s="1294" t="str">
        <f>IF(ISNUMBER(SEARCH(kpi_catalog[[#Headers],[Campaign ID]],$Q167)),"Y","N")</f>
        <v>N</v>
      </c>
      <c r="AB167" s="1294" t="str">
        <f>IF(ISNUMBER(SEARCH(kpi_catalog[[#Headers],[Campaign Name]],$Q167)),"Y","N")</f>
        <v>N</v>
      </c>
      <c r="AC167" s="1294" t="str">
        <f>IF(ISNUMBER(SEARCH(kpi_catalog[[#Headers],[Touchpoint]],$Q167)),"Y","N")</f>
        <v>N</v>
      </c>
      <c r="AD167" s="1294" t="str">
        <f>IF(ISNUMBER(SEARCH(kpi_catalog[[#Headers],[Campaign type]],$Q167)),"Y","N")</f>
        <v>N</v>
      </c>
      <c r="AE167" s="1294" t="str">
        <f>IF(ISNUMBER(SEARCH(kpi_catalog[[#Headers],[Product franchise]],$Q167)),"Y","N")</f>
        <v>N</v>
      </c>
      <c r="AF167" s="1294" t="str">
        <f>IF(ISNUMBER(SEARCH(kpi_catalog[[#Headers],[Product code]],$Q167)),"Y","N")</f>
        <v>N</v>
      </c>
      <c r="AG167" s="1295" t="s">
        <v>4337</v>
      </c>
      <c r="AH167" s="1296"/>
      <c r="AI167" s="1297"/>
      <c r="AJ167" s="1297"/>
    </row>
    <row r="168" spans="1:36" ht="30" customHeight="1">
      <c r="A168" s="1282">
        <v>166</v>
      </c>
      <c r="B168" s="1283" t="s">
        <v>639</v>
      </c>
      <c r="C168" s="1291"/>
      <c r="D168" s="1323" t="s">
        <v>4735</v>
      </c>
      <c r="E168" s="1291" t="s">
        <v>4478</v>
      </c>
      <c r="F168" s="1291" t="s">
        <v>4478</v>
      </c>
      <c r="G168" s="1291" t="s">
        <v>4339</v>
      </c>
      <c r="H168" s="1291" t="s">
        <v>4361</v>
      </c>
      <c r="I168" s="1291" t="s">
        <v>4330</v>
      </c>
      <c r="J168" s="1291" t="s">
        <v>4497</v>
      </c>
      <c r="K168" s="1291" t="s">
        <v>4346</v>
      </c>
      <c r="L168" s="1292" t="str">
        <f>IF(ISNUMBER(SEARCH(kpi_catalog[[#Headers],[Till Date]],K168)),"Y","N")</f>
        <v>N</v>
      </c>
      <c r="M168" s="1292" t="str">
        <f t="shared" si="2"/>
        <v>Y</v>
      </c>
      <c r="N168" s="1292" t="str">
        <f>IF(ISNUMBER(SEARCH(kpi_catalog[[#Headers],[YTD]],$K168)),"Y","N")</f>
        <v>Y</v>
      </c>
      <c r="O168" s="1292" t="str">
        <f>IF(ISNUMBER(SEARCH(kpi_catalog[[#Headers],[MTD]],$K168)),"Y","N")</f>
        <v>N</v>
      </c>
      <c r="P168" s="1292" t="str">
        <f>IF(ISNUMBER(SEARCH(kpi_catalog[[#Headers],[Selected period]],$K168)),"Y","N")</f>
        <v>N</v>
      </c>
      <c r="Q168" s="1293" t="s">
        <v>4332</v>
      </c>
      <c r="R168" s="1294" t="str">
        <f>IF(ISNUMBER(SEARCH(kpi_catalog[[#Headers],[Division]],$Q168)),"Y","N")</f>
        <v>Y</v>
      </c>
      <c r="S168" s="1294" t="str">
        <f>IF(ISNUMBER(SEARCH(kpi_catalog[[#Headers],[Brand]],$Q168)),"Y","N")</f>
        <v>Y</v>
      </c>
      <c r="T168" s="1294" t="str">
        <f>IF(ISNUMBER(SEARCH(kpi_catalog[[#Headers],[Acquisition Period]],$Q168)),"Y","N")</f>
        <v>Y</v>
      </c>
      <c r="U168" s="1294" t="str">
        <f>IF(ISNUMBER(SEARCH(kpi_catalog[[#Headers],[Engager Type]],$Q168)),"Y","N")</f>
        <v>Y</v>
      </c>
      <c r="V168" s="1294" t="str">
        <f>IF(ISNUMBER(SEARCH(kpi_catalog[[#Headers],[Buyer Type]],$Q168)),"Y","N")</f>
        <v>Y</v>
      </c>
      <c r="W168" s="1294" t="str">
        <f>IF(ISNUMBER(SEARCH(kpi_catalog[[#Headers],[Loyalty Filter]],$Q168)),"Y","N")</f>
        <v>Y</v>
      </c>
      <c r="X168" s="1294" t="str">
        <f>IF(ISNUMBER(SEARCH(kpi_catalog[[#Headers],[Channel]],$Q168)),"Y","N")</f>
        <v>N</v>
      </c>
      <c r="Y168" s="1294" t="str">
        <f>IF(ISNUMBER(SEARCH(kpi_catalog[[#Headers],[Campaign ID]],$Q168)),"Y","N")</f>
        <v>N</v>
      </c>
      <c r="Z168" s="1294" t="str">
        <f>IF(ISNUMBER(SEARCH(kpi_catalog[[#Headers],[Channel]],$Q168)),"Y","N")</f>
        <v>N</v>
      </c>
      <c r="AA168" s="1294" t="str">
        <f>IF(ISNUMBER(SEARCH(kpi_catalog[[#Headers],[Campaign ID]],$Q168)),"Y","N")</f>
        <v>N</v>
      </c>
      <c r="AB168" s="1294" t="str">
        <f>IF(ISNUMBER(SEARCH(kpi_catalog[[#Headers],[Campaign Name]],$Q168)),"Y","N")</f>
        <v>N</v>
      </c>
      <c r="AC168" s="1294" t="str">
        <f>IF(ISNUMBER(SEARCH(kpi_catalog[[#Headers],[Touchpoint]],$Q168)),"Y","N")</f>
        <v>N</v>
      </c>
      <c r="AD168" s="1294" t="str">
        <f>IF(ISNUMBER(SEARCH(kpi_catalog[[#Headers],[Campaign type]],$Q168)),"Y","N")</f>
        <v>N</v>
      </c>
      <c r="AE168" s="1294" t="str">
        <f>IF(ISNUMBER(SEARCH(kpi_catalog[[#Headers],[Product franchise]],$Q168)),"Y","N")</f>
        <v>N</v>
      </c>
      <c r="AF168" s="1294" t="str">
        <f>IF(ISNUMBER(SEARCH(kpi_catalog[[#Headers],[Product code]],$Q168)),"Y","N")</f>
        <v>N</v>
      </c>
      <c r="AG168" s="1298" t="str">
        <f>AG126</f>
        <v>- R12: Number of people who withdrawn their opt-in consent over the 12 past month
- YTD: Number of people who withdrawn their opt-in consent since Jan.</v>
      </c>
      <c r="AH168" s="1296"/>
      <c r="AI168" s="1297"/>
      <c r="AJ168" s="1297"/>
    </row>
    <row r="169" spans="1:36" ht="30" customHeight="1">
      <c r="A169" s="1282">
        <v>167</v>
      </c>
      <c r="B169" s="1283" t="s">
        <v>639</v>
      </c>
      <c r="C169" s="1291"/>
      <c r="D169" s="1323" t="s">
        <v>4735</v>
      </c>
      <c r="E169" s="1291" t="s">
        <v>4478</v>
      </c>
      <c r="F169" s="1291" t="s">
        <v>4480</v>
      </c>
      <c r="G169" s="1291" t="s">
        <v>4339</v>
      </c>
      <c r="H169" s="1291" t="s">
        <v>4336</v>
      </c>
      <c r="I169" s="1291" t="s">
        <v>4330</v>
      </c>
      <c r="J169" s="1291" t="s">
        <v>4497</v>
      </c>
      <c r="K169" s="1291" t="s">
        <v>4346</v>
      </c>
      <c r="L169" s="1292" t="str">
        <f>IF(ISNUMBER(SEARCH(kpi_catalog[[#Headers],[Till Date]],K169)),"Y","N")</f>
        <v>N</v>
      </c>
      <c r="M169" s="1292" t="str">
        <f t="shared" si="2"/>
        <v>Y</v>
      </c>
      <c r="N169" s="1292" t="str">
        <f>IF(ISNUMBER(SEARCH(kpi_catalog[[#Headers],[YTD]],$K169)),"Y","N")</f>
        <v>Y</v>
      </c>
      <c r="O169" s="1292" t="str">
        <f>IF(ISNUMBER(SEARCH(kpi_catalog[[#Headers],[MTD]],$K169)),"Y","N")</f>
        <v>N</v>
      </c>
      <c r="P169" s="1292" t="str">
        <f>IF(ISNUMBER(SEARCH(kpi_catalog[[#Headers],[Selected period]],$K169)),"Y","N")</f>
        <v>N</v>
      </c>
      <c r="Q169" s="1293" t="s">
        <v>4332</v>
      </c>
      <c r="R169" s="1294" t="str">
        <f>IF(ISNUMBER(SEARCH(kpi_catalog[[#Headers],[Division]],$Q169)),"Y","N")</f>
        <v>Y</v>
      </c>
      <c r="S169" s="1294" t="str">
        <f>IF(ISNUMBER(SEARCH(kpi_catalog[[#Headers],[Brand]],$Q169)),"Y","N")</f>
        <v>Y</v>
      </c>
      <c r="T169" s="1294" t="str">
        <f>IF(ISNUMBER(SEARCH(kpi_catalog[[#Headers],[Acquisition Period]],$Q169)),"Y","N")</f>
        <v>Y</v>
      </c>
      <c r="U169" s="1294" t="str">
        <f>IF(ISNUMBER(SEARCH(kpi_catalog[[#Headers],[Engager Type]],$Q169)),"Y","N")</f>
        <v>Y</v>
      </c>
      <c r="V169" s="1294" t="str">
        <f>IF(ISNUMBER(SEARCH(kpi_catalog[[#Headers],[Buyer Type]],$Q169)),"Y","N")</f>
        <v>Y</v>
      </c>
      <c r="W169" s="1294" t="str">
        <f>IF(ISNUMBER(SEARCH(kpi_catalog[[#Headers],[Loyalty Filter]],$Q169)),"Y","N")</f>
        <v>Y</v>
      </c>
      <c r="X169" s="1294" t="str">
        <f>IF(ISNUMBER(SEARCH(kpi_catalog[[#Headers],[Channel]],$Q169)),"Y","N")</f>
        <v>N</v>
      </c>
      <c r="Y169" s="1294" t="str">
        <f>IF(ISNUMBER(SEARCH(kpi_catalog[[#Headers],[Campaign ID]],$Q169)),"Y","N")</f>
        <v>N</v>
      </c>
      <c r="Z169" s="1294" t="str">
        <f>IF(ISNUMBER(SEARCH(kpi_catalog[[#Headers],[Channel]],$Q169)),"Y","N")</f>
        <v>N</v>
      </c>
      <c r="AA169" s="1294" t="str">
        <f>IF(ISNUMBER(SEARCH(kpi_catalog[[#Headers],[Campaign ID]],$Q169)),"Y","N")</f>
        <v>N</v>
      </c>
      <c r="AB169" s="1294" t="str">
        <f>IF(ISNUMBER(SEARCH(kpi_catalog[[#Headers],[Campaign Name]],$Q169)),"Y","N")</f>
        <v>N</v>
      </c>
      <c r="AC169" s="1294" t="str">
        <f>IF(ISNUMBER(SEARCH(kpi_catalog[[#Headers],[Touchpoint]],$Q169)),"Y","N")</f>
        <v>N</v>
      </c>
      <c r="AD169" s="1294" t="str">
        <f>IF(ISNUMBER(SEARCH(kpi_catalog[[#Headers],[Campaign type]],$Q169)),"Y","N")</f>
        <v>N</v>
      </c>
      <c r="AE169" s="1294" t="str">
        <f>IF(ISNUMBER(SEARCH(kpi_catalog[[#Headers],[Product franchise]],$Q169)),"Y","N")</f>
        <v>N</v>
      </c>
      <c r="AF169" s="1294" t="str">
        <f>IF(ISNUMBER(SEARCH(kpi_catalog[[#Headers],[Product code]],$Q169)),"Y","N")</f>
        <v>N</v>
      </c>
      <c r="AG169" s="1295" t="s">
        <v>4337</v>
      </c>
      <c r="AH169" s="1296"/>
      <c r="AI169" s="1297"/>
      <c r="AJ169" s="1297"/>
    </row>
    <row r="170" spans="1:36" ht="30" customHeight="1">
      <c r="A170" s="1282">
        <v>168</v>
      </c>
      <c r="B170" s="1283" t="s">
        <v>639</v>
      </c>
      <c r="C170" s="1291"/>
      <c r="D170" s="1323" t="s">
        <v>4735</v>
      </c>
      <c r="E170" s="1291" t="s">
        <v>4478</v>
      </c>
      <c r="F170" s="1291" t="s">
        <v>4481</v>
      </c>
      <c r="G170" s="1291" t="s">
        <v>4352</v>
      </c>
      <c r="H170" s="1291" t="s">
        <v>4336</v>
      </c>
      <c r="I170" s="1291" t="s">
        <v>4330</v>
      </c>
      <c r="J170" s="1291" t="s">
        <v>4497</v>
      </c>
      <c r="K170" s="1291" t="s">
        <v>4346</v>
      </c>
      <c r="L170" s="1292" t="str">
        <f>IF(ISNUMBER(SEARCH(kpi_catalog[[#Headers],[Till Date]],K170)),"Y","N")</f>
        <v>N</v>
      </c>
      <c r="M170" s="1292" t="str">
        <f t="shared" si="2"/>
        <v>Y</v>
      </c>
      <c r="N170" s="1292" t="str">
        <f>IF(ISNUMBER(SEARCH(kpi_catalog[[#Headers],[YTD]],$K170)),"Y","N")</f>
        <v>Y</v>
      </c>
      <c r="O170" s="1292" t="str">
        <f>IF(ISNUMBER(SEARCH(kpi_catalog[[#Headers],[MTD]],$K170)),"Y","N")</f>
        <v>N</v>
      </c>
      <c r="P170" s="1292" t="str">
        <f>IF(ISNUMBER(SEARCH(kpi_catalog[[#Headers],[Selected period]],$K170)),"Y","N")</f>
        <v>N</v>
      </c>
      <c r="Q170" s="1293" t="s">
        <v>4332</v>
      </c>
      <c r="R170" s="1294" t="str">
        <f>IF(ISNUMBER(SEARCH(kpi_catalog[[#Headers],[Division]],$Q170)),"Y","N")</f>
        <v>Y</v>
      </c>
      <c r="S170" s="1294" t="str">
        <f>IF(ISNUMBER(SEARCH(kpi_catalog[[#Headers],[Brand]],$Q170)),"Y","N")</f>
        <v>Y</v>
      </c>
      <c r="T170" s="1294" t="str">
        <f>IF(ISNUMBER(SEARCH(kpi_catalog[[#Headers],[Acquisition Period]],$Q170)),"Y","N")</f>
        <v>Y</v>
      </c>
      <c r="U170" s="1294" t="str">
        <f>IF(ISNUMBER(SEARCH(kpi_catalog[[#Headers],[Engager Type]],$Q170)),"Y","N")</f>
        <v>Y</v>
      </c>
      <c r="V170" s="1294" t="str">
        <f>IF(ISNUMBER(SEARCH(kpi_catalog[[#Headers],[Buyer Type]],$Q170)),"Y","N")</f>
        <v>Y</v>
      </c>
      <c r="W170" s="1294" t="str">
        <f>IF(ISNUMBER(SEARCH(kpi_catalog[[#Headers],[Loyalty Filter]],$Q170)),"Y","N")</f>
        <v>Y</v>
      </c>
      <c r="X170" s="1294" t="str">
        <f>IF(ISNUMBER(SEARCH(kpi_catalog[[#Headers],[Channel]],$Q170)),"Y","N")</f>
        <v>N</v>
      </c>
      <c r="Y170" s="1294" t="str">
        <f>IF(ISNUMBER(SEARCH(kpi_catalog[[#Headers],[Campaign ID]],$Q170)),"Y","N")</f>
        <v>N</v>
      </c>
      <c r="Z170" s="1294" t="str">
        <f>IF(ISNUMBER(SEARCH(kpi_catalog[[#Headers],[Channel]],$Q170)),"Y","N")</f>
        <v>N</v>
      </c>
      <c r="AA170" s="1294" t="str">
        <f>IF(ISNUMBER(SEARCH(kpi_catalog[[#Headers],[Campaign ID]],$Q170)),"Y","N")</f>
        <v>N</v>
      </c>
      <c r="AB170" s="1294" t="str">
        <f>IF(ISNUMBER(SEARCH(kpi_catalog[[#Headers],[Campaign Name]],$Q170)),"Y","N")</f>
        <v>N</v>
      </c>
      <c r="AC170" s="1294" t="str">
        <f>IF(ISNUMBER(SEARCH(kpi_catalog[[#Headers],[Touchpoint]],$Q170)),"Y","N")</f>
        <v>N</v>
      </c>
      <c r="AD170" s="1294" t="str">
        <f>IF(ISNUMBER(SEARCH(kpi_catalog[[#Headers],[Campaign type]],$Q170)),"Y","N")</f>
        <v>N</v>
      </c>
      <c r="AE170" s="1294" t="str">
        <f>IF(ISNUMBER(SEARCH(kpi_catalog[[#Headers],[Product franchise]],$Q170)),"Y","N")</f>
        <v>N</v>
      </c>
      <c r="AF170" s="1294" t="str">
        <f>IF(ISNUMBER(SEARCH(kpi_catalog[[#Headers],[Product code]],$Q170)),"Y","N")</f>
        <v>N</v>
      </c>
      <c r="AG170" s="1295" t="s">
        <v>4337</v>
      </c>
      <c r="AH170" s="1296"/>
      <c r="AI170" s="1297"/>
      <c r="AJ170" s="1297"/>
    </row>
    <row r="171" spans="1:36" ht="30" customHeight="1">
      <c r="A171" s="1282">
        <v>169</v>
      </c>
      <c r="B171" s="1283" t="s">
        <v>639</v>
      </c>
      <c r="C171" s="1291"/>
      <c r="D171" s="1323" t="s">
        <v>4736</v>
      </c>
      <c r="E171" s="1291" t="s">
        <v>4482</v>
      </c>
      <c r="F171" s="1291" t="s">
        <v>4482</v>
      </c>
      <c r="G171" s="1291" t="s">
        <v>4339</v>
      </c>
      <c r="H171" s="1291" t="s">
        <v>4361</v>
      </c>
      <c r="I171" s="1291" t="s">
        <v>4330</v>
      </c>
      <c r="J171" s="1291" t="s">
        <v>4497</v>
      </c>
      <c r="K171" s="1291" t="s">
        <v>4346</v>
      </c>
      <c r="L171" s="1292" t="str">
        <f>IF(ISNUMBER(SEARCH(kpi_catalog[[#Headers],[Till Date]],K171)),"Y","N")</f>
        <v>N</v>
      </c>
      <c r="M171" s="1292" t="str">
        <f t="shared" si="2"/>
        <v>Y</v>
      </c>
      <c r="N171" s="1292" t="str">
        <f>IF(ISNUMBER(SEARCH(kpi_catalog[[#Headers],[YTD]],$K171)),"Y","N")</f>
        <v>Y</v>
      </c>
      <c r="O171" s="1292" t="str">
        <f>IF(ISNUMBER(SEARCH(kpi_catalog[[#Headers],[MTD]],$K171)),"Y","N")</f>
        <v>N</v>
      </c>
      <c r="P171" s="1292" t="str">
        <f>IF(ISNUMBER(SEARCH(kpi_catalog[[#Headers],[Selected period]],$K171)),"Y","N")</f>
        <v>N</v>
      </c>
      <c r="Q171" s="1293" t="s">
        <v>4332</v>
      </c>
      <c r="R171" s="1294" t="str">
        <f>IF(ISNUMBER(SEARCH(kpi_catalog[[#Headers],[Division]],$Q171)),"Y","N")</f>
        <v>Y</v>
      </c>
      <c r="S171" s="1294" t="str">
        <f>IF(ISNUMBER(SEARCH(kpi_catalog[[#Headers],[Brand]],$Q171)),"Y","N")</f>
        <v>Y</v>
      </c>
      <c r="T171" s="1294" t="str">
        <f>IF(ISNUMBER(SEARCH(kpi_catalog[[#Headers],[Acquisition Period]],$Q171)),"Y","N")</f>
        <v>Y</v>
      </c>
      <c r="U171" s="1294" t="str">
        <f>IF(ISNUMBER(SEARCH(kpi_catalog[[#Headers],[Engager Type]],$Q171)),"Y","N")</f>
        <v>Y</v>
      </c>
      <c r="V171" s="1294" t="str">
        <f>IF(ISNUMBER(SEARCH(kpi_catalog[[#Headers],[Buyer Type]],$Q171)),"Y","N")</f>
        <v>Y</v>
      </c>
      <c r="W171" s="1294" t="str">
        <f>IF(ISNUMBER(SEARCH(kpi_catalog[[#Headers],[Loyalty Filter]],$Q171)),"Y","N")</f>
        <v>Y</v>
      </c>
      <c r="X171" s="1294" t="str">
        <f>IF(ISNUMBER(SEARCH(kpi_catalog[[#Headers],[Channel]],$Q171)),"Y","N")</f>
        <v>N</v>
      </c>
      <c r="Y171" s="1294" t="str">
        <f>IF(ISNUMBER(SEARCH(kpi_catalog[[#Headers],[Campaign ID]],$Q171)),"Y","N")</f>
        <v>N</v>
      </c>
      <c r="Z171" s="1294" t="str">
        <f>IF(ISNUMBER(SEARCH(kpi_catalog[[#Headers],[Channel]],$Q171)),"Y","N")</f>
        <v>N</v>
      </c>
      <c r="AA171" s="1294" t="str">
        <f>IF(ISNUMBER(SEARCH(kpi_catalog[[#Headers],[Campaign ID]],$Q171)),"Y","N")</f>
        <v>N</v>
      </c>
      <c r="AB171" s="1294" t="str">
        <f>IF(ISNUMBER(SEARCH(kpi_catalog[[#Headers],[Campaign Name]],$Q171)),"Y","N")</f>
        <v>N</v>
      </c>
      <c r="AC171" s="1294" t="str">
        <f>IF(ISNUMBER(SEARCH(kpi_catalog[[#Headers],[Touchpoint]],$Q171)),"Y","N")</f>
        <v>N</v>
      </c>
      <c r="AD171" s="1294" t="str">
        <f>IF(ISNUMBER(SEARCH(kpi_catalog[[#Headers],[Campaign type]],$Q171)),"Y","N")</f>
        <v>N</v>
      </c>
      <c r="AE171" s="1294" t="str">
        <f>IF(ISNUMBER(SEARCH(kpi_catalog[[#Headers],[Product franchise]],$Q171)),"Y","N")</f>
        <v>N</v>
      </c>
      <c r="AF171" s="1294" t="str">
        <f>IF(ISNUMBER(SEARCH(kpi_catalog[[#Headers],[Product code]],$Q171)),"Y","N")</f>
        <v>N</v>
      </c>
      <c r="AG171" s="1298" t="str">
        <f>AG129</f>
        <v>- R12: Number of people who withdrawn their opt-in consent over the 12 past month/Number of people who were contactable LY
- YTD: Number of people who withdrawn their opt-in consent since Jan./Number of people who were contactable LY</v>
      </c>
      <c r="AH171" s="1296"/>
      <c r="AI171" s="1297"/>
      <c r="AJ171" s="1297"/>
    </row>
    <row r="172" spans="1:36" ht="30" customHeight="1">
      <c r="A172" s="1282">
        <v>170</v>
      </c>
      <c r="B172" s="1283" t="s">
        <v>639</v>
      </c>
      <c r="C172" s="1291"/>
      <c r="D172" s="1323" t="s">
        <v>4736</v>
      </c>
      <c r="E172" s="1291" t="s">
        <v>4482</v>
      </c>
      <c r="F172" s="1291" t="s">
        <v>4484</v>
      </c>
      <c r="G172" s="1291" t="s">
        <v>4339</v>
      </c>
      <c r="H172" s="1291" t="s">
        <v>4336</v>
      </c>
      <c r="I172" s="1291" t="s">
        <v>4330</v>
      </c>
      <c r="J172" s="1291" t="s">
        <v>4497</v>
      </c>
      <c r="K172" s="1291" t="s">
        <v>4346</v>
      </c>
      <c r="L172" s="1292" t="str">
        <f>IF(ISNUMBER(SEARCH(kpi_catalog[[#Headers],[Till Date]],K172)),"Y","N")</f>
        <v>N</v>
      </c>
      <c r="M172" s="1292" t="str">
        <f t="shared" si="2"/>
        <v>Y</v>
      </c>
      <c r="N172" s="1292" t="str">
        <f>IF(ISNUMBER(SEARCH(kpi_catalog[[#Headers],[YTD]],$K172)),"Y","N")</f>
        <v>Y</v>
      </c>
      <c r="O172" s="1292" t="str">
        <f>IF(ISNUMBER(SEARCH(kpi_catalog[[#Headers],[MTD]],$K172)),"Y","N")</f>
        <v>N</v>
      </c>
      <c r="P172" s="1292" t="str">
        <f>IF(ISNUMBER(SEARCH(kpi_catalog[[#Headers],[Selected period]],$K172)),"Y","N")</f>
        <v>N</v>
      </c>
      <c r="Q172" s="1293" t="s">
        <v>4332</v>
      </c>
      <c r="R172" s="1294" t="str">
        <f>IF(ISNUMBER(SEARCH(kpi_catalog[[#Headers],[Division]],$Q172)),"Y","N")</f>
        <v>Y</v>
      </c>
      <c r="S172" s="1294" t="str">
        <f>IF(ISNUMBER(SEARCH(kpi_catalog[[#Headers],[Brand]],$Q172)),"Y","N")</f>
        <v>Y</v>
      </c>
      <c r="T172" s="1294" t="str">
        <f>IF(ISNUMBER(SEARCH(kpi_catalog[[#Headers],[Acquisition Period]],$Q172)),"Y","N")</f>
        <v>Y</v>
      </c>
      <c r="U172" s="1294" t="str">
        <f>IF(ISNUMBER(SEARCH(kpi_catalog[[#Headers],[Engager Type]],$Q172)),"Y","N")</f>
        <v>Y</v>
      </c>
      <c r="V172" s="1294" t="str">
        <f>IF(ISNUMBER(SEARCH(kpi_catalog[[#Headers],[Buyer Type]],$Q172)),"Y","N")</f>
        <v>Y</v>
      </c>
      <c r="W172" s="1294" t="str">
        <f>IF(ISNUMBER(SEARCH(kpi_catalog[[#Headers],[Loyalty Filter]],$Q172)),"Y","N")</f>
        <v>Y</v>
      </c>
      <c r="X172" s="1294" t="str">
        <f>IF(ISNUMBER(SEARCH(kpi_catalog[[#Headers],[Channel]],$Q172)),"Y","N")</f>
        <v>N</v>
      </c>
      <c r="Y172" s="1294" t="str">
        <f>IF(ISNUMBER(SEARCH(kpi_catalog[[#Headers],[Campaign ID]],$Q172)),"Y","N")</f>
        <v>N</v>
      </c>
      <c r="Z172" s="1294" t="str">
        <f>IF(ISNUMBER(SEARCH(kpi_catalog[[#Headers],[Channel]],$Q172)),"Y","N")</f>
        <v>N</v>
      </c>
      <c r="AA172" s="1294" t="str">
        <f>IF(ISNUMBER(SEARCH(kpi_catalog[[#Headers],[Campaign ID]],$Q172)),"Y","N")</f>
        <v>N</v>
      </c>
      <c r="AB172" s="1294" t="str">
        <f>IF(ISNUMBER(SEARCH(kpi_catalog[[#Headers],[Campaign Name]],$Q172)),"Y","N")</f>
        <v>N</v>
      </c>
      <c r="AC172" s="1294" t="str">
        <f>IF(ISNUMBER(SEARCH(kpi_catalog[[#Headers],[Touchpoint]],$Q172)),"Y","N")</f>
        <v>N</v>
      </c>
      <c r="AD172" s="1294" t="str">
        <f>IF(ISNUMBER(SEARCH(kpi_catalog[[#Headers],[Campaign type]],$Q172)),"Y","N")</f>
        <v>N</v>
      </c>
      <c r="AE172" s="1294" t="str">
        <f>IF(ISNUMBER(SEARCH(kpi_catalog[[#Headers],[Product franchise]],$Q172)),"Y","N")</f>
        <v>N</v>
      </c>
      <c r="AF172" s="1294" t="str">
        <f>IF(ISNUMBER(SEARCH(kpi_catalog[[#Headers],[Product code]],$Q172)),"Y","N")</f>
        <v>N</v>
      </c>
      <c r="AG172" s="1295" t="s">
        <v>4337</v>
      </c>
      <c r="AH172" s="1296"/>
      <c r="AI172" s="1297"/>
      <c r="AJ172" s="1297"/>
    </row>
    <row r="173" spans="1:36" ht="30" customHeight="1">
      <c r="A173" s="1282">
        <v>171</v>
      </c>
      <c r="B173" s="1283" t="s">
        <v>639</v>
      </c>
      <c r="C173" s="1291"/>
      <c r="D173" s="1323" t="s">
        <v>4736</v>
      </c>
      <c r="E173" s="1291" t="s">
        <v>4482</v>
      </c>
      <c r="F173" s="1291" t="s">
        <v>4485</v>
      </c>
      <c r="G173" s="1291" t="s">
        <v>4352</v>
      </c>
      <c r="H173" s="1291" t="s">
        <v>4336</v>
      </c>
      <c r="I173" s="1291" t="s">
        <v>4330</v>
      </c>
      <c r="J173" s="1291" t="s">
        <v>4497</v>
      </c>
      <c r="K173" s="1291" t="s">
        <v>4346</v>
      </c>
      <c r="L173" s="1292" t="str">
        <f>IF(ISNUMBER(SEARCH(kpi_catalog[[#Headers],[Till Date]],K173)),"Y","N")</f>
        <v>N</v>
      </c>
      <c r="M173" s="1292" t="str">
        <f t="shared" si="2"/>
        <v>Y</v>
      </c>
      <c r="N173" s="1292" t="str">
        <f>IF(ISNUMBER(SEARCH(kpi_catalog[[#Headers],[YTD]],$K173)),"Y","N")</f>
        <v>Y</v>
      </c>
      <c r="O173" s="1292" t="str">
        <f>IF(ISNUMBER(SEARCH(kpi_catalog[[#Headers],[MTD]],$K173)),"Y","N")</f>
        <v>N</v>
      </c>
      <c r="P173" s="1292" t="str">
        <f>IF(ISNUMBER(SEARCH(kpi_catalog[[#Headers],[Selected period]],$K173)),"Y","N")</f>
        <v>N</v>
      </c>
      <c r="Q173" s="1293" t="s">
        <v>4332</v>
      </c>
      <c r="R173" s="1294" t="str">
        <f>IF(ISNUMBER(SEARCH(kpi_catalog[[#Headers],[Division]],$Q173)),"Y","N")</f>
        <v>Y</v>
      </c>
      <c r="S173" s="1294" t="str">
        <f>IF(ISNUMBER(SEARCH(kpi_catalog[[#Headers],[Brand]],$Q173)),"Y","N")</f>
        <v>Y</v>
      </c>
      <c r="T173" s="1294" t="str">
        <f>IF(ISNUMBER(SEARCH(kpi_catalog[[#Headers],[Acquisition Period]],$Q173)),"Y","N")</f>
        <v>Y</v>
      </c>
      <c r="U173" s="1294" t="str">
        <f>IF(ISNUMBER(SEARCH(kpi_catalog[[#Headers],[Engager Type]],$Q173)),"Y","N")</f>
        <v>Y</v>
      </c>
      <c r="V173" s="1294" t="str">
        <f>IF(ISNUMBER(SEARCH(kpi_catalog[[#Headers],[Buyer Type]],$Q173)),"Y","N")</f>
        <v>Y</v>
      </c>
      <c r="W173" s="1294" t="str">
        <f>IF(ISNUMBER(SEARCH(kpi_catalog[[#Headers],[Loyalty Filter]],$Q173)),"Y","N")</f>
        <v>Y</v>
      </c>
      <c r="X173" s="1294" t="str">
        <f>IF(ISNUMBER(SEARCH(kpi_catalog[[#Headers],[Channel]],$Q173)),"Y","N")</f>
        <v>N</v>
      </c>
      <c r="Y173" s="1294" t="str">
        <f>IF(ISNUMBER(SEARCH(kpi_catalog[[#Headers],[Campaign ID]],$Q173)),"Y","N")</f>
        <v>N</v>
      </c>
      <c r="Z173" s="1294" t="str">
        <f>IF(ISNUMBER(SEARCH(kpi_catalog[[#Headers],[Channel]],$Q173)),"Y","N")</f>
        <v>N</v>
      </c>
      <c r="AA173" s="1294" t="str">
        <f>IF(ISNUMBER(SEARCH(kpi_catalog[[#Headers],[Campaign ID]],$Q173)),"Y","N")</f>
        <v>N</v>
      </c>
      <c r="AB173" s="1294" t="str">
        <f>IF(ISNUMBER(SEARCH(kpi_catalog[[#Headers],[Campaign Name]],$Q173)),"Y","N")</f>
        <v>N</v>
      </c>
      <c r="AC173" s="1294" t="str">
        <f>IF(ISNUMBER(SEARCH(kpi_catalog[[#Headers],[Touchpoint]],$Q173)),"Y","N")</f>
        <v>N</v>
      </c>
      <c r="AD173" s="1294" t="str">
        <f>IF(ISNUMBER(SEARCH(kpi_catalog[[#Headers],[Campaign type]],$Q173)),"Y","N")</f>
        <v>N</v>
      </c>
      <c r="AE173" s="1294" t="str">
        <f>IF(ISNUMBER(SEARCH(kpi_catalog[[#Headers],[Product franchise]],$Q173)),"Y","N")</f>
        <v>N</v>
      </c>
      <c r="AF173" s="1294" t="str">
        <f>IF(ISNUMBER(SEARCH(kpi_catalog[[#Headers],[Product code]],$Q173)),"Y","N")</f>
        <v>N</v>
      </c>
      <c r="AG173" s="1295" t="s">
        <v>4337</v>
      </c>
      <c r="AH173" s="1296"/>
      <c r="AI173" s="1297"/>
      <c r="AJ173" s="1297"/>
    </row>
    <row r="174" spans="1:36" ht="30" customHeight="1">
      <c r="A174" s="1282">
        <v>172</v>
      </c>
      <c r="B174" s="1283" t="s">
        <v>639</v>
      </c>
      <c r="C174" s="1291"/>
      <c r="D174" s="1323" t="s">
        <v>5742</v>
      </c>
      <c r="E174" s="1291" t="s">
        <v>4486</v>
      </c>
      <c r="F174" s="1291" t="s">
        <v>4486</v>
      </c>
      <c r="G174" s="1291" t="s">
        <v>3368</v>
      </c>
      <c r="H174" s="1291" t="s">
        <v>4361</v>
      </c>
      <c r="I174" s="1291" t="s">
        <v>4330</v>
      </c>
      <c r="J174" s="1291" t="s">
        <v>4497</v>
      </c>
      <c r="K174" s="1291" t="s">
        <v>4346</v>
      </c>
      <c r="L174" s="1292" t="str">
        <f>IF(ISNUMBER(SEARCH(kpi_catalog[[#Headers],[Till Date]],K174)),"Y","N")</f>
        <v>N</v>
      </c>
      <c r="M174" s="1292" t="str">
        <f t="shared" si="2"/>
        <v>Y</v>
      </c>
      <c r="N174" s="1292" t="str">
        <f>IF(ISNUMBER(SEARCH(kpi_catalog[[#Headers],[YTD]],$K174)),"Y","N")</f>
        <v>Y</v>
      </c>
      <c r="O174" s="1292" t="str">
        <f>IF(ISNUMBER(SEARCH(kpi_catalog[[#Headers],[MTD]],$K174)),"Y","N")</f>
        <v>N</v>
      </c>
      <c r="P174" s="1292" t="str">
        <f>IF(ISNUMBER(SEARCH(kpi_catalog[[#Headers],[Selected period]],$K174)),"Y","N")</f>
        <v>N</v>
      </c>
      <c r="Q174" s="1293" t="s">
        <v>4332</v>
      </c>
      <c r="R174" s="1294" t="str">
        <f>IF(ISNUMBER(SEARCH(kpi_catalog[[#Headers],[Division]],$Q174)),"Y","N")</f>
        <v>Y</v>
      </c>
      <c r="S174" s="1294" t="str">
        <f>IF(ISNUMBER(SEARCH(kpi_catalog[[#Headers],[Brand]],$Q174)),"Y","N")</f>
        <v>Y</v>
      </c>
      <c r="T174" s="1294" t="str">
        <f>IF(ISNUMBER(SEARCH(kpi_catalog[[#Headers],[Acquisition Period]],$Q174)),"Y","N")</f>
        <v>Y</v>
      </c>
      <c r="U174" s="1294" t="str">
        <f>IF(ISNUMBER(SEARCH(kpi_catalog[[#Headers],[Engager Type]],$Q174)),"Y","N")</f>
        <v>Y</v>
      </c>
      <c r="V174" s="1294" t="str">
        <f>IF(ISNUMBER(SEARCH(kpi_catalog[[#Headers],[Buyer Type]],$Q174)),"Y","N")</f>
        <v>Y</v>
      </c>
      <c r="W174" s="1294" t="str">
        <f>IF(ISNUMBER(SEARCH(kpi_catalog[[#Headers],[Loyalty Filter]],$Q174)),"Y","N")</f>
        <v>Y</v>
      </c>
      <c r="X174" s="1294" t="str">
        <f>IF(ISNUMBER(SEARCH(kpi_catalog[[#Headers],[Channel]],$Q174)),"Y","N")</f>
        <v>N</v>
      </c>
      <c r="Y174" s="1294" t="str">
        <f>IF(ISNUMBER(SEARCH(kpi_catalog[[#Headers],[Campaign ID]],$Q174)),"Y","N")</f>
        <v>N</v>
      </c>
      <c r="Z174" s="1294" t="str">
        <f>IF(ISNUMBER(SEARCH(kpi_catalog[[#Headers],[Channel]],$Q174)),"Y","N")</f>
        <v>N</v>
      </c>
      <c r="AA174" s="1294" t="str">
        <f>IF(ISNUMBER(SEARCH(kpi_catalog[[#Headers],[Campaign ID]],$Q174)),"Y","N")</f>
        <v>N</v>
      </c>
      <c r="AB174" s="1294" t="str">
        <f>IF(ISNUMBER(SEARCH(kpi_catalog[[#Headers],[Campaign Name]],$Q174)),"Y","N")</f>
        <v>N</v>
      </c>
      <c r="AC174" s="1294" t="str">
        <f>IF(ISNUMBER(SEARCH(kpi_catalog[[#Headers],[Touchpoint]],$Q174)),"Y","N")</f>
        <v>N</v>
      </c>
      <c r="AD174" s="1294" t="str">
        <f>IF(ISNUMBER(SEARCH(kpi_catalog[[#Headers],[Campaign type]],$Q174)),"Y","N")</f>
        <v>N</v>
      </c>
      <c r="AE174" s="1294" t="str">
        <f>IF(ISNUMBER(SEARCH(kpi_catalog[[#Headers],[Product franchise]],$Q174)),"Y","N")</f>
        <v>N</v>
      </c>
      <c r="AF174" s="1294" t="str">
        <f>IF(ISNUMBER(SEARCH(kpi_catalog[[#Headers],[Product code]],$Q174)),"Y","N")</f>
        <v>N</v>
      </c>
      <c r="AG174" s="1298" t="str">
        <f>AG132</f>
        <v>- R12: Solicited contacts over 12 months
- YTD: Solicited contacts between Jan. and selected month
where solicited is Number of customers that received at least 1 Email/SMS channel campaign)</v>
      </c>
      <c r="AH174" s="1296"/>
      <c r="AI174" s="1297"/>
      <c r="AJ174" s="1297"/>
    </row>
    <row r="175" spans="1:36" ht="30" customHeight="1">
      <c r="A175" s="1282">
        <v>173</v>
      </c>
      <c r="B175" s="1283" t="s">
        <v>639</v>
      </c>
      <c r="C175" s="1291"/>
      <c r="D175" s="1323" t="s">
        <v>5742</v>
      </c>
      <c r="E175" s="1291" t="s">
        <v>4486</v>
      </c>
      <c r="F175" s="1291" t="s">
        <v>4488</v>
      </c>
      <c r="G175" s="1291" t="s">
        <v>3368</v>
      </c>
      <c r="H175" s="1291" t="s">
        <v>4336</v>
      </c>
      <c r="I175" s="1291" t="s">
        <v>4330</v>
      </c>
      <c r="J175" s="1291" t="s">
        <v>4497</v>
      </c>
      <c r="K175" s="1291" t="s">
        <v>4346</v>
      </c>
      <c r="L175" s="1292" t="str">
        <f>IF(ISNUMBER(SEARCH(kpi_catalog[[#Headers],[Till Date]],K175)),"Y","N")</f>
        <v>N</v>
      </c>
      <c r="M175" s="1292" t="str">
        <f t="shared" si="2"/>
        <v>Y</v>
      </c>
      <c r="N175" s="1292" t="str">
        <f>IF(ISNUMBER(SEARCH(kpi_catalog[[#Headers],[YTD]],$K175)),"Y","N")</f>
        <v>Y</v>
      </c>
      <c r="O175" s="1292" t="str">
        <f>IF(ISNUMBER(SEARCH(kpi_catalog[[#Headers],[MTD]],$K175)),"Y","N")</f>
        <v>N</v>
      </c>
      <c r="P175" s="1292" t="str">
        <f>IF(ISNUMBER(SEARCH(kpi_catalog[[#Headers],[Selected period]],$K175)),"Y","N")</f>
        <v>N</v>
      </c>
      <c r="Q175" s="1293" t="s">
        <v>4332</v>
      </c>
      <c r="R175" s="1294" t="str">
        <f>IF(ISNUMBER(SEARCH(kpi_catalog[[#Headers],[Division]],$Q175)),"Y","N")</f>
        <v>Y</v>
      </c>
      <c r="S175" s="1294" t="str">
        <f>IF(ISNUMBER(SEARCH(kpi_catalog[[#Headers],[Brand]],$Q175)),"Y","N")</f>
        <v>Y</v>
      </c>
      <c r="T175" s="1294" t="str">
        <f>IF(ISNUMBER(SEARCH(kpi_catalog[[#Headers],[Acquisition Period]],$Q175)),"Y","N")</f>
        <v>Y</v>
      </c>
      <c r="U175" s="1294" t="str">
        <f>IF(ISNUMBER(SEARCH(kpi_catalog[[#Headers],[Engager Type]],$Q175)),"Y","N")</f>
        <v>Y</v>
      </c>
      <c r="V175" s="1294" t="str">
        <f>IF(ISNUMBER(SEARCH(kpi_catalog[[#Headers],[Buyer Type]],$Q175)),"Y","N")</f>
        <v>Y</v>
      </c>
      <c r="W175" s="1294" t="str">
        <f>IF(ISNUMBER(SEARCH(kpi_catalog[[#Headers],[Loyalty Filter]],$Q175)),"Y","N")</f>
        <v>Y</v>
      </c>
      <c r="X175" s="1294" t="str">
        <f>IF(ISNUMBER(SEARCH(kpi_catalog[[#Headers],[Channel]],$Q175)),"Y","N")</f>
        <v>N</v>
      </c>
      <c r="Y175" s="1294" t="str">
        <f>IF(ISNUMBER(SEARCH(kpi_catalog[[#Headers],[Campaign ID]],$Q175)),"Y","N")</f>
        <v>N</v>
      </c>
      <c r="Z175" s="1294" t="str">
        <f>IF(ISNUMBER(SEARCH(kpi_catalog[[#Headers],[Channel]],$Q175)),"Y","N")</f>
        <v>N</v>
      </c>
      <c r="AA175" s="1294" t="str">
        <f>IF(ISNUMBER(SEARCH(kpi_catalog[[#Headers],[Campaign ID]],$Q175)),"Y","N")</f>
        <v>N</v>
      </c>
      <c r="AB175" s="1294" t="str">
        <f>IF(ISNUMBER(SEARCH(kpi_catalog[[#Headers],[Campaign Name]],$Q175)),"Y","N")</f>
        <v>N</v>
      </c>
      <c r="AC175" s="1294" t="str">
        <f>IF(ISNUMBER(SEARCH(kpi_catalog[[#Headers],[Touchpoint]],$Q175)),"Y","N")</f>
        <v>N</v>
      </c>
      <c r="AD175" s="1294" t="str">
        <f>IF(ISNUMBER(SEARCH(kpi_catalog[[#Headers],[Campaign type]],$Q175)),"Y","N")</f>
        <v>N</v>
      </c>
      <c r="AE175" s="1294" t="str">
        <f>IF(ISNUMBER(SEARCH(kpi_catalog[[#Headers],[Product franchise]],$Q175)),"Y","N")</f>
        <v>N</v>
      </c>
      <c r="AF175" s="1294" t="str">
        <f>IF(ISNUMBER(SEARCH(kpi_catalog[[#Headers],[Product code]],$Q175)),"Y","N")</f>
        <v>N</v>
      </c>
      <c r="AG175" s="1295" t="s">
        <v>4337</v>
      </c>
      <c r="AH175" s="1296"/>
      <c r="AI175" s="1297"/>
      <c r="AJ175" s="1297"/>
    </row>
    <row r="176" spans="1:36" ht="30" customHeight="1">
      <c r="A176" s="1282">
        <v>174</v>
      </c>
      <c r="B176" s="1283" t="s">
        <v>639</v>
      </c>
      <c r="C176" s="1291"/>
      <c r="D176" s="1323" t="s">
        <v>5742</v>
      </c>
      <c r="E176" s="1291" t="s">
        <v>4486</v>
      </c>
      <c r="F176" s="1291" t="s">
        <v>4489</v>
      </c>
      <c r="G176" s="1291" t="s">
        <v>4339</v>
      </c>
      <c r="H176" s="1291" t="s">
        <v>4336</v>
      </c>
      <c r="I176" s="1291" t="s">
        <v>4330</v>
      </c>
      <c r="J176" s="1291" t="s">
        <v>4497</v>
      </c>
      <c r="K176" s="1291" t="s">
        <v>4346</v>
      </c>
      <c r="L176" s="1292" t="str">
        <f>IF(ISNUMBER(SEARCH(kpi_catalog[[#Headers],[Till Date]],K176)),"Y","N")</f>
        <v>N</v>
      </c>
      <c r="M176" s="1292" t="str">
        <f t="shared" si="2"/>
        <v>Y</v>
      </c>
      <c r="N176" s="1292" t="str">
        <f>IF(ISNUMBER(SEARCH(kpi_catalog[[#Headers],[YTD]],$K176)),"Y","N")</f>
        <v>Y</v>
      </c>
      <c r="O176" s="1292" t="str">
        <f>IF(ISNUMBER(SEARCH(kpi_catalog[[#Headers],[MTD]],$K176)),"Y","N")</f>
        <v>N</v>
      </c>
      <c r="P176" s="1292" t="str">
        <f>IF(ISNUMBER(SEARCH(kpi_catalog[[#Headers],[Selected period]],$K176)),"Y","N")</f>
        <v>N</v>
      </c>
      <c r="Q176" s="1293" t="s">
        <v>4332</v>
      </c>
      <c r="R176" s="1294" t="str">
        <f>IF(ISNUMBER(SEARCH(kpi_catalog[[#Headers],[Division]],$Q176)),"Y","N")</f>
        <v>Y</v>
      </c>
      <c r="S176" s="1294" t="str">
        <f>IF(ISNUMBER(SEARCH(kpi_catalog[[#Headers],[Brand]],$Q176)),"Y","N")</f>
        <v>Y</v>
      </c>
      <c r="T176" s="1294" t="str">
        <f>IF(ISNUMBER(SEARCH(kpi_catalog[[#Headers],[Acquisition Period]],$Q176)),"Y","N")</f>
        <v>Y</v>
      </c>
      <c r="U176" s="1294" t="str">
        <f>IF(ISNUMBER(SEARCH(kpi_catalog[[#Headers],[Engager Type]],$Q176)),"Y","N")</f>
        <v>Y</v>
      </c>
      <c r="V176" s="1294" t="str">
        <f>IF(ISNUMBER(SEARCH(kpi_catalog[[#Headers],[Buyer Type]],$Q176)),"Y","N")</f>
        <v>Y</v>
      </c>
      <c r="W176" s="1294" t="str">
        <f>IF(ISNUMBER(SEARCH(kpi_catalog[[#Headers],[Loyalty Filter]],$Q176)),"Y","N")</f>
        <v>Y</v>
      </c>
      <c r="X176" s="1294" t="str">
        <f>IF(ISNUMBER(SEARCH(kpi_catalog[[#Headers],[Channel]],$Q176)),"Y","N")</f>
        <v>N</v>
      </c>
      <c r="Y176" s="1294" t="str">
        <f>IF(ISNUMBER(SEARCH(kpi_catalog[[#Headers],[Campaign ID]],$Q176)),"Y","N")</f>
        <v>N</v>
      </c>
      <c r="Z176" s="1294" t="str">
        <f>IF(ISNUMBER(SEARCH(kpi_catalog[[#Headers],[Channel]],$Q176)),"Y","N")</f>
        <v>N</v>
      </c>
      <c r="AA176" s="1294" t="str">
        <f>IF(ISNUMBER(SEARCH(kpi_catalog[[#Headers],[Campaign ID]],$Q176)),"Y","N")</f>
        <v>N</v>
      </c>
      <c r="AB176" s="1294" t="str">
        <f>IF(ISNUMBER(SEARCH(kpi_catalog[[#Headers],[Campaign Name]],$Q176)),"Y","N")</f>
        <v>N</v>
      </c>
      <c r="AC176" s="1294" t="str">
        <f>IF(ISNUMBER(SEARCH(kpi_catalog[[#Headers],[Touchpoint]],$Q176)),"Y","N")</f>
        <v>N</v>
      </c>
      <c r="AD176" s="1294" t="str">
        <f>IF(ISNUMBER(SEARCH(kpi_catalog[[#Headers],[Campaign type]],$Q176)),"Y","N")</f>
        <v>N</v>
      </c>
      <c r="AE176" s="1294" t="str">
        <f>IF(ISNUMBER(SEARCH(kpi_catalog[[#Headers],[Product franchise]],$Q176)),"Y","N")</f>
        <v>N</v>
      </c>
      <c r="AF176" s="1294" t="str">
        <f>IF(ISNUMBER(SEARCH(kpi_catalog[[#Headers],[Product code]],$Q176)),"Y","N")</f>
        <v>N</v>
      </c>
      <c r="AG176" s="1295" t="s">
        <v>4337</v>
      </c>
      <c r="AH176" s="1296"/>
      <c r="AI176" s="1297"/>
      <c r="AJ176" s="1297"/>
    </row>
    <row r="177" spans="1:36" ht="30" customHeight="1">
      <c r="A177" s="1282">
        <v>175</v>
      </c>
      <c r="B177" s="1283" t="s">
        <v>639</v>
      </c>
      <c r="C177" s="1291"/>
      <c r="D177" s="1291" t="s">
        <v>4490</v>
      </c>
      <c r="E177" s="1291" t="s">
        <v>4490</v>
      </c>
      <c r="F177" s="1291" t="s">
        <v>4490</v>
      </c>
      <c r="G177" s="1291" t="s">
        <v>3368</v>
      </c>
      <c r="H177" s="1291" t="s">
        <v>4361</v>
      </c>
      <c r="I177" s="1291" t="s">
        <v>4330</v>
      </c>
      <c r="J177" s="1291" t="s">
        <v>4497</v>
      </c>
      <c r="K177" s="1291" t="s">
        <v>4346</v>
      </c>
      <c r="L177" s="1292" t="str">
        <f>IF(ISNUMBER(SEARCH(kpi_catalog[[#Headers],[Till Date]],K177)),"Y","N")</f>
        <v>N</v>
      </c>
      <c r="M177" s="1292" t="str">
        <f t="shared" si="2"/>
        <v>Y</v>
      </c>
      <c r="N177" s="1292" t="str">
        <f>IF(ISNUMBER(SEARCH(kpi_catalog[[#Headers],[YTD]],$K177)),"Y","N")</f>
        <v>Y</v>
      </c>
      <c r="O177" s="1292" t="str">
        <f>IF(ISNUMBER(SEARCH(kpi_catalog[[#Headers],[MTD]],$K177)),"Y","N")</f>
        <v>N</v>
      </c>
      <c r="P177" s="1292" t="str">
        <f>IF(ISNUMBER(SEARCH(kpi_catalog[[#Headers],[Selected period]],$K177)),"Y","N")</f>
        <v>N</v>
      </c>
      <c r="Q177" s="1293" t="s">
        <v>4332</v>
      </c>
      <c r="R177" s="1294" t="str">
        <f>IF(ISNUMBER(SEARCH(kpi_catalog[[#Headers],[Division]],$Q177)),"Y","N")</f>
        <v>Y</v>
      </c>
      <c r="S177" s="1294" t="str">
        <f>IF(ISNUMBER(SEARCH(kpi_catalog[[#Headers],[Brand]],$Q177)),"Y","N")</f>
        <v>Y</v>
      </c>
      <c r="T177" s="1294" t="str">
        <f>IF(ISNUMBER(SEARCH(kpi_catalog[[#Headers],[Acquisition Period]],$Q177)),"Y","N")</f>
        <v>Y</v>
      </c>
      <c r="U177" s="1294" t="str">
        <f>IF(ISNUMBER(SEARCH(kpi_catalog[[#Headers],[Engager Type]],$Q177)),"Y","N")</f>
        <v>Y</v>
      </c>
      <c r="V177" s="1294" t="str">
        <f>IF(ISNUMBER(SEARCH(kpi_catalog[[#Headers],[Buyer Type]],$Q177)),"Y","N")</f>
        <v>Y</v>
      </c>
      <c r="W177" s="1294" t="str">
        <f>IF(ISNUMBER(SEARCH(kpi_catalog[[#Headers],[Loyalty Filter]],$Q177)),"Y","N")</f>
        <v>Y</v>
      </c>
      <c r="X177" s="1294" t="str">
        <f>IF(ISNUMBER(SEARCH(kpi_catalog[[#Headers],[Channel]],$Q177)),"Y","N")</f>
        <v>N</v>
      </c>
      <c r="Y177" s="1294" t="str">
        <f>IF(ISNUMBER(SEARCH(kpi_catalog[[#Headers],[Campaign ID]],$Q177)),"Y","N")</f>
        <v>N</v>
      </c>
      <c r="Z177" s="1294" t="str">
        <f>IF(ISNUMBER(SEARCH(kpi_catalog[[#Headers],[Channel]],$Q177)),"Y","N")</f>
        <v>N</v>
      </c>
      <c r="AA177" s="1294" t="str">
        <f>IF(ISNUMBER(SEARCH(kpi_catalog[[#Headers],[Campaign ID]],$Q177)),"Y","N")</f>
        <v>N</v>
      </c>
      <c r="AB177" s="1294" t="str">
        <f>IF(ISNUMBER(SEARCH(kpi_catalog[[#Headers],[Campaign Name]],$Q177)),"Y","N")</f>
        <v>N</v>
      </c>
      <c r="AC177" s="1294" t="str">
        <f>IF(ISNUMBER(SEARCH(kpi_catalog[[#Headers],[Touchpoint]],$Q177)),"Y","N")</f>
        <v>N</v>
      </c>
      <c r="AD177" s="1294" t="str">
        <f>IF(ISNUMBER(SEARCH(kpi_catalog[[#Headers],[Campaign type]],$Q177)),"Y","N")</f>
        <v>N</v>
      </c>
      <c r="AE177" s="1294" t="str">
        <f>IF(ISNUMBER(SEARCH(kpi_catalog[[#Headers],[Product franchise]],$Q177)),"Y","N")</f>
        <v>N</v>
      </c>
      <c r="AF177" s="1294" t="str">
        <f>IF(ISNUMBER(SEARCH(kpi_catalog[[#Headers],[Product code]],$Q177)),"Y","N")</f>
        <v>N</v>
      </c>
      <c r="AG177" s="1298" t="str">
        <f>AG135</f>
        <v>- R12: Total communication sent to New contacts (made over 12 months) / Total Solicited New contacts (made over 12 months)
- YTD: Total communication sent to New contacts (made between Jan. and selected month) / Total Solicited New contacts (made between Jan. and selected month)</v>
      </c>
      <c r="AH177" s="1296"/>
      <c r="AI177" s="1297"/>
      <c r="AJ177" s="1297"/>
    </row>
    <row r="178" spans="1:36" ht="30" customHeight="1">
      <c r="A178" s="1282">
        <v>176</v>
      </c>
      <c r="B178" s="1283" t="s">
        <v>639</v>
      </c>
      <c r="C178" s="1291"/>
      <c r="D178" s="1291" t="s">
        <v>4490</v>
      </c>
      <c r="E178" s="1291" t="s">
        <v>4490</v>
      </c>
      <c r="F178" s="1291" t="s">
        <v>4492</v>
      </c>
      <c r="G178" s="1291" t="s">
        <v>3368</v>
      </c>
      <c r="H178" s="1291" t="s">
        <v>4336</v>
      </c>
      <c r="I178" s="1291" t="s">
        <v>4330</v>
      </c>
      <c r="J178" s="1291" t="s">
        <v>4497</v>
      </c>
      <c r="K178" s="1291" t="s">
        <v>4346</v>
      </c>
      <c r="L178" s="1292" t="str">
        <f>IF(ISNUMBER(SEARCH(kpi_catalog[[#Headers],[Till Date]],K178)),"Y","N")</f>
        <v>N</v>
      </c>
      <c r="M178" s="1292" t="str">
        <f t="shared" si="2"/>
        <v>Y</v>
      </c>
      <c r="N178" s="1292" t="str">
        <f>IF(ISNUMBER(SEARCH(kpi_catalog[[#Headers],[YTD]],$K178)),"Y","N")</f>
        <v>Y</v>
      </c>
      <c r="O178" s="1292" t="str">
        <f>IF(ISNUMBER(SEARCH(kpi_catalog[[#Headers],[MTD]],$K178)),"Y","N")</f>
        <v>N</v>
      </c>
      <c r="P178" s="1292" t="str">
        <f>IF(ISNUMBER(SEARCH(kpi_catalog[[#Headers],[Selected period]],$K178)),"Y","N")</f>
        <v>N</v>
      </c>
      <c r="Q178" s="1293" t="s">
        <v>4332</v>
      </c>
      <c r="R178" s="1294" t="str">
        <f>IF(ISNUMBER(SEARCH(kpi_catalog[[#Headers],[Division]],$Q178)),"Y","N")</f>
        <v>Y</v>
      </c>
      <c r="S178" s="1294" t="str">
        <f>IF(ISNUMBER(SEARCH(kpi_catalog[[#Headers],[Brand]],$Q178)),"Y","N")</f>
        <v>Y</v>
      </c>
      <c r="T178" s="1294" t="str">
        <f>IF(ISNUMBER(SEARCH(kpi_catalog[[#Headers],[Acquisition Period]],$Q178)),"Y","N")</f>
        <v>Y</v>
      </c>
      <c r="U178" s="1294" t="str">
        <f>IF(ISNUMBER(SEARCH(kpi_catalog[[#Headers],[Engager Type]],$Q178)),"Y","N")</f>
        <v>Y</v>
      </c>
      <c r="V178" s="1294" t="str">
        <f>IF(ISNUMBER(SEARCH(kpi_catalog[[#Headers],[Buyer Type]],$Q178)),"Y","N")</f>
        <v>Y</v>
      </c>
      <c r="W178" s="1294" t="str">
        <f>IF(ISNUMBER(SEARCH(kpi_catalog[[#Headers],[Loyalty Filter]],$Q178)),"Y","N")</f>
        <v>Y</v>
      </c>
      <c r="X178" s="1294" t="str">
        <f>IF(ISNUMBER(SEARCH(kpi_catalog[[#Headers],[Channel]],$Q178)),"Y","N")</f>
        <v>N</v>
      </c>
      <c r="Y178" s="1294" t="str">
        <f>IF(ISNUMBER(SEARCH(kpi_catalog[[#Headers],[Campaign ID]],$Q178)),"Y","N")</f>
        <v>N</v>
      </c>
      <c r="Z178" s="1294" t="str">
        <f>IF(ISNUMBER(SEARCH(kpi_catalog[[#Headers],[Channel]],$Q178)),"Y","N")</f>
        <v>N</v>
      </c>
      <c r="AA178" s="1294" t="str">
        <f>IF(ISNUMBER(SEARCH(kpi_catalog[[#Headers],[Campaign ID]],$Q178)),"Y","N")</f>
        <v>N</v>
      </c>
      <c r="AB178" s="1294" t="str">
        <f>IF(ISNUMBER(SEARCH(kpi_catalog[[#Headers],[Campaign Name]],$Q178)),"Y","N")</f>
        <v>N</v>
      </c>
      <c r="AC178" s="1294" t="str">
        <f>IF(ISNUMBER(SEARCH(kpi_catalog[[#Headers],[Touchpoint]],$Q178)),"Y","N")</f>
        <v>N</v>
      </c>
      <c r="AD178" s="1294" t="str">
        <f>IF(ISNUMBER(SEARCH(kpi_catalog[[#Headers],[Campaign type]],$Q178)),"Y","N")</f>
        <v>N</v>
      </c>
      <c r="AE178" s="1294" t="str">
        <f>IF(ISNUMBER(SEARCH(kpi_catalog[[#Headers],[Product franchise]],$Q178)),"Y","N")</f>
        <v>N</v>
      </c>
      <c r="AF178" s="1294" t="str">
        <f>IF(ISNUMBER(SEARCH(kpi_catalog[[#Headers],[Product code]],$Q178)),"Y","N")</f>
        <v>N</v>
      </c>
      <c r="AG178" s="1295" t="s">
        <v>4337</v>
      </c>
      <c r="AH178" s="1296"/>
      <c r="AI178" s="1297"/>
      <c r="AJ178" s="1297"/>
    </row>
    <row r="179" spans="1:36" ht="30" customHeight="1">
      <c r="A179" s="1282">
        <v>177</v>
      </c>
      <c r="B179" s="1283" t="s">
        <v>639</v>
      </c>
      <c r="C179" s="1291"/>
      <c r="D179" s="1291" t="s">
        <v>4490</v>
      </c>
      <c r="E179" s="1291" t="s">
        <v>4490</v>
      </c>
      <c r="F179" s="1291" t="s">
        <v>4493</v>
      </c>
      <c r="G179" s="1291" t="s">
        <v>4339</v>
      </c>
      <c r="H179" s="1291" t="s">
        <v>4336</v>
      </c>
      <c r="I179" s="1291" t="s">
        <v>4330</v>
      </c>
      <c r="J179" s="1291" t="s">
        <v>4497</v>
      </c>
      <c r="K179" s="1291" t="s">
        <v>4346</v>
      </c>
      <c r="L179" s="1292" t="str">
        <f>IF(ISNUMBER(SEARCH(kpi_catalog[[#Headers],[Till Date]],K179)),"Y","N")</f>
        <v>N</v>
      </c>
      <c r="M179" s="1292" t="str">
        <f t="shared" si="2"/>
        <v>Y</v>
      </c>
      <c r="N179" s="1292" t="str">
        <f>IF(ISNUMBER(SEARCH(kpi_catalog[[#Headers],[YTD]],$K179)),"Y","N")</f>
        <v>Y</v>
      </c>
      <c r="O179" s="1292" t="str">
        <f>IF(ISNUMBER(SEARCH(kpi_catalog[[#Headers],[MTD]],$K179)),"Y","N")</f>
        <v>N</v>
      </c>
      <c r="P179" s="1292" t="str">
        <f>IF(ISNUMBER(SEARCH(kpi_catalog[[#Headers],[Selected period]],$K179)),"Y","N")</f>
        <v>N</v>
      </c>
      <c r="Q179" s="1293" t="s">
        <v>4332</v>
      </c>
      <c r="R179" s="1294" t="str">
        <f>IF(ISNUMBER(SEARCH(kpi_catalog[[#Headers],[Division]],$Q179)),"Y","N")</f>
        <v>Y</v>
      </c>
      <c r="S179" s="1294" t="str">
        <f>IF(ISNUMBER(SEARCH(kpi_catalog[[#Headers],[Brand]],$Q179)),"Y","N")</f>
        <v>Y</v>
      </c>
      <c r="T179" s="1294" t="str">
        <f>IF(ISNUMBER(SEARCH(kpi_catalog[[#Headers],[Acquisition Period]],$Q179)),"Y","N")</f>
        <v>Y</v>
      </c>
      <c r="U179" s="1294" t="str">
        <f>IF(ISNUMBER(SEARCH(kpi_catalog[[#Headers],[Engager Type]],$Q179)),"Y","N")</f>
        <v>Y</v>
      </c>
      <c r="V179" s="1294" t="str">
        <f>IF(ISNUMBER(SEARCH(kpi_catalog[[#Headers],[Buyer Type]],$Q179)),"Y","N")</f>
        <v>Y</v>
      </c>
      <c r="W179" s="1294" t="str">
        <f>IF(ISNUMBER(SEARCH(kpi_catalog[[#Headers],[Loyalty Filter]],$Q179)),"Y","N")</f>
        <v>Y</v>
      </c>
      <c r="X179" s="1294" t="str">
        <f>IF(ISNUMBER(SEARCH(kpi_catalog[[#Headers],[Channel]],$Q179)),"Y","N")</f>
        <v>N</v>
      </c>
      <c r="Y179" s="1294" t="str">
        <f>IF(ISNUMBER(SEARCH(kpi_catalog[[#Headers],[Campaign ID]],$Q179)),"Y","N")</f>
        <v>N</v>
      </c>
      <c r="Z179" s="1294" t="str">
        <f>IF(ISNUMBER(SEARCH(kpi_catalog[[#Headers],[Channel]],$Q179)),"Y","N")</f>
        <v>N</v>
      </c>
      <c r="AA179" s="1294" t="str">
        <f>IF(ISNUMBER(SEARCH(kpi_catalog[[#Headers],[Campaign ID]],$Q179)),"Y","N")</f>
        <v>N</v>
      </c>
      <c r="AB179" s="1294" t="str">
        <f>IF(ISNUMBER(SEARCH(kpi_catalog[[#Headers],[Campaign Name]],$Q179)),"Y","N")</f>
        <v>N</v>
      </c>
      <c r="AC179" s="1294" t="str">
        <f>IF(ISNUMBER(SEARCH(kpi_catalog[[#Headers],[Touchpoint]],$Q179)),"Y","N")</f>
        <v>N</v>
      </c>
      <c r="AD179" s="1294" t="str">
        <f>IF(ISNUMBER(SEARCH(kpi_catalog[[#Headers],[Campaign type]],$Q179)),"Y","N")</f>
        <v>N</v>
      </c>
      <c r="AE179" s="1294" t="str">
        <f>IF(ISNUMBER(SEARCH(kpi_catalog[[#Headers],[Product franchise]],$Q179)),"Y","N")</f>
        <v>N</v>
      </c>
      <c r="AF179" s="1294" t="str">
        <f>IF(ISNUMBER(SEARCH(kpi_catalog[[#Headers],[Product code]],$Q179)),"Y","N")</f>
        <v>N</v>
      </c>
      <c r="AG179" s="1295" t="s">
        <v>4337</v>
      </c>
      <c r="AH179" s="1296"/>
      <c r="AI179" s="1297"/>
      <c r="AJ179" s="1297"/>
    </row>
    <row r="180" spans="1:36" ht="30" customHeight="1">
      <c r="A180" s="1282">
        <v>178</v>
      </c>
      <c r="B180" s="1283" t="s">
        <v>639</v>
      </c>
      <c r="C180" s="1291"/>
      <c r="D180" s="1323" t="s">
        <v>67</v>
      </c>
      <c r="E180" s="1291" t="s">
        <v>4353</v>
      </c>
      <c r="F180" s="1291" t="s">
        <v>4353</v>
      </c>
      <c r="G180" s="1291" t="s">
        <v>4339</v>
      </c>
      <c r="H180" s="1291" t="s">
        <v>4361</v>
      </c>
      <c r="I180" s="1291" t="s">
        <v>4330</v>
      </c>
      <c r="J180" s="1291" t="s">
        <v>4497</v>
      </c>
      <c r="K180" s="1291" t="s">
        <v>5714</v>
      </c>
      <c r="L180" s="1292" t="str">
        <f>IF(ISNUMBER(SEARCH(kpi_catalog[[#Headers],[Till Date]],K180)),"Y","N")</f>
        <v>Y</v>
      </c>
      <c r="M180" s="1292" t="str">
        <f t="shared" si="2"/>
        <v>N</v>
      </c>
      <c r="N180" s="1292" t="str">
        <f>IF(ISNUMBER(SEARCH(kpi_catalog[[#Headers],[YTD]],$K180)),"Y","N")</f>
        <v>N</v>
      </c>
      <c r="O180" s="1292" t="str">
        <f>IF(ISNUMBER(SEARCH(kpi_catalog[[#Headers],[MTD]],$K180)),"Y","N")</f>
        <v>N</v>
      </c>
      <c r="P180" s="1292" t="str">
        <f>IF(ISNUMBER(SEARCH(kpi_catalog[[#Headers],[Selected period]],$K180)),"Y","N")</f>
        <v>N</v>
      </c>
      <c r="Q180" s="1293" t="s">
        <v>4332</v>
      </c>
      <c r="R180" s="1294" t="str">
        <f>IF(ISNUMBER(SEARCH(kpi_catalog[[#Headers],[Division]],$Q180)),"Y","N")</f>
        <v>Y</v>
      </c>
      <c r="S180" s="1294" t="str">
        <f>IF(ISNUMBER(SEARCH(kpi_catalog[[#Headers],[Brand]],$Q180)),"Y","N")</f>
        <v>Y</v>
      </c>
      <c r="T180" s="1294" t="str">
        <f>IF(ISNUMBER(SEARCH(kpi_catalog[[#Headers],[Acquisition Period]],$Q180)),"Y","N")</f>
        <v>Y</v>
      </c>
      <c r="U180" s="1294" t="str">
        <f>IF(ISNUMBER(SEARCH(kpi_catalog[[#Headers],[Engager Type]],$Q180)),"Y","N")</f>
        <v>Y</v>
      </c>
      <c r="V180" s="1294" t="str">
        <f>IF(ISNUMBER(SEARCH(kpi_catalog[[#Headers],[Buyer Type]],$Q180)),"Y","N")</f>
        <v>Y</v>
      </c>
      <c r="W180" s="1294" t="str">
        <f>IF(ISNUMBER(SEARCH(kpi_catalog[[#Headers],[Loyalty Filter]],$Q180)),"Y","N")</f>
        <v>Y</v>
      </c>
      <c r="X180" s="1294" t="str">
        <f>IF(ISNUMBER(SEARCH(kpi_catalog[[#Headers],[Channel]],$Q180)),"Y","N")</f>
        <v>N</v>
      </c>
      <c r="Y180" s="1294" t="str">
        <f>IF(ISNUMBER(SEARCH(kpi_catalog[[#Headers],[Campaign ID]],$Q180)),"Y","N")</f>
        <v>N</v>
      </c>
      <c r="Z180" s="1294" t="str">
        <f>IF(ISNUMBER(SEARCH(kpi_catalog[[#Headers],[Channel]],$Q180)),"Y","N")</f>
        <v>N</v>
      </c>
      <c r="AA180" s="1294" t="str">
        <f>IF(ISNUMBER(SEARCH(kpi_catalog[[#Headers],[Campaign ID]],$Q180)),"Y","N")</f>
        <v>N</v>
      </c>
      <c r="AB180" s="1294" t="str">
        <f>IF(ISNUMBER(SEARCH(kpi_catalog[[#Headers],[Campaign Name]],$Q180)),"Y","N")</f>
        <v>N</v>
      </c>
      <c r="AC180" s="1294" t="str">
        <f>IF(ISNUMBER(SEARCH(kpi_catalog[[#Headers],[Touchpoint]],$Q180)),"Y","N")</f>
        <v>N</v>
      </c>
      <c r="AD180" s="1294" t="str">
        <f>IF(ISNUMBER(SEARCH(kpi_catalog[[#Headers],[Campaign type]],$Q180)),"Y","N")</f>
        <v>N</v>
      </c>
      <c r="AE180" s="1294" t="str">
        <f>IF(ISNUMBER(SEARCH(kpi_catalog[[#Headers],[Product franchise]],$Q180)),"Y","N")</f>
        <v>N</v>
      </c>
      <c r="AF180" s="1294" t="str">
        <f>IF(ISNUMBER(SEARCH(kpi_catalog[[#Headers],[Product code]],$Q180)),"Y","N")</f>
        <v>N</v>
      </c>
      <c r="AG180" s="1298" t="str">
        <f>AG138</f>
        <v>Number of records that are contactable (opted-in for email &amp; has valid contact data available)/Total database Size</v>
      </c>
      <c r="AH180" s="1296"/>
      <c r="AI180" s="1297"/>
      <c r="AJ180" s="1297"/>
    </row>
    <row r="181" spans="1:36" ht="30" customHeight="1">
      <c r="A181" s="1282">
        <v>179</v>
      </c>
      <c r="B181" s="1283" t="s">
        <v>639</v>
      </c>
      <c r="C181" s="1291"/>
      <c r="D181" s="1323" t="s">
        <v>67</v>
      </c>
      <c r="E181" s="1291" t="s">
        <v>4353</v>
      </c>
      <c r="F181" s="1291" t="s">
        <v>4419</v>
      </c>
      <c r="G181" s="1291" t="s">
        <v>4339</v>
      </c>
      <c r="H181" s="1291" t="s">
        <v>4336</v>
      </c>
      <c r="I181" s="1291" t="s">
        <v>4330</v>
      </c>
      <c r="J181" s="1291" t="s">
        <v>4497</v>
      </c>
      <c r="K181" s="1291" t="s">
        <v>5714</v>
      </c>
      <c r="L181" s="1292" t="str">
        <f>IF(ISNUMBER(SEARCH(kpi_catalog[[#Headers],[Till Date]],K181)),"Y","N")</f>
        <v>Y</v>
      </c>
      <c r="M181" s="1292" t="str">
        <f t="shared" si="2"/>
        <v>N</v>
      </c>
      <c r="N181" s="1292" t="str">
        <f>IF(ISNUMBER(SEARCH(kpi_catalog[[#Headers],[YTD]],$K181)),"Y","N")</f>
        <v>N</v>
      </c>
      <c r="O181" s="1292" t="str">
        <f>IF(ISNUMBER(SEARCH(kpi_catalog[[#Headers],[MTD]],$K181)),"Y","N")</f>
        <v>N</v>
      </c>
      <c r="P181" s="1292" t="str">
        <f>IF(ISNUMBER(SEARCH(kpi_catalog[[#Headers],[Selected period]],$K181)),"Y","N")</f>
        <v>N</v>
      </c>
      <c r="Q181" s="1293" t="s">
        <v>4332</v>
      </c>
      <c r="R181" s="1294" t="str">
        <f>IF(ISNUMBER(SEARCH(kpi_catalog[[#Headers],[Division]],$Q181)),"Y","N")</f>
        <v>Y</v>
      </c>
      <c r="S181" s="1294" t="str">
        <f>IF(ISNUMBER(SEARCH(kpi_catalog[[#Headers],[Brand]],$Q181)),"Y","N")</f>
        <v>Y</v>
      </c>
      <c r="T181" s="1294" t="str">
        <f>IF(ISNUMBER(SEARCH(kpi_catalog[[#Headers],[Acquisition Period]],$Q181)),"Y","N")</f>
        <v>Y</v>
      </c>
      <c r="U181" s="1294" t="str">
        <f>IF(ISNUMBER(SEARCH(kpi_catalog[[#Headers],[Engager Type]],$Q181)),"Y","N")</f>
        <v>Y</v>
      </c>
      <c r="V181" s="1294" t="str">
        <f>IF(ISNUMBER(SEARCH(kpi_catalog[[#Headers],[Buyer Type]],$Q181)),"Y","N")</f>
        <v>Y</v>
      </c>
      <c r="W181" s="1294" t="str">
        <f>IF(ISNUMBER(SEARCH(kpi_catalog[[#Headers],[Loyalty Filter]],$Q181)),"Y","N")</f>
        <v>Y</v>
      </c>
      <c r="X181" s="1294" t="str">
        <f>IF(ISNUMBER(SEARCH(kpi_catalog[[#Headers],[Channel]],$Q181)),"Y","N")</f>
        <v>N</v>
      </c>
      <c r="Y181" s="1294" t="str">
        <f>IF(ISNUMBER(SEARCH(kpi_catalog[[#Headers],[Campaign ID]],$Q181)),"Y","N")</f>
        <v>N</v>
      </c>
      <c r="Z181" s="1294" t="str">
        <f>IF(ISNUMBER(SEARCH(kpi_catalog[[#Headers],[Channel]],$Q181)),"Y","N")</f>
        <v>N</v>
      </c>
      <c r="AA181" s="1294" t="str">
        <f>IF(ISNUMBER(SEARCH(kpi_catalog[[#Headers],[Campaign ID]],$Q181)),"Y","N")</f>
        <v>N</v>
      </c>
      <c r="AB181" s="1294" t="str">
        <f>IF(ISNUMBER(SEARCH(kpi_catalog[[#Headers],[Campaign Name]],$Q181)),"Y","N")</f>
        <v>N</v>
      </c>
      <c r="AC181" s="1294" t="str">
        <f>IF(ISNUMBER(SEARCH(kpi_catalog[[#Headers],[Touchpoint]],$Q181)),"Y","N")</f>
        <v>N</v>
      </c>
      <c r="AD181" s="1294" t="str">
        <f>IF(ISNUMBER(SEARCH(kpi_catalog[[#Headers],[Campaign type]],$Q181)),"Y","N")</f>
        <v>N</v>
      </c>
      <c r="AE181" s="1294" t="str">
        <f>IF(ISNUMBER(SEARCH(kpi_catalog[[#Headers],[Product franchise]],$Q181)),"Y","N")</f>
        <v>N</v>
      </c>
      <c r="AF181" s="1294" t="str">
        <f>IF(ISNUMBER(SEARCH(kpi_catalog[[#Headers],[Product code]],$Q181)),"Y","N")</f>
        <v>N</v>
      </c>
      <c r="AG181" s="1295" t="s">
        <v>4337</v>
      </c>
      <c r="AH181" s="1296"/>
      <c r="AI181" s="1297"/>
      <c r="AJ181" s="1297"/>
    </row>
    <row r="182" spans="1:36" ht="30" customHeight="1">
      <c r="A182" s="1282">
        <v>180</v>
      </c>
      <c r="B182" s="1283" t="s">
        <v>639</v>
      </c>
      <c r="C182" s="1291"/>
      <c r="D182" s="1323" t="s">
        <v>67</v>
      </c>
      <c r="E182" s="1291" t="s">
        <v>4353</v>
      </c>
      <c r="F182" s="1291" t="s">
        <v>4420</v>
      </c>
      <c r="G182" s="1291" t="s">
        <v>4352</v>
      </c>
      <c r="H182" s="1291" t="s">
        <v>4336</v>
      </c>
      <c r="I182" s="1291" t="s">
        <v>4330</v>
      </c>
      <c r="J182" s="1291" t="s">
        <v>4497</v>
      </c>
      <c r="K182" s="1291" t="s">
        <v>5714</v>
      </c>
      <c r="L182" s="1292" t="str">
        <f>IF(ISNUMBER(SEARCH(kpi_catalog[[#Headers],[Till Date]],K182)),"Y","N")</f>
        <v>Y</v>
      </c>
      <c r="M182" s="1292" t="str">
        <f t="shared" si="2"/>
        <v>N</v>
      </c>
      <c r="N182" s="1292" t="str">
        <f>IF(ISNUMBER(SEARCH(kpi_catalog[[#Headers],[YTD]],$K182)),"Y","N")</f>
        <v>N</v>
      </c>
      <c r="O182" s="1292" t="str">
        <f>IF(ISNUMBER(SEARCH(kpi_catalog[[#Headers],[MTD]],$K182)),"Y","N")</f>
        <v>N</v>
      </c>
      <c r="P182" s="1292" t="str">
        <f>IF(ISNUMBER(SEARCH(kpi_catalog[[#Headers],[Selected period]],$K182)),"Y","N")</f>
        <v>N</v>
      </c>
      <c r="Q182" s="1293" t="s">
        <v>4332</v>
      </c>
      <c r="R182" s="1294" t="str">
        <f>IF(ISNUMBER(SEARCH(kpi_catalog[[#Headers],[Division]],$Q182)),"Y","N")</f>
        <v>Y</v>
      </c>
      <c r="S182" s="1294" t="str">
        <f>IF(ISNUMBER(SEARCH(kpi_catalog[[#Headers],[Brand]],$Q182)),"Y","N")</f>
        <v>Y</v>
      </c>
      <c r="T182" s="1294" t="str">
        <f>IF(ISNUMBER(SEARCH(kpi_catalog[[#Headers],[Acquisition Period]],$Q182)),"Y","N")</f>
        <v>Y</v>
      </c>
      <c r="U182" s="1294" t="str">
        <f>IF(ISNUMBER(SEARCH(kpi_catalog[[#Headers],[Engager Type]],$Q182)),"Y","N")</f>
        <v>Y</v>
      </c>
      <c r="V182" s="1294" t="str">
        <f>IF(ISNUMBER(SEARCH(kpi_catalog[[#Headers],[Buyer Type]],$Q182)),"Y","N")</f>
        <v>Y</v>
      </c>
      <c r="W182" s="1294" t="str">
        <f>IF(ISNUMBER(SEARCH(kpi_catalog[[#Headers],[Loyalty Filter]],$Q182)),"Y","N")</f>
        <v>Y</v>
      </c>
      <c r="X182" s="1294" t="str">
        <f>IF(ISNUMBER(SEARCH(kpi_catalog[[#Headers],[Channel]],$Q182)),"Y","N")</f>
        <v>N</v>
      </c>
      <c r="Y182" s="1294" t="str">
        <f>IF(ISNUMBER(SEARCH(kpi_catalog[[#Headers],[Campaign ID]],$Q182)),"Y","N")</f>
        <v>N</v>
      </c>
      <c r="Z182" s="1294" t="str">
        <f>IF(ISNUMBER(SEARCH(kpi_catalog[[#Headers],[Channel]],$Q182)),"Y","N")</f>
        <v>N</v>
      </c>
      <c r="AA182" s="1294" t="str">
        <f>IF(ISNUMBER(SEARCH(kpi_catalog[[#Headers],[Campaign ID]],$Q182)),"Y","N")</f>
        <v>N</v>
      </c>
      <c r="AB182" s="1294" t="str">
        <f>IF(ISNUMBER(SEARCH(kpi_catalog[[#Headers],[Campaign Name]],$Q182)),"Y","N")</f>
        <v>N</v>
      </c>
      <c r="AC182" s="1294" t="str">
        <f>IF(ISNUMBER(SEARCH(kpi_catalog[[#Headers],[Touchpoint]],$Q182)),"Y","N")</f>
        <v>N</v>
      </c>
      <c r="AD182" s="1294" t="str">
        <f>IF(ISNUMBER(SEARCH(kpi_catalog[[#Headers],[Campaign type]],$Q182)),"Y","N")</f>
        <v>N</v>
      </c>
      <c r="AE182" s="1294" t="str">
        <f>IF(ISNUMBER(SEARCH(kpi_catalog[[#Headers],[Product franchise]],$Q182)),"Y","N")</f>
        <v>N</v>
      </c>
      <c r="AF182" s="1294" t="str">
        <f>IF(ISNUMBER(SEARCH(kpi_catalog[[#Headers],[Product code]],$Q182)),"Y","N")</f>
        <v>N</v>
      </c>
      <c r="AG182" s="1295" t="s">
        <v>4337</v>
      </c>
      <c r="AH182" s="1296"/>
      <c r="AI182" s="1297"/>
      <c r="AJ182" s="1297"/>
    </row>
    <row r="183" spans="1:36" ht="30" customHeight="1">
      <c r="A183" s="1282">
        <v>181</v>
      </c>
      <c r="B183" s="1283" t="s">
        <v>639</v>
      </c>
      <c r="C183" s="1291"/>
      <c r="D183" s="1323" t="s">
        <v>5743</v>
      </c>
      <c r="E183" s="1291" t="s">
        <v>4360</v>
      </c>
      <c r="F183" s="1291" t="s">
        <v>4360</v>
      </c>
      <c r="G183" s="1291" t="s">
        <v>3368</v>
      </c>
      <c r="H183" s="1291" t="s">
        <v>4336</v>
      </c>
      <c r="I183" s="1291" t="s">
        <v>4330</v>
      </c>
      <c r="J183" s="1291" t="s">
        <v>4497</v>
      </c>
      <c r="K183" s="1291" t="s">
        <v>4346</v>
      </c>
      <c r="L183" s="1292" t="str">
        <f>IF(ISNUMBER(SEARCH(kpi_catalog[[#Headers],[Till Date]],K183)),"Y","N")</f>
        <v>N</v>
      </c>
      <c r="M183" s="1292" t="str">
        <f t="shared" si="2"/>
        <v>Y</v>
      </c>
      <c r="N183" s="1292" t="str">
        <f>IF(ISNUMBER(SEARCH(kpi_catalog[[#Headers],[YTD]],$K183)),"Y","N")</f>
        <v>Y</v>
      </c>
      <c r="O183" s="1292" t="str">
        <f>IF(ISNUMBER(SEARCH(kpi_catalog[[#Headers],[MTD]],$K183)),"Y","N")</f>
        <v>N</v>
      </c>
      <c r="P183" s="1292" t="str">
        <f>IF(ISNUMBER(SEARCH(kpi_catalog[[#Headers],[Selected period]],$K183)),"Y","N")</f>
        <v>N</v>
      </c>
      <c r="Q183" s="1293" t="s">
        <v>4332</v>
      </c>
      <c r="R183" s="1294" t="str">
        <f>IF(ISNUMBER(SEARCH(kpi_catalog[[#Headers],[Division]],$Q183)),"Y","N")</f>
        <v>Y</v>
      </c>
      <c r="S183" s="1294" t="str">
        <f>IF(ISNUMBER(SEARCH(kpi_catalog[[#Headers],[Brand]],$Q183)),"Y","N")</f>
        <v>Y</v>
      </c>
      <c r="T183" s="1294" t="str">
        <f>IF(ISNUMBER(SEARCH(kpi_catalog[[#Headers],[Acquisition Period]],$Q183)),"Y","N")</f>
        <v>Y</v>
      </c>
      <c r="U183" s="1294" t="str">
        <f>IF(ISNUMBER(SEARCH(kpi_catalog[[#Headers],[Engager Type]],$Q183)),"Y","N")</f>
        <v>Y</v>
      </c>
      <c r="V183" s="1294" t="str">
        <f>IF(ISNUMBER(SEARCH(kpi_catalog[[#Headers],[Buyer Type]],$Q183)),"Y","N")</f>
        <v>Y</v>
      </c>
      <c r="W183" s="1294" t="str">
        <f>IF(ISNUMBER(SEARCH(kpi_catalog[[#Headers],[Loyalty Filter]],$Q183)),"Y","N")</f>
        <v>Y</v>
      </c>
      <c r="X183" s="1294" t="str">
        <f>IF(ISNUMBER(SEARCH(kpi_catalog[[#Headers],[Channel]],$Q183)),"Y","N")</f>
        <v>N</v>
      </c>
      <c r="Y183" s="1294" t="str">
        <f>IF(ISNUMBER(SEARCH(kpi_catalog[[#Headers],[Campaign ID]],$Q183)),"Y","N")</f>
        <v>N</v>
      </c>
      <c r="Z183" s="1294" t="str">
        <f>IF(ISNUMBER(SEARCH(kpi_catalog[[#Headers],[Channel]],$Q183)),"Y","N")</f>
        <v>N</v>
      </c>
      <c r="AA183" s="1294" t="str">
        <f>IF(ISNUMBER(SEARCH(kpi_catalog[[#Headers],[Campaign ID]],$Q183)),"Y","N")</f>
        <v>N</v>
      </c>
      <c r="AB183" s="1294" t="str">
        <f>IF(ISNUMBER(SEARCH(kpi_catalog[[#Headers],[Campaign Name]],$Q183)),"Y","N")</f>
        <v>N</v>
      </c>
      <c r="AC183" s="1294" t="str">
        <f>IF(ISNUMBER(SEARCH(kpi_catalog[[#Headers],[Touchpoint]],$Q183)),"Y","N")</f>
        <v>N</v>
      </c>
      <c r="AD183" s="1294" t="str">
        <f>IF(ISNUMBER(SEARCH(kpi_catalog[[#Headers],[Campaign type]],$Q183)),"Y","N")</f>
        <v>N</v>
      </c>
      <c r="AE183" s="1294" t="str">
        <f>IF(ISNUMBER(SEARCH(kpi_catalog[[#Headers],[Product franchise]],$Q183)),"Y","N")</f>
        <v>N</v>
      </c>
      <c r="AF183" s="1294" t="str">
        <f>IF(ISNUMBER(SEARCH(kpi_catalog[[#Headers],[Product code]],$Q183)),"Y","N")</f>
        <v>N</v>
      </c>
      <c r="AG183" s="1298" t="str">
        <f>AG141</f>
        <v>R12: New Engagers + Reactivated Engagers - Churn, Churn here is customer engaged 13-24M ago but no engagement shown in 0-12M. 
YTD: New Engagers YTD + Reactivated Engagers YTD - Churn YTD, Churn here is customer engaged 13-24M ago but no engagement shown between Jan and selected month. Engagement here includes signups, clicks, purchase, website browse and/or reviews provided</v>
      </c>
      <c r="AH183" s="1296"/>
      <c r="AI183" s="1297"/>
      <c r="AJ183" s="1297"/>
    </row>
    <row r="184" spans="1:36" ht="30" customHeight="1">
      <c r="A184" s="1282">
        <v>182</v>
      </c>
      <c r="B184" s="1283" t="s">
        <v>639</v>
      </c>
      <c r="C184" s="1301"/>
      <c r="D184" s="1323" t="s">
        <v>5743</v>
      </c>
      <c r="E184" s="1301" t="s">
        <v>4362</v>
      </c>
      <c r="F184" s="1301" t="s">
        <v>4362</v>
      </c>
      <c r="G184" s="1301" t="s">
        <v>3368</v>
      </c>
      <c r="H184" s="1301" t="s">
        <v>4336</v>
      </c>
      <c r="I184" s="1301" t="s">
        <v>4330</v>
      </c>
      <c r="J184" s="1301" t="s">
        <v>4497</v>
      </c>
      <c r="K184" s="1301" t="s">
        <v>4346</v>
      </c>
      <c r="L184" s="1304" t="str">
        <f>IF(ISNUMBER(SEARCH(kpi_catalog[[#Headers],[Till Date]],K184)),"Y","N")</f>
        <v>N</v>
      </c>
      <c r="M184" s="1304" t="str">
        <f t="shared" si="2"/>
        <v>Y</v>
      </c>
      <c r="N184" s="1304" t="str">
        <f>IF(ISNUMBER(SEARCH(kpi_catalog[[#Headers],[YTD]],$K184)),"Y","N")</f>
        <v>Y</v>
      </c>
      <c r="O184" s="1304" t="str">
        <f>IF(ISNUMBER(SEARCH(kpi_catalog[[#Headers],[MTD]],$K184)),"Y","N")</f>
        <v>N</v>
      </c>
      <c r="P184" s="1304" t="str">
        <f>IF(ISNUMBER(SEARCH(kpi_catalog[[#Headers],[Selected period]],$K184)),"Y","N")</f>
        <v>N</v>
      </c>
      <c r="Q184" s="1305" t="s">
        <v>4332</v>
      </c>
      <c r="R184" s="1307" t="str">
        <f>IF(ISNUMBER(SEARCH(kpi_catalog[[#Headers],[Division]],$Q184)),"Y","N")</f>
        <v>Y</v>
      </c>
      <c r="S184" s="1307" t="str">
        <f>IF(ISNUMBER(SEARCH(kpi_catalog[[#Headers],[Brand]],$Q184)),"Y","N")</f>
        <v>Y</v>
      </c>
      <c r="T184" s="1307" t="str">
        <f>IF(ISNUMBER(SEARCH(kpi_catalog[[#Headers],[Acquisition Period]],$Q184)),"Y","N")</f>
        <v>Y</v>
      </c>
      <c r="U184" s="1307" t="str">
        <f>IF(ISNUMBER(SEARCH(kpi_catalog[[#Headers],[Engager Type]],$Q184)),"Y","N")</f>
        <v>Y</v>
      </c>
      <c r="V184" s="1307" t="str">
        <f>IF(ISNUMBER(SEARCH(kpi_catalog[[#Headers],[Buyer Type]],$Q184)),"Y","N")</f>
        <v>Y</v>
      </c>
      <c r="W184" s="1307" t="str">
        <f>IF(ISNUMBER(SEARCH(kpi_catalog[[#Headers],[Loyalty Filter]],$Q184)),"Y","N")</f>
        <v>Y</v>
      </c>
      <c r="X184" s="1307" t="str">
        <f>IF(ISNUMBER(SEARCH(kpi_catalog[[#Headers],[Channel]],$Q184)),"Y","N")</f>
        <v>N</v>
      </c>
      <c r="Y184" s="1307" t="str">
        <f>IF(ISNUMBER(SEARCH(kpi_catalog[[#Headers],[Campaign ID]],$Q184)),"Y","N")</f>
        <v>N</v>
      </c>
      <c r="Z184" s="1307" t="str">
        <f>IF(ISNUMBER(SEARCH(kpi_catalog[[#Headers],[Channel]],$Q184)),"Y","N")</f>
        <v>N</v>
      </c>
      <c r="AA184" s="1307" t="str">
        <f>IF(ISNUMBER(SEARCH(kpi_catalog[[#Headers],[Campaign ID]],$Q184)),"Y","N")</f>
        <v>N</v>
      </c>
      <c r="AB184" s="1307" t="str">
        <f>IF(ISNUMBER(SEARCH(kpi_catalog[[#Headers],[Campaign Name]],$Q184)),"Y","N")</f>
        <v>N</v>
      </c>
      <c r="AC184" s="1307" t="str">
        <f>IF(ISNUMBER(SEARCH(kpi_catalog[[#Headers],[Touchpoint]],$Q184)),"Y","N")</f>
        <v>N</v>
      </c>
      <c r="AD184" s="1307" t="str">
        <f>IF(ISNUMBER(SEARCH(kpi_catalog[[#Headers],[Campaign type]],$Q184)),"Y","N")</f>
        <v>N</v>
      </c>
      <c r="AE184" s="1307" t="str">
        <f>IF(ISNUMBER(SEARCH(kpi_catalog[[#Headers],[Product franchise]],$Q184)),"Y","N")</f>
        <v>N</v>
      </c>
      <c r="AF184" s="1307" t="str">
        <f>IF(ISNUMBER(SEARCH(kpi_catalog[[#Headers],[Product code]],$Q184)),"Y","N")</f>
        <v>N</v>
      </c>
      <c r="AG184" s="1308" t="str">
        <f>AG142</f>
        <v>R12: New Engagers + Reactivated Engagers - Churn, Churn here is customer engaged 13-24M ago but no engagement shown in 0-12M. 
YTD: New Engagers YTD + Reactivated Engagers YTD - Churn YTD, Churn here is customer engaged 13-24M ago but no engagement shown between Jan and selected month. Engagement here includes clicks, purchase, website browse and/or reviews provided. Signups are not included</v>
      </c>
      <c r="AH184" s="1309"/>
      <c r="AI184" s="1310"/>
      <c r="AJ184" s="1310"/>
    </row>
    <row r="185" spans="1:36" s="1313" customFormat="1" ht="30" customHeight="1">
      <c r="A185" s="1276">
        <v>183</v>
      </c>
      <c r="B185" s="1277" t="s">
        <v>5745</v>
      </c>
      <c r="C185" s="1276"/>
      <c r="D185" s="1276"/>
      <c r="E185" s="1277"/>
      <c r="F185" s="1276"/>
      <c r="G185" s="1276"/>
      <c r="H185" s="1276"/>
      <c r="I185" s="1276" t="s">
        <v>4330</v>
      </c>
      <c r="J185" s="1276" t="s">
        <v>4498</v>
      </c>
      <c r="K185" s="1276"/>
      <c r="L185" s="1278" t="str">
        <f>IF(ISNUMBER(SEARCH(kpi_catalog[[#Headers],[Till Date]],K185)),"Y","N")</f>
        <v>N</v>
      </c>
      <c r="M185" s="1278" t="str">
        <f t="shared" si="2"/>
        <v>N</v>
      </c>
      <c r="N185" s="1278" t="str">
        <f>IF(ISNUMBER(SEARCH(kpi_catalog[[#Headers],[YTD]],$K185)),"Y","N")</f>
        <v>N</v>
      </c>
      <c r="O185" s="1311" t="str">
        <f>IF(ISNUMBER(SEARCH(kpi_catalog[[#Headers],[MTD]],$K185)),"Y","N")</f>
        <v>N</v>
      </c>
      <c r="P185" s="1311" t="str">
        <f>IF(ISNUMBER(SEARCH(kpi_catalog[[#Headers],[Selected period]],$K185)),"Y","N")</f>
        <v>N</v>
      </c>
      <c r="Q185" s="1279"/>
      <c r="R185" s="1280" t="str">
        <f>IF(ISNUMBER(SEARCH(kpi_catalog[[#Headers],[Division]],$Q185)),"Y","N")</f>
        <v>N</v>
      </c>
      <c r="S185" s="1312" t="str">
        <f>IF(ISNUMBER(SEARCH(kpi_catalog[[#Headers],[Brand]],$Q185)),"Y","N")</f>
        <v>N</v>
      </c>
      <c r="T185" s="1312" t="str">
        <f>IF(ISNUMBER(SEARCH(kpi_catalog[[#Headers],[Acquisition Period]],$Q185)),"Y","N")</f>
        <v>N</v>
      </c>
      <c r="U185" s="1312" t="str">
        <f>IF(ISNUMBER(SEARCH(kpi_catalog[[#Headers],[Engager Type]],$Q185)),"Y","N")</f>
        <v>N</v>
      </c>
      <c r="V185" s="1312" t="str">
        <f>IF(ISNUMBER(SEARCH(kpi_catalog[[#Headers],[Buyer Type]],$Q185)),"Y","N")</f>
        <v>N</v>
      </c>
      <c r="W185" s="1312" t="str">
        <f>IF(ISNUMBER(SEARCH(kpi_catalog[[#Headers],[Loyalty Filter]],$Q185)),"Y","N")</f>
        <v>N</v>
      </c>
      <c r="X185" s="1312" t="str">
        <f>IF(ISNUMBER(SEARCH(kpi_catalog[[#Headers],[Channel]],$Q185)),"Y","N")</f>
        <v>N</v>
      </c>
      <c r="Y185" s="1312" t="str">
        <f>IF(ISNUMBER(SEARCH(kpi_catalog[[#Headers],[Campaign ID]],$Q185)),"Y","N")</f>
        <v>N</v>
      </c>
      <c r="Z185" s="1312" t="str">
        <f>IF(ISNUMBER(SEARCH(kpi_catalog[[#Headers],[Channel]],$Q185)),"Y","N")</f>
        <v>N</v>
      </c>
      <c r="AA185" s="1312" t="str">
        <f>IF(ISNUMBER(SEARCH(kpi_catalog[[#Headers],[Campaign ID]],$Q185)),"Y","N")</f>
        <v>N</v>
      </c>
      <c r="AB185" s="1312" t="str">
        <f>IF(ISNUMBER(SEARCH(kpi_catalog[[#Headers],[Campaign Name]],$Q185)),"Y","N")</f>
        <v>N</v>
      </c>
      <c r="AC185" s="1312" t="str">
        <f>IF(ISNUMBER(SEARCH(kpi_catalog[[#Headers],[Touchpoint]],$Q185)),"Y","N")</f>
        <v>N</v>
      </c>
      <c r="AD185" s="1312" t="str">
        <f>IF(ISNUMBER(SEARCH(kpi_catalog[[#Headers],[Campaign type]],$Q185)),"Y","N")</f>
        <v>N</v>
      </c>
      <c r="AE185" s="1312" t="str">
        <f>IF(ISNUMBER(SEARCH(kpi_catalog[[#Headers],[Product franchise]],$Q185)),"Y","N")</f>
        <v>N</v>
      </c>
      <c r="AF185" s="1312" t="str">
        <f>IF(ISNUMBER(SEARCH(kpi_catalog[[#Headers],[Product code]],$Q185)),"Y","N")</f>
        <v>N</v>
      </c>
      <c r="AG185" s="1279"/>
      <c r="AH185" s="1276"/>
      <c r="AI185" s="1276"/>
      <c r="AJ185" s="1276"/>
    </row>
    <row r="186" spans="1:36" ht="30" customHeight="1">
      <c r="A186" s="1282">
        <v>184</v>
      </c>
      <c r="B186" s="1283" t="s">
        <v>639</v>
      </c>
      <c r="C186" s="1289"/>
      <c r="D186" s="1284" t="s">
        <v>4354</v>
      </c>
      <c r="E186" s="1284" t="s">
        <v>4354</v>
      </c>
      <c r="F186" s="1284" t="s">
        <v>4354</v>
      </c>
      <c r="G186" s="1284" t="s">
        <v>4339</v>
      </c>
      <c r="H186" s="1284" t="s">
        <v>4361</v>
      </c>
      <c r="I186" s="1284" t="s">
        <v>4330</v>
      </c>
      <c r="J186" s="1284" t="s">
        <v>4498</v>
      </c>
      <c r="K186" s="1284" t="s">
        <v>4346</v>
      </c>
      <c r="L186" s="1285" t="str">
        <f>IF(ISNUMBER(SEARCH(kpi_catalog[[#Headers],[Till Date]],K186)),"Y","N")</f>
        <v>N</v>
      </c>
      <c r="M186" s="1285" t="str">
        <f t="shared" si="2"/>
        <v>Y</v>
      </c>
      <c r="N186" s="1285" t="str">
        <f>IF(ISNUMBER(SEARCH(kpi_catalog[[#Headers],[YTD]],$K186)),"Y","N")</f>
        <v>Y</v>
      </c>
      <c r="O186" s="1285" t="str">
        <f>IF(ISNUMBER(SEARCH(kpi_catalog[[#Headers],[MTD]],$K186)),"Y","N")</f>
        <v>N</v>
      </c>
      <c r="P186" s="1285" t="str">
        <f>IF(ISNUMBER(SEARCH(kpi_catalog[[#Headers],[Selected period]],$K186)),"Y","N")</f>
        <v>N</v>
      </c>
      <c r="Q186" s="1286" t="s">
        <v>4332</v>
      </c>
      <c r="R186" s="1287" t="str">
        <f>IF(ISNUMBER(SEARCH(kpi_catalog[[#Headers],[Division]],$Q186)),"Y","N")</f>
        <v>Y</v>
      </c>
      <c r="S186" s="1287" t="str">
        <f>IF(ISNUMBER(SEARCH(kpi_catalog[[#Headers],[Brand]],$Q186)),"Y","N")</f>
        <v>Y</v>
      </c>
      <c r="T186" s="1287" t="str">
        <f>IF(ISNUMBER(SEARCH(kpi_catalog[[#Headers],[Acquisition Period]],$Q186)),"Y","N")</f>
        <v>Y</v>
      </c>
      <c r="U186" s="1287" t="str">
        <f>IF(ISNUMBER(SEARCH(kpi_catalog[[#Headers],[Engager Type]],$Q186)),"Y","N")</f>
        <v>Y</v>
      </c>
      <c r="V186" s="1287" t="str">
        <f>IF(ISNUMBER(SEARCH(kpi_catalog[[#Headers],[Buyer Type]],$Q186)),"Y","N")</f>
        <v>Y</v>
      </c>
      <c r="W186" s="1287" t="str">
        <f>IF(ISNUMBER(SEARCH(kpi_catalog[[#Headers],[Loyalty Filter]],$Q186)),"Y","N")</f>
        <v>Y</v>
      </c>
      <c r="X186" s="1287" t="str">
        <f>IF(ISNUMBER(SEARCH(kpi_catalog[[#Headers],[Channel]],$Q186)),"Y","N")</f>
        <v>N</v>
      </c>
      <c r="Y186" s="1287" t="str">
        <f>IF(ISNUMBER(SEARCH(kpi_catalog[[#Headers],[Campaign ID]],$Q186)),"Y","N")</f>
        <v>N</v>
      </c>
      <c r="Z186" s="1287" t="str">
        <f>IF(ISNUMBER(SEARCH(kpi_catalog[[#Headers],[Channel]],$Q186)),"Y","N")</f>
        <v>N</v>
      </c>
      <c r="AA186" s="1287" t="str">
        <f>IF(ISNUMBER(SEARCH(kpi_catalog[[#Headers],[Campaign ID]],$Q186)),"Y","N")</f>
        <v>N</v>
      </c>
      <c r="AB186" s="1287" t="str">
        <f>IF(ISNUMBER(SEARCH(kpi_catalog[[#Headers],[Campaign Name]],$Q186)),"Y","N")</f>
        <v>N</v>
      </c>
      <c r="AC186" s="1287" t="str">
        <f>IF(ISNUMBER(SEARCH(kpi_catalog[[#Headers],[Touchpoint]],$Q186)),"Y","N")</f>
        <v>N</v>
      </c>
      <c r="AD186" s="1287" t="str">
        <f>IF(ISNUMBER(SEARCH(kpi_catalog[[#Headers],[Campaign type]],$Q186)),"Y","N")</f>
        <v>N</v>
      </c>
      <c r="AE186" s="1287" t="str">
        <f>IF(ISNUMBER(SEARCH(kpi_catalog[[#Headers],[Product franchise]],$Q186)),"Y","N")</f>
        <v>N</v>
      </c>
      <c r="AF186" s="1287" t="str">
        <f>IF(ISNUMBER(SEARCH(kpi_catalog[[#Headers],[Product code]],$Q186)),"Y","N")</f>
        <v>N</v>
      </c>
      <c r="AG186" s="1322" t="str">
        <f>AG102</f>
        <v>- R12: (New Names with at least one engagement interaction) / (Total New Names (acquired between 0-12 months))
- YTD: (New Names with at least one engagement interaction) / (Total New Names (acquired between Jan. and selected month))
Forms of engagement  - Clicks (email or SMS), Provided feedback or a review, Made a Purchase (for D2C brands) and/or Browsed any of the website pages</v>
      </c>
      <c r="AH186" s="1289"/>
      <c r="AI186" s="1290"/>
      <c r="AJ186" s="1290"/>
    </row>
    <row r="187" spans="1:36" ht="30" customHeight="1">
      <c r="A187" s="1282">
        <v>185</v>
      </c>
      <c r="B187" s="1283" t="s">
        <v>639</v>
      </c>
      <c r="C187" s="1296"/>
      <c r="D187" s="1291" t="s">
        <v>4354</v>
      </c>
      <c r="E187" s="1291" t="s">
        <v>4354</v>
      </c>
      <c r="F187" s="1291" t="s">
        <v>4355</v>
      </c>
      <c r="G187" s="1291" t="s">
        <v>4339</v>
      </c>
      <c r="H187" s="1291" t="s">
        <v>4336</v>
      </c>
      <c r="I187" s="1291" t="s">
        <v>4330</v>
      </c>
      <c r="J187" s="1291" t="s">
        <v>4498</v>
      </c>
      <c r="K187" s="1291" t="s">
        <v>4346</v>
      </c>
      <c r="L187" s="1292" t="str">
        <f>IF(ISNUMBER(SEARCH(kpi_catalog[[#Headers],[Till Date]],K187)),"Y","N")</f>
        <v>N</v>
      </c>
      <c r="M187" s="1292" t="str">
        <f t="shared" si="2"/>
        <v>Y</v>
      </c>
      <c r="N187" s="1292" t="str">
        <f>IF(ISNUMBER(SEARCH(kpi_catalog[[#Headers],[YTD]],$K187)),"Y","N")</f>
        <v>Y</v>
      </c>
      <c r="O187" s="1292" t="str">
        <f>IF(ISNUMBER(SEARCH(kpi_catalog[[#Headers],[MTD]],$K187)),"Y","N")</f>
        <v>N</v>
      </c>
      <c r="P187" s="1292" t="str">
        <f>IF(ISNUMBER(SEARCH(kpi_catalog[[#Headers],[Selected period]],$K187)),"Y","N")</f>
        <v>N</v>
      </c>
      <c r="Q187" s="1293" t="s">
        <v>4332</v>
      </c>
      <c r="R187" s="1294" t="str">
        <f>IF(ISNUMBER(SEARCH(kpi_catalog[[#Headers],[Division]],$Q187)),"Y","N")</f>
        <v>Y</v>
      </c>
      <c r="S187" s="1294" t="str">
        <f>IF(ISNUMBER(SEARCH(kpi_catalog[[#Headers],[Brand]],$Q187)),"Y","N")</f>
        <v>Y</v>
      </c>
      <c r="T187" s="1294" t="str">
        <f>IF(ISNUMBER(SEARCH(kpi_catalog[[#Headers],[Acquisition Period]],$Q187)),"Y","N")</f>
        <v>Y</v>
      </c>
      <c r="U187" s="1294" t="str">
        <f>IF(ISNUMBER(SEARCH(kpi_catalog[[#Headers],[Engager Type]],$Q187)),"Y","N")</f>
        <v>Y</v>
      </c>
      <c r="V187" s="1294" t="str">
        <f>IF(ISNUMBER(SEARCH(kpi_catalog[[#Headers],[Buyer Type]],$Q187)),"Y","N")</f>
        <v>Y</v>
      </c>
      <c r="W187" s="1294" t="str">
        <f>IF(ISNUMBER(SEARCH(kpi_catalog[[#Headers],[Loyalty Filter]],$Q187)),"Y","N")</f>
        <v>Y</v>
      </c>
      <c r="X187" s="1294" t="str">
        <f>IF(ISNUMBER(SEARCH(kpi_catalog[[#Headers],[Channel]],$Q187)),"Y","N")</f>
        <v>N</v>
      </c>
      <c r="Y187" s="1294" t="str">
        <f>IF(ISNUMBER(SEARCH(kpi_catalog[[#Headers],[Campaign ID]],$Q187)),"Y","N")</f>
        <v>N</v>
      </c>
      <c r="Z187" s="1294" t="str">
        <f>IF(ISNUMBER(SEARCH(kpi_catalog[[#Headers],[Channel]],$Q187)),"Y","N")</f>
        <v>N</v>
      </c>
      <c r="AA187" s="1294" t="str">
        <f>IF(ISNUMBER(SEARCH(kpi_catalog[[#Headers],[Campaign ID]],$Q187)),"Y","N")</f>
        <v>N</v>
      </c>
      <c r="AB187" s="1294" t="str">
        <f>IF(ISNUMBER(SEARCH(kpi_catalog[[#Headers],[Campaign Name]],$Q187)),"Y","N")</f>
        <v>N</v>
      </c>
      <c r="AC187" s="1294" t="str">
        <f>IF(ISNUMBER(SEARCH(kpi_catalog[[#Headers],[Touchpoint]],$Q187)),"Y","N")</f>
        <v>N</v>
      </c>
      <c r="AD187" s="1294" t="str">
        <f>IF(ISNUMBER(SEARCH(kpi_catalog[[#Headers],[Campaign type]],$Q187)),"Y","N")</f>
        <v>N</v>
      </c>
      <c r="AE187" s="1294" t="str">
        <f>IF(ISNUMBER(SEARCH(kpi_catalog[[#Headers],[Product franchise]],$Q187)),"Y","N")</f>
        <v>N</v>
      </c>
      <c r="AF187" s="1294" t="str">
        <f>IF(ISNUMBER(SEARCH(kpi_catalog[[#Headers],[Product code]],$Q187)),"Y","N")</f>
        <v>N</v>
      </c>
      <c r="AG187" s="1295" t="s">
        <v>4337</v>
      </c>
      <c r="AH187" s="1296"/>
      <c r="AI187" s="1297"/>
      <c r="AJ187" s="1297"/>
    </row>
    <row r="188" spans="1:36" ht="30" customHeight="1">
      <c r="A188" s="1282">
        <v>186</v>
      </c>
      <c r="B188" s="1283" t="s">
        <v>639</v>
      </c>
      <c r="C188" s="1296"/>
      <c r="D188" s="1291" t="s">
        <v>4354</v>
      </c>
      <c r="E188" s="1291" t="s">
        <v>4354</v>
      </c>
      <c r="F188" s="1291" t="s">
        <v>4356</v>
      </c>
      <c r="G188" s="1291" t="s">
        <v>4352</v>
      </c>
      <c r="H188" s="1291" t="s">
        <v>4336</v>
      </c>
      <c r="I188" s="1291" t="s">
        <v>4330</v>
      </c>
      <c r="J188" s="1291" t="s">
        <v>4498</v>
      </c>
      <c r="K188" s="1291" t="s">
        <v>4346</v>
      </c>
      <c r="L188" s="1292" t="str">
        <f>IF(ISNUMBER(SEARCH(kpi_catalog[[#Headers],[Till Date]],K188)),"Y","N")</f>
        <v>N</v>
      </c>
      <c r="M188" s="1292" t="str">
        <f t="shared" si="2"/>
        <v>Y</v>
      </c>
      <c r="N188" s="1292" t="str">
        <f>IF(ISNUMBER(SEARCH(kpi_catalog[[#Headers],[YTD]],$K188)),"Y","N")</f>
        <v>Y</v>
      </c>
      <c r="O188" s="1292" t="str">
        <f>IF(ISNUMBER(SEARCH(kpi_catalog[[#Headers],[MTD]],$K188)),"Y","N")</f>
        <v>N</v>
      </c>
      <c r="P188" s="1292" t="str">
        <f>IF(ISNUMBER(SEARCH(kpi_catalog[[#Headers],[Selected period]],$K188)),"Y","N")</f>
        <v>N</v>
      </c>
      <c r="Q188" s="1293" t="s">
        <v>4332</v>
      </c>
      <c r="R188" s="1294" t="str">
        <f>IF(ISNUMBER(SEARCH(kpi_catalog[[#Headers],[Division]],$Q188)),"Y","N")</f>
        <v>Y</v>
      </c>
      <c r="S188" s="1294" t="str">
        <f>IF(ISNUMBER(SEARCH(kpi_catalog[[#Headers],[Brand]],$Q188)),"Y","N")</f>
        <v>Y</v>
      </c>
      <c r="T188" s="1294" t="str">
        <f>IF(ISNUMBER(SEARCH(kpi_catalog[[#Headers],[Acquisition Period]],$Q188)),"Y","N")</f>
        <v>Y</v>
      </c>
      <c r="U188" s="1294" t="str">
        <f>IF(ISNUMBER(SEARCH(kpi_catalog[[#Headers],[Engager Type]],$Q188)),"Y","N")</f>
        <v>Y</v>
      </c>
      <c r="V188" s="1294" t="str">
        <f>IF(ISNUMBER(SEARCH(kpi_catalog[[#Headers],[Buyer Type]],$Q188)),"Y","N")</f>
        <v>Y</v>
      </c>
      <c r="W188" s="1294" t="str">
        <f>IF(ISNUMBER(SEARCH(kpi_catalog[[#Headers],[Loyalty Filter]],$Q188)),"Y","N")</f>
        <v>Y</v>
      </c>
      <c r="X188" s="1294" t="str">
        <f>IF(ISNUMBER(SEARCH(kpi_catalog[[#Headers],[Channel]],$Q188)),"Y","N")</f>
        <v>N</v>
      </c>
      <c r="Y188" s="1294" t="str">
        <f>IF(ISNUMBER(SEARCH(kpi_catalog[[#Headers],[Campaign ID]],$Q188)),"Y","N")</f>
        <v>N</v>
      </c>
      <c r="Z188" s="1294" t="str">
        <f>IF(ISNUMBER(SEARCH(kpi_catalog[[#Headers],[Channel]],$Q188)),"Y","N")</f>
        <v>N</v>
      </c>
      <c r="AA188" s="1294" t="str">
        <f>IF(ISNUMBER(SEARCH(kpi_catalog[[#Headers],[Campaign ID]],$Q188)),"Y","N")</f>
        <v>N</v>
      </c>
      <c r="AB188" s="1294" t="str">
        <f>IF(ISNUMBER(SEARCH(kpi_catalog[[#Headers],[Campaign Name]],$Q188)),"Y","N")</f>
        <v>N</v>
      </c>
      <c r="AC188" s="1294" t="str">
        <f>IF(ISNUMBER(SEARCH(kpi_catalog[[#Headers],[Touchpoint]],$Q188)),"Y","N")</f>
        <v>N</v>
      </c>
      <c r="AD188" s="1294" t="str">
        <f>IF(ISNUMBER(SEARCH(kpi_catalog[[#Headers],[Campaign type]],$Q188)),"Y","N")</f>
        <v>N</v>
      </c>
      <c r="AE188" s="1294" t="str">
        <f>IF(ISNUMBER(SEARCH(kpi_catalog[[#Headers],[Product franchise]],$Q188)),"Y","N")</f>
        <v>N</v>
      </c>
      <c r="AF188" s="1294" t="str">
        <f>IF(ISNUMBER(SEARCH(kpi_catalog[[#Headers],[Product code]],$Q188)),"Y","N")</f>
        <v>N</v>
      </c>
      <c r="AG188" s="1295" t="s">
        <v>4337</v>
      </c>
      <c r="AH188" s="1296"/>
      <c r="AI188" s="1297"/>
      <c r="AJ188" s="1297"/>
    </row>
    <row r="189" spans="1:36" ht="30" customHeight="1">
      <c r="A189" s="1282">
        <v>187</v>
      </c>
      <c r="B189" s="1283" t="s">
        <v>639</v>
      </c>
      <c r="C189" s="1296"/>
      <c r="D189" s="1291" t="s">
        <v>4357</v>
      </c>
      <c r="E189" s="1291" t="s">
        <v>4357</v>
      </c>
      <c r="F189" s="1291" t="s">
        <v>4357</v>
      </c>
      <c r="G189" s="1291" t="s">
        <v>3368</v>
      </c>
      <c r="H189" s="1291" t="s">
        <v>4361</v>
      </c>
      <c r="I189" s="1291" t="s">
        <v>4330</v>
      </c>
      <c r="J189" s="1291" t="s">
        <v>4498</v>
      </c>
      <c r="K189" s="1291" t="s">
        <v>4346</v>
      </c>
      <c r="L189" s="1292" t="str">
        <f>IF(ISNUMBER(SEARCH(kpi_catalog[[#Headers],[Till Date]],K189)),"Y","N")</f>
        <v>N</v>
      </c>
      <c r="M189" s="1292" t="str">
        <f t="shared" si="2"/>
        <v>Y</v>
      </c>
      <c r="N189" s="1292" t="str">
        <f>IF(ISNUMBER(SEARCH(kpi_catalog[[#Headers],[YTD]],$K189)),"Y","N")</f>
        <v>Y</v>
      </c>
      <c r="O189" s="1292" t="str">
        <f>IF(ISNUMBER(SEARCH(kpi_catalog[[#Headers],[MTD]],$K189)),"Y","N")</f>
        <v>N</v>
      </c>
      <c r="P189" s="1292" t="str">
        <f>IF(ISNUMBER(SEARCH(kpi_catalog[[#Headers],[Selected period]],$K189)),"Y","N")</f>
        <v>N</v>
      </c>
      <c r="Q189" s="1293" t="s">
        <v>4332</v>
      </c>
      <c r="R189" s="1294" t="str">
        <f>IF(ISNUMBER(SEARCH(kpi_catalog[[#Headers],[Division]],$Q189)),"Y","N")</f>
        <v>Y</v>
      </c>
      <c r="S189" s="1294" t="str">
        <f>IF(ISNUMBER(SEARCH(kpi_catalog[[#Headers],[Brand]],$Q189)),"Y","N")</f>
        <v>Y</v>
      </c>
      <c r="T189" s="1294" t="str">
        <f>IF(ISNUMBER(SEARCH(kpi_catalog[[#Headers],[Acquisition Period]],$Q189)),"Y","N")</f>
        <v>Y</v>
      </c>
      <c r="U189" s="1294" t="str">
        <f>IF(ISNUMBER(SEARCH(kpi_catalog[[#Headers],[Engager Type]],$Q189)),"Y","N")</f>
        <v>Y</v>
      </c>
      <c r="V189" s="1294" t="str">
        <f>IF(ISNUMBER(SEARCH(kpi_catalog[[#Headers],[Buyer Type]],$Q189)),"Y","N")</f>
        <v>Y</v>
      </c>
      <c r="W189" s="1294" t="str">
        <f>IF(ISNUMBER(SEARCH(kpi_catalog[[#Headers],[Loyalty Filter]],$Q189)),"Y","N")</f>
        <v>Y</v>
      </c>
      <c r="X189" s="1294" t="str">
        <f>IF(ISNUMBER(SEARCH(kpi_catalog[[#Headers],[Channel]],$Q189)),"Y","N")</f>
        <v>N</v>
      </c>
      <c r="Y189" s="1294" t="str">
        <f>IF(ISNUMBER(SEARCH(kpi_catalog[[#Headers],[Campaign ID]],$Q189)),"Y","N")</f>
        <v>N</v>
      </c>
      <c r="Z189" s="1294" t="str">
        <f>IF(ISNUMBER(SEARCH(kpi_catalog[[#Headers],[Channel]],$Q189)),"Y","N")</f>
        <v>N</v>
      </c>
      <c r="AA189" s="1294" t="str">
        <f>IF(ISNUMBER(SEARCH(kpi_catalog[[#Headers],[Campaign ID]],$Q189)),"Y","N")</f>
        <v>N</v>
      </c>
      <c r="AB189" s="1294" t="str">
        <f>IF(ISNUMBER(SEARCH(kpi_catalog[[#Headers],[Campaign Name]],$Q189)),"Y","N")</f>
        <v>N</v>
      </c>
      <c r="AC189" s="1294" t="str">
        <f>IF(ISNUMBER(SEARCH(kpi_catalog[[#Headers],[Touchpoint]],$Q189)),"Y","N")</f>
        <v>N</v>
      </c>
      <c r="AD189" s="1294" t="str">
        <f>IF(ISNUMBER(SEARCH(kpi_catalog[[#Headers],[Campaign type]],$Q189)),"Y","N")</f>
        <v>N</v>
      </c>
      <c r="AE189" s="1294" t="str">
        <f>IF(ISNUMBER(SEARCH(kpi_catalog[[#Headers],[Product franchise]],$Q189)),"Y","N")</f>
        <v>N</v>
      </c>
      <c r="AF189" s="1294" t="str">
        <f>IF(ISNUMBER(SEARCH(kpi_catalog[[#Headers],[Product code]],$Q189)),"Y","N")</f>
        <v>N</v>
      </c>
      <c r="AG189" s="1298" t="str">
        <f>AG105</f>
        <v>- R12: Profile  with at least one engagement between 0-12 months
- YTD: Profile with at least one engagement interaction between Jan. and selected month
Forms of engagement  - Clicks (email or SMS), Provided feedback or a review, Made a Purchase (for D2C brands) and/or Browsed any of the website pages</v>
      </c>
      <c r="AH189" s="1296"/>
      <c r="AI189" s="1297"/>
      <c r="AJ189" s="1297"/>
    </row>
    <row r="190" spans="1:36" ht="30" customHeight="1">
      <c r="A190" s="1282">
        <v>188</v>
      </c>
      <c r="B190" s="1283" t="s">
        <v>639</v>
      </c>
      <c r="C190" s="1296"/>
      <c r="D190" s="1291" t="s">
        <v>4357</v>
      </c>
      <c r="E190" s="1291" t="s">
        <v>4357</v>
      </c>
      <c r="F190" s="1291" t="s">
        <v>4358</v>
      </c>
      <c r="G190" s="1291" t="s">
        <v>3368</v>
      </c>
      <c r="H190" s="1291" t="s">
        <v>4336</v>
      </c>
      <c r="I190" s="1291" t="s">
        <v>4330</v>
      </c>
      <c r="J190" s="1291" t="s">
        <v>4498</v>
      </c>
      <c r="K190" s="1291" t="s">
        <v>4346</v>
      </c>
      <c r="L190" s="1292" t="str">
        <f>IF(ISNUMBER(SEARCH(kpi_catalog[[#Headers],[Till Date]],K190)),"Y","N")</f>
        <v>N</v>
      </c>
      <c r="M190" s="1292" t="str">
        <f t="shared" si="2"/>
        <v>Y</v>
      </c>
      <c r="N190" s="1292" t="str">
        <f>IF(ISNUMBER(SEARCH(kpi_catalog[[#Headers],[YTD]],$K190)),"Y","N")</f>
        <v>Y</v>
      </c>
      <c r="O190" s="1292" t="str">
        <f>IF(ISNUMBER(SEARCH(kpi_catalog[[#Headers],[MTD]],$K190)),"Y","N")</f>
        <v>N</v>
      </c>
      <c r="P190" s="1292" t="str">
        <f>IF(ISNUMBER(SEARCH(kpi_catalog[[#Headers],[Selected period]],$K190)),"Y","N")</f>
        <v>N</v>
      </c>
      <c r="Q190" s="1293" t="s">
        <v>4332</v>
      </c>
      <c r="R190" s="1294" t="str">
        <f>IF(ISNUMBER(SEARCH(kpi_catalog[[#Headers],[Division]],$Q190)),"Y","N")</f>
        <v>Y</v>
      </c>
      <c r="S190" s="1294" t="str">
        <f>IF(ISNUMBER(SEARCH(kpi_catalog[[#Headers],[Brand]],$Q190)),"Y","N")</f>
        <v>Y</v>
      </c>
      <c r="T190" s="1294" t="str">
        <f>IF(ISNUMBER(SEARCH(kpi_catalog[[#Headers],[Acquisition Period]],$Q190)),"Y","N")</f>
        <v>Y</v>
      </c>
      <c r="U190" s="1294" t="str">
        <f>IF(ISNUMBER(SEARCH(kpi_catalog[[#Headers],[Engager Type]],$Q190)),"Y","N")</f>
        <v>Y</v>
      </c>
      <c r="V190" s="1294" t="str">
        <f>IF(ISNUMBER(SEARCH(kpi_catalog[[#Headers],[Buyer Type]],$Q190)),"Y","N")</f>
        <v>Y</v>
      </c>
      <c r="W190" s="1294" t="str">
        <f>IF(ISNUMBER(SEARCH(kpi_catalog[[#Headers],[Loyalty Filter]],$Q190)),"Y","N")</f>
        <v>Y</v>
      </c>
      <c r="X190" s="1294" t="str">
        <f>IF(ISNUMBER(SEARCH(kpi_catalog[[#Headers],[Channel]],$Q190)),"Y","N")</f>
        <v>N</v>
      </c>
      <c r="Y190" s="1294" t="str">
        <f>IF(ISNUMBER(SEARCH(kpi_catalog[[#Headers],[Campaign ID]],$Q190)),"Y","N")</f>
        <v>N</v>
      </c>
      <c r="Z190" s="1294" t="str">
        <f>IF(ISNUMBER(SEARCH(kpi_catalog[[#Headers],[Channel]],$Q190)),"Y","N")</f>
        <v>N</v>
      </c>
      <c r="AA190" s="1294" t="str">
        <f>IF(ISNUMBER(SEARCH(kpi_catalog[[#Headers],[Campaign ID]],$Q190)),"Y","N")</f>
        <v>N</v>
      </c>
      <c r="AB190" s="1294" t="str">
        <f>IF(ISNUMBER(SEARCH(kpi_catalog[[#Headers],[Campaign Name]],$Q190)),"Y","N")</f>
        <v>N</v>
      </c>
      <c r="AC190" s="1294" t="str">
        <f>IF(ISNUMBER(SEARCH(kpi_catalog[[#Headers],[Touchpoint]],$Q190)),"Y","N")</f>
        <v>N</v>
      </c>
      <c r="AD190" s="1294" t="str">
        <f>IF(ISNUMBER(SEARCH(kpi_catalog[[#Headers],[Campaign type]],$Q190)),"Y","N")</f>
        <v>N</v>
      </c>
      <c r="AE190" s="1294" t="str">
        <f>IF(ISNUMBER(SEARCH(kpi_catalog[[#Headers],[Product franchise]],$Q190)),"Y","N")</f>
        <v>N</v>
      </c>
      <c r="AF190" s="1294" t="str">
        <f>IF(ISNUMBER(SEARCH(kpi_catalog[[#Headers],[Product code]],$Q190)),"Y","N")</f>
        <v>N</v>
      </c>
      <c r="AG190" s="1295" t="s">
        <v>4337</v>
      </c>
      <c r="AH190" s="1296"/>
      <c r="AI190" s="1297"/>
      <c r="AJ190" s="1297"/>
    </row>
    <row r="191" spans="1:36" ht="30" customHeight="1">
      <c r="A191" s="1282">
        <v>189</v>
      </c>
      <c r="B191" s="1283" t="s">
        <v>639</v>
      </c>
      <c r="C191" s="1296"/>
      <c r="D191" s="1291" t="s">
        <v>4357</v>
      </c>
      <c r="E191" s="1291" t="s">
        <v>4357</v>
      </c>
      <c r="F191" s="1291" t="s">
        <v>4359</v>
      </c>
      <c r="G191" s="1291" t="s">
        <v>4339</v>
      </c>
      <c r="H191" s="1291" t="s">
        <v>4336</v>
      </c>
      <c r="I191" s="1291" t="s">
        <v>4330</v>
      </c>
      <c r="J191" s="1291" t="s">
        <v>4498</v>
      </c>
      <c r="K191" s="1291" t="s">
        <v>4346</v>
      </c>
      <c r="L191" s="1292" t="str">
        <f>IF(ISNUMBER(SEARCH(kpi_catalog[[#Headers],[Till Date]],K191)),"Y","N")</f>
        <v>N</v>
      </c>
      <c r="M191" s="1292" t="str">
        <f t="shared" si="2"/>
        <v>Y</v>
      </c>
      <c r="N191" s="1292" t="str">
        <f>IF(ISNUMBER(SEARCH(kpi_catalog[[#Headers],[YTD]],$K191)),"Y","N")</f>
        <v>Y</v>
      </c>
      <c r="O191" s="1292" t="str">
        <f>IF(ISNUMBER(SEARCH(kpi_catalog[[#Headers],[MTD]],$K191)),"Y","N")</f>
        <v>N</v>
      </c>
      <c r="P191" s="1292" t="str">
        <f>IF(ISNUMBER(SEARCH(kpi_catalog[[#Headers],[Selected period]],$K191)),"Y","N")</f>
        <v>N</v>
      </c>
      <c r="Q191" s="1293" t="s">
        <v>4332</v>
      </c>
      <c r="R191" s="1294" t="str">
        <f>IF(ISNUMBER(SEARCH(kpi_catalog[[#Headers],[Division]],$Q191)),"Y","N")</f>
        <v>Y</v>
      </c>
      <c r="S191" s="1294" t="str">
        <f>IF(ISNUMBER(SEARCH(kpi_catalog[[#Headers],[Brand]],$Q191)),"Y","N")</f>
        <v>Y</v>
      </c>
      <c r="T191" s="1294" t="str">
        <f>IF(ISNUMBER(SEARCH(kpi_catalog[[#Headers],[Acquisition Period]],$Q191)),"Y","N")</f>
        <v>Y</v>
      </c>
      <c r="U191" s="1294" t="str">
        <f>IF(ISNUMBER(SEARCH(kpi_catalog[[#Headers],[Engager Type]],$Q191)),"Y","N")</f>
        <v>Y</v>
      </c>
      <c r="V191" s="1294" t="str">
        <f>IF(ISNUMBER(SEARCH(kpi_catalog[[#Headers],[Buyer Type]],$Q191)),"Y","N")</f>
        <v>Y</v>
      </c>
      <c r="W191" s="1294" t="str">
        <f>IF(ISNUMBER(SEARCH(kpi_catalog[[#Headers],[Loyalty Filter]],$Q191)),"Y","N")</f>
        <v>Y</v>
      </c>
      <c r="X191" s="1294" t="str">
        <f>IF(ISNUMBER(SEARCH(kpi_catalog[[#Headers],[Channel]],$Q191)),"Y","N")</f>
        <v>N</v>
      </c>
      <c r="Y191" s="1294" t="str">
        <f>IF(ISNUMBER(SEARCH(kpi_catalog[[#Headers],[Campaign ID]],$Q191)),"Y","N")</f>
        <v>N</v>
      </c>
      <c r="Z191" s="1294" t="str">
        <f>IF(ISNUMBER(SEARCH(kpi_catalog[[#Headers],[Channel]],$Q191)),"Y","N")</f>
        <v>N</v>
      </c>
      <c r="AA191" s="1294" t="str">
        <f>IF(ISNUMBER(SEARCH(kpi_catalog[[#Headers],[Campaign ID]],$Q191)),"Y","N")</f>
        <v>N</v>
      </c>
      <c r="AB191" s="1294" t="str">
        <f>IF(ISNUMBER(SEARCH(kpi_catalog[[#Headers],[Campaign Name]],$Q191)),"Y","N")</f>
        <v>N</v>
      </c>
      <c r="AC191" s="1294" t="str">
        <f>IF(ISNUMBER(SEARCH(kpi_catalog[[#Headers],[Touchpoint]],$Q191)),"Y","N")</f>
        <v>N</v>
      </c>
      <c r="AD191" s="1294" t="str">
        <f>IF(ISNUMBER(SEARCH(kpi_catalog[[#Headers],[Campaign type]],$Q191)),"Y","N")</f>
        <v>N</v>
      </c>
      <c r="AE191" s="1294" t="str">
        <f>IF(ISNUMBER(SEARCH(kpi_catalog[[#Headers],[Product franchise]],$Q191)),"Y","N")</f>
        <v>N</v>
      </c>
      <c r="AF191" s="1294" t="str">
        <f>IF(ISNUMBER(SEARCH(kpi_catalog[[#Headers],[Product code]],$Q191)),"Y","N")</f>
        <v>N</v>
      </c>
      <c r="AG191" s="1295" t="s">
        <v>4337</v>
      </c>
      <c r="AH191" s="1296"/>
      <c r="AI191" s="1297"/>
      <c r="AJ191" s="1297"/>
    </row>
    <row r="192" spans="1:36" ht="30" customHeight="1">
      <c r="A192" s="1282">
        <v>190</v>
      </c>
      <c r="B192" s="1283" t="s">
        <v>639</v>
      </c>
      <c r="C192" s="1296"/>
      <c r="D192" s="1291" t="s">
        <v>4454</v>
      </c>
      <c r="E192" s="1291" t="s">
        <v>4454</v>
      </c>
      <c r="F192" s="1291" t="s">
        <v>4454</v>
      </c>
      <c r="G192" s="1291" t="s">
        <v>4339</v>
      </c>
      <c r="H192" s="1291" t="s">
        <v>4361</v>
      </c>
      <c r="I192" s="1291" t="s">
        <v>4330</v>
      </c>
      <c r="J192" s="1291" t="s">
        <v>4498</v>
      </c>
      <c r="K192" s="1291" t="s">
        <v>4346</v>
      </c>
      <c r="L192" s="1292" t="str">
        <f>IF(ISNUMBER(SEARCH(kpi_catalog[[#Headers],[Till Date]],K192)),"Y","N")</f>
        <v>N</v>
      </c>
      <c r="M192" s="1292" t="str">
        <f t="shared" si="2"/>
        <v>Y</v>
      </c>
      <c r="N192" s="1292" t="str">
        <f>IF(ISNUMBER(SEARCH(kpi_catalog[[#Headers],[YTD]],$K192)),"Y","N")</f>
        <v>Y</v>
      </c>
      <c r="O192" s="1292" t="str">
        <f>IF(ISNUMBER(SEARCH(kpi_catalog[[#Headers],[MTD]],$K192)),"Y","N")</f>
        <v>N</v>
      </c>
      <c r="P192" s="1292" t="str">
        <f>IF(ISNUMBER(SEARCH(kpi_catalog[[#Headers],[Selected period]],$K192)),"Y","N")</f>
        <v>N</v>
      </c>
      <c r="Q192" s="1293" t="s">
        <v>4332</v>
      </c>
      <c r="R192" s="1294" t="str">
        <f>IF(ISNUMBER(SEARCH(kpi_catalog[[#Headers],[Division]],$Q192)),"Y","N")</f>
        <v>Y</v>
      </c>
      <c r="S192" s="1294" t="str">
        <f>IF(ISNUMBER(SEARCH(kpi_catalog[[#Headers],[Brand]],$Q192)),"Y","N")</f>
        <v>Y</v>
      </c>
      <c r="T192" s="1294" t="str">
        <f>IF(ISNUMBER(SEARCH(kpi_catalog[[#Headers],[Acquisition Period]],$Q192)),"Y","N")</f>
        <v>Y</v>
      </c>
      <c r="U192" s="1294" t="str">
        <f>IF(ISNUMBER(SEARCH(kpi_catalog[[#Headers],[Engager Type]],$Q192)),"Y","N")</f>
        <v>Y</v>
      </c>
      <c r="V192" s="1294" t="str">
        <f>IF(ISNUMBER(SEARCH(kpi_catalog[[#Headers],[Buyer Type]],$Q192)),"Y","N")</f>
        <v>Y</v>
      </c>
      <c r="W192" s="1294" t="str">
        <f>IF(ISNUMBER(SEARCH(kpi_catalog[[#Headers],[Loyalty Filter]],$Q192)),"Y","N")</f>
        <v>Y</v>
      </c>
      <c r="X192" s="1294" t="str">
        <f>IF(ISNUMBER(SEARCH(kpi_catalog[[#Headers],[Channel]],$Q192)),"Y","N")</f>
        <v>N</v>
      </c>
      <c r="Y192" s="1294" t="str">
        <f>IF(ISNUMBER(SEARCH(kpi_catalog[[#Headers],[Campaign ID]],$Q192)),"Y","N")</f>
        <v>N</v>
      </c>
      <c r="Z192" s="1294" t="str">
        <f>IF(ISNUMBER(SEARCH(kpi_catalog[[#Headers],[Channel]],$Q192)),"Y","N")</f>
        <v>N</v>
      </c>
      <c r="AA192" s="1294" t="str">
        <f>IF(ISNUMBER(SEARCH(kpi_catalog[[#Headers],[Campaign ID]],$Q192)),"Y","N")</f>
        <v>N</v>
      </c>
      <c r="AB192" s="1294" t="str">
        <f>IF(ISNUMBER(SEARCH(kpi_catalog[[#Headers],[Campaign Name]],$Q192)),"Y","N")</f>
        <v>N</v>
      </c>
      <c r="AC192" s="1294" t="str">
        <f>IF(ISNUMBER(SEARCH(kpi_catalog[[#Headers],[Touchpoint]],$Q192)),"Y","N")</f>
        <v>N</v>
      </c>
      <c r="AD192" s="1294" t="str">
        <f>IF(ISNUMBER(SEARCH(kpi_catalog[[#Headers],[Campaign type]],$Q192)),"Y","N")</f>
        <v>N</v>
      </c>
      <c r="AE192" s="1294" t="str">
        <f>IF(ISNUMBER(SEARCH(kpi_catalog[[#Headers],[Product franchise]],$Q192)),"Y","N")</f>
        <v>N</v>
      </c>
      <c r="AF192" s="1294" t="str">
        <f>IF(ISNUMBER(SEARCH(kpi_catalog[[#Headers],[Product code]],$Q192)),"Y","N")</f>
        <v>N</v>
      </c>
      <c r="AG192" s="1298" t="str">
        <f>AG108</f>
        <v>- R12: (Profile with at least one engagement between 0-12 months but no purchase) / (Profile with at least one engagement between 0-12 months)
- YTD: (Profile with at least one engagement interaction between Jan. and selected month but no purchase) / (Profile with at least one engagement interaction between Jan. and selected month)
Engagement considered - clicks, website visit, review/ratings provided</v>
      </c>
      <c r="AH192" s="1296"/>
      <c r="AI192" s="1297"/>
      <c r="AJ192" s="1297"/>
    </row>
    <row r="193" spans="1:36" ht="30" customHeight="1">
      <c r="A193" s="1282">
        <v>191</v>
      </c>
      <c r="B193" s="1283" t="s">
        <v>639</v>
      </c>
      <c r="C193" s="1296"/>
      <c r="D193" s="1291" t="s">
        <v>4454</v>
      </c>
      <c r="E193" s="1291" t="s">
        <v>4454</v>
      </c>
      <c r="F193" s="1291" t="s">
        <v>4456</v>
      </c>
      <c r="G193" s="1291" t="s">
        <v>4339</v>
      </c>
      <c r="H193" s="1291" t="s">
        <v>4336</v>
      </c>
      <c r="I193" s="1291" t="s">
        <v>4330</v>
      </c>
      <c r="J193" s="1291" t="s">
        <v>4498</v>
      </c>
      <c r="K193" s="1291" t="s">
        <v>4346</v>
      </c>
      <c r="L193" s="1292" t="str">
        <f>IF(ISNUMBER(SEARCH(kpi_catalog[[#Headers],[Till Date]],K193)),"Y","N")</f>
        <v>N</v>
      </c>
      <c r="M193" s="1292" t="str">
        <f t="shared" si="2"/>
        <v>Y</v>
      </c>
      <c r="N193" s="1292" t="str">
        <f>IF(ISNUMBER(SEARCH(kpi_catalog[[#Headers],[YTD]],$K193)),"Y","N")</f>
        <v>Y</v>
      </c>
      <c r="O193" s="1292" t="str">
        <f>IF(ISNUMBER(SEARCH(kpi_catalog[[#Headers],[MTD]],$K193)),"Y","N")</f>
        <v>N</v>
      </c>
      <c r="P193" s="1292" t="str">
        <f>IF(ISNUMBER(SEARCH(kpi_catalog[[#Headers],[Selected period]],$K193)),"Y","N")</f>
        <v>N</v>
      </c>
      <c r="Q193" s="1293" t="s">
        <v>4332</v>
      </c>
      <c r="R193" s="1294" t="str">
        <f>IF(ISNUMBER(SEARCH(kpi_catalog[[#Headers],[Division]],$Q193)),"Y","N")</f>
        <v>Y</v>
      </c>
      <c r="S193" s="1294" t="str">
        <f>IF(ISNUMBER(SEARCH(kpi_catalog[[#Headers],[Brand]],$Q193)),"Y","N")</f>
        <v>Y</v>
      </c>
      <c r="T193" s="1294" t="str">
        <f>IF(ISNUMBER(SEARCH(kpi_catalog[[#Headers],[Acquisition Period]],$Q193)),"Y","N")</f>
        <v>Y</v>
      </c>
      <c r="U193" s="1294" t="str">
        <f>IF(ISNUMBER(SEARCH(kpi_catalog[[#Headers],[Engager Type]],$Q193)),"Y","N")</f>
        <v>Y</v>
      </c>
      <c r="V193" s="1294" t="str">
        <f>IF(ISNUMBER(SEARCH(kpi_catalog[[#Headers],[Buyer Type]],$Q193)),"Y","N")</f>
        <v>Y</v>
      </c>
      <c r="W193" s="1294" t="str">
        <f>IF(ISNUMBER(SEARCH(kpi_catalog[[#Headers],[Loyalty Filter]],$Q193)),"Y","N")</f>
        <v>Y</v>
      </c>
      <c r="X193" s="1294" t="str">
        <f>IF(ISNUMBER(SEARCH(kpi_catalog[[#Headers],[Channel]],$Q193)),"Y","N")</f>
        <v>N</v>
      </c>
      <c r="Y193" s="1294" t="str">
        <f>IF(ISNUMBER(SEARCH(kpi_catalog[[#Headers],[Campaign ID]],$Q193)),"Y","N")</f>
        <v>N</v>
      </c>
      <c r="Z193" s="1294" t="str">
        <f>IF(ISNUMBER(SEARCH(kpi_catalog[[#Headers],[Channel]],$Q193)),"Y","N")</f>
        <v>N</v>
      </c>
      <c r="AA193" s="1294" t="str">
        <f>IF(ISNUMBER(SEARCH(kpi_catalog[[#Headers],[Campaign ID]],$Q193)),"Y","N")</f>
        <v>N</v>
      </c>
      <c r="AB193" s="1294" t="str">
        <f>IF(ISNUMBER(SEARCH(kpi_catalog[[#Headers],[Campaign Name]],$Q193)),"Y","N")</f>
        <v>N</v>
      </c>
      <c r="AC193" s="1294" t="str">
        <f>IF(ISNUMBER(SEARCH(kpi_catalog[[#Headers],[Touchpoint]],$Q193)),"Y","N")</f>
        <v>N</v>
      </c>
      <c r="AD193" s="1294" t="str">
        <f>IF(ISNUMBER(SEARCH(kpi_catalog[[#Headers],[Campaign type]],$Q193)),"Y","N")</f>
        <v>N</v>
      </c>
      <c r="AE193" s="1294" t="str">
        <f>IF(ISNUMBER(SEARCH(kpi_catalog[[#Headers],[Product franchise]],$Q193)),"Y","N")</f>
        <v>N</v>
      </c>
      <c r="AF193" s="1294" t="str">
        <f>IF(ISNUMBER(SEARCH(kpi_catalog[[#Headers],[Product code]],$Q193)),"Y","N")</f>
        <v>N</v>
      </c>
      <c r="AG193" s="1295" t="s">
        <v>4337</v>
      </c>
      <c r="AH193" s="1296"/>
      <c r="AI193" s="1297"/>
      <c r="AJ193" s="1297"/>
    </row>
    <row r="194" spans="1:36" ht="30" customHeight="1">
      <c r="A194" s="1282">
        <v>192</v>
      </c>
      <c r="B194" s="1283" t="s">
        <v>639</v>
      </c>
      <c r="C194" s="1296"/>
      <c r="D194" s="1291" t="s">
        <v>4454</v>
      </c>
      <c r="E194" s="1291" t="s">
        <v>4454</v>
      </c>
      <c r="F194" s="1291" t="s">
        <v>4457</v>
      </c>
      <c r="G194" s="1291" t="s">
        <v>4352</v>
      </c>
      <c r="H194" s="1291" t="s">
        <v>4336</v>
      </c>
      <c r="I194" s="1291" t="s">
        <v>4330</v>
      </c>
      <c r="J194" s="1291" t="s">
        <v>4498</v>
      </c>
      <c r="K194" s="1291" t="s">
        <v>4346</v>
      </c>
      <c r="L194" s="1292" t="str">
        <f>IF(ISNUMBER(SEARCH(kpi_catalog[[#Headers],[Till Date]],K194)),"Y","N")</f>
        <v>N</v>
      </c>
      <c r="M194" s="1292" t="str">
        <f t="shared" si="2"/>
        <v>Y</v>
      </c>
      <c r="N194" s="1292" t="str">
        <f>IF(ISNUMBER(SEARCH(kpi_catalog[[#Headers],[YTD]],$K194)),"Y","N")</f>
        <v>Y</v>
      </c>
      <c r="O194" s="1292" t="str">
        <f>IF(ISNUMBER(SEARCH(kpi_catalog[[#Headers],[MTD]],$K194)),"Y","N")</f>
        <v>N</v>
      </c>
      <c r="P194" s="1292" t="str">
        <f>IF(ISNUMBER(SEARCH(kpi_catalog[[#Headers],[Selected period]],$K194)),"Y","N")</f>
        <v>N</v>
      </c>
      <c r="Q194" s="1293" t="s">
        <v>4332</v>
      </c>
      <c r="R194" s="1294" t="str">
        <f>IF(ISNUMBER(SEARCH(kpi_catalog[[#Headers],[Division]],$Q194)),"Y","N")</f>
        <v>Y</v>
      </c>
      <c r="S194" s="1294" t="str">
        <f>IF(ISNUMBER(SEARCH(kpi_catalog[[#Headers],[Brand]],$Q194)),"Y","N")</f>
        <v>Y</v>
      </c>
      <c r="T194" s="1294" t="str">
        <f>IF(ISNUMBER(SEARCH(kpi_catalog[[#Headers],[Acquisition Period]],$Q194)),"Y","N")</f>
        <v>Y</v>
      </c>
      <c r="U194" s="1294" t="str">
        <f>IF(ISNUMBER(SEARCH(kpi_catalog[[#Headers],[Engager Type]],$Q194)),"Y","N")</f>
        <v>Y</v>
      </c>
      <c r="V194" s="1294" t="str">
        <f>IF(ISNUMBER(SEARCH(kpi_catalog[[#Headers],[Buyer Type]],$Q194)),"Y","N")</f>
        <v>Y</v>
      </c>
      <c r="W194" s="1294" t="str">
        <f>IF(ISNUMBER(SEARCH(kpi_catalog[[#Headers],[Loyalty Filter]],$Q194)),"Y","N")</f>
        <v>Y</v>
      </c>
      <c r="X194" s="1294" t="str">
        <f>IF(ISNUMBER(SEARCH(kpi_catalog[[#Headers],[Channel]],$Q194)),"Y","N")</f>
        <v>N</v>
      </c>
      <c r="Y194" s="1294" t="str">
        <f>IF(ISNUMBER(SEARCH(kpi_catalog[[#Headers],[Campaign ID]],$Q194)),"Y","N")</f>
        <v>N</v>
      </c>
      <c r="Z194" s="1294" t="str">
        <f>IF(ISNUMBER(SEARCH(kpi_catalog[[#Headers],[Channel]],$Q194)),"Y","N")</f>
        <v>N</v>
      </c>
      <c r="AA194" s="1294" t="str">
        <f>IF(ISNUMBER(SEARCH(kpi_catalog[[#Headers],[Campaign ID]],$Q194)),"Y","N")</f>
        <v>N</v>
      </c>
      <c r="AB194" s="1294" t="str">
        <f>IF(ISNUMBER(SEARCH(kpi_catalog[[#Headers],[Campaign Name]],$Q194)),"Y","N")</f>
        <v>N</v>
      </c>
      <c r="AC194" s="1294" t="str">
        <f>IF(ISNUMBER(SEARCH(kpi_catalog[[#Headers],[Touchpoint]],$Q194)),"Y","N")</f>
        <v>N</v>
      </c>
      <c r="AD194" s="1294" t="str">
        <f>IF(ISNUMBER(SEARCH(kpi_catalog[[#Headers],[Campaign type]],$Q194)),"Y","N")</f>
        <v>N</v>
      </c>
      <c r="AE194" s="1294" t="str">
        <f>IF(ISNUMBER(SEARCH(kpi_catalog[[#Headers],[Product franchise]],$Q194)),"Y","N")</f>
        <v>N</v>
      </c>
      <c r="AF194" s="1294" t="str">
        <f>IF(ISNUMBER(SEARCH(kpi_catalog[[#Headers],[Product code]],$Q194)),"Y","N")</f>
        <v>N</v>
      </c>
      <c r="AG194" s="1295" t="s">
        <v>4337</v>
      </c>
      <c r="AH194" s="1296"/>
      <c r="AI194" s="1297"/>
      <c r="AJ194" s="1297"/>
    </row>
    <row r="195" spans="1:36" ht="30" customHeight="1">
      <c r="A195" s="1282">
        <v>193</v>
      </c>
      <c r="B195" s="1283" t="s">
        <v>639</v>
      </c>
      <c r="C195" s="1296"/>
      <c r="D195" s="1291" t="s">
        <v>4458</v>
      </c>
      <c r="E195" s="1291" t="s">
        <v>4458</v>
      </c>
      <c r="F195" s="1291" t="s">
        <v>4458</v>
      </c>
      <c r="G195" s="1291" t="s">
        <v>4339</v>
      </c>
      <c r="H195" s="1291" t="s">
        <v>4361</v>
      </c>
      <c r="I195" s="1291" t="s">
        <v>4330</v>
      </c>
      <c r="J195" s="1291" t="s">
        <v>4498</v>
      </c>
      <c r="K195" s="1291" t="s">
        <v>4346</v>
      </c>
      <c r="L195" s="1292" t="str">
        <f>IF(ISNUMBER(SEARCH(kpi_catalog[[#Headers],[Till Date]],K195)),"Y","N")</f>
        <v>N</v>
      </c>
      <c r="M195" s="1292" t="str">
        <f t="shared" ref="M195:M258" si="3">IF(OR(ISNUMBER(SEARCH(M$2,K195)),ISNUMBER(SEARCH("End Date",K195))),"Y","N")</f>
        <v>Y</v>
      </c>
      <c r="N195" s="1292" t="str">
        <f>IF(ISNUMBER(SEARCH(kpi_catalog[[#Headers],[YTD]],$K195)),"Y","N")</f>
        <v>Y</v>
      </c>
      <c r="O195" s="1292" t="str">
        <f>IF(ISNUMBER(SEARCH(kpi_catalog[[#Headers],[MTD]],$K195)),"Y","N")</f>
        <v>N</v>
      </c>
      <c r="P195" s="1292" t="str">
        <f>IF(ISNUMBER(SEARCH(kpi_catalog[[#Headers],[Selected period]],$K195)),"Y","N")</f>
        <v>N</v>
      </c>
      <c r="Q195" s="1293" t="s">
        <v>4332</v>
      </c>
      <c r="R195" s="1294" t="str">
        <f>IF(ISNUMBER(SEARCH(kpi_catalog[[#Headers],[Division]],$Q195)),"Y","N")</f>
        <v>Y</v>
      </c>
      <c r="S195" s="1294" t="str">
        <f>IF(ISNUMBER(SEARCH(kpi_catalog[[#Headers],[Brand]],$Q195)),"Y","N")</f>
        <v>Y</v>
      </c>
      <c r="T195" s="1294" t="str">
        <f>IF(ISNUMBER(SEARCH(kpi_catalog[[#Headers],[Acquisition Period]],$Q195)),"Y","N")</f>
        <v>Y</v>
      </c>
      <c r="U195" s="1294" t="str">
        <f>IF(ISNUMBER(SEARCH(kpi_catalog[[#Headers],[Engager Type]],$Q195)),"Y","N")</f>
        <v>Y</v>
      </c>
      <c r="V195" s="1294" t="str">
        <f>IF(ISNUMBER(SEARCH(kpi_catalog[[#Headers],[Buyer Type]],$Q195)),"Y","N")</f>
        <v>Y</v>
      </c>
      <c r="W195" s="1294" t="str">
        <f>IF(ISNUMBER(SEARCH(kpi_catalog[[#Headers],[Loyalty Filter]],$Q195)),"Y","N")</f>
        <v>Y</v>
      </c>
      <c r="X195" s="1294" t="str">
        <f>IF(ISNUMBER(SEARCH(kpi_catalog[[#Headers],[Channel]],$Q195)),"Y","N")</f>
        <v>N</v>
      </c>
      <c r="Y195" s="1294" t="str">
        <f>IF(ISNUMBER(SEARCH(kpi_catalog[[#Headers],[Campaign ID]],$Q195)),"Y","N")</f>
        <v>N</v>
      </c>
      <c r="Z195" s="1294" t="str">
        <f>IF(ISNUMBER(SEARCH(kpi_catalog[[#Headers],[Channel]],$Q195)),"Y","N")</f>
        <v>N</v>
      </c>
      <c r="AA195" s="1294" t="str">
        <f>IF(ISNUMBER(SEARCH(kpi_catalog[[#Headers],[Campaign ID]],$Q195)),"Y","N")</f>
        <v>N</v>
      </c>
      <c r="AB195" s="1294" t="str">
        <f>IF(ISNUMBER(SEARCH(kpi_catalog[[#Headers],[Campaign Name]],$Q195)),"Y","N")</f>
        <v>N</v>
      </c>
      <c r="AC195" s="1294" t="str">
        <f>IF(ISNUMBER(SEARCH(kpi_catalog[[#Headers],[Touchpoint]],$Q195)),"Y","N")</f>
        <v>N</v>
      </c>
      <c r="AD195" s="1294" t="str">
        <f>IF(ISNUMBER(SEARCH(kpi_catalog[[#Headers],[Campaign type]],$Q195)),"Y","N")</f>
        <v>N</v>
      </c>
      <c r="AE195" s="1294" t="str">
        <f>IF(ISNUMBER(SEARCH(kpi_catalog[[#Headers],[Product franchise]],$Q195)),"Y","N")</f>
        <v>N</v>
      </c>
      <c r="AF195" s="1294" t="str">
        <f>IF(ISNUMBER(SEARCH(kpi_catalog[[#Headers],[Product code]],$Q195)),"Y","N")</f>
        <v>N</v>
      </c>
      <c r="AG195" s="1298" t="str">
        <f>AG111</f>
        <v>- R12: People who were engaged between 13-24 months and who re-engaged between 0-12 months
- YTD: People who were engaged between Jan-Dec LY and who re-engaged since Jan TY
Engagement is following interactions with a brand : Clicks (email or SMS), Provided feedback or a review, Made a Purchase (for D2C brands) and/or Browsed any of the website pages"</v>
      </c>
      <c r="AH195" s="1296"/>
      <c r="AI195" s="1297"/>
      <c r="AJ195" s="1297"/>
    </row>
    <row r="196" spans="1:36" ht="30" customHeight="1">
      <c r="A196" s="1282">
        <v>194</v>
      </c>
      <c r="B196" s="1283" t="s">
        <v>639</v>
      </c>
      <c r="C196" s="1296"/>
      <c r="D196" s="1291" t="s">
        <v>4458</v>
      </c>
      <c r="E196" s="1291" t="s">
        <v>4458</v>
      </c>
      <c r="F196" s="1291" t="s">
        <v>4460</v>
      </c>
      <c r="G196" s="1291" t="s">
        <v>4339</v>
      </c>
      <c r="H196" s="1291" t="s">
        <v>4336</v>
      </c>
      <c r="I196" s="1291" t="s">
        <v>4330</v>
      </c>
      <c r="J196" s="1291" t="s">
        <v>4498</v>
      </c>
      <c r="K196" s="1291" t="s">
        <v>4346</v>
      </c>
      <c r="L196" s="1292" t="str">
        <f>IF(ISNUMBER(SEARCH(kpi_catalog[[#Headers],[Till Date]],K196)),"Y","N")</f>
        <v>N</v>
      </c>
      <c r="M196" s="1292" t="str">
        <f t="shared" si="3"/>
        <v>Y</v>
      </c>
      <c r="N196" s="1292" t="str">
        <f>IF(ISNUMBER(SEARCH(kpi_catalog[[#Headers],[YTD]],$K196)),"Y","N")</f>
        <v>Y</v>
      </c>
      <c r="O196" s="1292" t="str">
        <f>IF(ISNUMBER(SEARCH(kpi_catalog[[#Headers],[MTD]],$K196)),"Y","N")</f>
        <v>N</v>
      </c>
      <c r="P196" s="1292" t="str">
        <f>IF(ISNUMBER(SEARCH(kpi_catalog[[#Headers],[Selected period]],$K196)),"Y","N")</f>
        <v>N</v>
      </c>
      <c r="Q196" s="1293" t="s">
        <v>4332</v>
      </c>
      <c r="R196" s="1294" t="str">
        <f>IF(ISNUMBER(SEARCH(kpi_catalog[[#Headers],[Division]],$Q196)),"Y","N")</f>
        <v>Y</v>
      </c>
      <c r="S196" s="1294" t="str">
        <f>IF(ISNUMBER(SEARCH(kpi_catalog[[#Headers],[Brand]],$Q196)),"Y","N")</f>
        <v>Y</v>
      </c>
      <c r="T196" s="1294" t="str">
        <f>IF(ISNUMBER(SEARCH(kpi_catalog[[#Headers],[Acquisition Period]],$Q196)),"Y","N")</f>
        <v>Y</v>
      </c>
      <c r="U196" s="1294" t="str">
        <f>IF(ISNUMBER(SEARCH(kpi_catalog[[#Headers],[Engager Type]],$Q196)),"Y","N")</f>
        <v>Y</v>
      </c>
      <c r="V196" s="1294" t="str">
        <f>IF(ISNUMBER(SEARCH(kpi_catalog[[#Headers],[Buyer Type]],$Q196)),"Y","N")</f>
        <v>Y</v>
      </c>
      <c r="W196" s="1294" t="str">
        <f>IF(ISNUMBER(SEARCH(kpi_catalog[[#Headers],[Loyalty Filter]],$Q196)),"Y","N")</f>
        <v>Y</v>
      </c>
      <c r="X196" s="1294" t="str">
        <f>IF(ISNUMBER(SEARCH(kpi_catalog[[#Headers],[Channel]],$Q196)),"Y","N")</f>
        <v>N</v>
      </c>
      <c r="Y196" s="1294" t="str">
        <f>IF(ISNUMBER(SEARCH(kpi_catalog[[#Headers],[Campaign ID]],$Q196)),"Y","N")</f>
        <v>N</v>
      </c>
      <c r="Z196" s="1294" t="str">
        <f>IF(ISNUMBER(SEARCH(kpi_catalog[[#Headers],[Channel]],$Q196)),"Y","N")</f>
        <v>N</v>
      </c>
      <c r="AA196" s="1294" t="str">
        <f>IF(ISNUMBER(SEARCH(kpi_catalog[[#Headers],[Campaign ID]],$Q196)),"Y","N")</f>
        <v>N</v>
      </c>
      <c r="AB196" s="1294" t="str">
        <f>IF(ISNUMBER(SEARCH(kpi_catalog[[#Headers],[Campaign Name]],$Q196)),"Y","N")</f>
        <v>N</v>
      </c>
      <c r="AC196" s="1294" t="str">
        <f>IF(ISNUMBER(SEARCH(kpi_catalog[[#Headers],[Touchpoint]],$Q196)),"Y","N")</f>
        <v>N</v>
      </c>
      <c r="AD196" s="1294" t="str">
        <f>IF(ISNUMBER(SEARCH(kpi_catalog[[#Headers],[Campaign type]],$Q196)),"Y","N")</f>
        <v>N</v>
      </c>
      <c r="AE196" s="1294" t="str">
        <f>IF(ISNUMBER(SEARCH(kpi_catalog[[#Headers],[Product franchise]],$Q196)),"Y","N")</f>
        <v>N</v>
      </c>
      <c r="AF196" s="1294" t="str">
        <f>IF(ISNUMBER(SEARCH(kpi_catalog[[#Headers],[Product code]],$Q196)),"Y","N")</f>
        <v>N</v>
      </c>
      <c r="AG196" s="1295" t="s">
        <v>4337</v>
      </c>
      <c r="AH196" s="1296"/>
      <c r="AI196" s="1297"/>
      <c r="AJ196" s="1297"/>
    </row>
    <row r="197" spans="1:36" ht="30" customHeight="1">
      <c r="A197" s="1282">
        <v>195</v>
      </c>
      <c r="B197" s="1283" t="s">
        <v>639</v>
      </c>
      <c r="C197" s="1296"/>
      <c r="D197" s="1291" t="s">
        <v>4458</v>
      </c>
      <c r="E197" s="1291" t="s">
        <v>4458</v>
      </c>
      <c r="F197" s="1291" t="s">
        <v>4461</v>
      </c>
      <c r="G197" s="1291" t="s">
        <v>4352</v>
      </c>
      <c r="H197" s="1291" t="s">
        <v>4336</v>
      </c>
      <c r="I197" s="1291" t="s">
        <v>4330</v>
      </c>
      <c r="J197" s="1291" t="s">
        <v>4498</v>
      </c>
      <c r="K197" s="1291" t="s">
        <v>4346</v>
      </c>
      <c r="L197" s="1292" t="str">
        <f>IF(ISNUMBER(SEARCH(kpi_catalog[[#Headers],[Till Date]],K197)),"Y","N")</f>
        <v>N</v>
      </c>
      <c r="M197" s="1292" t="str">
        <f t="shared" si="3"/>
        <v>Y</v>
      </c>
      <c r="N197" s="1292" t="str">
        <f>IF(ISNUMBER(SEARCH(kpi_catalog[[#Headers],[YTD]],$K197)),"Y","N")</f>
        <v>Y</v>
      </c>
      <c r="O197" s="1292" t="str">
        <f>IF(ISNUMBER(SEARCH(kpi_catalog[[#Headers],[MTD]],$K197)),"Y","N")</f>
        <v>N</v>
      </c>
      <c r="P197" s="1292" t="str">
        <f>IF(ISNUMBER(SEARCH(kpi_catalog[[#Headers],[Selected period]],$K197)),"Y","N")</f>
        <v>N</v>
      </c>
      <c r="Q197" s="1293" t="s">
        <v>4332</v>
      </c>
      <c r="R197" s="1294" t="str">
        <f>IF(ISNUMBER(SEARCH(kpi_catalog[[#Headers],[Division]],$Q197)),"Y","N")</f>
        <v>Y</v>
      </c>
      <c r="S197" s="1294" t="str">
        <f>IF(ISNUMBER(SEARCH(kpi_catalog[[#Headers],[Brand]],$Q197)),"Y","N")</f>
        <v>Y</v>
      </c>
      <c r="T197" s="1294" t="str">
        <f>IF(ISNUMBER(SEARCH(kpi_catalog[[#Headers],[Acquisition Period]],$Q197)),"Y","N")</f>
        <v>Y</v>
      </c>
      <c r="U197" s="1294" t="str">
        <f>IF(ISNUMBER(SEARCH(kpi_catalog[[#Headers],[Engager Type]],$Q197)),"Y","N")</f>
        <v>Y</v>
      </c>
      <c r="V197" s="1294" t="str">
        <f>IF(ISNUMBER(SEARCH(kpi_catalog[[#Headers],[Buyer Type]],$Q197)),"Y","N")</f>
        <v>Y</v>
      </c>
      <c r="W197" s="1294" t="str">
        <f>IF(ISNUMBER(SEARCH(kpi_catalog[[#Headers],[Loyalty Filter]],$Q197)),"Y","N")</f>
        <v>Y</v>
      </c>
      <c r="X197" s="1294" t="str">
        <f>IF(ISNUMBER(SEARCH(kpi_catalog[[#Headers],[Channel]],$Q197)),"Y","N")</f>
        <v>N</v>
      </c>
      <c r="Y197" s="1294" t="str">
        <f>IF(ISNUMBER(SEARCH(kpi_catalog[[#Headers],[Campaign ID]],$Q197)),"Y","N")</f>
        <v>N</v>
      </c>
      <c r="Z197" s="1294" t="str">
        <f>IF(ISNUMBER(SEARCH(kpi_catalog[[#Headers],[Channel]],$Q197)),"Y","N")</f>
        <v>N</v>
      </c>
      <c r="AA197" s="1294" t="str">
        <f>IF(ISNUMBER(SEARCH(kpi_catalog[[#Headers],[Campaign ID]],$Q197)),"Y","N")</f>
        <v>N</v>
      </c>
      <c r="AB197" s="1294" t="str">
        <f>IF(ISNUMBER(SEARCH(kpi_catalog[[#Headers],[Campaign Name]],$Q197)),"Y","N")</f>
        <v>N</v>
      </c>
      <c r="AC197" s="1294" t="str">
        <f>IF(ISNUMBER(SEARCH(kpi_catalog[[#Headers],[Touchpoint]],$Q197)),"Y","N")</f>
        <v>N</v>
      </c>
      <c r="AD197" s="1294" t="str">
        <f>IF(ISNUMBER(SEARCH(kpi_catalog[[#Headers],[Campaign type]],$Q197)),"Y","N")</f>
        <v>N</v>
      </c>
      <c r="AE197" s="1294" t="str">
        <f>IF(ISNUMBER(SEARCH(kpi_catalog[[#Headers],[Product franchise]],$Q197)),"Y","N")</f>
        <v>N</v>
      </c>
      <c r="AF197" s="1294" t="str">
        <f>IF(ISNUMBER(SEARCH(kpi_catalog[[#Headers],[Product code]],$Q197)),"Y","N")</f>
        <v>N</v>
      </c>
      <c r="AG197" s="1295" t="s">
        <v>4337</v>
      </c>
      <c r="AH197" s="1296"/>
      <c r="AI197" s="1297"/>
      <c r="AJ197" s="1297"/>
    </row>
    <row r="198" spans="1:36" ht="30" customHeight="1">
      <c r="A198" s="1282">
        <v>196</v>
      </c>
      <c r="B198" s="1283" t="s">
        <v>639</v>
      </c>
      <c r="C198" s="1296"/>
      <c r="D198" s="1291" t="s">
        <v>4729</v>
      </c>
      <c r="E198" s="1291" t="s">
        <v>4729</v>
      </c>
      <c r="F198" s="1291" t="s">
        <v>4729</v>
      </c>
      <c r="G198" s="1291" t="s">
        <v>3368</v>
      </c>
      <c r="H198" s="1291" t="s">
        <v>4361</v>
      </c>
      <c r="I198" s="1291" t="s">
        <v>4330</v>
      </c>
      <c r="J198" s="1291" t="s">
        <v>4498</v>
      </c>
      <c r="K198" s="1291" t="s">
        <v>4346</v>
      </c>
      <c r="L198" s="1292" t="str">
        <f>IF(ISNUMBER(SEARCH(kpi_catalog[[#Headers],[Till Date]],K198)),"Y","N")</f>
        <v>N</v>
      </c>
      <c r="M198" s="1292" t="str">
        <f t="shared" si="3"/>
        <v>Y</v>
      </c>
      <c r="N198" s="1292" t="str">
        <f>IF(ISNUMBER(SEARCH(kpi_catalog[[#Headers],[YTD]],$K198)),"Y","N")</f>
        <v>Y</v>
      </c>
      <c r="O198" s="1292" t="str">
        <f>IF(ISNUMBER(SEARCH(kpi_catalog[[#Headers],[MTD]],$K198)),"Y","N")</f>
        <v>N</v>
      </c>
      <c r="P198" s="1292" t="str">
        <f>IF(ISNUMBER(SEARCH(kpi_catalog[[#Headers],[Selected period]],$K198)),"Y","N")</f>
        <v>N</v>
      </c>
      <c r="Q198" s="1293" t="s">
        <v>4332</v>
      </c>
      <c r="R198" s="1294" t="str">
        <f>IF(ISNUMBER(SEARCH(kpi_catalog[[#Headers],[Division]],$Q198)),"Y","N")</f>
        <v>Y</v>
      </c>
      <c r="S198" s="1294" t="str">
        <f>IF(ISNUMBER(SEARCH(kpi_catalog[[#Headers],[Brand]],$Q198)),"Y","N")</f>
        <v>Y</v>
      </c>
      <c r="T198" s="1294" t="str">
        <f>IF(ISNUMBER(SEARCH(kpi_catalog[[#Headers],[Acquisition Period]],$Q198)),"Y","N")</f>
        <v>Y</v>
      </c>
      <c r="U198" s="1294" t="str">
        <f>IF(ISNUMBER(SEARCH(kpi_catalog[[#Headers],[Engager Type]],$Q198)),"Y","N")</f>
        <v>Y</v>
      </c>
      <c r="V198" s="1294" t="str">
        <f>IF(ISNUMBER(SEARCH(kpi_catalog[[#Headers],[Buyer Type]],$Q198)),"Y","N")</f>
        <v>Y</v>
      </c>
      <c r="W198" s="1294" t="str">
        <f>IF(ISNUMBER(SEARCH(kpi_catalog[[#Headers],[Loyalty Filter]],$Q198)),"Y","N")</f>
        <v>Y</v>
      </c>
      <c r="X198" s="1294" t="str">
        <f>IF(ISNUMBER(SEARCH(kpi_catalog[[#Headers],[Channel]],$Q198)),"Y","N")</f>
        <v>N</v>
      </c>
      <c r="Y198" s="1294" t="str">
        <f>IF(ISNUMBER(SEARCH(kpi_catalog[[#Headers],[Campaign ID]],$Q198)),"Y","N")</f>
        <v>N</v>
      </c>
      <c r="Z198" s="1294" t="str">
        <f>IF(ISNUMBER(SEARCH(kpi_catalog[[#Headers],[Channel]],$Q198)),"Y","N")</f>
        <v>N</v>
      </c>
      <c r="AA198" s="1294" t="str">
        <f>IF(ISNUMBER(SEARCH(kpi_catalog[[#Headers],[Campaign ID]],$Q198)),"Y","N")</f>
        <v>N</v>
      </c>
      <c r="AB198" s="1294" t="str">
        <f>IF(ISNUMBER(SEARCH(kpi_catalog[[#Headers],[Campaign Name]],$Q198)),"Y","N")</f>
        <v>N</v>
      </c>
      <c r="AC198" s="1294" t="str">
        <f>IF(ISNUMBER(SEARCH(kpi_catalog[[#Headers],[Touchpoint]],$Q198)),"Y","N")</f>
        <v>N</v>
      </c>
      <c r="AD198" s="1294" t="str">
        <f>IF(ISNUMBER(SEARCH(kpi_catalog[[#Headers],[Campaign type]],$Q198)),"Y","N")</f>
        <v>N</v>
      </c>
      <c r="AE198" s="1294" t="str">
        <f>IF(ISNUMBER(SEARCH(kpi_catalog[[#Headers],[Product franchise]],$Q198)),"Y","N")</f>
        <v>N</v>
      </c>
      <c r="AF198" s="1294" t="str">
        <f>IF(ISNUMBER(SEARCH(kpi_catalog[[#Headers],[Product code]],$Q198)),"Y","N")</f>
        <v>N</v>
      </c>
      <c r="AG198" s="1299" t="str">
        <f>AG114</f>
        <v>- R12: Number of SMS and/or EM sent over 12 months
- YTD: Number of SMS and/or EM sent between Jan. and selected month</v>
      </c>
      <c r="AH198" s="1296"/>
      <c r="AI198" s="1297"/>
      <c r="AJ198" s="1297"/>
    </row>
    <row r="199" spans="1:36" ht="30" customHeight="1">
      <c r="A199" s="1282">
        <v>197</v>
      </c>
      <c r="B199" s="1283" t="s">
        <v>639</v>
      </c>
      <c r="C199" s="1296"/>
      <c r="D199" s="1291" t="s">
        <v>4729</v>
      </c>
      <c r="E199" s="1291" t="s">
        <v>4729</v>
      </c>
      <c r="F199" s="1291" t="s">
        <v>5740</v>
      </c>
      <c r="G199" s="1291" t="s">
        <v>3368</v>
      </c>
      <c r="H199" s="1291" t="s">
        <v>4336</v>
      </c>
      <c r="I199" s="1291" t="s">
        <v>4330</v>
      </c>
      <c r="J199" s="1291" t="s">
        <v>4498</v>
      </c>
      <c r="K199" s="1291" t="s">
        <v>4346</v>
      </c>
      <c r="L199" s="1292" t="str">
        <f>IF(ISNUMBER(SEARCH(kpi_catalog[[#Headers],[Till Date]],K199)),"Y","N")</f>
        <v>N</v>
      </c>
      <c r="M199" s="1292" t="str">
        <f t="shared" si="3"/>
        <v>Y</v>
      </c>
      <c r="N199" s="1292" t="str">
        <f>IF(ISNUMBER(SEARCH(kpi_catalog[[#Headers],[YTD]],$K199)),"Y","N")</f>
        <v>Y</v>
      </c>
      <c r="O199" s="1292" t="str">
        <f>IF(ISNUMBER(SEARCH(kpi_catalog[[#Headers],[MTD]],$K199)),"Y","N")</f>
        <v>N</v>
      </c>
      <c r="P199" s="1292" t="str">
        <f>IF(ISNUMBER(SEARCH(kpi_catalog[[#Headers],[Selected period]],$K199)),"Y","N")</f>
        <v>N</v>
      </c>
      <c r="Q199" s="1293" t="s">
        <v>4332</v>
      </c>
      <c r="R199" s="1294" t="str">
        <f>IF(ISNUMBER(SEARCH(kpi_catalog[[#Headers],[Division]],$Q199)),"Y","N")</f>
        <v>Y</v>
      </c>
      <c r="S199" s="1294" t="str">
        <f>IF(ISNUMBER(SEARCH(kpi_catalog[[#Headers],[Brand]],$Q199)),"Y","N")</f>
        <v>Y</v>
      </c>
      <c r="T199" s="1294" t="str">
        <f>IF(ISNUMBER(SEARCH(kpi_catalog[[#Headers],[Acquisition Period]],$Q199)),"Y","N")</f>
        <v>Y</v>
      </c>
      <c r="U199" s="1294" t="str">
        <f>IF(ISNUMBER(SEARCH(kpi_catalog[[#Headers],[Engager Type]],$Q199)),"Y","N")</f>
        <v>Y</v>
      </c>
      <c r="V199" s="1294" t="str">
        <f>IF(ISNUMBER(SEARCH(kpi_catalog[[#Headers],[Buyer Type]],$Q199)),"Y","N")</f>
        <v>Y</v>
      </c>
      <c r="W199" s="1294" t="str">
        <f>IF(ISNUMBER(SEARCH(kpi_catalog[[#Headers],[Loyalty Filter]],$Q199)),"Y","N")</f>
        <v>Y</v>
      </c>
      <c r="X199" s="1294" t="str">
        <f>IF(ISNUMBER(SEARCH(kpi_catalog[[#Headers],[Channel]],$Q199)),"Y","N")</f>
        <v>N</v>
      </c>
      <c r="Y199" s="1294" t="str">
        <f>IF(ISNUMBER(SEARCH(kpi_catalog[[#Headers],[Campaign ID]],$Q199)),"Y","N")</f>
        <v>N</v>
      </c>
      <c r="Z199" s="1294" t="str">
        <f>IF(ISNUMBER(SEARCH(kpi_catalog[[#Headers],[Channel]],$Q199)),"Y","N")</f>
        <v>N</v>
      </c>
      <c r="AA199" s="1294" t="str">
        <f>IF(ISNUMBER(SEARCH(kpi_catalog[[#Headers],[Campaign ID]],$Q199)),"Y","N")</f>
        <v>N</v>
      </c>
      <c r="AB199" s="1294" t="str">
        <f>IF(ISNUMBER(SEARCH(kpi_catalog[[#Headers],[Campaign Name]],$Q199)),"Y","N")</f>
        <v>N</v>
      </c>
      <c r="AC199" s="1294" t="str">
        <f>IF(ISNUMBER(SEARCH(kpi_catalog[[#Headers],[Touchpoint]],$Q199)),"Y","N")</f>
        <v>N</v>
      </c>
      <c r="AD199" s="1294" t="str">
        <f>IF(ISNUMBER(SEARCH(kpi_catalog[[#Headers],[Campaign type]],$Q199)),"Y","N")</f>
        <v>N</v>
      </c>
      <c r="AE199" s="1294" t="str">
        <f>IF(ISNUMBER(SEARCH(kpi_catalog[[#Headers],[Product franchise]],$Q199)),"Y","N")</f>
        <v>N</v>
      </c>
      <c r="AF199" s="1294" t="str">
        <f>IF(ISNUMBER(SEARCH(kpi_catalog[[#Headers],[Product code]],$Q199)),"Y","N")</f>
        <v>N</v>
      </c>
      <c r="AG199" s="1295" t="s">
        <v>4337</v>
      </c>
      <c r="AH199" s="1296"/>
      <c r="AI199" s="1297"/>
      <c r="AJ199" s="1297"/>
    </row>
    <row r="200" spans="1:36" ht="30" customHeight="1">
      <c r="A200" s="1282">
        <v>198</v>
      </c>
      <c r="B200" s="1283" t="s">
        <v>639</v>
      </c>
      <c r="C200" s="1296"/>
      <c r="D200" s="1291" t="s">
        <v>4729</v>
      </c>
      <c r="E200" s="1291" t="s">
        <v>4729</v>
      </c>
      <c r="F200" s="1291" t="s">
        <v>5741</v>
      </c>
      <c r="G200" s="1291" t="s">
        <v>4339</v>
      </c>
      <c r="H200" s="1291" t="s">
        <v>4336</v>
      </c>
      <c r="I200" s="1291" t="s">
        <v>4330</v>
      </c>
      <c r="J200" s="1291" t="s">
        <v>4498</v>
      </c>
      <c r="K200" s="1291" t="s">
        <v>4346</v>
      </c>
      <c r="L200" s="1292" t="str">
        <f>IF(ISNUMBER(SEARCH(kpi_catalog[[#Headers],[Till Date]],K200)),"Y","N")</f>
        <v>N</v>
      </c>
      <c r="M200" s="1292" t="str">
        <f t="shared" si="3"/>
        <v>Y</v>
      </c>
      <c r="N200" s="1292" t="str">
        <f>IF(ISNUMBER(SEARCH(kpi_catalog[[#Headers],[YTD]],$K200)),"Y","N")</f>
        <v>Y</v>
      </c>
      <c r="O200" s="1292" t="str">
        <f>IF(ISNUMBER(SEARCH(kpi_catalog[[#Headers],[MTD]],$K200)),"Y","N")</f>
        <v>N</v>
      </c>
      <c r="P200" s="1292" t="str">
        <f>IF(ISNUMBER(SEARCH(kpi_catalog[[#Headers],[Selected period]],$K200)),"Y","N")</f>
        <v>N</v>
      </c>
      <c r="Q200" s="1293" t="s">
        <v>4332</v>
      </c>
      <c r="R200" s="1294" t="str">
        <f>IF(ISNUMBER(SEARCH(kpi_catalog[[#Headers],[Division]],$Q200)),"Y","N")</f>
        <v>Y</v>
      </c>
      <c r="S200" s="1294" t="str">
        <f>IF(ISNUMBER(SEARCH(kpi_catalog[[#Headers],[Brand]],$Q200)),"Y","N")</f>
        <v>Y</v>
      </c>
      <c r="T200" s="1294" t="str">
        <f>IF(ISNUMBER(SEARCH(kpi_catalog[[#Headers],[Acquisition Period]],$Q200)),"Y","N")</f>
        <v>Y</v>
      </c>
      <c r="U200" s="1294" t="str">
        <f>IF(ISNUMBER(SEARCH(kpi_catalog[[#Headers],[Engager Type]],$Q200)),"Y","N")</f>
        <v>Y</v>
      </c>
      <c r="V200" s="1294" t="str">
        <f>IF(ISNUMBER(SEARCH(kpi_catalog[[#Headers],[Buyer Type]],$Q200)),"Y","N")</f>
        <v>Y</v>
      </c>
      <c r="W200" s="1294" t="str">
        <f>IF(ISNUMBER(SEARCH(kpi_catalog[[#Headers],[Loyalty Filter]],$Q200)),"Y","N")</f>
        <v>Y</v>
      </c>
      <c r="X200" s="1294" t="str">
        <f>IF(ISNUMBER(SEARCH(kpi_catalog[[#Headers],[Channel]],$Q200)),"Y","N")</f>
        <v>N</v>
      </c>
      <c r="Y200" s="1294" t="str">
        <f>IF(ISNUMBER(SEARCH(kpi_catalog[[#Headers],[Campaign ID]],$Q200)),"Y","N")</f>
        <v>N</v>
      </c>
      <c r="Z200" s="1294" t="str">
        <f>IF(ISNUMBER(SEARCH(kpi_catalog[[#Headers],[Channel]],$Q200)),"Y","N")</f>
        <v>N</v>
      </c>
      <c r="AA200" s="1294" t="str">
        <f>IF(ISNUMBER(SEARCH(kpi_catalog[[#Headers],[Campaign ID]],$Q200)),"Y","N")</f>
        <v>N</v>
      </c>
      <c r="AB200" s="1294" t="str">
        <f>IF(ISNUMBER(SEARCH(kpi_catalog[[#Headers],[Campaign Name]],$Q200)),"Y","N")</f>
        <v>N</v>
      </c>
      <c r="AC200" s="1294" t="str">
        <f>IF(ISNUMBER(SEARCH(kpi_catalog[[#Headers],[Touchpoint]],$Q200)),"Y","N")</f>
        <v>N</v>
      </c>
      <c r="AD200" s="1294" t="str">
        <f>IF(ISNUMBER(SEARCH(kpi_catalog[[#Headers],[Campaign type]],$Q200)),"Y","N")</f>
        <v>N</v>
      </c>
      <c r="AE200" s="1294" t="str">
        <f>IF(ISNUMBER(SEARCH(kpi_catalog[[#Headers],[Product franchise]],$Q200)),"Y","N")</f>
        <v>N</v>
      </c>
      <c r="AF200" s="1294" t="str">
        <f>IF(ISNUMBER(SEARCH(kpi_catalog[[#Headers],[Product code]],$Q200)),"Y","N")</f>
        <v>N</v>
      </c>
      <c r="AG200" s="1295" t="s">
        <v>4337</v>
      </c>
      <c r="AH200" s="1296"/>
      <c r="AI200" s="1297"/>
      <c r="AJ200" s="1297"/>
    </row>
    <row r="201" spans="1:36" ht="30" customHeight="1">
      <c r="A201" s="1282">
        <v>199</v>
      </c>
      <c r="B201" s="1283" t="s">
        <v>639</v>
      </c>
      <c r="C201" s="1296"/>
      <c r="D201" s="1291" t="s">
        <v>4466</v>
      </c>
      <c r="E201" s="1291" t="s">
        <v>4466</v>
      </c>
      <c r="F201" s="1291" t="s">
        <v>4466</v>
      </c>
      <c r="G201" s="1291" t="s">
        <v>3368</v>
      </c>
      <c r="H201" s="1291" t="s">
        <v>4361</v>
      </c>
      <c r="I201" s="1291" t="s">
        <v>4330</v>
      </c>
      <c r="J201" s="1291" t="s">
        <v>4498</v>
      </c>
      <c r="K201" s="1291" t="s">
        <v>4346</v>
      </c>
      <c r="L201" s="1292" t="str">
        <f>IF(ISNUMBER(SEARCH(kpi_catalog[[#Headers],[Till Date]],K201)),"Y","N")</f>
        <v>N</v>
      </c>
      <c r="M201" s="1292" t="str">
        <f t="shared" si="3"/>
        <v>Y</v>
      </c>
      <c r="N201" s="1292" t="str">
        <f>IF(ISNUMBER(SEARCH(kpi_catalog[[#Headers],[YTD]],$K201)),"Y","N")</f>
        <v>Y</v>
      </c>
      <c r="O201" s="1292" t="str">
        <f>IF(ISNUMBER(SEARCH(kpi_catalog[[#Headers],[MTD]],$K201)),"Y","N")</f>
        <v>N</v>
      </c>
      <c r="P201" s="1292" t="str">
        <f>IF(ISNUMBER(SEARCH(kpi_catalog[[#Headers],[Selected period]],$K201)),"Y","N")</f>
        <v>N</v>
      </c>
      <c r="Q201" s="1293" t="s">
        <v>4332</v>
      </c>
      <c r="R201" s="1294" t="str">
        <f>IF(ISNUMBER(SEARCH(kpi_catalog[[#Headers],[Division]],$Q201)),"Y","N")</f>
        <v>Y</v>
      </c>
      <c r="S201" s="1294" t="str">
        <f>IF(ISNUMBER(SEARCH(kpi_catalog[[#Headers],[Brand]],$Q201)),"Y","N")</f>
        <v>Y</v>
      </c>
      <c r="T201" s="1294" t="str">
        <f>IF(ISNUMBER(SEARCH(kpi_catalog[[#Headers],[Acquisition Period]],$Q201)),"Y","N")</f>
        <v>Y</v>
      </c>
      <c r="U201" s="1294" t="str">
        <f>IF(ISNUMBER(SEARCH(kpi_catalog[[#Headers],[Engager Type]],$Q201)),"Y","N")</f>
        <v>Y</v>
      </c>
      <c r="V201" s="1294" t="str">
        <f>IF(ISNUMBER(SEARCH(kpi_catalog[[#Headers],[Buyer Type]],$Q201)),"Y","N")</f>
        <v>Y</v>
      </c>
      <c r="W201" s="1294" t="str">
        <f>IF(ISNUMBER(SEARCH(kpi_catalog[[#Headers],[Loyalty Filter]],$Q201)),"Y","N")</f>
        <v>Y</v>
      </c>
      <c r="X201" s="1294" t="str">
        <f>IF(ISNUMBER(SEARCH(kpi_catalog[[#Headers],[Channel]],$Q201)),"Y","N")</f>
        <v>N</v>
      </c>
      <c r="Y201" s="1294" t="str">
        <f>IF(ISNUMBER(SEARCH(kpi_catalog[[#Headers],[Campaign ID]],$Q201)),"Y","N")</f>
        <v>N</v>
      </c>
      <c r="Z201" s="1294" t="str">
        <f>IF(ISNUMBER(SEARCH(kpi_catalog[[#Headers],[Channel]],$Q201)),"Y","N")</f>
        <v>N</v>
      </c>
      <c r="AA201" s="1294" t="str">
        <f>IF(ISNUMBER(SEARCH(kpi_catalog[[#Headers],[Campaign ID]],$Q201)),"Y","N")</f>
        <v>N</v>
      </c>
      <c r="AB201" s="1294" t="str">
        <f>IF(ISNUMBER(SEARCH(kpi_catalog[[#Headers],[Campaign Name]],$Q201)),"Y","N")</f>
        <v>N</v>
      </c>
      <c r="AC201" s="1294" t="str">
        <f>IF(ISNUMBER(SEARCH(kpi_catalog[[#Headers],[Touchpoint]],$Q201)),"Y","N")</f>
        <v>N</v>
      </c>
      <c r="AD201" s="1294" t="str">
        <f>IF(ISNUMBER(SEARCH(kpi_catalog[[#Headers],[Campaign type]],$Q201)),"Y","N")</f>
        <v>N</v>
      </c>
      <c r="AE201" s="1294" t="str">
        <f>IF(ISNUMBER(SEARCH(kpi_catalog[[#Headers],[Product franchise]],$Q201)),"Y","N")</f>
        <v>N</v>
      </c>
      <c r="AF201" s="1294" t="str">
        <f>IF(ISNUMBER(SEARCH(kpi_catalog[[#Headers],[Product code]],$Q201)),"Y","N")</f>
        <v>N</v>
      </c>
      <c r="AG201" s="1299" t="str">
        <f>AG117</f>
        <v>- R12: Number of SMS and/or EM delivered over 12 months
- YTD: Number of SMS and/or EM delivered between Jan. and selected month</v>
      </c>
      <c r="AH201" s="1296"/>
      <c r="AI201" s="1297"/>
      <c r="AJ201" s="1297"/>
    </row>
    <row r="202" spans="1:36" ht="30" customHeight="1">
      <c r="A202" s="1282">
        <v>200</v>
      </c>
      <c r="B202" s="1283" t="s">
        <v>639</v>
      </c>
      <c r="C202" s="1296"/>
      <c r="D202" s="1291" t="s">
        <v>4466</v>
      </c>
      <c r="E202" s="1291" t="s">
        <v>4466</v>
      </c>
      <c r="F202" s="1291" t="s">
        <v>4468</v>
      </c>
      <c r="G202" s="1291" t="s">
        <v>3368</v>
      </c>
      <c r="H202" s="1291" t="s">
        <v>4336</v>
      </c>
      <c r="I202" s="1291" t="s">
        <v>4330</v>
      </c>
      <c r="J202" s="1291" t="s">
        <v>4498</v>
      </c>
      <c r="K202" s="1291" t="s">
        <v>4346</v>
      </c>
      <c r="L202" s="1292" t="str">
        <f>IF(ISNUMBER(SEARCH(kpi_catalog[[#Headers],[Till Date]],K202)),"Y","N")</f>
        <v>N</v>
      </c>
      <c r="M202" s="1292" t="str">
        <f t="shared" si="3"/>
        <v>Y</v>
      </c>
      <c r="N202" s="1292" t="str">
        <f>IF(ISNUMBER(SEARCH(kpi_catalog[[#Headers],[YTD]],$K202)),"Y","N")</f>
        <v>Y</v>
      </c>
      <c r="O202" s="1292" t="str">
        <f>IF(ISNUMBER(SEARCH(kpi_catalog[[#Headers],[MTD]],$K202)),"Y","N")</f>
        <v>N</v>
      </c>
      <c r="P202" s="1292" t="str">
        <f>IF(ISNUMBER(SEARCH(kpi_catalog[[#Headers],[Selected period]],$K202)),"Y","N")</f>
        <v>N</v>
      </c>
      <c r="Q202" s="1293" t="s">
        <v>4332</v>
      </c>
      <c r="R202" s="1294" t="str">
        <f>IF(ISNUMBER(SEARCH(kpi_catalog[[#Headers],[Division]],$Q202)),"Y","N")</f>
        <v>Y</v>
      </c>
      <c r="S202" s="1294" t="str">
        <f>IF(ISNUMBER(SEARCH(kpi_catalog[[#Headers],[Brand]],$Q202)),"Y","N")</f>
        <v>Y</v>
      </c>
      <c r="T202" s="1294" t="str">
        <f>IF(ISNUMBER(SEARCH(kpi_catalog[[#Headers],[Acquisition Period]],$Q202)),"Y","N")</f>
        <v>Y</v>
      </c>
      <c r="U202" s="1294" t="str">
        <f>IF(ISNUMBER(SEARCH(kpi_catalog[[#Headers],[Engager Type]],$Q202)),"Y","N")</f>
        <v>Y</v>
      </c>
      <c r="V202" s="1294" t="str">
        <f>IF(ISNUMBER(SEARCH(kpi_catalog[[#Headers],[Buyer Type]],$Q202)),"Y","N")</f>
        <v>Y</v>
      </c>
      <c r="W202" s="1294" t="str">
        <f>IF(ISNUMBER(SEARCH(kpi_catalog[[#Headers],[Loyalty Filter]],$Q202)),"Y","N")</f>
        <v>Y</v>
      </c>
      <c r="X202" s="1294" t="str">
        <f>IF(ISNUMBER(SEARCH(kpi_catalog[[#Headers],[Channel]],$Q202)),"Y","N")</f>
        <v>N</v>
      </c>
      <c r="Y202" s="1294" t="str">
        <f>IF(ISNUMBER(SEARCH(kpi_catalog[[#Headers],[Campaign ID]],$Q202)),"Y","N")</f>
        <v>N</v>
      </c>
      <c r="Z202" s="1294" t="str">
        <f>IF(ISNUMBER(SEARCH(kpi_catalog[[#Headers],[Channel]],$Q202)),"Y","N")</f>
        <v>N</v>
      </c>
      <c r="AA202" s="1294" t="str">
        <f>IF(ISNUMBER(SEARCH(kpi_catalog[[#Headers],[Campaign ID]],$Q202)),"Y","N")</f>
        <v>N</v>
      </c>
      <c r="AB202" s="1294" t="str">
        <f>IF(ISNUMBER(SEARCH(kpi_catalog[[#Headers],[Campaign Name]],$Q202)),"Y","N")</f>
        <v>N</v>
      </c>
      <c r="AC202" s="1294" t="str">
        <f>IF(ISNUMBER(SEARCH(kpi_catalog[[#Headers],[Touchpoint]],$Q202)),"Y","N")</f>
        <v>N</v>
      </c>
      <c r="AD202" s="1294" t="str">
        <f>IF(ISNUMBER(SEARCH(kpi_catalog[[#Headers],[Campaign type]],$Q202)),"Y","N")</f>
        <v>N</v>
      </c>
      <c r="AE202" s="1294" t="str">
        <f>IF(ISNUMBER(SEARCH(kpi_catalog[[#Headers],[Product franchise]],$Q202)),"Y","N")</f>
        <v>N</v>
      </c>
      <c r="AF202" s="1294" t="str">
        <f>IF(ISNUMBER(SEARCH(kpi_catalog[[#Headers],[Product code]],$Q202)),"Y","N")</f>
        <v>N</v>
      </c>
      <c r="AG202" s="1295" t="s">
        <v>4337</v>
      </c>
      <c r="AH202" s="1296"/>
      <c r="AI202" s="1297"/>
      <c r="AJ202" s="1297"/>
    </row>
    <row r="203" spans="1:36" ht="30" customHeight="1">
      <c r="A203" s="1282">
        <v>201</v>
      </c>
      <c r="B203" s="1283" t="s">
        <v>639</v>
      </c>
      <c r="C203" s="1296"/>
      <c r="D203" s="1291" t="s">
        <v>4466</v>
      </c>
      <c r="E203" s="1291" t="s">
        <v>4466</v>
      </c>
      <c r="F203" s="1291" t="s">
        <v>4469</v>
      </c>
      <c r="G203" s="1291" t="s">
        <v>4339</v>
      </c>
      <c r="H203" s="1291" t="s">
        <v>4336</v>
      </c>
      <c r="I203" s="1291" t="s">
        <v>4330</v>
      </c>
      <c r="J203" s="1291" t="s">
        <v>4498</v>
      </c>
      <c r="K203" s="1291" t="s">
        <v>4346</v>
      </c>
      <c r="L203" s="1292" t="str">
        <f>IF(ISNUMBER(SEARCH(kpi_catalog[[#Headers],[Till Date]],K203)),"Y","N")</f>
        <v>N</v>
      </c>
      <c r="M203" s="1292" t="str">
        <f t="shared" si="3"/>
        <v>Y</v>
      </c>
      <c r="N203" s="1292" t="str">
        <f>IF(ISNUMBER(SEARCH(kpi_catalog[[#Headers],[YTD]],$K203)),"Y","N")</f>
        <v>Y</v>
      </c>
      <c r="O203" s="1292" t="str">
        <f>IF(ISNUMBER(SEARCH(kpi_catalog[[#Headers],[MTD]],$K203)),"Y","N")</f>
        <v>N</v>
      </c>
      <c r="P203" s="1292" t="str">
        <f>IF(ISNUMBER(SEARCH(kpi_catalog[[#Headers],[Selected period]],$K203)),"Y","N")</f>
        <v>N</v>
      </c>
      <c r="Q203" s="1293" t="s">
        <v>4332</v>
      </c>
      <c r="R203" s="1294" t="str">
        <f>IF(ISNUMBER(SEARCH(kpi_catalog[[#Headers],[Division]],$Q203)),"Y","N")</f>
        <v>Y</v>
      </c>
      <c r="S203" s="1294" t="str">
        <f>IF(ISNUMBER(SEARCH(kpi_catalog[[#Headers],[Brand]],$Q203)),"Y","N")</f>
        <v>Y</v>
      </c>
      <c r="T203" s="1294" t="str">
        <f>IF(ISNUMBER(SEARCH(kpi_catalog[[#Headers],[Acquisition Period]],$Q203)),"Y","N")</f>
        <v>Y</v>
      </c>
      <c r="U203" s="1294" t="str">
        <f>IF(ISNUMBER(SEARCH(kpi_catalog[[#Headers],[Engager Type]],$Q203)),"Y","N")</f>
        <v>Y</v>
      </c>
      <c r="V203" s="1294" t="str">
        <f>IF(ISNUMBER(SEARCH(kpi_catalog[[#Headers],[Buyer Type]],$Q203)),"Y","N")</f>
        <v>Y</v>
      </c>
      <c r="W203" s="1294" t="str">
        <f>IF(ISNUMBER(SEARCH(kpi_catalog[[#Headers],[Loyalty Filter]],$Q203)),"Y","N")</f>
        <v>Y</v>
      </c>
      <c r="X203" s="1294" t="str">
        <f>IF(ISNUMBER(SEARCH(kpi_catalog[[#Headers],[Channel]],$Q203)),"Y","N")</f>
        <v>N</v>
      </c>
      <c r="Y203" s="1294" t="str">
        <f>IF(ISNUMBER(SEARCH(kpi_catalog[[#Headers],[Campaign ID]],$Q203)),"Y","N")</f>
        <v>N</v>
      </c>
      <c r="Z203" s="1294" t="str">
        <f>IF(ISNUMBER(SEARCH(kpi_catalog[[#Headers],[Channel]],$Q203)),"Y","N")</f>
        <v>N</v>
      </c>
      <c r="AA203" s="1294" t="str">
        <f>IF(ISNUMBER(SEARCH(kpi_catalog[[#Headers],[Campaign ID]],$Q203)),"Y","N")</f>
        <v>N</v>
      </c>
      <c r="AB203" s="1294" t="str">
        <f>IF(ISNUMBER(SEARCH(kpi_catalog[[#Headers],[Campaign Name]],$Q203)),"Y","N")</f>
        <v>N</v>
      </c>
      <c r="AC203" s="1294" t="str">
        <f>IF(ISNUMBER(SEARCH(kpi_catalog[[#Headers],[Touchpoint]],$Q203)),"Y","N")</f>
        <v>N</v>
      </c>
      <c r="AD203" s="1294" t="str">
        <f>IF(ISNUMBER(SEARCH(kpi_catalog[[#Headers],[Campaign type]],$Q203)),"Y","N")</f>
        <v>N</v>
      </c>
      <c r="AE203" s="1294" t="str">
        <f>IF(ISNUMBER(SEARCH(kpi_catalog[[#Headers],[Product franchise]],$Q203)),"Y","N")</f>
        <v>N</v>
      </c>
      <c r="AF203" s="1294" t="str">
        <f>IF(ISNUMBER(SEARCH(kpi_catalog[[#Headers],[Product code]],$Q203)),"Y","N")</f>
        <v>N</v>
      </c>
      <c r="AG203" s="1295" t="s">
        <v>4337</v>
      </c>
      <c r="AH203" s="1296"/>
      <c r="AI203" s="1297"/>
      <c r="AJ203" s="1297"/>
    </row>
    <row r="204" spans="1:36" ht="30" customHeight="1">
      <c r="A204" s="1282">
        <v>202</v>
      </c>
      <c r="B204" s="1283" t="s">
        <v>639</v>
      </c>
      <c r="C204" s="1296"/>
      <c r="D204" s="1291" t="s">
        <v>4474</v>
      </c>
      <c r="E204" s="1291" t="s">
        <v>4470</v>
      </c>
      <c r="F204" s="1291" t="s">
        <v>4470</v>
      </c>
      <c r="G204" s="1291" t="s">
        <v>3368</v>
      </c>
      <c r="H204" s="1291" t="s">
        <v>4361</v>
      </c>
      <c r="I204" s="1291" t="s">
        <v>4330</v>
      </c>
      <c r="J204" s="1291" t="s">
        <v>4498</v>
      </c>
      <c r="K204" s="1291" t="s">
        <v>4346</v>
      </c>
      <c r="L204" s="1292" t="str">
        <f>IF(ISNUMBER(SEARCH(kpi_catalog[[#Headers],[Till Date]],K204)),"Y","N")</f>
        <v>N</v>
      </c>
      <c r="M204" s="1292" t="str">
        <f t="shared" si="3"/>
        <v>Y</v>
      </c>
      <c r="N204" s="1292" t="str">
        <f>IF(ISNUMBER(SEARCH(kpi_catalog[[#Headers],[YTD]],$K204)),"Y","N")</f>
        <v>Y</v>
      </c>
      <c r="O204" s="1292" t="str">
        <f>IF(ISNUMBER(SEARCH(kpi_catalog[[#Headers],[MTD]],$K204)),"Y","N")</f>
        <v>N</v>
      </c>
      <c r="P204" s="1292" t="str">
        <f>IF(ISNUMBER(SEARCH(kpi_catalog[[#Headers],[Selected period]],$K204)),"Y","N")</f>
        <v>N</v>
      </c>
      <c r="Q204" s="1293" t="s">
        <v>4332</v>
      </c>
      <c r="R204" s="1294" t="str">
        <f>IF(ISNUMBER(SEARCH(kpi_catalog[[#Headers],[Division]],$Q204)),"Y","N")</f>
        <v>Y</v>
      </c>
      <c r="S204" s="1294" t="str">
        <f>IF(ISNUMBER(SEARCH(kpi_catalog[[#Headers],[Brand]],$Q204)),"Y","N")</f>
        <v>Y</v>
      </c>
      <c r="T204" s="1294" t="str">
        <f>IF(ISNUMBER(SEARCH(kpi_catalog[[#Headers],[Acquisition Period]],$Q204)),"Y","N")</f>
        <v>Y</v>
      </c>
      <c r="U204" s="1294" t="str">
        <f>IF(ISNUMBER(SEARCH(kpi_catalog[[#Headers],[Engager Type]],$Q204)),"Y","N")</f>
        <v>Y</v>
      </c>
      <c r="V204" s="1294" t="str">
        <f>IF(ISNUMBER(SEARCH(kpi_catalog[[#Headers],[Buyer Type]],$Q204)),"Y","N")</f>
        <v>Y</v>
      </c>
      <c r="W204" s="1294" t="str">
        <f>IF(ISNUMBER(SEARCH(kpi_catalog[[#Headers],[Loyalty Filter]],$Q204)),"Y","N")</f>
        <v>Y</v>
      </c>
      <c r="X204" s="1294" t="str">
        <f>IF(ISNUMBER(SEARCH(kpi_catalog[[#Headers],[Channel]],$Q204)),"Y","N")</f>
        <v>N</v>
      </c>
      <c r="Y204" s="1294" t="str">
        <f>IF(ISNUMBER(SEARCH(kpi_catalog[[#Headers],[Campaign ID]],$Q204)),"Y","N")</f>
        <v>N</v>
      </c>
      <c r="Z204" s="1294" t="str">
        <f>IF(ISNUMBER(SEARCH(kpi_catalog[[#Headers],[Channel]],$Q204)),"Y","N")</f>
        <v>N</v>
      </c>
      <c r="AA204" s="1294" t="str">
        <f>IF(ISNUMBER(SEARCH(kpi_catalog[[#Headers],[Campaign ID]],$Q204)),"Y","N")</f>
        <v>N</v>
      </c>
      <c r="AB204" s="1294" t="str">
        <f>IF(ISNUMBER(SEARCH(kpi_catalog[[#Headers],[Campaign Name]],$Q204)),"Y","N")</f>
        <v>N</v>
      </c>
      <c r="AC204" s="1294" t="str">
        <f>IF(ISNUMBER(SEARCH(kpi_catalog[[#Headers],[Touchpoint]],$Q204)),"Y","N")</f>
        <v>N</v>
      </c>
      <c r="AD204" s="1294" t="str">
        <f>IF(ISNUMBER(SEARCH(kpi_catalog[[#Headers],[Campaign type]],$Q204)),"Y","N")</f>
        <v>N</v>
      </c>
      <c r="AE204" s="1294" t="str">
        <f>IF(ISNUMBER(SEARCH(kpi_catalog[[#Headers],[Product franchise]],$Q204)),"Y","N")</f>
        <v>N</v>
      </c>
      <c r="AF204" s="1294" t="str">
        <f>IF(ISNUMBER(SEARCH(kpi_catalog[[#Headers],[Product code]],$Q204)),"Y","N")</f>
        <v>N</v>
      </c>
      <c r="AG204" s="1298" t="str">
        <f>AG120</f>
        <v>- R12: GA Revenue attributed to email or SMS campaigns generated over 12 months
- YTD: GA Revenue attributed to email or SMS campaigns generated between Jan. and selected month</v>
      </c>
      <c r="AH204" s="1296"/>
      <c r="AI204" s="1297"/>
      <c r="AJ204" s="1297"/>
    </row>
    <row r="205" spans="1:36" ht="30" customHeight="1">
      <c r="A205" s="1282">
        <v>203</v>
      </c>
      <c r="B205" s="1283" t="s">
        <v>639</v>
      </c>
      <c r="C205" s="1296"/>
      <c r="D205" s="1291" t="s">
        <v>4474</v>
      </c>
      <c r="E205" s="1291" t="s">
        <v>4470</v>
      </c>
      <c r="F205" s="1291" t="s">
        <v>4472</v>
      </c>
      <c r="G205" s="1291" t="s">
        <v>3368</v>
      </c>
      <c r="H205" s="1291" t="s">
        <v>4336</v>
      </c>
      <c r="I205" s="1291" t="s">
        <v>4330</v>
      </c>
      <c r="J205" s="1291" t="s">
        <v>4498</v>
      </c>
      <c r="K205" s="1291" t="s">
        <v>4346</v>
      </c>
      <c r="L205" s="1292" t="str">
        <f>IF(ISNUMBER(SEARCH(kpi_catalog[[#Headers],[Till Date]],K205)),"Y","N")</f>
        <v>N</v>
      </c>
      <c r="M205" s="1292" t="str">
        <f t="shared" si="3"/>
        <v>Y</v>
      </c>
      <c r="N205" s="1292" t="str">
        <f>IF(ISNUMBER(SEARCH(kpi_catalog[[#Headers],[YTD]],$K205)),"Y","N")</f>
        <v>Y</v>
      </c>
      <c r="O205" s="1292" t="str">
        <f>IF(ISNUMBER(SEARCH(kpi_catalog[[#Headers],[MTD]],$K205)),"Y","N")</f>
        <v>N</v>
      </c>
      <c r="P205" s="1292" t="str">
        <f>IF(ISNUMBER(SEARCH(kpi_catalog[[#Headers],[Selected period]],$K205)),"Y","N")</f>
        <v>N</v>
      </c>
      <c r="Q205" s="1293" t="s">
        <v>4332</v>
      </c>
      <c r="R205" s="1294" t="str">
        <f>IF(ISNUMBER(SEARCH(kpi_catalog[[#Headers],[Division]],$Q205)),"Y","N")</f>
        <v>Y</v>
      </c>
      <c r="S205" s="1294" t="str">
        <f>IF(ISNUMBER(SEARCH(kpi_catalog[[#Headers],[Brand]],$Q205)),"Y","N")</f>
        <v>Y</v>
      </c>
      <c r="T205" s="1294" t="str">
        <f>IF(ISNUMBER(SEARCH(kpi_catalog[[#Headers],[Acquisition Period]],$Q205)),"Y","N")</f>
        <v>Y</v>
      </c>
      <c r="U205" s="1294" t="str">
        <f>IF(ISNUMBER(SEARCH(kpi_catalog[[#Headers],[Engager Type]],$Q205)),"Y","N")</f>
        <v>Y</v>
      </c>
      <c r="V205" s="1294" t="str">
        <f>IF(ISNUMBER(SEARCH(kpi_catalog[[#Headers],[Buyer Type]],$Q205)),"Y","N")</f>
        <v>Y</v>
      </c>
      <c r="W205" s="1294" t="str">
        <f>IF(ISNUMBER(SEARCH(kpi_catalog[[#Headers],[Loyalty Filter]],$Q205)),"Y","N")</f>
        <v>Y</v>
      </c>
      <c r="X205" s="1294" t="str">
        <f>IF(ISNUMBER(SEARCH(kpi_catalog[[#Headers],[Channel]],$Q205)),"Y","N")</f>
        <v>N</v>
      </c>
      <c r="Y205" s="1294" t="str">
        <f>IF(ISNUMBER(SEARCH(kpi_catalog[[#Headers],[Campaign ID]],$Q205)),"Y","N")</f>
        <v>N</v>
      </c>
      <c r="Z205" s="1294" t="str">
        <f>IF(ISNUMBER(SEARCH(kpi_catalog[[#Headers],[Channel]],$Q205)),"Y","N")</f>
        <v>N</v>
      </c>
      <c r="AA205" s="1294" t="str">
        <f>IF(ISNUMBER(SEARCH(kpi_catalog[[#Headers],[Campaign ID]],$Q205)),"Y","N")</f>
        <v>N</v>
      </c>
      <c r="AB205" s="1294" t="str">
        <f>IF(ISNUMBER(SEARCH(kpi_catalog[[#Headers],[Campaign Name]],$Q205)),"Y","N")</f>
        <v>N</v>
      </c>
      <c r="AC205" s="1294" t="str">
        <f>IF(ISNUMBER(SEARCH(kpi_catalog[[#Headers],[Touchpoint]],$Q205)),"Y","N")</f>
        <v>N</v>
      </c>
      <c r="AD205" s="1294" t="str">
        <f>IF(ISNUMBER(SEARCH(kpi_catalog[[#Headers],[Campaign type]],$Q205)),"Y","N")</f>
        <v>N</v>
      </c>
      <c r="AE205" s="1294" t="str">
        <f>IF(ISNUMBER(SEARCH(kpi_catalog[[#Headers],[Product franchise]],$Q205)),"Y","N")</f>
        <v>N</v>
      </c>
      <c r="AF205" s="1294" t="str">
        <f>IF(ISNUMBER(SEARCH(kpi_catalog[[#Headers],[Product code]],$Q205)),"Y","N")</f>
        <v>N</v>
      </c>
      <c r="AG205" s="1295" t="s">
        <v>4337</v>
      </c>
      <c r="AH205" s="1296"/>
      <c r="AI205" s="1297"/>
      <c r="AJ205" s="1297"/>
    </row>
    <row r="206" spans="1:36" ht="30" customHeight="1">
      <c r="A206" s="1282">
        <v>204</v>
      </c>
      <c r="B206" s="1283" t="s">
        <v>639</v>
      </c>
      <c r="C206" s="1296"/>
      <c r="D206" s="1291" t="s">
        <v>4474</v>
      </c>
      <c r="E206" s="1291" t="s">
        <v>4470</v>
      </c>
      <c r="F206" s="1291" t="s">
        <v>4473</v>
      </c>
      <c r="G206" s="1291" t="s">
        <v>4339</v>
      </c>
      <c r="H206" s="1291" t="s">
        <v>4336</v>
      </c>
      <c r="I206" s="1291" t="s">
        <v>4330</v>
      </c>
      <c r="J206" s="1291" t="s">
        <v>4498</v>
      </c>
      <c r="K206" s="1291" t="s">
        <v>4346</v>
      </c>
      <c r="L206" s="1292" t="str">
        <f>IF(ISNUMBER(SEARCH(kpi_catalog[[#Headers],[Till Date]],K206)),"Y","N")</f>
        <v>N</v>
      </c>
      <c r="M206" s="1292" t="str">
        <f t="shared" si="3"/>
        <v>Y</v>
      </c>
      <c r="N206" s="1292" t="str">
        <f>IF(ISNUMBER(SEARCH(kpi_catalog[[#Headers],[YTD]],$K206)),"Y","N")</f>
        <v>Y</v>
      </c>
      <c r="O206" s="1292" t="str">
        <f>IF(ISNUMBER(SEARCH(kpi_catalog[[#Headers],[MTD]],$K206)),"Y","N")</f>
        <v>N</v>
      </c>
      <c r="P206" s="1292" t="str">
        <f>IF(ISNUMBER(SEARCH(kpi_catalog[[#Headers],[Selected period]],$K206)),"Y","N")</f>
        <v>N</v>
      </c>
      <c r="Q206" s="1293" t="s">
        <v>4332</v>
      </c>
      <c r="R206" s="1294" t="str">
        <f>IF(ISNUMBER(SEARCH(kpi_catalog[[#Headers],[Division]],$Q206)),"Y","N")</f>
        <v>Y</v>
      </c>
      <c r="S206" s="1294" t="str">
        <f>IF(ISNUMBER(SEARCH(kpi_catalog[[#Headers],[Brand]],$Q206)),"Y","N")</f>
        <v>Y</v>
      </c>
      <c r="T206" s="1294" t="str">
        <f>IF(ISNUMBER(SEARCH(kpi_catalog[[#Headers],[Acquisition Period]],$Q206)),"Y","N")</f>
        <v>Y</v>
      </c>
      <c r="U206" s="1294" t="str">
        <f>IF(ISNUMBER(SEARCH(kpi_catalog[[#Headers],[Engager Type]],$Q206)),"Y","N")</f>
        <v>Y</v>
      </c>
      <c r="V206" s="1294" t="str">
        <f>IF(ISNUMBER(SEARCH(kpi_catalog[[#Headers],[Buyer Type]],$Q206)),"Y","N")</f>
        <v>Y</v>
      </c>
      <c r="W206" s="1294" t="str">
        <f>IF(ISNUMBER(SEARCH(kpi_catalog[[#Headers],[Loyalty Filter]],$Q206)),"Y","N")</f>
        <v>Y</v>
      </c>
      <c r="X206" s="1294" t="str">
        <f>IF(ISNUMBER(SEARCH(kpi_catalog[[#Headers],[Channel]],$Q206)),"Y","N")</f>
        <v>N</v>
      </c>
      <c r="Y206" s="1294" t="str">
        <f>IF(ISNUMBER(SEARCH(kpi_catalog[[#Headers],[Campaign ID]],$Q206)),"Y","N")</f>
        <v>N</v>
      </c>
      <c r="Z206" s="1294" t="str">
        <f>IF(ISNUMBER(SEARCH(kpi_catalog[[#Headers],[Channel]],$Q206)),"Y","N")</f>
        <v>N</v>
      </c>
      <c r="AA206" s="1294" t="str">
        <f>IF(ISNUMBER(SEARCH(kpi_catalog[[#Headers],[Campaign ID]],$Q206)),"Y","N")</f>
        <v>N</v>
      </c>
      <c r="AB206" s="1294" t="str">
        <f>IF(ISNUMBER(SEARCH(kpi_catalog[[#Headers],[Campaign Name]],$Q206)),"Y","N")</f>
        <v>N</v>
      </c>
      <c r="AC206" s="1294" t="str">
        <f>IF(ISNUMBER(SEARCH(kpi_catalog[[#Headers],[Touchpoint]],$Q206)),"Y","N")</f>
        <v>N</v>
      </c>
      <c r="AD206" s="1294" t="str">
        <f>IF(ISNUMBER(SEARCH(kpi_catalog[[#Headers],[Campaign type]],$Q206)),"Y","N")</f>
        <v>N</v>
      </c>
      <c r="AE206" s="1294" t="str">
        <f>IF(ISNUMBER(SEARCH(kpi_catalog[[#Headers],[Product franchise]],$Q206)),"Y","N")</f>
        <v>N</v>
      </c>
      <c r="AF206" s="1294" t="str">
        <f>IF(ISNUMBER(SEARCH(kpi_catalog[[#Headers],[Product code]],$Q206)),"Y","N")</f>
        <v>N</v>
      </c>
      <c r="AG206" s="1295" t="s">
        <v>4337</v>
      </c>
      <c r="AH206" s="1296"/>
      <c r="AI206" s="1297"/>
      <c r="AJ206" s="1297"/>
    </row>
    <row r="207" spans="1:36" ht="30" customHeight="1">
      <c r="A207" s="1282">
        <v>205</v>
      </c>
      <c r="B207" s="1283" t="s">
        <v>639</v>
      </c>
      <c r="C207" s="1296"/>
      <c r="D207" s="1291" t="s">
        <v>4474</v>
      </c>
      <c r="E207" s="1291" t="s">
        <v>4474</v>
      </c>
      <c r="F207" s="1291" t="s">
        <v>4474</v>
      </c>
      <c r="G207" s="1291" t="s">
        <v>4339</v>
      </c>
      <c r="H207" s="1291" t="s">
        <v>4361</v>
      </c>
      <c r="I207" s="1291" t="s">
        <v>4330</v>
      </c>
      <c r="J207" s="1291" t="s">
        <v>4498</v>
      </c>
      <c r="K207" s="1291" t="s">
        <v>4346</v>
      </c>
      <c r="L207" s="1292" t="str">
        <f>IF(ISNUMBER(SEARCH(kpi_catalog[[#Headers],[Till Date]],K207)),"Y","N")</f>
        <v>N</v>
      </c>
      <c r="M207" s="1292" t="str">
        <f t="shared" si="3"/>
        <v>Y</v>
      </c>
      <c r="N207" s="1292" t="str">
        <f>IF(ISNUMBER(SEARCH(kpi_catalog[[#Headers],[YTD]],$K207)),"Y","N")</f>
        <v>Y</v>
      </c>
      <c r="O207" s="1292" t="str">
        <f>IF(ISNUMBER(SEARCH(kpi_catalog[[#Headers],[MTD]],$K207)),"Y","N")</f>
        <v>N</v>
      </c>
      <c r="P207" s="1292" t="str">
        <f>IF(ISNUMBER(SEARCH(kpi_catalog[[#Headers],[Selected period]],$K207)),"Y","N")</f>
        <v>N</v>
      </c>
      <c r="Q207" s="1293" t="s">
        <v>4332</v>
      </c>
      <c r="R207" s="1294" t="str">
        <f>IF(ISNUMBER(SEARCH(kpi_catalog[[#Headers],[Division]],$Q207)),"Y","N")</f>
        <v>Y</v>
      </c>
      <c r="S207" s="1294" t="str">
        <f>IF(ISNUMBER(SEARCH(kpi_catalog[[#Headers],[Brand]],$Q207)),"Y","N")</f>
        <v>Y</v>
      </c>
      <c r="T207" s="1294" t="str">
        <f>IF(ISNUMBER(SEARCH(kpi_catalog[[#Headers],[Acquisition Period]],$Q207)),"Y","N")</f>
        <v>Y</v>
      </c>
      <c r="U207" s="1294" t="str">
        <f>IF(ISNUMBER(SEARCH(kpi_catalog[[#Headers],[Engager Type]],$Q207)),"Y","N")</f>
        <v>Y</v>
      </c>
      <c r="V207" s="1294" t="str">
        <f>IF(ISNUMBER(SEARCH(kpi_catalog[[#Headers],[Buyer Type]],$Q207)),"Y","N")</f>
        <v>Y</v>
      </c>
      <c r="W207" s="1294" t="str">
        <f>IF(ISNUMBER(SEARCH(kpi_catalog[[#Headers],[Loyalty Filter]],$Q207)),"Y","N")</f>
        <v>Y</v>
      </c>
      <c r="X207" s="1294" t="str">
        <f>IF(ISNUMBER(SEARCH(kpi_catalog[[#Headers],[Channel]],$Q207)),"Y","N")</f>
        <v>N</v>
      </c>
      <c r="Y207" s="1294" t="str">
        <f>IF(ISNUMBER(SEARCH(kpi_catalog[[#Headers],[Campaign ID]],$Q207)),"Y","N")</f>
        <v>N</v>
      </c>
      <c r="Z207" s="1294" t="str">
        <f>IF(ISNUMBER(SEARCH(kpi_catalog[[#Headers],[Channel]],$Q207)),"Y","N")</f>
        <v>N</v>
      </c>
      <c r="AA207" s="1294" t="str">
        <f>IF(ISNUMBER(SEARCH(kpi_catalog[[#Headers],[Campaign ID]],$Q207)),"Y","N")</f>
        <v>N</v>
      </c>
      <c r="AB207" s="1294" t="str">
        <f>IF(ISNUMBER(SEARCH(kpi_catalog[[#Headers],[Campaign Name]],$Q207)),"Y","N")</f>
        <v>N</v>
      </c>
      <c r="AC207" s="1294" t="str">
        <f>IF(ISNUMBER(SEARCH(kpi_catalog[[#Headers],[Touchpoint]],$Q207)),"Y","N")</f>
        <v>N</v>
      </c>
      <c r="AD207" s="1294" t="str">
        <f>IF(ISNUMBER(SEARCH(kpi_catalog[[#Headers],[Campaign type]],$Q207)),"Y","N")</f>
        <v>N</v>
      </c>
      <c r="AE207" s="1294" t="str">
        <f>IF(ISNUMBER(SEARCH(kpi_catalog[[#Headers],[Product franchise]],$Q207)),"Y","N")</f>
        <v>N</v>
      </c>
      <c r="AF207" s="1294" t="str">
        <f>IF(ISNUMBER(SEARCH(kpi_catalog[[#Headers],[Product code]],$Q207)),"Y","N")</f>
        <v>N</v>
      </c>
      <c r="AG207" s="1299" t="str">
        <f>AG123</f>
        <v>- R12: (Unique Clicks over 12 months) / (Total delivered over 12 months)
- YTD: (Unique Clicks between Jan. and selected month) / (Total delivered between Jan. and selected month)</v>
      </c>
      <c r="AH207" s="1296"/>
      <c r="AI207" s="1297"/>
      <c r="AJ207" s="1297"/>
    </row>
    <row r="208" spans="1:36" ht="30" customHeight="1">
      <c r="A208" s="1282">
        <v>206</v>
      </c>
      <c r="B208" s="1283" t="s">
        <v>639</v>
      </c>
      <c r="C208" s="1296"/>
      <c r="D208" s="1291" t="s">
        <v>4474</v>
      </c>
      <c r="E208" s="1291" t="s">
        <v>4474</v>
      </c>
      <c r="F208" s="1291" t="s">
        <v>4476</v>
      </c>
      <c r="G208" s="1291" t="s">
        <v>4339</v>
      </c>
      <c r="H208" s="1291" t="s">
        <v>4336</v>
      </c>
      <c r="I208" s="1291" t="s">
        <v>4330</v>
      </c>
      <c r="J208" s="1291" t="s">
        <v>4498</v>
      </c>
      <c r="K208" s="1291" t="s">
        <v>4346</v>
      </c>
      <c r="L208" s="1292" t="str">
        <f>IF(ISNUMBER(SEARCH(kpi_catalog[[#Headers],[Till Date]],K208)),"Y","N")</f>
        <v>N</v>
      </c>
      <c r="M208" s="1292" t="str">
        <f t="shared" si="3"/>
        <v>Y</v>
      </c>
      <c r="N208" s="1292" t="str">
        <f>IF(ISNUMBER(SEARCH(kpi_catalog[[#Headers],[YTD]],$K208)),"Y","N")</f>
        <v>Y</v>
      </c>
      <c r="O208" s="1292" t="str">
        <f>IF(ISNUMBER(SEARCH(kpi_catalog[[#Headers],[MTD]],$K208)),"Y","N")</f>
        <v>N</v>
      </c>
      <c r="P208" s="1292" t="str">
        <f>IF(ISNUMBER(SEARCH(kpi_catalog[[#Headers],[Selected period]],$K208)),"Y","N")</f>
        <v>N</v>
      </c>
      <c r="Q208" s="1293" t="s">
        <v>4332</v>
      </c>
      <c r="R208" s="1294" t="str">
        <f>IF(ISNUMBER(SEARCH(kpi_catalog[[#Headers],[Division]],$Q208)),"Y","N")</f>
        <v>Y</v>
      </c>
      <c r="S208" s="1294" t="str">
        <f>IF(ISNUMBER(SEARCH(kpi_catalog[[#Headers],[Brand]],$Q208)),"Y","N")</f>
        <v>Y</v>
      </c>
      <c r="T208" s="1294" t="str">
        <f>IF(ISNUMBER(SEARCH(kpi_catalog[[#Headers],[Acquisition Period]],$Q208)),"Y","N")</f>
        <v>Y</v>
      </c>
      <c r="U208" s="1294" t="str">
        <f>IF(ISNUMBER(SEARCH(kpi_catalog[[#Headers],[Engager Type]],$Q208)),"Y","N")</f>
        <v>Y</v>
      </c>
      <c r="V208" s="1294" t="str">
        <f>IF(ISNUMBER(SEARCH(kpi_catalog[[#Headers],[Buyer Type]],$Q208)),"Y","N")</f>
        <v>Y</v>
      </c>
      <c r="W208" s="1294" t="str">
        <f>IF(ISNUMBER(SEARCH(kpi_catalog[[#Headers],[Loyalty Filter]],$Q208)),"Y","N")</f>
        <v>Y</v>
      </c>
      <c r="X208" s="1294" t="str">
        <f>IF(ISNUMBER(SEARCH(kpi_catalog[[#Headers],[Channel]],$Q208)),"Y","N")</f>
        <v>N</v>
      </c>
      <c r="Y208" s="1294" t="str">
        <f>IF(ISNUMBER(SEARCH(kpi_catalog[[#Headers],[Campaign ID]],$Q208)),"Y","N")</f>
        <v>N</v>
      </c>
      <c r="Z208" s="1294" t="str">
        <f>IF(ISNUMBER(SEARCH(kpi_catalog[[#Headers],[Channel]],$Q208)),"Y","N")</f>
        <v>N</v>
      </c>
      <c r="AA208" s="1294" t="str">
        <f>IF(ISNUMBER(SEARCH(kpi_catalog[[#Headers],[Campaign ID]],$Q208)),"Y","N")</f>
        <v>N</v>
      </c>
      <c r="AB208" s="1294" t="str">
        <f>IF(ISNUMBER(SEARCH(kpi_catalog[[#Headers],[Campaign Name]],$Q208)),"Y","N")</f>
        <v>N</v>
      </c>
      <c r="AC208" s="1294" t="str">
        <f>IF(ISNUMBER(SEARCH(kpi_catalog[[#Headers],[Touchpoint]],$Q208)),"Y","N")</f>
        <v>N</v>
      </c>
      <c r="AD208" s="1294" t="str">
        <f>IF(ISNUMBER(SEARCH(kpi_catalog[[#Headers],[Campaign type]],$Q208)),"Y","N")</f>
        <v>N</v>
      </c>
      <c r="AE208" s="1294" t="str">
        <f>IF(ISNUMBER(SEARCH(kpi_catalog[[#Headers],[Product franchise]],$Q208)),"Y","N")</f>
        <v>N</v>
      </c>
      <c r="AF208" s="1294" t="str">
        <f>IF(ISNUMBER(SEARCH(kpi_catalog[[#Headers],[Product code]],$Q208)),"Y","N")</f>
        <v>N</v>
      </c>
      <c r="AG208" s="1295" t="s">
        <v>4337</v>
      </c>
      <c r="AH208" s="1296"/>
      <c r="AI208" s="1297"/>
      <c r="AJ208" s="1297"/>
    </row>
    <row r="209" spans="1:36" ht="30" customHeight="1">
      <c r="A209" s="1282">
        <v>207</v>
      </c>
      <c r="B209" s="1283" t="s">
        <v>639</v>
      </c>
      <c r="C209" s="1296"/>
      <c r="D209" s="1291" t="s">
        <v>4474</v>
      </c>
      <c r="E209" s="1291" t="s">
        <v>4474</v>
      </c>
      <c r="F209" s="1291" t="s">
        <v>4477</v>
      </c>
      <c r="G209" s="1291" t="s">
        <v>4352</v>
      </c>
      <c r="H209" s="1291" t="s">
        <v>4336</v>
      </c>
      <c r="I209" s="1291" t="s">
        <v>4330</v>
      </c>
      <c r="J209" s="1291" t="s">
        <v>4498</v>
      </c>
      <c r="K209" s="1291" t="s">
        <v>4346</v>
      </c>
      <c r="L209" s="1292" t="str">
        <f>IF(ISNUMBER(SEARCH(kpi_catalog[[#Headers],[Till Date]],K209)),"Y","N")</f>
        <v>N</v>
      </c>
      <c r="M209" s="1292" t="str">
        <f t="shared" si="3"/>
        <v>Y</v>
      </c>
      <c r="N209" s="1292" t="str">
        <f>IF(ISNUMBER(SEARCH(kpi_catalog[[#Headers],[YTD]],$K209)),"Y","N")</f>
        <v>Y</v>
      </c>
      <c r="O209" s="1292" t="str">
        <f>IF(ISNUMBER(SEARCH(kpi_catalog[[#Headers],[MTD]],$K209)),"Y","N")</f>
        <v>N</v>
      </c>
      <c r="P209" s="1292" t="str">
        <f>IF(ISNUMBER(SEARCH(kpi_catalog[[#Headers],[Selected period]],$K209)),"Y","N")</f>
        <v>N</v>
      </c>
      <c r="Q209" s="1293" t="s">
        <v>4332</v>
      </c>
      <c r="R209" s="1294" t="str">
        <f>IF(ISNUMBER(SEARCH(kpi_catalog[[#Headers],[Division]],$Q209)),"Y","N")</f>
        <v>Y</v>
      </c>
      <c r="S209" s="1294" t="str">
        <f>IF(ISNUMBER(SEARCH(kpi_catalog[[#Headers],[Brand]],$Q209)),"Y","N")</f>
        <v>Y</v>
      </c>
      <c r="T209" s="1294" t="str">
        <f>IF(ISNUMBER(SEARCH(kpi_catalog[[#Headers],[Acquisition Period]],$Q209)),"Y","N")</f>
        <v>Y</v>
      </c>
      <c r="U209" s="1294" t="str">
        <f>IF(ISNUMBER(SEARCH(kpi_catalog[[#Headers],[Engager Type]],$Q209)),"Y","N")</f>
        <v>Y</v>
      </c>
      <c r="V209" s="1294" t="str">
        <f>IF(ISNUMBER(SEARCH(kpi_catalog[[#Headers],[Buyer Type]],$Q209)),"Y","N")</f>
        <v>Y</v>
      </c>
      <c r="W209" s="1294" t="str">
        <f>IF(ISNUMBER(SEARCH(kpi_catalog[[#Headers],[Loyalty Filter]],$Q209)),"Y","N")</f>
        <v>Y</v>
      </c>
      <c r="X209" s="1294" t="str">
        <f>IF(ISNUMBER(SEARCH(kpi_catalog[[#Headers],[Channel]],$Q209)),"Y","N")</f>
        <v>N</v>
      </c>
      <c r="Y209" s="1294" t="str">
        <f>IF(ISNUMBER(SEARCH(kpi_catalog[[#Headers],[Campaign ID]],$Q209)),"Y","N")</f>
        <v>N</v>
      </c>
      <c r="Z209" s="1294" t="str">
        <f>IF(ISNUMBER(SEARCH(kpi_catalog[[#Headers],[Channel]],$Q209)),"Y","N")</f>
        <v>N</v>
      </c>
      <c r="AA209" s="1294" t="str">
        <f>IF(ISNUMBER(SEARCH(kpi_catalog[[#Headers],[Campaign ID]],$Q209)),"Y","N")</f>
        <v>N</v>
      </c>
      <c r="AB209" s="1294" t="str">
        <f>IF(ISNUMBER(SEARCH(kpi_catalog[[#Headers],[Campaign Name]],$Q209)),"Y","N")</f>
        <v>N</v>
      </c>
      <c r="AC209" s="1294" t="str">
        <f>IF(ISNUMBER(SEARCH(kpi_catalog[[#Headers],[Touchpoint]],$Q209)),"Y","N")</f>
        <v>N</v>
      </c>
      <c r="AD209" s="1294" t="str">
        <f>IF(ISNUMBER(SEARCH(kpi_catalog[[#Headers],[Campaign type]],$Q209)),"Y","N")</f>
        <v>N</v>
      </c>
      <c r="AE209" s="1294" t="str">
        <f>IF(ISNUMBER(SEARCH(kpi_catalog[[#Headers],[Product franchise]],$Q209)),"Y","N")</f>
        <v>N</v>
      </c>
      <c r="AF209" s="1294" t="str">
        <f>IF(ISNUMBER(SEARCH(kpi_catalog[[#Headers],[Product code]],$Q209)),"Y","N")</f>
        <v>N</v>
      </c>
      <c r="AG209" s="1295" t="s">
        <v>4337</v>
      </c>
      <c r="AH209" s="1296"/>
      <c r="AI209" s="1297"/>
      <c r="AJ209" s="1297"/>
    </row>
    <row r="210" spans="1:36" ht="30" customHeight="1">
      <c r="A210" s="1282">
        <v>208</v>
      </c>
      <c r="B210" s="1283" t="s">
        <v>639</v>
      </c>
      <c r="C210" s="1296"/>
      <c r="D210" s="1323" t="s">
        <v>4735</v>
      </c>
      <c r="E210" s="1291" t="s">
        <v>4478</v>
      </c>
      <c r="F210" s="1291" t="s">
        <v>4478</v>
      </c>
      <c r="G210" s="1291" t="s">
        <v>4339</v>
      </c>
      <c r="H210" s="1291" t="s">
        <v>4361</v>
      </c>
      <c r="I210" s="1291" t="s">
        <v>4330</v>
      </c>
      <c r="J210" s="1291" t="s">
        <v>4498</v>
      </c>
      <c r="K210" s="1291" t="s">
        <v>4346</v>
      </c>
      <c r="L210" s="1292" t="str">
        <f>IF(ISNUMBER(SEARCH(kpi_catalog[[#Headers],[Till Date]],K210)),"Y","N")</f>
        <v>N</v>
      </c>
      <c r="M210" s="1292" t="str">
        <f t="shared" si="3"/>
        <v>Y</v>
      </c>
      <c r="N210" s="1292" t="str">
        <f>IF(ISNUMBER(SEARCH(kpi_catalog[[#Headers],[YTD]],$K210)),"Y","N")</f>
        <v>Y</v>
      </c>
      <c r="O210" s="1292" t="str">
        <f>IF(ISNUMBER(SEARCH(kpi_catalog[[#Headers],[MTD]],$K210)),"Y","N")</f>
        <v>N</v>
      </c>
      <c r="P210" s="1292" t="str">
        <f>IF(ISNUMBER(SEARCH(kpi_catalog[[#Headers],[Selected period]],$K210)),"Y","N")</f>
        <v>N</v>
      </c>
      <c r="Q210" s="1293" t="s">
        <v>4332</v>
      </c>
      <c r="R210" s="1294" t="str">
        <f>IF(ISNUMBER(SEARCH(kpi_catalog[[#Headers],[Division]],$Q210)),"Y","N")</f>
        <v>Y</v>
      </c>
      <c r="S210" s="1294" t="str">
        <f>IF(ISNUMBER(SEARCH(kpi_catalog[[#Headers],[Brand]],$Q210)),"Y","N")</f>
        <v>Y</v>
      </c>
      <c r="T210" s="1294" t="str">
        <f>IF(ISNUMBER(SEARCH(kpi_catalog[[#Headers],[Acquisition Period]],$Q210)),"Y","N")</f>
        <v>Y</v>
      </c>
      <c r="U210" s="1294" t="str">
        <f>IF(ISNUMBER(SEARCH(kpi_catalog[[#Headers],[Engager Type]],$Q210)),"Y","N")</f>
        <v>Y</v>
      </c>
      <c r="V210" s="1294" t="str">
        <f>IF(ISNUMBER(SEARCH(kpi_catalog[[#Headers],[Buyer Type]],$Q210)),"Y","N")</f>
        <v>Y</v>
      </c>
      <c r="W210" s="1294" t="str">
        <f>IF(ISNUMBER(SEARCH(kpi_catalog[[#Headers],[Loyalty Filter]],$Q210)),"Y","N")</f>
        <v>Y</v>
      </c>
      <c r="X210" s="1294" t="str">
        <f>IF(ISNUMBER(SEARCH(kpi_catalog[[#Headers],[Channel]],$Q210)),"Y","N")</f>
        <v>N</v>
      </c>
      <c r="Y210" s="1294" t="str">
        <f>IF(ISNUMBER(SEARCH(kpi_catalog[[#Headers],[Campaign ID]],$Q210)),"Y","N")</f>
        <v>N</v>
      </c>
      <c r="Z210" s="1294" t="str">
        <f>IF(ISNUMBER(SEARCH(kpi_catalog[[#Headers],[Channel]],$Q210)),"Y","N")</f>
        <v>N</v>
      </c>
      <c r="AA210" s="1294" t="str">
        <f>IF(ISNUMBER(SEARCH(kpi_catalog[[#Headers],[Campaign ID]],$Q210)),"Y","N")</f>
        <v>N</v>
      </c>
      <c r="AB210" s="1294" t="str">
        <f>IF(ISNUMBER(SEARCH(kpi_catalog[[#Headers],[Campaign Name]],$Q210)),"Y","N")</f>
        <v>N</v>
      </c>
      <c r="AC210" s="1294" t="str">
        <f>IF(ISNUMBER(SEARCH(kpi_catalog[[#Headers],[Touchpoint]],$Q210)),"Y","N")</f>
        <v>N</v>
      </c>
      <c r="AD210" s="1294" t="str">
        <f>IF(ISNUMBER(SEARCH(kpi_catalog[[#Headers],[Campaign type]],$Q210)),"Y","N")</f>
        <v>N</v>
      </c>
      <c r="AE210" s="1294" t="str">
        <f>IF(ISNUMBER(SEARCH(kpi_catalog[[#Headers],[Product franchise]],$Q210)),"Y","N")</f>
        <v>N</v>
      </c>
      <c r="AF210" s="1294" t="str">
        <f>IF(ISNUMBER(SEARCH(kpi_catalog[[#Headers],[Product code]],$Q210)),"Y","N")</f>
        <v>N</v>
      </c>
      <c r="AG210" s="1298" t="str">
        <f>AG126</f>
        <v>- R12: Number of people who withdrawn their opt-in consent over the 12 past month
- YTD: Number of people who withdrawn their opt-in consent since Jan.</v>
      </c>
      <c r="AH210" s="1296"/>
      <c r="AI210" s="1297"/>
      <c r="AJ210" s="1297"/>
    </row>
    <row r="211" spans="1:36" ht="30" customHeight="1">
      <c r="A211" s="1282">
        <v>209</v>
      </c>
      <c r="B211" s="1283" t="s">
        <v>639</v>
      </c>
      <c r="C211" s="1296"/>
      <c r="D211" s="1323" t="s">
        <v>4735</v>
      </c>
      <c r="E211" s="1291" t="s">
        <v>4478</v>
      </c>
      <c r="F211" s="1291" t="s">
        <v>4480</v>
      </c>
      <c r="G211" s="1291" t="s">
        <v>4339</v>
      </c>
      <c r="H211" s="1291" t="s">
        <v>4336</v>
      </c>
      <c r="I211" s="1291" t="s">
        <v>4330</v>
      </c>
      <c r="J211" s="1291" t="s">
        <v>4498</v>
      </c>
      <c r="K211" s="1291" t="s">
        <v>4346</v>
      </c>
      <c r="L211" s="1292" t="str">
        <f>IF(ISNUMBER(SEARCH(kpi_catalog[[#Headers],[Till Date]],K211)),"Y","N")</f>
        <v>N</v>
      </c>
      <c r="M211" s="1292" t="str">
        <f t="shared" si="3"/>
        <v>Y</v>
      </c>
      <c r="N211" s="1292" t="str">
        <f>IF(ISNUMBER(SEARCH(kpi_catalog[[#Headers],[YTD]],$K211)),"Y","N")</f>
        <v>Y</v>
      </c>
      <c r="O211" s="1292" t="str">
        <f>IF(ISNUMBER(SEARCH(kpi_catalog[[#Headers],[MTD]],$K211)),"Y","N")</f>
        <v>N</v>
      </c>
      <c r="P211" s="1292" t="str">
        <f>IF(ISNUMBER(SEARCH(kpi_catalog[[#Headers],[Selected period]],$K211)),"Y","N")</f>
        <v>N</v>
      </c>
      <c r="Q211" s="1293" t="s">
        <v>4332</v>
      </c>
      <c r="R211" s="1294" t="str">
        <f>IF(ISNUMBER(SEARCH(kpi_catalog[[#Headers],[Division]],$Q211)),"Y","N")</f>
        <v>Y</v>
      </c>
      <c r="S211" s="1294" t="str">
        <f>IF(ISNUMBER(SEARCH(kpi_catalog[[#Headers],[Brand]],$Q211)),"Y","N")</f>
        <v>Y</v>
      </c>
      <c r="T211" s="1294" t="str">
        <f>IF(ISNUMBER(SEARCH(kpi_catalog[[#Headers],[Acquisition Period]],$Q211)),"Y","N")</f>
        <v>Y</v>
      </c>
      <c r="U211" s="1294" t="str">
        <f>IF(ISNUMBER(SEARCH(kpi_catalog[[#Headers],[Engager Type]],$Q211)),"Y","N")</f>
        <v>Y</v>
      </c>
      <c r="V211" s="1294" t="str">
        <f>IF(ISNUMBER(SEARCH(kpi_catalog[[#Headers],[Buyer Type]],$Q211)),"Y","N")</f>
        <v>Y</v>
      </c>
      <c r="W211" s="1294" t="str">
        <f>IF(ISNUMBER(SEARCH(kpi_catalog[[#Headers],[Loyalty Filter]],$Q211)),"Y","N")</f>
        <v>Y</v>
      </c>
      <c r="X211" s="1294" t="str">
        <f>IF(ISNUMBER(SEARCH(kpi_catalog[[#Headers],[Channel]],$Q211)),"Y","N")</f>
        <v>N</v>
      </c>
      <c r="Y211" s="1294" t="str">
        <f>IF(ISNUMBER(SEARCH(kpi_catalog[[#Headers],[Campaign ID]],$Q211)),"Y","N")</f>
        <v>N</v>
      </c>
      <c r="Z211" s="1294" t="str">
        <f>IF(ISNUMBER(SEARCH(kpi_catalog[[#Headers],[Channel]],$Q211)),"Y","N")</f>
        <v>N</v>
      </c>
      <c r="AA211" s="1294" t="str">
        <f>IF(ISNUMBER(SEARCH(kpi_catalog[[#Headers],[Campaign ID]],$Q211)),"Y","N")</f>
        <v>N</v>
      </c>
      <c r="AB211" s="1294" t="str">
        <f>IF(ISNUMBER(SEARCH(kpi_catalog[[#Headers],[Campaign Name]],$Q211)),"Y","N")</f>
        <v>N</v>
      </c>
      <c r="AC211" s="1294" t="str">
        <f>IF(ISNUMBER(SEARCH(kpi_catalog[[#Headers],[Touchpoint]],$Q211)),"Y","N")</f>
        <v>N</v>
      </c>
      <c r="AD211" s="1294" t="str">
        <f>IF(ISNUMBER(SEARCH(kpi_catalog[[#Headers],[Campaign type]],$Q211)),"Y","N")</f>
        <v>N</v>
      </c>
      <c r="AE211" s="1294" t="str">
        <f>IF(ISNUMBER(SEARCH(kpi_catalog[[#Headers],[Product franchise]],$Q211)),"Y","N")</f>
        <v>N</v>
      </c>
      <c r="AF211" s="1294" t="str">
        <f>IF(ISNUMBER(SEARCH(kpi_catalog[[#Headers],[Product code]],$Q211)),"Y","N")</f>
        <v>N</v>
      </c>
      <c r="AG211" s="1295" t="s">
        <v>4337</v>
      </c>
      <c r="AH211" s="1296"/>
      <c r="AI211" s="1297"/>
      <c r="AJ211" s="1297"/>
    </row>
    <row r="212" spans="1:36" ht="30" customHeight="1">
      <c r="A212" s="1282">
        <v>210</v>
      </c>
      <c r="B212" s="1283" t="s">
        <v>639</v>
      </c>
      <c r="C212" s="1296"/>
      <c r="D212" s="1323" t="s">
        <v>4735</v>
      </c>
      <c r="E212" s="1291" t="s">
        <v>4478</v>
      </c>
      <c r="F212" s="1291" t="s">
        <v>4481</v>
      </c>
      <c r="G212" s="1291" t="s">
        <v>4352</v>
      </c>
      <c r="H212" s="1291" t="s">
        <v>4336</v>
      </c>
      <c r="I212" s="1291" t="s">
        <v>4330</v>
      </c>
      <c r="J212" s="1291" t="s">
        <v>4498</v>
      </c>
      <c r="K212" s="1291" t="s">
        <v>4346</v>
      </c>
      <c r="L212" s="1292" t="str">
        <f>IF(ISNUMBER(SEARCH(kpi_catalog[[#Headers],[Till Date]],K212)),"Y","N")</f>
        <v>N</v>
      </c>
      <c r="M212" s="1292" t="str">
        <f t="shared" si="3"/>
        <v>Y</v>
      </c>
      <c r="N212" s="1292" t="str">
        <f>IF(ISNUMBER(SEARCH(kpi_catalog[[#Headers],[YTD]],$K212)),"Y","N")</f>
        <v>Y</v>
      </c>
      <c r="O212" s="1292" t="str">
        <f>IF(ISNUMBER(SEARCH(kpi_catalog[[#Headers],[MTD]],$K212)),"Y","N")</f>
        <v>N</v>
      </c>
      <c r="P212" s="1292" t="str">
        <f>IF(ISNUMBER(SEARCH(kpi_catalog[[#Headers],[Selected period]],$K212)),"Y","N")</f>
        <v>N</v>
      </c>
      <c r="Q212" s="1293" t="s">
        <v>4332</v>
      </c>
      <c r="R212" s="1294" t="str">
        <f>IF(ISNUMBER(SEARCH(kpi_catalog[[#Headers],[Division]],$Q212)),"Y","N")</f>
        <v>Y</v>
      </c>
      <c r="S212" s="1294" t="str">
        <f>IF(ISNUMBER(SEARCH(kpi_catalog[[#Headers],[Brand]],$Q212)),"Y","N")</f>
        <v>Y</v>
      </c>
      <c r="T212" s="1294" t="str">
        <f>IF(ISNUMBER(SEARCH(kpi_catalog[[#Headers],[Acquisition Period]],$Q212)),"Y","N")</f>
        <v>Y</v>
      </c>
      <c r="U212" s="1294" t="str">
        <f>IF(ISNUMBER(SEARCH(kpi_catalog[[#Headers],[Engager Type]],$Q212)),"Y","N")</f>
        <v>Y</v>
      </c>
      <c r="V212" s="1294" t="str">
        <f>IF(ISNUMBER(SEARCH(kpi_catalog[[#Headers],[Buyer Type]],$Q212)),"Y","N")</f>
        <v>Y</v>
      </c>
      <c r="W212" s="1294" t="str">
        <f>IF(ISNUMBER(SEARCH(kpi_catalog[[#Headers],[Loyalty Filter]],$Q212)),"Y","N")</f>
        <v>Y</v>
      </c>
      <c r="X212" s="1294" t="str">
        <f>IF(ISNUMBER(SEARCH(kpi_catalog[[#Headers],[Channel]],$Q212)),"Y","N")</f>
        <v>N</v>
      </c>
      <c r="Y212" s="1294" t="str">
        <f>IF(ISNUMBER(SEARCH(kpi_catalog[[#Headers],[Campaign ID]],$Q212)),"Y","N")</f>
        <v>N</v>
      </c>
      <c r="Z212" s="1294" t="str">
        <f>IF(ISNUMBER(SEARCH(kpi_catalog[[#Headers],[Channel]],$Q212)),"Y","N")</f>
        <v>N</v>
      </c>
      <c r="AA212" s="1294" t="str">
        <f>IF(ISNUMBER(SEARCH(kpi_catalog[[#Headers],[Campaign ID]],$Q212)),"Y","N")</f>
        <v>N</v>
      </c>
      <c r="AB212" s="1294" t="str">
        <f>IF(ISNUMBER(SEARCH(kpi_catalog[[#Headers],[Campaign Name]],$Q212)),"Y","N")</f>
        <v>N</v>
      </c>
      <c r="AC212" s="1294" t="str">
        <f>IF(ISNUMBER(SEARCH(kpi_catalog[[#Headers],[Touchpoint]],$Q212)),"Y","N")</f>
        <v>N</v>
      </c>
      <c r="AD212" s="1294" t="str">
        <f>IF(ISNUMBER(SEARCH(kpi_catalog[[#Headers],[Campaign type]],$Q212)),"Y","N")</f>
        <v>N</v>
      </c>
      <c r="AE212" s="1294" t="str">
        <f>IF(ISNUMBER(SEARCH(kpi_catalog[[#Headers],[Product franchise]],$Q212)),"Y","N")</f>
        <v>N</v>
      </c>
      <c r="AF212" s="1294" t="str">
        <f>IF(ISNUMBER(SEARCH(kpi_catalog[[#Headers],[Product code]],$Q212)),"Y","N")</f>
        <v>N</v>
      </c>
      <c r="AG212" s="1295" t="s">
        <v>4337</v>
      </c>
      <c r="AH212" s="1296"/>
      <c r="AI212" s="1297"/>
      <c r="AJ212" s="1297"/>
    </row>
    <row r="213" spans="1:36" ht="30" customHeight="1">
      <c r="A213" s="1282">
        <v>211</v>
      </c>
      <c r="B213" s="1283" t="s">
        <v>639</v>
      </c>
      <c r="C213" s="1296"/>
      <c r="D213" s="1323" t="s">
        <v>4736</v>
      </c>
      <c r="E213" s="1291" t="s">
        <v>4482</v>
      </c>
      <c r="F213" s="1291" t="s">
        <v>4482</v>
      </c>
      <c r="G213" s="1291" t="s">
        <v>4339</v>
      </c>
      <c r="H213" s="1291" t="s">
        <v>4361</v>
      </c>
      <c r="I213" s="1291" t="s">
        <v>4330</v>
      </c>
      <c r="J213" s="1291" t="s">
        <v>4498</v>
      </c>
      <c r="K213" s="1291" t="s">
        <v>4346</v>
      </c>
      <c r="L213" s="1292" t="str">
        <f>IF(ISNUMBER(SEARCH(kpi_catalog[[#Headers],[Till Date]],K213)),"Y","N")</f>
        <v>N</v>
      </c>
      <c r="M213" s="1292" t="str">
        <f t="shared" si="3"/>
        <v>Y</v>
      </c>
      <c r="N213" s="1292" t="str">
        <f>IF(ISNUMBER(SEARCH(kpi_catalog[[#Headers],[YTD]],$K213)),"Y","N")</f>
        <v>Y</v>
      </c>
      <c r="O213" s="1292" t="str">
        <f>IF(ISNUMBER(SEARCH(kpi_catalog[[#Headers],[MTD]],$K213)),"Y","N")</f>
        <v>N</v>
      </c>
      <c r="P213" s="1292" t="str">
        <f>IF(ISNUMBER(SEARCH(kpi_catalog[[#Headers],[Selected period]],$K213)),"Y","N")</f>
        <v>N</v>
      </c>
      <c r="Q213" s="1293" t="s">
        <v>4332</v>
      </c>
      <c r="R213" s="1294" t="str">
        <f>IF(ISNUMBER(SEARCH(kpi_catalog[[#Headers],[Division]],$Q213)),"Y","N")</f>
        <v>Y</v>
      </c>
      <c r="S213" s="1294" t="str">
        <f>IF(ISNUMBER(SEARCH(kpi_catalog[[#Headers],[Brand]],$Q213)),"Y","N")</f>
        <v>Y</v>
      </c>
      <c r="T213" s="1294" t="str">
        <f>IF(ISNUMBER(SEARCH(kpi_catalog[[#Headers],[Acquisition Period]],$Q213)),"Y","N")</f>
        <v>Y</v>
      </c>
      <c r="U213" s="1294" t="str">
        <f>IF(ISNUMBER(SEARCH(kpi_catalog[[#Headers],[Engager Type]],$Q213)),"Y","N")</f>
        <v>Y</v>
      </c>
      <c r="V213" s="1294" t="str">
        <f>IF(ISNUMBER(SEARCH(kpi_catalog[[#Headers],[Buyer Type]],$Q213)),"Y","N")</f>
        <v>Y</v>
      </c>
      <c r="W213" s="1294" t="str">
        <f>IF(ISNUMBER(SEARCH(kpi_catalog[[#Headers],[Loyalty Filter]],$Q213)),"Y","N")</f>
        <v>Y</v>
      </c>
      <c r="X213" s="1294" t="str">
        <f>IF(ISNUMBER(SEARCH(kpi_catalog[[#Headers],[Channel]],$Q213)),"Y","N")</f>
        <v>N</v>
      </c>
      <c r="Y213" s="1294" t="str">
        <f>IF(ISNUMBER(SEARCH(kpi_catalog[[#Headers],[Campaign ID]],$Q213)),"Y","N")</f>
        <v>N</v>
      </c>
      <c r="Z213" s="1294" t="str">
        <f>IF(ISNUMBER(SEARCH(kpi_catalog[[#Headers],[Channel]],$Q213)),"Y","N")</f>
        <v>N</v>
      </c>
      <c r="AA213" s="1294" t="str">
        <f>IF(ISNUMBER(SEARCH(kpi_catalog[[#Headers],[Campaign ID]],$Q213)),"Y","N")</f>
        <v>N</v>
      </c>
      <c r="AB213" s="1294" t="str">
        <f>IF(ISNUMBER(SEARCH(kpi_catalog[[#Headers],[Campaign Name]],$Q213)),"Y","N")</f>
        <v>N</v>
      </c>
      <c r="AC213" s="1294" t="str">
        <f>IF(ISNUMBER(SEARCH(kpi_catalog[[#Headers],[Touchpoint]],$Q213)),"Y","N")</f>
        <v>N</v>
      </c>
      <c r="AD213" s="1294" t="str">
        <f>IF(ISNUMBER(SEARCH(kpi_catalog[[#Headers],[Campaign type]],$Q213)),"Y","N")</f>
        <v>N</v>
      </c>
      <c r="AE213" s="1294" t="str">
        <f>IF(ISNUMBER(SEARCH(kpi_catalog[[#Headers],[Product franchise]],$Q213)),"Y","N")</f>
        <v>N</v>
      </c>
      <c r="AF213" s="1294" t="str">
        <f>IF(ISNUMBER(SEARCH(kpi_catalog[[#Headers],[Product code]],$Q213)),"Y","N")</f>
        <v>N</v>
      </c>
      <c r="AG213" s="1298" t="str">
        <f>AG129</f>
        <v>- R12: Number of people who withdrawn their opt-in consent over the 12 past month/Number of people who were contactable LY
- YTD: Number of people who withdrawn their opt-in consent since Jan./Number of people who were contactable LY</v>
      </c>
      <c r="AH213" s="1296"/>
      <c r="AI213" s="1297"/>
      <c r="AJ213" s="1297"/>
    </row>
    <row r="214" spans="1:36" ht="30" customHeight="1">
      <c r="A214" s="1282">
        <v>212</v>
      </c>
      <c r="B214" s="1283" t="s">
        <v>639</v>
      </c>
      <c r="C214" s="1296"/>
      <c r="D214" s="1323" t="s">
        <v>4736</v>
      </c>
      <c r="E214" s="1291" t="s">
        <v>4482</v>
      </c>
      <c r="F214" s="1291" t="s">
        <v>4484</v>
      </c>
      <c r="G214" s="1291" t="s">
        <v>4339</v>
      </c>
      <c r="H214" s="1291" t="s">
        <v>4336</v>
      </c>
      <c r="I214" s="1291" t="s">
        <v>4330</v>
      </c>
      <c r="J214" s="1291" t="s">
        <v>4498</v>
      </c>
      <c r="K214" s="1291" t="s">
        <v>4346</v>
      </c>
      <c r="L214" s="1292" t="str">
        <f>IF(ISNUMBER(SEARCH(kpi_catalog[[#Headers],[Till Date]],K214)),"Y","N")</f>
        <v>N</v>
      </c>
      <c r="M214" s="1292" t="str">
        <f t="shared" si="3"/>
        <v>Y</v>
      </c>
      <c r="N214" s="1292" t="str">
        <f>IF(ISNUMBER(SEARCH(kpi_catalog[[#Headers],[YTD]],$K214)),"Y","N")</f>
        <v>Y</v>
      </c>
      <c r="O214" s="1292" t="str">
        <f>IF(ISNUMBER(SEARCH(kpi_catalog[[#Headers],[MTD]],$K214)),"Y","N")</f>
        <v>N</v>
      </c>
      <c r="P214" s="1292" t="str">
        <f>IF(ISNUMBER(SEARCH(kpi_catalog[[#Headers],[Selected period]],$K214)),"Y","N")</f>
        <v>N</v>
      </c>
      <c r="Q214" s="1293" t="s">
        <v>4332</v>
      </c>
      <c r="R214" s="1294" t="str">
        <f>IF(ISNUMBER(SEARCH(kpi_catalog[[#Headers],[Division]],$Q214)),"Y","N")</f>
        <v>Y</v>
      </c>
      <c r="S214" s="1294" t="str">
        <f>IF(ISNUMBER(SEARCH(kpi_catalog[[#Headers],[Brand]],$Q214)),"Y","N")</f>
        <v>Y</v>
      </c>
      <c r="T214" s="1294" t="str">
        <f>IF(ISNUMBER(SEARCH(kpi_catalog[[#Headers],[Acquisition Period]],$Q214)),"Y","N")</f>
        <v>Y</v>
      </c>
      <c r="U214" s="1294" t="str">
        <f>IF(ISNUMBER(SEARCH(kpi_catalog[[#Headers],[Engager Type]],$Q214)),"Y","N")</f>
        <v>Y</v>
      </c>
      <c r="V214" s="1294" t="str">
        <f>IF(ISNUMBER(SEARCH(kpi_catalog[[#Headers],[Buyer Type]],$Q214)),"Y","N")</f>
        <v>Y</v>
      </c>
      <c r="W214" s="1294" t="str">
        <f>IF(ISNUMBER(SEARCH(kpi_catalog[[#Headers],[Loyalty Filter]],$Q214)),"Y","N")</f>
        <v>Y</v>
      </c>
      <c r="X214" s="1294" t="str">
        <f>IF(ISNUMBER(SEARCH(kpi_catalog[[#Headers],[Channel]],$Q214)),"Y","N")</f>
        <v>N</v>
      </c>
      <c r="Y214" s="1294" t="str">
        <f>IF(ISNUMBER(SEARCH(kpi_catalog[[#Headers],[Campaign ID]],$Q214)),"Y","N")</f>
        <v>N</v>
      </c>
      <c r="Z214" s="1294" t="str">
        <f>IF(ISNUMBER(SEARCH(kpi_catalog[[#Headers],[Channel]],$Q214)),"Y","N")</f>
        <v>N</v>
      </c>
      <c r="AA214" s="1294" t="str">
        <f>IF(ISNUMBER(SEARCH(kpi_catalog[[#Headers],[Campaign ID]],$Q214)),"Y","N")</f>
        <v>N</v>
      </c>
      <c r="AB214" s="1294" t="str">
        <f>IF(ISNUMBER(SEARCH(kpi_catalog[[#Headers],[Campaign Name]],$Q214)),"Y","N")</f>
        <v>N</v>
      </c>
      <c r="AC214" s="1294" t="str">
        <f>IF(ISNUMBER(SEARCH(kpi_catalog[[#Headers],[Touchpoint]],$Q214)),"Y","N")</f>
        <v>N</v>
      </c>
      <c r="AD214" s="1294" t="str">
        <f>IF(ISNUMBER(SEARCH(kpi_catalog[[#Headers],[Campaign type]],$Q214)),"Y","N")</f>
        <v>N</v>
      </c>
      <c r="AE214" s="1294" t="str">
        <f>IF(ISNUMBER(SEARCH(kpi_catalog[[#Headers],[Product franchise]],$Q214)),"Y","N")</f>
        <v>N</v>
      </c>
      <c r="AF214" s="1294" t="str">
        <f>IF(ISNUMBER(SEARCH(kpi_catalog[[#Headers],[Product code]],$Q214)),"Y","N")</f>
        <v>N</v>
      </c>
      <c r="AG214" s="1295" t="s">
        <v>4337</v>
      </c>
      <c r="AH214" s="1296"/>
      <c r="AI214" s="1297"/>
      <c r="AJ214" s="1297"/>
    </row>
    <row r="215" spans="1:36" ht="30" customHeight="1">
      <c r="A215" s="1282">
        <v>213</v>
      </c>
      <c r="B215" s="1283" t="s">
        <v>639</v>
      </c>
      <c r="C215" s="1296"/>
      <c r="D215" s="1323" t="s">
        <v>4736</v>
      </c>
      <c r="E215" s="1291" t="s">
        <v>4482</v>
      </c>
      <c r="F215" s="1291" t="s">
        <v>4485</v>
      </c>
      <c r="G215" s="1291" t="s">
        <v>4352</v>
      </c>
      <c r="H215" s="1291" t="s">
        <v>4336</v>
      </c>
      <c r="I215" s="1291" t="s">
        <v>4330</v>
      </c>
      <c r="J215" s="1291" t="s">
        <v>4498</v>
      </c>
      <c r="K215" s="1291" t="s">
        <v>4346</v>
      </c>
      <c r="L215" s="1292" t="str">
        <f>IF(ISNUMBER(SEARCH(kpi_catalog[[#Headers],[Till Date]],K215)),"Y","N")</f>
        <v>N</v>
      </c>
      <c r="M215" s="1292" t="str">
        <f t="shared" si="3"/>
        <v>Y</v>
      </c>
      <c r="N215" s="1292" t="str">
        <f>IF(ISNUMBER(SEARCH(kpi_catalog[[#Headers],[YTD]],$K215)),"Y","N")</f>
        <v>Y</v>
      </c>
      <c r="O215" s="1292" t="str">
        <f>IF(ISNUMBER(SEARCH(kpi_catalog[[#Headers],[MTD]],$K215)),"Y","N")</f>
        <v>N</v>
      </c>
      <c r="P215" s="1292" t="str">
        <f>IF(ISNUMBER(SEARCH(kpi_catalog[[#Headers],[Selected period]],$K215)),"Y","N")</f>
        <v>N</v>
      </c>
      <c r="Q215" s="1293" t="s">
        <v>4332</v>
      </c>
      <c r="R215" s="1294" t="str">
        <f>IF(ISNUMBER(SEARCH(kpi_catalog[[#Headers],[Division]],$Q215)),"Y","N")</f>
        <v>Y</v>
      </c>
      <c r="S215" s="1294" t="str">
        <f>IF(ISNUMBER(SEARCH(kpi_catalog[[#Headers],[Brand]],$Q215)),"Y","N")</f>
        <v>Y</v>
      </c>
      <c r="T215" s="1294" t="str">
        <f>IF(ISNUMBER(SEARCH(kpi_catalog[[#Headers],[Acquisition Period]],$Q215)),"Y","N")</f>
        <v>Y</v>
      </c>
      <c r="U215" s="1294" t="str">
        <f>IF(ISNUMBER(SEARCH(kpi_catalog[[#Headers],[Engager Type]],$Q215)),"Y","N")</f>
        <v>Y</v>
      </c>
      <c r="V215" s="1294" t="str">
        <f>IF(ISNUMBER(SEARCH(kpi_catalog[[#Headers],[Buyer Type]],$Q215)),"Y","N")</f>
        <v>Y</v>
      </c>
      <c r="W215" s="1294" t="str">
        <f>IF(ISNUMBER(SEARCH(kpi_catalog[[#Headers],[Loyalty Filter]],$Q215)),"Y","N")</f>
        <v>Y</v>
      </c>
      <c r="X215" s="1294" t="str">
        <f>IF(ISNUMBER(SEARCH(kpi_catalog[[#Headers],[Channel]],$Q215)),"Y","N")</f>
        <v>N</v>
      </c>
      <c r="Y215" s="1294" t="str">
        <f>IF(ISNUMBER(SEARCH(kpi_catalog[[#Headers],[Campaign ID]],$Q215)),"Y","N")</f>
        <v>N</v>
      </c>
      <c r="Z215" s="1294" t="str">
        <f>IF(ISNUMBER(SEARCH(kpi_catalog[[#Headers],[Channel]],$Q215)),"Y","N")</f>
        <v>N</v>
      </c>
      <c r="AA215" s="1294" t="str">
        <f>IF(ISNUMBER(SEARCH(kpi_catalog[[#Headers],[Campaign ID]],$Q215)),"Y","N")</f>
        <v>N</v>
      </c>
      <c r="AB215" s="1294" t="str">
        <f>IF(ISNUMBER(SEARCH(kpi_catalog[[#Headers],[Campaign Name]],$Q215)),"Y","N")</f>
        <v>N</v>
      </c>
      <c r="AC215" s="1294" t="str">
        <f>IF(ISNUMBER(SEARCH(kpi_catalog[[#Headers],[Touchpoint]],$Q215)),"Y","N")</f>
        <v>N</v>
      </c>
      <c r="AD215" s="1294" t="str">
        <f>IF(ISNUMBER(SEARCH(kpi_catalog[[#Headers],[Campaign type]],$Q215)),"Y","N")</f>
        <v>N</v>
      </c>
      <c r="AE215" s="1294" t="str">
        <f>IF(ISNUMBER(SEARCH(kpi_catalog[[#Headers],[Product franchise]],$Q215)),"Y","N")</f>
        <v>N</v>
      </c>
      <c r="AF215" s="1294" t="str">
        <f>IF(ISNUMBER(SEARCH(kpi_catalog[[#Headers],[Product code]],$Q215)),"Y","N")</f>
        <v>N</v>
      </c>
      <c r="AG215" s="1295" t="s">
        <v>4337</v>
      </c>
      <c r="AH215" s="1296"/>
      <c r="AI215" s="1297"/>
      <c r="AJ215" s="1297"/>
    </row>
    <row r="216" spans="1:36" ht="30" customHeight="1">
      <c r="A216" s="1282">
        <v>214</v>
      </c>
      <c r="B216" s="1283" t="s">
        <v>639</v>
      </c>
      <c r="C216" s="1296"/>
      <c r="D216" s="1323" t="s">
        <v>5742</v>
      </c>
      <c r="E216" s="1291" t="s">
        <v>4486</v>
      </c>
      <c r="F216" s="1291" t="s">
        <v>4486</v>
      </c>
      <c r="G216" s="1291" t="s">
        <v>3368</v>
      </c>
      <c r="H216" s="1291" t="s">
        <v>4361</v>
      </c>
      <c r="I216" s="1291" t="s">
        <v>4330</v>
      </c>
      <c r="J216" s="1291" t="s">
        <v>4498</v>
      </c>
      <c r="K216" s="1291" t="s">
        <v>4346</v>
      </c>
      <c r="L216" s="1292" t="str">
        <f>IF(ISNUMBER(SEARCH(kpi_catalog[[#Headers],[Till Date]],K216)),"Y","N")</f>
        <v>N</v>
      </c>
      <c r="M216" s="1292" t="str">
        <f t="shared" si="3"/>
        <v>Y</v>
      </c>
      <c r="N216" s="1292" t="str">
        <f>IF(ISNUMBER(SEARCH(kpi_catalog[[#Headers],[YTD]],$K216)),"Y","N")</f>
        <v>Y</v>
      </c>
      <c r="O216" s="1292" t="str">
        <f>IF(ISNUMBER(SEARCH(kpi_catalog[[#Headers],[MTD]],$K216)),"Y","N")</f>
        <v>N</v>
      </c>
      <c r="P216" s="1292" t="str">
        <f>IF(ISNUMBER(SEARCH(kpi_catalog[[#Headers],[Selected period]],$K216)),"Y","N")</f>
        <v>N</v>
      </c>
      <c r="Q216" s="1293" t="s">
        <v>4332</v>
      </c>
      <c r="R216" s="1294" t="str">
        <f>IF(ISNUMBER(SEARCH(kpi_catalog[[#Headers],[Division]],$Q216)),"Y","N")</f>
        <v>Y</v>
      </c>
      <c r="S216" s="1294" t="str">
        <f>IF(ISNUMBER(SEARCH(kpi_catalog[[#Headers],[Brand]],$Q216)),"Y","N")</f>
        <v>Y</v>
      </c>
      <c r="T216" s="1294" t="str">
        <f>IF(ISNUMBER(SEARCH(kpi_catalog[[#Headers],[Acquisition Period]],$Q216)),"Y","N")</f>
        <v>Y</v>
      </c>
      <c r="U216" s="1294" t="str">
        <f>IF(ISNUMBER(SEARCH(kpi_catalog[[#Headers],[Engager Type]],$Q216)),"Y","N")</f>
        <v>Y</v>
      </c>
      <c r="V216" s="1294" t="str">
        <f>IF(ISNUMBER(SEARCH(kpi_catalog[[#Headers],[Buyer Type]],$Q216)),"Y","N")</f>
        <v>Y</v>
      </c>
      <c r="W216" s="1294" t="str">
        <f>IF(ISNUMBER(SEARCH(kpi_catalog[[#Headers],[Loyalty Filter]],$Q216)),"Y","N")</f>
        <v>Y</v>
      </c>
      <c r="X216" s="1294" t="str">
        <f>IF(ISNUMBER(SEARCH(kpi_catalog[[#Headers],[Channel]],$Q216)),"Y","N")</f>
        <v>N</v>
      </c>
      <c r="Y216" s="1294" t="str">
        <f>IF(ISNUMBER(SEARCH(kpi_catalog[[#Headers],[Campaign ID]],$Q216)),"Y","N")</f>
        <v>N</v>
      </c>
      <c r="Z216" s="1294" t="str">
        <f>IF(ISNUMBER(SEARCH(kpi_catalog[[#Headers],[Channel]],$Q216)),"Y","N")</f>
        <v>N</v>
      </c>
      <c r="AA216" s="1294" t="str">
        <f>IF(ISNUMBER(SEARCH(kpi_catalog[[#Headers],[Campaign ID]],$Q216)),"Y","N")</f>
        <v>N</v>
      </c>
      <c r="AB216" s="1294" t="str">
        <f>IF(ISNUMBER(SEARCH(kpi_catalog[[#Headers],[Campaign Name]],$Q216)),"Y","N")</f>
        <v>N</v>
      </c>
      <c r="AC216" s="1294" t="str">
        <f>IF(ISNUMBER(SEARCH(kpi_catalog[[#Headers],[Touchpoint]],$Q216)),"Y","N")</f>
        <v>N</v>
      </c>
      <c r="AD216" s="1294" t="str">
        <f>IF(ISNUMBER(SEARCH(kpi_catalog[[#Headers],[Campaign type]],$Q216)),"Y","N")</f>
        <v>N</v>
      </c>
      <c r="AE216" s="1294" t="str">
        <f>IF(ISNUMBER(SEARCH(kpi_catalog[[#Headers],[Product franchise]],$Q216)),"Y","N")</f>
        <v>N</v>
      </c>
      <c r="AF216" s="1294" t="str">
        <f>IF(ISNUMBER(SEARCH(kpi_catalog[[#Headers],[Product code]],$Q216)),"Y","N")</f>
        <v>N</v>
      </c>
      <c r="AG216" s="1299" t="str">
        <f>AG132</f>
        <v>- R12: Solicited contacts over 12 months
- YTD: Solicited contacts between Jan. and selected month
where solicited is Number of customers that received at least 1 Email/SMS channel campaign)</v>
      </c>
      <c r="AH216" s="1296"/>
      <c r="AI216" s="1297"/>
      <c r="AJ216" s="1297"/>
    </row>
    <row r="217" spans="1:36" ht="30" customHeight="1">
      <c r="A217" s="1282">
        <v>215</v>
      </c>
      <c r="B217" s="1283" t="s">
        <v>639</v>
      </c>
      <c r="C217" s="1296"/>
      <c r="D217" s="1323" t="s">
        <v>5742</v>
      </c>
      <c r="E217" s="1291" t="s">
        <v>4486</v>
      </c>
      <c r="F217" s="1291" t="s">
        <v>4488</v>
      </c>
      <c r="G217" s="1291" t="s">
        <v>3368</v>
      </c>
      <c r="H217" s="1291" t="s">
        <v>4336</v>
      </c>
      <c r="I217" s="1291" t="s">
        <v>4330</v>
      </c>
      <c r="J217" s="1291" t="s">
        <v>4498</v>
      </c>
      <c r="K217" s="1291" t="s">
        <v>4346</v>
      </c>
      <c r="L217" s="1292" t="str">
        <f>IF(ISNUMBER(SEARCH(kpi_catalog[[#Headers],[Till Date]],K217)),"Y","N")</f>
        <v>N</v>
      </c>
      <c r="M217" s="1292" t="str">
        <f t="shared" si="3"/>
        <v>Y</v>
      </c>
      <c r="N217" s="1292" t="str">
        <f>IF(ISNUMBER(SEARCH(kpi_catalog[[#Headers],[YTD]],$K217)),"Y","N")</f>
        <v>Y</v>
      </c>
      <c r="O217" s="1292" t="str">
        <f>IF(ISNUMBER(SEARCH(kpi_catalog[[#Headers],[MTD]],$K217)),"Y","N")</f>
        <v>N</v>
      </c>
      <c r="P217" s="1292" t="str">
        <f>IF(ISNUMBER(SEARCH(kpi_catalog[[#Headers],[Selected period]],$K217)),"Y","N")</f>
        <v>N</v>
      </c>
      <c r="Q217" s="1293" t="s">
        <v>4332</v>
      </c>
      <c r="R217" s="1294" t="str">
        <f>IF(ISNUMBER(SEARCH(kpi_catalog[[#Headers],[Division]],$Q217)),"Y","N")</f>
        <v>Y</v>
      </c>
      <c r="S217" s="1294" t="str">
        <f>IF(ISNUMBER(SEARCH(kpi_catalog[[#Headers],[Brand]],$Q217)),"Y","N")</f>
        <v>Y</v>
      </c>
      <c r="T217" s="1294" t="str">
        <f>IF(ISNUMBER(SEARCH(kpi_catalog[[#Headers],[Acquisition Period]],$Q217)),"Y","N")</f>
        <v>Y</v>
      </c>
      <c r="U217" s="1294" t="str">
        <f>IF(ISNUMBER(SEARCH(kpi_catalog[[#Headers],[Engager Type]],$Q217)),"Y","N")</f>
        <v>Y</v>
      </c>
      <c r="V217" s="1294" t="str">
        <f>IF(ISNUMBER(SEARCH(kpi_catalog[[#Headers],[Buyer Type]],$Q217)),"Y","N")</f>
        <v>Y</v>
      </c>
      <c r="W217" s="1294" t="str">
        <f>IF(ISNUMBER(SEARCH(kpi_catalog[[#Headers],[Loyalty Filter]],$Q217)),"Y","N")</f>
        <v>Y</v>
      </c>
      <c r="X217" s="1294" t="str">
        <f>IF(ISNUMBER(SEARCH(kpi_catalog[[#Headers],[Channel]],$Q217)),"Y","N")</f>
        <v>N</v>
      </c>
      <c r="Y217" s="1294" t="str">
        <f>IF(ISNUMBER(SEARCH(kpi_catalog[[#Headers],[Campaign ID]],$Q217)),"Y","N")</f>
        <v>N</v>
      </c>
      <c r="Z217" s="1294" t="str">
        <f>IF(ISNUMBER(SEARCH(kpi_catalog[[#Headers],[Channel]],$Q217)),"Y","N")</f>
        <v>N</v>
      </c>
      <c r="AA217" s="1294" t="str">
        <f>IF(ISNUMBER(SEARCH(kpi_catalog[[#Headers],[Campaign ID]],$Q217)),"Y","N")</f>
        <v>N</v>
      </c>
      <c r="AB217" s="1294" t="str">
        <f>IF(ISNUMBER(SEARCH(kpi_catalog[[#Headers],[Campaign Name]],$Q217)),"Y","N")</f>
        <v>N</v>
      </c>
      <c r="AC217" s="1294" t="str">
        <f>IF(ISNUMBER(SEARCH(kpi_catalog[[#Headers],[Touchpoint]],$Q217)),"Y","N")</f>
        <v>N</v>
      </c>
      <c r="AD217" s="1294" t="str">
        <f>IF(ISNUMBER(SEARCH(kpi_catalog[[#Headers],[Campaign type]],$Q217)),"Y","N")</f>
        <v>N</v>
      </c>
      <c r="AE217" s="1294" t="str">
        <f>IF(ISNUMBER(SEARCH(kpi_catalog[[#Headers],[Product franchise]],$Q217)),"Y","N")</f>
        <v>N</v>
      </c>
      <c r="AF217" s="1294" t="str">
        <f>IF(ISNUMBER(SEARCH(kpi_catalog[[#Headers],[Product code]],$Q217)),"Y","N")</f>
        <v>N</v>
      </c>
      <c r="AG217" s="1295" t="s">
        <v>4337</v>
      </c>
      <c r="AH217" s="1296"/>
      <c r="AI217" s="1297"/>
      <c r="AJ217" s="1297"/>
    </row>
    <row r="218" spans="1:36" ht="30" customHeight="1">
      <c r="A218" s="1282">
        <v>216</v>
      </c>
      <c r="B218" s="1283" t="s">
        <v>639</v>
      </c>
      <c r="C218" s="1296"/>
      <c r="D218" s="1323" t="s">
        <v>5742</v>
      </c>
      <c r="E218" s="1291" t="s">
        <v>4486</v>
      </c>
      <c r="F218" s="1291" t="s">
        <v>4489</v>
      </c>
      <c r="G218" s="1291" t="s">
        <v>4339</v>
      </c>
      <c r="H218" s="1291" t="s">
        <v>4336</v>
      </c>
      <c r="I218" s="1291" t="s">
        <v>4330</v>
      </c>
      <c r="J218" s="1291" t="s">
        <v>4498</v>
      </c>
      <c r="K218" s="1291" t="s">
        <v>4346</v>
      </c>
      <c r="L218" s="1292" t="str">
        <f>IF(ISNUMBER(SEARCH(kpi_catalog[[#Headers],[Till Date]],K218)),"Y","N")</f>
        <v>N</v>
      </c>
      <c r="M218" s="1292" t="str">
        <f t="shared" si="3"/>
        <v>Y</v>
      </c>
      <c r="N218" s="1292" t="str">
        <f>IF(ISNUMBER(SEARCH(kpi_catalog[[#Headers],[YTD]],$K218)),"Y","N")</f>
        <v>Y</v>
      </c>
      <c r="O218" s="1292" t="str">
        <f>IF(ISNUMBER(SEARCH(kpi_catalog[[#Headers],[MTD]],$K218)),"Y","N")</f>
        <v>N</v>
      </c>
      <c r="P218" s="1292" t="str">
        <f>IF(ISNUMBER(SEARCH(kpi_catalog[[#Headers],[Selected period]],$K218)),"Y","N")</f>
        <v>N</v>
      </c>
      <c r="Q218" s="1293" t="s">
        <v>4332</v>
      </c>
      <c r="R218" s="1294" t="str">
        <f>IF(ISNUMBER(SEARCH(kpi_catalog[[#Headers],[Division]],$Q218)),"Y","N")</f>
        <v>Y</v>
      </c>
      <c r="S218" s="1294" t="str">
        <f>IF(ISNUMBER(SEARCH(kpi_catalog[[#Headers],[Brand]],$Q218)),"Y","N")</f>
        <v>Y</v>
      </c>
      <c r="T218" s="1294" t="str">
        <f>IF(ISNUMBER(SEARCH(kpi_catalog[[#Headers],[Acquisition Period]],$Q218)),"Y","N")</f>
        <v>Y</v>
      </c>
      <c r="U218" s="1294" t="str">
        <f>IF(ISNUMBER(SEARCH(kpi_catalog[[#Headers],[Engager Type]],$Q218)),"Y","N")</f>
        <v>Y</v>
      </c>
      <c r="V218" s="1294" t="str">
        <f>IF(ISNUMBER(SEARCH(kpi_catalog[[#Headers],[Buyer Type]],$Q218)),"Y","N")</f>
        <v>Y</v>
      </c>
      <c r="W218" s="1294" t="str">
        <f>IF(ISNUMBER(SEARCH(kpi_catalog[[#Headers],[Loyalty Filter]],$Q218)),"Y","N")</f>
        <v>Y</v>
      </c>
      <c r="X218" s="1294" t="str">
        <f>IF(ISNUMBER(SEARCH(kpi_catalog[[#Headers],[Channel]],$Q218)),"Y","N")</f>
        <v>N</v>
      </c>
      <c r="Y218" s="1294" t="str">
        <f>IF(ISNUMBER(SEARCH(kpi_catalog[[#Headers],[Campaign ID]],$Q218)),"Y","N")</f>
        <v>N</v>
      </c>
      <c r="Z218" s="1294" t="str">
        <f>IF(ISNUMBER(SEARCH(kpi_catalog[[#Headers],[Channel]],$Q218)),"Y","N")</f>
        <v>N</v>
      </c>
      <c r="AA218" s="1294" t="str">
        <f>IF(ISNUMBER(SEARCH(kpi_catalog[[#Headers],[Campaign ID]],$Q218)),"Y","N")</f>
        <v>N</v>
      </c>
      <c r="AB218" s="1294" t="str">
        <f>IF(ISNUMBER(SEARCH(kpi_catalog[[#Headers],[Campaign Name]],$Q218)),"Y","N")</f>
        <v>N</v>
      </c>
      <c r="AC218" s="1294" t="str">
        <f>IF(ISNUMBER(SEARCH(kpi_catalog[[#Headers],[Touchpoint]],$Q218)),"Y","N")</f>
        <v>N</v>
      </c>
      <c r="AD218" s="1294" t="str">
        <f>IF(ISNUMBER(SEARCH(kpi_catalog[[#Headers],[Campaign type]],$Q218)),"Y","N")</f>
        <v>N</v>
      </c>
      <c r="AE218" s="1294" t="str">
        <f>IF(ISNUMBER(SEARCH(kpi_catalog[[#Headers],[Product franchise]],$Q218)),"Y","N")</f>
        <v>N</v>
      </c>
      <c r="AF218" s="1294" t="str">
        <f>IF(ISNUMBER(SEARCH(kpi_catalog[[#Headers],[Product code]],$Q218)),"Y","N")</f>
        <v>N</v>
      </c>
      <c r="AG218" s="1295" t="s">
        <v>4337</v>
      </c>
      <c r="AH218" s="1296"/>
      <c r="AI218" s="1297"/>
      <c r="AJ218" s="1297"/>
    </row>
    <row r="219" spans="1:36" ht="30" customHeight="1">
      <c r="A219" s="1282">
        <v>217</v>
      </c>
      <c r="B219" s="1283" t="s">
        <v>639</v>
      </c>
      <c r="C219" s="1296"/>
      <c r="D219" s="1291" t="s">
        <v>4490</v>
      </c>
      <c r="E219" s="1291" t="s">
        <v>4490</v>
      </c>
      <c r="F219" s="1291" t="s">
        <v>4490</v>
      </c>
      <c r="G219" s="1291" t="s">
        <v>3368</v>
      </c>
      <c r="H219" s="1291" t="s">
        <v>4361</v>
      </c>
      <c r="I219" s="1291" t="s">
        <v>4330</v>
      </c>
      <c r="J219" s="1291" t="s">
        <v>4498</v>
      </c>
      <c r="K219" s="1291" t="s">
        <v>4346</v>
      </c>
      <c r="L219" s="1292" t="str">
        <f>IF(ISNUMBER(SEARCH(kpi_catalog[[#Headers],[Till Date]],K219)),"Y","N")</f>
        <v>N</v>
      </c>
      <c r="M219" s="1292" t="str">
        <f t="shared" si="3"/>
        <v>Y</v>
      </c>
      <c r="N219" s="1292" t="str">
        <f>IF(ISNUMBER(SEARCH(kpi_catalog[[#Headers],[YTD]],$K219)),"Y","N")</f>
        <v>Y</v>
      </c>
      <c r="O219" s="1292" t="str">
        <f>IF(ISNUMBER(SEARCH(kpi_catalog[[#Headers],[MTD]],$K219)),"Y","N")</f>
        <v>N</v>
      </c>
      <c r="P219" s="1292" t="str">
        <f>IF(ISNUMBER(SEARCH(kpi_catalog[[#Headers],[Selected period]],$K219)),"Y","N")</f>
        <v>N</v>
      </c>
      <c r="Q219" s="1293" t="s">
        <v>4332</v>
      </c>
      <c r="R219" s="1294" t="str">
        <f>IF(ISNUMBER(SEARCH(kpi_catalog[[#Headers],[Division]],$Q219)),"Y","N")</f>
        <v>Y</v>
      </c>
      <c r="S219" s="1294" t="str">
        <f>IF(ISNUMBER(SEARCH(kpi_catalog[[#Headers],[Brand]],$Q219)),"Y","N")</f>
        <v>Y</v>
      </c>
      <c r="T219" s="1294" t="str">
        <f>IF(ISNUMBER(SEARCH(kpi_catalog[[#Headers],[Acquisition Period]],$Q219)),"Y","N")</f>
        <v>Y</v>
      </c>
      <c r="U219" s="1294" t="str">
        <f>IF(ISNUMBER(SEARCH(kpi_catalog[[#Headers],[Engager Type]],$Q219)),"Y","N")</f>
        <v>Y</v>
      </c>
      <c r="V219" s="1294" t="str">
        <f>IF(ISNUMBER(SEARCH(kpi_catalog[[#Headers],[Buyer Type]],$Q219)),"Y","N")</f>
        <v>Y</v>
      </c>
      <c r="W219" s="1294" t="str">
        <f>IF(ISNUMBER(SEARCH(kpi_catalog[[#Headers],[Loyalty Filter]],$Q219)),"Y","N")</f>
        <v>Y</v>
      </c>
      <c r="X219" s="1294" t="str">
        <f>IF(ISNUMBER(SEARCH(kpi_catalog[[#Headers],[Channel]],$Q219)),"Y","N")</f>
        <v>N</v>
      </c>
      <c r="Y219" s="1294" t="str">
        <f>IF(ISNUMBER(SEARCH(kpi_catalog[[#Headers],[Campaign ID]],$Q219)),"Y","N")</f>
        <v>N</v>
      </c>
      <c r="Z219" s="1294" t="str">
        <f>IF(ISNUMBER(SEARCH(kpi_catalog[[#Headers],[Channel]],$Q219)),"Y","N")</f>
        <v>N</v>
      </c>
      <c r="AA219" s="1294" t="str">
        <f>IF(ISNUMBER(SEARCH(kpi_catalog[[#Headers],[Campaign ID]],$Q219)),"Y","N")</f>
        <v>N</v>
      </c>
      <c r="AB219" s="1294" t="str">
        <f>IF(ISNUMBER(SEARCH(kpi_catalog[[#Headers],[Campaign Name]],$Q219)),"Y","N")</f>
        <v>N</v>
      </c>
      <c r="AC219" s="1294" t="str">
        <f>IF(ISNUMBER(SEARCH(kpi_catalog[[#Headers],[Touchpoint]],$Q219)),"Y","N")</f>
        <v>N</v>
      </c>
      <c r="AD219" s="1294" t="str">
        <f>IF(ISNUMBER(SEARCH(kpi_catalog[[#Headers],[Campaign type]],$Q219)),"Y","N")</f>
        <v>N</v>
      </c>
      <c r="AE219" s="1294" t="str">
        <f>IF(ISNUMBER(SEARCH(kpi_catalog[[#Headers],[Product franchise]],$Q219)),"Y","N")</f>
        <v>N</v>
      </c>
      <c r="AF219" s="1294" t="str">
        <f>IF(ISNUMBER(SEARCH(kpi_catalog[[#Headers],[Product code]],$Q219)),"Y","N")</f>
        <v>N</v>
      </c>
      <c r="AG219" s="1298" t="str">
        <f>AG135</f>
        <v>- R12: Total communication sent to New contacts (made over 12 months) / Total Solicited New contacts (made over 12 months)
- YTD: Total communication sent to New contacts (made between Jan. and selected month) / Total Solicited New contacts (made between Jan. and selected month)</v>
      </c>
      <c r="AH219" s="1296"/>
      <c r="AI219" s="1297"/>
      <c r="AJ219" s="1297"/>
    </row>
    <row r="220" spans="1:36" ht="30" customHeight="1">
      <c r="A220" s="1282">
        <v>218</v>
      </c>
      <c r="B220" s="1283" t="s">
        <v>639</v>
      </c>
      <c r="C220" s="1296"/>
      <c r="D220" s="1291" t="s">
        <v>4490</v>
      </c>
      <c r="E220" s="1291" t="s">
        <v>4490</v>
      </c>
      <c r="F220" s="1291" t="s">
        <v>4492</v>
      </c>
      <c r="G220" s="1291" t="s">
        <v>3368</v>
      </c>
      <c r="H220" s="1291" t="s">
        <v>4336</v>
      </c>
      <c r="I220" s="1291" t="s">
        <v>4330</v>
      </c>
      <c r="J220" s="1291" t="s">
        <v>4498</v>
      </c>
      <c r="K220" s="1291" t="s">
        <v>4346</v>
      </c>
      <c r="L220" s="1292" t="str">
        <f>IF(ISNUMBER(SEARCH(kpi_catalog[[#Headers],[Till Date]],K220)),"Y","N")</f>
        <v>N</v>
      </c>
      <c r="M220" s="1292" t="str">
        <f t="shared" si="3"/>
        <v>Y</v>
      </c>
      <c r="N220" s="1292" t="str">
        <f>IF(ISNUMBER(SEARCH(kpi_catalog[[#Headers],[YTD]],$K220)),"Y","N")</f>
        <v>Y</v>
      </c>
      <c r="O220" s="1292" t="str">
        <f>IF(ISNUMBER(SEARCH(kpi_catalog[[#Headers],[MTD]],$K220)),"Y","N")</f>
        <v>N</v>
      </c>
      <c r="P220" s="1292" t="str">
        <f>IF(ISNUMBER(SEARCH(kpi_catalog[[#Headers],[Selected period]],$K220)),"Y","N")</f>
        <v>N</v>
      </c>
      <c r="Q220" s="1293" t="s">
        <v>4332</v>
      </c>
      <c r="R220" s="1294" t="str">
        <f>IF(ISNUMBER(SEARCH(kpi_catalog[[#Headers],[Division]],$Q220)),"Y","N")</f>
        <v>Y</v>
      </c>
      <c r="S220" s="1294" t="str">
        <f>IF(ISNUMBER(SEARCH(kpi_catalog[[#Headers],[Brand]],$Q220)),"Y","N")</f>
        <v>Y</v>
      </c>
      <c r="T220" s="1294" t="str">
        <f>IF(ISNUMBER(SEARCH(kpi_catalog[[#Headers],[Acquisition Period]],$Q220)),"Y","N")</f>
        <v>Y</v>
      </c>
      <c r="U220" s="1294" t="str">
        <f>IF(ISNUMBER(SEARCH(kpi_catalog[[#Headers],[Engager Type]],$Q220)),"Y","N")</f>
        <v>Y</v>
      </c>
      <c r="V220" s="1294" t="str">
        <f>IF(ISNUMBER(SEARCH(kpi_catalog[[#Headers],[Buyer Type]],$Q220)),"Y","N")</f>
        <v>Y</v>
      </c>
      <c r="W220" s="1294" t="str">
        <f>IF(ISNUMBER(SEARCH(kpi_catalog[[#Headers],[Loyalty Filter]],$Q220)),"Y","N")</f>
        <v>Y</v>
      </c>
      <c r="X220" s="1294" t="str">
        <f>IF(ISNUMBER(SEARCH(kpi_catalog[[#Headers],[Channel]],$Q220)),"Y","N")</f>
        <v>N</v>
      </c>
      <c r="Y220" s="1294" t="str">
        <f>IF(ISNUMBER(SEARCH(kpi_catalog[[#Headers],[Campaign ID]],$Q220)),"Y","N")</f>
        <v>N</v>
      </c>
      <c r="Z220" s="1294" t="str">
        <f>IF(ISNUMBER(SEARCH(kpi_catalog[[#Headers],[Channel]],$Q220)),"Y","N")</f>
        <v>N</v>
      </c>
      <c r="AA220" s="1294" t="str">
        <f>IF(ISNUMBER(SEARCH(kpi_catalog[[#Headers],[Campaign ID]],$Q220)),"Y","N")</f>
        <v>N</v>
      </c>
      <c r="AB220" s="1294" t="str">
        <f>IF(ISNUMBER(SEARCH(kpi_catalog[[#Headers],[Campaign Name]],$Q220)),"Y","N")</f>
        <v>N</v>
      </c>
      <c r="AC220" s="1294" t="str">
        <f>IF(ISNUMBER(SEARCH(kpi_catalog[[#Headers],[Touchpoint]],$Q220)),"Y","N")</f>
        <v>N</v>
      </c>
      <c r="AD220" s="1294" t="str">
        <f>IF(ISNUMBER(SEARCH(kpi_catalog[[#Headers],[Campaign type]],$Q220)),"Y","N")</f>
        <v>N</v>
      </c>
      <c r="AE220" s="1294" t="str">
        <f>IF(ISNUMBER(SEARCH(kpi_catalog[[#Headers],[Product franchise]],$Q220)),"Y","N")</f>
        <v>N</v>
      </c>
      <c r="AF220" s="1294" t="str">
        <f>IF(ISNUMBER(SEARCH(kpi_catalog[[#Headers],[Product code]],$Q220)),"Y","N")</f>
        <v>N</v>
      </c>
      <c r="AG220" s="1295" t="s">
        <v>4337</v>
      </c>
      <c r="AH220" s="1296"/>
      <c r="AI220" s="1297"/>
      <c r="AJ220" s="1297"/>
    </row>
    <row r="221" spans="1:36" ht="30" customHeight="1">
      <c r="A221" s="1282">
        <v>219</v>
      </c>
      <c r="B221" s="1283" t="s">
        <v>639</v>
      </c>
      <c r="C221" s="1296"/>
      <c r="D221" s="1291" t="s">
        <v>4490</v>
      </c>
      <c r="E221" s="1291" t="s">
        <v>4490</v>
      </c>
      <c r="F221" s="1291" t="s">
        <v>4493</v>
      </c>
      <c r="G221" s="1291" t="s">
        <v>4339</v>
      </c>
      <c r="H221" s="1291" t="s">
        <v>4336</v>
      </c>
      <c r="I221" s="1291" t="s">
        <v>4330</v>
      </c>
      <c r="J221" s="1291" t="s">
        <v>4498</v>
      </c>
      <c r="K221" s="1291" t="s">
        <v>4346</v>
      </c>
      <c r="L221" s="1292" t="str">
        <f>IF(ISNUMBER(SEARCH(kpi_catalog[[#Headers],[Till Date]],K221)),"Y","N")</f>
        <v>N</v>
      </c>
      <c r="M221" s="1292" t="str">
        <f t="shared" si="3"/>
        <v>Y</v>
      </c>
      <c r="N221" s="1292" t="str">
        <f>IF(ISNUMBER(SEARCH(kpi_catalog[[#Headers],[YTD]],$K221)),"Y","N")</f>
        <v>Y</v>
      </c>
      <c r="O221" s="1292" t="str">
        <f>IF(ISNUMBER(SEARCH(kpi_catalog[[#Headers],[MTD]],$K221)),"Y","N")</f>
        <v>N</v>
      </c>
      <c r="P221" s="1292" t="str">
        <f>IF(ISNUMBER(SEARCH(kpi_catalog[[#Headers],[Selected period]],$K221)),"Y","N")</f>
        <v>N</v>
      </c>
      <c r="Q221" s="1293" t="s">
        <v>4332</v>
      </c>
      <c r="R221" s="1294" t="str">
        <f>IF(ISNUMBER(SEARCH(kpi_catalog[[#Headers],[Division]],$Q221)),"Y","N")</f>
        <v>Y</v>
      </c>
      <c r="S221" s="1294" t="str">
        <f>IF(ISNUMBER(SEARCH(kpi_catalog[[#Headers],[Brand]],$Q221)),"Y","N")</f>
        <v>Y</v>
      </c>
      <c r="T221" s="1294" t="str">
        <f>IF(ISNUMBER(SEARCH(kpi_catalog[[#Headers],[Acquisition Period]],$Q221)),"Y","N")</f>
        <v>Y</v>
      </c>
      <c r="U221" s="1294" t="str">
        <f>IF(ISNUMBER(SEARCH(kpi_catalog[[#Headers],[Engager Type]],$Q221)),"Y","N")</f>
        <v>Y</v>
      </c>
      <c r="V221" s="1294" t="str">
        <f>IF(ISNUMBER(SEARCH(kpi_catalog[[#Headers],[Buyer Type]],$Q221)),"Y","N")</f>
        <v>Y</v>
      </c>
      <c r="W221" s="1294" t="str">
        <f>IF(ISNUMBER(SEARCH(kpi_catalog[[#Headers],[Loyalty Filter]],$Q221)),"Y","N")</f>
        <v>Y</v>
      </c>
      <c r="X221" s="1294" t="str">
        <f>IF(ISNUMBER(SEARCH(kpi_catalog[[#Headers],[Channel]],$Q221)),"Y","N")</f>
        <v>N</v>
      </c>
      <c r="Y221" s="1294" t="str">
        <f>IF(ISNUMBER(SEARCH(kpi_catalog[[#Headers],[Campaign ID]],$Q221)),"Y","N")</f>
        <v>N</v>
      </c>
      <c r="Z221" s="1294" t="str">
        <f>IF(ISNUMBER(SEARCH(kpi_catalog[[#Headers],[Channel]],$Q221)),"Y","N")</f>
        <v>N</v>
      </c>
      <c r="AA221" s="1294" t="str">
        <f>IF(ISNUMBER(SEARCH(kpi_catalog[[#Headers],[Campaign ID]],$Q221)),"Y","N")</f>
        <v>N</v>
      </c>
      <c r="AB221" s="1294" t="str">
        <f>IF(ISNUMBER(SEARCH(kpi_catalog[[#Headers],[Campaign Name]],$Q221)),"Y","N")</f>
        <v>N</v>
      </c>
      <c r="AC221" s="1294" t="str">
        <f>IF(ISNUMBER(SEARCH(kpi_catalog[[#Headers],[Touchpoint]],$Q221)),"Y","N")</f>
        <v>N</v>
      </c>
      <c r="AD221" s="1294" t="str">
        <f>IF(ISNUMBER(SEARCH(kpi_catalog[[#Headers],[Campaign type]],$Q221)),"Y","N")</f>
        <v>N</v>
      </c>
      <c r="AE221" s="1294" t="str">
        <f>IF(ISNUMBER(SEARCH(kpi_catalog[[#Headers],[Product franchise]],$Q221)),"Y","N")</f>
        <v>N</v>
      </c>
      <c r="AF221" s="1294" t="str">
        <f>IF(ISNUMBER(SEARCH(kpi_catalog[[#Headers],[Product code]],$Q221)),"Y","N")</f>
        <v>N</v>
      </c>
      <c r="AG221" s="1295" t="s">
        <v>4337</v>
      </c>
      <c r="AH221" s="1296"/>
      <c r="AI221" s="1297"/>
      <c r="AJ221" s="1297"/>
    </row>
    <row r="222" spans="1:36" ht="30" customHeight="1">
      <c r="A222" s="1282">
        <v>220</v>
      </c>
      <c r="B222" s="1283" t="s">
        <v>639</v>
      </c>
      <c r="C222" s="1296"/>
      <c r="D222" s="1323" t="s">
        <v>67</v>
      </c>
      <c r="E222" s="1291" t="s">
        <v>4353</v>
      </c>
      <c r="F222" s="1291" t="s">
        <v>4353</v>
      </c>
      <c r="G222" s="1291" t="s">
        <v>4339</v>
      </c>
      <c r="H222" s="1291" t="s">
        <v>4361</v>
      </c>
      <c r="I222" s="1291" t="s">
        <v>4330</v>
      </c>
      <c r="J222" s="1291" t="s">
        <v>4498</v>
      </c>
      <c r="K222" s="1291" t="s">
        <v>5714</v>
      </c>
      <c r="L222" s="1292" t="str">
        <f>IF(ISNUMBER(SEARCH(kpi_catalog[[#Headers],[Till Date]],K222)),"Y","N")</f>
        <v>Y</v>
      </c>
      <c r="M222" s="1292" t="str">
        <f t="shared" si="3"/>
        <v>N</v>
      </c>
      <c r="N222" s="1292" t="str">
        <f>IF(ISNUMBER(SEARCH(kpi_catalog[[#Headers],[YTD]],$K222)),"Y","N")</f>
        <v>N</v>
      </c>
      <c r="O222" s="1292" t="str">
        <f>IF(ISNUMBER(SEARCH(kpi_catalog[[#Headers],[MTD]],$K222)),"Y","N")</f>
        <v>N</v>
      </c>
      <c r="P222" s="1292" t="str">
        <f>IF(ISNUMBER(SEARCH(kpi_catalog[[#Headers],[Selected period]],$K222)),"Y","N")</f>
        <v>N</v>
      </c>
      <c r="Q222" s="1293" t="s">
        <v>4332</v>
      </c>
      <c r="R222" s="1294" t="str">
        <f>IF(ISNUMBER(SEARCH(kpi_catalog[[#Headers],[Division]],$Q222)),"Y","N")</f>
        <v>Y</v>
      </c>
      <c r="S222" s="1294" t="str">
        <f>IF(ISNUMBER(SEARCH(kpi_catalog[[#Headers],[Brand]],$Q222)),"Y","N")</f>
        <v>Y</v>
      </c>
      <c r="T222" s="1294" t="str">
        <f>IF(ISNUMBER(SEARCH(kpi_catalog[[#Headers],[Acquisition Period]],$Q222)),"Y","N")</f>
        <v>Y</v>
      </c>
      <c r="U222" s="1294" t="str">
        <f>IF(ISNUMBER(SEARCH(kpi_catalog[[#Headers],[Engager Type]],$Q222)),"Y","N")</f>
        <v>Y</v>
      </c>
      <c r="V222" s="1294" t="str">
        <f>IF(ISNUMBER(SEARCH(kpi_catalog[[#Headers],[Buyer Type]],$Q222)),"Y","N")</f>
        <v>Y</v>
      </c>
      <c r="W222" s="1294" t="str">
        <f>IF(ISNUMBER(SEARCH(kpi_catalog[[#Headers],[Loyalty Filter]],$Q222)),"Y","N")</f>
        <v>Y</v>
      </c>
      <c r="X222" s="1294" t="str">
        <f>IF(ISNUMBER(SEARCH(kpi_catalog[[#Headers],[Channel]],$Q222)),"Y","N")</f>
        <v>N</v>
      </c>
      <c r="Y222" s="1294" t="str">
        <f>IF(ISNUMBER(SEARCH(kpi_catalog[[#Headers],[Campaign ID]],$Q222)),"Y","N")</f>
        <v>N</v>
      </c>
      <c r="Z222" s="1294" t="str">
        <f>IF(ISNUMBER(SEARCH(kpi_catalog[[#Headers],[Channel]],$Q222)),"Y","N")</f>
        <v>N</v>
      </c>
      <c r="AA222" s="1294" t="str">
        <f>IF(ISNUMBER(SEARCH(kpi_catalog[[#Headers],[Campaign ID]],$Q222)),"Y","N")</f>
        <v>N</v>
      </c>
      <c r="AB222" s="1294" t="str">
        <f>IF(ISNUMBER(SEARCH(kpi_catalog[[#Headers],[Campaign Name]],$Q222)),"Y","N")</f>
        <v>N</v>
      </c>
      <c r="AC222" s="1294" t="str">
        <f>IF(ISNUMBER(SEARCH(kpi_catalog[[#Headers],[Touchpoint]],$Q222)),"Y","N")</f>
        <v>N</v>
      </c>
      <c r="AD222" s="1294" t="str">
        <f>IF(ISNUMBER(SEARCH(kpi_catalog[[#Headers],[Campaign type]],$Q222)),"Y","N")</f>
        <v>N</v>
      </c>
      <c r="AE222" s="1294" t="str">
        <f>IF(ISNUMBER(SEARCH(kpi_catalog[[#Headers],[Product franchise]],$Q222)),"Y","N")</f>
        <v>N</v>
      </c>
      <c r="AF222" s="1294" t="str">
        <f>IF(ISNUMBER(SEARCH(kpi_catalog[[#Headers],[Product code]],$Q222)),"Y","N")</f>
        <v>N</v>
      </c>
      <c r="AG222" s="1298" t="str">
        <f>AG138</f>
        <v>Number of records that are contactable (opted-in for email &amp; has valid contact data available)/Total database Size</v>
      </c>
      <c r="AH222" s="1296"/>
      <c r="AI222" s="1297"/>
      <c r="AJ222" s="1297"/>
    </row>
    <row r="223" spans="1:36" ht="30" customHeight="1">
      <c r="A223" s="1282">
        <v>221</v>
      </c>
      <c r="B223" s="1283" t="s">
        <v>639</v>
      </c>
      <c r="C223" s="1296"/>
      <c r="D223" s="1323" t="s">
        <v>67</v>
      </c>
      <c r="E223" s="1291" t="s">
        <v>4353</v>
      </c>
      <c r="F223" s="1291" t="s">
        <v>4419</v>
      </c>
      <c r="G223" s="1291" t="s">
        <v>4339</v>
      </c>
      <c r="H223" s="1291" t="s">
        <v>4336</v>
      </c>
      <c r="I223" s="1291" t="s">
        <v>4330</v>
      </c>
      <c r="J223" s="1291" t="s">
        <v>4498</v>
      </c>
      <c r="K223" s="1291" t="s">
        <v>5714</v>
      </c>
      <c r="L223" s="1292" t="str">
        <f>IF(ISNUMBER(SEARCH(kpi_catalog[[#Headers],[Till Date]],K223)),"Y","N")</f>
        <v>Y</v>
      </c>
      <c r="M223" s="1292" t="str">
        <f t="shared" si="3"/>
        <v>N</v>
      </c>
      <c r="N223" s="1292" t="str">
        <f>IF(ISNUMBER(SEARCH(kpi_catalog[[#Headers],[YTD]],$K223)),"Y","N")</f>
        <v>N</v>
      </c>
      <c r="O223" s="1292" t="str">
        <f>IF(ISNUMBER(SEARCH(kpi_catalog[[#Headers],[MTD]],$K223)),"Y","N")</f>
        <v>N</v>
      </c>
      <c r="P223" s="1292" t="str">
        <f>IF(ISNUMBER(SEARCH(kpi_catalog[[#Headers],[Selected period]],$K223)),"Y","N")</f>
        <v>N</v>
      </c>
      <c r="Q223" s="1293" t="s">
        <v>4332</v>
      </c>
      <c r="R223" s="1294" t="str">
        <f>IF(ISNUMBER(SEARCH(kpi_catalog[[#Headers],[Division]],$Q223)),"Y","N")</f>
        <v>Y</v>
      </c>
      <c r="S223" s="1294" t="str">
        <f>IF(ISNUMBER(SEARCH(kpi_catalog[[#Headers],[Brand]],$Q223)),"Y","N")</f>
        <v>Y</v>
      </c>
      <c r="T223" s="1294" t="str">
        <f>IF(ISNUMBER(SEARCH(kpi_catalog[[#Headers],[Acquisition Period]],$Q223)),"Y","N")</f>
        <v>Y</v>
      </c>
      <c r="U223" s="1294" t="str">
        <f>IF(ISNUMBER(SEARCH(kpi_catalog[[#Headers],[Engager Type]],$Q223)),"Y","N")</f>
        <v>Y</v>
      </c>
      <c r="V223" s="1294" t="str">
        <f>IF(ISNUMBER(SEARCH(kpi_catalog[[#Headers],[Buyer Type]],$Q223)),"Y","N")</f>
        <v>Y</v>
      </c>
      <c r="W223" s="1294" t="str">
        <f>IF(ISNUMBER(SEARCH(kpi_catalog[[#Headers],[Loyalty Filter]],$Q223)),"Y","N")</f>
        <v>Y</v>
      </c>
      <c r="X223" s="1294" t="str">
        <f>IF(ISNUMBER(SEARCH(kpi_catalog[[#Headers],[Channel]],$Q223)),"Y","N")</f>
        <v>N</v>
      </c>
      <c r="Y223" s="1294" t="str">
        <f>IF(ISNUMBER(SEARCH(kpi_catalog[[#Headers],[Campaign ID]],$Q223)),"Y","N")</f>
        <v>N</v>
      </c>
      <c r="Z223" s="1294" t="str">
        <f>IF(ISNUMBER(SEARCH(kpi_catalog[[#Headers],[Channel]],$Q223)),"Y","N")</f>
        <v>N</v>
      </c>
      <c r="AA223" s="1294" t="str">
        <f>IF(ISNUMBER(SEARCH(kpi_catalog[[#Headers],[Campaign ID]],$Q223)),"Y","N")</f>
        <v>N</v>
      </c>
      <c r="AB223" s="1294" t="str">
        <f>IF(ISNUMBER(SEARCH(kpi_catalog[[#Headers],[Campaign Name]],$Q223)),"Y","N")</f>
        <v>N</v>
      </c>
      <c r="AC223" s="1294" t="str">
        <f>IF(ISNUMBER(SEARCH(kpi_catalog[[#Headers],[Touchpoint]],$Q223)),"Y","N")</f>
        <v>N</v>
      </c>
      <c r="AD223" s="1294" t="str">
        <f>IF(ISNUMBER(SEARCH(kpi_catalog[[#Headers],[Campaign type]],$Q223)),"Y","N")</f>
        <v>N</v>
      </c>
      <c r="AE223" s="1294" t="str">
        <f>IF(ISNUMBER(SEARCH(kpi_catalog[[#Headers],[Product franchise]],$Q223)),"Y","N")</f>
        <v>N</v>
      </c>
      <c r="AF223" s="1294" t="str">
        <f>IF(ISNUMBER(SEARCH(kpi_catalog[[#Headers],[Product code]],$Q223)),"Y","N")</f>
        <v>N</v>
      </c>
      <c r="AG223" s="1295" t="s">
        <v>4337</v>
      </c>
      <c r="AH223" s="1296"/>
      <c r="AI223" s="1297"/>
      <c r="AJ223" s="1297"/>
    </row>
    <row r="224" spans="1:36" ht="30" customHeight="1">
      <c r="A224" s="1282">
        <v>222</v>
      </c>
      <c r="B224" s="1283" t="s">
        <v>639</v>
      </c>
      <c r="C224" s="1296"/>
      <c r="D224" s="1323" t="s">
        <v>67</v>
      </c>
      <c r="E224" s="1291" t="s">
        <v>4353</v>
      </c>
      <c r="F224" s="1291" t="s">
        <v>4420</v>
      </c>
      <c r="G224" s="1291" t="s">
        <v>4352</v>
      </c>
      <c r="H224" s="1291" t="s">
        <v>4336</v>
      </c>
      <c r="I224" s="1291" t="s">
        <v>4330</v>
      </c>
      <c r="J224" s="1291" t="s">
        <v>4498</v>
      </c>
      <c r="K224" s="1291" t="s">
        <v>5714</v>
      </c>
      <c r="L224" s="1292" t="str">
        <f>IF(ISNUMBER(SEARCH(kpi_catalog[[#Headers],[Till Date]],K224)),"Y","N")</f>
        <v>Y</v>
      </c>
      <c r="M224" s="1292" t="str">
        <f t="shared" si="3"/>
        <v>N</v>
      </c>
      <c r="N224" s="1292" t="str">
        <f>IF(ISNUMBER(SEARCH(kpi_catalog[[#Headers],[YTD]],$K224)),"Y","N")</f>
        <v>N</v>
      </c>
      <c r="O224" s="1292" t="str">
        <f>IF(ISNUMBER(SEARCH(kpi_catalog[[#Headers],[MTD]],$K224)),"Y","N")</f>
        <v>N</v>
      </c>
      <c r="P224" s="1292" t="str">
        <f>IF(ISNUMBER(SEARCH(kpi_catalog[[#Headers],[Selected period]],$K224)),"Y","N")</f>
        <v>N</v>
      </c>
      <c r="Q224" s="1293" t="s">
        <v>4332</v>
      </c>
      <c r="R224" s="1294" t="str">
        <f>IF(ISNUMBER(SEARCH(kpi_catalog[[#Headers],[Division]],$Q224)),"Y","N")</f>
        <v>Y</v>
      </c>
      <c r="S224" s="1294" t="str">
        <f>IF(ISNUMBER(SEARCH(kpi_catalog[[#Headers],[Brand]],$Q224)),"Y","N")</f>
        <v>Y</v>
      </c>
      <c r="T224" s="1294" t="str">
        <f>IF(ISNUMBER(SEARCH(kpi_catalog[[#Headers],[Acquisition Period]],$Q224)),"Y","N")</f>
        <v>Y</v>
      </c>
      <c r="U224" s="1294" t="str">
        <f>IF(ISNUMBER(SEARCH(kpi_catalog[[#Headers],[Engager Type]],$Q224)),"Y","N")</f>
        <v>Y</v>
      </c>
      <c r="V224" s="1294" t="str">
        <f>IF(ISNUMBER(SEARCH(kpi_catalog[[#Headers],[Buyer Type]],$Q224)),"Y","N")</f>
        <v>Y</v>
      </c>
      <c r="W224" s="1294" t="str">
        <f>IF(ISNUMBER(SEARCH(kpi_catalog[[#Headers],[Loyalty Filter]],$Q224)),"Y","N")</f>
        <v>Y</v>
      </c>
      <c r="X224" s="1294" t="str">
        <f>IF(ISNUMBER(SEARCH(kpi_catalog[[#Headers],[Channel]],$Q224)),"Y","N")</f>
        <v>N</v>
      </c>
      <c r="Y224" s="1294" t="str">
        <f>IF(ISNUMBER(SEARCH(kpi_catalog[[#Headers],[Campaign ID]],$Q224)),"Y","N")</f>
        <v>N</v>
      </c>
      <c r="Z224" s="1294" t="str">
        <f>IF(ISNUMBER(SEARCH(kpi_catalog[[#Headers],[Channel]],$Q224)),"Y","N")</f>
        <v>N</v>
      </c>
      <c r="AA224" s="1294" t="str">
        <f>IF(ISNUMBER(SEARCH(kpi_catalog[[#Headers],[Campaign ID]],$Q224)),"Y","N")</f>
        <v>N</v>
      </c>
      <c r="AB224" s="1294" t="str">
        <f>IF(ISNUMBER(SEARCH(kpi_catalog[[#Headers],[Campaign Name]],$Q224)),"Y","N")</f>
        <v>N</v>
      </c>
      <c r="AC224" s="1294" t="str">
        <f>IF(ISNUMBER(SEARCH(kpi_catalog[[#Headers],[Touchpoint]],$Q224)),"Y","N")</f>
        <v>N</v>
      </c>
      <c r="AD224" s="1294" t="str">
        <f>IF(ISNUMBER(SEARCH(kpi_catalog[[#Headers],[Campaign type]],$Q224)),"Y","N")</f>
        <v>N</v>
      </c>
      <c r="AE224" s="1294" t="str">
        <f>IF(ISNUMBER(SEARCH(kpi_catalog[[#Headers],[Product franchise]],$Q224)),"Y","N")</f>
        <v>N</v>
      </c>
      <c r="AF224" s="1294" t="str">
        <f>IF(ISNUMBER(SEARCH(kpi_catalog[[#Headers],[Product code]],$Q224)),"Y","N")</f>
        <v>N</v>
      </c>
      <c r="AG224" s="1295" t="s">
        <v>4337</v>
      </c>
      <c r="AH224" s="1296"/>
      <c r="AI224" s="1297"/>
      <c r="AJ224" s="1297"/>
    </row>
    <row r="225" spans="1:36" ht="30" customHeight="1">
      <c r="A225" s="1282">
        <v>223</v>
      </c>
      <c r="B225" s="1283" t="s">
        <v>639</v>
      </c>
      <c r="C225" s="1296"/>
      <c r="D225" s="1323" t="s">
        <v>5743</v>
      </c>
      <c r="E225" s="1291" t="s">
        <v>4360</v>
      </c>
      <c r="F225" s="1291" t="s">
        <v>4360</v>
      </c>
      <c r="G225" s="1291" t="s">
        <v>3368</v>
      </c>
      <c r="H225" s="1291" t="s">
        <v>4336</v>
      </c>
      <c r="I225" s="1291" t="s">
        <v>4330</v>
      </c>
      <c r="J225" s="1291" t="s">
        <v>4498</v>
      </c>
      <c r="K225" s="1291" t="s">
        <v>4346</v>
      </c>
      <c r="L225" s="1292" t="str">
        <f>IF(ISNUMBER(SEARCH(kpi_catalog[[#Headers],[Till Date]],K225)),"Y","N")</f>
        <v>N</v>
      </c>
      <c r="M225" s="1292" t="str">
        <f t="shared" si="3"/>
        <v>Y</v>
      </c>
      <c r="N225" s="1292" t="str">
        <f>IF(ISNUMBER(SEARCH(kpi_catalog[[#Headers],[YTD]],$K225)),"Y","N")</f>
        <v>Y</v>
      </c>
      <c r="O225" s="1292" t="str">
        <f>IF(ISNUMBER(SEARCH(kpi_catalog[[#Headers],[MTD]],$K225)),"Y","N")</f>
        <v>N</v>
      </c>
      <c r="P225" s="1292" t="str">
        <f>IF(ISNUMBER(SEARCH(kpi_catalog[[#Headers],[Selected period]],$K225)),"Y","N")</f>
        <v>N</v>
      </c>
      <c r="Q225" s="1293" t="s">
        <v>4332</v>
      </c>
      <c r="R225" s="1294" t="str">
        <f>IF(ISNUMBER(SEARCH(kpi_catalog[[#Headers],[Division]],$Q225)),"Y","N")</f>
        <v>Y</v>
      </c>
      <c r="S225" s="1294" t="str">
        <f>IF(ISNUMBER(SEARCH(kpi_catalog[[#Headers],[Brand]],$Q225)),"Y","N")</f>
        <v>Y</v>
      </c>
      <c r="T225" s="1294" t="str">
        <f>IF(ISNUMBER(SEARCH(kpi_catalog[[#Headers],[Acquisition Period]],$Q225)),"Y","N")</f>
        <v>Y</v>
      </c>
      <c r="U225" s="1294" t="str">
        <f>IF(ISNUMBER(SEARCH(kpi_catalog[[#Headers],[Engager Type]],$Q225)),"Y","N")</f>
        <v>Y</v>
      </c>
      <c r="V225" s="1294" t="str">
        <f>IF(ISNUMBER(SEARCH(kpi_catalog[[#Headers],[Buyer Type]],$Q225)),"Y","N")</f>
        <v>Y</v>
      </c>
      <c r="W225" s="1294" t="str">
        <f>IF(ISNUMBER(SEARCH(kpi_catalog[[#Headers],[Loyalty Filter]],$Q225)),"Y","N")</f>
        <v>Y</v>
      </c>
      <c r="X225" s="1294" t="str">
        <f>IF(ISNUMBER(SEARCH(kpi_catalog[[#Headers],[Channel]],$Q225)),"Y","N")</f>
        <v>N</v>
      </c>
      <c r="Y225" s="1294" t="str">
        <f>IF(ISNUMBER(SEARCH(kpi_catalog[[#Headers],[Campaign ID]],$Q225)),"Y","N")</f>
        <v>N</v>
      </c>
      <c r="Z225" s="1294" t="str">
        <f>IF(ISNUMBER(SEARCH(kpi_catalog[[#Headers],[Channel]],$Q225)),"Y","N")</f>
        <v>N</v>
      </c>
      <c r="AA225" s="1294" t="str">
        <f>IF(ISNUMBER(SEARCH(kpi_catalog[[#Headers],[Campaign ID]],$Q225)),"Y","N")</f>
        <v>N</v>
      </c>
      <c r="AB225" s="1294" t="str">
        <f>IF(ISNUMBER(SEARCH(kpi_catalog[[#Headers],[Campaign Name]],$Q225)),"Y","N")</f>
        <v>N</v>
      </c>
      <c r="AC225" s="1294" t="str">
        <f>IF(ISNUMBER(SEARCH(kpi_catalog[[#Headers],[Touchpoint]],$Q225)),"Y","N")</f>
        <v>N</v>
      </c>
      <c r="AD225" s="1294" t="str">
        <f>IF(ISNUMBER(SEARCH(kpi_catalog[[#Headers],[Campaign type]],$Q225)),"Y","N")</f>
        <v>N</v>
      </c>
      <c r="AE225" s="1294" t="str">
        <f>IF(ISNUMBER(SEARCH(kpi_catalog[[#Headers],[Product franchise]],$Q225)),"Y","N")</f>
        <v>N</v>
      </c>
      <c r="AF225" s="1294" t="str">
        <f>IF(ISNUMBER(SEARCH(kpi_catalog[[#Headers],[Product code]],$Q225)),"Y","N")</f>
        <v>N</v>
      </c>
      <c r="AG225" s="1298" t="str">
        <f>AG141</f>
        <v>R12: New Engagers + Reactivated Engagers - Churn, Churn here is customer engaged 13-24M ago but no engagement shown in 0-12M. 
YTD: New Engagers YTD + Reactivated Engagers YTD - Churn YTD, Churn here is customer engaged 13-24M ago but no engagement shown between Jan and selected month. Engagement here includes signups, clicks, purchase, website browse and/or reviews provided</v>
      </c>
      <c r="AH225" s="1296"/>
      <c r="AI225" s="1297"/>
      <c r="AJ225" s="1297"/>
    </row>
    <row r="226" spans="1:36" ht="30" customHeight="1">
      <c r="A226" s="1282">
        <v>224</v>
      </c>
      <c r="B226" s="1283" t="s">
        <v>639</v>
      </c>
      <c r="C226" s="1309"/>
      <c r="D226" s="1323" t="s">
        <v>5743</v>
      </c>
      <c r="E226" s="1301" t="s">
        <v>4362</v>
      </c>
      <c r="F226" s="1301" t="s">
        <v>4362</v>
      </c>
      <c r="G226" s="1301" t="s">
        <v>3368</v>
      </c>
      <c r="H226" s="1301" t="s">
        <v>4336</v>
      </c>
      <c r="I226" s="1301" t="s">
        <v>4330</v>
      </c>
      <c r="J226" s="1301" t="s">
        <v>4498</v>
      </c>
      <c r="K226" s="1301" t="s">
        <v>4346</v>
      </c>
      <c r="L226" s="1304" t="str">
        <f>IF(ISNUMBER(SEARCH(kpi_catalog[[#Headers],[Till Date]],K226)),"Y","N")</f>
        <v>N</v>
      </c>
      <c r="M226" s="1304" t="str">
        <f t="shared" si="3"/>
        <v>Y</v>
      </c>
      <c r="N226" s="1304" t="str">
        <f>IF(ISNUMBER(SEARCH(kpi_catalog[[#Headers],[YTD]],$K226)),"Y","N")</f>
        <v>Y</v>
      </c>
      <c r="O226" s="1304" t="str">
        <f>IF(ISNUMBER(SEARCH(kpi_catalog[[#Headers],[MTD]],$K226)),"Y","N")</f>
        <v>N</v>
      </c>
      <c r="P226" s="1304" t="str">
        <f>IF(ISNUMBER(SEARCH(kpi_catalog[[#Headers],[Selected period]],$K226)),"Y","N")</f>
        <v>N</v>
      </c>
      <c r="Q226" s="1305" t="s">
        <v>4332</v>
      </c>
      <c r="R226" s="1307" t="str">
        <f>IF(ISNUMBER(SEARCH(kpi_catalog[[#Headers],[Division]],$Q226)),"Y","N")</f>
        <v>Y</v>
      </c>
      <c r="S226" s="1307" t="str">
        <f>IF(ISNUMBER(SEARCH(kpi_catalog[[#Headers],[Brand]],$Q226)),"Y","N")</f>
        <v>Y</v>
      </c>
      <c r="T226" s="1307" t="str">
        <f>IF(ISNUMBER(SEARCH(kpi_catalog[[#Headers],[Acquisition Period]],$Q226)),"Y","N")</f>
        <v>Y</v>
      </c>
      <c r="U226" s="1307" t="str">
        <f>IF(ISNUMBER(SEARCH(kpi_catalog[[#Headers],[Engager Type]],$Q226)),"Y","N")</f>
        <v>Y</v>
      </c>
      <c r="V226" s="1307" t="str">
        <f>IF(ISNUMBER(SEARCH(kpi_catalog[[#Headers],[Buyer Type]],$Q226)),"Y","N")</f>
        <v>Y</v>
      </c>
      <c r="W226" s="1307" t="str">
        <f>IF(ISNUMBER(SEARCH(kpi_catalog[[#Headers],[Loyalty Filter]],$Q226)),"Y","N")</f>
        <v>Y</v>
      </c>
      <c r="X226" s="1307" t="str">
        <f>IF(ISNUMBER(SEARCH(kpi_catalog[[#Headers],[Channel]],$Q226)),"Y","N")</f>
        <v>N</v>
      </c>
      <c r="Y226" s="1307" t="str">
        <f>IF(ISNUMBER(SEARCH(kpi_catalog[[#Headers],[Campaign ID]],$Q226)),"Y","N")</f>
        <v>N</v>
      </c>
      <c r="Z226" s="1307" t="str">
        <f>IF(ISNUMBER(SEARCH(kpi_catalog[[#Headers],[Channel]],$Q226)),"Y","N")</f>
        <v>N</v>
      </c>
      <c r="AA226" s="1307" t="str">
        <f>IF(ISNUMBER(SEARCH(kpi_catalog[[#Headers],[Campaign ID]],$Q226)),"Y","N")</f>
        <v>N</v>
      </c>
      <c r="AB226" s="1307" t="str">
        <f>IF(ISNUMBER(SEARCH(kpi_catalog[[#Headers],[Campaign Name]],$Q226)),"Y","N")</f>
        <v>N</v>
      </c>
      <c r="AC226" s="1307" t="str">
        <f>IF(ISNUMBER(SEARCH(kpi_catalog[[#Headers],[Touchpoint]],$Q226)),"Y","N")</f>
        <v>N</v>
      </c>
      <c r="AD226" s="1307" t="str">
        <f>IF(ISNUMBER(SEARCH(kpi_catalog[[#Headers],[Campaign type]],$Q226)),"Y","N")</f>
        <v>N</v>
      </c>
      <c r="AE226" s="1307" t="str">
        <f>IF(ISNUMBER(SEARCH(kpi_catalog[[#Headers],[Product franchise]],$Q226)),"Y","N")</f>
        <v>N</v>
      </c>
      <c r="AF226" s="1307" t="str">
        <f>IF(ISNUMBER(SEARCH(kpi_catalog[[#Headers],[Product code]],$Q226)),"Y","N")</f>
        <v>N</v>
      </c>
      <c r="AG226" s="1308" t="str">
        <f>AG142</f>
        <v>R12: New Engagers + Reactivated Engagers - Churn, Churn here is customer engaged 13-24M ago but no engagement shown in 0-12M. 
YTD: New Engagers YTD + Reactivated Engagers YTD - Churn YTD, Churn here is customer engaged 13-24M ago but no engagement shown between Jan and selected month. Engagement here includes clicks, purchase, website browse and/or reviews provided. Signups are not included</v>
      </c>
      <c r="AH226" s="1309"/>
      <c r="AI226" s="1310"/>
      <c r="AJ226" s="1310"/>
    </row>
    <row r="227" spans="1:36" s="1313" customFormat="1" ht="30" customHeight="1">
      <c r="A227" s="1276">
        <v>225</v>
      </c>
      <c r="B227" s="1277" t="s">
        <v>5746</v>
      </c>
      <c r="C227" s="1276"/>
      <c r="D227" s="1276"/>
      <c r="E227" s="1277"/>
      <c r="F227" s="1276"/>
      <c r="G227" s="1276"/>
      <c r="H227" s="1276"/>
      <c r="I227" s="1276" t="s">
        <v>4330</v>
      </c>
      <c r="J227" s="1276" t="s">
        <v>4500</v>
      </c>
      <c r="K227" s="1276"/>
      <c r="L227" s="1278" t="str">
        <f>IF(ISNUMBER(SEARCH(kpi_catalog[[#Headers],[Till Date]],K227)),"Y","N")</f>
        <v>N</v>
      </c>
      <c r="M227" s="1278" t="str">
        <f t="shared" si="3"/>
        <v>N</v>
      </c>
      <c r="N227" s="1278" t="str">
        <f>IF(ISNUMBER(SEARCH(kpi_catalog[[#Headers],[YTD]],$K227)),"Y","N")</f>
        <v>N</v>
      </c>
      <c r="O227" s="1311" t="str">
        <f>IF(ISNUMBER(SEARCH("MTD",K227)),"Y","N")</f>
        <v>N</v>
      </c>
      <c r="P227" s="1311" t="str">
        <f>IF(ISNUMBER(SEARCH("Selected date",K227)),"Y","N")</f>
        <v>N</v>
      </c>
      <c r="Q227" s="1279"/>
      <c r="R227" s="1280" t="str">
        <f>IF(ISNUMBER(SEARCH(kpi_catalog[[#Headers],[Division]],$Q227)),"Y","N")</f>
        <v>N</v>
      </c>
      <c r="S227" s="1312"/>
      <c r="T227" s="1312"/>
      <c r="U227" s="1312"/>
      <c r="V227" s="1312"/>
      <c r="W227" s="1312"/>
      <c r="X227" s="1312" t="str">
        <f>IF(ISNUMBER(SEARCH(kpi_catalog[[#Headers],[Channel]],$Q227)),"Y","N")</f>
        <v>N</v>
      </c>
      <c r="Y227" s="1312" t="str">
        <f>IF(ISNUMBER(SEARCH(kpi_catalog[[#Headers],[Campaign ID]],$Q227)),"Y","N")</f>
        <v>N</v>
      </c>
      <c r="Z227" s="1312" t="str">
        <f>IF(ISNUMBER(SEARCH(kpi_catalog[[#Headers],[Channel]],$Q227)),"Y","N")</f>
        <v>N</v>
      </c>
      <c r="AA227" s="1312" t="str">
        <f>IF(ISNUMBER(SEARCH(kpi_catalog[[#Headers],[Campaign ID]],$Q227)),"Y","N")</f>
        <v>N</v>
      </c>
      <c r="AB227" s="1312" t="str">
        <f>IF(ISNUMBER(SEARCH(kpi_catalog[[#Headers],[Campaign Name]],$Q227)),"Y","N")</f>
        <v>N</v>
      </c>
      <c r="AC227" s="1312" t="str">
        <f>IF(ISNUMBER(SEARCH(kpi_catalog[[#Headers],[Touchpoint]],$Q227)),"Y","N")</f>
        <v>N</v>
      </c>
      <c r="AD227" s="1312" t="str">
        <f>IF(ISNUMBER(SEARCH(kpi_catalog[[#Headers],[Campaign type]],$Q227)),"Y","N")</f>
        <v>N</v>
      </c>
      <c r="AE227" s="1312" t="str">
        <f>IF(ISNUMBER(SEARCH(kpi_catalog[[#Headers],[Product franchise]],$Q227)),"Y","N")</f>
        <v>N</v>
      </c>
      <c r="AF227" s="1312" t="str">
        <f>IF(ISNUMBER(SEARCH(kpi_catalog[[#Headers],[Product code]],$Q227)),"Y","N")</f>
        <v>N</v>
      </c>
      <c r="AG227" s="1279"/>
      <c r="AH227" s="1276"/>
      <c r="AI227" s="1276"/>
      <c r="AJ227" s="1276"/>
    </row>
    <row r="228" spans="1:36" ht="30" customHeight="1">
      <c r="A228" s="1282">
        <v>226</v>
      </c>
      <c r="B228" s="1283" t="s">
        <v>5747</v>
      </c>
      <c r="C228" s="1289"/>
      <c r="D228" s="1284" t="s">
        <v>4499</v>
      </c>
      <c r="E228" s="1284" t="s">
        <v>4499</v>
      </c>
      <c r="F228" s="1284" t="s">
        <v>4499</v>
      </c>
      <c r="G228" s="1284" t="s">
        <v>3368</v>
      </c>
      <c r="H228" s="1284" t="s">
        <v>4361</v>
      </c>
      <c r="I228" s="1284" t="s">
        <v>4330</v>
      </c>
      <c r="J228" s="1324" t="s">
        <v>4500</v>
      </c>
      <c r="K228" s="1284" t="s">
        <v>4346</v>
      </c>
      <c r="L228" s="1285" t="str">
        <f>IF(ISNUMBER(SEARCH(kpi_catalog[[#Headers],[Till Date]],K228)),"Y","N")</f>
        <v>N</v>
      </c>
      <c r="M228" s="1285" t="str">
        <f t="shared" si="3"/>
        <v>Y</v>
      </c>
      <c r="N228" s="1285" t="str">
        <f>IF(ISNUMBER(SEARCH(kpi_catalog[[#Headers],[YTD]],$K228)),"Y","N")</f>
        <v>Y</v>
      </c>
      <c r="O228" s="1285" t="str">
        <f>IF(ISNUMBER(SEARCH(kpi_catalog[[#Headers],[MTD]],$K228)),"Y","N")</f>
        <v>N</v>
      </c>
      <c r="P228" s="1285" t="str">
        <f>IF(ISNUMBER(SEARCH(kpi_catalog[[#Headers],[Selected period]],$K228)),"Y","N")</f>
        <v>N</v>
      </c>
      <c r="Q228" s="1286" t="s">
        <v>4332</v>
      </c>
      <c r="R228" s="1287" t="str">
        <f>IF(ISNUMBER(SEARCH(kpi_catalog[[#Headers],[Division]],$Q228)),"Y","N")</f>
        <v>Y</v>
      </c>
      <c r="S228" s="1287" t="str">
        <f>IF(ISNUMBER(SEARCH(kpi_catalog[[#Headers],[Brand]],$Q228)),"Y","N")</f>
        <v>Y</v>
      </c>
      <c r="T228" s="1287" t="str">
        <f>IF(ISNUMBER(SEARCH(kpi_catalog[[#Headers],[Acquisition Period]],$Q228)),"Y","N")</f>
        <v>Y</v>
      </c>
      <c r="U228" s="1287" t="str">
        <f>IF(ISNUMBER(SEARCH(kpi_catalog[[#Headers],[Engager Type]],$Q228)),"Y","N")</f>
        <v>Y</v>
      </c>
      <c r="V228" s="1287" t="str">
        <f>IF(ISNUMBER(SEARCH(kpi_catalog[[#Headers],[Buyer Type]],$Q228)),"Y","N")</f>
        <v>Y</v>
      </c>
      <c r="W228" s="1287" t="str">
        <f>IF(ISNUMBER(SEARCH(kpi_catalog[[#Headers],[Loyalty Filter]],$Q228)),"Y","N")</f>
        <v>Y</v>
      </c>
      <c r="X228" s="1287" t="str">
        <f>IF(ISNUMBER(SEARCH(kpi_catalog[[#Headers],[Channel]],$Q228)),"Y","N")</f>
        <v>N</v>
      </c>
      <c r="Y228" s="1287" t="str">
        <f>IF(ISNUMBER(SEARCH(kpi_catalog[[#Headers],[Campaign ID]],$Q228)),"Y","N")</f>
        <v>N</v>
      </c>
      <c r="Z228" s="1287" t="str">
        <f>IF(ISNUMBER(SEARCH(kpi_catalog[[#Headers],[Channel]],$Q228)),"Y","N")</f>
        <v>N</v>
      </c>
      <c r="AA228" s="1287" t="str">
        <f>IF(ISNUMBER(SEARCH(kpi_catalog[[#Headers],[Campaign ID]],$Q228)),"Y","N")</f>
        <v>N</v>
      </c>
      <c r="AB228" s="1287" t="str">
        <f>IF(ISNUMBER(SEARCH(kpi_catalog[[#Headers],[Campaign Name]],$Q228)),"Y","N")</f>
        <v>N</v>
      </c>
      <c r="AC228" s="1287" t="str">
        <f>IF(ISNUMBER(SEARCH(kpi_catalog[[#Headers],[Touchpoint]],$Q228)),"Y","N")</f>
        <v>N</v>
      </c>
      <c r="AD228" s="1287" t="str">
        <f>IF(ISNUMBER(SEARCH(kpi_catalog[[#Headers],[Campaign type]],$Q228)),"Y","N")</f>
        <v>N</v>
      </c>
      <c r="AE228" s="1287" t="str">
        <f>IF(ISNUMBER(SEARCH(kpi_catalog[[#Headers],[Product franchise]],$Q228)),"Y","N")</f>
        <v>N</v>
      </c>
      <c r="AF228" s="1287" t="str">
        <f>IF(ISNUMBER(SEARCH(kpi_catalog[[#Headers],[Product code]],$Q228)),"Y","N")</f>
        <v>N</v>
      </c>
      <c r="AG228" s="1325" t="s">
        <v>5748</v>
      </c>
      <c r="AH228" s="1289"/>
      <c r="AI228" s="1290"/>
      <c r="AJ228" s="1290"/>
    </row>
    <row r="229" spans="1:36" ht="30" customHeight="1">
      <c r="A229" s="1282">
        <v>227</v>
      </c>
      <c r="B229" s="1283" t="s">
        <v>5747</v>
      </c>
      <c r="C229" s="1296"/>
      <c r="D229" s="1284" t="s">
        <v>4499</v>
      </c>
      <c r="E229" s="1291" t="s">
        <v>4499</v>
      </c>
      <c r="F229" s="1291" t="s">
        <v>4502</v>
      </c>
      <c r="G229" s="1291" t="s">
        <v>3368</v>
      </c>
      <c r="H229" s="1291" t="s">
        <v>4336</v>
      </c>
      <c r="I229" s="1291" t="s">
        <v>4330</v>
      </c>
      <c r="J229" s="1314" t="s">
        <v>4500</v>
      </c>
      <c r="K229" s="1291" t="s">
        <v>4346</v>
      </c>
      <c r="L229" s="1292" t="str">
        <f>IF(ISNUMBER(SEARCH(kpi_catalog[[#Headers],[Till Date]],K229)),"Y","N")</f>
        <v>N</v>
      </c>
      <c r="M229" s="1292" t="str">
        <f t="shared" si="3"/>
        <v>Y</v>
      </c>
      <c r="N229" s="1292" t="str">
        <f>IF(ISNUMBER(SEARCH(kpi_catalog[[#Headers],[YTD]],$K229)),"Y","N")</f>
        <v>Y</v>
      </c>
      <c r="O229" s="1292" t="str">
        <f>IF(ISNUMBER(SEARCH(kpi_catalog[[#Headers],[MTD]],$K229)),"Y","N")</f>
        <v>N</v>
      </c>
      <c r="P229" s="1292" t="str">
        <f>IF(ISNUMBER(SEARCH(kpi_catalog[[#Headers],[Selected period]],$K229)),"Y","N")</f>
        <v>N</v>
      </c>
      <c r="Q229" s="1293" t="s">
        <v>4332</v>
      </c>
      <c r="R229" s="1294" t="str">
        <f>IF(ISNUMBER(SEARCH(kpi_catalog[[#Headers],[Division]],$Q229)),"Y","N")</f>
        <v>Y</v>
      </c>
      <c r="S229" s="1294" t="str">
        <f>IF(ISNUMBER(SEARCH(kpi_catalog[[#Headers],[Brand]],$Q229)),"Y","N")</f>
        <v>Y</v>
      </c>
      <c r="T229" s="1294" t="str">
        <f>IF(ISNUMBER(SEARCH(kpi_catalog[[#Headers],[Acquisition Period]],$Q229)),"Y","N")</f>
        <v>Y</v>
      </c>
      <c r="U229" s="1294" t="str">
        <f>IF(ISNUMBER(SEARCH(kpi_catalog[[#Headers],[Engager Type]],$Q229)),"Y","N")</f>
        <v>Y</v>
      </c>
      <c r="V229" s="1294" t="str">
        <f>IF(ISNUMBER(SEARCH(kpi_catalog[[#Headers],[Buyer Type]],$Q229)),"Y","N")</f>
        <v>Y</v>
      </c>
      <c r="W229" s="1294" t="str">
        <f>IF(ISNUMBER(SEARCH(kpi_catalog[[#Headers],[Loyalty Filter]],$Q229)),"Y","N")</f>
        <v>Y</v>
      </c>
      <c r="X229" s="1294" t="str">
        <f>IF(ISNUMBER(SEARCH(kpi_catalog[[#Headers],[Channel]],$Q229)),"Y","N")</f>
        <v>N</v>
      </c>
      <c r="Y229" s="1294" t="str">
        <f>IF(ISNUMBER(SEARCH(kpi_catalog[[#Headers],[Campaign ID]],$Q229)),"Y","N")</f>
        <v>N</v>
      </c>
      <c r="Z229" s="1294" t="str">
        <f>IF(ISNUMBER(SEARCH(kpi_catalog[[#Headers],[Channel]],$Q229)),"Y","N")</f>
        <v>N</v>
      </c>
      <c r="AA229" s="1294" t="str">
        <f>IF(ISNUMBER(SEARCH(kpi_catalog[[#Headers],[Campaign ID]],$Q229)),"Y","N")</f>
        <v>N</v>
      </c>
      <c r="AB229" s="1294" t="str">
        <f>IF(ISNUMBER(SEARCH(kpi_catalog[[#Headers],[Campaign Name]],$Q229)),"Y","N")</f>
        <v>N</v>
      </c>
      <c r="AC229" s="1294" t="str">
        <f>IF(ISNUMBER(SEARCH(kpi_catalog[[#Headers],[Touchpoint]],$Q229)),"Y","N")</f>
        <v>N</v>
      </c>
      <c r="AD229" s="1294" t="str">
        <f>IF(ISNUMBER(SEARCH(kpi_catalog[[#Headers],[Campaign type]],$Q229)),"Y","N")</f>
        <v>N</v>
      </c>
      <c r="AE229" s="1294" t="str">
        <f>IF(ISNUMBER(SEARCH(kpi_catalog[[#Headers],[Product franchise]],$Q229)),"Y","N")</f>
        <v>N</v>
      </c>
      <c r="AF229" s="1294" t="str">
        <f>IF(ISNUMBER(SEARCH(kpi_catalog[[#Headers],[Product code]],$Q229)),"Y","N")</f>
        <v>N</v>
      </c>
      <c r="AG229" s="1295" t="s">
        <v>4337</v>
      </c>
      <c r="AH229" s="1296"/>
      <c r="AI229" s="1297"/>
      <c r="AJ229" s="1297"/>
    </row>
    <row r="230" spans="1:36" ht="30" customHeight="1">
      <c r="A230" s="1282">
        <v>228</v>
      </c>
      <c r="B230" s="1283" t="s">
        <v>5747</v>
      </c>
      <c r="C230" s="1296"/>
      <c r="D230" s="1284" t="s">
        <v>4499</v>
      </c>
      <c r="E230" s="1291" t="s">
        <v>4499</v>
      </c>
      <c r="F230" s="1291" t="s">
        <v>4503</v>
      </c>
      <c r="G230" s="1291" t="s">
        <v>4339</v>
      </c>
      <c r="H230" s="1291" t="s">
        <v>4336</v>
      </c>
      <c r="I230" s="1291" t="s">
        <v>4330</v>
      </c>
      <c r="J230" s="1314" t="s">
        <v>4500</v>
      </c>
      <c r="K230" s="1291" t="s">
        <v>4346</v>
      </c>
      <c r="L230" s="1292" t="str">
        <f>IF(ISNUMBER(SEARCH(kpi_catalog[[#Headers],[Till Date]],K230)),"Y","N")</f>
        <v>N</v>
      </c>
      <c r="M230" s="1292" t="str">
        <f t="shared" si="3"/>
        <v>Y</v>
      </c>
      <c r="N230" s="1292" t="str">
        <f>IF(ISNUMBER(SEARCH(kpi_catalog[[#Headers],[YTD]],$K230)),"Y","N")</f>
        <v>Y</v>
      </c>
      <c r="O230" s="1292" t="str">
        <f>IF(ISNUMBER(SEARCH(kpi_catalog[[#Headers],[MTD]],$K230)),"Y","N")</f>
        <v>N</v>
      </c>
      <c r="P230" s="1292" t="str">
        <f>IF(ISNUMBER(SEARCH(kpi_catalog[[#Headers],[Selected period]],$K230)),"Y","N")</f>
        <v>N</v>
      </c>
      <c r="Q230" s="1293" t="s">
        <v>4332</v>
      </c>
      <c r="R230" s="1294" t="str">
        <f>IF(ISNUMBER(SEARCH(kpi_catalog[[#Headers],[Division]],$Q230)),"Y","N")</f>
        <v>Y</v>
      </c>
      <c r="S230" s="1294" t="str">
        <f>IF(ISNUMBER(SEARCH(kpi_catalog[[#Headers],[Brand]],$Q230)),"Y","N")</f>
        <v>Y</v>
      </c>
      <c r="T230" s="1294" t="str">
        <f>IF(ISNUMBER(SEARCH(kpi_catalog[[#Headers],[Acquisition Period]],$Q230)),"Y","N")</f>
        <v>Y</v>
      </c>
      <c r="U230" s="1294" t="str">
        <f>IF(ISNUMBER(SEARCH(kpi_catalog[[#Headers],[Engager Type]],$Q230)),"Y","N")</f>
        <v>Y</v>
      </c>
      <c r="V230" s="1294" t="str">
        <f>IF(ISNUMBER(SEARCH(kpi_catalog[[#Headers],[Buyer Type]],$Q230)),"Y","N")</f>
        <v>Y</v>
      </c>
      <c r="W230" s="1294" t="str">
        <f>IF(ISNUMBER(SEARCH(kpi_catalog[[#Headers],[Loyalty Filter]],$Q230)),"Y","N")</f>
        <v>Y</v>
      </c>
      <c r="X230" s="1294" t="str">
        <f>IF(ISNUMBER(SEARCH(kpi_catalog[[#Headers],[Channel]],$Q230)),"Y","N")</f>
        <v>N</v>
      </c>
      <c r="Y230" s="1294" t="str">
        <f>IF(ISNUMBER(SEARCH(kpi_catalog[[#Headers],[Campaign ID]],$Q230)),"Y","N")</f>
        <v>N</v>
      </c>
      <c r="Z230" s="1294" t="str">
        <f>IF(ISNUMBER(SEARCH(kpi_catalog[[#Headers],[Channel]],$Q230)),"Y","N")</f>
        <v>N</v>
      </c>
      <c r="AA230" s="1294" t="str">
        <f>IF(ISNUMBER(SEARCH(kpi_catalog[[#Headers],[Campaign ID]],$Q230)),"Y","N")</f>
        <v>N</v>
      </c>
      <c r="AB230" s="1294" t="str">
        <f>IF(ISNUMBER(SEARCH(kpi_catalog[[#Headers],[Campaign Name]],$Q230)),"Y","N")</f>
        <v>N</v>
      </c>
      <c r="AC230" s="1294" t="str">
        <f>IF(ISNUMBER(SEARCH(kpi_catalog[[#Headers],[Touchpoint]],$Q230)),"Y","N")</f>
        <v>N</v>
      </c>
      <c r="AD230" s="1294" t="str">
        <f>IF(ISNUMBER(SEARCH(kpi_catalog[[#Headers],[Campaign type]],$Q230)),"Y","N")</f>
        <v>N</v>
      </c>
      <c r="AE230" s="1294" t="str">
        <f>IF(ISNUMBER(SEARCH(kpi_catalog[[#Headers],[Product franchise]],$Q230)),"Y","N")</f>
        <v>N</v>
      </c>
      <c r="AF230" s="1294" t="str">
        <f>IF(ISNUMBER(SEARCH(kpi_catalog[[#Headers],[Product code]],$Q230)),"Y","N")</f>
        <v>N</v>
      </c>
      <c r="AG230" s="1295" t="s">
        <v>4337</v>
      </c>
      <c r="AH230" s="1296"/>
      <c r="AI230" s="1297"/>
      <c r="AJ230" s="1297"/>
    </row>
    <row r="231" spans="1:36" ht="30" customHeight="1">
      <c r="A231" s="1282">
        <v>229</v>
      </c>
      <c r="B231" s="1283" t="s">
        <v>5730</v>
      </c>
      <c r="C231" s="1296"/>
      <c r="D231" s="1291" t="s">
        <v>4366</v>
      </c>
      <c r="E231" s="1291" t="s">
        <v>4366</v>
      </c>
      <c r="F231" s="1291" t="s">
        <v>4366</v>
      </c>
      <c r="G231" s="1291" t="s">
        <v>3368</v>
      </c>
      <c r="H231" s="1291" t="s">
        <v>4361</v>
      </c>
      <c r="I231" s="1291" t="s">
        <v>4330</v>
      </c>
      <c r="J231" s="1314" t="s">
        <v>4500</v>
      </c>
      <c r="K231" s="1291" t="s">
        <v>4346</v>
      </c>
      <c r="L231" s="1292" t="str">
        <f>IF(ISNUMBER(SEARCH(kpi_catalog[[#Headers],[Till Date]],K231)),"Y","N")</f>
        <v>N</v>
      </c>
      <c r="M231" s="1292" t="str">
        <f t="shared" si="3"/>
        <v>Y</v>
      </c>
      <c r="N231" s="1292" t="str">
        <f>IF(ISNUMBER(SEARCH(kpi_catalog[[#Headers],[YTD]],$K231)),"Y","N")</f>
        <v>Y</v>
      </c>
      <c r="O231" s="1292" t="str">
        <f>IF(ISNUMBER(SEARCH(kpi_catalog[[#Headers],[MTD]],$K231)),"Y","N")</f>
        <v>N</v>
      </c>
      <c r="P231" s="1292" t="str">
        <f>IF(ISNUMBER(SEARCH(kpi_catalog[[#Headers],[Selected period]],$K231)),"Y","N")</f>
        <v>N</v>
      </c>
      <c r="Q231" s="1293" t="s">
        <v>4332</v>
      </c>
      <c r="R231" s="1294" t="str">
        <f>IF(ISNUMBER(SEARCH(kpi_catalog[[#Headers],[Division]],$Q231)),"Y","N")</f>
        <v>Y</v>
      </c>
      <c r="S231" s="1294" t="str">
        <f>IF(ISNUMBER(SEARCH(kpi_catalog[[#Headers],[Brand]],$Q231)),"Y","N")</f>
        <v>Y</v>
      </c>
      <c r="T231" s="1294" t="str">
        <f>IF(ISNUMBER(SEARCH(kpi_catalog[[#Headers],[Acquisition Period]],$Q231)),"Y","N")</f>
        <v>Y</v>
      </c>
      <c r="U231" s="1294" t="str">
        <f>IF(ISNUMBER(SEARCH(kpi_catalog[[#Headers],[Engager Type]],$Q231)),"Y","N")</f>
        <v>Y</v>
      </c>
      <c r="V231" s="1294" t="str">
        <f>IF(ISNUMBER(SEARCH(kpi_catalog[[#Headers],[Buyer Type]],$Q231)),"Y","N")</f>
        <v>Y</v>
      </c>
      <c r="W231" s="1294" t="str">
        <f>IF(ISNUMBER(SEARCH(kpi_catalog[[#Headers],[Loyalty Filter]],$Q231)),"Y","N")</f>
        <v>Y</v>
      </c>
      <c r="X231" s="1294" t="str">
        <f>IF(ISNUMBER(SEARCH(kpi_catalog[[#Headers],[Channel]],$Q231)),"Y","N")</f>
        <v>N</v>
      </c>
      <c r="Y231" s="1294" t="str">
        <f>IF(ISNUMBER(SEARCH(kpi_catalog[[#Headers],[Campaign ID]],$Q231)),"Y","N")</f>
        <v>N</v>
      </c>
      <c r="Z231" s="1294" t="str">
        <f>IF(ISNUMBER(SEARCH(kpi_catalog[[#Headers],[Channel]],$Q231)),"Y","N")</f>
        <v>N</v>
      </c>
      <c r="AA231" s="1294" t="str">
        <f>IF(ISNUMBER(SEARCH(kpi_catalog[[#Headers],[Campaign ID]],$Q231)),"Y","N")</f>
        <v>N</v>
      </c>
      <c r="AB231" s="1294" t="str">
        <f>IF(ISNUMBER(SEARCH(kpi_catalog[[#Headers],[Campaign Name]],$Q231)),"Y","N")</f>
        <v>N</v>
      </c>
      <c r="AC231" s="1294" t="str">
        <f>IF(ISNUMBER(SEARCH(kpi_catalog[[#Headers],[Touchpoint]],$Q231)),"Y","N")</f>
        <v>N</v>
      </c>
      <c r="AD231" s="1294" t="str">
        <f>IF(ISNUMBER(SEARCH(kpi_catalog[[#Headers],[Campaign type]],$Q231)),"Y","N")</f>
        <v>N</v>
      </c>
      <c r="AE231" s="1294" t="str">
        <f>IF(ISNUMBER(SEARCH(kpi_catalog[[#Headers],[Product franchise]],$Q231)),"Y","N")</f>
        <v>N</v>
      </c>
      <c r="AF231" s="1294" t="str">
        <f>IF(ISNUMBER(SEARCH(kpi_catalog[[#Headers],[Product code]],$Q231)),"Y","N")</f>
        <v>N</v>
      </c>
      <c r="AG231" s="1320" t="s">
        <v>4504</v>
      </c>
      <c r="AH231" s="1296"/>
      <c r="AI231" s="1297"/>
      <c r="AJ231" s="1297"/>
    </row>
    <row r="232" spans="1:36" ht="30" customHeight="1">
      <c r="A232" s="1282">
        <v>230</v>
      </c>
      <c r="B232" s="1283" t="s">
        <v>5730</v>
      </c>
      <c r="C232" s="1296"/>
      <c r="D232" s="1291" t="s">
        <v>4366</v>
      </c>
      <c r="E232" s="1291" t="s">
        <v>4366</v>
      </c>
      <c r="F232" s="1291" t="s">
        <v>4367</v>
      </c>
      <c r="G232" s="1291" t="s">
        <v>3368</v>
      </c>
      <c r="H232" s="1291" t="s">
        <v>4336</v>
      </c>
      <c r="I232" s="1291" t="s">
        <v>4330</v>
      </c>
      <c r="J232" s="1314" t="s">
        <v>4500</v>
      </c>
      <c r="K232" s="1291" t="s">
        <v>4346</v>
      </c>
      <c r="L232" s="1292" t="str">
        <f>IF(ISNUMBER(SEARCH(kpi_catalog[[#Headers],[Till Date]],K232)),"Y","N")</f>
        <v>N</v>
      </c>
      <c r="M232" s="1292" t="str">
        <f t="shared" si="3"/>
        <v>Y</v>
      </c>
      <c r="N232" s="1292" t="str">
        <f>IF(ISNUMBER(SEARCH(kpi_catalog[[#Headers],[YTD]],$K232)),"Y","N")</f>
        <v>Y</v>
      </c>
      <c r="O232" s="1292" t="str">
        <f>IF(ISNUMBER(SEARCH(kpi_catalog[[#Headers],[MTD]],$K232)),"Y","N")</f>
        <v>N</v>
      </c>
      <c r="P232" s="1292" t="str">
        <f>IF(ISNUMBER(SEARCH(kpi_catalog[[#Headers],[Selected period]],$K232)),"Y","N")</f>
        <v>N</v>
      </c>
      <c r="Q232" s="1293" t="s">
        <v>4332</v>
      </c>
      <c r="R232" s="1294" t="str">
        <f>IF(ISNUMBER(SEARCH(kpi_catalog[[#Headers],[Division]],$Q232)),"Y","N")</f>
        <v>Y</v>
      </c>
      <c r="S232" s="1294" t="str">
        <f>IF(ISNUMBER(SEARCH(kpi_catalog[[#Headers],[Brand]],$Q232)),"Y","N")</f>
        <v>Y</v>
      </c>
      <c r="T232" s="1294" t="str">
        <f>IF(ISNUMBER(SEARCH(kpi_catalog[[#Headers],[Acquisition Period]],$Q232)),"Y","N")</f>
        <v>Y</v>
      </c>
      <c r="U232" s="1294" t="str">
        <f>IF(ISNUMBER(SEARCH(kpi_catalog[[#Headers],[Engager Type]],$Q232)),"Y","N")</f>
        <v>Y</v>
      </c>
      <c r="V232" s="1294" t="str">
        <f>IF(ISNUMBER(SEARCH(kpi_catalog[[#Headers],[Buyer Type]],$Q232)),"Y","N")</f>
        <v>Y</v>
      </c>
      <c r="W232" s="1294" t="str">
        <f>IF(ISNUMBER(SEARCH(kpi_catalog[[#Headers],[Loyalty Filter]],$Q232)),"Y","N")</f>
        <v>Y</v>
      </c>
      <c r="X232" s="1294" t="str">
        <f>IF(ISNUMBER(SEARCH(kpi_catalog[[#Headers],[Channel]],$Q232)),"Y","N")</f>
        <v>N</v>
      </c>
      <c r="Y232" s="1294" t="str">
        <f>IF(ISNUMBER(SEARCH(kpi_catalog[[#Headers],[Campaign ID]],$Q232)),"Y","N")</f>
        <v>N</v>
      </c>
      <c r="Z232" s="1294" t="str">
        <f>IF(ISNUMBER(SEARCH(kpi_catalog[[#Headers],[Channel]],$Q232)),"Y","N")</f>
        <v>N</v>
      </c>
      <c r="AA232" s="1294" t="str">
        <f>IF(ISNUMBER(SEARCH(kpi_catalog[[#Headers],[Campaign ID]],$Q232)),"Y","N")</f>
        <v>N</v>
      </c>
      <c r="AB232" s="1294" t="str">
        <f>IF(ISNUMBER(SEARCH(kpi_catalog[[#Headers],[Campaign Name]],$Q232)),"Y","N")</f>
        <v>N</v>
      </c>
      <c r="AC232" s="1294" t="str">
        <f>IF(ISNUMBER(SEARCH(kpi_catalog[[#Headers],[Touchpoint]],$Q232)),"Y","N")</f>
        <v>N</v>
      </c>
      <c r="AD232" s="1294" t="str">
        <f>IF(ISNUMBER(SEARCH(kpi_catalog[[#Headers],[Campaign type]],$Q232)),"Y","N")</f>
        <v>N</v>
      </c>
      <c r="AE232" s="1294" t="str">
        <f>IF(ISNUMBER(SEARCH(kpi_catalog[[#Headers],[Product franchise]],$Q232)),"Y","N")</f>
        <v>N</v>
      </c>
      <c r="AF232" s="1294" t="str">
        <f>IF(ISNUMBER(SEARCH(kpi_catalog[[#Headers],[Product code]],$Q232)),"Y","N")</f>
        <v>N</v>
      </c>
      <c r="AG232" s="1295" t="s">
        <v>4337</v>
      </c>
      <c r="AH232" s="1296"/>
      <c r="AI232" s="1297"/>
      <c r="AJ232" s="1297"/>
    </row>
    <row r="233" spans="1:36" ht="30" customHeight="1">
      <c r="A233" s="1282">
        <v>231</v>
      </c>
      <c r="B233" s="1283" t="s">
        <v>5730</v>
      </c>
      <c r="C233" s="1296"/>
      <c r="D233" s="1291" t="s">
        <v>4366</v>
      </c>
      <c r="E233" s="1291" t="s">
        <v>4366</v>
      </c>
      <c r="F233" s="1291" t="s">
        <v>4368</v>
      </c>
      <c r="G233" s="1291" t="s">
        <v>4339</v>
      </c>
      <c r="H233" s="1291" t="s">
        <v>4336</v>
      </c>
      <c r="I233" s="1291" t="s">
        <v>4330</v>
      </c>
      <c r="J233" s="1314" t="s">
        <v>4500</v>
      </c>
      <c r="K233" s="1291" t="s">
        <v>4346</v>
      </c>
      <c r="L233" s="1292" t="str">
        <f>IF(ISNUMBER(SEARCH(kpi_catalog[[#Headers],[Till Date]],K233)),"Y","N")</f>
        <v>N</v>
      </c>
      <c r="M233" s="1292" t="str">
        <f t="shared" si="3"/>
        <v>Y</v>
      </c>
      <c r="N233" s="1292" t="str">
        <f>IF(ISNUMBER(SEARCH(kpi_catalog[[#Headers],[YTD]],$K233)),"Y","N")</f>
        <v>Y</v>
      </c>
      <c r="O233" s="1292" t="str">
        <f>IF(ISNUMBER(SEARCH(kpi_catalog[[#Headers],[MTD]],$K233)),"Y","N")</f>
        <v>N</v>
      </c>
      <c r="P233" s="1292" t="str">
        <f>IF(ISNUMBER(SEARCH(kpi_catalog[[#Headers],[Selected period]],$K233)),"Y","N")</f>
        <v>N</v>
      </c>
      <c r="Q233" s="1293" t="s">
        <v>4332</v>
      </c>
      <c r="R233" s="1294" t="str">
        <f>IF(ISNUMBER(SEARCH(kpi_catalog[[#Headers],[Division]],$Q233)),"Y","N")</f>
        <v>Y</v>
      </c>
      <c r="S233" s="1294" t="str">
        <f>IF(ISNUMBER(SEARCH(kpi_catalog[[#Headers],[Brand]],$Q233)),"Y","N")</f>
        <v>Y</v>
      </c>
      <c r="T233" s="1294" t="str">
        <f>IF(ISNUMBER(SEARCH(kpi_catalog[[#Headers],[Acquisition Period]],$Q233)),"Y","N")</f>
        <v>Y</v>
      </c>
      <c r="U233" s="1294" t="str">
        <f>IF(ISNUMBER(SEARCH(kpi_catalog[[#Headers],[Engager Type]],$Q233)),"Y","N")</f>
        <v>Y</v>
      </c>
      <c r="V233" s="1294" t="str">
        <f>IF(ISNUMBER(SEARCH(kpi_catalog[[#Headers],[Buyer Type]],$Q233)),"Y","N")</f>
        <v>Y</v>
      </c>
      <c r="W233" s="1294" t="str">
        <f>IF(ISNUMBER(SEARCH(kpi_catalog[[#Headers],[Loyalty Filter]],$Q233)),"Y","N")</f>
        <v>Y</v>
      </c>
      <c r="X233" s="1294" t="str">
        <f>IF(ISNUMBER(SEARCH(kpi_catalog[[#Headers],[Channel]],$Q233)),"Y","N")</f>
        <v>N</v>
      </c>
      <c r="Y233" s="1294" t="str">
        <f>IF(ISNUMBER(SEARCH(kpi_catalog[[#Headers],[Campaign ID]],$Q233)),"Y","N")</f>
        <v>N</v>
      </c>
      <c r="Z233" s="1294" t="str">
        <f>IF(ISNUMBER(SEARCH(kpi_catalog[[#Headers],[Channel]],$Q233)),"Y","N")</f>
        <v>N</v>
      </c>
      <c r="AA233" s="1294" t="str">
        <f>IF(ISNUMBER(SEARCH(kpi_catalog[[#Headers],[Campaign ID]],$Q233)),"Y","N")</f>
        <v>N</v>
      </c>
      <c r="AB233" s="1294" t="str">
        <f>IF(ISNUMBER(SEARCH(kpi_catalog[[#Headers],[Campaign Name]],$Q233)),"Y","N")</f>
        <v>N</v>
      </c>
      <c r="AC233" s="1294" t="str">
        <f>IF(ISNUMBER(SEARCH(kpi_catalog[[#Headers],[Touchpoint]],$Q233)),"Y","N")</f>
        <v>N</v>
      </c>
      <c r="AD233" s="1294" t="str">
        <f>IF(ISNUMBER(SEARCH(kpi_catalog[[#Headers],[Campaign type]],$Q233)),"Y","N")</f>
        <v>N</v>
      </c>
      <c r="AE233" s="1294" t="str">
        <f>IF(ISNUMBER(SEARCH(kpi_catalog[[#Headers],[Product franchise]],$Q233)),"Y","N")</f>
        <v>N</v>
      </c>
      <c r="AF233" s="1294" t="str">
        <f>IF(ISNUMBER(SEARCH(kpi_catalog[[#Headers],[Product code]],$Q233)),"Y","N")</f>
        <v>N</v>
      </c>
      <c r="AG233" s="1295" t="s">
        <v>4337</v>
      </c>
      <c r="AH233" s="1296"/>
      <c r="AI233" s="1297"/>
      <c r="AJ233" s="1297"/>
    </row>
    <row r="234" spans="1:36" ht="30" customHeight="1">
      <c r="A234" s="1282">
        <v>232</v>
      </c>
      <c r="B234" s="1283" t="s">
        <v>5747</v>
      </c>
      <c r="C234" s="1296"/>
      <c r="D234" s="1291" t="s">
        <v>4505</v>
      </c>
      <c r="E234" s="1291" t="s">
        <v>4505</v>
      </c>
      <c r="F234" s="1291" t="s">
        <v>4505</v>
      </c>
      <c r="G234" s="1291" t="s">
        <v>3368</v>
      </c>
      <c r="H234" s="1291" t="s">
        <v>4361</v>
      </c>
      <c r="I234" s="1291" t="s">
        <v>4330</v>
      </c>
      <c r="J234" s="1314" t="s">
        <v>4500</v>
      </c>
      <c r="K234" s="1291" t="s">
        <v>4346</v>
      </c>
      <c r="L234" s="1292" t="str">
        <f>IF(ISNUMBER(SEARCH(kpi_catalog[[#Headers],[Till Date]],K234)),"Y","N")</f>
        <v>N</v>
      </c>
      <c r="M234" s="1292" t="str">
        <f t="shared" si="3"/>
        <v>Y</v>
      </c>
      <c r="N234" s="1292" t="str">
        <f>IF(ISNUMBER(SEARCH(kpi_catalog[[#Headers],[YTD]],$K234)),"Y","N")</f>
        <v>Y</v>
      </c>
      <c r="O234" s="1292" t="str">
        <f>IF(ISNUMBER(SEARCH(kpi_catalog[[#Headers],[MTD]],$K234)),"Y","N")</f>
        <v>N</v>
      </c>
      <c r="P234" s="1292" t="str">
        <f>IF(ISNUMBER(SEARCH(kpi_catalog[[#Headers],[Selected period]],$K234)),"Y","N")</f>
        <v>N</v>
      </c>
      <c r="Q234" s="1293" t="s">
        <v>4332</v>
      </c>
      <c r="R234" s="1294" t="str">
        <f>IF(ISNUMBER(SEARCH(kpi_catalog[[#Headers],[Division]],$Q234)),"Y","N")</f>
        <v>Y</v>
      </c>
      <c r="S234" s="1294" t="str">
        <f>IF(ISNUMBER(SEARCH(kpi_catalog[[#Headers],[Brand]],$Q234)),"Y","N")</f>
        <v>Y</v>
      </c>
      <c r="T234" s="1294" t="str">
        <f>IF(ISNUMBER(SEARCH(kpi_catalog[[#Headers],[Acquisition Period]],$Q234)),"Y","N")</f>
        <v>Y</v>
      </c>
      <c r="U234" s="1294" t="str">
        <f>IF(ISNUMBER(SEARCH(kpi_catalog[[#Headers],[Engager Type]],$Q234)),"Y","N")</f>
        <v>Y</v>
      </c>
      <c r="V234" s="1294" t="str">
        <f>IF(ISNUMBER(SEARCH(kpi_catalog[[#Headers],[Buyer Type]],$Q234)),"Y","N")</f>
        <v>Y</v>
      </c>
      <c r="W234" s="1294" t="str">
        <f>IF(ISNUMBER(SEARCH(kpi_catalog[[#Headers],[Loyalty Filter]],$Q234)),"Y","N")</f>
        <v>Y</v>
      </c>
      <c r="X234" s="1294" t="str">
        <f>IF(ISNUMBER(SEARCH(kpi_catalog[[#Headers],[Channel]],$Q234)),"Y","N")</f>
        <v>N</v>
      </c>
      <c r="Y234" s="1294" t="str">
        <f>IF(ISNUMBER(SEARCH(kpi_catalog[[#Headers],[Campaign ID]],$Q234)),"Y","N")</f>
        <v>N</v>
      </c>
      <c r="Z234" s="1294" t="str">
        <f>IF(ISNUMBER(SEARCH(kpi_catalog[[#Headers],[Channel]],$Q234)),"Y","N")</f>
        <v>N</v>
      </c>
      <c r="AA234" s="1294" t="str">
        <f>IF(ISNUMBER(SEARCH(kpi_catalog[[#Headers],[Campaign ID]],$Q234)),"Y","N")</f>
        <v>N</v>
      </c>
      <c r="AB234" s="1294" t="str">
        <f>IF(ISNUMBER(SEARCH(kpi_catalog[[#Headers],[Campaign Name]],$Q234)),"Y","N")</f>
        <v>N</v>
      </c>
      <c r="AC234" s="1294" t="str">
        <f>IF(ISNUMBER(SEARCH(kpi_catalog[[#Headers],[Touchpoint]],$Q234)),"Y","N")</f>
        <v>N</v>
      </c>
      <c r="AD234" s="1294" t="str">
        <f>IF(ISNUMBER(SEARCH(kpi_catalog[[#Headers],[Campaign type]],$Q234)),"Y","N")</f>
        <v>N</v>
      </c>
      <c r="AE234" s="1294" t="str">
        <f>IF(ISNUMBER(SEARCH(kpi_catalog[[#Headers],[Product franchise]],$Q234)),"Y","N")</f>
        <v>N</v>
      </c>
      <c r="AF234" s="1294" t="str">
        <f>IF(ISNUMBER(SEARCH(kpi_catalog[[#Headers],[Product code]],$Q234)),"Y","N")</f>
        <v>N</v>
      </c>
      <c r="AG234" s="1320" t="s">
        <v>4506</v>
      </c>
      <c r="AH234" s="1296"/>
      <c r="AI234" s="1297"/>
      <c r="AJ234" s="1297"/>
    </row>
    <row r="235" spans="1:36" ht="30" customHeight="1">
      <c r="A235" s="1282">
        <v>233</v>
      </c>
      <c r="B235" s="1283" t="s">
        <v>5747</v>
      </c>
      <c r="C235" s="1296"/>
      <c r="D235" s="1291" t="s">
        <v>4505</v>
      </c>
      <c r="E235" s="1291" t="s">
        <v>4505</v>
      </c>
      <c r="F235" s="1291" t="s">
        <v>4507</v>
      </c>
      <c r="G235" s="1291" t="s">
        <v>3368</v>
      </c>
      <c r="H235" s="1291" t="s">
        <v>4336</v>
      </c>
      <c r="I235" s="1291" t="s">
        <v>4330</v>
      </c>
      <c r="J235" s="1314" t="s">
        <v>4500</v>
      </c>
      <c r="K235" s="1291" t="s">
        <v>4346</v>
      </c>
      <c r="L235" s="1292" t="str">
        <f>IF(ISNUMBER(SEARCH(kpi_catalog[[#Headers],[Till Date]],K235)),"Y","N")</f>
        <v>N</v>
      </c>
      <c r="M235" s="1292" t="str">
        <f t="shared" si="3"/>
        <v>Y</v>
      </c>
      <c r="N235" s="1292" t="str">
        <f>IF(ISNUMBER(SEARCH(kpi_catalog[[#Headers],[YTD]],$K235)),"Y","N")</f>
        <v>Y</v>
      </c>
      <c r="O235" s="1292" t="str">
        <f>IF(ISNUMBER(SEARCH(kpi_catalog[[#Headers],[MTD]],$K235)),"Y","N")</f>
        <v>N</v>
      </c>
      <c r="P235" s="1292" t="str">
        <f>IF(ISNUMBER(SEARCH(kpi_catalog[[#Headers],[Selected period]],$K235)),"Y","N")</f>
        <v>N</v>
      </c>
      <c r="Q235" s="1293" t="s">
        <v>4332</v>
      </c>
      <c r="R235" s="1294" t="str">
        <f>IF(ISNUMBER(SEARCH(kpi_catalog[[#Headers],[Division]],$Q235)),"Y","N")</f>
        <v>Y</v>
      </c>
      <c r="S235" s="1294" t="str">
        <f>IF(ISNUMBER(SEARCH(kpi_catalog[[#Headers],[Brand]],$Q235)),"Y","N")</f>
        <v>Y</v>
      </c>
      <c r="T235" s="1294" t="str">
        <f>IF(ISNUMBER(SEARCH(kpi_catalog[[#Headers],[Acquisition Period]],$Q235)),"Y","N")</f>
        <v>Y</v>
      </c>
      <c r="U235" s="1294" t="str">
        <f>IF(ISNUMBER(SEARCH(kpi_catalog[[#Headers],[Engager Type]],$Q235)),"Y","N")</f>
        <v>Y</v>
      </c>
      <c r="V235" s="1294" t="str">
        <f>IF(ISNUMBER(SEARCH(kpi_catalog[[#Headers],[Buyer Type]],$Q235)),"Y","N")</f>
        <v>Y</v>
      </c>
      <c r="W235" s="1294" t="str">
        <f>IF(ISNUMBER(SEARCH(kpi_catalog[[#Headers],[Loyalty Filter]],$Q235)),"Y","N")</f>
        <v>Y</v>
      </c>
      <c r="X235" s="1294" t="str">
        <f>IF(ISNUMBER(SEARCH(kpi_catalog[[#Headers],[Channel]],$Q235)),"Y","N")</f>
        <v>N</v>
      </c>
      <c r="Y235" s="1294" t="str">
        <f>IF(ISNUMBER(SEARCH(kpi_catalog[[#Headers],[Campaign ID]],$Q235)),"Y","N")</f>
        <v>N</v>
      </c>
      <c r="Z235" s="1294" t="str">
        <f>IF(ISNUMBER(SEARCH(kpi_catalog[[#Headers],[Channel]],$Q235)),"Y","N")</f>
        <v>N</v>
      </c>
      <c r="AA235" s="1294" t="str">
        <f>IF(ISNUMBER(SEARCH(kpi_catalog[[#Headers],[Campaign ID]],$Q235)),"Y","N")</f>
        <v>N</v>
      </c>
      <c r="AB235" s="1294" t="str">
        <f>IF(ISNUMBER(SEARCH(kpi_catalog[[#Headers],[Campaign Name]],$Q235)),"Y","N")</f>
        <v>N</v>
      </c>
      <c r="AC235" s="1294" t="str">
        <f>IF(ISNUMBER(SEARCH(kpi_catalog[[#Headers],[Touchpoint]],$Q235)),"Y","N")</f>
        <v>N</v>
      </c>
      <c r="AD235" s="1294" t="str">
        <f>IF(ISNUMBER(SEARCH(kpi_catalog[[#Headers],[Campaign type]],$Q235)),"Y","N")</f>
        <v>N</v>
      </c>
      <c r="AE235" s="1294" t="str">
        <f>IF(ISNUMBER(SEARCH(kpi_catalog[[#Headers],[Product franchise]],$Q235)),"Y","N")</f>
        <v>N</v>
      </c>
      <c r="AF235" s="1294" t="str">
        <f>IF(ISNUMBER(SEARCH(kpi_catalog[[#Headers],[Product code]],$Q235)),"Y","N")</f>
        <v>N</v>
      </c>
      <c r="AG235" s="1295" t="s">
        <v>4337</v>
      </c>
      <c r="AH235" s="1296"/>
      <c r="AI235" s="1297"/>
      <c r="AJ235" s="1297"/>
    </row>
    <row r="236" spans="1:36" ht="30" customHeight="1">
      <c r="A236" s="1282">
        <v>234</v>
      </c>
      <c r="B236" s="1283" t="s">
        <v>5747</v>
      </c>
      <c r="C236" s="1296"/>
      <c r="D236" s="1291" t="s">
        <v>4505</v>
      </c>
      <c r="E236" s="1291" t="s">
        <v>4505</v>
      </c>
      <c r="F236" s="1291" t="s">
        <v>4508</v>
      </c>
      <c r="G236" s="1291" t="s">
        <v>4339</v>
      </c>
      <c r="H236" s="1291" t="s">
        <v>4336</v>
      </c>
      <c r="I236" s="1291" t="s">
        <v>4330</v>
      </c>
      <c r="J236" s="1314" t="s">
        <v>4500</v>
      </c>
      <c r="K236" s="1291" t="s">
        <v>4346</v>
      </c>
      <c r="L236" s="1292" t="str">
        <f>IF(ISNUMBER(SEARCH(kpi_catalog[[#Headers],[Till Date]],K236)),"Y","N")</f>
        <v>N</v>
      </c>
      <c r="M236" s="1292" t="str">
        <f t="shared" si="3"/>
        <v>Y</v>
      </c>
      <c r="N236" s="1292" t="str">
        <f>IF(ISNUMBER(SEARCH(kpi_catalog[[#Headers],[YTD]],$K236)),"Y","N")</f>
        <v>Y</v>
      </c>
      <c r="O236" s="1292" t="str">
        <f>IF(ISNUMBER(SEARCH(kpi_catalog[[#Headers],[MTD]],$K236)),"Y","N")</f>
        <v>N</v>
      </c>
      <c r="P236" s="1292" t="str">
        <f>IF(ISNUMBER(SEARCH(kpi_catalog[[#Headers],[Selected period]],$K236)),"Y","N")</f>
        <v>N</v>
      </c>
      <c r="Q236" s="1293" t="s">
        <v>4332</v>
      </c>
      <c r="R236" s="1294" t="str">
        <f>IF(ISNUMBER(SEARCH(kpi_catalog[[#Headers],[Division]],$Q236)),"Y","N")</f>
        <v>Y</v>
      </c>
      <c r="S236" s="1294" t="str">
        <f>IF(ISNUMBER(SEARCH(kpi_catalog[[#Headers],[Brand]],$Q236)),"Y","N")</f>
        <v>Y</v>
      </c>
      <c r="T236" s="1294" t="str">
        <f>IF(ISNUMBER(SEARCH(kpi_catalog[[#Headers],[Acquisition Period]],$Q236)),"Y","N")</f>
        <v>Y</v>
      </c>
      <c r="U236" s="1294" t="str">
        <f>IF(ISNUMBER(SEARCH(kpi_catalog[[#Headers],[Engager Type]],$Q236)),"Y","N")</f>
        <v>Y</v>
      </c>
      <c r="V236" s="1294" t="str">
        <f>IF(ISNUMBER(SEARCH(kpi_catalog[[#Headers],[Buyer Type]],$Q236)),"Y","N")</f>
        <v>Y</v>
      </c>
      <c r="W236" s="1294" t="str">
        <f>IF(ISNUMBER(SEARCH(kpi_catalog[[#Headers],[Loyalty Filter]],$Q236)),"Y","N")</f>
        <v>Y</v>
      </c>
      <c r="X236" s="1294" t="str">
        <f>IF(ISNUMBER(SEARCH(kpi_catalog[[#Headers],[Channel]],$Q236)),"Y","N")</f>
        <v>N</v>
      </c>
      <c r="Y236" s="1294" t="str">
        <f>IF(ISNUMBER(SEARCH(kpi_catalog[[#Headers],[Campaign ID]],$Q236)),"Y","N")</f>
        <v>N</v>
      </c>
      <c r="Z236" s="1294" t="str">
        <f>IF(ISNUMBER(SEARCH(kpi_catalog[[#Headers],[Channel]],$Q236)),"Y","N")</f>
        <v>N</v>
      </c>
      <c r="AA236" s="1294" t="str">
        <f>IF(ISNUMBER(SEARCH(kpi_catalog[[#Headers],[Campaign ID]],$Q236)),"Y","N")</f>
        <v>N</v>
      </c>
      <c r="AB236" s="1294" t="str">
        <f>IF(ISNUMBER(SEARCH(kpi_catalog[[#Headers],[Campaign Name]],$Q236)),"Y","N")</f>
        <v>N</v>
      </c>
      <c r="AC236" s="1294" t="str">
        <f>IF(ISNUMBER(SEARCH(kpi_catalog[[#Headers],[Touchpoint]],$Q236)),"Y","N")</f>
        <v>N</v>
      </c>
      <c r="AD236" s="1294" t="str">
        <f>IF(ISNUMBER(SEARCH(kpi_catalog[[#Headers],[Campaign type]],$Q236)),"Y","N")</f>
        <v>N</v>
      </c>
      <c r="AE236" s="1294" t="str">
        <f>IF(ISNUMBER(SEARCH(kpi_catalog[[#Headers],[Product franchise]],$Q236)),"Y","N")</f>
        <v>N</v>
      </c>
      <c r="AF236" s="1294" t="str">
        <f>IF(ISNUMBER(SEARCH(kpi_catalog[[#Headers],[Product code]],$Q236)),"Y","N")</f>
        <v>N</v>
      </c>
      <c r="AG236" s="1295" t="s">
        <v>4337</v>
      </c>
      <c r="AH236" s="1296"/>
      <c r="AI236" s="1297"/>
      <c r="AJ236" s="1297"/>
    </row>
    <row r="237" spans="1:36" ht="30" customHeight="1">
      <c r="A237" s="1282">
        <v>235</v>
      </c>
      <c r="B237" s="1283" t="s">
        <v>5747</v>
      </c>
      <c r="C237" s="1296"/>
      <c r="D237" s="1291" t="s">
        <v>4509</v>
      </c>
      <c r="E237" s="1291" t="s">
        <v>4509</v>
      </c>
      <c r="F237" s="1291" t="s">
        <v>4509</v>
      </c>
      <c r="G237" s="1291" t="s">
        <v>3368</v>
      </c>
      <c r="H237" s="1291" t="s">
        <v>4361</v>
      </c>
      <c r="I237" s="1291" t="s">
        <v>4330</v>
      </c>
      <c r="J237" s="1314" t="s">
        <v>4500</v>
      </c>
      <c r="K237" s="1291" t="s">
        <v>4346</v>
      </c>
      <c r="L237" s="1292" t="str">
        <f>IF(ISNUMBER(SEARCH(kpi_catalog[[#Headers],[Till Date]],K237)),"Y","N")</f>
        <v>N</v>
      </c>
      <c r="M237" s="1292" t="str">
        <f t="shared" si="3"/>
        <v>Y</v>
      </c>
      <c r="N237" s="1292" t="str">
        <f>IF(ISNUMBER(SEARCH(kpi_catalog[[#Headers],[YTD]],$K237)),"Y","N")</f>
        <v>Y</v>
      </c>
      <c r="O237" s="1292" t="str">
        <f>IF(ISNUMBER(SEARCH(kpi_catalog[[#Headers],[MTD]],$K237)),"Y","N")</f>
        <v>N</v>
      </c>
      <c r="P237" s="1292" t="str">
        <f>IF(ISNUMBER(SEARCH(kpi_catalog[[#Headers],[Selected period]],$K237)),"Y","N")</f>
        <v>N</v>
      </c>
      <c r="Q237" s="1293" t="s">
        <v>4332</v>
      </c>
      <c r="R237" s="1294" t="str">
        <f>IF(ISNUMBER(SEARCH(kpi_catalog[[#Headers],[Division]],$Q237)),"Y","N")</f>
        <v>Y</v>
      </c>
      <c r="S237" s="1294" t="str">
        <f>IF(ISNUMBER(SEARCH(kpi_catalog[[#Headers],[Brand]],$Q237)),"Y","N")</f>
        <v>Y</v>
      </c>
      <c r="T237" s="1294" t="str">
        <f>IF(ISNUMBER(SEARCH(kpi_catalog[[#Headers],[Acquisition Period]],$Q237)),"Y","N")</f>
        <v>Y</v>
      </c>
      <c r="U237" s="1294" t="str">
        <f>IF(ISNUMBER(SEARCH(kpi_catalog[[#Headers],[Engager Type]],$Q237)),"Y","N")</f>
        <v>Y</v>
      </c>
      <c r="V237" s="1294" t="str">
        <f>IF(ISNUMBER(SEARCH(kpi_catalog[[#Headers],[Buyer Type]],$Q237)),"Y","N")</f>
        <v>Y</v>
      </c>
      <c r="W237" s="1294" t="str">
        <f>IF(ISNUMBER(SEARCH(kpi_catalog[[#Headers],[Loyalty Filter]],$Q237)),"Y","N")</f>
        <v>Y</v>
      </c>
      <c r="X237" s="1294" t="str">
        <f>IF(ISNUMBER(SEARCH(kpi_catalog[[#Headers],[Channel]],$Q237)),"Y","N")</f>
        <v>N</v>
      </c>
      <c r="Y237" s="1294" t="str">
        <f>IF(ISNUMBER(SEARCH(kpi_catalog[[#Headers],[Campaign ID]],$Q237)),"Y","N")</f>
        <v>N</v>
      </c>
      <c r="Z237" s="1294" t="str">
        <f>IF(ISNUMBER(SEARCH(kpi_catalog[[#Headers],[Channel]],$Q237)),"Y","N")</f>
        <v>N</v>
      </c>
      <c r="AA237" s="1294" t="str">
        <f>IF(ISNUMBER(SEARCH(kpi_catalog[[#Headers],[Campaign ID]],$Q237)),"Y","N")</f>
        <v>N</v>
      </c>
      <c r="AB237" s="1294" t="str">
        <f>IF(ISNUMBER(SEARCH(kpi_catalog[[#Headers],[Campaign Name]],$Q237)),"Y","N")</f>
        <v>N</v>
      </c>
      <c r="AC237" s="1294" t="str">
        <f>IF(ISNUMBER(SEARCH(kpi_catalog[[#Headers],[Touchpoint]],$Q237)),"Y","N")</f>
        <v>N</v>
      </c>
      <c r="AD237" s="1294" t="str">
        <f>IF(ISNUMBER(SEARCH(kpi_catalog[[#Headers],[Campaign type]],$Q237)),"Y","N")</f>
        <v>N</v>
      </c>
      <c r="AE237" s="1294" t="str">
        <f>IF(ISNUMBER(SEARCH(kpi_catalog[[#Headers],[Product franchise]],$Q237)),"Y","N")</f>
        <v>N</v>
      </c>
      <c r="AF237" s="1294" t="str">
        <f>IF(ISNUMBER(SEARCH(kpi_catalog[[#Headers],[Product code]],$Q237)),"Y","N")</f>
        <v>N</v>
      </c>
      <c r="AG237" s="1320" t="s">
        <v>5749</v>
      </c>
      <c r="AH237" s="1296"/>
      <c r="AI237" s="1297"/>
      <c r="AJ237" s="1297"/>
    </row>
    <row r="238" spans="1:36" ht="30" customHeight="1">
      <c r="A238" s="1282">
        <v>236</v>
      </c>
      <c r="B238" s="1283" t="s">
        <v>5747</v>
      </c>
      <c r="C238" s="1296"/>
      <c r="D238" s="1291" t="s">
        <v>4509</v>
      </c>
      <c r="E238" s="1291" t="s">
        <v>4509</v>
      </c>
      <c r="F238" s="1291" t="s">
        <v>4511</v>
      </c>
      <c r="G238" s="1291" t="s">
        <v>3368</v>
      </c>
      <c r="H238" s="1291" t="s">
        <v>4336</v>
      </c>
      <c r="I238" s="1291" t="s">
        <v>4330</v>
      </c>
      <c r="J238" s="1314" t="s">
        <v>4500</v>
      </c>
      <c r="K238" s="1291" t="s">
        <v>4346</v>
      </c>
      <c r="L238" s="1292" t="str">
        <f>IF(ISNUMBER(SEARCH(kpi_catalog[[#Headers],[Till Date]],K238)),"Y","N")</f>
        <v>N</v>
      </c>
      <c r="M238" s="1292" t="str">
        <f t="shared" si="3"/>
        <v>Y</v>
      </c>
      <c r="N238" s="1292" t="str">
        <f>IF(ISNUMBER(SEARCH(kpi_catalog[[#Headers],[YTD]],$K238)),"Y","N")</f>
        <v>Y</v>
      </c>
      <c r="O238" s="1292" t="str">
        <f>IF(ISNUMBER(SEARCH(kpi_catalog[[#Headers],[MTD]],$K238)),"Y","N")</f>
        <v>N</v>
      </c>
      <c r="P238" s="1292" t="str">
        <f>IF(ISNUMBER(SEARCH(kpi_catalog[[#Headers],[Selected period]],$K238)),"Y","N")</f>
        <v>N</v>
      </c>
      <c r="Q238" s="1293" t="s">
        <v>4332</v>
      </c>
      <c r="R238" s="1294" t="str">
        <f>IF(ISNUMBER(SEARCH(kpi_catalog[[#Headers],[Division]],$Q238)),"Y","N")</f>
        <v>Y</v>
      </c>
      <c r="S238" s="1294" t="str">
        <f>IF(ISNUMBER(SEARCH(kpi_catalog[[#Headers],[Brand]],$Q238)),"Y","N")</f>
        <v>Y</v>
      </c>
      <c r="T238" s="1294" t="str">
        <f>IF(ISNUMBER(SEARCH(kpi_catalog[[#Headers],[Acquisition Period]],$Q238)),"Y","N")</f>
        <v>Y</v>
      </c>
      <c r="U238" s="1294" t="str">
        <f>IF(ISNUMBER(SEARCH(kpi_catalog[[#Headers],[Engager Type]],$Q238)),"Y","N")</f>
        <v>Y</v>
      </c>
      <c r="V238" s="1294" t="str">
        <f>IF(ISNUMBER(SEARCH(kpi_catalog[[#Headers],[Buyer Type]],$Q238)),"Y","N")</f>
        <v>Y</v>
      </c>
      <c r="W238" s="1294" t="str">
        <f>IF(ISNUMBER(SEARCH(kpi_catalog[[#Headers],[Loyalty Filter]],$Q238)),"Y","N")</f>
        <v>Y</v>
      </c>
      <c r="X238" s="1294" t="str">
        <f>IF(ISNUMBER(SEARCH(kpi_catalog[[#Headers],[Channel]],$Q238)),"Y","N")</f>
        <v>N</v>
      </c>
      <c r="Y238" s="1294" t="str">
        <f>IF(ISNUMBER(SEARCH(kpi_catalog[[#Headers],[Campaign ID]],$Q238)),"Y","N")</f>
        <v>N</v>
      </c>
      <c r="Z238" s="1294" t="str">
        <f>IF(ISNUMBER(SEARCH(kpi_catalog[[#Headers],[Channel]],$Q238)),"Y","N")</f>
        <v>N</v>
      </c>
      <c r="AA238" s="1294" t="str">
        <f>IF(ISNUMBER(SEARCH(kpi_catalog[[#Headers],[Campaign ID]],$Q238)),"Y","N")</f>
        <v>N</v>
      </c>
      <c r="AB238" s="1294" t="str">
        <f>IF(ISNUMBER(SEARCH(kpi_catalog[[#Headers],[Campaign Name]],$Q238)),"Y","N")</f>
        <v>N</v>
      </c>
      <c r="AC238" s="1294" t="str">
        <f>IF(ISNUMBER(SEARCH(kpi_catalog[[#Headers],[Touchpoint]],$Q238)),"Y","N")</f>
        <v>N</v>
      </c>
      <c r="AD238" s="1294" t="str">
        <f>IF(ISNUMBER(SEARCH(kpi_catalog[[#Headers],[Campaign type]],$Q238)),"Y","N")</f>
        <v>N</v>
      </c>
      <c r="AE238" s="1294" t="str">
        <f>IF(ISNUMBER(SEARCH(kpi_catalog[[#Headers],[Product franchise]],$Q238)),"Y","N")</f>
        <v>N</v>
      </c>
      <c r="AF238" s="1294" t="str">
        <f>IF(ISNUMBER(SEARCH(kpi_catalog[[#Headers],[Product code]],$Q238)),"Y","N")</f>
        <v>N</v>
      </c>
      <c r="AG238" s="1295" t="s">
        <v>4337</v>
      </c>
      <c r="AH238" s="1296"/>
      <c r="AI238" s="1297"/>
      <c r="AJ238" s="1297"/>
    </row>
    <row r="239" spans="1:36" ht="30" customHeight="1">
      <c r="A239" s="1282">
        <v>237</v>
      </c>
      <c r="B239" s="1283" t="s">
        <v>5747</v>
      </c>
      <c r="C239" s="1296"/>
      <c r="D239" s="1291" t="s">
        <v>4509</v>
      </c>
      <c r="E239" s="1291" t="s">
        <v>4509</v>
      </c>
      <c r="F239" s="1291" t="s">
        <v>4512</v>
      </c>
      <c r="G239" s="1291" t="s">
        <v>4339</v>
      </c>
      <c r="H239" s="1291" t="s">
        <v>4336</v>
      </c>
      <c r="I239" s="1291" t="s">
        <v>4330</v>
      </c>
      <c r="J239" s="1314" t="s">
        <v>4500</v>
      </c>
      <c r="K239" s="1291" t="s">
        <v>4346</v>
      </c>
      <c r="L239" s="1292" t="str">
        <f>IF(ISNUMBER(SEARCH(kpi_catalog[[#Headers],[Till Date]],K239)),"Y","N")</f>
        <v>N</v>
      </c>
      <c r="M239" s="1292" t="str">
        <f t="shared" si="3"/>
        <v>Y</v>
      </c>
      <c r="N239" s="1292" t="str">
        <f>IF(ISNUMBER(SEARCH(kpi_catalog[[#Headers],[YTD]],$K239)),"Y","N")</f>
        <v>Y</v>
      </c>
      <c r="O239" s="1292" t="str">
        <f>IF(ISNUMBER(SEARCH(kpi_catalog[[#Headers],[MTD]],$K239)),"Y","N")</f>
        <v>N</v>
      </c>
      <c r="P239" s="1292" t="str">
        <f>IF(ISNUMBER(SEARCH(kpi_catalog[[#Headers],[Selected period]],$K239)),"Y","N")</f>
        <v>N</v>
      </c>
      <c r="Q239" s="1293" t="s">
        <v>4332</v>
      </c>
      <c r="R239" s="1294" t="str">
        <f>IF(ISNUMBER(SEARCH(kpi_catalog[[#Headers],[Division]],$Q239)),"Y","N")</f>
        <v>Y</v>
      </c>
      <c r="S239" s="1294" t="str">
        <f>IF(ISNUMBER(SEARCH(kpi_catalog[[#Headers],[Brand]],$Q239)),"Y","N")</f>
        <v>Y</v>
      </c>
      <c r="T239" s="1294" t="str">
        <f>IF(ISNUMBER(SEARCH(kpi_catalog[[#Headers],[Acquisition Period]],$Q239)),"Y","N")</f>
        <v>Y</v>
      </c>
      <c r="U239" s="1294" t="str">
        <f>IF(ISNUMBER(SEARCH(kpi_catalog[[#Headers],[Engager Type]],$Q239)),"Y","N")</f>
        <v>Y</v>
      </c>
      <c r="V239" s="1294" t="str">
        <f>IF(ISNUMBER(SEARCH(kpi_catalog[[#Headers],[Buyer Type]],$Q239)),"Y","N")</f>
        <v>Y</v>
      </c>
      <c r="W239" s="1294" t="str">
        <f>IF(ISNUMBER(SEARCH(kpi_catalog[[#Headers],[Loyalty Filter]],$Q239)),"Y","N")</f>
        <v>Y</v>
      </c>
      <c r="X239" s="1294" t="str">
        <f>IF(ISNUMBER(SEARCH(kpi_catalog[[#Headers],[Channel]],$Q239)),"Y","N")</f>
        <v>N</v>
      </c>
      <c r="Y239" s="1294" t="str">
        <f>IF(ISNUMBER(SEARCH(kpi_catalog[[#Headers],[Campaign ID]],$Q239)),"Y","N")</f>
        <v>N</v>
      </c>
      <c r="Z239" s="1294" t="str">
        <f>IF(ISNUMBER(SEARCH(kpi_catalog[[#Headers],[Channel]],$Q239)),"Y","N")</f>
        <v>N</v>
      </c>
      <c r="AA239" s="1294" t="str">
        <f>IF(ISNUMBER(SEARCH(kpi_catalog[[#Headers],[Campaign ID]],$Q239)),"Y","N")</f>
        <v>N</v>
      </c>
      <c r="AB239" s="1294" t="str">
        <f>IF(ISNUMBER(SEARCH(kpi_catalog[[#Headers],[Campaign Name]],$Q239)),"Y","N")</f>
        <v>N</v>
      </c>
      <c r="AC239" s="1294" t="str">
        <f>IF(ISNUMBER(SEARCH(kpi_catalog[[#Headers],[Touchpoint]],$Q239)),"Y","N")</f>
        <v>N</v>
      </c>
      <c r="AD239" s="1294" t="str">
        <f>IF(ISNUMBER(SEARCH(kpi_catalog[[#Headers],[Campaign type]],$Q239)),"Y","N")</f>
        <v>N</v>
      </c>
      <c r="AE239" s="1294" t="str">
        <f>IF(ISNUMBER(SEARCH(kpi_catalog[[#Headers],[Product franchise]],$Q239)),"Y","N")</f>
        <v>N</v>
      </c>
      <c r="AF239" s="1294" t="str">
        <f>IF(ISNUMBER(SEARCH(kpi_catalog[[#Headers],[Product code]],$Q239)),"Y","N")</f>
        <v>N</v>
      </c>
      <c r="AG239" s="1295" t="s">
        <v>4337</v>
      </c>
      <c r="AH239" s="1296"/>
      <c r="AI239" s="1297"/>
      <c r="AJ239" s="1297"/>
    </row>
    <row r="240" spans="1:36" ht="30" customHeight="1">
      <c r="A240" s="1282">
        <v>238</v>
      </c>
      <c r="B240" s="1283" t="s">
        <v>5730</v>
      </c>
      <c r="C240" s="1296"/>
      <c r="D240" s="1323" t="s">
        <v>4443</v>
      </c>
      <c r="E240" s="1291" t="s">
        <v>4363</v>
      </c>
      <c r="F240" s="1291" t="s">
        <v>4363</v>
      </c>
      <c r="G240" s="1291" t="s">
        <v>3368</v>
      </c>
      <c r="H240" s="1291" t="s">
        <v>4361</v>
      </c>
      <c r="I240" s="1291" t="s">
        <v>4330</v>
      </c>
      <c r="J240" s="1314" t="s">
        <v>4500</v>
      </c>
      <c r="K240" s="1291" t="s">
        <v>4346</v>
      </c>
      <c r="L240" s="1292" t="str">
        <f>IF(ISNUMBER(SEARCH(kpi_catalog[[#Headers],[Till Date]],K240)),"Y","N")</f>
        <v>N</v>
      </c>
      <c r="M240" s="1292" t="str">
        <f t="shared" si="3"/>
        <v>Y</v>
      </c>
      <c r="N240" s="1292" t="str">
        <f>IF(ISNUMBER(SEARCH(kpi_catalog[[#Headers],[YTD]],$K240)),"Y","N")</f>
        <v>Y</v>
      </c>
      <c r="O240" s="1292" t="str">
        <f>IF(ISNUMBER(SEARCH(kpi_catalog[[#Headers],[MTD]],$K240)),"Y","N")</f>
        <v>N</v>
      </c>
      <c r="P240" s="1292" t="str">
        <f>IF(ISNUMBER(SEARCH(kpi_catalog[[#Headers],[Selected period]],$K240)),"Y","N")</f>
        <v>N</v>
      </c>
      <c r="Q240" s="1293" t="s">
        <v>4341</v>
      </c>
      <c r="R240" s="1294" t="str">
        <f>IF(ISNUMBER(SEARCH(kpi_catalog[[#Headers],[Division]],$Q240)),"Y","N")</f>
        <v>Y</v>
      </c>
      <c r="S240" s="1294" t="str">
        <f>IF(ISNUMBER(SEARCH(kpi_catalog[[#Headers],[Brand]],$Q240)),"Y","N")</f>
        <v>Y</v>
      </c>
      <c r="T240" s="1294" t="str">
        <f>IF(ISNUMBER(SEARCH(kpi_catalog[[#Headers],[Acquisition Period]],$Q240)),"Y","N")</f>
        <v>N</v>
      </c>
      <c r="U240" s="1294" t="str">
        <f>IF(ISNUMBER(SEARCH(kpi_catalog[[#Headers],[Engager Type]],$Q240)),"Y","N")</f>
        <v>N</v>
      </c>
      <c r="V240" s="1294" t="str">
        <f>IF(ISNUMBER(SEARCH(kpi_catalog[[#Headers],[Buyer Type]],$Q240)),"Y","N")</f>
        <v>N</v>
      </c>
      <c r="W240" s="1294" t="str">
        <f>IF(ISNUMBER(SEARCH(kpi_catalog[[#Headers],[Loyalty Filter]],$Q240)),"Y","N")</f>
        <v>N</v>
      </c>
      <c r="X240" s="1294" t="str">
        <f>IF(ISNUMBER(SEARCH(kpi_catalog[[#Headers],[Channel]],$Q240)),"Y","N")</f>
        <v>N</v>
      </c>
      <c r="Y240" s="1294" t="str">
        <f>IF(ISNUMBER(SEARCH(kpi_catalog[[#Headers],[Campaign ID]],$Q240)),"Y","N")</f>
        <v>N</v>
      </c>
      <c r="Z240" s="1294" t="str">
        <f>IF(ISNUMBER(SEARCH(kpi_catalog[[#Headers],[Channel]],$Q240)),"Y","N")</f>
        <v>N</v>
      </c>
      <c r="AA240" s="1294" t="str">
        <f>IF(ISNUMBER(SEARCH(kpi_catalog[[#Headers],[Campaign ID]],$Q240)),"Y","N")</f>
        <v>N</v>
      </c>
      <c r="AB240" s="1294" t="str">
        <f>IF(ISNUMBER(SEARCH(kpi_catalog[[#Headers],[Campaign Name]],$Q240)),"Y","N")</f>
        <v>N</v>
      </c>
      <c r="AC240" s="1294" t="str">
        <f>IF(ISNUMBER(SEARCH(kpi_catalog[[#Headers],[Touchpoint]],$Q240)),"Y","N")</f>
        <v>N</v>
      </c>
      <c r="AD240" s="1294" t="str">
        <f>IF(ISNUMBER(SEARCH(kpi_catalog[[#Headers],[Campaign type]],$Q240)),"Y","N")</f>
        <v>N</v>
      </c>
      <c r="AE240" s="1294" t="str">
        <f>IF(ISNUMBER(SEARCH(kpi_catalog[[#Headers],[Product franchise]],$Q240)),"Y","N")</f>
        <v>N</v>
      </c>
      <c r="AF240" s="1294" t="str">
        <f>IF(ISNUMBER(SEARCH(kpi_catalog[[#Headers],[Product code]],$Q240)),"Y","N")</f>
        <v>N</v>
      </c>
      <c r="AG240" s="1320" t="s">
        <v>4513</v>
      </c>
      <c r="AH240" s="1296"/>
      <c r="AI240" s="1297"/>
      <c r="AJ240" s="1297"/>
    </row>
    <row r="241" spans="1:36" ht="30" customHeight="1">
      <c r="A241" s="1282">
        <v>239</v>
      </c>
      <c r="B241" s="1283" t="s">
        <v>5730</v>
      </c>
      <c r="C241" s="1296"/>
      <c r="D241" s="1323" t="s">
        <v>4443</v>
      </c>
      <c r="E241" s="1291" t="s">
        <v>4363</v>
      </c>
      <c r="F241" s="1291" t="s">
        <v>4364</v>
      </c>
      <c r="G241" s="1291" t="s">
        <v>3368</v>
      </c>
      <c r="H241" s="1291" t="s">
        <v>4336</v>
      </c>
      <c r="I241" s="1291" t="s">
        <v>4330</v>
      </c>
      <c r="J241" s="1314" t="s">
        <v>4500</v>
      </c>
      <c r="K241" s="1291" t="s">
        <v>4346</v>
      </c>
      <c r="L241" s="1292" t="str">
        <f>IF(ISNUMBER(SEARCH(kpi_catalog[[#Headers],[Till Date]],K241)),"Y","N")</f>
        <v>N</v>
      </c>
      <c r="M241" s="1292" t="str">
        <f t="shared" si="3"/>
        <v>Y</v>
      </c>
      <c r="N241" s="1292" t="str">
        <f>IF(ISNUMBER(SEARCH(kpi_catalog[[#Headers],[YTD]],$K241)),"Y","N")</f>
        <v>Y</v>
      </c>
      <c r="O241" s="1292" t="str">
        <f>IF(ISNUMBER(SEARCH(kpi_catalog[[#Headers],[MTD]],$K241)),"Y","N")</f>
        <v>N</v>
      </c>
      <c r="P241" s="1292" t="str">
        <f>IF(ISNUMBER(SEARCH(kpi_catalog[[#Headers],[Selected period]],$K241)),"Y","N")</f>
        <v>N</v>
      </c>
      <c r="Q241" s="1293" t="s">
        <v>4341</v>
      </c>
      <c r="R241" s="1294" t="str">
        <f>IF(ISNUMBER(SEARCH(kpi_catalog[[#Headers],[Division]],$Q241)),"Y","N")</f>
        <v>Y</v>
      </c>
      <c r="S241" s="1294" t="str">
        <f>IF(ISNUMBER(SEARCH(kpi_catalog[[#Headers],[Brand]],$Q241)),"Y","N")</f>
        <v>Y</v>
      </c>
      <c r="T241" s="1294" t="str">
        <f>IF(ISNUMBER(SEARCH(kpi_catalog[[#Headers],[Acquisition Period]],$Q241)),"Y","N")</f>
        <v>N</v>
      </c>
      <c r="U241" s="1294" t="str">
        <f>IF(ISNUMBER(SEARCH(kpi_catalog[[#Headers],[Engager Type]],$Q241)),"Y","N")</f>
        <v>N</v>
      </c>
      <c r="V241" s="1294" t="str">
        <f>IF(ISNUMBER(SEARCH(kpi_catalog[[#Headers],[Buyer Type]],$Q241)),"Y","N")</f>
        <v>N</v>
      </c>
      <c r="W241" s="1294" t="str">
        <f>IF(ISNUMBER(SEARCH(kpi_catalog[[#Headers],[Loyalty Filter]],$Q241)),"Y","N")</f>
        <v>N</v>
      </c>
      <c r="X241" s="1294" t="str">
        <f>IF(ISNUMBER(SEARCH(kpi_catalog[[#Headers],[Channel]],$Q241)),"Y","N")</f>
        <v>N</v>
      </c>
      <c r="Y241" s="1294" t="str">
        <f>IF(ISNUMBER(SEARCH(kpi_catalog[[#Headers],[Campaign ID]],$Q241)),"Y","N")</f>
        <v>N</v>
      </c>
      <c r="Z241" s="1294" t="str">
        <f>IF(ISNUMBER(SEARCH(kpi_catalog[[#Headers],[Channel]],$Q241)),"Y","N")</f>
        <v>N</v>
      </c>
      <c r="AA241" s="1294" t="str">
        <f>IF(ISNUMBER(SEARCH(kpi_catalog[[#Headers],[Campaign ID]],$Q241)),"Y","N")</f>
        <v>N</v>
      </c>
      <c r="AB241" s="1294" t="str">
        <f>IF(ISNUMBER(SEARCH(kpi_catalog[[#Headers],[Campaign Name]],$Q241)),"Y","N")</f>
        <v>N</v>
      </c>
      <c r="AC241" s="1294" t="str">
        <f>IF(ISNUMBER(SEARCH(kpi_catalog[[#Headers],[Touchpoint]],$Q241)),"Y","N")</f>
        <v>N</v>
      </c>
      <c r="AD241" s="1294" t="str">
        <f>IF(ISNUMBER(SEARCH(kpi_catalog[[#Headers],[Campaign type]],$Q241)),"Y","N")</f>
        <v>N</v>
      </c>
      <c r="AE241" s="1294" t="str">
        <f>IF(ISNUMBER(SEARCH(kpi_catalog[[#Headers],[Product franchise]],$Q241)),"Y","N")</f>
        <v>N</v>
      </c>
      <c r="AF241" s="1294" t="str">
        <f>IF(ISNUMBER(SEARCH(kpi_catalog[[#Headers],[Product code]],$Q241)),"Y","N")</f>
        <v>N</v>
      </c>
      <c r="AG241" s="1295" t="s">
        <v>4337</v>
      </c>
      <c r="AH241" s="1296"/>
      <c r="AI241" s="1297"/>
      <c r="AJ241" s="1297"/>
    </row>
    <row r="242" spans="1:36" ht="30" customHeight="1">
      <c r="A242" s="1282">
        <v>240</v>
      </c>
      <c r="B242" s="1283" t="s">
        <v>5730</v>
      </c>
      <c r="C242" s="1296"/>
      <c r="D242" s="1323" t="s">
        <v>4443</v>
      </c>
      <c r="E242" s="1291" t="s">
        <v>4363</v>
      </c>
      <c r="F242" s="1291" t="s">
        <v>4365</v>
      </c>
      <c r="G242" s="1291" t="s">
        <v>4339</v>
      </c>
      <c r="H242" s="1291" t="s">
        <v>4336</v>
      </c>
      <c r="I242" s="1291" t="s">
        <v>4330</v>
      </c>
      <c r="J242" s="1314" t="s">
        <v>4500</v>
      </c>
      <c r="K242" s="1291" t="s">
        <v>4346</v>
      </c>
      <c r="L242" s="1292" t="str">
        <f>IF(ISNUMBER(SEARCH(kpi_catalog[[#Headers],[Till Date]],K242)),"Y","N")</f>
        <v>N</v>
      </c>
      <c r="M242" s="1292" t="str">
        <f t="shared" si="3"/>
        <v>Y</v>
      </c>
      <c r="N242" s="1292" t="str">
        <f>IF(ISNUMBER(SEARCH(kpi_catalog[[#Headers],[YTD]],$K242)),"Y","N")</f>
        <v>Y</v>
      </c>
      <c r="O242" s="1292" t="str">
        <f>IF(ISNUMBER(SEARCH(kpi_catalog[[#Headers],[MTD]],$K242)),"Y","N")</f>
        <v>N</v>
      </c>
      <c r="P242" s="1292" t="str">
        <f>IF(ISNUMBER(SEARCH(kpi_catalog[[#Headers],[Selected period]],$K242)),"Y","N")</f>
        <v>N</v>
      </c>
      <c r="Q242" s="1293" t="s">
        <v>4341</v>
      </c>
      <c r="R242" s="1294" t="str">
        <f>IF(ISNUMBER(SEARCH(kpi_catalog[[#Headers],[Division]],$Q242)),"Y","N")</f>
        <v>Y</v>
      </c>
      <c r="S242" s="1294" t="str">
        <f>IF(ISNUMBER(SEARCH(kpi_catalog[[#Headers],[Brand]],$Q242)),"Y","N")</f>
        <v>Y</v>
      </c>
      <c r="T242" s="1294" t="str">
        <f>IF(ISNUMBER(SEARCH(kpi_catalog[[#Headers],[Acquisition Period]],$Q242)),"Y","N")</f>
        <v>N</v>
      </c>
      <c r="U242" s="1294" t="str">
        <f>IF(ISNUMBER(SEARCH(kpi_catalog[[#Headers],[Engager Type]],$Q242)),"Y","N")</f>
        <v>N</v>
      </c>
      <c r="V242" s="1294" t="str">
        <f>IF(ISNUMBER(SEARCH(kpi_catalog[[#Headers],[Buyer Type]],$Q242)),"Y","N")</f>
        <v>N</v>
      </c>
      <c r="W242" s="1294" t="str">
        <f>IF(ISNUMBER(SEARCH(kpi_catalog[[#Headers],[Loyalty Filter]],$Q242)),"Y","N")</f>
        <v>N</v>
      </c>
      <c r="X242" s="1294" t="str">
        <f>IF(ISNUMBER(SEARCH(kpi_catalog[[#Headers],[Channel]],$Q242)),"Y","N")</f>
        <v>N</v>
      </c>
      <c r="Y242" s="1294" t="str">
        <f>IF(ISNUMBER(SEARCH(kpi_catalog[[#Headers],[Campaign ID]],$Q242)),"Y","N")</f>
        <v>N</v>
      </c>
      <c r="Z242" s="1294" t="str">
        <f>IF(ISNUMBER(SEARCH(kpi_catalog[[#Headers],[Channel]],$Q242)),"Y","N")</f>
        <v>N</v>
      </c>
      <c r="AA242" s="1294" t="str">
        <f>IF(ISNUMBER(SEARCH(kpi_catalog[[#Headers],[Campaign ID]],$Q242)),"Y","N")</f>
        <v>N</v>
      </c>
      <c r="AB242" s="1294" t="str">
        <f>IF(ISNUMBER(SEARCH(kpi_catalog[[#Headers],[Campaign Name]],$Q242)),"Y","N")</f>
        <v>N</v>
      </c>
      <c r="AC242" s="1294" t="str">
        <f>IF(ISNUMBER(SEARCH(kpi_catalog[[#Headers],[Touchpoint]],$Q242)),"Y","N")</f>
        <v>N</v>
      </c>
      <c r="AD242" s="1294" t="str">
        <f>IF(ISNUMBER(SEARCH(kpi_catalog[[#Headers],[Campaign type]],$Q242)),"Y","N")</f>
        <v>N</v>
      </c>
      <c r="AE242" s="1294" t="str">
        <f>IF(ISNUMBER(SEARCH(kpi_catalog[[#Headers],[Product franchise]],$Q242)),"Y","N")</f>
        <v>N</v>
      </c>
      <c r="AF242" s="1294" t="str">
        <f>IF(ISNUMBER(SEARCH(kpi_catalog[[#Headers],[Product code]],$Q242)),"Y","N")</f>
        <v>N</v>
      </c>
      <c r="AG242" s="1295" t="s">
        <v>4337</v>
      </c>
      <c r="AH242" s="1296"/>
      <c r="AI242" s="1297"/>
      <c r="AJ242" s="1297"/>
    </row>
    <row r="243" spans="1:36" ht="30" customHeight="1">
      <c r="A243" s="1282">
        <v>241</v>
      </c>
      <c r="B243" s="1283" t="s">
        <v>5747</v>
      </c>
      <c r="C243" s="1296"/>
      <c r="D243" s="1323" t="s">
        <v>4443</v>
      </c>
      <c r="E243" s="1291" t="s">
        <v>4514</v>
      </c>
      <c r="F243" s="1291" t="s">
        <v>4514</v>
      </c>
      <c r="G243" s="1291" t="s">
        <v>3368</v>
      </c>
      <c r="H243" s="1291" t="s">
        <v>4361</v>
      </c>
      <c r="I243" s="1291" t="s">
        <v>4330</v>
      </c>
      <c r="J243" s="1314" t="s">
        <v>4500</v>
      </c>
      <c r="K243" s="1291" t="s">
        <v>4346</v>
      </c>
      <c r="L243" s="1292" t="str">
        <f>IF(ISNUMBER(SEARCH(kpi_catalog[[#Headers],[Till Date]],K243)),"Y","N")</f>
        <v>N</v>
      </c>
      <c r="M243" s="1292" t="str">
        <f t="shared" si="3"/>
        <v>Y</v>
      </c>
      <c r="N243" s="1292" t="str">
        <f>IF(ISNUMBER(SEARCH(kpi_catalog[[#Headers],[YTD]],$K243)),"Y","N")</f>
        <v>Y</v>
      </c>
      <c r="O243" s="1292" t="str">
        <f>IF(ISNUMBER(SEARCH(kpi_catalog[[#Headers],[MTD]],$K243)),"Y","N")</f>
        <v>N</v>
      </c>
      <c r="P243" s="1292" t="str">
        <f>IF(ISNUMBER(SEARCH(kpi_catalog[[#Headers],[Selected period]],$K243)),"Y","N")</f>
        <v>N</v>
      </c>
      <c r="Q243" s="1293" t="s">
        <v>4332</v>
      </c>
      <c r="R243" s="1294" t="str">
        <f>IF(ISNUMBER(SEARCH(kpi_catalog[[#Headers],[Division]],$Q243)),"Y","N")</f>
        <v>Y</v>
      </c>
      <c r="S243" s="1294" t="str">
        <f>IF(ISNUMBER(SEARCH(kpi_catalog[[#Headers],[Brand]],$Q243)),"Y","N")</f>
        <v>Y</v>
      </c>
      <c r="T243" s="1294" t="str">
        <f>IF(ISNUMBER(SEARCH(kpi_catalog[[#Headers],[Acquisition Period]],$Q243)),"Y","N")</f>
        <v>Y</v>
      </c>
      <c r="U243" s="1294" t="str">
        <f>IF(ISNUMBER(SEARCH(kpi_catalog[[#Headers],[Engager Type]],$Q243)),"Y","N")</f>
        <v>Y</v>
      </c>
      <c r="V243" s="1294" t="str">
        <f>IF(ISNUMBER(SEARCH(kpi_catalog[[#Headers],[Buyer Type]],$Q243)),"Y","N")</f>
        <v>Y</v>
      </c>
      <c r="W243" s="1294" t="str">
        <f>IF(ISNUMBER(SEARCH(kpi_catalog[[#Headers],[Loyalty Filter]],$Q243)),"Y","N")</f>
        <v>Y</v>
      </c>
      <c r="X243" s="1294" t="str">
        <f>IF(ISNUMBER(SEARCH(kpi_catalog[[#Headers],[Channel]],$Q243)),"Y","N")</f>
        <v>N</v>
      </c>
      <c r="Y243" s="1294" t="str">
        <f>IF(ISNUMBER(SEARCH(kpi_catalog[[#Headers],[Campaign ID]],$Q243)),"Y","N")</f>
        <v>N</v>
      </c>
      <c r="Z243" s="1294" t="str">
        <f>IF(ISNUMBER(SEARCH(kpi_catalog[[#Headers],[Channel]],$Q243)),"Y","N")</f>
        <v>N</v>
      </c>
      <c r="AA243" s="1294" t="str">
        <f>IF(ISNUMBER(SEARCH(kpi_catalog[[#Headers],[Campaign ID]],$Q243)),"Y","N")</f>
        <v>N</v>
      </c>
      <c r="AB243" s="1294" t="str">
        <f>IF(ISNUMBER(SEARCH(kpi_catalog[[#Headers],[Campaign Name]],$Q243)),"Y","N")</f>
        <v>N</v>
      </c>
      <c r="AC243" s="1294" t="str">
        <f>IF(ISNUMBER(SEARCH(kpi_catalog[[#Headers],[Touchpoint]],$Q243)),"Y","N")</f>
        <v>N</v>
      </c>
      <c r="AD243" s="1294" t="str">
        <f>IF(ISNUMBER(SEARCH(kpi_catalog[[#Headers],[Campaign type]],$Q243)),"Y","N")</f>
        <v>N</v>
      </c>
      <c r="AE243" s="1294" t="str">
        <f>IF(ISNUMBER(SEARCH(kpi_catalog[[#Headers],[Product franchise]],$Q243)),"Y","N")</f>
        <v>N</v>
      </c>
      <c r="AF243" s="1294" t="str">
        <f>IF(ISNUMBER(SEARCH(kpi_catalog[[#Headers],[Product code]],$Q243)),"Y","N")</f>
        <v>N</v>
      </c>
      <c r="AG243" s="1326" t="s">
        <v>4515</v>
      </c>
      <c r="AH243" s="1296"/>
      <c r="AI243" s="1297"/>
      <c r="AJ243" s="1297"/>
    </row>
    <row r="244" spans="1:36" ht="30" customHeight="1">
      <c r="A244" s="1282">
        <v>242</v>
      </c>
      <c r="B244" s="1283" t="s">
        <v>5747</v>
      </c>
      <c r="C244" s="1296"/>
      <c r="D244" s="1323" t="s">
        <v>4443</v>
      </c>
      <c r="E244" s="1291" t="s">
        <v>4514</v>
      </c>
      <c r="F244" s="1291" t="s">
        <v>4516</v>
      </c>
      <c r="G244" s="1291" t="s">
        <v>3368</v>
      </c>
      <c r="H244" s="1291" t="s">
        <v>4336</v>
      </c>
      <c r="I244" s="1291" t="s">
        <v>4330</v>
      </c>
      <c r="J244" s="1314" t="s">
        <v>4500</v>
      </c>
      <c r="K244" s="1291" t="s">
        <v>4346</v>
      </c>
      <c r="L244" s="1292" t="str">
        <f>IF(ISNUMBER(SEARCH(kpi_catalog[[#Headers],[Till Date]],K244)),"Y","N")</f>
        <v>N</v>
      </c>
      <c r="M244" s="1292" t="str">
        <f t="shared" si="3"/>
        <v>Y</v>
      </c>
      <c r="N244" s="1292" t="str">
        <f>IF(ISNUMBER(SEARCH(kpi_catalog[[#Headers],[YTD]],$K244)),"Y","N")</f>
        <v>Y</v>
      </c>
      <c r="O244" s="1292" t="str">
        <f>IF(ISNUMBER(SEARCH(kpi_catalog[[#Headers],[MTD]],$K244)),"Y","N")</f>
        <v>N</v>
      </c>
      <c r="P244" s="1292" t="str">
        <f>IF(ISNUMBER(SEARCH(kpi_catalog[[#Headers],[Selected period]],$K244)),"Y","N")</f>
        <v>N</v>
      </c>
      <c r="Q244" s="1293" t="s">
        <v>4332</v>
      </c>
      <c r="R244" s="1294" t="str">
        <f>IF(ISNUMBER(SEARCH(kpi_catalog[[#Headers],[Division]],$Q244)),"Y","N")</f>
        <v>Y</v>
      </c>
      <c r="S244" s="1294" t="str">
        <f>IF(ISNUMBER(SEARCH(kpi_catalog[[#Headers],[Brand]],$Q244)),"Y","N")</f>
        <v>Y</v>
      </c>
      <c r="T244" s="1294" t="str">
        <f>IF(ISNUMBER(SEARCH(kpi_catalog[[#Headers],[Acquisition Period]],$Q244)),"Y","N")</f>
        <v>Y</v>
      </c>
      <c r="U244" s="1294" t="str">
        <f>IF(ISNUMBER(SEARCH(kpi_catalog[[#Headers],[Engager Type]],$Q244)),"Y","N")</f>
        <v>Y</v>
      </c>
      <c r="V244" s="1294" t="str">
        <f>IF(ISNUMBER(SEARCH(kpi_catalog[[#Headers],[Buyer Type]],$Q244)),"Y","N")</f>
        <v>Y</v>
      </c>
      <c r="W244" s="1294" t="str">
        <f>IF(ISNUMBER(SEARCH(kpi_catalog[[#Headers],[Loyalty Filter]],$Q244)),"Y","N")</f>
        <v>Y</v>
      </c>
      <c r="X244" s="1294" t="str">
        <f>IF(ISNUMBER(SEARCH(kpi_catalog[[#Headers],[Channel]],$Q244)),"Y","N")</f>
        <v>N</v>
      </c>
      <c r="Y244" s="1294" t="str">
        <f>IF(ISNUMBER(SEARCH(kpi_catalog[[#Headers],[Campaign ID]],$Q244)),"Y","N")</f>
        <v>N</v>
      </c>
      <c r="Z244" s="1294" t="str">
        <f>IF(ISNUMBER(SEARCH(kpi_catalog[[#Headers],[Channel]],$Q244)),"Y","N")</f>
        <v>N</v>
      </c>
      <c r="AA244" s="1294" t="str">
        <f>IF(ISNUMBER(SEARCH(kpi_catalog[[#Headers],[Campaign ID]],$Q244)),"Y","N")</f>
        <v>N</v>
      </c>
      <c r="AB244" s="1294" t="str">
        <f>IF(ISNUMBER(SEARCH(kpi_catalog[[#Headers],[Campaign Name]],$Q244)),"Y","N")</f>
        <v>N</v>
      </c>
      <c r="AC244" s="1294" t="str">
        <f>IF(ISNUMBER(SEARCH(kpi_catalog[[#Headers],[Touchpoint]],$Q244)),"Y","N")</f>
        <v>N</v>
      </c>
      <c r="AD244" s="1294" t="str">
        <f>IF(ISNUMBER(SEARCH(kpi_catalog[[#Headers],[Campaign type]],$Q244)),"Y","N")</f>
        <v>N</v>
      </c>
      <c r="AE244" s="1294" t="str">
        <f>IF(ISNUMBER(SEARCH(kpi_catalog[[#Headers],[Product franchise]],$Q244)),"Y","N")</f>
        <v>N</v>
      </c>
      <c r="AF244" s="1294" t="str">
        <f>IF(ISNUMBER(SEARCH(kpi_catalog[[#Headers],[Product code]],$Q244)),"Y","N")</f>
        <v>N</v>
      </c>
      <c r="AG244" s="1295" t="s">
        <v>4337</v>
      </c>
      <c r="AH244" s="1296"/>
      <c r="AI244" s="1297"/>
      <c r="AJ244" s="1297"/>
    </row>
    <row r="245" spans="1:36" ht="30" customHeight="1">
      <c r="A245" s="1282">
        <v>243</v>
      </c>
      <c r="B245" s="1283" t="s">
        <v>5747</v>
      </c>
      <c r="C245" s="1296"/>
      <c r="D245" s="1323" t="s">
        <v>4443</v>
      </c>
      <c r="E245" s="1291" t="s">
        <v>4514</v>
      </c>
      <c r="F245" s="1291" t="s">
        <v>4517</v>
      </c>
      <c r="G245" s="1291" t="s">
        <v>4339</v>
      </c>
      <c r="H245" s="1291" t="s">
        <v>4336</v>
      </c>
      <c r="I245" s="1291" t="s">
        <v>4330</v>
      </c>
      <c r="J245" s="1314" t="s">
        <v>4500</v>
      </c>
      <c r="K245" s="1291" t="s">
        <v>4346</v>
      </c>
      <c r="L245" s="1292" t="str">
        <f>IF(ISNUMBER(SEARCH(kpi_catalog[[#Headers],[Till Date]],K245)),"Y","N")</f>
        <v>N</v>
      </c>
      <c r="M245" s="1292" t="str">
        <f t="shared" si="3"/>
        <v>Y</v>
      </c>
      <c r="N245" s="1292" t="str">
        <f>IF(ISNUMBER(SEARCH(kpi_catalog[[#Headers],[YTD]],$K245)),"Y","N")</f>
        <v>Y</v>
      </c>
      <c r="O245" s="1292" t="str">
        <f>IF(ISNUMBER(SEARCH(kpi_catalog[[#Headers],[MTD]],$K245)),"Y","N")</f>
        <v>N</v>
      </c>
      <c r="P245" s="1292" t="str">
        <f>IF(ISNUMBER(SEARCH(kpi_catalog[[#Headers],[Selected period]],$K245)),"Y","N")</f>
        <v>N</v>
      </c>
      <c r="Q245" s="1293" t="s">
        <v>4332</v>
      </c>
      <c r="R245" s="1294" t="str">
        <f>IF(ISNUMBER(SEARCH(kpi_catalog[[#Headers],[Division]],$Q245)),"Y","N")</f>
        <v>Y</v>
      </c>
      <c r="S245" s="1294" t="str">
        <f>IF(ISNUMBER(SEARCH(kpi_catalog[[#Headers],[Brand]],$Q245)),"Y","N")</f>
        <v>Y</v>
      </c>
      <c r="T245" s="1294" t="str">
        <f>IF(ISNUMBER(SEARCH(kpi_catalog[[#Headers],[Acquisition Period]],$Q245)),"Y","N")</f>
        <v>Y</v>
      </c>
      <c r="U245" s="1294" t="str">
        <f>IF(ISNUMBER(SEARCH(kpi_catalog[[#Headers],[Engager Type]],$Q245)),"Y","N")</f>
        <v>Y</v>
      </c>
      <c r="V245" s="1294" t="str">
        <f>IF(ISNUMBER(SEARCH(kpi_catalog[[#Headers],[Buyer Type]],$Q245)),"Y","N")</f>
        <v>Y</v>
      </c>
      <c r="W245" s="1294" t="str">
        <f>IF(ISNUMBER(SEARCH(kpi_catalog[[#Headers],[Loyalty Filter]],$Q245)),"Y","N")</f>
        <v>Y</v>
      </c>
      <c r="X245" s="1294" t="str">
        <f>IF(ISNUMBER(SEARCH(kpi_catalog[[#Headers],[Channel]],$Q245)),"Y","N")</f>
        <v>N</v>
      </c>
      <c r="Y245" s="1294" t="str">
        <f>IF(ISNUMBER(SEARCH(kpi_catalog[[#Headers],[Campaign ID]],$Q245)),"Y","N")</f>
        <v>N</v>
      </c>
      <c r="Z245" s="1294" t="str">
        <f>IF(ISNUMBER(SEARCH(kpi_catalog[[#Headers],[Channel]],$Q245)),"Y","N")</f>
        <v>N</v>
      </c>
      <c r="AA245" s="1294" t="str">
        <f>IF(ISNUMBER(SEARCH(kpi_catalog[[#Headers],[Campaign ID]],$Q245)),"Y","N")</f>
        <v>N</v>
      </c>
      <c r="AB245" s="1294" t="str">
        <f>IF(ISNUMBER(SEARCH(kpi_catalog[[#Headers],[Campaign Name]],$Q245)),"Y","N")</f>
        <v>N</v>
      </c>
      <c r="AC245" s="1294" t="str">
        <f>IF(ISNUMBER(SEARCH(kpi_catalog[[#Headers],[Touchpoint]],$Q245)),"Y","N")</f>
        <v>N</v>
      </c>
      <c r="AD245" s="1294" t="str">
        <f>IF(ISNUMBER(SEARCH(kpi_catalog[[#Headers],[Campaign type]],$Q245)),"Y","N")</f>
        <v>N</v>
      </c>
      <c r="AE245" s="1294" t="str">
        <f>IF(ISNUMBER(SEARCH(kpi_catalog[[#Headers],[Product franchise]],$Q245)),"Y","N")</f>
        <v>N</v>
      </c>
      <c r="AF245" s="1294" t="str">
        <f>IF(ISNUMBER(SEARCH(kpi_catalog[[#Headers],[Product code]],$Q245)),"Y","N")</f>
        <v>N</v>
      </c>
      <c r="AG245" s="1295" t="s">
        <v>4337</v>
      </c>
      <c r="AH245" s="1296"/>
      <c r="AI245" s="1297"/>
      <c r="AJ245" s="1297"/>
    </row>
    <row r="246" spans="1:36" ht="30" customHeight="1">
      <c r="A246" s="1282">
        <v>244</v>
      </c>
      <c r="B246" s="1283" t="s">
        <v>5747</v>
      </c>
      <c r="C246" s="1296"/>
      <c r="D246" s="1323" t="s">
        <v>4447</v>
      </c>
      <c r="E246" s="1291" t="s">
        <v>4518</v>
      </c>
      <c r="F246" s="1291" t="s">
        <v>4518</v>
      </c>
      <c r="G246" s="1291" t="s">
        <v>3368</v>
      </c>
      <c r="H246" s="1291" t="s">
        <v>4361</v>
      </c>
      <c r="I246" s="1291" t="s">
        <v>4330</v>
      </c>
      <c r="J246" s="1314" t="s">
        <v>4500</v>
      </c>
      <c r="K246" s="1291" t="s">
        <v>4346</v>
      </c>
      <c r="L246" s="1292" t="str">
        <f>IF(ISNUMBER(SEARCH(kpi_catalog[[#Headers],[Till Date]],K246)),"Y","N")</f>
        <v>N</v>
      </c>
      <c r="M246" s="1292" t="str">
        <f t="shared" si="3"/>
        <v>Y</v>
      </c>
      <c r="N246" s="1292" t="str">
        <f>IF(ISNUMBER(SEARCH(kpi_catalog[[#Headers],[YTD]],$K246)),"Y","N")</f>
        <v>Y</v>
      </c>
      <c r="O246" s="1292" t="str">
        <f>IF(ISNUMBER(SEARCH(kpi_catalog[[#Headers],[MTD]],$K246)),"Y","N")</f>
        <v>N</v>
      </c>
      <c r="P246" s="1292" t="str">
        <f>IF(ISNUMBER(SEARCH(kpi_catalog[[#Headers],[Selected period]],$K246)),"Y","N")</f>
        <v>N</v>
      </c>
      <c r="Q246" s="1293" t="s">
        <v>4332</v>
      </c>
      <c r="R246" s="1294" t="str">
        <f>IF(ISNUMBER(SEARCH(kpi_catalog[[#Headers],[Division]],$Q246)),"Y","N")</f>
        <v>Y</v>
      </c>
      <c r="S246" s="1294" t="str">
        <f>IF(ISNUMBER(SEARCH(kpi_catalog[[#Headers],[Brand]],$Q246)),"Y","N")</f>
        <v>Y</v>
      </c>
      <c r="T246" s="1294" t="str">
        <f>IF(ISNUMBER(SEARCH(kpi_catalog[[#Headers],[Acquisition Period]],$Q246)),"Y","N")</f>
        <v>Y</v>
      </c>
      <c r="U246" s="1294" t="str">
        <f>IF(ISNUMBER(SEARCH(kpi_catalog[[#Headers],[Engager Type]],$Q246)),"Y","N")</f>
        <v>Y</v>
      </c>
      <c r="V246" s="1294" t="str">
        <f>IF(ISNUMBER(SEARCH(kpi_catalog[[#Headers],[Buyer Type]],$Q246)),"Y","N")</f>
        <v>Y</v>
      </c>
      <c r="W246" s="1294" t="str">
        <f>IF(ISNUMBER(SEARCH(kpi_catalog[[#Headers],[Loyalty Filter]],$Q246)),"Y","N")</f>
        <v>Y</v>
      </c>
      <c r="X246" s="1294" t="str">
        <f>IF(ISNUMBER(SEARCH(kpi_catalog[[#Headers],[Channel]],$Q246)),"Y","N")</f>
        <v>N</v>
      </c>
      <c r="Y246" s="1294" t="str">
        <f>IF(ISNUMBER(SEARCH(kpi_catalog[[#Headers],[Campaign ID]],$Q246)),"Y","N")</f>
        <v>N</v>
      </c>
      <c r="Z246" s="1294" t="str">
        <f>IF(ISNUMBER(SEARCH(kpi_catalog[[#Headers],[Channel]],$Q246)),"Y","N")</f>
        <v>N</v>
      </c>
      <c r="AA246" s="1294" t="str">
        <f>IF(ISNUMBER(SEARCH(kpi_catalog[[#Headers],[Campaign ID]],$Q246)),"Y","N")</f>
        <v>N</v>
      </c>
      <c r="AB246" s="1294" t="str">
        <f>IF(ISNUMBER(SEARCH(kpi_catalog[[#Headers],[Campaign Name]],$Q246)),"Y","N")</f>
        <v>N</v>
      </c>
      <c r="AC246" s="1294" t="str">
        <f>IF(ISNUMBER(SEARCH(kpi_catalog[[#Headers],[Touchpoint]],$Q246)),"Y","N")</f>
        <v>N</v>
      </c>
      <c r="AD246" s="1294" t="str">
        <f>IF(ISNUMBER(SEARCH(kpi_catalog[[#Headers],[Campaign type]],$Q246)),"Y","N")</f>
        <v>N</v>
      </c>
      <c r="AE246" s="1294" t="str">
        <f>IF(ISNUMBER(SEARCH(kpi_catalog[[#Headers],[Product franchise]],$Q246)),"Y","N")</f>
        <v>N</v>
      </c>
      <c r="AF246" s="1294" t="str">
        <f>IF(ISNUMBER(SEARCH(kpi_catalog[[#Headers],[Product code]],$Q246)),"Y","N")</f>
        <v>N</v>
      </c>
      <c r="AG246" s="1298" t="s">
        <v>5750</v>
      </c>
      <c r="AH246" s="1296"/>
      <c r="AI246" s="1297"/>
      <c r="AJ246" s="1297"/>
    </row>
    <row r="247" spans="1:36" ht="30" customHeight="1">
      <c r="A247" s="1282">
        <v>245</v>
      </c>
      <c r="B247" s="1283" t="s">
        <v>5747</v>
      </c>
      <c r="C247" s="1296"/>
      <c r="D247" s="1323" t="s">
        <v>4447</v>
      </c>
      <c r="E247" s="1291" t="s">
        <v>4518</v>
      </c>
      <c r="F247" s="1291" t="str">
        <f>F246&amp;" - LY"</f>
        <v>New Buyers AOV - LY</v>
      </c>
      <c r="G247" s="1291" t="s">
        <v>3368</v>
      </c>
      <c r="H247" s="1291" t="s">
        <v>4336</v>
      </c>
      <c r="I247" s="1291" t="s">
        <v>4330</v>
      </c>
      <c r="J247" s="1314" t="s">
        <v>4500</v>
      </c>
      <c r="K247" s="1291" t="s">
        <v>4346</v>
      </c>
      <c r="L247" s="1292" t="str">
        <f>IF(ISNUMBER(SEARCH(kpi_catalog[[#Headers],[Till Date]],K247)),"Y","N")</f>
        <v>N</v>
      </c>
      <c r="M247" s="1292" t="str">
        <f t="shared" si="3"/>
        <v>Y</v>
      </c>
      <c r="N247" s="1292" t="str">
        <f>IF(ISNUMBER(SEARCH(kpi_catalog[[#Headers],[YTD]],$K247)),"Y","N")</f>
        <v>Y</v>
      </c>
      <c r="O247" s="1292" t="str">
        <f>IF(ISNUMBER(SEARCH(kpi_catalog[[#Headers],[MTD]],$K247)),"Y","N")</f>
        <v>N</v>
      </c>
      <c r="P247" s="1292" t="str">
        <f>IF(ISNUMBER(SEARCH(kpi_catalog[[#Headers],[Selected period]],$K247)),"Y","N")</f>
        <v>N</v>
      </c>
      <c r="Q247" s="1293" t="s">
        <v>4332</v>
      </c>
      <c r="R247" s="1294" t="str">
        <f>IF(ISNUMBER(SEARCH(kpi_catalog[[#Headers],[Division]],$Q247)),"Y","N")</f>
        <v>Y</v>
      </c>
      <c r="S247" s="1294" t="str">
        <f>IF(ISNUMBER(SEARCH(kpi_catalog[[#Headers],[Brand]],$Q247)),"Y","N")</f>
        <v>Y</v>
      </c>
      <c r="T247" s="1294" t="str">
        <f>IF(ISNUMBER(SEARCH(kpi_catalog[[#Headers],[Acquisition Period]],$Q247)),"Y","N")</f>
        <v>Y</v>
      </c>
      <c r="U247" s="1294" t="str">
        <f>IF(ISNUMBER(SEARCH(kpi_catalog[[#Headers],[Engager Type]],$Q247)),"Y","N")</f>
        <v>Y</v>
      </c>
      <c r="V247" s="1294" t="str">
        <f>IF(ISNUMBER(SEARCH(kpi_catalog[[#Headers],[Buyer Type]],$Q247)),"Y","N")</f>
        <v>Y</v>
      </c>
      <c r="W247" s="1294" t="str">
        <f>IF(ISNUMBER(SEARCH(kpi_catalog[[#Headers],[Loyalty Filter]],$Q247)),"Y","N")</f>
        <v>Y</v>
      </c>
      <c r="X247" s="1294" t="str">
        <f>IF(ISNUMBER(SEARCH(kpi_catalog[[#Headers],[Channel]],$Q247)),"Y","N")</f>
        <v>N</v>
      </c>
      <c r="Y247" s="1294" t="str">
        <f>IF(ISNUMBER(SEARCH(kpi_catalog[[#Headers],[Campaign ID]],$Q247)),"Y","N")</f>
        <v>N</v>
      </c>
      <c r="Z247" s="1294" t="str">
        <f>IF(ISNUMBER(SEARCH(kpi_catalog[[#Headers],[Channel]],$Q247)),"Y","N")</f>
        <v>N</v>
      </c>
      <c r="AA247" s="1294" t="str">
        <f>IF(ISNUMBER(SEARCH(kpi_catalog[[#Headers],[Campaign ID]],$Q247)),"Y","N")</f>
        <v>N</v>
      </c>
      <c r="AB247" s="1294" t="str">
        <f>IF(ISNUMBER(SEARCH(kpi_catalog[[#Headers],[Campaign Name]],$Q247)),"Y","N")</f>
        <v>N</v>
      </c>
      <c r="AC247" s="1294" t="str">
        <f>IF(ISNUMBER(SEARCH(kpi_catalog[[#Headers],[Touchpoint]],$Q247)),"Y","N")</f>
        <v>N</v>
      </c>
      <c r="AD247" s="1294" t="str">
        <f>IF(ISNUMBER(SEARCH(kpi_catalog[[#Headers],[Campaign type]],$Q247)),"Y","N")</f>
        <v>N</v>
      </c>
      <c r="AE247" s="1294" t="str">
        <f>IF(ISNUMBER(SEARCH(kpi_catalog[[#Headers],[Product franchise]],$Q247)),"Y","N")</f>
        <v>N</v>
      </c>
      <c r="AF247" s="1294" t="str">
        <f>IF(ISNUMBER(SEARCH(kpi_catalog[[#Headers],[Product code]],$Q247)),"Y","N")</f>
        <v>N</v>
      </c>
      <c r="AG247" s="1295" t="s">
        <v>4337</v>
      </c>
      <c r="AH247" s="1296"/>
      <c r="AI247" s="1297"/>
      <c r="AJ247" s="1297"/>
    </row>
    <row r="248" spans="1:36" ht="30" customHeight="1">
      <c r="A248" s="1282">
        <v>246</v>
      </c>
      <c r="B248" s="1283" t="s">
        <v>5747</v>
      </c>
      <c r="C248" s="1296"/>
      <c r="D248" s="1323" t="s">
        <v>4447</v>
      </c>
      <c r="E248" s="1291" t="s">
        <v>4518</v>
      </c>
      <c r="F248" s="1291" t="str">
        <f>F246&amp;" - YoY"</f>
        <v>New Buyers AOV - YoY</v>
      </c>
      <c r="G248" s="1291" t="s">
        <v>4339</v>
      </c>
      <c r="H248" s="1291" t="s">
        <v>4336</v>
      </c>
      <c r="I248" s="1291" t="s">
        <v>4330</v>
      </c>
      <c r="J248" s="1314" t="s">
        <v>4500</v>
      </c>
      <c r="K248" s="1291" t="s">
        <v>4346</v>
      </c>
      <c r="L248" s="1292" t="str">
        <f>IF(ISNUMBER(SEARCH(kpi_catalog[[#Headers],[Till Date]],K248)),"Y","N")</f>
        <v>N</v>
      </c>
      <c r="M248" s="1292" t="str">
        <f t="shared" si="3"/>
        <v>Y</v>
      </c>
      <c r="N248" s="1292" t="str">
        <f>IF(ISNUMBER(SEARCH(kpi_catalog[[#Headers],[YTD]],$K248)),"Y","N")</f>
        <v>Y</v>
      </c>
      <c r="O248" s="1292" t="str">
        <f>IF(ISNUMBER(SEARCH(kpi_catalog[[#Headers],[MTD]],$K248)),"Y","N")</f>
        <v>N</v>
      </c>
      <c r="P248" s="1292" t="str">
        <f>IF(ISNUMBER(SEARCH(kpi_catalog[[#Headers],[Selected period]],$K248)),"Y","N")</f>
        <v>N</v>
      </c>
      <c r="Q248" s="1293" t="s">
        <v>4332</v>
      </c>
      <c r="R248" s="1294" t="str">
        <f>IF(ISNUMBER(SEARCH(kpi_catalog[[#Headers],[Division]],$Q248)),"Y","N")</f>
        <v>Y</v>
      </c>
      <c r="S248" s="1294" t="str">
        <f>IF(ISNUMBER(SEARCH(kpi_catalog[[#Headers],[Brand]],$Q248)),"Y","N")</f>
        <v>Y</v>
      </c>
      <c r="T248" s="1294" t="str">
        <f>IF(ISNUMBER(SEARCH(kpi_catalog[[#Headers],[Acquisition Period]],$Q248)),"Y","N")</f>
        <v>Y</v>
      </c>
      <c r="U248" s="1294" t="str">
        <f>IF(ISNUMBER(SEARCH(kpi_catalog[[#Headers],[Engager Type]],$Q248)),"Y","N")</f>
        <v>Y</v>
      </c>
      <c r="V248" s="1294" t="str">
        <f>IF(ISNUMBER(SEARCH(kpi_catalog[[#Headers],[Buyer Type]],$Q248)),"Y","N")</f>
        <v>Y</v>
      </c>
      <c r="W248" s="1294" t="str">
        <f>IF(ISNUMBER(SEARCH(kpi_catalog[[#Headers],[Loyalty Filter]],$Q248)),"Y","N")</f>
        <v>Y</v>
      </c>
      <c r="X248" s="1294" t="str">
        <f>IF(ISNUMBER(SEARCH(kpi_catalog[[#Headers],[Channel]],$Q248)),"Y","N")</f>
        <v>N</v>
      </c>
      <c r="Y248" s="1294" t="str">
        <f>IF(ISNUMBER(SEARCH(kpi_catalog[[#Headers],[Campaign ID]],$Q248)),"Y","N")</f>
        <v>N</v>
      </c>
      <c r="Z248" s="1294" t="str">
        <f>IF(ISNUMBER(SEARCH(kpi_catalog[[#Headers],[Channel]],$Q248)),"Y","N")</f>
        <v>N</v>
      </c>
      <c r="AA248" s="1294" t="str">
        <f>IF(ISNUMBER(SEARCH(kpi_catalog[[#Headers],[Campaign ID]],$Q248)),"Y","N")</f>
        <v>N</v>
      </c>
      <c r="AB248" s="1294" t="str">
        <f>IF(ISNUMBER(SEARCH(kpi_catalog[[#Headers],[Campaign Name]],$Q248)),"Y","N")</f>
        <v>N</v>
      </c>
      <c r="AC248" s="1294" t="str">
        <f>IF(ISNUMBER(SEARCH(kpi_catalog[[#Headers],[Touchpoint]],$Q248)),"Y","N")</f>
        <v>N</v>
      </c>
      <c r="AD248" s="1294" t="str">
        <f>IF(ISNUMBER(SEARCH(kpi_catalog[[#Headers],[Campaign type]],$Q248)),"Y","N")</f>
        <v>N</v>
      </c>
      <c r="AE248" s="1294" t="str">
        <f>IF(ISNUMBER(SEARCH(kpi_catalog[[#Headers],[Product franchise]],$Q248)),"Y","N")</f>
        <v>N</v>
      </c>
      <c r="AF248" s="1294" t="str">
        <f>IF(ISNUMBER(SEARCH(kpi_catalog[[#Headers],[Product code]],$Q248)),"Y","N")</f>
        <v>N</v>
      </c>
      <c r="AG248" s="1295" t="s">
        <v>4337</v>
      </c>
      <c r="AH248" s="1296"/>
      <c r="AI248" s="1297"/>
      <c r="AJ248" s="1297"/>
    </row>
    <row r="249" spans="1:36" ht="30" customHeight="1">
      <c r="A249" s="1282">
        <v>247</v>
      </c>
      <c r="B249" s="1283" t="s">
        <v>5747</v>
      </c>
      <c r="C249" s="1296"/>
      <c r="D249" s="1323" t="s">
        <v>5022</v>
      </c>
      <c r="E249" s="1291" t="s">
        <v>4521</v>
      </c>
      <c r="F249" s="1291" t="s">
        <v>4521</v>
      </c>
      <c r="G249" s="1291" t="s">
        <v>3368</v>
      </c>
      <c r="H249" s="1291" t="s">
        <v>4361</v>
      </c>
      <c r="I249" s="1291" t="s">
        <v>4330</v>
      </c>
      <c r="J249" s="1314" t="s">
        <v>4500</v>
      </c>
      <c r="K249" s="1291" t="s">
        <v>4346</v>
      </c>
      <c r="L249" s="1292" t="str">
        <f>IF(ISNUMBER(SEARCH(kpi_catalog[[#Headers],[Till Date]],K249)),"Y","N")</f>
        <v>N</v>
      </c>
      <c r="M249" s="1292" t="str">
        <f t="shared" si="3"/>
        <v>Y</v>
      </c>
      <c r="N249" s="1292" t="str">
        <f>IF(ISNUMBER(SEARCH(kpi_catalog[[#Headers],[YTD]],$K249)),"Y","N")</f>
        <v>Y</v>
      </c>
      <c r="O249" s="1292" t="str">
        <f>IF(ISNUMBER(SEARCH(kpi_catalog[[#Headers],[MTD]],$K249)),"Y","N")</f>
        <v>N</v>
      </c>
      <c r="P249" s="1292" t="str">
        <f>IF(ISNUMBER(SEARCH(kpi_catalog[[#Headers],[Selected period]],$K249)),"Y","N")</f>
        <v>N</v>
      </c>
      <c r="Q249" s="1293" t="s">
        <v>4332</v>
      </c>
      <c r="R249" s="1294" t="str">
        <f>IF(ISNUMBER(SEARCH(kpi_catalog[[#Headers],[Division]],$Q249)),"Y","N")</f>
        <v>Y</v>
      </c>
      <c r="S249" s="1294" t="str">
        <f>IF(ISNUMBER(SEARCH(kpi_catalog[[#Headers],[Brand]],$Q249)),"Y","N")</f>
        <v>Y</v>
      </c>
      <c r="T249" s="1294" t="str">
        <f>IF(ISNUMBER(SEARCH(kpi_catalog[[#Headers],[Acquisition Period]],$Q249)),"Y","N")</f>
        <v>Y</v>
      </c>
      <c r="U249" s="1294" t="str">
        <f>IF(ISNUMBER(SEARCH(kpi_catalog[[#Headers],[Engager Type]],$Q249)),"Y","N")</f>
        <v>Y</v>
      </c>
      <c r="V249" s="1294" t="str">
        <f>IF(ISNUMBER(SEARCH(kpi_catalog[[#Headers],[Buyer Type]],$Q249)),"Y","N")</f>
        <v>Y</v>
      </c>
      <c r="W249" s="1294" t="str">
        <f>IF(ISNUMBER(SEARCH(kpi_catalog[[#Headers],[Loyalty Filter]],$Q249)),"Y","N")</f>
        <v>Y</v>
      </c>
      <c r="X249" s="1294" t="str">
        <f>IF(ISNUMBER(SEARCH(kpi_catalog[[#Headers],[Channel]],$Q249)),"Y","N")</f>
        <v>N</v>
      </c>
      <c r="Y249" s="1294" t="str">
        <f>IF(ISNUMBER(SEARCH(kpi_catalog[[#Headers],[Campaign ID]],$Q249)),"Y","N")</f>
        <v>N</v>
      </c>
      <c r="Z249" s="1294" t="str">
        <f>IF(ISNUMBER(SEARCH(kpi_catalog[[#Headers],[Channel]],$Q249)),"Y","N")</f>
        <v>N</v>
      </c>
      <c r="AA249" s="1294" t="str">
        <f>IF(ISNUMBER(SEARCH(kpi_catalog[[#Headers],[Campaign ID]],$Q249)),"Y","N")</f>
        <v>N</v>
      </c>
      <c r="AB249" s="1294" t="str">
        <f>IF(ISNUMBER(SEARCH(kpi_catalog[[#Headers],[Campaign Name]],$Q249)),"Y","N")</f>
        <v>N</v>
      </c>
      <c r="AC249" s="1294" t="str">
        <f>IF(ISNUMBER(SEARCH(kpi_catalog[[#Headers],[Touchpoint]],$Q249)),"Y","N")</f>
        <v>N</v>
      </c>
      <c r="AD249" s="1294" t="str">
        <f>IF(ISNUMBER(SEARCH(kpi_catalog[[#Headers],[Campaign type]],$Q249)),"Y","N")</f>
        <v>N</v>
      </c>
      <c r="AE249" s="1294" t="str">
        <f>IF(ISNUMBER(SEARCH(kpi_catalog[[#Headers],[Product franchise]],$Q249)),"Y","N")</f>
        <v>N</v>
      </c>
      <c r="AF249" s="1294" t="str">
        <f>IF(ISNUMBER(SEARCH(kpi_catalog[[#Headers],[Product code]],$Q249)),"Y","N")</f>
        <v>N</v>
      </c>
      <c r="AG249" s="1298" t="s">
        <v>5751</v>
      </c>
      <c r="AH249" s="1296"/>
      <c r="AI249" s="1297"/>
      <c r="AJ249" s="1297"/>
    </row>
    <row r="250" spans="1:36" ht="30" customHeight="1">
      <c r="A250" s="1282">
        <v>248</v>
      </c>
      <c r="B250" s="1283" t="s">
        <v>5747</v>
      </c>
      <c r="C250" s="1296"/>
      <c r="D250" s="1323" t="s">
        <v>5022</v>
      </c>
      <c r="E250" s="1291" t="s">
        <v>4521</v>
      </c>
      <c r="F250" s="1291" t="str">
        <f>F249&amp;" - LY"</f>
        <v>New Buyers IPT - LY</v>
      </c>
      <c r="G250" s="1291" t="s">
        <v>3368</v>
      </c>
      <c r="H250" s="1291" t="s">
        <v>4336</v>
      </c>
      <c r="I250" s="1291" t="s">
        <v>4330</v>
      </c>
      <c r="J250" s="1314" t="s">
        <v>4500</v>
      </c>
      <c r="K250" s="1291" t="s">
        <v>4346</v>
      </c>
      <c r="L250" s="1292" t="str">
        <f>IF(ISNUMBER(SEARCH(kpi_catalog[[#Headers],[Till Date]],K250)),"Y","N")</f>
        <v>N</v>
      </c>
      <c r="M250" s="1292" t="str">
        <f t="shared" si="3"/>
        <v>Y</v>
      </c>
      <c r="N250" s="1292" t="str">
        <f>IF(ISNUMBER(SEARCH(kpi_catalog[[#Headers],[YTD]],$K250)),"Y","N")</f>
        <v>Y</v>
      </c>
      <c r="O250" s="1292" t="str">
        <f>IF(ISNUMBER(SEARCH(kpi_catalog[[#Headers],[MTD]],$K250)),"Y","N")</f>
        <v>N</v>
      </c>
      <c r="P250" s="1292" t="str">
        <f>IF(ISNUMBER(SEARCH(kpi_catalog[[#Headers],[Selected period]],$K250)),"Y","N")</f>
        <v>N</v>
      </c>
      <c r="Q250" s="1293" t="s">
        <v>4332</v>
      </c>
      <c r="R250" s="1294" t="str">
        <f>IF(ISNUMBER(SEARCH(kpi_catalog[[#Headers],[Division]],$Q250)),"Y","N")</f>
        <v>Y</v>
      </c>
      <c r="S250" s="1294" t="str">
        <f>IF(ISNUMBER(SEARCH(kpi_catalog[[#Headers],[Brand]],$Q250)),"Y","N")</f>
        <v>Y</v>
      </c>
      <c r="T250" s="1294" t="str">
        <f>IF(ISNUMBER(SEARCH(kpi_catalog[[#Headers],[Acquisition Period]],$Q250)),"Y","N")</f>
        <v>Y</v>
      </c>
      <c r="U250" s="1294" t="str">
        <f>IF(ISNUMBER(SEARCH(kpi_catalog[[#Headers],[Engager Type]],$Q250)),"Y","N")</f>
        <v>Y</v>
      </c>
      <c r="V250" s="1294" t="str">
        <f>IF(ISNUMBER(SEARCH(kpi_catalog[[#Headers],[Buyer Type]],$Q250)),"Y","N")</f>
        <v>Y</v>
      </c>
      <c r="W250" s="1294" t="str">
        <f>IF(ISNUMBER(SEARCH(kpi_catalog[[#Headers],[Loyalty Filter]],$Q250)),"Y","N")</f>
        <v>Y</v>
      </c>
      <c r="X250" s="1294" t="str">
        <f>IF(ISNUMBER(SEARCH(kpi_catalog[[#Headers],[Channel]],$Q250)),"Y","N")</f>
        <v>N</v>
      </c>
      <c r="Y250" s="1294" t="str">
        <f>IF(ISNUMBER(SEARCH(kpi_catalog[[#Headers],[Campaign ID]],$Q250)),"Y","N")</f>
        <v>N</v>
      </c>
      <c r="Z250" s="1294" t="str">
        <f>IF(ISNUMBER(SEARCH(kpi_catalog[[#Headers],[Channel]],$Q250)),"Y","N")</f>
        <v>N</v>
      </c>
      <c r="AA250" s="1294" t="str">
        <f>IF(ISNUMBER(SEARCH(kpi_catalog[[#Headers],[Campaign ID]],$Q250)),"Y","N")</f>
        <v>N</v>
      </c>
      <c r="AB250" s="1294" t="str">
        <f>IF(ISNUMBER(SEARCH(kpi_catalog[[#Headers],[Campaign Name]],$Q250)),"Y","N")</f>
        <v>N</v>
      </c>
      <c r="AC250" s="1294" t="str">
        <f>IF(ISNUMBER(SEARCH(kpi_catalog[[#Headers],[Touchpoint]],$Q250)),"Y","N")</f>
        <v>N</v>
      </c>
      <c r="AD250" s="1294" t="str">
        <f>IF(ISNUMBER(SEARCH(kpi_catalog[[#Headers],[Campaign type]],$Q250)),"Y","N")</f>
        <v>N</v>
      </c>
      <c r="AE250" s="1294" t="str">
        <f>IF(ISNUMBER(SEARCH(kpi_catalog[[#Headers],[Product franchise]],$Q250)),"Y","N")</f>
        <v>N</v>
      </c>
      <c r="AF250" s="1294" t="str">
        <f>IF(ISNUMBER(SEARCH(kpi_catalog[[#Headers],[Product code]],$Q250)),"Y","N")</f>
        <v>N</v>
      </c>
      <c r="AG250" s="1295" t="s">
        <v>4337</v>
      </c>
      <c r="AH250" s="1296"/>
      <c r="AI250" s="1297"/>
      <c r="AJ250" s="1297"/>
    </row>
    <row r="251" spans="1:36" ht="30" customHeight="1">
      <c r="A251" s="1282">
        <v>249</v>
      </c>
      <c r="B251" s="1283" t="s">
        <v>5747</v>
      </c>
      <c r="C251" s="1296"/>
      <c r="D251" s="1323" t="s">
        <v>5022</v>
      </c>
      <c r="E251" s="1291" t="s">
        <v>4521</v>
      </c>
      <c r="F251" s="1291" t="str">
        <f>F249&amp;" - YoY"</f>
        <v>New Buyers IPT - YoY</v>
      </c>
      <c r="G251" s="1291" t="s">
        <v>4339</v>
      </c>
      <c r="H251" s="1291" t="s">
        <v>4336</v>
      </c>
      <c r="I251" s="1291" t="s">
        <v>4330</v>
      </c>
      <c r="J251" s="1314" t="s">
        <v>4500</v>
      </c>
      <c r="K251" s="1291" t="s">
        <v>4346</v>
      </c>
      <c r="L251" s="1292" t="str">
        <f>IF(ISNUMBER(SEARCH(kpi_catalog[[#Headers],[Till Date]],K251)),"Y","N")</f>
        <v>N</v>
      </c>
      <c r="M251" s="1292" t="str">
        <f t="shared" si="3"/>
        <v>Y</v>
      </c>
      <c r="N251" s="1292" t="str">
        <f>IF(ISNUMBER(SEARCH(kpi_catalog[[#Headers],[YTD]],$K251)),"Y","N")</f>
        <v>Y</v>
      </c>
      <c r="O251" s="1292" t="str">
        <f>IF(ISNUMBER(SEARCH(kpi_catalog[[#Headers],[MTD]],$K251)),"Y","N")</f>
        <v>N</v>
      </c>
      <c r="P251" s="1292" t="str">
        <f>IF(ISNUMBER(SEARCH(kpi_catalog[[#Headers],[Selected period]],$K251)),"Y","N")</f>
        <v>N</v>
      </c>
      <c r="Q251" s="1293" t="s">
        <v>4332</v>
      </c>
      <c r="R251" s="1294" t="str">
        <f>IF(ISNUMBER(SEARCH(kpi_catalog[[#Headers],[Division]],$Q251)),"Y","N")</f>
        <v>Y</v>
      </c>
      <c r="S251" s="1294" t="str">
        <f>IF(ISNUMBER(SEARCH(kpi_catalog[[#Headers],[Brand]],$Q251)),"Y","N")</f>
        <v>Y</v>
      </c>
      <c r="T251" s="1294" t="str">
        <f>IF(ISNUMBER(SEARCH(kpi_catalog[[#Headers],[Acquisition Period]],$Q251)),"Y","N")</f>
        <v>Y</v>
      </c>
      <c r="U251" s="1294" t="str">
        <f>IF(ISNUMBER(SEARCH(kpi_catalog[[#Headers],[Engager Type]],$Q251)),"Y","N")</f>
        <v>Y</v>
      </c>
      <c r="V251" s="1294" t="str">
        <f>IF(ISNUMBER(SEARCH(kpi_catalog[[#Headers],[Buyer Type]],$Q251)),"Y","N")</f>
        <v>Y</v>
      </c>
      <c r="W251" s="1294" t="str">
        <f>IF(ISNUMBER(SEARCH(kpi_catalog[[#Headers],[Loyalty Filter]],$Q251)),"Y","N")</f>
        <v>Y</v>
      </c>
      <c r="X251" s="1294" t="str">
        <f>IF(ISNUMBER(SEARCH(kpi_catalog[[#Headers],[Channel]],$Q251)),"Y","N")</f>
        <v>N</v>
      </c>
      <c r="Y251" s="1294" t="str">
        <f>IF(ISNUMBER(SEARCH(kpi_catalog[[#Headers],[Campaign ID]],$Q251)),"Y","N")</f>
        <v>N</v>
      </c>
      <c r="Z251" s="1294" t="str">
        <f>IF(ISNUMBER(SEARCH(kpi_catalog[[#Headers],[Channel]],$Q251)),"Y","N")</f>
        <v>N</v>
      </c>
      <c r="AA251" s="1294" t="str">
        <f>IF(ISNUMBER(SEARCH(kpi_catalog[[#Headers],[Campaign ID]],$Q251)),"Y","N")</f>
        <v>N</v>
      </c>
      <c r="AB251" s="1294" t="str">
        <f>IF(ISNUMBER(SEARCH(kpi_catalog[[#Headers],[Campaign Name]],$Q251)),"Y","N")</f>
        <v>N</v>
      </c>
      <c r="AC251" s="1294" t="str">
        <f>IF(ISNUMBER(SEARCH(kpi_catalog[[#Headers],[Touchpoint]],$Q251)),"Y","N")</f>
        <v>N</v>
      </c>
      <c r="AD251" s="1294" t="str">
        <f>IF(ISNUMBER(SEARCH(kpi_catalog[[#Headers],[Campaign type]],$Q251)),"Y","N")</f>
        <v>N</v>
      </c>
      <c r="AE251" s="1294" t="str">
        <f>IF(ISNUMBER(SEARCH(kpi_catalog[[#Headers],[Product franchise]],$Q251)),"Y","N")</f>
        <v>N</v>
      </c>
      <c r="AF251" s="1294" t="str">
        <f>IF(ISNUMBER(SEARCH(kpi_catalog[[#Headers],[Product code]],$Q251)),"Y","N")</f>
        <v>N</v>
      </c>
      <c r="AG251" s="1295" t="s">
        <v>4337</v>
      </c>
      <c r="AH251" s="1296"/>
      <c r="AI251" s="1297"/>
      <c r="AJ251" s="1297"/>
    </row>
    <row r="252" spans="1:36" ht="30" customHeight="1">
      <c r="A252" s="1282">
        <v>250</v>
      </c>
      <c r="B252" s="1283" t="s">
        <v>5747</v>
      </c>
      <c r="C252" s="1296"/>
      <c r="D252" s="1323" t="s">
        <v>5752</v>
      </c>
      <c r="E252" s="1291" t="s">
        <v>4523</v>
      </c>
      <c r="F252" s="1291" t="s">
        <v>4523</v>
      </c>
      <c r="G252" s="1291" t="s">
        <v>3368</v>
      </c>
      <c r="H252" s="1291" t="s">
        <v>4361</v>
      </c>
      <c r="I252" s="1291" t="s">
        <v>4330</v>
      </c>
      <c r="J252" s="1314" t="s">
        <v>4500</v>
      </c>
      <c r="K252" s="1291" t="s">
        <v>4346</v>
      </c>
      <c r="L252" s="1292" t="str">
        <f>IF(ISNUMBER(SEARCH(kpi_catalog[[#Headers],[Till Date]],K252)),"Y","N")</f>
        <v>N</v>
      </c>
      <c r="M252" s="1292" t="str">
        <f t="shared" si="3"/>
        <v>Y</v>
      </c>
      <c r="N252" s="1292" t="str">
        <f>IF(ISNUMBER(SEARCH(kpi_catalog[[#Headers],[YTD]],$K252)),"Y","N")</f>
        <v>Y</v>
      </c>
      <c r="O252" s="1292" t="str">
        <f>IF(ISNUMBER(SEARCH(kpi_catalog[[#Headers],[MTD]],$K252)),"Y","N")</f>
        <v>N</v>
      </c>
      <c r="P252" s="1292" t="str">
        <f>IF(ISNUMBER(SEARCH(kpi_catalog[[#Headers],[Selected period]],$K252)),"Y","N")</f>
        <v>N</v>
      </c>
      <c r="Q252" s="1293" t="s">
        <v>4332</v>
      </c>
      <c r="R252" s="1294" t="str">
        <f>IF(ISNUMBER(SEARCH(kpi_catalog[[#Headers],[Division]],$Q252)),"Y","N")</f>
        <v>Y</v>
      </c>
      <c r="S252" s="1294" t="str">
        <f>IF(ISNUMBER(SEARCH(kpi_catalog[[#Headers],[Brand]],$Q252)),"Y","N")</f>
        <v>Y</v>
      </c>
      <c r="T252" s="1294" t="str">
        <f>IF(ISNUMBER(SEARCH(kpi_catalog[[#Headers],[Acquisition Period]],$Q252)),"Y","N")</f>
        <v>Y</v>
      </c>
      <c r="U252" s="1294" t="str">
        <f>IF(ISNUMBER(SEARCH(kpi_catalog[[#Headers],[Engager Type]],$Q252)),"Y","N")</f>
        <v>Y</v>
      </c>
      <c r="V252" s="1294" t="str">
        <f>IF(ISNUMBER(SEARCH(kpi_catalog[[#Headers],[Buyer Type]],$Q252)),"Y","N")</f>
        <v>Y</v>
      </c>
      <c r="W252" s="1294" t="str">
        <f>IF(ISNUMBER(SEARCH(kpi_catalog[[#Headers],[Loyalty Filter]],$Q252)),"Y","N")</f>
        <v>Y</v>
      </c>
      <c r="X252" s="1294" t="str">
        <f>IF(ISNUMBER(SEARCH(kpi_catalog[[#Headers],[Channel]],$Q252)),"Y","N")</f>
        <v>N</v>
      </c>
      <c r="Y252" s="1294" t="str">
        <f>IF(ISNUMBER(SEARCH(kpi_catalog[[#Headers],[Campaign ID]],$Q252)),"Y","N")</f>
        <v>N</v>
      </c>
      <c r="Z252" s="1294" t="str">
        <f>IF(ISNUMBER(SEARCH(kpi_catalog[[#Headers],[Channel]],$Q252)),"Y","N")</f>
        <v>N</v>
      </c>
      <c r="AA252" s="1294" t="str">
        <f>IF(ISNUMBER(SEARCH(kpi_catalog[[#Headers],[Campaign ID]],$Q252)),"Y","N")</f>
        <v>N</v>
      </c>
      <c r="AB252" s="1294" t="str">
        <f>IF(ISNUMBER(SEARCH(kpi_catalog[[#Headers],[Campaign Name]],$Q252)),"Y","N")</f>
        <v>N</v>
      </c>
      <c r="AC252" s="1294" t="str">
        <f>IF(ISNUMBER(SEARCH(kpi_catalog[[#Headers],[Touchpoint]],$Q252)),"Y","N")</f>
        <v>N</v>
      </c>
      <c r="AD252" s="1294" t="str">
        <f>IF(ISNUMBER(SEARCH(kpi_catalog[[#Headers],[Campaign type]],$Q252)),"Y","N")</f>
        <v>N</v>
      </c>
      <c r="AE252" s="1294" t="str">
        <f>IF(ISNUMBER(SEARCH(kpi_catalog[[#Headers],[Product franchise]],$Q252)),"Y","N")</f>
        <v>N</v>
      </c>
      <c r="AF252" s="1294" t="str">
        <f>IF(ISNUMBER(SEARCH(kpi_catalog[[#Headers],[Product code]],$Q252)),"Y","N")</f>
        <v>N</v>
      </c>
      <c r="AG252" s="1298" t="s">
        <v>5753</v>
      </c>
      <c r="AH252" s="1296"/>
      <c r="AI252" s="1297"/>
      <c r="AJ252" s="1297"/>
    </row>
    <row r="253" spans="1:36" ht="30" customHeight="1">
      <c r="A253" s="1282">
        <v>251</v>
      </c>
      <c r="B253" s="1283" t="s">
        <v>5747</v>
      </c>
      <c r="C253" s="1296"/>
      <c r="D253" s="1323" t="s">
        <v>5752</v>
      </c>
      <c r="E253" s="1291" t="s">
        <v>4523</v>
      </c>
      <c r="F253" s="1291" t="str">
        <f>F252&amp;" - LY"</f>
        <v>New Buyers AUR - LY</v>
      </c>
      <c r="G253" s="1291" t="s">
        <v>3368</v>
      </c>
      <c r="H253" s="1291" t="s">
        <v>4336</v>
      </c>
      <c r="I253" s="1291" t="s">
        <v>4330</v>
      </c>
      <c r="J253" s="1314" t="s">
        <v>4500</v>
      </c>
      <c r="K253" s="1291" t="s">
        <v>4346</v>
      </c>
      <c r="L253" s="1292" t="str">
        <f>IF(ISNUMBER(SEARCH(kpi_catalog[[#Headers],[Till Date]],K253)),"Y","N")</f>
        <v>N</v>
      </c>
      <c r="M253" s="1292" t="str">
        <f t="shared" si="3"/>
        <v>Y</v>
      </c>
      <c r="N253" s="1292" t="str">
        <f>IF(ISNUMBER(SEARCH(kpi_catalog[[#Headers],[YTD]],$K253)),"Y","N")</f>
        <v>Y</v>
      </c>
      <c r="O253" s="1292" t="str">
        <f>IF(ISNUMBER(SEARCH(kpi_catalog[[#Headers],[MTD]],$K253)),"Y","N")</f>
        <v>N</v>
      </c>
      <c r="P253" s="1292" t="str">
        <f>IF(ISNUMBER(SEARCH(kpi_catalog[[#Headers],[Selected period]],$K253)),"Y","N")</f>
        <v>N</v>
      </c>
      <c r="Q253" s="1293" t="s">
        <v>4332</v>
      </c>
      <c r="R253" s="1294" t="str">
        <f>IF(ISNUMBER(SEARCH(kpi_catalog[[#Headers],[Division]],$Q253)),"Y","N")</f>
        <v>Y</v>
      </c>
      <c r="S253" s="1294" t="str">
        <f>IF(ISNUMBER(SEARCH(kpi_catalog[[#Headers],[Brand]],$Q253)),"Y","N")</f>
        <v>Y</v>
      </c>
      <c r="T253" s="1294" t="str">
        <f>IF(ISNUMBER(SEARCH(kpi_catalog[[#Headers],[Acquisition Period]],$Q253)),"Y","N")</f>
        <v>Y</v>
      </c>
      <c r="U253" s="1294" t="str">
        <f>IF(ISNUMBER(SEARCH(kpi_catalog[[#Headers],[Engager Type]],$Q253)),"Y","N")</f>
        <v>Y</v>
      </c>
      <c r="V253" s="1294" t="str">
        <f>IF(ISNUMBER(SEARCH(kpi_catalog[[#Headers],[Buyer Type]],$Q253)),"Y","N")</f>
        <v>Y</v>
      </c>
      <c r="W253" s="1294" t="str">
        <f>IF(ISNUMBER(SEARCH(kpi_catalog[[#Headers],[Loyalty Filter]],$Q253)),"Y","N")</f>
        <v>Y</v>
      </c>
      <c r="X253" s="1294" t="str">
        <f>IF(ISNUMBER(SEARCH(kpi_catalog[[#Headers],[Channel]],$Q253)),"Y","N")</f>
        <v>N</v>
      </c>
      <c r="Y253" s="1294" t="str">
        <f>IF(ISNUMBER(SEARCH(kpi_catalog[[#Headers],[Campaign ID]],$Q253)),"Y","N")</f>
        <v>N</v>
      </c>
      <c r="Z253" s="1294" t="str">
        <f>IF(ISNUMBER(SEARCH(kpi_catalog[[#Headers],[Channel]],$Q253)),"Y","N")</f>
        <v>N</v>
      </c>
      <c r="AA253" s="1294" t="str">
        <f>IF(ISNUMBER(SEARCH(kpi_catalog[[#Headers],[Campaign ID]],$Q253)),"Y","N")</f>
        <v>N</v>
      </c>
      <c r="AB253" s="1294" t="str">
        <f>IF(ISNUMBER(SEARCH(kpi_catalog[[#Headers],[Campaign Name]],$Q253)),"Y","N")</f>
        <v>N</v>
      </c>
      <c r="AC253" s="1294" t="str">
        <f>IF(ISNUMBER(SEARCH(kpi_catalog[[#Headers],[Touchpoint]],$Q253)),"Y","N")</f>
        <v>N</v>
      </c>
      <c r="AD253" s="1294" t="str">
        <f>IF(ISNUMBER(SEARCH(kpi_catalog[[#Headers],[Campaign type]],$Q253)),"Y","N")</f>
        <v>N</v>
      </c>
      <c r="AE253" s="1294" t="str">
        <f>IF(ISNUMBER(SEARCH(kpi_catalog[[#Headers],[Product franchise]],$Q253)),"Y","N")</f>
        <v>N</v>
      </c>
      <c r="AF253" s="1294" t="str">
        <f>IF(ISNUMBER(SEARCH(kpi_catalog[[#Headers],[Product code]],$Q253)),"Y","N")</f>
        <v>N</v>
      </c>
      <c r="AG253" s="1295" t="s">
        <v>4337</v>
      </c>
      <c r="AH253" s="1296"/>
      <c r="AI253" s="1297"/>
      <c r="AJ253" s="1297"/>
    </row>
    <row r="254" spans="1:36" ht="30" customHeight="1">
      <c r="A254" s="1282">
        <v>252</v>
      </c>
      <c r="B254" s="1283" t="s">
        <v>5747</v>
      </c>
      <c r="C254" s="1296"/>
      <c r="D254" s="1323" t="s">
        <v>5752</v>
      </c>
      <c r="E254" s="1291" t="s">
        <v>4523</v>
      </c>
      <c r="F254" s="1291" t="str">
        <f>F252&amp;" - YoY"</f>
        <v>New Buyers AUR - YoY</v>
      </c>
      <c r="G254" s="1291" t="s">
        <v>4339</v>
      </c>
      <c r="H254" s="1291" t="s">
        <v>4336</v>
      </c>
      <c r="I254" s="1291" t="s">
        <v>4330</v>
      </c>
      <c r="J254" s="1314" t="s">
        <v>4500</v>
      </c>
      <c r="K254" s="1291" t="s">
        <v>4346</v>
      </c>
      <c r="L254" s="1292" t="str">
        <f>IF(ISNUMBER(SEARCH(kpi_catalog[[#Headers],[Till Date]],K254)),"Y","N")</f>
        <v>N</v>
      </c>
      <c r="M254" s="1292" t="str">
        <f t="shared" si="3"/>
        <v>Y</v>
      </c>
      <c r="N254" s="1292" t="str">
        <f>IF(ISNUMBER(SEARCH(kpi_catalog[[#Headers],[YTD]],$K254)),"Y","N")</f>
        <v>Y</v>
      </c>
      <c r="O254" s="1292" t="str">
        <f>IF(ISNUMBER(SEARCH(kpi_catalog[[#Headers],[MTD]],$K254)),"Y","N")</f>
        <v>N</v>
      </c>
      <c r="P254" s="1292" t="str">
        <f>IF(ISNUMBER(SEARCH(kpi_catalog[[#Headers],[Selected period]],$K254)),"Y","N")</f>
        <v>N</v>
      </c>
      <c r="Q254" s="1293" t="s">
        <v>4332</v>
      </c>
      <c r="R254" s="1294" t="str">
        <f>IF(ISNUMBER(SEARCH(kpi_catalog[[#Headers],[Division]],$Q254)),"Y","N")</f>
        <v>Y</v>
      </c>
      <c r="S254" s="1294" t="str">
        <f>IF(ISNUMBER(SEARCH(kpi_catalog[[#Headers],[Brand]],$Q254)),"Y","N")</f>
        <v>Y</v>
      </c>
      <c r="T254" s="1294" t="str">
        <f>IF(ISNUMBER(SEARCH(kpi_catalog[[#Headers],[Acquisition Period]],$Q254)),"Y","N")</f>
        <v>Y</v>
      </c>
      <c r="U254" s="1294" t="str">
        <f>IF(ISNUMBER(SEARCH(kpi_catalog[[#Headers],[Engager Type]],$Q254)),"Y","N")</f>
        <v>Y</v>
      </c>
      <c r="V254" s="1294" t="str">
        <f>IF(ISNUMBER(SEARCH(kpi_catalog[[#Headers],[Buyer Type]],$Q254)),"Y","N")</f>
        <v>Y</v>
      </c>
      <c r="W254" s="1294" t="str">
        <f>IF(ISNUMBER(SEARCH(kpi_catalog[[#Headers],[Loyalty Filter]],$Q254)),"Y","N")</f>
        <v>Y</v>
      </c>
      <c r="X254" s="1294" t="str">
        <f>IF(ISNUMBER(SEARCH(kpi_catalog[[#Headers],[Channel]],$Q254)),"Y","N")</f>
        <v>N</v>
      </c>
      <c r="Y254" s="1294" t="str">
        <f>IF(ISNUMBER(SEARCH(kpi_catalog[[#Headers],[Campaign ID]],$Q254)),"Y","N")</f>
        <v>N</v>
      </c>
      <c r="Z254" s="1294" t="str">
        <f>IF(ISNUMBER(SEARCH(kpi_catalog[[#Headers],[Channel]],$Q254)),"Y","N")</f>
        <v>N</v>
      </c>
      <c r="AA254" s="1294" t="str">
        <f>IF(ISNUMBER(SEARCH(kpi_catalog[[#Headers],[Campaign ID]],$Q254)),"Y","N")</f>
        <v>N</v>
      </c>
      <c r="AB254" s="1294" t="str">
        <f>IF(ISNUMBER(SEARCH(kpi_catalog[[#Headers],[Campaign Name]],$Q254)),"Y","N")</f>
        <v>N</v>
      </c>
      <c r="AC254" s="1294" t="str">
        <f>IF(ISNUMBER(SEARCH(kpi_catalog[[#Headers],[Touchpoint]],$Q254)),"Y","N")</f>
        <v>N</v>
      </c>
      <c r="AD254" s="1294" t="str">
        <f>IF(ISNUMBER(SEARCH(kpi_catalog[[#Headers],[Campaign type]],$Q254)),"Y","N")</f>
        <v>N</v>
      </c>
      <c r="AE254" s="1294" t="str">
        <f>IF(ISNUMBER(SEARCH(kpi_catalog[[#Headers],[Product franchise]],$Q254)),"Y","N")</f>
        <v>N</v>
      </c>
      <c r="AF254" s="1294" t="str">
        <f>IF(ISNUMBER(SEARCH(kpi_catalog[[#Headers],[Product code]],$Q254)),"Y","N")</f>
        <v>N</v>
      </c>
      <c r="AG254" s="1295" t="s">
        <v>4337</v>
      </c>
      <c r="AH254" s="1296"/>
      <c r="AI254" s="1297"/>
      <c r="AJ254" s="1297"/>
    </row>
    <row r="255" spans="1:36" ht="30" customHeight="1">
      <c r="A255" s="1282">
        <v>253</v>
      </c>
      <c r="B255" s="1283" t="s">
        <v>5747</v>
      </c>
      <c r="C255" s="1296"/>
      <c r="D255" s="1323" t="s">
        <v>5754</v>
      </c>
      <c r="E255" s="1291" t="s">
        <v>4525</v>
      </c>
      <c r="F255" s="1291" t="s">
        <v>4525</v>
      </c>
      <c r="G255" s="1291" t="s">
        <v>3368</v>
      </c>
      <c r="H255" s="1291" t="s">
        <v>4361</v>
      </c>
      <c r="I255" s="1291" t="s">
        <v>4330</v>
      </c>
      <c r="J255" s="1314" t="s">
        <v>4500</v>
      </c>
      <c r="K255" s="1291" t="s">
        <v>4346</v>
      </c>
      <c r="L255" s="1292" t="str">
        <f>IF(ISNUMBER(SEARCH(kpi_catalog[[#Headers],[Till Date]],K255)),"Y","N")</f>
        <v>N</v>
      </c>
      <c r="M255" s="1292" t="str">
        <f t="shared" si="3"/>
        <v>Y</v>
      </c>
      <c r="N255" s="1292" t="str">
        <f>IF(ISNUMBER(SEARCH(kpi_catalog[[#Headers],[YTD]],$K255)),"Y","N")</f>
        <v>Y</v>
      </c>
      <c r="O255" s="1292" t="str">
        <f>IF(ISNUMBER(SEARCH(kpi_catalog[[#Headers],[MTD]],$K255)),"Y","N")</f>
        <v>N</v>
      </c>
      <c r="P255" s="1292" t="str">
        <f>IF(ISNUMBER(SEARCH(kpi_catalog[[#Headers],[Selected period]],$K255)),"Y","N")</f>
        <v>N</v>
      </c>
      <c r="Q255" s="1293" t="s">
        <v>4332</v>
      </c>
      <c r="R255" s="1294" t="str">
        <f>IF(ISNUMBER(SEARCH(kpi_catalog[[#Headers],[Division]],$Q255)),"Y","N")</f>
        <v>Y</v>
      </c>
      <c r="S255" s="1294" t="str">
        <f>IF(ISNUMBER(SEARCH(kpi_catalog[[#Headers],[Brand]],$Q255)),"Y","N")</f>
        <v>Y</v>
      </c>
      <c r="T255" s="1294" t="str">
        <f>IF(ISNUMBER(SEARCH(kpi_catalog[[#Headers],[Acquisition Period]],$Q255)),"Y","N")</f>
        <v>Y</v>
      </c>
      <c r="U255" s="1294" t="str">
        <f>IF(ISNUMBER(SEARCH(kpi_catalog[[#Headers],[Engager Type]],$Q255)),"Y","N")</f>
        <v>Y</v>
      </c>
      <c r="V255" s="1294" t="str">
        <f>IF(ISNUMBER(SEARCH(kpi_catalog[[#Headers],[Buyer Type]],$Q255)),"Y","N")</f>
        <v>Y</v>
      </c>
      <c r="W255" s="1294" t="str">
        <f>IF(ISNUMBER(SEARCH(kpi_catalog[[#Headers],[Loyalty Filter]],$Q255)),"Y","N")</f>
        <v>Y</v>
      </c>
      <c r="X255" s="1294" t="str">
        <f>IF(ISNUMBER(SEARCH(kpi_catalog[[#Headers],[Channel]],$Q255)),"Y","N")</f>
        <v>N</v>
      </c>
      <c r="Y255" s="1294" t="str">
        <f>IF(ISNUMBER(SEARCH(kpi_catalog[[#Headers],[Campaign ID]],$Q255)),"Y","N")</f>
        <v>N</v>
      </c>
      <c r="Z255" s="1294" t="str">
        <f>IF(ISNUMBER(SEARCH(kpi_catalog[[#Headers],[Channel]],$Q255)),"Y","N")</f>
        <v>N</v>
      </c>
      <c r="AA255" s="1294" t="str">
        <f>IF(ISNUMBER(SEARCH(kpi_catalog[[#Headers],[Campaign ID]],$Q255)),"Y","N")</f>
        <v>N</v>
      </c>
      <c r="AB255" s="1294" t="str">
        <f>IF(ISNUMBER(SEARCH(kpi_catalog[[#Headers],[Campaign Name]],$Q255)),"Y","N")</f>
        <v>N</v>
      </c>
      <c r="AC255" s="1294" t="str">
        <f>IF(ISNUMBER(SEARCH(kpi_catalog[[#Headers],[Touchpoint]],$Q255)),"Y","N")</f>
        <v>N</v>
      </c>
      <c r="AD255" s="1294" t="str">
        <f>IF(ISNUMBER(SEARCH(kpi_catalog[[#Headers],[Campaign type]],$Q255)),"Y","N")</f>
        <v>N</v>
      </c>
      <c r="AE255" s="1294" t="str">
        <f>IF(ISNUMBER(SEARCH(kpi_catalog[[#Headers],[Product franchise]],$Q255)),"Y","N")</f>
        <v>N</v>
      </c>
      <c r="AF255" s="1294" t="str">
        <f>IF(ISNUMBER(SEARCH(kpi_catalog[[#Headers],[Product code]],$Q255)),"Y","N")</f>
        <v>N</v>
      </c>
      <c r="AG255" s="1298" t="s">
        <v>5755</v>
      </c>
      <c r="AH255" s="1296"/>
      <c r="AI255" s="1297"/>
      <c r="AJ255" s="1297"/>
    </row>
    <row r="256" spans="1:36" ht="30" customHeight="1">
      <c r="A256" s="1282">
        <v>254</v>
      </c>
      <c r="B256" s="1283" t="s">
        <v>5747</v>
      </c>
      <c r="C256" s="1296"/>
      <c r="D256" s="1323" t="s">
        <v>5754</v>
      </c>
      <c r="E256" s="1291" t="s">
        <v>4525</v>
      </c>
      <c r="F256" s="1291" t="str">
        <f>F255&amp;" - LY"</f>
        <v>New Buyers AVG Spends - LY</v>
      </c>
      <c r="G256" s="1291" t="s">
        <v>3368</v>
      </c>
      <c r="H256" s="1291" t="s">
        <v>4336</v>
      </c>
      <c r="I256" s="1291" t="s">
        <v>4330</v>
      </c>
      <c r="J256" s="1314" t="s">
        <v>4500</v>
      </c>
      <c r="K256" s="1291" t="s">
        <v>4346</v>
      </c>
      <c r="L256" s="1292" t="str">
        <f>IF(ISNUMBER(SEARCH(kpi_catalog[[#Headers],[Till Date]],K256)),"Y","N")</f>
        <v>N</v>
      </c>
      <c r="M256" s="1292" t="str">
        <f t="shared" si="3"/>
        <v>Y</v>
      </c>
      <c r="N256" s="1292" t="str">
        <f>IF(ISNUMBER(SEARCH(kpi_catalog[[#Headers],[YTD]],$K256)),"Y","N")</f>
        <v>Y</v>
      </c>
      <c r="O256" s="1292" t="str">
        <f>IF(ISNUMBER(SEARCH(kpi_catalog[[#Headers],[MTD]],$K256)),"Y","N")</f>
        <v>N</v>
      </c>
      <c r="P256" s="1292" t="str">
        <f>IF(ISNUMBER(SEARCH(kpi_catalog[[#Headers],[Selected period]],$K256)),"Y","N")</f>
        <v>N</v>
      </c>
      <c r="Q256" s="1293" t="s">
        <v>4332</v>
      </c>
      <c r="R256" s="1294" t="str">
        <f>IF(ISNUMBER(SEARCH(kpi_catalog[[#Headers],[Division]],$Q256)),"Y","N")</f>
        <v>Y</v>
      </c>
      <c r="S256" s="1294" t="str">
        <f>IF(ISNUMBER(SEARCH(kpi_catalog[[#Headers],[Brand]],$Q256)),"Y","N")</f>
        <v>Y</v>
      </c>
      <c r="T256" s="1294" t="str">
        <f>IF(ISNUMBER(SEARCH(kpi_catalog[[#Headers],[Acquisition Period]],$Q256)),"Y","N")</f>
        <v>Y</v>
      </c>
      <c r="U256" s="1294" t="str">
        <f>IF(ISNUMBER(SEARCH(kpi_catalog[[#Headers],[Engager Type]],$Q256)),"Y","N")</f>
        <v>Y</v>
      </c>
      <c r="V256" s="1294" t="str">
        <f>IF(ISNUMBER(SEARCH(kpi_catalog[[#Headers],[Buyer Type]],$Q256)),"Y","N")</f>
        <v>Y</v>
      </c>
      <c r="W256" s="1294" t="str">
        <f>IF(ISNUMBER(SEARCH(kpi_catalog[[#Headers],[Loyalty Filter]],$Q256)),"Y","N")</f>
        <v>Y</v>
      </c>
      <c r="X256" s="1294" t="str">
        <f>IF(ISNUMBER(SEARCH(kpi_catalog[[#Headers],[Channel]],$Q256)),"Y","N")</f>
        <v>N</v>
      </c>
      <c r="Y256" s="1294" t="str">
        <f>IF(ISNUMBER(SEARCH(kpi_catalog[[#Headers],[Campaign ID]],$Q256)),"Y","N")</f>
        <v>N</v>
      </c>
      <c r="Z256" s="1294" t="str">
        <f>IF(ISNUMBER(SEARCH(kpi_catalog[[#Headers],[Channel]],$Q256)),"Y","N")</f>
        <v>N</v>
      </c>
      <c r="AA256" s="1294" t="str">
        <f>IF(ISNUMBER(SEARCH(kpi_catalog[[#Headers],[Campaign ID]],$Q256)),"Y","N")</f>
        <v>N</v>
      </c>
      <c r="AB256" s="1294" t="str">
        <f>IF(ISNUMBER(SEARCH(kpi_catalog[[#Headers],[Campaign Name]],$Q256)),"Y","N")</f>
        <v>N</v>
      </c>
      <c r="AC256" s="1294" t="str">
        <f>IF(ISNUMBER(SEARCH(kpi_catalog[[#Headers],[Touchpoint]],$Q256)),"Y","N")</f>
        <v>N</v>
      </c>
      <c r="AD256" s="1294" t="str">
        <f>IF(ISNUMBER(SEARCH(kpi_catalog[[#Headers],[Campaign type]],$Q256)),"Y","N")</f>
        <v>N</v>
      </c>
      <c r="AE256" s="1294" t="str">
        <f>IF(ISNUMBER(SEARCH(kpi_catalog[[#Headers],[Product franchise]],$Q256)),"Y","N")</f>
        <v>N</v>
      </c>
      <c r="AF256" s="1294" t="str">
        <f>IF(ISNUMBER(SEARCH(kpi_catalog[[#Headers],[Product code]],$Q256)),"Y","N")</f>
        <v>N</v>
      </c>
      <c r="AG256" s="1295" t="s">
        <v>4337</v>
      </c>
      <c r="AH256" s="1296"/>
      <c r="AI256" s="1297"/>
      <c r="AJ256" s="1297"/>
    </row>
    <row r="257" spans="1:36" ht="30" customHeight="1">
      <c r="A257" s="1282">
        <v>255</v>
      </c>
      <c r="B257" s="1283" t="s">
        <v>5747</v>
      </c>
      <c r="C257" s="1296"/>
      <c r="D257" s="1323" t="s">
        <v>5754</v>
      </c>
      <c r="E257" s="1291" t="s">
        <v>4525</v>
      </c>
      <c r="F257" s="1291" t="str">
        <f>F255&amp;" - YoY"</f>
        <v>New Buyers AVG Spends - YoY</v>
      </c>
      <c r="G257" s="1291" t="s">
        <v>4339</v>
      </c>
      <c r="H257" s="1291" t="s">
        <v>4336</v>
      </c>
      <c r="I257" s="1291" t="s">
        <v>4330</v>
      </c>
      <c r="J257" s="1314" t="s">
        <v>4500</v>
      </c>
      <c r="K257" s="1291" t="s">
        <v>4346</v>
      </c>
      <c r="L257" s="1292" t="str">
        <f>IF(ISNUMBER(SEARCH(kpi_catalog[[#Headers],[Till Date]],K257)),"Y","N")</f>
        <v>N</v>
      </c>
      <c r="M257" s="1292" t="str">
        <f t="shared" si="3"/>
        <v>Y</v>
      </c>
      <c r="N257" s="1292" t="str">
        <f>IF(ISNUMBER(SEARCH(kpi_catalog[[#Headers],[YTD]],$K257)),"Y","N")</f>
        <v>Y</v>
      </c>
      <c r="O257" s="1292" t="str">
        <f>IF(ISNUMBER(SEARCH(kpi_catalog[[#Headers],[MTD]],$K257)),"Y","N")</f>
        <v>N</v>
      </c>
      <c r="P257" s="1292" t="str">
        <f>IF(ISNUMBER(SEARCH(kpi_catalog[[#Headers],[Selected period]],$K257)),"Y","N")</f>
        <v>N</v>
      </c>
      <c r="Q257" s="1293" t="s">
        <v>4332</v>
      </c>
      <c r="R257" s="1294" t="str">
        <f>IF(ISNUMBER(SEARCH(kpi_catalog[[#Headers],[Division]],$Q257)),"Y","N")</f>
        <v>Y</v>
      </c>
      <c r="S257" s="1294" t="str">
        <f>IF(ISNUMBER(SEARCH(kpi_catalog[[#Headers],[Brand]],$Q257)),"Y","N")</f>
        <v>Y</v>
      </c>
      <c r="T257" s="1294" t="str">
        <f>IF(ISNUMBER(SEARCH(kpi_catalog[[#Headers],[Acquisition Period]],$Q257)),"Y","N")</f>
        <v>Y</v>
      </c>
      <c r="U257" s="1294" t="str">
        <f>IF(ISNUMBER(SEARCH(kpi_catalog[[#Headers],[Engager Type]],$Q257)),"Y","N")</f>
        <v>Y</v>
      </c>
      <c r="V257" s="1294" t="str">
        <f>IF(ISNUMBER(SEARCH(kpi_catalog[[#Headers],[Buyer Type]],$Q257)),"Y","N")</f>
        <v>Y</v>
      </c>
      <c r="W257" s="1294" t="str">
        <f>IF(ISNUMBER(SEARCH(kpi_catalog[[#Headers],[Loyalty Filter]],$Q257)),"Y","N")</f>
        <v>Y</v>
      </c>
      <c r="X257" s="1294" t="str">
        <f>IF(ISNUMBER(SEARCH(kpi_catalog[[#Headers],[Channel]],$Q257)),"Y","N")</f>
        <v>N</v>
      </c>
      <c r="Y257" s="1294" t="str">
        <f>IF(ISNUMBER(SEARCH(kpi_catalog[[#Headers],[Campaign ID]],$Q257)),"Y","N")</f>
        <v>N</v>
      </c>
      <c r="Z257" s="1294" t="str">
        <f>IF(ISNUMBER(SEARCH(kpi_catalog[[#Headers],[Channel]],$Q257)),"Y","N")</f>
        <v>N</v>
      </c>
      <c r="AA257" s="1294" t="str">
        <f>IF(ISNUMBER(SEARCH(kpi_catalog[[#Headers],[Campaign ID]],$Q257)),"Y","N")</f>
        <v>N</v>
      </c>
      <c r="AB257" s="1294" t="str">
        <f>IF(ISNUMBER(SEARCH(kpi_catalog[[#Headers],[Campaign Name]],$Q257)),"Y","N")</f>
        <v>N</v>
      </c>
      <c r="AC257" s="1294" t="str">
        <f>IF(ISNUMBER(SEARCH(kpi_catalog[[#Headers],[Touchpoint]],$Q257)),"Y","N")</f>
        <v>N</v>
      </c>
      <c r="AD257" s="1294" t="str">
        <f>IF(ISNUMBER(SEARCH(kpi_catalog[[#Headers],[Campaign type]],$Q257)),"Y","N")</f>
        <v>N</v>
      </c>
      <c r="AE257" s="1294" t="str">
        <f>IF(ISNUMBER(SEARCH(kpi_catalog[[#Headers],[Product franchise]],$Q257)),"Y","N")</f>
        <v>N</v>
      </c>
      <c r="AF257" s="1294" t="str">
        <f>IF(ISNUMBER(SEARCH(kpi_catalog[[#Headers],[Product code]],$Q257)),"Y","N")</f>
        <v>N</v>
      </c>
      <c r="AG257" s="1295" t="s">
        <v>4337</v>
      </c>
      <c r="AH257" s="1296"/>
      <c r="AI257" s="1297"/>
      <c r="AJ257" s="1297"/>
    </row>
    <row r="258" spans="1:36" ht="30" customHeight="1">
      <c r="A258" s="1282">
        <v>256</v>
      </c>
      <c r="B258" s="1283" t="s">
        <v>5730</v>
      </c>
      <c r="C258" s="1309"/>
      <c r="D258" s="1301" t="s">
        <v>4369</v>
      </c>
      <c r="E258" s="1301" t="s">
        <v>4369</v>
      </c>
      <c r="F258" s="1301" t="s">
        <v>4369</v>
      </c>
      <c r="G258" s="1301" t="s">
        <v>3368</v>
      </c>
      <c r="H258" s="1301" t="s">
        <v>4361</v>
      </c>
      <c r="I258" s="1301" t="s">
        <v>4330</v>
      </c>
      <c r="J258" s="1327" t="s">
        <v>4500</v>
      </c>
      <c r="K258" s="1301" t="s">
        <v>4346</v>
      </c>
      <c r="L258" s="1304" t="str">
        <f>IF(ISNUMBER(SEARCH(kpi_catalog[[#Headers],[Till Date]],K258)),"Y","N")</f>
        <v>N</v>
      </c>
      <c r="M258" s="1304" t="str">
        <f t="shared" si="3"/>
        <v>Y</v>
      </c>
      <c r="N258" s="1304" t="str">
        <f>IF(ISNUMBER(SEARCH(kpi_catalog[[#Headers],[YTD]],$K258)),"Y","N")</f>
        <v>Y</v>
      </c>
      <c r="O258" s="1304" t="str">
        <f>IF(ISNUMBER(SEARCH(kpi_catalog[[#Headers],[MTD]],$K258)),"Y","N")</f>
        <v>N</v>
      </c>
      <c r="P258" s="1304" t="str">
        <f>IF(ISNUMBER(SEARCH(kpi_catalog[[#Headers],[Selected period]],$K258)),"Y","N")</f>
        <v>N</v>
      </c>
      <c r="Q258" s="1305" t="s">
        <v>4332</v>
      </c>
      <c r="R258" s="1307" t="str">
        <f>IF(ISNUMBER(SEARCH(kpi_catalog[[#Headers],[Division]],$Q258)),"Y","N")</f>
        <v>Y</v>
      </c>
      <c r="S258" s="1307" t="str">
        <f>IF(ISNUMBER(SEARCH(kpi_catalog[[#Headers],[Brand]],$Q258)),"Y","N")</f>
        <v>Y</v>
      </c>
      <c r="T258" s="1307" t="str">
        <f>IF(ISNUMBER(SEARCH(kpi_catalog[[#Headers],[Acquisition Period]],$Q258)),"Y","N")</f>
        <v>Y</v>
      </c>
      <c r="U258" s="1307" t="str">
        <f>IF(ISNUMBER(SEARCH(kpi_catalog[[#Headers],[Engager Type]],$Q258)),"Y","N")</f>
        <v>Y</v>
      </c>
      <c r="V258" s="1307" t="str">
        <f>IF(ISNUMBER(SEARCH(kpi_catalog[[#Headers],[Buyer Type]],$Q258)),"Y","N")</f>
        <v>Y</v>
      </c>
      <c r="W258" s="1307" t="str">
        <f>IF(ISNUMBER(SEARCH(kpi_catalog[[#Headers],[Loyalty Filter]],$Q258)),"Y","N")</f>
        <v>Y</v>
      </c>
      <c r="X258" s="1307" t="str">
        <f>IF(ISNUMBER(SEARCH(kpi_catalog[[#Headers],[Channel]],$Q258)),"Y","N")</f>
        <v>N</v>
      </c>
      <c r="Y258" s="1307" t="str">
        <f>IF(ISNUMBER(SEARCH(kpi_catalog[[#Headers],[Campaign ID]],$Q258)),"Y","N")</f>
        <v>N</v>
      </c>
      <c r="Z258" s="1307" t="str">
        <f>IF(ISNUMBER(SEARCH(kpi_catalog[[#Headers],[Channel]],$Q258)),"Y","N")</f>
        <v>N</v>
      </c>
      <c r="AA258" s="1307" t="str">
        <f>IF(ISNUMBER(SEARCH(kpi_catalog[[#Headers],[Campaign ID]],$Q258)),"Y","N")</f>
        <v>N</v>
      </c>
      <c r="AB258" s="1307" t="str">
        <f>IF(ISNUMBER(SEARCH(kpi_catalog[[#Headers],[Campaign Name]],$Q258)),"Y","N")</f>
        <v>N</v>
      </c>
      <c r="AC258" s="1307" t="str">
        <f>IF(ISNUMBER(SEARCH(kpi_catalog[[#Headers],[Touchpoint]],$Q258)),"Y","N")</f>
        <v>N</v>
      </c>
      <c r="AD258" s="1307" t="str">
        <f>IF(ISNUMBER(SEARCH(kpi_catalog[[#Headers],[Campaign type]],$Q258)),"Y","N")</f>
        <v>N</v>
      </c>
      <c r="AE258" s="1307" t="str">
        <f>IF(ISNUMBER(SEARCH(kpi_catalog[[#Headers],[Product franchise]],$Q258)),"Y","N")</f>
        <v>N</v>
      </c>
      <c r="AF258" s="1307" t="str">
        <f>IF(ISNUMBER(SEARCH(kpi_catalog[[#Headers],[Product code]],$Q258)),"Y","N")</f>
        <v>N</v>
      </c>
      <c r="AG258" s="1328" t="s">
        <v>4527</v>
      </c>
      <c r="AH258" s="1309"/>
      <c r="AI258" s="1310"/>
      <c r="AJ258" s="1310"/>
    </row>
    <row r="259" spans="1:36" s="1313" customFormat="1" ht="30" customHeight="1">
      <c r="A259" s="1276">
        <v>257</v>
      </c>
      <c r="B259" s="1277" t="s">
        <v>5756</v>
      </c>
      <c r="C259" s="1276"/>
      <c r="D259" s="1276"/>
      <c r="E259" s="1277"/>
      <c r="F259" s="1276"/>
      <c r="G259" s="1276"/>
      <c r="H259" s="1276"/>
      <c r="I259" s="1276" t="s">
        <v>4330</v>
      </c>
      <c r="J259" s="1276" t="s">
        <v>4520</v>
      </c>
      <c r="K259" s="1276"/>
      <c r="L259" s="1278" t="str">
        <f>IF(ISNUMBER(SEARCH(kpi_catalog[[#Headers],[Till Date]],K259)),"Y","N")</f>
        <v>N</v>
      </c>
      <c r="M259" s="1278" t="str">
        <f t="shared" ref="M259:M322" si="4">IF(OR(ISNUMBER(SEARCH(M$2,K259)),ISNUMBER(SEARCH("End Date",K259))),"Y","N")</f>
        <v>N</v>
      </c>
      <c r="N259" s="1278" t="str">
        <f>IF(ISNUMBER(SEARCH(kpi_catalog[[#Headers],[YTD]],$K259)),"Y","N")</f>
        <v>N</v>
      </c>
      <c r="O259" s="1311" t="str">
        <f>IF(ISNUMBER(SEARCH("MTD",K259)),"Y","N")</f>
        <v>N</v>
      </c>
      <c r="P259" s="1311" t="str">
        <f>IF(ISNUMBER(SEARCH("Selected date",K259)),"Y","N")</f>
        <v>N</v>
      </c>
      <c r="Q259" s="1279"/>
      <c r="R259" s="1280" t="str">
        <f>IF(ISNUMBER(SEARCH(kpi_catalog[[#Headers],[Division]],$Q259)),"Y","N")</f>
        <v>N</v>
      </c>
      <c r="S259" s="1312"/>
      <c r="T259" s="1312"/>
      <c r="U259" s="1312"/>
      <c r="V259" s="1312"/>
      <c r="W259" s="1312"/>
      <c r="X259" s="1312" t="str">
        <f>IF(ISNUMBER(SEARCH(kpi_catalog[[#Headers],[Channel]],$Q259)),"Y","N")</f>
        <v>N</v>
      </c>
      <c r="Y259" s="1312" t="str">
        <f>IF(ISNUMBER(SEARCH(kpi_catalog[[#Headers],[Campaign ID]],$Q259)),"Y","N")</f>
        <v>N</v>
      </c>
      <c r="Z259" s="1312" t="str">
        <f>IF(ISNUMBER(SEARCH(kpi_catalog[[#Headers],[Channel]],$Q259)),"Y","N")</f>
        <v>N</v>
      </c>
      <c r="AA259" s="1312" t="str">
        <f>IF(ISNUMBER(SEARCH(kpi_catalog[[#Headers],[Campaign ID]],$Q259)),"Y","N")</f>
        <v>N</v>
      </c>
      <c r="AB259" s="1312" t="str">
        <f>IF(ISNUMBER(SEARCH(kpi_catalog[[#Headers],[Campaign Name]],$Q259)),"Y","N")</f>
        <v>N</v>
      </c>
      <c r="AC259" s="1312" t="str">
        <f>IF(ISNUMBER(SEARCH(kpi_catalog[[#Headers],[Touchpoint]],$Q259)),"Y","N")</f>
        <v>N</v>
      </c>
      <c r="AD259" s="1312" t="str">
        <f>IF(ISNUMBER(SEARCH(kpi_catalog[[#Headers],[Campaign type]],$Q259)),"Y","N")</f>
        <v>N</v>
      </c>
      <c r="AE259" s="1312" t="str">
        <f>IF(ISNUMBER(SEARCH(kpi_catalog[[#Headers],[Product franchise]],$Q259)),"Y","N")</f>
        <v>N</v>
      </c>
      <c r="AF259" s="1312" t="str">
        <f>IF(ISNUMBER(SEARCH(kpi_catalog[[#Headers],[Product code]],$Q259)),"Y","N")</f>
        <v>N</v>
      </c>
      <c r="AG259" s="1279"/>
      <c r="AH259" s="1276"/>
      <c r="AI259" s="1276"/>
      <c r="AJ259" s="1276"/>
    </row>
    <row r="260" spans="1:36" ht="30" customHeight="1">
      <c r="A260" s="1282">
        <v>258</v>
      </c>
      <c r="B260" s="1283" t="s">
        <v>5747</v>
      </c>
      <c r="C260" s="1289"/>
      <c r="D260" s="1291" t="s">
        <v>4499</v>
      </c>
      <c r="E260" s="1284" t="s">
        <v>4499</v>
      </c>
      <c r="F260" s="1284" t="s">
        <v>4499</v>
      </c>
      <c r="G260" s="1284" t="s">
        <v>3368</v>
      </c>
      <c r="H260" s="1284" t="s">
        <v>4361</v>
      </c>
      <c r="I260" s="1284" t="s">
        <v>4330</v>
      </c>
      <c r="J260" s="1324" t="s">
        <v>4520</v>
      </c>
      <c r="K260" s="1284" t="s">
        <v>4346</v>
      </c>
      <c r="L260" s="1285" t="str">
        <f>IF(ISNUMBER(SEARCH(kpi_catalog[[#Headers],[Till Date]],K260)),"Y","N")</f>
        <v>N</v>
      </c>
      <c r="M260" s="1285" t="str">
        <f t="shared" si="4"/>
        <v>Y</v>
      </c>
      <c r="N260" s="1285" t="str">
        <f>IF(ISNUMBER(SEARCH(kpi_catalog[[#Headers],[YTD]],$K260)),"Y","N")</f>
        <v>Y</v>
      </c>
      <c r="O260" s="1285" t="str">
        <f>IF(ISNUMBER(SEARCH(kpi_catalog[[#Headers],[MTD]],$K260)),"Y","N")</f>
        <v>N</v>
      </c>
      <c r="P260" s="1285" t="str">
        <f>IF(ISNUMBER(SEARCH(kpi_catalog[[#Headers],[Selected period]],$K260)),"Y","N")</f>
        <v>N</v>
      </c>
      <c r="Q260" s="1286" t="s">
        <v>4332</v>
      </c>
      <c r="R260" s="1287" t="str">
        <f>IF(ISNUMBER(SEARCH(kpi_catalog[[#Headers],[Division]],$Q260)),"Y","N")</f>
        <v>Y</v>
      </c>
      <c r="S260" s="1287" t="str">
        <f>IF(ISNUMBER(SEARCH(kpi_catalog[[#Headers],[Brand]],$Q260)),"Y","N")</f>
        <v>Y</v>
      </c>
      <c r="T260" s="1287" t="str">
        <f>IF(ISNUMBER(SEARCH(kpi_catalog[[#Headers],[Acquisition Period]],$Q260)),"Y","N")</f>
        <v>Y</v>
      </c>
      <c r="U260" s="1287" t="str">
        <f>IF(ISNUMBER(SEARCH(kpi_catalog[[#Headers],[Engager Type]],$Q260)),"Y","N")</f>
        <v>Y</v>
      </c>
      <c r="V260" s="1287" t="str">
        <f>IF(ISNUMBER(SEARCH(kpi_catalog[[#Headers],[Buyer Type]],$Q260)),"Y","N")</f>
        <v>Y</v>
      </c>
      <c r="W260" s="1287" t="str">
        <f>IF(ISNUMBER(SEARCH(kpi_catalog[[#Headers],[Loyalty Filter]],$Q260)),"Y","N")</f>
        <v>Y</v>
      </c>
      <c r="X260" s="1287" t="str">
        <f>IF(ISNUMBER(SEARCH(kpi_catalog[[#Headers],[Channel]],$Q260)),"Y","N")</f>
        <v>N</v>
      </c>
      <c r="Y260" s="1287" t="str">
        <f>IF(ISNUMBER(SEARCH(kpi_catalog[[#Headers],[Campaign ID]],$Q260)),"Y","N")</f>
        <v>N</v>
      </c>
      <c r="Z260" s="1287" t="str">
        <f>IF(ISNUMBER(SEARCH(kpi_catalog[[#Headers],[Channel]],$Q260)),"Y","N")</f>
        <v>N</v>
      </c>
      <c r="AA260" s="1287" t="str">
        <f>IF(ISNUMBER(SEARCH(kpi_catalog[[#Headers],[Campaign ID]],$Q260)),"Y","N")</f>
        <v>N</v>
      </c>
      <c r="AB260" s="1287" t="str">
        <f>IF(ISNUMBER(SEARCH(kpi_catalog[[#Headers],[Campaign Name]],$Q260)),"Y","N")</f>
        <v>N</v>
      </c>
      <c r="AC260" s="1287" t="str">
        <f>IF(ISNUMBER(SEARCH(kpi_catalog[[#Headers],[Touchpoint]],$Q260)),"Y","N")</f>
        <v>N</v>
      </c>
      <c r="AD260" s="1287" t="str">
        <f>IF(ISNUMBER(SEARCH(kpi_catalog[[#Headers],[Campaign type]],$Q260)),"Y","N")</f>
        <v>N</v>
      </c>
      <c r="AE260" s="1287" t="str">
        <f>IF(ISNUMBER(SEARCH(kpi_catalog[[#Headers],[Product franchise]],$Q260)),"Y","N")</f>
        <v>N</v>
      </c>
      <c r="AF260" s="1287" t="str">
        <f>IF(ISNUMBER(SEARCH(kpi_catalog[[#Headers],[Product code]],$Q260)),"Y","N")</f>
        <v>N</v>
      </c>
      <c r="AG260" s="1325" t="str">
        <f>AG228</f>
        <v>- R12: Number of buyers who made their First purchase over 12 past months (inclusive of both customer types - customers acquired in last 12 months and customers existing in database 13months ago)
- YTD: Number of buyers who made their First purchase between Jan. and selected month (inclusive of both newly acquired and existing prospect)"</v>
      </c>
      <c r="AH260" s="1289"/>
      <c r="AI260" s="1290"/>
      <c r="AJ260" s="1290"/>
    </row>
    <row r="261" spans="1:36" ht="30" customHeight="1">
      <c r="A261" s="1282">
        <v>259</v>
      </c>
      <c r="B261" s="1283" t="s">
        <v>5747</v>
      </c>
      <c r="C261" s="1296"/>
      <c r="D261" s="1291" t="s">
        <v>4499</v>
      </c>
      <c r="E261" s="1291" t="s">
        <v>4499</v>
      </c>
      <c r="F261" s="1291" t="s">
        <v>4502</v>
      </c>
      <c r="G261" s="1291" t="s">
        <v>3368</v>
      </c>
      <c r="H261" s="1291" t="s">
        <v>4336</v>
      </c>
      <c r="I261" s="1291" t="s">
        <v>4330</v>
      </c>
      <c r="J261" s="1314" t="s">
        <v>4520</v>
      </c>
      <c r="K261" s="1291" t="s">
        <v>4346</v>
      </c>
      <c r="L261" s="1292" t="str">
        <f>IF(ISNUMBER(SEARCH(kpi_catalog[[#Headers],[Till Date]],K261)),"Y","N")</f>
        <v>N</v>
      </c>
      <c r="M261" s="1292" t="str">
        <f t="shared" si="4"/>
        <v>Y</v>
      </c>
      <c r="N261" s="1292" t="str">
        <f>IF(ISNUMBER(SEARCH(kpi_catalog[[#Headers],[YTD]],$K261)),"Y","N")</f>
        <v>Y</v>
      </c>
      <c r="O261" s="1292" t="str">
        <f>IF(ISNUMBER(SEARCH(kpi_catalog[[#Headers],[MTD]],$K261)),"Y","N")</f>
        <v>N</v>
      </c>
      <c r="P261" s="1292" t="str">
        <f>IF(ISNUMBER(SEARCH(kpi_catalog[[#Headers],[Selected period]],$K261)),"Y","N")</f>
        <v>N</v>
      </c>
      <c r="Q261" s="1293" t="s">
        <v>4332</v>
      </c>
      <c r="R261" s="1294" t="str">
        <f>IF(ISNUMBER(SEARCH(kpi_catalog[[#Headers],[Division]],$Q261)),"Y","N")</f>
        <v>Y</v>
      </c>
      <c r="S261" s="1294" t="str">
        <f>IF(ISNUMBER(SEARCH(kpi_catalog[[#Headers],[Brand]],$Q261)),"Y","N")</f>
        <v>Y</v>
      </c>
      <c r="T261" s="1294" t="str">
        <f>IF(ISNUMBER(SEARCH(kpi_catalog[[#Headers],[Acquisition Period]],$Q261)),"Y","N")</f>
        <v>Y</v>
      </c>
      <c r="U261" s="1294" t="str">
        <f>IF(ISNUMBER(SEARCH(kpi_catalog[[#Headers],[Engager Type]],$Q261)),"Y","N")</f>
        <v>Y</v>
      </c>
      <c r="V261" s="1294" t="str">
        <f>IF(ISNUMBER(SEARCH(kpi_catalog[[#Headers],[Buyer Type]],$Q261)),"Y","N")</f>
        <v>Y</v>
      </c>
      <c r="W261" s="1294" t="str">
        <f>IF(ISNUMBER(SEARCH(kpi_catalog[[#Headers],[Loyalty Filter]],$Q261)),"Y","N")</f>
        <v>Y</v>
      </c>
      <c r="X261" s="1294" t="str">
        <f>IF(ISNUMBER(SEARCH(kpi_catalog[[#Headers],[Channel]],$Q261)),"Y","N")</f>
        <v>N</v>
      </c>
      <c r="Y261" s="1294" t="str">
        <f>IF(ISNUMBER(SEARCH(kpi_catalog[[#Headers],[Campaign ID]],$Q261)),"Y","N")</f>
        <v>N</v>
      </c>
      <c r="Z261" s="1294" t="str">
        <f>IF(ISNUMBER(SEARCH(kpi_catalog[[#Headers],[Channel]],$Q261)),"Y","N")</f>
        <v>N</v>
      </c>
      <c r="AA261" s="1294" t="str">
        <f>IF(ISNUMBER(SEARCH(kpi_catalog[[#Headers],[Campaign ID]],$Q261)),"Y","N")</f>
        <v>N</v>
      </c>
      <c r="AB261" s="1294" t="str">
        <f>IF(ISNUMBER(SEARCH(kpi_catalog[[#Headers],[Campaign Name]],$Q261)),"Y","N")</f>
        <v>N</v>
      </c>
      <c r="AC261" s="1294" t="str">
        <f>IF(ISNUMBER(SEARCH(kpi_catalog[[#Headers],[Touchpoint]],$Q261)),"Y","N")</f>
        <v>N</v>
      </c>
      <c r="AD261" s="1294" t="str">
        <f>IF(ISNUMBER(SEARCH(kpi_catalog[[#Headers],[Campaign type]],$Q261)),"Y","N")</f>
        <v>N</v>
      </c>
      <c r="AE261" s="1294" t="str">
        <f>IF(ISNUMBER(SEARCH(kpi_catalog[[#Headers],[Product franchise]],$Q261)),"Y","N")</f>
        <v>N</v>
      </c>
      <c r="AF261" s="1294" t="str">
        <f>IF(ISNUMBER(SEARCH(kpi_catalog[[#Headers],[Product code]],$Q261)),"Y","N")</f>
        <v>N</v>
      </c>
      <c r="AG261" s="1295" t="s">
        <v>4337</v>
      </c>
      <c r="AH261" s="1296"/>
      <c r="AI261" s="1297"/>
      <c r="AJ261" s="1297"/>
    </row>
    <row r="262" spans="1:36" ht="30" customHeight="1">
      <c r="A262" s="1282">
        <v>260</v>
      </c>
      <c r="B262" s="1283" t="s">
        <v>5747</v>
      </c>
      <c r="C262" s="1296"/>
      <c r="D262" s="1291" t="s">
        <v>4499</v>
      </c>
      <c r="E262" s="1291" t="s">
        <v>4499</v>
      </c>
      <c r="F262" s="1291" t="s">
        <v>4503</v>
      </c>
      <c r="G262" s="1291" t="s">
        <v>4339</v>
      </c>
      <c r="H262" s="1291" t="s">
        <v>4336</v>
      </c>
      <c r="I262" s="1291" t="s">
        <v>4330</v>
      </c>
      <c r="J262" s="1314" t="s">
        <v>4520</v>
      </c>
      <c r="K262" s="1291" t="s">
        <v>4346</v>
      </c>
      <c r="L262" s="1292" t="str">
        <f>IF(ISNUMBER(SEARCH(kpi_catalog[[#Headers],[Till Date]],K262)),"Y","N")</f>
        <v>N</v>
      </c>
      <c r="M262" s="1292" t="str">
        <f t="shared" si="4"/>
        <v>Y</v>
      </c>
      <c r="N262" s="1292" t="str">
        <f>IF(ISNUMBER(SEARCH(kpi_catalog[[#Headers],[YTD]],$K262)),"Y","N")</f>
        <v>Y</v>
      </c>
      <c r="O262" s="1292" t="str">
        <f>IF(ISNUMBER(SEARCH(kpi_catalog[[#Headers],[MTD]],$K262)),"Y","N")</f>
        <v>N</v>
      </c>
      <c r="P262" s="1292" t="str">
        <f>IF(ISNUMBER(SEARCH(kpi_catalog[[#Headers],[Selected period]],$K262)),"Y","N")</f>
        <v>N</v>
      </c>
      <c r="Q262" s="1293" t="s">
        <v>4332</v>
      </c>
      <c r="R262" s="1294" t="str">
        <f>IF(ISNUMBER(SEARCH(kpi_catalog[[#Headers],[Division]],$Q262)),"Y","N")</f>
        <v>Y</v>
      </c>
      <c r="S262" s="1294" t="str">
        <f>IF(ISNUMBER(SEARCH(kpi_catalog[[#Headers],[Brand]],$Q262)),"Y","N")</f>
        <v>Y</v>
      </c>
      <c r="T262" s="1294" t="str">
        <f>IF(ISNUMBER(SEARCH(kpi_catalog[[#Headers],[Acquisition Period]],$Q262)),"Y","N")</f>
        <v>Y</v>
      </c>
      <c r="U262" s="1294" t="str">
        <f>IF(ISNUMBER(SEARCH(kpi_catalog[[#Headers],[Engager Type]],$Q262)),"Y","N")</f>
        <v>Y</v>
      </c>
      <c r="V262" s="1294" t="str">
        <f>IF(ISNUMBER(SEARCH(kpi_catalog[[#Headers],[Buyer Type]],$Q262)),"Y","N")</f>
        <v>Y</v>
      </c>
      <c r="W262" s="1294" t="str">
        <f>IF(ISNUMBER(SEARCH(kpi_catalog[[#Headers],[Loyalty Filter]],$Q262)),"Y","N")</f>
        <v>Y</v>
      </c>
      <c r="X262" s="1294" t="str">
        <f>IF(ISNUMBER(SEARCH(kpi_catalog[[#Headers],[Channel]],$Q262)),"Y","N")</f>
        <v>N</v>
      </c>
      <c r="Y262" s="1294" t="str">
        <f>IF(ISNUMBER(SEARCH(kpi_catalog[[#Headers],[Campaign ID]],$Q262)),"Y","N")</f>
        <v>N</v>
      </c>
      <c r="Z262" s="1294" t="str">
        <f>IF(ISNUMBER(SEARCH(kpi_catalog[[#Headers],[Channel]],$Q262)),"Y","N")</f>
        <v>N</v>
      </c>
      <c r="AA262" s="1294" t="str">
        <f>IF(ISNUMBER(SEARCH(kpi_catalog[[#Headers],[Campaign ID]],$Q262)),"Y","N")</f>
        <v>N</v>
      </c>
      <c r="AB262" s="1294" t="str">
        <f>IF(ISNUMBER(SEARCH(kpi_catalog[[#Headers],[Campaign Name]],$Q262)),"Y","N")</f>
        <v>N</v>
      </c>
      <c r="AC262" s="1294" t="str">
        <f>IF(ISNUMBER(SEARCH(kpi_catalog[[#Headers],[Touchpoint]],$Q262)),"Y","N")</f>
        <v>N</v>
      </c>
      <c r="AD262" s="1294" t="str">
        <f>IF(ISNUMBER(SEARCH(kpi_catalog[[#Headers],[Campaign type]],$Q262)),"Y","N")</f>
        <v>N</v>
      </c>
      <c r="AE262" s="1294" t="str">
        <f>IF(ISNUMBER(SEARCH(kpi_catalog[[#Headers],[Product franchise]],$Q262)),"Y","N")</f>
        <v>N</v>
      </c>
      <c r="AF262" s="1294" t="str">
        <f>IF(ISNUMBER(SEARCH(kpi_catalog[[#Headers],[Product code]],$Q262)),"Y","N")</f>
        <v>N</v>
      </c>
      <c r="AG262" s="1295" t="s">
        <v>4337</v>
      </c>
      <c r="AH262" s="1296"/>
      <c r="AI262" s="1297"/>
      <c r="AJ262" s="1297"/>
    </row>
    <row r="263" spans="1:36" ht="30" customHeight="1">
      <c r="A263" s="1282">
        <v>261</v>
      </c>
      <c r="B263" s="1283" t="s">
        <v>5730</v>
      </c>
      <c r="C263" s="1296"/>
      <c r="D263" s="1291" t="s">
        <v>4366</v>
      </c>
      <c r="E263" s="1291" t="s">
        <v>4366</v>
      </c>
      <c r="F263" s="1291" t="s">
        <v>4366</v>
      </c>
      <c r="G263" s="1291" t="s">
        <v>3368</v>
      </c>
      <c r="H263" s="1291" t="s">
        <v>4361</v>
      </c>
      <c r="I263" s="1291" t="s">
        <v>4330</v>
      </c>
      <c r="J263" s="1314" t="s">
        <v>4520</v>
      </c>
      <c r="K263" s="1291" t="s">
        <v>4346</v>
      </c>
      <c r="L263" s="1292" t="str">
        <f>IF(ISNUMBER(SEARCH(kpi_catalog[[#Headers],[Till Date]],K263)),"Y","N")</f>
        <v>N</v>
      </c>
      <c r="M263" s="1292" t="str">
        <f t="shared" si="4"/>
        <v>Y</v>
      </c>
      <c r="N263" s="1292" t="str">
        <f>IF(ISNUMBER(SEARCH(kpi_catalog[[#Headers],[YTD]],$K263)),"Y","N")</f>
        <v>Y</v>
      </c>
      <c r="O263" s="1292" t="str">
        <f>IF(ISNUMBER(SEARCH(kpi_catalog[[#Headers],[MTD]],$K263)),"Y","N")</f>
        <v>N</v>
      </c>
      <c r="P263" s="1292" t="str">
        <f>IF(ISNUMBER(SEARCH(kpi_catalog[[#Headers],[Selected period]],$K263)),"Y","N")</f>
        <v>N</v>
      </c>
      <c r="Q263" s="1293" t="s">
        <v>4332</v>
      </c>
      <c r="R263" s="1294" t="str">
        <f>IF(ISNUMBER(SEARCH(kpi_catalog[[#Headers],[Division]],$Q263)),"Y","N")</f>
        <v>Y</v>
      </c>
      <c r="S263" s="1294" t="str">
        <f>IF(ISNUMBER(SEARCH(kpi_catalog[[#Headers],[Brand]],$Q263)),"Y","N")</f>
        <v>Y</v>
      </c>
      <c r="T263" s="1294" t="str">
        <f>IF(ISNUMBER(SEARCH(kpi_catalog[[#Headers],[Acquisition Period]],$Q263)),"Y","N")</f>
        <v>Y</v>
      </c>
      <c r="U263" s="1294" t="str">
        <f>IF(ISNUMBER(SEARCH(kpi_catalog[[#Headers],[Engager Type]],$Q263)),"Y","N")</f>
        <v>Y</v>
      </c>
      <c r="V263" s="1294" t="str">
        <f>IF(ISNUMBER(SEARCH(kpi_catalog[[#Headers],[Buyer Type]],$Q263)),"Y","N")</f>
        <v>Y</v>
      </c>
      <c r="W263" s="1294" t="str">
        <f>IF(ISNUMBER(SEARCH(kpi_catalog[[#Headers],[Loyalty Filter]],$Q263)),"Y","N")</f>
        <v>Y</v>
      </c>
      <c r="X263" s="1294" t="str">
        <f>IF(ISNUMBER(SEARCH(kpi_catalog[[#Headers],[Channel]],$Q263)),"Y","N")</f>
        <v>N</v>
      </c>
      <c r="Y263" s="1294" t="str">
        <f>IF(ISNUMBER(SEARCH(kpi_catalog[[#Headers],[Campaign ID]],$Q263)),"Y","N")</f>
        <v>N</v>
      </c>
      <c r="Z263" s="1294" t="str">
        <f>IF(ISNUMBER(SEARCH(kpi_catalog[[#Headers],[Channel]],$Q263)),"Y","N")</f>
        <v>N</v>
      </c>
      <c r="AA263" s="1294" t="str">
        <f>IF(ISNUMBER(SEARCH(kpi_catalog[[#Headers],[Campaign ID]],$Q263)),"Y","N")</f>
        <v>N</v>
      </c>
      <c r="AB263" s="1294" t="str">
        <f>IF(ISNUMBER(SEARCH(kpi_catalog[[#Headers],[Campaign Name]],$Q263)),"Y","N")</f>
        <v>N</v>
      </c>
      <c r="AC263" s="1294" t="str">
        <f>IF(ISNUMBER(SEARCH(kpi_catalog[[#Headers],[Touchpoint]],$Q263)),"Y","N")</f>
        <v>N</v>
      </c>
      <c r="AD263" s="1294" t="str">
        <f>IF(ISNUMBER(SEARCH(kpi_catalog[[#Headers],[Campaign type]],$Q263)),"Y","N")</f>
        <v>N</v>
      </c>
      <c r="AE263" s="1294" t="str">
        <f>IF(ISNUMBER(SEARCH(kpi_catalog[[#Headers],[Product franchise]],$Q263)),"Y","N")</f>
        <v>N</v>
      </c>
      <c r="AF263" s="1294" t="str">
        <f>IF(ISNUMBER(SEARCH(kpi_catalog[[#Headers],[Product code]],$Q263)),"Y","N")</f>
        <v>N</v>
      </c>
      <c r="AG263" s="1326" t="str">
        <f>AG231</f>
        <v>- R12: Number of buyers who made a purchase over 12 past months
- YTD: Number of buyers who made a purchase between Jan. and selected month"</v>
      </c>
      <c r="AH263" s="1296"/>
      <c r="AI263" s="1297"/>
      <c r="AJ263" s="1297"/>
    </row>
    <row r="264" spans="1:36" ht="30" customHeight="1">
      <c r="A264" s="1282">
        <v>262</v>
      </c>
      <c r="B264" s="1283" t="s">
        <v>5730</v>
      </c>
      <c r="C264" s="1296"/>
      <c r="D264" s="1291" t="s">
        <v>4366</v>
      </c>
      <c r="E264" s="1291" t="s">
        <v>4366</v>
      </c>
      <c r="F264" s="1291" t="s">
        <v>4367</v>
      </c>
      <c r="G264" s="1291" t="s">
        <v>3368</v>
      </c>
      <c r="H264" s="1291" t="s">
        <v>4336</v>
      </c>
      <c r="I264" s="1291" t="s">
        <v>4330</v>
      </c>
      <c r="J264" s="1314" t="s">
        <v>4520</v>
      </c>
      <c r="K264" s="1291" t="s">
        <v>4346</v>
      </c>
      <c r="L264" s="1292" t="str">
        <f>IF(ISNUMBER(SEARCH(kpi_catalog[[#Headers],[Till Date]],K264)),"Y","N")</f>
        <v>N</v>
      </c>
      <c r="M264" s="1292" t="str">
        <f t="shared" si="4"/>
        <v>Y</v>
      </c>
      <c r="N264" s="1292" t="str">
        <f>IF(ISNUMBER(SEARCH(kpi_catalog[[#Headers],[YTD]],$K264)),"Y","N")</f>
        <v>Y</v>
      </c>
      <c r="O264" s="1292" t="str">
        <f>IF(ISNUMBER(SEARCH(kpi_catalog[[#Headers],[MTD]],$K264)),"Y","N")</f>
        <v>N</v>
      </c>
      <c r="P264" s="1292" t="str">
        <f>IF(ISNUMBER(SEARCH(kpi_catalog[[#Headers],[Selected period]],$K264)),"Y","N")</f>
        <v>N</v>
      </c>
      <c r="Q264" s="1293" t="s">
        <v>4332</v>
      </c>
      <c r="R264" s="1294" t="str">
        <f>IF(ISNUMBER(SEARCH(kpi_catalog[[#Headers],[Division]],$Q264)),"Y","N")</f>
        <v>Y</v>
      </c>
      <c r="S264" s="1294" t="str">
        <f>IF(ISNUMBER(SEARCH(kpi_catalog[[#Headers],[Brand]],$Q264)),"Y","N")</f>
        <v>Y</v>
      </c>
      <c r="T264" s="1294" t="str">
        <f>IF(ISNUMBER(SEARCH(kpi_catalog[[#Headers],[Acquisition Period]],$Q264)),"Y","N")</f>
        <v>Y</v>
      </c>
      <c r="U264" s="1294" t="str">
        <f>IF(ISNUMBER(SEARCH(kpi_catalog[[#Headers],[Engager Type]],$Q264)),"Y","N")</f>
        <v>Y</v>
      </c>
      <c r="V264" s="1294" t="str">
        <f>IF(ISNUMBER(SEARCH(kpi_catalog[[#Headers],[Buyer Type]],$Q264)),"Y","N")</f>
        <v>Y</v>
      </c>
      <c r="W264" s="1294" t="str">
        <f>IF(ISNUMBER(SEARCH(kpi_catalog[[#Headers],[Loyalty Filter]],$Q264)),"Y","N")</f>
        <v>Y</v>
      </c>
      <c r="X264" s="1294" t="str">
        <f>IF(ISNUMBER(SEARCH(kpi_catalog[[#Headers],[Channel]],$Q264)),"Y","N")</f>
        <v>N</v>
      </c>
      <c r="Y264" s="1294" t="str">
        <f>IF(ISNUMBER(SEARCH(kpi_catalog[[#Headers],[Campaign ID]],$Q264)),"Y","N")</f>
        <v>N</v>
      </c>
      <c r="Z264" s="1294" t="str">
        <f>IF(ISNUMBER(SEARCH(kpi_catalog[[#Headers],[Channel]],$Q264)),"Y","N")</f>
        <v>N</v>
      </c>
      <c r="AA264" s="1294" t="str">
        <f>IF(ISNUMBER(SEARCH(kpi_catalog[[#Headers],[Campaign ID]],$Q264)),"Y","N")</f>
        <v>N</v>
      </c>
      <c r="AB264" s="1294" t="str">
        <f>IF(ISNUMBER(SEARCH(kpi_catalog[[#Headers],[Campaign Name]],$Q264)),"Y","N")</f>
        <v>N</v>
      </c>
      <c r="AC264" s="1294" t="str">
        <f>IF(ISNUMBER(SEARCH(kpi_catalog[[#Headers],[Touchpoint]],$Q264)),"Y","N")</f>
        <v>N</v>
      </c>
      <c r="AD264" s="1294" t="str">
        <f>IF(ISNUMBER(SEARCH(kpi_catalog[[#Headers],[Campaign type]],$Q264)),"Y","N")</f>
        <v>N</v>
      </c>
      <c r="AE264" s="1294" t="str">
        <f>IF(ISNUMBER(SEARCH(kpi_catalog[[#Headers],[Product franchise]],$Q264)),"Y","N")</f>
        <v>N</v>
      </c>
      <c r="AF264" s="1294" t="str">
        <f>IF(ISNUMBER(SEARCH(kpi_catalog[[#Headers],[Product code]],$Q264)),"Y","N")</f>
        <v>N</v>
      </c>
      <c r="AG264" s="1295" t="s">
        <v>4337</v>
      </c>
      <c r="AH264" s="1296"/>
      <c r="AI264" s="1297"/>
      <c r="AJ264" s="1297"/>
    </row>
    <row r="265" spans="1:36" ht="30" customHeight="1">
      <c r="A265" s="1282">
        <v>263</v>
      </c>
      <c r="B265" s="1283" t="s">
        <v>5730</v>
      </c>
      <c r="C265" s="1296"/>
      <c r="D265" s="1291" t="s">
        <v>4366</v>
      </c>
      <c r="E265" s="1291" t="s">
        <v>4366</v>
      </c>
      <c r="F265" s="1291" t="s">
        <v>4368</v>
      </c>
      <c r="G265" s="1291" t="s">
        <v>4339</v>
      </c>
      <c r="H265" s="1291" t="s">
        <v>4336</v>
      </c>
      <c r="I265" s="1291" t="s">
        <v>4330</v>
      </c>
      <c r="J265" s="1314" t="s">
        <v>4520</v>
      </c>
      <c r="K265" s="1291" t="s">
        <v>4346</v>
      </c>
      <c r="L265" s="1292" t="str">
        <f>IF(ISNUMBER(SEARCH(kpi_catalog[[#Headers],[Till Date]],K265)),"Y","N")</f>
        <v>N</v>
      </c>
      <c r="M265" s="1292" t="str">
        <f t="shared" si="4"/>
        <v>Y</v>
      </c>
      <c r="N265" s="1292" t="str">
        <f>IF(ISNUMBER(SEARCH(kpi_catalog[[#Headers],[YTD]],$K265)),"Y","N")</f>
        <v>Y</v>
      </c>
      <c r="O265" s="1292" t="str">
        <f>IF(ISNUMBER(SEARCH(kpi_catalog[[#Headers],[MTD]],$K265)),"Y","N")</f>
        <v>N</v>
      </c>
      <c r="P265" s="1292" t="str">
        <f>IF(ISNUMBER(SEARCH(kpi_catalog[[#Headers],[Selected period]],$K265)),"Y","N")</f>
        <v>N</v>
      </c>
      <c r="Q265" s="1293" t="s">
        <v>4332</v>
      </c>
      <c r="R265" s="1294" t="str">
        <f>IF(ISNUMBER(SEARCH(kpi_catalog[[#Headers],[Division]],$Q265)),"Y","N")</f>
        <v>Y</v>
      </c>
      <c r="S265" s="1294" t="str">
        <f>IF(ISNUMBER(SEARCH(kpi_catalog[[#Headers],[Brand]],$Q265)),"Y","N")</f>
        <v>Y</v>
      </c>
      <c r="T265" s="1294" t="str">
        <f>IF(ISNUMBER(SEARCH(kpi_catalog[[#Headers],[Acquisition Period]],$Q265)),"Y","N")</f>
        <v>Y</v>
      </c>
      <c r="U265" s="1294" t="str">
        <f>IF(ISNUMBER(SEARCH(kpi_catalog[[#Headers],[Engager Type]],$Q265)),"Y","N")</f>
        <v>Y</v>
      </c>
      <c r="V265" s="1294" t="str">
        <f>IF(ISNUMBER(SEARCH(kpi_catalog[[#Headers],[Buyer Type]],$Q265)),"Y","N")</f>
        <v>Y</v>
      </c>
      <c r="W265" s="1294" t="str">
        <f>IF(ISNUMBER(SEARCH(kpi_catalog[[#Headers],[Loyalty Filter]],$Q265)),"Y","N")</f>
        <v>Y</v>
      </c>
      <c r="X265" s="1294" t="str">
        <f>IF(ISNUMBER(SEARCH(kpi_catalog[[#Headers],[Channel]],$Q265)),"Y","N")</f>
        <v>N</v>
      </c>
      <c r="Y265" s="1294" t="str">
        <f>IF(ISNUMBER(SEARCH(kpi_catalog[[#Headers],[Campaign ID]],$Q265)),"Y","N")</f>
        <v>N</v>
      </c>
      <c r="Z265" s="1294" t="str">
        <f>IF(ISNUMBER(SEARCH(kpi_catalog[[#Headers],[Channel]],$Q265)),"Y","N")</f>
        <v>N</v>
      </c>
      <c r="AA265" s="1294" t="str">
        <f>IF(ISNUMBER(SEARCH(kpi_catalog[[#Headers],[Campaign ID]],$Q265)),"Y","N")</f>
        <v>N</v>
      </c>
      <c r="AB265" s="1294" t="str">
        <f>IF(ISNUMBER(SEARCH(kpi_catalog[[#Headers],[Campaign Name]],$Q265)),"Y","N")</f>
        <v>N</v>
      </c>
      <c r="AC265" s="1294" t="str">
        <f>IF(ISNUMBER(SEARCH(kpi_catalog[[#Headers],[Touchpoint]],$Q265)),"Y","N")</f>
        <v>N</v>
      </c>
      <c r="AD265" s="1294" t="str">
        <f>IF(ISNUMBER(SEARCH(kpi_catalog[[#Headers],[Campaign type]],$Q265)),"Y","N")</f>
        <v>N</v>
      </c>
      <c r="AE265" s="1294" t="str">
        <f>IF(ISNUMBER(SEARCH(kpi_catalog[[#Headers],[Product franchise]],$Q265)),"Y","N")</f>
        <v>N</v>
      </c>
      <c r="AF265" s="1294" t="str">
        <f>IF(ISNUMBER(SEARCH(kpi_catalog[[#Headers],[Product code]],$Q265)),"Y","N")</f>
        <v>N</v>
      </c>
      <c r="AG265" s="1295" t="s">
        <v>4337</v>
      </c>
      <c r="AH265" s="1296"/>
      <c r="AI265" s="1297"/>
      <c r="AJ265" s="1297"/>
    </row>
    <row r="266" spans="1:36" ht="30" customHeight="1">
      <c r="A266" s="1282">
        <v>264</v>
      </c>
      <c r="B266" s="1283" t="s">
        <v>5747</v>
      </c>
      <c r="C266" s="1296"/>
      <c r="D266" s="1291" t="s">
        <v>4505</v>
      </c>
      <c r="E266" s="1291" t="s">
        <v>4505</v>
      </c>
      <c r="F266" s="1291" t="s">
        <v>4505</v>
      </c>
      <c r="G266" s="1291" t="s">
        <v>3368</v>
      </c>
      <c r="H266" s="1291" t="s">
        <v>4361</v>
      </c>
      <c r="I266" s="1291" t="s">
        <v>4330</v>
      </c>
      <c r="J266" s="1314" t="s">
        <v>4520</v>
      </c>
      <c r="K266" s="1291" t="s">
        <v>4346</v>
      </c>
      <c r="L266" s="1292" t="str">
        <f>IF(ISNUMBER(SEARCH(kpi_catalog[[#Headers],[Till Date]],K266)),"Y","N")</f>
        <v>N</v>
      </c>
      <c r="M266" s="1292" t="str">
        <f t="shared" si="4"/>
        <v>Y</v>
      </c>
      <c r="N266" s="1292" t="str">
        <f>IF(ISNUMBER(SEARCH(kpi_catalog[[#Headers],[YTD]],$K266)),"Y","N")</f>
        <v>Y</v>
      </c>
      <c r="O266" s="1292" t="str">
        <f>IF(ISNUMBER(SEARCH(kpi_catalog[[#Headers],[MTD]],$K266)),"Y","N")</f>
        <v>N</v>
      </c>
      <c r="P266" s="1292" t="str">
        <f>IF(ISNUMBER(SEARCH(kpi_catalog[[#Headers],[Selected period]],$K266)),"Y","N")</f>
        <v>N</v>
      </c>
      <c r="Q266" s="1293" t="s">
        <v>4332</v>
      </c>
      <c r="R266" s="1294" t="str">
        <f>IF(ISNUMBER(SEARCH(kpi_catalog[[#Headers],[Division]],$Q266)),"Y","N")</f>
        <v>Y</v>
      </c>
      <c r="S266" s="1294" t="str">
        <f>IF(ISNUMBER(SEARCH(kpi_catalog[[#Headers],[Brand]],$Q266)),"Y","N")</f>
        <v>Y</v>
      </c>
      <c r="T266" s="1294" t="str">
        <f>IF(ISNUMBER(SEARCH(kpi_catalog[[#Headers],[Acquisition Period]],$Q266)),"Y","N")</f>
        <v>Y</v>
      </c>
      <c r="U266" s="1294" t="str">
        <f>IF(ISNUMBER(SEARCH(kpi_catalog[[#Headers],[Engager Type]],$Q266)),"Y","N")</f>
        <v>Y</v>
      </c>
      <c r="V266" s="1294" t="str">
        <f>IF(ISNUMBER(SEARCH(kpi_catalog[[#Headers],[Buyer Type]],$Q266)),"Y","N")</f>
        <v>Y</v>
      </c>
      <c r="W266" s="1294" t="str">
        <f>IF(ISNUMBER(SEARCH(kpi_catalog[[#Headers],[Loyalty Filter]],$Q266)),"Y","N")</f>
        <v>Y</v>
      </c>
      <c r="X266" s="1294" t="str">
        <f>IF(ISNUMBER(SEARCH(kpi_catalog[[#Headers],[Channel]],$Q266)),"Y","N")</f>
        <v>N</v>
      </c>
      <c r="Y266" s="1294" t="str">
        <f>IF(ISNUMBER(SEARCH(kpi_catalog[[#Headers],[Campaign ID]],$Q266)),"Y","N")</f>
        <v>N</v>
      </c>
      <c r="Z266" s="1294" t="str">
        <f>IF(ISNUMBER(SEARCH(kpi_catalog[[#Headers],[Channel]],$Q266)),"Y","N")</f>
        <v>N</v>
      </c>
      <c r="AA266" s="1294" t="str">
        <f>IF(ISNUMBER(SEARCH(kpi_catalog[[#Headers],[Campaign ID]],$Q266)),"Y","N")</f>
        <v>N</v>
      </c>
      <c r="AB266" s="1294" t="str">
        <f>IF(ISNUMBER(SEARCH(kpi_catalog[[#Headers],[Campaign Name]],$Q266)),"Y","N")</f>
        <v>N</v>
      </c>
      <c r="AC266" s="1294" t="str">
        <f>IF(ISNUMBER(SEARCH(kpi_catalog[[#Headers],[Touchpoint]],$Q266)),"Y","N")</f>
        <v>N</v>
      </c>
      <c r="AD266" s="1294" t="str">
        <f>IF(ISNUMBER(SEARCH(kpi_catalog[[#Headers],[Campaign type]],$Q266)),"Y","N")</f>
        <v>N</v>
      </c>
      <c r="AE266" s="1294" t="str">
        <f>IF(ISNUMBER(SEARCH(kpi_catalog[[#Headers],[Product franchise]],$Q266)),"Y","N")</f>
        <v>N</v>
      </c>
      <c r="AF266" s="1294" t="str">
        <f>IF(ISNUMBER(SEARCH(kpi_catalog[[#Headers],[Product code]],$Q266)),"Y","N")</f>
        <v>N</v>
      </c>
      <c r="AG266" s="1320" t="str">
        <f>AG234</f>
        <v>- R12: Number of buyers who made a purchase sometime before but no purchase during 12 past months
- YTD: Number of buyers who made a purchase sometime before but no purchase between Jan. TY and selected month "</v>
      </c>
      <c r="AH266" s="1296"/>
      <c r="AI266" s="1297"/>
      <c r="AJ266" s="1297"/>
    </row>
    <row r="267" spans="1:36" ht="30" customHeight="1">
      <c r="A267" s="1282">
        <v>265</v>
      </c>
      <c r="B267" s="1283" t="s">
        <v>5747</v>
      </c>
      <c r="C267" s="1296"/>
      <c r="D267" s="1291" t="s">
        <v>4505</v>
      </c>
      <c r="E267" s="1291" t="s">
        <v>4505</v>
      </c>
      <c r="F267" s="1291" t="s">
        <v>4507</v>
      </c>
      <c r="G267" s="1291" t="s">
        <v>3368</v>
      </c>
      <c r="H267" s="1291" t="s">
        <v>4336</v>
      </c>
      <c r="I267" s="1291" t="s">
        <v>4330</v>
      </c>
      <c r="J267" s="1314" t="s">
        <v>4520</v>
      </c>
      <c r="K267" s="1291" t="s">
        <v>4346</v>
      </c>
      <c r="L267" s="1292" t="str">
        <f>IF(ISNUMBER(SEARCH(kpi_catalog[[#Headers],[Till Date]],K267)),"Y","N")</f>
        <v>N</v>
      </c>
      <c r="M267" s="1292" t="str">
        <f t="shared" si="4"/>
        <v>Y</v>
      </c>
      <c r="N267" s="1292" t="str">
        <f>IF(ISNUMBER(SEARCH(kpi_catalog[[#Headers],[YTD]],$K267)),"Y","N")</f>
        <v>Y</v>
      </c>
      <c r="O267" s="1292" t="str">
        <f>IF(ISNUMBER(SEARCH(kpi_catalog[[#Headers],[MTD]],$K267)),"Y","N")</f>
        <v>N</v>
      </c>
      <c r="P267" s="1292" t="str">
        <f>IF(ISNUMBER(SEARCH(kpi_catalog[[#Headers],[Selected period]],$K267)),"Y","N")</f>
        <v>N</v>
      </c>
      <c r="Q267" s="1293" t="s">
        <v>4332</v>
      </c>
      <c r="R267" s="1294" t="str">
        <f>IF(ISNUMBER(SEARCH(kpi_catalog[[#Headers],[Division]],$Q267)),"Y","N")</f>
        <v>Y</v>
      </c>
      <c r="S267" s="1294" t="str">
        <f>IF(ISNUMBER(SEARCH(kpi_catalog[[#Headers],[Brand]],$Q267)),"Y","N")</f>
        <v>Y</v>
      </c>
      <c r="T267" s="1294" t="str">
        <f>IF(ISNUMBER(SEARCH(kpi_catalog[[#Headers],[Acquisition Period]],$Q267)),"Y","N")</f>
        <v>Y</v>
      </c>
      <c r="U267" s="1294" t="str">
        <f>IF(ISNUMBER(SEARCH(kpi_catalog[[#Headers],[Engager Type]],$Q267)),"Y","N")</f>
        <v>Y</v>
      </c>
      <c r="V267" s="1294" t="str">
        <f>IF(ISNUMBER(SEARCH(kpi_catalog[[#Headers],[Buyer Type]],$Q267)),"Y","N")</f>
        <v>Y</v>
      </c>
      <c r="W267" s="1294" t="str">
        <f>IF(ISNUMBER(SEARCH(kpi_catalog[[#Headers],[Loyalty Filter]],$Q267)),"Y","N")</f>
        <v>Y</v>
      </c>
      <c r="X267" s="1294" t="str">
        <f>IF(ISNUMBER(SEARCH(kpi_catalog[[#Headers],[Channel]],$Q267)),"Y","N")</f>
        <v>N</v>
      </c>
      <c r="Y267" s="1294" t="str">
        <f>IF(ISNUMBER(SEARCH(kpi_catalog[[#Headers],[Campaign ID]],$Q267)),"Y","N")</f>
        <v>N</v>
      </c>
      <c r="Z267" s="1294" t="str">
        <f>IF(ISNUMBER(SEARCH(kpi_catalog[[#Headers],[Channel]],$Q267)),"Y","N")</f>
        <v>N</v>
      </c>
      <c r="AA267" s="1294" t="str">
        <f>IF(ISNUMBER(SEARCH(kpi_catalog[[#Headers],[Campaign ID]],$Q267)),"Y","N")</f>
        <v>N</v>
      </c>
      <c r="AB267" s="1294" t="str">
        <f>IF(ISNUMBER(SEARCH(kpi_catalog[[#Headers],[Campaign Name]],$Q267)),"Y","N")</f>
        <v>N</v>
      </c>
      <c r="AC267" s="1294" t="str">
        <f>IF(ISNUMBER(SEARCH(kpi_catalog[[#Headers],[Touchpoint]],$Q267)),"Y","N")</f>
        <v>N</v>
      </c>
      <c r="AD267" s="1294" t="str">
        <f>IF(ISNUMBER(SEARCH(kpi_catalog[[#Headers],[Campaign type]],$Q267)),"Y","N")</f>
        <v>N</v>
      </c>
      <c r="AE267" s="1294" t="str">
        <f>IF(ISNUMBER(SEARCH(kpi_catalog[[#Headers],[Product franchise]],$Q267)),"Y","N")</f>
        <v>N</v>
      </c>
      <c r="AF267" s="1294" t="str">
        <f>IF(ISNUMBER(SEARCH(kpi_catalog[[#Headers],[Product code]],$Q267)),"Y","N")</f>
        <v>N</v>
      </c>
      <c r="AG267" s="1295" t="s">
        <v>4337</v>
      </c>
      <c r="AH267" s="1296"/>
      <c r="AI267" s="1297"/>
      <c r="AJ267" s="1297"/>
    </row>
    <row r="268" spans="1:36" ht="30" customHeight="1">
      <c r="A268" s="1282">
        <v>266</v>
      </c>
      <c r="B268" s="1283" t="s">
        <v>5747</v>
      </c>
      <c r="C268" s="1296"/>
      <c r="D268" s="1291" t="s">
        <v>4505</v>
      </c>
      <c r="E268" s="1291" t="s">
        <v>4505</v>
      </c>
      <c r="F268" s="1291" t="s">
        <v>4508</v>
      </c>
      <c r="G268" s="1291" t="s">
        <v>4339</v>
      </c>
      <c r="H268" s="1291" t="s">
        <v>4336</v>
      </c>
      <c r="I268" s="1291" t="s">
        <v>4330</v>
      </c>
      <c r="J268" s="1314" t="s">
        <v>4520</v>
      </c>
      <c r="K268" s="1291" t="s">
        <v>4346</v>
      </c>
      <c r="L268" s="1292" t="str">
        <f>IF(ISNUMBER(SEARCH(kpi_catalog[[#Headers],[Till Date]],K268)),"Y","N")</f>
        <v>N</v>
      </c>
      <c r="M268" s="1292" t="str">
        <f t="shared" si="4"/>
        <v>Y</v>
      </c>
      <c r="N268" s="1292" t="str">
        <f>IF(ISNUMBER(SEARCH(kpi_catalog[[#Headers],[YTD]],$K268)),"Y","N")</f>
        <v>Y</v>
      </c>
      <c r="O268" s="1292" t="str">
        <f>IF(ISNUMBER(SEARCH(kpi_catalog[[#Headers],[MTD]],$K268)),"Y","N")</f>
        <v>N</v>
      </c>
      <c r="P268" s="1292" t="str">
        <f>IF(ISNUMBER(SEARCH(kpi_catalog[[#Headers],[Selected period]],$K268)),"Y","N")</f>
        <v>N</v>
      </c>
      <c r="Q268" s="1293" t="s">
        <v>4332</v>
      </c>
      <c r="R268" s="1294" t="str">
        <f>IF(ISNUMBER(SEARCH(kpi_catalog[[#Headers],[Division]],$Q268)),"Y","N")</f>
        <v>Y</v>
      </c>
      <c r="S268" s="1294" t="str">
        <f>IF(ISNUMBER(SEARCH(kpi_catalog[[#Headers],[Brand]],$Q268)),"Y","N")</f>
        <v>Y</v>
      </c>
      <c r="T268" s="1294" t="str">
        <f>IF(ISNUMBER(SEARCH(kpi_catalog[[#Headers],[Acquisition Period]],$Q268)),"Y","N")</f>
        <v>Y</v>
      </c>
      <c r="U268" s="1294" t="str">
        <f>IF(ISNUMBER(SEARCH(kpi_catalog[[#Headers],[Engager Type]],$Q268)),"Y","N")</f>
        <v>Y</v>
      </c>
      <c r="V268" s="1294" t="str">
        <f>IF(ISNUMBER(SEARCH(kpi_catalog[[#Headers],[Buyer Type]],$Q268)),"Y","N")</f>
        <v>Y</v>
      </c>
      <c r="W268" s="1294" t="str">
        <f>IF(ISNUMBER(SEARCH(kpi_catalog[[#Headers],[Loyalty Filter]],$Q268)),"Y","N")</f>
        <v>Y</v>
      </c>
      <c r="X268" s="1294" t="str">
        <f>IF(ISNUMBER(SEARCH(kpi_catalog[[#Headers],[Channel]],$Q268)),"Y","N")</f>
        <v>N</v>
      </c>
      <c r="Y268" s="1294" t="str">
        <f>IF(ISNUMBER(SEARCH(kpi_catalog[[#Headers],[Campaign ID]],$Q268)),"Y","N")</f>
        <v>N</v>
      </c>
      <c r="Z268" s="1294" t="str">
        <f>IF(ISNUMBER(SEARCH(kpi_catalog[[#Headers],[Channel]],$Q268)),"Y","N")</f>
        <v>N</v>
      </c>
      <c r="AA268" s="1294" t="str">
        <f>IF(ISNUMBER(SEARCH(kpi_catalog[[#Headers],[Campaign ID]],$Q268)),"Y","N")</f>
        <v>N</v>
      </c>
      <c r="AB268" s="1294" t="str">
        <f>IF(ISNUMBER(SEARCH(kpi_catalog[[#Headers],[Campaign Name]],$Q268)),"Y","N")</f>
        <v>N</v>
      </c>
      <c r="AC268" s="1294" t="str">
        <f>IF(ISNUMBER(SEARCH(kpi_catalog[[#Headers],[Touchpoint]],$Q268)),"Y","N")</f>
        <v>N</v>
      </c>
      <c r="AD268" s="1294" t="str">
        <f>IF(ISNUMBER(SEARCH(kpi_catalog[[#Headers],[Campaign type]],$Q268)),"Y","N")</f>
        <v>N</v>
      </c>
      <c r="AE268" s="1294" t="str">
        <f>IF(ISNUMBER(SEARCH(kpi_catalog[[#Headers],[Product franchise]],$Q268)),"Y","N")</f>
        <v>N</v>
      </c>
      <c r="AF268" s="1294" t="str">
        <f>IF(ISNUMBER(SEARCH(kpi_catalog[[#Headers],[Product code]],$Q268)),"Y","N")</f>
        <v>N</v>
      </c>
      <c r="AG268" s="1295" t="s">
        <v>4337</v>
      </c>
      <c r="AH268" s="1296"/>
      <c r="AI268" s="1297"/>
      <c r="AJ268" s="1297"/>
    </row>
    <row r="269" spans="1:36" ht="30" customHeight="1">
      <c r="A269" s="1282">
        <v>267</v>
      </c>
      <c r="B269" s="1283" t="s">
        <v>5747</v>
      </c>
      <c r="C269" s="1296"/>
      <c r="D269" s="1291" t="s">
        <v>4509</v>
      </c>
      <c r="E269" s="1291" t="s">
        <v>4509</v>
      </c>
      <c r="F269" s="1291" t="s">
        <v>4509</v>
      </c>
      <c r="G269" s="1291" t="s">
        <v>3368</v>
      </c>
      <c r="H269" s="1291" t="s">
        <v>4361</v>
      </c>
      <c r="I269" s="1291" t="s">
        <v>4330</v>
      </c>
      <c r="J269" s="1314" t="s">
        <v>4520</v>
      </c>
      <c r="K269" s="1291" t="s">
        <v>4346</v>
      </c>
      <c r="L269" s="1292" t="str">
        <f>IF(ISNUMBER(SEARCH(kpi_catalog[[#Headers],[Till Date]],K269)),"Y","N")</f>
        <v>N</v>
      </c>
      <c r="M269" s="1292" t="str">
        <f t="shared" si="4"/>
        <v>Y</v>
      </c>
      <c r="N269" s="1292" t="str">
        <f>IF(ISNUMBER(SEARCH(kpi_catalog[[#Headers],[YTD]],$K269)),"Y","N")</f>
        <v>Y</v>
      </c>
      <c r="O269" s="1292" t="str">
        <f>IF(ISNUMBER(SEARCH(kpi_catalog[[#Headers],[MTD]],$K269)),"Y","N")</f>
        <v>N</v>
      </c>
      <c r="P269" s="1292" t="str">
        <f>IF(ISNUMBER(SEARCH(kpi_catalog[[#Headers],[Selected period]],$K269)),"Y","N")</f>
        <v>N</v>
      </c>
      <c r="Q269" s="1293" t="s">
        <v>4332</v>
      </c>
      <c r="R269" s="1294" t="str">
        <f>IF(ISNUMBER(SEARCH(kpi_catalog[[#Headers],[Division]],$Q269)),"Y","N")</f>
        <v>Y</v>
      </c>
      <c r="S269" s="1294" t="str">
        <f>IF(ISNUMBER(SEARCH(kpi_catalog[[#Headers],[Brand]],$Q269)),"Y","N")</f>
        <v>Y</v>
      </c>
      <c r="T269" s="1294" t="str">
        <f>IF(ISNUMBER(SEARCH(kpi_catalog[[#Headers],[Acquisition Period]],$Q269)),"Y","N")</f>
        <v>Y</v>
      </c>
      <c r="U269" s="1294" t="str">
        <f>IF(ISNUMBER(SEARCH(kpi_catalog[[#Headers],[Engager Type]],$Q269)),"Y","N")</f>
        <v>Y</v>
      </c>
      <c r="V269" s="1294" t="str">
        <f>IF(ISNUMBER(SEARCH(kpi_catalog[[#Headers],[Buyer Type]],$Q269)),"Y","N")</f>
        <v>Y</v>
      </c>
      <c r="W269" s="1294" t="str">
        <f>IF(ISNUMBER(SEARCH(kpi_catalog[[#Headers],[Loyalty Filter]],$Q269)),"Y","N")</f>
        <v>Y</v>
      </c>
      <c r="X269" s="1294" t="str">
        <f>IF(ISNUMBER(SEARCH(kpi_catalog[[#Headers],[Channel]],$Q269)),"Y","N")</f>
        <v>N</v>
      </c>
      <c r="Y269" s="1294" t="str">
        <f>IF(ISNUMBER(SEARCH(kpi_catalog[[#Headers],[Campaign ID]],$Q269)),"Y","N")</f>
        <v>N</v>
      </c>
      <c r="Z269" s="1294" t="str">
        <f>IF(ISNUMBER(SEARCH(kpi_catalog[[#Headers],[Channel]],$Q269)),"Y","N")</f>
        <v>N</v>
      </c>
      <c r="AA269" s="1294" t="str">
        <f>IF(ISNUMBER(SEARCH(kpi_catalog[[#Headers],[Campaign ID]],$Q269)),"Y","N")</f>
        <v>N</v>
      </c>
      <c r="AB269" s="1294" t="str">
        <f>IF(ISNUMBER(SEARCH(kpi_catalog[[#Headers],[Campaign Name]],$Q269)),"Y","N")</f>
        <v>N</v>
      </c>
      <c r="AC269" s="1294" t="str">
        <f>IF(ISNUMBER(SEARCH(kpi_catalog[[#Headers],[Touchpoint]],$Q269)),"Y","N")</f>
        <v>N</v>
      </c>
      <c r="AD269" s="1294" t="str">
        <f>IF(ISNUMBER(SEARCH(kpi_catalog[[#Headers],[Campaign type]],$Q269)),"Y","N")</f>
        <v>N</v>
      </c>
      <c r="AE269" s="1294" t="str">
        <f>IF(ISNUMBER(SEARCH(kpi_catalog[[#Headers],[Product franchise]],$Q269)),"Y","N")</f>
        <v>N</v>
      </c>
      <c r="AF269" s="1294" t="str">
        <f>IF(ISNUMBER(SEARCH(kpi_catalog[[#Headers],[Product code]],$Q269)),"Y","N")</f>
        <v>N</v>
      </c>
      <c r="AG269" s="1320" t="str">
        <f>AG237</f>
        <v>- R12: Number of customers acquired more than 12 months but who made their First purchase between 0 and 12 months
- YTD:  Number of customers acquired before Jan. (LY or before) but who made their First purchase between Jan. and selected month "</v>
      </c>
      <c r="AH269" s="1296"/>
      <c r="AI269" s="1297"/>
      <c r="AJ269" s="1297"/>
    </row>
    <row r="270" spans="1:36" ht="30" customHeight="1">
      <c r="A270" s="1282">
        <v>268</v>
      </c>
      <c r="B270" s="1283" t="s">
        <v>5747</v>
      </c>
      <c r="C270" s="1296"/>
      <c r="D270" s="1291" t="s">
        <v>4509</v>
      </c>
      <c r="E270" s="1291" t="s">
        <v>4509</v>
      </c>
      <c r="F270" s="1291" t="s">
        <v>4511</v>
      </c>
      <c r="G270" s="1291" t="s">
        <v>3368</v>
      </c>
      <c r="H270" s="1291" t="s">
        <v>4336</v>
      </c>
      <c r="I270" s="1291" t="s">
        <v>4330</v>
      </c>
      <c r="J270" s="1314" t="s">
        <v>4520</v>
      </c>
      <c r="K270" s="1291" t="s">
        <v>4346</v>
      </c>
      <c r="L270" s="1292" t="str">
        <f>IF(ISNUMBER(SEARCH(kpi_catalog[[#Headers],[Till Date]],K270)),"Y","N")</f>
        <v>N</v>
      </c>
      <c r="M270" s="1292" t="str">
        <f t="shared" si="4"/>
        <v>Y</v>
      </c>
      <c r="N270" s="1292" t="str">
        <f>IF(ISNUMBER(SEARCH(kpi_catalog[[#Headers],[YTD]],$K270)),"Y","N")</f>
        <v>Y</v>
      </c>
      <c r="O270" s="1292" t="str">
        <f>IF(ISNUMBER(SEARCH(kpi_catalog[[#Headers],[MTD]],$K270)),"Y","N")</f>
        <v>N</v>
      </c>
      <c r="P270" s="1292" t="str">
        <f>IF(ISNUMBER(SEARCH(kpi_catalog[[#Headers],[Selected period]],$K270)),"Y","N")</f>
        <v>N</v>
      </c>
      <c r="Q270" s="1293" t="s">
        <v>4332</v>
      </c>
      <c r="R270" s="1294" t="str">
        <f>IF(ISNUMBER(SEARCH(kpi_catalog[[#Headers],[Division]],$Q270)),"Y","N")</f>
        <v>Y</v>
      </c>
      <c r="S270" s="1294" t="str">
        <f>IF(ISNUMBER(SEARCH(kpi_catalog[[#Headers],[Brand]],$Q270)),"Y","N")</f>
        <v>Y</v>
      </c>
      <c r="T270" s="1294" t="str">
        <f>IF(ISNUMBER(SEARCH(kpi_catalog[[#Headers],[Acquisition Period]],$Q270)),"Y","N")</f>
        <v>Y</v>
      </c>
      <c r="U270" s="1294" t="str">
        <f>IF(ISNUMBER(SEARCH(kpi_catalog[[#Headers],[Engager Type]],$Q270)),"Y","N")</f>
        <v>Y</v>
      </c>
      <c r="V270" s="1294" t="str">
        <f>IF(ISNUMBER(SEARCH(kpi_catalog[[#Headers],[Buyer Type]],$Q270)),"Y","N")</f>
        <v>Y</v>
      </c>
      <c r="W270" s="1294" t="str">
        <f>IF(ISNUMBER(SEARCH(kpi_catalog[[#Headers],[Loyalty Filter]],$Q270)),"Y","N")</f>
        <v>Y</v>
      </c>
      <c r="X270" s="1294" t="str">
        <f>IF(ISNUMBER(SEARCH(kpi_catalog[[#Headers],[Channel]],$Q270)),"Y","N")</f>
        <v>N</v>
      </c>
      <c r="Y270" s="1294" t="str">
        <f>IF(ISNUMBER(SEARCH(kpi_catalog[[#Headers],[Campaign ID]],$Q270)),"Y","N")</f>
        <v>N</v>
      </c>
      <c r="Z270" s="1294" t="str">
        <f>IF(ISNUMBER(SEARCH(kpi_catalog[[#Headers],[Channel]],$Q270)),"Y","N")</f>
        <v>N</v>
      </c>
      <c r="AA270" s="1294" t="str">
        <f>IF(ISNUMBER(SEARCH(kpi_catalog[[#Headers],[Campaign ID]],$Q270)),"Y","N")</f>
        <v>N</v>
      </c>
      <c r="AB270" s="1294" t="str">
        <f>IF(ISNUMBER(SEARCH(kpi_catalog[[#Headers],[Campaign Name]],$Q270)),"Y","N")</f>
        <v>N</v>
      </c>
      <c r="AC270" s="1294" t="str">
        <f>IF(ISNUMBER(SEARCH(kpi_catalog[[#Headers],[Touchpoint]],$Q270)),"Y","N")</f>
        <v>N</v>
      </c>
      <c r="AD270" s="1294" t="str">
        <f>IF(ISNUMBER(SEARCH(kpi_catalog[[#Headers],[Campaign type]],$Q270)),"Y","N")</f>
        <v>N</v>
      </c>
      <c r="AE270" s="1294" t="str">
        <f>IF(ISNUMBER(SEARCH(kpi_catalog[[#Headers],[Product franchise]],$Q270)),"Y","N")</f>
        <v>N</v>
      </c>
      <c r="AF270" s="1294" t="str">
        <f>IF(ISNUMBER(SEARCH(kpi_catalog[[#Headers],[Product code]],$Q270)),"Y","N")</f>
        <v>N</v>
      </c>
      <c r="AG270" s="1295" t="s">
        <v>4337</v>
      </c>
      <c r="AH270" s="1296"/>
      <c r="AI270" s="1297"/>
      <c r="AJ270" s="1297"/>
    </row>
    <row r="271" spans="1:36" ht="30" customHeight="1">
      <c r="A271" s="1282">
        <v>269</v>
      </c>
      <c r="B271" s="1283" t="s">
        <v>5747</v>
      </c>
      <c r="C271" s="1296"/>
      <c r="D271" s="1291" t="s">
        <v>4509</v>
      </c>
      <c r="E271" s="1291" t="s">
        <v>4509</v>
      </c>
      <c r="F271" s="1291" t="s">
        <v>4512</v>
      </c>
      <c r="G271" s="1291" t="s">
        <v>4339</v>
      </c>
      <c r="H271" s="1291" t="s">
        <v>4336</v>
      </c>
      <c r="I271" s="1291" t="s">
        <v>4330</v>
      </c>
      <c r="J271" s="1314" t="s">
        <v>4520</v>
      </c>
      <c r="K271" s="1291" t="s">
        <v>4346</v>
      </c>
      <c r="L271" s="1292" t="str">
        <f>IF(ISNUMBER(SEARCH(kpi_catalog[[#Headers],[Till Date]],K271)),"Y","N")</f>
        <v>N</v>
      </c>
      <c r="M271" s="1292" t="str">
        <f t="shared" si="4"/>
        <v>Y</v>
      </c>
      <c r="N271" s="1292" t="str">
        <f>IF(ISNUMBER(SEARCH(kpi_catalog[[#Headers],[YTD]],$K271)),"Y","N")</f>
        <v>Y</v>
      </c>
      <c r="O271" s="1292" t="str">
        <f>IF(ISNUMBER(SEARCH(kpi_catalog[[#Headers],[MTD]],$K271)),"Y","N")</f>
        <v>N</v>
      </c>
      <c r="P271" s="1292" t="str">
        <f>IF(ISNUMBER(SEARCH(kpi_catalog[[#Headers],[Selected period]],$K271)),"Y","N")</f>
        <v>N</v>
      </c>
      <c r="Q271" s="1293" t="s">
        <v>4332</v>
      </c>
      <c r="R271" s="1294" t="str">
        <f>IF(ISNUMBER(SEARCH(kpi_catalog[[#Headers],[Division]],$Q271)),"Y","N")</f>
        <v>Y</v>
      </c>
      <c r="S271" s="1294" t="str">
        <f>IF(ISNUMBER(SEARCH(kpi_catalog[[#Headers],[Brand]],$Q271)),"Y","N")</f>
        <v>Y</v>
      </c>
      <c r="T271" s="1294" t="str">
        <f>IF(ISNUMBER(SEARCH(kpi_catalog[[#Headers],[Acquisition Period]],$Q271)),"Y","N")</f>
        <v>Y</v>
      </c>
      <c r="U271" s="1294" t="str">
        <f>IF(ISNUMBER(SEARCH(kpi_catalog[[#Headers],[Engager Type]],$Q271)),"Y","N")</f>
        <v>Y</v>
      </c>
      <c r="V271" s="1294" t="str">
        <f>IF(ISNUMBER(SEARCH(kpi_catalog[[#Headers],[Buyer Type]],$Q271)),"Y","N")</f>
        <v>Y</v>
      </c>
      <c r="W271" s="1294" t="str">
        <f>IF(ISNUMBER(SEARCH(kpi_catalog[[#Headers],[Loyalty Filter]],$Q271)),"Y","N")</f>
        <v>Y</v>
      </c>
      <c r="X271" s="1294" t="str">
        <f>IF(ISNUMBER(SEARCH(kpi_catalog[[#Headers],[Channel]],$Q271)),"Y","N")</f>
        <v>N</v>
      </c>
      <c r="Y271" s="1294" t="str">
        <f>IF(ISNUMBER(SEARCH(kpi_catalog[[#Headers],[Campaign ID]],$Q271)),"Y","N")</f>
        <v>N</v>
      </c>
      <c r="Z271" s="1294" t="str">
        <f>IF(ISNUMBER(SEARCH(kpi_catalog[[#Headers],[Channel]],$Q271)),"Y","N")</f>
        <v>N</v>
      </c>
      <c r="AA271" s="1294" t="str">
        <f>IF(ISNUMBER(SEARCH(kpi_catalog[[#Headers],[Campaign ID]],$Q271)),"Y","N")</f>
        <v>N</v>
      </c>
      <c r="AB271" s="1294" t="str">
        <f>IF(ISNUMBER(SEARCH(kpi_catalog[[#Headers],[Campaign Name]],$Q271)),"Y","N")</f>
        <v>N</v>
      </c>
      <c r="AC271" s="1294" t="str">
        <f>IF(ISNUMBER(SEARCH(kpi_catalog[[#Headers],[Touchpoint]],$Q271)),"Y","N")</f>
        <v>N</v>
      </c>
      <c r="AD271" s="1294" t="str">
        <f>IF(ISNUMBER(SEARCH(kpi_catalog[[#Headers],[Campaign type]],$Q271)),"Y","N")</f>
        <v>N</v>
      </c>
      <c r="AE271" s="1294" t="str">
        <f>IF(ISNUMBER(SEARCH(kpi_catalog[[#Headers],[Product franchise]],$Q271)),"Y","N")</f>
        <v>N</v>
      </c>
      <c r="AF271" s="1294" t="str">
        <f>IF(ISNUMBER(SEARCH(kpi_catalog[[#Headers],[Product code]],$Q271)),"Y","N")</f>
        <v>N</v>
      </c>
      <c r="AG271" s="1295" t="s">
        <v>4337</v>
      </c>
      <c r="AH271" s="1296"/>
      <c r="AI271" s="1297"/>
      <c r="AJ271" s="1297"/>
    </row>
    <row r="272" spans="1:36" ht="30" customHeight="1">
      <c r="A272" s="1282">
        <v>270</v>
      </c>
      <c r="B272" s="1283" t="s">
        <v>5730</v>
      </c>
      <c r="C272" s="1296"/>
      <c r="D272" s="1323" t="s">
        <v>4443</v>
      </c>
      <c r="E272" s="1291" t="s">
        <v>4363</v>
      </c>
      <c r="F272" s="1291" t="s">
        <v>4363</v>
      </c>
      <c r="G272" s="1291" t="s">
        <v>3368</v>
      </c>
      <c r="H272" s="1291" t="s">
        <v>4361</v>
      </c>
      <c r="I272" s="1291" t="s">
        <v>4330</v>
      </c>
      <c r="J272" s="1314" t="s">
        <v>4520</v>
      </c>
      <c r="K272" s="1291" t="s">
        <v>4346</v>
      </c>
      <c r="L272" s="1292" t="str">
        <f>IF(ISNUMBER(SEARCH(kpi_catalog[[#Headers],[Till Date]],K272)),"Y","N")</f>
        <v>N</v>
      </c>
      <c r="M272" s="1292" t="str">
        <f t="shared" si="4"/>
        <v>Y</v>
      </c>
      <c r="N272" s="1292" t="str">
        <f>IF(ISNUMBER(SEARCH(kpi_catalog[[#Headers],[YTD]],$K272)),"Y","N")</f>
        <v>Y</v>
      </c>
      <c r="O272" s="1292" t="str">
        <f>IF(ISNUMBER(SEARCH(kpi_catalog[[#Headers],[MTD]],$K272)),"Y","N")</f>
        <v>N</v>
      </c>
      <c r="P272" s="1292" t="str">
        <f>IF(ISNUMBER(SEARCH(kpi_catalog[[#Headers],[Selected period]],$K272)),"Y","N")</f>
        <v>N</v>
      </c>
      <c r="Q272" s="1293" t="s">
        <v>4341</v>
      </c>
      <c r="R272" s="1294" t="str">
        <f>IF(ISNUMBER(SEARCH(kpi_catalog[[#Headers],[Division]],$Q272)),"Y","N")</f>
        <v>Y</v>
      </c>
      <c r="S272" s="1294" t="str">
        <f>IF(ISNUMBER(SEARCH(kpi_catalog[[#Headers],[Brand]],$Q272)),"Y","N")</f>
        <v>Y</v>
      </c>
      <c r="T272" s="1294" t="str">
        <f>IF(ISNUMBER(SEARCH(kpi_catalog[[#Headers],[Acquisition Period]],$Q272)),"Y","N")</f>
        <v>N</v>
      </c>
      <c r="U272" s="1294" t="str">
        <f>IF(ISNUMBER(SEARCH(kpi_catalog[[#Headers],[Engager Type]],$Q272)),"Y","N")</f>
        <v>N</v>
      </c>
      <c r="V272" s="1294" t="str">
        <f>IF(ISNUMBER(SEARCH(kpi_catalog[[#Headers],[Buyer Type]],$Q272)),"Y","N")</f>
        <v>N</v>
      </c>
      <c r="W272" s="1294" t="str">
        <f>IF(ISNUMBER(SEARCH(kpi_catalog[[#Headers],[Loyalty Filter]],$Q272)),"Y","N")</f>
        <v>N</v>
      </c>
      <c r="X272" s="1294" t="str">
        <f>IF(ISNUMBER(SEARCH(kpi_catalog[[#Headers],[Channel]],$Q272)),"Y","N")</f>
        <v>N</v>
      </c>
      <c r="Y272" s="1294" t="str">
        <f>IF(ISNUMBER(SEARCH(kpi_catalog[[#Headers],[Campaign ID]],$Q272)),"Y","N")</f>
        <v>N</v>
      </c>
      <c r="Z272" s="1294" t="str">
        <f>IF(ISNUMBER(SEARCH(kpi_catalog[[#Headers],[Channel]],$Q272)),"Y","N")</f>
        <v>N</v>
      </c>
      <c r="AA272" s="1294" t="str">
        <f>IF(ISNUMBER(SEARCH(kpi_catalog[[#Headers],[Campaign ID]],$Q272)),"Y","N")</f>
        <v>N</v>
      </c>
      <c r="AB272" s="1294" t="str">
        <f>IF(ISNUMBER(SEARCH(kpi_catalog[[#Headers],[Campaign Name]],$Q272)),"Y","N")</f>
        <v>N</v>
      </c>
      <c r="AC272" s="1294" t="str">
        <f>IF(ISNUMBER(SEARCH(kpi_catalog[[#Headers],[Touchpoint]],$Q272)),"Y","N")</f>
        <v>N</v>
      </c>
      <c r="AD272" s="1294" t="str">
        <f>IF(ISNUMBER(SEARCH(kpi_catalog[[#Headers],[Campaign type]],$Q272)),"Y","N")</f>
        <v>N</v>
      </c>
      <c r="AE272" s="1294" t="str">
        <f>IF(ISNUMBER(SEARCH(kpi_catalog[[#Headers],[Product franchise]],$Q272)),"Y","N")</f>
        <v>N</v>
      </c>
      <c r="AF272" s="1294" t="str">
        <f>IF(ISNUMBER(SEARCH(kpi_catalog[[#Headers],[Product code]],$Q272)),"Y","N")</f>
        <v>N</v>
      </c>
      <c r="AG272" s="1320" t="str">
        <f>AG240</f>
        <v>- R12: Total Direct CRM Revenue generated over 12 months
- YTD: Revenue generated between Jan. and selected month
(Source: GA)"</v>
      </c>
      <c r="AH272" s="1296"/>
      <c r="AI272" s="1297"/>
      <c r="AJ272" s="1297"/>
    </row>
    <row r="273" spans="1:36" ht="30" customHeight="1">
      <c r="A273" s="1282">
        <v>271</v>
      </c>
      <c r="B273" s="1283" t="s">
        <v>5730</v>
      </c>
      <c r="C273" s="1296"/>
      <c r="D273" s="1323" t="s">
        <v>4443</v>
      </c>
      <c r="E273" s="1291" t="s">
        <v>4363</v>
      </c>
      <c r="F273" s="1291" t="s">
        <v>4364</v>
      </c>
      <c r="G273" s="1291" t="s">
        <v>3368</v>
      </c>
      <c r="H273" s="1291" t="s">
        <v>4336</v>
      </c>
      <c r="I273" s="1291" t="s">
        <v>4330</v>
      </c>
      <c r="J273" s="1314" t="s">
        <v>4520</v>
      </c>
      <c r="K273" s="1291" t="s">
        <v>4346</v>
      </c>
      <c r="L273" s="1292" t="str">
        <f>IF(ISNUMBER(SEARCH(kpi_catalog[[#Headers],[Till Date]],K273)),"Y","N")</f>
        <v>N</v>
      </c>
      <c r="M273" s="1292" t="str">
        <f t="shared" si="4"/>
        <v>Y</v>
      </c>
      <c r="N273" s="1292" t="str">
        <f>IF(ISNUMBER(SEARCH(kpi_catalog[[#Headers],[YTD]],$K273)),"Y","N")</f>
        <v>Y</v>
      </c>
      <c r="O273" s="1292" t="str">
        <f>IF(ISNUMBER(SEARCH(kpi_catalog[[#Headers],[MTD]],$K273)),"Y","N")</f>
        <v>N</v>
      </c>
      <c r="P273" s="1292" t="str">
        <f>IF(ISNUMBER(SEARCH(kpi_catalog[[#Headers],[Selected period]],$K273)),"Y","N")</f>
        <v>N</v>
      </c>
      <c r="Q273" s="1293" t="s">
        <v>4341</v>
      </c>
      <c r="R273" s="1294" t="str">
        <f>IF(ISNUMBER(SEARCH(kpi_catalog[[#Headers],[Division]],$Q273)),"Y","N")</f>
        <v>Y</v>
      </c>
      <c r="S273" s="1294" t="str">
        <f>IF(ISNUMBER(SEARCH(kpi_catalog[[#Headers],[Brand]],$Q273)),"Y","N")</f>
        <v>Y</v>
      </c>
      <c r="T273" s="1294" t="str">
        <f>IF(ISNUMBER(SEARCH(kpi_catalog[[#Headers],[Acquisition Period]],$Q273)),"Y","N")</f>
        <v>N</v>
      </c>
      <c r="U273" s="1294" t="str">
        <f>IF(ISNUMBER(SEARCH(kpi_catalog[[#Headers],[Engager Type]],$Q273)),"Y","N")</f>
        <v>N</v>
      </c>
      <c r="V273" s="1294" t="str">
        <f>IF(ISNUMBER(SEARCH(kpi_catalog[[#Headers],[Buyer Type]],$Q273)),"Y","N")</f>
        <v>N</v>
      </c>
      <c r="W273" s="1294" t="str">
        <f>IF(ISNUMBER(SEARCH(kpi_catalog[[#Headers],[Loyalty Filter]],$Q273)),"Y","N")</f>
        <v>N</v>
      </c>
      <c r="X273" s="1294" t="str">
        <f>IF(ISNUMBER(SEARCH(kpi_catalog[[#Headers],[Channel]],$Q273)),"Y","N")</f>
        <v>N</v>
      </c>
      <c r="Y273" s="1294" t="str">
        <f>IF(ISNUMBER(SEARCH(kpi_catalog[[#Headers],[Campaign ID]],$Q273)),"Y","N")</f>
        <v>N</v>
      </c>
      <c r="Z273" s="1294" t="str">
        <f>IF(ISNUMBER(SEARCH(kpi_catalog[[#Headers],[Channel]],$Q273)),"Y","N")</f>
        <v>N</v>
      </c>
      <c r="AA273" s="1294" t="str">
        <f>IF(ISNUMBER(SEARCH(kpi_catalog[[#Headers],[Campaign ID]],$Q273)),"Y","N")</f>
        <v>N</v>
      </c>
      <c r="AB273" s="1294" t="str">
        <f>IF(ISNUMBER(SEARCH(kpi_catalog[[#Headers],[Campaign Name]],$Q273)),"Y","N")</f>
        <v>N</v>
      </c>
      <c r="AC273" s="1294" t="str">
        <f>IF(ISNUMBER(SEARCH(kpi_catalog[[#Headers],[Touchpoint]],$Q273)),"Y","N")</f>
        <v>N</v>
      </c>
      <c r="AD273" s="1294" t="str">
        <f>IF(ISNUMBER(SEARCH(kpi_catalog[[#Headers],[Campaign type]],$Q273)),"Y","N")</f>
        <v>N</v>
      </c>
      <c r="AE273" s="1294" t="str">
        <f>IF(ISNUMBER(SEARCH(kpi_catalog[[#Headers],[Product franchise]],$Q273)),"Y","N")</f>
        <v>N</v>
      </c>
      <c r="AF273" s="1294" t="str">
        <f>IF(ISNUMBER(SEARCH(kpi_catalog[[#Headers],[Product code]],$Q273)),"Y","N")</f>
        <v>N</v>
      </c>
      <c r="AG273" s="1295" t="s">
        <v>4337</v>
      </c>
      <c r="AH273" s="1296"/>
      <c r="AI273" s="1297"/>
      <c r="AJ273" s="1297"/>
    </row>
    <row r="274" spans="1:36" ht="30" customHeight="1">
      <c r="A274" s="1282">
        <v>272</v>
      </c>
      <c r="B274" s="1283" t="s">
        <v>5730</v>
      </c>
      <c r="C274" s="1296"/>
      <c r="D274" s="1323" t="s">
        <v>4443</v>
      </c>
      <c r="E274" s="1291" t="s">
        <v>4363</v>
      </c>
      <c r="F274" s="1291" t="s">
        <v>4365</v>
      </c>
      <c r="G274" s="1291" t="s">
        <v>4339</v>
      </c>
      <c r="H274" s="1291" t="s">
        <v>4336</v>
      </c>
      <c r="I274" s="1291" t="s">
        <v>4330</v>
      </c>
      <c r="J274" s="1314" t="s">
        <v>4520</v>
      </c>
      <c r="K274" s="1291" t="s">
        <v>4346</v>
      </c>
      <c r="L274" s="1292" t="str">
        <f>IF(ISNUMBER(SEARCH(kpi_catalog[[#Headers],[Till Date]],K274)),"Y","N")</f>
        <v>N</v>
      </c>
      <c r="M274" s="1292" t="str">
        <f t="shared" si="4"/>
        <v>Y</v>
      </c>
      <c r="N274" s="1292" t="str">
        <f>IF(ISNUMBER(SEARCH(kpi_catalog[[#Headers],[YTD]],$K274)),"Y","N")</f>
        <v>Y</v>
      </c>
      <c r="O274" s="1292" t="str">
        <f>IF(ISNUMBER(SEARCH(kpi_catalog[[#Headers],[MTD]],$K274)),"Y","N")</f>
        <v>N</v>
      </c>
      <c r="P274" s="1292" t="str">
        <f>IF(ISNUMBER(SEARCH(kpi_catalog[[#Headers],[Selected period]],$K274)),"Y","N")</f>
        <v>N</v>
      </c>
      <c r="Q274" s="1293" t="s">
        <v>4341</v>
      </c>
      <c r="R274" s="1294" t="str">
        <f>IF(ISNUMBER(SEARCH(kpi_catalog[[#Headers],[Division]],$Q274)),"Y","N")</f>
        <v>Y</v>
      </c>
      <c r="S274" s="1294" t="str">
        <f>IF(ISNUMBER(SEARCH(kpi_catalog[[#Headers],[Brand]],$Q274)),"Y","N")</f>
        <v>Y</v>
      </c>
      <c r="T274" s="1294" t="str">
        <f>IF(ISNUMBER(SEARCH(kpi_catalog[[#Headers],[Acquisition Period]],$Q274)),"Y","N")</f>
        <v>N</v>
      </c>
      <c r="U274" s="1294" t="str">
        <f>IF(ISNUMBER(SEARCH(kpi_catalog[[#Headers],[Engager Type]],$Q274)),"Y","N")</f>
        <v>N</v>
      </c>
      <c r="V274" s="1294" t="str">
        <f>IF(ISNUMBER(SEARCH(kpi_catalog[[#Headers],[Buyer Type]],$Q274)),"Y","N")</f>
        <v>N</v>
      </c>
      <c r="W274" s="1294" t="str">
        <f>IF(ISNUMBER(SEARCH(kpi_catalog[[#Headers],[Loyalty Filter]],$Q274)),"Y","N")</f>
        <v>N</v>
      </c>
      <c r="X274" s="1294" t="str">
        <f>IF(ISNUMBER(SEARCH(kpi_catalog[[#Headers],[Channel]],$Q274)),"Y","N")</f>
        <v>N</v>
      </c>
      <c r="Y274" s="1294" t="str">
        <f>IF(ISNUMBER(SEARCH(kpi_catalog[[#Headers],[Campaign ID]],$Q274)),"Y","N")</f>
        <v>N</v>
      </c>
      <c r="Z274" s="1294" t="str">
        <f>IF(ISNUMBER(SEARCH(kpi_catalog[[#Headers],[Channel]],$Q274)),"Y","N")</f>
        <v>N</v>
      </c>
      <c r="AA274" s="1294" t="str">
        <f>IF(ISNUMBER(SEARCH(kpi_catalog[[#Headers],[Campaign ID]],$Q274)),"Y","N")</f>
        <v>N</v>
      </c>
      <c r="AB274" s="1294" t="str">
        <f>IF(ISNUMBER(SEARCH(kpi_catalog[[#Headers],[Campaign Name]],$Q274)),"Y","N")</f>
        <v>N</v>
      </c>
      <c r="AC274" s="1294" t="str">
        <f>IF(ISNUMBER(SEARCH(kpi_catalog[[#Headers],[Touchpoint]],$Q274)),"Y","N")</f>
        <v>N</v>
      </c>
      <c r="AD274" s="1294" t="str">
        <f>IF(ISNUMBER(SEARCH(kpi_catalog[[#Headers],[Campaign type]],$Q274)),"Y","N")</f>
        <v>N</v>
      </c>
      <c r="AE274" s="1294" t="str">
        <f>IF(ISNUMBER(SEARCH(kpi_catalog[[#Headers],[Product franchise]],$Q274)),"Y","N")</f>
        <v>N</v>
      </c>
      <c r="AF274" s="1294" t="str">
        <f>IF(ISNUMBER(SEARCH(kpi_catalog[[#Headers],[Product code]],$Q274)),"Y","N")</f>
        <v>N</v>
      </c>
      <c r="AG274" s="1295" t="s">
        <v>4337</v>
      </c>
      <c r="AH274" s="1296"/>
      <c r="AI274" s="1297"/>
      <c r="AJ274" s="1297"/>
    </row>
    <row r="275" spans="1:36" ht="30" customHeight="1">
      <c r="A275" s="1282">
        <v>273</v>
      </c>
      <c r="B275" s="1283" t="s">
        <v>5747</v>
      </c>
      <c r="C275" s="1296"/>
      <c r="D275" s="1323" t="s">
        <v>4443</v>
      </c>
      <c r="E275" s="1291" t="s">
        <v>4514</v>
      </c>
      <c r="F275" s="1291" t="s">
        <v>4514</v>
      </c>
      <c r="G275" s="1291" t="s">
        <v>3368</v>
      </c>
      <c r="H275" s="1291" t="s">
        <v>4361</v>
      </c>
      <c r="I275" s="1291" t="s">
        <v>4330</v>
      </c>
      <c r="J275" s="1314" t="s">
        <v>4520</v>
      </c>
      <c r="K275" s="1291" t="s">
        <v>4346</v>
      </c>
      <c r="L275" s="1292" t="str">
        <f>IF(ISNUMBER(SEARCH(kpi_catalog[[#Headers],[Till Date]],K275)),"Y","N")</f>
        <v>N</v>
      </c>
      <c r="M275" s="1292" t="str">
        <f t="shared" si="4"/>
        <v>Y</v>
      </c>
      <c r="N275" s="1292" t="str">
        <f>IF(ISNUMBER(SEARCH(kpi_catalog[[#Headers],[YTD]],$K275)),"Y","N")</f>
        <v>Y</v>
      </c>
      <c r="O275" s="1292" t="str">
        <f>IF(ISNUMBER(SEARCH(kpi_catalog[[#Headers],[MTD]],$K275)),"Y","N")</f>
        <v>N</v>
      </c>
      <c r="P275" s="1292" t="str">
        <f>IF(ISNUMBER(SEARCH(kpi_catalog[[#Headers],[Selected period]],$K275)),"Y","N")</f>
        <v>N</v>
      </c>
      <c r="Q275" s="1293" t="s">
        <v>4332</v>
      </c>
      <c r="R275" s="1294" t="str">
        <f>IF(ISNUMBER(SEARCH(kpi_catalog[[#Headers],[Division]],$Q275)),"Y","N")</f>
        <v>Y</v>
      </c>
      <c r="S275" s="1294" t="str">
        <f>IF(ISNUMBER(SEARCH(kpi_catalog[[#Headers],[Brand]],$Q275)),"Y","N")</f>
        <v>Y</v>
      </c>
      <c r="T275" s="1294" t="str">
        <f>IF(ISNUMBER(SEARCH(kpi_catalog[[#Headers],[Acquisition Period]],$Q275)),"Y","N")</f>
        <v>Y</v>
      </c>
      <c r="U275" s="1294" t="str">
        <f>IF(ISNUMBER(SEARCH(kpi_catalog[[#Headers],[Engager Type]],$Q275)),"Y","N")</f>
        <v>Y</v>
      </c>
      <c r="V275" s="1294" t="str">
        <f>IF(ISNUMBER(SEARCH(kpi_catalog[[#Headers],[Buyer Type]],$Q275)),"Y","N")</f>
        <v>Y</v>
      </c>
      <c r="W275" s="1294" t="str">
        <f>IF(ISNUMBER(SEARCH(kpi_catalog[[#Headers],[Loyalty Filter]],$Q275)),"Y","N")</f>
        <v>Y</v>
      </c>
      <c r="X275" s="1294" t="str">
        <f>IF(ISNUMBER(SEARCH(kpi_catalog[[#Headers],[Channel]],$Q275)),"Y","N")</f>
        <v>N</v>
      </c>
      <c r="Y275" s="1294" t="str">
        <f>IF(ISNUMBER(SEARCH(kpi_catalog[[#Headers],[Campaign ID]],$Q275)),"Y","N")</f>
        <v>N</v>
      </c>
      <c r="Z275" s="1294" t="str">
        <f>IF(ISNUMBER(SEARCH(kpi_catalog[[#Headers],[Channel]],$Q275)),"Y","N")</f>
        <v>N</v>
      </c>
      <c r="AA275" s="1294" t="str">
        <f>IF(ISNUMBER(SEARCH(kpi_catalog[[#Headers],[Campaign ID]],$Q275)),"Y","N")</f>
        <v>N</v>
      </c>
      <c r="AB275" s="1294" t="str">
        <f>IF(ISNUMBER(SEARCH(kpi_catalog[[#Headers],[Campaign Name]],$Q275)),"Y","N")</f>
        <v>N</v>
      </c>
      <c r="AC275" s="1294" t="str">
        <f>IF(ISNUMBER(SEARCH(kpi_catalog[[#Headers],[Touchpoint]],$Q275)),"Y","N")</f>
        <v>N</v>
      </c>
      <c r="AD275" s="1294" t="str">
        <f>IF(ISNUMBER(SEARCH(kpi_catalog[[#Headers],[Campaign type]],$Q275)),"Y","N")</f>
        <v>N</v>
      </c>
      <c r="AE275" s="1294" t="str">
        <f>IF(ISNUMBER(SEARCH(kpi_catalog[[#Headers],[Product franchise]],$Q275)),"Y","N")</f>
        <v>N</v>
      </c>
      <c r="AF275" s="1294" t="str">
        <f>IF(ISNUMBER(SEARCH(kpi_catalog[[#Headers],[Product code]],$Q275)),"Y","N")</f>
        <v>N</v>
      </c>
      <c r="AG275" s="1326" t="str">
        <f>AG243</f>
        <v>- R12: Total revenue by New Buyers between 0-12 months
- YTD: Total revenue by New Buyers between Jan. and selected month"</v>
      </c>
      <c r="AH275" s="1296"/>
      <c r="AI275" s="1297"/>
      <c r="AJ275" s="1297"/>
    </row>
    <row r="276" spans="1:36" ht="30" customHeight="1">
      <c r="A276" s="1282">
        <v>274</v>
      </c>
      <c r="B276" s="1283" t="s">
        <v>5747</v>
      </c>
      <c r="C276" s="1296"/>
      <c r="D276" s="1323" t="s">
        <v>4443</v>
      </c>
      <c r="E276" s="1291" t="s">
        <v>4514</v>
      </c>
      <c r="F276" s="1291" t="s">
        <v>4516</v>
      </c>
      <c r="G276" s="1291" t="s">
        <v>3368</v>
      </c>
      <c r="H276" s="1291" t="s">
        <v>4336</v>
      </c>
      <c r="I276" s="1291" t="s">
        <v>4330</v>
      </c>
      <c r="J276" s="1314" t="s">
        <v>4520</v>
      </c>
      <c r="K276" s="1291" t="s">
        <v>4346</v>
      </c>
      <c r="L276" s="1292" t="str">
        <f>IF(ISNUMBER(SEARCH(kpi_catalog[[#Headers],[Till Date]],K276)),"Y","N")</f>
        <v>N</v>
      </c>
      <c r="M276" s="1292" t="str">
        <f t="shared" si="4"/>
        <v>Y</v>
      </c>
      <c r="N276" s="1292" t="str">
        <f>IF(ISNUMBER(SEARCH(kpi_catalog[[#Headers],[YTD]],$K276)),"Y","N")</f>
        <v>Y</v>
      </c>
      <c r="O276" s="1292" t="str">
        <f>IF(ISNUMBER(SEARCH(kpi_catalog[[#Headers],[MTD]],$K276)),"Y","N")</f>
        <v>N</v>
      </c>
      <c r="P276" s="1292" t="str">
        <f>IF(ISNUMBER(SEARCH(kpi_catalog[[#Headers],[Selected period]],$K276)),"Y","N")</f>
        <v>N</v>
      </c>
      <c r="Q276" s="1293" t="s">
        <v>4332</v>
      </c>
      <c r="R276" s="1294" t="str">
        <f>IF(ISNUMBER(SEARCH(kpi_catalog[[#Headers],[Division]],$Q276)),"Y","N")</f>
        <v>Y</v>
      </c>
      <c r="S276" s="1294" t="str">
        <f>IF(ISNUMBER(SEARCH(kpi_catalog[[#Headers],[Brand]],$Q276)),"Y","N")</f>
        <v>Y</v>
      </c>
      <c r="T276" s="1294" t="str">
        <f>IF(ISNUMBER(SEARCH(kpi_catalog[[#Headers],[Acquisition Period]],$Q276)),"Y","N")</f>
        <v>Y</v>
      </c>
      <c r="U276" s="1294" t="str">
        <f>IF(ISNUMBER(SEARCH(kpi_catalog[[#Headers],[Engager Type]],$Q276)),"Y","N")</f>
        <v>Y</v>
      </c>
      <c r="V276" s="1294" t="str">
        <f>IF(ISNUMBER(SEARCH(kpi_catalog[[#Headers],[Buyer Type]],$Q276)),"Y","N")</f>
        <v>Y</v>
      </c>
      <c r="W276" s="1294" t="str">
        <f>IF(ISNUMBER(SEARCH(kpi_catalog[[#Headers],[Loyalty Filter]],$Q276)),"Y","N")</f>
        <v>Y</v>
      </c>
      <c r="X276" s="1294" t="str">
        <f>IF(ISNUMBER(SEARCH(kpi_catalog[[#Headers],[Channel]],$Q276)),"Y","N")</f>
        <v>N</v>
      </c>
      <c r="Y276" s="1294" t="str">
        <f>IF(ISNUMBER(SEARCH(kpi_catalog[[#Headers],[Campaign ID]],$Q276)),"Y","N")</f>
        <v>N</v>
      </c>
      <c r="Z276" s="1294" t="str">
        <f>IF(ISNUMBER(SEARCH(kpi_catalog[[#Headers],[Channel]],$Q276)),"Y","N")</f>
        <v>N</v>
      </c>
      <c r="AA276" s="1294" t="str">
        <f>IF(ISNUMBER(SEARCH(kpi_catalog[[#Headers],[Campaign ID]],$Q276)),"Y","N")</f>
        <v>N</v>
      </c>
      <c r="AB276" s="1294" t="str">
        <f>IF(ISNUMBER(SEARCH(kpi_catalog[[#Headers],[Campaign Name]],$Q276)),"Y","N")</f>
        <v>N</v>
      </c>
      <c r="AC276" s="1294" t="str">
        <f>IF(ISNUMBER(SEARCH(kpi_catalog[[#Headers],[Touchpoint]],$Q276)),"Y","N")</f>
        <v>N</v>
      </c>
      <c r="AD276" s="1294" t="str">
        <f>IF(ISNUMBER(SEARCH(kpi_catalog[[#Headers],[Campaign type]],$Q276)),"Y","N")</f>
        <v>N</v>
      </c>
      <c r="AE276" s="1294" t="str">
        <f>IF(ISNUMBER(SEARCH(kpi_catalog[[#Headers],[Product franchise]],$Q276)),"Y","N")</f>
        <v>N</v>
      </c>
      <c r="AF276" s="1294" t="str">
        <f>IF(ISNUMBER(SEARCH(kpi_catalog[[#Headers],[Product code]],$Q276)),"Y","N")</f>
        <v>N</v>
      </c>
      <c r="AG276" s="1295" t="s">
        <v>4337</v>
      </c>
      <c r="AH276" s="1296"/>
      <c r="AI276" s="1297"/>
      <c r="AJ276" s="1297"/>
    </row>
    <row r="277" spans="1:36" ht="30" customHeight="1">
      <c r="A277" s="1282">
        <v>275</v>
      </c>
      <c r="B277" s="1283" t="s">
        <v>5747</v>
      </c>
      <c r="C277" s="1296"/>
      <c r="D277" s="1323" t="s">
        <v>4443</v>
      </c>
      <c r="E277" s="1291" t="s">
        <v>4514</v>
      </c>
      <c r="F277" s="1291" t="s">
        <v>4517</v>
      </c>
      <c r="G277" s="1291" t="s">
        <v>4339</v>
      </c>
      <c r="H277" s="1291" t="s">
        <v>4336</v>
      </c>
      <c r="I277" s="1291" t="s">
        <v>4330</v>
      </c>
      <c r="J277" s="1314" t="s">
        <v>4520</v>
      </c>
      <c r="K277" s="1291" t="s">
        <v>4346</v>
      </c>
      <c r="L277" s="1292" t="str">
        <f>IF(ISNUMBER(SEARCH(kpi_catalog[[#Headers],[Till Date]],K277)),"Y","N")</f>
        <v>N</v>
      </c>
      <c r="M277" s="1292" t="str">
        <f t="shared" si="4"/>
        <v>Y</v>
      </c>
      <c r="N277" s="1292" t="str">
        <f>IF(ISNUMBER(SEARCH(kpi_catalog[[#Headers],[YTD]],$K277)),"Y","N")</f>
        <v>Y</v>
      </c>
      <c r="O277" s="1292" t="str">
        <f>IF(ISNUMBER(SEARCH(kpi_catalog[[#Headers],[MTD]],$K277)),"Y","N")</f>
        <v>N</v>
      </c>
      <c r="P277" s="1292" t="str">
        <f>IF(ISNUMBER(SEARCH(kpi_catalog[[#Headers],[Selected period]],$K277)),"Y","N")</f>
        <v>N</v>
      </c>
      <c r="Q277" s="1293" t="s">
        <v>4332</v>
      </c>
      <c r="R277" s="1294" t="str">
        <f>IF(ISNUMBER(SEARCH(kpi_catalog[[#Headers],[Division]],$Q277)),"Y","N")</f>
        <v>Y</v>
      </c>
      <c r="S277" s="1294" t="str">
        <f>IF(ISNUMBER(SEARCH(kpi_catalog[[#Headers],[Brand]],$Q277)),"Y","N")</f>
        <v>Y</v>
      </c>
      <c r="T277" s="1294" t="str">
        <f>IF(ISNUMBER(SEARCH(kpi_catalog[[#Headers],[Acquisition Period]],$Q277)),"Y","N")</f>
        <v>Y</v>
      </c>
      <c r="U277" s="1294" t="str">
        <f>IF(ISNUMBER(SEARCH(kpi_catalog[[#Headers],[Engager Type]],$Q277)),"Y","N")</f>
        <v>Y</v>
      </c>
      <c r="V277" s="1294" t="str">
        <f>IF(ISNUMBER(SEARCH(kpi_catalog[[#Headers],[Buyer Type]],$Q277)),"Y","N")</f>
        <v>Y</v>
      </c>
      <c r="W277" s="1294" t="str">
        <f>IF(ISNUMBER(SEARCH(kpi_catalog[[#Headers],[Loyalty Filter]],$Q277)),"Y","N")</f>
        <v>Y</v>
      </c>
      <c r="X277" s="1294" t="str">
        <f>IF(ISNUMBER(SEARCH(kpi_catalog[[#Headers],[Channel]],$Q277)),"Y","N")</f>
        <v>N</v>
      </c>
      <c r="Y277" s="1294" t="str">
        <f>IF(ISNUMBER(SEARCH(kpi_catalog[[#Headers],[Campaign ID]],$Q277)),"Y","N")</f>
        <v>N</v>
      </c>
      <c r="Z277" s="1294" t="str">
        <f>IF(ISNUMBER(SEARCH(kpi_catalog[[#Headers],[Channel]],$Q277)),"Y","N")</f>
        <v>N</v>
      </c>
      <c r="AA277" s="1294" t="str">
        <f>IF(ISNUMBER(SEARCH(kpi_catalog[[#Headers],[Campaign ID]],$Q277)),"Y","N")</f>
        <v>N</v>
      </c>
      <c r="AB277" s="1294" t="str">
        <f>IF(ISNUMBER(SEARCH(kpi_catalog[[#Headers],[Campaign Name]],$Q277)),"Y","N")</f>
        <v>N</v>
      </c>
      <c r="AC277" s="1294" t="str">
        <f>IF(ISNUMBER(SEARCH(kpi_catalog[[#Headers],[Touchpoint]],$Q277)),"Y","N")</f>
        <v>N</v>
      </c>
      <c r="AD277" s="1294" t="str">
        <f>IF(ISNUMBER(SEARCH(kpi_catalog[[#Headers],[Campaign type]],$Q277)),"Y","N")</f>
        <v>N</v>
      </c>
      <c r="AE277" s="1294" t="str">
        <f>IF(ISNUMBER(SEARCH(kpi_catalog[[#Headers],[Product franchise]],$Q277)),"Y","N")</f>
        <v>N</v>
      </c>
      <c r="AF277" s="1294" t="str">
        <f>IF(ISNUMBER(SEARCH(kpi_catalog[[#Headers],[Product code]],$Q277)),"Y","N")</f>
        <v>N</v>
      </c>
      <c r="AG277" s="1295" t="s">
        <v>4337</v>
      </c>
      <c r="AH277" s="1296"/>
      <c r="AI277" s="1297"/>
      <c r="AJ277" s="1297"/>
    </row>
    <row r="278" spans="1:36" ht="30" customHeight="1">
      <c r="A278" s="1282">
        <v>276</v>
      </c>
      <c r="B278" s="1283" t="s">
        <v>5747</v>
      </c>
      <c r="C278" s="1296"/>
      <c r="D278" s="1323" t="s">
        <v>4447</v>
      </c>
      <c r="E278" s="1291" t="s">
        <v>4518</v>
      </c>
      <c r="F278" s="1291" t="s">
        <v>4518</v>
      </c>
      <c r="G278" s="1291" t="s">
        <v>3368</v>
      </c>
      <c r="H278" s="1291" t="s">
        <v>4361</v>
      </c>
      <c r="I278" s="1291" t="s">
        <v>4330</v>
      </c>
      <c r="J278" s="1314" t="s">
        <v>4520</v>
      </c>
      <c r="K278" s="1291" t="s">
        <v>4346</v>
      </c>
      <c r="L278" s="1292" t="str">
        <f>IF(ISNUMBER(SEARCH(kpi_catalog[[#Headers],[Till Date]],K278)),"Y","N")</f>
        <v>N</v>
      </c>
      <c r="M278" s="1292" t="str">
        <f t="shared" si="4"/>
        <v>Y</v>
      </c>
      <c r="N278" s="1292" t="str">
        <f>IF(ISNUMBER(SEARCH(kpi_catalog[[#Headers],[YTD]],$K278)),"Y","N")</f>
        <v>Y</v>
      </c>
      <c r="O278" s="1292" t="str">
        <f>IF(ISNUMBER(SEARCH(kpi_catalog[[#Headers],[MTD]],$K278)),"Y","N")</f>
        <v>N</v>
      </c>
      <c r="P278" s="1292" t="str">
        <f>IF(ISNUMBER(SEARCH(kpi_catalog[[#Headers],[Selected period]],$K278)),"Y","N")</f>
        <v>N</v>
      </c>
      <c r="Q278" s="1293" t="s">
        <v>4332</v>
      </c>
      <c r="R278" s="1294" t="str">
        <f>IF(ISNUMBER(SEARCH(kpi_catalog[[#Headers],[Division]],$Q278)),"Y","N")</f>
        <v>Y</v>
      </c>
      <c r="S278" s="1294" t="str">
        <f>IF(ISNUMBER(SEARCH(kpi_catalog[[#Headers],[Brand]],$Q278)),"Y","N")</f>
        <v>Y</v>
      </c>
      <c r="T278" s="1294" t="str">
        <f>IF(ISNUMBER(SEARCH(kpi_catalog[[#Headers],[Acquisition Period]],$Q278)),"Y","N")</f>
        <v>Y</v>
      </c>
      <c r="U278" s="1294" t="str">
        <f>IF(ISNUMBER(SEARCH(kpi_catalog[[#Headers],[Engager Type]],$Q278)),"Y","N")</f>
        <v>Y</v>
      </c>
      <c r="V278" s="1294" t="str">
        <f>IF(ISNUMBER(SEARCH(kpi_catalog[[#Headers],[Buyer Type]],$Q278)),"Y","N")</f>
        <v>Y</v>
      </c>
      <c r="W278" s="1294" t="str">
        <f>IF(ISNUMBER(SEARCH(kpi_catalog[[#Headers],[Loyalty Filter]],$Q278)),"Y","N")</f>
        <v>Y</v>
      </c>
      <c r="X278" s="1294" t="str">
        <f>IF(ISNUMBER(SEARCH(kpi_catalog[[#Headers],[Channel]],$Q278)),"Y","N")</f>
        <v>N</v>
      </c>
      <c r="Y278" s="1294" t="str">
        <f>IF(ISNUMBER(SEARCH(kpi_catalog[[#Headers],[Campaign ID]],$Q278)),"Y","N")</f>
        <v>N</v>
      </c>
      <c r="Z278" s="1294" t="str">
        <f>IF(ISNUMBER(SEARCH(kpi_catalog[[#Headers],[Channel]],$Q278)),"Y","N")</f>
        <v>N</v>
      </c>
      <c r="AA278" s="1294" t="str">
        <f>IF(ISNUMBER(SEARCH(kpi_catalog[[#Headers],[Campaign ID]],$Q278)),"Y","N")</f>
        <v>N</v>
      </c>
      <c r="AB278" s="1294" t="str">
        <f>IF(ISNUMBER(SEARCH(kpi_catalog[[#Headers],[Campaign Name]],$Q278)),"Y","N")</f>
        <v>N</v>
      </c>
      <c r="AC278" s="1294" t="str">
        <f>IF(ISNUMBER(SEARCH(kpi_catalog[[#Headers],[Touchpoint]],$Q278)),"Y","N")</f>
        <v>N</v>
      </c>
      <c r="AD278" s="1294" t="str">
        <f>IF(ISNUMBER(SEARCH(kpi_catalog[[#Headers],[Campaign type]],$Q278)),"Y","N")</f>
        <v>N</v>
      </c>
      <c r="AE278" s="1294" t="str">
        <f>IF(ISNUMBER(SEARCH(kpi_catalog[[#Headers],[Product franchise]],$Q278)),"Y","N")</f>
        <v>N</v>
      </c>
      <c r="AF278" s="1294" t="str">
        <f>IF(ISNUMBER(SEARCH(kpi_catalog[[#Headers],[Product code]],$Q278)),"Y","N")</f>
        <v>N</v>
      </c>
      <c r="AG278" s="1320" t="str">
        <f>AG246</f>
        <v>- R12: (Total sales generated by New Buyers (First purch. between 0-12 months)) / (Total order by New Buyers (First purch. between 0-12 months))
- YTD: (Total sales generated by New Buyers (First purch. between Jan. and selected month)) / (Total order by New Buyers (First purch. between Jan. and selected month))</v>
      </c>
      <c r="AH278" s="1296"/>
      <c r="AI278" s="1297"/>
      <c r="AJ278" s="1297"/>
    </row>
    <row r="279" spans="1:36" ht="30" customHeight="1">
      <c r="A279" s="1282">
        <v>277</v>
      </c>
      <c r="B279" s="1283" t="s">
        <v>5747</v>
      </c>
      <c r="C279" s="1296"/>
      <c r="D279" s="1323" t="s">
        <v>4447</v>
      </c>
      <c r="E279" s="1291" t="s">
        <v>4518</v>
      </c>
      <c r="F279" s="1291" t="str">
        <f>F278&amp;" - LY"</f>
        <v>New Buyers AOV - LY</v>
      </c>
      <c r="G279" s="1291" t="s">
        <v>3368</v>
      </c>
      <c r="H279" s="1291" t="s">
        <v>4336</v>
      </c>
      <c r="I279" s="1291" t="s">
        <v>4330</v>
      </c>
      <c r="J279" s="1314" t="s">
        <v>4520</v>
      </c>
      <c r="K279" s="1291" t="s">
        <v>4346</v>
      </c>
      <c r="L279" s="1292" t="str">
        <f>IF(ISNUMBER(SEARCH(kpi_catalog[[#Headers],[Till Date]],K279)),"Y","N")</f>
        <v>N</v>
      </c>
      <c r="M279" s="1292" t="str">
        <f t="shared" si="4"/>
        <v>Y</v>
      </c>
      <c r="N279" s="1292" t="str">
        <f>IF(ISNUMBER(SEARCH(kpi_catalog[[#Headers],[YTD]],$K279)),"Y","N")</f>
        <v>Y</v>
      </c>
      <c r="O279" s="1292" t="str">
        <f>IF(ISNUMBER(SEARCH(kpi_catalog[[#Headers],[MTD]],$K279)),"Y","N")</f>
        <v>N</v>
      </c>
      <c r="P279" s="1292" t="str">
        <f>IF(ISNUMBER(SEARCH(kpi_catalog[[#Headers],[Selected period]],$K279)),"Y","N")</f>
        <v>N</v>
      </c>
      <c r="Q279" s="1293" t="s">
        <v>4332</v>
      </c>
      <c r="R279" s="1294" t="str">
        <f>IF(ISNUMBER(SEARCH(kpi_catalog[[#Headers],[Division]],$Q279)),"Y","N")</f>
        <v>Y</v>
      </c>
      <c r="S279" s="1294" t="str">
        <f>IF(ISNUMBER(SEARCH(kpi_catalog[[#Headers],[Brand]],$Q279)),"Y","N")</f>
        <v>Y</v>
      </c>
      <c r="T279" s="1294" t="str">
        <f>IF(ISNUMBER(SEARCH(kpi_catalog[[#Headers],[Acquisition Period]],$Q279)),"Y","N")</f>
        <v>Y</v>
      </c>
      <c r="U279" s="1294" t="str">
        <f>IF(ISNUMBER(SEARCH(kpi_catalog[[#Headers],[Engager Type]],$Q279)),"Y","N")</f>
        <v>Y</v>
      </c>
      <c r="V279" s="1294" t="str">
        <f>IF(ISNUMBER(SEARCH(kpi_catalog[[#Headers],[Buyer Type]],$Q279)),"Y","N")</f>
        <v>Y</v>
      </c>
      <c r="W279" s="1294" t="str">
        <f>IF(ISNUMBER(SEARCH(kpi_catalog[[#Headers],[Loyalty Filter]],$Q279)),"Y","N")</f>
        <v>Y</v>
      </c>
      <c r="X279" s="1294" t="str">
        <f>IF(ISNUMBER(SEARCH(kpi_catalog[[#Headers],[Channel]],$Q279)),"Y","N")</f>
        <v>N</v>
      </c>
      <c r="Y279" s="1294" t="str">
        <f>IF(ISNUMBER(SEARCH(kpi_catalog[[#Headers],[Campaign ID]],$Q279)),"Y","N")</f>
        <v>N</v>
      </c>
      <c r="Z279" s="1294" t="str">
        <f>IF(ISNUMBER(SEARCH(kpi_catalog[[#Headers],[Channel]],$Q279)),"Y","N")</f>
        <v>N</v>
      </c>
      <c r="AA279" s="1294" t="str">
        <f>IF(ISNUMBER(SEARCH(kpi_catalog[[#Headers],[Campaign ID]],$Q279)),"Y","N")</f>
        <v>N</v>
      </c>
      <c r="AB279" s="1294" t="str">
        <f>IF(ISNUMBER(SEARCH(kpi_catalog[[#Headers],[Campaign Name]],$Q279)),"Y","N")</f>
        <v>N</v>
      </c>
      <c r="AC279" s="1294" t="str">
        <f>IF(ISNUMBER(SEARCH(kpi_catalog[[#Headers],[Touchpoint]],$Q279)),"Y","N")</f>
        <v>N</v>
      </c>
      <c r="AD279" s="1294" t="str">
        <f>IF(ISNUMBER(SEARCH(kpi_catalog[[#Headers],[Campaign type]],$Q279)),"Y","N")</f>
        <v>N</v>
      </c>
      <c r="AE279" s="1294" t="str">
        <f>IF(ISNUMBER(SEARCH(kpi_catalog[[#Headers],[Product franchise]],$Q279)),"Y","N")</f>
        <v>N</v>
      </c>
      <c r="AF279" s="1294" t="str">
        <f>IF(ISNUMBER(SEARCH(kpi_catalog[[#Headers],[Product code]],$Q279)),"Y","N")</f>
        <v>N</v>
      </c>
      <c r="AG279" s="1295" t="s">
        <v>4337</v>
      </c>
      <c r="AH279" s="1296"/>
      <c r="AI279" s="1297"/>
      <c r="AJ279" s="1297"/>
    </row>
    <row r="280" spans="1:36" ht="30" customHeight="1">
      <c r="A280" s="1282">
        <v>278</v>
      </c>
      <c r="B280" s="1283" t="s">
        <v>5747</v>
      </c>
      <c r="C280" s="1296"/>
      <c r="D280" s="1323" t="s">
        <v>4447</v>
      </c>
      <c r="E280" s="1291" t="s">
        <v>4518</v>
      </c>
      <c r="F280" s="1291" t="str">
        <f>F278&amp;" - YoY"</f>
        <v>New Buyers AOV - YoY</v>
      </c>
      <c r="G280" s="1291" t="s">
        <v>4339</v>
      </c>
      <c r="H280" s="1291" t="s">
        <v>4336</v>
      </c>
      <c r="I280" s="1291" t="s">
        <v>4330</v>
      </c>
      <c r="J280" s="1314" t="s">
        <v>4520</v>
      </c>
      <c r="K280" s="1291" t="s">
        <v>4346</v>
      </c>
      <c r="L280" s="1292" t="str">
        <f>IF(ISNUMBER(SEARCH(kpi_catalog[[#Headers],[Till Date]],K280)),"Y","N")</f>
        <v>N</v>
      </c>
      <c r="M280" s="1292" t="str">
        <f t="shared" si="4"/>
        <v>Y</v>
      </c>
      <c r="N280" s="1292" t="str">
        <f>IF(ISNUMBER(SEARCH(kpi_catalog[[#Headers],[YTD]],$K280)),"Y","N")</f>
        <v>Y</v>
      </c>
      <c r="O280" s="1292" t="str">
        <f>IF(ISNUMBER(SEARCH(kpi_catalog[[#Headers],[MTD]],$K280)),"Y","N")</f>
        <v>N</v>
      </c>
      <c r="P280" s="1292" t="str">
        <f>IF(ISNUMBER(SEARCH(kpi_catalog[[#Headers],[Selected period]],$K280)),"Y","N")</f>
        <v>N</v>
      </c>
      <c r="Q280" s="1293" t="s">
        <v>4332</v>
      </c>
      <c r="R280" s="1294" t="str">
        <f>IF(ISNUMBER(SEARCH(kpi_catalog[[#Headers],[Division]],$Q280)),"Y","N")</f>
        <v>Y</v>
      </c>
      <c r="S280" s="1294" t="str">
        <f>IF(ISNUMBER(SEARCH(kpi_catalog[[#Headers],[Brand]],$Q280)),"Y","N")</f>
        <v>Y</v>
      </c>
      <c r="T280" s="1294" t="str">
        <f>IF(ISNUMBER(SEARCH(kpi_catalog[[#Headers],[Acquisition Period]],$Q280)),"Y","N")</f>
        <v>Y</v>
      </c>
      <c r="U280" s="1294" t="str">
        <f>IF(ISNUMBER(SEARCH(kpi_catalog[[#Headers],[Engager Type]],$Q280)),"Y","N")</f>
        <v>Y</v>
      </c>
      <c r="V280" s="1294" t="str">
        <f>IF(ISNUMBER(SEARCH(kpi_catalog[[#Headers],[Buyer Type]],$Q280)),"Y","N")</f>
        <v>Y</v>
      </c>
      <c r="W280" s="1294" t="str">
        <f>IF(ISNUMBER(SEARCH(kpi_catalog[[#Headers],[Loyalty Filter]],$Q280)),"Y","N")</f>
        <v>Y</v>
      </c>
      <c r="X280" s="1294" t="str">
        <f>IF(ISNUMBER(SEARCH(kpi_catalog[[#Headers],[Channel]],$Q280)),"Y","N")</f>
        <v>N</v>
      </c>
      <c r="Y280" s="1294" t="str">
        <f>IF(ISNUMBER(SEARCH(kpi_catalog[[#Headers],[Campaign ID]],$Q280)),"Y","N")</f>
        <v>N</v>
      </c>
      <c r="Z280" s="1294" t="str">
        <f>IF(ISNUMBER(SEARCH(kpi_catalog[[#Headers],[Channel]],$Q280)),"Y","N")</f>
        <v>N</v>
      </c>
      <c r="AA280" s="1294" t="str">
        <f>IF(ISNUMBER(SEARCH(kpi_catalog[[#Headers],[Campaign ID]],$Q280)),"Y","N")</f>
        <v>N</v>
      </c>
      <c r="AB280" s="1294" t="str">
        <f>IF(ISNUMBER(SEARCH(kpi_catalog[[#Headers],[Campaign Name]],$Q280)),"Y","N")</f>
        <v>N</v>
      </c>
      <c r="AC280" s="1294" t="str">
        <f>IF(ISNUMBER(SEARCH(kpi_catalog[[#Headers],[Touchpoint]],$Q280)),"Y","N")</f>
        <v>N</v>
      </c>
      <c r="AD280" s="1294" t="str">
        <f>IF(ISNUMBER(SEARCH(kpi_catalog[[#Headers],[Campaign type]],$Q280)),"Y","N")</f>
        <v>N</v>
      </c>
      <c r="AE280" s="1294" t="str">
        <f>IF(ISNUMBER(SEARCH(kpi_catalog[[#Headers],[Product franchise]],$Q280)),"Y","N")</f>
        <v>N</v>
      </c>
      <c r="AF280" s="1294" t="str">
        <f>IF(ISNUMBER(SEARCH(kpi_catalog[[#Headers],[Product code]],$Q280)),"Y","N")</f>
        <v>N</v>
      </c>
      <c r="AG280" s="1295" t="s">
        <v>4337</v>
      </c>
      <c r="AH280" s="1296"/>
      <c r="AI280" s="1297"/>
      <c r="AJ280" s="1297"/>
    </row>
    <row r="281" spans="1:36" ht="30" customHeight="1">
      <c r="A281" s="1282">
        <v>279</v>
      </c>
      <c r="B281" s="1283" t="s">
        <v>5747</v>
      </c>
      <c r="C281" s="1296"/>
      <c r="D281" s="1323" t="s">
        <v>5022</v>
      </c>
      <c r="E281" s="1291" t="s">
        <v>4521</v>
      </c>
      <c r="F281" s="1291" t="s">
        <v>4521</v>
      </c>
      <c r="G281" s="1291" t="s">
        <v>3368</v>
      </c>
      <c r="H281" s="1291" t="s">
        <v>4361</v>
      </c>
      <c r="I281" s="1291" t="s">
        <v>4330</v>
      </c>
      <c r="J281" s="1314" t="s">
        <v>4520</v>
      </c>
      <c r="K281" s="1291" t="s">
        <v>4346</v>
      </c>
      <c r="L281" s="1292" t="str">
        <f>IF(ISNUMBER(SEARCH(kpi_catalog[[#Headers],[Till Date]],K281)),"Y","N")</f>
        <v>N</v>
      </c>
      <c r="M281" s="1292" t="str">
        <f t="shared" si="4"/>
        <v>Y</v>
      </c>
      <c r="N281" s="1292" t="str">
        <f>IF(ISNUMBER(SEARCH(kpi_catalog[[#Headers],[YTD]],$K281)),"Y","N")</f>
        <v>Y</v>
      </c>
      <c r="O281" s="1292" t="str">
        <f>IF(ISNUMBER(SEARCH(kpi_catalog[[#Headers],[MTD]],$K281)),"Y","N")</f>
        <v>N</v>
      </c>
      <c r="P281" s="1292" t="str">
        <f>IF(ISNUMBER(SEARCH(kpi_catalog[[#Headers],[Selected period]],$K281)),"Y","N")</f>
        <v>N</v>
      </c>
      <c r="Q281" s="1293" t="s">
        <v>4332</v>
      </c>
      <c r="R281" s="1294" t="str">
        <f>IF(ISNUMBER(SEARCH(kpi_catalog[[#Headers],[Division]],$Q281)),"Y","N")</f>
        <v>Y</v>
      </c>
      <c r="S281" s="1294" t="str">
        <f>IF(ISNUMBER(SEARCH(kpi_catalog[[#Headers],[Brand]],$Q281)),"Y","N")</f>
        <v>Y</v>
      </c>
      <c r="T281" s="1294" t="str">
        <f>IF(ISNUMBER(SEARCH(kpi_catalog[[#Headers],[Acquisition Period]],$Q281)),"Y","N")</f>
        <v>Y</v>
      </c>
      <c r="U281" s="1294" t="str">
        <f>IF(ISNUMBER(SEARCH(kpi_catalog[[#Headers],[Engager Type]],$Q281)),"Y","N")</f>
        <v>Y</v>
      </c>
      <c r="V281" s="1294" t="str">
        <f>IF(ISNUMBER(SEARCH(kpi_catalog[[#Headers],[Buyer Type]],$Q281)),"Y","N")</f>
        <v>Y</v>
      </c>
      <c r="W281" s="1294" t="str">
        <f>IF(ISNUMBER(SEARCH(kpi_catalog[[#Headers],[Loyalty Filter]],$Q281)),"Y","N")</f>
        <v>Y</v>
      </c>
      <c r="X281" s="1294" t="str">
        <f>IF(ISNUMBER(SEARCH(kpi_catalog[[#Headers],[Channel]],$Q281)),"Y","N")</f>
        <v>N</v>
      </c>
      <c r="Y281" s="1294" t="str">
        <f>IF(ISNUMBER(SEARCH(kpi_catalog[[#Headers],[Campaign ID]],$Q281)),"Y","N")</f>
        <v>N</v>
      </c>
      <c r="Z281" s="1294" t="str">
        <f>IF(ISNUMBER(SEARCH(kpi_catalog[[#Headers],[Channel]],$Q281)),"Y","N")</f>
        <v>N</v>
      </c>
      <c r="AA281" s="1294" t="str">
        <f>IF(ISNUMBER(SEARCH(kpi_catalog[[#Headers],[Campaign ID]],$Q281)),"Y","N")</f>
        <v>N</v>
      </c>
      <c r="AB281" s="1294" t="str">
        <f>IF(ISNUMBER(SEARCH(kpi_catalog[[#Headers],[Campaign Name]],$Q281)),"Y","N")</f>
        <v>N</v>
      </c>
      <c r="AC281" s="1294" t="str">
        <f>IF(ISNUMBER(SEARCH(kpi_catalog[[#Headers],[Touchpoint]],$Q281)),"Y","N")</f>
        <v>N</v>
      </c>
      <c r="AD281" s="1294" t="str">
        <f>IF(ISNUMBER(SEARCH(kpi_catalog[[#Headers],[Campaign type]],$Q281)),"Y","N")</f>
        <v>N</v>
      </c>
      <c r="AE281" s="1294" t="str">
        <f>IF(ISNUMBER(SEARCH(kpi_catalog[[#Headers],[Product franchise]],$Q281)),"Y","N")</f>
        <v>N</v>
      </c>
      <c r="AF281" s="1294" t="str">
        <f>IF(ISNUMBER(SEARCH(kpi_catalog[[#Headers],[Product code]],$Q281)),"Y","N")</f>
        <v>N</v>
      </c>
      <c r="AG281" s="1320" t="str">
        <f>AG249</f>
        <v>- R12: (Total items purchased by New Buyers (First purch. between 0-12 months)) / (Total order by New Buyers (First purch. between 0-12 months))
- YTD: (Total items purchased by New Buyers (First purch. between Jan. and selected month)) / (Total order by New Buyers (First purch. between Jan. and selected month))</v>
      </c>
      <c r="AH281" s="1296"/>
      <c r="AI281" s="1297"/>
      <c r="AJ281" s="1297"/>
    </row>
    <row r="282" spans="1:36" ht="30" customHeight="1">
      <c r="A282" s="1282">
        <v>280</v>
      </c>
      <c r="B282" s="1283" t="s">
        <v>5747</v>
      </c>
      <c r="C282" s="1296"/>
      <c r="D282" s="1323" t="s">
        <v>5022</v>
      </c>
      <c r="E282" s="1291" t="s">
        <v>4521</v>
      </c>
      <c r="F282" s="1291" t="str">
        <f>F281&amp;" - LY"</f>
        <v>New Buyers IPT - LY</v>
      </c>
      <c r="G282" s="1291" t="s">
        <v>3368</v>
      </c>
      <c r="H282" s="1291" t="s">
        <v>4336</v>
      </c>
      <c r="I282" s="1291" t="s">
        <v>4330</v>
      </c>
      <c r="J282" s="1314" t="s">
        <v>4520</v>
      </c>
      <c r="K282" s="1291" t="s">
        <v>4346</v>
      </c>
      <c r="L282" s="1292" t="str">
        <f>IF(ISNUMBER(SEARCH(kpi_catalog[[#Headers],[Till Date]],K282)),"Y","N")</f>
        <v>N</v>
      </c>
      <c r="M282" s="1292" t="str">
        <f t="shared" si="4"/>
        <v>Y</v>
      </c>
      <c r="N282" s="1292" t="str">
        <f>IF(ISNUMBER(SEARCH(kpi_catalog[[#Headers],[YTD]],$K282)),"Y","N")</f>
        <v>Y</v>
      </c>
      <c r="O282" s="1292" t="str">
        <f>IF(ISNUMBER(SEARCH(kpi_catalog[[#Headers],[MTD]],$K282)),"Y","N")</f>
        <v>N</v>
      </c>
      <c r="P282" s="1292" t="str">
        <f>IF(ISNUMBER(SEARCH(kpi_catalog[[#Headers],[Selected period]],$K282)),"Y","N")</f>
        <v>N</v>
      </c>
      <c r="Q282" s="1293" t="s">
        <v>4332</v>
      </c>
      <c r="R282" s="1294" t="str">
        <f>IF(ISNUMBER(SEARCH(kpi_catalog[[#Headers],[Division]],$Q282)),"Y","N")</f>
        <v>Y</v>
      </c>
      <c r="S282" s="1294" t="str">
        <f>IF(ISNUMBER(SEARCH(kpi_catalog[[#Headers],[Brand]],$Q282)),"Y","N")</f>
        <v>Y</v>
      </c>
      <c r="T282" s="1294" t="str">
        <f>IF(ISNUMBER(SEARCH(kpi_catalog[[#Headers],[Acquisition Period]],$Q282)),"Y","N")</f>
        <v>Y</v>
      </c>
      <c r="U282" s="1294" t="str">
        <f>IF(ISNUMBER(SEARCH(kpi_catalog[[#Headers],[Engager Type]],$Q282)),"Y","N")</f>
        <v>Y</v>
      </c>
      <c r="V282" s="1294" t="str">
        <f>IF(ISNUMBER(SEARCH(kpi_catalog[[#Headers],[Buyer Type]],$Q282)),"Y","N")</f>
        <v>Y</v>
      </c>
      <c r="W282" s="1294" t="str">
        <f>IF(ISNUMBER(SEARCH(kpi_catalog[[#Headers],[Loyalty Filter]],$Q282)),"Y","N")</f>
        <v>Y</v>
      </c>
      <c r="X282" s="1294" t="str">
        <f>IF(ISNUMBER(SEARCH(kpi_catalog[[#Headers],[Channel]],$Q282)),"Y","N")</f>
        <v>N</v>
      </c>
      <c r="Y282" s="1294" t="str">
        <f>IF(ISNUMBER(SEARCH(kpi_catalog[[#Headers],[Campaign ID]],$Q282)),"Y","N")</f>
        <v>N</v>
      </c>
      <c r="Z282" s="1294" t="str">
        <f>IF(ISNUMBER(SEARCH(kpi_catalog[[#Headers],[Channel]],$Q282)),"Y","N")</f>
        <v>N</v>
      </c>
      <c r="AA282" s="1294" t="str">
        <f>IF(ISNUMBER(SEARCH(kpi_catalog[[#Headers],[Campaign ID]],$Q282)),"Y","N")</f>
        <v>N</v>
      </c>
      <c r="AB282" s="1294" t="str">
        <f>IF(ISNUMBER(SEARCH(kpi_catalog[[#Headers],[Campaign Name]],$Q282)),"Y","N")</f>
        <v>N</v>
      </c>
      <c r="AC282" s="1294" t="str">
        <f>IF(ISNUMBER(SEARCH(kpi_catalog[[#Headers],[Touchpoint]],$Q282)),"Y","N")</f>
        <v>N</v>
      </c>
      <c r="AD282" s="1294" t="str">
        <f>IF(ISNUMBER(SEARCH(kpi_catalog[[#Headers],[Campaign type]],$Q282)),"Y","N")</f>
        <v>N</v>
      </c>
      <c r="AE282" s="1294" t="str">
        <f>IF(ISNUMBER(SEARCH(kpi_catalog[[#Headers],[Product franchise]],$Q282)),"Y","N")</f>
        <v>N</v>
      </c>
      <c r="AF282" s="1294" t="str">
        <f>IF(ISNUMBER(SEARCH(kpi_catalog[[#Headers],[Product code]],$Q282)),"Y","N")</f>
        <v>N</v>
      </c>
      <c r="AG282" s="1295" t="s">
        <v>4337</v>
      </c>
      <c r="AH282" s="1296"/>
      <c r="AI282" s="1297"/>
      <c r="AJ282" s="1297"/>
    </row>
    <row r="283" spans="1:36" ht="30" customHeight="1">
      <c r="A283" s="1282">
        <v>281</v>
      </c>
      <c r="B283" s="1283" t="s">
        <v>5747</v>
      </c>
      <c r="C283" s="1296"/>
      <c r="D283" s="1323" t="s">
        <v>5022</v>
      </c>
      <c r="E283" s="1291" t="s">
        <v>4521</v>
      </c>
      <c r="F283" s="1291" t="str">
        <f>F281&amp;" - YoY"</f>
        <v>New Buyers IPT - YoY</v>
      </c>
      <c r="G283" s="1291" t="s">
        <v>4339</v>
      </c>
      <c r="H283" s="1291" t="s">
        <v>4336</v>
      </c>
      <c r="I283" s="1291" t="s">
        <v>4330</v>
      </c>
      <c r="J283" s="1314" t="s">
        <v>4520</v>
      </c>
      <c r="K283" s="1291" t="s">
        <v>4346</v>
      </c>
      <c r="L283" s="1292" t="str">
        <f>IF(ISNUMBER(SEARCH(kpi_catalog[[#Headers],[Till Date]],K283)),"Y","N")</f>
        <v>N</v>
      </c>
      <c r="M283" s="1292" t="str">
        <f t="shared" si="4"/>
        <v>Y</v>
      </c>
      <c r="N283" s="1292" t="str">
        <f>IF(ISNUMBER(SEARCH(kpi_catalog[[#Headers],[YTD]],$K283)),"Y","N")</f>
        <v>Y</v>
      </c>
      <c r="O283" s="1292" t="str">
        <f>IF(ISNUMBER(SEARCH(kpi_catalog[[#Headers],[MTD]],$K283)),"Y","N")</f>
        <v>N</v>
      </c>
      <c r="P283" s="1292" t="str">
        <f>IF(ISNUMBER(SEARCH(kpi_catalog[[#Headers],[Selected period]],$K283)),"Y","N")</f>
        <v>N</v>
      </c>
      <c r="Q283" s="1293" t="s">
        <v>4332</v>
      </c>
      <c r="R283" s="1294" t="str">
        <f>IF(ISNUMBER(SEARCH(kpi_catalog[[#Headers],[Division]],$Q283)),"Y","N")</f>
        <v>Y</v>
      </c>
      <c r="S283" s="1294" t="str">
        <f>IF(ISNUMBER(SEARCH(kpi_catalog[[#Headers],[Brand]],$Q283)),"Y","N")</f>
        <v>Y</v>
      </c>
      <c r="T283" s="1294" t="str">
        <f>IF(ISNUMBER(SEARCH(kpi_catalog[[#Headers],[Acquisition Period]],$Q283)),"Y","N")</f>
        <v>Y</v>
      </c>
      <c r="U283" s="1294" t="str">
        <f>IF(ISNUMBER(SEARCH(kpi_catalog[[#Headers],[Engager Type]],$Q283)),"Y","N")</f>
        <v>Y</v>
      </c>
      <c r="V283" s="1294" t="str">
        <f>IF(ISNUMBER(SEARCH(kpi_catalog[[#Headers],[Buyer Type]],$Q283)),"Y","N")</f>
        <v>Y</v>
      </c>
      <c r="W283" s="1294" t="str">
        <f>IF(ISNUMBER(SEARCH(kpi_catalog[[#Headers],[Loyalty Filter]],$Q283)),"Y","N")</f>
        <v>Y</v>
      </c>
      <c r="X283" s="1294" t="str">
        <f>IF(ISNUMBER(SEARCH(kpi_catalog[[#Headers],[Channel]],$Q283)),"Y","N")</f>
        <v>N</v>
      </c>
      <c r="Y283" s="1294" t="str">
        <f>IF(ISNUMBER(SEARCH(kpi_catalog[[#Headers],[Campaign ID]],$Q283)),"Y","N")</f>
        <v>N</v>
      </c>
      <c r="Z283" s="1294" t="str">
        <f>IF(ISNUMBER(SEARCH(kpi_catalog[[#Headers],[Channel]],$Q283)),"Y","N")</f>
        <v>N</v>
      </c>
      <c r="AA283" s="1294" t="str">
        <f>IF(ISNUMBER(SEARCH(kpi_catalog[[#Headers],[Campaign ID]],$Q283)),"Y","N")</f>
        <v>N</v>
      </c>
      <c r="AB283" s="1294" t="str">
        <f>IF(ISNUMBER(SEARCH(kpi_catalog[[#Headers],[Campaign Name]],$Q283)),"Y","N")</f>
        <v>N</v>
      </c>
      <c r="AC283" s="1294" t="str">
        <f>IF(ISNUMBER(SEARCH(kpi_catalog[[#Headers],[Touchpoint]],$Q283)),"Y","N")</f>
        <v>N</v>
      </c>
      <c r="AD283" s="1294" t="str">
        <f>IF(ISNUMBER(SEARCH(kpi_catalog[[#Headers],[Campaign type]],$Q283)),"Y","N")</f>
        <v>N</v>
      </c>
      <c r="AE283" s="1294" t="str">
        <f>IF(ISNUMBER(SEARCH(kpi_catalog[[#Headers],[Product franchise]],$Q283)),"Y","N")</f>
        <v>N</v>
      </c>
      <c r="AF283" s="1294" t="str">
        <f>IF(ISNUMBER(SEARCH(kpi_catalog[[#Headers],[Product code]],$Q283)),"Y","N")</f>
        <v>N</v>
      </c>
      <c r="AG283" s="1295" t="s">
        <v>4337</v>
      </c>
      <c r="AH283" s="1296"/>
      <c r="AI283" s="1297"/>
      <c r="AJ283" s="1297"/>
    </row>
    <row r="284" spans="1:36" ht="30" customHeight="1">
      <c r="A284" s="1282">
        <v>282</v>
      </c>
      <c r="B284" s="1283" t="s">
        <v>5747</v>
      </c>
      <c r="C284" s="1296"/>
      <c r="D284" s="1323" t="s">
        <v>5752</v>
      </c>
      <c r="E284" s="1291" t="s">
        <v>4523</v>
      </c>
      <c r="F284" s="1291" t="s">
        <v>4523</v>
      </c>
      <c r="G284" s="1291" t="s">
        <v>3368</v>
      </c>
      <c r="H284" s="1291" t="s">
        <v>4361</v>
      </c>
      <c r="I284" s="1291" t="s">
        <v>4330</v>
      </c>
      <c r="J284" s="1314" t="s">
        <v>4520</v>
      </c>
      <c r="K284" s="1291" t="s">
        <v>4346</v>
      </c>
      <c r="L284" s="1292" t="str">
        <f>IF(ISNUMBER(SEARCH(kpi_catalog[[#Headers],[Till Date]],K284)),"Y","N")</f>
        <v>N</v>
      </c>
      <c r="M284" s="1292" t="str">
        <f t="shared" si="4"/>
        <v>Y</v>
      </c>
      <c r="N284" s="1292" t="str">
        <f>IF(ISNUMBER(SEARCH(kpi_catalog[[#Headers],[YTD]],$K284)),"Y","N")</f>
        <v>Y</v>
      </c>
      <c r="O284" s="1292" t="str">
        <f>IF(ISNUMBER(SEARCH(kpi_catalog[[#Headers],[MTD]],$K284)),"Y","N")</f>
        <v>N</v>
      </c>
      <c r="P284" s="1292" t="str">
        <f>IF(ISNUMBER(SEARCH(kpi_catalog[[#Headers],[Selected period]],$K284)),"Y","N")</f>
        <v>N</v>
      </c>
      <c r="Q284" s="1293" t="s">
        <v>4332</v>
      </c>
      <c r="R284" s="1294" t="str">
        <f>IF(ISNUMBER(SEARCH(kpi_catalog[[#Headers],[Division]],$Q284)),"Y","N")</f>
        <v>Y</v>
      </c>
      <c r="S284" s="1294" t="str">
        <f>IF(ISNUMBER(SEARCH(kpi_catalog[[#Headers],[Brand]],$Q284)),"Y","N")</f>
        <v>Y</v>
      </c>
      <c r="T284" s="1294" t="str">
        <f>IF(ISNUMBER(SEARCH(kpi_catalog[[#Headers],[Acquisition Period]],$Q284)),"Y","N")</f>
        <v>Y</v>
      </c>
      <c r="U284" s="1294" t="str">
        <f>IF(ISNUMBER(SEARCH(kpi_catalog[[#Headers],[Engager Type]],$Q284)),"Y","N")</f>
        <v>Y</v>
      </c>
      <c r="V284" s="1294" t="str">
        <f>IF(ISNUMBER(SEARCH(kpi_catalog[[#Headers],[Buyer Type]],$Q284)),"Y","N")</f>
        <v>Y</v>
      </c>
      <c r="W284" s="1294" t="str">
        <f>IF(ISNUMBER(SEARCH(kpi_catalog[[#Headers],[Loyalty Filter]],$Q284)),"Y","N")</f>
        <v>Y</v>
      </c>
      <c r="X284" s="1294" t="str">
        <f>IF(ISNUMBER(SEARCH(kpi_catalog[[#Headers],[Channel]],$Q284)),"Y","N")</f>
        <v>N</v>
      </c>
      <c r="Y284" s="1294" t="str">
        <f>IF(ISNUMBER(SEARCH(kpi_catalog[[#Headers],[Campaign ID]],$Q284)),"Y","N")</f>
        <v>N</v>
      </c>
      <c r="Z284" s="1294" t="str">
        <f>IF(ISNUMBER(SEARCH(kpi_catalog[[#Headers],[Channel]],$Q284)),"Y","N")</f>
        <v>N</v>
      </c>
      <c r="AA284" s="1294" t="str">
        <f>IF(ISNUMBER(SEARCH(kpi_catalog[[#Headers],[Campaign ID]],$Q284)),"Y","N")</f>
        <v>N</v>
      </c>
      <c r="AB284" s="1294" t="str">
        <f>IF(ISNUMBER(SEARCH(kpi_catalog[[#Headers],[Campaign Name]],$Q284)),"Y","N")</f>
        <v>N</v>
      </c>
      <c r="AC284" s="1294" t="str">
        <f>IF(ISNUMBER(SEARCH(kpi_catalog[[#Headers],[Touchpoint]],$Q284)),"Y","N")</f>
        <v>N</v>
      </c>
      <c r="AD284" s="1294" t="str">
        <f>IF(ISNUMBER(SEARCH(kpi_catalog[[#Headers],[Campaign type]],$Q284)),"Y","N")</f>
        <v>N</v>
      </c>
      <c r="AE284" s="1294" t="str">
        <f>IF(ISNUMBER(SEARCH(kpi_catalog[[#Headers],[Product franchise]],$Q284)),"Y","N")</f>
        <v>N</v>
      </c>
      <c r="AF284" s="1294" t="str">
        <f>IF(ISNUMBER(SEARCH(kpi_catalog[[#Headers],[Product code]],$Q284)),"Y","N")</f>
        <v>N</v>
      </c>
      <c r="AG284" s="1320" t="str">
        <f>AG252</f>
        <v>- R12: (Total sales by New Buyers (First purch. between 0-12 months)) / (Total Items purchased by New Buyers (First purch. between 0-12 months))
- YTD: (Total sales by New Buyers (First purch. between Jan. and selected month)) / Total Items purchased by New Buyers (First purch. between Jan. and selected month))</v>
      </c>
      <c r="AH284" s="1296"/>
      <c r="AI284" s="1297"/>
      <c r="AJ284" s="1297"/>
    </row>
    <row r="285" spans="1:36" ht="30" customHeight="1">
      <c r="A285" s="1282">
        <v>283</v>
      </c>
      <c r="B285" s="1283" t="s">
        <v>5747</v>
      </c>
      <c r="C285" s="1296"/>
      <c r="D285" s="1323" t="s">
        <v>5752</v>
      </c>
      <c r="E285" s="1291" t="s">
        <v>4523</v>
      </c>
      <c r="F285" s="1291" t="str">
        <f>F284&amp;" - LY"</f>
        <v>New Buyers AUR - LY</v>
      </c>
      <c r="G285" s="1291" t="s">
        <v>3368</v>
      </c>
      <c r="H285" s="1291" t="s">
        <v>4336</v>
      </c>
      <c r="I285" s="1291" t="s">
        <v>4330</v>
      </c>
      <c r="J285" s="1314" t="s">
        <v>4520</v>
      </c>
      <c r="K285" s="1291" t="s">
        <v>4346</v>
      </c>
      <c r="L285" s="1292" t="str">
        <f>IF(ISNUMBER(SEARCH(kpi_catalog[[#Headers],[Till Date]],K285)),"Y","N")</f>
        <v>N</v>
      </c>
      <c r="M285" s="1292" t="str">
        <f t="shared" si="4"/>
        <v>Y</v>
      </c>
      <c r="N285" s="1292" t="str">
        <f>IF(ISNUMBER(SEARCH(kpi_catalog[[#Headers],[YTD]],$K285)),"Y","N")</f>
        <v>Y</v>
      </c>
      <c r="O285" s="1292" t="str">
        <f>IF(ISNUMBER(SEARCH(kpi_catalog[[#Headers],[MTD]],$K285)),"Y","N")</f>
        <v>N</v>
      </c>
      <c r="P285" s="1292" t="str">
        <f>IF(ISNUMBER(SEARCH(kpi_catalog[[#Headers],[Selected period]],$K285)),"Y","N")</f>
        <v>N</v>
      </c>
      <c r="Q285" s="1293" t="s">
        <v>4332</v>
      </c>
      <c r="R285" s="1294" t="str">
        <f>IF(ISNUMBER(SEARCH(kpi_catalog[[#Headers],[Division]],$Q285)),"Y","N")</f>
        <v>Y</v>
      </c>
      <c r="S285" s="1294" t="str">
        <f>IF(ISNUMBER(SEARCH(kpi_catalog[[#Headers],[Brand]],$Q285)),"Y","N")</f>
        <v>Y</v>
      </c>
      <c r="T285" s="1294" t="str">
        <f>IF(ISNUMBER(SEARCH(kpi_catalog[[#Headers],[Acquisition Period]],$Q285)),"Y","N")</f>
        <v>Y</v>
      </c>
      <c r="U285" s="1294" t="str">
        <f>IF(ISNUMBER(SEARCH(kpi_catalog[[#Headers],[Engager Type]],$Q285)),"Y","N")</f>
        <v>Y</v>
      </c>
      <c r="V285" s="1294" t="str">
        <f>IF(ISNUMBER(SEARCH(kpi_catalog[[#Headers],[Buyer Type]],$Q285)),"Y","N")</f>
        <v>Y</v>
      </c>
      <c r="W285" s="1294" t="str">
        <f>IF(ISNUMBER(SEARCH(kpi_catalog[[#Headers],[Loyalty Filter]],$Q285)),"Y","N")</f>
        <v>Y</v>
      </c>
      <c r="X285" s="1294" t="str">
        <f>IF(ISNUMBER(SEARCH(kpi_catalog[[#Headers],[Channel]],$Q285)),"Y","N")</f>
        <v>N</v>
      </c>
      <c r="Y285" s="1294" t="str">
        <f>IF(ISNUMBER(SEARCH(kpi_catalog[[#Headers],[Campaign ID]],$Q285)),"Y","N")</f>
        <v>N</v>
      </c>
      <c r="Z285" s="1294" t="str">
        <f>IF(ISNUMBER(SEARCH(kpi_catalog[[#Headers],[Channel]],$Q285)),"Y","N")</f>
        <v>N</v>
      </c>
      <c r="AA285" s="1294" t="str">
        <f>IF(ISNUMBER(SEARCH(kpi_catalog[[#Headers],[Campaign ID]],$Q285)),"Y","N")</f>
        <v>N</v>
      </c>
      <c r="AB285" s="1294" t="str">
        <f>IF(ISNUMBER(SEARCH(kpi_catalog[[#Headers],[Campaign Name]],$Q285)),"Y","N")</f>
        <v>N</v>
      </c>
      <c r="AC285" s="1294" t="str">
        <f>IF(ISNUMBER(SEARCH(kpi_catalog[[#Headers],[Touchpoint]],$Q285)),"Y","N")</f>
        <v>N</v>
      </c>
      <c r="AD285" s="1294" t="str">
        <f>IF(ISNUMBER(SEARCH(kpi_catalog[[#Headers],[Campaign type]],$Q285)),"Y","N")</f>
        <v>N</v>
      </c>
      <c r="AE285" s="1294" t="str">
        <f>IF(ISNUMBER(SEARCH(kpi_catalog[[#Headers],[Product franchise]],$Q285)),"Y","N")</f>
        <v>N</v>
      </c>
      <c r="AF285" s="1294" t="str">
        <f>IF(ISNUMBER(SEARCH(kpi_catalog[[#Headers],[Product code]],$Q285)),"Y","N")</f>
        <v>N</v>
      </c>
      <c r="AG285" s="1295" t="s">
        <v>4337</v>
      </c>
      <c r="AH285" s="1296"/>
      <c r="AI285" s="1297"/>
      <c r="AJ285" s="1297"/>
    </row>
    <row r="286" spans="1:36" ht="30" customHeight="1">
      <c r="A286" s="1282">
        <v>284</v>
      </c>
      <c r="B286" s="1283" t="s">
        <v>5747</v>
      </c>
      <c r="C286" s="1296"/>
      <c r="D286" s="1323" t="s">
        <v>5752</v>
      </c>
      <c r="E286" s="1291" t="s">
        <v>4523</v>
      </c>
      <c r="F286" s="1291" t="str">
        <f>F284&amp;" - YoY"</f>
        <v>New Buyers AUR - YoY</v>
      </c>
      <c r="G286" s="1291" t="s">
        <v>4339</v>
      </c>
      <c r="H286" s="1291" t="s">
        <v>4336</v>
      </c>
      <c r="I286" s="1291" t="s">
        <v>4330</v>
      </c>
      <c r="J286" s="1314" t="s">
        <v>4520</v>
      </c>
      <c r="K286" s="1291" t="s">
        <v>4346</v>
      </c>
      <c r="L286" s="1292" t="str">
        <f>IF(ISNUMBER(SEARCH(kpi_catalog[[#Headers],[Till Date]],K286)),"Y","N")</f>
        <v>N</v>
      </c>
      <c r="M286" s="1292" t="str">
        <f t="shared" si="4"/>
        <v>Y</v>
      </c>
      <c r="N286" s="1292" t="str">
        <f>IF(ISNUMBER(SEARCH(kpi_catalog[[#Headers],[YTD]],$K286)),"Y","N")</f>
        <v>Y</v>
      </c>
      <c r="O286" s="1292" t="str">
        <f>IF(ISNUMBER(SEARCH(kpi_catalog[[#Headers],[MTD]],$K286)),"Y","N")</f>
        <v>N</v>
      </c>
      <c r="P286" s="1292" t="str">
        <f>IF(ISNUMBER(SEARCH(kpi_catalog[[#Headers],[Selected period]],$K286)),"Y","N")</f>
        <v>N</v>
      </c>
      <c r="Q286" s="1293" t="s">
        <v>4332</v>
      </c>
      <c r="R286" s="1294" t="str">
        <f>IF(ISNUMBER(SEARCH(kpi_catalog[[#Headers],[Division]],$Q286)),"Y","N")</f>
        <v>Y</v>
      </c>
      <c r="S286" s="1294" t="str">
        <f>IF(ISNUMBER(SEARCH(kpi_catalog[[#Headers],[Brand]],$Q286)),"Y","N")</f>
        <v>Y</v>
      </c>
      <c r="T286" s="1294" t="str">
        <f>IF(ISNUMBER(SEARCH(kpi_catalog[[#Headers],[Acquisition Period]],$Q286)),"Y","N")</f>
        <v>Y</v>
      </c>
      <c r="U286" s="1294" t="str">
        <f>IF(ISNUMBER(SEARCH(kpi_catalog[[#Headers],[Engager Type]],$Q286)),"Y","N")</f>
        <v>Y</v>
      </c>
      <c r="V286" s="1294" t="str">
        <f>IF(ISNUMBER(SEARCH(kpi_catalog[[#Headers],[Buyer Type]],$Q286)),"Y","N")</f>
        <v>Y</v>
      </c>
      <c r="W286" s="1294" t="str">
        <f>IF(ISNUMBER(SEARCH(kpi_catalog[[#Headers],[Loyalty Filter]],$Q286)),"Y","N")</f>
        <v>Y</v>
      </c>
      <c r="X286" s="1294" t="str">
        <f>IF(ISNUMBER(SEARCH(kpi_catalog[[#Headers],[Channel]],$Q286)),"Y","N")</f>
        <v>N</v>
      </c>
      <c r="Y286" s="1294" t="str">
        <f>IF(ISNUMBER(SEARCH(kpi_catalog[[#Headers],[Campaign ID]],$Q286)),"Y","N")</f>
        <v>N</v>
      </c>
      <c r="Z286" s="1294" t="str">
        <f>IF(ISNUMBER(SEARCH(kpi_catalog[[#Headers],[Channel]],$Q286)),"Y","N")</f>
        <v>N</v>
      </c>
      <c r="AA286" s="1294" t="str">
        <f>IF(ISNUMBER(SEARCH(kpi_catalog[[#Headers],[Campaign ID]],$Q286)),"Y","N")</f>
        <v>N</v>
      </c>
      <c r="AB286" s="1294" t="str">
        <f>IF(ISNUMBER(SEARCH(kpi_catalog[[#Headers],[Campaign Name]],$Q286)),"Y","N")</f>
        <v>N</v>
      </c>
      <c r="AC286" s="1294" t="str">
        <f>IF(ISNUMBER(SEARCH(kpi_catalog[[#Headers],[Touchpoint]],$Q286)),"Y","N")</f>
        <v>N</v>
      </c>
      <c r="AD286" s="1294" t="str">
        <f>IF(ISNUMBER(SEARCH(kpi_catalog[[#Headers],[Campaign type]],$Q286)),"Y","N")</f>
        <v>N</v>
      </c>
      <c r="AE286" s="1294" t="str">
        <f>IF(ISNUMBER(SEARCH(kpi_catalog[[#Headers],[Product franchise]],$Q286)),"Y","N")</f>
        <v>N</v>
      </c>
      <c r="AF286" s="1294" t="str">
        <f>IF(ISNUMBER(SEARCH(kpi_catalog[[#Headers],[Product code]],$Q286)),"Y","N")</f>
        <v>N</v>
      </c>
      <c r="AG286" s="1295" t="s">
        <v>4337</v>
      </c>
      <c r="AH286" s="1296"/>
      <c r="AI286" s="1297"/>
      <c r="AJ286" s="1297"/>
    </row>
    <row r="287" spans="1:36" ht="30" customHeight="1">
      <c r="A287" s="1282">
        <v>285</v>
      </c>
      <c r="B287" s="1283" t="s">
        <v>5747</v>
      </c>
      <c r="C287" s="1296"/>
      <c r="D287" s="1323" t="s">
        <v>5754</v>
      </c>
      <c r="E287" s="1291" t="s">
        <v>4525</v>
      </c>
      <c r="F287" s="1291" t="s">
        <v>4525</v>
      </c>
      <c r="G287" s="1291" t="s">
        <v>3368</v>
      </c>
      <c r="H287" s="1291" t="s">
        <v>4361</v>
      </c>
      <c r="I287" s="1291" t="s">
        <v>4330</v>
      </c>
      <c r="J287" s="1314" t="s">
        <v>4520</v>
      </c>
      <c r="K287" s="1291" t="s">
        <v>4346</v>
      </c>
      <c r="L287" s="1292" t="str">
        <f>IF(ISNUMBER(SEARCH(kpi_catalog[[#Headers],[Till Date]],K287)),"Y","N")</f>
        <v>N</v>
      </c>
      <c r="M287" s="1292" t="str">
        <f t="shared" si="4"/>
        <v>Y</v>
      </c>
      <c r="N287" s="1292" t="str">
        <f>IF(ISNUMBER(SEARCH(kpi_catalog[[#Headers],[YTD]],$K287)),"Y","N")</f>
        <v>Y</v>
      </c>
      <c r="O287" s="1292" t="str">
        <f>IF(ISNUMBER(SEARCH(kpi_catalog[[#Headers],[MTD]],$K287)),"Y","N")</f>
        <v>N</v>
      </c>
      <c r="P287" s="1292" t="str">
        <f>IF(ISNUMBER(SEARCH(kpi_catalog[[#Headers],[Selected period]],$K287)),"Y","N")</f>
        <v>N</v>
      </c>
      <c r="Q287" s="1293" t="s">
        <v>4332</v>
      </c>
      <c r="R287" s="1294" t="str">
        <f>IF(ISNUMBER(SEARCH(kpi_catalog[[#Headers],[Division]],$Q287)),"Y","N")</f>
        <v>Y</v>
      </c>
      <c r="S287" s="1294" t="str">
        <f>IF(ISNUMBER(SEARCH(kpi_catalog[[#Headers],[Brand]],$Q287)),"Y","N")</f>
        <v>Y</v>
      </c>
      <c r="T287" s="1294" t="str">
        <f>IF(ISNUMBER(SEARCH(kpi_catalog[[#Headers],[Acquisition Period]],$Q287)),"Y","N")</f>
        <v>Y</v>
      </c>
      <c r="U287" s="1294" t="str">
        <f>IF(ISNUMBER(SEARCH(kpi_catalog[[#Headers],[Engager Type]],$Q287)),"Y","N")</f>
        <v>Y</v>
      </c>
      <c r="V287" s="1294" t="str">
        <f>IF(ISNUMBER(SEARCH(kpi_catalog[[#Headers],[Buyer Type]],$Q287)),"Y","N")</f>
        <v>Y</v>
      </c>
      <c r="W287" s="1294" t="str">
        <f>IF(ISNUMBER(SEARCH(kpi_catalog[[#Headers],[Loyalty Filter]],$Q287)),"Y","N")</f>
        <v>Y</v>
      </c>
      <c r="X287" s="1294" t="str">
        <f>IF(ISNUMBER(SEARCH(kpi_catalog[[#Headers],[Channel]],$Q287)),"Y","N")</f>
        <v>N</v>
      </c>
      <c r="Y287" s="1294" t="str">
        <f>IF(ISNUMBER(SEARCH(kpi_catalog[[#Headers],[Campaign ID]],$Q287)),"Y","N")</f>
        <v>N</v>
      </c>
      <c r="Z287" s="1294" t="str">
        <f>IF(ISNUMBER(SEARCH(kpi_catalog[[#Headers],[Channel]],$Q287)),"Y","N")</f>
        <v>N</v>
      </c>
      <c r="AA287" s="1294" t="str">
        <f>IF(ISNUMBER(SEARCH(kpi_catalog[[#Headers],[Campaign ID]],$Q287)),"Y","N")</f>
        <v>N</v>
      </c>
      <c r="AB287" s="1294" t="str">
        <f>IF(ISNUMBER(SEARCH(kpi_catalog[[#Headers],[Campaign Name]],$Q287)),"Y","N")</f>
        <v>N</v>
      </c>
      <c r="AC287" s="1294" t="str">
        <f>IF(ISNUMBER(SEARCH(kpi_catalog[[#Headers],[Touchpoint]],$Q287)),"Y","N")</f>
        <v>N</v>
      </c>
      <c r="AD287" s="1294" t="str">
        <f>IF(ISNUMBER(SEARCH(kpi_catalog[[#Headers],[Campaign type]],$Q287)),"Y","N")</f>
        <v>N</v>
      </c>
      <c r="AE287" s="1294" t="str">
        <f>IF(ISNUMBER(SEARCH(kpi_catalog[[#Headers],[Product franchise]],$Q287)),"Y","N")</f>
        <v>N</v>
      </c>
      <c r="AF287" s="1294" t="str">
        <f>IF(ISNUMBER(SEARCH(kpi_catalog[[#Headers],[Product code]],$Q287)),"Y","N")</f>
        <v>N</v>
      </c>
      <c r="AG287" s="1320" t="str">
        <f>AG255</f>
        <v>- R12: (Total sales by New Buyers (First purch. between 0-12 months)) / (Total New Buyers (First purch. between 0-12 months))
- YTD: (Total sales by New Buyers (First purch. between Jan. and selected month)) / Total New Buyers (First purch. between Jan. and selected month))</v>
      </c>
      <c r="AH287" s="1296"/>
      <c r="AI287" s="1297"/>
      <c r="AJ287" s="1297"/>
    </row>
    <row r="288" spans="1:36" ht="30" customHeight="1">
      <c r="A288" s="1282">
        <v>286</v>
      </c>
      <c r="B288" s="1283" t="s">
        <v>5747</v>
      </c>
      <c r="C288" s="1296"/>
      <c r="D288" s="1323" t="s">
        <v>5754</v>
      </c>
      <c r="E288" s="1291" t="s">
        <v>4525</v>
      </c>
      <c r="F288" s="1291" t="str">
        <f>F287&amp;" - LY"</f>
        <v>New Buyers AVG Spends - LY</v>
      </c>
      <c r="G288" s="1291" t="s">
        <v>3368</v>
      </c>
      <c r="H288" s="1291" t="s">
        <v>4336</v>
      </c>
      <c r="I288" s="1291" t="s">
        <v>4330</v>
      </c>
      <c r="J288" s="1314" t="s">
        <v>4520</v>
      </c>
      <c r="K288" s="1291" t="s">
        <v>4346</v>
      </c>
      <c r="L288" s="1292" t="str">
        <f>IF(ISNUMBER(SEARCH(kpi_catalog[[#Headers],[Till Date]],K288)),"Y","N")</f>
        <v>N</v>
      </c>
      <c r="M288" s="1292" t="str">
        <f t="shared" si="4"/>
        <v>Y</v>
      </c>
      <c r="N288" s="1292" t="str">
        <f>IF(ISNUMBER(SEARCH(kpi_catalog[[#Headers],[YTD]],$K288)),"Y","N")</f>
        <v>Y</v>
      </c>
      <c r="O288" s="1292" t="str">
        <f>IF(ISNUMBER(SEARCH(kpi_catalog[[#Headers],[MTD]],$K288)),"Y","N")</f>
        <v>N</v>
      </c>
      <c r="P288" s="1292" t="str">
        <f>IF(ISNUMBER(SEARCH(kpi_catalog[[#Headers],[Selected period]],$K288)),"Y","N")</f>
        <v>N</v>
      </c>
      <c r="Q288" s="1293" t="s">
        <v>4332</v>
      </c>
      <c r="R288" s="1294" t="str">
        <f>IF(ISNUMBER(SEARCH(kpi_catalog[[#Headers],[Division]],$Q288)),"Y","N")</f>
        <v>Y</v>
      </c>
      <c r="S288" s="1294" t="str">
        <f>IF(ISNUMBER(SEARCH(kpi_catalog[[#Headers],[Brand]],$Q288)),"Y","N")</f>
        <v>Y</v>
      </c>
      <c r="T288" s="1294" t="str">
        <f>IF(ISNUMBER(SEARCH(kpi_catalog[[#Headers],[Acquisition Period]],$Q288)),"Y","N")</f>
        <v>Y</v>
      </c>
      <c r="U288" s="1294" t="str">
        <f>IF(ISNUMBER(SEARCH(kpi_catalog[[#Headers],[Engager Type]],$Q288)),"Y","N")</f>
        <v>Y</v>
      </c>
      <c r="V288" s="1294" t="str">
        <f>IF(ISNUMBER(SEARCH(kpi_catalog[[#Headers],[Buyer Type]],$Q288)),"Y","N")</f>
        <v>Y</v>
      </c>
      <c r="W288" s="1294" t="str">
        <f>IF(ISNUMBER(SEARCH(kpi_catalog[[#Headers],[Loyalty Filter]],$Q288)),"Y","N")</f>
        <v>Y</v>
      </c>
      <c r="X288" s="1294" t="str">
        <f>IF(ISNUMBER(SEARCH(kpi_catalog[[#Headers],[Channel]],$Q288)),"Y","N")</f>
        <v>N</v>
      </c>
      <c r="Y288" s="1294" t="str">
        <f>IF(ISNUMBER(SEARCH(kpi_catalog[[#Headers],[Campaign ID]],$Q288)),"Y","N")</f>
        <v>N</v>
      </c>
      <c r="Z288" s="1294" t="str">
        <f>IF(ISNUMBER(SEARCH(kpi_catalog[[#Headers],[Channel]],$Q288)),"Y","N")</f>
        <v>N</v>
      </c>
      <c r="AA288" s="1294" t="str">
        <f>IF(ISNUMBER(SEARCH(kpi_catalog[[#Headers],[Campaign ID]],$Q288)),"Y","N")</f>
        <v>N</v>
      </c>
      <c r="AB288" s="1294" t="str">
        <f>IF(ISNUMBER(SEARCH(kpi_catalog[[#Headers],[Campaign Name]],$Q288)),"Y","N")</f>
        <v>N</v>
      </c>
      <c r="AC288" s="1294" t="str">
        <f>IF(ISNUMBER(SEARCH(kpi_catalog[[#Headers],[Touchpoint]],$Q288)),"Y","N")</f>
        <v>N</v>
      </c>
      <c r="AD288" s="1294" t="str">
        <f>IF(ISNUMBER(SEARCH(kpi_catalog[[#Headers],[Campaign type]],$Q288)),"Y","N")</f>
        <v>N</v>
      </c>
      <c r="AE288" s="1294" t="str">
        <f>IF(ISNUMBER(SEARCH(kpi_catalog[[#Headers],[Product franchise]],$Q288)),"Y","N")</f>
        <v>N</v>
      </c>
      <c r="AF288" s="1294" t="str">
        <f>IF(ISNUMBER(SEARCH(kpi_catalog[[#Headers],[Product code]],$Q288)),"Y","N")</f>
        <v>N</v>
      </c>
      <c r="AG288" s="1295" t="s">
        <v>4337</v>
      </c>
      <c r="AH288" s="1296"/>
      <c r="AI288" s="1297"/>
      <c r="AJ288" s="1297"/>
    </row>
    <row r="289" spans="1:36" ht="30" customHeight="1">
      <c r="A289" s="1282">
        <v>287</v>
      </c>
      <c r="B289" s="1283" t="s">
        <v>5747</v>
      </c>
      <c r="C289" s="1296"/>
      <c r="D289" s="1323" t="s">
        <v>5754</v>
      </c>
      <c r="E289" s="1291" t="s">
        <v>4525</v>
      </c>
      <c r="F289" s="1291" t="str">
        <f>F287&amp;" - YoY"</f>
        <v>New Buyers AVG Spends - YoY</v>
      </c>
      <c r="G289" s="1291" t="s">
        <v>4339</v>
      </c>
      <c r="H289" s="1291" t="s">
        <v>4336</v>
      </c>
      <c r="I289" s="1291" t="s">
        <v>4330</v>
      </c>
      <c r="J289" s="1314" t="s">
        <v>4520</v>
      </c>
      <c r="K289" s="1291" t="s">
        <v>4346</v>
      </c>
      <c r="L289" s="1292" t="str">
        <f>IF(ISNUMBER(SEARCH(kpi_catalog[[#Headers],[Till Date]],K289)),"Y","N")</f>
        <v>N</v>
      </c>
      <c r="M289" s="1292" t="str">
        <f t="shared" si="4"/>
        <v>Y</v>
      </c>
      <c r="N289" s="1292" t="str">
        <f>IF(ISNUMBER(SEARCH(kpi_catalog[[#Headers],[YTD]],$K289)),"Y","N")</f>
        <v>Y</v>
      </c>
      <c r="O289" s="1292" t="str">
        <f>IF(ISNUMBER(SEARCH(kpi_catalog[[#Headers],[MTD]],$K289)),"Y","N")</f>
        <v>N</v>
      </c>
      <c r="P289" s="1292" t="str">
        <f>IF(ISNUMBER(SEARCH(kpi_catalog[[#Headers],[Selected period]],$K289)),"Y","N")</f>
        <v>N</v>
      </c>
      <c r="Q289" s="1293" t="s">
        <v>4332</v>
      </c>
      <c r="R289" s="1294" t="str">
        <f>IF(ISNUMBER(SEARCH(kpi_catalog[[#Headers],[Division]],$Q289)),"Y","N")</f>
        <v>Y</v>
      </c>
      <c r="S289" s="1294" t="str">
        <f>IF(ISNUMBER(SEARCH(kpi_catalog[[#Headers],[Brand]],$Q289)),"Y","N")</f>
        <v>Y</v>
      </c>
      <c r="T289" s="1294" t="str">
        <f>IF(ISNUMBER(SEARCH(kpi_catalog[[#Headers],[Acquisition Period]],$Q289)),"Y","N")</f>
        <v>Y</v>
      </c>
      <c r="U289" s="1294" t="str">
        <f>IF(ISNUMBER(SEARCH(kpi_catalog[[#Headers],[Engager Type]],$Q289)),"Y","N")</f>
        <v>Y</v>
      </c>
      <c r="V289" s="1294" t="str">
        <f>IF(ISNUMBER(SEARCH(kpi_catalog[[#Headers],[Buyer Type]],$Q289)),"Y","N")</f>
        <v>Y</v>
      </c>
      <c r="W289" s="1294" t="str">
        <f>IF(ISNUMBER(SEARCH(kpi_catalog[[#Headers],[Loyalty Filter]],$Q289)),"Y","N")</f>
        <v>Y</v>
      </c>
      <c r="X289" s="1294" t="str">
        <f>IF(ISNUMBER(SEARCH(kpi_catalog[[#Headers],[Channel]],$Q289)),"Y","N")</f>
        <v>N</v>
      </c>
      <c r="Y289" s="1294" t="str">
        <f>IF(ISNUMBER(SEARCH(kpi_catalog[[#Headers],[Campaign ID]],$Q289)),"Y","N")</f>
        <v>N</v>
      </c>
      <c r="Z289" s="1294" t="str">
        <f>IF(ISNUMBER(SEARCH(kpi_catalog[[#Headers],[Channel]],$Q289)),"Y","N")</f>
        <v>N</v>
      </c>
      <c r="AA289" s="1294" t="str">
        <f>IF(ISNUMBER(SEARCH(kpi_catalog[[#Headers],[Campaign ID]],$Q289)),"Y","N")</f>
        <v>N</v>
      </c>
      <c r="AB289" s="1294" t="str">
        <f>IF(ISNUMBER(SEARCH(kpi_catalog[[#Headers],[Campaign Name]],$Q289)),"Y","N")</f>
        <v>N</v>
      </c>
      <c r="AC289" s="1294" t="str">
        <f>IF(ISNUMBER(SEARCH(kpi_catalog[[#Headers],[Touchpoint]],$Q289)),"Y","N")</f>
        <v>N</v>
      </c>
      <c r="AD289" s="1294" t="str">
        <f>IF(ISNUMBER(SEARCH(kpi_catalog[[#Headers],[Campaign type]],$Q289)),"Y","N")</f>
        <v>N</v>
      </c>
      <c r="AE289" s="1294" t="str">
        <f>IF(ISNUMBER(SEARCH(kpi_catalog[[#Headers],[Product franchise]],$Q289)),"Y","N")</f>
        <v>N</v>
      </c>
      <c r="AF289" s="1294" t="str">
        <f>IF(ISNUMBER(SEARCH(kpi_catalog[[#Headers],[Product code]],$Q289)),"Y","N")</f>
        <v>N</v>
      </c>
      <c r="AG289" s="1295" t="s">
        <v>4337</v>
      </c>
      <c r="AH289" s="1296"/>
      <c r="AI289" s="1297"/>
      <c r="AJ289" s="1297"/>
    </row>
    <row r="290" spans="1:36" ht="30" customHeight="1">
      <c r="A290" s="1282">
        <v>288</v>
      </c>
      <c r="B290" s="1283" t="s">
        <v>5730</v>
      </c>
      <c r="C290" s="1296"/>
      <c r="D290" s="1323" t="s">
        <v>5757</v>
      </c>
      <c r="E290" s="1291" t="s">
        <v>4369</v>
      </c>
      <c r="F290" s="1291" t="s">
        <v>4369</v>
      </c>
      <c r="G290" s="1291" t="s">
        <v>3368</v>
      </c>
      <c r="H290" s="1291" t="s">
        <v>4361</v>
      </c>
      <c r="I290" s="1291" t="s">
        <v>4330</v>
      </c>
      <c r="J290" s="1314" t="s">
        <v>4520</v>
      </c>
      <c r="K290" s="1291" t="s">
        <v>4346</v>
      </c>
      <c r="L290" s="1292" t="str">
        <f>IF(ISNUMBER(SEARCH(kpi_catalog[[#Headers],[Till Date]],K290)),"Y","N")</f>
        <v>N</v>
      </c>
      <c r="M290" s="1292" t="str">
        <f t="shared" si="4"/>
        <v>Y</v>
      </c>
      <c r="N290" s="1292" t="str">
        <f>IF(ISNUMBER(SEARCH(kpi_catalog[[#Headers],[YTD]],$K290)),"Y","N")</f>
        <v>Y</v>
      </c>
      <c r="O290" s="1292" t="str">
        <f>IF(ISNUMBER(SEARCH(kpi_catalog[[#Headers],[MTD]],$K290)),"Y","N")</f>
        <v>N</v>
      </c>
      <c r="P290" s="1292" t="str">
        <f>IF(ISNUMBER(SEARCH(kpi_catalog[[#Headers],[Selected period]],$K290)),"Y","N")</f>
        <v>N</v>
      </c>
      <c r="Q290" s="1293" t="s">
        <v>4332</v>
      </c>
      <c r="R290" s="1294" t="str">
        <f>IF(ISNUMBER(SEARCH(kpi_catalog[[#Headers],[Division]],$Q290)),"Y","N")</f>
        <v>Y</v>
      </c>
      <c r="S290" s="1294" t="str">
        <f>IF(ISNUMBER(SEARCH(kpi_catalog[[#Headers],[Brand]],$Q290)),"Y","N")</f>
        <v>Y</v>
      </c>
      <c r="T290" s="1294" t="str">
        <f>IF(ISNUMBER(SEARCH(kpi_catalog[[#Headers],[Acquisition Period]],$Q290)),"Y","N")</f>
        <v>Y</v>
      </c>
      <c r="U290" s="1294" t="str">
        <f>IF(ISNUMBER(SEARCH(kpi_catalog[[#Headers],[Engager Type]],$Q290)),"Y","N")</f>
        <v>Y</v>
      </c>
      <c r="V290" s="1294" t="str">
        <f>IF(ISNUMBER(SEARCH(kpi_catalog[[#Headers],[Buyer Type]],$Q290)),"Y","N")</f>
        <v>Y</v>
      </c>
      <c r="W290" s="1294" t="str">
        <f>IF(ISNUMBER(SEARCH(kpi_catalog[[#Headers],[Loyalty Filter]],$Q290)),"Y","N")</f>
        <v>Y</v>
      </c>
      <c r="X290" s="1294" t="str">
        <f>IF(ISNUMBER(SEARCH(kpi_catalog[[#Headers],[Channel]],$Q290)),"Y","N")</f>
        <v>N</v>
      </c>
      <c r="Y290" s="1294" t="str">
        <f>IF(ISNUMBER(SEARCH(kpi_catalog[[#Headers],[Campaign ID]],$Q290)),"Y","N")</f>
        <v>N</v>
      </c>
      <c r="Z290" s="1294" t="str">
        <f>IF(ISNUMBER(SEARCH(kpi_catalog[[#Headers],[Channel]],$Q290)),"Y","N")</f>
        <v>N</v>
      </c>
      <c r="AA290" s="1294" t="str">
        <f>IF(ISNUMBER(SEARCH(kpi_catalog[[#Headers],[Campaign ID]],$Q290)),"Y","N")</f>
        <v>N</v>
      </c>
      <c r="AB290" s="1294" t="str">
        <f>IF(ISNUMBER(SEARCH(kpi_catalog[[#Headers],[Campaign Name]],$Q290)),"Y","N")</f>
        <v>N</v>
      </c>
      <c r="AC290" s="1294" t="str">
        <f>IF(ISNUMBER(SEARCH(kpi_catalog[[#Headers],[Touchpoint]],$Q290)),"Y","N")</f>
        <v>N</v>
      </c>
      <c r="AD290" s="1294" t="str">
        <f>IF(ISNUMBER(SEARCH(kpi_catalog[[#Headers],[Campaign type]],$Q290)),"Y","N")</f>
        <v>N</v>
      </c>
      <c r="AE290" s="1294" t="str">
        <f>IF(ISNUMBER(SEARCH(kpi_catalog[[#Headers],[Product franchise]],$Q290)),"Y","N")</f>
        <v>N</v>
      </c>
      <c r="AF290" s="1294" t="str">
        <f>IF(ISNUMBER(SEARCH(kpi_catalog[[#Headers],[Product code]],$Q290)),"Y","N")</f>
        <v>N</v>
      </c>
      <c r="AG290" s="1320" t="str">
        <f>AG258</f>
        <v>- R12: New Buyers + Reactivated Buyers - Churn, Churn here is customer made a purchase 13-24M ago but no purchase made in 0-12M
YTD: New Buyers YTD + Reactivated Buyers YTD - Churn YTD, Churn here is customer made a purchase 13-24M ago but no purchase made between Jan and selected month</v>
      </c>
      <c r="AH290" s="1296"/>
      <c r="AI290" s="1297"/>
      <c r="AJ290" s="1297"/>
    </row>
    <row r="291" spans="1:36" ht="30" customHeight="1">
      <c r="A291" s="1282">
        <v>289</v>
      </c>
      <c r="B291" s="1283" t="s">
        <v>5747</v>
      </c>
      <c r="C291" s="1296"/>
      <c r="D291" s="1323" t="s">
        <v>5758</v>
      </c>
      <c r="E291" s="1291" t="s">
        <v>4528</v>
      </c>
      <c r="F291" s="1291" t="s">
        <v>4528</v>
      </c>
      <c r="G291" s="1291" t="s">
        <v>3368</v>
      </c>
      <c r="H291" s="1291" t="s">
        <v>4361</v>
      </c>
      <c r="I291" s="1291" t="s">
        <v>4330</v>
      </c>
      <c r="J291" s="1314" t="s">
        <v>4520</v>
      </c>
      <c r="K291" s="1291" t="s">
        <v>4346</v>
      </c>
      <c r="L291" s="1292" t="str">
        <f>IF(ISNUMBER(SEARCH(kpi_catalog[[#Headers],[Till Date]],K291)),"Y","N")</f>
        <v>N</v>
      </c>
      <c r="M291" s="1292" t="str">
        <f t="shared" si="4"/>
        <v>Y</v>
      </c>
      <c r="N291" s="1292" t="str">
        <f>IF(ISNUMBER(SEARCH(kpi_catalog[[#Headers],[YTD]],$K291)),"Y","N")</f>
        <v>Y</v>
      </c>
      <c r="O291" s="1292" t="str">
        <f>IF(ISNUMBER(SEARCH(kpi_catalog[[#Headers],[MTD]],$K291)),"Y","N")</f>
        <v>N</v>
      </c>
      <c r="P291" s="1292" t="str">
        <f>IF(ISNUMBER(SEARCH(kpi_catalog[[#Headers],[Selected period]],$K291)),"Y","N")</f>
        <v>N</v>
      </c>
      <c r="Q291" s="1293" t="s">
        <v>4332</v>
      </c>
      <c r="R291" s="1294" t="str">
        <f>IF(ISNUMBER(SEARCH(kpi_catalog[[#Headers],[Division]],$Q291)),"Y","N")</f>
        <v>Y</v>
      </c>
      <c r="S291" s="1294" t="str">
        <f>IF(ISNUMBER(SEARCH(kpi_catalog[[#Headers],[Brand]],$Q291)),"Y","N")</f>
        <v>Y</v>
      </c>
      <c r="T291" s="1294" t="str">
        <f>IF(ISNUMBER(SEARCH(kpi_catalog[[#Headers],[Acquisition Period]],$Q291)),"Y","N")</f>
        <v>Y</v>
      </c>
      <c r="U291" s="1294" t="str">
        <f>IF(ISNUMBER(SEARCH(kpi_catalog[[#Headers],[Engager Type]],$Q291)),"Y","N")</f>
        <v>Y</v>
      </c>
      <c r="V291" s="1294" t="str">
        <f>IF(ISNUMBER(SEARCH(kpi_catalog[[#Headers],[Buyer Type]],$Q291)),"Y","N")</f>
        <v>Y</v>
      </c>
      <c r="W291" s="1294" t="str">
        <f>IF(ISNUMBER(SEARCH(kpi_catalog[[#Headers],[Loyalty Filter]],$Q291)),"Y","N")</f>
        <v>Y</v>
      </c>
      <c r="X291" s="1294" t="str">
        <f>IF(ISNUMBER(SEARCH(kpi_catalog[[#Headers],[Channel]],$Q291)),"Y","N")</f>
        <v>N</v>
      </c>
      <c r="Y291" s="1294" t="str">
        <f>IF(ISNUMBER(SEARCH(kpi_catalog[[#Headers],[Campaign ID]],$Q291)),"Y","N")</f>
        <v>N</v>
      </c>
      <c r="Z291" s="1294" t="str">
        <f>IF(ISNUMBER(SEARCH(kpi_catalog[[#Headers],[Channel]],$Q291)),"Y","N")</f>
        <v>N</v>
      </c>
      <c r="AA291" s="1294" t="str">
        <f>IF(ISNUMBER(SEARCH(kpi_catalog[[#Headers],[Campaign ID]],$Q291)),"Y","N")</f>
        <v>N</v>
      </c>
      <c r="AB291" s="1294" t="str">
        <f>IF(ISNUMBER(SEARCH(kpi_catalog[[#Headers],[Campaign Name]],$Q291)),"Y","N")</f>
        <v>N</v>
      </c>
      <c r="AC291" s="1294" t="str">
        <f>IF(ISNUMBER(SEARCH(kpi_catalog[[#Headers],[Touchpoint]],$Q291)),"Y","N")</f>
        <v>N</v>
      </c>
      <c r="AD291" s="1294" t="str">
        <f>IF(ISNUMBER(SEARCH(kpi_catalog[[#Headers],[Campaign type]],$Q291)),"Y","N")</f>
        <v>N</v>
      </c>
      <c r="AE291" s="1294" t="str">
        <f>IF(ISNUMBER(SEARCH(kpi_catalog[[#Headers],[Product franchise]],$Q291)),"Y","N")</f>
        <v>N</v>
      </c>
      <c r="AF291" s="1294" t="str">
        <f>IF(ISNUMBER(SEARCH(kpi_catalog[[#Headers],[Product code]],$Q291)),"Y","N")</f>
        <v>N</v>
      </c>
      <c r="AG291" s="1320" t="s">
        <v>5759</v>
      </c>
      <c r="AH291" s="1296"/>
      <c r="AI291" s="1297"/>
      <c r="AJ291" s="1297"/>
    </row>
    <row r="292" spans="1:36" ht="30" customHeight="1">
      <c r="A292" s="1282">
        <v>290</v>
      </c>
      <c r="B292" s="1283" t="s">
        <v>5747</v>
      </c>
      <c r="C292" s="1296"/>
      <c r="D292" s="1323" t="s">
        <v>5758</v>
      </c>
      <c r="E292" s="1291" t="s">
        <v>4528</v>
      </c>
      <c r="F292" s="1291" t="str">
        <f>F291&amp;" - LY"</f>
        <v>New Buyers AVG Days B/W Purchases - LY</v>
      </c>
      <c r="G292" s="1291" t="s">
        <v>3368</v>
      </c>
      <c r="H292" s="1291" t="s">
        <v>4336</v>
      </c>
      <c r="I292" s="1291" t="s">
        <v>4330</v>
      </c>
      <c r="J292" s="1314" t="s">
        <v>4520</v>
      </c>
      <c r="K292" s="1291" t="s">
        <v>4346</v>
      </c>
      <c r="L292" s="1292" t="str">
        <f>IF(ISNUMBER(SEARCH(kpi_catalog[[#Headers],[Till Date]],K292)),"Y","N")</f>
        <v>N</v>
      </c>
      <c r="M292" s="1292" t="str">
        <f t="shared" si="4"/>
        <v>Y</v>
      </c>
      <c r="N292" s="1292" t="str">
        <f>IF(ISNUMBER(SEARCH(kpi_catalog[[#Headers],[YTD]],$K292)),"Y","N")</f>
        <v>Y</v>
      </c>
      <c r="O292" s="1292" t="str">
        <f>IF(ISNUMBER(SEARCH(kpi_catalog[[#Headers],[MTD]],$K292)),"Y","N")</f>
        <v>N</v>
      </c>
      <c r="P292" s="1292" t="str">
        <f>IF(ISNUMBER(SEARCH(kpi_catalog[[#Headers],[Selected period]],$K292)),"Y","N")</f>
        <v>N</v>
      </c>
      <c r="Q292" s="1293" t="s">
        <v>4332</v>
      </c>
      <c r="R292" s="1294" t="str">
        <f>IF(ISNUMBER(SEARCH(kpi_catalog[[#Headers],[Division]],$Q292)),"Y","N")</f>
        <v>Y</v>
      </c>
      <c r="S292" s="1294" t="str">
        <f>IF(ISNUMBER(SEARCH(kpi_catalog[[#Headers],[Brand]],$Q292)),"Y","N")</f>
        <v>Y</v>
      </c>
      <c r="T292" s="1294" t="str">
        <f>IF(ISNUMBER(SEARCH(kpi_catalog[[#Headers],[Acquisition Period]],$Q292)),"Y","N")</f>
        <v>Y</v>
      </c>
      <c r="U292" s="1294" t="str">
        <f>IF(ISNUMBER(SEARCH(kpi_catalog[[#Headers],[Engager Type]],$Q292)),"Y","N")</f>
        <v>Y</v>
      </c>
      <c r="V292" s="1294" t="str">
        <f>IF(ISNUMBER(SEARCH(kpi_catalog[[#Headers],[Buyer Type]],$Q292)),"Y","N")</f>
        <v>Y</v>
      </c>
      <c r="W292" s="1294" t="str">
        <f>IF(ISNUMBER(SEARCH(kpi_catalog[[#Headers],[Loyalty Filter]],$Q292)),"Y","N")</f>
        <v>Y</v>
      </c>
      <c r="X292" s="1294" t="str">
        <f>IF(ISNUMBER(SEARCH(kpi_catalog[[#Headers],[Channel]],$Q292)),"Y","N")</f>
        <v>N</v>
      </c>
      <c r="Y292" s="1294" t="str">
        <f>IF(ISNUMBER(SEARCH(kpi_catalog[[#Headers],[Campaign ID]],$Q292)),"Y","N")</f>
        <v>N</v>
      </c>
      <c r="Z292" s="1294" t="str">
        <f>IF(ISNUMBER(SEARCH(kpi_catalog[[#Headers],[Channel]],$Q292)),"Y","N")</f>
        <v>N</v>
      </c>
      <c r="AA292" s="1294" t="str">
        <f>IF(ISNUMBER(SEARCH(kpi_catalog[[#Headers],[Campaign ID]],$Q292)),"Y","N")</f>
        <v>N</v>
      </c>
      <c r="AB292" s="1294" t="str">
        <f>IF(ISNUMBER(SEARCH(kpi_catalog[[#Headers],[Campaign Name]],$Q292)),"Y","N")</f>
        <v>N</v>
      </c>
      <c r="AC292" s="1294" t="str">
        <f>IF(ISNUMBER(SEARCH(kpi_catalog[[#Headers],[Touchpoint]],$Q292)),"Y","N")</f>
        <v>N</v>
      </c>
      <c r="AD292" s="1294" t="str">
        <f>IF(ISNUMBER(SEARCH(kpi_catalog[[#Headers],[Campaign type]],$Q292)),"Y","N")</f>
        <v>N</v>
      </c>
      <c r="AE292" s="1294" t="str">
        <f>IF(ISNUMBER(SEARCH(kpi_catalog[[#Headers],[Product franchise]],$Q292)),"Y","N")</f>
        <v>N</v>
      </c>
      <c r="AF292" s="1294" t="str">
        <f>IF(ISNUMBER(SEARCH(kpi_catalog[[#Headers],[Product code]],$Q292)),"Y","N")</f>
        <v>N</v>
      </c>
      <c r="AG292" s="1295" t="s">
        <v>4337</v>
      </c>
      <c r="AH292" s="1296"/>
      <c r="AI292" s="1297"/>
      <c r="AJ292" s="1297"/>
    </row>
    <row r="293" spans="1:36" ht="30" customHeight="1">
      <c r="A293" s="1282">
        <v>291</v>
      </c>
      <c r="B293" s="1283" t="s">
        <v>5747</v>
      </c>
      <c r="C293" s="1296"/>
      <c r="D293" s="1323" t="s">
        <v>5758</v>
      </c>
      <c r="E293" s="1291" t="s">
        <v>4528</v>
      </c>
      <c r="F293" s="1291" t="str">
        <f>F291&amp;" - YoY"</f>
        <v>New Buyers AVG Days B/W Purchases - YoY</v>
      </c>
      <c r="G293" s="1291" t="s">
        <v>4339</v>
      </c>
      <c r="H293" s="1291" t="s">
        <v>4336</v>
      </c>
      <c r="I293" s="1291" t="s">
        <v>4330</v>
      </c>
      <c r="J293" s="1314" t="s">
        <v>4520</v>
      </c>
      <c r="K293" s="1291" t="s">
        <v>4346</v>
      </c>
      <c r="L293" s="1292" t="str">
        <f>IF(ISNUMBER(SEARCH(kpi_catalog[[#Headers],[Till Date]],K293)),"Y","N")</f>
        <v>N</v>
      </c>
      <c r="M293" s="1292" t="str">
        <f t="shared" si="4"/>
        <v>Y</v>
      </c>
      <c r="N293" s="1292" t="str">
        <f>IF(ISNUMBER(SEARCH(kpi_catalog[[#Headers],[YTD]],$K293)),"Y","N")</f>
        <v>Y</v>
      </c>
      <c r="O293" s="1292" t="str">
        <f>IF(ISNUMBER(SEARCH(kpi_catalog[[#Headers],[MTD]],$K293)),"Y","N")</f>
        <v>N</v>
      </c>
      <c r="P293" s="1292" t="str">
        <f>IF(ISNUMBER(SEARCH(kpi_catalog[[#Headers],[Selected period]],$K293)),"Y","N")</f>
        <v>N</v>
      </c>
      <c r="Q293" s="1293" t="s">
        <v>4332</v>
      </c>
      <c r="R293" s="1294" t="str">
        <f>IF(ISNUMBER(SEARCH(kpi_catalog[[#Headers],[Division]],$Q293)),"Y","N")</f>
        <v>Y</v>
      </c>
      <c r="S293" s="1294" t="str">
        <f>IF(ISNUMBER(SEARCH(kpi_catalog[[#Headers],[Brand]],$Q293)),"Y","N")</f>
        <v>Y</v>
      </c>
      <c r="T293" s="1294" t="str">
        <f>IF(ISNUMBER(SEARCH(kpi_catalog[[#Headers],[Acquisition Period]],$Q293)),"Y","N")</f>
        <v>Y</v>
      </c>
      <c r="U293" s="1294" t="str">
        <f>IF(ISNUMBER(SEARCH(kpi_catalog[[#Headers],[Engager Type]],$Q293)),"Y","N")</f>
        <v>Y</v>
      </c>
      <c r="V293" s="1294" t="str">
        <f>IF(ISNUMBER(SEARCH(kpi_catalog[[#Headers],[Buyer Type]],$Q293)),"Y","N")</f>
        <v>Y</v>
      </c>
      <c r="W293" s="1294" t="str">
        <f>IF(ISNUMBER(SEARCH(kpi_catalog[[#Headers],[Loyalty Filter]],$Q293)),"Y","N")</f>
        <v>Y</v>
      </c>
      <c r="X293" s="1294" t="str">
        <f>IF(ISNUMBER(SEARCH(kpi_catalog[[#Headers],[Channel]],$Q293)),"Y","N")</f>
        <v>N</v>
      </c>
      <c r="Y293" s="1294" t="str">
        <f>IF(ISNUMBER(SEARCH(kpi_catalog[[#Headers],[Campaign ID]],$Q293)),"Y","N")</f>
        <v>N</v>
      </c>
      <c r="Z293" s="1294" t="str">
        <f>IF(ISNUMBER(SEARCH(kpi_catalog[[#Headers],[Channel]],$Q293)),"Y","N")</f>
        <v>N</v>
      </c>
      <c r="AA293" s="1294" t="str">
        <f>IF(ISNUMBER(SEARCH(kpi_catalog[[#Headers],[Campaign ID]],$Q293)),"Y","N")</f>
        <v>N</v>
      </c>
      <c r="AB293" s="1294" t="str">
        <f>IF(ISNUMBER(SEARCH(kpi_catalog[[#Headers],[Campaign Name]],$Q293)),"Y","N")</f>
        <v>N</v>
      </c>
      <c r="AC293" s="1294" t="str">
        <f>IF(ISNUMBER(SEARCH(kpi_catalog[[#Headers],[Touchpoint]],$Q293)),"Y","N")</f>
        <v>N</v>
      </c>
      <c r="AD293" s="1294" t="str">
        <f>IF(ISNUMBER(SEARCH(kpi_catalog[[#Headers],[Campaign type]],$Q293)),"Y","N")</f>
        <v>N</v>
      </c>
      <c r="AE293" s="1294" t="str">
        <f>IF(ISNUMBER(SEARCH(kpi_catalog[[#Headers],[Product franchise]],$Q293)),"Y","N")</f>
        <v>N</v>
      </c>
      <c r="AF293" s="1294" t="str">
        <f>IF(ISNUMBER(SEARCH(kpi_catalog[[#Headers],[Product code]],$Q293)),"Y","N")</f>
        <v>N</v>
      </c>
      <c r="AG293" s="1295" t="s">
        <v>4337</v>
      </c>
      <c r="AH293" s="1296"/>
      <c r="AI293" s="1297"/>
      <c r="AJ293" s="1297"/>
    </row>
    <row r="294" spans="1:36" ht="30" customHeight="1">
      <c r="A294" s="1282">
        <v>292</v>
      </c>
      <c r="B294" s="1283" t="s">
        <v>5747</v>
      </c>
      <c r="C294" s="1296"/>
      <c r="D294" s="1323" t="s">
        <v>1917</v>
      </c>
      <c r="E294" s="1291" t="s">
        <v>4530</v>
      </c>
      <c r="F294" s="1291" t="s">
        <v>4530</v>
      </c>
      <c r="G294" s="1291" t="s">
        <v>3368</v>
      </c>
      <c r="H294" s="1291" t="s">
        <v>4361</v>
      </c>
      <c r="I294" s="1291" t="s">
        <v>4330</v>
      </c>
      <c r="J294" s="1314" t="s">
        <v>4520</v>
      </c>
      <c r="K294" s="1291" t="s">
        <v>4346</v>
      </c>
      <c r="L294" s="1292" t="str">
        <f>IF(ISNUMBER(SEARCH(kpi_catalog[[#Headers],[Till Date]],K294)),"Y","N")</f>
        <v>N</v>
      </c>
      <c r="M294" s="1292" t="str">
        <f t="shared" si="4"/>
        <v>Y</v>
      </c>
      <c r="N294" s="1292" t="str">
        <f>IF(ISNUMBER(SEARCH(kpi_catalog[[#Headers],[YTD]],$K294)),"Y","N")</f>
        <v>Y</v>
      </c>
      <c r="O294" s="1292" t="str">
        <f>IF(ISNUMBER(SEARCH(kpi_catalog[[#Headers],[MTD]],$K294)),"Y","N")</f>
        <v>N</v>
      </c>
      <c r="P294" s="1292" t="str">
        <f>IF(ISNUMBER(SEARCH(kpi_catalog[[#Headers],[Selected period]],$K294)),"Y","N")</f>
        <v>N</v>
      </c>
      <c r="Q294" s="1293" t="s">
        <v>4332</v>
      </c>
      <c r="R294" s="1294" t="str">
        <f>IF(ISNUMBER(SEARCH(kpi_catalog[[#Headers],[Division]],$Q294)),"Y","N")</f>
        <v>Y</v>
      </c>
      <c r="S294" s="1294" t="str">
        <f>IF(ISNUMBER(SEARCH(kpi_catalog[[#Headers],[Brand]],$Q294)),"Y","N")</f>
        <v>Y</v>
      </c>
      <c r="T294" s="1294" t="str">
        <f>IF(ISNUMBER(SEARCH(kpi_catalog[[#Headers],[Acquisition Period]],$Q294)),"Y","N")</f>
        <v>Y</v>
      </c>
      <c r="U294" s="1294" t="str">
        <f>IF(ISNUMBER(SEARCH(kpi_catalog[[#Headers],[Engager Type]],$Q294)),"Y","N")</f>
        <v>Y</v>
      </c>
      <c r="V294" s="1294" t="str">
        <f>IF(ISNUMBER(SEARCH(kpi_catalog[[#Headers],[Buyer Type]],$Q294)),"Y","N")</f>
        <v>Y</v>
      </c>
      <c r="W294" s="1294" t="str">
        <f>IF(ISNUMBER(SEARCH(kpi_catalog[[#Headers],[Loyalty Filter]],$Q294)),"Y","N")</f>
        <v>Y</v>
      </c>
      <c r="X294" s="1294" t="str">
        <f>IF(ISNUMBER(SEARCH(kpi_catalog[[#Headers],[Channel]],$Q294)),"Y","N")</f>
        <v>N</v>
      </c>
      <c r="Y294" s="1294" t="str">
        <f>IF(ISNUMBER(SEARCH(kpi_catalog[[#Headers],[Campaign ID]],$Q294)),"Y","N")</f>
        <v>N</v>
      </c>
      <c r="Z294" s="1294" t="str">
        <f>IF(ISNUMBER(SEARCH(kpi_catalog[[#Headers],[Channel]],$Q294)),"Y","N")</f>
        <v>N</v>
      </c>
      <c r="AA294" s="1294" t="str">
        <f>IF(ISNUMBER(SEARCH(kpi_catalog[[#Headers],[Campaign ID]],$Q294)),"Y","N")</f>
        <v>N</v>
      </c>
      <c r="AB294" s="1294" t="str">
        <f>IF(ISNUMBER(SEARCH(kpi_catalog[[#Headers],[Campaign Name]],$Q294)),"Y","N")</f>
        <v>N</v>
      </c>
      <c r="AC294" s="1294" t="str">
        <f>IF(ISNUMBER(SEARCH(kpi_catalog[[#Headers],[Touchpoint]],$Q294)),"Y","N")</f>
        <v>N</v>
      </c>
      <c r="AD294" s="1294" t="str">
        <f>IF(ISNUMBER(SEARCH(kpi_catalog[[#Headers],[Campaign type]],$Q294)),"Y","N")</f>
        <v>N</v>
      </c>
      <c r="AE294" s="1294" t="str">
        <f>IF(ISNUMBER(SEARCH(kpi_catalog[[#Headers],[Product franchise]],$Q294)),"Y","N")</f>
        <v>N</v>
      </c>
      <c r="AF294" s="1294" t="str">
        <f>IF(ISNUMBER(SEARCH(kpi_catalog[[#Headers],[Product code]],$Q294)),"Y","N")</f>
        <v>N</v>
      </c>
      <c r="AG294" s="1320" t="s">
        <v>4531</v>
      </c>
      <c r="AH294" s="1296"/>
      <c r="AI294" s="1297"/>
      <c r="AJ294" s="1297"/>
    </row>
    <row r="295" spans="1:36" ht="30" customHeight="1">
      <c r="A295" s="1282">
        <v>293</v>
      </c>
      <c r="B295" s="1283" t="s">
        <v>5747</v>
      </c>
      <c r="C295" s="1296"/>
      <c r="D295" s="1323" t="s">
        <v>1917</v>
      </c>
      <c r="E295" s="1291" t="s">
        <v>4530</v>
      </c>
      <c r="F295" s="1291" t="str">
        <f>F294&amp;" - LY"</f>
        <v>New Buyers AVG Order Frequency - LY</v>
      </c>
      <c r="G295" s="1291" t="s">
        <v>3368</v>
      </c>
      <c r="H295" s="1291" t="s">
        <v>4336</v>
      </c>
      <c r="I295" s="1291" t="s">
        <v>4330</v>
      </c>
      <c r="J295" s="1314" t="s">
        <v>4520</v>
      </c>
      <c r="K295" s="1291" t="s">
        <v>4346</v>
      </c>
      <c r="L295" s="1292" t="str">
        <f>IF(ISNUMBER(SEARCH(kpi_catalog[[#Headers],[Till Date]],K295)),"Y","N")</f>
        <v>N</v>
      </c>
      <c r="M295" s="1292" t="str">
        <f t="shared" si="4"/>
        <v>Y</v>
      </c>
      <c r="N295" s="1292" t="str">
        <f>IF(ISNUMBER(SEARCH(kpi_catalog[[#Headers],[YTD]],$K295)),"Y","N")</f>
        <v>Y</v>
      </c>
      <c r="O295" s="1292" t="str">
        <f>IF(ISNUMBER(SEARCH(kpi_catalog[[#Headers],[MTD]],$K295)),"Y","N")</f>
        <v>N</v>
      </c>
      <c r="P295" s="1292" t="str">
        <f>IF(ISNUMBER(SEARCH(kpi_catalog[[#Headers],[Selected period]],$K295)),"Y","N")</f>
        <v>N</v>
      </c>
      <c r="Q295" s="1293" t="s">
        <v>4332</v>
      </c>
      <c r="R295" s="1294" t="str">
        <f>IF(ISNUMBER(SEARCH(kpi_catalog[[#Headers],[Division]],$Q295)),"Y","N")</f>
        <v>Y</v>
      </c>
      <c r="S295" s="1294" t="str">
        <f>IF(ISNUMBER(SEARCH(kpi_catalog[[#Headers],[Brand]],$Q295)),"Y","N")</f>
        <v>Y</v>
      </c>
      <c r="T295" s="1294" t="str">
        <f>IF(ISNUMBER(SEARCH(kpi_catalog[[#Headers],[Acquisition Period]],$Q295)),"Y","N")</f>
        <v>Y</v>
      </c>
      <c r="U295" s="1294" t="str">
        <f>IF(ISNUMBER(SEARCH(kpi_catalog[[#Headers],[Engager Type]],$Q295)),"Y","N")</f>
        <v>Y</v>
      </c>
      <c r="V295" s="1294" t="str">
        <f>IF(ISNUMBER(SEARCH(kpi_catalog[[#Headers],[Buyer Type]],$Q295)),"Y","N")</f>
        <v>Y</v>
      </c>
      <c r="W295" s="1294" t="str">
        <f>IF(ISNUMBER(SEARCH(kpi_catalog[[#Headers],[Loyalty Filter]],$Q295)),"Y","N")</f>
        <v>Y</v>
      </c>
      <c r="X295" s="1294" t="str">
        <f>IF(ISNUMBER(SEARCH(kpi_catalog[[#Headers],[Channel]],$Q295)),"Y","N")</f>
        <v>N</v>
      </c>
      <c r="Y295" s="1294" t="str">
        <f>IF(ISNUMBER(SEARCH(kpi_catalog[[#Headers],[Campaign ID]],$Q295)),"Y","N")</f>
        <v>N</v>
      </c>
      <c r="Z295" s="1294" t="str">
        <f>IF(ISNUMBER(SEARCH(kpi_catalog[[#Headers],[Channel]],$Q295)),"Y","N")</f>
        <v>N</v>
      </c>
      <c r="AA295" s="1294" t="str">
        <f>IF(ISNUMBER(SEARCH(kpi_catalog[[#Headers],[Campaign ID]],$Q295)),"Y","N")</f>
        <v>N</v>
      </c>
      <c r="AB295" s="1294" t="str">
        <f>IF(ISNUMBER(SEARCH(kpi_catalog[[#Headers],[Campaign Name]],$Q295)),"Y","N")</f>
        <v>N</v>
      </c>
      <c r="AC295" s="1294" t="str">
        <f>IF(ISNUMBER(SEARCH(kpi_catalog[[#Headers],[Touchpoint]],$Q295)),"Y","N")</f>
        <v>N</v>
      </c>
      <c r="AD295" s="1294" t="str">
        <f>IF(ISNUMBER(SEARCH(kpi_catalog[[#Headers],[Campaign type]],$Q295)),"Y","N")</f>
        <v>N</v>
      </c>
      <c r="AE295" s="1294" t="str">
        <f>IF(ISNUMBER(SEARCH(kpi_catalog[[#Headers],[Product franchise]],$Q295)),"Y","N")</f>
        <v>N</v>
      </c>
      <c r="AF295" s="1294" t="str">
        <f>IF(ISNUMBER(SEARCH(kpi_catalog[[#Headers],[Product code]],$Q295)),"Y","N")</f>
        <v>N</v>
      </c>
      <c r="AG295" s="1295" t="s">
        <v>4337</v>
      </c>
      <c r="AH295" s="1296"/>
      <c r="AI295" s="1297"/>
      <c r="AJ295" s="1297"/>
    </row>
    <row r="296" spans="1:36" ht="30" customHeight="1">
      <c r="A296" s="1282">
        <v>294</v>
      </c>
      <c r="B296" s="1283" t="s">
        <v>5747</v>
      </c>
      <c r="C296" s="1296"/>
      <c r="D296" s="1323" t="s">
        <v>1917</v>
      </c>
      <c r="E296" s="1291" t="s">
        <v>4530</v>
      </c>
      <c r="F296" s="1291" t="str">
        <f>F294&amp;" - YoY"</f>
        <v>New Buyers AVG Order Frequency - YoY</v>
      </c>
      <c r="G296" s="1291" t="s">
        <v>4339</v>
      </c>
      <c r="H296" s="1291" t="s">
        <v>4336</v>
      </c>
      <c r="I296" s="1291" t="s">
        <v>4330</v>
      </c>
      <c r="J296" s="1314" t="s">
        <v>4520</v>
      </c>
      <c r="K296" s="1291" t="s">
        <v>4346</v>
      </c>
      <c r="L296" s="1292" t="str">
        <f>IF(ISNUMBER(SEARCH(kpi_catalog[[#Headers],[Till Date]],K296)),"Y","N")</f>
        <v>N</v>
      </c>
      <c r="M296" s="1292" t="str">
        <f t="shared" si="4"/>
        <v>Y</v>
      </c>
      <c r="N296" s="1292" t="str">
        <f>IF(ISNUMBER(SEARCH(kpi_catalog[[#Headers],[YTD]],$K296)),"Y","N")</f>
        <v>Y</v>
      </c>
      <c r="O296" s="1292" t="str">
        <f>IF(ISNUMBER(SEARCH(kpi_catalog[[#Headers],[MTD]],$K296)),"Y","N")</f>
        <v>N</v>
      </c>
      <c r="P296" s="1292" t="str">
        <f>IF(ISNUMBER(SEARCH(kpi_catalog[[#Headers],[Selected period]],$K296)),"Y","N")</f>
        <v>N</v>
      </c>
      <c r="Q296" s="1293" t="s">
        <v>4332</v>
      </c>
      <c r="R296" s="1294" t="str">
        <f>IF(ISNUMBER(SEARCH(kpi_catalog[[#Headers],[Division]],$Q296)),"Y","N")</f>
        <v>Y</v>
      </c>
      <c r="S296" s="1294" t="str">
        <f>IF(ISNUMBER(SEARCH(kpi_catalog[[#Headers],[Brand]],$Q296)),"Y","N")</f>
        <v>Y</v>
      </c>
      <c r="T296" s="1294" t="str">
        <f>IF(ISNUMBER(SEARCH(kpi_catalog[[#Headers],[Acquisition Period]],$Q296)),"Y","N")</f>
        <v>Y</v>
      </c>
      <c r="U296" s="1294" t="str">
        <f>IF(ISNUMBER(SEARCH(kpi_catalog[[#Headers],[Engager Type]],$Q296)),"Y","N")</f>
        <v>Y</v>
      </c>
      <c r="V296" s="1294" t="str">
        <f>IF(ISNUMBER(SEARCH(kpi_catalog[[#Headers],[Buyer Type]],$Q296)),"Y","N")</f>
        <v>Y</v>
      </c>
      <c r="W296" s="1294" t="str">
        <f>IF(ISNUMBER(SEARCH(kpi_catalog[[#Headers],[Loyalty Filter]],$Q296)),"Y","N")</f>
        <v>Y</v>
      </c>
      <c r="X296" s="1294" t="str">
        <f>IF(ISNUMBER(SEARCH(kpi_catalog[[#Headers],[Channel]],$Q296)),"Y","N")</f>
        <v>N</v>
      </c>
      <c r="Y296" s="1294" t="str">
        <f>IF(ISNUMBER(SEARCH(kpi_catalog[[#Headers],[Campaign ID]],$Q296)),"Y","N")</f>
        <v>N</v>
      </c>
      <c r="Z296" s="1294" t="str">
        <f>IF(ISNUMBER(SEARCH(kpi_catalog[[#Headers],[Channel]],$Q296)),"Y","N")</f>
        <v>N</v>
      </c>
      <c r="AA296" s="1294" t="str">
        <f>IF(ISNUMBER(SEARCH(kpi_catalog[[#Headers],[Campaign ID]],$Q296)),"Y","N")</f>
        <v>N</v>
      </c>
      <c r="AB296" s="1294" t="str">
        <f>IF(ISNUMBER(SEARCH(kpi_catalog[[#Headers],[Campaign Name]],$Q296)),"Y","N")</f>
        <v>N</v>
      </c>
      <c r="AC296" s="1294" t="str">
        <f>IF(ISNUMBER(SEARCH(kpi_catalog[[#Headers],[Touchpoint]],$Q296)),"Y","N")</f>
        <v>N</v>
      </c>
      <c r="AD296" s="1294" t="str">
        <f>IF(ISNUMBER(SEARCH(kpi_catalog[[#Headers],[Campaign type]],$Q296)),"Y","N")</f>
        <v>N</v>
      </c>
      <c r="AE296" s="1294" t="str">
        <f>IF(ISNUMBER(SEARCH(kpi_catalog[[#Headers],[Product franchise]],$Q296)),"Y","N")</f>
        <v>N</v>
      </c>
      <c r="AF296" s="1294" t="str">
        <f>IF(ISNUMBER(SEARCH(kpi_catalog[[#Headers],[Product code]],$Q296)),"Y","N")</f>
        <v>N</v>
      </c>
      <c r="AG296" s="1295" t="s">
        <v>4337</v>
      </c>
      <c r="AH296" s="1296"/>
      <c r="AI296" s="1297"/>
      <c r="AJ296" s="1297"/>
    </row>
    <row r="297" spans="1:36" ht="30" customHeight="1">
      <c r="A297" s="1282">
        <v>295</v>
      </c>
      <c r="B297" s="1283" t="s">
        <v>5747</v>
      </c>
      <c r="C297" s="1296"/>
      <c r="D297" s="1323" t="s">
        <v>5760</v>
      </c>
      <c r="E297" s="1291" t="s">
        <v>4532</v>
      </c>
      <c r="F297" s="1291" t="s">
        <v>4532</v>
      </c>
      <c r="G297" s="1291" t="s">
        <v>3368</v>
      </c>
      <c r="H297" s="1291" t="s">
        <v>4361</v>
      </c>
      <c r="I297" s="1291" t="s">
        <v>4330</v>
      </c>
      <c r="J297" s="1314" t="s">
        <v>4520</v>
      </c>
      <c r="K297" s="1291" t="s">
        <v>4346</v>
      </c>
      <c r="L297" s="1292" t="str">
        <f>IF(ISNUMBER(SEARCH(kpi_catalog[[#Headers],[Till Date]],K297)),"Y","N")</f>
        <v>N</v>
      </c>
      <c r="M297" s="1292" t="str">
        <f t="shared" si="4"/>
        <v>Y</v>
      </c>
      <c r="N297" s="1292" t="str">
        <f>IF(ISNUMBER(SEARCH(kpi_catalog[[#Headers],[YTD]],$K297)),"Y","N")</f>
        <v>Y</v>
      </c>
      <c r="O297" s="1292" t="str">
        <f>IF(ISNUMBER(SEARCH(kpi_catalog[[#Headers],[MTD]],$K297)),"Y","N")</f>
        <v>N</v>
      </c>
      <c r="P297" s="1292" t="str">
        <f>IF(ISNUMBER(SEARCH(kpi_catalog[[#Headers],[Selected period]],$K297)),"Y","N")</f>
        <v>N</v>
      </c>
      <c r="Q297" s="1293" t="s">
        <v>4332</v>
      </c>
      <c r="R297" s="1294" t="str">
        <f>IF(ISNUMBER(SEARCH(kpi_catalog[[#Headers],[Division]],$Q297)),"Y","N")</f>
        <v>Y</v>
      </c>
      <c r="S297" s="1294" t="str">
        <f>IF(ISNUMBER(SEARCH(kpi_catalog[[#Headers],[Brand]],$Q297)),"Y","N")</f>
        <v>Y</v>
      </c>
      <c r="T297" s="1294" t="str">
        <f>IF(ISNUMBER(SEARCH(kpi_catalog[[#Headers],[Acquisition Period]],$Q297)),"Y","N")</f>
        <v>Y</v>
      </c>
      <c r="U297" s="1294" t="str">
        <f>IF(ISNUMBER(SEARCH(kpi_catalog[[#Headers],[Engager Type]],$Q297)),"Y","N")</f>
        <v>Y</v>
      </c>
      <c r="V297" s="1294" t="str">
        <f>IF(ISNUMBER(SEARCH(kpi_catalog[[#Headers],[Buyer Type]],$Q297)),"Y","N")</f>
        <v>Y</v>
      </c>
      <c r="W297" s="1294" t="str">
        <f>IF(ISNUMBER(SEARCH(kpi_catalog[[#Headers],[Loyalty Filter]],$Q297)),"Y","N")</f>
        <v>Y</v>
      </c>
      <c r="X297" s="1294" t="str">
        <f>IF(ISNUMBER(SEARCH(kpi_catalog[[#Headers],[Channel]],$Q297)),"Y","N")</f>
        <v>N</v>
      </c>
      <c r="Y297" s="1294" t="str">
        <f>IF(ISNUMBER(SEARCH(kpi_catalog[[#Headers],[Campaign ID]],$Q297)),"Y","N")</f>
        <v>N</v>
      </c>
      <c r="Z297" s="1294" t="str">
        <f>IF(ISNUMBER(SEARCH(kpi_catalog[[#Headers],[Channel]],$Q297)),"Y","N")</f>
        <v>N</v>
      </c>
      <c r="AA297" s="1294" t="str">
        <f>IF(ISNUMBER(SEARCH(kpi_catalog[[#Headers],[Campaign ID]],$Q297)),"Y","N")</f>
        <v>N</v>
      </c>
      <c r="AB297" s="1294" t="str">
        <f>IF(ISNUMBER(SEARCH(kpi_catalog[[#Headers],[Campaign Name]],$Q297)),"Y","N")</f>
        <v>N</v>
      </c>
      <c r="AC297" s="1294" t="str">
        <f>IF(ISNUMBER(SEARCH(kpi_catalog[[#Headers],[Touchpoint]],$Q297)),"Y","N")</f>
        <v>N</v>
      </c>
      <c r="AD297" s="1294" t="str">
        <f>IF(ISNUMBER(SEARCH(kpi_catalog[[#Headers],[Campaign type]],$Q297)),"Y","N")</f>
        <v>N</v>
      </c>
      <c r="AE297" s="1294" t="str">
        <f>IF(ISNUMBER(SEARCH(kpi_catalog[[#Headers],[Product franchise]],$Q297)),"Y","N")</f>
        <v>N</v>
      </c>
      <c r="AF297" s="1294" t="str">
        <f>IF(ISNUMBER(SEARCH(kpi_catalog[[#Headers],[Product code]],$Q297)),"Y","N")</f>
        <v>N</v>
      </c>
      <c r="AG297" s="1320" t="s">
        <v>5761</v>
      </c>
      <c r="AH297" s="1296"/>
      <c r="AI297" s="1297"/>
      <c r="AJ297" s="1297"/>
    </row>
    <row r="298" spans="1:36" ht="30" customHeight="1">
      <c r="A298" s="1282">
        <v>296</v>
      </c>
      <c r="B298" s="1283" t="s">
        <v>5747</v>
      </c>
      <c r="C298" s="1296"/>
      <c r="D298" s="1323" t="s">
        <v>5760</v>
      </c>
      <c r="E298" s="1291" t="s">
        <v>4532</v>
      </c>
      <c r="F298" s="1291" t="str">
        <f>F297&amp;" - LY"</f>
        <v>New Buyers AVG Order Recency - LY</v>
      </c>
      <c r="G298" s="1291" t="s">
        <v>3368</v>
      </c>
      <c r="H298" s="1291" t="s">
        <v>4336</v>
      </c>
      <c r="I298" s="1291" t="s">
        <v>4330</v>
      </c>
      <c r="J298" s="1314" t="s">
        <v>4520</v>
      </c>
      <c r="K298" s="1291" t="s">
        <v>4346</v>
      </c>
      <c r="L298" s="1292" t="str">
        <f>IF(ISNUMBER(SEARCH(kpi_catalog[[#Headers],[Till Date]],K298)),"Y","N")</f>
        <v>N</v>
      </c>
      <c r="M298" s="1292" t="str">
        <f t="shared" si="4"/>
        <v>Y</v>
      </c>
      <c r="N298" s="1292" t="str">
        <f>IF(ISNUMBER(SEARCH(kpi_catalog[[#Headers],[YTD]],$K298)),"Y","N")</f>
        <v>Y</v>
      </c>
      <c r="O298" s="1292" t="str">
        <f>IF(ISNUMBER(SEARCH(kpi_catalog[[#Headers],[MTD]],$K298)),"Y","N")</f>
        <v>N</v>
      </c>
      <c r="P298" s="1292" t="str">
        <f>IF(ISNUMBER(SEARCH(kpi_catalog[[#Headers],[Selected period]],$K298)),"Y","N")</f>
        <v>N</v>
      </c>
      <c r="Q298" s="1293" t="s">
        <v>4332</v>
      </c>
      <c r="R298" s="1294" t="str">
        <f>IF(ISNUMBER(SEARCH(kpi_catalog[[#Headers],[Division]],$Q298)),"Y","N")</f>
        <v>Y</v>
      </c>
      <c r="S298" s="1294" t="str">
        <f>IF(ISNUMBER(SEARCH(kpi_catalog[[#Headers],[Brand]],$Q298)),"Y","N")</f>
        <v>Y</v>
      </c>
      <c r="T298" s="1294" t="str">
        <f>IF(ISNUMBER(SEARCH(kpi_catalog[[#Headers],[Acquisition Period]],$Q298)),"Y","N")</f>
        <v>Y</v>
      </c>
      <c r="U298" s="1294" t="str">
        <f>IF(ISNUMBER(SEARCH(kpi_catalog[[#Headers],[Engager Type]],$Q298)),"Y","N")</f>
        <v>Y</v>
      </c>
      <c r="V298" s="1294" t="str">
        <f>IF(ISNUMBER(SEARCH(kpi_catalog[[#Headers],[Buyer Type]],$Q298)),"Y","N")</f>
        <v>Y</v>
      </c>
      <c r="W298" s="1294" t="str">
        <f>IF(ISNUMBER(SEARCH(kpi_catalog[[#Headers],[Loyalty Filter]],$Q298)),"Y","N")</f>
        <v>Y</v>
      </c>
      <c r="X298" s="1294" t="str">
        <f>IF(ISNUMBER(SEARCH(kpi_catalog[[#Headers],[Channel]],$Q298)),"Y","N")</f>
        <v>N</v>
      </c>
      <c r="Y298" s="1294" t="str">
        <f>IF(ISNUMBER(SEARCH(kpi_catalog[[#Headers],[Campaign ID]],$Q298)),"Y","N")</f>
        <v>N</v>
      </c>
      <c r="Z298" s="1294" t="str">
        <f>IF(ISNUMBER(SEARCH(kpi_catalog[[#Headers],[Channel]],$Q298)),"Y","N")</f>
        <v>N</v>
      </c>
      <c r="AA298" s="1294" t="str">
        <f>IF(ISNUMBER(SEARCH(kpi_catalog[[#Headers],[Campaign ID]],$Q298)),"Y","N")</f>
        <v>N</v>
      </c>
      <c r="AB298" s="1294" t="str">
        <f>IF(ISNUMBER(SEARCH(kpi_catalog[[#Headers],[Campaign Name]],$Q298)),"Y","N")</f>
        <v>N</v>
      </c>
      <c r="AC298" s="1294" t="str">
        <f>IF(ISNUMBER(SEARCH(kpi_catalog[[#Headers],[Touchpoint]],$Q298)),"Y","N")</f>
        <v>N</v>
      </c>
      <c r="AD298" s="1294" t="str">
        <f>IF(ISNUMBER(SEARCH(kpi_catalog[[#Headers],[Campaign type]],$Q298)),"Y","N")</f>
        <v>N</v>
      </c>
      <c r="AE298" s="1294" t="str">
        <f>IF(ISNUMBER(SEARCH(kpi_catalog[[#Headers],[Product franchise]],$Q298)),"Y","N")</f>
        <v>N</v>
      </c>
      <c r="AF298" s="1294" t="str">
        <f>IF(ISNUMBER(SEARCH(kpi_catalog[[#Headers],[Product code]],$Q298)),"Y","N")</f>
        <v>N</v>
      </c>
      <c r="AG298" s="1295" t="s">
        <v>4337</v>
      </c>
      <c r="AH298" s="1296"/>
      <c r="AI298" s="1297"/>
      <c r="AJ298" s="1297"/>
    </row>
    <row r="299" spans="1:36" ht="30" customHeight="1">
      <c r="A299" s="1282">
        <v>297</v>
      </c>
      <c r="B299" s="1283" t="s">
        <v>5747</v>
      </c>
      <c r="C299" s="1296"/>
      <c r="D299" s="1323" t="s">
        <v>5760</v>
      </c>
      <c r="E299" s="1291" t="s">
        <v>4532</v>
      </c>
      <c r="F299" s="1291" t="str">
        <f>F297&amp;" - YoY"</f>
        <v>New Buyers AVG Order Recency - YoY</v>
      </c>
      <c r="G299" s="1291" t="s">
        <v>4339</v>
      </c>
      <c r="H299" s="1291" t="s">
        <v>4336</v>
      </c>
      <c r="I299" s="1291" t="s">
        <v>4330</v>
      </c>
      <c r="J299" s="1314" t="s">
        <v>4520</v>
      </c>
      <c r="K299" s="1291" t="s">
        <v>4346</v>
      </c>
      <c r="L299" s="1292" t="str">
        <f>IF(ISNUMBER(SEARCH(kpi_catalog[[#Headers],[Till Date]],K299)),"Y","N")</f>
        <v>N</v>
      </c>
      <c r="M299" s="1292" t="str">
        <f t="shared" si="4"/>
        <v>Y</v>
      </c>
      <c r="N299" s="1292" t="str">
        <f>IF(ISNUMBER(SEARCH(kpi_catalog[[#Headers],[YTD]],$K299)),"Y","N")</f>
        <v>Y</v>
      </c>
      <c r="O299" s="1292" t="str">
        <f>IF(ISNUMBER(SEARCH(kpi_catalog[[#Headers],[MTD]],$K299)),"Y","N")</f>
        <v>N</v>
      </c>
      <c r="P299" s="1292" t="str">
        <f>IF(ISNUMBER(SEARCH(kpi_catalog[[#Headers],[Selected period]],$K299)),"Y","N")</f>
        <v>N</v>
      </c>
      <c r="Q299" s="1293" t="s">
        <v>4332</v>
      </c>
      <c r="R299" s="1294" t="str">
        <f>IF(ISNUMBER(SEARCH(kpi_catalog[[#Headers],[Division]],$Q299)),"Y","N")</f>
        <v>Y</v>
      </c>
      <c r="S299" s="1294" t="str">
        <f>IF(ISNUMBER(SEARCH(kpi_catalog[[#Headers],[Brand]],$Q299)),"Y","N")</f>
        <v>Y</v>
      </c>
      <c r="T299" s="1294" t="str">
        <f>IF(ISNUMBER(SEARCH(kpi_catalog[[#Headers],[Acquisition Period]],$Q299)),"Y","N")</f>
        <v>Y</v>
      </c>
      <c r="U299" s="1294" t="str">
        <f>IF(ISNUMBER(SEARCH(kpi_catalog[[#Headers],[Engager Type]],$Q299)),"Y","N")</f>
        <v>Y</v>
      </c>
      <c r="V299" s="1294" t="str">
        <f>IF(ISNUMBER(SEARCH(kpi_catalog[[#Headers],[Buyer Type]],$Q299)),"Y","N")</f>
        <v>Y</v>
      </c>
      <c r="W299" s="1294" t="str">
        <f>IF(ISNUMBER(SEARCH(kpi_catalog[[#Headers],[Loyalty Filter]],$Q299)),"Y","N")</f>
        <v>Y</v>
      </c>
      <c r="X299" s="1294" t="str">
        <f>IF(ISNUMBER(SEARCH(kpi_catalog[[#Headers],[Channel]],$Q299)),"Y","N")</f>
        <v>N</v>
      </c>
      <c r="Y299" s="1294" t="str">
        <f>IF(ISNUMBER(SEARCH(kpi_catalog[[#Headers],[Campaign ID]],$Q299)),"Y","N")</f>
        <v>N</v>
      </c>
      <c r="Z299" s="1294" t="str">
        <f>IF(ISNUMBER(SEARCH(kpi_catalog[[#Headers],[Channel]],$Q299)),"Y","N")</f>
        <v>N</v>
      </c>
      <c r="AA299" s="1294" t="str">
        <f>IF(ISNUMBER(SEARCH(kpi_catalog[[#Headers],[Campaign ID]],$Q299)),"Y","N")</f>
        <v>N</v>
      </c>
      <c r="AB299" s="1294" t="str">
        <f>IF(ISNUMBER(SEARCH(kpi_catalog[[#Headers],[Campaign Name]],$Q299)),"Y","N")</f>
        <v>N</v>
      </c>
      <c r="AC299" s="1294" t="str">
        <f>IF(ISNUMBER(SEARCH(kpi_catalog[[#Headers],[Touchpoint]],$Q299)),"Y","N")</f>
        <v>N</v>
      </c>
      <c r="AD299" s="1294" t="str">
        <f>IF(ISNUMBER(SEARCH(kpi_catalog[[#Headers],[Campaign type]],$Q299)),"Y","N")</f>
        <v>N</v>
      </c>
      <c r="AE299" s="1294" t="str">
        <f>IF(ISNUMBER(SEARCH(kpi_catalog[[#Headers],[Product franchise]],$Q299)),"Y","N")</f>
        <v>N</v>
      </c>
      <c r="AF299" s="1294" t="str">
        <f>IF(ISNUMBER(SEARCH(kpi_catalog[[#Headers],[Product code]],$Q299)),"Y","N")</f>
        <v>N</v>
      </c>
      <c r="AG299" s="1295" t="s">
        <v>4337</v>
      </c>
      <c r="AH299" s="1296"/>
      <c r="AI299" s="1297"/>
      <c r="AJ299" s="1297"/>
    </row>
    <row r="300" spans="1:36" ht="30" customHeight="1">
      <c r="A300" s="1282">
        <v>298</v>
      </c>
      <c r="B300" s="1283" t="s">
        <v>5747</v>
      </c>
      <c r="C300" s="1296"/>
      <c r="D300" s="1323" t="s">
        <v>5762</v>
      </c>
      <c r="E300" s="1291" t="s">
        <v>4534</v>
      </c>
      <c r="F300" s="1291" t="s">
        <v>4534</v>
      </c>
      <c r="G300" s="1291" t="s">
        <v>3368</v>
      </c>
      <c r="H300" s="1291" t="s">
        <v>4361</v>
      </c>
      <c r="I300" s="1291" t="s">
        <v>4330</v>
      </c>
      <c r="J300" s="1318" t="s">
        <v>4520</v>
      </c>
      <c r="K300" s="1291" t="s">
        <v>4346</v>
      </c>
      <c r="L300" s="1292" t="str">
        <f>IF(ISNUMBER(SEARCH(kpi_catalog[[#Headers],[Till Date]],K300)),"Y","N")</f>
        <v>N</v>
      </c>
      <c r="M300" s="1292" t="str">
        <f t="shared" si="4"/>
        <v>Y</v>
      </c>
      <c r="N300" s="1292" t="str">
        <f>IF(ISNUMBER(SEARCH(kpi_catalog[[#Headers],[YTD]],$K300)),"Y","N")</f>
        <v>Y</v>
      </c>
      <c r="O300" s="1292" t="str">
        <f>IF(ISNUMBER(SEARCH(kpi_catalog[[#Headers],[MTD]],$K300)),"Y","N")</f>
        <v>N</v>
      </c>
      <c r="P300" s="1292" t="str">
        <f>IF(ISNUMBER(SEARCH(kpi_catalog[[#Headers],[Selected period]],$K300)),"Y","N")</f>
        <v>N</v>
      </c>
      <c r="Q300" s="1293" t="s">
        <v>4332</v>
      </c>
      <c r="R300" s="1294" t="str">
        <f>IF(ISNUMBER(SEARCH(kpi_catalog[[#Headers],[Division]],$Q300)),"Y","N")</f>
        <v>Y</v>
      </c>
      <c r="S300" s="1294" t="str">
        <f>IF(ISNUMBER(SEARCH(kpi_catalog[[#Headers],[Brand]],$Q300)),"Y","N")</f>
        <v>Y</v>
      </c>
      <c r="T300" s="1294" t="str">
        <f>IF(ISNUMBER(SEARCH(kpi_catalog[[#Headers],[Acquisition Period]],$Q300)),"Y","N")</f>
        <v>Y</v>
      </c>
      <c r="U300" s="1294" t="str">
        <f>IF(ISNUMBER(SEARCH(kpi_catalog[[#Headers],[Engager Type]],$Q300)),"Y","N")</f>
        <v>Y</v>
      </c>
      <c r="V300" s="1294" t="str">
        <f>IF(ISNUMBER(SEARCH(kpi_catalog[[#Headers],[Buyer Type]],$Q300)),"Y","N")</f>
        <v>Y</v>
      </c>
      <c r="W300" s="1294" t="str">
        <f>IF(ISNUMBER(SEARCH(kpi_catalog[[#Headers],[Loyalty Filter]],$Q300)),"Y","N")</f>
        <v>Y</v>
      </c>
      <c r="X300" s="1294" t="str">
        <f>IF(ISNUMBER(SEARCH(kpi_catalog[[#Headers],[Channel]],$Q300)),"Y","N")</f>
        <v>N</v>
      </c>
      <c r="Y300" s="1294" t="str">
        <f>IF(ISNUMBER(SEARCH(kpi_catalog[[#Headers],[Campaign ID]],$Q300)),"Y","N")</f>
        <v>N</v>
      </c>
      <c r="Z300" s="1294" t="str">
        <f>IF(ISNUMBER(SEARCH(kpi_catalog[[#Headers],[Channel]],$Q300)),"Y","N")</f>
        <v>N</v>
      </c>
      <c r="AA300" s="1294" t="str">
        <f>IF(ISNUMBER(SEARCH(kpi_catalog[[#Headers],[Campaign ID]],$Q300)),"Y","N")</f>
        <v>N</v>
      </c>
      <c r="AB300" s="1294" t="str">
        <f>IF(ISNUMBER(SEARCH(kpi_catalog[[#Headers],[Campaign Name]],$Q300)),"Y","N")</f>
        <v>N</v>
      </c>
      <c r="AC300" s="1294" t="str">
        <f>IF(ISNUMBER(SEARCH(kpi_catalog[[#Headers],[Touchpoint]],$Q300)),"Y","N")</f>
        <v>N</v>
      </c>
      <c r="AD300" s="1294" t="str">
        <f>IF(ISNUMBER(SEARCH(kpi_catalog[[#Headers],[Campaign type]],$Q300)),"Y","N")</f>
        <v>N</v>
      </c>
      <c r="AE300" s="1294" t="str">
        <f>IF(ISNUMBER(SEARCH(kpi_catalog[[#Headers],[Product franchise]],$Q300)),"Y","N")</f>
        <v>N</v>
      </c>
      <c r="AF300" s="1294" t="str">
        <f>IF(ISNUMBER(SEARCH(kpi_catalog[[#Headers],[Product code]],$Q300)),"Y","N")</f>
        <v>N</v>
      </c>
      <c r="AG300" s="1320" t="s">
        <v>5763</v>
      </c>
      <c r="AH300" s="1296"/>
      <c r="AI300" s="1297"/>
      <c r="AJ300" s="1297"/>
    </row>
    <row r="301" spans="1:36" ht="30" customHeight="1">
      <c r="A301" s="1282">
        <v>299</v>
      </c>
      <c r="B301" s="1283" t="s">
        <v>5747</v>
      </c>
      <c r="C301" s="1296"/>
      <c r="D301" s="1323" t="s">
        <v>5762</v>
      </c>
      <c r="E301" s="1291" t="s">
        <v>4534</v>
      </c>
      <c r="F301" s="1291" t="str">
        <f>F300&amp;" - LY"</f>
        <v>New Buyers AVG Total Units Purchased - LY</v>
      </c>
      <c r="G301" s="1291" t="s">
        <v>3368</v>
      </c>
      <c r="H301" s="1291" t="s">
        <v>4336</v>
      </c>
      <c r="I301" s="1291" t="s">
        <v>4330</v>
      </c>
      <c r="J301" s="1314" t="s">
        <v>4520</v>
      </c>
      <c r="K301" s="1291" t="s">
        <v>4346</v>
      </c>
      <c r="L301" s="1292" t="str">
        <f>IF(ISNUMBER(SEARCH(kpi_catalog[[#Headers],[Till Date]],K301)),"Y","N")</f>
        <v>N</v>
      </c>
      <c r="M301" s="1292" t="str">
        <f t="shared" si="4"/>
        <v>Y</v>
      </c>
      <c r="N301" s="1292" t="str">
        <f>IF(ISNUMBER(SEARCH(kpi_catalog[[#Headers],[YTD]],$K301)),"Y","N")</f>
        <v>Y</v>
      </c>
      <c r="O301" s="1292" t="str">
        <f>IF(ISNUMBER(SEARCH(kpi_catalog[[#Headers],[MTD]],$K301)),"Y","N")</f>
        <v>N</v>
      </c>
      <c r="P301" s="1292" t="str">
        <f>IF(ISNUMBER(SEARCH(kpi_catalog[[#Headers],[Selected period]],$K301)),"Y","N")</f>
        <v>N</v>
      </c>
      <c r="Q301" s="1293" t="s">
        <v>4332</v>
      </c>
      <c r="R301" s="1294" t="str">
        <f>IF(ISNUMBER(SEARCH(kpi_catalog[[#Headers],[Division]],$Q301)),"Y","N")</f>
        <v>Y</v>
      </c>
      <c r="S301" s="1294" t="str">
        <f>IF(ISNUMBER(SEARCH(kpi_catalog[[#Headers],[Brand]],$Q301)),"Y","N")</f>
        <v>Y</v>
      </c>
      <c r="T301" s="1294" t="str">
        <f>IF(ISNUMBER(SEARCH(kpi_catalog[[#Headers],[Acquisition Period]],$Q301)),"Y","N")</f>
        <v>Y</v>
      </c>
      <c r="U301" s="1294" t="str">
        <f>IF(ISNUMBER(SEARCH(kpi_catalog[[#Headers],[Engager Type]],$Q301)),"Y","N")</f>
        <v>Y</v>
      </c>
      <c r="V301" s="1294" t="str">
        <f>IF(ISNUMBER(SEARCH(kpi_catalog[[#Headers],[Buyer Type]],$Q301)),"Y","N")</f>
        <v>Y</v>
      </c>
      <c r="W301" s="1294" t="str">
        <f>IF(ISNUMBER(SEARCH(kpi_catalog[[#Headers],[Loyalty Filter]],$Q301)),"Y","N")</f>
        <v>Y</v>
      </c>
      <c r="X301" s="1294" t="str">
        <f>IF(ISNUMBER(SEARCH(kpi_catalog[[#Headers],[Channel]],$Q301)),"Y","N")</f>
        <v>N</v>
      </c>
      <c r="Y301" s="1294" t="str">
        <f>IF(ISNUMBER(SEARCH(kpi_catalog[[#Headers],[Campaign ID]],$Q301)),"Y","N")</f>
        <v>N</v>
      </c>
      <c r="Z301" s="1294" t="str">
        <f>IF(ISNUMBER(SEARCH(kpi_catalog[[#Headers],[Channel]],$Q301)),"Y","N")</f>
        <v>N</v>
      </c>
      <c r="AA301" s="1294" t="str">
        <f>IF(ISNUMBER(SEARCH(kpi_catalog[[#Headers],[Campaign ID]],$Q301)),"Y","N")</f>
        <v>N</v>
      </c>
      <c r="AB301" s="1294" t="str">
        <f>IF(ISNUMBER(SEARCH(kpi_catalog[[#Headers],[Campaign Name]],$Q301)),"Y","N")</f>
        <v>N</v>
      </c>
      <c r="AC301" s="1294" t="str">
        <f>IF(ISNUMBER(SEARCH(kpi_catalog[[#Headers],[Touchpoint]],$Q301)),"Y","N")</f>
        <v>N</v>
      </c>
      <c r="AD301" s="1294" t="str">
        <f>IF(ISNUMBER(SEARCH(kpi_catalog[[#Headers],[Campaign type]],$Q301)),"Y","N")</f>
        <v>N</v>
      </c>
      <c r="AE301" s="1294" t="str">
        <f>IF(ISNUMBER(SEARCH(kpi_catalog[[#Headers],[Product franchise]],$Q301)),"Y","N")</f>
        <v>N</v>
      </c>
      <c r="AF301" s="1294" t="str">
        <f>IF(ISNUMBER(SEARCH(kpi_catalog[[#Headers],[Product code]],$Q301)),"Y","N")</f>
        <v>N</v>
      </c>
      <c r="AG301" s="1295" t="s">
        <v>4337</v>
      </c>
      <c r="AH301" s="1296"/>
      <c r="AI301" s="1297"/>
      <c r="AJ301" s="1297"/>
    </row>
    <row r="302" spans="1:36" ht="30" customHeight="1">
      <c r="A302" s="1282">
        <v>300</v>
      </c>
      <c r="B302" s="1283" t="s">
        <v>5747</v>
      </c>
      <c r="C302" s="1309"/>
      <c r="D302" s="1323" t="s">
        <v>5762</v>
      </c>
      <c r="E302" s="1301" t="s">
        <v>4534</v>
      </c>
      <c r="F302" s="1301" t="str">
        <f>F300&amp;" - YoY"</f>
        <v>New Buyers AVG Total Units Purchased - YoY</v>
      </c>
      <c r="G302" s="1301" t="s">
        <v>4339</v>
      </c>
      <c r="H302" s="1301" t="s">
        <v>4336</v>
      </c>
      <c r="I302" s="1301" t="s">
        <v>4330</v>
      </c>
      <c r="J302" s="1327" t="s">
        <v>4520</v>
      </c>
      <c r="K302" s="1301" t="s">
        <v>4346</v>
      </c>
      <c r="L302" s="1304" t="str">
        <f>IF(ISNUMBER(SEARCH(kpi_catalog[[#Headers],[Till Date]],K302)),"Y","N")</f>
        <v>N</v>
      </c>
      <c r="M302" s="1304" t="str">
        <f t="shared" si="4"/>
        <v>Y</v>
      </c>
      <c r="N302" s="1304" t="str">
        <f>IF(ISNUMBER(SEARCH(kpi_catalog[[#Headers],[YTD]],$K302)),"Y","N")</f>
        <v>Y</v>
      </c>
      <c r="O302" s="1304" t="str">
        <f>IF(ISNUMBER(SEARCH(kpi_catalog[[#Headers],[MTD]],$K302)),"Y","N")</f>
        <v>N</v>
      </c>
      <c r="P302" s="1304" t="str">
        <f>IF(ISNUMBER(SEARCH(kpi_catalog[[#Headers],[Selected period]],$K302)),"Y","N")</f>
        <v>N</v>
      </c>
      <c r="Q302" s="1305" t="s">
        <v>4332</v>
      </c>
      <c r="R302" s="1307" t="str">
        <f>IF(ISNUMBER(SEARCH(kpi_catalog[[#Headers],[Division]],$Q302)),"Y","N")</f>
        <v>Y</v>
      </c>
      <c r="S302" s="1307" t="str">
        <f>IF(ISNUMBER(SEARCH(kpi_catalog[[#Headers],[Brand]],$Q302)),"Y","N")</f>
        <v>Y</v>
      </c>
      <c r="T302" s="1307" t="str">
        <f>IF(ISNUMBER(SEARCH(kpi_catalog[[#Headers],[Acquisition Period]],$Q302)),"Y","N")</f>
        <v>Y</v>
      </c>
      <c r="U302" s="1307" t="str">
        <f>IF(ISNUMBER(SEARCH(kpi_catalog[[#Headers],[Engager Type]],$Q302)),"Y","N")</f>
        <v>Y</v>
      </c>
      <c r="V302" s="1307" t="str">
        <f>IF(ISNUMBER(SEARCH(kpi_catalog[[#Headers],[Buyer Type]],$Q302)),"Y","N")</f>
        <v>Y</v>
      </c>
      <c r="W302" s="1307" t="str">
        <f>IF(ISNUMBER(SEARCH(kpi_catalog[[#Headers],[Loyalty Filter]],$Q302)),"Y","N")</f>
        <v>Y</v>
      </c>
      <c r="X302" s="1307" t="str">
        <f>IF(ISNUMBER(SEARCH(kpi_catalog[[#Headers],[Channel]],$Q302)),"Y","N")</f>
        <v>N</v>
      </c>
      <c r="Y302" s="1307" t="str">
        <f>IF(ISNUMBER(SEARCH(kpi_catalog[[#Headers],[Campaign ID]],$Q302)),"Y","N")</f>
        <v>N</v>
      </c>
      <c r="Z302" s="1307" t="str">
        <f>IF(ISNUMBER(SEARCH(kpi_catalog[[#Headers],[Channel]],$Q302)),"Y","N")</f>
        <v>N</v>
      </c>
      <c r="AA302" s="1307" t="str">
        <f>IF(ISNUMBER(SEARCH(kpi_catalog[[#Headers],[Campaign ID]],$Q302)),"Y","N")</f>
        <v>N</v>
      </c>
      <c r="AB302" s="1307" t="str">
        <f>IF(ISNUMBER(SEARCH(kpi_catalog[[#Headers],[Campaign Name]],$Q302)),"Y","N")</f>
        <v>N</v>
      </c>
      <c r="AC302" s="1307" t="str">
        <f>IF(ISNUMBER(SEARCH(kpi_catalog[[#Headers],[Touchpoint]],$Q302)),"Y","N")</f>
        <v>N</v>
      </c>
      <c r="AD302" s="1307" t="str">
        <f>IF(ISNUMBER(SEARCH(kpi_catalog[[#Headers],[Campaign type]],$Q302)),"Y","N")</f>
        <v>N</v>
      </c>
      <c r="AE302" s="1307" t="str">
        <f>IF(ISNUMBER(SEARCH(kpi_catalog[[#Headers],[Product franchise]],$Q302)),"Y","N")</f>
        <v>N</v>
      </c>
      <c r="AF302" s="1307" t="str">
        <f>IF(ISNUMBER(SEARCH(kpi_catalog[[#Headers],[Product code]],$Q302)),"Y","N")</f>
        <v>N</v>
      </c>
      <c r="AG302" s="1329" t="s">
        <v>4337</v>
      </c>
      <c r="AH302" s="1309"/>
      <c r="AI302" s="1310"/>
      <c r="AJ302" s="1310"/>
    </row>
    <row r="303" spans="1:36" s="1313" customFormat="1" ht="30" customHeight="1">
      <c r="A303" s="1276">
        <v>301</v>
      </c>
      <c r="B303" s="1277" t="s">
        <v>5764</v>
      </c>
      <c r="C303" s="1276"/>
      <c r="D303" s="1276"/>
      <c r="E303" s="1277"/>
      <c r="F303" s="1276"/>
      <c r="G303" s="1276"/>
      <c r="H303" s="1276"/>
      <c r="I303" s="1276" t="s">
        <v>4330</v>
      </c>
      <c r="J303" s="1276" t="s">
        <v>4536</v>
      </c>
      <c r="K303" s="1276"/>
      <c r="L303" s="1278" t="str">
        <f>IF(ISNUMBER(SEARCH(kpi_catalog[[#Headers],[Till Date]],K303)),"Y","N")</f>
        <v>N</v>
      </c>
      <c r="M303" s="1278" t="str">
        <f t="shared" si="4"/>
        <v>N</v>
      </c>
      <c r="N303" s="1278" t="str">
        <f>IF(ISNUMBER(SEARCH(kpi_catalog[[#Headers],[YTD]],$K303)),"Y","N")</f>
        <v>N</v>
      </c>
      <c r="O303" s="1311" t="str">
        <f>IF(ISNUMBER(SEARCH("MTD",K303)),"Y","N")</f>
        <v>N</v>
      </c>
      <c r="P303" s="1311" t="str">
        <f>IF(ISNUMBER(SEARCH("Selected date",K303)),"Y","N")</f>
        <v>N</v>
      </c>
      <c r="Q303" s="1279"/>
      <c r="R303" s="1280" t="str">
        <f>IF(ISNUMBER(SEARCH(kpi_catalog[[#Headers],[Division]],$Q303)),"Y","N")</f>
        <v>N</v>
      </c>
      <c r="S303" s="1312"/>
      <c r="T303" s="1312"/>
      <c r="U303" s="1312"/>
      <c r="V303" s="1312"/>
      <c r="W303" s="1312"/>
      <c r="X303" s="1312" t="str">
        <f>IF(ISNUMBER(SEARCH(kpi_catalog[[#Headers],[Channel]],$Q303)),"Y","N")</f>
        <v>N</v>
      </c>
      <c r="Y303" s="1312" t="str">
        <f>IF(ISNUMBER(SEARCH(kpi_catalog[[#Headers],[Campaign ID]],$Q303)),"Y","N")</f>
        <v>N</v>
      </c>
      <c r="Z303" s="1312" t="str">
        <f>IF(ISNUMBER(SEARCH(kpi_catalog[[#Headers],[Channel]],$Q303)),"Y","N")</f>
        <v>N</v>
      </c>
      <c r="AA303" s="1312" t="str">
        <f>IF(ISNUMBER(SEARCH(kpi_catalog[[#Headers],[Campaign ID]],$Q303)),"Y","N")</f>
        <v>N</v>
      </c>
      <c r="AB303" s="1312" t="str">
        <f>IF(ISNUMBER(SEARCH(kpi_catalog[[#Headers],[Campaign Name]],$Q303)),"Y","N")</f>
        <v>N</v>
      </c>
      <c r="AC303" s="1312" t="str">
        <f>IF(ISNUMBER(SEARCH(kpi_catalog[[#Headers],[Touchpoint]],$Q303)),"Y","N")</f>
        <v>N</v>
      </c>
      <c r="AD303" s="1312" t="str">
        <f>IF(ISNUMBER(SEARCH(kpi_catalog[[#Headers],[Campaign type]],$Q303)),"Y","N")</f>
        <v>N</v>
      </c>
      <c r="AE303" s="1312" t="str">
        <f>IF(ISNUMBER(SEARCH(kpi_catalog[[#Headers],[Product franchise]],$Q303)),"Y","N")</f>
        <v>N</v>
      </c>
      <c r="AF303" s="1312" t="str">
        <f>IF(ISNUMBER(SEARCH(kpi_catalog[[#Headers],[Product code]],$Q303)),"Y","N")</f>
        <v>N</v>
      </c>
      <c r="AG303" s="1279"/>
      <c r="AH303" s="1276"/>
      <c r="AI303" s="1276"/>
      <c r="AJ303" s="1276"/>
    </row>
    <row r="304" spans="1:36" ht="30" customHeight="1">
      <c r="A304" s="1282">
        <v>302</v>
      </c>
      <c r="B304" s="1283" t="s">
        <v>4536</v>
      </c>
      <c r="C304" s="1289"/>
      <c r="D304" s="1284" t="s">
        <v>4366</v>
      </c>
      <c r="E304" s="1284" t="s">
        <v>4366</v>
      </c>
      <c r="F304" s="1284" t="s">
        <v>4366</v>
      </c>
      <c r="G304" s="1284" t="s">
        <v>3368</v>
      </c>
      <c r="H304" s="1284" t="s">
        <v>4361</v>
      </c>
      <c r="I304" s="1284" t="s">
        <v>4330</v>
      </c>
      <c r="J304" s="1324" t="s">
        <v>4536</v>
      </c>
      <c r="K304" s="1284" t="s">
        <v>4346</v>
      </c>
      <c r="L304" s="1285" t="str">
        <f>IF(ISNUMBER(SEARCH(kpi_catalog[[#Headers],[Till Date]],K304)),"Y","N")</f>
        <v>N</v>
      </c>
      <c r="M304" s="1285" t="str">
        <f t="shared" si="4"/>
        <v>Y</v>
      </c>
      <c r="N304" s="1285" t="str">
        <f>IF(ISNUMBER(SEARCH(kpi_catalog[[#Headers],[YTD]],$K304)),"Y","N")</f>
        <v>Y</v>
      </c>
      <c r="O304" s="1285" t="str">
        <f>IF(ISNUMBER(SEARCH(kpi_catalog[[#Headers],[MTD]],$K304)),"Y","N")</f>
        <v>N</v>
      </c>
      <c r="P304" s="1285" t="str">
        <f>IF(ISNUMBER(SEARCH(kpi_catalog[[#Headers],[Selected period]],$K304)),"Y","N")</f>
        <v>N</v>
      </c>
      <c r="Q304" s="1286" t="s">
        <v>4332</v>
      </c>
      <c r="R304" s="1287" t="str">
        <f>IF(ISNUMBER(SEARCH(kpi_catalog[[#Headers],[Division]],$Q304)),"Y","N")</f>
        <v>Y</v>
      </c>
      <c r="S304" s="1287" t="str">
        <f>IF(ISNUMBER(SEARCH(kpi_catalog[[#Headers],[Brand]],$Q304)),"Y","N")</f>
        <v>Y</v>
      </c>
      <c r="T304" s="1287" t="str">
        <f>IF(ISNUMBER(SEARCH(kpi_catalog[[#Headers],[Acquisition Period]],$Q304)),"Y","N")</f>
        <v>Y</v>
      </c>
      <c r="U304" s="1287" t="str">
        <f>IF(ISNUMBER(SEARCH(kpi_catalog[[#Headers],[Engager Type]],$Q304)),"Y","N")</f>
        <v>Y</v>
      </c>
      <c r="V304" s="1287" t="str">
        <f>IF(ISNUMBER(SEARCH(kpi_catalog[[#Headers],[Buyer Type]],$Q304)),"Y","N")</f>
        <v>Y</v>
      </c>
      <c r="W304" s="1287" t="str">
        <f>IF(ISNUMBER(SEARCH(kpi_catalog[[#Headers],[Loyalty Filter]],$Q304)),"Y","N")</f>
        <v>Y</v>
      </c>
      <c r="X304" s="1287" t="str">
        <f>IF(ISNUMBER(SEARCH(kpi_catalog[[#Headers],[Channel]],$Q304)),"Y","N")</f>
        <v>N</v>
      </c>
      <c r="Y304" s="1287" t="str">
        <f>IF(ISNUMBER(SEARCH(kpi_catalog[[#Headers],[Campaign ID]],$Q304)),"Y","N")</f>
        <v>N</v>
      </c>
      <c r="Z304" s="1287" t="str">
        <f>IF(ISNUMBER(SEARCH(kpi_catalog[[#Headers],[Channel]],$Q304)),"Y","N")</f>
        <v>N</v>
      </c>
      <c r="AA304" s="1287" t="str">
        <f>IF(ISNUMBER(SEARCH(kpi_catalog[[#Headers],[Campaign ID]],$Q304)),"Y","N")</f>
        <v>N</v>
      </c>
      <c r="AB304" s="1287" t="str">
        <f>IF(ISNUMBER(SEARCH(kpi_catalog[[#Headers],[Campaign Name]],$Q304)),"Y","N")</f>
        <v>N</v>
      </c>
      <c r="AC304" s="1287" t="str">
        <f>IF(ISNUMBER(SEARCH(kpi_catalog[[#Headers],[Touchpoint]],$Q304)),"Y","N")</f>
        <v>N</v>
      </c>
      <c r="AD304" s="1287" t="str">
        <f>IF(ISNUMBER(SEARCH(kpi_catalog[[#Headers],[Campaign type]],$Q304)),"Y","N")</f>
        <v>N</v>
      </c>
      <c r="AE304" s="1287" t="str">
        <f>IF(ISNUMBER(SEARCH(kpi_catalog[[#Headers],[Product franchise]],$Q304)),"Y","N")</f>
        <v>N</v>
      </c>
      <c r="AF304" s="1287" t="str">
        <f>IF(ISNUMBER(SEARCH(kpi_catalog[[#Headers],[Product code]],$Q304)),"Y","N")</f>
        <v>N</v>
      </c>
      <c r="AG304" s="1330" t="s">
        <v>4537</v>
      </c>
      <c r="AH304" s="1289"/>
      <c r="AI304" s="1290"/>
      <c r="AJ304" s="1290"/>
    </row>
    <row r="305" spans="1:36" ht="30" customHeight="1">
      <c r="A305" s="1282">
        <v>303</v>
      </c>
      <c r="B305" s="1283" t="s">
        <v>4536</v>
      </c>
      <c r="C305" s="1296"/>
      <c r="D305" s="1291" t="s">
        <v>4366</v>
      </c>
      <c r="E305" s="1291" t="s">
        <v>4366</v>
      </c>
      <c r="F305" s="1291" t="s">
        <v>4367</v>
      </c>
      <c r="G305" s="1291" t="s">
        <v>3368</v>
      </c>
      <c r="H305" s="1291" t="s">
        <v>4336</v>
      </c>
      <c r="I305" s="1291" t="s">
        <v>4330</v>
      </c>
      <c r="J305" s="1314" t="s">
        <v>4536</v>
      </c>
      <c r="K305" s="1291" t="s">
        <v>4346</v>
      </c>
      <c r="L305" s="1292" t="str">
        <f>IF(ISNUMBER(SEARCH(kpi_catalog[[#Headers],[Till Date]],K305)),"Y","N")</f>
        <v>N</v>
      </c>
      <c r="M305" s="1292" t="str">
        <f t="shared" si="4"/>
        <v>Y</v>
      </c>
      <c r="N305" s="1292" t="str">
        <f>IF(ISNUMBER(SEARCH(kpi_catalog[[#Headers],[YTD]],$K305)),"Y","N")</f>
        <v>Y</v>
      </c>
      <c r="O305" s="1292" t="str">
        <f>IF(ISNUMBER(SEARCH(kpi_catalog[[#Headers],[MTD]],$K305)),"Y","N")</f>
        <v>N</v>
      </c>
      <c r="P305" s="1292" t="str">
        <f>IF(ISNUMBER(SEARCH(kpi_catalog[[#Headers],[Selected period]],$K305)),"Y","N")</f>
        <v>N</v>
      </c>
      <c r="Q305" s="1293" t="s">
        <v>4332</v>
      </c>
      <c r="R305" s="1294" t="str">
        <f>IF(ISNUMBER(SEARCH(kpi_catalog[[#Headers],[Division]],$Q305)),"Y","N")</f>
        <v>Y</v>
      </c>
      <c r="S305" s="1294" t="str">
        <f>IF(ISNUMBER(SEARCH(kpi_catalog[[#Headers],[Brand]],$Q305)),"Y","N")</f>
        <v>Y</v>
      </c>
      <c r="T305" s="1294" t="str">
        <f>IF(ISNUMBER(SEARCH(kpi_catalog[[#Headers],[Acquisition Period]],$Q305)),"Y","N")</f>
        <v>Y</v>
      </c>
      <c r="U305" s="1294" t="str">
        <f>IF(ISNUMBER(SEARCH(kpi_catalog[[#Headers],[Engager Type]],$Q305)),"Y","N")</f>
        <v>Y</v>
      </c>
      <c r="V305" s="1294" t="str">
        <f>IF(ISNUMBER(SEARCH(kpi_catalog[[#Headers],[Buyer Type]],$Q305)),"Y","N")</f>
        <v>Y</v>
      </c>
      <c r="W305" s="1294" t="str">
        <f>IF(ISNUMBER(SEARCH(kpi_catalog[[#Headers],[Loyalty Filter]],$Q305)),"Y","N")</f>
        <v>Y</v>
      </c>
      <c r="X305" s="1294" t="str">
        <f>IF(ISNUMBER(SEARCH(kpi_catalog[[#Headers],[Channel]],$Q305)),"Y","N")</f>
        <v>N</v>
      </c>
      <c r="Y305" s="1294" t="str">
        <f>IF(ISNUMBER(SEARCH(kpi_catalog[[#Headers],[Campaign ID]],$Q305)),"Y","N")</f>
        <v>N</v>
      </c>
      <c r="Z305" s="1294" t="str">
        <f>IF(ISNUMBER(SEARCH(kpi_catalog[[#Headers],[Channel]],$Q305)),"Y","N")</f>
        <v>N</v>
      </c>
      <c r="AA305" s="1294" t="str">
        <f>IF(ISNUMBER(SEARCH(kpi_catalog[[#Headers],[Campaign ID]],$Q305)),"Y","N")</f>
        <v>N</v>
      </c>
      <c r="AB305" s="1294" t="str">
        <f>IF(ISNUMBER(SEARCH(kpi_catalog[[#Headers],[Campaign Name]],$Q305)),"Y","N")</f>
        <v>N</v>
      </c>
      <c r="AC305" s="1294" t="str">
        <f>IF(ISNUMBER(SEARCH(kpi_catalog[[#Headers],[Touchpoint]],$Q305)),"Y","N")</f>
        <v>N</v>
      </c>
      <c r="AD305" s="1294" t="str">
        <f>IF(ISNUMBER(SEARCH(kpi_catalog[[#Headers],[Campaign type]],$Q305)),"Y","N")</f>
        <v>N</v>
      </c>
      <c r="AE305" s="1294" t="str">
        <f>IF(ISNUMBER(SEARCH(kpi_catalog[[#Headers],[Product franchise]],$Q305)),"Y","N")</f>
        <v>N</v>
      </c>
      <c r="AF305" s="1294" t="str">
        <f>IF(ISNUMBER(SEARCH(kpi_catalog[[#Headers],[Product code]],$Q305)),"Y","N")</f>
        <v>N</v>
      </c>
      <c r="AG305" s="1295" t="s">
        <v>4337</v>
      </c>
      <c r="AH305" s="1296"/>
      <c r="AI305" s="1297"/>
      <c r="AJ305" s="1297"/>
    </row>
    <row r="306" spans="1:36" ht="30" customHeight="1">
      <c r="A306" s="1282">
        <v>304</v>
      </c>
      <c r="B306" s="1283" t="s">
        <v>4536</v>
      </c>
      <c r="C306" s="1296"/>
      <c r="D306" s="1291" t="s">
        <v>4366</v>
      </c>
      <c r="E306" s="1291" t="s">
        <v>4366</v>
      </c>
      <c r="F306" s="1291" t="s">
        <v>4368</v>
      </c>
      <c r="G306" s="1291" t="s">
        <v>4339</v>
      </c>
      <c r="H306" s="1291" t="s">
        <v>4336</v>
      </c>
      <c r="I306" s="1291" t="s">
        <v>4330</v>
      </c>
      <c r="J306" s="1314" t="s">
        <v>4536</v>
      </c>
      <c r="K306" s="1291" t="s">
        <v>4346</v>
      </c>
      <c r="L306" s="1292" t="str">
        <f>IF(ISNUMBER(SEARCH(kpi_catalog[[#Headers],[Till Date]],K306)),"Y","N")</f>
        <v>N</v>
      </c>
      <c r="M306" s="1292" t="str">
        <f t="shared" si="4"/>
        <v>Y</v>
      </c>
      <c r="N306" s="1292" t="str">
        <f>IF(ISNUMBER(SEARCH(kpi_catalog[[#Headers],[YTD]],$K306)),"Y","N")</f>
        <v>Y</v>
      </c>
      <c r="O306" s="1292" t="str">
        <f>IF(ISNUMBER(SEARCH(kpi_catalog[[#Headers],[MTD]],$K306)),"Y","N")</f>
        <v>N</v>
      </c>
      <c r="P306" s="1292" t="str">
        <f>IF(ISNUMBER(SEARCH(kpi_catalog[[#Headers],[Selected period]],$K306)),"Y","N")</f>
        <v>N</v>
      </c>
      <c r="Q306" s="1293" t="s">
        <v>4332</v>
      </c>
      <c r="R306" s="1294" t="str">
        <f>IF(ISNUMBER(SEARCH(kpi_catalog[[#Headers],[Division]],$Q306)),"Y","N")</f>
        <v>Y</v>
      </c>
      <c r="S306" s="1294" t="str">
        <f>IF(ISNUMBER(SEARCH(kpi_catalog[[#Headers],[Brand]],$Q306)),"Y","N")</f>
        <v>Y</v>
      </c>
      <c r="T306" s="1294" t="str">
        <f>IF(ISNUMBER(SEARCH(kpi_catalog[[#Headers],[Acquisition Period]],$Q306)),"Y","N")</f>
        <v>Y</v>
      </c>
      <c r="U306" s="1294" t="str">
        <f>IF(ISNUMBER(SEARCH(kpi_catalog[[#Headers],[Engager Type]],$Q306)),"Y","N")</f>
        <v>Y</v>
      </c>
      <c r="V306" s="1294" t="str">
        <f>IF(ISNUMBER(SEARCH(kpi_catalog[[#Headers],[Buyer Type]],$Q306)),"Y","N")</f>
        <v>Y</v>
      </c>
      <c r="W306" s="1294" t="str">
        <f>IF(ISNUMBER(SEARCH(kpi_catalog[[#Headers],[Loyalty Filter]],$Q306)),"Y","N")</f>
        <v>Y</v>
      </c>
      <c r="X306" s="1294" t="str">
        <f>IF(ISNUMBER(SEARCH(kpi_catalog[[#Headers],[Channel]],$Q306)),"Y","N")</f>
        <v>N</v>
      </c>
      <c r="Y306" s="1294" t="str">
        <f>IF(ISNUMBER(SEARCH(kpi_catalog[[#Headers],[Campaign ID]],$Q306)),"Y","N")</f>
        <v>N</v>
      </c>
      <c r="Z306" s="1294" t="str">
        <f>IF(ISNUMBER(SEARCH(kpi_catalog[[#Headers],[Channel]],$Q306)),"Y","N")</f>
        <v>N</v>
      </c>
      <c r="AA306" s="1294" t="str">
        <f>IF(ISNUMBER(SEARCH(kpi_catalog[[#Headers],[Campaign ID]],$Q306)),"Y","N")</f>
        <v>N</v>
      </c>
      <c r="AB306" s="1294" t="str">
        <f>IF(ISNUMBER(SEARCH(kpi_catalog[[#Headers],[Campaign Name]],$Q306)),"Y","N")</f>
        <v>N</v>
      </c>
      <c r="AC306" s="1294" t="str">
        <f>IF(ISNUMBER(SEARCH(kpi_catalog[[#Headers],[Touchpoint]],$Q306)),"Y","N")</f>
        <v>N</v>
      </c>
      <c r="AD306" s="1294" t="str">
        <f>IF(ISNUMBER(SEARCH(kpi_catalog[[#Headers],[Campaign type]],$Q306)),"Y","N")</f>
        <v>N</v>
      </c>
      <c r="AE306" s="1294" t="str">
        <f>IF(ISNUMBER(SEARCH(kpi_catalog[[#Headers],[Product franchise]],$Q306)),"Y","N")</f>
        <v>N</v>
      </c>
      <c r="AF306" s="1294" t="str">
        <f>IF(ISNUMBER(SEARCH(kpi_catalog[[#Headers],[Product code]],$Q306)),"Y","N")</f>
        <v>N</v>
      </c>
      <c r="AG306" s="1295" t="s">
        <v>4337</v>
      </c>
      <c r="AH306" s="1296"/>
      <c r="AI306" s="1297"/>
      <c r="AJ306" s="1297"/>
    </row>
    <row r="307" spans="1:36" ht="30" customHeight="1">
      <c r="A307" s="1282">
        <v>305</v>
      </c>
      <c r="B307" s="1283" t="s">
        <v>4536</v>
      </c>
      <c r="C307" s="1296"/>
      <c r="D307" s="1291" t="s">
        <v>4538</v>
      </c>
      <c r="E307" s="1291" t="s">
        <v>4538</v>
      </c>
      <c r="F307" s="1291" t="s">
        <v>4538</v>
      </c>
      <c r="G307" s="1291" t="s">
        <v>3368</v>
      </c>
      <c r="H307" s="1291" t="s">
        <v>4361</v>
      </c>
      <c r="I307" s="1291" t="s">
        <v>4330</v>
      </c>
      <c r="J307" s="1314" t="s">
        <v>4536</v>
      </c>
      <c r="K307" s="1291" t="s">
        <v>4346</v>
      </c>
      <c r="L307" s="1292" t="str">
        <f>IF(ISNUMBER(SEARCH(kpi_catalog[[#Headers],[Till Date]],K307)),"Y","N")</f>
        <v>N</v>
      </c>
      <c r="M307" s="1292" t="str">
        <f t="shared" si="4"/>
        <v>Y</v>
      </c>
      <c r="N307" s="1292" t="str">
        <f>IF(ISNUMBER(SEARCH(kpi_catalog[[#Headers],[YTD]],$K307)),"Y","N")</f>
        <v>Y</v>
      </c>
      <c r="O307" s="1292" t="str">
        <f>IF(ISNUMBER(SEARCH(kpi_catalog[[#Headers],[MTD]],$K307)),"Y","N")</f>
        <v>N</v>
      </c>
      <c r="P307" s="1292" t="str">
        <f>IF(ISNUMBER(SEARCH(kpi_catalog[[#Headers],[Selected period]],$K307)),"Y","N")</f>
        <v>N</v>
      </c>
      <c r="Q307" s="1293" t="s">
        <v>4332</v>
      </c>
      <c r="R307" s="1294" t="str">
        <f>IF(ISNUMBER(SEARCH(kpi_catalog[[#Headers],[Division]],$Q307)),"Y","N")</f>
        <v>Y</v>
      </c>
      <c r="S307" s="1294" t="str">
        <f>IF(ISNUMBER(SEARCH(kpi_catalog[[#Headers],[Brand]],$Q307)),"Y","N")</f>
        <v>Y</v>
      </c>
      <c r="T307" s="1294" t="str">
        <f>IF(ISNUMBER(SEARCH(kpi_catalog[[#Headers],[Acquisition Period]],$Q307)),"Y","N")</f>
        <v>Y</v>
      </c>
      <c r="U307" s="1294" t="str">
        <f>IF(ISNUMBER(SEARCH(kpi_catalog[[#Headers],[Engager Type]],$Q307)),"Y","N")</f>
        <v>Y</v>
      </c>
      <c r="V307" s="1294" t="str">
        <f>IF(ISNUMBER(SEARCH(kpi_catalog[[#Headers],[Buyer Type]],$Q307)),"Y","N")</f>
        <v>Y</v>
      </c>
      <c r="W307" s="1294" t="str">
        <f>IF(ISNUMBER(SEARCH(kpi_catalog[[#Headers],[Loyalty Filter]],$Q307)),"Y","N")</f>
        <v>Y</v>
      </c>
      <c r="X307" s="1294" t="str">
        <f>IF(ISNUMBER(SEARCH(kpi_catalog[[#Headers],[Channel]],$Q307)),"Y","N")</f>
        <v>N</v>
      </c>
      <c r="Y307" s="1294" t="str">
        <f>IF(ISNUMBER(SEARCH(kpi_catalog[[#Headers],[Campaign ID]],$Q307)),"Y","N")</f>
        <v>N</v>
      </c>
      <c r="Z307" s="1294" t="str">
        <f>IF(ISNUMBER(SEARCH(kpi_catalog[[#Headers],[Channel]],$Q307)),"Y","N")</f>
        <v>N</v>
      </c>
      <c r="AA307" s="1294" t="str">
        <f>IF(ISNUMBER(SEARCH(kpi_catalog[[#Headers],[Campaign ID]],$Q307)),"Y","N")</f>
        <v>N</v>
      </c>
      <c r="AB307" s="1294" t="str">
        <f>IF(ISNUMBER(SEARCH(kpi_catalog[[#Headers],[Campaign Name]],$Q307)),"Y","N")</f>
        <v>N</v>
      </c>
      <c r="AC307" s="1294" t="str">
        <f>IF(ISNUMBER(SEARCH(kpi_catalog[[#Headers],[Touchpoint]],$Q307)),"Y","N")</f>
        <v>N</v>
      </c>
      <c r="AD307" s="1294" t="str">
        <f>IF(ISNUMBER(SEARCH(kpi_catalog[[#Headers],[Campaign type]],$Q307)),"Y","N")</f>
        <v>N</v>
      </c>
      <c r="AE307" s="1294" t="str">
        <f>IF(ISNUMBER(SEARCH(kpi_catalog[[#Headers],[Product franchise]],$Q307)),"Y","N")</f>
        <v>N</v>
      </c>
      <c r="AF307" s="1294" t="str">
        <f>IF(ISNUMBER(SEARCH(kpi_catalog[[#Headers],[Product code]],$Q307)),"Y","N")</f>
        <v>N</v>
      </c>
      <c r="AG307" s="1320" t="s">
        <v>4539</v>
      </c>
      <c r="AH307" s="1296"/>
      <c r="AI307" s="1297"/>
      <c r="AJ307" s="1297"/>
    </row>
    <row r="308" spans="1:36" ht="30" customHeight="1">
      <c r="A308" s="1282">
        <v>306</v>
      </c>
      <c r="B308" s="1283" t="s">
        <v>4536</v>
      </c>
      <c r="C308" s="1296"/>
      <c r="D308" s="1291" t="s">
        <v>4538</v>
      </c>
      <c r="E308" s="1291" t="s">
        <v>4538</v>
      </c>
      <c r="F308" s="1291" t="s">
        <v>4540</v>
      </c>
      <c r="G308" s="1291" t="s">
        <v>3368</v>
      </c>
      <c r="H308" s="1291" t="s">
        <v>4336</v>
      </c>
      <c r="I308" s="1291" t="s">
        <v>4330</v>
      </c>
      <c r="J308" s="1314" t="s">
        <v>4536</v>
      </c>
      <c r="K308" s="1291" t="s">
        <v>4346</v>
      </c>
      <c r="L308" s="1292" t="str">
        <f>IF(ISNUMBER(SEARCH(kpi_catalog[[#Headers],[Till Date]],K308)),"Y","N")</f>
        <v>N</v>
      </c>
      <c r="M308" s="1292" t="str">
        <f t="shared" si="4"/>
        <v>Y</v>
      </c>
      <c r="N308" s="1292" t="str">
        <f>IF(ISNUMBER(SEARCH(kpi_catalog[[#Headers],[YTD]],$K308)),"Y","N")</f>
        <v>Y</v>
      </c>
      <c r="O308" s="1292" t="str">
        <f>IF(ISNUMBER(SEARCH(kpi_catalog[[#Headers],[MTD]],$K308)),"Y","N")</f>
        <v>N</v>
      </c>
      <c r="P308" s="1292" t="str">
        <f>IF(ISNUMBER(SEARCH(kpi_catalog[[#Headers],[Selected period]],$K308)),"Y","N")</f>
        <v>N</v>
      </c>
      <c r="Q308" s="1293" t="s">
        <v>4332</v>
      </c>
      <c r="R308" s="1294" t="str">
        <f>IF(ISNUMBER(SEARCH(kpi_catalog[[#Headers],[Division]],$Q308)),"Y","N")</f>
        <v>Y</v>
      </c>
      <c r="S308" s="1294" t="str">
        <f>IF(ISNUMBER(SEARCH(kpi_catalog[[#Headers],[Brand]],$Q308)),"Y","N")</f>
        <v>Y</v>
      </c>
      <c r="T308" s="1294" t="str">
        <f>IF(ISNUMBER(SEARCH(kpi_catalog[[#Headers],[Acquisition Period]],$Q308)),"Y","N")</f>
        <v>Y</v>
      </c>
      <c r="U308" s="1294" t="str">
        <f>IF(ISNUMBER(SEARCH(kpi_catalog[[#Headers],[Engager Type]],$Q308)),"Y","N")</f>
        <v>Y</v>
      </c>
      <c r="V308" s="1294" t="str">
        <f>IF(ISNUMBER(SEARCH(kpi_catalog[[#Headers],[Buyer Type]],$Q308)),"Y","N")</f>
        <v>Y</v>
      </c>
      <c r="W308" s="1294" t="str">
        <f>IF(ISNUMBER(SEARCH(kpi_catalog[[#Headers],[Loyalty Filter]],$Q308)),"Y","N")</f>
        <v>Y</v>
      </c>
      <c r="X308" s="1294" t="str">
        <f>IF(ISNUMBER(SEARCH(kpi_catalog[[#Headers],[Channel]],$Q308)),"Y","N")</f>
        <v>N</v>
      </c>
      <c r="Y308" s="1294" t="str">
        <f>IF(ISNUMBER(SEARCH(kpi_catalog[[#Headers],[Campaign ID]],$Q308)),"Y","N")</f>
        <v>N</v>
      </c>
      <c r="Z308" s="1294" t="str">
        <f>IF(ISNUMBER(SEARCH(kpi_catalog[[#Headers],[Channel]],$Q308)),"Y","N")</f>
        <v>N</v>
      </c>
      <c r="AA308" s="1294" t="str">
        <f>IF(ISNUMBER(SEARCH(kpi_catalog[[#Headers],[Campaign ID]],$Q308)),"Y","N")</f>
        <v>N</v>
      </c>
      <c r="AB308" s="1294" t="str">
        <f>IF(ISNUMBER(SEARCH(kpi_catalog[[#Headers],[Campaign Name]],$Q308)),"Y","N")</f>
        <v>N</v>
      </c>
      <c r="AC308" s="1294" t="str">
        <f>IF(ISNUMBER(SEARCH(kpi_catalog[[#Headers],[Touchpoint]],$Q308)),"Y","N")</f>
        <v>N</v>
      </c>
      <c r="AD308" s="1294" t="str">
        <f>IF(ISNUMBER(SEARCH(kpi_catalog[[#Headers],[Campaign type]],$Q308)),"Y","N")</f>
        <v>N</v>
      </c>
      <c r="AE308" s="1294" t="str">
        <f>IF(ISNUMBER(SEARCH(kpi_catalog[[#Headers],[Product franchise]],$Q308)),"Y","N")</f>
        <v>N</v>
      </c>
      <c r="AF308" s="1294" t="str">
        <f>IF(ISNUMBER(SEARCH(kpi_catalog[[#Headers],[Product code]],$Q308)),"Y","N")</f>
        <v>N</v>
      </c>
      <c r="AG308" s="1295" t="s">
        <v>4337</v>
      </c>
      <c r="AH308" s="1296"/>
      <c r="AI308" s="1297"/>
      <c r="AJ308" s="1297"/>
    </row>
    <row r="309" spans="1:36" ht="30" customHeight="1">
      <c r="A309" s="1282">
        <v>307</v>
      </c>
      <c r="B309" s="1283" t="s">
        <v>4536</v>
      </c>
      <c r="C309" s="1296"/>
      <c r="D309" s="1291" t="s">
        <v>4538</v>
      </c>
      <c r="E309" s="1291" t="s">
        <v>4538</v>
      </c>
      <c r="F309" s="1291" t="s">
        <v>4541</v>
      </c>
      <c r="G309" s="1291" t="s">
        <v>4339</v>
      </c>
      <c r="H309" s="1291" t="s">
        <v>4336</v>
      </c>
      <c r="I309" s="1291" t="s">
        <v>4330</v>
      </c>
      <c r="J309" s="1314" t="s">
        <v>4536</v>
      </c>
      <c r="K309" s="1291" t="s">
        <v>4346</v>
      </c>
      <c r="L309" s="1292" t="str">
        <f>IF(ISNUMBER(SEARCH(kpi_catalog[[#Headers],[Till Date]],K309)),"Y","N")</f>
        <v>N</v>
      </c>
      <c r="M309" s="1292" t="str">
        <f t="shared" si="4"/>
        <v>Y</v>
      </c>
      <c r="N309" s="1292" t="str">
        <f>IF(ISNUMBER(SEARCH(kpi_catalog[[#Headers],[YTD]],$K309)),"Y","N")</f>
        <v>Y</v>
      </c>
      <c r="O309" s="1292" t="str">
        <f>IF(ISNUMBER(SEARCH(kpi_catalog[[#Headers],[MTD]],$K309)),"Y","N")</f>
        <v>N</v>
      </c>
      <c r="P309" s="1292" t="str">
        <f>IF(ISNUMBER(SEARCH(kpi_catalog[[#Headers],[Selected period]],$K309)),"Y","N")</f>
        <v>N</v>
      </c>
      <c r="Q309" s="1293" t="s">
        <v>4332</v>
      </c>
      <c r="R309" s="1294" t="str">
        <f>IF(ISNUMBER(SEARCH(kpi_catalog[[#Headers],[Division]],$Q309)),"Y","N")</f>
        <v>Y</v>
      </c>
      <c r="S309" s="1294" t="str">
        <f>IF(ISNUMBER(SEARCH(kpi_catalog[[#Headers],[Brand]],$Q309)),"Y","N")</f>
        <v>Y</v>
      </c>
      <c r="T309" s="1294" t="str">
        <f>IF(ISNUMBER(SEARCH(kpi_catalog[[#Headers],[Acquisition Period]],$Q309)),"Y","N")</f>
        <v>Y</v>
      </c>
      <c r="U309" s="1294" t="str">
        <f>IF(ISNUMBER(SEARCH(kpi_catalog[[#Headers],[Engager Type]],$Q309)),"Y","N")</f>
        <v>Y</v>
      </c>
      <c r="V309" s="1294" t="str">
        <f>IF(ISNUMBER(SEARCH(kpi_catalog[[#Headers],[Buyer Type]],$Q309)),"Y","N")</f>
        <v>Y</v>
      </c>
      <c r="W309" s="1294" t="str">
        <f>IF(ISNUMBER(SEARCH(kpi_catalog[[#Headers],[Loyalty Filter]],$Q309)),"Y","N")</f>
        <v>Y</v>
      </c>
      <c r="X309" s="1294" t="str">
        <f>IF(ISNUMBER(SEARCH(kpi_catalog[[#Headers],[Channel]],$Q309)),"Y","N")</f>
        <v>N</v>
      </c>
      <c r="Y309" s="1294" t="str">
        <f>IF(ISNUMBER(SEARCH(kpi_catalog[[#Headers],[Campaign ID]],$Q309)),"Y","N")</f>
        <v>N</v>
      </c>
      <c r="Z309" s="1294" t="str">
        <f>IF(ISNUMBER(SEARCH(kpi_catalog[[#Headers],[Channel]],$Q309)),"Y","N")</f>
        <v>N</v>
      </c>
      <c r="AA309" s="1294" t="str">
        <f>IF(ISNUMBER(SEARCH(kpi_catalog[[#Headers],[Campaign ID]],$Q309)),"Y","N")</f>
        <v>N</v>
      </c>
      <c r="AB309" s="1294" t="str">
        <f>IF(ISNUMBER(SEARCH(kpi_catalog[[#Headers],[Campaign Name]],$Q309)),"Y","N")</f>
        <v>N</v>
      </c>
      <c r="AC309" s="1294" t="str">
        <f>IF(ISNUMBER(SEARCH(kpi_catalog[[#Headers],[Touchpoint]],$Q309)),"Y","N")</f>
        <v>N</v>
      </c>
      <c r="AD309" s="1294" t="str">
        <f>IF(ISNUMBER(SEARCH(kpi_catalog[[#Headers],[Campaign type]],$Q309)),"Y","N")</f>
        <v>N</v>
      </c>
      <c r="AE309" s="1294" t="str">
        <f>IF(ISNUMBER(SEARCH(kpi_catalog[[#Headers],[Product franchise]],$Q309)),"Y","N")</f>
        <v>N</v>
      </c>
      <c r="AF309" s="1294" t="str">
        <f>IF(ISNUMBER(SEARCH(kpi_catalog[[#Headers],[Product code]],$Q309)),"Y","N")</f>
        <v>N</v>
      </c>
      <c r="AG309" s="1295" t="s">
        <v>4337</v>
      </c>
      <c r="AH309" s="1296"/>
      <c r="AI309" s="1297"/>
      <c r="AJ309" s="1297"/>
    </row>
    <row r="310" spans="1:36" ht="30" customHeight="1">
      <c r="A310" s="1282">
        <v>308</v>
      </c>
      <c r="B310" s="1283" t="s">
        <v>4536</v>
      </c>
      <c r="C310" s="1296"/>
      <c r="D310" s="1291" t="s">
        <v>4542</v>
      </c>
      <c r="E310" s="1291" t="s">
        <v>4542</v>
      </c>
      <c r="F310" s="1291" t="s">
        <v>4542</v>
      </c>
      <c r="G310" s="1291" t="s">
        <v>3368</v>
      </c>
      <c r="H310" s="1291" t="s">
        <v>4361</v>
      </c>
      <c r="I310" s="1291" t="s">
        <v>4330</v>
      </c>
      <c r="J310" s="1314" t="s">
        <v>4536</v>
      </c>
      <c r="K310" s="1291" t="s">
        <v>4346</v>
      </c>
      <c r="L310" s="1292" t="str">
        <f>IF(ISNUMBER(SEARCH(kpi_catalog[[#Headers],[Till Date]],K310)),"Y","N")</f>
        <v>N</v>
      </c>
      <c r="M310" s="1292" t="str">
        <f t="shared" si="4"/>
        <v>Y</v>
      </c>
      <c r="N310" s="1292" t="str">
        <f>IF(ISNUMBER(SEARCH(kpi_catalog[[#Headers],[YTD]],$K310)),"Y","N")</f>
        <v>Y</v>
      </c>
      <c r="O310" s="1292" t="str">
        <f>IF(ISNUMBER(SEARCH(kpi_catalog[[#Headers],[MTD]],$K310)),"Y","N")</f>
        <v>N</v>
      </c>
      <c r="P310" s="1292" t="str">
        <f>IF(ISNUMBER(SEARCH(kpi_catalog[[#Headers],[Selected period]],$K310)),"Y","N")</f>
        <v>N</v>
      </c>
      <c r="Q310" s="1293" t="s">
        <v>4332</v>
      </c>
      <c r="R310" s="1294" t="str">
        <f>IF(ISNUMBER(SEARCH(kpi_catalog[[#Headers],[Division]],$Q310)),"Y","N")</f>
        <v>Y</v>
      </c>
      <c r="S310" s="1294" t="str">
        <f>IF(ISNUMBER(SEARCH(kpi_catalog[[#Headers],[Brand]],$Q310)),"Y","N")</f>
        <v>Y</v>
      </c>
      <c r="T310" s="1294" t="str">
        <f>IF(ISNUMBER(SEARCH(kpi_catalog[[#Headers],[Acquisition Period]],$Q310)),"Y","N")</f>
        <v>Y</v>
      </c>
      <c r="U310" s="1294" t="str">
        <f>IF(ISNUMBER(SEARCH(kpi_catalog[[#Headers],[Engager Type]],$Q310)),"Y","N")</f>
        <v>Y</v>
      </c>
      <c r="V310" s="1294" t="str">
        <f>IF(ISNUMBER(SEARCH(kpi_catalog[[#Headers],[Buyer Type]],$Q310)),"Y","N")</f>
        <v>Y</v>
      </c>
      <c r="W310" s="1294" t="str">
        <f>IF(ISNUMBER(SEARCH(kpi_catalog[[#Headers],[Loyalty Filter]],$Q310)),"Y","N")</f>
        <v>Y</v>
      </c>
      <c r="X310" s="1294" t="str">
        <f>IF(ISNUMBER(SEARCH(kpi_catalog[[#Headers],[Channel]],$Q310)),"Y","N")</f>
        <v>N</v>
      </c>
      <c r="Y310" s="1294" t="str">
        <f>IF(ISNUMBER(SEARCH(kpi_catalog[[#Headers],[Campaign ID]],$Q310)),"Y","N")</f>
        <v>N</v>
      </c>
      <c r="Z310" s="1294" t="str">
        <f>IF(ISNUMBER(SEARCH(kpi_catalog[[#Headers],[Channel]],$Q310)),"Y","N")</f>
        <v>N</v>
      </c>
      <c r="AA310" s="1294" t="str">
        <f>IF(ISNUMBER(SEARCH(kpi_catalog[[#Headers],[Campaign ID]],$Q310)),"Y","N")</f>
        <v>N</v>
      </c>
      <c r="AB310" s="1294" t="str">
        <f>IF(ISNUMBER(SEARCH(kpi_catalog[[#Headers],[Campaign Name]],$Q310)),"Y","N")</f>
        <v>N</v>
      </c>
      <c r="AC310" s="1294" t="str">
        <f>IF(ISNUMBER(SEARCH(kpi_catalog[[#Headers],[Touchpoint]],$Q310)),"Y","N")</f>
        <v>N</v>
      </c>
      <c r="AD310" s="1294" t="str">
        <f>IF(ISNUMBER(SEARCH(kpi_catalog[[#Headers],[Campaign type]],$Q310)),"Y","N")</f>
        <v>N</v>
      </c>
      <c r="AE310" s="1294" t="str">
        <f>IF(ISNUMBER(SEARCH(kpi_catalog[[#Headers],[Product franchise]],$Q310)),"Y","N")</f>
        <v>N</v>
      </c>
      <c r="AF310" s="1294" t="str">
        <f>IF(ISNUMBER(SEARCH(kpi_catalog[[#Headers],[Product code]],$Q310)),"Y","N")</f>
        <v>N</v>
      </c>
      <c r="AG310" s="1320" t="s">
        <v>4543</v>
      </c>
      <c r="AH310" s="1296"/>
      <c r="AI310" s="1297"/>
      <c r="AJ310" s="1297"/>
    </row>
    <row r="311" spans="1:36" ht="30" customHeight="1">
      <c r="A311" s="1282">
        <v>309</v>
      </c>
      <c r="B311" s="1283" t="s">
        <v>4536</v>
      </c>
      <c r="C311" s="1296"/>
      <c r="D311" s="1291" t="s">
        <v>4542</v>
      </c>
      <c r="E311" s="1291" t="s">
        <v>4542</v>
      </c>
      <c r="F311" s="1291" t="s">
        <v>4544</v>
      </c>
      <c r="G311" s="1291" t="s">
        <v>3368</v>
      </c>
      <c r="H311" s="1291" t="s">
        <v>4336</v>
      </c>
      <c r="I311" s="1291" t="s">
        <v>4330</v>
      </c>
      <c r="J311" s="1314" t="s">
        <v>4536</v>
      </c>
      <c r="K311" s="1291" t="s">
        <v>4346</v>
      </c>
      <c r="L311" s="1292" t="str">
        <f>IF(ISNUMBER(SEARCH(kpi_catalog[[#Headers],[Till Date]],K311)),"Y","N")</f>
        <v>N</v>
      </c>
      <c r="M311" s="1292" t="str">
        <f t="shared" si="4"/>
        <v>Y</v>
      </c>
      <c r="N311" s="1292" t="str">
        <f>IF(ISNUMBER(SEARCH(kpi_catalog[[#Headers],[YTD]],$K311)),"Y","N")</f>
        <v>Y</v>
      </c>
      <c r="O311" s="1292" t="str">
        <f>IF(ISNUMBER(SEARCH(kpi_catalog[[#Headers],[MTD]],$K311)),"Y","N")</f>
        <v>N</v>
      </c>
      <c r="P311" s="1292" t="str">
        <f>IF(ISNUMBER(SEARCH(kpi_catalog[[#Headers],[Selected period]],$K311)),"Y","N")</f>
        <v>N</v>
      </c>
      <c r="Q311" s="1293" t="s">
        <v>4332</v>
      </c>
      <c r="R311" s="1294" t="str">
        <f>IF(ISNUMBER(SEARCH(kpi_catalog[[#Headers],[Division]],$Q311)),"Y","N")</f>
        <v>Y</v>
      </c>
      <c r="S311" s="1294" t="str">
        <f>IF(ISNUMBER(SEARCH(kpi_catalog[[#Headers],[Brand]],$Q311)),"Y","N")</f>
        <v>Y</v>
      </c>
      <c r="T311" s="1294" t="str">
        <f>IF(ISNUMBER(SEARCH(kpi_catalog[[#Headers],[Acquisition Period]],$Q311)),"Y","N")</f>
        <v>Y</v>
      </c>
      <c r="U311" s="1294" t="str">
        <f>IF(ISNUMBER(SEARCH(kpi_catalog[[#Headers],[Engager Type]],$Q311)),"Y","N")</f>
        <v>Y</v>
      </c>
      <c r="V311" s="1294" t="str">
        <f>IF(ISNUMBER(SEARCH(kpi_catalog[[#Headers],[Buyer Type]],$Q311)),"Y","N")</f>
        <v>Y</v>
      </c>
      <c r="W311" s="1294" t="str">
        <f>IF(ISNUMBER(SEARCH(kpi_catalog[[#Headers],[Loyalty Filter]],$Q311)),"Y","N")</f>
        <v>Y</v>
      </c>
      <c r="X311" s="1294" t="str">
        <f>IF(ISNUMBER(SEARCH(kpi_catalog[[#Headers],[Channel]],$Q311)),"Y","N")</f>
        <v>N</v>
      </c>
      <c r="Y311" s="1294" t="str">
        <f>IF(ISNUMBER(SEARCH(kpi_catalog[[#Headers],[Campaign ID]],$Q311)),"Y","N")</f>
        <v>N</v>
      </c>
      <c r="Z311" s="1294" t="str">
        <f>IF(ISNUMBER(SEARCH(kpi_catalog[[#Headers],[Channel]],$Q311)),"Y","N")</f>
        <v>N</v>
      </c>
      <c r="AA311" s="1294" t="str">
        <f>IF(ISNUMBER(SEARCH(kpi_catalog[[#Headers],[Campaign ID]],$Q311)),"Y","N")</f>
        <v>N</v>
      </c>
      <c r="AB311" s="1294" t="str">
        <f>IF(ISNUMBER(SEARCH(kpi_catalog[[#Headers],[Campaign Name]],$Q311)),"Y","N")</f>
        <v>N</v>
      </c>
      <c r="AC311" s="1294" t="str">
        <f>IF(ISNUMBER(SEARCH(kpi_catalog[[#Headers],[Touchpoint]],$Q311)),"Y","N")</f>
        <v>N</v>
      </c>
      <c r="AD311" s="1294" t="str">
        <f>IF(ISNUMBER(SEARCH(kpi_catalog[[#Headers],[Campaign type]],$Q311)),"Y","N")</f>
        <v>N</v>
      </c>
      <c r="AE311" s="1294" t="str">
        <f>IF(ISNUMBER(SEARCH(kpi_catalog[[#Headers],[Product franchise]],$Q311)),"Y","N")</f>
        <v>N</v>
      </c>
      <c r="AF311" s="1294" t="str">
        <f>IF(ISNUMBER(SEARCH(kpi_catalog[[#Headers],[Product code]],$Q311)),"Y","N")</f>
        <v>N</v>
      </c>
      <c r="AG311" s="1295" t="s">
        <v>4337</v>
      </c>
      <c r="AH311" s="1296"/>
      <c r="AI311" s="1297"/>
      <c r="AJ311" s="1297"/>
    </row>
    <row r="312" spans="1:36" ht="30" customHeight="1">
      <c r="A312" s="1282">
        <v>310</v>
      </c>
      <c r="B312" s="1283" t="s">
        <v>4536</v>
      </c>
      <c r="C312" s="1296"/>
      <c r="D312" s="1291" t="s">
        <v>4542</v>
      </c>
      <c r="E312" s="1291" t="s">
        <v>4542</v>
      </c>
      <c r="F312" s="1291" t="s">
        <v>4545</v>
      </c>
      <c r="G312" s="1291" t="s">
        <v>4339</v>
      </c>
      <c r="H312" s="1291" t="s">
        <v>4336</v>
      </c>
      <c r="I312" s="1291" t="s">
        <v>4330</v>
      </c>
      <c r="J312" s="1314" t="s">
        <v>4536</v>
      </c>
      <c r="K312" s="1291" t="s">
        <v>4346</v>
      </c>
      <c r="L312" s="1292" t="str">
        <f>IF(ISNUMBER(SEARCH(kpi_catalog[[#Headers],[Till Date]],K312)),"Y","N")</f>
        <v>N</v>
      </c>
      <c r="M312" s="1292" t="str">
        <f t="shared" si="4"/>
        <v>Y</v>
      </c>
      <c r="N312" s="1292" t="str">
        <f>IF(ISNUMBER(SEARCH(kpi_catalog[[#Headers],[YTD]],$K312)),"Y","N")</f>
        <v>Y</v>
      </c>
      <c r="O312" s="1292" t="str">
        <f>IF(ISNUMBER(SEARCH(kpi_catalog[[#Headers],[MTD]],$K312)),"Y","N")</f>
        <v>N</v>
      </c>
      <c r="P312" s="1292" t="str">
        <f>IF(ISNUMBER(SEARCH(kpi_catalog[[#Headers],[Selected period]],$K312)),"Y","N")</f>
        <v>N</v>
      </c>
      <c r="Q312" s="1293" t="s">
        <v>4332</v>
      </c>
      <c r="R312" s="1294" t="str">
        <f>IF(ISNUMBER(SEARCH(kpi_catalog[[#Headers],[Division]],$Q312)),"Y","N")</f>
        <v>Y</v>
      </c>
      <c r="S312" s="1294" t="str">
        <f>IF(ISNUMBER(SEARCH(kpi_catalog[[#Headers],[Brand]],$Q312)),"Y","N")</f>
        <v>Y</v>
      </c>
      <c r="T312" s="1294" t="str">
        <f>IF(ISNUMBER(SEARCH(kpi_catalog[[#Headers],[Acquisition Period]],$Q312)),"Y","N")</f>
        <v>Y</v>
      </c>
      <c r="U312" s="1294" t="str">
        <f>IF(ISNUMBER(SEARCH(kpi_catalog[[#Headers],[Engager Type]],$Q312)),"Y","N")</f>
        <v>Y</v>
      </c>
      <c r="V312" s="1294" t="str">
        <f>IF(ISNUMBER(SEARCH(kpi_catalog[[#Headers],[Buyer Type]],$Q312)),"Y","N")</f>
        <v>Y</v>
      </c>
      <c r="W312" s="1294" t="str">
        <f>IF(ISNUMBER(SEARCH(kpi_catalog[[#Headers],[Loyalty Filter]],$Q312)),"Y","N")</f>
        <v>Y</v>
      </c>
      <c r="X312" s="1294" t="str">
        <f>IF(ISNUMBER(SEARCH(kpi_catalog[[#Headers],[Channel]],$Q312)),"Y","N")</f>
        <v>N</v>
      </c>
      <c r="Y312" s="1294" t="str">
        <f>IF(ISNUMBER(SEARCH(kpi_catalog[[#Headers],[Campaign ID]],$Q312)),"Y","N")</f>
        <v>N</v>
      </c>
      <c r="Z312" s="1294" t="str">
        <f>IF(ISNUMBER(SEARCH(kpi_catalog[[#Headers],[Channel]],$Q312)),"Y","N")</f>
        <v>N</v>
      </c>
      <c r="AA312" s="1294" t="str">
        <f>IF(ISNUMBER(SEARCH(kpi_catalog[[#Headers],[Campaign ID]],$Q312)),"Y","N")</f>
        <v>N</v>
      </c>
      <c r="AB312" s="1294" t="str">
        <f>IF(ISNUMBER(SEARCH(kpi_catalog[[#Headers],[Campaign Name]],$Q312)),"Y","N")</f>
        <v>N</v>
      </c>
      <c r="AC312" s="1294" t="str">
        <f>IF(ISNUMBER(SEARCH(kpi_catalog[[#Headers],[Touchpoint]],$Q312)),"Y","N")</f>
        <v>N</v>
      </c>
      <c r="AD312" s="1294" t="str">
        <f>IF(ISNUMBER(SEARCH(kpi_catalog[[#Headers],[Campaign type]],$Q312)),"Y","N")</f>
        <v>N</v>
      </c>
      <c r="AE312" s="1294" t="str">
        <f>IF(ISNUMBER(SEARCH(kpi_catalog[[#Headers],[Product franchise]],$Q312)),"Y","N")</f>
        <v>N</v>
      </c>
      <c r="AF312" s="1294" t="str">
        <f>IF(ISNUMBER(SEARCH(kpi_catalog[[#Headers],[Product code]],$Q312)),"Y","N")</f>
        <v>N</v>
      </c>
      <c r="AG312" s="1295" t="s">
        <v>4337</v>
      </c>
      <c r="AH312" s="1296"/>
      <c r="AI312" s="1297"/>
      <c r="AJ312" s="1297"/>
    </row>
    <row r="313" spans="1:36" ht="30" customHeight="1">
      <c r="A313" s="1282">
        <v>311</v>
      </c>
      <c r="B313" s="1283" t="s">
        <v>4536</v>
      </c>
      <c r="C313" s="1296"/>
      <c r="D313" s="1291" t="s">
        <v>4546</v>
      </c>
      <c r="E313" s="1291" t="s">
        <v>4546</v>
      </c>
      <c r="F313" s="1291" t="s">
        <v>4546</v>
      </c>
      <c r="G313" s="1291" t="s">
        <v>3368</v>
      </c>
      <c r="H313" s="1291" t="s">
        <v>4361</v>
      </c>
      <c r="I313" s="1291" t="s">
        <v>4330</v>
      </c>
      <c r="J313" s="1314" t="s">
        <v>4536</v>
      </c>
      <c r="K313" s="1291" t="s">
        <v>4346</v>
      </c>
      <c r="L313" s="1292" t="str">
        <f>IF(ISNUMBER(SEARCH(kpi_catalog[[#Headers],[Till Date]],K313)),"Y","N")</f>
        <v>N</v>
      </c>
      <c r="M313" s="1292" t="str">
        <f t="shared" si="4"/>
        <v>Y</v>
      </c>
      <c r="N313" s="1292" t="str">
        <f>IF(ISNUMBER(SEARCH(kpi_catalog[[#Headers],[YTD]],$K313)),"Y","N")</f>
        <v>Y</v>
      </c>
      <c r="O313" s="1292" t="str">
        <f>IF(ISNUMBER(SEARCH(kpi_catalog[[#Headers],[MTD]],$K313)),"Y","N")</f>
        <v>N</v>
      </c>
      <c r="P313" s="1292" t="str">
        <f>IF(ISNUMBER(SEARCH(kpi_catalog[[#Headers],[Selected period]],$K313)),"Y","N")</f>
        <v>N</v>
      </c>
      <c r="Q313" s="1293" t="s">
        <v>4332</v>
      </c>
      <c r="R313" s="1294" t="str">
        <f>IF(ISNUMBER(SEARCH(kpi_catalog[[#Headers],[Division]],$Q313)),"Y","N")</f>
        <v>Y</v>
      </c>
      <c r="S313" s="1294" t="str">
        <f>IF(ISNUMBER(SEARCH(kpi_catalog[[#Headers],[Brand]],$Q313)),"Y","N")</f>
        <v>Y</v>
      </c>
      <c r="T313" s="1294" t="str">
        <f>IF(ISNUMBER(SEARCH(kpi_catalog[[#Headers],[Acquisition Period]],$Q313)),"Y","N")</f>
        <v>Y</v>
      </c>
      <c r="U313" s="1294" t="str">
        <f>IF(ISNUMBER(SEARCH(kpi_catalog[[#Headers],[Engager Type]],$Q313)),"Y","N")</f>
        <v>Y</v>
      </c>
      <c r="V313" s="1294" t="str">
        <f>IF(ISNUMBER(SEARCH(kpi_catalog[[#Headers],[Buyer Type]],$Q313)),"Y","N")</f>
        <v>Y</v>
      </c>
      <c r="W313" s="1294" t="str">
        <f>IF(ISNUMBER(SEARCH(kpi_catalog[[#Headers],[Loyalty Filter]],$Q313)),"Y","N")</f>
        <v>Y</v>
      </c>
      <c r="X313" s="1294" t="str">
        <f>IF(ISNUMBER(SEARCH(kpi_catalog[[#Headers],[Channel]],$Q313)),"Y","N")</f>
        <v>N</v>
      </c>
      <c r="Y313" s="1294" t="str">
        <f>IF(ISNUMBER(SEARCH(kpi_catalog[[#Headers],[Campaign ID]],$Q313)),"Y","N")</f>
        <v>N</v>
      </c>
      <c r="Z313" s="1294" t="str">
        <f>IF(ISNUMBER(SEARCH(kpi_catalog[[#Headers],[Channel]],$Q313)),"Y","N")</f>
        <v>N</v>
      </c>
      <c r="AA313" s="1294" t="str">
        <f>IF(ISNUMBER(SEARCH(kpi_catalog[[#Headers],[Campaign ID]],$Q313)),"Y","N")</f>
        <v>N</v>
      </c>
      <c r="AB313" s="1294" t="str">
        <f>IF(ISNUMBER(SEARCH(kpi_catalog[[#Headers],[Campaign Name]],$Q313)),"Y","N")</f>
        <v>N</v>
      </c>
      <c r="AC313" s="1294" t="str">
        <f>IF(ISNUMBER(SEARCH(kpi_catalog[[#Headers],[Touchpoint]],$Q313)),"Y","N")</f>
        <v>N</v>
      </c>
      <c r="AD313" s="1294" t="str">
        <f>IF(ISNUMBER(SEARCH(kpi_catalog[[#Headers],[Campaign type]],$Q313)),"Y","N")</f>
        <v>N</v>
      </c>
      <c r="AE313" s="1294" t="str">
        <f>IF(ISNUMBER(SEARCH(kpi_catalog[[#Headers],[Product franchise]],$Q313)),"Y","N")</f>
        <v>N</v>
      </c>
      <c r="AF313" s="1294" t="str">
        <f>IF(ISNUMBER(SEARCH(kpi_catalog[[#Headers],[Product code]],$Q313)),"Y","N")</f>
        <v>N</v>
      </c>
      <c r="AG313" s="1320" t="s">
        <v>4547</v>
      </c>
      <c r="AH313" s="1296"/>
      <c r="AI313" s="1297"/>
      <c r="AJ313" s="1297"/>
    </row>
    <row r="314" spans="1:36" ht="30" customHeight="1">
      <c r="A314" s="1282">
        <v>312</v>
      </c>
      <c r="B314" s="1283" t="s">
        <v>4536</v>
      </c>
      <c r="C314" s="1296"/>
      <c r="D314" s="1291" t="s">
        <v>4546</v>
      </c>
      <c r="E314" s="1291" t="s">
        <v>4546</v>
      </c>
      <c r="F314" s="1291" t="s">
        <v>4548</v>
      </c>
      <c r="G314" s="1291" t="s">
        <v>3368</v>
      </c>
      <c r="H314" s="1291" t="s">
        <v>4336</v>
      </c>
      <c r="I314" s="1291" t="s">
        <v>4330</v>
      </c>
      <c r="J314" s="1314" t="s">
        <v>4536</v>
      </c>
      <c r="K314" s="1291" t="s">
        <v>4346</v>
      </c>
      <c r="L314" s="1292" t="str">
        <f>IF(ISNUMBER(SEARCH(kpi_catalog[[#Headers],[Till Date]],K314)),"Y","N")</f>
        <v>N</v>
      </c>
      <c r="M314" s="1292" t="str">
        <f t="shared" si="4"/>
        <v>Y</v>
      </c>
      <c r="N314" s="1292" t="str">
        <f>IF(ISNUMBER(SEARCH(kpi_catalog[[#Headers],[YTD]],$K314)),"Y","N")</f>
        <v>Y</v>
      </c>
      <c r="O314" s="1292" t="str">
        <f>IF(ISNUMBER(SEARCH(kpi_catalog[[#Headers],[MTD]],$K314)),"Y","N")</f>
        <v>N</v>
      </c>
      <c r="P314" s="1292" t="str">
        <f>IF(ISNUMBER(SEARCH(kpi_catalog[[#Headers],[Selected period]],$K314)),"Y","N")</f>
        <v>N</v>
      </c>
      <c r="Q314" s="1293" t="s">
        <v>4332</v>
      </c>
      <c r="R314" s="1294" t="str">
        <f>IF(ISNUMBER(SEARCH(kpi_catalog[[#Headers],[Division]],$Q314)),"Y","N")</f>
        <v>Y</v>
      </c>
      <c r="S314" s="1294" t="str">
        <f>IF(ISNUMBER(SEARCH(kpi_catalog[[#Headers],[Brand]],$Q314)),"Y","N")</f>
        <v>Y</v>
      </c>
      <c r="T314" s="1294" t="str">
        <f>IF(ISNUMBER(SEARCH(kpi_catalog[[#Headers],[Acquisition Period]],$Q314)),"Y","N")</f>
        <v>Y</v>
      </c>
      <c r="U314" s="1294" t="str">
        <f>IF(ISNUMBER(SEARCH(kpi_catalog[[#Headers],[Engager Type]],$Q314)),"Y","N")</f>
        <v>Y</v>
      </c>
      <c r="V314" s="1294" t="str">
        <f>IF(ISNUMBER(SEARCH(kpi_catalog[[#Headers],[Buyer Type]],$Q314)),"Y","N")</f>
        <v>Y</v>
      </c>
      <c r="W314" s="1294" t="str">
        <f>IF(ISNUMBER(SEARCH(kpi_catalog[[#Headers],[Loyalty Filter]],$Q314)),"Y","N")</f>
        <v>Y</v>
      </c>
      <c r="X314" s="1294" t="str">
        <f>IF(ISNUMBER(SEARCH(kpi_catalog[[#Headers],[Channel]],$Q314)),"Y","N")</f>
        <v>N</v>
      </c>
      <c r="Y314" s="1294" t="str">
        <f>IF(ISNUMBER(SEARCH(kpi_catalog[[#Headers],[Campaign ID]],$Q314)),"Y","N")</f>
        <v>N</v>
      </c>
      <c r="Z314" s="1294" t="str">
        <f>IF(ISNUMBER(SEARCH(kpi_catalog[[#Headers],[Channel]],$Q314)),"Y","N")</f>
        <v>N</v>
      </c>
      <c r="AA314" s="1294" t="str">
        <f>IF(ISNUMBER(SEARCH(kpi_catalog[[#Headers],[Campaign ID]],$Q314)),"Y","N")</f>
        <v>N</v>
      </c>
      <c r="AB314" s="1294" t="str">
        <f>IF(ISNUMBER(SEARCH(kpi_catalog[[#Headers],[Campaign Name]],$Q314)),"Y","N")</f>
        <v>N</v>
      </c>
      <c r="AC314" s="1294" t="str">
        <f>IF(ISNUMBER(SEARCH(kpi_catalog[[#Headers],[Touchpoint]],$Q314)),"Y","N")</f>
        <v>N</v>
      </c>
      <c r="AD314" s="1294" t="str">
        <f>IF(ISNUMBER(SEARCH(kpi_catalog[[#Headers],[Campaign type]],$Q314)),"Y","N")</f>
        <v>N</v>
      </c>
      <c r="AE314" s="1294" t="str">
        <f>IF(ISNUMBER(SEARCH(kpi_catalog[[#Headers],[Product franchise]],$Q314)),"Y","N")</f>
        <v>N</v>
      </c>
      <c r="AF314" s="1294" t="str">
        <f>IF(ISNUMBER(SEARCH(kpi_catalog[[#Headers],[Product code]],$Q314)),"Y","N")</f>
        <v>N</v>
      </c>
      <c r="AG314" s="1295" t="s">
        <v>4337</v>
      </c>
      <c r="AH314" s="1296"/>
      <c r="AI314" s="1297"/>
      <c r="AJ314" s="1297"/>
    </row>
    <row r="315" spans="1:36" ht="30" customHeight="1">
      <c r="A315" s="1282">
        <v>313</v>
      </c>
      <c r="B315" s="1283" t="s">
        <v>4536</v>
      </c>
      <c r="C315" s="1296"/>
      <c r="D315" s="1291" t="s">
        <v>4546</v>
      </c>
      <c r="E315" s="1291" t="s">
        <v>4546</v>
      </c>
      <c r="F315" s="1291" t="s">
        <v>4549</v>
      </c>
      <c r="G315" s="1291" t="s">
        <v>4339</v>
      </c>
      <c r="H315" s="1291" t="s">
        <v>4336</v>
      </c>
      <c r="I315" s="1291" t="s">
        <v>4330</v>
      </c>
      <c r="J315" s="1314" t="s">
        <v>4536</v>
      </c>
      <c r="K315" s="1291" t="s">
        <v>4346</v>
      </c>
      <c r="L315" s="1292" t="str">
        <f>IF(ISNUMBER(SEARCH(kpi_catalog[[#Headers],[Till Date]],K315)),"Y","N")</f>
        <v>N</v>
      </c>
      <c r="M315" s="1292" t="str">
        <f t="shared" si="4"/>
        <v>Y</v>
      </c>
      <c r="N315" s="1292" t="str">
        <f>IF(ISNUMBER(SEARCH(kpi_catalog[[#Headers],[YTD]],$K315)),"Y","N")</f>
        <v>Y</v>
      </c>
      <c r="O315" s="1292" t="str">
        <f>IF(ISNUMBER(SEARCH(kpi_catalog[[#Headers],[MTD]],$K315)),"Y","N")</f>
        <v>N</v>
      </c>
      <c r="P315" s="1292" t="str">
        <f>IF(ISNUMBER(SEARCH(kpi_catalog[[#Headers],[Selected period]],$K315)),"Y","N")</f>
        <v>N</v>
      </c>
      <c r="Q315" s="1293" t="s">
        <v>4332</v>
      </c>
      <c r="R315" s="1294" t="str">
        <f>IF(ISNUMBER(SEARCH(kpi_catalog[[#Headers],[Division]],$Q315)),"Y","N")</f>
        <v>Y</v>
      </c>
      <c r="S315" s="1294" t="str">
        <f>IF(ISNUMBER(SEARCH(kpi_catalog[[#Headers],[Brand]],$Q315)),"Y","N")</f>
        <v>Y</v>
      </c>
      <c r="T315" s="1294" t="str">
        <f>IF(ISNUMBER(SEARCH(kpi_catalog[[#Headers],[Acquisition Period]],$Q315)),"Y","N")</f>
        <v>Y</v>
      </c>
      <c r="U315" s="1294" t="str">
        <f>IF(ISNUMBER(SEARCH(kpi_catalog[[#Headers],[Engager Type]],$Q315)),"Y","N")</f>
        <v>Y</v>
      </c>
      <c r="V315" s="1294" t="str">
        <f>IF(ISNUMBER(SEARCH(kpi_catalog[[#Headers],[Buyer Type]],$Q315)),"Y","N")</f>
        <v>Y</v>
      </c>
      <c r="W315" s="1294" t="str">
        <f>IF(ISNUMBER(SEARCH(kpi_catalog[[#Headers],[Loyalty Filter]],$Q315)),"Y","N")</f>
        <v>Y</v>
      </c>
      <c r="X315" s="1294" t="str">
        <f>IF(ISNUMBER(SEARCH(kpi_catalog[[#Headers],[Channel]],$Q315)),"Y","N")</f>
        <v>N</v>
      </c>
      <c r="Y315" s="1294" t="str">
        <f>IF(ISNUMBER(SEARCH(kpi_catalog[[#Headers],[Campaign ID]],$Q315)),"Y","N")</f>
        <v>N</v>
      </c>
      <c r="Z315" s="1294" t="str">
        <f>IF(ISNUMBER(SEARCH(kpi_catalog[[#Headers],[Channel]],$Q315)),"Y","N")</f>
        <v>N</v>
      </c>
      <c r="AA315" s="1294" t="str">
        <f>IF(ISNUMBER(SEARCH(kpi_catalog[[#Headers],[Campaign ID]],$Q315)),"Y","N")</f>
        <v>N</v>
      </c>
      <c r="AB315" s="1294" t="str">
        <f>IF(ISNUMBER(SEARCH(kpi_catalog[[#Headers],[Campaign Name]],$Q315)),"Y","N")</f>
        <v>N</v>
      </c>
      <c r="AC315" s="1294" t="str">
        <f>IF(ISNUMBER(SEARCH(kpi_catalog[[#Headers],[Touchpoint]],$Q315)),"Y","N")</f>
        <v>N</v>
      </c>
      <c r="AD315" s="1294" t="str">
        <f>IF(ISNUMBER(SEARCH(kpi_catalog[[#Headers],[Campaign type]],$Q315)),"Y","N")</f>
        <v>N</v>
      </c>
      <c r="AE315" s="1294" t="str">
        <f>IF(ISNUMBER(SEARCH(kpi_catalog[[#Headers],[Product franchise]],$Q315)),"Y","N")</f>
        <v>N</v>
      </c>
      <c r="AF315" s="1294" t="str">
        <f>IF(ISNUMBER(SEARCH(kpi_catalog[[#Headers],[Product code]],$Q315)),"Y","N")</f>
        <v>N</v>
      </c>
      <c r="AG315" s="1295" t="s">
        <v>4337</v>
      </c>
      <c r="AH315" s="1296"/>
      <c r="AI315" s="1297"/>
      <c r="AJ315" s="1297"/>
    </row>
    <row r="316" spans="1:36" ht="30" customHeight="1">
      <c r="A316" s="1282">
        <v>314</v>
      </c>
      <c r="B316" s="1283" t="s">
        <v>4536</v>
      </c>
      <c r="C316" s="1296"/>
      <c r="D316" s="1291" t="s">
        <v>4550</v>
      </c>
      <c r="E316" s="1291" t="s">
        <v>4550</v>
      </c>
      <c r="F316" s="1291" t="s">
        <v>4550</v>
      </c>
      <c r="G316" s="1291" t="s">
        <v>3368</v>
      </c>
      <c r="H316" s="1291" t="s">
        <v>4361</v>
      </c>
      <c r="I316" s="1291" t="s">
        <v>4330</v>
      </c>
      <c r="J316" s="1314" t="s">
        <v>4536</v>
      </c>
      <c r="K316" s="1291" t="s">
        <v>4346</v>
      </c>
      <c r="L316" s="1292" t="str">
        <f>IF(ISNUMBER(SEARCH(kpi_catalog[[#Headers],[Till Date]],K316)),"Y","N")</f>
        <v>N</v>
      </c>
      <c r="M316" s="1292" t="str">
        <f t="shared" si="4"/>
        <v>Y</v>
      </c>
      <c r="N316" s="1292" t="str">
        <f>IF(ISNUMBER(SEARCH(kpi_catalog[[#Headers],[YTD]],$K316)),"Y","N")</f>
        <v>Y</v>
      </c>
      <c r="O316" s="1292" t="str">
        <f>IF(ISNUMBER(SEARCH(kpi_catalog[[#Headers],[MTD]],$K316)),"Y","N")</f>
        <v>N</v>
      </c>
      <c r="P316" s="1292" t="str">
        <f>IF(ISNUMBER(SEARCH(kpi_catalog[[#Headers],[Selected period]],$K316)),"Y","N")</f>
        <v>N</v>
      </c>
      <c r="Q316" s="1293" t="s">
        <v>4332</v>
      </c>
      <c r="R316" s="1294" t="str">
        <f>IF(ISNUMBER(SEARCH(kpi_catalog[[#Headers],[Division]],$Q316)),"Y","N")</f>
        <v>Y</v>
      </c>
      <c r="S316" s="1294" t="str">
        <f>IF(ISNUMBER(SEARCH(kpi_catalog[[#Headers],[Brand]],$Q316)),"Y","N")</f>
        <v>Y</v>
      </c>
      <c r="T316" s="1294" t="str">
        <f>IF(ISNUMBER(SEARCH(kpi_catalog[[#Headers],[Acquisition Period]],$Q316)),"Y","N")</f>
        <v>Y</v>
      </c>
      <c r="U316" s="1294" t="str">
        <f>IF(ISNUMBER(SEARCH(kpi_catalog[[#Headers],[Engager Type]],$Q316)),"Y","N")</f>
        <v>Y</v>
      </c>
      <c r="V316" s="1294" t="str">
        <f>IF(ISNUMBER(SEARCH(kpi_catalog[[#Headers],[Buyer Type]],$Q316)),"Y","N")</f>
        <v>Y</v>
      </c>
      <c r="W316" s="1294" t="str">
        <f>IF(ISNUMBER(SEARCH(kpi_catalog[[#Headers],[Loyalty Filter]],$Q316)),"Y","N")</f>
        <v>Y</v>
      </c>
      <c r="X316" s="1294" t="str">
        <f>IF(ISNUMBER(SEARCH(kpi_catalog[[#Headers],[Channel]],$Q316)),"Y","N")</f>
        <v>N</v>
      </c>
      <c r="Y316" s="1294" t="str">
        <f>IF(ISNUMBER(SEARCH(kpi_catalog[[#Headers],[Campaign ID]],$Q316)),"Y","N")</f>
        <v>N</v>
      </c>
      <c r="Z316" s="1294" t="str">
        <f>IF(ISNUMBER(SEARCH(kpi_catalog[[#Headers],[Channel]],$Q316)),"Y","N")</f>
        <v>N</v>
      </c>
      <c r="AA316" s="1294" t="str">
        <f>IF(ISNUMBER(SEARCH(kpi_catalog[[#Headers],[Campaign ID]],$Q316)),"Y","N")</f>
        <v>N</v>
      </c>
      <c r="AB316" s="1294" t="str">
        <f>IF(ISNUMBER(SEARCH(kpi_catalog[[#Headers],[Campaign Name]],$Q316)),"Y","N")</f>
        <v>N</v>
      </c>
      <c r="AC316" s="1294" t="str">
        <f>IF(ISNUMBER(SEARCH(kpi_catalog[[#Headers],[Touchpoint]],$Q316)),"Y","N")</f>
        <v>N</v>
      </c>
      <c r="AD316" s="1294" t="str">
        <f>IF(ISNUMBER(SEARCH(kpi_catalog[[#Headers],[Campaign type]],$Q316)),"Y","N")</f>
        <v>N</v>
      </c>
      <c r="AE316" s="1294" t="str">
        <f>IF(ISNUMBER(SEARCH(kpi_catalog[[#Headers],[Product franchise]],$Q316)),"Y","N")</f>
        <v>N</v>
      </c>
      <c r="AF316" s="1294" t="str">
        <f>IF(ISNUMBER(SEARCH(kpi_catalog[[#Headers],[Product code]],$Q316)),"Y","N")</f>
        <v>N</v>
      </c>
      <c r="AG316" s="1320" t="s">
        <v>4551</v>
      </c>
      <c r="AH316" s="1296"/>
      <c r="AI316" s="1297"/>
      <c r="AJ316" s="1297"/>
    </row>
    <row r="317" spans="1:36" ht="30" customHeight="1">
      <c r="A317" s="1282">
        <v>315</v>
      </c>
      <c r="B317" s="1283" t="s">
        <v>4536</v>
      </c>
      <c r="C317" s="1296"/>
      <c r="D317" s="1291" t="s">
        <v>4550</v>
      </c>
      <c r="E317" s="1291" t="s">
        <v>4550</v>
      </c>
      <c r="F317" s="1291" t="s">
        <v>4552</v>
      </c>
      <c r="G317" s="1291" t="s">
        <v>3368</v>
      </c>
      <c r="H317" s="1291" t="s">
        <v>4336</v>
      </c>
      <c r="I317" s="1291" t="s">
        <v>4330</v>
      </c>
      <c r="J317" s="1314" t="s">
        <v>4536</v>
      </c>
      <c r="K317" s="1291" t="s">
        <v>4346</v>
      </c>
      <c r="L317" s="1292" t="str">
        <f>IF(ISNUMBER(SEARCH(kpi_catalog[[#Headers],[Till Date]],K317)),"Y","N")</f>
        <v>N</v>
      </c>
      <c r="M317" s="1292" t="str">
        <f t="shared" si="4"/>
        <v>Y</v>
      </c>
      <c r="N317" s="1292" t="str">
        <f>IF(ISNUMBER(SEARCH(kpi_catalog[[#Headers],[YTD]],$K317)),"Y","N")</f>
        <v>Y</v>
      </c>
      <c r="O317" s="1292" t="str">
        <f>IF(ISNUMBER(SEARCH(kpi_catalog[[#Headers],[MTD]],$K317)),"Y","N")</f>
        <v>N</v>
      </c>
      <c r="P317" s="1292" t="str">
        <f>IF(ISNUMBER(SEARCH(kpi_catalog[[#Headers],[Selected period]],$K317)),"Y","N")</f>
        <v>N</v>
      </c>
      <c r="Q317" s="1293" t="s">
        <v>4332</v>
      </c>
      <c r="R317" s="1294" t="str">
        <f>IF(ISNUMBER(SEARCH(kpi_catalog[[#Headers],[Division]],$Q317)),"Y","N")</f>
        <v>Y</v>
      </c>
      <c r="S317" s="1294" t="str">
        <f>IF(ISNUMBER(SEARCH(kpi_catalog[[#Headers],[Brand]],$Q317)),"Y","N")</f>
        <v>Y</v>
      </c>
      <c r="T317" s="1294" t="str">
        <f>IF(ISNUMBER(SEARCH(kpi_catalog[[#Headers],[Acquisition Period]],$Q317)),"Y","N")</f>
        <v>Y</v>
      </c>
      <c r="U317" s="1294" t="str">
        <f>IF(ISNUMBER(SEARCH(kpi_catalog[[#Headers],[Engager Type]],$Q317)),"Y","N")</f>
        <v>Y</v>
      </c>
      <c r="V317" s="1294" t="str">
        <f>IF(ISNUMBER(SEARCH(kpi_catalog[[#Headers],[Buyer Type]],$Q317)),"Y","N")</f>
        <v>Y</v>
      </c>
      <c r="W317" s="1294" t="str">
        <f>IF(ISNUMBER(SEARCH(kpi_catalog[[#Headers],[Loyalty Filter]],$Q317)),"Y","N")</f>
        <v>Y</v>
      </c>
      <c r="X317" s="1294" t="str">
        <f>IF(ISNUMBER(SEARCH(kpi_catalog[[#Headers],[Channel]],$Q317)),"Y","N")</f>
        <v>N</v>
      </c>
      <c r="Y317" s="1294" t="str">
        <f>IF(ISNUMBER(SEARCH(kpi_catalog[[#Headers],[Campaign ID]],$Q317)),"Y","N")</f>
        <v>N</v>
      </c>
      <c r="Z317" s="1294" t="str">
        <f>IF(ISNUMBER(SEARCH(kpi_catalog[[#Headers],[Channel]],$Q317)),"Y","N")</f>
        <v>N</v>
      </c>
      <c r="AA317" s="1294" t="str">
        <f>IF(ISNUMBER(SEARCH(kpi_catalog[[#Headers],[Campaign ID]],$Q317)),"Y","N")</f>
        <v>N</v>
      </c>
      <c r="AB317" s="1294" t="str">
        <f>IF(ISNUMBER(SEARCH(kpi_catalog[[#Headers],[Campaign Name]],$Q317)),"Y","N")</f>
        <v>N</v>
      </c>
      <c r="AC317" s="1294" t="str">
        <f>IF(ISNUMBER(SEARCH(kpi_catalog[[#Headers],[Touchpoint]],$Q317)),"Y","N")</f>
        <v>N</v>
      </c>
      <c r="AD317" s="1294" t="str">
        <f>IF(ISNUMBER(SEARCH(kpi_catalog[[#Headers],[Campaign type]],$Q317)),"Y","N")</f>
        <v>N</v>
      </c>
      <c r="AE317" s="1294" t="str">
        <f>IF(ISNUMBER(SEARCH(kpi_catalog[[#Headers],[Product franchise]],$Q317)),"Y","N")</f>
        <v>N</v>
      </c>
      <c r="AF317" s="1294" t="str">
        <f>IF(ISNUMBER(SEARCH(kpi_catalog[[#Headers],[Product code]],$Q317)),"Y","N")</f>
        <v>N</v>
      </c>
      <c r="AG317" s="1295" t="s">
        <v>4337</v>
      </c>
      <c r="AH317" s="1296"/>
      <c r="AI317" s="1297"/>
      <c r="AJ317" s="1297"/>
    </row>
    <row r="318" spans="1:36" ht="30" customHeight="1">
      <c r="A318" s="1282">
        <v>316</v>
      </c>
      <c r="B318" s="1283" t="s">
        <v>4536</v>
      </c>
      <c r="C318" s="1296"/>
      <c r="D318" s="1291" t="s">
        <v>4550</v>
      </c>
      <c r="E318" s="1291" t="s">
        <v>4550</v>
      </c>
      <c r="F318" s="1291" t="s">
        <v>4553</v>
      </c>
      <c r="G318" s="1291" t="s">
        <v>4339</v>
      </c>
      <c r="H318" s="1291" t="s">
        <v>4336</v>
      </c>
      <c r="I318" s="1291" t="s">
        <v>4330</v>
      </c>
      <c r="J318" s="1314" t="s">
        <v>4536</v>
      </c>
      <c r="K318" s="1291" t="s">
        <v>4346</v>
      </c>
      <c r="L318" s="1292" t="str">
        <f>IF(ISNUMBER(SEARCH(kpi_catalog[[#Headers],[Till Date]],K318)),"Y","N")</f>
        <v>N</v>
      </c>
      <c r="M318" s="1292" t="str">
        <f t="shared" si="4"/>
        <v>Y</v>
      </c>
      <c r="N318" s="1292" t="str">
        <f>IF(ISNUMBER(SEARCH(kpi_catalog[[#Headers],[YTD]],$K318)),"Y","N")</f>
        <v>Y</v>
      </c>
      <c r="O318" s="1292" t="str">
        <f>IF(ISNUMBER(SEARCH(kpi_catalog[[#Headers],[MTD]],$K318)),"Y","N")</f>
        <v>N</v>
      </c>
      <c r="P318" s="1292" t="str">
        <f>IF(ISNUMBER(SEARCH(kpi_catalog[[#Headers],[Selected period]],$K318)),"Y","N")</f>
        <v>N</v>
      </c>
      <c r="Q318" s="1293" t="s">
        <v>4332</v>
      </c>
      <c r="R318" s="1294" t="str">
        <f>IF(ISNUMBER(SEARCH(kpi_catalog[[#Headers],[Division]],$Q318)),"Y","N")</f>
        <v>Y</v>
      </c>
      <c r="S318" s="1294" t="str">
        <f>IF(ISNUMBER(SEARCH(kpi_catalog[[#Headers],[Brand]],$Q318)),"Y","N")</f>
        <v>Y</v>
      </c>
      <c r="T318" s="1294" t="str">
        <f>IF(ISNUMBER(SEARCH(kpi_catalog[[#Headers],[Acquisition Period]],$Q318)),"Y","N")</f>
        <v>Y</v>
      </c>
      <c r="U318" s="1294" t="str">
        <f>IF(ISNUMBER(SEARCH(kpi_catalog[[#Headers],[Engager Type]],$Q318)),"Y","N")</f>
        <v>Y</v>
      </c>
      <c r="V318" s="1294" t="str">
        <f>IF(ISNUMBER(SEARCH(kpi_catalog[[#Headers],[Buyer Type]],$Q318)),"Y","N")</f>
        <v>Y</v>
      </c>
      <c r="W318" s="1294" t="str">
        <f>IF(ISNUMBER(SEARCH(kpi_catalog[[#Headers],[Loyalty Filter]],$Q318)),"Y","N")</f>
        <v>Y</v>
      </c>
      <c r="X318" s="1294" t="str">
        <f>IF(ISNUMBER(SEARCH(kpi_catalog[[#Headers],[Channel]],$Q318)),"Y","N")</f>
        <v>N</v>
      </c>
      <c r="Y318" s="1294" t="str">
        <f>IF(ISNUMBER(SEARCH(kpi_catalog[[#Headers],[Campaign ID]],$Q318)),"Y","N")</f>
        <v>N</v>
      </c>
      <c r="Z318" s="1294" t="str">
        <f>IF(ISNUMBER(SEARCH(kpi_catalog[[#Headers],[Channel]],$Q318)),"Y","N")</f>
        <v>N</v>
      </c>
      <c r="AA318" s="1294" t="str">
        <f>IF(ISNUMBER(SEARCH(kpi_catalog[[#Headers],[Campaign ID]],$Q318)),"Y","N")</f>
        <v>N</v>
      </c>
      <c r="AB318" s="1294" t="str">
        <f>IF(ISNUMBER(SEARCH(kpi_catalog[[#Headers],[Campaign Name]],$Q318)),"Y","N")</f>
        <v>N</v>
      </c>
      <c r="AC318" s="1294" t="str">
        <f>IF(ISNUMBER(SEARCH(kpi_catalog[[#Headers],[Touchpoint]],$Q318)),"Y","N")</f>
        <v>N</v>
      </c>
      <c r="AD318" s="1294" t="str">
        <f>IF(ISNUMBER(SEARCH(kpi_catalog[[#Headers],[Campaign type]],$Q318)),"Y","N")</f>
        <v>N</v>
      </c>
      <c r="AE318" s="1294" t="str">
        <f>IF(ISNUMBER(SEARCH(kpi_catalog[[#Headers],[Product franchise]],$Q318)),"Y","N")</f>
        <v>N</v>
      </c>
      <c r="AF318" s="1294" t="str">
        <f>IF(ISNUMBER(SEARCH(kpi_catalog[[#Headers],[Product code]],$Q318)),"Y","N")</f>
        <v>N</v>
      </c>
      <c r="AG318" s="1295" t="s">
        <v>4337</v>
      </c>
      <c r="AH318" s="1296"/>
      <c r="AI318" s="1297"/>
      <c r="AJ318" s="1297"/>
    </row>
    <row r="319" spans="1:36" ht="30" customHeight="1">
      <c r="A319" s="1282">
        <v>317</v>
      </c>
      <c r="B319" s="1283" t="s">
        <v>4536</v>
      </c>
      <c r="C319" s="1296"/>
      <c r="D319" s="1291" t="s">
        <v>4554</v>
      </c>
      <c r="E319" s="1291" t="s">
        <v>4554</v>
      </c>
      <c r="F319" s="1291" t="s">
        <v>4554</v>
      </c>
      <c r="G319" s="1291" t="s">
        <v>3368</v>
      </c>
      <c r="H319" s="1291" t="s">
        <v>4361</v>
      </c>
      <c r="I319" s="1291" t="s">
        <v>4330</v>
      </c>
      <c r="J319" s="1314" t="s">
        <v>4536</v>
      </c>
      <c r="K319" s="1318" t="s">
        <v>5714</v>
      </c>
      <c r="L319" s="1319" t="str">
        <f>IF(ISNUMBER(SEARCH(kpi_catalog[[#Headers],[Till Date]],K319)),"Y","N")</f>
        <v>Y</v>
      </c>
      <c r="M319" s="1319" t="str">
        <f t="shared" si="4"/>
        <v>N</v>
      </c>
      <c r="N319" s="1319" t="str">
        <f>IF(ISNUMBER(SEARCH(kpi_catalog[[#Headers],[YTD]],$K319)),"Y","N")</f>
        <v>N</v>
      </c>
      <c r="O319" s="1292" t="str">
        <f>IF(ISNUMBER(SEARCH(kpi_catalog[[#Headers],[MTD]],$K319)),"Y","N")</f>
        <v>N</v>
      </c>
      <c r="P319" s="1292" t="str">
        <f>IF(ISNUMBER(SEARCH(kpi_catalog[[#Headers],[Selected period]],$K319)),"Y","N")</f>
        <v>N</v>
      </c>
      <c r="Q319" s="1293" t="s">
        <v>4341</v>
      </c>
      <c r="R319" s="1294" t="str">
        <f>IF(ISNUMBER(SEARCH(kpi_catalog[[#Headers],[Division]],$Q319)),"Y","N")</f>
        <v>Y</v>
      </c>
      <c r="S319" s="1294" t="str">
        <f>IF(ISNUMBER(SEARCH(kpi_catalog[[#Headers],[Brand]],$Q319)),"Y","N")</f>
        <v>Y</v>
      </c>
      <c r="T319" s="1294" t="str">
        <f>IF(ISNUMBER(SEARCH(kpi_catalog[[#Headers],[Acquisition Period]],$Q319)),"Y","N")</f>
        <v>N</v>
      </c>
      <c r="U319" s="1294" t="str">
        <f>IF(ISNUMBER(SEARCH(kpi_catalog[[#Headers],[Engager Type]],$Q319)),"Y","N")</f>
        <v>N</v>
      </c>
      <c r="V319" s="1294" t="str">
        <f>IF(ISNUMBER(SEARCH(kpi_catalog[[#Headers],[Buyer Type]],$Q319)),"Y","N")</f>
        <v>N</v>
      </c>
      <c r="W319" s="1294" t="str">
        <f>IF(ISNUMBER(SEARCH(kpi_catalog[[#Headers],[Loyalty Filter]],$Q319)),"Y","N")</f>
        <v>N</v>
      </c>
      <c r="X319" s="1294" t="str">
        <f>IF(ISNUMBER(SEARCH(kpi_catalog[[#Headers],[Channel]],$Q319)),"Y","N")</f>
        <v>N</v>
      </c>
      <c r="Y319" s="1294" t="str">
        <f>IF(ISNUMBER(SEARCH(kpi_catalog[[#Headers],[Campaign ID]],$Q319)),"Y","N")</f>
        <v>N</v>
      </c>
      <c r="Z319" s="1294" t="str">
        <f>IF(ISNUMBER(SEARCH(kpi_catalog[[#Headers],[Channel]],$Q319)),"Y","N")</f>
        <v>N</v>
      </c>
      <c r="AA319" s="1294" t="str">
        <f>IF(ISNUMBER(SEARCH(kpi_catalog[[#Headers],[Campaign ID]],$Q319)),"Y","N")</f>
        <v>N</v>
      </c>
      <c r="AB319" s="1294" t="str">
        <f>IF(ISNUMBER(SEARCH(kpi_catalog[[#Headers],[Campaign Name]],$Q319)),"Y","N")</f>
        <v>N</v>
      </c>
      <c r="AC319" s="1294" t="str">
        <f>IF(ISNUMBER(SEARCH(kpi_catalog[[#Headers],[Touchpoint]],$Q319)),"Y","N")</f>
        <v>N</v>
      </c>
      <c r="AD319" s="1294" t="str">
        <f>IF(ISNUMBER(SEARCH(kpi_catalog[[#Headers],[Campaign type]],$Q319)),"Y","N")</f>
        <v>N</v>
      </c>
      <c r="AE319" s="1294" t="str">
        <f>IF(ISNUMBER(SEARCH(kpi_catalog[[#Headers],[Product franchise]],$Q319)),"Y","N")</f>
        <v>N</v>
      </c>
      <c r="AF319" s="1294" t="str">
        <f>IF(ISNUMBER(SEARCH(kpi_catalog[[#Headers],[Product code]],$Q319)),"Y","N")</f>
        <v>N</v>
      </c>
      <c r="AG319" s="1320" t="s">
        <v>4555</v>
      </c>
      <c r="AH319" s="1296"/>
      <c r="AI319" s="1297"/>
      <c r="AJ319" s="1297"/>
    </row>
    <row r="320" spans="1:36" ht="30" customHeight="1">
      <c r="A320" s="1282">
        <v>318</v>
      </c>
      <c r="B320" s="1283" t="s">
        <v>4536</v>
      </c>
      <c r="C320" s="1296"/>
      <c r="D320" s="1291" t="s">
        <v>4554</v>
      </c>
      <c r="E320" s="1291" t="s">
        <v>4554</v>
      </c>
      <c r="F320" s="1291" t="s">
        <v>4556</v>
      </c>
      <c r="G320" s="1291" t="s">
        <v>3368</v>
      </c>
      <c r="H320" s="1291" t="s">
        <v>4336</v>
      </c>
      <c r="I320" s="1291" t="s">
        <v>4330</v>
      </c>
      <c r="J320" s="1314" t="s">
        <v>4536</v>
      </c>
      <c r="K320" s="1318" t="s">
        <v>5714</v>
      </c>
      <c r="L320" s="1319" t="str">
        <f>IF(ISNUMBER(SEARCH(kpi_catalog[[#Headers],[Till Date]],K320)),"Y","N")</f>
        <v>Y</v>
      </c>
      <c r="M320" s="1319" t="str">
        <f t="shared" si="4"/>
        <v>N</v>
      </c>
      <c r="N320" s="1319" t="str">
        <f>IF(ISNUMBER(SEARCH(kpi_catalog[[#Headers],[YTD]],$K320)),"Y","N")</f>
        <v>N</v>
      </c>
      <c r="O320" s="1292" t="str">
        <f>IF(ISNUMBER(SEARCH(kpi_catalog[[#Headers],[MTD]],$K320)),"Y","N")</f>
        <v>N</v>
      </c>
      <c r="P320" s="1292" t="str">
        <f>IF(ISNUMBER(SEARCH(kpi_catalog[[#Headers],[Selected period]],$K320)),"Y","N")</f>
        <v>N</v>
      </c>
      <c r="Q320" s="1293" t="s">
        <v>4341</v>
      </c>
      <c r="R320" s="1294" t="str">
        <f>IF(ISNUMBER(SEARCH(kpi_catalog[[#Headers],[Division]],$Q320)),"Y","N")</f>
        <v>Y</v>
      </c>
      <c r="S320" s="1294" t="str">
        <f>IF(ISNUMBER(SEARCH(kpi_catalog[[#Headers],[Brand]],$Q320)),"Y","N")</f>
        <v>Y</v>
      </c>
      <c r="T320" s="1294" t="str">
        <f>IF(ISNUMBER(SEARCH(kpi_catalog[[#Headers],[Acquisition Period]],$Q320)),"Y","N")</f>
        <v>N</v>
      </c>
      <c r="U320" s="1294" t="str">
        <f>IF(ISNUMBER(SEARCH(kpi_catalog[[#Headers],[Engager Type]],$Q320)),"Y","N")</f>
        <v>N</v>
      </c>
      <c r="V320" s="1294" t="str">
        <f>IF(ISNUMBER(SEARCH(kpi_catalog[[#Headers],[Buyer Type]],$Q320)),"Y","N")</f>
        <v>N</v>
      </c>
      <c r="W320" s="1294" t="str">
        <f>IF(ISNUMBER(SEARCH(kpi_catalog[[#Headers],[Loyalty Filter]],$Q320)),"Y","N")</f>
        <v>N</v>
      </c>
      <c r="X320" s="1294" t="str">
        <f>IF(ISNUMBER(SEARCH(kpi_catalog[[#Headers],[Channel]],$Q320)),"Y","N")</f>
        <v>N</v>
      </c>
      <c r="Y320" s="1294" t="str">
        <f>IF(ISNUMBER(SEARCH(kpi_catalog[[#Headers],[Campaign ID]],$Q320)),"Y","N")</f>
        <v>N</v>
      </c>
      <c r="Z320" s="1294" t="str">
        <f>IF(ISNUMBER(SEARCH(kpi_catalog[[#Headers],[Channel]],$Q320)),"Y","N")</f>
        <v>N</v>
      </c>
      <c r="AA320" s="1294" t="str">
        <f>IF(ISNUMBER(SEARCH(kpi_catalog[[#Headers],[Campaign ID]],$Q320)),"Y","N")</f>
        <v>N</v>
      </c>
      <c r="AB320" s="1294" t="str">
        <f>IF(ISNUMBER(SEARCH(kpi_catalog[[#Headers],[Campaign Name]],$Q320)),"Y","N")</f>
        <v>N</v>
      </c>
      <c r="AC320" s="1294" t="str">
        <f>IF(ISNUMBER(SEARCH(kpi_catalog[[#Headers],[Touchpoint]],$Q320)),"Y","N")</f>
        <v>N</v>
      </c>
      <c r="AD320" s="1294" t="str">
        <f>IF(ISNUMBER(SEARCH(kpi_catalog[[#Headers],[Campaign type]],$Q320)),"Y","N")</f>
        <v>N</v>
      </c>
      <c r="AE320" s="1294" t="str">
        <f>IF(ISNUMBER(SEARCH(kpi_catalog[[#Headers],[Product franchise]],$Q320)),"Y","N")</f>
        <v>N</v>
      </c>
      <c r="AF320" s="1294" t="str">
        <f>IF(ISNUMBER(SEARCH(kpi_catalog[[#Headers],[Product code]],$Q320)),"Y","N")</f>
        <v>N</v>
      </c>
      <c r="AG320" s="1295" t="s">
        <v>4337</v>
      </c>
      <c r="AH320" s="1296"/>
      <c r="AI320" s="1297"/>
      <c r="AJ320" s="1297"/>
    </row>
    <row r="321" spans="1:36" ht="30" customHeight="1">
      <c r="A321" s="1282">
        <v>319</v>
      </c>
      <c r="B321" s="1283" t="s">
        <v>4536</v>
      </c>
      <c r="C321" s="1296"/>
      <c r="D321" s="1291" t="s">
        <v>4554</v>
      </c>
      <c r="E321" s="1291" t="s">
        <v>4554</v>
      </c>
      <c r="F321" s="1291" t="s">
        <v>4557</v>
      </c>
      <c r="G321" s="1291" t="s">
        <v>4339</v>
      </c>
      <c r="H321" s="1291" t="s">
        <v>4336</v>
      </c>
      <c r="I321" s="1291" t="s">
        <v>4330</v>
      </c>
      <c r="J321" s="1314" t="s">
        <v>4536</v>
      </c>
      <c r="K321" s="1318" t="s">
        <v>5714</v>
      </c>
      <c r="L321" s="1319" t="str">
        <f>IF(ISNUMBER(SEARCH(kpi_catalog[[#Headers],[Till Date]],K321)),"Y","N")</f>
        <v>Y</v>
      </c>
      <c r="M321" s="1319" t="str">
        <f t="shared" si="4"/>
        <v>N</v>
      </c>
      <c r="N321" s="1319" t="str">
        <f>IF(ISNUMBER(SEARCH(kpi_catalog[[#Headers],[YTD]],$K321)),"Y","N")</f>
        <v>N</v>
      </c>
      <c r="O321" s="1292" t="str">
        <f>IF(ISNUMBER(SEARCH(kpi_catalog[[#Headers],[MTD]],$K321)),"Y","N")</f>
        <v>N</v>
      </c>
      <c r="P321" s="1292" t="str">
        <f>IF(ISNUMBER(SEARCH(kpi_catalog[[#Headers],[Selected period]],$K321)),"Y","N")</f>
        <v>N</v>
      </c>
      <c r="Q321" s="1293" t="s">
        <v>4341</v>
      </c>
      <c r="R321" s="1294" t="str">
        <f>IF(ISNUMBER(SEARCH(kpi_catalog[[#Headers],[Division]],$Q321)),"Y","N")</f>
        <v>Y</v>
      </c>
      <c r="S321" s="1294" t="str">
        <f>IF(ISNUMBER(SEARCH(kpi_catalog[[#Headers],[Brand]],$Q321)),"Y","N")</f>
        <v>Y</v>
      </c>
      <c r="T321" s="1294" t="str">
        <f>IF(ISNUMBER(SEARCH(kpi_catalog[[#Headers],[Acquisition Period]],$Q321)),"Y","N")</f>
        <v>N</v>
      </c>
      <c r="U321" s="1294" t="str">
        <f>IF(ISNUMBER(SEARCH(kpi_catalog[[#Headers],[Engager Type]],$Q321)),"Y","N")</f>
        <v>N</v>
      </c>
      <c r="V321" s="1294" t="str">
        <f>IF(ISNUMBER(SEARCH(kpi_catalog[[#Headers],[Buyer Type]],$Q321)),"Y","N")</f>
        <v>N</v>
      </c>
      <c r="W321" s="1294" t="str">
        <f>IF(ISNUMBER(SEARCH(kpi_catalog[[#Headers],[Loyalty Filter]],$Q321)),"Y","N")</f>
        <v>N</v>
      </c>
      <c r="X321" s="1294" t="str">
        <f>IF(ISNUMBER(SEARCH(kpi_catalog[[#Headers],[Channel]],$Q321)),"Y","N")</f>
        <v>N</v>
      </c>
      <c r="Y321" s="1294" t="str">
        <f>IF(ISNUMBER(SEARCH(kpi_catalog[[#Headers],[Campaign ID]],$Q321)),"Y","N")</f>
        <v>N</v>
      </c>
      <c r="Z321" s="1294" t="str">
        <f>IF(ISNUMBER(SEARCH(kpi_catalog[[#Headers],[Channel]],$Q321)),"Y","N")</f>
        <v>N</v>
      </c>
      <c r="AA321" s="1294" t="str">
        <f>IF(ISNUMBER(SEARCH(kpi_catalog[[#Headers],[Campaign ID]],$Q321)),"Y","N")</f>
        <v>N</v>
      </c>
      <c r="AB321" s="1294" t="str">
        <f>IF(ISNUMBER(SEARCH(kpi_catalog[[#Headers],[Campaign Name]],$Q321)),"Y","N")</f>
        <v>N</v>
      </c>
      <c r="AC321" s="1294" t="str">
        <f>IF(ISNUMBER(SEARCH(kpi_catalog[[#Headers],[Touchpoint]],$Q321)),"Y","N")</f>
        <v>N</v>
      </c>
      <c r="AD321" s="1294" t="str">
        <f>IF(ISNUMBER(SEARCH(kpi_catalog[[#Headers],[Campaign type]],$Q321)),"Y","N")</f>
        <v>N</v>
      </c>
      <c r="AE321" s="1294" t="str">
        <f>IF(ISNUMBER(SEARCH(kpi_catalog[[#Headers],[Product franchise]],$Q321)),"Y","N")</f>
        <v>N</v>
      </c>
      <c r="AF321" s="1294" t="str">
        <f>IF(ISNUMBER(SEARCH(kpi_catalog[[#Headers],[Product code]],$Q321)),"Y","N")</f>
        <v>N</v>
      </c>
      <c r="AG321" s="1295" t="s">
        <v>4337</v>
      </c>
      <c r="AH321" s="1296"/>
      <c r="AI321" s="1297"/>
      <c r="AJ321" s="1297"/>
    </row>
    <row r="322" spans="1:36" ht="30" customHeight="1">
      <c r="A322" s="1282">
        <v>320</v>
      </c>
      <c r="B322" s="1283" t="s">
        <v>4536</v>
      </c>
      <c r="C322" s="1296"/>
      <c r="D322" s="1323" t="s">
        <v>4447</v>
      </c>
      <c r="E322" s="1291" t="s">
        <v>4558</v>
      </c>
      <c r="F322" s="1291" t="s">
        <v>4558</v>
      </c>
      <c r="G322" s="1291" t="s">
        <v>3368</v>
      </c>
      <c r="H322" s="1291" t="s">
        <v>4361</v>
      </c>
      <c r="I322" s="1291" t="s">
        <v>4330</v>
      </c>
      <c r="J322" s="1314" t="s">
        <v>4536</v>
      </c>
      <c r="K322" s="1291" t="s">
        <v>4346</v>
      </c>
      <c r="L322" s="1292" t="str">
        <f>IF(ISNUMBER(SEARCH(kpi_catalog[[#Headers],[Till Date]],K322)),"Y","N")</f>
        <v>N</v>
      </c>
      <c r="M322" s="1292" t="str">
        <f t="shared" si="4"/>
        <v>Y</v>
      </c>
      <c r="N322" s="1292" t="str">
        <f>IF(ISNUMBER(SEARCH(kpi_catalog[[#Headers],[YTD]],$K322)),"Y","N")</f>
        <v>Y</v>
      </c>
      <c r="O322" s="1292" t="str">
        <f>IF(ISNUMBER(SEARCH(kpi_catalog[[#Headers],[MTD]],$K322)),"Y","N")</f>
        <v>N</v>
      </c>
      <c r="P322" s="1292" t="str">
        <f>IF(ISNUMBER(SEARCH(kpi_catalog[[#Headers],[Selected period]],$K322)),"Y","N")</f>
        <v>N</v>
      </c>
      <c r="Q322" s="1293" t="s">
        <v>4332</v>
      </c>
      <c r="R322" s="1294" t="str">
        <f>IF(ISNUMBER(SEARCH(kpi_catalog[[#Headers],[Division]],$Q322)),"Y","N")</f>
        <v>Y</v>
      </c>
      <c r="S322" s="1294" t="str">
        <f>IF(ISNUMBER(SEARCH(kpi_catalog[[#Headers],[Brand]],$Q322)),"Y","N")</f>
        <v>Y</v>
      </c>
      <c r="T322" s="1294" t="str">
        <f>IF(ISNUMBER(SEARCH(kpi_catalog[[#Headers],[Acquisition Period]],$Q322)),"Y","N")</f>
        <v>Y</v>
      </c>
      <c r="U322" s="1294" t="str">
        <f>IF(ISNUMBER(SEARCH(kpi_catalog[[#Headers],[Engager Type]],$Q322)),"Y","N")</f>
        <v>Y</v>
      </c>
      <c r="V322" s="1294" t="str">
        <f>IF(ISNUMBER(SEARCH(kpi_catalog[[#Headers],[Buyer Type]],$Q322)),"Y","N")</f>
        <v>Y</v>
      </c>
      <c r="W322" s="1294" t="str">
        <f>IF(ISNUMBER(SEARCH(kpi_catalog[[#Headers],[Loyalty Filter]],$Q322)),"Y","N")</f>
        <v>Y</v>
      </c>
      <c r="X322" s="1294" t="str">
        <f>IF(ISNUMBER(SEARCH(kpi_catalog[[#Headers],[Channel]],$Q322)),"Y","N")</f>
        <v>N</v>
      </c>
      <c r="Y322" s="1294" t="str">
        <f>IF(ISNUMBER(SEARCH(kpi_catalog[[#Headers],[Campaign ID]],$Q322)),"Y","N")</f>
        <v>N</v>
      </c>
      <c r="Z322" s="1294" t="str">
        <f>IF(ISNUMBER(SEARCH(kpi_catalog[[#Headers],[Channel]],$Q322)),"Y","N")</f>
        <v>N</v>
      </c>
      <c r="AA322" s="1294" t="str">
        <f>IF(ISNUMBER(SEARCH(kpi_catalog[[#Headers],[Campaign ID]],$Q322)),"Y","N")</f>
        <v>N</v>
      </c>
      <c r="AB322" s="1294" t="str">
        <f>IF(ISNUMBER(SEARCH(kpi_catalog[[#Headers],[Campaign Name]],$Q322)),"Y","N")</f>
        <v>N</v>
      </c>
      <c r="AC322" s="1294" t="str">
        <f>IF(ISNUMBER(SEARCH(kpi_catalog[[#Headers],[Touchpoint]],$Q322)),"Y","N")</f>
        <v>N</v>
      </c>
      <c r="AD322" s="1294" t="str">
        <f>IF(ISNUMBER(SEARCH(kpi_catalog[[#Headers],[Campaign type]],$Q322)),"Y","N")</f>
        <v>N</v>
      </c>
      <c r="AE322" s="1294" t="str">
        <f>IF(ISNUMBER(SEARCH(kpi_catalog[[#Headers],[Product franchise]],$Q322)),"Y","N")</f>
        <v>N</v>
      </c>
      <c r="AF322" s="1294" t="str">
        <f>IF(ISNUMBER(SEARCH(kpi_catalog[[#Headers],[Product code]],$Q322)),"Y","N")</f>
        <v>N</v>
      </c>
      <c r="AG322" s="1320" t="s">
        <v>4559</v>
      </c>
      <c r="AH322" s="1296"/>
      <c r="AI322" s="1297"/>
      <c r="AJ322" s="1297"/>
    </row>
    <row r="323" spans="1:36" ht="30" customHeight="1">
      <c r="A323" s="1282">
        <v>321</v>
      </c>
      <c r="B323" s="1283" t="s">
        <v>4536</v>
      </c>
      <c r="C323" s="1296"/>
      <c r="D323" s="1323" t="s">
        <v>4447</v>
      </c>
      <c r="E323" s="1291" t="s">
        <v>4558</v>
      </c>
      <c r="F323" s="1291" t="s">
        <v>4560</v>
      </c>
      <c r="G323" s="1291" t="s">
        <v>3368</v>
      </c>
      <c r="H323" s="1291" t="s">
        <v>4336</v>
      </c>
      <c r="I323" s="1291" t="s">
        <v>4330</v>
      </c>
      <c r="J323" s="1314" t="s">
        <v>4536</v>
      </c>
      <c r="K323" s="1291" t="s">
        <v>4346</v>
      </c>
      <c r="L323" s="1292" t="str">
        <f>IF(ISNUMBER(SEARCH(kpi_catalog[[#Headers],[Till Date]],K323)),"Y","N")</f>
        <v>N</v>
      </c>
      <c r="M323" s="1292" t="str">
        <f t="shared" ref="M323:M386" si="5">IF(OR(ISNUMBER(SEARCH(M$2,K323)),ISNUMBER(SEARCH("End Date",K323))),"Y","N")</f>
        <v>Y</v>
      </c>
      <c r="N323" s="1292" t="str">
        <f>IF(ISNUMBER(SEARCH(kpi_catalog[[#Headers],[YTD]],$K323)),"Y","N")</f>
        <v>Y</v>
      </c>
      <c r="O323" s="1292" t="str">
        <f>IF(ISNUMBER(SEARCH(kpi_catalog[[#Headers],[MTD]],$K323)),"Y","N")</f>
        <v>N</v>
      </c>
      <c r="P323" s="1292" t="str">
        <f>IF(ISNUMBER(SEARCH(kpi_catalog[[#Headers],[Selected period]],$K323)),"Y","N")</f>
        <v>N</v>
      </c>
      <c r="Q323" s="1293" t="s">
        <v>4332</v>
      </c>
      <c r="R323" s="1294" t="str">
        <f>IF(ISNUMBER(SEARCH(kpi_catalog[[#Headers],[Division]],$Q323)),"Y","N")</f>
        <v>Y</v>
      </c>
      <c r="S323" s="1294" t="str">
        <f>IF(ISNUMBER(SEARCH(kpi_catalog[[#Headers],[Brand]],$Q323)),"Y","N")</f>
        <v>Y</v>
      </c>
      <c r="T323" s="1294" t="str">
        <f>IF(ISNUMBER(SEARCH(kpi_catalog[[#Headers],[Acquisition Period]],$Q323)),"Y","N")</f>
        <v>Y</v>
      </c>
      <c r="U323" s="1294" t="str">
        <f>IF(ISNUMBER(SEARCH(kpi_catalog[[#Headers],[Engager Type]],$Q323)),"Y","N")</f>
        <v>Y</v>
      </c>
      <c r="V323" s="1294" t="str">
        <f>IF(ISNUMBER(SEARCH(kpi_catalog[[#Headers],[Buyer Type]],$Q323)),"Y","N")</f>
        <v>Y</v>
      </c>
      <c r="W323" s="1294" t="str">
        <f>IF(ISNUMBER(SEARCH(kpi_catalog[[#Headers],[Loyalty Filter]],$Q323)),"Y","N")</f>
        <v>Y</v>
      </c>
      <c r="X323" s="1294" t="str">
        <f>IF(ISNUMBER(SEARCH(kpi_catalog[[#Headers],[Channel]],$Q323)),"Y","N")</f>
        <v>N</v>
      </c>
      <c r="Y323" s="1294" t="str">
        <f>IF(ISNUMBER(SEARCH(kpi_catalog[[#Headers],[Campaign ID]],$Q323)),"Y","N")</f>
        <v>N</v>
      </c>
      <c r="Z323" s="1294" t="str">
        <f>IF(ISNUMBER(SEARCH(kpi_catalog[[#Headers],[Channel]],$Q323)),"Y","N")</f>
        <v>N</v>
      </c>
      <c r="AA323" s="1294" t="str">
        <f>IF(ISNUMBER(SEARCH(kpi_catalog[[#Headers],[Campaign ID]],$Q323)),"Y","N")</f>
        <v>N</v>
      </c>
      <c r="AB323" s="1294" t="str">
        <f>IF(ISNUMBER(SEARCH(kpi_catalog[[#Headers],[Campaign Name]],$Q323)),"Y","N")</f>
        <v>N</v>
      </c>
      <c r="AC323" s="1294" t="str">
        <f>IF(ISNUMBER(SEARCH(kpi_catalog[[#Headers],[Touchpoint]],$Q323)),"Y","N")</f>
        <v>N</v>
      </c>
      <c r="AD323" s="1294" t="str">
        <f>IF(ISNUMBER(SEARCH(kpi_catalog[[#Headers],[Campaign type]],$Q323)),"Y","N")</f>
        <v>N</v>
      </c>
      <c r="AE323" s="1294" t="str">
        <f>IF(ISNUMBER(SEARCH(kpi_catalog[[#Headers],[Product franchise]],$Q323)),"Y","N")</f>
        <v>N</v>
      </c>
      <c r="AF323" s="1294" t="str">
        <f>IF(ISNUMBER(SEARCH(kpi_catalog[[#Headers],[Product code]],$Q323)),"Y","N")</f>
        <v>N</v>
      </c>
      <c r="AG323" s="1295" t="s">
        <v>4337</v>
      </c>
      <c r="AH323" s="1296"/>
      <c r="AI323" s="1297"/>
      <c r="AJ323" s="1297"/>
    </row>
    <row r="324" spans="1:36" ht="30" customHeight="1">
      <c r="A324" s="1282">
        <v>322</v>
      </c>
      <c r="B324" s="1283" t="s">
        <v>4536</v>
      </c>
      <c r="C324" s="1296"/>
      <c r="D324" s="1323" t="s">
        <v>4447</v>
      </c>
      <c r="E324" s="1291" t="s">
        <v>4558</v>
      </c>
      <c r="F324" s="1291" t="s">
        <v>4561</v>
      </c>
      <c r="G324" s="1291" t="s">
        <v>4339</v>
      </c>
      <c r="H324" s="1291" t="s">
        <v>4336</v>
      </c>
      <c r="I324" s="1291" t="s">
        <v>4330</v>
      </c>
      <c r="J324" s="1314" t="s">
        <v>4536</v>
      </c>
      <c r="K324" s="1291" t="s">
        <v>4346</v>
      </c>
      <c r="L324" s="1292" t="str">
        <f>IF(ISNUMBER(SEARCH(kpi_catalog[[#Headers],[Till Date]],K324)),"Y","N")</f>
        <v>N</v>
      </c>
      <c r="M324" s="1292" t="str">
        <f t="shared" si="5"/>
        <v>Y</v>
      </c>
      <c r="N324" s="1292" t="str">
        <f>IF(ISNUMBER(SEARCH(kpi_catalog[[#Headers],[YTD]],$K324)),"Y","N")</f>
        <v>Y</v>
      </c>
      <c r="O324" s="1292" t="str">
        <f>IF(ISNUMBER(SEARCH(kpi_catalog[[#Headers],[MTD]],$K324)),"Y","N")</f>
        <v>N</v>
      </c>
      <c r="P324" s="1292" t="str">
        <f>IF(ISNUMBER(SEARCH(kpi_catalog[[#Headers],[Selected period]],$K324)),"Y","N")</f>
        <v>N</v>
      </c>
      <c r="Q324" s="1293" t="s">
        <v>4332</v>
      </c>
      <c r="R324" s="1294" t="str">
        <f>IF(ISNUMBER(SEARCH(kpi_catalog[[#Headers],[Division]],$Q324)),"Y","N")</f>
        <v>Y</v>
      </c>
      <c r="S324" s="1294" t="str">
        <f>IF(ISNUMBER(SEARCH(kpi_catalog[[#Headers],[Brand]],$Q324)),"Y","N")</f>
        <v>Y</v>
      </c>
      <c r="T324" s="1294" t="str">
        <f>IF(ISNUMBER(SEARCH(kpi_catalog[[#Headers],[Acquisition Period]],$Q324)),"Y","N")</f>
        <v>Y</v>
      </c>
      <c r="U324" s="1294" t="str">
        <f>IF(ISNUMBER(SEARCH(kpi_catalog[[#Headers],[Engager Type]],$Q324)),"Y","N")</f>
        <v>Y</v>
      </c>
      <c r="V324" s="1294" t="str">
        <f>IF(ISNUMBER(SEARCH(kpi_catalog[[#Headers],[Buyer Type]],$Q324)),"Y","N")</f>
        <v>Y</v>
      </c>
      <c r="W324" s="1294" t="str">
        <f>IF(ISNUMBER(SEARCH(kpi_catalog[[#Headers],[Loyalty Filter]],$Q324)),"Y","N")</f>
        <v>Y</v>
      </c>
      <c r="X324" s="1294" t="str">
        <f>IF(ISNUMBER(SEARCH(kpi_catalog[[#Headers],[Channel]],$Q324)),"Y","N")</f>
        <v>N</v>
      </c>
      <c r="Y324" s="1294" t="str">
        <f>IF(ISNUMBER(SEARCH(kpi_catalog[[#Headers],[Campaign ID]],$Q324)),"Y","N")</f>
        <v>N</v>
      </c>
      <c r="Z324" s="1294" t="str">
        <f>IF(ISNUMBER(SEARCH(kpi_catalog[[#Headers],[Channel]],$Q324)),"Y","N")</f>
        <v>N</v>
      </c>
      <c r="AA324" s="1294" t="str">
        <f>IF(ISNUMBER(SEARCH(kpi_catalog[[#Headers],[Campaign ID]],$Q324)),"Y","N")</f>
        <v>N</v>
      </c>
      <c r="AB324" s="1294" t="str">
        <f>IF(ISNUMBER(SEARCH(kpi_catalog[[#Headers],[Campaign Name]],$Q324)),"Y","N")</f>
        <v>N</v>
      </c>
      <c r="AC324" s="1294" t="str">
        <f>IF(ISNUMBER(SEARCH(kpi_catalog[[#Headers],[Touchpoint]],$Q324)),"Y","N")</f>
        <v>N</v>
      </c>
      <c r="AD324" s="1294" t="str">
        <f>IF(ISNUMBER(SEARCH(kpi_catalog[[#Headers],[Campaign type]],$Q324)),"Y","N")</f>
        <v>N</v>
      </c>
      <c r="AE324" s="1294" t="str">
        <f>IF(ISNUMBER(SEARCH(kpi_catalog[[#Headers],[Product franchise]],$Q324)),"Y","N")</f>
        <v>N</v>
      </c>
      <c r="AF324" s="1294" t="str">
        <f>IF(ISNUMBER(SEARCH(kpi_catalog[[#Headers],[Product code]],$Q324)),"Y","N")</f>
        <v>N</v>
      </c>
      <c r="AG324" s="1295" t="s">
        <v>4337</v>
      </c>
      <c r="AH324" s="1296"/>
      <c r="AI324" s="1297"/>
      <c r="AJ324" s="1297"/>
    </row>
    <row r="325" spans="1:36" ht="30" customHeight="1">
      <c r="A325" s="1282">
        <v>323</v>
      </c>
      <c r="B325" s="1283" t="s">
        <v>4536</v>
      </c>
      <c r="C325" s="1296"/>
      <c r="D325" s="1323" t="s">
        <v>5022</v>
      </c>
      <c r="E325" s="1291" t="s">
        <v>4562</v>
      </c>
      <c r="F325" s="1291" t="s">
        <v>4562</v>
      </c>
      <c r="G325" s="1291" t="s">
        <v>3368</v>
      </c>
      <c r="H325" s="1291" t="s">
        <v>4361</v>
      </c>
      <c r="I325" s="1291" t="s">
        <v>4330</v>
      </c>
      <c r="J325" s="1314" t="s">
        <v>4536</v>
      </c>
      <c r="K325" s="1291" t="s">
        <v>4346</v>
      </c>
      <c r="L325" s="1292" t="str">
        <f>IF(ISNUMBER(SEARCH(kpi_catalog[[#Headers],[Till Date]],K325)),"Y","N")</f>
        <v>N</v>
      </c>
      <c r="M325" s="1292" t="str">
        <f t="shared" si="5"/>
        <v>Y</v>
      </c>
      <c r="N325" s="1292" t="str">
        <f>IF(ISNUMBER(SEARCH(kpi_catalog[[#Headers],[YTD]],$K325)),"Y","N")</f>
        <v>Y</v>
      </c>
      <c r="O325" s="1292" t="str">
        <f>IF(ISNUMBER(SEARCH(kpi_catalog[[#Headers],[MTD]],$K325)),"Y","N")</f>
        <v>N</v>
      </c>
      <c r="P325" s="1292" t="str">
        <f>IF(ISNUMBER(SEARCH(kpi_catalog[[#Headers],[Selected period]],$K325)),"Y","N")</f>
        <v>N</v>
      </c>
      <c r="Q325" s="1293" t="s">
        <v>4332</v>
      </c>
      <c r="R325" s="1294" t="str">
        <f>IF(ISNUMBER(SEARCH(kpi_catalog[[#Headers],[Division]],$Q325)),"Y","N")</f>
        <v>Y</v>
      </c>
      <c r="S325" s="1294" t="str">
        <f>IF(ISNUMBER(SEARCH(kpi_catalog[[#Headers],[Brand]],$Q325)),"Y","N")</f>
        <v>Y</v>
      </c>
      <c r="T325" s="1294" t="str">
        <f>IF(ISNUMBER(SEARCH(kpi_catalog[[#Headers],[Acquisition Period]],$Q325)),"Y","N")</f>
        <v>Y</v>
      </c>
      <c r="U325" s="1294" t="str">
        <f>IF(ISNUMBER(SEARCH(kpi_catalog[[#Headers],[Engager Type]],$Q325)),"Y","N")</f>
        <v>Y</v>
      </c>
      <c r="V325" s="1294" t="str">
        <f>IF(ISNUMBER(SEARCH(kpi_catalog[[#Headers],[Buyer Type]],$Q325)),"Y","N")</f>
        <v>Y</v>
      </c>
      <c r="W325" s="1294" t="str">
        <f>IF(ISNUMBER(SEARCH(kpi_catalog[[#Headers],[Loyalty Filter]],$Q325)),"Y","N")</f>
        <v>Y</v>
      </c>
      <c r="X325" s="1294" t="str">
        <f>IF(ISNUMBER(SEARCH(kpi_catalog[[#Headers],[Channel]],$Q325)),"Y","N")</f>
        <v>N</v>
      </c>
      <c r="Y325" s="1294" t="str">
        <f>IF(ISNUMBER(SEARCH(kpi_catalog[[#Headers],[Campaign ID]],$Q325)),"Y","N")</f>
        <v>N</v>
      </c>
      <c r="Z325" s="1294" t="str">
        <f>IF(ISNUMBER(SEARCH(kpi_catalog[[#Headers],[Channel]],$Q325)),"Y","N")</f>
        <v>N</v>
      </c>
      <c r="AA325" s="1294" t="str">
        <f>IF(ISNUMBER(SEARCH(kpi_catalog[[#Headers],[Campaign ID]],$Q325)),"Y","N")</f>
        <v>N</v>
      </c>
      <c r="AB325" s="1294" t="str">
        <f>IF(ISNUMBER(SEARCH(kpi_catalog[[#Headers],[Campaign Name]],$Q325)),"Y","N")</f>
        <v>N</v>
      </c>
      <c r="AC325" s="1294" t="str">
        <f>IF(ISNUMBER(SEARCH(kpi_catalog[[#Headers],[Touchpoint]],$Q325)),"Y","N")</f>
        <v>N</v>
      </c>
      <c r="AD325" s="1294" t="str">
        <f>IF(ISNUMBER(SEARCH(kpi_catalog[[#Headers],[Campaign type]],$Q325)),"Y","N")</f>
        <v>N</v>
      </c>
      <c r="AE325" s="1294" t="str">
        <f>IF(ISNUMBER(SEARCH(kpi_catalog[[#Headers],[Product franchise]],$Q325)),"Y","N")</f>
        <v>N</v>
      </c>
      <c r="AF325" s="1294" t="str">
        <f>IF(ISNUMBER(SEARCH(kpi_catalog[[#Headers],[Product code]],$Q325)),"Y","N")</f>
        <v>N</v>
      </c>
      <c r="AG325" s="1320" t="s">
        <v>4563</v>
      </c>
      <c r="AH325" s="1296"/>
      <c r="AI325" s="1297"/>
      <c r="AJ325" s="1297"/>
    </row>
    <row r="326" spans="1:36" ht="30" customHeight="1">
      <c r="A326" s="1282">
        <v>324</v>
      </c>
      <c r="B326" s="1283" t="s">
        <v>4536</v>
      </c>
      <c r="C326" s="1296"/>
      <c r="D326" s="1323" t="s">
        <v>5022</v>
      </c>
      <c r="E326" s="1291" t="s">
        <v>4562</v>
      </c>
      <c r="F326" s="1291" t="s">
        <v>4564</v>
      </c>
      <c r="G326" s="1291" t="s">
        <v>3368</v>
      </c>
      <c r="H326" s="1291" t="s">
        <v>4336</v>
      </c>
      <c r="I326" s="1291" t="s">
        <v>4330</v>
      </c>
      <c r="J326" s="1314" t="s">
        <v>4536</v>
      </c>
      <c r="K326" s="1291" t="s">
        <v>4346</v>
      </c>
      <c r="L326" s="1292" t="str">
        <f>IF(ISNUMBER(SEARCH(kpi_catalog[[#Headers],[Till Date]],K326)),"Y","N")</f>
        <v>N</v>
      </c>
      <c r="M326" s="1292" t="str">
        <f t="shared" si="5"/>
        <v>Y</v>
      </c>
      <c r="N326" s="1292" t="str">
        <f>IF(ISNUMBER(SEARCH(kpi_catalog[[#Headers],[YTD]],$K326)),"Y","N")</f>
        <v>Y</v>
      </c>
      <c r="O326" s="1292" t="str">
        <f>IF(ISNUMBER(SEARCH(kpi_catalog[[#Headers],[MTD]],$K326)),"Y","N")</f>
        <v>N</v>
      </c>
      <c r="P326" s="1292" t="str">
        <f>IF(ISNUMBER(SEARCH(kpi_catalog[[#Headers],[Selected period]],$K326)),"Y","N")</f>
        <v>N</v>
      </c>
      <c r="Q326" s="1293" t="s">
        <v>4332</v>
      </c>
      <c r="R326" s="1294" t="str">
        <f>IF(ISNUMBER(SEARCH(kpi_catalog[[#Headers],[Division]],$Q326)),"Y","N")</f>
        <v>Y</v>
      </c>
      <c r="S326" s="1294" t="str">
        <f>IF(ISNUMBER(SEARCH(kpi_catalog[[#Headers],[Brand]],$Q326)),"Y","N")</f>
        <v>Y</v>
      </c>
      <c r="T326" s="1294" t="str">
        <f>IF(ISNUMBER(SEARCH(kpi_catalog[[#Headers],[Acquisition Period]],$Q326)),"Y","N")</f>
        <v>Y</v>
      </c>
      <c r="U326" s="1294" t="str">
        <f>IF(ISNUMBER(SEARCH(kpi_catalog[[#Headers],[Engager Type]],$Q326)),"Y","N")</f>
        <v>Y</v>
      </c>
      <c r="V326" s="1294" t="str">
        <f>IF(ISNUMBER(SEARCH(kpi_catalog[[#Headers],[Buyer Type]],$Q326)),"Y","N")</f>
        <v>Y</v>
      </c>
      <c r="W326" s="1294" t="str">
        <f>IF(ISNUMBER(SEARCH(kpi_catalog[[#Headers],[Loyalty Filter]],$Q326)),"Y","N")</f>
        <v>Y</v>
      </c>
      <c r="X326" s="1294" t="str">
        <f>IF(ISNUMBER(SEARCH(kpi_catalog[[#Headers],[Channel]],$Q326)),"Y","N")</f>
        <v>N</v>
      </c>
      <c r="Y326" s="1294" t="str">
        <f>IF(ISNUMBER(SEARCH(kpi_catalog[[#Headers],[Campaign ID]],$Q326)),"Y","N")</f>
        <v>N</v>
      </c>
      <c r="Z326" s="1294" t="str">
        <f>IF(ISNUMBER(SEARCH(kpi_catalog[[#Headers],[Channel]],$Q326)),"Y","N")</f>
        <v>N</v>
      </c>
      <c r="AA326" s="1294" t="str">
        <f>IF(ISNUMBER(SEARCH(kpi_catalog[[#Headers],[Campaign ID]],$Q326)),"Y","N")</f>
        <v>N</v>
      </c>
      <c r="AB326" s="1294" t="str">
        <f>IF(ISNUMBER(SEARCH(kpi_catalog[[#Headers],[Campaign Name]],$Q326)),"Y","N")</f>
        <v>N</v>
      </c>
      <c r="AC326" s="1294" t="str">
        <f>IF(ISNUMBER(SEARCH(kpi_catalog[[#Headers],[Touchpoint]],$Q326)),"Y","N")</f>
        <v>N</v>
      </c>
      <c r="AD326" s="1294" t="str">
        <f>IF(ISNUMBER(SEARCH(kpi_catalog[[#Headers],[Campaign type]],$Q326)),"Y","N")</f>
        <v>N</v>
      </c>
      <c r="AE326" s="1294" t="str">
        <f>IF(ISNUMBER(SEARCH(kpi_catalog[[#Headers],[Product franchise]],$Q326)),"Y","N")</f>
        <v>N</v>
      </c>
      <c r="AF326" s="1294" t="str">
        <f>IF(ISNUMBER(SEARCH(kpi_catalog[[#Headers],[Product code]],$Q326)),"Y","N")</f>
        <v>N</v>
      </c>
      <c r="AG326" s="1295" t="s">
        <v>4337</v>
      </c>
      <c r="AH326" s="1296"/>
      <c r="AI326" s="1297"/>
      <c r="AJ326" s="1297"/>
    </row>
    <row r="327" spans="1:36" ht="30" customHeight="1">
      <c r="A327" s="1282">
        <v>325</v>
      </c>
      <c r="B327" s="1283" t="s">
        <v>4536</v>
      </c>
      <c r="C327" s="1296"/>
      <c r="D327" s="1323" t="s">
        <v>5022</v>
      </c>
      <c r="E327" s="1291" t="s">
        <v>4562</v>
      </c>
      <c r="F327" s="1291" t="s">
        <v>4565</v>
      </c>
      <c r="G327" s="1291" t="s">
        <v>4339</v>
      </c>
      <c r="H327" s="1291" t="s">
        <v>4336</v>
      </c>
      <c r="I327" s="1291" t="s">
        <v>4330</v>
      </c>
      <c r="J327" s="1314" t="s">
        <v>4536</v>
      </c>
      <c r="K327" s="1291" t="s">
        <v>4346</v>
      </c>
      <c r="L327" s="1292" t="str">
        <f>IF(ISNUMBER(SEARCH(kpi_catalog[[#Headers],[Till Date]],K327)),"Y","N")</f>
        <v>N</v>
      </c>
      <c r="M327" s="1292" t="str">
        <f t="shared" si="5"/>
        <v>Y</v>
      </c>
      <c r="N327" s="1292" t="str">
        <f>IF(ISNUMBER(SEARCH(kpi_catalog[[#Headers],[YTD]],$K327)),"Y","N")</f>
        <v>Y</v>
      </c>
      <c r="O327" s="1292" t="str">
        <f>IF(ISNUMBER(SEARCH(kpi_catalog[[#Headers],[MTD]],$K327)),"Y","N")</f>
        <v>N</v>
      </c>
      <c r="P327" s="1292" t="str">
        <f>IF(ISNUMBER(SEARCH(kpi_catalog[[#Headers],[Selected period]],$K327)),"Y","N")</f>
        <v>N</v>
      </c>
      <c r="Q327" s="1293" t="s">
        <v>4332</v>
      </c>
      <c r="R327" s="1294" t="str">
        <f>IF(ISNUMBER(SEARCH(kpi_catalog[[#Headers],[Division]],$Q327)),"Y","N")</f>
        <v>Y</v>
      </c>
      <c r="S327" s="1294" t="str">
        <f>IF(ISNUMBER(SEARCH(kpi_catalog[[#Headers],[Brand]],$Q327)),"Y","N")</f>
        <v>Y</v>
      </c>
      <c r="T327" s="1294" t="str">
        <f>IF(ISNUMBER(SEARCH(kpi_catalog[[#Headers],[Acquisition Period]],$Q327)),"Y","N")</f>
        <v>Y</v>
      </c>
      <c r="U327" s="1294" t="str">
        <f>IF(ISNUMBER(SEARCH(kpi_catalog[[#Headers],[Engager Type]],$Q327)),"Y","N")</f>
        <v>Y</v>
      </c>
      <c r="V327" s="1294" t="str">
        <f>IF(ISNUMBER(SEARCH(kpi_catalog[[#Headers],[Buyer Type]],$Q327)),"Y","N")</f>
        <v>Y</v>
      </c>
      <c r="W327" s="1294" t="str">
        <f>IF(ISNUMBER(SEARCH(kpi_catalog[[#Headers],[Loyalty Filter]],$Q327)),"Y","N")</f>
        <v>Y</v>
      </c>
      <c r="X327" s="1294" t="str">
        <f>IF(ISNUMBER(SEARCH(kpi_catalog[[#Headers],[Channel]],$Q327)),"Y","N")</f>
        <v>N</v>
      </c>
      <c r="Y327" s="1294" t="str">
        <f>IF(ISNUMBER(SEARCH(kpi_catalog[[#Headers],[Campaign ID]],$Q327)),"Y","N")</f>
        <v>N</v>
      </c>
      <c r="Z327" s="1294" t="str">
        <f>IF(ISNUMBER(SEARCH(kpi_catalog[[#Headers],[Channel]],$Q327)),"Y","N")</f>
        <v>N</v>
      </c>
      <c r="AA327" s="1294" t="str">
        <f>IF(ISNUMBER(SEARCH(kpi_catalog[[#Headers],[Campaign ID]],$Q327)),"Y","N")</f>
        <v>N</v>
      </c>
      <c r="AB327" s="1294" t="str">
        <f>IF(ISNUMBER(SEARCH(kpi_catalog[[#Headers],[Campaign Name]],$Q327)),"Y","N")</f>
        <v>N</v>
      </c>
      <c r="AC327" s="1294" t="str">
        <f>IF(ISNUMBER(SEARCH(kpi_catalog[[#Headers],[Touchpoint]],$Q327)),"Y","N")</f>
        <v>N</v>
      </c>
      <c r="AD327" s="1294" t="str">
        <f>IF(ISNUMBER(SEARCH(kpi_catalog[[#Headers],[Campaign type]],$Q327)),"Y","N")</f>
        <v>N</v>
      </c>
      <c r="AE327" s="1294" t="str">
        <f>IF(ISNUMBER(SEARCH(kpi_catalog[[#Headers],[Product franchise]],$Q327)),"Y","N")</f>
        <v>N</v>
      </c>
      <c r="AF327" s="1294" t="str">
        <f>IF(ISNUMBER(SEARCH(kpi_catalog[[#Headers],[Product code]],$Q327)),"Y","N")</f>
        <v>N</v>
      </c>
      <c r="AG327" s="1295" t="s">
        <v>4337</v>
      </c>
      <c r="AH327" s="1296"/>
      <c r="AI327" s="1297"/>
      <c r="AJ327" s="1297"/>
    </row>
    <row r="328" spans="1:36" ht="30" customHeight="1">
      <c r="A328" s="1282">
        <v>326</v>
      </c>
      <c r="B328" s="1283" t="s">
        <v>4536</v>
      </c>
      <c r="C328" s="1296"/>
      <c r="D328" s="1323" t="s">
        <v>5762</v>
      </c>
      <c r="E328" s="1291" t="s">
        <v>4566</v>
      </c>
      <c r="F328" s="1291" t="s">
        <v>4566</v>
      </c>
      <c r="G328" s="1291" t="s">
        <v>3368</v>
      </c>
      <c r="H328" s="1291" t="s">
        <v>4361</v>
      </c>
      <c r="I328" s="1291" t="s">
        <v>4330</v>
      </c>
      <c r="J328" s="1314" t="s">
        <v>4536</v>
      </c>
      <c r="K328" s="1291" t="s">
        <v>4346</v>
      </c>
      <c r="L328" s="1292" t="str">
        <f>IF(ISNUMBER(SEARCH(kpi_catalog[[#Headers],[Till Date]],K328)),"Y","N")</f>
        <v>N</v>
      </c>
      <c r="M328" s="1292" t="str">
        <f t="shared" si="5"/>
        <v>Y</v>
      </c>
      <c r="N328" s="1292" t="str">
        <f>IF(ISNUMBER(SEARCH(kpi_catalog[[#Headers],[YTD]],$K328)),"Y","N")</f>
        <v>Y</v>
      </c>
      <c r="O328" s="1292" t="str">
        <f>IF(ISNUMBER(SEARCH(kpi_catalog[[#Headers],[MTD]],$K328)),"Y","N")</f>
        <v>N</v>
      </c>
      <c r="P328" s="1292" t="str">
        <f>IF(ISNUMBER(SEARCH(kpi_catalog[[#Headers],[Selected period]],$K328)),"Y","N")</f>
        <v>N</v>
      </c>
      <c r="Q328" s="1293" t="s">
        <v>4332</v>
      </c>
      <c r="R328" s="1294" t="str">
        <f>IF(ISNUMBER(SEARCH(kpi_catalog[[#Headers],[Division]],$Q328)),"Y","N")</f>
        <v>Y</v>
      </c>
      <c r="S328" s="1294" t="str">
        <f>IF(ISNUMBER(SEARCH(kpi_catalog[[#Headers],[Brand]],$Q328)),"Y","N")</f>
        <v>Y</v>
      </c>
      <c r="T328" s="1294" t="str">
        <f>IF(ISNUMBER(SEARCH(kpi_catalog[[#Headers],[Acquisition Period]],$Q328)),"Y","N")</f>
        <v>Y</v>
      </c>
      <c r="U328" s="1294" t="str">
        <f>IF(ISNUMBER(SEARCH(kpi_catalog[[#Headers],[Engager Type]],$Q328)),"Y","N")</f>
        <v>Y</v>
      </c>
      <c r="V328" s="1294" t="str">
        <f>IF(ISNUMBER(SEARCH(kpi_catalog[[#Headers],[Buyer Type]],$Q328)),"Y","N")</f>
        <v>Y</v>
      </c>
      <c r="W328" s="1294" t="str">
        <f>IF(ISNUMBER(SEARCH(kpi_catalog[[#Headers],[Loyalty Filter]],$Q328)),"Y","N")</f>
        <v>Y</v>
      </c>
      <c r="X328" s="1294" t="str">
        <f>IF(ISNUMBER(SEARCH(kpi_catalog[[#Headers],[Channel]],$Q328)),"Y","N")</f>
        <v>N</v>
      </c>
      <c r="Y328" s="1294" t="str">
        <f>IF(ISNUMBER(SEARCH(kpi_catalog[[#Headers],[Campaign ID]],$Q328)),"Y","N")</f>
        <v>N</v>
      </c>
      <c r="Z328" s="1294" t="str">
        <f>IF(ISNUMBER(SEARCH(kpi_catalog[[#Headers],[Channel]],$Q328)),"Y","N")</f>
        <v>N</v>
      </c>
      <c r="AA328" s="1294" t="str">
        <f>IF(ISNUMBER(SEARCH(kpi_catalog[[#Headers],[Campaign ID]],$Q328)),"Y","N")</f>
        <v>N</v>
      </c>
      <c r="AB328" s="1294" t="str">
        <f>IF(ISNUMBER(SEARCH(kpi_catalog[[#Headers],[Campaign Name]],$Q328)),"Y","N")</f>
        <v>N</v>
      </c>
      <c r="AC328" s="1294" t="str">
        <f>IF(ISNUMBER(SEARCH(kpi_catalog[[#Headers],[Touchpoint]],$Q328)),"Y","N")</f>
        <v>N</v>
      </c>
      <c r="AD328" s="1294" t="str">
        <f>IF(ISNUMBER(SEARCH(kpi_catalog[[#Headers],[Campaign type]],$Q328)),"Y","N")</f>
        <v>N</v>
      </c>
      <c r="AE328" s="1294" t="str">
        <f>IF(ISNUMBER(SEARCH(kpi_catalog[[#Headers],[Product franchise]],$Q328)),"Y","N")</f>
        <v>N</v>
      </c>
      <c r="AF328" s="1294" t="str">
        <f>IF(ISNUMBER(SEARCH(kpi_catalog[[#Headers],[Product code]],$Q328)),"Y","N")</f>
        <v>N</v>
      </c>
      <c r="AG328" s="1320" t="s">
        <v>4567</v>
      </c>
      <c r="AH328" s="1296"/>
      <c r="AI328" s="1297"/>
      <c r="AJ328" s="1297"/>
    </row>
    <row r="329" spans="1:36" ht="30" customHeight="1">
      <c r="A329" s="1282">
        <v>327</v>
      </c>
      <c r="B329" s="1283" t="s">
        <v>4536</v>
      </c>
      <c r="C329" s="1296"/>
      <c r="D329" s="1323" t="s">
        <v>5762</v>
      </c>
      <c r="E329" s="1291" t="s">
        <v>4566</v>
      </c>
      <c r="F329" s="1291" t="s">
        <v>4568</v>
      </c>
      <c r="G329" s="1291" t="s">
        <v>3368</v>
      </c>
      <c r="H329" s="1291" t="s">
        <v>4336</v>
      </c>
      <c r="I329" s="1291" t="s">
        <v>4330</v>
      </c>
      <c r="J329" s="1314" t="s">
        <v>4536</v>
      </c>
      <c r="K329" s="1291" t="s">
        <v>4346</v>
      </c>
      <c r="L329" s="1292" t="str">
        <f>IF(ISNUMBER(SEARCH(kpi_catalog[[#Headers],[Till Date]],K329)),"Y","N")</f>
        <v>N</v>
      </c>
      <c r="M329" s="1292" t="str">
        <f t="shared" si="5"/>
        <v>Y</v>
      </c>
      <c r="N329" s="1292" t="str">
        <f>IF(ISNUMBER(SEARCH(kpi_catalog[[#Headers],[YTD]],$K329)),"Y","N")</f>
        <v>Y</v>
      </c>
      <c r="O329" s="1292" t="str">
        <f>IF(ISNUMBER(SEARCH(kpi_catalog[[#Headers],[MTD]],$K329)),"Y","N")</f>
        <v>N</v>
      </c>
      <c r="P329" s="1292" t="str">
        <f>IF(ISNUMBER(SEARCH(kpi_catalog[[#Headers],[Selected period]],$K329)),"Y","N")</f>
        <v>N</v>
      </c>
      <c r="Q329" s="1293" t="s">
        <v>4332</v>
      </c>
      <c r="R329" s="1294" t="str">
        <f>IF(ISNUMBER(SEARCH(kpi_catalog[[#Headers],[Division]],$Q329)),"Y","N")</f>
        <v>Y</v>
      </c>
      <c r="S329" s="1294" t="str">
        <f>IF(ISNUMBER(SEARCH(kpi_catalog[[#Headers],[Brand]],$Q329)),"Y","N")</f>
        <v>Y</v>
      </c>
      <c r="T329" s="1294" t="str">
        <f>IF(ISNUMBER(SEARCH(kpi_catalog[[#Headers],[Acquisition Period]],$Q329)),"Y","N")</f>
        <v>Y</v>
      </c>
      <c r="U329" s="1294" t="str">
        <f>IF(ISNUMBER(SEARCH(kpi_catalog[[#Headers],[Engager Type]],$Q329)),"Y","N")</f>
        <v>Y</v>
      </c>
      <c r="V329" s="1294" t="str">
        <f>IF(ISNUMBER(SEARCH(kpi_catalog[[#Headers],[Buyer Type]],$Q329)),"Y","N")</f>
        <v>Y</v>
      </c>
      <c r="W329" s="1294" t="str">
        <f>IF(ISNUMBER(SEARCH(kpi_catalog[[#Headers],[Loyalty Filter]],$Q329)),"Y","N")</f>
        <v>Y</v>
      </c>
      <c r="X329" s="1294" t="str">
        <f>IF(ISNUMBER(SEARCH(kpi_catalog[[#Headers],[Channel]],$Q329)),"Y","N")</f>
        <v>N</v>
      </c>
      <c r="Y329" s="1294" t="str">
        <f>IF(ISNUMBER(SEARCH(kpi_catalog[[#Headers],[Campaign ID]],$Q329)),"Y","N")</f>
        <v>N</v>
      </c>
      <c r="Z329" s="1294" t="str">
        <f>IF(ISNUMBER(SEARCH(kpi_catalog[[#Headers],[Channel]],$Q329)),"Y","N")</f>
        <v>N</v>
      </c>
      <c r="AA329" s="1294" t="str">
        <f>IF(ISNUMBER(SEARCH(kpi_catalog[[#Headers],[Campaign ID]],$Q329)),"Y","N")</f>
        <v>N</v>
      </c>
      <c r="AB329" s="1294" t="str">
        <f>IF(ISNUMBER(SEARCH(kpi_catalog[[#Headers],[Campaign Name]],$Q329)),"Y","N")</f>
        <v>N</v>
      </c>
      <c r="AC329" s="1294" t="str">
        <f>IF(ISNUMBER(SEARCH(kpi_catalog[[#Headers],[Touchpoint]],$Q329)),"Y","N")</f>
        <v>N</v>
      </c>
      <c r="AD329" s="1294" t="str">
        <f>IF(ISNUMBER(SEARCH(kpi_catalog[[#Headers],[Campaign type]],$Q329)),"Y","N")</f>
        <v>N</v>
      </c>
      <c r="AE329" s="1294" t="str">
        <f>IF(ISNUMBER(SEARCH(kpi_catalog[[#Headers],[Product franchise]],$Q329)),"Y","N")</f>
        <v>N</v>
      </c>
      <c r="AF329" s="1294" t="str">
        <f>IF(ISNUMBER(SEARCH(kpi_catalog[[#Headers],[Product code]],$Q329)),"Y","N")</f>
        <v>N</v>
      </c>
      <c r="AG329" s="1295" t="s">
        <v>4337</v>
      </c>
      <c r="AH329" s="1296"/>
      <c r="AI329" s="1297"/>
      <c r="AJ329" s="1297"/>
    </row>
    <row r="330" spans="1:36" ht="30" customHeight="1">
      <c r="A330" s="1282">
        <v>328</v>
      </c>
      <c r="B330" s="1283" t="s">
        <v>4536</v>
      </c>
      <c r="C330" s="1296"/>
      <c r="D330" s="1323" t="s">
        <v>5762</v>
      </c>
      <c r="E330" s="1291" t="s">
        <v>4566</v>
      </c>
      <c r="F330" s="1291" t="s">
        <v>4569</v>
      </c>
      <c r="G330" s="1291" t="s">
        <v>4339</v>
      </c>
      <c r="H330" s="1291" t="s">
        <v>4336</v>
      </c>
      <c r="I330" s="1291" t="s">
        <v>4330</v>
      </c>
      <c r="J330" s="1314" t="s">
        <v>4536</v>
      </c>
      <c r="K330" s="1291" t="s">
        <v>4346</v>
      </c>
      <c r="L330" s="1292" t="str">
        <f>IF(ISNUMBER(SEARCH(kpi_catalog[[#Headers],[Till Date]],K330)),"Y","N")</f>
        <v>N</v>
      </c>
      <c r="M330" s="1292" t="str">
        <f t="shared" si="5"/>
        <v>Y</v>
      </c>
      <c r="N330" s="1292" t="str">
        <f>IF(ISNUMBER(SEARCH(kpi_catalog[[#Headers],[YTD]],$K330)),"Y","N")</f>
        <v>Y</v>
      </c>
      <c r="O330" s="1292" t="str">
        <f>IF(ISNUMBER(SEARCH(kpi_catalog[[#Headers],[MTD]],$K330)),"Y","N")</f>
        <v>N</v>
      </c>
      <c r="P330" s="1292" t="str">
        <f>IF(ISNUMBER(SEARCH(kpi_catalog[[#Headers],[Selected period]],$K330)),"Y","N")</f>
        <v>N</v>
      </c>
      <c r="Q330" s="1293" t="s">
        <v>4332</v>
      </c>
      <c r="R330" s="1294" t="str">
        <f>IF(ISNUMBER(SEARCH(kpi_catalog[[#Headers],[Division]],$Q330)),"Y","N")</f>
        <v>Y</v>
      </c>
      <c r="S330" s="1294" t="str">
        <f>IF(ISNUMBER(SEARCH(kpi_catalog[[#Headers],[Brand]],$Q330)),"Y","N")</f>
        <v>Y</v>
      </c>
      <c r="T330" s="1294" t="str">
        <f>IF(ISNUMBER(SEARCH(kpi_catalog[[#Headers],[Acquisition Period]],$Q330)),"Y","N")</f>
        <v>Y</v>
      </c>
      <c r="U330" s="1294" t="str">
        <f>IF(ISNUMBER(SEARCH(kpi_catalog[[#Headers],[Engager Type]],$Q330)),"Y","N")</f>
        <v>Y</v>
      </c>
      <c r="V330" s="1294" t="str">
        <f>IF(ISNUMBER(SEARCH(kpi_catalog[[#Headers],[Buyer Type]],$Q330)),"Y","N")</f>
        <v>Y</v>
      </c>
      <c r="W330" s="1294" t="str">
        <f>IF(ISNUMBER(SEARCH(kpi_catalog[[#Headers],[Loyalty Filter]],$Q330)),"Y","N")</f>
        <v>Y</v>
      </c>
      <c r="X330" s="1294" t="str">
        <f>IF(ISNUMBER(SEARCH(kpi_catalog[[#Headers],[Channel]],$Q330)),"Y","N")</f>
        <v>N</v>
      </c>
      <c r="Y330" s="1294" t="str">
        <f>IF(ISNUMBER(SEARCH(kpi_catalog[[#Headers],[Campaign ID]],$Q330)),"Y","N")</f>
        <v>N</v>
      </c>
      <c r="Z330" s="1294" t="str">
        <f>IF(ISNUMBER(SEARCH(kpi_catalog[[#Headers],[Channel]],$Q330)),"Y","N")</f>
        <v>N</v>
      </c>
      <c r="AA330" s="1294" t="str">
        <f>IF(ISNUMBER(SEARCH(kpi_catalog[[#Headers],[Campaign ID]],$Q330)),"Y","N")</f>
        <v>N</v>
      </c>
      <c r="AB330" s="1294" t="str">
        <f>IF(ISNUMBER(SEARCH(kpi_catalog[[#Headers],[Campaign Name]],$Q330)),"Y","N")</f>
        <v>N</v>
      </c>
      <c r="AC330" s="1294" t="str">
        <f>IF(ISNUMBER(SEARCH(kpi_catalog[[#Headers],[Touchpoint]],$Q330)),"Y","N")</f>
        <v>N</v>
      </c>
      <c r="AD330" s="1294" t="str">
        <f>IF(ISNUMBER(SEARCH(kpi_catalog[[#Headers],[Campaign type]],$Q330)),"Y","N")</f>
        <v>N</v>
      </c>
      <c r="AE330" s="1294" t="str">
        <f>IF(ISNUMBER(SEARCH(kpi_catalog[[#Headers],[Product franchise]],$Q330)),"Y","N")</f>
        <v>N</v>
      </c>
      <c r="AF330" s="1294" t="str">
        <f>IF(ISNUMBER(SEARCH(kpi_catalog[[#Headers],[Product code]],$Q330)),"Y","N")</f>
        <v>N</v>
      </c>
      <c r="AG330" s="1295" t="s">
        <v>4337</v>
      </c>
      <c r="AH330" s="1296"/>
      <c r="AI330" s="1297"/>
      <c r="AJ330" s="1297"/>
    </row>
    <row r="331" spans="1:36" ht="30" customHeight="1">
      <c r="A331" s="1282">
        <v>329</v>
      </c>
      <c r="B331" s="1283" t="s">
        <v>4536</v>
      </c>
      <c r="C331" s="1296"/>
      <c r="D331" s="1323" t="s">
        <v>4443</v>
      </c>
      <c r="E331" s="1291" t="s">
        <v>4570</v>
      </c>
      <c r="F331" s="1291" t="s">
        <v>4570</v>
      </c>
      <c r="G331" s="1291" t="s">
        <v>3368</v>
      </c>
      <c r="H331" s="1291" t="s">
        <v>4361</v>
      </c>
      <c r="I331" s="1291" t="s">
        <v>4330</v>
      </c>
      <c r="J331" s="1314" t="s">
        <v>4536</v>
      </c>
      <c r="K331" s="1291" t="s">
        <v>4346</v>
      </c>
      <c r="L331" s="1292" t="str">
        <f>IF(ISNUMBER(SEARCH(kpi_catalog[[#Headers],[Till Date]],K331)),"Y","N")</f>
        <v>N</v>
      </c>
      <c r="M331" s="1292" t="str">
        <f t="shared" si="5"/>
        <v>Y</v>
      </c>
      <c r="N331" s="1292" t="str">
        <f>IF(ISNUMBER(SEARCH(kpi_catalog[[#Headers],[YTD]],$K331)),"Y","N")</f>
        <v>Y</v>
      </c>
      <c r="O331" s="1292" t="str">
        <f>IF(ISNUMBER(SEARCH(kpi_catalog[[#Headers],[MTD]],$K331)),"Y","N")</f>
        <v>N</v>
      </c>
      <c r="P331" s="1292" t="str">
        <f>IF(ISNUMBER(SEARCH(kpi_catalog[[#Headers],[Selected period]],$K331)),"Y","N")</f>
        <v>N</v>
      </c>
      <c r="Q331" s="1293" t="s">
        <v>4332</v>
      </c>
      <c r="R331" s="1294" t="str">
        <f>IF(ISNUMBER(SEARCH(kpi_catalog[[#Headers],[Division]],$Q331)),"Y","N")</f>
        <v>Y</v>
      </c>
      <c r="S331" s="1294" t="str">
        <f>IF(ISNUMBER(SEARCH(kpi_catalog[[#Headers],[Brand]],$Q331)),"Y","N")</f>
        <v>Y</v>
      </c>
      <c r="T331" s="1294" t="str">
        <f>IF(ISNUMBER(SEARCH(kpi_catalog[[#Headers],[Acquisition Period]],$Q331)),"Y","N")</f>
        <v>Y</v>
      </c>
      <c r="U331" s="1294" t="str">
        <f>IF(ISNUMBER(SEARCH(kpi_catalog[[#Headers],[Engager Type]],$Q331)),"Y","N")</f>
        <v>Y</v>
      </c>
      <c r="V331" s="1294" t="str">
        <f>IF(ISNUMBER(SEARCH(kpi_catalog[[#Headers],[Buyer Type]],$Q331)),"Y","N")</f>
        <v>Y</v>
      </c>
      <c r="W331" s="1294" t="str">
        <f>IF(ISNUMBER(SEARCH(kpi_catalog[[#Headers],[Loyalty Filter]],$Q331)),"Y","N")</f>
        <v>Y</v>
      </c>
      <c r="X331" s="1294" t="str">
        <f>IF(ISNUMBER(SEARCH(kpi_catalog[[#Headers],[Channel]],$Q331)),"Y","N")</f>
        <v>N</v>
      </c>
      <c r="Y331" s="1294" t="str">
        <f>IF(ISNUMBER(SEARCH(kpi_catalog[[#Headers],[Campaign ID]],$Q331)),"Y","N")</f>
        <v>N</v>
      </c>
      <c r="Z331" s="1294" t="str">
        <f>IF(ISNUMBER(SEARCH(kpi_catalog[[#Headers],[Channel]],$Q331)),"Y","N")</f>
        <v>N</v>
      </c>
      <c r="AA331" s="1294" t="str">
        <f>IF(ISNUMBER(SEARCH(kpi_catalog[[#Headers],[Campaign ID]],$Q331)),"Y","N")</f>
        <v>N</v>
      </c>
      <c r="AB331" s="1294" t="str">
        <f>IF(ISNUMBER(SEARCH(kpi_catalog[[#Headers],[Campaign Name]],$Q331)),"Y","N")</f>
        <v>N</v>
      </c>
      <c r="AC331" s="1294" t="str">
        <f>IF(ISNUMBER(SEARCH(kpi_catalog[[#Headers],[Touchpoint]],$Q331)),"Y","N")</f>
        <v>N</v>
      </c>
      <c r="AD331" s="1294" t="str">
        <f>IF(ISNUMBER(SEARCH(kpi_catalog[[#Headers],[Campaign type]],$Q331)),"Y","N")</f>
        <v>N</v>
      </c>
      <c r="AE331" s="1294" t="str">
        <f>IF(ISNUMBER(SEARCH(kpi_catalog[[#Headers],[Product franchise]],$Q331)),"Y","N")</f>
        <v>N</v>
      </c>
      <c r="AF331" s="1294" t="str">
        <f>IF(ISNUMBER(SEARCH(kpi_catalog[[#Headers],[Product code]],$Q331)),"Y","N")</f>
        <v>N</v>
      </c>
      <c r="AG331" s="1326" t="s">
        <v>4571</v>
      </c>
      <c r="AH331" s="1296"/>
      <c r="AI331" s="1297"/>
      <c r="AJ331" s="1297"/>
    </row>
    <row r="332" spans="1:36" ht="30" customHeight="1">
      <c r="A332" s="1282">
        <v>330</v>
      </c>
      <c r="B332" s="1283" t="s">
        <v>4536</v>
      </c>
      <c r="C332" s="1296"/>
      <c r="D332" s="1323" t="s">
        <v>4443</v>
      </c>
      <c r="E332" s="1291" t="s">
        <v>4570</v>
      </c>
      <c r="F332" s="1291" t="s">
        <v>4572</v>
      </c>
      <c r="G332" s="1291" t="s">
        <v>3368</v>
      </c>
      <c r="H332" s="1291" t="s">
        <v>4336</v>
      </c>
      <c r="I332" s="1291" t="s">
        <v>4330</v>
      </c>
      <c r="J332" s="1314" t="s">
        <v>4536</v>
      </c>
      <c r="K332" s="1291" t="s">
        <v>4346</v>
      </c>
      <c r="L332" s="1292" t="str">
        <f>IF(ISNUMBER(SEARCH(kpi_catalog[[#Headers],[Till Date]],K332)),"Y","N")</f>
        <v>N</v>
      </c>
      <c r="M332" s="1292" t="str">
        <f t="shared" si="5"/>
        <v>Y</v>
      </c>
      <c r="N332" s="1292" t="str">
        <f>IF(ISNUMBER(SEARCH(kpi_catalog[[#Headers],[YTD]],$K332)),"Y","N")</f>
        <v>Y</v>
      </c>
      <c r="O332" s="1292" t="str">
        <f>IF(ISNUMBER(SEARCH(kpi_catalog[[#Headers],[MTD]],$K332)),"Y","N")</f>
        <v>N</v>
      </c>
      <c r="P332" s="1292" t="str">
        <f>IF(ISNUMBER(SEARCH(kpi_catalog[[#Headers],[Selected period]],$K332)),"Y","N")</f>
        <v>N</v>
      </c>
      <c r="Q332" s="1293" t="s">
        <v>4332</v>
      </c>
      <c r="R332" s="1294" t="str">
        <f>IF(ISNUMBER(SEARCH(kpi_catalog[[#Headers],[Division]],$Q332)),"Y","N")</f>
        <v>Y</v>
      </c>
      <c r="S332" s="1294" t="str">
        <f>IF(ISNUMBER(SEARCH(kpi_catalog[[#Headers],[Brand]],$Q332)),"Y","N")</f>
        <v>Y</v>
      </c>
      <c r="T332" s="1294" t="str">
        <f>IF(ISNUMBER(SEARCH(kpi_catalog[[#Headers],[Acquisition Period]],$Q332)),"Y","N")</f>
        <v>Y</v>
      </c>
      <c r="U332" s="1294" t="str">
        <f>IF(ISNUMBER(SEARCH(kpi_catalog[[#Headers],[Engager Type]],$Q332)),"Y","N")</f>
        <v>Y</v>
      </c>
      <c r="V332" s="1294" t="str">
        <f>IF(ISNUMBER(SEARCH(kpi_catalog[[#Headers],[Buyer Type]],$Q332)),"Y","N")</f>
        <v>Y</v>
      </c>
      <c r="W332" s="1294" t="str">
        <f>IF(ISNUMBER(SEARCH(kpi_catalog[[#Headers],[Loyalty Filter]],$Q332)),"Y","N")</f>
        <v>Y</v>
      </c>
      <c r="X332" s="1294" t="str">
        <f>IF(ISNUMBER(SEARCH(kpi_catalog[[#Headers],[Channel]],$Q332)),"Y","N")</f>
        <v>N</v>
      </c>
      <c r="Y332" s="1294" t="str">
        <f>IF(ISNUMBER(SEARCH(kpi_catalog[[#Headers],[Campaign ID]],$Q332)),"Y","N")</f>
        <v>N</v>
      </c>
      <c r="Z332" s="1294" t="str">
        <f>IF(ISNUMBER(SEARCH(kpi_catalog[[#Headers],[Channel]],$Q332)),"Y","N")</f>
        <v>N</v>
      </c>
      <c r="AA332" s="1294" t="str">
        <f>IF(ISNUMBER(SEARCH(kpi_catalog[[#Headers],[Campaign ID]],$Q332)),"Y","N")</f>
        <v>N</v>
      </c>
      <c r="AB332" s="1294" t="str">
        <f>IF(ISNUMBER(SEARCH(kpi_catalog[[#Headers],[Campaign Name]],$Q332)),"Y","N")</f>
        <v>N</v>
      </c>
      <c r="AC332" s="1294" t="str">
        <f>IF(ISNUMBER(SEARCH(kpi_catalog[[#Headers],[Touchpoint]],$Q332)),"Y","N")</f>
        <v>N</v>
      </c>
      <c r="AD332" s="1294" t="str">
        <f>IF(ISNUMBER(SEARCH(kpi_catalog[[#Headers],[Campaign type]],$Q332)),"Y","N")</f>
        <v>N</v>
      </c>
      <c r="AE332" s="1294" t="str">
        <f>IF(ISNUMBER(SEARCH(kpi_catalog[[#Headers],[Product franchise]],$Q332)),"Y","N")</f>
        <v>N</v>
      </c>
      <c r="AF332" s="1294" t="str">
        <f>IF(ISNUMBER(SEARCH(kpi_catalog[[#Headers],[Product code]],$Q332)),"Y","N")</f>
        <v>N</v>
      </c>
      <c r="AG332" s="1295" t="s">
        <v>4337</v>
      </c>
      <c r="AH332" s="1296"/>
      <c r="AI332" s="1297"/>
      <c r="AJ332" s="1297"/>
    </row>
    <row r="333" spans="1:36" ht="30" customHeight="1">
      <c r="A333" s="1282">
        <v>331</v>
      </c>
      <c r="B333" s="1283" t="s">
        <v>4536</v>
      </c>
      <c r="C333" s="1296"/>
      <c r="D333" s="1323" t="s">
        <v>4443</v>
      </c>
      <c r="E333" s="1291" t="s">
        <v>4570</v>
      </c>
      <c r="F333" s="1291" t="s">
        <v>4573</v>
      </c>
      <c r="G333" s="1291" t="s">
        <v>4339</v>
      </c>
      <c r="H333" s="1291" t="s">
        <v>4336</v>
      </c>
      <c r="I333" s="1291" t="s">
        <v>4330</v>
      </c>
      <c r="J333" s="1314" t="s">
        <v>4536</v>
      </c>
      <c r="K333" s="1291" t="s">
        <v>4346</v>
      </c>
      <c r="L333" s="1292" t="str">
        <f>IF(ISNUMBER(SEARCH(kpi_catalog[[#Headers],[Till Date]],K333)),"Y","N")</f>
        <v>N</v>
      </c>
      <c r="M333" s="1292" t="str">
        <f t="shared" si="5"/>
        <v>Y</v>
      </c>
      <c r="N333" s="1292" t="str">
        <f>IF(ISNUMBER(SEARCH(kpi_catalog[[#Headers],[YTD]],$K333)),"Y","N")</f>
        <v>Y</v>
      </c>
      <c r="O333" s="1292" t="str">
        <f>IF(ISNUMBER(SEARCH(kpi_catalog[[#Headers],[MTD]],$K333)),"Y","N")</f>
        <v>N</v>
      </c>
      <c r="P333" s="1292" t="str">
        <f>IF(ISNUMBER(SEARCH(kpi_catalog[[#Headers],[Selected period]],$K333)),"Y","N")</f>
        <v>N</v>
      </c>
      <c r="Q333" s="1293" t="s">
        <v>4332</v>
      </c>
      <c r="R333" s="1294" t="str">
        <f>IF(ISNUMBER(SEARCH(kpi_catalog[[#Headers],[Division]],$Q333)),"Y","N")</f>
        <v>Y</v>
      </c>
      <c r="S333" s="1294" t="str">
        <f>IF(ISNUMBER(SEARCH(kpi_catalog[[#Headers],[Brand]],$Q333)),"Y","N")</f>
        <v>Y</v>
      </c>
      <c r="T333" s="1294" t="str">
        <f>IF(ISNUMBER(SEARCH(kpi_catalog[[#Headers],[Acquisition Period]],$Q333)),"Y","N")</f>
        <v>Y</v>
      </c>
      <c r="U333" s="1294" t="str">
        <f>IF(ISNUMBER(SEARCH(kpi_catalog[[#Headers],[Engager Type]],$Q333)),"Y","N")</f>
        <v>Y</v>
      </c>
      <c r="V333" s="1294" t="str">
        <f>IF(ISNUMBER(SEARCH(kpi_catalog[[#Headers],[Buyer Type]],$Q333)),"Y","N")</f>
        <v>Y</v>
      </c>
      <c r="W333" s="1294" t="str">
        <f>IF(ISNUMBER(SEARCH(kpi_catalog[[#Headers],[Loyalty Filter]],$Q333)),"Y","N")</f>
        <v>Y</v>
      </c>
      <c r="X333" s="1294" t="str">
        <f>IF(ISNUMBER(SEARCH(kpi_catalog[[#Headers],[Channel]],$Q333)),"Y","N")</f>
        <v>N</v>
      </c>
      <c r="Y333" s="1294" t="str">
        <f>IF(ISNUMBER(SEARCH(kpi_catalog[[#Headers],[Campaign ID]],$Q333)),"Y","N")</f>
        <v>N</v>
      </c>
      <c r="Z333" s="1294" t="str">
        <f>IF(ISNUMBER(SEARCH(kpi_catalog[[#Headers],[Channel]],$Q333)),"Y","N")</f>
        <v>N</v>
      </c>
      <c r="AA333" s="1294" t="str">
        <f>IF(ISNUMBER(SEARCH(kpi_catalog[[#Headers],[Campaign ID]],$Q333)),"Y","N")</f>
        <v>N</v>
      </c>
      <c r="AB333" s="1294" t="str">
        <f>IF(ISNUMBER(SEARCH(kpi_catalog[[#Headers],[Campaign Name]],$Q333)),"Y","N")</f>
        <v>N</v>
      </c>
      <c r="AC333" s="1294" t="str">
        <f>IF(ISNUMBER(SEARCH(kpi_catalog[[#Headers],[Touchpoint]],$Q333)),"Y","N")</f>
        <v>N</v>
      </c>
      <c r="AD333" s="1294" t="str">
        <f>IF(ISNUMBER(SEARCH(kpi_catalog[[#Headers],[Campaign type]],$Q333)),"Y","N")</f>
        <v>N</v>
      </c>
      <c r="AE333" s="1294" t="str">
        <f>IF(ISNUMBER(SEARCH(kpi_catalog[[#Headers],[Product franchise]],$Q333)),"Y","N")</f>
        <v>N</v>
      </c>
      <c r="AF333" s="1294" t="str">
        <f>IF(ISNUMBER(SEARCH(kpi_catalog[[#Headers],[Product code]],$Q333)),"Y","N")</f>
        <v>N</v>
      </c>
      <c r="AG333" s="1295" t="s">
        <v>4337</v>
      </c>
      <c r="AH333" s="1296"/>
      <c r="AI333" s="1297"/>
      <c r="AJ333" s="1297"/>
    </row>
    <row r="334" spans="1:36" ht="30" customHeight="1">
      <c r="A334" s="1282">
        <v>332</v>
      </c>
      <c r="B334" s="1283" t="s">
        <v>4536</v>
      </c>
      <c r="C334" s="1296"/>
      <c r="D334" s="1291" t="s">
        <v>4370</v>
      </c>
      <c r="E334" s="1291" t="s">
        <v>4370</v>
      </c>
      <c r="F334" s="1291" t="s">
        <v>4370</v>
      </c>
      <c r="G334" s="1291" t="s">
        <v>4339</v>
      </c>
      <c r="H334" s="1291" t="s">
        <v>4361</v>
      </c>
      <c r="I334" s="1291" t="s">
        <v>4330</v>
      </c>
      <c r="J334" s="1314" t="s">
        <v>4536</v>
      </c>
      <c r="K334" s="1291" t="s">
        <v>4346</v>
      </c>
      <c r="L334" s="1292" t="str">
        <f>IF(ISNUMBER(SEARCH(kpi_catalog[[#Headers],[Till Date]],K334)),"Y","N")</f>
        <v>N</v>
      </c>
      <c r="M334" s="1292" t="str">
        <f t="shared" si="5"/>
        <v>Y</v>
      </c>
      <c r="N334" s="1292" t="str">
        <f>IF(ISNUMBER(SEARCH(kpi_catalog[[#Headers],[YTD]],$K334)),"Y","N")</f>
        <v>Y</v>
      </c>
      <c r="O334" s="1292" t="str">
        <f>IF(ISNUMBER(SEARCH(kpi_catalog[[#Headers],[MTD]],$K334)),"Y","N")</f>
        <v>N</v>
      </c>
      <c r="P334" s="1292" t="str">
        <f>IF(ISNUMBER(SEARCH(kpi_catalog[[#Headers],[Selected period]],$K334)),"Y","N")</f>
        <v>N</v>
      </c>
      <c r="Q334" s="1293" t="s">
        <v>4332</v>
      </c>
      <c r="R334" s="1294" t="str">
        <f>IF(ISNUMBER(SEARCH(kpi_catalog[[#Headers],[Division]],$Q334)),"Y","N")</f>
        <v>Y</v>
      </c>
      <c r="S334" s="1294" t="str">
        <f>IF(ISNUMBER(SEARCH(kpi_catalog[[#Headers],[Brand]],$Q334)),"Y","N")</f>
        <v>Y</v>
      </c>
      <c r="T334" s="1294" t="str">
        <f>IF(ISNUMBER(SEARCH(kpi_catalog[[#Headers],[Acquisition Period]],$Q334)),"Y","N")</f>
        <v>Y</v>
      </c>
      <c r="U334" s="1294" t="str">
        <f>IF(ISNUMBER(SEARCH(kpi_catalog[[#Headers],[Engager Type]],$Q334)),"Y","N")</f>
        <v>Y</v>
      </c>
      <c r="V334" s="1294" t="str">
        <f>IF(ISNUMBER(SEARCH(kpi_catalog[[#Headers],[Buyer Type]],$Q334)),"Y","N")</f>
        <v>Y</v>
      </c>
      <c r="W334" s="1294" t="str">
        <f>IF(ISNUMBER(SEARCH(kpi_catalog[[#Headers],[Loyalty Filter]],$Q334)),"Y","N")</f>
        <v>Y</v>
      </c>
      <c r="X334" s="1294" t="str">
        <f>IF(ISNUMBER(SEARCH(kpi_catalog[[#Headers],[Channel]],$Q334)),"Y","N")</f>
        <v>N</v>
      </c>
      <c r="Y334" s="1294" t="str">
        <f>IF(ISNUMBER(SEARCH(kpi_catalog[[#Headers],[Campaign ID]],$Q334)),"Y","N")</f>
        <v>N</v>
      </c>
      <c r="Z334" s="1294" t="str">
        <f>IF(ISNUMBER(SEARCH(kpi_catalog[[#Headers],[Channel]],$Q334)),"Y","N")</f>
        <v>N</v>
      </c>
      <c r="AA334" s="1294" t="str">
        <f>IF(ISNUMBER(SEARCH(kpi_catalog[[#Headers],[Campaign ID]],$Q334)),"Y","N")</f>
        <v>N</v>
      </c>
      <c r="AB334" s="1294" t="str">
        <f>IF(ISNUMBER(SEARCH(kpi_catalog[[#Headers],[Campaign Name]],$Q334)),"Y","N")</f>
        <v>N</v>
      </c>
      <c r="AC334" s="1294" t="str">
        <f>IF(ISNUMBER(SEARCH(kpi_catalog[[#Headers],[Touchpoint]],$Q334)),"Y","N")</f>
        <v>N</v>
      </c>
      <c r="AD334" s="1294" t="str">
        <f>IF(ISNUMBER(SEARCH(kpi_catalog[[#Headers],[Campaign type]],$Q334)),"Y","N")</f>
        <v>N</v>
      </c>
      <c r="AE334" s="1294" t="str">
        <f>IF(ISNUMBER(SEARCH(kpi_catalog[[#Headers],[Product franchise]],$Q334)),"Y","N")</f>
        <v>N</v>
      </c>
      <c r="AF334" s="1294" t="str">
        <f>IF(ISNUMBER(SEARCH(kpi_catalog[[#Headers],[Product code]],$Q334)),"Y","N")</f>
        <v>N</v>
      </c>
      <c r="AG334" s="1320" t="s">
        <v>4574</v>
      </c>
      <c r="AH334" s="1296"/>
      <c r="AI334" s="1297"/>
      <c r="AJ334" s="1297"/>
    </row>
    <row r="335" spans="1:36" ht="30" customHeight="1">
      <c r="A335" s="1282">
        <v>333</v>
      </c>
      <c r="B335" s="1283" t="s">
        <v>4536</v>
      </c>
      <c r="C335" s="1296"/>
      <c r="D335" s="1291" t="s">
        <v>4370</v>
      </c>
      <c r="E335" s="1291" t="s">
        <v>4370</v>
      </c>
      <c r="F335" s="1291" t="s">
        <v>4371</v>
      </c>
      <c r="G335" s="1291" t="s">
        <v>4339</v>
      </c>
      <c r="H335" s="1291" t="s">
        <v>4336</v>
      </c>
      <c r="I335" s="1291" t="s">
        <v>4330</v>
      </c>
      <c r="J335" s="1314" t="s">
        <v>4536</v>
      </c>
      <c r="K335" s="1291" t="s">
        <v>4346</v>
      </c>
      <c r="L335" s="1292" t="str">
        <f>IF(ISNUMBER(SEARCH(kpi_catalog[[#Headers],[Till Date]],K335)),"Y","N")</f>
        <v>N</v>
      </c>
      <c r="M335" s="1292" t="str">
        <f t="shared" si="5"/>
        <v>Y</v>
      </c>
      <c r="N335" s="1292" t="str">
        <f>IF(ISNUMBER(SEARCH(kpi_catalog[[#Headers],[YTD]],$K335)),"Y","N")</f>
        <v>Y</v>
      </c>
      <c r="O335" s="1292" t="str">
        <f>IF(ISNUMBER(SEARCH(kpi_catalog[[#Headers],[MTD]],$K335)),"Y","N")</f>
        <v>N</v>
      </c>
      <c r="P335" s="1292" t="str">
        <f>IF(ISNUMBER(SEARCH(kpi_catalog[[#Headers],[Selected period]],$K335)),"Y","N")</f>
        <v>N</v>
      </c>
      <c r="Q335" s="1293" t="s">
        <v>4332</v>
      </c>
      <c r="R335" s="1294" t="str">
        <f>IF(ISNUMBER(SEARCH(kpi_catalog[[#Headers],[Division]],$Q335)),"Y","N")</f>
        <v>Y</v>
      </c>
      <c r="S335" s="1294" t="str">
        <f>IF(ISNUMBER(SEARCH(kpi_catalog[[#Headers],[Brand]],$Q335)),"Y","N")</f>
        <v>Y</v>
      </c>
      <c r="T335" s="1294" t="str">
        <f>IF(ISNUMBER(SEARCH(kpi_catalog[[#Headers],[Acquisition Period]],$Q335)),"Y","N")</f>
        <v>Y</v>
      </c>
      <c r="U335" s="1294" t="str">
        <f>IF(ISNUMBER(SEARCH(kpi_catalog[[#Headers],[Engager Type]],$Q335)),"Y","N")</f>
        <v>Y</v>
      </c>
      <c r="V335" s="1294" t="str">
        <f>IF(ISNUMBER(SEARCH(kpi_catalog[[#Headers],[Buyer Type]],$Q335)),"Y","N")</f>
        <v>Y</v>
      </c>
      <c r="W335" s="1294" t="str">
        <f>IF(ISNUMBER(SEARCH(kpi_catalog[[#Headers],[Loyalty Filter]],$Q335)),"Y","N")</f>
        <v>Y</v>
      </c>
      <c r="X335" s="1294" t="str">
        <f>IF(ISNUMBER(SEARCH(kpi_catalog[[#Headers],[Channel]],$Q335)),"Y","N")</f>
        <v>N</v>
      </c>
      <c r="Y335" s="1294" t="str">
        <f>IF(ISNUMBER(SEARCH(kpi_catalog[[#Headers],[Campaign ID]],$Q335)),"Y","N")</f>
        <v>N</v>
      </c>
      <c r="Z335" s="1294" t="str">
        <f>IF(ISNUMBER(SEARCH(kpi_catalog[[#Headers],[Channel]],$Q335)),"Y","N")</f>
        <v>N</v>
      </c>
      <c r="AA335" s="1294" t="str">
        <f>IF(ISNUMBER(SEARCH(kpi_catalog[[#Headers],[Campaign ID]],$Q335)),"Y","N")</f>
        <v>N</v>
      </c>
      <c r="AB335" s="1294" t="str">
        <f>IF(ISNUMBER(SEARCH(kpi_catalog[[#Headers],[Campaign Name]],$Q335)),"Y","N")</f>
        <v>N</v>
      </c>
      <c r="AC335" s="1294" t="str">
        <f>IF(ISNUMBER(SEARCH(kpi_catalog[[#Headers],[Touchpoint]],$Q335)),"Y","N")</f>
        <v>N</v>
      </c>
      <c r="AD335" s="1294" t="str">
        <f>IF(ISNUMBER(SEARCH(kpi_catalog[[#Headers],[Campaign type]],$Q335)),"Y","N")</f>
        <v>N</v>
      </c>
      <c r="AE335" s="1294" t="str">
        <f>IF(ISNUMBER(SEARCH(kpi_catalog[[#Headers],[Product franchise]],$Q335)),"Y","N")</f>
        <v>N</v>
      </c>
      <c r="AF335" s="1294" t="str">
        <f>IF(ISNUMBER(SEARCH(kpi_catalog[[#Headers],[Product code]],$Q335)),"Y","N")</f>
        <v>N</v>
      </c>
      <c r="AG335" s="1295" t="s">
        <v>4337</v>
      </c>
      <c r="AH335" s="1296"/>
      <c r="AI335" s="1297"/>
      <c r="AJ335" s="1297"/>
    </row>
    <row r="336" spans="1:36" ht="30" customHeight="1">
      <c r="A336" s="1282">
        <v>334</v>
      </c>
      <c r="B336" s="1283" t="s">
        <v>4536</v>
      </c>
      <c r="C336" s="1296"/>
      <c r="D336" s="1291" t="s">
        <v>4370</v>
      </c>
      <c r="E336" s="1291" t="s">
        <v>4370</v>
      </c>
      <c r="F336" s="1291" t="s">
        <v>4372</v>
      </c>
      <c r="G336" s="1291" t="s">
        <v>4352</v>
      </c>
      <c r="H336" s="1291" t="s">
        <v>4336</v>
      </c>
      <c r="I336" s="1291" t="s">
        <v>4330</v>
      </c>
      <c r="J336" s="1314" t="s">
        <v>4536</v>
      </c>
      <c r="K336" s="1291" t="s">
        <v>4346</v>
      </c>
      <c r="L336" s="1292" t="str">
        <f>IF(ISNUMBER(SEARCH(kpi_catalog[[#Headers],[Till Date]],K336)),"Y","N")</f>
        <v>N</v>
      </c>
      <c r="M336" s="1292" t="str">
        <f t="shared" si="5"/>
        <v>Y</v>
      </c>
      <c r="N336" s="1292" t="str">
        <f>IF(ISNUMBER(SEARCH(kpi_catalog[[#Headers],[YTD]],$K336)),"Y","N")</f>
        <v>Y</v>
      </c>
      <c r="O336" s="1292" t="str">
        <f>IF(ISNUMBER(SEARCH(kpi_catalog[[#Headers],[MTD]],$K336)),"Y","N")</f>
        <v>N</v>
      </c>
      <c r="P336" s="1292" t="str">
        <f>IF(ISNUMBER(SEARCH(kpi_catalog[[#Headers],[Selected period]],$K336)),"Y","N")</f>
        <v>N</v>
      </c>
      <c r="Q336" s="1293" t="s">
        <v>4332</v>
      </c>
      <c r="R336" s="1294" t="str">
        <f>IF(ISNUMBER(SEARCH(kpi_catalog[[#Headers],[Division]],$Q336)),"Y","N")</f>
        <v>Y</v>
      </c>
      <c r="S336" s="1294" t="str">
        <f>IF(ISNUMBER(SEARCH(kpi_catalog[[#Headers],[Brand]],$Q336)),"Y","N")</f>
        <v>Y</v>
      </c>
      <c r="T336" s="1294" t="str">
        <f>IF(ISNUMBER(SEARCH(kpi_catalog[[#Headers],[Acquisition Period]],$Q336)),"Y","N")</f>
        <v>Y</v>
      </c>
      <c r="U336" s="1294" t="str">
        <f>IF(ISNUMBER(SEARCH(kpi_catalog[[#Headers],[Engager Type]],$Q336)),"Y","N")</f>
        <v>Y</v>
      </c>
      <c r="V336" s="1294" t="str">
        <f>IF(ISNUMBER(SEARCH(kpi_catalog[[#Headers],[Buyer Type]],$Q336)),"Y","N")</f>
        <v>Y</v>
      </c>
      <c r="W336" s="1294" t="str">
        <f>IF(ISNUMBER(SEARCH(kpi_catalog[[#Headers],[Loyalty Filter]],$Q336)),"Y","N")</f>
        <v>Y</v>
      </c>
      <c r="X336" s="1294" t="str">
        <f>IF(ISNUMBER(SEARCH(kpi_catalog[[#Headers],[Channel]],$Q336)),"Y","N")</f>
        <v>N</v>
      </c>
      <c r="Y336" s="1294" t="str">
        <f>IF(ISNUMBER(SEARCH(kpi_catalog[[#Headers],[Campaign ID]],$Q336)),"Y","N")</f>
        <v>N</v>
      </c>
      <c r="Z336" s="1294" t="str">
        <f>IF(ISNUMBER(SEARCH(kpi_catalog[[#Headers],[Channel]],$Q336)),"Y","N")</f>
        <v>N</v>
      </c>
      <c r="AA336" s="1294" t="str">
        <f>IF(ISNUMBER(SEARCH(kpi_catalog[[#Headers],[Campaign ID]],$Q336)),"Y","N")</f>
        <v>N</v>
      </c>
      <c r="AB336" s="1294" t="str">
        <f>IF(ISNUMBER(SEARCH(kpi_catalog[[#Headers],[Campaign Name]],$Q336)),"Y","N")</f>
        <v>N</v>
      </c>
      <c r="AC336" s="1294" t="str">
        <f>IF(ISNUMBER(SEARCH(kpi_catalog[[#Headers],[Touchpoint]],$Q336)),"Y","N")</f>
        <v>N</v>
      </c>
      <c r="AD336" s="1294" t="str">
        <f>IF(ISNUMBER(SEARCH(kpi_catalog[[#Headers],[Campaign type]],$Q336)),"Y","N")</f>
        <v>N</v>
      </c>
      <c r="AE336" s="1294" t="str">
        <f>IF(ISNUMBER(SEARCH(kpi_catalog[[#Headers],[Product franchise]],$Q336)),"Y","N")</f>
        <v>N</v>
      </c>
      <c r="AF336" s="1294" t="str">
        <f>IF(ISNUMBER(SEARCH(kpi_catalog[[#Headers],[Product code]],$Q336)),"Y","N")</f>
        <v>N</v>
      </c>
      <c r="AG336" s="1295" t="s">
        <v>4337</v>
      </c>
      <c r="AH336" s="1296"/>
      <c r="AI336" s="1297"/>
      <c r="AJ336" s="1297"/>
    </row>
    <row r="337" spans="1:36" ht="30" customHeight="1">
      <c r="A337" s="1282">
        <v>335</v>
      </c>
      <c r="B337" s="1283" t="s">
        <v>4536</v>
      </c>
      <c r="C337" s="1296"/>
      <c r="D337" s="1323" t="s">
        <v>5765</v>
      </c>
      <c r="E337" s="1291" t="s">
        <v>4575</v>
      </c>
      <c r="F337" s="1291" t="s">
        <v>4575</v>
      </c>
      <c r="G337" s="1291" t="s">
        <v>4339</v>
      </c>
      <c r="H337" s="1291" t="s">
        <v>4361</v>
      </c>
      <c r="I337" s="1291" t="s">
        <v>4330</v>
      </c>
      <c r="J337" s="1314" t="s">
        <v>4536</v>
      </c>
      <c r="K337" s="1291" t="s">
        <v>4346</v>
      </c>
      <c r="L337" s="1292" t="str">
        <f>IF(ISNUMBER(SEARCH(kpi_catalog[[#Headers],[Till Date]],K337)),"Y","N")</f>
        <v>N</v>
      </c>
      <c r="M337" s="1292" t="str">
        <f t="shared" si="5"/>
        <v>Y</v>
      </c>
      <c r="N337" s="1292" t="str">
        <f>IF(ISNUMBER(SEARCH(kpi_catalog[[#Headers],[YTD]],$K337)),"Y","N")</f>
        <v>Y</v>
      </c>
      <c r="O337" s="1292" t="str">
        <f>IF(ISNUMBER(SEARCH(kpi_catalog[[#Headers],[MTD]],$K337)),"Y","N")</f>
        <v>N</v>
      </c>
      <c r="P337" s="1292" t="str">
        <f>IF(ISNUMBER(SEARCH(kpi_catalog[[#Headers],[Selected period]],$K337)),"Y","N")</f>
        <v>N</v>
      </c>
      <c r="Q337" s="1293" t="s">
        <v>4332</v>
      </c>
      <c r="R337" s="1294" t="str">
        <f>IF(ISNUMBER(SEARCH(kpi_catalog[[#Headers],[Division]],$Q337)),"Y","N")</f>
        <v>Y</v>
      </c>
      <c r="S337" s="1294" t="str">
        <f>IF(ISNUMBER(SEARCH(kpi_catalog[[#Headers],[Brand]],$Q337)),"Y","N")</f>
        <v>Y</v>
      </c>
      <c r="T337" s="1294" t="str">
        <f>IF(ISNUMBER(SEARCH(kpi_catalog[[#Headers],[Acquisition Period]],$Q337)),"Y","N")</f>
        <v>Y</v>
      </c>
      <c r="U337" s="1294" t="str">
        <f>IF(ISNUMBER(SEARCH(kpi_catalog[[#Headers],[Engager Type]],$Q337)),"Y","N")</f>
        <v>Y</v>
      </c>
      <c r="V337" s="1294" t="str">
        <f>IF(ISNUMBER(SEARCH(kpi_catalog[[#Headers],[Buyer Type]],$Q337)),"Y","N")</f>
        <v>Y</v>
      </c>
      <c r="W337" s="1294" t="str">
        <f>IF(ISNUMBER(SEARCH(kpi_catalog[[#Headers],[Loyalty Filter]],$Q337)),"Y","N")</f>
        <v>Y</v>
      </c>
      <c r="X337" s="1294" t="str">
        <f>IF(ISNUMBER(SEARCH(kpi_catalog[[#Headers],[Channel]],$Q337)),"Y","N")</f>
        <v>N</v>
      </c>
      <c r="Y337" s="1294" t="str">
        <f>IF(ISNUMBER(SEARCH(kpi_catalog[[#Headers],[Campaign ID]],$Q337)),"Y","N")</f>
        <v>N</v>
      </c>
      <c r="Z337" s="1294" t="str">
        <f>IF(ISNUMBER(SEARCH(kpi_catalog[[#Headers],[Channel]],$Q337)),"Y","N")</f>
        <v>N</v>
      </c>
      <c r="AA337" s="1294" t="str">
        <f>IF(ISNUMBER(SEARCH(kpi_catalog[[#Headers],[Campaign ID]],$Q337)),"Y","N")</f>
        <v>N</v>
      </c>
      <c r="AB337" s="1294" t="str">
        <f>IF(ISNUMBER(SEARCH(kpi_catalog[[#Headers],[Campaign Name]],$Q337)),"Y","N")</f>
        <v>N</v>
      </c>
      <c r="AC337" s="1294" t="str">
        <f>IF(ISNUMBER(SEARCH(kpi_catalog[[#Headers],[Touchpoint]],$Q337)),"Y","N")</f>
        <v>N</v>
      </c>
      <c r="AD337" s="1294" t="str">
        <f>IF(ISNUMBER(SEARCH(kpi_catalog[[#Headers],[Campaign type]],$Q337)),"Y","N")</f>
        <v>N</v>
      </c>
      <c r="AE337" s="1294" t="str">
        <f>IF(ISNUMBER(SEARCH(kpi_catalog[[#Headers],[Product franchise]],$Q337)),"Y","N")</f>
        <v>N</v>
      </c>
      <c r="AF337" s="1294" t="str">
        <f>IF(ISNUMBER(SEARCH(kpi_catalog[[#Headers],[Product code]],$Q337)),"Y","N")</f>
        <v>N</v>
      </c>
      <c r="AG337" s="1320" t="s">
        <v>4576</v>
      </c>
      <c r="AH337" s="1296"/>
      <c r="AI337" s="1297"/>
      <c r="AJ337" s="1297"/>
    </row>
    <row r="338" spans="1:36" ht="30" customHeight="1">
      <c r="A338" s="1282">
        <v>336</v>
      </c>
      <c r="B338" s="1283" t="s">
        <v>4536</v>
      </c>
      <c r="C338" s="1296"/>
      <c r="D338" s="1323" t="s">
        <v>5765</v>
      </c>
      <c r="E338" s="1291" t="s">
        <v>4575</v>
      </c>
      <c r="F338" s="1291" t="s">
        <v>4577</v>
      </c>
      <c r="G338" s="1291" t="s">
        <v>4339</v>
      </c>
      <c r="H338" s="1291" t="s">
        <v>4336</v>
      </c>
      <c r="I338" s="1291" t="s">
        <v>4330</v>
      </c>
      <c r="J338" s="1314" t="s">
        <v>4536</v>
      </c>
      <c r="K338" s="1291" t="s">
        <v>4346</v>
      </c>
      <c r="L338" s="1292" t="str">
        <f>IF(ISNUMBER(SEARCH(kpi_catalog[[#Headers],[Till Date]],K338)),"Y","N")</f>
        <v>N</v>
      </c>
      <c r="M338" s="1292" t="str">
        <f t="shared" si="5"/>
        <v>Y</v>
      </c>
      <c r="N338" s="1292" t="str">
        <f>IF(ISNUMBER(SEARCH(kpi_catalog[[#Headers],[YTD]],$K338)),"Y","N")</f>
        <v>Y</v>
      </c>
      <c r="O338" s="1292" t="str">
        <f>IF(ISNUMBER(SEARCH(kpi_catalog[[#Headers],[MTD]],$K338)),"Y","N")</f>
        <v>N</v>
      </c>
      <c r="P338" s="1292" t="str">
        <f>IF(ISNUMBER(SEARCH(kpi_catalog[[#Headers],[Selected period]],$K338)),"Y","N")</f>
        <v>N</v>
      </c>
      <c r="Q338" s="1293" t="s">
        <v>4332</v>
      </c>
      <c r="R338" s="1294" t="str">
        <f>IF(ISNUMBER(SEARCH(kpi_catalog[[#Headers],[Division]],$Q338)),"Y","N")</f>
        <v>Y</v>
      </c>
      <c r="S338" s="1294" t="str">
        <f>IF(ISNUMBER(SEARCH(kpi_catalog[[#Headers],[Brand]],$Q338)),"Y","N")</f>
        <v>Y</v>
      </c>
      <c r="T338" s="1294" t="str">
        <f>IF(ISNUMBER(SEARCH(kpi_catalog[[#Headers],[Acquisition Period]],$Q338)),"Y","N")</f>
        <v>Y</v>
      </c>
      <c r="U338" s="1294" t="str">
        <f>IF(ISNUMBER(SEARCH(kpi_catalog[[#Headers],[Engager Type]],$Q338)),"Y","N")</f>
        <v>Y</v>
      </c>
      <c r="V338" s="1294" t="str">
        <f>IF(ISNUMBER(SEARCH(kpi_catalog[[#Headers],[Buyer Type]],$Q338)),"Y","N")</f>
        <v>Y</v>
      </c>
      <c r="W338" s="1294" t="str">
        <f>IF(ISNUMBER(SEARCH(kpi_catalog[[#Headers],[Loyalty Filter]],$Q338)),"Y","N")</f>
        <v>Y</v>
      </c>
      <c r="X338" s="1294" t="str">
        <f>IF(ISNUMBER(SEARCH(kpi_catalog[[#Headers],[Channel]],$Q338)),"Y","N")</f>
        <v>N</v>
      </c>
      <c r="Y338" s="1294" t="str">
        <f>IF(ISNUMBER(SEARCH(kpi_catalog[[#Headers],[Campaign ID]],$Q338)),"Y","N")</f>
        <v>N</v>
      </c>
      <c r="Z338" s="1294" t="str">
        <f>IF(ISNUMBER(SEARCH(kpi_catalog[[#Headers],[Channel]],$Q338)),"Y","N")</f>
        <v>N</v>
      </c>
      <c r="AA338" s="1294" t="str">
        <f>IF(ISNUMBER(SEARCH(kpi_catalog[[#Headers],[Campaign ID]],$Q338)),"Y","N")</f>
        <v>N</v>
      </c>
      <c r="AB338" s="1294" t="str">
        <f>IF(ISNUMBER(SEARCH(kpi_catalog[[#Headers],[Campaign Name]],$Q338)),"Y","N")</f>
        <v>N</v>
      </c>
      <c r="AC338" s="1294" t="str">
        <f>IF(ISNUMBER(SEARCH(kpi_catalog[[#Headers],[Touchpoint]],$Q338)),"Y","N")</f>
        <v>N</v>
      </c>
      <c r="AD338" s="1294" t="str">
        <f>IF(ISNUMBER(SEARCH(kpi_catalog[[#Headers],[Campaign type]],$Q338)),"Y","N")</f>
        <v>N</v>
      </c>
      <c r="AE338" s="1294" t="str">
        <f>IF(ISNUMBER(SEARCH(kpi_catalog[[#Headers],[Product franchise]],$Q338)),"Y","N")</f>
        <v>N</v>
      </c>
      <c r="AF338" s="1294" t="str">
        <f>IF(ISNUMBER(SEARCH(kpi_catalog[[#Headers],[Product code]],$Q338)),"Y","N")</f>
        <v>N</v>
      </c>
      <c r="AG338" s="1295" t="s">
        <v>4337</v>
      </c>
      <c r="AH338" s="1296"/>
      <c r="AI338" s="1297"/>
      <c r="AJ338" s="1297"/>
    </row>
    <row r="339" spans="1:36" ht="30" customHeight="1">
      <c r="A339" s="1282">
        <v>337</v>
      </c>
      <c r="B339" s="1283" t="s">
        <v>4536</v>
      </c>
      <c r="C339" s="1296"/>
      <c r="D339" s="1323" t="s">
        <v>5765</v>
      </c>
      <c r="E339" s="1291" t="s">
        <v>4575</v>
      </c>
      <c r="F339" s="1291" t="s">
        <v>4578</v>
      </c>
      <c r="G339" s="1291" t="s">
        <v>4352</v>
      </c>
      <c r="H339" s="1291" t="s">
        <v>4336</v>
      </c>
      <c r="I339" s="1291" t="s">
        <v>4330</v>
      </c>
      <c r="J339" s="1314" t="s">
        <v>4536</v>
      </c>
      <c r="K339" s="1291" t="s">
        <v>4346</v>
      </c>
      <c r="L339" s="1292" t="str">
        <f>IF(ISNUMBER(SEARCH(kpi_catalog[[#Headers],[Till Date]],K339)),"Y","N")</f>
        <v>N</v>
      </c>
      <c r="M339" s="1292" t="str">
        <f t="shared" si="5"/>
        <v>Y</v>
      </c>
      <c r="N339" s="1292" t="str">
        <f>IF(ISNUMBER(SEARCH(kpi_catalog[[#Headers],[YTD]],$K339)),"Y","N")</f>
        <v>Y</v>
      </c>
      <c r="O339" s="1292" t="str">
        <f>IF(ISNUMBER(SEARCH(kpi_catalog[[#Headers],[MTD]],$K339)),"Y","N")</f>
        <v>N</v>
      </c>
      <c r="P339" s="1292" t="str">
        <f>IF(ISNUMBER(SEARCH(kpi_catalog[[#Headers],[Selected period]],$K339)),"Y","N")</f>
        <v>N</v>
      </c>
      <c r="Q339" s="1293" t="s">
        <v>4332</v>
      </c>
      <c r="R339" s="1294" t="str">
        <f>IF(ISNUMBER(SEARCH(kpi_catalog[[#Headers],[Division]],$Q339)),"Y","N")</f>
        <v>Y</v>
      </c>
      <c r="S339" s="1294" t="str">
        <f>IF(ISNUMBER(SEARCH(kpi_catalog[[#Headers],[Brand]],$Q339)),"Y","N")</f>
        <v>Y</v>
      </c>
      <c r="T339" s="1294" t="str">
        <f>IF(ISNUMBER(SEARCH(kpi_catalog[[#Headers],[Acquisition Period]],$Q339)),"Y","N")</f>
        <v>Y</v>
      </c>
      <c r="U339" s="1294" t="str">
        <f>IF(ISNUMBER(SEARCH(kpi_catalog[[#Headers],[Engager Type]],$Q339)),"Y","N")</f>
        <v>Y</v>
      </c>
      <c r="V339" s="1294" t="str">
        <f>IF(ISNUMBER(SEARCH(kpi_catalog[[#Headers],[Buyer Type]],$Q339)),"Y","N")</f>
        <v>Y</v>
      </c>
      <c r="W339" s="1294" t="str">
        <f>IF(ISNUMBER(SEARCH(kpi_catalog[[#Headers],[Loyalty Filter]],$Q339)),"Y","N")</f>
        <v>Y</v>
      </c>
      <c r="X339" s="1294" t="str">
        <f>IF(ISNUMBER(SEARCH(kpi_catalog[[#Headers],[Channel]],$Q339)),"Y","N")</f>
        <v>N</v>
      </c>
      <c r="Y339" s="1294" t="str">
        <f>IF(ISNUMBER(SEARCH(kpi_catalog[[#Headers],[Campaign ID]],$Q339)),"Y","N")</f>
        <v>N</v>
      </c>
      <c r="Z339" s="1294" t="str">
        <f>IF(ISNUMBER(SEARCH(kpi_catalog[[#Headers],[Channel]],$Q339)),"Y","N")</f>
        <v>N</v>
      </c>
      <c r="AA339" s="1294" t="str">
        <f>IF(ISNUMBER(SEARCH(kpi_catalog[[#Headers],[Campaign ID]],$Q339)),"Y","N")</f>
        <v>N</v>
      </c>
      <c r="AB339" s="1294" t="str">
        <f>IF(ISNUMBER(SEARCH(kpi_catalog[[#Headers],[Campaign Name]],$Q339)),"Y","N")</f>
        <v>N</v>
      </c>
      <c r="AC339" s="1294" t="str">
        <f>IF(ISNUMBER(SEARCH(kpi_catalog[[#Headers],[Touchpoint]],$Q339)),"Y","N")</f>
        <v>N</v>
      </c>
      <c r="AD339" s="1294" t="str">
        <f>IF(ISNUMBER(SEARCH(kpi_catalog[[#Headers],[Campaign type]],$Q339)),"Y","N")</f>
        <v>N</v>
      </c>
      <c r="AE339" s="1294" t="str">
        <f>IF(ISNUMBER(SEARCH(kpi_catalog[[#Headers],[Product franchise]],$Q339)),"Y","N")</f>
        <v>N</v>
      </c>
      <c r="AF339" s="1294" t="str">
        <f>IF(ISNUMBER(SEARCH(kpi_catalog[[#Headers],[Product code]],$Q339)),"Y","N")</f>
        <v>N</v>
      </c>
      <c r="AG339" s="1295" t="s">
        <v>4337</v>
      </c>
      <c r="AH339" s="1296"/>
      <c r="AI339" s="1297"/>
      <c r="AJ339" s="1297"/>
    </row>
    <row r="340" spans="1:36" ht="30" customHeight="1">
      <c r="A340" s="1282">
        <v>338</v>
      </c>
      <c r="B340" s="1283" t="s">
        <v>5730</v>
      </c>
      <c r="C340" s="1296"/>
      <c r="D340" s="1323" t="s">
        <v>5765</v>
      </c>
      <c r="E340" s="1291" t="s">
        <v>4376</v>
      </c>
      <c r="F340" s="1291" t="s">
        <v>4376</v>
      </c>
      <c r="G340" s="1291" t="s">
        <v>4339</v>
      </c>
      <c r="H340" s="1291" t="s">
        <v>4361</v>
      </c>
      <c r="I340" s="1291" t="s">
        <v>4330</v>
      </c>
      <c r="J340" s="1314" t="s">
        <v>4536</v>
      </c>
      <c r="K340" s="1291" t="s">
        <v>4346</v>
      </c>
      <c r="L340" s="1292" t="str">
        <f>IF(ISNUMBER(SEARCH(kpi_catalog[[#Headers],[Till Date]],K340)),"Y","N")</f>
        <v>N</v>
      </c>
      <c r="M340" s="1292" t="str">
        <f t="shared" si="5"/>
        <v>Y</v>
      </c>
      <c r="N340" s="1292" t="str">
        <f>IF(ISNUMBER(SEARCH(kpi_catalog[[#Headers],[YTD]],$K340)),"Y","N")</f>
        <v>Y</v>
      </c>
      <c r="O340" s="1292" t="str">
        <f>IF(ISNUMBER(SEARCH(kpi_catalog[[#Headers],[MTD]],$K340)),"Y","N")</f>
        <v>N</v>
      </c>
      <c r="P340" s="1292" t="str">
        <f>IF(ISNUMBER(SEARCH(kpi_catalog[[#Headers],[Selected period]],$K340)),"Y","N")</f>
        <v>N</v>
      </c>
      <c r="Q340" s="1293" t="s">
        <v>4332</v>
      </c>
      <c r="R340" s="1294" t="str">
        <f>IF(ISNUMBER(SEARCH(kpi_catalog[[#Headers],[Division]],$Q340)),"Y","N")</f>
        <v>Y</v>
      </c>
      <c r="S340" s="1294" t="str">
        <f>IF(ISNUMBER(SEARCH(kpi_catalog[[#Headers],[Brand]],$Q340)),"Y","N")</f>
        <v>Y</v>
      </c>
      <c r="T340" s="1294" t="str">
        <f>IF(ISNUMBER(SEARCH(kpi_catalog[[#Headers],[Acquisition Period]],$Q340)),"Y","N")</f>
        <v>Y</v>
      </c>
      <c r="U340" s="1294" t="str">
        <f>IF(ISNUMBER(SEARCH(kpi_catalog[[#Headers],[Engager Type]],$Q340)),"Y","N")</f>
        <v>Y</v>
      </c>
      <c r="V340" s="1294" t="str">
        <f>IF(ISNUMBER(SEARCH(kpi_catalog[[#Headers],[Buyer Type]],$Q340)),"Y","N")</f>
        <v>Y</v>
      </c>
      <c r="W340" s="1294" t="str">
        <f>IF(ISNUMBER(SEARCH(kpi_catalog[[#Headers],[Loyalty Filter]],$Q340)),"Y","N")</f>
        <v>Y</v>
      </c>
      <c r="X340" s="1294" t="str">
        <f>IF(ISNUMBER(SEARCH(kpi_catalog[[#Headers],[Channel]],$Q340)),"Y","N")</f>
        <v>N</v>
      </c>
      <c r="Y340" s="1294" t="str">
        <f>IF(ISNUMBER(SEARCH(kpi_catalog[[#Headers],[Campaign ID]],$Q340)),"Y","N")</f>
        <v>N</v>
      </c>
      <c r="Z340" s="1294" t="str">
        <f>IF(ISNUMBER(SEARCH(kpi_catalog[[#Headers],[Channel]],$Q340)),"Y","N")</f>
        <v>N</v>
      </c>
      <c r="AA340" s="1294" t="str">
        <f>IF(ISNUMBER(SEARCH(kpi_catalog[[#Headers],[Campaign ID]],$Q340)),"Y","N")</f>
        <v>N</v>
      </c>
      <c r="AB340" s="1294" t="str">
        <f>IF(ISNUMBER(SEARCH(kpi_catalog[[#Headers],[Campaign Name]],$Q340)),"Y","N")</f>
        <v>N</v>
      </c>
      <c r="AC340" s="1294" t="str">
        <f>IF(ISNUMBER(SEARCH(kpi_catalog[[#Headers],[Touchpoint]],$Q340)),"Y","N")</f>
        <v>N</v>
      </c>
      <c r="AD340" s="1294" t="str">
        <f>IF(ISNUMBER(SEARCH(kpi_catalog[[#Headers],[Campaign type]],$Q340)),"Y","N")</f>
        <v>N</v>
      </c>
      <c r="AE340" s="1294" t="str">
        <f>IF(ISNUMBER(SEARCH(kpi_catalog[[#Headers],[Product franchise]],$Q340)),"Y","N")</f>
        <v>N</v>
      </c>
      <c r="AF340" s="1294" t="str">
        <f>IF(ISNUMBER(SEARCH(kpi_catalog[[#Headers],[Product code]],$Q340)),"Y","N")</f>
        <v>N</v>
      </c>
      <c r="AG340" s="1320" t="s">
        <v>4579</v>
      </c>
      <c r="AH340" s="1296"/>
      <c r="AI340" s="1297"/>
      <c r="AJ340" s="1297"/>
    </row>
    <row r="341" spans="1:36" ht="30" customHeight="1">
      <c r="A341" s="1282">
        <v>339</v>
      </c>
      <c r="B341" s="1283" t="s">
        <v>5730</v>
      </c>
      <c r="C341" s="1296"/>
      <c r="D341" s="1323" t="s">
        <v>5765</v>
      </c>
      <c r="E341" s="1291" t="s">
        <v>4376</v>
      </c>
      <c r="F341" s="1291" t="s">
        <v>4377</v>
      </c>
      <c r="G341" s="1291" t="s">
        <v>4339</v>
      </c>
      <c r="H341" s="1291" t="s">
        <v>4336</v>
      </c>
      <c r="I341" s="1291" t="s">
        <v>4330</v>
      </c>
      <c r="J341" s="1314" t="s">
        <v>4536</v>
      </c>
      <c r="K341" s="1291" t="s">
        <v>4346</v>
      </c>
      <c r="L341" s="1292" t="str">
        <f>IF(ISNUMBER(SEARCH(kpi_catalog[[#Headers],[Till Date]],K341)),"Y","N")</f>
        <v>N</v>
      </c>
      <c r="M341" s="1292" t="str">
        <f t="shared" si="5"/>
        <v>Y</v>
      </c>
      <c r="N341" s="1292" t="str">
        <f>IF(ISNUMBER(SEARCH(kpi_catalog[[#Headers],[YTD]],$K341)),"Y","N")</f>
        <v>Y</v>
      </c>
      <c r="O341" s="1292" t="str">
        <f>IF(ISNUMBER(SEARCH(kpi_catalog[[#Headers],[MTD]],$K341)),"Y","N")</f>
        <v>N</v>
      </c>
      <c r="P341" s="1292" t="str">
        <f>IF(ISNUMBER(SEARCH(kpi_catalog[[#Headers],[Selected period]],$K341)),"Y","N")</f>
        <v>N</v>
      </c>
      <c r="Q341" s="1293" t="s">
        <v>4332</v>
      </c>
      <c r="R341" s="1294" t="str">
        <f>IF(ISNUMBER(SEARCH(kpi_catalog[[#Headers],[Division]],$Q341)),"Y","N")</f>
        <v>Y</v>
      </c>
      <c r="S341" s="1294" t="str">
        <f>IF(ISNUMBER(SEARCH(kpi_catalog[[#Headers],[Brand]],$Q341)),"Y","N")</f>
        <v>Y</v>
      </c>
      <c r="T341" s="1294" t="str">
        <f>IF(ISNUMBER(SEARCH(kpi_catalog[[#Headers],[Acquisition Period]],$Q341)),"Y","N")</f>
        <v>Y</v>
      </c>
      <c r="U341" s="1294" t="str">
        <f>IF(ISNUMBER(SEARCH(kpi_catalog[[#Headers],[Engager Type]],$Q341)),"Y","N")</f>
        <v>Y</v>
      </c>
      <c r="V341" s="1294" t="str">
        <f>IF(ISNUMBER(SEARCH(kpi_catalog[[#Headers],[Buyer Type]],$Q341)),"Y","N")</f>
        <v>Y</v>
      </c>
      <c r="W341" s="1294" t="str">
        <f>IF(ISNUMBER(SEARCH(kpi_catalog[[#Headers],[Loyalty Filter]],$Q341)),"Y","N")</f>
        <v>Y</v>
      </c>
      <c r="X341" s="1294" t="str">
        <f>IF(ISNUMBER(SEARCH(kpi_catalog[[#Headers],[Channel]],$Q341)),"Y","N")</f>
        <v>N</v>
      </c>
      <c r="Y341" s="1294" t="str">
        <f>IF(ISNUMBER(SEARCH(kpi_catalog[[#Headers],[Campaign ID]],$Q341)),"Y","N")</f>
        <v>N</v>
      </c>
      <c r="Z341" s="1294" t="str">
        <f>IF(ISNUMBER(SEARCH(kpi_catalog[[#Headers],[Channel]],$Q341)),"Y","N")</f>
        <v>N</v>
      </c>
      <c r="AA341" s="1294" t="str">
        <f>IF(ISNUMBER(SEARCH(kpi_catalog[[#Headers],[Campaign ID]],$Q341)),"Y","N")</f>
        <v>N</v>
      </c>
      <c r="AB341" s="1294" t="str">
        <f>IF(ISNUMBER(SEARCH(kpi_catalog[[#Headers],[Campaign Name]],$Q341)),"Y","N")</f>
        <v>N</v>
      </c>
      <c r="AC341" s="1294" t="str">
        <f>IF(ISNUMBER(SEARCH(kpi_catalog[[#Headers],[Touchpoint]],$Q341)),"Y","N")</f>
        <v>N</v>
      </c>
      <c r="AD341" s="1294" t="str">
        <f>IF(ISNUMBER(SEARCH(kpi_catalog[[#Headers],[Campaign type]],$Q341)),"Y","N")</f>
        <v>N</v>
      </c>
      <c r="AE341" s="1294" t="str">
        <f>IF(ISNUMBER(SEARCH(kpi_catalog[[#Headers],[Product franchise]],$Q341)),"Y","N")</f>
        <v>N</v>
      </c>
      <c r="AF341" s="1294" t="str">
        <f>IF(ISNUMBER(SEARCH(kpi_catalog[[#Headers],[Product code]],$Q341)),"Y","N")</f>
        <v>N</v>
      </c>
      <c r="AG341" s="1295" t="s">
        <v>4337</v>
      </c>
      <c r="AH341" s="1296"/>
      <c r="AI341" s="1297"/>
      <c r="AJ341" s="1297"/>
    </row>
    <row r="342" spans="1:36" ht="30" customHeight="1">
      <c r="A342" s="1282">
        <v>340</v>
      </c>
      <c r="B342" s="1283" t="s">
        <v>5730</v>
      </c>
      <c r="C342" s="1309"/>
      <c r="D342" s="1323" t="s">
        <v>5765</v>
      </c>
      <c r="E342" s="1301" t="s">
        <v>4376</v>
      </c>
      <c r="F342" s="1301" t="s">
        <v>4378</v>
      </c>
      <c r="G342" s="1301" t="s">
        <v>4352</v>
      </c>
      <c r="H342" s="1301" t="s">
        <v>4336</v>
      </c>
      <c r="I342" s="1301" t="s">
        <v>4330</v>
      </c>
      <c r="J342" s="1327" t="s">
        <v>4536</v>
      </c>
      <c r="K342" s="1301" t="s">
        <v>4346</v>
      </c>
      <c r="L342" s="1304" t="str">
        <f>IF(ISNUMBER(SEARCH(kpi_catalog[[#Headers],[Till Date]],K342)),"Y","N")</f>
        <v>N</v>
      </c>
      <c r="M342" s="1304" t="str">
        <f t="shared" si="5"/>
        <v>Y</v>
      </c>
      <c r="N342" s="1304" t="str">
        <f>IF(ISNUMBER(SEARCH(kpi_catalog[[#Headers],[YTD]],$K342)),"Y","N")</f>
        <v>Y</v>
      </c>
      <c r="O342" s="1304" t="str">
        <f>IF(ISNUMBER(SEARCH(kpi_catalog[[#Headers],[MTD]],$K342)),"Y","N")</f>
        <v>N</v>
      </c>
      <c r="P342" s="1304" t="str">
        <f>IF(ISNUMBER(SEARCH(kpi_catalog[[#Headers],[Selected period]],$K342)),"Y","N")</f>
        <v>N</v>
      </c>
      <c r="Q342" s="1305" t="s">
        <v>4332</v>
      </c>
      <c r="R342" s="1307" t="str">
        <f>IF(ISNUMBER(SEARCH(kpi_catalog[[#Headers],[Division]],$Q342)),"Y","N")</f>
        <v>Y</v>
      </c>
      <c r="S342" s="1307" t="str">
        <f>IF(ISNUMBER(SEARCH(kpi_catalog[[#Headers],[Brand]],$Q342)),"Y","N")</f>
        <v>Y</v>
      </c>
      <c r="T342" s="1307" t="str">
        <f>IF(ISNUMBER(SEARCH(kpi_catalog[[#Headers],[Acquisition Period]],$Q342)),"Y","N")</f>
        <v>Y</v>
      </c>
      <c r="U342" s="1307" t="str">
        <f>IF(ISNUMBER(SEARCH(kpi_catalog[[#Headers],[Engager Type]],$Q342)),"Y","N")</f>
        <v>Y</v>
      </c>
      <c r="V342" s="1307" t="str">
        <f>IF(ISNUMBER(SEARCH(kpi_catalog[[#Headers],[Buyer Type]],$Q342)),"Y","N")</f>
        <v>Y</v>
      </c>
      <c r="W342" s="1307" t="str">
        <f>IF(ISNUMBER(SEARCH(kpi_catalog[[#Headers],[Loyalty Filter]],$Q342)),"Y","N")</f>
        <v>Y</v>
      </c>
      <c r="X342" s="1307" t="str">
        <f>IF(ISNUMBER(SEARCH(kpi_catalog[[#Headers],[Channel]],$Q342)),"Y","N")</f>
        <v>N</v>
      </c>
      <c r="Y342" s="1307" t="str">
        <f>IF(ISNUMBER(SEARCH(kpi_catalog[[#Headers],[Campaign ID]],$Q342)),"Y","N")</f>
        <v>N</v>
      </c>
      <c r="Z342" s="1307" t="str">
        <f>IF(ISNUMBER(SEARCH(kpi_catalog[[#Headers],[Channel]],$Q342)),"Y","N")</f>
        <v>N</v>
      </c>
      <c r="AA342" s="1307" t="str">
        <f>IF(ISNUMBER(SEARCH(kpi_catalog[[#Headers],[Campaign ID]],$Q342)),"Y","N")</f>
        <v>N</v>
      </c>
      <c r="AB342" s="1307" t="str">
        <f>IF(ISNUMBER(SEARCH(kpi_catalog[[#Headers],[Campaign Name]],$Q342)),"Y","N")</f>
        <v>N</v>
      </c>
      <c r="AC342" s="1307" t="str">
        <f>IF(ISNUMBER(SEARCH(kpi_catalog[[#Headers],[Touchpoint]],$Q342)),"Y","N")</f>
        <v>N</v>
      </c>
      <c r="AD342" s="1307" t="str">
        <f>IF(ISNUMBER(SEARCH(kpi_catalog[[#Headers],[Campaign type]],$Q342)),"Y","N")</f>
        <v>N</v>
      </c>
      <c r="AE342" s="1307" t="str">
        <f>IF(ISNUMBER(SEARCH(kpi_catalog[[#Headers],[Product franchise]],$Q342)),"Y","N")</f>
        <v>N</v>
      </c>
      <c r="AF342" s="1307" t="str">
        <f>IF(ISNUMBER(SEARCH(kpi_catalog[[#Headers],[Product code]],$Q342)),"Y","N")</f>
        <v>N</v>
      </c>
      <c r="AG342" s="1329" t="s">
        <v>4337</v>
      </c>
      <c r="AH342" s="1309"/>
      <c r="AI342" s="1310"/>
      <c r="AJ342" s="1310"/>
    </row>
    <row r="343" spans="1:36" s="1313" customFormat="1" ht="30" customHeight="1">
      <c r="A343" s="1276">
        <v>341</v>
      </c>
      <c r="B343" s="1277" t="s">
        <v>5766</v>
      </c>
      <c r="C343" s="1276"/>
      <c r="D343" s="1276"/>
      <c r="E343" s="1277"/>
      <c r="F343" s="1276"/>
      <c r="G343" s="1276"/>
      <c r="H343" s="1276"/>
      <c r="I343" s="1276" t="s">
        <v>4330</v>
      </c>
      <c r="J343" s="1276" t="s">
        <v>70</v>
      </c>
      <c r="K343" s="1276"/>
      <c r="L343" s="1278" t="str">
        <f>IF(ISNUMBER(SEARCH(kpi_catalog[[#Headers],[Till Date]],K343)),"Y","N")</f>
        <v>N</v>
      </c>
      <c r="M343" s="1278" t="str">
        <f t="shared" si="5"/>
        <v>N</v>
      </c>
      <c r="N343" s="1278" t="str">
        <f>IF(ISNUMBER(SEARCH(kpi_catalog[[#Headers],[YTD]],$K343)),"Y","N")</f>
        <v>N</v>
      </c>
      <c r="O343" s="1311" t="str">
        <f>IF(ISNUMBER(SEARCH("MTD",K343)),"Y","N")</f>
        <v>N</v>
      </c>
      <c r="P343" s="1311" t="str">
        <f>IF(ISNUMBER(SEARCH("Selected date",K343)),"Y","N")</f>
        <v>N</v>
      </c>
      <c r="Q343" s="1279"/>
      <c r="R343" s="1280" t="str">
        <f>IF(ISNUMBER(SEARCH(kpi_catalog[[#Headers],[Division]],$Q343)),"Y","N")</f>
        <v>N</v>
      </c>
      <c r="S343" s="1312"/>
      <c r="T343" s="1312"/>
      <c r="U343" s="1312"/>
      <c r="V343" s="1312"/>
      <c r="W343" s="1312"/>
      <c r="X343" s="1312" t="str">
        <f>IF(ISNUMBER(SEARCH(kpi_catalog[[#Headers],[Channel]],$Q343)),"Y","N")</f>
        <v>N</v>
      </c>
      <c r="Y343" s="1312" t="str">
        <f>IF(ISNUMBER(SEARCH(kpi_catalog[[#Headers],[Campaign ID]],$Q343)),"Y","N")</f>
        <v>N</v>
      </c>
      <c r="Z343" s="1312" t="str">
        <f>IF(ISNUMBER(SEARCH(kpi_catalog[[#Headers],[Channel]],$Q343)),"Y","N")</f>
        <v>N</v>
      </c>
      <c r="AA343" s="1312" t="str">
        <f>IF(ISNUMBER(SEARCH(kpi_catalog[[#Headers],[Campaign ID]],$Q343)),"Y","N")</f>
        <v>N</v>
      </c>
      <c r="AB343" s="1312" t="str">
        <f>IF(ISNUMBER(SEARCH(kpi_catalog[[#Headers],[Campaign Name]],$Q343)),"Y","N")</f>
        <v>N</v>
      </c>
      <c r="AC343" s="1312" t="str">
        <f>IF(ISNUMBER(SEARCH(kpi_catalog[[#Headers],[Touchpoint]],$Q343)),"Y","N")</f>
        <v>N</v>
      </c>
      <c r="AD343" s="1312" t="str">
        <f>IF(ISNUMBER(SEARCH(kpi_catalog[[#Headers],[Campaign type]],$Q343)),"Y","N")</f>
        <v>N</v>
      </c>
      <c r="AE343" s="1312" t="str">
        <f>IF(ISNUMBER(SEARCH(kpi_catalog[[#Headers],[Product franchise]],$Q343)),"Y","N")</f>
        <v>N</v>
      </c>
      <c r="AF343" s="1312" t="str">
        <f>IF(ISNUMBER(SEARCH(kpi_catalog[[#Headers],[Product code]],$Q343)),"Y","N")</f>
        <v>N</v>
      </c>
      <c r="AG343" s="1279"/>
      <c r="AH343" s="1276"/>
      <c r="AI343" s="1276"/>
      <c r="AJ343" s="1276"/>
    </row>
    <row r="344" spans="1:36" ht="30" customHeight="1">
      <c r="A344" s="1282">
        <v>342</v>
      </c>
      <c r="B344" s="1283" t="s">
        <v>70</v>
      </c>
      <c r="C344" s="1289"/>
      <c r="D344" s="1284" t="s">
        <v>5731</v>
      </c>
      <c r="E344" s="1284" t="s">
        <v>5731</v>
      </c>
      <c r="F344" s="1284" t="s">
        <v>4379</v>
      </c>
      <c r="G344" s="1284" t="s">
        <v>3368</v>
      </c>
      <c r="H344" s="1284" t="s">
        <v>4361</v>
      </c>
      <c r="I344" s="1284" t="s">
        <v>4330</v>
      </c>
      <c r="J344" s="1316" t="s">
        <v>70</v>
      </c>
      <c r="K344" s="1316" t="s">
        <v>5714</v>
      </c>
      <c r="L344" s="1317" t="str">
        <f>IF(ISNUMBER(SEARCH(kpi_catalog[[#Headers],[Till Date]],K344)),"Y","N")</f>
        <v>Y</v>
      </c>
      <c r="M344" s="1317" t="str">
        <f t="shared" si="5"/>
        <v>N</v>
      </c>
      <c r="N344" s="1317" t="str">
        <f>IF(ISNUMBER(SEARCH(kpi_catalog[[#Headers],[YTD]],$K344)),"Y","N")</f>
        <v>N</v>
      </c>
      <c r="O344" s="1285" t="str">
        <f>IF(ISNUMBER(SEARCH(kpi_catalog[[#Headers],[MTD]],$K344)),"Y","N")</f>
        <v>N</v>
      </c>
      <c r="P344" s="1285" t="str">
        <f>IF(ISNUMBER(SEARCH(kpi_catalog[[#Headers],[Selected period]],$K344)),"Y","N")</f>
        <v>N</v>
      </c>
      <c r="Q344" s="1286" t="s">
        <v>4332</v>
      </c>
      <c r="R344" s="1287" t="str">
        <f>IF(ISNUMBER(SEARCH(kpi_catalog[[#Headers],[Division]],$Q344)),"Y","N")</f>
        <v>Y</v>
      </c>
      <c r="S344" s="1287" t="str">
        <f>IF(ISNUMBER(SEARCH(kpi_catalog[[#Headers],[Brand]],$Q344)),"Y","N")</f>
        <v>Y</v>
      </c>
      <c r="T344" s="1287" t="str">
        <f>IF(ISNUMBER(SEARCH(kpi_catalog[[#Headers],[Acquisition Period]],$Q344)),"Y","N")</f>
        <v>Y</v>
      </c>
      <c r="U344" s="1287" t="str">
        <f>IF(ISNUMBER(SEARCH(kpi_catalog[[#Headers],[Engager Type]],$Q344)),"Y","N")</f>
        <v>Y</v>
      </c>
      <c r="V344" s="1287" t="str">
        <f>IF(ISNUMBER(SEARCH(kpi_catalog[[#Headers],[Buyer Type]],$Q344)),"Y","N")</f>
        <v>Y</v>
      </c>
      <c r="W344" s="1287" t="str">
        <f>IF(ISNUMBER(SEARCH(kpi_catalog[[#Headers],[Loyalty Filter]],$Q344)),"Y","N")</f>
        <v>Y</v>
      </c>
      <c r="X344" s="1287" t="str">
        <f>IF(ISNUMBER(SEARCH(kpi_catalog[[#Headers],[Channel]],$Q344)),"Y","N")</f>
        <v>N</v>
      </c>
      <c r="Y344" s="1287" t="str">
        <f>IF(ISNUMBER(SEARCH(kpi_catalog[[#Headers],[Campaign ID]],$Q344)),"Y","N")</f>
        <v>N</v>
      </c>
      <c r="Z344" s="1287" t="str">
        <f>IF(ISNUMBER(SEARCH(kpi_catalog[[#Headers],[Channel]],$Q344)),"Y","N")</f>
        <v>N</v>
      </c>
      <c r="AA344" s="1287" t="str">
        <f>IF(ISNUMBER(SEARCH(kpi_catalog[[#Headers],[Campaign ID]],$Q344)),"Y","N")</f>
        <v>N</v>
      </c>
      <c r="AB344" s="1287" t="str">
        <f>IF(ISNUMBER(SEARCH(kpi_catalog[[#Headers],[Campaign Name]],$Q344)),"Y","N")</f>
        <v>N</v>
      </c>
      <c r="AC344" s="1287" t="str">
        <f>IF(ISNUMBER(SEARCH(kpi_catalog[[#Headers],[Touchpoint]],$Q344)),"Y","N")</f>
        <v>N</v>
      </c>
      <c r="AD344" s="1287" t="str">
        <f>IF(ISNUMBER(SEARCH(kpi_catalog[[#Headers],[Campaign type]],$Q344)),"Y","N")</f>
        <v>N</v>
      </c>
      <c r="AE344" s="1287" t="str">
        <f>IF(ISNUMBER(SEARCH(kpi_catalog[[#Headers],[Product franchise]],$Q344)),"Y","N")</f>
        <v>N</v>
      </c>
      <c r="AF344" s="1287" t="str">
        <f>IF(ISNUMBER(SEARCH(kpi_catalog[[#Headers],[Product code]],$Q344)),"Y","N")</f>
        <v>N</v>
      </c>
      <c r="AG344" s="1330" t="s">
        <v>4580</v>
      </c>
      <c r="AH344" s="1289"/>
      <c r="AI344" s="1290"/>
      <c r="AJ344" s="1290"/>
    </row>
    <row r="345" spans="1:36" ht="30" customHeight="1">
      <c r="A345" s="1282">
        <v>343</v>
      </c>
      <c r="B345" s="1283" t="s">
        <v>70</v>
      </c>
      <c r="C345" s="1296"/>
      <c r="D345" s="1284" t="s">
        <v>5731</v>
      </c>
      <c r="E345" s="1284" t="s">
        <v>5731</v>
      </c>
      <c r="F345" s="1291" t="s">
        <v>4380</v>
      </c>
      <c r="G345" s="1291" t="s">
        <v>3368</v>
      </c>
      <c r="H345" s="1291" t="s">
        <v>4336</v>
      </c>
      <c r="I345" s="1291" t="s">
        <v>4330</v>
      </c>
      <c r="J345" s="1318" t="s">
        <v>70</v>
      </c>
      <c r="K345" s="1318" t="s">
        <v>5714</v>
      </c>
      <c r="L345" s="1319" t="str">
        <f>IF(ISNUMBER(SEARCH(kpi_catalog[[#Headers],[Till Date]],K345)),"Y","N")</f>
        <v>Y</v>
      </c>
      <c r="M345" s="1319" t="str">
        <f t="shared" si="5"/>
        <v>N</v>
      </c>
      <c r="N345" s="1319" t="str">
        <f>IF(ISNUMBER(SEARCH(kpi_catalog[[#Headers],[YTD]],$K345)),"Y","N")</f>
        <v>N</v>
      </c>
      <c r="O345" s="1292" t="str">
        <f>IF(ISNUMBER(SEARCH(kpi_catalog[[#Headers],[MTD]],$K345)),"Y","N")</f>
        <v>N</v>
      </c>
      <c r="P345" s="1292" t="str">
        <f>IF(ISNUMBER(SEARCH(kpi_catalog[[#Headers],[Selected period]],$K345)),"Y","N")</f>
        <v>N</v>
      </c>
      <c r="Q345" s="1293" t="s">
        <v>4332</v>
      </c>
      <c r="R345" s="1294" t="str">
        <f>IF(ISNUMBER(SEARCH(kpi_catalog[[#Headers],[Division]],$Q345)),"Y","N")</f>
        <v>Y</v>
      </c>
      <c r="S345" s="1294" t="str">
        <f>IF(ISNUMBER(SEARCH(kpi_catalog[[#Headers],[Brand]],$Q345)),"Y","N")</f>
        <v>Y</v>
      </c>
      <c r="T345" s="1294" t="str">
        <f>IF(ISNUMBER(SEARCH(kpi_catalog[[#Headers],[Acquisition Period]],$Q345)),"Y","N")</f>
        <v>Y</v>
      </c>
      <c r="U345" s="1294" t="str">
        <f>IF(ISNUMBER(SEARCH(kpi_catalog[[#Headers],[Engager Type]],$Q345)),"Y","N")</f>
        <v>Y</v>
      </c>
      <c r="V345" s="1294" t="str">
        <f>IF(ISNUMBER(SEARCH(kpi_catalog[[#Headers],[Buyer Type]],$Q345)),"Y","N")</f>
        <v>Y</v>
      </c>
      <c r="W345" s="1294" t="str">
        <f>IF(ISNUMBER(SEARCH(kpi_catalog[[#Headers],[Loyalty Filter]],$Q345)),"Y","N")</f>
        <v>Y</v>
      </c>
      <c r="X345" s="1294" t="str">
        <f>IF(ISNUMBER(SEARCH(kpi_catalog[[#Headers],[Channel]],$Q345)),"Y","N")</f>
        <v>N</v>
      </c>
      <c r="Y345" s="1294" t="str">
        <f>IF(ISNUMBER(SEARCH(kpi_catalog[[#Headers],[Campaign ID]],$Q345)),"Y","N")</f>
        <v>N</v>
      </c>
      <c r="Z345" s="1294" t="str">
        <f>IF(ISNUMBER(SEARCH(kpi_catalog[[#Headers],[Channel]],$Q345)),"Y","N")</f>
        <v>N</v>
      </c>
      <c r="AA345" s="1294" t="str">
        <f>IF(ISNUMBER(SEARCH(kpi_catalog[[#Headers],[Campaign ID]],$Q345)),"Y","N")</f>
        <v>N</v>
      </c>
      <c r="AB345" s="1294" t="str">
        <f>IF(ISNUMBER(SEARCH(kpi_catalog[[#Headers],[Campaign Name]],$Q345)),"Y","N")</f>
        <v>N</v>
      </c>
      <c r="AC345" s="1294" t="str">
        <f>IF(ISNUMBER(SEARCH(kpi_catalog[[#Headers],[Touchpoint]],$Q345)),"Y","N")</f>
        <v>N</v>
      </c>
      <c r="AD345" s="1294" t="str">
        <f>IF(ISNUMBER(SEARCH(kpi_catalog[[#Headers],[Campaign type]],$Q345)),"Y","N")</f>
        <v>N</v>
      </c>
      <c r="AE345" s="1294" t="str">
        <f>IF(ISNUMBER(SEARCH(kpi_catalog[[#Headers],[Product franchise]],$Q345)),"Y","N")</f>
        <v>N</v>
      </c>
      <c r="AF345" s="1294" t="str">
        <f>IF(ISNUMBER(SEARCH(kpi_catalog[[#Headers],[Product code]],$Q345)),"Y","N")</f>
        <v>N</v>
      </c>
      <c r="AG345" s="1295" t="s">
        <v>4337</v>
      </c>
      <c r="AH345" s="1331"/>
      <c r="AI345" s="1297"/>
      <c r="AJ345" s="1297"/>
    </row>
    <row r="346" spans="1:36" ht="30" customHeight="1">
      <c r="A346" s="1282">
        <v>344</v>
      </c>
      <c r="B346" s="1283" t="s">
        <v>70</v>
      </c>
      <c r="C346" s="1296"/>
      <c r="D346" s="1284" t="s">
        <v>5731</v>
      </c>
      <c r="E346" s="1284" t="s">
        <v>5731</v>
      </c>
      <c r="F346" s="1291" t="s">
        <v>4381</v>
      </c>
      <c r="G346" s="1291" t="s">
        <v>4339</v>
      </c>
      <c r="H346" s="1291" t="s">
        <v>4336</v>
      </c>
      <c r="I346" s="1291" t="s">
        <v>4330</v>
      </c>
      <c r="J346" s="1318" t="s">
        <v>70</v>
      </c>
      <c r="K346" s="1318" t="s">
        <v>5714</v>
      </c>
      <c r="L346" s="1319" t="str">
        <f>IF(ISNUMBER(SEARCH(kpi_catalog[[#Headers],[Till Date]],K346)),"Y","N")</f>
        <v>Y</v>
      </c>
      <c r="M346" s="1319" t="str">
        <f t="shared" si="5"/>
        <v>N</v>
      </c>
      <c r="N346" s="1319" t="str">
        <f>IF(ISNUMBER(SEARCH(kpi_catalog[[#Headers],[YTD]],$K346)),"Y","N")</f>
        <v>N</v>
      </c>
      <c r="O346" s="1292" t="str">
        <f>IF(ISNUMBER(SEARCH(kpi_catalog[[#Headers],[MTD]],$K346)),"Y","N")</f>
        <v>N</v>
      </c>
      <c r="P346" s="1292" t="str">
        <f>IF(ISNUMBER(SEARCH(kpi_catalog[[#Headers],[Selected period]],$K346)),"Y","N")</f>
        <v>N</v>
      </c>
      <c r="Q346" s="1293" t="s">
        <v>4332</v>
      </c>
      <c r="R346" s="1294" t="str">
        <f>IF(ISNUMBER(SEARCH(kpi_catalog[[#Headers],[Division]],$Q346)),"Y","N")</f>
        <v>Y</v>
      </c>
      <c r="S346" s="1294" t="str">
        <f>IF(ISNUMBER(SEARCH(kpi_catalog[[#Headers],[Brand]],$Q346)),"Y","N")</f>
        <v>Y</v>
      </c>
      <c r="T346" s="1294" t="str">
        <f>IF(ISNUMBER(SEARCH(kpi_catalog[[#Headers],[Acquisition Period]],$Q346)),"Y","N")</f>
        <v>Y</v>
      </c>
      <c r="U346" s="1294" t="str">
        <f>IF(ISNUMBER(SEARCH(kpi_catalog[[#Headers],[Engager Type]],$Q346)),"Y","N")</f>
        <v>Y</v>
      </c>
      <c r="V346" s="1294" t="str">
        <f>IF(ISNUMBER(SEARCH(kpi_catalog[[#Headers],[Buyer Type]],$Q346)),"Y","N")</f>
        <v>Y</v>
      </c>
      <c r="W346" s="1294" t="str">
        <f>IF(ISNUMBER(SEARCH(kpi_catalog[[#Headers],[Loyalty Filter]],$Q346)),"Y","N")</f>
        <v>Y</v>
      </c>
      <c r="X346" s="1294" t="str">
        <f>IF(ISNUMBER(SEARCH(kpi_catalog[[#Headers],[Channel]],$Q346)),"Y","N")</f>
        <v>N</v>
      </c>
      <c r="Y346" s="1294" t="str">
        <f>IF(ISNUMBER(SEARCH(kpi_catalog[[#Headers],[Campaign ID]],$Q346)),"Y","N")</f>
        <v>N</v>
      </c>
      <c r="Z346" s="1294" t="str">
        <f>IF(ISNUMBER(SEARCH(kpi_catalog[[#Headers],[Channel]],$Q346)),"Y","N")</f>
        <v>N</v>
      </c>
      <c r="AA346" s="1294" t="str">
        <f>IF(ISNUMBER(SEARCH(kpi_catalog[[#Headers],[Campaign ID]],$Q346)),"Y","N")</f>
        <v>N</v>
      </c>
      <c r="AB346" s="1294" t="str">
        <f>IF(ISNUMBER(SEARCH(kpi_catalog[[#Headers],[Campaign Name]],$Q346)),"Y","N")</f>
        <v>N</v>
      </c>
      <c r="AC346" s="1294" t="str">
        <f>IF(ISNUMBER(SEARCH(kpi_catalog[[#Headers],[Touchpoint]],$Q346)),"Y","N")</f>
        <v>N</v>
      </c>
      <c r="AD346" s="1294" t="str">
        <f>IF(ISNUMBER(SEARCH(kpi_catalog[[#Headers],[Campaign type]],$Q346)),"Y","N")</f>
        <v>N</v>
      </c>
      <c r="AE346" s="1294" t="str">
        <f>IF(ISNUMBER(SEARCH(kpi_catalog[[#Headers],[Product franchise]],$Q346)),"Y","N")</f>
        <v>N</v>
      </c>
      <c r="AF346" s="1294" t="str">
        <f>IF(ISNUMBER(SEARCH(kpi_catalog[[#Headers],[Product code]],$Q346)),"Y","N")</f>
        <v>N</v>
      </c>
      <c r="AG346" s="1295" t="s">
        <v>4337</v>
      </c>
      <c r="AH346" s="1296"/>
      <c r="AI346" s="1297"/>
      <c r="AJ346" s="1297"/>
    </row>
    <row r="347" spans="1:36" ht="30" customHeight="1">
      <c r="A347" s="1282">
        <v>345</v>
      </c>
      <c r="B347" s="1283" t="s">
        <v>70</v>
      </c>
      <c r="C347" s="1296"/>
      <c r="D347" s="1291" t="s">
        <v>4581</v>
      </c>
      <c r="E347" s="1291" t="s">
        <v>4581</v>
      </c>
      <c r="F347" s="1291" t="s">
        <v>4581</v>
      </c>
      <c r="G347" s="1291" t="s">
        <v>3368</v>
      </c>
      <c r="H347" s="1291" t="s">
        <v>4361</v>
      </c>
      <c r="I347" s="1291" t="s">
        <v>4330</v>
      </c>
      <c r="J347" s="1318" t="s">
        <v>70</v>
      </c>
      <c r="K347" s="1291" t="s">
        <v>4346</v>
      </c>
      <c r="L347" s="1292" t="str">
        <f>IF(ISNUMBER(SEARCH(kpi_catalog[[#Headers],[Till Date]],K347)),"Y","N")</f>
        <v>N</v>
      </c>
      <c r="M347" s="1292" t="str">
        <f t="shared" si="5"/>
        <v>Y</v>
      </c>
      <c r="N347" s="1292" t="str">
        <f>IF(ISNUMBER(SEARCH(kpi_catalog[[#Headers],[YTD]],$K347)),"Y","N")</f>
        <v>Y</v>
      </c>
      <c r="O347" s="1292" t="str">
        <f>IF(ISNUMBER(SEARCH(kpi_catalog[[#Headers],[MTD]],$K347)),"Y","N")</f>
        <v>N</v>
      </c>
      <c r="P347" s="1292" t="str">
        <f>IF(ISNUMBER(SEARCH(kpi_catalog[[#Headers],[Selected period]],$K347)),"Y","N")</f>
        <v>N</v>
      </c>
      <c r="Q347" s="1293" t="s">
        <v>4332</v>
      </c>
      <c r="R347" s="1294" t="str">
        <f>IF(ISNUMBER(SEARCH(kpi_catalog[[#Headers],[Division]],$Q347)),"Y","N")</f>
        <v>Y</v>
      </c>
      <c r="S347" s="1294" t="str">
        <f>IF(ISNUMBER(SEARCH(kpi_catalog[[#Headers],[Brand]],$Q347)),"Y","N")</f>
        <v>Y</v>
      </c>
      <c r="T347" s="1294" t="str">
        <f>IF(ISNUMBER(SEARCH(kpi_catalog[[#Headers],[Acquisition Period]],$Q347)),"Y","N")</f>
        <v>Y</v>
      </c>
      <c r="U347" s="1294" t="str">
        <f>IF(ISNUMBER(SEARCH(kpi_catalog[[#Headers],[Engager Type]],$Q347)),"Y","N")</f>
        <v>Y</v>
      </c>
      <c r="V347" s="1294" t="str">
        <f>IF(ISNUMBER(SEARCH(kpi_catalog[[#Headers],[Buyer Type]],$Q347)),"Y","N")</f>
        <v>Y</v>
      </c>
      <c r="W347" s="1294" t="str">
        <f>IF(ISNUMBER(SEARCH(kpi_catalog[[#Headers],[Loyalty Filter]],$Q347)),"Y","N")</f>
        <v>Y</v>
      </c>
      <c r="X347" s="1294" t="str">
        <f>IF(ISNUMBER(SEARCH(kpi_catalog[[#Headers],[Channel]],$Q347)),"Y","N")</f>
        <v>N</v>
      </c>
      <c r="Y347" s="1294" t="str">
        <f>IF(ISNUMBER(SEARCH(kpi_catalog[[#Headers],[Campaign ID]],$Q347)),"Y","N")</f>
        <v>N</v>
      </c>
      <c r="Z347" s="1294" t="str">
        <f>IF(ISNUMBER(SEARCH(kpi_catalog[[#Headers],[Channel]],$Q347)),"Y","N")</f>
        <v>N</v>
      </c>
      <c r="AA347" s="1294" t="str">
        <f>IF(ISNUMBER(SEARCH(kpi_catalog[[#Headers],[Campaign ID]],$Q347)),"Y","N")</f>
        <v>N</v>
      </c>
      <c r="AB347" s="1294" t="str">
        <f>IF(ISNUMBER(SEARCH(kpi_catalog[[#Headers],[Campaign Name]],$Q347)),"Y","N")</f>
        <v>N</v>
      </c>
      <c r="AC347" s="1294" t="str">
        <f>IF(ISNUMBER(SEARCH(kpi_catalog[[#Headers],[Touchpoint]],$Q347)),"Y","N")</f>
        <v>N</v>
      </c>
      <c r="AD347" s="1294" t="str">
        <f>IF(ISNUMBER(SEARCH(kpi_catalog[[#Headers],[Campaign type]],$Q347)),"Y","N")</f>
        <v>N</v>
      </c>
      <c r="AE347" s="1294" t="str">
        <f>IF(ISNUMBER(SEARCH(kpi_catalog[[#Headers],[Product franchise]],$Q347)),"Y","N")</f>
        <v>N</v>
      </c>
      <c r="AF347" s="1294" t="str">
        <f>IF(ISNUMBER(SEARCH(kpi_catalog[[#Headers],[Product code]],$Q347)),"Y","N")</f>
        <v>N</v>
      </c>
      <c r="AG347" s="1326" t="s">
        <v>4582</v>
      </c>
      <c r="AH347" s="1296"/>
      <c r="AI347" s="1297"/>
      <c r="AJ347" s="1297"/>
    </row>
    <row r="348" spans="1:36" ht="30" customHeight="1">
      <c r="A348" s="1282">
        <v>346</v>
      </c>
      <c r="B348" s="1283" t="s">
        <v>70</v>
      </c>
      <c r="C348" s="1296"/>
      <c r="D348" s="1291" t="s">
        <v>4581</v>
      </c>
      <c r="E348" s="1291" t="s">
        <v>4581</v>
      </c>
      <c r="F348" s="1291" t="s">
        <v>4583</v>
      </c>
      <c r="G348" s="1291" t="s">
        <v>3368</v>
      </c>
      <c r="H348" s="1291" t="s">
        <v>4336</v>
      </c>
      <c r="I348" s="1291" t="s">
        <v>4330</v>
      </c>
      <c r="J348" s="1318" t="s">
        <v>70</v>
      </c>
      <c r="K348" s="1291" t="s">
        <v>4346</v>
      </c>
      <c r="L348" s="1292" t="str">
        <f>IF(ISNUMBER(SEARCH(kpi_catalog[[#Headers],[Till Date]],K348)),"Y","N")</f>
        <v>N</v>
      </c>
      <c r="M348" s="1292" t="str">
        <f t="shared" si="5"/>
        <v>Y</v>
      </c>
      <c r="N348" s="1292" t="str">
        <f>IF(ISNUMBER(SEARCH(kpi_catalog[[#Headers],[YTD]],$K348)),"Y","N")</f>
        <v>Y</v>
      </c>
      <c r="O348" s="1292" t="str">
        <f>IF(ISNUMBER(SEARCH(kpi_catalog[[#Headers],[MTD]],$K348)),"Y","N")</f>
        <v>N</v>
      </c>
      <c r="P348" s="1292" t="str">
        <f>IF(ISNUMBER(SEARCH(kpi_catalog[[#Headers],[Selected period]],$K348)),"Y","N")</f>
        <v>N</v>
      </c>
      <c r="Q348" s="1293" t="s">
        <v>4332</v>
      </c>
      <c r="R348" s="1294" t="str">
        <f>IF(ISNUMBER(SEARCH(kpi_catalog[[#Headers],[Division]],$Q348)),"Y","N")</f>
        <v>Y</v>
      </c>
      <c r="S348" s="1294" t="str">
        <f>IF(ISNUMBER(SEARCH(kpi_catalog[[#Headers],[Brand]],$Q348)),"Y","N")</f>
        <v>Y</v>
      </c>
      <c r="T348" s="1294" t="str">
        <f>IF(ISNUMBER(SEARCH(kpi_catalog[[#Headers],[Acquisition Period]],$Q348)),"Y","N")</f>
        <v>Y</v>
      </c>
      <c r="U348" s="1294" t="str">
        <f>IF(ISNUMBER(SEARCH(kpi_catalog[[#Headers],[Engager Type]],$Q348)),"Y","N")</f>
        <v>Y</v>
      </c>
      <c r="V348" s="1294" t="str">
        <f>IF(ISNUMBER(SEARCH(kpi_catalog[[#Headers],[Buyer Type]],$Q348)),"Y","N")</f>
        <v>Y</v>
      </c>
      <c r="W348" s="1294" t="str">
        <f>IF(ISNUMBER(SEARCH(kpi_catalog[[#Headers],[Loyalty Filter]],$Q348)),"Y","N")</f>
        <v>Y</v>
      </c>
      <c r="X348" s="1294" t="str">
        <f>IF(ISNUMBER(SEARCH(kpi_catalog[[#Headers],[Channel]],$Q348)),"Y","N")</f>
        <v>N</v>
      </c>
      <c r="Y348" s="1294" t="str">
        <f>IF(ISNUMBER(SEARCH(kpi_catalog[[#Headers],[Campaign ID]],$Q348)),"Y","N")</f>
        <v>N</v>
      </c>
      <c r="Z348" s="1294" t="str">
        <f>IF(ISNUMBER(SEARCH(kpi_catalog[[#Headers],[Channel]],$Q348)),"Y","N")</f>
        <v>N</v>
      </c>
      <c r="AA348" s="1294" t="str">
        <f>IF(ISNUMBER(SEARCH(kpi_catalog[[#Headers],[Campaign ID]],$Q348)),"Y","N")</f>
        <v>N</v>
      </c>
      <c r="AB348" s="1294" t="str">
        <f>IF(ISNUMBER(SEARCH(kpi_catalog[[#Headers],[Campaign Name]],$Q348)),"Y","N")</f>
        <v>N</v>
      </c>
      <c r="AC348" s="1294" t="str">
        <f>IF(ISNUMBER(SEARCH(kpi_catalog[[#Headers],[Touchpoint]],$Q348)),"Y","N")</f>
        <v>N</v>
      </c>
      <c r="AD348" s="1294" t="str">
        <f>IF(ISNUMBER(SEARCH(kpi_catalog[[#Headers],[Campaign type]],$Q348)),"Y","N")</f>
        <v>N</v>
      </c>
      <c r="AE348" s="1294" t="str">
        <f>IF(ISNUMBER(SEARCH(kpi_catalog[[#Headers],[Product franchise]],$Q348)),"Y","N")</f>
        <v>N</v>
      </c>
      <c r="AF348" s="1294" t="str">
        <f>IF(ISNUMBER(SEARCH(kpi_catalog[[#Headers],[Product code]],$Q348)),"Y","N")</f>
        <v>N</v>
      </c>
      <c r="AG348" s="1295" t="s">
        <v>4337</v>
      </c>
      <c r="AH348" s="1296"/>
      <c r="AI348" s="1297"/>
      <c r="AJ348" s="1297"/>
    </row>
    <row r="349" spans="1:36" ht="30" customHeight="1">
      <c r="A349" s="1282">
        <v>347</v>
      </c>
      <c r="B349" s="1283" t="s">
        <v>70</v>
      </c>
      <c r="C349" s="1296"/>
      <c r="D349" s="1291" t="s">
        <v>4581</v>
      </c>
      <c r="E349" s="1291" t="s">
        <v>4581</v>
      </c>
      <c r="F349" s="1291" t="s">
        <v>4584</v>
      </c>
      <c r="G349" s="1291" t="s">
        <v>4339</v>
      </c>
      <c r="H349" s="1291" t="s">
        <v>4336</v>
      </c>
      <c r="I349" s="1291" t="s">
        <v>4330</v>
      </c>
      <c r="J349" s="1318" t="s">
        <v>70</v>
      </c>
      <c r="K349" s="1291" t="s">
        <v>4346</v>
      </c>
      <c r="L349" s="1292" t="str">
        <f>IF(ISNUMBER(SEARCH(kpi_catalog[[#Headers],[Till Date]],K349)),"Y","N")</f>
        <v>N</v>
      </c>
      <c r="M349" s="1292" t="str">
        <f t="shared" si="5"/>
        <v>Y</v>
      </c>
      <c r="N349" s="1292" t="str">
        <f>IF(ISNUMBER(SEARCH(kpi_catalog[[#Headers],[YTD]],$K349)),"Y","N")</f>
        <v>Y</v>
      </c>
      <c r="O349" s="1292" t="str">
        <f>IF(ISNUMBER(SEARCH(kpi_catalog[[#Headers],[MTD]],$K349)),"Y","N")</f>
        <v>N</v>
      </c>
      <c r="P349" s="1292" t="str">
        <f>IF(ISNUMBER(SEARCH(kpi_catalog[[#Headers],[Selected period]],$K349)),"Y","N")</f>
        <v>N</v>
      </c>
      <c r="Q349" s="1293" t="s">
        <v>4332</v>
      </c>
      <c r="R349" s="1294" t="str">
        <f>IF(ISNUMBER(SEARCH(kpi_catalog[[#Headers],[Division]],$Q349)),"Y","N")</f>
        <v>Y</v>
      </c>
      <c r="S349" s="1294" t="str">
        <f>IF(ISNUMBER(SEARCH(kpi_catalog[[#Headers],[Brand]],$Q349)),"Y","N")</f>
        <v>Y</v>
      </c>
      <c r="T349" s="1294" t="str">
        <f>IF(ISNUMBER(SEARCH(kpi_catalog[[#Headers],[Acquisition Period]],$Q349)),"Y","N")</f>
        <v>Y</v>
      </c>
      <c r="U349" s="1294" t="str">
        <f>IF(ISNUMBER(SEARCH(kpi_catalog[[#Headers],[Engager Type]],$Q349)),"Y","N")</f>
        <v>Y</v>
      </c>
      <c r="V349" s="1294" t="str">
        <f>IF(ISNUMBER(SEARCH(kpi_catalog[[#Headers],[Buyer Type]],$Q349)),"Y","N")</f>
        <v>Y</v>
      </c>
      <c r="W349" s="1294" t="str">
        <f>IF(ISNUMBER(SEARCH(kpi_catalog[[#Headers],[Loyalty Filter]],$Q349)),"Y","N")</f>
        <v>Y</v>
      </c>
      <c r="X349" s="1294" t="str">
        <f>IF(ISNUMBER(SEARCH(kpi_catalog[[#Headers],[Channel]],$Q349)),"Y","N")</f>
        <v>N</v>
      </c>
      <c r="Y349" s="1294" t="str">
        <f>IF(ISNUMBER(SEARCH(kpi_catalog[[#Headers],[Campaign ID]],$Q349)),"Y","N")</f>
        <v>N</v>
      </c>
      <c r="Z349" s="1294" t="str">
        <f>IF(ISNUMBER(SEARCH(kpi_catalog[[#Headers],[Channel]],$Q349)),"Y","N")</f>
        <v>N</v>
      </c>
      <c r="AA349" s="1294" t="str">
        <f>IF(ISNUMBER(SEARCH(kpi_catalog[[#Headers],[Campaign ID]],$Q349)),"Y","N")</f>
        <v>N</v>
      </c>
      <c r="AB349" s="1294" t="str">
        <f>IF(ISNUMBER(SEARCH(kpi_catalog[[#Headers],[Campaign Name]],$Q349)),"Y","N")</f>
        <v>N</v>
      </c>
      <c r="AC349" s="1294" t="str">
        <f>IF(ISNUMBER(SEARCH(kpi_catalog[[#Headers],[Touchpoint]],$Q349)),"Y","N")</f>
        <v>N</v>
      </c>
      <c r="AD349" s="1294" t="str">
        <f>IF(ISNUMBER(SEARCH(kpi_catalog[[#Headers],[Campaign type]],$Q349)),"Y","N")</f>
        <v>N</v>
      </c>
      <c r="AE349" s="1294" t="str">
        <f>IF(ISNUMBER(SEARCH(kpi_catalog[[#Headers],[Product franchise]],$Q349)),"Y","N")</f>
        <v>N</v>
      </c>
      <c r="AF349" s="1294" t="str">
        <f>IF(ISNUMBER(SEARCH(kpi_catalog[[#Headers],[Product code]],$Q349)),"Y","N")</f>
        <v>N</v>
      </c>
      <c r="AG349" s="1295" t="s">
        <v>4337</v>
      </c>
      <c r="AH349" s="1296"/>
      <c r="AI349" s="1297"/>
      <c r="AJ349" s="1297"/>
    </row>
    <row r="350" spans="1:36" ht="30" customHeight="1">
      <c r="A350" s="1282">
        <v>348</v>
      </c>
      <c r="B350" s="1283" t="s">
        <v>70</v>
      </c>
      <c r="C350" s="1296"/>
      <c r="D350" s="1291" t="s">
        <v>4589</v>
      </c>
      <c r="E350" s="1291" t="s">
        <v>4585</v>
      </c>
      <c r="F350" s="1291" t="s">
        <v>4585</v>
      </c>
      <c r="G350" s="1291" t="s">
        <v>3368</v>
      </c>
      <c r="H350" s="1291" t="s">
        <v>4361</v>
      </c>
      <c r="I350" s="1291" t="s">
        <v>4330</v>
      </c>
      <c r="J350" s="1318" t="s">
        <v>70</v>
      </c>
      <c r="K350" s="1291" t="s">
        <v>4346</v>
      </c>
      <c r="L350" s="1292" t="str">
        <f>IF(ISNUMBER(SEARCH(kpi_catalog[[#Headers],[Till Date]],K350)),"Y","N")</f>
        <v>N</v>
      </c>
      <c r="M350" s="1292" t="str">
        <f t="shared" si="5"/>
        <v>Y</v>
      </c>
      <c r="N350" s="1292" t="str">
        <f>IF(ISNUMBER(SEARCH(kpi_catalog[[#Headers],[YTD]],$K350)),"Y","N")</f>
        <v>Y</v>
      </c>
      <c r="O350" s="1292" t="str">
        <f>IF(ISNUMBER(SEARCH(kpi_catalog[[#Headers],[MTD]],$K350)),"Y","N")</f>
        <v>N</v>
      </c>
      <c r="P350" s="1292" t="str">
        <f>IF(ISNUMBER(SEARCH(kpi_catalog[[#Headers],[Selected period]],$K350)),"Y","N")</f>
        <v>N</v>
      </c>
      <c r="Q350" s="1293" t="s">
        <v>4332</v>
      </c>
      <c r="R350" s="1294" t="str">
        <f>IF(ISNUMBER(SEARCH(kpi_catalog[[#Headers],[Division]],$Q350)),"Y","N")</f>
        <v>Y</v>
      </c>
      <c r="S350" s="1294" t="str">
        <f>IF(ISNUMBER(SEARCH(kpi_catalog[[#Headers],[Brand]],$Q350)),"Y","N")</f>
        <v>Y</v>
      </c>
      <c r="T350" s="1294" t="str">
        <f>IF(ISNUMBER(SEARCH(kpi_catalog[[#Headers],[Acquisition Period]],$Q350)),"Y","N")</f>
        <v>Y</v>
      </c>
      <c r="U350" s="1294" t="str">
        <f>IF(ISNUMBER(SEARCH(kpi_catalog[[#Headers],[Engager Type]],$Q350)),"Y","N")</f>
        <v>Y</v>
      </c>
      <c r="V350" s="1294" t="str">
        <f>IF(ISNUMBER(SEARCH(kpi_catalog[[#Headers],[Buyer Type]],$Q350)),"Y","N")</f>
        <v>Y</v>
      </c>
      <c r="W350" s="1294" t="str">
        <f>IF(ISNUMBER(SEARCH(kpi_catalog[[#Headers],[Loyalty Filter]],$Q350)),"Y","N")</f>
        <v>Y</v>
      </c>
      <c r="X350" s="1294" t="str">
        <f>IF(ISNUMBER(SEARCH(kpi_catalog[[#Headers],[Channel]],$Q350)),"Y","N")</f>
        <v>N</v>
      </c>
      <c r="Y350" s="1294" t="str">
        <f>IF(ISNUMBER(SEARCH(kpi_catalog[[#Headers],[Campaign ID]],$Q350)),"Y","N")</f>
        <v>N</v>
      </c>
      <c r="Z350" s="1294" t="str">
        <f>IF(ISNUMBER(SEARCH(kpi_catalog[[#Headers],[Channel]],$Q350)),"Y","N")</f>
        <v>N</v>
      </c>
      <c r="AA350" s="1294" t="str">
        <f>IF(ISNUMBER(SEARCH(kpi_catalog[[#Headers],[Campaign ID]],$Q350)),"Y","N")</f>
        <v>N</v>
      </c>
      <c r="AB350" s="1294" t="str">
        <f>IF(ISNUMBER(SEARCH(kpi_catalog[[#Headers],[Campaign Name]],$Q350)),"Y","N")</f>
        <v>N</v>
      </c>
      <c r="AC350" s="1294" t="str">
        <f>IF(ISNUMBER(SEARCH(kpi_catalog[[#Headers],[Touchpoint]],$Q350)),"Y","N")</f>
        <v>N</v>
      </c>
      <c r="AD350" s="1294" t="str">
        <f>IF(ISNUMBER(SEARCH(kpi_catalog[[#Headers],[Campaign type]],$Q350)),"Y","N")</f>
        <v>N</v>
      </c>
      <c r="AE350" s="1294" t="str">
        <f>IF(ISNUMBER(SEARCH(kpi_catalog[[#Headers],[Product franchise]],$Q350)),"Y","N")</f>
        <v>N</v>
      </c>
      <c r="AF350" s="1294" t="str">
        <f>IF(ISNUMBER(SEARCH(kpi_catalog[[#Headers],[Product code]],$Q350)),"Y","N")</f>
        <v>N</v>
      </c>
      <c r="AG350" s="1326" t="s">
        <v>4586</v>
      </c>
      <c r="AH350" s="1296"/>
      <c r="AI350" s="1297"/>
      <c r="AJ350" s="1297"/>
    </row>
    <row r="351" spans="1:36" ht="30" customHeight="1">
      <c r="A351" s="1282">
        <v>349</v>
      </c>
      <c r="B351" s="1283" t="s">
        <v>70</v>
      </c>
      <c r="C351" s="1296"/>
      <c r="D351" s="1291" t="s">
        <v>4589</v>
      </c>
      <c r="E351" s="1291" t="s">
        <v>4585</v>
      </c>
      <c r="F351" s="1291" t="s">
        <v>4587</v>
      </c>
      <c r="G351" s="1291" t="s">
        <v>3368</v>
      </c>
      <c r="H351" s="1291" t="s">
        <v>4336</v>
      </c>
      <c r="I351" s="1291" t="s">
        <v>4330</v>
      </c>
      <c r="J351" s="1318" t="s">
        <v>70</v>
      </c>
      <c r="K351" s="1291" t="s">
        <v>4346</v>
      </c>
      <c r="L351" s="1292" t="str">
        <f>IF(ISNUMBER(SEARCH(kpi_catalog[[#Headers],[Till Date]],K351)),"Y","N")</f>
        <v>N</v>
      </c>
      <c r="M351" s="1292" t="str">
        <f t="shared" si="5"/>
        <v>Y</v>
      </c>
      <c r="N351" s="1292" t="str">
        <f>IF(ISNUMBER(SEARCH(kpi_catalog[[#Headers],[YTD]],$K351)),"Y","N")</f>
        <v>Y</v>
      </c>
      <c r="O351" s="1292" t="str">
        <f>IF(ISNUMBER(SEARCH(kpi_catalog[[#Headers],[MTD]],$K351)),"Y","N")</f>
        <v>N</v>
      </c>
      <c r="P351" s="1292" t="str">
        <f>IF(ISNUMBER(SEARCH(kpi_catalog[[#Headers],[Selected period]],$K351)),"Y","N")</f>
        <v>N</v>
      </c>
      <c r="Q351" s="1293" t="s">
        <v>4332</v>
      </c>
      <c r="R351" s="1294" t="str">
        <f>IF(ISNUMBER(SEARCH(kpi_catalog[[#Headers],[Division]],$Q351)),"Y","N")</f>
        <v>Y</v>
      </c>
      <c r="S351" s="1294" t="str">
        <f>IF(ISNUMBER(SEARCH(kpi_catalog[[#Headers],[Brand]],$Q351)),"Y","N")</f>
        <v>Y</v>
      </c>
      <c r="T351" s="1294" t="str">
        <f>IF(ISNUMBER(SEARCH(kpi_catalog[[#Headers],[Acquisition Period]],$Q351)),"Y","N")</f>
        <v>Y</v>
      </c>
      <c r="U351" s="1294" t="str">
        <f>IF(ISNUMBER(SEARCH(kpi_catalog[[#Headers],[Engager Type]],$Q351)),"Y","N")</f>
        <v>Y</v>
      </c>
      <c r="V351" s="1294" t="str">
        <f>IF(ISNUMBER(SEARCH(kpi_catalog[[#Headers],[Buyer Type]],$Q351)),"Y","N")</f>
        <v>Y</v>
      </c>
      <c r="W351" s="1294" t="str">
        <f>IF(ISNUMBER(SEARCH(kpi_catalog[[#Headers],[Loyalty Filter]],$Q351)),"Y","N")</f>
        <v>Y</v>
      </c>
      <c r="X351" s="1294" t="str">
        <f>IF(ISNUMBER(SEARCH(kpi_catalog[[#Headers],[Channel]],$Q351)),"Y","N")</f>
        <v>N</v>
      </c>
      <c r="Y351" s="1294" t="str">
        <f>IF(ISNUMBER(SEARCH(kpi_catalog[[#Headers],[Campaign ID]],$Q351)),"Y","N")</f>
        <v>N</v>
      </c>
      <c r="Z351" s="1294" t="str">
        <f>IF(ISNUMBER(SEARCH(kpi_catalog[[#Headers],[Channel]],$Q351)),"Y","N")</f>
        <v>N</v>
      </c>
      <c r="AA351" s="1294" t="str">
        <f>IF(ISNUMBER(SEARCH(kpi_catalog[[#Headers],[Campaign ID]],$Q351)),"Y","N")</f>
        <v>N</v>
      </c>
      <c r="AB351" s="1294" t="str">
        <f>IF(ISNUMBER(SEARCH(kpi_catalog[[#Headers],[Campaign Name]],$Q351)),"Y","N")</f>
        <v>N</v>
      </c>
      <c r="AC351" s="1294" t="str">
        <f>IF(ISNUMBER(SEARCH(kpi_catalog[[#Headers],[Touchpoint]],$Q351)),"Y","N")</f>
        <v>N</v>
      </c>
      <c r="AD351" s="1294" t="str">
        <f>IF(ISNUMBER(SEARCH(kpi_catalog[[#Headers],[Campaign type]],$Q351)),"Y","N")</f>
        <v>N</v>
      </c>
      <c r="AE351" s="1294" t="str">
        <f>IF(ISNUMBER(SEARCH(kpi_catalog[[#Headers],[Product franchise]],$Q351)),"Y","N")</f>
        <v>N</v>
      </c>
      <c r="AF351" s="1294" t="str">
        <f>IF(ISNUMBER(SEARCH(kpi_catalog[[#Headers],[Product code]],$Q351)),"Y","N")</f>
        <v>N</v>
      </c>
      <c r="AG351" s="1295" t="s">
        <v>4337</v>
      </c>
      <c r="AH351" s="1296"/>
      <c r="AI351" s="1297"/>
      <c r="AJ351" s="1297"/>
    </row>
    <row r="352" spans="1:36" ht="30" customHeight="1">
      <c r="A352" s="1282">
        <v>350</v>
      </c>
      <c r="B352" s="1283" t="s">
        <v>70</v>
      </c>
      <c r="C352" s="1296"/>
      <c r="D352" s="1291" t="s">
        <v>4589</v>
      </c>
      <c r="E352" s="1291" t="s">
        <v>4585</v>
      </c>
      <c r="F352" s="1291" t="s">
        <v>4588</v>
      </c>
      <c r="G352" s="1291" t="s">
        <v>4339</v>
      </c>
      <c r="H352" s="1291" t="s">
        <v>4336</v>
      </c>
      <c r="I352" s="1291" t="s">
        <v>4330</v>
      </c>
      <c r="J352" s="1318" t="s">
        <v>70</v>
      </c>
      <c r="K352" s="1291" t="s">
        <v>4346</v>
      </c>
      <c r="L352" s="1292" t="str">
        <f>IF(ISNUMBER(SEARCH(kpi_catalog[[#Headers],[Till Date]],K352)),"Y","N")</f>
        <v>N</v>
      </c>
      <c r="M352" s="1292" t="str">
        <f t="shared" si="5"/>
        <v>Y</v>
      </c>
      <c r="N352" s="1292" t="str">
        <f>IF(ISNUMBER(SEARCH(kpi_catalog[[#Headers],[YTD]],$K352)),"Y","N")</f>
        <v>Y</v>
      </c>
      <c r="O352" s="1292" t="str">
        <f>IF(ISNUMBER(SEARCH(kpi_catalog[[#Headers],[MTD]],$K352)),"Y","N")</f>
        <v>N</v>
      </c>
      <c r="P352" s="1292" t="str">
        <f>IF(ISNUMBER(SEARCH(kpi_catalog[[#Headers],[Selected period]],$K352)),"Y","N")</f>
        <v>N</v>
      </c>
      <c r="Q352" s="1293" t="s">
        <v>4332</v>
      </c>
      <c r="R352" s="1294" t="str">
        <f>IF(ISNUMBER(SEARCH(kpi_catalog[[#Headers],[Division]],$Q352)),"Y","N")</f>
        <v>Y</v>
      </c>
      <c r="S352" s="1294" t="str">
        <f>IF(ISNUMBER(SEARCH(kpi_catalog[[#Headers],[Brand]],$Q352)),"Y","N")</f>
        <v>Y</v>
      </c>
      <c r="T352" s="1294" t="str">
        <f>IF(ISNUMBER(SEARCH(kpi_catalog[[#Headers],[Acquisition Period]],$Q352)),"Y","N")</f>
        <v>Y</v>
      </c>
      <c r="U352" s="1294" t="str">
        <f>IF(ISNUMBER(SEARCH(kpi_catalog[[#Headers],[Engager Type]],$Q352)),"Y","N")</f>
        <v>Y</v>
      </c>
      <c r="V352" s="1294" t="str">
        <f>IF(ISNUMBER(SEARCH(kpi_catalog[[#Headers],[Buyer Type]],$Q352)),"Y","N")</f>
        <v>Y</v>
      </c>
      <c r="W352" s="1294" t="str">
        <f>IF(ISNUMBER(SEARCH(kpi_catalog[[#Headers],[Loyalty Filter]],$Q352)),"Y","N")</f>
        <v>Y</v>
      </c>
      <c r="X352" s="1294" t="str">
        <f>IF(ISNUMBER(SEARCH(kpi_catalog[[#Headers],[Channel]],$Q352)),"Y","N")</f>
        <v>N</v>
      </c>
      <c r="Y352" s="1294" t="str">
        <f>IF(ISNUMBER(SEARCH(kpi_catalog[[#Headers],[Campaign ID]],$Q352)),"Y","N")</f>
        <v>N</v>
      </c>
      <c r="Z352" s="1294" t="str">
        <f>IF(ISNUMBER(SEARCH(kpi_catalog[[#Headers],[Channel]],$Q352)),"Y","N")</f>
        <v>N</v>
      </c>
      <c r="AA352" s="1294" t="str">
        <f>IF(ISNUMBER(SEARCH(kpi_catalog[[#Headers],[Campaign ID]],$Q352)),"Y","N")</f>
        <v>N</v>
      </c>
      <c r="AB352" s="1294" t="str">
        <f>IF(ISNUMBER(SEARCH(kpi_catalog[[#Headers],[Campaign Name]],$Q352)),"Y","N")</f>
        <v>N</v>
      </c>
      <c r="AC352" s="1294" t="str">
        <f>IF(ISNUMBER(SEARCH(kpi_catalog[[#Headers],[Touchpoint]],$Q352)),"Y","N")</f>
        <v>N</v>
      </c>
      <c r="AD352" s="1294" t="str">
        <f>IF(ISNUMBER(SEARCH(kpi_catalog[[#Headers],[Campaign type]],$Q352)),"Y","N")</f>
        <v>N</v>
      </c>
      <c r="AE352" s="1294" t="str">
        <f>IF(ISNUMBER(SEARCH(kpi_catalog[[#Headers],[Product franchise]],$Q352)),"Y","N")</f>
        <v>N</v>
      </c>
      <c r="AF352" s="1294" t="str">
        <f>IF(ISNUMBER(SEARCH(kpi_catalog[[#Headers],[Product code]],$Q352)),"Y","N")</f>
        <v>N</v>
      </c>
      <c r="AG352" s="1295" t="s">
        <v>4337</v>
      </c>
      <c r="AH352" s="1296"/>
      <c r="AI352" s="1297"/>
      <c r="AJ352" s="1297"/>
    </row>
    <row r="353" spans="1:36" ht="30" customHeight="1">
      <c r="A353" s="1282">
        <v>351</v>
      </c>
      <c r="B353" s="1283" t="s">
        <v>70</v>
      </c>
      <c r="C353" s="1296"/>
      <c r="D353" s="1291" t="s">
        <v>4589</v>
      </c>
      <c r="E353" s="1291" t="s">
        <v>4589</v>
      </c>
      <c r="F353" s="1291" t="s">
        <v>4589</v>
      </c>
      <c r="G353" s="1291" t="s">
        <v>3368</v>
      </c>
      <c r="H353" s="1291" t="s">
        <v>4361</v>
      </c>
      <c r="I353" s="1291" t="s">
        <v>4330</v>
      </c>
      <c r="J353" s="1318" t="s">
        <v>70</v>
      </c>
      <c r="K353" s="1291" t="s">
        <v>4346</v>
      </c>
      <c r="L353" s="1292" t="str">
        <f>IF(ISNUMBER(SEARCH(kpi_catalog[[#Headers],[Till Date]],K353)),"Y","N")</f>
        <v>N</v>
      </c>
      <c r="M353" s="1292" t="str">
        <f t="shared" si="5"/>
        <v>Y</v>
      </c>
      <c r="N353" s="1292" t="str">
        <f>IF(ISNUMBER(SEARCH(kpi_catalog[[#Headers],[YTD]],$K353)),"Y","N")</f>
        <v>Y</v>
      </c>
      <c r="O353" s="1292" t="str">
        <f>IF(ISNUMBER(SEARCH(kpi_catalog[[#Headers],[MTD]],$K353)),"Y","N")</f>
        <v>N</v>
      </c>
      <c r="P353" s="1292" t="str">
        <f>IF(ISNUMBER(SEARCH(kpi_catalog[[#Headers],[Selected period]],$K353)),"Y","N")</f>
        <v>N</v>
      </c>
      <c r="Q353" s="1293" t="s">
        <v>4332</v>
      </c>
      <c r="R353" s="1294" t="str">
        <f>IF(ISNUMBER(SEARCH(kpi_catalog[[#Headers],[Division]],$Q353)),"Y","N")</f>
        <v>Y</v>
      </c>
      <c r="S353" s="1294" t="str">
        <f>IF(ISNUMBER(SEARCH(kpi_catalog[[#Headers],[Brand]],$Q353)),"Y","N")</f>
        <v>Y</v>
      </c>
      <c r="T353" s="1294" t="str">
        <f>IF(ISNUMBER(SEARCH(kpi_catalog[[#Headers],[Acquisition Period]],$Q353)),"Y","N")</f>
        <v>Y</v>
      </c>
      <c r="U353" s="1294" t="str">
        <f>IF(ISNUMBER(SEARCH(kpi_catalog[[#Headers],[Engager Type]],$Q353)),"Y","N")</f>
        <v>Y</v>
      </c>
      <c r="V353" s="1294" t="str">
        <f>IF(ISNUMBER(SEARCH(kpi_catalog[[#Headers],[Buyer Type]],$Q353)),"Y","N")</f>
        <v>Y</v>
      </c>
      <c r="W353" s="1294" t="str">
        <f>IF(ISNUMBER(SEARCH(kpi_catalog[[#Headers],[Loyalty Filter]],$Q353)),"Y","N")</f>
        <v>Y</v>
      </c>
      <c r="X353" s="1294" t="str">
        <f>IF(ISNUMBER(SEARCH(kpi_catalog[[#Headers],[Channel]],$Q353)),"Y","N")</f>
        <v>N</v>
      </c>
      <c r="Y353" s="1294" t="str">
        <f>IF(ISNUMBER(SEARCH(kpi_catalog[[#Headers],[Campaign ID]],$Q353)),"Y","N")</f>
        <v>N</v>
      </c>
      <c r="Z353" s="1294" t="str">
        <f>IF(ISNUMBER(SEARCH(kpi_catalog[[#Headers],[Channel]],$Q353)),"Y","N")</f>
        <v>N</v>
      </c>
      <c r="AA353" s="1294" t="str">
        <f>IF(ISNUMBER(SEARCH(kpi_catalog[[#Headers],[Campaign ID]],$Q353)),"Y","N")</f>
        <v>N</v>
      </c>
      <c r="AB353" s="1294" t="str">
        <f>IF(ISNUMBER(SEARCH(kpi_catalog[[#Headers],[Campaign Name]],$Q353)),"Y","N")</f>
        <v>N</v>
      </c>
      <c r="AC353" s="1294" t="str">
        <f>IF(ISNUMBER(SEARCH(kpi_catalog[[#Headers],[Touchpoint]],$Q353)),"Y","N")</f>
        <v>N</v>
      </c>
      <c r="AD353" s="1294" t="str">
        <f>IF(ISNUMBER(SEARCH(kpi_catalog[[#Headers],[Campaign type]],$Q353)),"Y","N")</f>
        <v>N</v>
      </c>
      <c r="AE353" s="1294" t="str">
        <f>IF(ISNUMBER(SEARCH(kpi_catalog[[#Headers],[Product franchise]],$Q353)),"Y","N")</f>
        <v>N</v>
      </c>
      <c r="AF353" s="1294" t="str">
        <f>IF(ISNUMBER(SEARCH(kpi_catalog[[#Headers],[Product code]],$Q353)),"Y","N")</f>
        <v>N</v>
      </c>
      <c r="AG353" s="1326" t="s">
        <v>4590</v>
      </c>
      <c r="AH353" s="1296"/>
      <c r="AI353" s="1297"/>
      <c r="AJ353" s="1297"/>
    </row>
    <row r="354" spans="1:36" ht="30" customHeight="1">
      <c r="A354" s="1282">
        <v>352</v>
      </c>
      <c r="B354" s="1283" t="s">
        <v>70</v>
      </c>
      <c r="C354" s="1296"/>
      <c r="D354" s="1291" t="s">
        <v>4589</v>
      </c>
      <c r="E354" s="1291" t="s">
        <v>4589</v>
      </c>
      <c r="F354" s="1291" t="s">
        <v>4591</v>
      </c>
      <c r="G354" s="1291" t="s">
        <v>3368</v>
      </c>
      <c r="H354" s="1291" t="s">
        <v>4336</v>
      </c>
      <c r="I354" s="1291" t="s">
        <v>4330</v>
      </c>
      <c r="J354" s="1318" t="s">
        <v>70</v>
      </c>
      <c r="K354" s="1291" t="s">
        <v>4346</v>
      </c>
      <c r="L354" s="1292" t="str">
        <f>IF(ISNUMBER(SEARCH(kpi_catalog[[#Headers],[Till Date]],K354)),"Y","N")</f>
        <v>N</v>
      </c>
      <c r="M354" s="1292" t="str">
        <f t="shared" si="5"/>
        <v>Y</v>
      </c>
      <c r="N354" s="1292" t="str">
        <f>IF(ISNUMBER(SEARCH(kpi_catalog[[#Headers],[YTD]],$K354)),"Y","N")</f>
        <v>Y</v>
      </c>
      <c r="O354" s="1292" t="str">
        <f>IF(ISNUMBER(SEARCH(kpi_catalog[[#Headers],[MTD]],$K354)),"Y","N")</f>
        <v>N</v>
      </c>
      <c r="P354" s="1292" t="str">
        <f>IF(ISNUMBER(SEARCH(kpi_catalog[[#Headers],[Selected period]],$K354)),"Y","N")</f>
        <v>N</v>
      </c>
      <c r="Q354" s="1293" t="s">
        <v>4332</v>
      </c>
      <c r="R354" s="1294" t="str">
        <f>IF(ISNUMBER(SEARCH(kpi_catalog[[#Headers],[Division]],$Q354)),"Y","N")</f>
        <v>Y</v>
      </c>
      <c r="S354" s="1294" t="str">
        <f>IF(ISNUMBER(SEARCH(kpi_catalog[[#Headers],[Brand]],$Q354)),"Y","N")</f>
        <v>Y</v>
      </c>
      <c r="T354" s="1294" t="str">
        <f>IF(ISNUMBER(SEARCH(kpi_catalog[[#Headers],[Acquisition Period]],$Q354)),"Y","N")</f>
        <v>Y</v>
      </c>
      <c r="U354" s="1294" t="str">
        <f>IF(ISNUMBER(SEARCH(kpi_catalog[[#Headers],[Engager Type]],$Q354)),"Y","N")</f>
        <v>Y</v>
      </c>
      <c r="V354" s="1294" t="str">
        <f>IF(ISNUMBER(SEARCH(kpi_catalog[[#Headers],[Buyer Type]],$Q354)),"Y","N")</f>
        <v>Y</v>
      </c>
      <c r="W354" s="1294" t="str">
        <f>IF(ISNUMBER(SEARCH(kpi_catalog[[#Headers],[Loyalty Filter]],$Q354)),"Y","N")</f>
        <v>Y</v>
      </c>
      <c r="X354" s="1294" t="str">
        <f>IF(ISNUMBER(SEARCH(kpi_catalog[[#Headers],[Channel]],$Q354)),"Y","N")</f>
        <v>N</v>
      </c>
      <c r="Y354" s="1294" t="str">
        <f>IF(ISNUMBER(SEARCH(kpi_catalog[[#Headers],[Campaign ID]],$Q354)),"Y","N")</f>
        <v>N</v>
      </c>
      <c r="Z354" s="1294" t="str">
        <f>IF(ISNUMBER(SEARCH(kpi_catalog[[#Headers],[Channel]],$Q354)),"Y","N")</f>
        <v>N</v>
      </c>
      <c r="AA354" s="1294" t="str">
        <f>IF(ISNUMBER(SEARCH(kpi_catalog[[#Headers],[Campaign ID]],$Q354)),"Y","N")</f>
        <v>N</v>
      </c>
      <c r="AB354" s="1294" t="str">
        <f>IF(ISNUMBER(SEARCH(kpi_catalog[[#Headers],[Campaign Name]],$Q354)),"Y","N")</f>
        <v>N</v>
      </c>
      <c r="AC354" s="1294" t="str">
        <f>IF(ISNUMBER(SEARCH(kpi_catalog[[#Headers],[Touchpoint]],$Q354)),"Y","N")</f>
        <v>N</v>
      </c>
      <c r="AD354" s="1294" t="str">
        <f>IF(ISNUMBER(SEARCH(kpi_catalog[[#Headers],[Campaign type]],$Q354)),"Y","N")</f>
        <v>N</v>
      </c>
      <c r="AE354" s="1294" t="str">
        <f>IF(ISNUMBER(SEARCH(kpi_catalog[[#Headers],[Product franchise]],$Q354)),"Y","N")</f>
        <v>N</v>
      </c>
      <c r="AF354" s="1294" t="str">
        <f>IF(ISNUMBER(SEARCH(kpi_catalog[[#Headers],[Product code]],$Q354)),"Y","N")</f>
        <v>N</v>
      </c>
      <c r="AG354" s="1295" t="s">
        <v>4337</v>
      </c>
      <c r="AH354" s="1296"/>
      <c r="AI354" s="1297"/>
      <c r="AJ354" s="1297"/>
    </row>
    <row r="355" spans="1:36" ht="30" customHeight="1">
      <c r="A355" s="1282">
        <v>353</v>
      </c>
      <c r="B355" s="1283" t="s">
        <v>70</v>
      </c>
      <c r="C355" s="1296"/>
      <c r="D355" s="1291" t="s">
        <v>4589</v>
      </c>
      <c r="E355" s="1291" t="s">
        <v>4589</v>
      </c>
      <c r="F355" s="1291" t="s">
        <v>4592</v>
      </c>
      <c r="G355" s="1291" t="s">
        <v>4339</v>
      </c>
      <c r="H355" s="1291" t="s">
        <v>4336</v>
      </c>
      <c r="I355" s="1291" t="s">
        <v>4330</v>
      </c>
      <c r="J355" s="1318" t="s">
        <v>70</v>
      </c>
      <c r="K355" s="1291" t="s">
        <v>4346</v>
      </c>
      <c r="L355" s="1292" t="str">
        <f>IF(ISNUMBER(SEARCH(kpi_catalog[[#Headers],[Till Date]],K355)),"Y","N")</f>
        <v>N</v>
      </c>
      <c r="M355" s="1292" t="str">
        <f t="shared" si="5"/>
        <v>Y</v>
      </c>
      <c r="N355" s="1292" t="str">
        <f>IF(ISNUMBER(SEARCH(kpi_catalog[[#Headers],[YTD]],$K355)),"Y","N")</f>
        <v>Y</v>
      </c>
      <c r="O355" s="1292" t="str">
        <f>IF(ISNUMBER(SEARCH(kpi_catalog[[#Headers],[MTD]],$K355)),"Y","N")</f>
        <v>N</v>
      </c>
      <c r="P355" s="1292" t="str">
        <f>IF(ISNUMBER(SEARCH(kpi_catalog[[#Headers],[Selected period]],$K355)),"Y","N")</f>
        <v>N</v>
      </c>
      <c r="Q355" s="1293" t="s">
        <v>4332</v>
      </c>
      <c r="R355" s="1294" t="str">
        <f>IF(ISNUMBER(SEARCH(kpi_catalog[[#Headers],[Division]],$Q355)),"Y","N")</f>
        <v>Y</v>
      </c>
      <c r="S355" s="1294" t="str">
        <f>IF(ISNUMBER(SEARCH(kpi_catalog[[#Headers],[Brand]],$Q355)),"Y","N")</f>
        <v>Y</v>
      </c>
      <c r="T355" s="1294" t="str">
        <f>IF(ISNUMBER(SEARCH(kpi_catalog[[#Headers],[Acquisition Period]],$Q355)),"Y","N")</f>
        <v>Y</v>
      </c>
      <c r="U355" s="1294" t="str">
        <f>IF(ISNUMBER(SEARCH(kpi_catalog[[#Headers],[Engager Type]],$Q355)),"Y","N")</f>
        <v>Y</v>
      </c>
      <c r="V355" s="1294" t="str">
        <f>IF(ISNUMBER(SEARCH(kpi_catalog[[#Headers],[Buyer Type]],$Q355)),"Y","N")</f>
        <v>Y</v>
      </c>
      <c r="W355" s="1294" t="str">
        <f>IF(ISNUMBER(SEARCH(kpi_catalog[[#Headers],[Loyalty Filter]],$Q355)),"Y","N")</f>
        <v>Y</v>
      </c>
      <c r="X355" s="1294" t="str">
        <f>IF(ISNUMBER(SEARCH(kpi_catalog[[#Headers],[Channel]],$Q355)),"Y","N")</f>
        <v>N</v>
      </c>
      <c r="Y355" s="1294" t="str">
        <f>IF(ISNUMBER(SEARCH(kpi_catalog[[#Headers],[Campaign ID]],$Q355)),"Y","N")</f>
        <v>N</v>
      </c>
      <c r="Z355" s="1294" t="str">
        <f>IF(ISNUMBER(SEARCH(kpi_catalog[[#Headers],[Channel]],$Q355)),"Y","N")</f>
        <v>N</v>
      </c>
      <c r="AA355" s="1294" t="str">
        <f>IF(ISNUMBER(SEARCH(kpi_catalog[[#Headers],[Campaign ID]],$Q355)),"Y","N")</f>
        <v>N</v>
      </c>
      <c r="AB355" s="1294" t="str">
        <f>IF(ISNUMBER(SEARCH(kpi_catalog[[#Headers],[Campaign Name]],$Q355)),"Y","N")</f>
        <v>N</v>
      </c>
      <c r="AC355" s="1294" t="str">
        <f>IF(ISNUMBER(SEARCH(kpi_catalog[[#Headers],[Touchpoint]],$Q355)),"Y","N")</f>
        <v>N</v>
      </c>
      <c r="AD355" s="1294" t="str">
        <f>IF(ISNUMBER(SEARCH(kpi_catalog[[#Headers],[Campaign type]],$Q355)),"Y","N")</f>
        <v>N</v>
      </c>
      <c r="AE355" s="1294" t="str">
        <f>IF(ISNUMBER(SEARCH(kpi_catalog[[#Headers],[Product franchise]],$Q355)),"Y","N")</f>
        <v>N</v>
      </c>
      <c r="AF355" s="1294" t="str">
        <f>IF(ISNUMBER(SEARCH(kpi_catalog[[#Headers],[Product code]],$Q355)),"Y","N")</f>
        <v>N</v>
      </c>
      <c r="AG355" s="1295" t="s">
        <v>4337</v>
      </c>
      <c r="AH355" s="1296"/>
      <c r="AI355" s="1297"/>
      <c r="AJ355" s="1297"/>
    </row>
    <row r="356" spans="1:36" ht="30" customHeight="1">
      <c r="A356" s="1282">
        <v>354</v>
      </c>
      <c r="B356" s="1283" t="s">
        <v>70</v>
      </c>
      <c r="C356" s="1296"/>
      <c r="D356" s="1291" t="s">
        <v>4593</v>
      </c>
      <c r="E356" s="1291" t="s">
        <v>4593</v>
      </c>
      <c r="F356" s="1291" t="s">
        <v>4593</v>
      </c>
      <c r="G356" s="1291" t="s">
        <v>3368</v>
      </c>
      <c r="H356" s="1291" t="s">
        <v>4361</v>
      </c>
      <c r="I356" s="1291" t="s">
        <v>4330</v>
      </c>
      <c r="J356" s="1318" t="s">
        <v>70</v>
      </c>
      <c r="K356" s="1291" t="s">
        <v>4346</v>
      </c>
      <c r="L356" s="1292" t="str">
        <f>IF(ISNUMBER(SEARCH(kpi_catalog[[#Headers],[Till Date]],K356)),"Y","N")</f>
        <v>N</v>
      </c>
      <c r="M356" s="1292" t="str">
        <f t="shared" si="5"/>
        <v>Y</v>
      </c>
      <c r="N356" s="1292" t="str">
        <f>IF(ISNUMBER(SEARCH(kpi_catalog[[#Headers],[YTD]],$K356)),"Y","N")</f>
        <v>Y</v>
      </c>
      <c r="O356" s="1292" t="str">
        <f>IF(ISNUMBER(SEARCH(kpi_catalog[[#Headers],[MTD]],$K356)),"Y","N")</f>
        <v>N</v>
      </c>
      <c r="P356" s="1292" t="str">
        <f>IF(ISNUMBER(SEARCH(kpi_catalog[[#Headers],[Selected period]],$K356)),"Y","N")</f>
        <v>N</v>
      </c>
      <c r="Q356" s="1293" t="s">
        <v>4332</v>
      </c>
      <c r="R356" s="1294" t="str">
        <f>IF(ISNUMBER(SEARCH(kpi_catalog[[#Headers],[Division]],$Q356)),"Y","N")</f>
        <v>Y</v>
      </c>
      <c r="S356" s="1294" t="str">
        <f>IF(ISNUMBER(SEARCH(kpi_catalog[[#Headers],[Brand]],$Q356)),"Y","N")</f>
        <v>Y</v>
      </c>
      <c r="T356" s="1294" t="str">
        <f>IF(ISNUMBER(SEARCH(kpi_catalog[[#Headers],[Acquisition Period]],$Q356)),"Y","N")</f>
        <v>Y</v>
      </c>
      <c r="U356" s="1294" t="str">
        <f>IF(ISNUMBER(SEARCH(kpi_catalog[[#Headers],[Engager Type]],$Q356)),"Y","N")</f>
        <v>Y</v>
      </c>
      <c r="V356" s="1294" t="str">
        <f>IF(ISNUMBER(SEARCH(kpi_catalog[[#Headers],[Buyer Type]],$Q356)),"Y","N")</f>
        <v>Y</v>
      </c>
      <c r="W356" s="1294" t="str">
        <f>IF(ISNUMBER(SEARCH(kpi_catalog[[#Headers],[Loyalty Filter]],$Q356)),"Y","N")</f>
        <v>Y</v>
      </c>
      <c r="X356" s="1294" t="str">
        <f>IF(ISNUMBER(SEARCH(kpi_catalog[[#Headers],[Channel]],$Q356)),"Y","N")</f>
        <v>N</v>
      </c>
      <c r="Y356" s="1294" t="str">
        <f>IF(ISNUMBER(SEARCH(kpi_catalog[[#Headers],[Campaign ID]],$Q356)),"Y","N")</f>
        <v>N</v>
      </c>
      <c r="Z356" s="1294" t="str">
        <f>IF(ISNUMBER(SEARCH(kpi_catalog[[#Headers],[Channel]],$Q356)),"Y","N")</f>
        <v>N</v>
      </c>
      <c r="AA356" s="1294" t="str">
        <f>IF(ISNUMBER(SEARCH(kpi_catalog[[#Headers],[Campaign ID]],$Q356)),"Y","N")</f>
        <v>N</v>
      </c>
      <c r="AB356" s="1294" t="str">
        <f>IF(ISNUMBER(SEARCH(kpi_catalog[[#Headers],[Campaign Name]],$Q356)),"Y","N")</f>
        <v>N</v>
      </c>
      <c r="AC356" s="1294" t="str">
        <f>IF(ISNUMBER(SEARCH(kpi_catalog[[#Headers],[Touchpoint]],$Q356)),"Y","N")</f>
        <v>N</v>
      </c>
      <c r="AD356" s="1294" t="str">
        <f>IF(ISNUMBER(SEARCH(kpi_catalog[[#Headers],[Campaign type]],$Q356)),"Y","N")</f>
        <v>N</v>
      </c>
      <c r="AE356" s="1294" t="str">
        <f>IF(ISNUMBER(SEARCH(kpi_catalog[[#Headers],[Product franchise]],$Q356)),"Y","N")</f>
        <v>N</v>
      </c>
      <c r="AF356" s="1294" t="str">
        <f>IF(ISNUMBER(SEARCH(kpi_catalog[[#Headers],[Product code]],$Q356)),"Y","N")</f>
        <v>N</v>
      </c>
      <c r="AG356" s="1326" t="s">
        <v>4594</v>
      </c>
      <c r="AH356" s="1296"/>
      <c r="AI356" s="1297"/>
      <c r="AJ356" s="1297"/>
    </row>
    <row r="357" spans="1:36" ht="30" customHeight="1">
      <c r="A357" s="1282">
        <v>355</v>
      </c>
      <c r="B357" s="1283" t="s">
        <v>70</v>
      </c>
      <c r="C357" s="1296"/>
      <c r="D357" s="1291" t="s">
        <v>4593</v>
      </c>
      <c r="E357" s="1291" t="s">
        <v>4593</v>
      </c>
      <c r="F357" s="1291" t="s">
        <v>4595</v>
      </c>
      <c r="G357" s="1291" t="s">
        <v>3368</v>
      </c>
      <c r="H357" s="1291" t="s">
        <v>4336</v>
      </c>
      <c r="I357" s="1291" t="s">
        <v>4330</v>
      </c>
      <c r="J357" s="1318" t="s">
        <v>70</v>
      </c>
      <c r="K357" s="1291" t="s">
        <v>4346</v>
      </c>
      <c r="L357" s="1292" t="str">
        <f>IF(ISNUMBER(SEARCH(kpi_catalog[[#Headers],[Till Date]],K357)),"Y","N")</f>
        <v>N</v>
      </c>
      <c r="M357" s="1292" t="str">
        <f t="shared" si="5"/>
        <v>Y</v>
      </c>
      <c r="N357" s="1292" t="str">
        <f>IF(ISNUMBER(SEARCH(kpi_catalog[[#Headers],[YTD]],$K357)),"Y","N")</f>
        <v>Y</v>
      </c>
      <c r="O357" s="1292" t="str">
        <f>IF(ISNUMBER(SEARCH(kpi_catalog[[#Headers],[MTD]],$K357)),"Y","N")</f>
        <v>N</v>
      </c>
      <c r="P357" s="1292" t="str">
        <f>IF(ISNUMBER(SEARCH(kpi_catalog[[#Headers],[Selected period]],$K357)),"Y","N")</f>
        <v>N</v>
      </c>
      <c r="Q357" s="1293" t="s">
        <v>4332</v>
      </c>
      <c r="R357" s="1294" t="str">
        <f>IF(ISNUMBER(SEARCH(kpi_catalog[[#Headers],[Division]],$Q357)),"Y","N")</f>
        <v>Y</v>
      </c>
      <c r="S357" s="1294" t="str">
        <f>IF(ISNUMBER(SEARCH(kpi_catalog[[#Headers],[Brand]],$Q357)),"Y","N")</f>
        <v>Y</v>
      </c>
      <c r="T357" s="1294" t="str">
        <f>IF(ISNUMBER(SEARCH(kpi_catalog[[#Headers],[Acquisition Period]],$Q357)),"Y","N")</f>
        <v>Y</v>
      </c>
      <c r="U357" s="1294" t="str">
        <f>IF(ISNUMBER(SEARCH(kpi_catalog[[#Headers],[Engager Type]],$Q357)),"Y","N")</f>
        <v>Y</v>
      </c>
      <c r="V357" s="1294" t="str">
        <f>IF(ISNUMBER(SEARCH(kpi_catalog[[#Headers],[Buyer Type]],$Q357)),"Y","N")</f>
        <v>Y</v>
      </c>
      <c r="W357" s="1294" t="str">
        <f>IF(ISNUMBER(SEARCH(kpi_catalog[[#Headers],[Loyalty Filter]],$Q357)),"Y","N")</f>
        <v>Y</v>
      </c>
      <c r="X357" s="1294" t="str">
        <f>IF(ISNUMBER(SEARCH(kpi_catalog[[#Headers],[Channel]],$Q357)),"Y","N")</f>
        <v>N</v>
      </c>
      <c r="Y357" s="1294" t="str">
        <f>IF(ISNUMBER(SEARCH(kpi_catalog[[#Headers],[Campaign ID]],$Q357)),"Y","N")</f>
        <v>N</v>
      </c>
      <c r="Z357" s="1294" t="str">
        <f>IF(ISNUMBER(SEARCH(kpi_catalog[[#Headers],[Channel]],$Q357)),"Y","N")</f>
        <v>N</v>
      </c>
      <c r="AA357" s="1294" t="str">
        <f>IF(ISNUMBER(SEARCH(kpi_catalog[[#Headers],[Campaign ID]],$Q357)),"Y","N")</f>
        <v>N</v>
      </c>
      <c r="AB357" s="1294" t="str">
        <f>IF(ISNUMBER(SEARCH(kpi_catalog[[#Headers],[Campaign Name]],$Q357)),"Y","N")</f>
        <v>N</v>
      </c>
      <c r="AC357" s="1294" t="str">
        <f>IF(ISNUMBER(SEARCH(kpi_catalog[[#Headers],[Touchpoint]],$Q357)),"Y","N")</f>
        <v>N</v>
      </c>
      <c r="AD357" s="1294" t="str">
        <f>IF(ISNUMBER(SEARCH(kpi_catalog[[#Headers],[Campaign type]],$Q357)),"Y","N")</f>
        <v>N</v>
      </c>
      <c r="AE357" s="1294" t="str">
        <f>IF(ISNUMBER(SEARCH(kpi_catalog[[#Headers],[Product franchise]],$Q357)),"Y","N")</f>
        <v>N</v>
      </c>
      <c r="AF357" s="1294" t="str">
        <f>IF(ISNUMBER(SEARCH(kpi_catalog[[#Headers],[Product code]],$Q357)),"Y","N")</f>
        <v>N</v>
      </c>
      <c r="AG357" s="1295" t="s">
        <v>4337</v>
      </c>
      <c r="AH357" s="1296"/>
      <c r="AI357" s="1297"/>
      <c r="AJ357" s="1297"/>
    </row>
    <row r="358" spans="1:36" ht="30" customHeight="1">
      <c r="A358" s="1282">
        <v>356</v>
      </c>
      <c r="B358" s="1283" t="s">
        <v>70</v>
      </c>
      <c r="C358" s="1296"/>
      <c r="D358" s="1291" t="s">
        <v>4593</v>
      </c>
      <c r="E358" s="1291" t="s">
        <v>4593</v>
      </c>
      <c r="F358" s="1291" t="s">
        <v>4596</v>
      </c>
      <c r="G358" s="1291" t="s">
        <v>4339</v>
      </c>
      <c r="H358" s="1291" t="s">
        <v>4336</v>
      </c>
      <c r="I358" s="1291" t="s">
        <v>4330</v>
      </c>
      <c r="J358" s="1318" t="s">
        <v>70</v>
      </c>
      <c r="K358" s="1291" t="s">
        <v>4346</v>
      </c>
      <c r="L358" s="1292" t="str">
        <f>IF(ISNUMBER(SEARCH(kpi_catalog[[#Headers],[Till Date]],K358)),"Y","N")</f>
        <v>N</v>
      </c>
      <c r="M358" s="1292" t="str">
        <f t="shared" si="5"/>
        <v>Y</v>
      </c>
      <c r="N358" s="1292" t="str">
        <f>IF(ISNUMBER(SEARCH(kpi_catalog[[#Headers],[YTD]],$K358)),"Y","N")</f>
        <v>Y</v>
      </c>
      <c r="O358" s="1292" t="str">
        <f>IF(ISNUMBER(SEARCH(kpi_catalog[[#Headers],[MTD]],$K358)),"Y","N")</f>
        <v>N</v>
      </c>
      <c r="P358" s="1292" t="str">
        <f>IF(ISNUMBER(SEARCH(kpi_catalog[[#Headers],[Selected period]],$K358)),"Y","N")</f>
        <v>N</v>
      </c>
      <c r="Q358" s="1293" t="s">
        <v>4332</v>
      </c>
      <c r="R358" s="1294" t="str">
        <f>IF(ISNUMBER(SEARCH(kpi_catalog[[#Headers],[Division]],$Q358)),"Y","N")</f>
        <v>Y</v>
      </c>
      <c r="S358" s="1294" t="str">
        <f>IF(ISNUMBER(SEARCH(kpi_catalog[[#Headers],[Brand]],$Q358)),"Y","N")</f>
        <v>Y</v>
      </c>
      <c r="T358" s="1294" t="str">
        <f>IF(ISNUMBER(SEARCH(kpi_catalog[[#Headers],[Acquisition Period]],$Q358)),"Y","N")</f>
        <v>Y</v>
      </c>
      <c r="U358" s="1294" t="str">
        <f>IF(ISNUMBER(SEARCH(kpi_catalog[[#Headers],[Engager Type]],$Q358)),"Y","N")</f>
        <v>Y</v>
      </c>
      <c r="V358" s="1294" t="str">
        <f>IF(ISNUMBER(SEARCH(kpi_catalog[[#Headers],[Buyer Type]],$Q358)),"Y","N")</f>
        <v>Y</v>
      </c>
      <c r="W358" s="1294" t="str">
        <f>IF(ISNUMBER(SEARCH(kpi_catalog[[#Headers],[Loyalty Filter]],$Q358)),"Y","N")</f>
        <v>Y</v>
      </c>
      <c r="X358" s="1294" t="str">
        <f>IF(ISNUMBER(SEARCH(kpi_catalog[[#Headers],[Channel]],$Q358)),"Y","N")</f>
        <v>N</v>
      </c>
      <c r="Y358" s="1294" t="str">
        <f>IF(ISNUMBER(SEARCH(kpi_catalog[[#Headers],[Campaign ID]],$Q358)),"Y","N")</f>
        <v>N</v>
      </c>
      <c r="Z358" s="1294" t="str">
        <f>IF(ISNUMBER(SEARCH(kpi_catalog[[#Headers],[Channel]],$Q358)),"Y","N")</f>
        <v>N</v>
      </c>
      <c r="AA358" s="1294" t="str">
        <f>IF(ISNUMBER(SEARCH(kpi_catalog[[#Headers],[Campaign ID]],$Q358)),"Y","N")</f>
        <v>N</v>
      </c>
      <c r="AB358" s="1294" t="str">
        <f>IF(ISNUMBER(SEARCH(kpi_catalog[[#Headers],[Campaign Name]],$Q358)),"Y","N")</f>
        <v>N</v>
      </c>
      <c r="AC358" s="1294" t="str">
        <f>IF(ISNUMBER(SEARCH(kpi_catalog[[#Headers],[Touchpoint]],$Q358)),"Y","N")</f>
        <v>N</v>
      </c>
      <c r="AD358" s="1294" t="str">
        <f>IF(ISNUMBER(SEARCH(kpi_catalog[[#Headers],[Campaign type]],$Q358)),"Y","N")</f>
        <v>N</v>
      </c>
      <c r="AE358" s="1294" t="str">
        <f>IF(ISNUMBER(SEARCH(kpi_catalog[[#Headers],[Product franchise]],$Q358)),"Y","N")</f>
        <v>N</v>
      </c>
      <c r="AF358" s="1294" t="str">
        <f>IF(ISNUMBER(SEARCH(kpi_catalog[[#Headers],[Product code]],$Q358)),"Y","N")</f>
        <v>N</v>
      </c>
      <c r="AG358" s="1295" t="s">
        <v>4337</v>
      </c>
      <c r="AH358" s="1296"/>
      <c r="AI358" s="1297"/>
      <c r="AJ358" s="1297"/>
    </row>
    <row r="359" spans="1:36" ht="30" customHeight="1">
      <c r="A359" s="1282">
        <v>357</v>
      </c>
      <c r="B359" s="1283" t="s">
        <v>70</v>
      </c>
      <c r="C359" s="1296"/>
      <c r="D359" s="1291" t="s">
        <v>4946</v>
      </c>
      <c r="E359" s="1291" t="s">
        <v>4946</v>
      </c>
      <c r="F359" s="1291" t="s">
        <v>4946</v>
      </c>
      <c r="G359" s="1291" t="s">
        <v>3368</v>
      </c>
      <c r="H359" s="1291" t="s">
        <v>4361</v>
      </c>
      <c r="I359" s="1291" t="s">
        <v>4330</v>
      </c>
      <c r="J359" s="1318" t="s">
        <v>70</v>
      </c>
      <c r="K359" s="1291" t="s">
        <v>4346</v>
      </c>
      <c r="L359" s="1292" t="str">
        <f>IF(ISNUMBER(SEARCH(kpi_catalog[[#Headers],[Till Date]],K359)),"Y","N")</f>
        <v>N</v>
      </c>
      <c r="M359" s="1292" t="str">
        <f t="shared" si="5"/>
        <v>Y</v>
      </c>
      <c r="N359" s="1292" t="str">
        <f>IF(ISNUMBER(SEARCH(kpi_catalog[[#Headers],[YTD]],$K359)),"Y","N")</f>
        <v>Y</v>
      </c>
      <c r="O359" s="1292" t="str">
        <f>IF(ISNUMBER(SEARCH(kpi_catalog[[#Headers],[MTD]],$K359)),"Y","N")</f>
        <v>N</v>
      </c>
      <c r="P359" s="1292" t="str">
        <f>IF(ISNUMBER(SEARCH(kpi_catalog[[#Headers],[Selected period]],$K359)),"Y","N")</f>
        <v>N</v>
      </c>
      <c r="Q359" s="1293" t="s">
        <v>4332</v>
      </c>
      <c r="R359" s="1294" t="str">
        <f>IF(ISNUMBER(SEARCH(kpi_catalog[[#Headers],[Division]],$Q359)),"Y","N")</f>
        <v>Y</v>
      </c>
      <c r="S359" s="1294" t="str">
        <f>IF(ISNUMBER(SEARCH(kpi_catalog[[#Headers],[Brand]],$Q359)),"Y","N")</f>
        <v>Y</v>
      </c>
      <c r="T359" s="1294" t="str">
        <f>IF(ISNUMBER(SEARCH(kpi_catalog[[#Headers],[Acquisition Period]],$Q359)),"Y","N")</f>
        <v>Y</v>
      </c>
      <c r="U359" s="1294" t="str">
        <f>IF(ISNUMBER(SEARCH(kpi_catalog[[#Headers],[Engager Type]],$Q359)),"Y","N")</f>
        <v>Y</v>
      </c>
      <c r="V359" s="1294" t="str">
        <f>IF(ISNUMBER(SEARCH(kpi_catalog[[#Headers],[Buyer Type]],$Q359)),"Y","N")</f>
        <v>Y</v>
      </c>
      <c r="W359" s="1294" t="str">
        <f>IF(ISNUMBER(SEARCH(kpi_catalog[[#Headers],[Loyalty Filter]],$Q359)),"Y","N")</f>
        <v>Y</v>
      </c>
      <c r="X359" s="1294" t="str">
        <f>IF(ISNUMBER(SEARCH(kpi_catalog[[#Headers],[Channel]],$Q359)),"Y","N")</f>
        <v>N</v>
      </c>
      <c r="Y359" s="1294" t="str">
        <f>IF(ISNUMBER(SEARCH(kpi_catalog[[#Headers],[Campaign ID]],$Q359)),"Y","N")</f>
        <v>N</v>
      </c>
      <c r="Z359" s="1294" t="str">
        <f>IF(ISNUMBER(SEARCH(kpi_catalog[[#Headers],[Channel]],$Q359)),"Y","N")</f>
        <v>N</v>
      </c>
      <c r="AA359" s="1294" t="str">
        <f>IF(ISNUMBER(SEARCH(kpi_catalog[[#Headers],[Campaign ID]],$Q359)),"Y","N")</f>
        <v>N</v>
      </c>
      <c r="AB359" s="1294" t="str">
        <f>IF(ISNUMBER(SEARCH(kpi_catalog[[#Headers],[Campaign Name]],$Q359)),"Y","N")</f>
        <v>N</v>
      </c>
      <c r="AC359" s="1294" t="str">
        <f>IF(ISNUMBER(SEARCH(kpi_catalog[[#Headers],[Touchpoint]],$Q359)),"Y","N")</f>
        <v>N</v>
      </c>
      <c r="AD359" s="1294" t="str">
        <f>IF(ISNUMBER(SEARCH(kpi_catalog[[#Headers],[Campaign type]],$Q359)),"Y","N")</f>
        <v>N</v>
      </c>
      <c r="AE359" s="1294" t="str">
        <f>IF(ISNUMBER(SEARCH(kpi_catalog[[#Headers],[Product franchise]],$Q359)),"Y","N")</f>
        <v>N</v>
      </c>
      <c r="AF359" s="1294" t="str">
        <f>IF(ISNUMBER(SEARCH(kpi_catalog[[#Headers],[Product code]],$Q359)),"Y","N")</f>
        <v>N</v>
      </c>
      <c r="AG359" s="1326" t="s">
        <v>4598</v>
      </c>
      <c r="AH359" s="1296"/>
      <c r="AI359" s="1297"/>
      <c r="AJ359" s="1297"/>
    </row>
    <row r="360" spans="1:36" ht="30" customHeight="1">
      <c r="A360" s="1282">
        <v>358</v>
      </c>
      <c r="B360" s="1283" t="s">
        <v>70</v>
      </c>
      <c r="C360" s="1296"/>
      <c r="D360" s="1291" t="s">
        <v>4946</v>
      </c>
      <c r="E360" s="1291" t="s">
        <v>4946</v>
      </c>
      <c r="F360" s="1291" t="s">
        <v>4947</v>
      </c>
      <c r="G360" s="1291" t="s">
        <v>4339</v>
      </c>
      <c r="H360" s="1291" t="s">
        <v>4336</v>
      </c>
      <c r="I360" s="1291" t="s">
        <v>4330</v>
      </c>
      <c r="J360" s="1318" t="s">
        <v>70</v>
      </c>
      <c r="K360" s="1291" t="s">
        <v>4346</v>
      </c>
      <c r="L360" s="1292" t="str">
        <f>IF(ISNUMBER(SEARCH(kpi_catalog[[#Headers],[Till Date]],K360)),"Y","N")</f>
        <v>N</v>
      </c>
      <c r="M360" s="1292" t="str">
        <f t="shared" si="5"/>
        <v>Y</v>
      </c>
      <c r="N360" s="1292" t="str">
        <f>IF(ISNUMBER(SEARCH(kpi_catalog[[#Headers],[YTD]],$K360)),"Y","N")</f>
        <v>Y</v>
      </c>
      <c r="O360" s="1292" t="str">
        <f>IF(ISNUMBER(SEARCH(kpi_catalog[[#Headers],[MTD]],$K360)),"Y","N")</f>
        <v>N</v>
      </c>
      <c r="P360" s="1292" t="str">
        <f>IF(ISNUMBER(SEARCH(kpi_catalog[[#Headers],[Selected period]],$K360)),"Y","N")</f>
        <v>N</v>
      </c>
      <c r="Q360" s="1293" t="s">
        <v>4332</v>
      </c>
      <c r="R360" s="1294" t="str">
        <f>IF(ISNUMBER(SEARCH(kpi_catalog[[#Headers],[Division]],$Q360)),"Y","N")</f>
        <v>Y</v>
      </c>
      <c r="S360" s="1294" t="str">
        <f>IF(ISNUMBER(SEARCH(kpi_catalog[[#Headers],[Brand]],$Q360)),"Y","N")</f>
        <v>Y</v>
      </c>
      <c r="T360" s="1294" t="str">
        <f>IF(ISNUMBER(SEARCH(kpi_catalog[[#Headers],[Acquisition Period]],$Q360)),"Y","N")</f>
        <v>Y</v>
      </c>
      <c r="U360" s="1294" t="str">
        <f>IF(ISNUMBER(SEARCH(kpi_catalog[[#Headers],[Engager Type]],$Q360)),"Y","N")</f>
        <v>Y</v>
      </c>
      <c r="V360" s="1294" t="str">
        <f>IF(ISNUMBER(SEARCH(kpi_catalog[[#Headers],[Buyer Type]],$Q360)),"Y","N")</f>
        <v>Y</v>
      </c>
      <c r="W360" s="1294" t="str">
        <f>IF(ISNUMBER(SEARCH(kpi_catalog[[#Headers],[Loyalty Filter]],$Q360)),"Y","N")</f>
        <v>Y</v>
      </c>
      <c r="X360" s="1294" t="str">
        <f>IF(ISNUMBER(SEARCH(kpi_catalog[[#Headers],[Channel]],$Q360)),"Y","N")</f>
        <v>N</v>
      </c>
      <c r="Y360" s="1294" t="str">
        <f>IF(ISNUMBER(SEARCH(kpi_catalog[[#Headers],[Campaign ID]],$Q360)),"Y","N")</f>
        <v>N</v>
      </c>
      <c r="Z360" s="1294" t="str">
        <f>IF(ISNUMBER(SEARCH(kpi_catalog[[#Headers],[Channel]],$Q360)),"Y","N")</f>
        <v>N</v>
      </c>
      <c r="AA360" s="1294" t="str">
        <f>IF(ISNUMBER(SEARCH(kpi_catalog[[#Headers],[Campaign ID]],$Q360)),"Y","N")</f>
        <v>N</v>
      </c>
      <c r="AB360" s="1294" t="str">
        <f>IF(ISNUMBER(SEARCH(kpi_catalog[[#Headers],[Campaign Name]],$Q360)),"Y","N")</f>
        <v>N</v>
      </c>
      <c r="AC360" s="1294" t="str">
        <f>IF(ISNUMBER(SEARCH(kpi_catalog[[#Headers],[Touchpoint]],$Q360)),"Y","N")</f>
        <v>N</v>
      </c>
      <c r="AD360" s="1294" t="str">
        <f>IF(ISNUMBER(SEARCH(kpi_catalog[[#Headers],[Campaign type]],$Q360)),"Y","N")</f>
        <v>N</v>
      </c>
      <c r="AE360" s="1294" t="str">
        <f>IF(ISNUMBER(SEARCH(kpi_catalog[[#Headers],[Product franchise]],$Q360)),"Y","N")</f>
        <v>N</v>
      </c>
      <c r="AF360" s="1294" t="str">
        <f>IF(ISNUMBER(SEARCH(kpi_catalog[[#Headers],[Product code]],$Q360)),"Y","N")</f>
        <v>N</v>
      </c>
      <c r="AG360" s="1295" t="s">
        <v>4337</v>
      </c>
      <c r="AH360" s="1296"/>
      <c r="AI360" s="1297"/>
      <c r="AJ360" s="1297"/>
    </row>
    <row r="361" spans="1:36" ht="30" customHeight="1">
      <c r="A361" s="1282">
        <v>359</v>
      </c>
      <c r="B361" s="1283" t="s">
        <v>70</v>
      </c>
      <c r="C361" s="1296"/>
      <c r="D361" s="1291" t="s">
        <v>4946</v>
      </c>
      <c r="E361" s="1291" t="s">
        <v>4946</v>
      </c>
      <c r="F361" s="1291" t="s">
        <v>4948</v>
      </c>
      <c r="G361" s="1291" t="s">
        <v>3368</v>
      </c>
      <c r="H361" s="1291" t="s">
        <v>4336</v>
      </c>
      <c r="I361" s="1291" t="s">
        <v>4330</v>
      </c>
      <c r="J361" s="1318" t="s">
        <v>70</v>
      </c>
      <c r="K361" s="1291" t="s">
        <v>4346</v>
      </c>
      <c r="L361" s="1292" t="str">
        <f>IF(ISNUMBER(SEARCH(kpi_catalog[[#Headers],[Till Date]],K361)),"Y","N")</f>
        <v>N</v>
      </c>
      <c r="M361" s="1292" t="str">
        <f t="shared" si="5"/>
        <v>Y</v>
      </c>
      <c r="N361" s="1292" t="str">
        <f>IF(ISNUMBER(SEARCH(kpi_catalog[[#Headers],[YTD]],$K361)),"Y","N")</f>
        <v>Y</v>
      </c>
      <c r="O361" s="1292" t="str">
        <f>IF(ISNUMBER(SEARCH(kpi_catalog[[#Headers],[MTD]],$K361)),"Y","N")</f>
        <v>N</v>
      </c>
      <c r="P361" s="1292" t="str">
        <f>IF(ISNUMBER(SEARCH(kpi_catalog[[#Headers],[Selected period]],$K361)),"Y","N")</f>
        <v>N</v>
      </c>
      <c r="Q361" s="1293" t="s">
        <v>4332</v>
      </c>
      <c r="R361" s="1294" t="str">
        <f>IF(ISNUMBER(SEARCH(kpi_catalog[[#Headers],[Division]],$Q361)),"Y","N")</f>
        <v>Y</v>
      </c>
      <c r="S361" s="1294" t="str">
        <f>IF(ISNUMBER(SEARCH(kpi_catalog[[#Headers],[Brand]],$Q361)),"Y","N")</f>
        <v>Y</v>
      </c>
      <c r="T361" s="1294" t="str">
        <f>IF(ISNUMBER(SEARCH(kpi_catalog[[#Headers],[Acquisition Period]],$Q361)),"Y","N")</f>
        <v>Y</v>
      </c>
      <c r="U361" s="1294" t="str">
        <f>IF(ISNUMBER(SEARCH(kpi_catalog[[#Headers],[Engager Type]],$Q361)),"Y","N")</f>
        <v>Y</v>
      </c>
      <c r="V361" s="1294" t="str">
        <f>IF(ISNUMBER(SEARCH(kpi_catalog[[#Headers],[Buyer Type]],$Q361)),"Y","N")</f>
        <v>Y</v>
      </c>
      <c r="W361" s="1294" t="str">
        <f>IF(ISNUMBER(SEARCH(kpi_catalog[[#Headers],[Loyalty Filter]],$Q361)),"Y","N")</f>
        <v>Y</v>
      </c>
      <c r="X361" s="1294" t="str">
        <f>IF(ISNUMBER(SEARCH(kpi_catalog[[#Headers],[Channel]],$Q361)),"Y","N")</f>
        <v>N</v>
      </c>
      <c r="Y361" s="1294" t="str">
        <f>IF(ISNUMBER(SEARCH(kpi_catalog[[#Headers],[Campaign ID]],$Q361)),"Y","N")</f>
        <v>N</v>
      </c>
      <c r="Z361" s="1294" t="str">
        <f>IF(ISNUMBER(SEARCH(kpi_catalog[[#Headers],[Channel]],$Q361)),"Y","N")</f>
        <v>N</v>
      </c>
      <c r="AA361" s="1294" t="str">
        <f>IF(ISNUMBER(SEARCH(kpi_catalog[[#Headers],[Campaign ID]],$Q361)),"Y","N")</f>
        <v>N</v>
      </c>
      <c r="AB361" s="1294" t="str">
        <f>IF(ISNUMBER(SEARCH(kpi_catalog[[#Headers],[Campaign Name]],$Q361)),"Y","N")</f>
        <v>N</v>
      </c>
      <c r="AC361" s="1294" t="str">
        <f>IF(ISNUMBER(SEARCH(kpi_catalog[[#Headers],[Touchpoint]],$Q361)),"Y","N")</f>
        <v>N</v>
      </c>
      <c r="AD361" s="1294" t="str">
        <f>IF(ISNUMBER(SEARCH(kpi_catalog[[#Headers],[Campaign type]],$Q361)),"Y","N")</f>
        <v>N</v>
      </c>
      <c r="AE361" s="1294" t="str">
        <f>IF(ISNUMBER(SEARCH(kpi_catalog[[#Headers],[Product franchise]],$Q361)),"Y","N")</f>
        <v>N</v>
      </c>
      <c r="AF361" s="1294" t="str">
        <f>IF(ISNUMBER(SEARCH(kpi_catalog[[#Headers],[Product code]],$Q361)),"Y","N")</f>
        <v>N</v>
      </c>
      <c r="AG361" s="1295" t="s">
        <v>4337</v>
      </c>
      <c r="AH361" s="1296"/>
      <c r="AI361" s="1297"/>
      <c r="AJ361" s="1297"/>
    </row>
    <row r="362" spans="1:36" ht="30" customHeight="1">
      <c r="A362" s="1282">
        <v>360</v>
      </c>
      <c r="B362" s="1283" t="s">
        <v>70</v>
      </c>
      <c r="C362" s="1296"/>
      <c r="D362" s="1291" t="s">
        <v>4601</v>
      </c>
      <c r="E362" s="1291" t="s">
        <v>4601</v>
      </c>
      <c r="F362" s="1291" t="s">
        <v>4601</v>
      </c>
      <c r="G362" s="1291" t="s">
        <v>3368</v>
      </c>
      <c r="H362" s="1291" t="s">
        <v>4361</v>
      </c>
      <c r="I362" s="1291" t="s">
        <v>4330</v>
      </c>
      <c r="J362" s="1318" t="s">
        <v>70</v>
      </c>
      <c r="K362" s="1291" t="s">
        <v>4346</v>
      </c>
      <c r="L362" s="1292" t="str">
        <f>IF(ISNUMBER(SEARCH(kpi_catalog[[#Headers],[Till Date]],K362)),"Y","N")</f>
        <v>N</v>
      </c>
      <c r="M362" s="1292" t="str">
        <f t="shared" si="5"/>
        <v>Y</v>
      </c>
      <c r="N362" s="1292" t="str">
        <f>IF(ISNUMBER(SEARCH(kpi_catalog[[#Headers],[YTD]],$K362)),"Y","N")</f>
        <v>Y</v>
      </c>
      <c r="O362" s="1292" t="str">
        <f>IF(ISNUMBER(SEARCH(kpi_catalog[[#Headers],[MTD]],$K362)),"Y","N")</f>
        <v>N</v>
      </c>
      <c r="P362" s="1292" t="str">
        <f>IF(ISNUMBER(SEARCH(kpi_catalog[[#Headers],[Selected period]],$K362)),"Y","N")</f>
        <v>N</v>
      </c>
      <c r="Q362" s="1293" t="s">
        <v>4332</v>
      </c>
      <c r="R362" s="1294" t="str">
        <f>IF(ISNUMBER(SEARCH(kpi_catalog[[#Headers],[Division]],$Q362)),"Y","N")</f>
        <v>Y</v>
      </c>
      <c r="S362" s="1294" t="str">
        <f>IF(ISNUMBER(SEARCH(kpi_catalog[[#Headers],[Brand]],$Q362)),"Y","N")</f>
        <v>Y</v>
      </c>
      <c r="T362" s="1294" t="str">
        <f>IF(ISNUMBER(SEARCH(kpi_catalog[[#Headers],[Acquisition Period]],$Q362)),"Y","N")</f>
        <v>Y</v>
      </c>
      <c r="U362" s="1294" t="str">
        <f>IF(ISNUMBER(SEARCH(kpi_catalog[[#Headers],[Engager Type]],$Q362)),"Y","N")</f>
        <v>Y</v>
      </c>
      <c r="V362" s="1294" t="str">
        <f>IF(ISNUMBER(SEARCH(kpi_catalog[[#Headers],[Buyer Type]],$Q362)),"Y","N")</f>
        <v>Y</v>
      </c>
      <c r="W362" s="1294" t="str">
        <f>IF(ISNUMBER(SEARCH(kpi_catalog[[#Headers],[Loyalty Filter]],$Q362)),"Y","N")</f>
        <v>Y</v>
      </c>
      <c r="X362" s="1294" t="str">
        <f>IF(ISNUMBER(SEARCH(kpi_catalog[[#Headers],[Channel]],$Q362)),"Y","N")</f>
        <v>N</v>
      </c>
      <c r="Y362" s="1294" t="str">
        <f>IF(ISNUMBER(SEARCH(kpi_catalog[[#Headers],[Campaign ID]],$Q362)),"Y","N")</f>
        <v>N</v>
      </c>
      <c r="Z362" s="1294" t="str">
        <f>IF(ISNUMBER(SEARCH(kpi_catalog[[#Headers],[Channel]],$Q362)),"Y","N")</f>
        <v>N</v>
      </c>
      <c r="AA362" s="1294" t="str">
        <f>IF(ISNUMBER(SEARCH(kpi_catalog[[#Headers],[Campaign ID]],$Q362)),"Y","N")</f>
        <v>N</v>
      </c>
      <c r="AB362" s="1294" t="str">
        <f>IF(ISNUMBER(SEARCH(kpi_catalog[[#Headers],[Campaign Name]],$Q362)),"Y","N")</f>
        <v>N</v>
      </c>
      <c r="AC362" s="1294" t="str">
        <f>IF(ISNUMBER(SEARCH(kpi_catalog[[#Headers],[Touchpoint]],$Q362)),"Y","N")</f>
        <v>N</v>
      </c>
      <c r="AD362" s="1294" t="str">
        <f>IF(ISNUMBER(SEARCH(kpi_catalog[[#Headers],[Campaign type]],$Q362)),"Y","N")</f>
        <v>N</v>
      </c>
      <c r="AE362" s="1294" t="str">
        <f>IF(ISNUMBER(SEARCH(kpi_catalog[[#Headers],[Product franchise]],$Q362)),"Y","N")</f>
        <v>N</v>
      </c>
      <c r="AF362" s="1294" t="str">
        <f>IF(ISNUMBER(SEARCH(kpi_catalog[[#Headers],[Product code]],$Q362)),"Y","N")</f>
        <v>N</v>
      </c>
      <c r="AG362" s="1326" t="s">
        <v>4602</v>
      </c>
      <c r="AH362" s="1296"/>
      <c r="AI362" s="1297"/>
      <c r="AJ362" s="1297"/>
    </row>
    <row r="363" spans="1:36" ht="30" customHeight="1">
      <c r="A363" s="1282">
        <v>361</v>
      </c>
      <c r="B363" s="1283" t="s">
        <v>70</v>
      </c>
      <c r="C363" s="1296"/>
      <c r="D363" s="1291" t="s">
        <v>4601</v>
      </c>
      <c r="E363" s="1291" t="s">
        <v>4601</v>
      </c>
      <c r="F363" s="1291" t="s">
        <v>4603</v>
      </c>
      <c r="G363" s="1291" t="s">
        <v>4339</v>
      </c>
      <c r="H363" s="1291" t="s">
        <v>4336</v>
      </c>
      <c r="I363" s="1291" t="s">
        <v>4330</v>
      </c>
      <c r="J363" s="1318" t="s">
        <v>70</v>
      </c>
      <c r="K363" s="1291" t="s">
        <v>4346</v>
      </c>
      <c r="L363" s="1292" t="str">
        <f>IF(ISNUMBER(SEARCH(kpi_catalog[[#Headers],[Till Date]],K363)),"Y","N")</f>
        <v>N</v>
      </c>
      <c r="M363" s="1292" t="str">
        <f t="shared" si="5"/>
        <v>Y</v>
      </c>
      <c r="N363" s="1292" t="str">
        <f>IF(ISNUMBER(SEARCH(kpi_catalog[[#Headers],[YTD]],$K363)),"Y","N")</f>
        <v>Y</v>
      </c>
      <c r="O363" s="1292" t="str">
        <f>IF(ISNUMBER(SEARCH(kpi_catalog[[#Headers],[MTD]],$K363)),"Y","N")</f>
        <v>N</v>
      </c>
      <c r="P363" s="1292" t="str">
        <f>IF(ISNUMBER(SEARCH(kpi_catalog[[#Headers],[Selected period]],$K363)),"Y","N")</f>
        <v>N</v>
      </c>
      <c r="Q363" s="1293" t="s">
        <v>4332</v>
      </c>
      <c r="R363" s="1294" t="str">
        <f>IF(ISNUMBER(SEARCH(kpi_catalog[[#Headers],[Division]],$Q363)),"Y","N")</f>
        <v>Y</v>
      </c>
      <c r="S363" s="1294" t="str">
        <f>IF(ISNUMBER(SEARCH(kpi_catalog[[#Headers],[Brand]],$Q363)),"Y","N")</f>
        <v>Y</v>
      </c>
      <c r="T363" s="1294" t="str">
        <f>IF(ISNUMBER(SEARCH(kpi_catalog[[#Headers],[Acquisition Period]],$Q363)),"Y","N")</f>
        <v>Y</v>
      </c>
      <c r="U363" s="1294" t="str">
        <f>IF(ISNUMBER(SEARCH(kpi_catalog[[#Headers],[Engager Type]],$Q363)),"Y","N")</f>
        <v>Y</v>
      </c>
      <c r="V363" s="1294" t="str">
        <f>IF(ISNUMBER(SEARCH(kpi_catalog[[#Headers],[Buyer Type]],$Q363)),"Y","N")</f>
        <v>Y</v>
      </c>
      <c r="W363" s="1294" t="str">
        <f>IF(ISNUMBER(SEARCH(kpi_catalog[[#Headers],[Loyalty Filter]],$Q363)),"Y","N")</f>
        <v>Y</v>
      </c>
      <c r="X363" s="1294" t="str">
        <f>IF(ISNUMBER(SEARCH(kpi_catalog[[#Headers],[Channel]],$Q363)),"Y","N")</f>
        <v>N</v>
      </c>
      <c r="Y363" s="1294" t="str">
        <f>IF(ISNUMBER(SEARCH(kpi_catalog[[#Headers],[Campaign ID]],$Q363)),"Y","N")</f>
        <v>N</v>
      </c>
      <c r="Z363" s="1294" t="str">
        <f>IF(ISNUMBER(SEARCH(kpi_catalog[[#Headers],[Channel]],$Q363)),"Y","N")</f>
        <v>N</v>
      </c>
      <c r="AA363" s="1294" t="str">
        <f>IF(ISNUMBER(SEARCH(kpi_catalog[[#Headers],[Campaign ID]],$Q363)),"Y","N")</f>
        <v>N</v>
      </c>
      <c r="AB363" s="1294" t="str">
        <f>IF(ISNUMBER(SEARCH(kpi_catalog[[#Headers],[Campaign Name]],$Q363)),"Y","N")</f>
        <v>N</v>
      </c>
      <c r="AC363" s="1294" t="str">
        <f>IF(ISNUMBER(SEARCH(kpi_catalog[[#Headers],[Touchpoint]],$Q363)),"Y","N")</f>
        <v>N</v>
      </c>
      <c r="AD363" s="1294" t="str">
        <f>IF(ISNUMBER(SEARCH(kpi_catalog[[#Headers],[Campaign type]],$Q363)),"Y","N")</f>
        <v>N</v>
      </c>
      <c r="AE363" s="1294" t="str">
        <f>IF(ISNUMBER(SEARCH(kpi_catalog[[#Headers],[Product franchise]],$Q363)),"Y","N")</f>
        <v>N</v>
      </c>
      <c r="AF363" s="1294" t="str">
        <f>IF(ISNUMBER(SEARCH(kpi_catalog[[#Headers],[Product code]],$Q363)),"Y","N")</f>
        <v>N</v>
      </c>
      <c r="AG363" s="1295" t="s">
        <v>4337</v>
      </c>
      <c r="AH363" s="1296"/>
      <c r="AI363" s="1297"/>
      <c r="AJ363" s="1297"/>
    </row>
    <row r="364" spans="1:36" ht="30" customHeight="1">
      <c r="A364" s="1282">
        <v>362</v>
      </c>
      <c r="B364" s="1283" t="s">
        <v>70</v>
      </c>
      <c r="C364" s="1296"/>
      <c r="D364" s="1291" t="s">
        <v>4601</v>
      </c>
      <c r="E364" s="1291" t="s">
        <v>4601</v>
      </c>
      <c r="F364" s="1291" t="s">
        <v>4604</v>
      </c>
      <c r="G364" s="1291" t="s">
        <v>3368</v>
      </c>
      <c r="H364" s="1291" t="s">
        <v>4336</v>
      </c>
      <c r="I364" s="1291" t="s">
        <v>4330</v>
      </c>
      <c r="J364" s="1318" t="s">
        <v>70</v>
      </c>
      <c r="K364" s="1291" t="s">
        <v>4346</v>
      </c>
      <c r="L364" s="1292" t="str">
        <f>IF(ISNUMBER(SEARCH(kpi_catalog[[#Headers],[Till Date]],K364)),"Y","N")</f>
        <v>N</v>
      </c>
      <c r="M364" s="1292" t="str">
        <f t="shared" si="5"/>
        <v>Y</v>
      </c>
      <c r="N364" s="1292" t="str">
        <f>IF(ISNUMBER(SEARCH(kpi_catalog[[#Headers],[YTD]],$K364)),"Y","N")</f>
        <v>Y</v>
      </c>
      <c r="O364" s="1292" t="str">
        <f>IF(ISNUMBER(SEARCH(kpi_catalog[[#Headers],[MTD]],$K364)),"Y","N")</f>
        <v>N</v>
      </c>
      <c r="P364" s="1292" t="str">
        <f>IF(ISNUMBER(SEARCH(kpi_catalog[[#Headers],[Selected period]],$K364)),"Y","N")</f>
        <v>N</v>
      </c>
      <c r="Q364" s="1293" t="s">
        <v>4332</v>
      </c>
      <c r="R364" s="1294" t="str">
        <f>IF(ISNUMBER(SEARCH(kpi_catalog[[#Headers],[Division]],$Q364)),"Y","N")</f>
        <v>Y</v>
      </c>
      <c r="S364" s="1294" t="str">
        <f>IF(ISNUMBER(SEARCH(kpi_catalog[[#Headers],[Brand]],$Q364)),"Y","N")</f>
        <v>Y</v>
      </c>
      <c r="T364" s="1294" t="str">
        <f>IF(ISNUMBER(SEARCH(kpi_catalog[[#Headers],[Acquisition Period]],$Q364)),"Y","N")</f>
        <v>Y</v>
      </c>
      <c r="U364" s="1294" t="str">
        <f>IF(ISNUMBER(SEARCH(kpi_catalog[[#Headers],[Engager Type]],$Q364)),"Y","N")</f>
        <v>Y</v>
      </c>
      <c r="V364" s="1294" t="str">
        <f>IF(ISNUMBER(SEARCH(kpi_catalog[[#Headers],[Buyer Type]],$Q364)),"Y","N")</f>
        <v>Y</v>
      </c>
      <c r="W364" s="1294" t="str">
        <f>IF(ISNUMBER(SEARCH(kpi_catalog[[#Headers],[Loyalty Filter]],$Q364)),"Y","N")</f>
        <v>Y</v>
      </c>
      <c r="X364" s="1294" t="str">
        <f>IF(ISNUMBER(SEARCH(kpi_catalog[[#Headers],[Channel]],$Q364)),"Y","N")</f>
        <v>N</v>
      </c>
      <c r="Y364" s="1294" t="str">
        <f>IF(ISNUMBER(SEARCH(kpi_catalog[[#Headers],[Campaign ID]],$Q364)),"Y","N")</f>
        <v>N</v>
      </c>
      <c r="Z364" s="1294" t="str">
        <f>IF(ISNUMBER(SEARCH(kpi_catalog[[#Headers],[Channel]],$Q364)),"Y","N")</f>
        <v>N</v>
      </c>
      <c r="AA364" s="1294" t="str">
        <f>IF(ISNUMBER(SEARCH(kpi_catalog[[#Headers],[Campaign ID]],$Q364)),"Y","N")</f>
        <v>N</v>
      </c>
      <c r="AB364" s="1294" t="str">
        <f>IF(ISNUMBER(SEARCH(kpi_catalog[[#Headers],[Campaign Name]],$Q364)),"Y","N")</f>
        <v>N</v>
      </c>
      <c r="AC364" s="1294" t="str">
        <f>IF(ISNUMBER(SEARCH(kpi_catalog[[#Headers],[Touchpoint]],$Q364)),"Y","N")</f>
        <v>N</v>
      </c>
      <c r="AD364" s="1294" t="str">
        <f>IF(ISNUMBER(SEARCH(kpi_catalog[[#Headers],[Campaign type]],$Q364)),"Y","N")</f>
        <v>N</v>
      </c>
      <c r="AE364" s="1294" t="str">
        <f>IF(ISNUMBER(SEARCH(kpi_catalog[[#Headers],[Product franchise]],$Q364)),"Y","N")</f>
        <v>N</v>
      </c>
      <c r="AF364" s="1294" t="str">
        <f>IF(ISNUMBER(SEARCH(kpi_catalog[[#Headers],[Product code]],$Q364)),"Y","N")</f>
        <v>N</v>
      </c>
      <c r="AG364" s="1295" t="s">
        <v>4337</v>
      </c>
      <c r="AH364" s="1296"/>
      <c r="AI364" s="1297"/>
      <c r="AJ364" s="1297"/>
    </row>
    <row r="365" spans="1:36" ht="30" customHeight="1">
      <c r="A365" s="1282">
        <v>363</v>
      </c>
      <c r="B365" s="1283" t="s">
        <v>70</v>
      </c>
      <c r="C365" s="1296"/>
      <c r="D365" s="1291" t="s">
        <v>5767</v>
      </c>
      <c r="E365" s="1291" t="s">
        <v>5767</v>
      </c>
      <c r="F365" s="1291" t="s">
        <v>5767</v>
      </c>
      <c r="G365" s="1291" t="s">
        <v>4339</v>
      </c>
      <c r="H365" s="1291" t="s">
        <v>4361</v>
      </c>
      <c r="I365" s="1291" t="s">
        <v>4330</v>
      </c>
      <c r="J365" s="1318" t="s">
        <v>70</v>
      </c>
      <c r="K365" s="1291" t="s">
        <v>4346</v>
      </c>
      <c r="L365" s="1292" t="str">
        <f>IF(ISNUMBER(SEARCH(kpi_catalog[[#Headers],[Till Date]],K365)),"Y","N")</f>
        <v>N</v>
      </c>
      <c r="M365" s="1292" t="str">
        <f t="shared" si="5"/>
        <v>Y</v>
      </c>
      <c r="N365" s="1292" t="str">
        <f>IF(ISNUMBER(SEARCH(kpi_catalog[[#Headers],[YTD]],$K365)),"Y","N")</f>
        <v>Y</v>
      </c>
      <c r="O365" s="1292" t="str">
        <f>IF(ISNUMBER(SEARCH(kpi_catalog[[#Headers],[MTD]],$K365)),"Y","N")</f>
        <v>N</v>
      </c>
      <c r="P365" s="1292" t="str">
        <f>IF(ISNUMBER(SEARCH(kpi_catalog[[#Headers],[Selected period]],$K365)),"Y","N")</f>
        <v>N</v>
      </c>
      <c r="Q365" s="1293" t="s">
        <v>4332</v>
      </c>
      <c r="R365" s="1294" t="str">
        <f>IF(ISNUMBER(SEARCH(kpi_catalog[[#Headers],[Division]],$Q365)),"Y","N")</f>
        <v>Y</v>
      </c>
      <c r="S365" s="1294" t="str">
        <f>IF(ISNUMBER(SEARCH(kpi_catalog[[#Headers],[Brand]],$Q365)),"Y","N")</f>
        <v>Y</v>
      </c>
      <c r="T365" s="1294" t="str">
        <f>IF(ISNUMBER(SEARCH(kpi_catalog[[#Headers],[Acquisition Period]],$Q365)),"Y","N")</f>
        <v>Y</v>
      </c>
      <c r="U365" s="1294" t="str">
        <f>IF(ISNUMBER(SEARCH(kpi_catalog[[#Headers],[Engager Type]],$Q365)),"Y","N")</f>
        <v>Y</v>
      </c>
      <c r="V365" s="1294" t="str">
        <f>IF(ISNUMBER(SEARCH(kpi_catalog[[#Headers],[Buyer Type]],$Q365)),"Y","N")</f>
        <v>Y</v>
      </c>
      <c r="W365" s="1294" t="str">
        <f>IF(ISNUMBER(SEARCH(kpi_catalog[[#Headers],[Loyalty Filter]],$Q365)),"Y","N")</f>
        <v>Y</v>
      </c>
      <c r="X365" s="1294" t="str">
        <f>IF(ISNUMBER(SEARCH(kpi_catalog[[#Headers],[Channel]],$Q365)),"Y","N")</f>
        <v>N</v>
      </c>
      <c r="Y365" s="1294" t="str">
        <f>IF(ISNUMBER(SEARCH(kpi_catalog[[#Headers],[Campaign ID]],$Q365)),"Y","N")</f>
        <v>N</v>
      </c>
      <c r="Z365" s="1294" t="str">
        <f>IF(ISNUMBER(SEARCH(kpi_catalog[[#Headers],[Channel]],$Q365)),"Y","N")</f>
        <v>N</v>
      </c>
      <c r="AA365" s="1294" t="str">
        <f>IF(ISNUMBER(SEARCH(kpi_catalog[[#Headers],[Campaign ID]],$Q365)),"Y","N")</f>
        <v>N</v>
      </c>
      <c r="AB365" s="1294" t="str">
        <f>IF(ISNUMBER(SEARCH(kpi_catalog[[#Headers],[Campaign Name]],$Q365)),"Y","N")</f>
        <v>N</v>
      </c>
      <c r="AC365" s="1294" t="str">
        <f>IF(ISNUMBER(SEARCH(kpi_catalog[[#Headers],[Touchpoint]],$Q365)),"Y","N")</f>
        <v>N</v>
      </c>
      <c r="AD365" s="1294" t="str">
        <f>IF(ISNUMBER(SEARCH(kpi_catalog[[#Headers],[Campaign type]],$Q365)),"Y","N")</f>
        <v>N</v>
      </c>
      <c r="AE365" s="1294" t="str">
        <f>IF(ISNUMBER(SEARCH(kpi_catalog[[#Headers],[Product franchise]],$Q365)),"Y","N")</f>
        <v>N</v>
      </c>
      <c r="AF365" s="1294" t="str">
        <f>IF(ISNUMBER(SEARCH(kpi_catalog[[#Headers],[Product code]],$Q365)),"Y","N")</f>
        <v>N</v>
      </c>
      <c r="AG365" s="1326" t="s">
        <v>4606</v>
      </c>
      <c r="AH365" s="1296"/>
      <c r="AI365" s="1297"/>
      <c r="AJ365" s="1297"/>
    </row>
    <row r="366" spans="1:36" ht="30" customHeight="1">
      <c r="A366" s="1282">
        <v>364</v>
      </c>
      <c r="B366" s="1283" t="s">
        <v>70</v>
      </c>
      <c r="C366" s="1296"/>
      <c r="D366" s="1291" t="s">
        <v>5767</v>
      </c>
      <c r="E366" s="1291" t="s">
        <v>5767</v>
      </c>
      <c r="F366" s="1291" t="s">
        <v>5768</v>
      </c>
      <c r="G366" s="1291" t="s">
        <v>4339</v>
      </c>
      <c r="H366" s="1291" t="s">
        <v>4336</v>
      </c>
      <c r="I366" s="1291" t="s">
        <v>4330</v>
      </c>
      <c r="J366" s="1318" t="s">
        <v>70</v>
      </c>
      <c r="K366" s="1291" t="s">
        <v>4346</v>
      </c>
      <c r="L366" s="1292" t="str">
        <f>IF(ISNUMBER(SEARCH(kpi_catalog[[#Headers],[Till Date]],K366)),"Y","N")</f>
        <v>N</v>
      </c>
      <c r="M366" s="1292" t="str">
        <f t="shared" si="5"/>
        <v>Y</v>
      </c>
      <c r="N366" s="1292" t="str">
        <f>IF(ISNUMBER(SEARCH(kpi_catalog[[#Headers],[YTD]],$K366)),"Y","N")</f>
        <v>Y</v>
      </c>
      <c r="O366" s="1292" t="str">
        <f>IF(ISNUMBER(SEARCH(kpi_catalog[[#Headers],[MTD]],$K366)),"Y","N")</f>
        <v>N</v>
      </c>
      <c r="P366" s="1292" t="str">
        <f>IF(ISNUMBER(SEARCH(kpi_catalog[[#Headers],[Selected period]],$K366)),"Y","N")</f>
        <v>N</v>
      </c>
      <c r="Q366" s="1293" t="s">
        <v>4332</v>
      </c>
      <c r="R366" s="1294" t="str">
        <f>IF(ISNUMBER(SEARCH(kpi_catalog[[#Headers],[Division]],$Q366)),"Y","N")</f>
        <v>Y</v>
      </c>
      <c r="S366" s="1294" t="str">
        <f>IF(ISNUMBER(SEARCH(kpi_catalog[[#Headers],[Brand]],$Q366)),"Y","N")</f>
        <v>Y</v>
      </c>
      <c r="T366" s="1294" t="str">
        <f>IF(ISNUMBER(SEARCH(kpi_catalog[[#Headers],[Acquisition Period]],$Q366)),"Y","N")</f>
        <v>Y</v>
      </c>
      <c r="U366" s="1294" t="str">
        <f>IF(ISNUMBER(SEARCH(kpi_catalog[[#Headers],[Engager Type]],$Q366)),"Y","N")</f>
        <v>Y</v>
      </c>
      <c r="V366" s="1294" t="str">
        <f>IF(ISNUMBER(SEARCH(kpi_catalog[[#Headers],[Buyer Type]],$Q366)),"Y","N")</f>
        <v>Y</v>
      </c>
      <c r="W366" s="1294" t="str">
        <f>IF(ISNUMBER(SEARCH(kpi_catalog[[#Headers],[Loyalty Filter]],$Q366)),"Y","N")</f>
        <v>Y</v>
      </c>
      <c r="X366" s="1294" t="str">
        <f>IF(ISNUMBER(SEARCH(kpi_catalog[[#Headers],[Channel]],$Q366)),"Y","N")</f>
        <v>N</v>
      </c>
      <c r="Y366" s="1294" t="str">
        <f>IF(ISNUMBER(SEARCH(kpi_catalog[[#Headers],[Campaign ID]],$Q366)),"Y","N")</f>
        <v>N</v>
      </c>
      <c r="Z366" s="1294" t="str">
        <f>IF(ISNUMBER(SEARCH(kpi_catalog[[#Headers],[Channel]],$Q366)),"Y","N")</f>
        <v>N</v>
      </c>
      <c r="AA366" s="1294" t="str">
        <f>IF(ISNUMBER(SEARCH(kpi_catalog[[#Headers],[Campaign ID]],$Q366)),"Y","N")</f>
        <v>N</v>
      </c>
      <c r="AB366" s="1294" t="str">
        <f>IF(ISNUMBER(SEARCH(kpi_catalog[[#Headers],[Campaign Name]],$Q366)),"Y","N")</f>
        <v>N</v>
      </c>
      <c r="AC366" s="1294" t="str">
        <f>IF(ISNUMBER(SEARCH(kpi_catalog[[#Headers],[Touchpoint]],$Q366)),"Y","N")</f>
        <v>N</v>
      </c>
      <c r="AD366" s="1294" t="str">
        <f>IF(ISNUMBER(SEARCH(kpi_catalog[[#Headers],[Campaign type]],$Q366)),"Y","N")</f>
        <v>N</v>
      </c>
      <c r="AE366" s="1294" t="str">
        <f>IF(ISNUMBER(SEARCH(kpi_catalog[[#Headers],[Product franchise]],$Q366)),"Y","N")</f>
        <v>N</v>
      </c>
      <c r="AF366" s="1294" t="str">
        <f>IF(ISNUMBER(SEARCH(kpi_catalog[[#Headers],[Product code]],$Q366)),"Y","N")</f>
        <v>N</v>
      </c>
      <c r="AG366" s="1295" t="s">
        <v>4337</v>
      </c>
      <c r="AH366" s="1296"/>
      <c r="AI366" s="1297"/>
      <c r="AJ366" s="1297"/>
    </row>
    <row r="367" spans="1:36" ht="30" customHeight="1">
      <c r="A367" s="1282">
        <v>365</v>
      </c>
      <c r="B367" s="1283" t="s">
        <v>70</v>
      </c>
      <c r="C367" s="1296"/>
      <c r="D367" s="1291" t="s">
        <v>5767</v>
      </c>
      <c r="E367" s="1291" t="s">
        <v>5767</v>
      </c>
      <c r="F367" s="1291" t="s">
        <v>5769</v>
      </c>
      <c r="G367" s="1291" t="s">
        <v>4352</v>
      </c>
      <c r="H367" s="1291" t="s">
        <v>4336</v>
      </c>
      <c r="I367" s="1291" t="s">
        <v>4330</v>
      </c>
      <c r="J367" s="1318" t="s">
        <v>70</v>
      </c>
      <c r="K367" s="1291" t="s">
        <v>4346</v>
      </c>
      <c r="L367" s="1292" t="str">
        <f>IF(ISNUMBER(SEARCH(kpi_catalog[[#Headers],[Till Date]],K367)),"Y","N")</f>
        <v>N</v>
      </c>
      <c r="M367" s="1292" t="str">
        <f t="shared" si="5"/>
        <v>Y</v>
      </c>
      <c r="N367" s="1292" t="str">
        <f>IF(ISNUMBER(SEARCH(kpi_catalog[[#Headers],[YTD]],$K367)),"Y","N")</f>
        <v>Y</v>
      </c>
      <c r="O367" s="1292" t="str">
        <f>IF(ISNUMBER(SEARCH(kpi_catalog[[#Headers],[MTD]],$K367)),"Y","N")</f>
        <v>N</v>
      </c>
      <c r="P367" s="1292" t="str">
        <f>IF(ISNUMBER(SEARCH(kpi_catalog[[#Headers],[Selected period]],$K367)),"Y","N")</f>
        <v>N</v>
      </c>
      <c r="Q367" s="1293" t="s">
        <v>4332</v>
      </c>
      <c r="R367" s="1294" t="str">
        <f>IF(ISNUMBER(SEARCH(kpi_catalog[[#Headers],[Division]],$Q367)),"Y","N")</f>
        <v>Y</v>
      </c>
      <c r="S367" s="1294" t="str">
        <f>IF(ISNUMBER(SEARCH(kpi_catalog[[#Headers],[Brand]],$Q367)),"Y","N")</f>
        <v>Y</v>
      </c>
      <c r="T367" s="1294" t="str">
        <f>IF(ISNUMBER(SEARCH(kpi_catalog[[#Headers],[Acquisition Period]],$Q367)),"Y","N")</f>
        <v>Y</v>
      </c>
      <c r="U367" s="1294" t="str">
        <f>IF(ISNUMBER(SEARCH(kpi_catalog[[#Headers],[Engager Type]],$Q367)),"Y","N")</f>
        <v>Y</v>
      </c>
      <c r="V367" s="1294" t="str">
        <f>IF(ISNUMBER(SEARCH(kpi_catalog[[#Headers],[Buyer Type]],$Q367)),"Y","N")</f>
        <v>Y</v>
      </c>
      <c r="W367" s="1294" t="str">
        <f>IF(ISNUMBER(SEARCH(kpi_catalog[[#Headers],[Loyalty Filter]],$Q367)),"Y","N")</f>
        <v>Y</v>
      </c>
      <c r="X367" s="1294" t="str">
        <f>IF(ISNUMBER(SEARCH(kpi_catalog[[#Headers],[Channel]],$Q367)),"Y","N")</f>
        <v>N</v>
      </c>
      <c r="Y367" s="1294" t="str">
        <f>IF(ISNUMBER(SEARCH(kpi_catalog[[#Headers],[Campaign ID]],$Q367)),"Y","N")</f>
        <v>N</v>
      </c>
      <c r="Z367" s="1294" t="str">
        <f>IF(ISNUMBER(SEARCH(kpi_catalog[[#Headers],[Channel]],$Q367)),"Y","N")</f>
        <v>N</v>
      </c>
      <c r="AA367" s="1294" t="str">
        <f>IF(ISNUMBER(SEARCH(kpi_catalog[[#Headers],[Campaign ID]],$Q367)),"Y","N")</f>
        <v>N</v>
      </c>
      <c r="AB367" s="1294" t="str">
        <f>IF(ISNUMBER(SEARCH(kpi_catalog[[#Headers],[Campaign Name]],$Q367)),"Y","N")</f>
        <v>N</v>
      </c>
      <c r="AC367" s="1294" t="str">
        <f>IF(ISNUMBER(SEARCH(kpi_catalog[[#Headers],[Touchpoint]],$Q367)),"Y","N")</f>
        <v>N</v>
      </c>
      <c r="AD367" s="1294" t="str">
        <f>IF(ISNUMBER(SEARCH(kpi_catalog[[#Headers],[Campaign type]],$Q367)),"Y","N")</f>
        <v>N</v>
      </c>
      <c r="AE367" s="1294" t="str">
        <f>IF(ISNUMBER(SEARCH(kpi_catalog[[#Headers],[Product franchise]],$Q367)),"Y","N")</f>
        <v>N</v>
      </c>
      <c r="AF367" s="1294" t="str">
        <f>IF(ISNUMBER(SEARCH(kpi_catalog[[#Headers],[Product code]],$Q367)),"Y","N")</f>
        <v>N</v>
      </c>
      <c r="AG367" s="1295" t="s">
        <v>4337</v>
      </c>
      <c r="AH367" s="1296"/>
      <c r="AI367" s="1297"/>
      <c r="AJ367" s="1297"/>
    </row>
    <row r="368" spans="1:36" ht="30" customHeight="1">
      <c r="A368" s="1282">
        <v>366</v>
      </c>
      <c r="B368" s="1283" t="s">
        <v>5732</v>
      </c>
      <c r="C368" s="1296"/>
      <c r="D368" s="1323" t="s">
        <v>4443</v>
      </c>
      <c r="E368" s="1291" t="s">
        <v>4385</v>
      </c>
      <c r="F368" s="1291" t="s">
        <v>4385</v>
      </c>
      <c r="G368" s="1291" t="s">
        <v>3368</v>
      </c>
      <c r="H368" s="1291" t="s">
        <v>4361</v>
      </c>
      <c r="I368" s="1291" t="s">
        <v>4330</v>
      </c>
      <c r="J368" s="1318" t="s">
        <v>70</v>
      </c>
      <c r="K368" s="1291" t="s">
        <v>4346</v>
      </c>
      <c r="L368" s="1292" t="str">
        <f>IF(ISNUMBER(SEARCH(kpi_catalog[[#Headers],[Till Date]],K368)),"Y","N")</f>
        <v>N</v>
      </c>
      <c r="M368" s="1292" t="str">
        <f t="shared" si="5"/>
        <v>Y</v>
      </c>
      <c r="N368" s="1292" t="str">
        <f>IF(ISNUMBER(SEARCH(kpi_catalog[[#Headers],[YTD]],$K368)),"Y","N")</f>
        <v>Y</v>
      </c>
      <c r="O368" s="1292" t="str">
        <f>IF(ISNUMBER(SEARCH(kpi_catalog[[#Headers],[MTD]],$K368)),"Y","N")</f>
        <v>N</v>
      </c>
      <c r="P368" s="1292" t="str">
        <f>IF(ISNUMBER(SEARCH(kpi_catalog[[#Headers],[Selected period]],$K368)),"Y","N")</f>
        <v>N</v>
      </c>
      <c r="Q368" s="1293" t="s">
        <v>4332</v>
      </c>
      <c r="R368" s="1294" t="str">
        <f>IF(ISNUMBER(SEARCH(kpi_catalog[[#Headers],[Division]],$Q368)),"Y","N")</f>
        <v>Y</v>
      </c>
      <c r="S368" s="1294" t="str">
        <f>IF(ISNUMBER(SEARCH(kpi_catalog[[#Headers],[Brand]],$Q368)),"Y","N")</f>
        <v>Y</v>
      </c>
      <c r="T368" s="1294" t="str">
        <f>IF(ISNUMBER(SEARCH(kpi_catalog[[#Headers],[Acquisition Period]],$Q368)),"Y","N")</f>
        <v>Y</v>
      </c>
      <c r="U368" s="1294" t="str">
        <f>IF(ISNUMBER(SEARCH(kpi_catalog[[#Headers],[Engager Type]],$Q368)),"Y","N")</f>
        <v>Y</v>
      </c>
      <c r="V368" s="1294" t="str">
        <f>IF(ISNUMBER(SEARCH(kpi_catalog[[#Headers],[Buyer Type]],$Q368)),"Y","N")</f>
        <v>Y</v>
      </c>
      <c r="W368" s="1294" t="str">
        <f>IF(ISNUMBER(SEARCH(kpi_catalog[[#Headers],[Loyalty Filter]],$Q368)),"Y","N")</f>
        <v>Y</v>
      </c>
      <c r="X368" s="1294" t="str">
        <f>IF(ISNUMBER(SEARCH(kpi_catalog[[#Headers],[Channel]],$Q368)),"Y","N")</f>
        <v>N</v>
      </c>
      <c r="Y368" s="1294" t="str">
        <f>IF(ISNUMBER(SEARCH(kpi_catalog[[#Headers],[Campaign ID]],$Q368)),"Y","N")</f>
        <v>N</v>
      </c>
      <c r="Z368" s="1294" t="str">
        <f>IF(ISNUMBER(SEARCH(kpi_catalog[[#Headers],[Channel]],$Q368)),"Y","N")</f>
        <v>N</v>
      </c>
      <c r="AA368" s="1294" t="str">
        <f>IF(ISNUMBER(SEARCH(kpi_catalog[[#Headers],[Campaign ID]],$Q368)),"Y","N")</f>
        <v>N</v>
      </c>
      <c r="AB368" s="1294" t="str">
        <f>IF(ISNUMBER(SEARCH(kpi_catalog[[#Headers],[Campaign Name]],$Q368)),"Y","N")</f>
        <v>N</v>
      </c>
      <c r="AC368" s="1294" t="str">
        <f>IF(ISNUMBER(SEARCH(kpi_catalog[[#Headers],[Touchpoint]],$Q368)),"Y","N")</f>
        <v>N</v>
      </c>
      <c r="AD368" s="1294" t="str">
        <f>IF(ISNUMBER(SEARCH(kpi_catalog[[#Headers],[Campaign type]],$Q368)),"Y","N")</f>
        <v>N</v>
      </c>
      <c r="AE368" s="1294" t="str">
        <f>IF(ISNUMBER(SEARCH(kpi_catalog[[#Headers],[Product franchise]],$Q368)),"Y","N")</f>
        <v>N</v>
      </c>
      <c r="AF368" s="1294" t="str">
        <f>IF(ISNUMBER(SEARCH(kpi_catalog[[#Headers],[Product code]],$Q368)),"Y","N")</f>
        <v>N</v>
      </c>
      <c r="AG368" s="1326" t="s">
        <v>4609</v>
      </c>
      <c r="AH368" s="1296"/>
      <c r="AI368" s="1297"/>
      <c r="AJ368" s="1297"/>
    </row>
    <row r="369" spans="1:36" ht="30" customHeight="1">
      <c r="A369" s="1282">
        <v>367</v>
      </c>
      <c r="B369" s="1283" t="s">
        <v>5732</v>
      </c>
      <c r="C369" s="1296"/>
      <c r="D369" s="1323" t="s">
        <v>4443</v>
      </c>
      <c r="E369" s="1291" t="s">
        <v>4385</v>
      </c>
      <c r="F369" s="1291" t="s">
        <v>4386</v>
      </c>
      <c r="G369" s="1291" t="s">
        <v>3368</v>
      </c>
      <c r="H369" s="1291" t="s">
        <v>4336</v>
      </c>
      <c r="I369" s="1291" t="s">
        <v>4330</v>
      </c>
      <c r="J369" s="1318" t="s">
        <v>70</v>
      </c>
      <c r="K369" s="1291" t="s">
        <v>4346</v>
      </c>
      <c r="L369" s="1292" t="str">
        <f>IF(ISNUMBER(SEARCH(kpi_catalog[[#Headers],[Till Date]],K369)),"Y","N")</f>
        <v>N</v>
      </c>
      <c r="M369" s="1292" t="str">
        <f t="shared" si="5"/>
        <v>Y</v>
      </c>
      <c r="N369" s="1292" t="str">
        <f>IF(ISNUMBER(SEARCH(kpi_catalog[[#Headers],[YTD]],$K369)),"Y","N")</f>
        <v>Y</v>
      </c>
      <c r="O369" s="1292" t="str">
        <f>IF(ISNUMBER(SEARCH(kpi_catalog[[#Headers],[MTD]],$K369)),"Y","N")</f>
        <v>N</v>
      </c>
      <c r="P369" s="1292" t="str">
        <f>IF(ISNUMBER(SEARCH(kpi_catalog[[#Headers],[Selected period]],$K369)),"Y","N")</f>
        <v>N</v>
      </c>
      <c r="Q369" s="1293" t="s">
        <v>4332</v>
      </c>
      <c r="R369" s="1294" t="str">
        <f>IF(ISNUMBER(SEARCH(kpi_catalog[[#Headers],[Division]],$Q369)),"Y","N")</f>
        <v>Y</v>
      </c>
      <c r="S369" s="1294" t="str">
        <f>IF(ISNUMBER(SEARCH(kpi_catalog[[#Headers],[Brand]],$Q369)),"Y","N")</f>
        <v>Y</v>
      </c>
      <c r="T369" s="1294" t="str">
        <f>IF(ISNUMBER(SEARCH(kpi_catalog[[#Headers],[Acquisition Period]],$Q369)),"Y","N")</f>
        <v>Y</v>
      </c>
      <c r="U369" s="1294" t="str">
        <f>IF(ISNUMBER(SEARCH(kpi_catalog[[#Headers],[Engager Type]],$Q369)),"Y","N")</f>
        <v>Y</v>
      </c>
      <c r="V369" s="1294" t="str">
        <f>IF(ISNUMBER(SEARCH(kpi_catalog[[#Headers],[Buyer Type]],$Q369)),"Y","N")</f>
        <v>Y</v>
      </c>
      <c r="W369" s="1294" t="str">
        <f>IF(ISNUMBER(SEARCH(kpi_catalog[[#Headers],[Loyalty Filter]],$Q369)),"Y","N")</f>
        <v>Y</v>
      </c>
      <c r="X369" s="1294" t="str">
        <f>IF(ISNUMBER(SEARCH(kpi_catalog[[#Headers],[Channel]],$Q369)),"Y","N")</f>
        <v>N</v>
      </c>
      <c r="Y369" s="1294" t="str">
        <f>IF(ISNUMBER(SEARCH(kpi_catalog[[#Headers],[Campaign ID]],$Q369)),"Y","N")</f>
        <v>N</v>
      </c>
      <c r="Z369" s="1294" t="str">
        <f>IF(ISNUMBER(SEARCH(kpi_catalog[[#Headers],[Channel]],$Q369)),"Y","N")</f>
        <v>N</v>
      </c>
      <c r="AA369" s="1294" t="str">
        <f>IF(ISNUMBER(SEARCH(kpi_catalog[[#Headers],[Campaign ID]],$Q369)),"Y","N")</f>
        <v>N</v>
      </c>
      <c r="AB369" s="1294" t="str">
        <f>IF(ISNUMBER(SEARCH(kpi_catalog[[#Headers],[Campaign Name]],$Q369)),"Y","N")</f>
        <v>N</v>
      </c>
      <c r="AC369" s="1294" t="str">
        <f>IF(ISNUMBER(SEARCH(kpi_catalog[[#Headers],[Touchpoint]],$Q369)),"Y","N")</f>
        <v>N</v>
      </c>
      <c r="AD369" s="1294" t="str">
        <f>IF(ISNUMBER(SEARCH(kpi_catalog[[#Headers],[Campaign type]],$Q369)),"Y","N")</f>
        <v>N</v>
      </c>
      <c r="AE369" s="1294" t="str">
        <f>IF(ISNUMBER(SEARCH(kpi_catalog[[#Headers],[Product franchise]],$Q369)),"Y","N")</f>
        <v>N</v>
      </c>
      <c r="AF369" s="1294" t="str">
        <f>IF(ISNUMBER(SEARCH(kpi_catalog[[#Headers],[Product code]],$Q369)),"Y","N")</f>
        <v>N</v>
      </c>
      <c r="AG369" s="1295" t="s">
        <v>4337</v>
      </c>
      <c r="AH369" s="1296"/>
      <c r="AI369" s="1297"/>
      <c r="AJ369" s="1297"/>
    </row>
    <row r="370" spans="1:36" ht="30" customHeight="1">
      <c r="A370" s="1282">
        <v>368</v>
      </c>
      <c r="B370" s="1283" t="s">
        <v>5732</v>
      </c>
      <c r="C370" s="1296"/>
      <c r="D370" s="1323" t="s">
        <v>4443</v>
      </c>
      <c r="E370" s="1291" t="s">
        <v>4385</v>
      </c>
      <c r="F370" s="1291" t="s">
        <v>4387</v>
      </c>
      <c r="G370" s="1291" t="s">
        <v>4339</v>
      </c>
      <c r="H370" s="1291" t="s">
        <v>4336</v>
      </c>
      <c r="I370" s="1291" t="s">
        <v>4330</v>
      </c>
      <c r="J370" s="1318" t="s">
        <v>70</v>
      </c>
      <c r="K370" s="1291" t="s">
        <v>4346</v>
      </c>
      <c r="L370" s="1292" t="str">
        <f>IF(ISNUMBER(SEARCH(kpi_catalog[[#Headers],[Till Date]],K370)),"Y","N")</f>
        <v>N</v>
      </c>
      <c r="M370" s="1292" t="str">
        <f t="shared" si="5"/>
        <v>Y</v>
      </c>
      <c r="N370" s="1292" t="str">
        <f>IF(ISNUMBER(SEARCH(kpi_catalog[[#Headers],[YTD]],$K370)),"Y","N")</f>
        <v>Y</v>
      </c>
      <c r="O370" s="1292" t="str">
        <f>IF(ISNUMBER(SEARCH(kpi_catalog[[#Headers],[MTD]],$K370)),"Y","N")</f>
        <v>N</v>
      </c>
      <c r="P370" s="1292" t="str">
        <f>IF(ISNUMBER(SEARCH(kpi_catalog[[#Headers],[Selected period]],$K370)),"Y","N")</f>
        <v>N</v>
      </c>
      <c r="Q370" s="1293" t="s">
        <v>4332</v>
      </c>
      <c r="R370" s="1294" t="str">
        <f>IF(ISNUMBER(SEARCH(kpi_catalog[[#Headers],[Division]],$Q370)),"Y","N")</f>
        <v>Y</v>
      </c>
      <c r="S370" s="1294" t="str">
        <f>IF(ISNUMBER(SEARCH(kpi_catalog[[#Headers],[Brand]],$Q370)),"Y","N")</f>
        <v>Y</v>
      </c>
      <c r="T370" s="1294" t="str">
        <f>IF(ISNUMBER(SEARCH(kpi_catalog[[#Headers],[Acquisition Period]],$Q370)),"Y","N")</f>
        <v>Y</v>
      </c>
      <c r="U370" s="1294" t="str">
        <f>IF(ISNUMBER(SEARCH(kpi_catalog[[#Headers],[Engager Type]],$Q370)),"Y","N")</f>
        <v>Y</v>
      </c>
      <c r="V370" s="1294" t="str">
        <f>IF(ISNUMBER(SEARCH(kpi_catalog[[#Headers],[Buyer Type]],$Q370)),"Y","N")</f>
        <v>Y</v>
      </c>
      <c r="W370" s="1294" t="str">
        <f>IF(ISNUMBER(SEARCH(kpi_catalog[[#Headers],[Loyalty Filter]],$Q370)),"Y","N")</f>
        <v>Y</v>
      </c>
      <c r="X370" s="1294" t="str">
        <f>IF(ISNUMBER(SEARCH(kpi_catalog[[#Headers],[Channel]],$Q370)),"Y","N")</f>
        <v>N</v>
      </c>
      <c r="Y370" s="1294" t="str">
        <f>IF(ISNUMBER(SEARCH(kpi_catalog[[#Headers],[Campaign ID]],$Q370)),"Y","N")</f>
        <v>N</v>
      </c>
      <c r="Z370" s="1294" t="str">
        <f>IF(ISNUMBER(SEARCH(kpi_catalog[[#Headers],[Channel]],$Q370)),"Y","N")</f>
        <v>N</v>
      </c>
      <c r="AA370" s="1294" t="str">
        <f>IF(ISNUMBER(SEARCH(kpi_catalog[[#Headers],[Campaign ID]],$Q370)),"Y","N")</f>
        <v>N</v>
      </c>
      <c r="AB370" s="1294" t="str">
        <f>IF(ISNUMBER(SEARCH(kpi_catalog[[#Headers],[Campaign Name]],$Q370)),"Y","N")</f>
        <v>N</v>
      </c>
      <c r="AC370" s="1294" t="str">
        <f>IF(ISNUMBER(SEARCH(kpi_catalog[[#Headers],[Touchpoint]],$Q370)),"Y","N")</f>
        <v>N</v>
      </c>
      <c r="AD370" s="1294" t="str">
        <f>IF(ISNUMBER(SEARCH(kpi_catalog[[#Headers],[Campaign type]],$Q370)),"Y","N")</f>
        <v>N</v>
      </c>
      <c r="AE370" s="1294" t="str">
        <f>IF(ISNUMBER(SEARCH(kpi_catalog[[#Headers],[Product franchise]],$Q370)),"Y","N")</f>
        <v>N</v>
      </c>
      <c r="AF370" s="1294" t="str">
        <f>IF(ISNUMBER(SEARCH(kpi_catalog[[#Headers],[Product code]],$Q370)),"Y","N")</f>
        <v>N</v>
      </c>
      <c r="AG370" s="1295" t="s">
        <v>4337</v>
      </c>
      <c r="AH370" s="1296"/>
      <c r="AI370" s="1297"/>
      <c r="AJ370" s="1297"/>
    </row>
    <row r="371" spans="1:36" ht="30" customHeight="1">
      <c r="A371" s="1282">
        <v>369</v>
      </c>
      <c r="B371" s="1283" t="s">
        <v>5732</v>
      </c>
      <c r="C371" s="1296"/>
      <c r="D371" s="1323" t="s">
        <v>5733</v>
      </c>
      <c r="E371" s="1291" t="s">
        <v>4388</v>
      </c>
      <c r="F371" s="1291" t="s">
        <v>4388</v>
      </c>
      <c r="G371" s="1291" t="s">
        <v>4339</v>
      </c>
      <c r="H371" s="1291" t="s">
        <v>4361</v>
      </c>
      <c r="I371" s="1291" t="s">
        <v>4330</v>
      </c>
      <c r="J371" s="1318" t="s">
        <v>70</v>
      </c>
      <c r="K371" s="1291" t="s">
        <v>4346</v>
      </c>
      <c r="L371" s="1292" t="str">
        <f>IF(ISNUMBER(SEARCH(kpi_catalog[[#Headers],[Till Date]],K371)),"Y","N")</f>
        <v>N</v>
      </c>
      <c r="M371" s="1292" t="str">
        <f t="shared" si="5"/>
        <v>Y</v>
      </c>
      <c r="N371" s="1292" t="str">
        <f>IF(ISNUMBER(SEARCH(kpi_catalog[[#Headers],[YTD]],$K371)),"Y","N")</f>
        <v>Y</v>
      </c>
      <c r="O371" s="1292" t="str">
        <f>IF(ISNUMBER(SEARCH(kpi_catalog[[#Headers],[MTD]],$K371)),"Y","N")</f>
        <v>N</v>
      </c>
      <c r="P371" s="1292" t="str">
        <f>IF(ISNUMBER(SEARCH(kpi_catalog[[#Headers],[Selected period]],$K371)),"Y","N")</f>
        <v>N</v>
      </c>
      <c r="Q371" s="1293" t="s">
        <v>4332</v>
      </c>
      <c r="R371" s="1294" t="str">
        <f>IF(ISNUMBER(SEARCH(kpi_catalog[[#Headers],[Division]],$Q371)),"Y","N")</f>
        <v>Y</v>
      </c>
      <c r="S371" s="1294" t="str">
        <f>IF(ISNUMBER(SEARCH(kpi_catalog[[#Headers],[Brand]],$Q371)),"Y","N")</f>
        <v>Y</v>
      </c>
      <c r="T371" s="1294" t="str">
        <f>IF(ISNUMBER(SEARCH(kpi_catalog[[#Headers],[Acquisition Period]],$Q371)),"Y","N")</f>
        <v>Y</v>
      </c>
      <c r="U371" s="1294" t="str">
        <f>IF(ISNUMBER(SEARCH(kpi_catalog[[#Headers],[Engager Type]],$Q371)),"Y","N")</f>
        <v>Y</v>
      </c>
      <c r="V371" s="1294" t="str">
        <f>IF(ISNUMBER(SEARCH(kpi_catalog[[#Headers],[Buyer Type]],$Q371)),"Y","N")</f>
        <v>Y</v>
      </c>
      <c r="W371" s="1294" t="str">
        <f>IF(ISNUMBER(SEARCH(kpi_catalog[[#Headers],[Loyalty Filter]],$Q371)),"Y","N")</f>
        <v>Y</v>
      </c>
      <c r="X371" s="1294" t="str">
        <f>IF(ISNUMBER(SEARCH(kpi_catalog[[#Headers],[Channel]],$Q371)),"Y","N")</f>
        <v>N</v>
      </c>
      <c r="Y371" s="1294" t="str">
        <f>IF(ISNUMBER(SEARCH(kpi_catalog[[#Headers],[Campaign ID]],$Q371)),"Y","N")</f>
        <v>N</v>
      </c>
      <c r="Z371" s="1294" t="str">
        <f>IF(ISNUMBER(SEARCH(kpi_catalog[[#Headers],[Channel]],$Q371)),"Y","N")</f>
        <v>N</v>
      </c>
      <c r="AA371" s="1294" t="str">
        <f>IF(ISNUMBER(SEARCH(kpi_catalog[[#Headers],[Campaign ID]],$Q371)),"Y","N")</f>
        <v>N</v>
      </c>
      <c r="AB371" s="1294" t="str">
        <f>IF(ISNUMBER(SEARCH(kpi_catalog[[#Headers],[Campaign Name]],$Q371)),"Y","N")</f>
        <v>N</v>
      </c>
      <c r="AC371" s="1294" t="str">
        <f>IF(ISNUMBER(SEARCH(kpi_catalog[[#Headers],[Touchpoint]],$Q371)),"Y","N")</f>
        <v>N</v>
      </c>
      <c r="AD371" s="1294" t="str">
        <f>IF(ISNUMBER(SEARCH(kpi_catalog[[#Headers],[Campaign type]],$Q371)),"Y","N")</f>
        <v>N</v>
      </c>
      <c r="AE371" s="1294" t="str">
        <f>IF(ISNUMBER(SEARCH(kpi_catalog[[#Headers],[Product franchise]],$Q371)),"Y","N")</f>
        <v>N</v>
      </c>
      <c r="AF371" s="1294" t="str">
        <f>IF(ISNUMBER(SEARCH(kpi_catalog[[#Headers],[Product code]],$Q371)),"Y","N")</f>
        <v>N</v>
      </c>
      <c r="AG371" s="1326" t="s">
        <v>4610</v>
      </c>
      <c r="AH371" s="1296"/>
      <c r="AI371" s="1297"/>
      <c r="AJ371" s="1297"/>
    </row>
    <row r="372" spans="1:36" ht="30" customHeight="1">
      <c r="A372" s="1282">
        <v>370</v>
      </c>
      <c r="B372" s="1283" t="s">
        <v>5732</v>
      </c>
      <c r="C372" s="1296"/>
      <c r="D372" s="1323" t="s">
        <v>5733</v>
      </c>
      <c r="E372" s="1291" t="s">
        <v>4388</v>
      </c>
      <c r="F372" s="1291" t="s">
        <v>4389</v>
      </c>
      <c r="G372" s="1291" t="s">
        <v>4339</v>
      </c>
      <c r="H372" s="1291" t="s">
        <v>4336</v>
      </c>
      <c r="I372" s="1291" t="s">
        <v>4330</v>
      </c>
      <c r="J372" s="1318" t="s">
        <v>70</v>
      </c>
      <c r="K372" s="1291" t="s">
        <v>4346</v>
      </c>
      <c r="L372" s="1292" t="str">
        <f>IF(ISNUMBER(SEARCH(kpi_catalog[[#Headers],[Till Date]],K372)),"Y","N")</f>
        <v>N</v>
      </c>
      <c r="M372" s="1292" t="str">
        <f t="shared" si="5"/>
        <v>Y</v>
      </c>
      <c r="N372" s="1292" t="str">
        <f>IF(ISNUMBER(SEARCH(kpi_catalog[[#Headers],[YTD]],$K372)),"Y","N")</f>
        <v>Y</v>
      </c>
      <c r="O372" s="1292" t="str">
        <f>IF(ISNUMBER(SEARCH(kpi_catalog[[#Headers],[MTD]],$K372)),"Y","N")</f>
        <v>N</v>
      </c>
      <c r="P372" s="1292" t="str">
        <f>IF(ISNUMBER(SEARCH(kpi_catalog[[#Headers],[Selected period]],$K372)),"Y","N")</f>
        <v>N</v>
      </c>
      <c r="Q372" s="1293" t="s">
        <v>4332</v>
      </c>
      <c r="R372" s="1294" t="str">
        <f>IF(ISNUMBER(SEARCH(kpi_catalog[[#Headers],[Division]],$Q372)),"Y","N")</f>
        <v>Y</v>
      </c>
      <c r="S372" s="1294" t="str">
        <f>IF(ISNUMBER(SEARCH(kpi_catalog[[#Headers],[Brand]],$Q372)),"Y","N")</f>
        <v>Y</v>
      </c>
      <c r="T372" s="1294" t="str">
        <f>IF(ISNUMBER(SEARCH(kpi_catalog[[#Headers],[Acquisition Period]],$Q372)),"Y","N")</f>
        <v>Y</v>
      </c>
      <c r="U372" s="1294" t="str">
        <f>IF(ISNUMBER(SEARCH(kpi_catalog[[#Headers],[Engager Type]],$Q372)),"Y","N")</f>
        <v>Y</v>
      </c>
      <c r="V372" s="1294" t="str">
        <f>IF(ISNUMBER(SEARCH(kpi_catalog[[#Headers],[Buyer Type]],$Q372)),"Y","N")</f>
        <v>Y</v>
      </c>
      <c r="W372" s="1294" t="str">
        <f>IF(ISNUMBER(SEARCH(kpi_catalog[[#Headers],[Loyalty Filter]],$Q372)),"Y","N")</f>
        <v>Y</v>
      </c>
      <c r="X372" s="1294" t="str">
        <f>IF(ISNUMBER(SEARCH(kpi_catalog[[#Headers],[Channel]],$Q372)),"Y","N")</f>
        <v>N</v>
      </c>
      <c r="Y372" s="1294" t="str">
        <f>IF(ISNUMBER(SEARCH(kpi_catalog[[#Headers],[Campaign ID]],$Q372)),"Y","N")</f>
        <v>N</v>
      </c>
      <c r="Z372" s="1294" t="str">
        <f>IF(ISNUMBER(SEARCH(kpi_catalog[[#Headers],[Channel]],$Q372)),"Y","N")</f>
        <v>N</v>
      </c>
      <c r="AA372" s="1294" t="str">
        <f>IF(ISNUMBER(SEARCH(kpi_catalog[[#Headers],[Campaign ID]],$Q372)),"Y","N")</f>
        <v>N</v>
      </c>
      <c r="AB372" s="1294" t="str">
        <f>IF(ISNUMBER(SEARCH(kpi_catalog[[#Headers],[Campaign Name]],$Q372)),"Y","N")</f>
        <v>N</v>
      </c>
      <c r="AC372" s="1294" t="str">
        <f>IF(ISNUMBER(SEARCH(kpi_catalog[[#Headers],[Touchpoint]],$Q372)),"Y","N")</f>
        <v>N</v>
      </c>
      <c r="AD372" s="1294" t="str">
        <f>IF(ISNUMBER(SEARCH(kpi_catalog[[#Headers],[Campaign type]],$Q372)),"Y","N")</f>
        <v>N</v>
      </c>
      <c r="AE372" s="1294" t="str">
        <f>IF(ISNUMBER(SEARCH(kpi_catalog[[#Headers],[Product franchise]],$Q372)),"Y","N")</f>
        <v>N</v>
      </c>
      <c r="AF372" s="1294" t="str">
        <f>IF(ISNUMBER(SEARCH(kpi_catalog[[#Headers],[Product code]],$Q372)),"Y","N")</f>
        <v>N</v>
      </c>
      <c r="AG372" s="1295" t="s">
        <v>4337</v>
      </c>
      <c r="AH372" s="1296"/>
      <c r="AI372" s="1297"/>
      <c r="AJ372" s="1297"/>
    </row>
    <row r="373" spans="1:36" ht="30" customHeight="1">
      <c r="A373" s="1282">
        <v>371</v>
      </c>
      <c r="B373" s="1283" t="s">
        <v>5732</v>
      </c>
      <c r="C373" s="1296"/>
      <c r="D373" s="1323" t="s">
        <v>5733</v>
      </c>
      <c r="E373" s="1291" t="s">
        <v>4388</v>
      </c>
      <c r="F373" s="1291" t="s">
        <v>4390</v>
      </c>
      <c r="G373" s="1291" t="s">
        <v>4352</v>
      </c>
      <c r="H373" s="1291" t="s">
        <v>4336</v>
      </c>
      <c r="I373" s="1291" t="s">
        <v>4330</v>
      </c>
      <c r="J373" s="1318" t="s">
        <v>70</v>
      </c>
      <c r="K373" s="1291" t="s">
        <v>4346</v>
      </c>
      <c r="L373" s="1292" t="str">
        <f>IF(ISNUMBER(SEARCH(kpi_catalog[[#Headers],[Till Date]],K373)),"Y","N")</f>
        <v>N</v>
      </c>
      <c r="M373" s="1292" t="str">
        <f t="shared" si="5"/>
        <v>Y</v>
      </c>
      <c r="N373" s="1292" t="str">
        <f>IF(ISNUMBER(SEARCH(kpi_catalog[[#Headers],[YTD]],$K373)),"Y","N")</f>
        <v>Y</v>
      </c>
      <c r="O373" s="1292" t="str">
        <f>IF(ISNUMBER(SEARCH(kpi_catalog[[#Headers],[MTD]],$K373)),"Y","N")</f>
        <v>N</v>
      </c>
      <c r="P373" s="1292" t="str">
        <f>IF(ISNUMBER(SEARCH(kpi_catalog[[#Headers],[Selected period]],$K373)),"Y","N")</f>
        <v>N</v>
      </c>
      <c r="Q373" s="1293" t="s">
        <v>4332</v>
      </c>
      <c r="R373" s="1294" t="str">
        <f>IF(ISNUMBER(SEARCH(kpi_catalog[[#Headers],[Division]],$Q373)),"Y","N")</f>
        <v>Y</v>
      </c>
      <c r="S373" s="1294" t="str">
        <f>IF(ISNUMBER(SEARCH(kpi_catalog[[#Headers],[Brand]],$Q373)),"Y","N")</f>
        <v>Y</v>
      </c>
      <c r="T373" s="1294" t="str">
        <f>IF(ISNUMBER(SEARCH(kpi_catalog[[#Headers],[Acquisition Period]],$Q373)),"Y","N")</f>
        <v>Y</v>
      </c>
      <c r="U373" s="1294" t="str">
        <f>IF(ISNUMBER(SEARCH(kpi_catalog[[#Headers],[Engager Type]],$Q373)),"Y","N")</f>
        <v>Y</v>
      </c>
      <c r="V373" s="1294" t="str">
        <f>IF(ISNUMBER(SEARCH(kpi_catalog[[#Headers],[Buyer Type]],$Q373)),"Y","N")</f>
        <v>Y</v>
      </c>
      <c r="W373" s="1294" t="str">
        <f>IF(ISNUMBER(SEARCH(kpi_catalog[[#Headers],[Loyalty Filter]],$Q373)),"Y","N")</f>
        <v>Y</v>
      </c>
      <c r="X373" s="1294" t="str">
        <f>IF(ISNUMBER(SEARCH(kpi_catalog[[#Headers],[Channel]],$Q373)),"Y","N")</f>
        <v>N</v>
      </c>
      <c r="Y373" s="1294" t="str">
        <f>IF(ISNUMBER(SEARCH(kpi_catalog[[#Headers],[Campaign ID]],$Q373)),"Y","N")</f>
        <v>N</v>
      </c>
      <c r="Z373" s="1294" t="str">
        <f>IF(ISNUMBER(SEARCH(kpi_catalog[[#Headers],[Channel]],$Q373)),"Y","N")</f>
        <v>N</v>
      </c>
      <c r="AA373" s="1294" t="str">
        <f>IF(ISNUMBER(SEARCH(kpi_catalog[[#Headers],[Campaign ID]],$Q373)),"Y","N")</f>
        <v>N</v>
      </c>
      <c r="AB373" s="1294" t="str">
        <f>IF(ISNUMBER(SEARCH(kpi_catalog[[#Headers],[Campaign Name]],$Q373)),"Y","N")</f>
        <v>N</v>
      </c>
      <c r="AC373" s="1294" t="str">
        <f>IF(ISNUMBER(SEARCH(kpi_catalog[[#Headers],[Touchpoint]],$Q373)),"Y","N")</f>
        <v>N</v>
      </c>
      <c r="AD373" s="1294" t="str">
        <f>IF(ISNUMBER(SEARCH(kpi_catalog[[#Headers],[Campaign type]],$Q373)),"Y","N")</f>
        <v>N</v>
      </c>
      <c r="AE373" s="1294" t="str">
        <f>IF(ISNUMBER(SEARCH(kpi_catalog[[#Headers],[Product franchise]],$Q373)),"Y","N")</f>
        <v>N</v>
      </c>
      <c r="AF373" s="1294" t="str">
        <f>IF(ISNUMBER(SEARCH(kpi_catalog[[#Headers],[Product code]],$Q373)),"Y","N")</f>
        <v>N</v>
      </c>
      <c r="AG373" s="1295" t="s">
        <v>4337</v>
      </c>
      <c r="AH373" s="1296"/>
      <c r="AI373" s="1297"/>
      <c r="AJ373" s="1297"/>
    </row>
    <row r="374" spans="1:36" ht="30" customHeight="1">
      <c r="A374" s="1282">
        <v>372</v>
      </c>
      <c r="B374" s="1283" t="s">
        <v>5732</v>
      </c>
      <c r="C374" s="1296"/>
      <c r="D374" s="1323" t="s">
        <v>5754</v>
      </c>
      <c r="E374" s="1291" t="s">
        <v>4611</v>
      </c>
      <c r="F374" s="1291" t="s">
        <v>4611</v>
      </c>
      <c r="G374" s="1291" t="s">
        <v>3368</v>
      </c>
      <c r="H374" s="1291" t="s">
        <v>4361</v>
      </c>
      <c r="I374" s="1291" t="s">
        <v>4330</v>
      </c>
      <c r="J374" s="1318" t="s">
        <v>70</v>
      </c>
      <c r="K374" s="1291" t="s">
        <v>4346</v>
      </c>
      <c r="L374" s="1292" t="str">
        <f>IF(ISNUMBER(SEARCH(kpi_catalog[[#Headers],[Till Date]],K374)),"Y","N")</f>
        <v>N</v>
      </c>
      <c r="M374" s="1292" t="str">
        <f t="shared" si="5"/>
        <v>Y</v>
      </c>
      <c r="N374" s="1292" t="str">
        <f>IF(ISNUMBER(SEARCH(kpi_catalog[[#Headers],[YTD]],$K374)),"Y","N")</f>
        <v>Y</v>
      </c>
      <c r="O374" s="1292" t="str">
        <f>IF(ISNUMBER(SEARCH(kpi_catalog[[#Headers],[MTD]],$K374)),"Y","N")</f>
        <v>N</v>
      </c>
      <c r="P374" s="1292" t="str">
        <f>IF(ISNUMBER(SEARCH(kpi_catalog[[#Headers],[Selected period]],$K374)),"Y","N")</f>
        <v>N</v>
      </c>
      <c r="Q374" s="1293" t="s">
        <v>4332</v>
      </c>
      <c r="R374" s="1294" t="str">
        <f>IF(ISNUMBER(SEARCH(kpi_catalog[[#Headers],[Division]],$Q374)),"Y","N")</f>
        <v>Y</v>
      </c>
      <c r="S374" s="1294" t="str">
        <f>IF(ISNUMBER(SEARCH(kpi_catalog[[#Headers],[Brand]],$Q374)),"Y","N")</f>
        <v>Y</v>
      </c>
      <c r="T374" s="1294" t="str">
        <f>IF(ISNUMBER(SEARCH(kpi_catalog[[#Headers],[Acquisition Period]],$Q374)),"Y","N")</f>
        <v>Y</v>
      </c>
      <c r="U374" s="1294" t="str">
        <f>IF(ISNUMBER(SEARCH(kpi_catalog[[#Headers],[Engager Type]],$Q374)),"Y","N")</f>
        <v>Y</v>
      </c>
      <c r="V374" s="1294" t="str">
        <f>IF(ISNUMBER(SEARCH(kpi_catalog[[#Headers],[Buyer Type]],$Q374)),"Y","N")</f>
        <v>Y</v>
      </c>
      <c r="W374" s="1294" t="str">
        <f>IF(ISNUMBER(SEARCH(kpi_catalog[[#Headers],[Loyalty Filter]],$Q374)),"Y","N")</f>
        <v>Y</v>
      </c>
      <c r="X374" s="1294" t="str">
        <f>IF(ISNUMBER(SEARCH(kpi_catalog[[#Headers],[Channel]],$Q374)),"Y","N")</f>
        <v>N</v>
      </c>
      <c r="Y374" s="1294" t="str">
        <f>IF(ISNUMBER(SEARCH(kpi_catalog[[#Headers],[Campaign ID]],$Q374)),"Y","N")</f>
        <v>N</v>
      </c>
      <c r="Z374" s="1294" t="str">
        <f>IF(ISNUMBER(SEARCH(kpi_catalog[[#Headers],[Channel]],$Q374)),"Y","N")</f>
        <v>N</v>
      </c>
      <c r="AA374" s="1294" t="str">
        <f>IF(ISNUMBER(SEARCH(kpi_catalog[[#Headers],[Campaign ID]],$Q374)),"Y","N")</f>
        <v>N</v>
      </c>
      <c r="AB374" s="1294" t="str">
        <f>IF(ISNUMBER(SEARCH(kpi_catalog[[#Headers],[Campaign Name]],$Q374)),"Y","N")</f>
        <v>N</v>
      </c>
      <c r="AC374" s="1294" t="str">
        <f>IF(ISNUMBER(SEARCH(kpi_catalog[[#Headers],[Touchpoint]],$Q374)),"Y","N")</f>
        <v>N</v>
      </c>
      <c r="AD374" s="1294" t="str">
        <f>IF(ISNUMBER(SEARCH(kpi_catalog[[#Headers],[Campaign type]],$Q374)),"Y","N")</f>
        <v>N</v>
      </c>
      <c r="AE374" s="1294" t="str">
        <f>IF(ISNUMBER(SEARCH(kpi_catalog[[#Headers],[Product franchise]],$Q374)),"Y","N")</f>
        <v>N</v>
      </c>
      <c r="AF374" s="1294" t="str">
        <f>IF(ISNUMBER(SEARCH(kpi_catalog[[#Headers],[Product code]],$Q374)),"Y","N")</f>
        <v>N</v>
      </c>
      <c r="AG374" s="1320" t="s">
        <v>4612</v>
      </c>
      <c r="AH374" s="1296"/>
      <c r="AI374" s="1297"/>
      <c r="AJ374" s="1297"/>
    </row>
    <row r="375" spans="1:36" ht="30" customHeight="1">
      <c r="A375" s="1282">
        <v>373</v>
      </c>
      <c r="B375" s="1283" t="s">
        <v>5732</v>
      </c>
      <c r="C375" s="1296"/>
      <c r="D375" s="1323" t="s">
        <v>5754</v>
      </c>
      <c r="E375" s="1291" t="s">
        <v>4611</v>
      </c>
      <c r="F375" s="1291" t="s">
        <v>4613</v>
      </c>
      <c r="G375" s="1291" t="s">
        <v>3368</v>
      </c>
      <c r="H375" s="1291" t="s">
        <v>4336</v>
      </c>
      <c r="I375" s="1291" t="s">
        <v>4330</v>
      </c>
      <c r="J375" s="1318" t="s">
        <v>70</v>
      </c>
      <c r="K375" s="1291" t="s">
        <v>4346</v>
      </c>
      <c r="L375" s="1292" t="str">
        <f>IF(ISNUMBER(SEARCH(kpi_catalog[[#Headers],[Till Date]],K375)),"Y","N")</f>
        <v>N</v>
      </c>
      <c r="M375" s="1292" t="str">
        <f t="shared" si="5"/>
        <v>Y</v>
      </c>
      <c r="N375" s="1292" t="str">
        <f>IF(ISNUMBER(SEARCH(kpi_catalog[[#Headers],[YTD]],$K375)),"Y","N")</f>
        <v>Y</v>
      </c>
      <c r="O375" s="1292" t="str">
        <f>IF(ISNUMBER(SEARCH(kpi_catalog[[#Headers],[MTD]],$K375)),"Y","N")</f>
        <v>N</v>
      </c>
      <c r="P375" s="1292" t="str">
        <f>IF(ISNUMBER(SEARCH(kpi_catalog[[#Headers],[Selected period]],$K375)),"Y","N")</f>
        <v>N</v>
      </c>
      <c r="Q375" s="1293" t="s">
        <v>4332</v>
      </c>
      <c r="R375" s="1294" t="str">
        <f>IF(ISNUMBER(SEARCH(kpi_catalog[[#Headers],[Division]],$Q375)),"Y","N")</f>
        <v>Y</v>
      </c>
      <c r="S375" s="1294" t="str">
        <f>IF(ISNUMBER(SEARCH(kpi_catalog[[#Headers],[Brand]],$Q375)),"Y","N")</f>
        <v>Y</v>
      </c>
      <c r="T375" s="1294" t="str">
        <f>IF(ISNUMBER(SEARCH(kpi_catalog[[#Headers],[Acquisition Period]],$Q375)),"Y","N")</f>
        <v>Y</v>
      </c>
      <c r="U375" s="1294" t="str">
        <f>IF(ISNUMBER(SEARCH(kpi_catalog[[#Headers],[Engager Type]],$Q375)),"Y","N")</f>
        <v>Y</v>
      </c>
      <c r="V375" s="1294" t="str">
        <f>IF(ISNUMBER(SEARCH(kpi_catalog[[#Headers],[Buyer Type]],$Q375)),"Y","N")</f>
        <v>Y</v>
      </c>
      <c r="W375" s="1294" t="str">
        <f>IF(ISNUMBER(SEARCH(kpi_catalog[[#Headers],[Loyalty Filter]],$Q375)),"Y","N")</f>
        <v>Y</v>
      </c>
      <c r="X375" s="1294" t="str">
        <f>IF(ISNUMBER(SEARCH(kpi_catalog[[#Headers],[Channel]],$Q375)),"Y","N")</f>
        <v>N</v>
      </c>
      <c r="Y375" s="1294" t="str">
        <f>IF(ISNUMBER(SEARCH(kpi_catalog[[#Headers],[Campaign ID]],$Q375)),"Y","N")</f>
        <v>N</v>
      </c>
      <c r="Z375" s="1294" t="str">
        <f>IF(ISNUMBER(SEARCH(kpi_catalog[[#Headers],[Channel]],$Q375)),"Y","N")</f>
        <v>N</v>
      </c>
      <c r="AA375" s="1294" t="str">
        <f>IF(ISNUMBER(SEARCH(kpi_catalog[[#Headers],[Campaign ID]],$Q375)),"Y","N")</f>
        <v>N</v>
      </c>
      <c r="AB375" s="1294" t="str">
        <f>IF(ISNUMBER(SEARCH(kpi_catalog[[#Headers],[Campaign Name]],$Q375)),"Y","N")</f>
        <v>N</v>
      </c>
      <c r="AC375" s="1294" t="str">
        <f>IF(ISNUMBER(SEARCH(kpi_catalog[[#Headers],[Touchpoint]],$Q375)),"Y","N")</f>
        <v>N</v>
      </c>
      <c r="AD375" s="1294" t="str">
        <f>IF(ISNUMBER(SEARCH(kpi_catalog[[#Headers],[Campaign type]],$Q375)),"Y","N")</f>
        <v>N</v>
      </c>
      <c r="AE375" s="1294" t="str">
        <f>IF(ISNUMBER(SEARCH(kpi_catalog[[#Headers],[Product franchise]],$Q375)),"Y","N")</f>
        <v>N</v>
      </c>
      <c r="AF375" s="1294" t="str">
        <f>IF(ISNUMBER(SEARCH(kpi_catalog[[#Headers],[Product code]],$Q375)),"Y","N")</f>
        <v>N</v>
      </c>
      <c r="AG375" s="1295" t="s">
        <v>4337</v>
      </c>
      <c r="AH375" s="1296"/>
      <c r="AI375" s="1297"/>
      <c r="AJ375" s="1297"/>
    </row>
    <row r="376" spans="1:36" ht="30" customHeight="1">
      <c r="A376" s="1282">
        <v>374</v>
      </c>
      <c r="B376" s="1283" t="s">
        <v>5732</v>
      </c>
      <c r="C376" s="1296"/>
      <c r="D376" s="1323" t="s">
        <v>5754</v>
      </c>
      <c r="E376" s="1291" t="s">
        <v>4611</v>
      </c>
      <c r="F376" s="1291" t="s">
        <v>4614</v>
      </c>
      <c r="G376" s="1291" t="s">
        <v>4339</v>
      </c>
      <c r="H376" s="1291" t="s">
        <v>4336</v>
      </c>
      <c r="I376" s="1291" t="s">
        <v>4330</v>
      </c>
      <c r="J376" s="1318" t="s">
        <v>70</v>
      </c>
      <c r="K376" s="1291" t="s">
        <v>4346</v>
      </c>
      <c r="L376" s="1292" t="str">
        <f>IF(ISNUMBER(SEARCH(kpi_catalog[[#Headers],[Till Date]],K376)),"Y","N")</f>
        <v>N</v>
      </c>
      <c r="M376" s="1292" t="str">
        <f t="shared" si="5"/>
        <v>Y</v>
      </c>
      <c r="N376" s="1292" t="str">
        <f>IF(ISNUMBER(SEARCH(kpi_catalog[[#Headers],[YTD]],$K376)),"Y","N")</f>
        <v>Y</v>
      </c>
      <c r="O376" s="1292" t="str">
        <f>IF(ISNUMBER(SEARCH(kpi_catalog[[#Headers],[MTD]],$K376)),"Y","N")</f>
        <v>N</v>
      </c>
      <c r="P376" s="1292" t="str">
        <f>IF(ISNUMBER(SEARCH(kpi_catalog[[#Headers],[Selected period]],$K376)),"Y","N")</f>
        <v>N</v>
      </c>
      <c r="Q376" s="1293" t="s">
        <v>4332</v>
      </c>
      <c r="R376" s="1294" t="str">
        <f>IF(ISNUMBER(SEARCH(kpi_catalog[[#Headers],[Division]],$Q376)),"Y","N")</f>
        <v>Y</v>
      </c>
      <c r="S376" s="1294" t="str">
        <f>IF(ISNUMBER(SEARCH(kpi_catalog[[#Headers],[Brand]],$Q376)),"Y","N")</f>
        <v>Y</v>
      </c>
      <c r="T376" s="1294" t="str">
        <f>IF(ISNUMBER(SEARCH(kpi_catalog[[#Headers],[Acquisition Period]],$Q376)),"Y","N")</f>
        <v>Y</v>
      </c>
      <c r="U376" s="1294" t="str">
        <f>IF(ISNUMBER(SEARCH(kpi_catalog[[#Headers],[Engager Type]],$Q376)),"Y","N")</f>
        <v>Y</v>
      </c>
      <c r="V376" s="1294" t="str">
        <f>IF(ISNUMBER(SEARCH(kpi_catalog[[#Headers],[Buyer Type]],$Q376)),"Y","N")</f>
        <v>Y</v>
      </c>
      <c r="W376" s="1294" t="str">
        <f>IF(ISNUMBER(SEARCH(kpi_catalog[[#Headers],[Loyalty Filter]],$Q376)),"Y","N")</f>
        <v>Y</v>
      </c>
      <c r="X376" s="1294" t="str">
        <f>IF(ISNUMBER(SEARCH(kpi_catalog[[#Headers],[Channel]],$Q376)),"Y","N")</f>
        <v>N</v>
      </c>
      <c r="Y376" s="1294" t="str">
        <f>IF(ISNUMBER(SEARCH(kpi_catalog[[#Headers],[Campaign ID]],$Q376)),"Y","N")</f>
        <v>N</v>
      </c>
      <c r="Z376" s="1294" t="str">
        <f>IF(ISNUMBER(SEARCH(kpi_catalog[[#Headers],[Channel]],$Q376)),"Y","N")</f>
        <v>N</v>
      </c>
      <c r="AA376" s="1294" t="str">
        <f>IF(ISNUMBER(SEARCH(kpi_catalog[[#Headers],[Campaign ID]],$Q376)),"Y","N")</f>
        <v>N</v>
      </c>
      <c r="AB376" s="1294" t="str">
        <f>IF(ISNUMBER(SEARCH(kpi_catalog[[#Headers],[Campaign Name]],$Q376)),"Y","N")</f>
        <v>N</v>
      </c>
      <c r="AC376" s="1294" t="str">
        <f>IF(ISNUMBER(SEARCH(kpi_catalog[[#Headers],[Touchpoint]],$Q376)),"Y","N")</f>
        <v>N</v>
      </c>
      <c r="AD376" s="1294" t="str">
        <f>IF(ISNUMBER(SEARCH(kpi_catalog[[#Headers],[Campaign type]],$Q376)),"Y","N")</f>
        <v>N</v>
      </c>
      <c r="AE376" s="1294" t="str">
        <f>IF(ISNUMBER(SEARCH(kpi_catalog[[#Headers],[Product franchise]],$Q376)),"Y","N")</f>
        <v>N</v>
      </c>
      <c r="AF376" s="1294" t="str">
        <f>IF(ISNUMBER(SEARCH(kpi_catalog[[#Headers],[Product code]],$Q376)),"Y","N")</f>
        <v>N</v>
      </c>
      <c r="AG376" s="1295" t="s">
        <v>4337</v>
      </c>
      <c r="AH376" s="1296"/>
      <c r="AI376" s="1297"/>
      <c r="AJ376" s="1297"/>
    </row>
    <row r="377" spans="1:36" ht="30" customHeight="1">
      <c r="A377" s="1282">
        <v>375</v>
      </c>
      <c r="B377" s="1283" t="s">
        <v>5732</v>
      </c>
      <c r="C377" s="1296"/>
      <c r="D377" s="1323" t="s">
        <v>5754</v>
      </c>
      <c r="E377" s="1291" t="s">
        <v>4615</v>
      </c>
      <c r="F377" s="1291" t="s">
        <v>4615</v>
      </c>
      <c r="G377" s="1291" t="s">
        <v>3368</v>
      </c>
      <c r="H377" s="1291" t="s">
        <v>4361</v>
      </c>
      <c r="I377" s="1291" t="s">
        <v>4330</v>
      </c>
      <c r="J377" s="1318" t="s">
        <v>70</v>
      </c>
      <c r="K377" s="1291" t="s">
        <v>4346</v>
      </c>
      <c r="L377" s="1292" t="str">
        <f>IF(ISNUMBER(SEARCH(kpi_catalog[[#Headers],[Till Date]],K377)),"Y","N")</f>
        <v>N</v>
      </c>
      <c r="M377" s="1292" t="str">
        <f t="shared" si="5"/>
        <v>Y</v>
      </c>
      <c r="N377" s="1292" t="str">
        <f>IF(ISNUMBER(SEARCH(kpi_catalog[[#Headers],[YTD]],$K377)),"Y","N")</f>
        <v>Y</v>
      </c>
      <c r="O377" s="1292" t="str">
        <f>IF(ISNUMBER(SEARCH(kpi_catalog[[#Headers],[MTD]],$K377)),"Y","N")</f>
        <v>N</v>
      </c>
      <c r="P377" s="1292" t="str">
        <f>IF(ISNUMBER(SEARCH(kpi_catalog[[#Headers],[Selected period]],$K377)),"Y","N")</f>
        <v>N</v>
      </c>
      <c r="Q377" s="1293" t="s">
        <v>4332</v>
      </c>
      <c r="R377" s="1294" t="str">
        <f>IF(ISNUMBER(SEARCH(kpi_catalog[[#Headers],[Division]],$Q377)),"Y","N")</f>
        <v>Y</v>
      </c>
      <c r="S377" s="1294" t="str">
        <f>IF(ISNUMBER(SEARCH(kpi_catalog[[#Headers],[Brand]],$Q377)),"Y","N")</f>
        <v>Y</v>
      </c>
      <c r="T377" s="1294" t="str">
        <f>IF(ISNUMBER(SEARCH(kpi_catalog[[#Headers],[Acquisition Period]],$Q377)),"Y","N")</f>
        <v>Y</v>
      </c>
      <c r="U377" s="1294" t="str">
        <f>IF(ISNUMBER(SEARCH(kpi_catalog[[#Headers],[Engager Type]],$Q377)),"Y","N")</f>
        <v>Y</v>
      </c>
      <c r="V377" s="1294" t="str">
        <f>IF(ISNUMBER(SEARCH(kpi_catalog[[#Headers],[Buyer Type]],$Q377)),"Y","N")</f>
        <v>Y</v>
      </c>
      <c r="W377" s="1294" t="str">
        <f>IF(ISNUMBER(SEARCH(kpi_catalog[[#Headers],[Loyalty Filter]],$Q377)),"Y","N")</f>
        <v>Y</v>
      </c>
      <c r="X377" s="1294" t="str">
        <f>IF(ISNUMBER(SEARCH(kpi_catalog[[#Headers],[Channel]],$Q377)),"Y","N")</f>
        <v>N</v>
      </c>
      <c r="Y377" s="1294" t="str">
        <f>IF(ISNUMBER(SEARCH(kpi_catalog[[#Headers],[Campaign ID]],$Q377)),"Y","N")</f>
        <v>N</v>
      </c>
      <c r="Z377" s="1294" t="str">
        <f>IF(ISNUMBER(SEARCH(kpi_catalog[[#Headers],[Channel]],$Q377)),"Y","N")</f>
        <v>N</v>
      </c>
      <c r="AA377" s="1294" t="str">
        <f>IF(ISNUMBER(SEARCH(kpi_catalog[[#Headers],[Campaign ID]],$Q377)),"Y","N")</f>
        <v>N</v>
      </c>
      <c r="AB377" s="1294" t="str">
        <f>IF(ISNUMBER(SEARCH(kpi_catalog[[#Headers],[Campaign Name]],$Q377)),"Y","N")</f>
        <v>N</v>
      </c>
      <c r="AC377" s="1294" t="str">
        <f>IF(ISNUMBER(SEARCH(kpi_catalog[[#Headers],[Touchpoint]],$Q377)),"Y","N")</f>
        <v>N</v>
      </c>
      <c r="AD377" s="1294" t="str">
        <f>IF(ISNUMBER(SEARCH(kpi_catalog[[#Headers],[Campaign type]],$Q377)),"Y","N")</f>
        <v>N</v>
      </c>
      <c r="AE377" s="1294" t="str">
        <f>IF(ISNUMBER(SEARCH(kpi_catalog[[#Headers],[Product franchise]],$Q377)),"Y","N")</f>
        <v>N</v>
      </c>
      <c r="AF377" s="1294" t="str">
        <f>IF(ISNUMBER(SEARCH(kpi_catalog[[#Headers],[Product code]],$Q377)),"Y","N")</f>
        <v>N</v>
      </c>
      <c r="AG377" s="1326" t="s">
        <v>4616</v>
      </c>
      <c r="AH377" s="1296"/>
      <c r="AI377" s="1297"/>
      <c r="AJ377" s="1297"/>
    </row>
    <row r="378" spans="1:36" ht="30" customHeight="1">
      <c r="A378" s="1282">
        <v>376</v>
      </c>
      <c r="B378" s="1283" t="s">
        <v>5732</v>
      </c>
      <c r="C378" s="1296"/>
      <c r="D378" s="1323" t="s">
        <v>5754</v>
      </c>
      <c r="E378" s="1291" t="s">
        <v>4615</v>
      </c>
      <c r="F378" s="1291" t="s">
        <v>4617</v>
      </c>
      <c r="G378" s="1291" t="s">
        <v>3368</v>
      </c>
      <c r="H378" s="1291" t="s">
        <v>4336</v>
      </c>
      <c r="I378" s="1291" t="s">
        <v>4330</v>
      </c>
      <c r="J378" s="1318" t="s">
        <v>70</v>
      </c>
      <c r="K378" s="1291" t="s">
        <v>4346</v>
      </c>
      <c r="L378" s="1292" t="str">
        <f>IF(ISNUMBER(SEARCH(kpi_catalog[[#Headers],[Till Date]],K378)),"Y","N")</f>
        <v>N</v>
      </c>
      <c r="M378" s="1292" t="str">
        <f t="shared" si="5"/>
        <v>Y</v>
      </c>
      <c r="N378" s="1292" t="str">
        <f>IF(ISNUMBER(SEARCH(kpi_catalog[[#Headers],[YTD]],$K378)),"Y","N")</f>
        <v>Y</v>
      </c>
      <c r="O378" s="1292" t="str">
        <f>IF(ISNUMBER(SEARCH(kpi_catalog[[#Headers],[MTD]],$K378)),"Y","N")</f>
        <v>N</v>
      </c>
      <c r="P378" s="1292" t="str">
        <f>IF(ISNUMBER(SEARCH(kpi_catalog[[#Headers],[Selected period]],$K378)),"Y","N")</f>
        <v>N</v>
      </c>
      <c r="Q378" s="1293" t="s">
        <v>4332</v>
      </c>
      <c r="R378" s="1294" t="str">
        <f>IF(ISNUMBER(SEARCH(kpi_catalog[[#Headers],[Division]],$Q378)),"Y","N")</f>
        <v>Y</v>
      </c>
      <c r="S378" s="1294" t="str">
        <f>IF(ISNUMBER(SEARCH(kpi_catalog[[#Headers],[Brand]],$Q378)),"Y","N")</f>
        <v>Y</v>
      </c>
      <c r="T378" s="1294" t="str">
        <f>IF(ISNUMBER(SEARCH(kpi_catalog[[#Headers],[Acquisition Period]],$Q378)),"Y","N")</f>
        <v>Y</v>
      </c>
      <c r="U378" s="1294" t="str">
        <f>IF(ISNUMBER(SEARCH(kpi_catalog[[#Headers],[Engager Type]],$Q378)),"Y","N")</f>
        <v>Y</v>
      </c>
      <c r="V378" s="1294" t="str">
        <f>IF(ISNUMBER(SEARCH(kpi_catalog[[#Headers],[Buyer Type]],$Q378)),"Y","N")</f>
        <v>Y</v>
      </c>
      <c r="W378" s="1294" t="str">
        <f>IF(ISNUMBER(SEARCH(kpi_catalog[[#Headers],[Loyalty Filter]],$Q378)),"Y","N")</f>
        <v>Y</v>
      </c>
      <c r="X378" s="1294" t="str">
        <f>IF(ISNUMBER(SEARCH(kpi_catalog[[#Headers],[Channel]],$Q378)),"Y","N")</f>
        <v>N</v>
      </c>
      <c r="Y378" s="1294" t="str">
        <f>IF(ISNUMBER(SEARCH(kpi_catalog[[#Headers],[Campaign ID]],$Q378)),"Y","N")</f>
        <v>N</v>
      </c>
      <c r="Z378" s="1294" t="str">
        <f>IF(ISNUMBER(SEARCH(kpi_catalog[[#Headers],[Channel]],$Q378)),"Y","N")</f>
        <v>N</v>
      </c>
      <c r="AA378" s="1294" t="str">
        <f>IF(ISNUMBER(SEARCH(kpi_catalog[[#Headers],[Campaign ID]],$Q378)),"Y","N")</f>
        <v>N</v>
      </c>
      <c r="AB378" s="1294" t="str">
        <f>IF(ISNUMBER(SEARCH(kpi_catalog[[#Headers],[Campaign Name]],$Q378)),"Y","N")</f>
        <v>N</v>
      </c>
      <c r="AC378" s="1294" t="str">
        <f>IF(ISNUMBER(SEARCH(kpi_catalog[[#Headers],[Touchpoint]],$Q378)),"Y","N")</f>
        <v>N</v>
      </c>
      <c r="AD378" s="1294" t="str">
        <f>IF(ISNUMBER(SEARCH(kpi_catalog[[#Headers],[Campaign type]],$Q378)),"Y","N")</f>
        <v>N</v>
      </c>
      <c r="AE378" s="1294" t="str">
        <f>IF(ISNUMBER(SEARCH(kpi_catalog[[#Headers],[Product franchise]],$Q378)),"Y","N")</f>
        <v>N</v>
      </c>
      <c r="AF378" s="1294" t="str">
        <f>IF(ISNUMBER(SEARCH(kpi_catalog[[#Headers],[Product code]],$Q378)),"Y","N")</f>
        <v>N</v>
      </c>
      <c r="AG378" s="1295" t="s">
        <v>4337</v>
      </c>
      <c r="AH378" s="1296"/>
      <c r="AI378" s="1297"/>
      <c r="AJ378" s="1297"/>
    </row>
    <row r="379" spans="1:36" ht="30" customHeight="1">
      <c r="A379" s="1282">
        <v>377</v>
      </c>
      <c r="B379" s="1283" t="s">
        <v>5732</v>
      </c>
      <c r="C379" s="1296"/>
      <c r="D379" s="1323" t="s">
        <v>5754</v>
      </c>
      <c r="E379" s="1291" t="s">
        <v>4615</v>
      </c>
      <c r="F379" s="1291" t="s">
        <v>4618</v>
      </c>
      <c r="G379" s="1291" t="s">
        <v>4339</v>
      </c>
      <c r="H379" s="1291" t="s">
        <v>4336</v>
      </c>
      <c r="I379" s="1291" t="s">
        <v>4330</v>
      </c>
      <c r="J379" s="1318" t="s">
        <v>70</v>
      </c>
      <c r="K379" s="1291" t="s">
        <v>4346</v>
      </c>
      <c r="L379" s="1292" t="str">
        <f>IF(ISNUMBER(SEARCH(kpi_catalog[[#Headers],[Till Date]],K379)),"Y","N")</f>
        <v>N</v>
      </c>
      <c r="M379" s="1292" t="str">
        <f t="shared" si="5"/>
        <v>Y</v>
      </c>
      <c r="N379" s="1292" t="str">
        <f>IF(ISNUMBER(SEARCH(kpi_catalog[[#Headers],[YTD]],$K379)),"Y","N")</f>
        <v>Y</v>
      </c>
      <c r="O379" s="1292" t="str">
        <f>IF(ISNUMBER(SEARCH(kpi_catalog[[#Headers],[MTD]],$K379)),"Y","N")</f>
        <v>N</v>
      </c>
      <c r="P379" s="1292" t="str">
        <f>IF(ISNUMBER(SEARCH(kpi_catalog[[#Headers],[Selected period]],$K379)),"Y","N")</f>
        <v>N</v>
      </c>
      <c r="Q379" s="1293" t="s">
        <v>4332</v>
      </c>
      <c r="R379" s="1294" t="str">
        <f>IF(ISNUMBER(SEARCH(kpi_catalog[[#Headers],[Division]],$Q379)),"Y","N")</f>
        <v>Y</v>
      </c>
      <c r="S379" s="1294" t="str">
        <f>IF(ISNUMBER(SEARCH(kpi_catalog[[#Headers],[Brand]],$Q379)),"Y","N")</f>
        <v>Y</v>
      </c>
      <c r="T379" s="1294" t="str">
        <f>IF(ISNUMBER(SEARCH(kpi_catalog[[#Headers],[Acquisition Period]],$Q379)),"Y","N")</f>
        <v>Y</v>
      </c>
      <c r="U379" s="1294" t="str">
        <f>IF(ISNUMBER(SEARCH(kpi_catalog[[#Headers],[Engager Type]],$Q379)),"Y","N")</f>
        <v>Y</v>
      </c>
      <c r="V379" s="1294" t="str">
        <f>IF(ISNUMBER(SEARCH(kpi_catalog[[#Headers],[Buyer Type]],$Q379)),"Y","N")</f>
        <v>Y</v>
      </c>
      <c r="W379" s="1294" t="str">
        <f>IF(ISNUMBER(SEARCH(kpi_catalog[[#Headers],[Loyalty Filter]],$Q379)),"Y","N")</f>
        <v>Y</v>
      </c>
      <c r="X379" s="1294" t="str">
        <f>IF(ISNUMBER(SEARCH(kpi_catalog[[#Headers],[Channel]],$Q379)),"Y","N")</f>
        <v>N</v>
      </c>
      <c r="Y379" s="1294" t="str">
        <f>IF(ISNUMBER(SEARCH(kpi_catalog[[#Headers],[Campaign ID]],$Q379)),"Y","N")</f>
        <v>N</v>
      </c>
      <c r="Z379" s="1294" t="str">
        <f>IF(ISNUMBER(SEARCH(kpi_catalog[[#Headers],[Channel]],$Q379)),"Y","N")</f>
        <v>N</v>
      </c>
      <c r="AA379" s="1294" t="str">
        <f>IF(ISNUMBER(SEARCH(kpi_catalog[[#Headers],[Campaign ID]],$Q379)),"Y","N")</f>
        <v>N</v>
      </c>
      <c r="AB379" s="1294" t="str">
        <f>IF(ISNUMBER(SEARCH(kpi_catalog[[#Headers],[Campaign Name]],$Q379)),"Y","N")</f>
        <v>N</v>
      </c>
      <c r="AC379" s="1294" t="str">
        <f>IF(ISNUMBER(SEARCH(kpi_catalog[[#Headers],[Touchpoint]],$Q379)),"Y","N")</f>
        <v>N</v>
      </c>
      <c r="AD379" s="1294" t="str">
        <f>IF(ISNUMBER(SEARCH(kpi_catalog[[#Headers],[Campaign type]],$Q379)),"Y","N")</f>
        <v>N</v>
      </c>
      <c r="AE379" s="1294" t="str">
        <f>IF(ISNUMBER(SEARCH(kpi_catalog[[#Headers],[Product franchise]],$Q379)),"Y","N")</f>
        <v>N</v>
      </c>
      <c r="AF379" s="1294" t="str">
        <f>IF(ISNUMBER(SEARCH(kpi_catalog[[#Headers],[Product code]],$Q379)),"Y","N")</f>
        <v>N</v>
      </c>
      <c r="AG379" s="1295" t="s">
        <v>4337</v>
      </c>
      <c r="AH379" s="1296"/>
      <c r="AI379" s="1297"/>
      <c r="AJ379" s="1297"/>
    </row>
    <row r="380" spans="1:36" ht="30" customHeight="1">
      <c r="A380" s="1282">
        <v>378</v>
      </c>
      <c r="B380" s="1283" t="s">
        <v>5732</v>
      </c>
      <c r="C380" s="1296"/>
      <c r="D380" s="1323" t="s">
        <v>5770</v>
      </c>
      <c r="E380" s="1291" t="s">
        <v>4619</v>
      </c>
      <c r="F380" s="1291" t="s">
        <v>4619</v>
      </c>
      <c r="G380" s="1291" t="s">
        <v>3368</v>
      </c>
      <c r="H380" s="1291" t="s">
        <v>4361</v>
      </c>
      <c r="I380" s="1291" t="s">
        <v>4330</v>
      </c>
      <c r="J380" s="1318" t="s">
        <v>70</v>
      </c>
      <c r="K380" s="1291" t="s">
        <v>4346</v>
      </c>
      <c r="L380" s="1292" t="str">
        <f>IF(ISNUMBER(SEARCH(kpi_catalog[[#Headers],[Till Date]],K380)),"Y","N")</f>
        <v>N</v>
      </c>
      <c r="M380" s="1292" t="str">
        <f t="shared" si="5"/>
        <v>Y</v>
      </c>
      <c r="N380" s="1292" t="str">
        <f>IF(ISNUMBER(SEARCH(kpi_catalog[[#Headers],[YTD]],$K380)),"Y","N")</f>
        <v>Y</v>
      </c>
      <c r="O380" s="1292" t="str">
        <f>IF(ISNUMBER(SEARCH(kpi_catalog[[#Headers],[MTD]],$K380)),"Y","N")</f>
        <v>N</v>
      </c>
      <c r="P380" s="1292" t="str">
        <f>IF(ISNUMBER(SEARCH(kpi_catalog[[#Headers],[Selected period]],$K380)),"Y","N")</f>
        <v>N</v>
      </c>
      <c r="Q380" s="1293" t="s">
        <v>4332</v>
      </c>
      <c r="R380" s="1294" t="str">
        <f>IF(ISNUMBER(SEARCH(kpi_catalog[[#Headers],[Division]],$Q380)),"Y","N")</f>
        <v>Y</v>
      </c>
      <c r="S380" s="1294" t="str">
        <f>IF(ISNUMBER(SEARCH(kpi_catalog[[#Headers],[Brand]],$Q380)),"Y","N")</f>
        <v>Y</v>
      </c>
      <c r="T380" s="1294" t="str">
        <f>IF(ISNUMBER(SEARCH(kpi_catalog[[#Headers],[Acquisition Period]],$Q380)),"Y","N")</f>
        <v>Y</v>
      </c>
      <c r="U380" s="1294" t="str">
        <f>IF(ISNUMBER(SEARCH(kpi_catalog[[#Headers],[Engager Type]],$Q380)),"Y","N")</f>
        <v>Y</v>
      </c>
      <c r="V380" s="1294" t="str">
        <f>IF(ISNUMBER(SEARCH(kpi_catalog[[#Headers],[Buyer Type]],$Q380)),"Y","N")</f>
        <v>Y</v>
      </c>
      <c r="W380" s="1294" t="str">
        <f>IF(ISNUMBER(SEARCH(kpi_catalog[[#Headers],[Loyalty Filter]],$Q380)),"Y","N")</f>
        <v>Y</v>
      </c>
      <c r="X380" s="1294" t="str">
        <f>IF(ISNUMBER(SEARCH(kpi_catalog[[#Headers],[Channel]],$Q380)),"Y","N")</f>
        <v>N</v>
      </c>
      <c r="Y380" s="1294" t="str">
        <f>IF(ISNUMBER(SEARCH(kpi_catalog[[#Headers],[Campaign ID]],$Q380)),"Y","N")</f>
        <v>N</v>
      </c>
      <c r="Z380" s="1294" t="str">
        <f>IF(ISNUMBER(SEARCH(kpi_catalog[[#Headers],[Channel]],$Q380)),"Y","N")</f>
        <v>N</v>
      </c>
      <c r="AA380" s="1294" t="str">
        <f>IF(ISNUMBER(SEARCH(kpi_catalog[[#Headers],[Campaign ID]],$Q380)),"Y","N")</f>
        <v>N</v>
      </c>
      <c r="AB380" s="1294" t="str">
        <f>IF(ISNUMBER(SEARCH(kpi_catalog[[#Headers],[Campaign Name]],$Q380)),"Y","N")</f>
        <v>N</v>
      </c>
      <c r="AC380" s="1294" t="str">
        <f>IF(ISNUMBER(SEARCH(kpi_catalog[[#Headers],[Touchpoint]],$Q380)),"Y","N")</f>
        <v>N</v>
      </c>
      <c r="AD380" s="1294" t="str">
        <f>IF(ISNUMBER(SEARCH(kpi_catalog[[#Headers],[Campaign type]],$Q380)),"Y","N")</f>
        <v>N</v>
      </c>
      <c r="AE380" s="1294" t="str">
        <f>IF(ISNUMBER(SEARCH(kpi_catalog[[#Headers],[Product franchise]],$Q380)),"Y","N")</f>
        <v>N</v>
      </c>
      <c r="AF380" s="1294" t="str">
        <f>IF(ISNUMBER(SEARCH(kpi_catalog[[#Headers],[Product code]],$Q380)),"Y","N")</f>
        <v>N</v>
      </c>
      <c r="AG380" s="1326" t="s">
        <v>4620</v>
      </c>
      <c r="AH380" s="1296"/>
      <c r="AI380" s="1297"/>
      <c r="AJ380" s="1297"/>
    </row>
    <row r="381" spans="1:36" ht="30" customHeight="1">
      <c r="A381" s="1282">
        <v>379</v>
      </c>
      <c r="B381" s="1283" t="s">
        <v>5732</v>
      </c>
      <c r="C381" s="1296"/>
      <c r="D381" s="1323" t="s">
        <v>5770</v>
      </c>
      <c r="E381" s="1291" t="s">
        <v>4619</v>
      </c>
      <c r="F381" s="1291" t="s">
        <v>4621</v>
      </c>
      <c r="G381" s="1291" t="s">
        <v>3368</v>
      </c>
      <c r="H381" s="1291" t="s">
        <v>4336</v>
      </c>
      <c r="I381" s="1291" t="s">
        <v>4330</v>
      </c>
      <c r="J381" s="1318" t="s">
        <v>70</v>
      </c>
      <c r="K381" s="1291" t="s">
        <v>4346</v>
      </c>
      <c r="L381" s="1292" t="str">
        <f>IF(ISNUMBER(SEARCH(kpi_catalog[[#Headers],[Till Date]],K381)),"Y","N")</f>
        <v>N</v>
      </c>
      <c r="M381" s="1292" t="str">
        <f t="shared" si="5"/>
        <v>Y</v>
      </c>
      <c r="N381" s="1292" t="str">
        <f>IF(ISNUMBER(SEARCH(kpi_catalog[[#Headers],[YTD]],$K381)),"Y","N")</f>
        <v>Y</v>
      </c>
      <c r="O381" s="1292" t="str">
        <f>IF(ISNUMBER(SEARCH(kpi_catalog[[#Headers],[MTD]],$K381)),"Y","N")</f>
        <v>N</v>
      </c>
      <c r="P381" s="1292" t="str">
        <f>IF(ISNUMBER(SEARCH(kpi_catalog[[#Headers],[Selected period]],$K381)),"Y","N")</f>
        <v>N</v>
      </c>
      <c r="Q381" s="1293" t="s">
        <v>4332</v>
      </c>
      <c r="R381" s="1294" t="str">
        <f>IF(ISNUMBER(SEARCH(kpi_catalog[[#Headers],[Division]],$Q381)),"Y","N")</f>
        <v>Y</v>
      </c>
      <c r="S381" s="1294" t="str">
        <f>IF(ISNUMBER(SEARCH(kpi_catalog[[#Headers],[Brand]],$Q381)),"Y","N")</f>
        <v>Y</v>
      </c>
      <c r="T381" s="1294" t="str">
        <f>IF(ISNUMBER(SEARCH(kpi_catalog[[#Headers],[Acquisition Period]],$Q381)),"Y","N")</f>
        <v>Y</v>
      </c>
      <c r="U381" s="1294" t="str">
        <f>IF(ISNUMBER(SEARCH(kpi_catalog[[#Headers],[Engager Type]],$Q381)),"Y","N")</f>
        <v>Y</v>
      </c>
      <c r="V381" s="1294" t="str">
        <f>IF(ISNUMBER(SEARCH(kpi_catalog[[#Headers],[Buyer Type]],$Q381)),"Y","N")</f>
        <v>Y</v>
      </c>
      <c r="W381" s="1294" t="str">
        <f>IF(ISNUMBER(SEARCH(kpi_catalog[[#Headers],[Loyalty Filter]],$Q381)),"Y","N")</f>
        <v>Y</v>
      </c>
      <c r="X381" s="1294" t="str">
        <f>IF(ISNUMBER(SEARCH(kpi_catalog[[#Headers],[Channel]],$Q381)),"Y","N")</f>
        <v>N</v>
      </c>
      <c r="Y381" s="1294" t="str">
        <f>IF(ISNUMBER(SEARCH(kpi_catalog[[#Headers],[Campaign ID]],$Q381)),"Y","N")</f>
        <v>N</v>
      </c>
      <c r="Z381" s="1294" t="str">
        <f>IF(ISNUMBER(SEARCH(kpi_catalog[[#Headers],[Channel]],$Q381)),"Y","N")</f>
        <v>N</v>
      </c>
      <c r="AA381" s="1294" t="str">
        <f>IF(ISNUMBER(SEARCH(kpi_catalog[[#Headers],[Campaign ID]],$Q381)),"Y","N")</f>
        <v>N</v>
      </c>
      <c r="AB381" s="1294" t="str">
        <f>IF(ISNUMBER(SEARCH(kpi_catalog[[#Headers],[Campaign Name]],$Q381)),"Y","N")</f>
        <v>N</v>
      </c>
      <c r="AC381" s="1294" t="str">
        <f>IF(ISNUMBER(SEARCH(kpi_catalog[[#Headers],[Touchpoint]],$Q381)),"Y","N")</f>
        <v>N</v>
      </c>
      <c r="AD381" s="1294" t="str">
        <f>IF(ISNUMBER(SEARCH(kpi_catalog[[#Headers],[Campaign type]],$Q381)),"Y","N")</f>
        <v>N</v>
      </c>
      <c r="AE381" s="1294" t="str">
        <f>IF(ISNUMBER(SEARCH(kpi_catalog[[#Headers],[Product franchise]],$Q381)),"Y","N")</f>
        <v>N</v>
      </c>
      <c r="AF381" s="1294" t="str">
        <f>IF(ISNUMBER(SEARCH(kpi_catalog[[#Headers],[Product code]],$Q381)),"Y","N")</f>
        <v>N</v>
      </c>
      <c r="AG381" s="1295" t="s">
        <v>4337</v>
      </c>
      <c r="AH381" s="1296"/>
      <c r="AI381" s="1297"/>
      <c r="AJ381" s="1297"/>
    </row>
    <row r="382" spans="1:36" ht="30" customHeight="1">
      <c r="A382" s="1282">
        <v>380</v>
      </c>
      <c r="B382" s="1283" t="s">
        <v>5732</v>
      </c>
      <c r="C382" s="1296"/>
      <c r="D382" s="1323" t="s">
        <v>5770</v>
      </c>
      <c r="E382" s="1291" t="s">
        <v>4619</v>
      </c>
      <c r="F382" s="1291" t="s">
        <v>4622</v>
      </c>
      <c r="G382" s="1291" t="s">
        <v>4339</v>
      </c>
      <c r="H382" s="1291" t="s">
        <v>4336</v>
      </c>
      <c r="I382" s="1291" t="s">
        <v>4330</v>
      </c>
      <c r="J382" s="1318" t="s">
        <v>70</v>
      </c>
      <c r="K382" s="1291" t="s">
        <v>4346</v>
      </c>
      <c r="L382" s="1292" t="str">
        <f>IF(ISNUMBER(SEARCH(kpi_catalog[[#Headers],[Till Date]],K382)),"Y","N")</f>
        <v>N</v>
      </c>
      <c r="M382" s="1292" t="str">
        <f t="shared" si="5"/>
        <v>Y</v>
      </c>
      <c r="N382" s="1292" t="str">
        <f>IF(ISNUMBER(SEARCH(kpi_catalog[[#Headers],[YTD]],$K382)),"Y","N")</f>
        <v>Y</v>
      </c>
      <c r="O382" s="1292" t="str">
        <f>IF(ISNUMBER(SEARCH(kpi_catalog[[#Headers],[MTD]],$K382)),"Y","N")</f>
        <v>N</v>
      </c>
      <c r="P382" s="1292" t="str">
        <f>IF(ISNUMBER(SEARCH(kpi_catalog[[#Headers],[Selected period]],$K382)),"Y","N")</f>
        <v>N</v>
      </c>
      <c r="Q382" s="1293" t="s">
        <v>4332</v>
      </c>
      <c r="R382" s="1294" t="str">
        <f>IF(ISNUMBER(SEARCH(kpi_catalog[[#Headers],[Division]],$Q382)),"Y","N")</f>
        <v>Y</v>
      </c>
      <c r="S382" s="1294" t="str">
        <f>IF(ISNUMBER(SEARCH(kpi_catalog[[#Headers],[Brand]],$Q382)),"Y","N")</f>
        <v>Y</v>
      </c>
      <c r="T382" s="1294" t="str">
        <f>IF(ISNUMBER(SEARCH(kpi_catalog[[#Headers],[Acquisition Period]],$Q382)),"Y","N")</f>
        <v>Y</v>
      </c>
      <c r="U382" s="1294" t="str">
        <f>IF(ISNUMBER(SEARCH(kpi_catalog[[#Headers],[Engager Type]],$Q382)),"Y","N")</f>
        <v>Y</v>
      </c>
      <c r="V382" s="1294" t="str">
        <f>IF(ISNUMBER(SEARCH(kpi_catalog[[#Headers],[Buyer Type]],$Q382)),"Y","N")</f>
        <v>Y</v>
      </c>
      <c r="W382" s="1294" t="str">
        <f>IF(ISNUMBER(SEARCH(kpi_catalog[[#Headers],[Loyalty Filter]],$Q382)),"Y","N")</f>
        <v>Y</v>
      </c>
      <c r="X382" s="1294" t="str">
        <f>IF(ISNUMBER(SEARCH(kpi_catalog[[#Headers],[Channel]],$Q382)),"Y","N")</f>
        <v>N</v>
      </c>
      <c r="Y382" s="1294" t="str">
        <f>IF(ISNUMBER(SEARCH(kpi_catalog[[#Headers],[Campaign ID]],$Q382)),"Y","N")</f>
        <v>N</v>
      </c>
      <c r="Z382" s="1294" t="str">
        <f>IF(ISNUMBER(SEARCH(kpi_catalog[[#Headers],[Channel]],$Q382)),"Y","N")</f>
        <v>N</v>
      </c>
      <c r="AA382" s="1294" t="str">
        <f>IF(ISNUMBER(SEARCH(kpi_catalog[[#Headers],[Campaign ID]],$Q382)),"Y","N")</f>
        <v>N</v>
      </c>
      <c r="AB382" s="1294" t="str">
        <f>IF(ISNUMBER(SEARCH(kpi_catalog[[#Headers],[Campaign Name]],$Q382)),"Y","N")</f>
        <v>N</v>
      </c>
      <c r="AC382" s="1294" t="str">
        <f>IF(ISNUMBER(SEARCH(kpi_catalog[[#Headers],[Touchpoint]],$Q382)),"Y","N")</f>
        <v>N</v>
      </c>
      <c r="AD382" s="1294" t="str">
        <f>IF(ISNUMBER(SEARCH(kpi_catalog[[#Headers],[Campaign type]],$Q382)),"Y","N")</f>
        <v>N</v>
      </c>
      <c r="AE382" s="1294" t="str">
        <f>IF(ISNUMBER(SEARCH(kpi_catalog[[#Headers],[Product franchise]],$Q382)),"Y","N")</f>
        <v>N</v>
      </c>
      <c r="AF382" s="1294" t="str">
        <f>IF(ISNUMBER(SEARCH(kpi_catalog[[#Headers],[Product code]],$Q382)),"Y","N")</f>
        <v>N</v>
      </c>
      <c r="AG382" s="1295" t="s">
        <v>4337</v>
      </c>
      <c r="AH382" s="1296"/>
      <c r="AI382" s="1297"/>
      <c r="AJ382" s="1297"/>
    </row>
    <row r="383" spans="1:36" ht="30" customHeight="1">
      <c r="A383" s="1282">
        <v>381</v>
      </c>
      <c r="B383" s="1283" t="s">
        <v>5732</v>
      </c>
      <c r="C383" s="1296"/>
      <c r="D383" s="1284" t="s">
        <v>5731</v>
      </c>
      <c r="E383" s="1291" t="s">
        <v>4623</v>
      </c>
      <c r="F383" s="1291" t="s">
        <v>4623</v>
      </c>
      <c r="G383" s="1291" t="s">
        <v>4624</v>
      </c>
      <c r="H383" s="1291" t="s">
        <v>4413</v>
      </c>
      <c r="I383" s="1291" t="s">
        <v>4330</v>
      </c>
      <c r="J383" s="1318" t="s">
        <v>70</v>
      </c>
      <c r="K383" s="1291" t="s">
        <v>4346</v>
      </c>
      <c r="L383" s="1292" t="str">
        <f>IF(ISNUMBER(SEARCH(kpi_catalog[[#Headers],[Till Date]],K383)),"Y","N")</f>
        <v>N</v>
      </c>
      <c r="M383" s="1292" t="str">
        <f t="shared" si="5"/>
        <v>Y</v>
      </c>
      <c r="N383" s="1292" t="str">
        <f>IF(ISNUMBER(SEARCH(kpi_catalog[[#Headers],[YTD]],$K383)),"Y","N")</f>
        <v>Y</v>
      </c>
      <c r="O383" s="1292" t="str">
        <f>IF(ISNUMBER(SEARCH(kpi_catalog[[#Headers],[MTD]],$K383)),"Y","N")</f>
        <v>N</v>
      </c>
      <c r="P383" s="1292" t="str">
        <f>IF(ISNUMBER(SEARCH(kpi_catalog[[#Headers],[Selected period]],$K383)),"Y","N")</f>
        <v>N</v>
      </c>
      <c r="Q383" s="1293" t="s">
        <v>4332</v>
      </c>
      <c r="R383" s="1294" t="str">
        <f>IF(ISNUMBER(SEARCH(kpi_catalog[[#Headers],[Division]],$Q383)),"Y","N")</f>
        <v>Y</v>
      </c>
      <c r="S383" s="1294" t="str">
        <f>IF(ISNUMBER(SEARCH(kpi_catalog[[#Headers],[Brand]],$Q383)),"Y","N")</f>
        <v>Y</v>
      </c>
      <c r="T383" s="1294" t="str">
        <f>IF(ISNUMBER(SEARCH(kpi_catalog[[#Headers],[Acquisition Period]],$Q383)),"Y","N")</f>
        <v>Y</v>
      </c>
      <c r="U383" s="1294" t="str">
        <f>IF(ISNUMBER(SEARCH(kpi_catalog[[#Headers],[Engager Type]],$Q383)),"Y","N")</f>
        <v>Y</v>
      </c>
      <c r="V383" s="1294" t="str">
        <f>IF(ISNUMBER(SEARCH(kpi_catalog[[#Headers],[Buyer Type]],$Q383)),"Y","N")</f>
        <v>Y</v>
      </c>
      <c r="W383" s="1294" t="str">
        <f>IF(ISNUMBER(SEARCH(kpi_catalog[[#Headers],[Loyalty Filter]],$Q383)),"Y","N")</f>
        <v>Y</v>
      </c>
      <c r="X383" s="1294" t="str">
        <f>IF(ISNUMBER(SEARCH(kpi_catalog[[#Headers],[Channel]],$Q383)),"Y","N")</f>
        <v>N</v>
      </c>
      <c r="Y383" s="1294" t="str">
        <f>IF(ISNUMBER(SEARCH(kpi_catalog[[#Headers],[Campaign ID]],$Q383)),"Y","N")</f>
        <v>N</v>
      </c>
      <c r="Z383" s="1294" t="str">
        <f>IF(ISNUMBER(SEARCH(kpi_catalog[[#Headers],[Channel]],$Q383)),"Y","N")</f>
        <v>N</v>
      </c>
      <c r="AA383" s="1294" t="str">
        <f>IF(ISNUMBER(SEARCH(kpi_catalog[[#Headers],[Campaign ID]],$Q383)),"Y","N")</f>
        <v>N</v>
      </c>
      <c r="AB383" s="1294" t="str">
        <f>IF(ISNUMBER(SEARCH(kpi_catalog[[#Headers],[Campaign Name]],$Q383)),"Y","N")</f>
        <v>N</v>
      </c>
      <c r="AC383" s="1294" t="str">
        <f>IF(ISNUMBER(SEARCH(kpi_catalog[[#Headers],[Touchpoint]],$Q383)),"Y","N")</f>
        <v>N</v>
      </c>
      <c r="AD383" s="1294" t="str">
        <f>IF(ISNUMBER(SEARCH(kpi_catalog[[#Headers],[Campaign type]],$Q383)),"Y","N")</f>
        <v>N</v>
      </c>
      <c r="AE383" s="1294" t="str">
        <f>IF(ISNUMBER(SEARCH(kpi_catalog[[#Headers],[Product franchise]],$Q383)),"Y","N")</f>
        <v>N</v>
      </c>
      <c r="AF383" s="1294" t="str">
        <f>IF(ISNUMBER(SEARCH(kpi_catalog[[#Headers],[Product code]],$Q383)),"Y","N")</f>
        <v>N</v>
      </c>
      <c r="AG383" s="1326" t="s">
        <v>4625</v>
      </c>
      <c r="AH383" s="1296"/>
      <c r="AI383" s="1297"/>
      <c r="AJ383" s="1297"/>
    </row>
    <row r="384" spans="1:36" ht="30" customHeight="1">
      <c r="A384" s="1282">
        <v>382</v>
      </c>
      <c r="B384" s="1283" t="s">
        <v>5732</v>
      </c>
      <c r="C384" s="1296"/>
      <c r="D384" s="1332" t="s">
        <v>4443</v>
      </c>
      <c r="E384" s="1291" t="s">
        <v>4626</v>
      </c>
      <c r="F384" s="1291" t="s">
        <v>4626</v>
      </c>
      <c r="G384" s="1291" t="s">
        <v>4624</v>
      </c>
      <c r="H384" s="1291" t="s">
        <v>4413</v>
      </c>
      <c r="I384" s="1291" t="s">
        <v>4330</v>
      </c>
      <c r="J384" s="1318" t="s">
        <v>70</v>
      </c>
      <c r="K384" s="1291" t="s">
        <v>4346</v>
      </c>
      <c r="L384" s="1292" t="str">
        <f>IF(ISNUMBER(SEARCH(kpi_catalog[[#Headers],[Till Date]],K384)),"Y","N")</f>
        <v>N</v>
      </c>
      <c r="M384" s="1292" t="str">
        <f t="shared" si="5"/>
        <v>Y</v>
      </c>
      <c r="N384" s="1292" t="str">
        <f>IF(ISNUMBER(SEARCH(kpi_catalog[[#Headers],[YTD]],$K384)),"Y","N")</f>
        <v>Y</v>
      </c>
      <c r="O384" s="1292" t="str">
        <f>IF(ISNUMBER(SEARCH(kpi_catalog[[#Headers],[MTD]],$K384)),"Y","N")</f>
        <v>N</v>
      </c>
      <c r="P384" s="1292" t="str">
        <f>IF(ISNUMBER(SEARCH(kpi_catalog[[#Headers],[Selected period]],$K384)),"Y","N")</f>
        <v>N</v>
      </c>
      <c r="Q384" s="1293" t="s">
        <v>4332</v>
      </c>
      <c r="R384" s="1294" t="str">
        <f>IF(ISNUMBER(SEARCH(kpi_catalog[[#Headers],[Division]],$Q384)),"Y","N")</f>
        <v>Y</v>
      </c>
      <c r="S384" s="1294" t="str">
        <f>IF(ISNUMBER(SEARCH(kpi_catalog[[#Headers],[Brand]],$Q384)),"Y","N")</f>
        <v>Y</v>
      </c>
      <c r="T384" s="1294" t="str">
        <f>IF(ISNUMBER(SEARCH(kpi_catalog[[#Headers],[Acquisition Period]],$Q384)),"Y","N")</f>
        <v>Y</v>
      </c>
      <c r="U384" s="1294" t="str">
        <f>IF(ISNUMBER(SEARCH(kpi_catalog[[#Headers],[Engager Type]],$Q384)),"Y","N")</f>
        <v>Y</v>
      </c>
      <c r="V384" s="1294" t="str">
        <f>IF(ISNUMBER(SEARCH(kpi_catalog[[#Headers],[Buyer Type]],$Q384)),"Y","N")</f>
        <v>Y</v>
      </c>
      <c r="W384" s="1294" t="str">
        <f>IF(ISNUMBER(SEARCH(kpi_catalog[[#Headers],[Loyalty Filter]],$Q384)),"Y","N")</f>
        <v>Y</v>
      </c>
      <c r="X384" s="1294" t="str">
        <f>IF(ISNUMBER(SEARCH(kpi_catalog[[#Headers],[Channel]],$Q384)),"Y","N")</f>
        <v>N</v>
      </c>
      <c r="Y384" s="1294" t="str">
        <f>IF(ISNUMBER(SEARCH(kpi_catalog[[#Headers],[Campaign ID]],$Q384)),"Y","N")</f>
        <v>N</v>
      </c>
      <c r="Z384" s="1294" t="str">
        <f>IF(ISNUMBER(SEARCH(kpi_catalog[[#Headers],[Channel]],$Q384)),"Y","N")</f>
        <v>N</v>
      </c>
      <c r="AA384" s="1294" t="str">
        <f>IF(ISNUMBER(SEARCH(kpi_catalog[[#Headers],[Campaign ID]],$Q384)),"Y","N")</f>
        <v>N</v>
      </c>
      <c r="AB384" s="1294" t="str">
        <f>IF(ISNUMBER(SEARCH(kpi_catalog[[#Headers],[Campaign Name]],$Q384)),"Y","N")</f>
        <v>N</v>
      </c>
      <c r="AC384" s="1294" t="str">
        <f>IF(ISNUMBER(SEARCH(kpi_catalog[[#Headers],[Touchpoint]],$Q384)),"Y","N")</f>
        <v>N</v>
      </c>
      <c r="AD384" s="1294" t="str">
        <f>IF(ISNUMBER(SEARCH(kpi_catalog[[#Headers],[Campaign type]],$Q384)),"Y","N")</f>
        <v>N</v>
      </c>
      <c r="AE384" s="1294" t="str">
        <f>IF(ISNUMBER(SEARCH(kpi_catalog[[#Headers],[Product franchise]],$Q384)),"Y","N")</f>
        <v>N</v>
      </c>
      <c r="AF384" s="1294" t="str">
        <f>IF(ISNUMBER(SEARCH(kpi_catalog[[#Headers],[Product code]],$Q384)),"Y","N")</f>
        <v>N</v>
      </c>
      <c r="AG384" s="1326" t="s">
        <v>4627</v>
      </c>
      <c r="AH384" s="1296"/>
      <c r="AI384" s="1297"/>
      <c r="AJ384" s="1297"/>
    </row>
    <row r="385" spans="1:36" ht="30" customHeight="1">
      <c r="A385" s="1282">
        <v>383</v>
      </c>
      <c r="B385" s="1283" t="s">
        <v>5732</v>
      </c>
      <c r="C385" s="1309"/>
      <c r="D385" s="1332" t="s">
        <v>4443</v>
      </c>
      <c r="E385" s="1301" t="s">
        <v>5771</v>
      </c>
      <c r="F385" s="1301" t="s">
        <v>5772</v>
      </c>
      <c r="G385" s="1301" t="s">
        <v>4959</v>
      </c>
      <c r="H385" s="1301" t="s">
        <v>4413</v>
      </c>
      <c r="I385" s="1301" t="s">
        <v>4330</v>
      </c>
      <c r="J385" s="1333" t="s">
        <v>70</v>
      </c>
      <c r="K385" s="1301" t="s">
        <v>4346</v>
      </c>
      <c r="L385" s="1304" t="str">
        <f>IF(ISNUMBER(SEARCH(kpi_catalog[[#Headers],[Till Date]],K385)),"Y","N")</f>
        <v>N</v>
      </c>
      <c r="M385" s="1304" t="str">
        <f t="shared" si="5"/>
        <v>Y</v>
      </c>
      <c r="N385" s="1304" t="str">
        <f>IF(ISNUMBER(SEARCH(kpi_catalog[[#Headers],[YTD]],$K385)),"Y","N")</f>
        <v>Y</v>
      </c>
      <c r="O385" s="1304" t="str">
        <f>IF(ISNUMBER(SEARCH(kpi_catalog[[#Headers],[MTD]],$K385)),"Y","N")</f>
        <v>N</v>
      </c>
      <c r="P385" s="1304" t="str">
        <f>IF(ISNUMBER(SEARCH(kpi_catalog[[#Headers],[Selected period]],$K385)),"Y","N")</f>
        <v>N</v>
      </c>
      <c r="Q385" s="1305" t="s">
        <v>4332</v>
      </c>
      <c r="R385" s="1307" t="str">
        <f>IF(ISNUMBER(SEARCH(kpi_catalog[[#Headers],[Division]],$Q385)),"Y","N")</f>
        <v>Y</v>
      </c>
      <c r="S385" s="1307" t="str">
        <f>IF(ISNUMBER(SEARCH(kpi_catalog[[#Headers],[Brand]],$Q385)),"Y","N")</f>
        <v>Y</v>
      </c>
      <c r="T385" s="1307" t="str">
        <f>IF(ISNUMBER(SEARCH(kpi_catalog[[#Headers],[Acquisition Period]],$Q385)),"Y","N")</f>
        <v>Y</v>
      </c>
      <c r="U385" s="1307" t="str">
        <f>IF(ISNUMBER(SEARCH(kpi_catalog[[#Headers],[Engager Type]],$Q385)),"Y","N")</f>
        <v>Y</v>
      </c>
      <c r="V385" s="1307" t="str">
        <f>IF(ISNUMBER(SEARCH(kpi_catalog[[#Headers],[Buyer Type]],$Q385)),"Y","N")</f>
        <v>Y</v>
      </c>
      <c r="W385" s="1307" t="str">
        <f>IF(ISNUMBER(SEARCH(kpi_catalog[[#Headers],[Loyalty Filter]],$Q385)),"Y","N")</f>
        <v>Y</v>
      </c>
      <c r="X385" s="1307" t="str">
        <f>IF(ISNUMBER(SEARCH(kpi_catalog[[#Headers],[Channel]],$Q385)),"Y","N")</f>
        <v>N</v>
      </c>
      <c r="Y385" s="1307" t="str">
        <f>IF(ISNUMBER(SEARCH(kpi_catalog[[#Headers],[Campaign ID]],$Q385)),"Y","N")</f>
        <v>N</v>
      </c>
      <c r="Z385" s="1307" t="str">
        <f>IF(ISNUMBER(SEARCH(kpi_catalog[[#Headers],[Channel]],$Q385)),"Y","N")</f>
        <v>N</v>
      </c>
      <c r="AA385" s="1307" t="str">
        <f>IF(ISNUMBER(SEARCH(kpi_catalog[[#Headers],[Campaign ID]],$Q385)),"Y","N")</f>
        <v>N</v>
      </c>
      <c r="AB385" s="1307" t="str">
        <f>IF(ISNUMBER(SEARCH(kpi_catalog[[#Headers],[Campaign Name]],$Q385)),"Y","N")</f>
        <v>N</v>
      </c>
      <c r="AC385" s="1307" t="str">
        <f>IF(ISNUMBER(SEARCH(kpi_catalog[[#Headers],[Touchpoint]],$Q385)),"Y","N")</f>
        <v>N</v>
      </c>
      <c r="AD385" s="1307" t="str">
        <f>IF(ISNUMBER(SEARCH(kpi_catalog[[#Headers],[Campaign type]],$Q385)),"Y","N")</f>
        <v>N</v>
      </c>
      <c r="AE385" s="1307" t="str">
        <f>IF(ISNUMBER(SEARCH(kpi_catalog[[#Headers],[Product franchise]],$Q385)),"Y","N")</f>
        <v>N</v>
      </c>
      <c r="AF385" s="1307" t="str">
        <f>IF(ISNUMBER(SEARCH(kpi_catalog[[#Headers],[Product code]],$Q385)),"Y","N")</f>
        <v>N</v>
      </c>
      <c r="AG385" s="1334" t="s">
        <v>4629</v>
      </c>
      <c r="AH385" s="1309"/>
      <c r="AI385" s="1310"/>
      <c r="AJ385" s="1310"/>
    </row>
    <row r="386" spans="1:36" ht="30" customHeight="1">
      <c r="A386" s="1282">
        <v>384</v>
      </c>
      <c r="B386" s="1283" t="s">
        <v>5732</v>
      </c>
      <c r="C386" s="1309"/>
      <c r="D386" s="1332" t="s">
        <v>4443</v>
      </c>
      <c r="E386" s="1301" t="s">
        <v>5771</v>
      </c>
      <c r="F386" s="1301" t="s">
        <v>5773</v>
      </c>
      <c r="G386" s="1301" t="s">
        <v>4959</v>
      </c>
      <c r="H386" s="1301" t="s">
        <v>4413</v>
      </c>
      <c r="I386" s="1301" t="s">
        <v>4330</v>
      </c>
      <c r="J386" s="1333" t="s">
        <v>70</v>
      </c>
      <c r="K386" s="1301" t="s">
        <v>4346</v>
      </c>
      <c r="L386" s="1304" t="str">
        <f>IF(ISNUMBER(SEARCH(kpi_catalog[[#Headers],[Till Date]],K386)),"Y","N")</f>
        <v>N</v>
      </c>
      <c r="M386" s="1304" t="str">
        <f t="shared" si="5"/>
        <v>Y</v>
      </c>
      <c r="N386" s="1304" t="str">
        <f>IF(ISNUMBER(SEARCH(kpi_catalog[[#Headers],[YTD]],$K386)),"Y","N")</f>
        <v>Y</v>
      </c>
      <c r="O386" s="1304" t="str">
        <f>IF(ISNUMBER(SEARCH(kpi_catalog[[#Headers],[MTD]],$K386)),"Y","N")</f>
        <v>N</v>
      </c>
      <c r="P386" s="1304" t="str">
        <f>IF(ISNUMBER(SEARCH(kpi_catalog[[#Headers],[Selected period]],$K386)),"Y","N")</f>
        <v>N</v>
      </c>
      <c r="Q386" s="1305" t="s">
        <v>4332</v>
      </c>
      <c r="R386" s="1307" t="str">
        <f>IF(ISNUMBER(SEARCH(kpi_catalog[[#Headers],[Division]],$Q386)),"Y","N")</f>
        <v>Y</v>
      </c>
      <c r="S386" s="1307" t="str">
        <f>IF(ISNUMBER(SEARCH(kpi_catalog[[#Headers],[Brand]],$Q386)),"Y","N")</f>
        <v>Y</v>
      </c>
      <c r="T386" s="1307" t="str">
        <f>IF(ISNUMBER(SEARCH(kpi_catalog[[#Headers],[Acquisition Period]],$Q386)),"Y","N")</f>
        <v>Y</v>
      </c>
      <c r="U386" s="1307" t="str">
        <f>IF(ISNUMBER(SEARCH(kpi_catalog[[#Headers],[Engager Type]],$Q386)),"Y","N")</f>
        <v>Y</v>
      </c>
      <c r="V386" s="1307" t="str">
        <f>IF(ISNUMBER(SEARCH(kpi_catalog[[#Headers],[Buyer Type]],$Q386)),"Y","N")</f>
        <v>Y</v>
      </c>
      <c r="W386" s="1307" t="str">
        <f>IF(ISNUMBER(SEARCH(kpi_catalog[[#Headers],[Loyalty Filter]],$Q386)),"Y","N")</f>
        <v>Y</v>
      </c>
      <c r="X386" s="1307" t="str">
        <f>IF(ISNUMBER(SEARCH(kpi_catalog[[#Headers],[Channel]],$Q386)),"Y","N")</f>
        <v>N</v>
      </c>
      <c r="Y386" s="1307" t="str">
        <f>IF(ISNUMBER(SEARCH(kpi_catalog[[#Headers],[Campaign ID]],$Q386)),"Y","N")</f>
        <v>N</v>
      </c>
      <c r="Z386" s="1307" t="str">
        <f>IF(ISNUMBER(SEARCH(kpi_catalog[[#Headers],[Channel]],$Q386)),"Y","N")</f>
        <v>N</v>
      </c>
      <c r="AA386" s="1307" t="str">
        <f>IF(ISNUMBER(SEARCH(kpi_catalog[[#Headers],[Campaign ID]],$Q386)),"Y","N")</f>
        <v>N</v>
      </c>
      <c r="AB386" s="1307" t="str">
        <f>IF(ISNUMBER(SEARCH(kpi_catalog[[#Headers],[Campaign Name]],$Q386)),"Y","N")</f>
        <v>N</v>
      </c>
      <c r="AC386" s="1307" t="str">
        <f>IF(ISNUMBER(SEARCH(kpi_catalog[[#Headers],[Touchpoint]],$Q386)),"Y","N")</f>
        <v>N</v>
      </c>
      <c r="AD386" s="1307" t="str">
        <f>IF(ISNUMBER(SEARCH(kpi_catalog[[#Headers],[Campaign type]],$Q386)),"Y","N")</f>
        <v>N</v>
      </c>
      <c r="AE386" s="1307" t="str">
        <f>IF(ISNUMBER(SEARCH(kpi_catalog[[#Headers],[Product franchise]],$Q386)),"Y","N")</f>
        <v>N</v>
      </c>
      <c r="AF386" s="1307" t="str">
        <f>IF(ISNUMBER(SEARCH(kpi_catalog[[#Headers],[Product code]],$Q386)),"Y","N")</f>
        <v>N</v>
      </c>
      <c r="AG386" s="1334" t="s">
        <v>4629</v>
      </c>
      <c r="AH386" s="1309"/>
      <c r="AI386" s="1310"/>
      <c r="AJ386" s="1310"/>
    </row>
    <row r="387" spans="1:36" ht="30" customHeight="1">
      <c r="A387" s="1282">
        <v>385</v>
      </c>
      <c r="B387" s="1283" t="s">
        <v>5732</v>
      </c>
      <c r="C387" s="1309"/>
      <c r="D387" s="1332" t="s">
        <v>4443</v>
      </c>
      <c r="E387" s="1301" t="s">
        <v>5771</v>
      </c>
      <c r="F387" s="1301" t="s">
        <v>5774</v>
      </c>
      <c r="G387" s="1301" t="s">
        <v>4959</v>
      </c>
      <c r="H387" s="1301" t="s">
        <v>4413</v>
      </c>
      <c r="I387" s="1301" t="s">
        <v>4330</v>
      </c>
      <c r="J387" s="1333" t="s">
        <v>70</v>
      </c>
      <c r="K387" s="1301" t="s">
        <v>4346</v>
      </c>
      <c r="L387" s="1304" t="str">
        <f>IF(ISNUMBER(SEARCH(kpi_catalog[[#Headers],[Till Date]],K387)),"Y","N")</f>
        <v>N</v>
      </c>
      <c r="M387" s="1304" t="str">
        <f t="shared" ref="M387:M450" si="6">IF(OR(ISNUMBER(SEARCH(M$2,K387)),ISNUMBER(SEARCH("End Date",K387))),"Y","N")</f>
        <v>Y</v>
      </c>
      <c r="N387" s="1304" t="str">
        <f>IF(ISNUMBER(SEARCH(kpi_catalog[[#Headers],[YTD]],$K387)),"Y","N")</f>
        <v>Y</v>
      </c>
      <c r="O387" s="1304" t="str">
        <f>IF(ISNUMBER(SEARCH(kpi_catalog[[#Headers],[MTD]],$K387)),"Y","N")</f>
        <v>N</v>
      </c>
      <c r="P387" s="1304" t="str">
        <f>IF(ISNUMBER(SEARCH(kpi_catalog[[#Headers],[Selected period]],$K387)),"Y","N")</f>
        <v>N</v>
      </c>
      <c r="Q387" s="1305" t="s">
        <v>4332</v>
      </c>
      <c r="R387" s="1307" t="str">
        <f>IF(ISNUMBER(SEARCH(kpi_catalog[[#Headers],[Division]],$Q387)),"Y","N")</f>
        <v>Y</v>
      </c>
      <c r="S387" s="1307" t="str">
        <f>IF(ISNUMBER(SEARCH(kpi_catalog[[#Headers],[Brand]],$Q387)),"Y","N")</f>
        <v>Y</v>
      </c>
      <c r="T387" s="1307" t="str">
        <f>IF(ISNUMBER(SEARCH(kpi_catalog[[#Headers],[Acquisition Period]],$Q387)),"Y","N")</f>
        <v>Y</v>
      </c>
      <c r="U387" s="1307" t="str">
        <f>IF(ISNUMBER(SEARCH(kpi_catalog[[#Headers],[Engager Type]],$Q387)),"Y","N")</f>
        <v>Y</v>
      </c>
      <c r="V387" s="1307" t="str">
        <f>IF(ISNUMBER(SEARCH(kpi_catalog[[#Headers],[Buyer Type]],$Q387)),"Y","N")</f>
        <v>Y</v>
      </c>
      <c r="W387" s="1307" t="str">
        <f>IF(ISNUMBER(SEARCH(kpi_catalog[[#Headers],[Loyalty Filter]],$Q387)),"Y","N")</f>
        <v>Y</v>
      </c>
      <c r="X387" s="1307" t="str">
        <f>IF(ISNUMBER(SEARCH(kpi_catalog[[#Headers],[Channel]],$Q387)),"Y","N")</f>
        <v>N</v>
      </c>
      <c r="Y387" s="1307" t="str">
        <f>IF(ISNUMBER(SEARCH(kpi_catalog[[#Headers],[Campaign ID]],$Q387)),"Y","N")</f>
        <v>N</v>
      </c>
      <c r="Z387" s="1307" t="str">
        <f>IF(ISNUMBER(SEARCH(kpi_catalog[[#Headers],[Channel]],$Q387)),"Y","N")</f>
        <v>N</v>
      </c>
      <c r="AA387" s="1307" t="str">
        <f>IF(ISNUMBER(SEARCH(kpi_catalog[[#Headers],[Campaign ID]],$Q387)),"Y","N")</f>
        <v>N</v>
      </c>
      <c r="AB387" s="1307" t="str">
        <f>IF(ISNUMBER(SEARCH(kpi_catalog[[#Headers],[Campaign Name]],$Q387)),"Y","N")</f>
        <v>N</v>
      </c>
      <c r="AC387" s="1307" t="str">
        <f>IF(ISNUMBER(SEARCH(kpi_catalog[[#Headers],[Touchpoint]],$Q387)),"Y","N")</f>
        <v>N</v>
      </c>
      <c r="AD387" s="1307" t="str">
        <f>IF(ISNUMBER(SEARCH(kpi_catalog[[#Headers],[Campaign type]],$Q387)),"Y","N")</f>
        <v>N</v>
      </c>
      <c r="AE387" s="1307" t="str">
        <f>IF(ISNUMBER(SEARCH(kpi_catalog[[#Headers],[Product franchise]],$Q387)),"Y","N")</f>
        <v>N</v>
      </c>
      <c r="AF387" s="1307" t="str">
        <f>IF(ISNUMBER(SEARCH(kpi_catalog[[#Headers],[Product code]],$Q387)),"Y","N")</f>
        <v>N</v>
      </c>
      <c r="AG387" s="1334" t="s">
        <v>4629</v>
      </c>
      <c r="AH387" s="1309"/>
      <c r="AI387" s="1310"/>
      <c r="AJ387" s="1310"/>
    </row>
    <row r="388" spans="1:36" s="1342" customFormat="1" ht="30" customHeight="1">
      <c r="A388" s="1335">
        <v>386</v>
      </c>
      <c r="B388" s="1336" t="s">
        <v>5775</v>
      </c>
      <c r="C388" s="1335"/>
      <c r="D388" s="1335"/>
      <c r="E388" s="1336"/>
      <c r="F388" s="1335"/>
      <c r="G388" s="1335"/>
      <c r="H388" s="1335"/>
      <c r="I388" s="1335" t="s">
        <v>135</v>
      </c>
      <c r="J388" s="1335" t="s">
        <v>4631</v>
      </c>
      <c r="K388" s="1335"/>
      <c r="L388" s="1337" t="str">
        <f>IF(ISNUMBER(SEARCH(kpi_catalog[[#Headers],[Till Date]],K388)),"Y","N")</f>
        <v>N</v>
      </c>
      <c r="M388" s="1337" t="str">
        <f t="shared" si="6"/>
        <v>N</v>
      </c>
      <c r="N388" s="1337" t="str">
        <f>IF(ISNUMBER(SEARCH(kpi_catalog[[#Headers],[YTD]],$K388)),"Y","N")</f>
        <v>N</v>
      </c>
      <c r="O388" s="1338" t="str">
        <f>IF(ISNUMBER(SEARCH("MTD",K388)),"Y","N")</f>
        <v>N</v>
      </c>
      <c r="P388" s="1338" t="str">
        <f>IF(ISNUMBER(SEARCH("Selected date",K388)),"Y","N")</f>
        <v>N</v>
      </c>
      <c r="Q388" s="1339"/>
      <c r="R388" s="1340" t="str">
        <f>IF(ISNUMBER(SEARCH(kpi_catalog[[#Headers],[Division]],$Q388)),"Y","N")</f>
        <v>N</v>
      </c>
      <c r="S388" s="1341"/>
      <c r="T388" s="1341"/>
      <c r="U388" s="1341"/>
      <c r="V388" s="1341"/>
      <c r="W388" s="1341"/>
      <c r="X388" s="1341" t="str">
        <f>IF(ISNUMBER(SEARCH(kpi_catalog[[#Headers],[Channel]],$Q388)),"Y","N")</f>
        <v>N</v>
      </c>
      <c r="Y388" s="1341" t="str">
        <f>IF(ISNUMBER(SEARCH(kpi_catalog[[#Headers],[Campaign ID]],$Q388)),"Y","N")</f>
        <v>N</v>
      </c>
      <c r="Z388" s="1341" t="str">
        <f>IF(ISNUMBER(SEARCH(kpi_catalog[[#Headers],[Channel]],$Q388)),"Y","N")</f>
        <v>N</v>
      </c>
      <c r="AA388" s="1341" t="str">
        <f>IF(ISNUMBER(SEARCH(kpi_catalog[[#Headers],[Campaign ID]],$Q388)),"Y","N")</f>
        <v>N</v>
      </c>
      <c r="AB388" s="1341" t="str">
        <f>IF(ISNUMBER(SEARCH(kpi_catalog[[#Headers],[Campaign Name]],$Q388)),"Y","N")</f>
        <v>N</v>
      </c>
      <c r="AC388" s="1341" t="str">
        <f>IF(ISNUMBER(SEARCH(kpi_catalog[[#Headers],[Touchpoint]],$Q388)),"Y","N")</f>
        <v>N</v>
      </c>
      <c r="AD388" s="1341" t="str">
        <f>IF(ISNUMBER(SEARCH(kpi_catalog[[#Headers],[Campaign type]],$Q388)),"Y","N")</f>
        <v>N</v>
      </c>
      <c r="AE388" s="1341" t="str">
        <f>IF(ISNUMBER(SEARCH(kpi_catalog[[#Headers],[Product franchise]],$Q388)),"Y","N")</f>
        <v>N</v>
      </c>
      <c r="AF388" s="1341" t="str">
        <f>IF(ISNUMBER(SEARCH(kpi_catalog[[#Headers],[Product code]],$Q388)),"Y","N")</f>
        <v>N</v>
      </c>
      <c r="AG388" s="1339"/>
      <c r="AH388" s="1335"/>
      <c r="AI388" s="1335"/>
      <c r="AJ388" s="1335"/>
    </row>
    <row r="389" spans="1:36" ht="30" customHeight="1">
      <c r="A389" s="1282">
        <v>387</v>
      </c>
      <c r="B389" s="1283" t="s">
        <v>639</v>
      </c>
      <c r="C389" s="1289"/>
      <c r="D389" s="1284" t="s">
        <v>135</v>
      </c>
      <c r="E389" s="1284" t="s">
        <v>135</v>
      </c>
      <c r="F389" s="1284" t="s">
        <v>135</v>
      </c>
      <c r="G389" s="1284" t="s">
        <v>3368</v>
      </c>
      <c r="H389" s="1284" t="s">
        <v>4361</v>
      </c>
      <c r="I389" s="1284" t="s">
        <v>135</v>
      </c>
      <c r="J389" s="1316" t="s">
        <v>4631</v>
      </c>
      <c r="K389" s="1316" t="s">
        <v>4428</v>
      </c>
      <c r="L389" s="1317" t="str">
        <f>IF(ISNUMBER(SEARCH(kpi_catalog[[#Headers],[Till Date]],K389)),"Y","N")</f>
        <v>N</v>
      </c>
      <c r="M389" s="1317" t="str">
        <f t="shared" si="6"/>
        <v>N</v>
      </c>
      <c r="N389" s="1317" t="str">
        <f>IF(ISNUMBER(SEARCH(kpi_catalog[[#Headers],[YTD]],$K389)),"Y","N")</f>
        <v>N</v>
      </c>
      <c r="O389" s="1285" t="str">
        <f>IF(ISNUMBER(SEARCH(kpi_catalog[[#Headers],[MTD]],$K389)),"Y","N")</f>
        <v>N</v>
      </c>
      <c r="P389" s="1285" t="str">
        <f>IF(ISNUMBER(SEARCH(kpi_catalog[[#Headers],[Selected period]],$K389)),"Y","N")</f>
        <v>Y</v>
      </c>
      <c r="Q389" s="1286" t="s">
        <v>4341</v>
      </c>
      <c r="R389" s="1287" t="str">
        <f>IF(ISNUMBER(SEARCH(kpi_catalog[[#Headers],[Division]],$Q389)),"Y","N")</f>
        <v>Y</v>
      </c>
      <c r="S389" s="1287" t="str">
        <f>IF(ISNUMBER(SEARCH(kpi_catalog[[#Headers],[Brand]],$Q389)),"Y","N")</f>
        <v>Y</v>
      </c>
      <c r="T389" s="1287" t="str">
        <f>IF(ISNUMBER(SEARCH(kpi_catalog[[#Headers],[Acquisition Period]],$Q389)),"Y","N")</f>
        <v>N</v>
      </c>
      <c r="U389" s="1287" t="str">
        <f>IF(ISNUMBER(SEARCH(kpi_catalog[[#Headers],[Engager Type]],$Q389)),"Y","N")</f>
        <v>N</v>
      </c>
      <c r="V389" s="1287" t="str">
        <f>IF(ISNUMBER(SEARCH(kpi_catalog[[#Headers],[Buyer Type]],$Q389)),"Y","N")</f>
        <v>N</v>
      </c>
      <c r="W389" s="1287" t="str">
        <f>IF(ISNUMBER(SEARCH(kpi_catalog[[#Headers],[Loyalty Filter]],$Q389)),"Y","N")</f>
        <v>N</v>
      </c>
      <c r="X389" s="1287" t="str">
        <f>IF(ISNUMBER(SEARCH(kpi_catalog[[#Headers],[Channel]],$Q389)),"Y","N")</f>
        <v>N</v>
      </c>
      <c r="Y389" s="1287" t="str">
        <f>IF(ISNUMBER(SEARCH(kpi_catalog[[#Headers],[Campaign ID]],$Q389)),"Y","N")</f>
        <v>N</v>
      </c>
      <c r="Z389" s="1287" t="str">
        <f>IF(ISNUMBER(SEARCH(kpi_catalog[[#Headers],[Channel]],$Q389)),"Y","N")</f>
        <v>N</v>
      </c>
      <c r="AA389" s="1287" t="str">
        <f>IF(ISNUMBER(SEARCH(kpi_catalog[[#Headers],[Campaign ID]],$Q389)),"Y","N")</f>
        <v>N</v>
      </c>
      <c r="AB389" s="1287" t="str">
        <f>IF(ISNUMBER(SEARCH(kpi_catalog[[#Headers],[Campaign Name]],$Q389)),"Y","N")</f>
        <v>N</v>
      </c>
      <c r="AC389" s="1287" t="str">
        <f>IF(ISNUMBER(SEARCH(kpi_catalog[[#Headers],[Touchpoint]],$Q389)),"Y","N")</f>
        <v>N</v>
      </c>
      <c r="AD389" s="1287" t="str">
        <f>IF(ISNUMBER(SEARCH(kpi_catalog[[#Headers],[Campaign type]],$Q389)),"Y","N")</f>
        <v>N</v>
      </c>
      <c r="AE389" s="1287" t="str">
        <f>IF(ISNUMBER(SEARCH(kpi_catalog[[#Headers],[Product franchise]],$Q389)),"Y","N")</f>
        <v>N</v>
      </c>
      <c r="AF389" s="1287" t="str">
        <f>IF(ISNUMBER(SEARCH(kpi_catalog[[#Headers],[Product code]],$Q389)),"Y","N")</f>
        <v>N</v>
      </c>
      <c r="AG389" s="1343"/>
      <c r="AH389" s="1289"/>
      <c r="AI389" s="1290"/>
      <c r="AJ389" s="1290"/>
    </row>
    <row r="390" spans="1:36" ht="30" customHeight="1">
      <c r="A390" s="1282">
        <v>388</v>
      </c>
      <c r="B390" s="1283" t="s">
        <v>639</v>
      </c>
      <c r="C390" s="1296"/>
      <c r="D390" s="1291" t="s">
        <v>135</v>
      </c>
      <c r="E390" s="1291" t="s">
        <v>135</v>
      </c>
      <c r="F390" s="1291" t="s">
        <v>5776</v>
      </c>
      <c r="G390" s="1291" t="s">
        <v>3368</v>
      </c>
      <c r="H390" s="1291" t="s">
        <v>4336</v>
      </c>
      <c r="I390" s="1291" t="s">
        <v>135</v>
      </c>
      <c r="J390" s="1318" t="s">
        <v>4631</v>
      </c>
      <c r="K390" s="1318" t="s">
        <v>4633</v>
      </c>
      <c r="L390" s="1319" t="str">
        <f>IF(ISNUMBER(SEARCH(kpi_catalog[[#Headers],[Till Date]],K390)),"Y","N")</f>
        <v>N</v>
      </c>
      <c r="M390" s="1319" t="str">
        <f t="shared" si="6"/>
        <v>N</v>
      </c>
      <c r="N390" s="1319" t="str">
        <f>IF(ISNUMBER(SEARCH(kpi_catalog[[#Headers],[YTD]],$K390)),"Y","N")</f>
        <v>N</v>
      </c>
      <c r="O390" s="1292" t="str">
        <f>IF(ISNUMBER(SEARCH(kpi_catalog[[#Headers],[MTD]],$K390)),"Y","N")</f>
        <v>N</v>
      </c>
      <c r="P390" s="1292" t="str">
        <f>IF(ISNUMBER(SEARCH(kpi_catalog[[#Headers],[Selected period]],$K390)),"Y","N")</f>
        <v>Y</v>
      </c>
      <c r="Q390" s="1293" t="s">
        <v>4341</v>
      </c>
      <c r="R390" s="1294" t="str">
        <f>IF(ISNUMBER(SEARCH(kpi_catalog[[#Headers],[Division]],$Q390)),"Y","N")</f>
        <v>Y</v>
      </c>
      <c r="S390" s="1294" t="str">
        <f>IF(ISNUMBER(SEARCH(kpi_catalog[[#Headers],[Brand]],$Q390)),"Y","N")</f>
        <v>Y</v>
      </c>
      <c r="T390" s="1294" t="str">
        <f>IF(ISNUMBER(SEARCH(kpi_catalog[[#Headers],[Acquisition Period]],$Q390)),"Y","N")</f>
        <v>N</v>
      </c>
      <c r="U390" s="1294" t="str">
        <f>IF(ISNUMBER(SEARCH(kpi_catalog[[#Headers],[Engager Type]],$Q390)),"Y","N")</f>
        <v>N</v>
      </c>
      <c r="V390" s="1294" t="str">
        <f>IF(ISNUMBER(SEARCH(kpi_catalog[[#Headers],[Buyer Type]],$Q390)),"Y","N")</f>
        <v>N</v>
      </c>
      <c r="W390" s="1294" t="str">
        <f>IF(ISNUMBER(SEARCH(kpi_catalog[[#Headers],[Loyalty Filter]],$Q390)),"Y","N")</f>
        <v>N</v>
      </c>
      <c r="X390" s="1294" t="str">
        <f>IF(ISNUMBER(SEARCH(kpi_catalog[[#Headers],[Channel]],$Q390)),"Y","N")</f>
        <v>N</v>
      </c>
      <c r="Y390" s="1294" t="str">
        <f>IF(ISNUMBER(SEARCH(kpi_catalog[[#Headers],[Campaign ID]],$Q390)),"Y","N")</f>
        <v>N</v>
      </c>
      <c r="Z390" s="1294" t="str">
        <f>IF(ISNUMBER(SEARCH(kpi_catalog[[#Headers],[Channel]],$Q390)),"Y","N")</f>
        <v>N</v>
      </c>
      <c r="AA390" s="1294" t="str">
        <f>IF(ISNUMBER(SEARCH(kpi_catalog[[#Headers],[Campaign ID]],$Q390)),"Y","N")</f>
        <v>N</v>
      </c>
      <c r="AB390" s="1294" t="str">
        <f>IF(ISNUMBER(SEARCH(kpi_catalog[[#Headers],[Campaign Name]],$Q390)),"Y","N")</f>
        <v>N</v>
      </c>
      <c r="AC390" s="1294" t="str">
        <f>IF(ISNUMBER(SEARCH(kpi_catalog[[#Headers],[Touchpoint]],$Q390)),"Y","N")</f>
        <v>N</v>
      </c>
      <c r="AD390" s="1294" t="str">
        <f>IF(ISNUMBER(SEARCH(kpi_catalog[[#Headers],[Campaign type]],$Q390)),"Y","N")</f>
        <v>N</v>
      </c>
      <c r="AE390" s="1294" t="str">
        <f>IF(ISNUMBER(SEARCH(kpi_catalog[[#Headers],[Product franchise]],$Q390)),"Y","N")</f>
        <v>N</v>
      </c>
      <c r="AF390" s="1294" t="str">
        <f>IF(ISNUMBER(SEARCH(kpi_catalog[[#Headers],[Product code]],$Q390)),"Y","N")</f>
        <v>N</v>
      </c>
      <c r="AG390" s="1297" t="s">
        <v>4337</v>
      </c>
      <c r="AH390" s="1296"/>
      <c r="AI390" s="1297"/>
      <c r="AJ390" s="1297"/>
    </row>
    <row r="391" spans="1:36" ht="30" customHeight="1">
      <c r="A391" s="1282">
        <v>389</v>
      </c>
      <c r="B391" s="1283" t="s">
        <v>639</v>
      </c>
      <c r="C391" s="1296"/>
      <c r="D391" s="1291" t="s">
        <v>135</v>
      </c>
      <c r="E391" s="1291" t="s">
        <v>135</v>
      </c>
      <c r="F391" s="1291" t="s">
        <v>5777</v>
      </c>
      <c r="G391" s="1291" t="s">
        <v>4339</v>
      </c>
      <c r="H391" s="1291" t="s">
        <v>4336</v>
      </c>
      <c r="I391" s="1291" t="s">
        <v>135</v>
      </c>
      <c r="J391" s="1318" t="s">
        <v>4631</v>
      </c>
      <c r="K391" s="1318" t="s">
        <v>4428</v>
      </c>
      <c r="L391" s="1319" t="str">
        <f>IF(ISNUMBER(SEARCH(kpi_catalog[[#Headers],[Till Date]],K391)),"Y","N")</f>
        <v>N</v>
      </c>
      <c r="M391" s="1319" t="str">
        <f t="shared" si="6"/>
        <v>N</v>
      </c>
      <c r="N391" s="1319" t="str">
        <f>IF(ISNUMBER(SEARCH(kpi_catalog[[#Headers],[YTD]],$K391)),"Y","N")</f>
        <v>N</v>
      </c>
      <c r="O391" s="1292" t="str">
        <f>IF(ISNUMBER(SEARCH(kpi_catalog[[#Headers],[MTD]],$K391)),"Y","N")</f>
        <v>N</v>
      </c>
      <c r="P391" s="1292" t="str">
        <f>IF(ISNUMBER(SEARCH(kpi_catalog[[#Headers],[Selected period]],$K391)),"Y","N")</f>
        <v>Y</v>
      </c>
      <c r="Q391" s="1293" t="s">
        <v>4341</v>
      </c>
      <c r="R391" s="1294" t="str">
        <f>IF(ISNUMBER(SEARCH(kpi_catalog[[#Headers],[Division]],$Q391)),"Y","N")</f>
        <v>Y</v>
      </c>
      <c r="S391" s="1294" t="str">
        <f>IF(ISNUMBER(SEARCH(kpi_catalog[[#Headers],[Brand]],$Q391)),"Y","N")</f>
        <v>Y</v>
      </c>
      <c r="T391" s="1294" t="str">
        <f>IF(ISNUMBER(SEARCH(kpi_catalog[[#Headers],[Acquisition Period]],$Q391)),"Y","N")</f>
        <v>N</v>
      </c>
      <c r="U391" s="1294" t="str">
        <f>IF(ISNUMBER(SEARCH(kpi_catalog[[#Headers],[Engager Type]],$Q391)),"Y","N")</f>
        <v>N</v>
      </c>
      <c r="V391" s="1294" t="str">
        <f>IF(ISNUMBER(SEARCH(kpi_catalog[[#Headers],[Buyer Type]],$Q391)),"Y","N")</f>
        <v>N</v>
      </c>
      <c r="W391" s="1294" t="str">
        <f>IF(ISNUMBER(SEARCH(kpi_catalog[[#Headers],[Loyalty Filter]],$Q391)),"Y","N")</f>
        <v>N</v>
      </c>
      <c r="X391" s="1294" t="str">
        <f>IF(ISNUMBER(SEARCH(kpi_catalog[[#Headers],[Channel]],$Q391)),"Y","N")</f>
        <v>N</v>
      </c>
      <c r="Y391" s="1294" t="str">
        <f>IF(ISNUMBER(SEARCH(kpi_catalog[[#Headers],[Campaign ID]],$Q391)),"Y","N")</f>
        <v>N</v>
      </c>
      <c r="Z391" s="1294" t="str">
        <f>IF(ISNUMBER(SEARCH(kpi_catalog[[#Headers],[Channel]],$Q391)),"Y","N")</f>
        <v>N</v>
      </c>
      <c r="AA391" s="1294" t="str">
        <f>IF(ISNUMBER(SEARCH(kpi_catalog[[#Headers],[Campaign ID]],$Q391)),"Y","N")</f>
        <v>N</v>
      </c>
      <c r="AB391" s="1294" t="str">
        <f>IF(ISNUMBER(SEARCH(kpi_catalog[[#Headers],[Campaign Name]],$Q391)),"Y","N")</f>
        <v>N</v>
      </c>
      <c r="AC391" s="1294" t="str">
        <f>IF(ISNUMBER(SEARCH(kpi_catalog[[#Headers],[Touchpoint]],$Q391)),"Y","N")</f>
        <v>N</v>
      </c>
      <c r="AD391" s="1294" t="str">
        <f>IF(ISNUMBER(SEARCH(kpi_catalog[[#Headers],[Campaign type]],$Q391)),"Y","N")</f>
        <v>N</v>
      </c>
      <c r="AE391" s="1294" t="str">
        <f>IF(ISNUMBER(SEARCH(kpi_catalog[[#Headers],[Product franchise]],$Q391)),"Y","N")</f>
        <v>N</v>
      </c>
      <c r="AF391" s="1294" t="str">
        <f>IF(ISNUMBER(SEARCH(kpi_catalog[[#Headers],[Product code]],$Q391)),"Y","N")</f>
        <v>N</v>
      </c>
      <c r="AG391" s="1297" t="s">
        <v>4337</v>
      </c>
      <c r="AH391" s="1296"/>
      <c r="AI391" s="1297"/>
      <c r="AJ391" s="1297"/>
    </row>
    <row r="392" spans="1:36" ht="30" customHeight="1">
      <c r="A392" s="1282">
        <v>390</v>
      </c>
      <c r="B392" s="1283" t="s">
        <v>639</v>
      </c>
      <c r="C392" s="1296"/>
      <c r="D392" s="1291" t="s">
        <v>135</v>
      </c>
      <c r="E392" s="1291" t="s">
        <v>135</v>
      </c>
      <c r="F392" s="1291" t="s">
        <v>5778</v>
      </c>
      <c r="G392" s="1291" t="s">
        <v>3368</v>
      </c>
      <c r="H392" s="1291" t="s">
        <v>4336</v>
      </c>
      <c r="I392" s="1291" t="s">
        <v>135</v>
      </c>
      <c r="J392" s="1318" t="s">
        <v>4631</v>
      </c>
      <c r="K392" s="1318" t="s">
        <v>4636</v>
      </c>
      <c r="L392" s="1319" t="str">
        <f>IF(ISNUMBER(SEARCH(kpi_catalog[[#Headers],[Till Date]],K392)),"Y","N")</f>
        <v>N</v>
      </c>
      <c r="M392" s="1319" t="str">
        <f t="shared" si="6"/>
        <v>Y</v>
      </c>
      <c r="N392" s="1319" t="str">
        <f>IF(ISNUMBER(SEARCH(kpi_catalog[[#Headers],[YTD]],$K392)),"Y","N")</f>
        <v>N</v>
      </c>
      <c r="O392" s="1292" t="str">
        <f>IF(ISNUMBER(SEARCH(kpi_catalog[[#Headers],[MTD]],$K392)),"Y","N")</f>
        <v>N</v>
      </c>
      <c r="P392" s="1292" t="str">
        <f>IF(ISNUMBER(SEARCH(kpi_catalog[[#Headers],[Selected period]],$K392)),"Y","N")</f>
        <v>N</v>
      </c>
      <c r="Q392" s="1293" t="s">
        <v>4341</v>
      </c>
      <c r="R392" s="1294" t="str">
        <f>IF(ISNUMBER(SEARCH(kpi_catalog[[#Headers],[Division]],$Q392)),"Y","N")</f>
        <v>Y</v>
      </c>
      <c r="S392" s="1294" t="str">
        <f>IF(ISNUMBER(SEARCH(kpi_catalog[[#Headers],[Brand]],$Q392)),"Y","N")</f>
        <v>Y</v>
      </c>
      <c r="T392" s="1294" t="str">
        <f>IF(ISNUMBER(SEARCH(kpi_catalog[[#Headers],[Acquisition Period]],$Q392)),"Y","N")</f>
        <v>N</v>
      </c>
      <c r="U392" s="1294" t="str">
        <f>IF(ISNUMBER(SEARCH(kpi_catalog[[#Headers],[Engager Type]],$Q392)),"Y","N")</f>
        <v>N</v>
      </c>
      <c r="V392" s="1294" t="str">
        <f>IF(ISNUMBER(SEARCH(kpi_catalog[[#Headers],[Buyer Type]],$Q392)),"Y","N")</f>
        <v>N</v>
      </c>
      <c r="W392" s="1294" t="str">
        <f>IF(ISNUMBER(SEARCH(kpi_catalog[[#Headers],[Loyalty Filter]],$Q392)),"Y","N")</f>
        <v>N</v>
      </c>
      <c r="X392" s="1294" t="str">
        <f>IF(ISNUMBER(SEARCH(kpi_catalog[[#Headers],[Channel]],$Q392)),"Y","N")</f>
        <v>N</v>
      </c>
      <c r="Y392" s="1294" t="str">
        <f>IF(ISNUMBER(SEARCH(kpi_catalog[[#Headers],[Campaign ID]],$Q392)),"Y","N")</f>
        <v>N</v>
      </c>
      <c r="Z392" s="1294" t="str">
        <f>IF(ISNUMBER(SEARCH(kpi_catalog[[#Headers],[Channel]],$Q392)),"Y","N")</f>
        <v>N</v>
      </c>
      <c r="AA392" s="1294" t="str">
        <f>IF(ISNUMBER(SEARCH(kpi_catalog[[#Headers],[Campaign ID]],$Q392)),"Y","N")</f>
        <v>N</v>
      </c>
      <c r="AB392" s="1294" t="str">
        <f>IF(ISNUMBER(SEARCH(kpi_catalog[[#Headers],[Campaign Name]],$Q392)),"Y","N")</f>
        <v>N</v>
      </c>
      <c r="AC392" s="1294" t="str">
        <f>IF(ISNUMBER(SEARCH(kpi_catalog[[#Headers],[Touchpoint]],$Q392)),"Y","N")</f>
        <v>N</v>
      </c>
      <c r="AD392" s="1294" t="str">
        <f>IF(ISNUMBER(SEARCH(kpi_catalog[[#Headers],[Campaign type]],$Q392)),"Y","N")</f>
        <v>N</v>
      </c>
      <c r="AE392" s="1294" t="str">
        <f>IF(ISNUMBER(SEARCH(kpi_catalog[[#Headers],[Product franchise]],$Q392)),"Y","N")</f>
        <v>N</v>
      </c>
      <c r="AF392" s="1294" t="str">
        <f>IF(ISNUMBER(SEARCH(kpi_catalog[[#Headers],[Product code]],$Q392)),"Y","N")</f>
        <v>N</v>
      </c>
      <c r="AG392" s="1297" t="s">
        <v>4337</v>
      </c>
      <c r="AH392" s="1296"/>
      <c r="AI392" s="1297"/>
      <c r="AJ392" s="1297"/>
    </row>
    <row r="393" spans="1:36" ht="30" customHeight="1">
      <c r="A393" s="1282">
        <v>391</v>
      </c>
      <c r="B393" s="1283" t="s">
        <v>639</v>
      </c>
      <c r="C393" s="1296"/>
      <c r="D393" s="1291" t="s">
        <v>4729</v>
      </c>
      <c r="E393" s="1291" t="s">
        <v>4729</v>
      </c>
      <c r="F393" s="1291" t="s">
        <v>4729</v>
      </c>
      <c r="G393" s="1291" t="s">
        <v>3368</v>
      </c>
      <c r="H393" s="1291" t="s">
        <v>4361</v>
      </c>
      <c r="I393" s="1291" t="s">
        <v>135</v>
      </c>
      <c r="J393" s="1318" t="s">
        <v>4631</v>
      </c>
      <c r="K393" s="1318" t="s">
        <v>4428</v>
      </c>
      <c r="L393" s="1319" t="str">
        <f>IF(ISNUMBER(SEARCH(kpi_catalog[[#Headers],[Till Date]],K393)),"Y","N")</f>
        <v>N</v>
      </c>
      <c r="M393" s="1319" t="str">
        <f t="shared" si="6"/>
        <v>N</v>
      </c>
      <c r="N393" s="1319" t="str">
        <f>IF(ISNUMBER(SEARCH(kpi_catalog[[#Headers],[YTD]],$K393)),"Y","N")</f>
        <v>N</v>
      </c>
      <c r="O393" s="1292" t="str">
        <f>IF(ISNUMBER(SEARCH(kpi_catalog[[#Headers],[MTD]],$K393)),"Y","N")</f>
        <v>N</v>
      </c>
      <c r="P393" s="1292" t="str">
        <f>IF(ISNUMBER(SEARCH(kpi_catalog[[#Headers],[Selected period]],$K393)),"Y","N")</f>
        <v>Y</v>
      </c>
      <c r="Q393" s="1293" t="s">
        <v>4341</v>
      </c>
      <c r="R393" s="1294" t="str">
        <f>IF(ISNUMBER(SEARCH(kpi_catalog[[#Headers],[Division]],$Q393)),"Y","N")</f>
        <v>Y</v>
      </c>
      <c r="S393" s="1294" t="str">
        <f>IF(ISNUMBER(SEARCH(kpi_catalog[[#Headers],[Brand]],$Q393)),"Y","N")</f>
        <v>Y</v>
      </c>
      <c r="T393" s="1294" t="str">
        <f>IF(ISNUMBER(SEARCH(kpi_catalog[[#Headers],[Acquisition Period]],$Q393)),"Y","N")</f>
        <v>N</v>
      </c>
      <c r="U393" s="1294" t="str">
        <f>IF(ISNUMBER(SEARCH(kpi_catalog[[#Headers],[Engager Type]],$Q393)),"Y","N")</f>
        <v>N</v>
      </c>
      <c r="V393" s="1294" t="str">
        <f>IF(ISNUMBER(SEARCH(kpi_catalog[[#Headers],[Buyer Type]],$Q393)),"Y","N")</f>
        <v>N</v>
      </c>
      <c r="W393" s="1294" t="str">
        <f>IF(ISNUMBER(SEARCH(kpi_catalog[[#Headers],[Loyalty Filter]],$Q393)),"Y","N")</f>
        <v>N</v>
      </c>
      <c r="X393" s="1294" t="str">
        <f>IF(ISNUMBER(SEARCH(kpi_catalog[[#Headers],[Channel]],$Q393)),"Y","N")</f>
        <v>N</v>
      </c>
      <c r="Y393" s="1294" t="str">
        <f>IF(ISNUMBER(SEARCH(kpi_catalog[[#Headers],[Campaign ID]],$Q393)),"Y","N")</f>
        <v>N</v>
      </c>
      <c r="Z393" s="1294" t="str">
        <f>IF(ISNUMBER(SEARCH(kpi_catalog[[#Headers],[Channel]],$Q393)),"Y","N")</f>
        <v>N</v>
      </c>
      <c r="AA393" s="1294" t="str">
        <f>IF(ISNUMBER(SEARCH(kpi_catalog[[#Headers],[Campaign ID]],$Q393)),"Y","N")</f>
        <v>N</v>
      </c>
      <c r="AB393" s="1294" t="str">
        <f>IF(ISNUMBER(SEARCH(kpi_catalog[[#Headers],[Campaign Name]],$Q393)),"Y","N")</f>
        <v>N</v>
      </c>
      <c r="AC393" s="1294" t="str">
        <f>IF(ISNUMBER(SEARCH(kpi_catalog[[#Headers],[Touchpoint]],$Q393)),"Y","N")</f>
        <v>N</v>
      </c>
      <c r="AD393" s="1294" t="str">
        <f>IF(ISNUMBER(SEARCH(kpi_catalog[[#Headers],[Campaign type]],$Q393)),"Y","N")</f>
        <v>N</v>
      </c>
      <c r="AE393" s="1294" t="str">
        <f>IF(ISNUMBER(SEARCH(kpi_catalog[[#Headers],[Product franchise]],$Q393)),"Y","N")</f>
        <v>N</v>
      </c>
      <c r="AF393" s="1294" t="str">
        <f>IF(ISNUMBER(SEARCH(kpi_catalog[[#Headers],[Product code]],$Q393)),"Y","N")</f>
        <v>N</v>
      </c>
      <c r="AG393" s="1323"/>
      <c r="AH393" s="1296"/>
      <c r="AI393" s="1297"/>
      <c r="AJ393" s="1297"/>
    </row>
    <row r="394" spans="1:36" ht="30" customHeight="1">
      <c r="A394" s="1282">
        <v>392</v>
      </c>
      <c r="B394" s="1283" t="s">
        <v>639</v>
      </c>
      <c r="C394" s="1296"/>
      <c r="D394" s="1291" t="s">
        <v>4729</v>
      </c>
      <c r="E394" s="1291" t="s">
        <v>4729</v>
      </c>
      <c r="F394" s="1291" t="s">
        <v>5779</v>
      </c>
      <c r="G394" s="1291" t="s">
        <v>3368</v>
      </c>
      <c r="H394" s="1291" t="s">
        <v>4336</v>
      </c>
      <c r="I394" s="1291" t="s">
        <v>135</v>
      </c>
      <c r="J394" s="1318" t="s">
        <v>4631</v>
      </c>
      <c r="K394" s="1318" t="s">
        <v>4633</v>
      </c>
      <c r="L394" s="1319" t="str">
        <f>IF(ISNUMBER(SEARCH(kpi_catalog[[#Headers],[Till Date]],K394)),"Y","N")</f>
        <v>N</v>
      </c>
      <c r="M394" s="1319" t="str">
        <f t="shared" si="6"/>
        <v>N</v>
      </c>
      <c r="N394" s="1319" t="str">
        <f>IF(ISNUMBER(SEARCH(kpi_catalog[[#Headers],[YTD]],$K394)),"Y","N")</f>
        <v>N</v>
      </c>
      <c r="O394" s="1292" t="str">
        <f>IF(ISNUMBER(SEARCH(kpi_catalog[[#Headers],[MTD]],$K394)),"Y","N")</f>
        <v>N</v>
      </c>
      <c r="P394" s="1292" t="str">
        <f>IF(ISNUMBER(SEARCH(kpi_catalog[[#Headers],[Selected period]],$K394)),"Y","N")</f>
        <v>Y</v>
      </c>
      <c r="Q394" s="1293" t="s">
        <v>4341</v>
      </c>
      <c r="R394" s="1294" t="str">
        <f>IF(ISNUMBER(SEARCH(kpi_catalog[[#Headers],[Division]],$Q394)),"Y","N")</f>
        <v>Y</v>
      </c>
      <c r="S394" s="1294" t="str">
        <f>IF(ISNUMBER(SEARCH(kpi_catalog[[#Headers],[Brand]],$Q394)),"Y","N")</f>
        <v>Y</v>
      </c>
      <c r="T394" s="1294" t="str">
        <f>IF(ISNUMBER(SEARCH(kpi_catalog[[#Headers],[Acquisition Period]],$Q394)),"Y","N")</f>
        <v>N</v>
      </c>
      <c r="U394" s="1294" t="str">
        <f>IF(ISNUMBER(SEARCH(kpi_catalog[[#Headers],[Engager Type]],$Q394)),"Y","N")</f>
        <v>N</v>
      </c>
      <c r="V394" s="1294" t="str">
        <f>IF(ISNUMBER(SEARCH(kpi_catalog[[#Headers],[Buyer Type]],$Q394)),"Y","N")</f>
        <v>N</v>
      </c>
      <c r="W394" s="1294" t="str">
        <f>IF(ISNUMBER(SEARCH(kpi_catalog[[#Headers],[Loyalty Filter]],$Q394)),"Y","N")</f>
        <v>N</v>
      </c>
      <c r="X394" s="1294" t="str">
        <f>IF(ISNUMBER(SEARCH(kpi_catalog[[#Headers],[Channel]],$Q394)),"Y","N")</f>
        <v>N</v>
      </c>
      <c r="Y394" s="1294" t="str">
        <f>IF(ISNUMBER(SEARCH(kpi_catalog[[#Headers],[Campaign ID]],$Q394)),"Y","N")</f>
        <v>N</v>
      </c>
      <c r="Z394" s="1294" t="str">
        <f>IF(ISNUMBER(SEARCH(kpi_catalog[[#Headers],[Channel]],$Q394)),"Y","N")</f>
        <v>N</v>
      </c>
      <c r="AA394" s="1294" t="str">
        <f>IF(ISNUMBER(SEARCH(kpi_catalog[[#Headers],[Campaign ID]],$Q394)),"Y","N")</f>
        <v>N</v>
      </c>
      <c r="AB394" s="1294" t="str">
        <f>IF(ISNUMBER(SEARCH(kpi_catalog[[#Headers],[Campaign Name]],$Q394)),"Y","N")</f>
        <v>N</v>
      </c>
      <c r="AC394" s="1294" t="str">
        <f>IF(ISNUMBER(SEARCH(kpi_catalog[[#Headers],[Touchpoint]],$Q394)),"Y","N")</f>
        <v>N</v>
      </c>
      <c r="AD394" s="1294" t="str">
        <f>IF(ISNUMBER(SEARCH(kpi_catalog[[#Headers],[Campaign type]],$Q394)),"Y","N")</f>
        <v>N</v>
      </c>
      <c r="AE394" s="1294" t="str">
        <f>IF(ISNUMBER(SEARCH(kpi_catalog[[#Headers],[Product franchise]],$Q394)),"Y","N")</f>
        <v>N</v>
      </c>
      <c r="AF394" s="1294" t="str">
        <f>IF(ISNUMBER(SEARCH(kpi_catalog[[#Headers],[Product code]],$Q394)),"Y","N")</f>
        <v>N</v>
      </c>
      <c r="AG394" s="1297" t="s">
        <v>4337</v>
      </c>
      <c r="AH394" s="1296"/>
      <c r="AI394" s="1297"/>
      <c r="AJ394" s="1297"/>
    </row>
    <row r="395" spans="1:36" ht="30" customHeight="1">
      <c r="A395" s="1282">
        <v>393</v>
      </c>
      <c r="B395" s="1283" t="s">
        <v>639</v>
      </c>
      <c r="C395" s="1296"/>
      <c r="D395" s="1291" t="s">
        <v>4729</v>
      </c>
      <c r="E395" s="1291" t="s">
        <v>4729</v>
      </c>
      <c r="F395" s="1291" t="s">
        <v>5741</v>
      </c>
      <c r="G395" s="1291" t="s">
        <v>4339</v>
      </c>
      <c r="H395" s="1291" t="s">
        <v>4336</v>
      </c>
      <c r="I395" s="1291" t="s">
        <v>135</v>
      </c>
      <c r="J395" s="1318" t="s">
        <v>4631</v>
      </c>
      <c r="K395" s="1318" t="s">
        <v>4428</v>
      </c>
      <c r="L395" s="1319" t="str">
        <f>IF(ISNUMBER(SEARCH(kpi_catalog[[#Headers],[Till Date]],K395)),"Y","N")</f>
        <v>N</v>
      </c>
      <c r="M395" s="1319" t="str">
        <f t="shared" si="6"/>
        <v>N</v>
      </c>
      <c r="N395" s="1319" t="str">
        <f>IF(ISNUMBER(SEARCH(kpi_catalog[[#Headers],[YTD]],$K395)),"Y","N")</f>
        <v>N</v>
      </c>
      <c r="O395" s="1292" t="str">
        <f>IF(ISNUMBER(SEARCH(kpi_catalog[[#Headers],[MTD]],$K395)),"Y","N")</f>
        <v>N</v>
      </c>
      <c r="P395" s="1292" t="str">
        <f>IF(ISNUMBER(SEARCH(kpi_catalog[[#Headers],[Selected period]],$K395)),"Y","N")</f>
        <v>Y</v>
      </c>
      <c r="Q395" s="1293" t="s">
        <v>4341</v>
      </c>
      <c r="R395" s="1294" t="str">
        <f>IF(ISNUMBER(SEARCH(kpi_catalog[[#Headers],[Division]],$Q395)),"Y","N")</f>
        <v>Y</v>
      </c>
      <c r="S395" s="1294" t="str">
        <f>IF(ISNUMBER(SEARCH(kpi_catalog[[#Headers],[Brand]],$Q395)),"Y","N")</f>
        <v>Y</v>
      </c>
      <c r="T395" s="1294" t="str">
        <f>IF(ISNUMBER(SEARCH(kpi_catalog[[#Headers],[Acquisition Period]],$Q395)),"Y","N")</f>
        <v>N</v>
      </c>
      <c r="U395" s="1294" t="str">
        <f>IF(ISNUMBER(SEARCH(kpi_catalog[[#Headers],[Engager Type]],$Q395)),"Y","N")</f>
        <v>N</v>
      </c>
      <c r="V395" s="1294" t="str">
        <f>IF(ISNUMBER(SEARCH(kpi_catalog[[#Headers],[Buyer Type]],$Q395)),"Y","N")</f>
        <v>N</v>
      </c>
      <c r="W395" s="1294" t="str">
        <f>IF(ISNUMBER(SEARCH(kpi_catalog[[#Headers],[Loyalty Filter]],$Q395)),"Y","N")</f>
        <v>N</v>
      </c>
      <c r="X395" s="1294" t="str">
        <f>IF(ISNUMBER(SEARCH(kpi_catalog[[#Headers],[Channel]],$Q395)),"Y","N")</f>
        <v>N</v>
      </c>
      <c r="Y395" s="1294" t="str">
        <f>IF(ISNUMBER(SEARCH(kpi_catalog[[#Headers],[Campaign ID]],$Q395)),"Y","N")</f>
        <v>N</v>
      </c>
      <c r="Z395" s="1294" t="str">
        <f>IF(ISNUMBER(SEARCH(kpi_catalog[[#Headers],[Channel]],$Q395)),"Y","N")</f>
        <v>N</v>
      </c>
      <c r="AA395" s="1294" t="str">
        <f>IF(ISNUMBER(SEARCH(kpi_catalog[[#Headers],[Campaign ID]],$Q395)),"Y","N")</f>
        <v>N</v>
      </c>
      <c r="AB395" s="1294" t="str">
        <f>IF(ISNUMBER(SEARCH(kpi_catalog[[#Headers],[Campaign Name]],$Q395)),"Y","N")</f>
        <v>N</v>
      </c>
      <c r="AC395" s="1294" t="str">
        <f>IF(ISNUMBER(SEARCH(kpi_catalog[[#Headers],[Touchpoint]],$Q395)),"Y","N")</f>
        <v>N</v>
      </c>
      <c r="AD395" s="1294" t="str">
        <f>IF(ISNUMBER(SEARCH(kpi_catalog[[#Headers],[Campaign type]],$Q395)),"Y","N")</f>
        <v>N</v>
      </c>
      <c r="AE395" s="1294" t="str">
        <f>IF(ISNUMBER(SEARCH(kpi_catalog[[#Headers],[Product franchise]],$Q395)),"Y","N")</f>
        <v>N</v>
      </c>
      <c r="AF395" s="1294" t="str">
        <f>IF(ISNUMBER(SEARCH(kpi_catalog[[#Headers],[Product code]],$Q395)),"Y","N")</f>
        <v>N</v>
      </c>
      <c r="AG395" s="1297" t="s">
        <v>4337</v>
      </c>
      <c r="AH395" s="1296"/>
      <c r="AI395" s="1297"/>
      <c r="AJ395" s="1297"/>
    </row>
    <row r="396" spans="1:36" ht="30" customHeight="1">
      <c r="A396" s="1282">
        <v>394</v>
      </c>
      <c r="B396" s="1283" t="s">
        <v>639</v>
      </c>
      <c r="C396" s="1296"/>
      <c r="D396" s="1291" t="s">
        <v>4729</v>
      </c>
      <c r="E396" s="1291" t="s">
        <v>4729</v>
      </c>
      <c r="F396" s="1291" t="s">
        <v>5780</v>
      </c>
      <c r="G396" s="1291" t="s">
        <v>3368</v>
      </c>
      <c r="H396" s="1291" t="s">
        <v>4336</v>
      </c>
      <c r="I396" s="1291" t="s">
        <v>135</v>
      </c>
      <c r="J396" s="1318" t="s">
        <v>4631</v>
      </c>
      <c r="K396" s="1318" t="s">
        <v>4636</v>
      </c>
      <c r="L396" s="1319" t="str">
        <f>IF(ISNUMBER(SEARCH(kpi_catalog[[#Headers],[Till Date]],K396)),"Y","N")</f>
        <v>N</v>
      </c>
      <c r="M396" s="1319" t="str">
        <f t="shared" si="6"/>
        <v>Y</v>
      </c>
      <c r="N396" s="1319" t="str">
        <f>IF(ISNUMBER(SEARCH(kpi_catalog[[#Headers],[YTD]],$K396)),"Y","N")</f>
        <v>N</v>
      </c>
      <c r="O396" s="1292" t="str">
        <f>IF(ISNUMBER(SEARCH(kpi_catalog[[#Headers],[MTD]],$K396)),"Y","N")</f>
        <v>N</v>
      </c>
      <c r="P396" s="1292" t="str">
        <f>IF(ISNUMBER(SEARCH(kpi_catalog[[#Headers],[Selected period]],$K396)),"Y","N")</f>
        <v>N</v>
      </c>
      <c r="Q396" s="1293" t="s">
        <v>4341</v>
      </c>
      <c r="R396" s="1294" t="str">
        <f>IF(ISNUMBER(SEARCH(kpi_catalog[[#Headers],[Division]],$Q396)),"Y","N")</f>
        <v>Y</v>
      </c>
      <c r="S396" s="1294" t="str">
        <f>IF(ISNUMBER(SEARCH(kpi_catalog[[#Headers],[Brand]],$Q396)),"Y","N")</f>
        <v>Y</v>
      </c>
      <c r="T396" s="1294" t="str">
        <f>IF(ISNUMBER(SEARCH(kpi_catalog[[#Headers],[Acquisition Period]],$Q396)),"Y","N")</f>
        <v>N</v>
      </c>
      <c r="U396" s="1294" t="str">
        <f>IF(ISNUMBER(SEARCH(kpi_catalog[[#Headers],[Engager Type]],$Q396)),"Y","N")</f>
        <v>N</v>
      </c>
      <c r="V396" s="1294" t="str">
        <f>IF(ISNUMBER(SEARCH(kpi_catalog[[#Headers],[Buyer Type]],$Q396)),"Y","N")</f>
        <v>N</v>
      </c>
      <c r="W396" s="1294" t="str">
        <f>IF(ISNUMBER(SEARCH(kpi_catalog[[#Headers],[Loyalty Filter]],$Q396)),"Y","N")</f>
        <v>N</v>
      </c>
      <c r="X396" s="1294" t="str">
        <f>IF(ISNUMBER(SEARCH(kpi_catalog[[#Headers],[Channel]],$Q396)),"Y","N")</f>
        <v>N</v>
      </c>
      <c r="Y396" s="1294" t="str">
        <f>IF(ISNUMBER(SEARCH(kpi_catalog[[#Headers],[Campaign ID]],$Q396)),"Y","N")</f>
        <v>N</v>
      </c>
      <c r="Z396" s="1294" t="str">
        <f>IF(ISNUMBER(SEARCH(kpi_catalog[[#Headers],[Channel]],$Q396)),"Y","N")</f>
        <v>N</v>
      </c>
      <c r="AA396" s="1294" t="str">
        <f>IF(ISNUMBER(SEARCH(kpi_catalog[[#Headers],[Campaign ID]],$Q396)),"Y","N")</f>
        <v>N</v>
      </c>
      <c r="AB396" s="1294" t="str">
        <f>IF(ISNUMBER(SEARCH(kpi_catalog[[#Headers],[Campaign Name]],$Q396)),"Y","N")</f>
        <v>N</v>
      </c>
      <c r="AC396" s="1294" t="str">
        <f>IF(ISNUMBER(SEARCH(kpi_catalog[[#Headers],[Touchpoint]],$Q396)),"Y","N")</f>
        <v>N</v>
      </c>
      <c r="AD396" s="1294" t="str">
        <f>IF(ISNUMBER(SEARCH(kpi_catalog[[#Headers],[Campaign type]],$Q396)),"Y","N")</f>
        <v>N</v>
      </c>
      <c r="AE396" s="1294" t="str">
        <f>IF(ISNUMBER(SEARCH(kpi_catalog[[#Headers],[Product franchise]],$Q396)),"Y","N")</f>
        <v>N</v>
      </c>
      <c r="AF396" s="1294" t="str">
        <f>IF(ISNUMBER(SEARCH(kpi_catalog[[#Headers],[Product code]],$Q396)),"Y","N")</f>
        <v>N</v>
      </c>
      <c r="AG396" s="1297" t="s">
        <v>4337</v>
      </c>
      <c r="AH396" s="1296"/>
      <c r="AI396" s="1297"/>
      <c r="AJ396" s="1297"/>
    </row>
    <row r="397" spans="1:36" ht="30" customHeight="1">
      <c r="A397" s="1282">
        <v>395</v>
      </c>
      <c r="B397" s="1283" t="s">
        <v>639</v>
      </c>
      <c r="C397" s="1296"/>
      <c r="D397" s="1291" t="s">
        <v>4466</v>
      </c>
      <c r="E397" s="1291" t="s">
        <v>4466</v>
      </c>
      <c r="F397" s="1291" t="s">
        <v>4466</v>
      </c>
      <c r="G397" s="1291" t="s">
        <v>3368</v>
      </c>
      <c r="H397" s="1291" t="s">
        <v>4361</v>
      </c>
      <c r="I397" s="1291" t="s">
        <v>135</v>
      </c>
      <c r="J397" s="1318" t="s">
        <v>4631</v>
      </c>
      <c r="K397" s="1318" t="s">
        <v>4428</v>
      </c>
      <c r="L397" s="1319" t="str">
        <f>IF(ISNUMBER(SEARCH(kpi_catalog[[#Headers],[Till Date]],K397)),"Y","N")</f>
        <v>N</v>
      </c>
      <c r="M397" s="1319" t="str">
        <f t="shared" si="6"/>
        <v>N</v>
      </c>
      <c r="N397" s="1319" t="str">
        <f>IF(ISNUMBER(SEARCH(kpi_catalog[[#Headers],[YTD]],$K397)),"Y","N")</f>
        <v>N</v>
      </c>
      <c r="O397" s="1292" t="str">
        <f>IF(ISNUMBER(SEARCH(kpi_catalog[[#Headers],[MTD]],$K397)),"Y","N")</f>
        <v>N</v>
      </c>
      <c r="P397" s="1292" t="str">
        <f>IF(ISNUMBER(SEARCH(kpi_catalog[[#Headers],[Selected period]],$K397)),"Y","N")</f>
        <v>Y</v>
      </c>
      <c r="Q397" s="1293" t="s">
        <v>4341</v>
      </c>
      <c r="R397" s="1294" t="str">
        <f>IF(ISNUMBER(SEARCH(kpi_catalog[[#Headers],[Division]],$Q397)),"Y","N")</f>
        <v>Y</v>
      </c>
      <c r="S397" s="1294" t="str">
        <f>IF(ISNUMBER(SEARCH(kpi_catalog[[#Headers],[Brand]],$Q397)),"Y","N")</f>
        <v>Y</v>
      </c>
      <c r="T397" s="1294" t="str">
        <f>IF(ISNUMBER(SEARCH(kpi_catalog[[#Headers],[Acquisition Period]],$Q397)),"Y","N")</f>
        <v>N</v>
      </c>
      <c r="U397" s="1294" t="str">
        <f>IF(ISNUMBER(SEARCH(kpi_catalog[[#Headers],[Engager Type]],$Q397)),"Y","N")</f>
        <v>N</v>
      </c>
      <c r="V397" s="1294" t="str">
        <f>IF(ISNUMBER(SEARCH(kpi_catalog[[#Headers],[Buyer Type]],$Q397)),"Y","N")</f>
        <v>N</v>
      </c>
      <c r="W397" s="1294" t="str">
        <f>IF(ISNUMBER(SEARCH(kpi_catalog[[#Headers],[Loyalty Filter]],$Q397)),"Y","N")</f>
        <v>N</v>
      </c>
      <c r="X397" s="1294" t="str">
        <f>IF(ISNUMBER(SEARCH(kpi_catalog[[#Headers],[Channel]],$Q397)),"Y","N")</f>
        <v>N</v>
      </c>
      <c r="Y397" s="1294" t="str">
        <f>IF(ISNUMBER(SEARCH(kpi_catalog[[#Headers],[Campaign ID]],$Q397)),"Y","N")</f>
        <v>N</v>
      </c>
      <c r="Z397" s="1294" t="str">
        <f>IF(ISNUMBER(SEARCH(kpi_catalog[[#Headers],[Channel]],$Q397)),"Y","N")</f>
        <v>N</v>
      </c>
      <c r="AA397" s="1294" t="str">
        <f>IF(ISNUMBER(SEARCH(kpi_catalog[[#Headers],[Campaign ID]],$Q397)),"Y","N")</f>
        <v>N</v>
      </c>
      <c r="AB397" s="1294" t="str">
        <f>IF(ISNUMBER(SEARCH(kpi_catalog[[#Headers],[Campaign Name]],$Q397)),"Y","N")</f>
        <v>N</v>
      </c>
      <c r="AC397" s="1294" t="str">
        <f>IF(ISNUMBER(SEARCH(kpi_catalog[[#Headers],[Touchpoint]],$Q397)),"Y","N")</f>
        <v>N</v>
      </c>
      <c r="AD397" s="1294" t="str">
        <f>IF(ISNUMBER(SEARCH(kpi_catalog[[#Headers],[Campaign type]],$Q397)),"Y","N")</f>
        <v>N</v>
      </c>
      <c r="AE397" s="1294" t="str">
        <f>IF(ISNUMBER(SEARCH(kpi_catalog[[#Headers],[Product franchise]],$Q397)),"Y","N")</f>
        <v>N</v>
      </c>
      <c r="AF397" s="1294" t="str">
        <f>IF(ISNUMBER(SEARCH(kpi_catalog[[#Headers],[Product code]],$Q397)),"Y","N")</f>
        <v>N</v>
      </c>
      <c r="AG397" s="1323"/>
      <c r="AH397" s="1296"/>
      <c r="AI397" s="1297"/>
      <c r="AJ397" s="1297"/>
    </row>
    <row r="398" spans="1:36" ht="30" customHeight="1">
      <c r="A398" s="1282">
        <v>396</v>
      </c>
      <c r="B398" s="1283" t="s">
        <v>639</v>
      </c>
      <c r="C398" s="1296"/>
      <c r="D398" s="1291" t="s">
        <v>4466</v>
      </c>
      <c r="E398" s="1291" t="s">
        <v>4466</v>
      </c>
      <c r="F398" s="1291" t="s">
        <v>5781</v>
      </c>
      <c r="G398" s="1291" t="s">
        <v>3368</v>
      </c>
      <c r="H398" s="1291" t="s">
        <v>4336</v>
      </c>
      <c r="I398" s="1291" t="s">
        <v>135</v>
      </c>
      <c r="J398" s="1318" t="s">
        <v>4631</v>
      </c>
      <c r="K398" s="1318" t="s">
        <v>4633</v>
      </c>
      <c r="L398" s="1319" t="str">
        <f>IF(ISNUMBER(SEARCH(kpi_catalog[[#Headers],[Till Date]],K398)),"Y","N")</f>
        <v>N</v>
      </c>
      <c r="M398" s="1319" t="str">
        <f t="shared" si="6"/>
        <v>N</v>
      </c>
      <c r="N398" s="1319" t="str">
        <f>IF(ISNUMBER(SEARCH(kpi_catalog[[#Headers],[YTD]],$K398)),"Y","N")</f>
        <v>N</v>
      </c>
      <c r="O398" s="1292" t="str">
        <f>IF(ISNUMBER(SEARCH(kpi_catalog[[#Headers],[MTD]],$K398)),"Y","N")</f>
        <v>N</v>
      </c>
      <c r="P398" s="1292" t="str">
        <f>IF(ISNUMBER(SEARCH(kpi_catalog[[#Headers],[Selected period]],$K398)),"Y","N")</f>
        <v>Y</v>
      </c>
      <c r="Q398" s="1293" t="s">
        <v>4341</v>
      </c>
      <c r="R398" s="1294" t="str">
        <f>IF(ISNUMBER(SEARCH(kpi_catalog[[#Headers],[Division]],$Q398)),"Y","N")</f>
        <v>Y</v>
      </c>
      <c r="S398" s="1294" t="str">
        <f>IF(ISNUMBER(SEARCH(kpi_catalog[[#Headers],[Brand]],$Q398)),"Y","N")</f>
        <v>Y</v>
      </c>
      <c r="T398" s="1294" t="str">
        <f>IF(ISNUMBER(SEARCH(kpi_catalog[[#Headers],[Acquisition Period]],$Q398)),"Y","N")</f>
        <v>N</v>
      </c>
      <c r="U398" s="1294" t="str">
        <f>IF(ISNUMBER(SEARCH(kpi_catalog[[#Headers],[Engager Type]],$Q398)),"Y","N")</f>
        <v>N</v>
      </c>
      <c r="V398" s="1294" t="str">
        <f>IF(ISNUMBER(SEARCH(kpi_catalog[[#Headers],[Buyer Type]],$Q398)),"Y","N")</f>
        <v>N</v>
      </c>
      <c r="W398" s="1294" t="str">
        <f>IF(ISNUMBER(SEARCH(kpi_catalog[[#Headers],[Loyalty Filter]],$Q398)),"Y","N")</f>
        <v>N</v>
      </c>
      <c r="X398" s="1294" t="str">
        <f>IF(ISNUMBER(SEARCH(kpi_catalog[[#Headers],[Channel]],$Q398)),"Y","N")</f>
        <v>N</v>
      </c>
      <c r="Y398" s="1294" t="str">
        <f>IF(ISNUMBER(SEARCH(kpi_catalog[[#Headers],[Campaign ID]],$Q398)),"Y","N")</f>
        <v>N</v>
      </c>
      <c r="Z398" s="1294" t="str">
        <f>IF(ISNUMBER(SEARCH(kpi_catalog[[#Headers],[Channel]],$Q398)),"Y","N")</f>
        <v>N</v>
      </c>
      <c r="AA398" s="1294" t="str">
        <f>IF(ISNUMBER(SEARCH(kpi_catalog[[#Headers],[Campaign ID]],$Q398)),"Y","N")</f>
        <v>N</v>
      </c>
      <c r="AB398" s="1294" t="str">
        <f>IF(ISNUMBER(SEARCH(kpi_catalog[[#Headers],[Campaign Name]],$Q398)),"Y","N")</f>
        <v>N</v>
      </c>
      <c r="AC398" s="1294" t="str">
        <f>IF(ISNUMBER(SEARCH(kpi_catalog[[#Headers],[Touchpoint]],$Q398)),"Y","N")</f>
        <v>N</v>
      </c>
      <c r="AD398" s="1294" t="str">
        <f>IF(ISNUMBER(SEARCH(kpi_catalog[[#Headers],[Campaign type]],$Q398)),"Y","N")</f>
        <v>N</v>
      </c>
      <c r="AE398" s="1294" t="str">
        <f>IF(ISNUMBER(SEARCH(kpi_catalog[[#Headers],[Product franchise]],$Q398)),"Y","N")</f>
        <v>N</v>
      </c>
      <c r="AF398" s="1294" t="str">
        <f>IF(ISNUMBER(SEARCH(kpi_catalog[[#Headers],[Product code]],$Q398)),"Y","N")</f>
        <v>N</v>
      </c>
      <c r="AG398" s="1297" t="s">
        <v>4337</v>
      </c>
      <c r="AH398" s="1296"/>
      <c r="AI398" s="1297"/>
      <c r="AJ398" s="1297"/>
    </row>
    <row r="399" spans="1:36" ht="30" customHeight="1">
      <c r="A399" s="1282">
        <v>397</v>
      </c>
      <c r="B399" s="1283" t="s">
        <v>639</v>
      </c>
      <c r="C399" s="1296"/>
      <c r="D399" s="1291" t="s">
        <v>4466</v>
      </c>
      <c r="E399" s="1291" t="s">
        <v>4466</v>
      </c>
      <c r="F399" s="1291" t="s">
        <v>4469</v>
      </c>
      <c r="G399" s="1291" t="s">
        <v>4339</v>
      </c>
      <c r="H399" s="1291" t="s">
        <v>4336</v>
      </c>
      <c r="I399" s="1291" t="s">
        <v>135</v>
      </c>
      <c r="J399" s="1318" t="s">
        <v>4631</v>
      </c>
      <c r="K399" s="1318" t="s">
        <v>4428</v>
      </c>
      <c r="L399" s="1319" t="str">
        <f>IF(ISNUMBER(SEARCH(kpi_catalog[[#Headers],[Till Date]],K399)),"Y","N")</f>
        <v>N</v>
      </c>
      <c r="M399" s="1319" t="str">
        <f t="shared" si="6"/>
        <v>N</v>
      </c>
      <c r="N399" s="1319" t="str">
        <f>IF(ISNUMBER(SEARCH(kpi_catalog[[#Headers],[YTD]],$K399)),"Y","N")</f>
        <v>N</v>
      </c>
      <c r="O399" s="1292" t="str">
        <f>IF(ISNUMBER(SEARCH(kpi_catalog[[#Headers],[MTD]],$K399)),"Y","N")</f>
        <v>N</v>
      </c>
      <c r="P399" s="1292" t="str">
        <f>IF(ISNUMBER(SEARCH(kpi_catalog[[#Headers],[Selected period]],$K399)),"Y","N")</f>
        <v>Y</v>
      </c>
      <c r="Q399" s="1293" t="s">
        <v>4341</v>
      </c>
      <c r="R399" s="1294" t="str">
        <f>IF(ISNUMBER(SEARCH(kpi_catalog[[#Headers],[Division]],$Q399)),"Y","N")</f>
        <v>Y</v>
      </c>
      <c r="S399" s="1294" t="str">
        <f>IF(ISNUMBER(SEARCH(kpi_catalog[[#Headers],[Brand]],$Q399)),"Y","N")</f>
        <v>Y</v>
      </c>
      <c r="T399" s="1294" t="str">
        <f>IF(ISNUMBER(SEARCH(kpi_catalog[[#Headers],[Acquisition Period]],$Q399)),"Y","N")</f>
        <v>N</v>
      </c>
      <c r="U399" s="1294" t="str">
        <f>IF(ISNUMBER(SEARCH(kpi_catalog[[#Headers],[Engager Type]],$Q399)),"Y","N")</f>
        <v>N</v>
      </c>
      <c r="V399" s="1294" t="str">
        <f>IF(ISNUMBER(SEARCH(kpi_catalog[[#Headers],[Buyer Type]],$Q399)),"Y","N")</f>
        <v>N</v>
      </c>
      <c r="W399" s="1294" t="str">
        <f>IF(ISNUMBER(SEARCH(kpi_catalog[[#Headers],[Loyalty Filter]],$Q399)),"Y","N")</f>
        <v>N</v>
      </c>
      <c r="X399" s="1294" t="str">
        <f>IF(ISNUMBER(SEARCH(kpi_catalog[[#Headers],[Channel]],$Q399)),"Y","N")</f>
        <v>N</v>
      </c>
      <c r="Y399" s="1294" t="str">
        <f>IF(ISNUMBER(SEARCH(kpi_catalog[[#Headers],[Campaign ID]],$Q399)),"Y","N")</f>
        <v>N</v>
      </c>
      <c r="Z399" s="1294" t="str">
        <f>IF(ISNUMBER(SEARCH(kpi_catalog[[#Headers],[Channel]],$Q399)),"Y","N")</f>
        <v>N</v>
      </c>
      <c r="AA399" s="1294" t="str">
        <f>IF(ISNUMBER(SEARCH(kpi_catalog[[#Headers],[Campaign ID]],$Q399)),"Y","N")</f>
        <v>N</v>
      </c>
      <c r="AB399" s="1294" t="str">
        <f>IF(ISNUMBER(SEARCH(kpi_catalog[[#Headers],[Campaign Name]],$Q399)),"Y","N")</f>
        <v>N</v>
      </c>
      <c r="AC399" s="1294" t="str">
        <f>IF(ISNUMBER(SEARCH(kpi_catalog[[#Headers],[Touchpoint]],$Q399)),"Y","N")</f>
        <v>N</v>
      </c>
      <c r="AD399" s="1294" t="str">
        <f>IF(ISNUMBER(SEARCH(kpi_catalog[[#Headers],[Campaign type]],$Q399)),"Y","N")</f>
        <v>N</v>
      </c>
      <c r="AE399" s="1294" t="str">
        <f>IF(ISNUMBER(SEARCH(kpi_catalog[[#Headers],[Product franchise]],$Q399)),"Y","N")</f>
        <v>N</v>
      </c>
      <c r="AF399" s="1294" t="str">
        <f>IF(ISNUMBER(SEARCH(kpi_catalog[[#Headers],[Product code]],$Q399)),"Y","N")</f>
        <v>N</v>
      </c>
      <c r="AG399" s="1297" t="s">
        <v>4337</v>
      </c>
      <c r="AH399" s="1296"/>
      <c r="AI399" s="1297"/>
      <c r="AJ399" s="1297"/>
    </row>
    <row r="400" spans="1:36" ht="30" customHeight="1">
      <c r="A400" s="1282">
        <v>398</v>
      </c>
      <c r="B400" s="1283" t="s">
        <v>639</v>
      </c>
      <c r="C400" s="1296"/>
      <c r="D400" s="1291" t="s">
        <v>4466</v>
      </c>
      <c r="E400" s="1291" t="s">
        <v>4466</v>
      </c>
      <c r="F400" s="1291" t="s">
        <v>5782</v>
      </c>
      <c r="G400" s="1291" t="s">
        <v>3368</v>
      </c>
      <c r="H400" s="1291" t="s">
        <v>4336</v>
      </c>
      <c r="I400" s="1291" t="s">
        <v>135</v>
      </c>
      <c r="J400" s="1318" t="s">
        <v>4631</v>
      </c>
      <c r="K400" s="1318" t="s">
        <v>4636</v>
      </c>
      <c r="L400" s="1319" t="str">
        <f>IF(ISNUMBER(SEARCH(kpi_catalog[[#Headers],[Till Date]],K400)),"Y","N")</f>
        <v>N</v>
      </c>
      <c r="M400" s="1319" t="str">
        <f t="shared" si="6"/>
        <v>Y</v>
      </c>
      <c r="N400" s="1319" t="str">
        <f>IF(ISNUMBER(SEARCH(kpi_catalog[[#Headers],[YTD]],$K400)),"Y","N")</f>
        <v>N</v>
      </c>
      <c r="O400" s="1292" t="str">
        <f>IF(ISNUMBER(SEARCH(kpi_catalog[[#Headers],[MTD]],$K400)),"Y","N")</f>
        <v>N</v>
      </c>
      <c r="P400" s="1292" t="str">
        <f>IF(ISNUMBER(SEARCH(kpi_catalog[[#Headers],[Selected period]],$K400)),"Y","N")</f>
        <v>N</v>
      </c>
      <c r="Q400" s="1293" t="s">
        <v>4341</v>
      </c>
      <c r="R400" s="1294" t="str">
        <f>IF(ISNUMBER(SEARCH(kpi_catalog[[#Headers],[Division]],$Q400)),"Y","N")</f>
        <v>Y</v>
      </c>
      <c r="S400" s="1294" t="str">
        <f>IF(ISNUMBER(SEARCH(kpi_catalog[[#Headers],[Brand]],$Q400)),"Y","N")</f>
        <v>Y</v>
      </c>
      <c r="T400" s="1294" t="str">
        <f>IF(ISNUMBER(SEARCH(kpi_catalog[[#Headers],[Acquisition Period]],$Q400)),"Y","N")</f>
        <v>N</v>
      </c>
      <c r="U400" s="1294" t="str">
        <f>IF(ISNUMBER(SEARCH(kpi_catalog[[#Headers],[Engager Type]],$Q400)),"Y","N")</f>
        <v>N</v>
      </c>
      <c r="V400" s="1294" t="str">
        <f>IF(ISNUMBER(SEARCH(kpi_catalog[[#Headers],[Buyer Type]],$Q400)),"Y","N")</f>
        <v>N</v>
      </c>
      <c r="W400" s="1294" t="str">
        <f>IF(ISNUMBER(SEARCH(kpi_catalog[[#Headers],[Loyalty Filter]],$Q400)),"Y","N")</f>
        <v>N</v>
      </c>
      <c r="X400" s="1294" t="str">
        <f>IF(ISNUMBER(SEARCH(kpi_catalog[[#Headers],[Channel]],$Q400)),"Y","N")</f>
        <v>N</v>
      </c>
      <c r="Y400" s="1294" t="str">
        <f>IF(ISNUMBER(SEARCH(kpi_catalog[[#Headers],[Campaign ID]],$Q400)),"Y","N")</f>
        <v>N</v>
      </c>
      <c r="Z400" s="1294" t="str">
        <f>IF(ISNUMBER(SEARCH(kpi_catalog[[#Headers],[Channel]],$Q400)),"Y","N")</f>
        <v>N</v>
      </c>
      <c r="AA400" s="1294" t="str">
        <f>IF(ISNUMBER(SEARCH(kpi_catalog[[#Headers],[Campaign ID]],$Q400)),"Y","N")</f>
        <v>N</v>
      </c>
      <c r="AB400" s="1294" t="str">
        <f>IF(ISNUMBER(SEARCH(kpi_catalog[[#Headers],[Campaign Name]],$Q400)),"Y","N")</f>
        <v>N</v>
      </c>
      <c r="AC400" s="1294" t="str">
        <f>IF(ISNUMBER(SEARCH(kpi_catalog[[#Headers],[Touchpoint]],$Q400)),"Y","N")</f>
        <v>N</v>
      </c>
      <c r="AD400" s="1294" t="str">
        <f>IF(ISNUMBER(SEARCH(kpi_catalog[[#Headers],[Campaign type]],$Q400)),"Y","N")</f>
        <v>N</v>
      </c>
      <c r="AE400" s="1294" t="str">
        <f>IF(ISNUMBER(SEARCH(kpi_catalog[[#Headers],[Product franchise]],$Q400)),"Y","N")</f>
        <v>N</v>
      </c>
      <c r="AF400" s="1294" t="str">
        <f>IF(ISNUMBER(SEARCH(kpi_catalog[[#Headers],[Product code]],$Q400)),"Y","N")</f>
        <v>N</v>
      </c>
      <c r="AG400" s="1297" t="s">
        <v>4337</v>
      </c>
      <c r="AH400" s="1296"/>
      <c r="AI400" s="1297"/>
      <c r="AJ400" s="1297"/>
    </row>
    <row r="401" spans="1:36" ht="30" customHeight="1">
      <c r="A401" s="1282">
        <v>399</v>
      </c>
      <c r="B401" s="1283" t="s">
        <v>639</v>
      </c>
      <c r="C401" s="1296"/>
      <c r="D401" s="1291" t="s">
        <v>5783</v>
      </c>
      <c r="E401" s="1291" t="s">
        <v>5783</v>
      </c>
      <c r="F401" s="1291" t="s">
        <v>4732</v>
      </c>
      <c r="G401" s="1291" t="s">
        <v>3368</v>
      </c>
      <c r="H401" s="1291" t="s">
        <v>4361</v>
      </c>
      <c r="I401" s="1291" t="s">
        <v>135</v>
      </c>
      <c r="J401" s="1318" t="s">
        <v>4631</v>
      </c>
      <c r="K401" s="1318" t="s">
        <v>4428</v>
      </c>
      <c r="L401" s="1319" t="str">
        <f>IF(ISNUMBER(SEARCH(kpi_catalog[[#Headers],[Till Date]],K401)),"Y","N")</f>
        <v>N</v>
      </c>
      <c r="M401" s="1319" t="str">
        <f t="shared" si="6"/>
        <v>N</v>
      </c>
      <c r="N401" s="1319" t="str">
        <f>IF(ISNUMBER(SEARCH(kpi_catalog[[#Headers],[YTD]],$K401)),"Y","N")</f>
        <v>N</v>
      </c>
      <c r="O401" s="1292" t="str">
        <f>IF(ISNUMBER(SEARCH(kpi_catalog[[#Headers],[MTD]],$K401)),"Y","N")</f>
        <v>N</v>
      </c>
      <c r="P401" s="1292" t="str">
        <f>IF(ISNUMBER(SEARCH(kpi_catalog[[#Headers],[Selected period]],$K401)),"Y","N")</f>
        <v>Y</v>
      </c>
      <c r="Q401" s="1293" t="s">
        <v>4341</v>
      </c>
      <c r="R401" s="1294" t="str">
        <f>IF(ISNUMBER(SEARCH(kpi_catalog[[#Headers],[Division]],$Q401)),"Y","N")</f>
        <v>Y</v>
      </c>
      <c r="S401" s="1294" t="str">
        <f>IF(ISNUMBER(SEARCH(kpi_catalog[[#Headers],[Brand]],$Q401)),"Y","N")</f>
        <v>Y</v>
      </c>
      <c r="T401" s="1294" t="str">
        <f>IF(ISNUMBER(SEARCH(kpi_catalog[[#Headers],[Acquisition Period]],$Q401)),"Y","N")</f>
        <v>N</v>
      </c>
      <c r="U401" s="1294" t="str">
        <f>IF(ISNUMBER(SEARCH(kpi_catalog[[#Headers],[Engager Type]],$Q401)),"Y","N")</f>
        <v>N</v>
      </c>
      <c r="V401" s="1294" t="str">
        <f>IF(ISNUMBER(SEARCH(kpi_catalog[[#Headers],[Buyer Type]],$Q401)),"Y","N")</f>
        <v>N</v>
      </c>
      <c r="W401" s="1294" t="str">
        <f>IF(ISNUMBER(SEARCH(kpi_catalog[[#Headers],[Loyalty Filter]],$Q401)),"Y","N")</f>
        <v>N</v>
      </c>
      <c r="X401" s="1294" t="str">
        <f>IF(ISNUMBER(SEARCH(kpi_catalog[[#Headers],[Channel]],$Q401)),"Y","N")</f>
        <v>N</v>
      </c>
      <c r="Y401" s="1294" t="str">
        <f>IF(ISNUMBER(SEARCH(kpi_catalog[[#Headers],[Campaign ID]],$Q401)),"Y","N")</f>
        <v>N</v>
      </c>
      <c r="Z401" s="1294" t="str">
        <f>IF(ISNUMBER(SEARCH(kpi_catalog[[#Headers],[Channel]],$Q401)),"Y","N")</f>
        <v>N</v>
      </c>
      <c r="AA401" s="1294" t="str">
        <f>IF(ISNUMBER(SEARCH(kpi_catalog[[#Headers],[Campaign ID]],$Q401)),"Y","N")</f>
        <v>N</v>
      </c>
      <c r="AB401" s="1294" t="str">
        <f>IF(ISNUMBER(SEARCH(kpi_catalog[[#Headers],[Campaign Name]],$Q401)),"Y","N")</f>
        <v>N</v>
      </c>
      <c r="AC401" s="1294" t="str">
        <f>IF(ISNUMBER(SEARCH(kpi_catalog[[#Headers],[Touchpoint]],$Q401)),"Y","N")</f>
        <v>N</v>
      </c>
      <c r="AD401" s="1294" t="str">
        <f>IF(ISNUMBER(SEARCH(kpi_catalog[[#Headers],[Campaign type]],$Q401)),"Y","N")</f>
        <v>N</v>
      </c>
      <c r="AE401" s="1294" t="str">
        <f>IF(ISNUMBER(SEARCH(kpi_catalog[[#Headers],[Product franchise]],$Q401)),"Y","N")</f>
        <v>N</v>
      </c>
      <c r="AF401" s="1294" t="str">
        <f>IF(ISNUMBER(SEARCH(kpi_catalog[[#Headers],[Product code]],$Q401)),"Y","N")</f>
        <v>N</v>
      </c>
      <c r="AG401" s="1323"/>
      <c r="AH401" s="1296"/>
      <c r="AI401" s="1297"/>
      <c r="AJ401" s="1297"/>
    </row>
    <row r="402" spans="1:36" ht="30" customHeight="1">
      <c r="A402" s="1282">
        <v>400</v>
      </c>
      <c r="B402" s="1283" t="s">
        <v>639</v>
      </c>
      <c r="C402" s="1296"/>
      <c r="D402" s="1291" t="s">
        <v>5783</v>
      </c>
      <c r="E402" s="1291" t="s">
        <v>5783</v>
      </c>
      <c r="F402" s="1291" t="s">
        <v>5784</v>
      </c>
      <c r="G402" s="1291" t="s">
        <v>3368</v>
      </c>
      <c r="H402" s="1291" t="s">
        <v>4336</v>
      </c>
      <c r="I402" s="1291" t="s">
        <v>135</v>
      </c>
      <c r="J402" s="1318" t="s">
        <v>4631</v>
      </c>
      <c r="K402" s="1318" t="s">
        <v>4633</v>
      </c>
      <c r="L402" s="1319" t="str">
        <f>IF(ISNUMBER(SEARCH(kpi_catalog[[#Headers],[Till Date]],K402)),"Y","N")</f>
        <v>N</v>
      </c>
      <c r="M402" s="1319" t="str">
        <f t="shared" si="6"/>
        <v>N</v>
      </c>
      <c r="N402" s="1319" t="str">
        <f>IF(ISNUMBER(SEARCH(kpi_catalog[[#Headers],[YTD]],$K402)),"Y","N")</f>
        <v>N</v>
      </c>
      <c r="O402" s="1292" t="str">
        <f>IF(ISNUMBER(SEARCH(kpi_catalog[[#Headers],[MTD]],$K402)),"Y","N")</f>
        <v>N</v>
      </c>
      <c r="P402" s="1292" t="str">
        <f>IF(ISNUMBER(SEARCH(kpi_catalog[[#Headers],[Selected period]],$K402)),"Y","N")</f>
        <v>Y</v>
      </c>
      <c r="Q402" s="1293" t="s">
        <v>4341</v>
      </c>
      <c r="R402" s="1294" t="str">
        <f>IF(ISNUMBER(SEARCH(kpi_catalog[[#Headers],[Division]],$Q402)),"Y","N")</f>
        <v>Y</v>
      </c>
      <c r="S402" s="1294" t="str">
        <f>IF(ISNUMBER(SEARCH(kpi_catalog[[#Headers],[Brand]],$Q402)),"Y","N")</f>
        <v>Y</v>
      </c>
      <c r="T402" s="1294" t="str">
        <f>IF(ISNUMBER(SEARCH(kpi_catalog[[#Headers],[Acquisition Period]],$Q402)),"Y","N")</f>
        <v>N</v>
      </c>
      <c r="U402" s="1294" t="str">
        <f>IF(ISNUMBER(SEARCH(kpi_catalog[[#Headers],[Engager Type]],$Q402)),"Y","N")</f>
        <v>N</v>
      </c>
      <c r="V402" s="1294" t="str">
        <f>IF(ISNUMBER(SEARCH(kpi_catalog[[#Headers],[Buyer Type]],$Q402)),"Y","N")</f>
        <v>N</v>
      </c>
      <c r="W402" s="1294" t="str">
        <f>IF(ISNUMBER(SEARCH(kpi_catalog[[#Headers],[Loyalty Filter]],$Q402)),"Y","N")</f>
        <v>N</v>
      </c>
      <c r="X402" s="1294" t="str">
        <f>IF(ISNUMBER(SEARCH(kpi_catalog[[#Headers],[Channel]],$Q402)),"Y","N")</f>
        <v>N</v>
      </c>
      <c r="Y402" s="1294" t="str">
        <f>IF(ISNUMBER(SEARCH(kpi_catalog[[#Headers],[Campaign ID]],$Q402)),"Y","N")</f>
        <v>N</v>
      </c>
      <c r="Z402" s="1294" t="str">
        <f>IF(ISNUMBER(SEARCH(kpi_catalog[[#Headers],[Channel]],$Q402)),"Y","N")</f>
        <v>N</v>
      </c>
      <c r="AA402" s="1294" t="str">
        <f>IF(ISNUMBER(SEARCH(kpi_catalog[[#Headers],[Campaign ID]],$Q402)),"Y","N")</f>
        <v>N</v>
      </c>
      <c r="AB402" s="1294" t="str">
        <f>IF(ISNUMBER(SEARCH(kpi_catalog[[#Headers],[Campaign Name]],$Q402)),"Y","N")</f>
        <v>N</v>
      </c>
      <c r="AC402" s="1294" t="str">
        <f>IF(ISNUMBER(SEARCH(kpi_catalog[[#Headers],[Touchpoint]],$Q402)),"Y","N")</f>
        <v>N</v>
      </c>
      <c r="AD402" s="1294" t="str">
        <f>IF(ISNUMBER(SEARCH(kpi_catalog[[#Headers],[Campaign type]],$Q402)),"Y","N")</f>
        <v>N</v>
      </c>
      <c r="AE402" s="1294" t="str">
        <f>IF(ISNUMBER(SEARCH(kpi_catalog[[#Headers],[Product franchise]],$Q402)),"Y","N")</f>
        <v>N</v>
      </c>
      <c r="AF402" s="1294" t="str">
        <f>IF(ISNUMBER(SEARCH(kpi_catalog[[#Headers],[Product code]],$Q402)),"Y","N")</f>
        <v>N</v>
      </c>
      <c r="AG402" s="1297" t="s">
        <v>4337</v>
      </c>
      <c r="AH402" s="1296"/>
      <c r="AI402" s="1297"/>
      <c r="AJ402" s="1297"/>
    </row>
    <row r="403" spans="1:36" ht="30" customHeight="1">
      <c r="A403" s="1282">
        <v>401</v>
      </c>
      <c r="B403" s="1283" t="s">
        <v>639</v>
      </c>
      <c r="C403" s="1296"/>
      <c r="D403" s="1291" t="s">
        <v>5783</v>
      </c>
      <c r="E403" s="1291" t="s">
        <v>5783</v>
      </c>
      <c r="F403" s="1291" t="s">
        <v>5785</v>
      </c>
      <c r="G403" s="1291" t="s">
        <v>4339</v>
      </c>
      <c r="H403" s="1291" t="s">
        <v>4336</v>
      </c>
      <c r="I403" s="1291" t="s">
        <v>135</v>
      </c>
      <c r="J403" s="1318" t="s">
        <v>4631</v>
      </c>
      <c r="K403" s="1318" t="s">
        <v>4428</v>
      </c>
      <c r="L403" s="1319" t="str">
        <f>IF(ISNUMBER(SEARCH(kpi_catalog[[#Headers],[Till Date]],K403)),"Y","N")</f>
        <v>N</v>
      </c>
      <c r="M403" s="1319" t="str">
        <f t="shared" si="6"/>
        <v>N</v>
      </c>
      <c r="N403" s="1319" t="str">
        <f>IF(ISNUMBER(SEARCH(kpi_catalog[[#Headers],[YTD]],$K403)),"Y","N")</f>
        <v>N</v>
      </c>
      <c r="O403" s="1292" t="str">
        <f>IF(ISNUMBER(SEARCH(kpi_catalog[[#Headers],[MTD]],$K403)),"Y","N")</f>
        <v>N</v>
      </c>
      <c r="P403" s="1292" t="str">
        <f>IF(ISNUMBER(SEARCH(kpi_catalog[[#Headers],[Selected period]],$K403)),"Y","N")</f>
        <v>Y</v>
      </c>
      <c r="Q403" s="1293" t="s">
        <v>4341</v>
      </c>
      <c r="R403" s="1294" t="str">
        <f>IF(ISNUMBER(SEARCH(kpi_catalog[[#Headers],[Division]],$Q403)),"Y","N")</f>
        <v>Y</v>
      </c>
      <c r="S403" s="1294" t="str">
        <f>IF(ISNUMBER(SEARCH(kpi_catalog[[#Headers],[Brand]],$Q403)),"Y","N")</f>
        <v>Y</v>
      </c>
      <c r="T403" s="1294" t="str">
        <f>IF(ISNUMBER(SEARCH(kpi_catalog[[#Headers],[Acquisition Period]],$Q403)),"Y","N")</f>
        <v>N</v>
      </c>
      <c r="U403" s="1294" t="str">
        <f>IF(ISNUMBER(SEARCH(kpi_catalog[[#Headers],[Engager Type]],$Q403)),"Y","N")</f>
        <v>N</v>
      </c>
      <c r="V403" s="1294" t="str">
        <f>IF(ISNUMBER(SEARCH(kpi_catalog[[#Headers],[Buyer Type]],$Q403)),"Y","N")</f>
        <v>N</v>
      </c>
      <c r="W403" s="1294" t="str">
        <f>IF(ISNUMBER(SEARCH(kpi_catalog[[#Headers],[Loyalty Filter]],$Q403)),"Y","N")</f>
        <v>N</v>
      </c>
      <c r="X403" s="1294" t="str">
        <f>IF(ISNUMBER(SEARCH(kpi_catalog[[#Headers],[Channel]],$Q403)),"Y","N")</f>
        <v>N</v>
      </c>
      <c r="Y403" s="1294" t="str">
        <f>IF(ISNUMBER(SEARCH(kpi_catalog[[#Headers],[Campaign ID]],$Q403)),"Y","N")</f>
        <v>N</v>
      </c>
      <c r="Z403" s="1294" t="str">
        <f>IF(ISNUMBER(SEARCH(kpi_catalog[[#Headers],[Channel]],$Q403)),"Y","N")</f>
        <v>N</v>
      </c>
      <c r="AA403" s="1294" t="str">
        <f>IF(ISNUMBER(SEARCH(kpi_catalog[[#Headers],[Campaign ID]],$Q403)),"Y","N")</f>
        <v>N</v>
      </c>
      <c r="AB403" s="1294" t="str">
        <f>IF(ISNUMBER(SEARCH(kpi_catalog[[#Headers],[Campaign Name]],$Q403)),"Y","N")</f>
        <v>N</v>
      </c>
      <c r="AC403" s="1294" t="str">
        <f>IF(ISNUMBER(SEARCH(kpi_catalog[[#Headers],[Touchpoint]],$Q403)),"Y","N")</f>
        <v>N</v>
      </c>
      <c r="AD403" s="1294" t="str">
        <f>IF(ISNUMBER(SEARCH(kpi_catalog[[#Headers],[Campaign type]],$Q403)),"Y","N")</f>
        <v>N</v>
      </c>
      <c r="AE403" s="1294" t="str">
        <f>IF(ISNUMBER(SEARCH(kpi_catalog[[#Headers],[Product franchise]],$Q403)),"Y","N")</f>
        <v>N</v>
      </c>
      <c r="AF403" s="1294" t="str">
        <f>IF(ISNUMBER(SEARCH(kpi_catalog[[#Headers],[Product code]],$Q403)),"Y","N")</f>
        <v>N</v>
      </c>
      <c r="AG403" s="1297" t="s">
        <v>4337</v>
      </c>
      <c r="AH403" s="1296"/>
      <c r="AI403" s="1297"/>
      <c r="AJ403" s="1297"/>
    </row>
    <row r="404" spans="1:36" ht="30" customHeight="1">
      <c r="A404" s="1282">
        <v>402</v>
      </c>
      <c r="B404" s="1283" t="s">
        <v>639</v>
      </c>
      <c r="C404" s="1296"/>
      <c r="D404" s="1291" t="s">
        <v>5783</v>
      </c>
      <c r="E404" s="1291" t="s">
        <v>5783</v>
      </c>
      <c r="F404" s="1291" t="s">
        <v>5786</v>
      </c>
      <c r="G404" s="1291" t="s">
        <v>3368</v>
      </c>
      <c r="H404" s="1291" t="s">
        <v>4336</v>
      </c>
      <c r="I404" s="1291" t="s">
        <v>135</v>
      </c>
      <c r="J404" s="1318" t="s">
        <v>4631</v>
      </c>
      <c r="K404" s="1318" t="s">
        <v>4636</v>
      </c>
      <c r="L404" s="1319" t="str">
        <f>IF(ISNUMBER(SEARCH(kpi_catalog[[#Headers],[Till Date]],K404)),"Y","N")</f>
        <v>N</v>
      </c>
      <c r="M404" s="1319" t="str">
        <f t="shared" si="6"/>
        <v>Y</v>
      </c>
      <c r="N404" s="1319" t="str">
        <f>IF(ISNUMBER(SEARCH(kpi_catalog[[#Headers],[YTD]],$K404)),"Y","N")</f>
        <v>N</v>
      </c>
      <c r="O404" s="1292" t="str">
        <f>IF(ISNUMBER(SEARCH(kpi_catalog[[#Headers],[MTD]],$K404)),"Y","N")</f>
        <v>N</v>
      </c>
      <c r="P404" s="1292" t="str">
        <f>IF(ISNUMBER(SEARCH(kpi_catalog[[#Headers],[Selected period]],$K404)),"Y","N")</f>
        <v>N</v>
      </c>
      <c r="Q404" s="1293" t="s">
        <v>4341</v>
      </c>
      <c r="R404" s="1294" t="str">
        <f>IF(ISNUMBER(SEARCH(kpi_catalog[[#Headers],[Division]],$Q404)),"Y","N")</f>
        <v>Y</v>
      </c>
      <c r="S404" s="1294" t="str">
        <f>IF(ISNUMBER(SEARCH(kpi_catalog[[#Headers],[Brand]],$Q404)),"Y","N")</f>
        <v>Y</v>
      </c>
      <c r="T404" s="1294" t="str">
        <f>IF(ISNUMBER(SEARCH(kpi_catalog[[#Headers],[Acquisition Period]],$Q404)),"Y","N")</f>
        <v>N</v>
      </c>
      <c r="U404" s="1294" t="str">
        <f>IF(ISNUMBER(SEARCH(kpi_catalog[[#Headers],[Engager Type]],$Q404)),"Y","N")</f>
        <v>N</v>
      </c>
      <c r="V404" s="1294" t="str">
        <f>IF(ISNUMBER(SEARCH(kpi_catalog[[#Headers],[Buyer Type]],$Q404)),"Y","N")</f>
        <v>N</v>
      </c>
      <c r="W404" s="1294" t="str">
        <f>IF(ISNUMBER(SEARCH(kpi_catalog[[#Headers],[Loyalty Filter]],$Q404)),"Y","N")</f>
        <v>N</v>
      </c>
      <c r="X404" s="1294" t="str">
        <f>IF(ISNUMBER(SEARCH(kpi_catalog[[#Headers],[Channel]],$Q404)),"Y","N")</f>
        <v>N</v>
      </c>
      <c r="Y404" s="1294" t="str">
        <f>IF(ISNUMBER(SEARCH(kpi_catalog[[#Headers],[Campaign ID]],$Q404)),"Y","N")</f>
        <v>N</v>
      </c>
      <c r="Z404" s="1294" t="str">
        <f>IF(ISNUMBER(SEARCH(kpi_catalog[[#Headers],[Channel]],$Q404)),"Y","N")</f>
        <v>N</v>
      </c>
      <c r="AA404" s="1294" t="str">
        <f>IF(ISNUMBER(SEARCH(kpi_catalog[[#Headers],[Campaign ID]],$Q404)),"Y","N")</f>
        <v>N</v>
      </c>
      <c r="AB404" s="1294" t="str">
        <f>IF(ISNUMBER(SEARCH(kpi_catalog[[#Headers],[Campaign Name]],$Q404)),"Y","N")</f>
        <v>N</v>
      </c>
      <c r="AC404" s="1294" t="str">
        <f>IF(ISNUMBER(SEARCH(kpi_catalog[[#Headers],[Touchpoint]],$Q404)),"Y","N")</f>
        <v>N</v>
      </c>
      <c r="AD404" s="1294" t="str">
        <f>IF(ISNUMBER(SEARCH(kpi_catalog[[#Headers],[Campaign type]],$Q404)),"Y","N")</f>
        <v>N</v>
      </c>
      <c r="AE404" s="1294" t="str">
        <f>IF(ISNUMBER(SEARCH(kpi_catalog[[#Headers],[Product franchise]],$Q404)),"Y","N")</f>
        <v>N</v>
      </c>
      <c r="AF404" s="1294" t="str">
        <f>IF(ISNUMBER(SEARCH(kpi_catalog[[#Headers],[Product code]],$Q404)),"Y","N")</f>
        <v>N</v>
      </c>
      <c r="AG404" s="1297" t="s">
        <v>4337</v>
      </c>
      <c r="AH404" s="1296"/>
      <c r="AI404" s="1297"/>
      <c r="AJ404" s="1297"/>
    </row>
    <row r="405" spans="1:36" ht="30" customHeight="1">
      <c r="A405" s="1282">
        <v>403</v>
      </c>
      <c r="B405" s="1283" t="s">
        <v>639</v>
      </c>
      <c r="C405" s="1296"/>
      <c r="D405" s="1291" t="s">
        <v>5787</v>
      </c>
      <c r="E405" s="1291" t="s">
        <v>5787</v>
      </c>
      <c r="F405" s="1291" t="s">
        <v>4733</v>
      </c>
      <c r="G405" s="1291" t="s">
        <v>3368</v>
      </c>
      <c r="H405" s="1291" t="s">
        <v>4361</v>
      </c>
      <c r="I405" s="1291" t="s">
        <v>135</v>
      </c>
      <c r="J405" s="1318" t="s">
        <v>4631</v>
      </c>
      <c r="K405" s="1318" t="s">
        <v>4428</v>
      </c>
      <c r="L405" s="1319" t="str">
        <f>IF(ISNUMBER(SEARCH(kpi_catalog[[#Headers],[Till Date]],K405)),"Y","N")</f>
        <v>N</v>
      </c>
      <c r="M405" s="1319" t="str">
        <f t="shared" si="6"/>
        <v>N</v>
      </c>
      <c r="N405" s="1319" t="str">
        <f>IF(ISNUMBER(SEARCH(kpi_catalog[[#Headers],[YTD]],$K405)),"Y","N")</f>
        <v>N</v>
      </c>
      <c r="O405" s="1292" t="str">
        <f>IF(ISNUMBER(SEARCH(kpi_catalog[[#Headers],[MTD]],$K405)),"Y","N")</f>
        <v>N</v>
      </c>
      <c r="P405" s="1292" t="str">
        <f>IF(ISNUMBER(SEARCH(kpi_catalog[[#Headers],[Selected period]],$K405)),"Y","N")</f>
        <v>Y</v>
      </c>
      <c r="Q405" s="1293" t="s">
        <v>4341</v>
      </c>
      <c r="R405" s="1294" t="str">
        <f>IF(ISNUMBER(SEARCH(kpi_catalog[[#Headers],[Division]],$Q405)),"Y","N")</f>
        <v>Y</v>
      </c>
      <c r="S405" s="1294" t="str">
        <f>IF(ISNUMBER(SEARCH(kpi_catalog[[#Headers],[Brand]],$Q405)),"Y","N")</f>
        <v>Y</v>
      </c>
      <c r="T405" s="1294" t="str">
        <f>IF(ISNUMBER(SEARCH(kpi_catalog[[#Headers],[Acquisition Period]],$Q405)),"Y","N")</f>
        <v>N</v>
      </c>
      <c r="U405" s="1294" t="str">
        <f>IF(ISNUMBER(SEARCH(kpi_catalog[[#Headers],[Engager Type]],$Q405)),"Y","N")</f>
        <v>N</v>
      </c>
      <c r="V405" s="1294" t="str">
        <f>IF(ISNUMBER(SEARCH(kpi_catalog[[#Headers],[Buyer Type]],$Q405)),"Y","N")</f>
        <v>N</v>
      </c>
      <c r="W405" s="1294" t="str">
        <f>IF(ISNUMBER(SEARCH(kpi_catalog[[#Headers],[Loyalty Filter]],$Q405)),"Y","N")</f>
        <v>N</v>
      </c>
      <c r="X405" s="1294" t="str">
        <f>IF(ISNUMBER(SEARCH(kpi_catalog[[#Headers],[Channel]],$Q405)),"Y","N")</f>
        <v>N</v>
      </c>
      <c r="Y405" s="1294" t="str">
        <f>IF(ISNUMBER(SEARCH(kpi_catalog[[#Headers],[Campaign ID]],$Q405)),"Y","N")</f>
        <v>N</v>
      </c>
      <c r="Z405" s="1294" t="str">
        <f>IF(ISNUMBER(SEARCH(kpi_catalog[[#Headers],[Channel]],$Q405)),"Y","N")</f>
        <v>N</v>
      </c>
      <c r="AA405" s="1294" t="str">
        <f>IF(ISNUMBER(SEARCH(kpi_catalog[[#Headers],[Campaign ID]],$Q405)),"Y","N")</f>
        <v>N</v>
      </c>
      <c r="AB405" s="1294" t="str">
        <f>IF(ISNUMBER(SEARCH(kpi_catalog[[#Headers],[Campaign Name]],$Q405)),"Y","N")</f>
        <v>N</v>
      </c>
      <c r="AC405" s="1294" t="str">
        <f>IF(ISNUMBER(SEARCH(kpi_catalog[[#Headers],[Touchpoint]],$Q405)),"Y","N")</f>
        <v>N</v>
      </c>
      <c r="AD405" s="1294" t="str">
        <f>IF(ISNUMBER(SEARCH(kpi_catalog[[#Headers],[Campaign type]],$Q405)),"Y","N")</f>
        <v>N</v>
      </c>
      <c r="AE405" s="1294" t="str">
        <f>IF(ISNUMBER(SEARCH(kpi_catalog[[#Headers],[Product franchise]],$Q405)),"Y","N")</f>
        <v>N</v>
      </c>
      <c r="AF405" s="1294" t="str">
        <f>IF(ISNUMBER(SEARCH(kpi_catalog[[#Headers],[Product code]],$Q405)),"Y","N")</f>
        <v>N</v>
      </c>
      <c r="AG405" s="1323"/>
      <c r="AH405" s="1296"/>
      <c r="AI405" s="1297"/>
      <c r="AJ405" s="1297"/>
    </row>
    <row r="406" spans="1:36" ht="30" customHeight="1">
      <c r="A406" s="1282">
        <v>404</v>
      </c>
      <c r="B406" s="1283" t="s">
        <v>639</v>
      </c>
      <c r="C406" s="1296"/>
      <c r="D406" s="1291" t="s">
        <v>5787</v>
      </c>
      <c r="E406" s="1291" t="s">
        <v>5787</v>
      </c>
      <c r="F406" s="1291" t="s">
        <v>5788</v>
      </c>
      <c r="G406" s="1291" t="s">
        <v>3368</v>
      </c>
      <c r="H406" s="1291" t="s">
        <v>4336</v>
      </c>
      <c r="I406" s="1291" t="s">
        <v>135</v>
      </c>
      <c r="J406" s="1318" t="s">
        <v>4631</v>
      </c>
      <c r="K406" s="1318" t="s">
        <v>4633</v>
      </c>
      <c r="L406" s="1319" t="str">
        <f>IF(ISNUMBER(SEARCH(kpi_catalog[[#Headers],[Till Date]],K406)),"Y","N")</f>
        <v>N</v>
      </c>
      <c r="M406" s="1319" t="str">
        <f t="shared" si="6"/>
        <v>N</v>
      </c>
      <c r="N406" s="1319" t="str">
        <f>IF(ISNUMBER(SEARCH(kpi_catalog[[#Headers],[YTD]],$K406)),"Y","N")</f>
        <v>N</v>
      </c>
      <c r="O406" s="1292" t="str">
        <f>IF(ISNUMBER(SEARCH(kpi_catalog[[#Headers],[MTD]],$K406)),"Y","N")</f>
        <v>N</v>
      </c>
      <c r="P406" s="1292" t="str">
        <f>IF(ISNUMBER(SEARCH(kpi_catalog[[#Headers],[Selected period]],$K406)),"Y","N")</f>
        <v>Y</v>
      </c>
      <c r="Q406" s="1293" t="s">
        <v>4341</v>
      </c>
      <c r="R406" s="1294" t="str">
        <f>IF(ISNUMBER(SEARCH(kpi_catalog[[#Headers],[Division]],$Q406)),"Y","N")</f>
        <v>Y</v>
      </c>
      <c r="S406" s="1294" t="str">
        <f>IF(ISNUMBER(SEARCH(kpi_catalog[[#Headers],[Brand]],$Q406)),"Y","N")</f>
        <v>Y</v>
      </c>
      <c r="T406" s="1294" t="str">
        <f>IF(ISNUMBER(SEARCH(kpi_catalog[[#Headers],[Acquisition Period]],$Q406)),"Y","N")</f>
        <v>N</v>
      </c>
      <c r="U406" s="1294" t="str">
        <f>IF(ISNUMBER(SEARCH(kpi_catalog[[#Headers],[Engager Type]],$Q406)),"Y","N")</f>
        <v>N</v>
      </c>
      <c r="V406" s="1294" t="str">
        <f>IF(ISNUMBER(SEARCH(kpi_catalog[[#Headers],[Buyer Type]],$Q406)),"Y","N")</f>
        <v>N</v>
      </c>
      <c r="W406" s="1294" t="str">
        <f>IF(ISNUMBER(SEARCH(kpi_catalog[[#Headers],[Loyalty Filter]],$Q406)),"Y","N")</f>
        <v>N</v>
      </c>
      <c r="X406" s="1294" t="str">
        <f>IF(ISNUMBER(SEARCH(kpi_catalog[[#Headers],[Channel]],$Q406)),"Y","N")</f>
        <v>N</v>
      </c>
      <c r="Y406" s="1294" t="str">
        <f>IF(ISNUMBER(SEARCH(kpi_catalog[[#Headers],[Campaign ID]],$Q406)),"Y","N")</f>
        <v>N</v>
      </c>
      <c r="Z406" s="1294" t="str">
        <f>IF(ISNUMBER(SEARCH(kpi_catalog[[#Headers],[Channel]],$Q406)),"Y","N")</f>
        <v>N</v>
      </c>
      <c r="AA406" s="1294" t="str">
        <f>IF(ISNUMBER(SEARCH(kpi_catalog[[#Headers],[Campaign ID]],$Q406)),"Y","N")</f>
        <v>N</v>
      </c>
      <c r="AB406" s="1294" t="str">
        <f>IF(ISNUMBER(SEARCH(kpi_catalog[[#Headers],[Campaign Name]],$Q406)),"Y","N")</f>
        <v>N</v>
      </c>
      <c r="AC406" s="1294" t="str">
        <f>IF(ISNUMBER(SEARCH(kpi_catalog[[#Headers],[Touchpoint]],$Q406)),"Y","N")</f>
        <v>N</v>
      </c>
      <c r="AD406" s="1294" t="str">
        <f>IF(ISNUMBER(SEARCH(kpi_catalog[[#Headers],[Campaign type]],$Q406)),"Y","N")</f>
        <v>N</v>
      </c>
      <c r="AE406" s="1294" t="str">
        <f>IF(ISNUMBER(SEARCH(kpi_catalog[[#Headers],[Product franchise]],$Q406)),"Y","N")</f>
        <v>N</v>
      </c>
      <c r="AF406" s="1294" t="str">
        <f>IF(ISNUMBER(SEARCH(kpi_catalog[[#Headers],[Product code]],$Q406)),"Y","N")</f>
        <v>N</v>
      </c>
      <c r="AG406" s="1297" t="s">
        <v>4337</v>
      </c>
      <c r="AH406" s="1296"/>
      <c r="AI406" s="1297"/>
      <c r="AJ406" s="1297"/>
    </row>
    <row r="407" spans="1:36" ht="30" customHeight="1">
      <c r="A407" s="1282">
        <v>405</v>
      </c>
      <c r="B407" s="1283" t="s">
        <v>639</v>
      </c>
      <c r="C407" s="1296"/>
      <c r="D407" s="1291" t="s">
        <v>5787</v>
      </c>
      <c r="E407" s="1291" t="s">
        <v>5787</v>
      </c>
      <c r="F407" s="1291" t="s">
        <v>5789</v>
      </c>
      <c r="G407" s="1291" t="s">
        <v>4339</v>
      </c>
      <c r="H407" s="1291" t="s">
        <v>4336</v>
      </c>
      <c r="I407" s="1291" t="s">
        <v>135</v>
      </c>
      <c r="J407" s="1318" t="s">
        <v>4631</v>
      </c>
      <c r="K407" s="1318" t="s">
        <v>4428</v>
      </c>
      <c r="L407" s="1319" t="str">
        <f>IF(ISNUMBER(SEARCH(kpi_catalog[[#Headers],[Till Date]],K407)),"Y","N")</f>
        <v>N</v>
      </c>
      <c r="M407" s="1319" t="str">
        <f t="shared" si="6"/>
        <v>N</v>
      </c>
      <c r="N407" s="1319" t="str">
        <f>IF(ISNUMBER(SEARCH(kpi_catalog[[#Headers],[YTD]],$K407)),"Y","N")</f>
        <v>N</v>
      </c>
      <c r="O407" s="1292" t="str">
        <f>IF(ISNUMBER(SEARCH(kpi_catalog[[#Headers],[MTD]],$K407)),"Y","N")</f>
        <v>N</v>
      </c>
      <c r="P407" s="1292" t="str">
        <f>IF(ISNUMBER(SEARCH(kpi_catalog[[#Headers],[Selected period]],$K407)),"Y","N")</f>
        <v>Y</v>
      </c>
      <c r="Q407" s="1293" t="s">
        <v>4341</v>
      </c>
      <c r="R407" s="1294" t="str">
        <f>IF(ISNUMBER(SEARCH(kpi_catalog[[#Headers],[Division]],$Q407)),"Y","N")</f>
        <v>Y</v>
      </c>
      <c r="S407" s="1294" t="str">
        <f>IF(ISNUMBER(SEARCH(kpi_catalog[[#Headers],[Brand]],$Q407)),"Y","N")</f>
        <v>Y</v>
      </c>
      <c r="T407" s="1294" t="str">
        <f>IF(ISNUMBER(SEARCH(kpi_catalog[[#Headers],[Acquisition Period]],$Q407)),"Y","N")</f>
        <v>N</v>
      </c>
      <c r="U407" s="1294" t="str">
        <f>IF(ISNUMBER(SEARCH(kpi_catalog[[#Headers],[Engager Type]],$Q407)),"Y","N")</f>
        <v>N</v>
      </c>
      <c r="V407" s="1294" t="str">
        <f>IF(ISNUMBER(SEARCH(kpi_catalog[[#Headers],[Buyer Type]],$Q407)),"Y","N")</f>
        <v>N</v>
      </c>
      <c r="W407" s="1294" t="str">
        <f>IF(ISNUMBER(SEARCH(kpi_catalog[[#Headers],[Loyalty Filter]],$Q407)),"Y","N")</f>
        <v>N</v>
      </c>
      <c r="X407" s="1294" t="str">
        <f>IF(ISNUMBER(SEARCH(kpi_catalog[[#Headers],[Channel]],$Q407)),"Y","N")</f>
        <v>N</v>
      </c>
      <c r="Y407" s="1294" t="str">
        <f>IF(ISNUMBER(SEARCH(kpi_catalog[[#Headers],[Campaign ID]],$Q407)),"Y","N")</f>
        <v>N</v>
      </c>
      <c r="Z407" s="1294" t="str">
        <f>IF(ISNUMBER(SEARCH(kpi_catalog[[#Headers],[Channel]],$Q407)),"Y","N")</f>
        <v>N</v>
      </c>
      <c r="AA407" s="1294" t="str">
        <f>IF(ISNUMBER(SEARCH(kpi_catalog[[#Headers],[Campaign ID]],$Q407)),"Y","N")</f>
        <v>N</v>
      </c>
      <c r="AB407" s="1294" t="str">
        <f>IF(ISNUMBER(SEARCH(kpi_catalog[[#Headers],[Campaign Name]],$Q407)),"Y","N")</f>
        <v>N</v>
      </c>
      <c r="AC407" s="1294" t="str">
        <f>IF(ISNUMBER(SEARCH(kpi_catalog[[#Headers],[Touchpoint]],$Q407)),"Y","N")</f>
        <v>N</v>
      </c>
      <c r="AD407" s="1294" t="str">
        <f>IF(ISNUMBER(SEARCH(kpi_catalog[[#Headers],[Campaign type]],$Q407)),"Y","N")</f>
        <v>N</v>
      </c>
      <c r="AE407" s="1294" t="str">
        <f>IF(ISNUMBER(SEARCH(kpi_catalog[[#Headers],[Product franchise]],$Q407)),"Y","N")</f>
        <v>N</v>
      </c>
      <c r="AF407" s="1294" t="str">
        <f>IF(ISNUMBER(SEARCH(kpi_catalog[[#Headers],[Product code]],$Q407)),"Y","N")</f>
        <v>N</v>
      </c>
      <c r="AG407" s="1297" t="s">
        <v>4337</v>
      </c>
      <c r="AH407" s="1296"/>
      <c r="AI407" s="1297"/>
      <c r="AJ407" s="1297"/>
    </row>
    <row r="408" spans="1:36" ht="30" customHeight="1">
      <c r="A408" s="1282">
        <v>406</v>
      </c>
      <c r="B408" s="1283" t="s">
        <v>639</v>
      </c>
      <c r="C408" s="1296"/>
      <c r="D408" s="1291" t="s">
        <v>5787</v>
      </c>
      <c r="E408" s="1291" t="s">
        <v>5787</v>
      </c>
      <c r="F408" s="1291" t="s">
        <v>5790</v>
      </c>
      <c r="G408" s="1291" t="s">
        <v>3368</v>
      </c>
      <c r="H408" s="1291" t="s">
        <v>4336</v>
      </c>
      <c r="I408" s="1291" t="s">
        <v>135</v>
      </c>
      <c r="J408" s="1318" t="s">
        <v>4631</v>
      </c>
      <c r="K408" s="1318" t="s">
        <v>4636</v>
      </c>
      <c r="L408" s="1319" t="str">
        <f>IF(ISNUMBER(SEARCH(kpi_catalog[[#Headers],[Till Date]],K408)),"Y","N")</f>
        <v>N</v>
      </c>
      <c r="M408" s="1319" t="str">
        <f t="shared" si="6"/>
        <v>Y</v>
      </c>
      <c r="N408" s="1319" t="str">
        <f>IF(ISNUMBER(SEARCH(kpi_catalog[[#Headers],[YTD]],$K408)),"Y","N")</f>
        <v>N</v>
      </c>
      <c r="O408" s="1292" t="str">
        <f>IF(ISNUMBER(SEARCH(kpi_catalog[[#Headers],[MTD]],$K408)),"Y","N")</f>
        <v>N</v>
      </c>
      <c r="P408" s="1292" t="str">
        <f>IF(ISNUMBER(SEARCH(kpi_catalog[[#Headers],[Selected period]],$K408)),"Y","N")</f>
        <v>N</v>
      </c>
      <c r="Q408" s="1293" t="s">
        <v>4341</v>
      </c>
      <c r="R408" s="1294" t="str">
        <f>IF(ISNUMBER(SEARCH(kpi_catalog[[#Headers],[Division]],$Q408)),"Y","N")</f>
        <v>Y</v>
      </c>
      <c r="S408" s="1294" t="str">
        <f>IF(ISNUMBER(SEARCH(kpi_catalog[[#Headers],[Brand]],$Q408)),"Y","N")</f>
        <v>Y</v>
      </c>
      <c r="T408" s="1294" t="str">
        <f>IF(ISNUMBER(SEARCH(kpi_catalog[[#Headers],[Acquisition Period]],$Q408)),"Y","N")</f>
        <v>N</v>
      </c>
      <c r="U408" s="1294" t="str">
        <f>IF(ISNUMBER(SEARCH(kpi_catalog[[#Headers],[Engager Type]],$Q408)),"Y","N")</f>
        <v>N</v>
      </c>
      <c r="V408" s="1294" t="str">
        <f>IF(ISNUMBER(SEARCH(kpi_catalog[[#Headers],[Buyer Type]],$Q408)),"Y","N")</f>
        <v>N</v>
      </c>
      <c r="W408" s="1294" t="str">
        <f>IF(ISNUMBER(SEARCH(kpi_catalog[[#Headers],[Loyalty Filter]],$Q408)),"Y","N")</f>
        <v>N</v>
      </c>
      <c r="X408" s="1294" t="str">
        <f>IF(ISNUMBER(SEARCH(kpi_catalog[[#Headers],[Channel]],$Q408)),"Y","N")</f>
        <v>N</v>
      </c>
      <c r="Y408" s="1294" t="str">
        <f>IF(ISNUMBER(SEARCH(kpi_catalog[[#Headers],[Campaign ID]],$Q408)),"Y","N")</f>
        <v>N</v>
      </c>
      <c r="Z408" s="1294" t="str">
        <f>IF(ISNUMBER(SEARCH(kpi_catalog[[#Headers],[Channel]],$Q408)),"Y","N")</f>
        <v>N</v>
      </c>
      <c r="AA408" s="1294" t="str">
        <f>IF(ISNUMBER(SEARCH(kpi_catalog[[#Headers],[Campaign ID]],$Q408)),"Y","N")</f>
        <v>N</v>
      </c>
      <c r="AB408" s="1294" t="str">
        <f>IF(ISNUMBER(SEARCH(kpi_catalog[[#Headers],[Campaign Name]],$Q408)),"Y","N")</f>
        <v>N</v>
      </c>
      <c r="AC408" s="1294" t="str">
        <f>IF(ISNUMBER(SEARCH(kpi_catalog[[#Headers],[Touchpoint]],$Q408)),"Y","N")</f>
        <v>N</v>
      </c>
      <c r="AD408" s="1294" t="str">
        <f>IF(ISNUMBER(SEARCH(kpi_catalog[[#Headers],[Campaign type]],$Q408)),"Y","N")</f>
        <v>N</v>
      </c>
      <c r="AE408" s="1294" t="str">
        <f>IF(ISNUMBER(SEARCH(kpi_catalog[[#Headers],[Product franchise]],$Q408)),"Y","N")</f>
        <v>N</v>
      </c>
      <c r="AF408" s="1294" t="str">
        <f>IF(ISNUMBER(SEARCH(kpi_catalog[[#Headers],[Product code]],$Q408)),"Y","N")</f>
        <v>N</v>
      </c>
      <c r="AG408" s="1297" t="s">
        <v>4337</v>
      </c>
      <c r="AH408" s="1296"/>
      <c r="AI408" s="1297"/>
      <c r="AJ408" s="1297"/>
    </row>
    <row r="409" spans="1:36" ht="30" customHeight="1">
      <c r="A409" s="1282">
        <v>407</v>
      </c>
      <c r="B409" s="1283" t="s">
        <v>639</v>
      </c>
      <c r="C409" s="1296"/>
      <c r="D409" s="1291" t="s">
        <v>4474</v>
      </c>
      <c r="E409" s="1291" t="s">
        <v>4474</v>
      </c>
      <c r="F409" s="1291" t="s">
        <v>4474</v>
      </c>
      <c r="G409" s="1291" t="s">
        <v>4339</v>
      </c>
      <c r="H409" s="1291" t="s">
        <v>4361</v>
      </c>
      <c r="I409" s="1291" t="s">
        <v>135</v>
      </c>
      <c r="J409" s="1318" t="s">
        <v>4631</v>
      </c>
      <c r="K409" s="1318" t="s">
        <v>4428</v>
      </c>
      <c r="L409" s="1319" t="str">
        <f>IF(ISNUMBER(SEARCH(kpi_catalog[[#Headers],[Till Date]],K409)),"Y","N")</f>
        <v>N</v>
      </c>
      <c r="M409" s="1319" t="str">
        <f t="shared" si="6"/>
        <v>N</v>
      </c>
      <c r="N409" s="1319" t="str">
        <f>IF(ISNUMBER(SEARCH(kpi_catalog[[#Headers],[YTD]],$K409)),"Y","N")</f>
        <v>N</v>
      </c>
      <c r="O409" s="1292" t="str">
        <f>IF(ISNUMBER(SEARCH(kpi_catalog[[#Headers],[MTD]],$K409)),"Y","N")</f>
        <v>N</v>
      </c>
      <c r="P409" s="1292" t="str">
        <f>IF(ISNUMBER(SEARCH(kpi_catalog[[#Headers],[Selected period]],$K409)),"Y","N")</f>
        <v>Y</v>
      </c>
      <c r="Q409" s="1293" t="s">
        <v>4341</v>
      </c>
      <c r="R409" s="1294" t="str">
        <f>IF(ISNUMBER(SEARCH(kpi_catalog[[#Headers],[Division]],$Q409)),"Y","N")</f>
        <v>Y</v>
      </c>
      <c r="S409" s="1294" t="str">
        <f>IF(ISNUMBER(SEARCH(kpi_catalog[[#Headers],[Brand]],$Q409)),"Y","N")</f>
        <v>Y</v>
      </c>
      <c r="T409" s="1294" t="str">
        <f>IF(ISNUMBER(SEARCH(kpi_catalog[[#Headers],[Acquisition Period]],$Q409)),"Y","N")</f>
        <v>N</v>
      </c>
      <c r="U409" s="1294" t="str">
        <f>IF(ISNUMBER(SEARCH(kpi_catalog[[#Headers],[Engager Type]],$Q409)),"Y","N")</f>
        <v>N</v>
      </c>
      <c r="V409" s="1294" t="str">
        <f>IF(ISNUMBER(SEARCH(kpi_catalog[[#Headers],[Buyer Type]],$Q409)),"Y","N")</f>
        <v>N</v>
      </c>
      <c r="W409" s="1294" t="str">
        <f>IF(ISNUMBER(SEARCH(kpi_catalog[[#Headers],[Loyalty Filter]],$Q409)),"Y","N")</f>
        <v>N</v>
      </c>
      <c r="X409" s="1294" t="str">
        <f>IF(ISNUMBER(SEARCH(kpi_catalog[[#Headers],[Channel]],$Q409)),"Y","N")</f>
        <v>N</v>
      </c>
      <c r="Y409" s="1294" t="str">
        <f>IF(ISNUMBER(SEARCH(kpi_catalog[[#Headers],[Campaign ID]],$Q409)),"Y","N")</f>
        <v>N</v>
      </c>
      <c r="Z409" s="1294" t="str">
        <f>IF(ISNUMBER(SEARCH(kpi_catalog[[#Headers],[Channel]],$Q409)),"Y","N")</f>
        <v>N</v>
      </c>
      <c r="AA409" s="1294" t="str">
        <f>IF(ISNUMBER(SEARCH(kpi_catalog[[#Headers],[Campaign ID]],$Q409)),"Y","N")</f>
        <v>N</v>
      </c>
      <c r="AB409" s="1294" t="str">
        <f>IF(ISNUMBER(SEARCH(kpi_catalog[[#Headers],[Campaign Name]],$Q409)),"Y","N")</f>
        <v>N</v>
      </c>
      <c r="AC409" s="1294" t="str">
        <f>IF(ISNUMBER(SEARCH(kpi_catalog[[#Headers],[Touchpoint]],$Q409)),"Y","N")</f>
        <v>N</v>
      </c>
      <c r="AD409" s="1294" t="str">
        <f>IF(ISNUMBER(SEARCH(kpi_catalog[[#Headers],[Campaign type]],$Q409)),"Y","N")</f>
        <v>N</v>
      </c>
      <c r="AE409" s="1294" t="str">
        <f>IF(ISNUMBER(SEARCH(kpi_catalog[[#Headers],[Product franchise]],$Q409)),"Y","N")</f>
        <v>N</v>
      </c>
      <c r="AF409" s="1294" t="str">
        <f>IF(ISNUMBER(SEARCH(kpi_catalog[[#Headers],[Product code]],$Q409)),"Y","N")</f>
        <v>N</v>
      </c>
      <c r="AG409" s="1323"/>
      <c r="AH409" s="1296"/>
      <c r="AI409" s="1297"/>
      <c r="AJ409" s="1297"/>
    </row>
    <row r="410" spans="1:36" ht="30" customHeight="1">
      <c r="A410" s="1282">
        <v>408</v>
      </c>
      <c r="B410" s="1283" t="s">
        <v>639</v>
      </c>
      <c r="C410" s="1296"/>
      <c r="D410" s="1291" t="s">
        <v>4474</v>
      </c>
      <c r="E410" s="1291" t="s">
        <v>4474</v>
      </c>
      <c r="F410" s="1291" t="s">
        <v>5791</v>
      </c>
      <c r="G410" s="1291" t="s">
        <v>4339</v>
      </c>
      <c r="H410" s="1291" t="s">
        <v>4336</v>
      </c>
      <c r="I410" s="1291" t="s">
        <v>135</v>
      </c>
      <c r="J410" s="1318" t="s">
        <v>4631</v>
      </c>
      <c r="K410" s="1318" t="s">
        <v>4633</v>
      </c>
      <c r="L410" s="1319" t="str">
        <f>IF(ISNUMBER(SEARCH(kpi_catalog[[#Headers],[Till Date]],K410)),"Y","N")</f>
        <v>N</v>
      </c>
      <c r="M410" s="1319" t="str">
        <f t="shared" si="6"/>
        <v>N</v>
      </c>
      <c r="N410" s="1319" t="str">
        <f>IF(ISNUMBER(SEARCH(kpi_catalog[[#Headers],[YTD]],$K410)),"Y","N")</f>
        <v>N</v>
      </c>
      <c r="O410" s="1292" t="str">
        <f>IF(ISNUMBER(SEARCH(kpi_catalog[[#Headers],[MTD]],$K410)),"Y","N")</f>
        <v>N</v>
      </c>
      <c r="P410" s="1292" t="str">
        <f>IF(ISNUMBER(SEARCH(kpi_catalog[[#Headers],[Selected period]],$K410)),"Y","N")</f>
        <v>Y</v>
      </c>
      <c r="Q410" s="1293" t="s">
        <v>4341</v>
      </c>
      <c r="R410" s="1294" t="str">
        <f>IF(ISNUMBER(SEARCH(kpi_catalog[[#Headers],[Division]],$Q410)),"Y","N")</f>
        <v>Y</v>
      </c>
      <c r="S410" s="1294" t="str">
        <f>IF(ISNUMBER(SEARCH(kpi_catalog[[#Headers],[Brand]],$Q410)),"Y","N")</f>
        <v>Y</v>
      </c>
      <c r="T410" s="1294" t="str">
        <f>IF(ISNUMBER(SEARCH(kpi_catalog[[#Headers],[Acquisition Period]],$Q410)),"Y","N")</f>
        <v>N</v>
      </c>
      <c r="U410" s="1294" t="str">
        <f>IF(ISNUMBER(SEARCH(kpi_catalog[[#Headers],[Engager Type]],$Q410)),"Y","N")</f>
        <v>N</v>
      </c>
      <c r="V410" s="1294" t="str">
        <f>IF(ISNUMBER(SEARCH(kpi_catalog[[#Headers],[Buyer Type]],$Q410)),"Y","N")</f>
        <v>N</v>
      </c>
      <c r="W410" s="1294" t="str">
        <f>IF(ISNUMBER(SEARCH(kpi_catalog[[#Headers],[Loyalty Filter]],$Q410)),"Y","N")</f>
        <v>N</v>
      </c>
      <c r="X410" s="1294" t="str">
        <f>IF(ISNUMBER(SEARCH(kpi_catalog[[#Headers],[Channel]],$Q410)),"Y","N")</f>
        <v>N</v>
      </c>
      <c r="Y410" s="1294" t="str">
        <f>IF(ISNUMBER(SEARCH(kpi_catalog[[#Headers],[Campaign ID]],$Q410)),"Y","N")</f>
        <v>N</v>
      </c>
      <c r="Z410" s="1294" t="str">
        <f>IF(ISNUMBER(SEARCH(kpi_catalog[[#Headers],[Channel]],$Q410)),"Y","N")</f>
        <v>N</v>
      </c>
      <c r="AA410" s="1294" t="str">
        <f>IF(ISNUMBER(SEARCH(kpi_catalog[[#Headers],[Campaign ID]],$Q410)),"Y","N")</f>
        <v>N</v>
      </c>
      <c r="AB410" s="1294" t="str">
        <f>IF(ISNUMBER(SEARCH(kpi_catalog[[#Headers],[Campaign Name]],$Q410)),"Y","N")</f>
        <v>N</v>
      </c>
      <c r="AC410" s="1294" t="str">
        <f>IF(ISNUMBER(SEARCH(kpi_catalog[[#Headers],[Touchpoint]],$Q410)),"Y","N")</f>
        <v>N</v>
      </c>
      <c r="AD410" s="1294" t="str">
        <f>IF(ISNUMBER(SEARCH(kpi_catalog[[#Headers],[Campaign type]],$Q410)),"Y","N")</f>
        <v>N</v>
      </c>
      <c r="AE410" s="1294" t="str">
        <f>IF(ISNUMBER(SEARCH(kpi_catalog[[#Headers],[Product franchise]],$Q410)),"Y","N")</f>
        <v>N</v>
      </c>
      <c r="AF410" s="1294" t="str">
        <f>IF(ISNUMBER(SEARCH(kpi_catalog[[#Headers],[Product code]],$Q410)),"Y","N")</f>
        <v>N</v>
      </c>
      <c r="AG410" s="1297" t="s">
        <v>4337</v>
      </c>
      <c r="AH410" s="1296"/>
      <c r="AI410" s="1297"/>
      <c r="AJ410" s="1297"/>
    </row>
    <row r="411" spans="1:36" ht="30" customHeight="1">
      <c r="A411" s="1282">
        <v>409</v>
      </c>
      <c r="B411" s="1283" t="s">
        <v>639</v>
      </c>
      <c r="C411" s="1296"/>
      <c r="D411" s="1291" t="s">
        <v>4474</v>
      </c>
      <c r="E411" s="1291" t="s">
        <v>4474</v>
      </c>
      <c r="F411" s="1291" t="s">
        <v>4477</v>
      </c>
      <c r="G411" s="1291" t="s">
        <v>4352</v>
      </c>
      <c r="H411" s="1291" t="s">
        <v>4336</v>
      </c>
      <c r="I411" s="1291" t="s">
        <v>135</v>
      </c>
      <c r="J411" s="1318" t="s">
        <v>4631</v>
      </c>
      <c r="K411" s="1318" t="s">
        <v>4428</v>
      </c>
      <c r="L411" s="1319" t="str">
        <f>IF(ISNUMBER(SEARCH(kpi_catalog[[#Headers],[Till Date]],K411)),"Y","N")</f>
        <v>N</v>
      </c>
      <c r="M411" s="1319" t="str">
        <f t="shared" si="6"/>
        <v>N</v>
      </c>
      <c r="N411" s="1319" t="str">
        <f>IF(ISNUMBER(SEARCH(kpi_catalog[[#Headers],[YTD]],$K411)),"Y","N")</f>
        <v>N</v>
      </c>
      <c r="O411" s="1292" t="str">
        <f>IF(ISNUMBER(SEARCH(kpi_catalog[[#Headers],[MTD]],$K411)),"Y","N")</f>
        <v>N</v>
      </c>
      <c r="P411" s="1292" t="str">
        <f>IF(ISNUMBER(SEARCH(kpi_catalog[[#Headers],[Selected period]],$K411)),"Y","N")</f>
        <v>Y</v>
      </c>
      <c r="Q411" s="1293" t="s">
        <v>4341</v>
      </c>
      <c r="R411" s="1294" t="str">
        <f>IF(ISNUMBER(SEARCH(kpi_catalog[[#Headers],[Division]],$Q411)),"Y","N")</f>
        <v>Y</v>
      </c>
      <c r="S411" s="1294" t="str">
        <f>IF(ISNUMBER(SEARCH(kpi_catalog[[#Headers],[Brand]],$Q411)),"Y","N")</f>
        <v>Y</v>
      </c>
      <c r="T411" s="1294" t="str">
        <f>IF(ISNUMBER(SEARCH(kpi_catalog[[#Headers],[Acquisition Period]],$Q411)),"Y","N")</f>
        <v>N</v>
      </c>
      <c r="U411" s="1294" t="str">
        <f>IF(ISNUMBER(SEARCH(kpi_catalog[[#Headers],[Engager Type]],$Q411)),"Y","N")</f>
        <v>N</v>
      </c>
      <c r="V411" s="1294" t="str">
        <f>IF(ISNUMBER(SEARCH(kpi_catalog[[#Headers],[Buyer Type]],$Q411)),"Y","N")</f>
        <v>N</v>
      </c>
      <c r="W411" s="1294" t="str">
        <f>IF(ISNUMBER(SEARCH(kpi_catalog[[#Headers],[Loyalty Filter]],$Q411)),"Y","N")</f>
        <v>N</v>
      </c>
      <c r="X411" s="1294" t="str">
        <f>IF(ISNUMBER(SEARCH(kpi_catalog[[#Headers],[Channel]],$Q411)),"Y","N")</f>
        <v>N</v>
      </c>
      <c r="Y411" s="1294" t="str">
        <f>IF(ISNUMBER(SEARCH(kpi_catalog[[#Headers],[Campaign ID]],$Q411)),"Y","N")</f>
        <v>N</v>
      </c>
      <c r="Z411" s="1294" t="str">
        <f>IF(ISNUMBER(SEARCH(kpi_catalog[[#Headers],[Channel]],$Q411)),"Y","N")</f>
        <v>N</v>
      </c>
      <c r="AA411" s="1294" t="str">
        <f>IF(ISNUMBER(SEARCH(kpi_catalog[[#Headers],[Campaign ID]],$Q411)),"Y","N")</f>
        <v>N</v>
      </c>
      <c r="AB411" s="1294" t="str">
        <f>IF(ISNUMBER(SEARCH(kpi_catalog[[#Headers],[Campaign Name]],$Q411)),"Y","N")</f>
        <v>N</v>
      </c>
      <c r="AC411" s="1294" t="str">
        <f>IF(ISNUMBER(SEARCH(kpi_catalog[[#Headers],[Touchpoint]],$Q411)),"Y","N")</f>
        <v>N</v>
      </c>
      <c r="AD411" s="1294" t="str">
        <f>IF(ISNUMBER(SEARCH(kpi_catalog[[#Headers],[Campaign type]],$Q411)),"Y","N")</f>
        <v>N</v>
      </c>
      <c r="AE411" s="1294" t="str">
        <f>IF(ISNUMBER(SEARCH(kpi_catalog[[#Headers],[Product franchise]],$Q411)),"Y","N")</f>
        <v>N</v>
      </c>
      <c r="AF411" s="1294" t="str">
        <f>IF(ISNUMBER(SEARCH(kpi_catalog[[#Headers],[Product code]],$Q411)),"Y","N")</f>
        <v>N</v>
      </c>
      <c r="AG411" s="1297" t="s">
        <v>4337</v>
      </c>
      <c r="AH411" s="1296"/>
      <c r="AI411" s="1297"/>
      <c r="AJ411" s="1297"/>
    </row>
    <row r="412" spans="1:36" ht="30" customHeight="1">
      <c r="A412" s="1282">
        <v>410</v>
      </c>
      <c r="B412" s="1283" t="s">
        <v>639</v>
      </c>
      <c r="C412" s="1296"/>
      <c r="D412" s="1291" t="s">
        <v>4474</v>
      </c>
      <c r="E412" s="1291" t="s">
        <v>4474</v>
      </c>
      <c r="F412" s="1291" t="s">
        <v>5792</v>
      </c>
      <c r="G412" s="1291" t="s">
        <v>4339</v>
      </c>
      <c r="H412" s="1291" t="s">
        <v>4336</v>
      </c>
      <c r="I412" s="1291" t="s">
        <v>135</v>
      </c>
      <c r="J412" s="1318" t="s">
        <v>4631</v>
      </c>
      <c r="K412" s="1318" t="s">
        <v>4636</v>
      </c>
      <c r="L412" s="1319" t="str">
        <f>IF(ISNUMBER(SEARCH(kpi_catalog[[#Headers],[Till Date]],K412)),"Y","N")</f>
        <v>N</v>
      </c>
      <c r="M412" s="1319" t="str">
        <f t="shared" si="6"/>
        <v>Y</v>
      </c>
      <c r="N412" s="1319" t="str">
        <f>IF(ISNUMBER(SEARCH(kpi_catalog[[#Headers],[YTD]],$K412)),"Y","N")</f>
        <v>N</v>
      </c>
      <c r="O412" s="1292" t="str">
        <f>IF(ISNUMBER(SEARCH(kpi_catalog[[#Headers],[MTD]],$K412)),"Y","N")</f>
        <v>N</v>
      </c>
      <c r="P412" s="1292" t="str">
        <f>IF(ISNUMBER(SEARCH(kpi_catalog[[#Headers],[Selected period]],$K412)),"Y","N")</f>
        <v>N</v>
      </c>
      <c r="Q412" s="1293" t="s">
        <v>4341</v>
      </c>
      <c r="R412" s="1294" t="str">
        <f>IF(ISNUMBER(SEARCH(kpi_catalog[[#Headers],[Division]],$Q412)),"Y","N")</f>
        <v>Y</v>
      </c>
      <c r="S412" s="1294" t="str">
        <f>IF(ISNUMBER(SEARCH(kpi_catalog[[#Headers],[Brand]],$Q412)),"Y","N")</f>
        <v>Y</v>
      </c>
      <c r="T412" s="1294" t="str">
        <f>IF(ISNUMBER(SEARCH(kpi_catalog[[#Headers],[Acquisition Period]],$Q412)),"Y","N")</f>
        <v>N</v>
      </c>
      <c r="U412" s="1294" t="str">
        <f>IF(ISNUMBER(SEARCH(kpi_catalog[[#Headers],[Engager Type]],$Q412)),"Y","N")</f>
        <v>N</v>
      </c>
      <c r="V412" s="1294" t="str">
        <f>IF(ISNUMBER(SEARCH(kpi_catalog[[#Headers],[Buyer Type]],$Q412)),"Y","N")</f>
        <v>N</v>
      </c>
      <c r="W412" s="1294" t="str">
        <f>IF(ISNUMBER(SEARCH(kpi_catalog[[#Headers],[Loyalty Filter]],$Q412)),"Y","N")</f>
        <v>N</v>
      </c>
      <c r="X412" s="1294" t="str">
        <f>IF(ISNUMBER(SEARCH(kpi_catalog[[#Headers],[Channel]],$Q412)),"Y","N")</f>
        <v>N</v>
      </c>
      <c r="Y412" s="1294" t="str">
        <f>IF(ISNUMBER(SEARCH(kpi_catalog[[#Headers],[Campaign ID]],$Q412)),"Y","N")</f>
        <v>N</v>
      </c>
      <c r="Z412" s="1294" t="str">
        <f>IF(ISNUMBER(SEARCH(kpi_catalog[[#Headers],[Channel]],$Q412)),"Y","N")</f>
        <v>N</v>
      </c>
      <c r="AA412" s="1294" t="str">
        <f>IF(ISNUMBER(SEARCH(kpi_catalog[[#Headers],[Campaign ID]],$Q412)),"Y","N")</f>
        <v>N</v>
      </c>
      <c r="AB412" s="1294" t="str">
        <f>IF(ISNUMBER(SEARCH(kpi_catalog[[#Headers],[Campaign Name]],$Q412)),"Y","N")</f>
        <v>N</v>
      </c>
      <c r="AC412" s="1294" t="str">
        <f>IF(ISNUMBER(SEARCH(kpi_catalog[[#Headers],[Touchpoint]],$Q412)),"Y","N")</f>
        <v>N</v>
      </c>
      <c r="AD412" s="1294" t="str">
        <f>IF(ISNUMBER(SEARCH(kpi_catalog[[#Headers],[Campaign type]],$Q412)),"Y","N")</f>
        <v>N</v>
      </c>
      <c r="AE412" s="1294" t="str">
        <f>IF(ISNUMBER(SEARCH(kpi_catalog[[#Headers],[Product franchise]],$Q412)),"Y","N")</f>
        <v>N</v>
      </c>
      <c r="AF412" s="1294" t="str">
        <f>IF(ISNUMBER(SEARCH(kpi_catalog[[#Headers],[Product code]],$Q412)),"Y","N")</f>
        <v>N</v>
      </c>
      <c r="AG412" s="1297" t="s">
        <v>4337</v>
      </c>
      <c r="AH412" s="1296"/>
      <c r="AI412" s="1297"/>
      <c r="AJ412" s="1297"/>
    </row>
    <row r="413" spans="1:36" ht="30" customHeight="1">
      <c r="A413" s="1282">
        <v>411</v>
      </c>
      <c r="B413" s="1283" t="s">
        <v>639</v>
      </c>
      <c r="C413" s="1296"/>
      <c r="D413" s="1291" t="s">
        <v>4735</v>
      </c>
      <c r="E413" s="1291" t="s">
        <v>4735</v>
      </c>
      <c r="F413" s="1291" t="s">
        <v>4735</v>
      </c>
      <c r="G413" s="1291" t="s">
        <v>3368</v>
      </c>
      <c r="H413" s="1291" t="s">
        <v>4361</v>
      </c>
      <c r="I413" s="1291" t="s">
        <v>135</v>
      </c>
      <c r="J413" s="1318" t="s">
        <v>4631</v>
      </c>
      <c r="K413" s="1318" t="s">
        <v>4428</v>
      </c>
      <c r="L413" s="1319" t="str">
        <f>IF(ISNUMBER(SEARCH(kpi_catalog[[#Headers],[Till Date]],K413)),"Y","N")</f>
        <v>N</v>
      </c>
      <c r="M413" s="1319" t="str">
        <f t="shared" si="6"/>
        <v>N</v>
      </c>
      <c r="N413" s="1319" t="str">
        <f>IF(ISNUMBER(SEARCH(kpi_catalog[[#Headers],[YTD]],$K413)),"Y","N")</f>
        <v>N</v>
      </c>
      <c r="O413" s="1292" t="str">
        <f>IF(ISNUMBER(SEARCH(kpi_catalog[[#Headers],[MTD]],$K413)),"Y","N")</f>
        <v>N</v>
      </c>
      <c r="P413" s="1292" t="str">
        <f>IF(ISNUMBER(SEARCH(kpi_catalog[[#Headers],[Selected period]],$K413)),"Y","N")</f>
        <v>Y</v>
      </c>
      <c r="Q413" s="1293" t="s">
        <v>4341</v>
      </c>
      <c r="R413" s="1294" t="str">
        <f>IF(ISNUMBER(SEARCH(kpi_catalog[[#Headers],[Division]],$Q413)),"Y","N")</f>
        <v>Y</v>
      </c>
      <c r="S413" s="1294" t="str">
        <f>IF(ISNUMBER(SEARCH(kpi_catalog[[#Headers],[Brand]],$Q413)),"Y","N")</f>
        <v>Y</v>
      </c>
      <c r="T413" s="1294" t="str">
        <f>IF(ISNUMBER(SEARCH(kpi_catalog[[#Headers],[Acquisition Period]],$Q413)),"Y","N")</f>
        <v>N</v>
      </c>
      <c r="U413" s="1294" t="str">
        <f>IF(ISNUMBER(SEARCH(kpi_catalog[[#Headers],[Engager Type]],$Q413)),"Y","N")</f>
        <v>N</v>
      </c>
      <c r="V413" s="1294" t="str">
        <f>IF(ISNUMBER(SEARCH(kpi_catalog[[#Headers],[Buyer Type]],$Q413)),"Y","N")</f>
        <v>N</v>
      </c>
      <c r="W413" s="1294" t="str">
        <f>IF(ISNUMBER(SEARCH(kpi_catalog[[#Headers],[Loyalty Filter]],$Q413)),"Y","N")</f>
        <v>N</v>
      </c>
      <c r="X413" s="1294" t="str">
        <f>IF(ISNUMBER(SEARCH(kpi_catalog[[#Headers],[Channel]],$Q413)),"Y","N")</f>
        <v>N</v>
      </c>
      <c r="Y413" s="1294" t="str">
        <f>IF(ISNUMBER(SEARCH(kpi_catalog[[#Headers],[Campaign ID]],$Q413)),"Y","N")</f>
        <v>N</v>
      </c>
      <c r="Z413" s="1294" t="str">
        <f>IF(ISNUMBER(SEARCH(kpi_catalog[[#Headers],[Channel]],$Q413)),"Y","N")</f>
        <v>N</v>
      </c>
      <c r="AA413" s="1294" t="str">
        <f>IF(ISNUMBER(SEARCH(kpi_catalog[[#Headers],[Campaign ID]],$Q413)),"Y","N")</f>
        <v>N</v>
      </c>
      <c r="AB413" s="1294" t="str">
        <f>IF(ISNUMBER(SEARCH(kpi_catalog[[#Headers],[Campaign Name]],$Q413)),"Y","N")</f>
        <v>N</v>
      </c>
      <c r="AC413" s="1294" t="str">
        <f>IF(ISNUMBER(SEARCH(kpi_catalog[[#Headers],[Touchpoint]],$Q413)),"Y","N")</f>
        <v>N</v>
      </c>
      <c r="AD413" s="1294" t="str">
        <f>IF(ISNUMBER(SEARCH(kpi_catalog[[#Headers],[Campaign type]],$Q413)),"Y","N")</f>
        <v>N</v>
      </c>
      <c r="AE413" s="1294" t="str">
        <f>IF(ISNUMBER(SEARCH(kpi_catalog[[#Headers],[Product franchise]],$Q413)),"Y","N")</f>
        <v>N</v>
      </c>
      <c r="AF413" s="1294" t="str">
        <f>IF(ISNUMBER(SEARCH(kpi_catalog[[#Headers],[Product code]],$Q413)),"Y","N")</f>
        <v>N</v>
      </c>
      <c r="AG413" s="1323"/>
      <c r="AH413" s="1296"/>
      <c r="AI413" s="1297"/>
      <c r="AJ413" s="1297"/>
    </row>
    <row r="414" spans="1:36" ht="30" customHeight="1">
      <c r="A414" s="1282">
        <v>412</v>
      </c>
      <c r="B414" s="1283" t="s">
        <v>639</v>
      </c>
      <c r="C414" s="1296"/>
      <c r="D414" s="1291" t="s">
        <v>4735</v>
      </c>
      <c r="E414" s="1291" t="s">
        <v>4735</v>
      </c>
      <c r="F414" s="1291" t="s">
        <v>5793</v>
      </c>
      <c r="G414" s="1291" t="s">
        <v>3368</v>
      </c>
      <c r="H414" s="1291" t="s">
        <v>4336</v>
      </c>
      <c r="I414" s="1291" t="s">
        <v>135</v>
      </c>
      <c r="J414" s="1318" t="s">
        <v>4631</v>
      </c>
      <c r="K414" s="1318" t="s">
        <v>4633</v>
      </c>
      <c r="L414" s="1319" t="str">
        <f>IF(ISNUMBER(SEARCH(kpi_catalog[[#Headers],[Till Date]],K414)),"Y","N")</f>
        <v>N</v>
      </c>
      <c r="M414" s="1319" t="str">
        <f t="shared" si="6"/>
        <v>N</v>
      </c>
      <c r="N414" s="1319" t="str">
        <f>IF(ISNUMBER(SEARCH(kpi_catalog[[#Headers],[YTD]],$K414)),"Y","N")</f>
        <v>N</v>
      </c>
      <c r="O414" s="1292" t="str">
        <f>IF(ISNUMBER(SEARCH(kpi_catalog[[#Headers],[MTD]],$K414)),"Y","N")</f>
        <v>N</v>
      </c>
      <c r="P414" s="1292" t="str">
        <f>IF(ISNUMBER(SEARCH(kpi_catalog[[#Headers],[Selected period]],$K414)),"Y","N")</f>
        <v>Y</v>
      </c>
      <c r="Q414" s="1293" t="s">
        <v>4341</v>
      </c>
      <c r="R414" s="1294" t="str">
        <f>IF(ISNUMBER(SEARCH(kpi_catalog[[#Headers],[Division]],$Q414)),"Y","N")</f>
        <v>Y</v>
      </c>
      <c r="S414" s="1294" t="str">
        <f>IF(ISNUMBER(SEARCH(kpi_catalog[[#Headers],[Brand]],$Q414)),"Y","N")</f>
        <v>Y</v>
      </c>
      <c r="T414" s="1294" t="str">
        <f>IF(ISNUMBER(SEARCH(kpi_catalog[[#Headers],[Acquisition Period]],$Q414)),"Y","N")</f>
        <v>N</v>
      </c>
      <c r="U414" s="1294" t="str">
        <f>IF(ISNUMBER(SEARCH(kpi_catalog[[#Headers],[Engager Type]],$Q414)),"Y","N")</f>
        <v>N</v>
      </c>
      <c r="V414" s="1294" t="str">
        <f>IF(ISNUMBER(SEARCH(kpi_catalog[[#Headers],[Buyer Type]],$Q414)),"Y","N")</f>
        <v>N</v>
      </c>
      <c r="W414" s="1294" t="str">
        <f>IF(ISNUMBER(SEARCH(kpi_catalog[[#Headers],[Loyalty Filter]],$Q414)),"Y","N")</f>
        <v>N</v>
      </c>
      <c r="X414" s="1294" t="str">
        <f>IF(ISNUMBER(SEARCH(kpi_catalog[[#Headers],[Channel]],$Q414)),"Y","N")</f>
        <v>N</v>
      </c>
      <c r="Y414" s="1294" t="str">
        <f>IF(ISNUMBER(SEARCH(kpi_catalog[[#Headers],[Campaign ID]],$Q414)),"Y","N")</f>
        <v>N</v>
      </c>
      <c r="Z414" s="1294" t="str">
        <f>IF(ISNUMBER(SEARCH(kpi_catalog[[#Headers],[Channel]],$Q414)),"Y","N")</f>
        <v>N</v>
      </c>
      <c r="AA414" s="1294" t="str">
        <f>IF(ISNUMBER(SEARCH(kpi_catalog[[#Headers],[Campaign ID]],$Q414)),"Y","N")</f>
        <v>N</v>
      </c>
      <c r="AB414" s="1294" t="str">
        <f>IF(ISNUMBER(SEARCH(kpi_catalog[[#Headers],[Campaign Name]],$Q414)),"Y","N")</f>
        <v>N</v>
      </c>
      <c r="AC414" s="1294" t="str">
        <f>IF(ISNUMBER(SEARCH(kpi_catalog[[#Headers],[Touchpoint]],$Q414)),"Y","N")</f>
        <v>N</v>
      </c>
      <c r="AD414" s="1294" t="str">
        <f>IF(ISNUMBER(SEARCH(kpi_catalog[[#Headers],[Campaign type]],$Q414)),"Y","N")</f>
        <v>N</v>
      </c>
      <c r="AE414" s="1294" t="str">
        <f>IF(ISNUMBER(SEARCH(kpi_catalog[[#Headers],[Product franchise]],$Q414)),"Y","N")</f>
        <v>N</v>
      </c>
      <c r="AF414" s="1294" t="str">
        <f>IF(ISNUMBER(SEARCH(kpi_catalog[[#Headers],[Product code]],$Q414)),"Y","N")</f>
        <v>N</v>
      </c>
      <c r="AG414" s="1297" t="s">
        <v>4337</v>
      </c>
      <c r="AH414" s="1296"/>
      <c r="AI414" s="1297"/>
      <c r="AJ414" s="1297"/>
    </row>
    <row r="415" spans="1:36" ht="30" customHeight="1">
      <c r="A415" s="1282">
        <v>413</v>
      </c>
      <c r="B415" s="1283" t="s">
        <v>639</v>
      </c>
      <c r="C415" s="1296"/>
      <c r="D415" s="1291" t="s">
        <v>4735</v>
      </c>
      <c r="E415" s="1291" t="s">
        <v>4735</v>
      </c>
      <c r="F415" s="1291" t="s">
        <v>5794</v>
      </c>
      <c r="G415" s="1291" t="s">
        <v>4339</v>
      </c>
      <c r="H415" s="1291" t="s">
        <v>4336</v>
      </c>
      <c r="I415" s="1291" t="s">
        <v>135</v>
      </c>
      <c r="J415" s="1318" t="s">
        <v>4631</v>
      </c>
      <c r="K415" s="1318" t="s">
        <v>4428</v>
      </c>
      <c r="L415" s="1319" t="str">
        <f>IF(ISNUMBER(SEARCH(kpi_catalog[[#Headers],[Till Date]],K415)),"Y","N")</f>
        <v>N</v>
      </c>
      <c r="M415" s="1319" t="str">
        <f t="shared" si="6"/>
        <v>N</v>
      </c>
      <c r="N415" s="1319" t="str">
        <f>IF(ISNUMBER(SEARCH(kpi_catalog[[#Headers],[YTD]],$K415)),"Y","N")</f>
        <v>N</v>
      </c>
      <c r="O415" s="1292" t="str">
        <f>IF(ISNUMBER(SEARCH(kpi_catalog[[#Headers],[MTD]],$K415)),"Y","N")</f>
        <v>N</v>
      </c>
      <c r="P415" s="1292" t="str">
        <f>IF(ISNUMBER(SEARCH(kpi_catalog[[#Headers],[Selected period]],$K415)),"Y","N")</f>
        <v>Y</v>
      </c>
      <c r="Q415" s="1293" t="s">
        <v>4341</v>
      </c>
      <c r="R415" s="1294" t="str">
        <f>IF(ISNUMBER(SEARCH(kpi_catalog[[#Headers],[Division]],$Q415)),"Y","N")</f>
        <v>Y</v>
      </c>
      <c r="S415" s="1294" t="str">
        <f>IF(ISNUMBER(SEARCH(kpi_catalog[[#Headers],[Brand]],$Q415)),"Y","N")</f>
        <v>Y</v>
      </c>
      <c r="T415" s="1294" t="str">
        <f>IF(ISNUMBER(SEARCH(kpi_catalog[[#Headers],[Acquisition Period]],$Q415)),"Y","N")</f>
        <v>N</v>
      </c>
      <c r="U415" s="1294" t="str">
        <f>IF(ISNUMBER(SEARCH(kpi_catalog[[#Headers],[Engager Type]],$Q415)),"Y","N")</f>
        <v>N</v>
      </c>
      <c r="V415" s="1294" t="str">
        <f>IF(ISNUMBER(SEARCH(kpi_catalog[[#Headers],[Buyer Type]],$Q415)),"Y","N")</f>
        <v>N</v>
      </c>
      <c r="W415" s="1294" t="str">
        <f>IF(ISNUMBER(SEARCH(kpi_catalog[[#Headers],[Loyalty Filter]],$Q415)),"Y","N")</f>
        <v>N</v>
      </c>
      <c r="X415" s="1294" t="str">
        <f>IF(ISNUMBER(SEARCH(kpi_catalog[[#Headers],[Channel]],$Q415)),"Y","N")</f>
        <v>N</v>
      </c>
      <c r="Y415" s="1294" t="str">
        <f>IF(ISNUMBER(SEARCH(kpi_catalog[[#Headers],[Campaign ID]],$Q415)),"Y","N")</f>
        <v>N</v>
      </c>
      <c r="Z415" s="1294" t="str">
        <f>IF(ISNUMBER(SEARCH(kpi_catalog[[#Headers],[Channel]],$Q415)),"Y","N")</f>
        <v>N</v>
      </c>
      <c r="AA415" s="1294" t="str">
        <f>IF(ISNUMBER(SEARCH(kpi_catalog[[#Headers],[Campaign ID]],$Q415)),"Y","N")</f>
        <v>N</v>
      </c>
      <c r="AB415" s="1294" t="str">
        <f>IF(ISNUMBER(SEARCH(kpi_catalog[[#Headers],[Campaign Name]],$Q415)),"Y","N")</f>
        <v>N</v>
      </c>
      <c r="AC415" s="1294" t="str">
        <f>IF(ISNUMBER(SEARCH(kpi_catalog[[#Headers],[Touchpoint]],$Q415)),"Y","N")</f>
        <v>N</v>
      </c>
      <c r="AD415" s="1294" t="str">
        <f>IF(ISNUMBER(SEARCH(kpi_catalog[[#Headers],[Campaign type]],$Q415)),"Y","N")</f>
        <v>N</v>
      </c>
      <c r="AE415" s="1294" t="str">
        <f>IF(ISNUMBER(SEARCH(kpi_catalog[[#Headers],[Product franchise]],$Q415)),"Y","N")</f>
        <v>N</v>
      </c>
      <c r="AF415" s="1294" t="str">
        <f>IF(ISNUMBER(SEARCH(kpi_catalog[[#Headers],[Product code]],$Q415)),"Y","N")</f>
        <v>N</v>
      </c>
      <c r="AG415" s="1297" t="s">
        <v>4337</v>
      </c>
      <c r="AH415" s="1296"/>
      <c r="AI415" s="1297"/>
      <c r="AJ415" s="1297"/>
    </row>
    <row r="416" spans="1:36" ht="30" customHeight="1">
      <c r="A416" s="1282">
        <v>414</v>
      </c>
      <c r="B416" s="1283" t="s">
        <v>639</v>
      </c>
      <c r="C416" s="1296"/>
      <c r="D416" s="1291" t="s">
        <v>4735</v>
      </c>
      <c r="E416" s="1291" t="s">
        <v>4735</v>
      </c>
      <c r="F416" s="1291" t="s">
        <v>5795</v>
      </c>
      <c r="G416" s="1291" t="s">
        <v>3368</v>
      </c>
      <c r="H416" s="1291" t="s">
        <v>4336</v>
      </c>
      <c r="I416" s="1291" t="s">
        <v>135</v>
      </c>
      <c r="J416" s="1318" t="s">
        <v>4631</v>
      </c>
      <c r="K416" s="1318" t="s">
        <v>4636</v>
      </c>
      <c r="L416" s="1319" t="str">
        <f>IF(ISNUMBER(SEARCH(kpi_catalog[[#Headers],[Till Date]],K416)),"Y","N")</f>
        <v>N</v>
      </c>
      <c r="M416" s="1319" t="str">
        <f t="shared" si="6"/>
        <v>Y</v>
      </c>
      <c r="N416" s="1319" t="str">
        <f>IF(ISNUMBER(SEARCH(kpi_catalog[[#Headers],[YTD]],$K416)),"Y","N")</f>
        <v>N</v>
      </c>
      <c r="O416" s="1292" t="str">
        <f>IF(ISNUMBER(SEARCH(kpi_catalog[[#Headers],[MTD]],$K416)),"Y","N")</f>
        <v>N</v>
      </c>
      <c r="P416" s="1292" t="str">
        <f>IF(ISNUMBER(SEARCH(kpi_catalog[[#Headers],[Selected period]],$K416)),"Y","N")</f>
        <v>N</v>
      </c>
      <c r="Q416" s="1293" t="s">
        <v>4341</v>
      </c>
      <c r="R416" s="1294" t="str">
        <f>IF(ISNUMBER(SEARCH(kpi_catalog[[#Headers],[Division]],$Q416)),"Y","N")</f>
        <v>Y</v>
      </c>
      <c r="S416" s="1294" t="str">
        <f>IF(ISNUMBER(SEARCH(kpi_catalog[[#Headers],[Brand]],$Q416)),"Y","N")</f>
        <v>Y</v>
      </c>
      <c r="T416" s="1294" t="str">
        <f>IF(ISNUMBER(SEARCH(kpi_catalog[[#Headers],[Acquisition Period]],$Q416)),"Y","N")</f>
        <v>N</v>
      </c>
      <c r="U416" s="1294" t="str">
        <f>IF(ISNUMBER(SEARCH(kpi_catalog[[#Headers],[Engager Type]],$Q416)),"Y","N")</f>
        <v>N</v>
      </c>
      <c r="V416" s="1294" t="str">
        <f>IF(ISNUMBER(SEARCH(kpi_catalog[[#Headers],[Buyer Type]],$Q416)),"Y","N")</f>
        <v>N</v>
      </c>
      <c r="W416" s="1294" t="str">
        <f>IF(ISNUMBER(SEARCH(kpi_catalog[[#Headers],[Loyalty Filter]],$Q416)),"Y","N")</f>
        <v>N</v>
      </c>
      <c r="X416" s="1294" t="str">
        <f>IF(ISNUMBER(SEARCH(kpi_catalog[[#Headers],[Channel]],$Q416)),"Y","N")</f>
        <v>N</v>
      </c>
      <c r="Y416" s="1294" t="str">
        <f>IF(ISNUMBER(SEARCH(kpi_catalog[[#Headers],[Campaign ID]],$Q416)),"Y","N")</f>
        <v>N</v>
      </c>
      <c r="Z416" s="1294" t="str">
        <f>IF(ISNUMBER(SEARCH(kpi_catalog[[#Headers],[Channel]],$Q416)),"Y","N")</f>
        <v>N</v>
      </c>
      <c r="AA416" s="1294" t="str">
        <f>IF(ISNUMBER(SEARCH(kpi_catalog[[#Headers],[Campaign ID]],$Q416)),"Y","N")</f>
        <v>N</v>
      </c>
      <c r="AB416" s="1294" t="str">
        <f>IF(ISNUMBER(SEARCH(kpi_catalog[[#Headers],[Campaign Name]],$Q416)),"Y","N")</f>
        <v>N</v>
      </c>
      <c r="AC416" s="1294" t="str">
        <f>IF(ISNUMBER(SEARCH(kpi_catalog[[#Headers],[Touchpoint]],$Q416)),"Y","N")</f>
        <v>N</v>
      </c>
      <c r="AD416" s="1294" t="str">
        <f>IF(ISNUMBER(SEARCH(kpi_catalog[[#Headers],[Campaign type]],$Q416)),"Y","N")</f>
        <v>N</v>
      </c>
      <c r="AE416" s="1294" t="str">
        <f>IF(ISNUMBER(SEARCH(kpi_catalog[[#Headers],[Product franchise]],$Q416)),"Y","N")</f>
        <v>N</v>
      </c>
      <c r="AF416" s="1294" t="str">
        <f>IF(ISNUMBER(SEARCH(kpi_catalog[[#Headers],[Product code]],$Q416)),"Y","N")</f>
        <v>N</v>
      </c>
      <c r="AG416" s="1297" t="s">
        <v>4337</v>
      </c>
      <c r="AH416" s="1296"/>
      <c r="AI416" s="1297"/>
      <c r="AJ416" s="1297"/>
    </row>
    <row r="417" spans="1:36" ht="30" customHeight="1">
      <c r="A417" s="1282">
        <v>415</v>
      </c>
      <c r="B417" s="1283" t="s">
        <v>639</v>
      </c>
      <c r="C417" s="1296"/>
      <c r="D417" s="1291" t="s">
        <v>4736</v>
      </c>
      <c r="E417" s="1291" t="s">
        <v>4736</v>
      </c>
      <c r="F417" s="1291" t="s">
        <v>4736</v>
      </c>
      <c r="G417" s="1291" t="s">
        <v>4339</v>
      </c>
      <c r="H417" s="1291" t="s">
        <v>4361</v>
      </c>
      <c r="I417" s="1291" t="s">
        <v>135</v>
      </c>
      <c r="J417" s="1318" t="s">
        <v>4631</v>
      </c>
      <c r="K417" s="1318" t="s">
        <v>4428</v>
      </c>
      <c r="L417" s="1319" t="str">
        <f>IF(ISNUMBER(SEARCH(kpi_catalog[[#Headers],[Till Date]],K417)),"Y","N")</f>
        <v>N</v>
      </c>
      <c r="M417" s="1319" t="str">
        <f t="shared" si="6"/>
        <v>N</v>
      </c>
      <c r="N417" s="1319" t="str">
        <f>IF(ISNUMBER(SEARCH(kpi_catalog[[#Headers],[YTD]],$K417)),"Y","N")</f>
        <v>N</v>
      </c>
      <c r="O417" s="1292" t="str">
        <f>IF(ISNUMBER(SEARCH(kpi_catalog[[#Headers],[MTD]],$K417)),"Y","N")</f>
        <v>N</v>
      </c>
      <c r="P417" s="1292" t="str">
        <f>IF(ISNUMBER(SEARCH(kpi_catalog[[#Headers],[Selected period]],$K417)),"Y","N")</f>
        <v>Y</v>
      </c>
      <c r="Q417" s="1293" t="s">
        <v>4341</v>
      </c>
      <c r="R417" s="1294" t="str">
        <f>IF(ISNUMBER(SEARCH(kpi_catalog[[#Headers],[Division]],$Q417)),"Y","N")</f>
        <v>Y</v>
      </c>
      <c r="S417" s="1294" t="str">
        <f>IF(ISNUMBER(SEARCH(kpi_catalog[[#Headers],[Brand]],$Q417)),"Y","N")</f>
        <v>Y</v>
      </c>
      <c r="T417" s="1294" t="str">
        <f>IF(ISNUMBER(SEARCH(kpi_catalog[[#Headers],[Acquisition Period]],$Q417)),"Y","N")</f>
        <v>N</v>
      </c>
      <c r="U417" s="1294" t="str">
        <f>IF(ISNUMBER(SEARCH(kpi_catalog[[#Headers],[Engager Type]],$Q417)),"Y","N")</f>
        <v>N</v>
      </c>
      <c r="V417" s="1294" t="str">
        <f>IF(ISNUMBER(SEARCH(kpi_catalog[[#Headers],[Buyer Type]],$Q417)),"Y","N")</f>
        <v>N</v>
      </c>
      <c r="W417" s="1294" t="str">
        <f>IF(ISNUMBER(SEARCH(kpi_catalog[[#Headers],[Loyalty Filter]],$Q417)),"Y","N")</f>
        <v>N</v>
      </c>
      <c r="X417" s="1294" t="str">
        <f>IF(ISNUMBER(SEARCH(kpi_catalog[[#Headers],[Channel]],$Q417)),"Y","N")</f>
        <v>N</v>
      </c>
      <c r="Y417" s="1294" t="str">
        <f>IF(ISNUMBER(SEARCH(kpi_catalog[[#Headers],[Campaign ID]],$Q417)),"Y","N")</f>
        <v>N</v>
      </c>
      <c r="Z417" s="1294" t="str">
        <f>IF(ISNUMBER(SEARCH(kpi_catalog[[#Headers],[Channel]],$Q417)),"Y","N")</f>
        <v>N</v>
      </c>
      <c r="AA417" s="1294" t="str">
        <f>IF(ISNUMBER(SEARCH(kpi_catalog[[#Headers],[Campaign ID]],$Q417)),"Y","N")</f>
        <v>N</v>
      </c>
      <c r="AB417" s="1294" t="str">
        <f>IF(ISNUMBER(SEARCH(kpi_catalog[[#Headers],[Campaign Name]],$Q417)),"Y","N")</f>
        <v>N</v>
      </c>
      <c r="AC417" s="1294" t="str">
        <f>IF(ISNUMBER(SEARCH(kpi_catalog[[#Headers],[Touchpoint]],$Q417)),"Y","N")</f>
        <v>N</v>
      </c>
      <c r="AD417" s="1294" t="str">
        <f>IF(ISNUMBER(SEARCH(kpi_catalog[[#Headers],[Campaign type]],$Q417)),"Y","N")</f>
        <v>N</v>
      </c>
      <c r="AE417" s="1294" t="str">
        <f>IF(ISNUMBER(SEARCH(kpi_catalog[[#Headers],[Product franchise]],$Q417)),"Y","N")</f>
        <v>N</v>
      </c>
      <c r="AF417" s="1294" t="str">
        <f>IF(ISNUMBER(SEARCH(kpi_catalog[[#Headers],[Product code]],$Q417)),"Y","N")</f>
        <v>N</v>
      </c>
      <c r="AG417" s="1323"/>
      <c r="AH417" s="1296"/>
      <c r="AI417" s="1297"/>
      <c r="AJ417" s="1297"/>
    </row>
    <row r="418" spans="1:36" ht="30" customHeight="1">
      <c r="A418" s="1282">
        <v>416</v>
      </c>
      <c r="B418" s="1283" t="s">
        <v>639</v>
      </c>
      <c r="C418" s="1296"/>
      <c r="D418" s="1291" t="s">
        <v>4736</v>
      </c>
      <c r="E418" s="1291" t="s">
        <v>4736</v>
      </c>
      <c r="F418" s="1291" t="s">
        <v>5796</v>
      </c>
      <c r="G418" s="1291" t="s">
        <v>4339</v>
      </c>
      <c r="H418" s="1291" t="s">
        <v>4336</v>
      </c>
      <c r="I418" s="1291" t="s">
        <v>135</v>
      </c>
      <c r="J418" s="1318" t="s">
        <v>4631</v>
      </c>
      <c r="K418" s="1318" t="s">
        <v>4633</v>
      </c>
      <c r="L418" s="1319" t="str">
        <f>IF(ISNUMBER(SEARCH(kpi_catalog[[#Headers],[Till Date]],K418)),"Y","N")</f>
        <v>N</v>
      </c>
      <c r="M418" s="1319" t="str">
        <f t="shared" si="6"/>
        <v>N</v>
      </c>
      <c r="N418" s="1319" t="str">
        <f>IF(ISNUMBER(SEARCH(kpi_catalog[[#Headers],[YTD]],$K418)),"Y","N")</f>
        <v>N</v>
      </c>
      <c r="O418" s="1292" t="str">
        <f>IF(ISNUMBER(SEARCH(kpi_catalog[[#Headers],[MTD]],$K418)),"Y","N")</f>
        <v>N</v>
      </c>
      <c r="P418" s="1292" t="str">
        <f>IF(ISNUMBER(SEARCH(kpi_catalog[[#Headers],[Selected period]],$K418)),"Y","N")</f>
        <v>Y</v>
      </c>
      <c r="Q418" s="1293" t="s">
        <v>4341</v>
      </c>
      <c r="R418" s="1294" t="str">
        <f>IF(ISNUMBER(SEARCH(kpi_catalog[[#Headers],[Division]],$Q418)),"Y","N")</f>
        <v>Y</v>
      </c>
      <c r="S418" s="1294" t="str">
        <f>IF(ISNUMBER(SEARCH(kpi_catalog[[#Headers],[Brand]],$Q418)),"Y","N")</f>
        <v>Y</v>
      </c>
      <c r="T418" s="1294" t="str">
        <f>IF(ISNUMBER(SEARCH(kpi_catalog[[#Headers],[Acquisition Period]],$Q418)),"Y","N")</f>
        <v>N</v>
      </c>
      <c r="U418" s="1294" t="str">
        <f>IF(ISNUMBER(SEARCH(kpi_catalog[[#Headers],[Engager Type]],$Q418)),"Y","N")</f>
        <v>N</v>
      </c>
      <c r="V418" s="1294" t="str">
        <f>IF(ISNUMBER(SEARCH(kpi_catalog[[#Headers],[Buyer Type]],$Q418)),"Y","N")</f>
        <v>N</v>
      </c>
      <c r="W418" s="1294" t="str">
        <f>IF(ISNUMBER(SEARCH(kpi_catalog[[#Headers],[Loyalty Filter]],$Q418)),"Y","N")</f>
        <v>N</v>
      </c>
      <c r="X418" s="1294" t="str">
        <f>IF(ISNUMBER(SEARCH(kpi_catalog[[#Headers],[Channel]],$Q418)),"Y","N")</f>
        <v>N</v>
      </c>
      <c r="Y418" s="1294" t="str">
        <f>IF(ISNUMBER(SEARCH(kpi_catalog[[#Headers],[Campaign ID]],$Q418)),"Y","N")</f>
        <v>N</v>
      </c>
      <c r="Z418" s="1294" t="str">
        <f>IF(ISNUMBER(SEARCH(kpi_catalog[[#Headers],[Channel]],$Q418)),"Y","N")</f>
        <v>N</v>
      </c>
      <c r="AA418" s="1294" t="str">
        <f>IF(ISNUMBER(SEARCH(kpi_catalog[[#Headers],[Campaign ID]],$Q418)),"Y","N")</f>
        <v>N</v>
      </c>
      <c r="AB418" s="1294" t="str">
        <f>IF(ISNUMBER(SEARCH(kpi_catalog[[#Headers],[Campaign Name]],$Q418)),"Y","N")</f>
        <v>N</v>
      </c>
      <c r="AC418" s="1294" t="str">
        <f>IF(ISNUMBER(SEARCH(kpi_catalog[[#Headers],[Touchpoint]],$Q418)),"Y","N")</f>
        <v>N</v>
      </c>
      <c r="AD418" s="1294" t="str">
        <f>IF(ISNUMBER(SEARCH(kpi_catalog[[#Headers],[Campaign type]],$Q418)),"Y","N")</f>
        <v>N</v>
      </c>
      <c r="AE418" s="1294" t="str">
        <f>IF(ISNUMBER(SEARCH(kpi_catalog[[#Headers],[Product franchise]],$Q418)),"Y","N")</f>
        <v>N</v>
      </c>
      <c r="AF418" s="1294" t="str">
        <f>IF(ISNUMBER(SEARCH(kpi_catalog[[#Headers],[Product code]],$Q418)),"Y","N")</f>
        <v>N</v>
      </c>
      <c r="AG418" s="1297" t="s">
        <v>4337</v>
      </c>
      <c r="AH418" s="1296"/>
      <c r="AI418" s="1297"/>
      <c r="AJ418" s="1297"/>
    </row>
    <row r="419" spans="1:36" ht="30" customHeight="1">
      <c r="A419" s="1282">
        <v>417</v>
      </c>
      <c r="B419" s="1283" t="s">
        <v>639</v>
      </c>
      <c r="C419" s="1296"/>
      <c r="D419" s="1291" t="s">
        <v>4736</v>
      </c>
      <c r="E419" s="1291" t="s">
        <v>4736</v>
      </c>
      <c r="F419" s="1291" t="s">
        <v>5797</v>
      </c>
      <c r="G419" s="1291" t="s">
        <v>4352</v>
      </c>
      <c r="H419" s="1291" t="s">
        <v>4336</v>
      </c>
      <c r="I419" s="1291" t="s">
        <v>135</v>
      </c>
      <c r="J419" s="1318" t="s">
        <v>4631</v>
      </c>
      <c r="K419" s="1318" t="s">
        <v>4428</v>
      </c>
      <c r="L419" s="1319" t="str">
        <f>IF(ISNUMBER(SEARCH(kpi_catalog[[#Headers],[Till Date]],K419)),"Y","N")</f>
        <v>N</v>
      </c>
      <c r="M419" s="1319" t="str">
        <f t="shared" si="6"/>
        <v>N</v>
      </c>
      <c r="N419" s="1319" t="str">
        <f>IF(ISNUMBER(SEARCH(kpi_catalog[[#Headers],[YTD]],$K419)),"Y","N")</f>
        <v>N</v>
      </c>
      <c r="O419" s="1292" t="str">
        <f>IF(ISNUMBER(SEARCH(kpi_catalog[[#Headers],[MTD]],$K419)),"Y","N")</f>
        <v>N</v>
      </c>
      <c r="P419" s="1292" t="str">
        <f>IF(ISNUMBER(SEARCH(kpi_catalog[[#Headers],[Selected period]],$K419)),"Y","N")</f>
        <v>Y</v>
      </c>
      <c r="Q419" s="1293" t="s">
        <v>4341</v>
      </c>
      <c r="R419" s="1294" t="str">
        <f>IF(ISNUMBER(SEARCH(kpi_catalog[[#Headers],[Division]],$Q419)),"Y","N")</f>
        <v>Y</v>
      </c>
      <c r="S419" s="1294" t="str">
        <f>IF(ISNUMBER(SEARCH(kpi_catalog[[#Headers],[Brand]],$Q419)),"Y","N")</f>
        <v>Y</v>
      </c>
      <c r="T419" s="1294" t="str">
        <f>IF(ISNUMBER(SEARCH(kpi_catalog[[#Headers],[Acquisition Period]],$Q419)),"Y","N")</f>
        <v>N</v>
      </c>
      <c r="U419" s="1294" t="str">
        <f>IF(ISNUMBER(SEARCH(kpi_catalog[[#Headers],[Engager Type]],$Q419)),"Y","N")</f>
        <v>N</v>
      </c>
      <c r="V419" s="1294" t="str">
        <f>IF(ISNUMBER(SEARCH(kpi_catalog[[#Headers],[Buyer Type]],$Q419)),"Y","N")</f>
        <v>N</v>
      </c>
      <c r="W419" s="1294" t="str">
        <f>IF(ISNUMBER(SEARCH(kpi_catalog[[#Headers],[Loyalty Filter]],$Q419)),"Y","N")</f>
        <v>N</v>
      </c>
      <c r="X419" s="1294" t="str">
        <f>IF(ISNUMBER(SEARCH(kpi_catalog[[#Headers],[Channel]],$Q419)),"Y","N")</f>
        <v>N</v>
      </c>
      <c r="Y419" s="1294" t="str">
        <f>IF(ISNUMBER(SEARCH(kpi_catalog[[#Headers],[Campaign ID]],$Q419)),"Y","N")</f>
        <v>N</v>
      </c>
      <c r="Z419" s="1294" t="str">
        <f>IF(ISNUMBER(SEARCH(kpi_catalog[[#Headers],[Channel]],$Q419)),"Y","N")</f>
        <v>N</v>
      </c>
      <c r="AA419" s="1294" t="str">
        <f>IF(ISNUMBER(SEARCH(kpi_catalog[[#Headers],[Campaign ID]],$Q419)),"Y","N")</f>
        <v>N</v>
      </c>
      <c r="AB419" s="1294" t="str">
        <f>IF(ISNUMBER(SEARCH(kpi_catalog[[#Headers],[Campaign Name]],$Q419)),"Y","N")</f>
        <v>N</v>
      </c>
      <c r="AC419" s="1294" t="str">
        <f>IF(ISNUMBER(SEARCH(kpi_catalog[[#Headers],[Touchpoint]],$Q419)),"Y","N")</f>
        <v>N</v>
      </c>
      <c r="AD419" s="1294" t="str">
        <f>IF(ISNUMBER(SEARCH(kpi_catalog[[#Headers],[Campaign type]],$Q419)),"Y","N")</f>
        <v>N</v>
      </c>
      <c r="AE419" s="1294" t="str">
        <f>IF(ISNUMBER(SEARCH(kpi_catalog[[#Headers],[Product franchise]],$Q419)),"Y","N")</f>
        <v>N</v>
      </c>
      <c r="AF419" s="1294" t="str">
        <f>IF(ISNUMBER(SEARCH(kpi_catalog[[#Headers],[Product code]],$Q419)),"Y","N")</f>
        <v>N</v>
      </c>
      <c r="AG419" s="1297" t="s">
        <v>4337</v>
      </c>
      <c r="AH419" s="1296"/>
      <c r="AI419" s="1297"/>
      <c r="AJ419" s="1297"/>
    </row>
    <row r="420" spans="1:36" ht="30" customHeight="1">
      <c r="A420" s="1282">
        <v>418</v>
      </c>
      <c r="B420" s="1283" t="s">
        <v>639</v>
      </c>
      <c r="C420" s="1296"/>
      <c r="D420" s="1291" t="s">
        <v>4736</v>
      </c>
      <c r="E420" s="1291" t="s">
        <v>4736</v>
      </c>
      <c r="F420" s="1291" t="s">
        <v>5798</v>
      </c>
      <c r="G420" s="1291" t="s">
        <v>4339</v>
      </c>
      <c r="H420" s="1291" t="s">
        <v>4336</v>
      </c>
      <c r="I420" s="1291" t="s">
        <v>135</v>
      </c>
      <c r="J420" s="1318" t="s">
        <v>4631</v>
      </c>
      <c r="K420" s="1318" t="s">
        <v>4636</v>
      </c>
      <c r="L420" s="1319" t="str">
        <f>IF(ISNUMBER(SEARCH(kpi_catalog[[#Headers],[Till Date]],K420)),"Y","N")</f>
        <v>N</v>
      </c>
      <c r="M420" s="1319" t="str">
        <f t="shared" si="6"/>
        <v>Y</v>
      </c>
      <c r="N420" s="1319" t="str">
        <f>IF(ISNUMBER(SEARCH(kpi_catalog[[#Headers],[YTD]],$K420)),"Y","N")</f>
        <v>N</v>
      </c>
      <c r="O420" s="1292" t="str">
        <f>IF(ISNUMBER(SEARCH(kpi_catalog[[#Headers],[MTD]],$K420)),"Y","N")</f>
        <v>N</v>
      </c>
      <c r="P420" s="1292" t="str">
        <f>IF(ISNUMBER(SEARCH(kpi_catalog[[#Headers],[Selected period]],$K420)),"Y","N")</f>
        <v>N</v>
      </c>
      <c r="Q420" s="1293" t="s">
        <v>4341</v>
      </c>
      <c r="R420" s="1294" t="str">
        <f>IF(ISNUMBER(SEARCH(kpi_catalog[[#Headers],[Division]],$Q420)),"Y","N")</f>
        <v>Y</v>
      </c>
      <c r="S420" s="1294" t="str">
        <f>IF(ISNUMBER(SEARCH(kpi_catalog[[#Headers],[Brand]],$Q420)),"Y","N")</f>
        <v>Y</v>
      </c>
      <c r="T420" s="1294" t="str">
        <f>IF(ISNUMBER(SEARCH(kpi_catalog[[#Headers],[Acquisition Period]],$Q420)),"Y","N")</f>
        <v>N</v>
      </c>
      <c r="U420" s="1294" t="str">
        <f>IF(ISNUMBER(SEARCH(kpi_catalog[[#Headers],[Engager Type]],$Q420)),"Y","N")</f>
        <v>N</v>
      </c>
      <c r="V420" s="1294" t="str">
        <f>IF(ISNUMBER(SEARCH(kpi_catalog[[#Headers],[Buyer Type]],$Q420)),"Y","N")</f>
        <v>N</v>
      </c>
      <c r="W420" s="1294" t="str">
        <f>IF(ISNUMBER(SEARCH(kpi_catalog[[#Headers],[Loyalty Filter]],$Q420)),"Y","N")</f>
        <v>N</v>
      </c>
      <c r="X420" s="1294" t="str">
        <f>IF(ISNUMBER(SEARCH(kpi_catalog[[#Headers],[Channel]],$Q420)),"Y","N")</f>
        <v>N</v>
      </c>
      <c r="Y420" s="1294" t="str">
        <f>IF(ISNUMBER(SEARCH(kpi_catalog[[#Headers],[Campaign ID]],$Q420)),"Y","N")</f>
        <v>N</v>
      </c>
      <c r="Z420" s="1294" t="str">
        <f>IF(ISNUMBER(SEARCH(kpi_catalog[[#Headers],[Channel]],$Q420)),"Y","N")</f>
        <v>N</v>
      </c>
      <c r="AA420" s="1294" t="str">
        <f>IF(ISNUMBER(SEARCH(kpi_catalog[[#Headers],[Campaign ID]],$Q420)),"Y","N")</f>
        <v>N</v>
      </c>
      <c r="AB420" s="1294" t="str">
        <f>IF(ISNUMBER(SEARCH(kpi_catalog[[#Headers],[Campaign Name]],$Q420)),"Y","N")</f>
        <v>N</v>
      </c>
      <c r="AC420" s="1294" t="str">
        <f>IF(ISNUMBER(SEARCH(kpi_catalog[[#Headers],[Touchpoint]],$Q420)),"Y","N")</f>
        <v>N</v>
      </c>
      <c r="AD420" s="1294" t="str">
        <f>IF(ISNUMBER(SEARCH(kpi_catalog[[#Headers],[Campaign type]],$Q420)),"Y","N")</f>
        <v>N</v>
      </c>
      <c r="AE420" s="1294" t="str">
        <f>IF(ISNUMBER(SEARCH(kpi_catalog[[#Headers],[Product franchise]],$Q420)),"Y","N")</f>
        <v>N</v>
      </c>
      <c r="AF420" s="1294" t="str">
        <f>IF(ISNUMBER(SEARCH(kpi_catalog[[#Headers],[Product code]],$Q420)),"Y","N")</f>
        <v>N</v>
      </c>
      <c r="AG420" s="1297" t="s">
        <v>4337</v>
      </c>
      <c r="AH420" s="1296"/>
      <c r="AI420" s="1297"/>
      <c r="AJ420" s="1297"/>
    </row>
    <row r="421" spans="1:36" ht="30" customHeight="1">
      <c r="A421" s="1282">
        <v>419</v>
      </c>
      <c r="B421" s="1283" t="s">
        <v>639</v>
      </c>
      <c r="C421" s="1296"/>
      <c r="D421" s="1291" t="s">
        <v>125</v>
      </c>
      <c r="E421" s="1291" t="s">
        <v>4470</v>
      </c>
      <c r="F421" s="1291" t="s">
        <v>4470</v>
      </c>
      <c r="G421" s="1291" t="s">
        <v>3368</v>
      </c>
      <c r="H421" s="1291" t="s">
        <v>4361</v>
      </c>
      <c r="I421" s="1291" t="s">
        <v>135</v>
      </c>
      <c r="J421" s="1318" t="s">
        <v>4631</v>
      </c>
      <c r="K421" s="1318" t="s">
        <v>4428</v>
      </c>
      <c r="L421" s="1319" t="str">
        <f>IF(ISNUMBER(SEARCH(kpi_catalog[[#Headers],[Till Date]],K421)),"Y","N")</f>
        <v>N</v>
      </c>
      <c r="M421" s="1319" t="str">
        <f t="shared" si="6"/>
        <v>N</v>
      </c>
      <c r="N421" s="1319" t="str">
        <f>IF(ISNUMBER(SEARCH(kpi_catalog[[#Headers],[YTD]],$K421)),"Y","N")</f>
        <v>N</v>
      </c>
      <c r="O421" s="1292" t="str">
        <f>IF(ISNUMBER(SEARCH(kpi_catalog[[#Headers],[MTD]],$K421)),"Y","N")</f>
        <v>N</v>
      </c>
      <c r="P421" s="1292" t="str">
        <f>IF(ISNUMBER(SEARCH(kpi_catalog[[#Headers],[Selected period]],$K421)),"Y","N")</f>
        <v>Y</v>
      </c>
      <c r="Q421" s="1293" t="s">
        <v>4341</v>
      </c>
      <c r="R421" s="1294" t="str">
        <f>IF(ISNUMBER(SEARCH(kpi_catalog[[#Headers],[Division]],$Q421)),"Y","N")</f>
        <v>Y</v>
      </c>
      <c r="S421" s="1294" t="str">
        <f>IF(ISNUMBER(SEARCH(kpi_catalog[[#Headers],[Brand]],$Q421)),"Y","N")</f>
        <v>Y</v>
      </c>
      <c r="T421" s="1294" t="str">
        <f>IF(ISNUMBER(SEARCH(kpi_catalog[[#Headers],[Acquisition Period]],$Q421)),"Y","N")</f>
        <v>N</v>
      </c>
      <c r="U421" s="1294" t="str">
        <f>IF(ISNUMBER(SEARCH(kpi_catalog[[#Headers],[Engager Type]],$Q421)),"Y","N")</f>
        <v>N</v>
      </c>
      <c r="V421" s="1294" t="str">
        <f>IF(ISNUMBER(SEARCH(kpi_catalog[[#Headers],[Buyer Type]],$Q421)),"Y","N")</f>
        <v>N</v>
      </c>
      <c r="W421" s="1294" t="str">
        <f>IF(ISNUMBER(SEARCH(kpi_catalog[[#Headers],[Loyalty Filter]],$Q421)),"Y","N")</f>
        <v>N</v>
      </c>
      <c r="X421" s="1294" t="str">
        <f>IF(ISNUMBER(SEARCH(kpi_catalog[[#Headers],[Channel]],$Q421)),"Y","N")</f>
        <v>N</v>
      </c>
      <c r="Y421" s="1294" t="str">
        <f>IF(ISNUMBER(SEARCH(kpi_catalog[[#Headers],[Campaign ID]],$Q421)),"Y","N")</f>
        <v>N</v>
      </c>
      <c r="Z421" s="1294" t="str">
        <f>IF(ISNUMBER(SEARCH(kpi_catalog[[#Headers],[Channel]],$Q421)),"Y","N")</f>
        <v>N</v>
      </c>
      <c r="AA421" s="1294" t="str">
        <f>IF(ISNUMBER(SEARCH(kpi_catalog[[#Headers],[Campaign ID]],$Q421)),"Y","N")</f>
        <v>N</v>
      </c>
      <c r="AB421" s="1294" t="str">
        <f>IF(ISNUMBER(SEARCH(kpi_catalog[[#Headers],[Campaign Name]],$Q421)),"Y","N")</f>
        <v>N</v>
      </c>
      <c r="AC421" s="1294" t="str">
        <f>IF(ISNUMBER(SEARCH(kpi_catalog[[#Headers],[Touchpoint]],$Q421)),"Y","N")</f>
        <v>N</v>
      </c>
      <c r="AD421" s="1294" t="str">
        <f>IF(ISNUMBER(SEARCH(kpi_catalog[[#Headers],[Campaign type]],$Q421)),"Y","N")</f>
        <v>N</v>
      </c>
      <c r="AE421" s="1294" t="str">
        <f>IF(ISNUMBER(SEARCH(kpi_catalog[[#Headers],[Product franchise]],$Q421)),"Y","N")</f>
        <v>N</v>
      </c>
      <c r="AF421" s="1294" t="str">
        <f>IF(ISNUMBER(SEARCH(kpi_catalog[[#Headers],[Product code]],$Q421)),"Y","N")</f>
        <v>N</v>
      </c>
      <c r="AG421" s="1323"/>
      <c r="AH421" s="1296"/>
      <c r="AI421" s="1297"/>
      <c r="AJ421" s="1297"/>
    </row>
    <row r="422" spans="1:36" ht="30" customHeight="1">
      <c r="A422" s="1282">
        <v>420</v>
      </c>
      <c r="B422" s="1283" t="s">
        <v>639</v>
      </c>
      <c r="C422" s="1296"/>
      <c r="D422" s="1291" t="s">
        <v>125</v>
      </c>
      <c r="E422" s="1291" t="s">
        <v>4470</v>
      </c>
      <c r="F422" s="1291" t="s">
        <v>5799</v>
      </c>
      <c r="G422" s="1291" t="s">
        <v>3368</v>
      </c>
      <c r="H422" s="1291" t="s">
        <v>4336</v>
      </c>
      <c r="I422" s="1291" t="s">
        <v>135</v>
      </c>
      <c r="J422" s="1318" t="s">
        <v>4631</v>
      </c>
      <c r="K422" s="1318" t="s">
        <v>4633</v>
      </c>
      <c r="L422" s="1319" t="str">
        <f>IF(ISNUMBER(SEARCH(kpi_catalog[[#Headers],[Till Date]],K422)),"Y","N")</f>
        <v>N</v>
      </c>
      <c r="M422" s="1319" t="str">
        <f t="shared" si="6"/>
        <v>N</v>
      </c>
      <c r="N422" s="1319" t="str">
        <f>IF(ISNUMBER(SEARCH(kpi_catalog[[#Headers],[YTD]],$K422)),"Y","N")</f>
        <v>N</v>
      </c>
      <c r="O422" s="1292" t="str">
        <f>IF(ISNUMBER(SEARCH(kpi_catalog[[#Headers],[MTD]],$K422)),"Y","N")</f>
        <v>N</v>
      </c>
      <c r="P422" s="1292" t="str">
        <f>IF(ISNUMBER(SEARCH(kpi_catalog[[#Headers],[Selected period]],$K422)),"Y","N")</f>
        <v>Y</v>
      </c>
      <c r="Q422" s="1293" t="s">
        <v>4341</v>
      </c>
      <c r="R422" s="1294" t="str">
        <f>IF(ISNUMBER(SEARCH(kpi_catalog[[#Headers],[Division]],$Q422)),"Y","N")</f>
        <v>Y</v>
      </c>
      <c r="S422" s="1294" t="str">
        <f>IF(ISNUMBER(SEARCH(kpi_catalog[[#Headers],[Brand]],$Q422)),"Y","N")</f>
        <v>Y</v>
      </c>
      <c r="T422" s="1294" t="str">
        <f>IF(ISNUMBER(SEARCH(kpi_catalog[[#Headers],[Acquisition Period]],$Q422)),"Y","N")</f>
        <v>N</v>
      </c>
      <c r="U422" s="1294" t="str">
        <f>IF(ISNUMBER(SEARCH(kpi_catalog[[#Headers],[Engager Type]],$Q422)),"Y","N")</f>
        <v>N</v>
      </c>
      <c r="V422" s="1294" t="str">
        <f>IF(ISNUMBER(SEARCH(kpi_catalog[[#Headers],[Buyer Type]],$Q422)),"Y","N")</f>
        <v>N</v>
      </c>
      <c r="W422" s="1294" t="str">
        <f>IF(ISNUMBER(SEARCH(kpi_catalog[[#Headers],[Loyalty Filter]],$Q422)),"Y","N")</f>
        <v>N</v>
      </c>
      <c r="X422" s="1294" t="str">
        <f>IF(ISNUMBER(SEARCH(kpi_catalog[[#Headers],[Channel]],$Q422)),"Y","N")</f>
        <v>N</v>
      </c>
      <c r="Y422" s="1294" t="str">
        <f>IF(ISNUMBER(SEARCH(kpi_catalog[[#Headers],[Campaign ID]],$Q422)),"Y","N")</f>
        <v>N</v>
      </c>
      <c r="Z422" s="1294" t="str">
        <f>IF(ISNUMBER(SEARCH(kpi_catalog[[#Headers],[Channel]],$Q422)),"Y","N")</f>
        <v>N</v>
      </c>
      <c r="AA422" s="1294" t="str">
        <f>IF(ISNUMBER(SEARCH(kpi_catalog[[#Headers],[Campaign ID]],$Q422)),"Y","N")</f>
        <v>N</v>
      </c>
      <c r="AB422" s="1294" t="str">
        <f>IF(ISNUMBER(SEARCH(kpi_catalog[[#Headers],[Campaign Name]],$Q422)),"Y","N")</f>
        <v>N</v>
      </c>
      <c r="AC422" s="1294" t="str">
        <f>IF(ISNUMBER(SEARCH(kpi_catalog[[#Headers],[Touchpoint]],$Q422)),"Y","N")</f>
        <v>N</v>
      </c>
      <c r="AD422" s="1294" t="str">
        <f>IF(ISNUMBER(SEARCH(kpi_catalog[[#Headers],[Campaign type]],$Q422)),"Y","N")</f>
        <v>N</v>
      </c>
      <c r="AE422" s="1294" t="str">
        <f>IF(ISNUMBER(SEARCH(kpi_catalog[[#Headers],[Product franchise]],$Q422)),"Y","N")</f>
        <v>N</v>
      </c>
      <c r="AF422" s="1294" t="str">
        <f>IF(ISNUMBER(SEARCH(kpi_catalog[[#Headers],[Product code]],$Q422)),"Y","N")</f>
        <v>N</v>
      </c>
      <c r="AG422" s="1297" t="s">
        <v>4337</v>
      </c>
      <c r="AH422" s="1296"/>
      <c r="AI422" s="1297"/>
      <c r="AJ422" s="1297"/>
    </row>
    <row r="423" spans="1:36" ht="30" customHeight="1">
      <c r="A423" s="1282">
        <v>421</v>
      </c>
      <c r="B423" s="1283" t="s">
        <v>639</v>
      </c>
      <c r="C423" s="1296"/>
      <c r="D423" s="1291" t="s">
        <v>125</v>
      </c>
      <c r="E423" s="1291" t="s">
        <v>4470</v>
      </c>
      <c r="F423" s="1291" t="s">
        <v>4473</v>
      </c>
      <c r="G423" s="1291" t="s">
        <v>4339</v>
      </c>
      <c r="H423" s="1291" t="s">
        <v>4336</v>
      </c>
      <c r="I423" s="1291" t="s">
        <v>135</v>
      </c>
      <c r="J423" s="1318" t="s">
        <v>4631</v>
      </c>
      <c r="K423" s="1318" t="s">
        <v>4428</v>
      </c>
      <c r="L423" s="1319" t="str">
        <f>IF(ISNUMBER(SEARCH(kpi_catalog[[#Headers],[Till Date]],K423)),"Y","N")</f>
        <v>N</v>
      </c>
      <c r="M423" s="1319" t="str">
        <f t="shared" si="6"/>
        <v>N</v>
      </c>
      <c r="N423" s="1319" t="str">
        <f>IF(ISNUMBER(SEARCH(kpi_catalog[[#Headers],[YTD]],$K423)),"Y","N")</f>
        <v>N</v>
      </c>
      <c r="O423" s="1292" t="str">
        <f>IF(ISNUMBER(SEARCH(kpi_catalog[[#Headers],[MTD]],$K423)),"Y","N")</f>
        <v>N</v>
      </c>
      <c r="P423" s="1292" t="str">
        <f>IF(ISNUMBER(SEARCH(kpi_catalog[[#Headers],[Selected period]],$K423)),"Y","N")</f>
        <v>Y</v>
      </c>
      <c r="Q423" s="1293" t="s">
        <v>4341</v>
      </c>
      <c r="R423" s="1294" t="str">
        <f>IF(ISNUMBER(SEARCH(kpi_catalog[[#Headers],[Division]],$Q423)),"Y","N")</f>
        <v>Y</v>
      </c>
      <c r="S423" s="1294" t="str">
        <f>IF(ISNUMBER(SEARCH(kpi_catalog[[#Headers],[Brand]],$Q423)),"Y","N")</f>
        <v>Y</v>
      </c>
      <c r="T423" s="1294" t="str">
        <f>IF(ISNUMBER(SEARCH(kpi_catalog[[#Headers],[Acquisition Period]],$Q423)),"Y","N")</f>
        <v>N</v>
      </c>
      <c r="U423" s="1294" t="str">
        <f>IF(ISNUMBER(SEARCH(kpi_catalog[[#Headers],[Engager Type]],$Q423)),"Y","N")</f>
        <v>N</v>
      </c>
      <c r="V423" s="1294" t="str">
        <f>IF(ISNUMBER(SEARCH(kpi_catalog[[#Headers],[Buyer Type]],$Q423)),"Y","N")</f>
        <v>N</v>
      </c>
      <c r="W423" s="1294" t="str">
        <f>IF(ISNUMBER(SEARCH(kpi_catalog[[#Headers],[Loyalty Filter]],$Q423)),"Y","N")</f>
        <v>N</v>
      </c>
      <c r="X423" s="1294" t="str">
        <f>IF(ISNUMBER(SEARCH(kpi_catalog[[#Headers],[Channel]],$Q423)),"Y","N")</f>
        <v>N</v>
      </c>
      <c r="Y423" s="1294" t="str">
        <f>IF(ISNUMBER(SEARCH(kpi_catalog[[#Headers],[Campaign ID]],$Q423)),"Y","N")</f>
        <v>N</v>
      </c>
      <c r="Z423" s="1294" t="str">
        <f>IF(ISNUMBER(SEARCH(kpi_catalog[[#Headers],[Channel]],$Q423)),"Y","N")</f>
        <v>N</v>
      </c>
      <c r="AA423" s="1294" t="str">
        <f>IF(ISNUMBER(SEARCH(kpi_catalog[[#Headers],[Campaign ID]],$Q423)),"Y","N")</f>
        <v>N</v>
      </c>
      <c r="AB423" s="1294" t="str">
        <f>IF(ISNUMBER(SEARCH(kpi_catalog[[#Headers],[Campaign Name]],$Q423)),"Y","N")</f>
        <v>N</v>
      </c>
      <c r="AC423" s="1294" t="str">
        <f>IF(ISNUMBER(SEARCH(kpi_catalog[[#Headers],[Touchpoint]],$Q423)),"Y","N")</f>
        <v>N</v>
      </c>
      <c r="AD423" s="1294" t="str">
        <f>IF(ISNUMBER(SEARCH(kpi_catalog[[#Headers],[Campaign type]],$Q423)),"Y","N")</f>
        <v>N</v>
      </c>
      <c r="AE423" s="1294" t="str">
        <f>IF(ISNUMBER(SEARCH(kpi_catalog[[#Headers],[Product franchise]],$Q423)),"Y","N")</f>
        <v>N</v>
      </c>
      <c r="AF423" s="1294" t="str">
        <f>IF(ISNUMBER(SEARCH(kpi_catalog[[#Headers],[Product code]],$Q423)),"Y","N")</f>
        <v>N</v>
      </c>
      <c r="AG423" s="1297" t="s">
        <v>4337</v>
      </c>
      <c r="AH423" s="1296"/>
      <c r="AI423" s="1297"/>
      <c r="AJ423" s="1297"/>
    </row>
    <row r="424" spans="1:36" ht="30" customHeight="1">
      <c r="A424" s="1282">
        <v>422</v>
      </c>
      <c r="B424" s="1283" t="s">
        <v>639</v>
      </c>
      <c r="C424" s="1296"/>
      <c r="D424" s="1291" t="s">
        <v>125</v>
      </c>
      <c r="E424" s="1291" t="s">
        <v>4470</v>
      </c>
      <c r="F424" s="1291" t="s">
        <v>5800</v>
      </c>
      <c r="G424" s="1291" t="s">
        <v>3368</v>
      </c>
      <c r="H424" s="1291" t="s">
        <v>4336</v>
      </c>
      <c r="I424" s="1291" t="s">
        <v>135</v>
      </c>
      <c r="J424" s="1318" t="s">
        <v>4631</v>
      </c>
      <c r="K424" s="1318" t="s">
        <v>4636</v>
      </c>
      <c r="L424" s="1319" t="str">
        <f>IF(ISNUMBER(SEARCH(kpi_catalog[[#Headers],[Till Date]],K424)),"Y","N")</f>
        <v>N</v>
      </c>
      <c r="M424" s="1319" t="str">
        <f t="shared" si="6"/>
        <v>Y</v>
      </c>
      <c r="N424" s="1319" t="str">
        <f>IF(ISNUMBER(SEARCH(kpi_catalog[[#Headers],[YTD]],$K424)),"Y","N")</f>
        <v>N</v>
      </c>
      <c r="O424" s="1292" t="str">
        <f>IF(ISNUMBER(SEARCH(kpi_catalog[[#Headers],[MTD]],$K424)),"Y","N")</f>
        <v>N</v>
      </c>
      <c r="P424" s="1292" t="str">
        <f>IF(ISNUMBER(SEARCH(kpi_catalog[[#Headers],[Selected period]],$K424)),"Y","N")</f>
        <v>N</v>
      </c>
      <c r="Q424" s="1293" t="s">
        <v>4341</v>
      </c>
      <c r="R424" s="1294" t="str">
        <f>IF(ISNUMBER(SEARCH(kpi_catalog[[#Headers],[Division]],$Q424)),"Y","N")</f>
        <v>Y</v>
      </c>
      <c r="S424" s="1294" t="str">
        <f>IF(ISNUMBER(SEARCH(kpi_catalog[[#Headers],[Brand]],$Q424)),"Y","N")</f>
        <v>Y</v>
      </c>
      <c r="T424" s="1294" t="str">
        <f>IF(ISNUMBER(SEARCH(kpi_catalog[[#Headers],[Acquisition Period]],$Q424)),"Y","N")</f>
        <v>N</v>
      </c>
      <c r="U424" s="1294" t="str">
        <f>IF(ISNUMBER(SEARCH(kpi_catalog[[#Headers],[Engager Type]],$Q424)),"Y","N")</f>
        <v>N</v>
      </c>
      <c r="V424" s="1294" t="str">
        <f>IF(ISNUMBER(SEARCH(kpi_catalog[[#Headers],[Buyer Type]],$Q424)),"Y","N")</f>
        <v>N</v>
      </c>
      <c r="W424" s="1294" t="str">
        <f>IF(ISNUMBER(SEARCH(kpi_catalog[[#Headers],[Loyalty Filter]],$Q424)),"Y","N")</f>
        <v>N</v>
      </c>
      <c r="X424" s="1294" t="str">
        <f>IF(ISNUMBER(SEARCH(kpi_catalog[[#Headers],[Channel]],$Q424)),"Y","N")</f>
        <v>N</v>
      </c>
      <c r="Y424" s="1294" t="str">
        <f>IF(ISNUMBER(SEARCH(kpi_catalog[[#Headers],[Campaign ID]],$Q424)),"Y","N")</f>
        <v>N</v>
      </c>
      <c r="Z424" s="1294" t="str">
        <f>IF(ISNUMBER(SEARCH(kpi_catalog[[#Headers],[Channel]],$Q424)),"Y","N")</f>
        <v>N</v>
      </c>
      <c r="AA424" s="1294" t="str">
        <f>IF(ISNUMBER(SEARCH(kpi_catalog[[#Headers],[Campaign ID]],$Q424)),"Y","N")</f>
        <v>N</v>
      </c>
      <c r="AB424" s="1294" t="str">
        <f>IF(ISNUMBER(SEARCH(kpi_catalog[[#Headers],[Campaign Name]],$Q424)),"Y","N")</f>
        <v>N</v>
      </c>
      <c r="AC424" s="1294" t="str">
        <f>IF(ISNUMBER(SEARCH(kpi_catalog[[#Headers],[Touchpoint]],$Q424)),"Y","N")</f>
        <v>N</v>
      </c>
      <c r="AD424" s="1294" t="str">
        <f>IF(ISNUMBER(SEARCH(kpi_catalog[[#Headers],[Campaign type]],$Q424)),"Y","N")</f>
        <v>N</v>
      </c>
      <c r="AE424" s="1294" t="str">
        <f>IF(ISNUMBER(SEARCH(kpi_catalog[[#Headers],[Product franchise]],$Q424)),"Y","N")</f>
        <v>N</v>
      </c>
      <c r="AF424" s="1294" t="str">
        <f>IF(ISNUMBER(SEARCH(kpi_catalog[[#Headers],[Product code]],$Q424)),"Y","N")</f>
        <v>N</v>
      </c>
      <c r="AG424" s="1297" t="s">
        <v>4337</v>
      </c>
      <c r="AH424" s="1296"/>
      <c r="AI424" s="1297"/>
      <c r="AJ424" s="1297"/>
    </row>
    <row r="425" spans="1:36" ht="30" customHeight="1">
      <c r="A425" s="1282">
        <v>423</v>
      </c>
      <c r="B425" s="1344" t="s">
        <v>5747</v>
      </c>
      <c r="C425" s="1296"/>
      <c r="D425" s="1291" t="s">
        <v>125</v>
      </c>
      <c r="E425" s="1291" t="s">
        <v>125</v>
      </c>
      <c r="F425" s="1291" t="s">
        <v>125</v>
      </c>
      <c r="G425" s="1291" t="s">
        <v>3368</v>
      </c>
      <c r="H425" s="1291" t="s">
        <v>4361</v>
      </c>
      <c r="I425" s="1291" t="s">
        <v>135</v>
      </c>
      <c r="J425" s="1318" t="s">
        <v>4631</v>
      </c>
      <c r="K425" s="1318" t="s">
        <v>4428</v>
      </c>
      <c r="L425" s="1319" t="str">
        <f>IF(ISNUMBER(SEARCH(kpi_catalog[[#Headers],[Till Date]],K425)),"Y","N")</f>
        <v>N</v>
      </c>
      <c r="M425" s="1319" t="str">
        <f t="shared" si="6"/>
        <v>N</v>
      </c>
      <c r="N425" s="1319" t="str">
        <f>IF(ISNUMBER(SEARCH(kpi_catalog[[#Headers],[YTD]],$K425)),"Y","N")</f>
        <v>N</v>
      </c>
      <c r="O425" s="1292" t="str">
        <f>IF(ISNUMBER(SEARCH(kpi_catalog[[#Headers],[MTD]],$K425)),"Y","N")</f>
        <v>N</v>
      </c>
      <c r="P425" s="1292" t="str">
        <f>IF(ISNUMBER(SEARCH(kpi_catalog[[#Headers],[Selected period]],$K425)),"Y","N")</f>
        <v>Y</v>
      </c>
      <c r="Q425" s="1293" t="s">
        <v>4341</v>
      </c>
      <c r="R425" s="1294" t="str">
        <f>IF(ISNUMBER(SEARCH(kpi_catalog[[#Headers],[Division]],$Q425)),"Y","N")</f>
        <v>Y</v>
      </c>
      <c r="S425" s="1294" t="str">
        <f>IF(ISNUMBER(SEARCH(kpi_catalog[[#Headers],[Brand]],$Q425)),"Y","N")</f>
        <v>Y</v>
      </c>
      <c r="T425" s="1294" t="str">
        <f>IF(ISNUMBER(SEARCH(kpi_catalog[[#Headers],[Acquisition Period]],$Q425)),"Y","N")</f>
        <v>N</v>
      </c>
      <c r="U425" s="1294" t="str">
        <f>IF(ISNUMBER(SEARCH(kpi_catalog[[#Headers],[Engager Type]],$Q425)),"Y","N")</f>
        <v>N</v>
      </c>
      <c r="V425" s="1294" t="str">
        <f>IF(ISNUMBER(SEARCH(kpi_catalog[[#Headers],[Buyer Type]],$Q425)),"Y","N")</f>
        <v>N</v>
      </c>
      <c r="W425" s="1294" t="str">
        <f>IF(ISNUMBER(SEARCH(kpi_catalog[[#Headers],[Loyalty Filter]],$Q425)),"Y","N")</f>
        <v>N</v>
      </c>
      <c r="X425" s="1294" t="str">
        <f>IF(ISNUMBER(SEARCH(kpi_catalog[[#Headers],[Channel]],$Q425)),"Y","N")</f>
        <v>N</v>
      </c>
      <c r="Y425" s="1294" t="str">
        <f>IF(ISNUMBER(SEARCH(kpi_catalog[[#Headers],[Campaign ID]],$Q425)),"Y","N")</f>
        <v>N</v>
      </c>
      <c r="Z425" s="1294" t="str">
        <f>IF(ISNUMBER(SEARCH(kpi_catalog[[#Headers],[Channel]],$Q425)),"Y","N")</f>
        <v>N</v>
      </c>
      <c r="AA425" s="1294" t="str">
        <f>IF(ISNUMBER(SEARCH(kpi_catalog[[#Headers],[Campaign ID]],$Q425)),"Y","N")</f>
        <v>N</v>
      </c>
      <c r="AB425" s="1294" t="str">
        <f>IF(ISNUMBER(SEARCH(kpi_catalog[[#Headers],[Campaign Name]],$Q425)),"Y","N")</f>
        <v>N</v>
      </c>
      <c r="AC425" s="1294" t="str">
        <f>IF(ISNUMBER(SEARCH(kpi_catalog[[#Headers],[Touchpoint]],$Q425)),"Y","N")</f>
        <v>N</v>
      </c>
      <c r="AD425" s="1294" t="str">
        <f>IF(ISNUMBER(SEARCH(kpi_catalog[[#Headers],[Campaign type]],$Q425)),"Y","N")</f>
        <v>N</v>
      </c>
      <c r="AE425" s="1294" t="str">
        <f>IF(ISNUMBER(SEARCH(kpi_catalog[[#Headers],[Product franchise]],$Q425)),"Y","N")</f>
        <v>N</v>
      </c>
      <c r="AF425" s="1294" t="str">
        <f>IF(ISNUMBER(SEARCH(kpi_catalog[[#Headers],[Product code]],$Q425)),"Y","N")</f>
        <v>N</v>
      </c>
      <c r="AG425" s="1323"/>
      <c r="AH425" s="1296"/>
      <c r="AI425" s="1297"/>
      <c r="AJ425" s="1297"/>
    </row>
    <row r="426" spans="1:36" ht="30" customHeight="1">
      <c r="A426" s="1282">
        <v>424</v>
      </c>
      <c r="B426" s="1344" t="s">
        <v>5747</v>
      </c>
      <c r="C426" s="1296"/>
      <c r="D426" s="1291" t="s">
        <v>125</v>
      </c>
      <c r="E426" s="1291" t="s">
        <v>125</v>
      </c>
      <c r="F426" s="1291" t="s">
        <v>5801</v>
      </c>
      <c r="G426" s="1291" t="s">
        <v>3368</v>
      </c>
      <c r="H426" s="1291" t="s">
        <v>4336</v>
      </c>
      <c r="I426" s="1291" t="s">
        <v>135</v>
      </c>
      <c r="J426" s="1318" t="s">
        <v>4631</v>
      </c>
      <c r="K426" s="1318" t="s">
        <v>4633</v>
      </c>
      <c r="L426" s="1319" t="str">
        <f>IF(ISNUMBER(SEARCH(kpi_catalog[[#Headers],[Till Date]],K426)),"Y","N")</f>
        <v>N</v>
      </c>
      <c r="M426" s="1319" t="str">
        <f t="shared" si="6"/>
        <v>N</v>
      </c>
      <c r="N426" s="1319" t="str">
        <f>IF(ISNUMBER(SEARCH(kpi_catalog[[#Headers],[YTD]],$K426)),"Y","N")</f>
        <v>N</v>
      </c>
      <c r="O426" s="1292" t="str">
        <f>IF(ISNUMBER(SEARCH(kpi_catalog[[#Headers],[MTD]],$K426)),"Y","N")</f>
        <v>N</v>
      </c>
      <c r="P426" s="1292" t="str">
        <f>IF(ISNUMBER(SEARCH(kpi_catalog[[#Headers],[Selected period]],$K426)),"Y","N")</f>
        <v>Y</v>
      </c>
      <c r="Q426" s="1293" t="s">
        <v>4341</v>
      </c>
      <c r="R426" s="1294" t="str">
        <f>IF(ISNUMBER(SEARCH(kpi_catalog[[#Headers],[Division]],$Q426)),"Y","N")</f>
        <v>Y</v>
      </c>
      <c r="S426" s="1294" t="str">
        <f>IF(ISNUMBER(SEARCH(kpi_catalog[[#Headers],[Brand]],$Q426)),"Y","N")</f>
        <v>Y</v>
      </c>
      <c r="T426" s="1294" t="str">
        <f>IF(ISNUMBER(SEARCH(kpi_catalog[[#Headers],[Acquisition Period]],$Q426)),"Y","N")</f>
        <v>N</v>
      </c>
      <c r="U426" s="1294" t="str">
        <f>IF(ISNUMBER(SEARCH(kpi_catalog[[#Headers],[Engager Type]],$Q426)),"Y","N")</f>
        <v>N</v>
      </c>
      <c r="V426" s="1294" t="str">
        <f>IF(ISNUMBER(SEARCH(kpi_catalog[[#Headers],[Buyer Type]],$Q426)),"Y","N")</f>
        <v>N</v>
      </c>
      <c r="W426" s="1294" t="str">
        <f>IF(ISNUMBER(SEARCH(kpi_catalog[[#Headers],[Loyalty Filter]],$Q426)),"Y","N")</f>
        <v>N</v>
      </c>
      <c r="X426" s="1294" t="str">
        <f>IF(ISNUMBER(SEARCH(kpi_catalog[[#Headers],[Channel]],$Q426)),"Y","N")</f>
        <v>N</v>
      </c>
      <c r="Y426" s="1294" t="str">
        <f>IF(ISNUMBER(SEARCH(kpi_catalog[[#Headers],[Campaign ID]],$Q426)),"Y","N")</f>
        <v>N</v>
      </c>
      <c r="Z426" s="1294" t="str">
        <f>IF(ISNUMBER(SEARCH(kpi_catalog[[#Headers],[Channel]],$Q426)),"Y","N")</f>
        <v>N</v>
      </c>
      <c r="AA426" s="1294" t="str">
        <f>IF(ISNUMBER(SEARCH(kpi_catalog[[#Headers],[Campaign ID]],$Q426)),"Y","N")</f>
        <v>N</v>
      </c>
      <c r="AB426" s="1294" t="str">
        <f>IF(ISNUMBER(SEARCH(kpi_catalog[[#Headers],[Campaign Name]],$Q426)),"Y","N")</f>
        <v>N</v>
      </c>
      <c r="AC426" s="1294" t="str">
        <f>IF(ISNUMBER(SEARCH(kpi_catalog[[#Headers],[Touchpoint]],$Q426)),"Y","N")</f>
        <v>N</v>
      </c>
      <c r="AD426" s="1294" t="str">
        <f>IF(ISNUMBER(SEARCH(kpi_catalog[[#Headers],[Campaign type]],$Q426)),"Y","N")</f>
        <v>N</v>
      </c>
      <c r="AE426" s="1294" t="str">
        <f>IF(ISNUMBER(SEARCH(kpi_catalog[[#Headers],[Product franchise]],$Q426)),"Y","N")</f>
        <v>N</v>
      </c>
      <c r="AF426" s="1294" t="str">
        <f>IF(ISNUMBER(SEARCH(kpi_catalog[[#Headers],[Product code]],$Q426)),"Y","N")</f>
        <v>N</v>
      </c>
      <c r="AG426" s="1297" t="s">
        <v>4337</v>
      </c>
      <c r="AH426" s="1296"/>
      <c r="AI426" s="1297"/>
      <c r="AJ426" s="1297"/>
    </row>
    <row r="427" spans="1:36" ht="30" customHeight="1">
      <c r="A427" s="1282">
        <v>425</v>
      </c>
      <c r="B427" s="1344" t="s">
        <v>5747</v>
      </c>
      <c r="C427" s="1296"/>
      <c r="D427" s="1291" t="s">
        <v>125</v>
      </c>
      <c r="E427" s="1291" t="s">
        <v>125</v>
      </c>
      <c r="F427" s="1291" t="s">
        <v>5802</v>
      </c>
      <c r="G427" s="1291" t="s">
        <v>4339</v>
      </c>
      <c r="H427" s="1291" t="s">
        <v>4336</v>
      </c>
      <c r="I427" s="1291" t="s">
        <v>135</v>
      </c>
      <c r="J427" s="1318" t="s">
        <v>4631</v>
      </c>
      <c r="K427" s="1318" t="s">
        <v>4428</v>
      </c>
      <c r="L427" s="1319" t="str">
        <f>IF(ISNUMBER(SEARCH(kpi_catalog[[#Headers],[Till Date]],K427)),"Y","N")</f>
        <v>N</v>
      </c>
      <c r="M427" s="1319" t="str">
        <f t="shared" si="6"/>
        <v>N</v>
      </c>
      <c r="N427" s="1319" t="str">
        <f>IF(ISNUMBER(SEARCH(kpi_catalog[[#Headers],[YTD]],$K427)),"Y","N")</f>
        <v>N</v>
      </c>
      <c r="O427" s="1292" t="str">
        <f>IF(ISNUMBER(SEARCH(kpi_catalog[[#Headers],[MTD]],$K427)),"Y","N")</f>
        <v>N</v>
      </c>
      <c r="P427" s="1292" t="str">
        <f>IF(ISNUMBER(SEARCH(kpi_catalog[[#Headers],[Selected period]],$K427)),"Y","N")</f>
        <v>Y</v>
      </c>
      <c r="Q427" s="1293" t="s">
        <v>4341</v>
      </c>
      <c r="R427" s="1294" t="str">
        <f>IF(ISNUMBER(SEARCH(kpi_catalog[[#Headers],[Division]],$Q427)),"Y","N")</f>
        <v>Y</v>
      </c>
      <c r="S427" s="1294" t="str">
        <f>IF(ISNUMBER(SEARCH(kpi_catalog[[#Headers],[Brand]],$Q427)),"Y","N")</f>
        <v>Y</v>
      </c>
      <c r="T427" s="1294" t="str">
        <f>IF(ISNUMBER(SEARCH(kpi_catalog[[#Headers],[Acquisition Period]],$Q427)),"Y","N")</f>
        <v>N</v>
      </c>
      <c r="U427" s="1294" t="str">
        <f>IF(ISNUMBER(SEARCH(kpi_catalog[[#Headers],[Engager Type]],$Q427)),"Y","N")</f>
        <v>N</v>
      </c>
      <c r="V427" s="1294" t="str">
        <f>IF(ISNUMBER(SEARCH(kpi_catalog[[#Headers],[Buyer Type]],$Q427)),"Y","N")</f>
        <v>N</v>
      </c>
      <c r="W427" s="1294" t="str">
        <f>IF(ISNUMBER(SEARCH(kpi_catalog[[#Headers],[Loyalty Filter]],$Q427)),"Y","N")</f>
        <v>N</v>
      </c>
      <c r="X427" s="1294" t="str">
        <f>IF(ISNUMBER(SEARCH(kpi_catalog[[#Headers],[Channel]],$Q427)),"Y","N")</f>
        <v>N</v>
      </c>
      <c r="Y427" s="1294" t="str">
        <f>IF(ISNUMBER(SEARCH(kpi_catalog[[#Headers],[Campaign ID]],$Q427)),"Y","N")</f>
        <v>N</v>
      </c>
      <c r="Z427" s="1294" t="str">
        <f>IF(ISNUMBER(SEARCH(kpi_catalog[[#Headers],[Channel]],$Q427)),"Y","N")</f>
        <v>N</v>
      </c>
      <c r="AA427" s="1294" t="str">
        <f>IF(ISNUMBER(SEARCH(kpi_catalog[[#Headers],[Campaign ID]],$Q427)),"Y","N")</f>
        <v>N</v>
      </c>
      <c r="AB427" s="1294" t="str">
        <f>IF(ISNUMBER(SEARCH(kpi_catalog[[#Headers],[Campaign Name]],$Q427)),"Y","N")</f>
        <v>N</v>
      </c>
      <c r="AC427" s="1294" t="str">
        <f>IF(ISNUMBER(SEARCH(kpi_catalog[[#Headers],[Touchpoint]],$Q427)),"Y","N")</f>
        <v>N</v>
      </c>
      <c r="AD427" s="1294" t="str">
        <f>IF(ISNUMBER(SEARCH(kpi_catalog[[#Headers],[Campaign type]],$Q427)),"Y","N")</f>
        <v>N</v>
      </c>
      <c r="AE427" s="1294" t="str">
        <f>IF(ISNUMBER(SEARCH(kpi_catalog[[#Headers],[Product franchise]],$Q427)),"Y","N")</f>
        <v>N</v>
      </c>
      <c r="AF427" s="1294" t="str">
        <f>IF(ISNUMBER(SEARCH(kpi_catalog[[#Headers],[Product code]],$Q427)),"Y","N")</f>
        <v>N</v>
      </c>
      <c r="AG427" s="1297" t="s">
        <v>4337</v>
      </c>
      <c r="AH427" s="1296"/>
      <c r="AI427" s="1297"/>
      <c r="AJ427" s="1297"/>
    </row>
    <row r="428" spans="1:36" ht="30" customHeight="1">
      <c r="A428" s="1282">
        <v>426</v>
      </c>
      <c r="B428" s="1344" t="s">
        <v>5747</v>
      </c>
      <c r="C428" s="1296"/>
      <c r="D428" s="1291" t="s">
        <v>125</v>
      </c>
      <c r="E428" s="1291" t="s">
        <v>125</v>
      </c>
      <c r="F428" s="1291" t="s">
        <v>5803</v>
      </c>
      <c r="G428" s="1291" t="s">
        <v>3368</v>
      </c>
      <c r="H428" s="1291" t="s">
        <v>4336</v>
      </c>
      <c r="I428" s="1291" t="s">
        <v>135</v>
      </c>
      <c r="J428" s="1318" t="s">
        <v>4631</v>
      </c>
      <c r="K428" s="1318" t="s">
        <v>4636</v>
      </c>
      <c r="L428" s="1319" t="str">
        <f>IF(ISNUMBER(SEARCH(kpi_catalog[[#Headers],[Till Date]],K428)),"Y","N")</f>
        <v>N</v>
      </c>
      <c r="M428" s="1319" t="str">
        <f t="shared" si="6"/>
        <v>Y</v>
      </c>
      <c r="N428" s="1319" t="str">
        <f>IF(ISNUMBER(SEARCH(kpi_catalog[[#Headers],[YTD]],$K428)),"Y","N")</f>
        <v>N</v>
      </c>
      <c r="O428" s="1292" t="str">
        <f>IF(ISNUMBER(SEARCH(kpi_catalog[[#Headers],[MTD]],$K428)),"Y","N")</f>
        <v>N</v>
      </c>
      <c r="P428" s="1292" t="str">
        <f>IF(ISNUMBER(SEARCH(kpi_catalog[[#Headers],[Selected period]],$K428)),"Y","N")</f>
        <v>N</v>
      </c>
      <c r="Q428" s="1293" t="s">
        <v>4341</v>
      </c>
      <c r="R428" s="1294" t="str">
        <f>IF(ISNUMBER(SEARCH(kpi_catalog[[#Headers],[Division]],$Q428)),"Y","N")</f>
        <v>Y</v>
      </c>
      <c r="S428" s="1294" t="str">
        <f>IF(ISNUMBER(SEARCH(kpi_catalog[[#Headers],[Brand]],$Q428)),"Y","N")</f>
        <v>Y</v>
      </c>
      <c r="T428" s="1294" t="str">
        <f>IF(ISNUMBER(SEARCH(kpi_catalog[[#Headers],[Acquisition Period]],$Q428)),"Y","N")</f>
        <v>N</v>
      </c>
      <c r="U428" s="1294" t="str">
        <f>IF(ISNUMBER(SEARCH(kpi_catalog[[#Headers],[Engager Type]],$Q428)),"Y","N")</f>
        <v>N</v>
      </c>
      <c r="V428" s="1294" t="str">
        <f>IF(ISNUMBER(SEARCH(kpi_catalog[[#Headers],[Buyer Type]],$Q428)),"Y","N")</f>
        <v>N</v>
      </c>
      <c r="W428" s="1294" t="str">
        <f>IF(ISNUMBER(SEARCH(kpi_catalog[[#Headers],[Loyalty Filter]],$Q428)),"Y","N")</f>
        <v>N</v>
      </c>
      <c r="X428" s="1294" t="str">
        <f>IF(ISNUMBER(SEARCH(kpi_catalog[[#Headers],[Channel]],$Q428)),"Y","N")</f>
        <v>N</v>
      </c>
      <c r="Y428" s="1294" t="str">
        <f>IF(ISNUMBER(SEARCH(kpi_catalog[[#Headers],[Campaign ID]],$Q428)),"Y","N")</f>
        <v>N</v>
      </c>
      <c r="Z428" s="1294" t="str">
        <f>IF(ISNUMBER(SEARCH(kpi_catalog[[#Headers],[Channel]],$Q428)),"Y","N")</f>
        <v>N</v>
      </c>
      <c r="AA428" s="1294" t="str">
        <f>IF(ISNUMBER(SEARCH(kpi_catalog[[#Headers],[Campaign ID]],$Q428)),"Y","N")</f>
        <v>N</v>
      </c>
      <c r="AB428" s="1294" t="str">
        <f>IF(ISNUMBER(SEARCH(kpi_catalog[[#Headers],[Campaign Name]],$Q428)),"Y","N")</f>
        <v>N</v>
      </c>
      <c r="AC428" s="1294" t="str">
        <f>IF(ISNUMBER(SEARCH(kpi_catalog[[#Headers],[Touchpoint]],$Q428)),"Y","N")</f>
        <v>N</v>
      </c>
      <c r="AD428" s="1294" t="str">
        <f>IF(ISNUMBER(SEARCH(kpi_catalog[[#Headers],[Campaign type]],$Q428)),"Y","N")</f>
        <v>N</v>
      </c>
      <c r="AE428" s="1294" t="str">
        <f>IF(ISNUMBER(SEARCH(kpi_catalog[[#Headers],[Product franchise]],$Q428)),"Y","N")</f>
        <v>N</v>
      </c>
      <c r="AF428" s="1294" t="str">
        <f>IF(ISNUMBER(SEARCH(kpi_catalog[[#Headers],[Product code]],$Q428)),"Y","N")</f>
        <v>N</v>
      </c>
      <c r="AG428" s="1297" t="s">
        <v>4337</v>
      </c>
      <c r="AH428" s="1296"/>
      <c r="AI428" s="1297"/>
      <c r="AJ428" s="1297"/>
    </row>
    <row r="429" spans="1:36" ht="30" customHeight="1">
      <c r="A429" s="1282">
        <v>427</v>
      </c>
      <c r="B429" s="1344" t="s">
        <v>5747</v>
      </c>
      <c r="C429" s="1296"/>
      <c r="D429" s="1323" t="s">
        <v>4447</v>
      </c>
      <c r="E429" s="1291" t="s">
        <v>4447</v>
      </c>
      <c r="F429" s="1291" t="s">
        <v>4447</v>
      </c>
      <c r="G429" s="1291" t="s">
        <v>3368</v>
      </c>
      <c r="H429" s="1291" t="s">
        <v>4361</v>
      </c>
      <c r="I429" s="1291" t="s">
        <v>135</v>
      </c>
      <c r="J429" s="1318" t="s">
        <v>4631</v>
      </c>
      <c r="K429" s="1318" t="s">
        <v>4428</v>
      </c>
      <c r="L429" s="1319" t="str">
        <f>IF(ISNUMBER(SEARCH(kpi_catalog[[#Headers],[Till Date]],K429)),"Y","N")</f>
        <v>N</v>
      </c>
      <c r="M429" s="1319" t="str">
        <f t="shared" si="6"/>
        <v>N</v>
      </c>
      <c r="N429" s="1319" t="str">
        <f>IF(ISNUMBER(SEARCH(kpi_catalog[[#Headers],[YTD]],$K429)),"Y","N")</f>
        <v>N</v>
      </c>
      <c r="O429" s="1292" t="str">
        <f>IF(ISNUMBER(SEARCH(kpi_catalog[[#Headers],[MTD]],$K429)),"Y","N")</f>
        <v>N</v>
      </c>
      <c r="P429" s="1292" t="str">
        <f>IF(ISNUMBER(SEARCH(kpi_catalog[[#Headers],[Selected period]],$K429)),"Y","N")</f>
        <v>Y</v>
      </c>
      <c r="Q429" s="1293" t="s">
        <v>4341</v>
      </c>
      <c r="R429" s="1294" t="str">
        <f>IF(ISNUMBER(SEARCH(kpi_catalog[[#Headers],[Division]],$Q429)),"Y","N")</f>
        <v>Y</v>
      </c>
      <c r="S429" s="1294" t="str">
        <f>IF(ISNUMBER(SEARCH(kpi_catalog[[#Headers],[Brand]],$Q429)),"Y","N")</f>
        <v>Y</v>
      </c>
      <c r="T429" s="1294" t="str">
        <f>IF(ISNUMBER(SEARCH(kpi_catalog[[#Headers],[Acquisition Period]],$Q429)),"Y","N")</f>
        <v>N</v>
      </c>
      <c r="U429" s="1294" t="str">
        <f>IF(ISNUMBER(SEARCH(kpi_catalog[[#Headers],[Engager Type]],$Q429)),"Y","N")</f>
        <v>N</v>
      </c>
      <c r="V429" s="1294" t="str">
        <f>IF(ISNUMBER(SEARCH(kpi_catalog[[#Headers],[Buyer Type]],$Q429)),"Y","N")</f>
        <v>N</v>
      </c>
      <c r="W429" s="1294" t="str">
        <f>IF(ISNUMBER(SEARCH(kpi_catalog[[#Headers],[Loyalty Filter]],$Q429)),"Y","N")</f>
        <v>N</v>
      </c>
      <c r="X429" s="1294" t="str">
        <f>IF(ISNUMBER(SEARCH(kpi_catalog[[#Headers],[Channel]],$Q429)),"Y","N")</f>
        <v>N</v>
      </c>
      <c r="Y429" s="1294" t="str">
        <f>IF(ISNUMBER(SEARCH(kpi_catalog[[#Headers],[Campaign ID]],$Q429)),"Y","N")</f>
        <v>N</v>
      </c>
      <c r="Z429" s="1294" t="str">
        <f>IF(ISNUMBER(SEARCH(kpi_catalog[[#Headers],[Channel]],$Q429)),"Y","N")</f>
        <v>N</v>
      </c>
      <c r="AA429" s="1294" t="str">
        <f>IF(ISNUMBER(SEARCH(kpi_catalog[[#Headers],[Campaign ID]],$Q429)),"Y","N")</f>
        <v>N</v>
      </c>
      <c r="AB429" s="1294" t="str">
        <f>IF(ISNUMBER(SEARCH(kpi_catalog[[#Headers],[Campaign Name]],$Q429)),"Y","N")</f>
        <v>N</v>
      </c>
      <c r="AC429" s="1294" t="str">
        <f>IF(ISNUMBER(SEARCH(kpi_catalog[[#Headers],[Touchpoint]],$Q429)),"Y","N")</f>
        <v>N</v>
      </c>
      <c r="AD429" s="1294" t="str">
        <f>IF(ISNUMBER(SEARCH(kpi_catalog[[#Headers],[Campaign type]],$Q429)),"Y","N")</f>
        <v>N</v>
      </c>
      <c r="AE429" s="1294" t="str">
        <f>IF(ISNUMBER(SEARCH(kpi_catalog[[#Headers],[Product franchise]],$Q429)),"Y","N")</f>
        <v>N</v>
      </c>
      <c r="AF429" s="1294" t="str">
        <f>IF(ISNUMBER(SEARCH(kpi_catalog[[#Headers],[Product code]],$Q429)),"Y","N")</f>
        <v>N</v>
      </c>
      <c r="AG429" s="1323"/>
      <c r="AH429" s="1296"/>
      <c r="AI429" s="1297"/>
      <c r="AJ429" s="1297"/>
    </row>
    <row r="430" spans="1:36" ht="30" customHeight="1">
      <c r="A430" s="1282">
        <v>428</v>
      </c>
      <c r="B430" s="1344" t="s">
        <v>5747</v>
      </c>
      <c r="C430" s="1296"/>
      <c r="D430" s="1323" t="s">
        <v>4447</v>
      </c>
      <c r="E430" s="1291" t="s">
        <v>4447</v>
      </c>
      <c r="F430" s="1291" t="s">
        <v>5804</v>
      </c>
      <c r="G430" s="1291" t="s">
        <v>3368</v>
      </c>
      <c r="H430" s="1291" t="s">
        <v>4336</v>
      </c>
      <c r="I430" s="1291" t="s">
        <v>135</v>
      </c>
      <c r="J430" s="1318" t="s">
        <v>4631</v>
      </c>
      <c r="K430" s="1318" t="s">
        <v>4633</v>
      </c>
      <c r="L430" s="1319" t="str">
        <f>IF(ISNUMBER(SEARCH(kpi_catalog[[#Headers],[Till Date]],K430)),"Y","N")</f>
        <v>N</v>
      </c>
      <c r="M430" s="1319" t="str">
        <f t="shared" si="6"/>
        <v>N</v>
      </c>
      <c r="N430" s="1319" t="str">
        <f>IF(ISNUMBER(SEARCH(kpi_catalog[[#Headers],[YTD]],$K430)),"Y","N")</f>
        <v>N</v>
      </c>
      <c r="O430" s="1292" t="str">
        <f>IF(ISNUMBER(SEARCH(kpi_catalog[[#Headers],[MTD]],$K430)),"Y","N")</f>
        <v>N</v>
      </c>
      <c r="P430" s="1292" t="str">
        <f>IF(ISNUMBER(SEARCH(kpi_catalog[[#Headers],[Selected period]],$K430)),"Y","N")</f>
        <v>Y</v>
      </c>
      <c r="Q430" s="1293" t="s">
        <v>4341</v>
      </c>
      <c r="R430" s="1294" t="str">
        <f>IF(ISNUMBER(SEARCH(kpi_catalog[[#Headers],[Division]],$Q430)),"Y","N")</f>
        <v>Y</v>
      </c>
      <c r="S430" s="1294" t="str">
        <f>IF(ISNUMBER(SEARCH(kpi_catalog[[#Headers],[Brand]],$Q430)),"Y","N")</f>
        <v>Y</v>
      </c>
      <c r="T430" s="1294" t="str">
        <f>IF(ISNUMBER(SEARCH(kpi_catalog[[#Headers],[Acquisition Period]],$Q430)),"Y","N")</f>
        <v>N</v>
      </c>
      <c r="U430" s="1294" t="str">
        <f>IF(ISNUMBER(SEARCH(kpi_catalog[[#Headers],[Engager Type]],$Q430)),"Y","N")</f>
        <v>N</v>
      </c>
      <c r="V430" s="1294" t="str">
        <f>IF(ISNUMBER(SEARCH(kpi_catalog[[#Headers],[Buyer Type]],$Q430)),"Y","N")</f>
        <v>N</v>
      </c>
      <c r="W430" s="1294" t="str">
        <f>IF(ISNUMBER(SEARCH(kpi_catalog[[#Headers],[Loyalty Filter]],$Q430)),"Y","N")</f>
        <v>N</v>
      </c>
      <c r="X430" s="1294" t="str">
        <f>IF(ISNUMBER(SEARCH(kpi_catalog[[#Headers],[Channel]],$Q430)),"Y","N")</f>
        <v>N</v>
      </c>
      <c r="Y430" s="1294" t="str">
        <f>IF(ISNUMBER(SEARCH(kpi_catalog[[#Headers],[Campaign ID]],$Q430)),"Y","N")</f>
        <v>N</v>
      </c>
      <c r="Z430" s="1294" t="str">
        <f>IF(ISNUMBER(SEARCH(kpi_catalog[[#Headers],[Channel]],$Q430)),"Y","N")</f>
        <v>N</v>
      </c>
      <c r="AA430" s="1294" t="str">
        <f>IF(ISNUMBER(SEARCH(kpi_catalog[[#Headers],[Campaign ID]],$Q430)),"Y","N")</f>
        <v>N</v>
      </c>
      <c r="AB430" s="1294" t="str">
        <f>IF(ISNUMBER(SEARCH(kpi_catalog[[#Headers],[Campaign Name]],$Q430)),"Y","N")</f>
        <v>N</v>
      </c>
      <c r="AC430" s="1294" t="str">
        <f>IF(ISNUMBER(SEARCH(kpi_catalog[[#Headers],[Touchpoint]],$Q430)),"Y","N")</f>
        <v>N</v>
      </c>
      <c r="AD430" s="1294" t="str">
        <f>IF(ISNUMBER(SEARCH(kpi_catalog[[#Headers],[Campaign type]],$Q430)),"Y","N")</f>
        <v>N</v>
      </c>
      <c r="AE430" s="1294" t="str">
        <f>IF(ISNUMBER(SEARCH(kpi_catalog[[#Headers],[Product franchise]],$Q430)),"Y","N")</f>
        <v>N</v>
      </c>
      <c r="AF430" s="1294" t="str">
        <f>IF(ISNUMBER(SEARCH(kpi_catalog[[#Headers],[Product code]],$Q430)),"Y","N")</f>
        <v>N</v>
      </c>
      <c r="AG430" s="1297" t="s">
        <v>4337</v>
      </c>
      <c r="AH430" s="1296"/>
      <c r="AI430" s="1297"/>
      <c r="AJ430" s="1297"/>
    </row>
    <row r="431" spans="1:36" ht="30" customHeight="1">
      <c r="A431" s="1282">
        <v>429</v>
      </c>
      <c r="B431" s="1344" t="s">
        <v>5747</v>
      </c>
      <c r="C431" s="1296"/>
      <c r="D431" s="1323" t="s">
        <v>4447</v>
      </c>
      <c r="E431" s="1291" t="s">
        <v>4447</v>
      </c>
      <c r="F431" s="1291" t="s">
        <v>5805</v>
      </c>
      <c r="G431" s="1291" t="s">
        <v>4339</v>
      </c>
      <c r="H431" s="1291" t="s">
        <v>4336</v>
      </c>
      <c r="I431" s="1291" t="s">
        <v>135</v>
      </c>
      <c r="J431" s="1318" t="s">
        <v>4631</v>
      </c>
      <c r="K431" s="1318" t="s">
        <v>4428</v>
      </c>
      <c r="L431" s="1319" t="str">
        <f>IF(ISNUMBER(SEARCH(kpi_catalog[[#Headers],[Till Date]],K431)),"Y","N")</f>
        <v>N</v>
      </c>
      <c r="M431" s="1319" t="str">
        <f t="shared" si="6"/>
        <v>N</v>
      </c>
      <c r="N431" s="1319" t="str">
        <f>IF(ISNUMBER(SEARCH(kpi_catalog[[#Headers],[YTD]],$K431)),"Y","N")</f>
        <v>N</v>
      </c>
      <c r="O431" s="1292" t="str">
        <f>IF(ISNUMBER(SEARCH(kpi_catalog[[#Headers],[MTD]],$K431)),"Y","N")</f>
        <v>N</v>
      </c>
      <c r="P431" s="1292" t="str">
        <f>IF(ISNUMBER(SEARCH(kpi_catalog[[#Headers],[Selected period]],$K431)),"Y","N")</f>
        <v>Y</v>
      </c>
      <c r="Q431" s="1293" t="s">
        <v>4341</v>
      </c>
      <c r="R431" s="1294" t="str">
        <f>IF(ISNUMBER(SEARCH(kpi_catalog[[#Headers],[Division]],$Q431)),"Y","N")</f>
        <v>Y</v>
      </c>
      <c r="S431" s="1294" t="str">
        <f>IF(ISNUMBER(SEARCH(kpi_catalog[[#Headers],[Brand]],$Q431)),"Y","N")</f>
        <v>Y</v>
      </c>
      <c r="T431" s="1294" t="str">
        <f>IF(ISNUMBER(SEARCH(kpi_catalog[[#Headers],[Acquisition Period]],$Q431)),"Y","N")</f>
        <v>N</v>
      </c>
      <c r="U431" s="1294" t="str">
        <f>IF(ISNUMBER(SEARCH(kpi_catalog[[#Headers],[Engager Type]],$Q431)),"Y","N")</f>
        <v>N</v>
      </c>
      <c r="V431" s="1294" t="str">
        <f>IF(ISNUMBER(SEARCH(kpi_catalog[[#Headers],[Buyer Type]],$Q431)),"Y","N")</f>
        <v>N</v>
      </c>
      <c r="W431" s="1294" t="str">
        <f>IF(ISNUMBER(SEARCH(kpi_catalog[[#Headers],[Loyalty Filter]],$Q431)),"Y","N")</f>
        <v>N</v>
      </c>
      <c r="X431" s="1294" t="str">
        <f>IF(ISNUMBER(SEARCH(kpi_catalog[[#Headers],[Channel]],$Q431)),"Y","N")</f>
        <v>N</v>
      </c>
      <c r="Y431" s="1294" t="str">
        <f>IF(ISNUMBER(SEARCH(kpi_catalog[[#Headers],[Campaign ID]],$Q431)),"Y","N")</f>
        <v>N</v>
      </c>
      <c r="Z431" s="1294" t="str">
        <f>IF(ISNUMBER(SEARCH(kpi_catalog[[#Headers],[Channel]],$Q431)),"Y","N")</f>
        <v>N</v>
      </c>
      <c r="AA431" s="1294" t="str">
        <f>IF(ISNUMBER(SEARCH(kpi_catalog[[#Headers],[Campaign ID]],$Q431)),"Y","N")</f>
        <v>N</v>
      </c>
      <c r="AB431" s="1294" t="str">
        <f>IF(ISNUMBER(SEARCH(kpi_catalog[[#Headers],[Campaign Name]],$Q431)),"Y","N")</f>
        <v>N</v>
      </c>
      <c r="AC431" s="1294" t="str">
        <f>IF(ISNUMBER(SEARCH(kpi_catalog[[#Headers],[Touchpoint]],$Q431)),"Y","N")</f>
        <v>N</v>
      </c>
      <c r="AD431" s="1294" t="str">
        <f>IF(ISNUMBER(SEARCH(kpi_catalog[[#Headers],[Campaign type]],$Q431)),"Y","N")</f>
        <v>N</v>
      </c>
      <c r="AE431" s="1294" t="str">
        <f>IF(ISNUMBER(SEARCH(kpi_catalog[[#Headers],[Product franchise]],$Q431)),"Y","N")</f>
        <v>N</v>
      </c>
      <c r="AF431" s="1294" t="str">
        <f>IF(ISNUMBER(SEARCH(kpi_catalog[[#Headers],[Product code]],$Q431)),"Y","N")</f>
        <v>N</v>
      </c>
      <c r="AG431" s="1297" t="s">
        <v>4337</v>
      </c>
      <c r="AH431" s="1296"/>
      <c r="AI431" s="1297"/>
      <c r="AJ431" s="1297"/>
    </row>
    <row r="432" spans="1:36" ht="30" customHeight="1">
      <c r="A432" s="1282">
        <v>430</v>
      </c>
      <c r="B432" s="1344" t="s">
        <v>5747</v>
      </c>
      <c r="C432" s="1296"/>
      <c r="D432" s="1323" t="s">
        <v>4447</v>
      </c>
      <c r="E432" s="1291" t="s">
        <v>4447</v>
      </c>
      <c r="F432" s="1291" t="s">
        <v>5806</v>
      </c>
      <c r="G432" s="1291" t="s">
        <v>3368</v>
      </c>
      <c r="H432" s="1291" t="s">
        <v>4336</v>
      </c>
      <c r="I432" s="1291" t="s">
        <v>135</v>
      </c>
      <c r="J432" s="1318" t="s">
        <v>4631</v>
      </c>
      <c r="K432" s="1318" t="s">
        <v>4636</v>
      </c>
      <c r="L432" s="1319" t="str">
        <f>IF(ISNUMBER(SEARCH(kpi_catalog[[#Headers],[Till Date]],K432)),"Y","N")</f>
        <v>N</v>
      </c>
      <c r="M432" s="1319" t="str">
        <f t="shared" si="6"/>
        <v>Y</v>
      </c>
      <c r="N432" s="1319" t="str">
        <f>IF(ISNUMBER(SEARCH(kpi_catalog[[#Headers],[YTD]],$K432)),"Y","N")</f>
        <v>N</v>
      </c>
      <c r="O432" s="1292" t="str">
        <f>IF(ISNUMBER(SEARCH(kpi_catalog[[#Headers],[MTD]],$K432)),"Y","N")</f>
        <v>N</v>
      </c>
      <c r="P432" s="1292" t="str">
        <f>IF(ISNUMBER(SEARCH(kpi_catalog[[#Headers],[Selected period]],$K432)),"Y","N")</f>
        <v>N</v>
      </c>
      <c r="Q432" s="1293" t="s">
        <v>4341</v>
      </c>
      <c r="R432" s="1294" t="str">
        <f>IF(ISNUMBER(SEARCH(kpi_catalog[[#Headers],[Division]],$Q432)),"Y","N")</f>
        <v>Y</v>
      </c>
      <c r="S432" s="1294" t="str">
        <f>IF(ISNUMBER(SEARCH(kpi_catalog[[#Headers],[Brand]],$Q432)),"Y","N")</f>
        <v>Y</v>
      </c>
      <c r="T432" s="1294" t="str">
        <f>IF(ISNUMBER(SEARCH(kpi_catalog[[#Headers],[Acquisition Period]],$Q432)),"Y","N")</f>
        <v>N</v>
      </c>
      <c r="U432" s="1294" t="str">
        <f>IF(ISNUMBER(SEARCH(kpi_catalog[[#Headers],[Engager Type]],$Q432)),"Y","N")</f>
        <v>N</v>
      </c>
      <c r="V432" s="1294" t="str">
        <f>IF(ISNUMBER(SEARCH(kpi_catalog[[#Headers],[Buyer Type]],$Q432)),"Y","N")</f>
        <v>N</v>
      </c>
      <c r="W432" s="1294" t="str">
        <f>IF(ISNUMBER(SEARCH(kpi_catalog[[#Headers],[Loyalty Filter]],$Q432)),"Y","N")</f>
        <v>N</v>
      </c>
      <c r="X432" s="1294" t="str">
        <f>IF(ISNUMBER(SEARCH(kpi_catalog[[#Headers],[Channel]],$Q432)),"Y","N")</f>
        <v>N</v>
      </c>
      <c r="Y432" s="1294" t="str">
        <f>IF(ISNUMBER(SEARCH(kpi_catalog[[#Headers],[Campaign ID]],$Q432)),"Y","N")</f>
        <v>N</v>
      </c>
      <c r="Z432" s="1294" t="str">
        <f>IF(ISNUMBER(SEARCH(kpi_catalog[[#Headers],[Channel]],$Q432)),"Y","N")</f>
        <v>N</v>
      </c>
      <c r="AA432" s="1294" t="str">
        <f>IF(ISNUMBER(SEARCH(kpi_catalog[[#Headers],[Campaign ID]],$Q432)),"Y","N")</f>
        <v>N</v>
      </c>
      <c r="AB432" s="1294" t="str">
        <f>IF(ISNUMBER(SEARCH(kpi_catalog[[#Headers],[Campaign Name]],$Q432)),"Y","N")</f>
        <v>N</v>
      </c>
      <c r="AC432" s="1294" t="str">
        <f>IF(ISNUMBER(SEARCH(kpi_catalog[[#Headers],[Touchpoint]],$Q432)),"Y","N")</f>
        <v>N</v>
      </c>
      <c r="AD432" s="1294" t="str">
        <f>IF(ISNUMBER(SEARCH(kpi_catalog[[#Headers],[Campaign type]],$Q432)),"Y","N")</f>
        <v>N</v>
      </c>
      <c r="AE432" s="1294" t="str">
        <f>IF(ISNUMBER(SEARCH(kpi_catalog[[#Headers],[Product franchise]],$Q432)),"Y","N")</f>
        <v>N</v>
      </c>
      <c r="AF432" s="1294" t="str">
        <f>IF(ISNUMBER(SEARCH(kpi_catalog[[#Headers],[Product code]],$Q432)),"Y","N")</f>
        <v>N</v>
      </c>
      <c r="AG432" s="1297" t="s">
        <v>4337</v>
      </c>
      <c r="AH432" s="1296"/>
      <c r="AI432" s="1297"/>
      <c r="AJ432" s="1297"/>
    </row>
    <row r="433" spans="1:36" ht="30" customHeight="1">
      <c r="A433" s="1282">
        <v>431</v>
      </c>
      <c r="B433" s="1344" t="s">
        <v>5747</v>
      </c>
      <c r="C433" s="1296"/>
      <c r="D433" s="1291" t="s">
        <v>5807</v>
      </c>
      <c r="E433" s="1291" t="s">
        <v>5807</v>
      </c>
      <c r="F433" s="1291" t="s">
        <v>5807</v>
      </c>
      <c r="G433" s="1291" t="s">
        <v>4339</v>
      </c>
      <c r="H433" s="1291" t="s">
        <v>4361</v>
      </c>
      <c r="I433" s="1291" t="s">
        <v>135</v>
      </c>
      <c r="J433" s="1318" t="s">
        <v>4631</v>
      </c>
      <c r="K433" s="1318" t="s">
        <v>4428</v>
      </c>
      <c r="L433" s="1319" t="str">
        <f>IF(ISNUMBER(SEARCH(kpi_catalog[[#Headers],[Till Date]],K433)),"Y","N")</f>
        <v>N</v>
      </c>
      <c r="M433" s="1319" t="str">
        <f t="shared" si="6"/>
        <v>N</v>
      </c>
      <c r="N433" s="1319" t="str">
        <f>IF(ISNUMBER(SEARCH(kpi_catalog[[#Headers],[YTD]],$K433)),"Y","N")</f>
        <v>N</v>
      </c>
      <c r="O433" s="1292" t="str">
        <f>IF(ISNUMBER(SEARCH(kpi_catalog[[#Headers],[MTD]],$K433)),"Y","N")</f>
        <v>N</v>
      </c>
      <c r="P433" s="1292" t="str">
        <f>IF(ISNUMBER(SEARCH(kpi_catalog[[#Headers],[Selected period]],$K433)),"Y","N")</f>
        <v>Y</v>
      </c>
      <c r="Q433" s="1293" t="s">
        <v>4341</v>
      </c>
      <c r="R433" s="1294" t="str">
        <f>IF(ISNUMBER(SEARCH(kpi_catalog[[#Headers],[Division]],$Q433)),"Y","N")</f>
        <v>Y</v>
      </c>
      <c r="S433" s="1294" t="str">
        <f>IF(ISNUMBER(SEARCH(kpi_catalog[[#Headers],[Brand]],$Q433)),"Y","N")</f>
        <v>Y</v>
      </c>
      <c r="T433" s="1294" t="str">
        <f>IF(ISNUMBER(SEARCH(kpi_catalog[[#Headers],[Acquisition Period]],$Q433)),"Y","N")</f>
        <v>N</v>
      </c>
      <c r="U433" s="1294" t="str">
        <f>IF(ISNUMBER(SEARCH(kpi_catalog[[#Headers],[Engager Type]],$Q433)),"Y","N")</f>
        <v>N</v>
      </c>
      <c r="V433" s="1294" t="str">
        <f>IF(ISNUMBER(SEARCH(kpi_catalog[[#Headers],[Buyer Type]],$Q433)),"Y","N")</f>
        <v>N</v>
      </c>
      <c r="W433" s="1294" t="str">
        <f>IF(ISNUMBER(SEARCH(kpi_catalog[[#Headers],[Loyalty Filter]],$Q433)),"Y","N")</f>
        <v>N</v>
      </c>
      <c r="X433" s="1294" t="str">
        <f>IF(ISNUMBER(SEARCH(kpi_catalog[[#Headers],[Channel]],$Q433)),"Y","N")</f>
        <v>N</v>
      </c>
      <c r="Y433" s="1294" t="str">
        <f>IF(ISNUMBER(SEARCH(kpi_catalog[[#Headers],[Campaign ID]],$Q433)),"Y","N")</f>
        <v>N</v>
      </c>
      <c r="Z433" s="1294" t="str">
        <f>IF(ISNUMBER(SEARCH(kpi_catalog[[#Headers],[Channel]],$Q433)),"Y","N")</f>
        <v>N</v>
      </c>
      <c r="AA433" s="1294" t="str">
        <f>IF(ISNUMBER(SEARCH(kpi_catalog[[#Headers],[Campaign ID]],$Q433)),"Y","N")</f>
        <v>N</v>
      </c>
      <c r="AB433" s="1294" t="str">
        <f>IF(ISNUMBER(SEARCH(kpi_catalog[[#Headers],[Campaign Name]],$Q433)),"Y","N")</f>
        <v>N</v>
      </c>
      <c r="AC433" s="1294" t="str">
        <f>IF(ISNUMBER(SEARCH(kpi_catalog[[#Headers],[Touchpoint]],$Q433)),"Y","N")</f>
        <v>N</v>
      </c>
      <c r="AD433" s="1294" t="str">
        <f>IF(ISNUMBER(SEARCH(kpi_catalog[[#Headers],[Campaign type]],$Q433)),"Y","N")</f>
        <v>N</v>
      </c>
      <c r="AE433" s="1294" t="str">
        <f>IF(ISNUMBER(SEARCH(kpi_catalog[[#Headers],[Product franchise]],$Q433)),"Y","N")</f>
        <v>N</v>
      </c>
      <c r="AF433" s="1294" t="str">
        <f>IF(ISNUMBER(SEARCH(kpi_catalog[[#Headers],[Product code]],$Q433)),"Y","N")</f>
        <v>N</v>
      </c>
      <c r="AG433" s="1323"/>
      <c r="AH433" s="1296"/>
      <c r="AI433" s="1297"/>
      <c r="AJ433" s="1297"/>
    </row>
    <row r="434" spans="1:36" ht="30" customHeight="1">
      <c r="A434" s="1282">
        <v>432</v>
      </c>
      <c r="B434" s="1344" t="s">
        <v>5747</v>
      </c>
      <c r="C434" s="1296"/>
      <c r="D434" s="1291" t="s">
        <v>5807</v>
      </c>
      <c r="E434" s="1291" t="s">
        <v>5807</v>
      </c>
      <c r="F434" s="1291" t="s">
        <v>5808</v>
      </c>
      <c r="G434" s="1291" t="s">
        <v>4339</v>
      </c>
      <c r="H434" s="1291" t="s">
        <v>4336</v>
      </c>
      <c r="I434" s="1291" t="s">
        <v>135</v>
      </c>
      <c r="J434" s="1318" t="s">
        <v>4631</v>
      </c>
      <c r="K434" s="1318" t="s">
        <v>4633</v>
      </c>
      <c r="L434" s="1319" t="str">
        <f>IF(ISNUMBER(SEARCH(kpi_catalog[[#Headers],[Till Date]],K434)),"Y","N")</f>
        <v>N</v>
      </c>
      <c r="M434" s="1319" t="str">
        <f t="shared" si="6"/>
        <v>N</v>
      </c>
      <c r="N434" s="1319" t="str">
        <f>IF(ISNUMBER(SEARCH(kpi_catalog[[#Headers],[YTD]],$K434)),"Y","N")</f>
        <v>N</v>
      </c>
      <c r="O434" s="1292" t="str">
        <f>IF(ISNUMBER(SEARCH(kpi_catalog[[#Headers],[MTD]],$K434)),"Y","N")</f>
        <v>N</v>
      </c>
      <c r="P434" s="1292" t="str">
        <f>IF(ISNUMBER(SEARCH(kpi_catalog[[#Headers],[Selected period]],$K434)),"Y","N")</f>
        <v>Y</v>
      </c>
      <c r="Q434" s="1293" t="s">
        <v>4341</v>
      </c>
      <c r="R434" s="1294" t="str">
        <f>IF(ISNUMBER(SEARCH(kpi_catalog[[#Headers],[Division]],$Q434)),"Y","N")</f>
        <v>Y</v>
      </c>
      <c r="S434" s="1294" t="str">
        <f>IF(ISNUMBER(SEARCH(kpi_catalog[[#Headers],[Brand]],$Q434)),"Y","N")</f>
        <v>Y</v>
      </c>
      <c r="T434" s="1294" t="str">
        <f>IF(ISNUMBER(SEARCH(kpi_catalog[[#Headers],[Acquisition Period]],$Q434)),"Y","N")</f>
        <v>N</v>
      </c>
      <c r="U434" s="1294" t="str">
        <f>IF(ISNUMBER(SEARCH(kpi_catalog[[#Headers],[Engager Type]],$Q434)),"Y","N")</f>
        <v>N</v>
      </c>
      <c r="V434" s="1294" t="str">
        <f>IF(ISNUMBER(SEARCH(kpi_catalog[[#Headers],[Buyer Type]],$Q434)),"Y","N")</f>
        <v>N</v>
      </c>
      <c r="W434" s="1294" t="str">
        <f>IF(ISNUMBER(SEARCH(kpi_catalog[[#Headers],[Loyalty Filter]],$Q434)),"Y","N")</f>
        <v>N</v>
      </c>
      <c r="X434" s="1294" t="str">
        <f>IF(ISNUMBER(SEARCH(kpi_catalog[[#Headers],[Channel]],$Q434)),"Y","N")</f>
        <v>N</v>
      </c>
      <c r="Y434" s="1294" t="str">
        <f>IF(ISNUMBER(SEARCH(kpi_catalog[[#Headers],[Campaign ID]],$Q434)),"Y","N")</f>
        <v>N</v>
      </c>
      <c r="Z434" s="1294" t="str">
        <f>IF(ISNUMBER(SEARCH(kpi_catalog[[#Headers],[Channel]],$Q434)),"Y","N")</f>
        <v>N</v>
      </c>
      <c r="AA434" s="1294" t="str">
        <f>IF(ISNUMBER(SEARCH(kpi_catalog[[#Headers],[Campaign ID]],$Q434)),"Y","N")</f>
        <v>N</v>
      </c>
      <c r="AB434" s="1294" t="str">
        <f>IF(ISNUMBER(SEARCH(kpi_catalog[[#Headers],[Campaign Name]],$Q434)),"Y","N")</f>
        <v>N</v>
      </c>
      <c r="AC434" s="1294" t="str">
        <f>IF(ISNUMBER(SEARCH(kpi_catalog[[#Headers],[Touchpoint]],$Q434)),"Y","N")</f>
        <v>N</v>
      </c>
      <c r="AD434" s="1294" t="str">
        <f>IF(ISNUMBER(SEARCH(kpi_catalog[[#Headers],[Campaign type]],$Q434)),"Y","N")</f>
        <v>N</v>
      </c>
      <c r="AE434" s="1294" t="str">
        <f>IF(ISNUMBER(SEARCH(kpi_catalog[[#Headers],[Product franchise]],$Q434)),"Y","N")</f>
        <v>N</v>
      </c>
      <c r="AF434" s="1294" t="str">
        <f>IF(ISNUMBER(SEARCH(kpi_catalog[[#Headers],[Product code]],$Q434)),"Y","N")</f>
        <v>N</v>
      </c>
      <c r="AG434" s="1297" t="s">
        <v>4337</v>
      </c>
      <c r="AH434" s="1296"/>
      <c r="AI434" s="1297"/>
      <c r="AJ434" s="1297"/>
    </row>
    <row r="435" spans="1:36" ht="30" customHeight="1">
      <c r="A435" s="1282">
        <v>433</v>
      </c>
      <c r="B435" s="1344" t="s">
        <v>5747</v>
      </c>
      <c r="C435" s="1296"/>
      <c r="D435" s="1291" t="s">
        <v>5807</v>
      </c>
      <c r="E435" s="1291" t="s">
        <v>5807</v>
      </c>
      <c r="F435" s="1291" t="s">
        <v>5809</v>
      </c>
      <c r="G435" s="1291" t="s">
        <v>4352</v>
      </c>
      <c r="H435" s="1291" t="s">
        <v>4336</v>
      </c>
      <c r="I435" s="1291" t="s">
        <v>135</v>
      </c>
      <c r="J435" s="1318" t="s">
        <v>4631</v>
      </c>
      <c r="K435" s="1318" t="s">
        <v>4428</v>
      </c>
      <c r="L435" s="1319" t="str">
        <f>IF(ISNUMBER(SEARCH(kpi_catalog[[#Headers],[Till Date]],K435)),"Y","N")</f>
        <v>N</v>
      </c>
      <c r="M435" s="1319" t="str">
        <f t="shared" si="6"/>
        <v>N</v>
      </c>
      <c r="N435" s="1319" t="str">
        <f>IF(ISNUMBER(SEARCH(kpi_catalog[[#Headers],[YTD]],$K435)),"Y","N")</f>
        <v>N</v>
      </c>
      <c r="O435" s="1292" t="str">
        <f>IF(ISNUMBER(SEARCH(kpi_catalog[[#Headers],[MTD]],$K435)),"Y","N")</f>
        <v>N</v>
      </c>
      <c r="P435" s="1292" t="str">
        <f>IF(ISNUMBER(SEARCH(kpi_catalog[[#Headers],[Selected period]],$K435)),"Y","N")</f>
        <v>Y</v>
      </c>
      <c r="Q435" s="1293" t="s">
        <v>4341</v>
      </c>
      <c r="R435" s="1294" t="str">
        <f>IF(ISNUMBER(SEARCH(kpi_catalog[[#Headers],[Division]],$Q435)),"Y","N")</f>
        <v>Y</v>
      </c>
      <c r="S435" s="1294" t="str">
        <f>IF(ISNUMBER(SEARCH(kpi_catalog[[#Headers],[Brand]],$Q435)),"Y","N")</f>
        <v>Y</v>
      </c>
      <c r="T435" s="1294" t="str">
        <f>IF(ISNUMBER(SEARCH(kpi_catalog[[#Headers],[Acquisition Period]],$Q435)),"Y","N")</f>
        <v>N</v>
      </c>
      <c r="U435" s="1294" t="str">
        <f>IF(ISNUMBER(SEARCH(kpi_catalog[[#Headers],[Engager Type]],$Q435)),"Y","N")</f>
        <v>N</v>
      </c>
      <c r="V435" s="1294" t="str">
        <f>IF(ISNUMBER(SEARCH(kpi_catalog[[#Headers],[Buyer Type]],$Q435)),"Y","N")</f>
        <v>N</v>
      </c>
      <c r="W435" s="1294" t="str">
        <f>IF(ISNUMBER(SEARCH(kpi_catalog[[#Headers],[Loyalty Filter]],$Q435)),"Y","N")</f>
        <v>N</v>
      </c>
      <c r="X435" s="1294" t="str">
        <f>IF(ISNUMBER(SEARCH(kpi_catalog[[#Headers],[Channel]],$Q435)),"Y","N")</f>
        <v>N</v>
      </c>
      <c r="Y435" s="1294" t="str">
        <f>IF(ISNUMBER(SEARCH(kpi_catalog[[#Headers],[Campaign ID]],$Q435)),"Y","N")</f>
        <v>N</v>
      </c>
      <c r="Z435" s="1294" t="str">
        <f>IF(ISNUMBER(SEARCH(kpi_catalog[[#Headers],[Channel]],$Q435)),"Y","N")</f>
        <v>N</v>
      </c>
      <c r="AA435" s="1294" t="str">
        <f>IF(ISNUMBER(SEARCH(kpi_catalog[[#Headers],[Campaign ID]],$Q435)),"Y","N")</f>
        <v>N</v>
      </c>
      <c r="AB435" s="1294" t="str">
        <f>IF(ISNUMBER(SEARCH(kpi_catalog[[#Headers],[Campaign Name]],$Q435)),"Y","N")</f>
        <v>N</v>
      </c>
      <c r="AC435" s="1294" t="str">
        <f>IF(ISNUMBER(SEARCH(kpi_catalog[[#Headers],[Touchpoint]],$Q435)),"Y","N")</f>
        <v>N</v>
      </c>
      <c r="AD435" s="1294" t="str">
        <f>IF(ISNUMBER(SEARCH(kpi_catalog[[#Headers],[Campaign type]],$Q435)),"Y","N")</f>
        <v>N</v>
      </c>
      <c r="AE435" s="1294" t="str">
        <f>IF(ISNUMBER(SEARCH(kpi_catalog[[#Headers],[Product franchise]],$Q435)),"Y","N")</f>
        <v>N</v>
      </c>
      <c r="AF435" s="1294" t="str">
        <f>IF(ISNUMBER(SEARCH(kpi_catalog[[#Headers],[Product code]],$Q435)),"Y","N")</f>
        <v>N</v>
      </c>
      <c r="AG435" s="1297" t="s">
        <v>4337</v>
      </c>
      <c r="AH435" s="1296"/>
      <c r="AI435" s="1297"/>
      <c r="AJ435" s="1297"/>
    </row>
    <row r="436" spans="1:36" ht="30" customHeight="1">
      <c r="A436" s="1282">
        <v>434</v>
      </c>
      <c r="B436" s="1344" t="s">
        <v>5747</v>
      </c>
      <c r="C436" s="1296"/>
      <c r="D436" s="1291" t="s">
        <v>5807</v>
      </c>
      <c r="E436" s="1291" t="s">
        <v>5807</v>
      </c>
      <c r="F436" s="1291" t="s">
        <v>5810</v>
      </c>
      <c r="G436" s="1291" t="s">
        <v>4339</v>
      </c>
      <c r="H436" s="1291" t="s">
        <v>4336</v>
      </c>
      <c r="I436" s="1291" t="s">
        <v>135</v>
      </c>
      <c r="J436" s="1318" t="s">
        <v>4631</v>
      </c>
      <c r="K436" s="1318" t="s">
        <v>4636</v>
      </c>
      <c r="L436" s="1319" t="str">
        <f>IF(ISNUMBER(SEARCH(kpi_catalog[[#Headers],[Till Date]],K436)),"Y","N")</f>
        <v>N</v>
      </c>
      <c r="M436" s="1319" t="str">
        <f t="shared" si="6"/>
        <v>Y</v>
      </c>
      <c r="N436" s="1319" t="str">
        <f>IF(ISNUMBER(SEARCH(kpi_catalog[[#Headers],[YTD]],$K436)),"Y","N")</f>
        <v>N</v>
      </c>
      <c r="O436" s="1292" t="str">
        <f>IF(ISNUMBER(SEARCH(kpi_catalog[[#Headers],[MTD]],$K436)),"Y","N")</f>
        <v>N</v>
      </c>
      <c r="P436" s="1292" t="str">
        <f>IF(ISNUMBER(SEARCH(kpi_catalog[[#Headers],[Selected period]],$K436)),"Y","N")</f>
        <v>N</v>
      </c>
      <c r="Q436" s="1293" t="s">
        <v>4341</v>
      </c>
      <c r="R436" s="1294" t="str">
        <f>IF(ISNUMBER(SEARCH(kpi_catalog[[#Headers],[Division]],$Q436)),"Y","N")</f>
        <v>Y</v>
      </c>
      <c r="S436" s="1294" t="str">
        <f>IF(ISNUMBER(SEARCH(kpi_catalog[[#Headers],[Brand]],$Q436)),"Y","N")</f>
        <v>Y</v>
      </c>
      <c r="T436" s="1294" t="str">
        <f>IF(ISNUMBER(SEARCH(kpi_catalog[[#Headers],[Acquisition Period]],$Q436)),"Y","N")</f>
        <v>N</v>
      </c>
      <c r="U436" s="1294" t="str">
        <f>IF(ISNUMBER(SEARCH(kpi_catalog[[#Headers],[Engager Type]],$Q436)),"Y","N")</f>
        <v>N</v>
      </c>
      <c r="V436" s="1294" t="str">
        <f>IF(ISNUMBER(SEARCH(kpi_catalog[[#Headers],[Buyer Type]],$Q436)),"Y","N")</f>
        <v>N</v>
      </c>
      <c r="W436" s="1294" t="str">
        <f>IF(ISNUMBER(SEARCH(kpi_catalog[[#Headers],[Loyalty Filter]],$Q436)),"Y","N")</f>
        <v>N</v>
      </c>
      <c r="X436" s="1294" t="str">
        <f>IF(ISNUMBER(SEARCH(kpi_catalog[[#Headers],[Channel]],$Q436)),"Y","N")</f>
        <v>N</v>
      </c>
      <c r="Y436" s="1294" t="str">
        <f>IF(ISNUMBER(SEARCH(kpi_catalog[[#Headers],[Campaign ID]],$Q436)),"Y","N")</f>
        <v>N</v>
      </c>
      <c r="Z436" s="1294" t="str">
        <f>IF(ISNUMBER(SEARCH(kpi_catalog[[#Headers],[Channel]],$Q436)),"Y","N")</f>
        <v>N</v>
      </c>
      <c r="AA436" s="1294" t="str">
        <f>IF(ISNUMBER(SEARCH(kpi_catalog[[#Headers],[Campaign ID]],$Q436)),"Y","N")</f>
        <v>N</v>
      </c>
      <c r="AB436" s="1294" t="str">
        <f>IF(ISNUMBER(SEARCH(kpi_catalog[[#Headers],[Campaign Name]],$Q436)),"Y","N")</f>
        <v>N</v>
      </c>
      <c r="AC436" s="1294" t="str">
        <f>IF(ISNUMBER(SEARCH(kpi_catalog[[#Headers],[Touchpoint]],$Q436)),"Y","N")</f>
        <v>N</v>
      </c>
      <c r="AD436" s="1294" t="str">
        <f>IF(ISNUMBER(SEARCH(kpi_catalog[[#Headers],[Campaign type]],$Q436)),"Y","N")</f>
        <v>N</v>
      </c>
      <c r="AE436" s="1294" t="str">
        <f>IF(ISNUMBER(SEARCH(kpi_catalog[[#Headers],[Product franchise]],$Q436)),"Y","N")</f>
        <v>N</v>
      </c>
      <c r="AF436" s="1294" t="str">
        <f>IF(ISNUMBER(SEARCH(kpi_catalog[[#Headers],[Product code]],$Q436)),"Y","N")</f>
        <v>N</v>
      </c>
      <c r="AG436" s="1297" t="s">
        <v>4337</v>
      </c>
      <c r="AH436" s="1296"/>
      <c r="AI436" s="1297"/>
      <c r="AJ436" s="1297"/>
    </row>
    <row r="437" spans="1:36" s="1342" customFormat="1" ht="30" customHeight="1">
      <c r="A437" s="1335">
        <v>435</v>
      </c>
      <c r="B437" s="1336" t="s">
        <v>5811</v>
      </c>
      <c r="C437" s="1335"/>
      <c r="D437" s="1335"/>
      <c r="E437" s="1336"/>
      <c r="F437" s="1335"/>
      <c r="G437" s="1335"/>
      <c r="H437" s="1335"/>
      <c r="I437" s="1335" t="s">
        <v>135</v>
      </c>
      <c r="J437" s="1335" t="s">
        <v>4730</v>
      </c>
      <c r="K437" s="1335"/>
      <c r="L437" s="1337" t="str">
        <f>IF(ISNUMBER(SEARCH(kpi_catalog[[#Headers],[Till Date]],K437)),"Y","N")</f>
        <v>N</v>
      </c>
      <c r="M437" s="1337" t="str">
        <f t="shared" si="6"/>
        <v>N</v>
      </c>
      <c r="N437" s="1337" t="str">
        <f>IF(ISNUMBER(SEARCH(kpi_catalog[[#Headers],[YTD]],$K437)),"Y","N")</f>
        <v>N</v>
      </c>
      <c r="O437" s="1338" t="str">
        <f>IF(ISNUMBER(SEARCH("MTD",K437)),"Y","N")</f>
        <v>N</v>
      </c>
      <c r="P437" s="1338" t="str">
        <f>IF(ISNUMBER(SEARCH("Selected date",K437)),"Y","N")</f>
        <v>N</v>
      </c>
      <c r="Q437" s="1339"/>
      <c r="R437" s="1340" t="str">
        <f>IF(ISNUMBER(SEARCH(kpi_catalog[[#Headers],[Division]],$Q437)),"Y","N")</f>
        <v>N</v>
      </c>
      <c r="S437" s="1341"/>
      <c r="T437" s="1341"/>
      <c r="U437" s="1341"/>
      <c r="V437" s="1341"/>
      <c r="W437" s="1341"/>
      <c r="X437" s="1341" t="str">
        <f>IF(ISNUMBER(SEARCH(kpi_catalog[[#Headers],[Channel]],$Q437)),"Y","N")</f>
        <v>N</v>
      </c>
      <c r="Y437" s="1341" t="str">
        <f>IF(ISNUMBER(SEARCH(kpi_catalog[[#Headers],[Campaign ID]],$Q437)),"Y","N")</f>
        <v>N</v>
      </c>
      <c r="Z437" s="1341" t="str">
        <f>IF(ISNUMBER(SEARCH(kpi_catalog[[#Headers],[Channel]],$Q437)),"Y","N")</f>
        <v>N</v>
      </c>
      <c r="AA437" s="1341" t="str">
        <f>IF(ISNUMBER(SEARCH(kpi_catalog[[#Headers],[Campaign ID]],$Q437)),"Y","N")</f>
        <v>N</v>
      </c>
      <c r="AB437" s="1341" t="str">
        <f>IF(ISNUMBER(SEARCH(kpi_catalog[[#Headers],[Campaign Name]],$Q437)),"Y","N")</f>
        <v>N</v>
      </c>
      <c r="AC437" s="1341" t="str">
        <f>IF(ISNUMBER(SEARCH(kpi_catalog[[#Headers],[Touchpoint]],$Q437)),"Y","N")</f>
        <v>N</v>
      </c>
      <c r="AD437" s="1341" t="str">
        <f>IF(ISNUMBER(SEARCH(kpi_catalog[[#Headers],[Campaign type]],$Q437)),"Y","N")</f>
        <v>N</v>
      </c>
      <c r="AE437" s="1341" t="str">
        <f>IF(ISNUMBER(SEARCH(kpi_catalog[[#Headers],[Product franchise]],$Q437)),"Y","N")</f>
        <v>N</v>
      </c>
      <c r="AF437" s="1341" t="str">
        <f>IF(ISNUMBER(SEARCH(kpi_catalog[[#Headers],[Product code]],$Q437)),"Y","N")</f>
        <v>N</v>
      </c>
      <c r="AG437" s="1339"/>
      <c r="AH437" s="1335"/>
      <c r="AI437" s="1335"/>
      <c r="AJ437" s="1335"/>
    </row>
    <row r="438" spans="1:36" ht="30" customHeight="1">
      <c r="A438" s="1282">
        <v>436</v>
      </c>
      <c r="B438" s="1283" t="s">
        <v>639</v>
      </c>
      <c r="C438" s="1289"/>
      <c r="D438" s="1284" t="s">
        <v>4729</v>
      </c>
      <c r="E438" s="1284" t="s">
        <v>4729</v>
      </c>
      <c r="F438" s="1284" t="s">
        <v>4729</v>
      </c>
      <c r="G438" s="1284" t="s">
        <v>3368</v>
      </c>
      <c r="H438" s="1284" t="s">
        <v>4392</v>
      </c>
      <c r="I438" s="1284" t="s">
        <v>135</v>
      </c>
      <c r="J438" s="1316" t="s">
        <v>4730</v>
      </c>
      <c r="K438" s="1316" t="s">
        <v>4428</v>
      </c>
      <c r="L438" s="1317" t="str">
        <f>IF(ISNUMBER(SEARCH(kpi_catalog[[#Headers],[Till Date]],K438)),"Y","N")</f>
        <v>N</v>
      </c>
      <c r="M438" s="1317" t="str">
        <f t="shared" si="6"/>
        <v>N</v>
      </c>
      <c r="N438" s="1317" t="str">
        <f>IF(ISNUMBER(SEARCH(kpi_catalog[[#Headers],[YTD]],$K438)),"Y","N")</f>
        <v>N</v>
      </c>
      <c r="O438" s="1285" t="str">
        <f>IF(ISNUMBER(SEARCH(kpi_catalog[[#Headers],[MTD]],$K438)),"Y","N")</f>
        <v>N</v>
      </c>
      <c r="P438" s="1285" t="str">
        <f>IF(ISNUMBER(SEARCH(kpi_catalog[[#Headers],[Selected period]],$K438)),"Y","N")</f>
        <v>Y</v>
      </c>
      <c r="Q438" s="1286" t="s">
        <v>4731</v>
      </c>
      <c r="R438" s="1287" t="str">
        <f>IF(ISNUMBER(SEARCH(kpi_catalog[[#Headers],[Division]],$Q438)),"Y","N")</f>
        <v>Y</v>
      </c>
      <c r="S438" s="1287" t="str">
        <f>IF(ISNUMBER(SEARCH(kpi_catalog[[#Headers],[Brand]],$Q438)),"Y","N")</f>
        <v>Y</v>
      </c>
      <c r="T438" s="1287" t="str">
        <f>IF(ISNUMBER(SEARCH(kpi_catalog[[#Headers],[Acquisition Period]],$Q438)),"Y","N")</f>
        <v>N</v>
      </c>
      <c r="U438" s="1287" t="str">
        <f>IF(ISNUMBER(SEARCH(kpi_catalog[[#Headers],[Engager Type]],$Q438)),"Y","N")</f>
        <v>N</v>
      </c>
      <c r="V438" s="1287" t="str">
        <f>IF(ISNUMBER(SEARCH(kpi_catalog[[#Headers],[Buyer Type]],$Q438)),"Y","N")</f>
        <v>N</v>
      </c>
      <c r="W438" s="1287" t="str">
        <f>IF(ISNUMBER(SEARCH(kpi_catalog[[#Headers],[Loyalty Filter]],$Q438)),"Y","N")</f>
        <v>N</v>
      </c>
      <c r="X438" s="1287" t="str">
        <f>IF(ISNUMBER(SEARCH(kpi_catalog[[#Headers],[Channel]],$Q438)),"Y","N")</f>
        <v>Y</v>
      </c>
      <c r="Y438" s="1287" t="str">
        <f>IF(ISNUMBER(SEARCH(kpi_catalog[[#Headers],[Campaign ID]],$Q438)),"Y","N")</f>
        <v>Y</v>
      </c>
      <c r="Z438" s="1287" t="str">
        <f>IF(ISNUMBER(SEARCH(kpi_catalog[[#Headers],[Channel]],$Q438)),"Y","N")</f>
        <v>Y</v>
      </c>
      <c r="AA438" s="1287" t="str">
        <f>IF(ISNUMBER(SEARCH(kpi_catalog[[#Headers],[Campaign ID]],$Q438)),"Y","N")</f>
        <v>Y</v>
      </c>
      <c r="AB438" s="1287" t="str">
        <f>IF(ISNUMBER(SEARCH(kpi_catalog[[#Headers],[Campaign Name]],$Q438)),"Y","N")</f>
        <v>Y</v>
      </c>
      <c r="AC438" s="1287" t="str">
        <f>IF(ISNUMBER(SEARCH(kpi_catalog[[#Headers],[Touchpoint]],$Q438)),"Y","N")</f>
        <v>Y</v>
      </c>
      <c r="AD438" s="1287" t="str">
        <f>IF(ISNUMBER(SEARCH(kpi_catalog[[#Headers],[Campaign type]],$Q438)),"Y","N")</f>
        <v>N</v>
      </c>
      <c r="AE438" s="1287" t="str">
        <f>IF(ISNUMBER(SEARCH(kpi_catalog[[#Headers],[Product franchise]],$Q438)),"Y","N")</f>
        <v>N</v>
      </c>
      <c r="AF438" s="1287" t="str">
        <f>IF(ISNUMBER(SEARCH(kpi_catalog[[#Headers],[Product code]],$Q438)),"Y","N")</f>
        <v>N</v>
      </c>
      <c r="AG438" s="1343"/>
      <c r="AH438" s="1289"/>
      <c r="AI438" s="1290"/>
      <c r="AJ438" s="1290"/>
    </row>
    <row r="439" spans="1:36" ht="30" customHeight="1">
      <c r="A439" s="1282">
        <v>437</v>
      </c>
      <c r="B439" s="1283" t="s">
        <v>639</v>
      </c>
      <c r="C439" s="1296"/>
      <c r="D439" s="1291" t="s">
        <v>4466</v>
      </c>
      <c r="E439" s="1291" t="s">
        <v>4466</v>
      </c>
      <c r="F439" s="1291" t="s">
        <v>4466</v>
      </c>
      <c r="G439" s="1291" t="s">
        <v>3368</v>
      </c>
      <c r="H439" s="1291" t="s">
        <v>4392</v>
      </c>
      <c r="I439" s="1291" t="s">
        <v>135</v>
      </c>
      <c r="J439" s="1318" t="s">
        <v>4730</v>
      </c>
      <c r="K439" s="1318" t="s">
        <v>4428</v>
      </c>
      <c r="L439" s="1319" t="str">
        <f>IF(ISNUMBER(SEARCH(kpi_catalog[[#Headers],[Till Date]],K439)),"Y","N")</f>
        <v>N</v>
      </c>
      <c r="M439" s="1319" t="str">
        <f t="shared" si="6"/>
        <v>N</v>
      </c>
      <c r="N439" s="1319" t="str">
        <f>IF(ISNUMBER(SEARCH(kpi_catalog[[#Headers],[YTD]],$K439)),"Y","N")</f>
        <v>N</v>
      </c>
      <c r="O439" s="1292" t="str">
        <f>IF(ISNUMBER(SEARCH(kpi_catalog[[#Headers],[MTD]],$K439)),"Y","N")</f>
        <v>N</v>
      </c>
      <c r="P439" s="1292" t="str">
        <f>IF(ISNUMBER(SEARCH(kpi_catalog[[#Headers],[Selected period]],$K439)),"Y","N")</f>
        <v>Y</v>
      </c>
      <c r="Q439" s="1293" t="s">
        <v>4731</v>
      </c>
      <c r="R439" s="1294" t="str">
        <f>IF(ISNUMBER(SEARCH(kpi_catalog[[#Headers],[Division]],$Q439)),"Y","N")</f>
        <v>Y</v>
      </c>
      <c r="S439" s="1294" t="str">
        <f>IF(ISNUMBER(SEARCH(kpi_catalog[[#Headers],[Brand]],$Q439)),"Y","N")</f>
        <v>Y</v>
      </c>
      <c r="T439" s="1294" t="str">
        <f>IF(ISNUMBER(SEARCH(kpi_catalog[[#Headers],[Acquisition Period]],$Q439)),"Y","N")</f>
        <v>N</v>
      </c>
      <c r="U439" s="1294" t="str">
        <f>IF(ISNUMBER(SEARCH(kpi_catalog[[#Headers],[Engager Type]],$Q439)),"Y","N")</f>
        <v>N</v>
      </c>
      <c r="V439" s="1294" t="str">
        <f>IF(ISNUMBER(SEARCH(kpi_catalog[[#Headers],[Buyer Type]],$Q439)),"Y","N")</f>
        <v>N</v>
      </c>
      <c r="W439" s="1294" t="str">
        <f>IF(ISNUMBER(SEARCH(kpi_catalog[[#Headers],[Loyalty Filter]],$Q439)),"Y","N")</f>
        <v>N</v>
      </c>
      <c r="X439" s="1294" t="str">
        <f>IF(ISNUMBER(SEARCH(kpi_catalog[[#Headers],[Channel]],$Q439)),"Y","N")</f>
        <v>Y</v>
      </c>
      <c r="Y439" s="1294" t="str">
        <f>IF(ISNUMBER(SEARCH(kpi_catalog[[#Headers],[Campaign ID]],$Q439)),"Y","N")</f>
        <v>Y</v>
      </c>
      <c r="Z439" s="1294" t="str">
        <f>IF(ISNUMBER(SEARCH(kpi_catalog[[#Headers],[Channel]],$Q439)),"Y","N")</f>
        <v>Y</v>
      </c>
      <c r="AA439" s="1294" t="str">
        <f>IF(ISNUMBER(SEARCH(kpi_catalog[[#Headers],[Campaign ID]],$Q439)),"Y","N")</f>
        <v>Y</v>
      </c>
      <c r="AB439" s="1294" t="str">
        <f>IF(ISNUMBER(SEARCH(kpi_catalog[[#Headers],[Campaign Name]],$Q439)),"Y","N")</f>
        <v>Y</v>
      </c>
      <c r="AC439" s="1294" t="str">
        <f>IF(ISNUMBER(SEARCH(kpi_catalog[[#Headers],[Touchpoint]],$Q439)),"Y","N")</f>
        <v>Y</v>
      </c>
      <c r="AD439" s="1294" t="str">
        <f>IF(ISNUMBER(SEARCH(kpi_catalog[[#Headers],[Campaign type]],$Q439)),"Y","N")</f>
        <v>N</v>
      </c>
      <c r="AE439" s="1294" t="str">
        <f>IF(ISNUMBER(SEARCH(kpi_catalog[[#Headers],[Product franchise]],$Q439)),"Y","N")</f>
        <v>N</v>
      </c>
      <c r="AF439" s="1294" t="str">
        <f>IF(ISNUMBER(SEARCH(kpi_catalog[[#Headers],[Product code]],$Q439)),"Y","N")</f>
        <v>N</v>
      </c>
      <c r="AG439" s="1323"/>
      <c r="AH439" s="1296"/>
      <c r="AI439" s="1297"/>
      <c r="AJ439" s="1297"/>
    </row>
    <row r="440" spans="1:36" ht="30" customHeight="1">
      <c r="A440" s="1282">
        <v>438</v>
      </c>
      <c r="B440" s="1283" t="s">
        <v>639</v>
      </c>
      <c r="C440" s="1296"/>
      <c r="D440" s="1291" t="s">
        <v>4732</v>
      </c>
      <c r="E440" s="1291" t="s">
        <v>4732</v>
      </c>
      <c r="F440" s="1291" t="s">
        <v>4732</v>
      </c>
      <c r="G440" s="1291" t="s">
        <v>3368</v>
      </c>
      <c r="H440" s="1291" t="s">
        <v>4392</v>
      </c>
      <c r="I440" s="1291" t="s">
        <v>135</v>
      </c>
      <c r="J440" s="1318" t="s">
        <v>4730</v>
      </c>
      <c r="K440" s="1318" t="s">
        <v>4428</v>
      </c>
      <c r="L440" s="1319" t="str">
        <f>IF(ISNUMBER(SEARCH(kpi_catalog[[#Headers],[Till Date]],K440)),"Y","N")</f>
        <v>N</v>
      </c>
      <c r="M440" s="1319" t="str">
        <f t="shared" si="6"/>
        <v>N</v>
      </c>
      <c r="N440" s="1319" t="str">
        <f>IF(ISNUMBER(SEARCH(kpi_catalog[[#Headers],[YTD]],$K440)),"Y","N")</f>
        <v>N</v>
      </c>
      <c r="O440" s="1292" t="str">
        <f>IF(ISNUMBER(SEARCH(kpi_catalog[[#Headers],[MTD]],$K440)),"Y","N")</f>
        <v>N</v>
      </c>
      <c r="P440" s="1292" t="str">
        <f>IF(ISNUMBER(SEARCH(kpi_catalog[[#Headers],[Selected period]],$K440)),"Y","N")</f>
        <v>Y</v>
      </c>
      <c r="Q440" s="1293" t="s">
        <v>4731</v>
      </c>
      <c r="R440" s="1294" t="str">
        <f>IF(ISNUMBER(SEARCH(kpi_catalog[[#Headers],[Division]],$Q440)),"Y","N")</f>
        <v>Y</v>
      </c>
      <c r="S440" s="1294" t="str">
        <f>IF(ISNUMBER(SEARCH(kpi_catalog[[#Headers],[Brand]],$Q440)),"Y","N")</f>
        <v>Y</v>
      </c>
      <c r="T440" s="1294" t="str">
        <f>IF(ISNUMBER(SEARCH(kpi_catalog[[#Headers],[Acquisition Period]],$Q440)),"Y","N")</f>
        <v>N</v>
      </c>
      <c r="U440" s="1294" t="str">
        <f>IF(ISNUMBER(SEARCH(kpi_catalog[[#Headers],[Engager Type]],$Q440)),"Y","N")</f>
        <v>N</v>
      </c>
      <c r="V440" s="1294" t="str">
        <f>IF(ISNUMBER(SEARCH(kpi_catalog[[#Headers],[Buyer Type]],$Q440)),"Y","N")</f>
        <v>N</v>
      </c>
      <c r="W440" s="1294" t="str">
        <f>IF(ISNUMBER(SEARCH(kpi_catalog[[#Headers],[Loyalty Filter]],$Q440)),"Y","N")</f>
        <v>N</v>
      </c>
      <c r="X440" s="1294" t="str">
        <f>IF(ISNUMBER(SEARCH(kpi_catalog[[#Headers],[Channel]],$Q440)),"Y","N")</f>
        <v>Y</v>
      </c>
      <c r="Y440" s="1294" t="str">
        <f>IF(ISNUMBER(SEARCH(kpi_catalog[[#Headers],[Campaign ID]],$Q440)),"Y","N")</f>
        <v>Y</v>
      </c>
      <c r="Z440" s="1294" t="str">
        <f>IF(ISNUMBER(SEARCH(kpi_catalog[[#Headers],[Channel]],$Q440)),"Y","N")</f>
        <v>Y</v>
      </c>
      <c r="AA440" s="1294" t="str">
        <f>IF(ISNUMBER(SEARCH(kpi_catalog[[#Headers],[Campaign ID]],$Q440)),"Y","N")</f>
        <v>Y</v>
      </c>
      <c r="AB440" s="1294" t="str">
        <f>IF(ISNUMBER(SEARCH(kpi_catalog[[#Headers],[Campaign Name]],$Q440)),"Y","N")</f>
        <v>Y</v>
      </c>
      <c r="AC440" s="1294" t="str">
        <f>IF(ISNUMBER(SEARCH(kpi_catalog[[#Headers],[Touchpoint]],$Q440)),"Y","N")</f>
        <v>Y</v>
      </c>
      <c r="AD440" s="1294" t="str">
        <f>IF(ISNUMBER(SEARCH(kpi_catalog[[#Headers],[Campaign type]],$Q440)),"Y","N")</f>
        <v>N</v>
      </c>
      <c r="AE440" s="1294" t="str">
        <f>IF(ISNUMBER(SEARCH(kpi_catalog[[#Headers],[Product franchise]],$Q440)),"Y","N")</f>
        <v>N</v>
      </c>
      <c r="AF440" s="1294" t="str">
        <f>IF(ISNUMBER(SEARCH(kpi_catalog[[#Headers],[Product code]],$Q440)),"Y","N")</f>
        <v>N</v>
      </c>
      <c r="AG440" s="1323"/>
      <c r="AH440" s="1296"/>
      <c r="AI440" s="1297"/>
      <c r="AJ440" s="1297"/>
    </row>
    <row r="441" spans="1:36" ht="30" customHeight="1">
      <c r="A441" s="1282">
        <v>439</v>
      </c>
      <c r="B441" s="1283" t="s">
        <v>639</v>
      </c>
      <c r="C441" s="1296"/>
      <c r="D441" s="1291" t="s">
        <v>4733</v>
      </c>
      <c r="E441" s="1291" t="s">
        <v>4733</v>
      </c>
      <c r="F441" s="1291" t="s">
        <v>4733</v>
      </c>
      <c r="G441" s="1291" t="s">
        <v>3368</v>
      </c>
      <c r="H441" s="1291" t="s">
        <v>4392</v>
      </c>
      <c r="I441" s="1291" t="s">
        <v>135</v>
      </c>
      <c r="J441" s="1318" t="s">
        <v>4730</v>
      </c>
      <c r="K441" s="1318" t="s">
        <v>4428</v>
      </c>
      <c r="L441" s="1319" t="str">
        <f>IF(ISNUMBER(SEARCH(kpi_catalog[[#Headers],[Till Date]],K441)),"Y","N")</f>
        <v>N</v>
      </c>
      <c r="M441" s="1319" t="str">
        <f t="shared" si="6"/>
        <v>N</v>
      </c>
      <c r="N441" s="1319" t="str">
        <f>IF(ISNUMBER(SEARCH(kpi_catalog[[#Headers],[YTD]],$K441)),"Y","N")</f>
        <v>N</v>
      </c>
      <c r="O441" s="1292" t="str">
        <f>IF(ISNUMBER(SEARCH(kpi_catalog[[#Headers],[MTD]],$K441)),"Y","N")</f>
        <v>N</v>
      </c>
      <c r="P441" s="1292" t="str">
        <f>IF(ISNUMBER(SEARCH(kpi_catalog[[#Headers],[Selected period]],$K441)),"Y","N")</f>
        <v>Y</v>
      </c>
      <c r="Q441" s="1293" t="s">
        <v>4731</v>
      </c>
      <c r="R441" s="1294" t="str">
        <f>IF(ISNUMBER(SEARCH(kpi_catalog[[#Headers],[Division]],$Q441)),"Y","N")</f>
        <v>Y</v>
      </c>
      <c r="S441" s="1294" t="str">
        <f>IF(ISNUMBER(SEARCH(kpi_catalog[[#Headers],[Brand]],$Q441)),"Y","N")</f>
        <v>Y</v>
      </c>
      <c r="T441" s="1294" t="str">
        <f>IF(ISNUMBER(SEARCH(kpi_catalog[[#Headers],[Acquisition Period]],$Q441)),"Y","N")</f>
        <v>N</v>
      </c>
      <c r="U441" s="1294" t="str">
        <f>IF(ISNUMBER(SEARCH(kpi_catalog[[#Headers],[Engager Type]],$Q441)),"Y","N")</f>
        <v>N</v>
      </c>
      <c r="V441" s="1294" t="str">
        <f>IF(ISNUMBER(SEARCH(kpi_catalog[[#Headers],[Buyer Type]],$Q441)),"Y","N")</f>
        <v>N</v>
      </c>
      <c r="W441" s="1294" t="str">
        <f>IF(ISNUMBER(SEARCH(kpi_catalog[[#Headers],[Loyalty Filter]],$Q441)),"Y","N")</f>
        <v>N</v>
      </c>
      <c r="X441" s="1294" t="str">
        <f>IF(ISNUMBER(SEARCH(kpi_catalog[[#Headers],[Channel]],$Q441)),"Y","N")</f>
        <v>Y</v>
      </c>
      <c r="Y441" s="1294" t="str">
        <f>IF(ISNUMBER(SEARCH(kpi_catalog[[#Headers],[Campaign ID]],$Q441)),"Y","N")</f>
        <v>Y</v>
      </c>
      <c r="Z441" s="1294" t="str">
        <f>IF(ISNUMBER(SEARCH(kpi_catalog[[#Headers],[Channel]],$Q441)),"Y","N")</f>
        <v>Y</v>
      </c>
      <c r="AA441" s="1294" t="str">
        <f>IF(ISNUMBER(SEARCH(kpi_catalog[[#Headers],[Campaign ID]],$Q441)),"Y","N")</f>
        <v>Y</v>
      </c>
      <c r="AB441" s="1294" t="str">
        <f>IF(ISNUMBER(SEARCH(kpi_catalog[[#Headers],[Campaign Name]],$Q441)),"Y","N")</f>
        <v>Y</v>
      </c>
      <c r="AC441" s="1294" t="str">
        <f>IF(ISNUMBER(SEARCH(kpi_catalog[[#Headers],[Touchpoint]],$Q441)),"Y","N")</f>
        <v>Y</v>
      </c>
      <c r="AD441" s="1294" t="str">
        <f>IF(ISNUMBER(SEARCH(kpi_catalog[[#Headers],[Campaign type]],$Q441)),"Y","N")</f>
        <v>N</v>
      </c>
      <c r="AE441" s="1294" t="str">
        <f>IF(ISNUMBER(SEARCH(kpi_catalog[[#Headers],[Product franchise]],$Q441)),"Y","N")</f>
        <v>N</v>
      </c>
      <c r="AF441" s="1294" t="str">
        <f>IF(ISNUMBER(SEARCH(kpi_catalog[[#Headers],[Product code]],$Q441)),"Y","N")</f>
        <v>N</v>
      </c>
      <c r="AG441" s="1323"/>
      <c r="AH441" s="1296"/>
      <c r="AI441" s="1297"/>
      <c r="AJ441" s="1297"/>
    </row>
    <row r="442" spans="1:36" ht="30" customHeight="1">
      <c r="A442" s="1282">
        <v>440</v>
      </c>
      <c r="B442" s="1283" t="s">
        <v>639</v>
      </c>
      <c r="C442" s="1296"/>
      <c r="D442" s="1291" t="s">
        <v>4734</v>
      </c>
      <c r="E442" s="1291" t="s">
        <v>4734</v>
      </c>
      <c r="F442" s="1291" t="s">
        <v>4734</v>
      </c>
      <c r="G442" s="1291" t="s">
        <v>4339</v>
      </c>
      <c r="H442" s="1291" t="s">
        <v>4392</v>
      </c>
      <c r="I442" s="1291" t="s">
        <v>135</v>
      </c>
      <c r="J442" s="1318" t="s">
        <v>4730</v>
      </c>
      <c r="K442" s="1318" t="s">
        <v>4428</v>
      </c>
      <c r="L442" s="1319" t="str">
        <f>IF(ISNUMBER(SEARCH(kpi_catalog[[#Headers],[Till Date]],K442)),"Y","N")</f>
        <v>N</v>
      </c>
      <c r="M442" s="1319" t="str">
        <f t="shared" si="6"/>
        <v>N</v>
      </c>
      <c r="N442" s="1319" t="str">
        <f>IF(ISNUMBER(SEARCH(kpi_catalog[[#Headers],[YTD]],$K442)),"Y","N")</f>
        <v>N</v>
      </c>
      <c r="O442" s="1292" t="str">
        <f>IF(ISNUMBER(SEARCH(kpi_catalog[[#Headers],[MTD]],$K442)),"Y","N")</f>
        <v>N</v>
      </c>
      <c r="P442" s="1292" t="str">
        <f>IF(ISNUMBER(SEARCH(kpi_catalog[[#Headers],[Selected period]],$K442)),"Y","N")</f>
        <v>Y</v>
      </c>
      <c r="Q442" s="1293" t="s">
        <v>4731</v>
      </c>
      <c r="R442" s="1294" t="str">
        <f>IF(ISNUMBER(SEARCH(kpi_catalog[[#Headers],[Division]],$Q442)),"Y","N")</f>
        <v>Y</v>
      </c>
      <c r="S442" s="1294" t="str">
        <f>IF(ISNUMBER(SEARCH(kpi_catalog[[#Headers],[Brand]],$Q442)),"Y","N")</f>
        <v>Y</v>
      </c>
      <c r="T442" s="1294" t="str">
        <f>IF(ISNUMBER(SEARCH(kpi_catalog[[#Headers],[Acquisition Period]],$Q442)),"Y","N")</f>
        <v>N</v>
      </c>
      <c r="U442" s="1294" t="str">
        <f>IF(ISNUMBER(SEARCH(kpi_catalog[[#Headers],[Engager Type]],$Q442)),"Y","N")</f>
        <v>N</v>
      </c>
      <c r="V442" s="1294" t="str">
        <f>IF(ISNUMBER(SEARCH(kpi_catalog[[#Headers],[Buyer Type]],$Q442)),"Y","N")</f>
        <v>N</v>
      </c>
      <c r="W442" s="1294" t="str">
        <f>IF(ISNUMBER(SEARCH(kpi_catalog[[#Headers],[Loyalty Filter]],$Q442)),"Y","N")</f>
        <v>N</v>
      </c>
      <c r="X442" s="1294" t="str">
        <f>IF(ISNUMBER(SEARCH(kpi_catalog[[#Headers],[Channel]],$Q442)),"Y","N")</f>
        <v>Y</v>
      </c>
      <c r="Y442" s="1294" t="str">
        <f>IF(ISNUMBER(SEARCH(kpi_catalog[[#Headers],[Campaign ID]],$Q442)),"Y","N")</f>
        <v>Y</v>
      </c>
      <c r="Z442" s="1294" t="str">
        <f>IF(ISNUMBER(SEARCH(kpi_catalog[[#Headers],[Channel]],$Q442)),"Y","N")</f>
        <v>Y</v>
      </c>
      <c r="AA442" s="1294" t="str">
        <f>IF(ISNUMBER(SEARCH(kpi_catalog[[#Headers],[Campaign ID]],$Q442)),"Y","N")</f>
        <v>Y</v>
      </c>
      <c r="AB442" s="1294" t="str">
        <f>IF(ISNUMBER(SEARCH(kpi_catalog[[#Headers],[Campaign Name]],$Q442)),"Y","N")</f>
        <v>Y</v>
      </c>
      <c r="AC442" s="1294" t="str">
        <f>IF(ISNUMBER(SEARCH(kpi_catalog[[#Headers],[Touchpoint]],$Q442)),"Y","N")</f>
        <v>Y</v>
      </c>
      <c r="AD442" s="1294" t="str">
        <f>IF(ISNUMBER(SEARCH(kpi_catalog[[#Headers],[Campaign type]],$Q442)),"Y","N")</f>
        <v>N</v>
      </c>
      <c r="AE442" s="1294" t="str">
        <f>IF(ISNUMBER(SEARCH(kpi_catalog[[#Headers],[Product franchise]],$Q442)),"Y","N")</f>
        <v>N</v>
      </c>
      <c r="AF442" s="1294" t="str">
        <f>IF(ISNUMBER(SEARCH(kpi_catalog[[#Headers],[Product code]],$Q442)),"Y","N")</f>
        <v>N</v>
      </c>
      <c r="AG442" s="1323"/>
      <c r="AH442" s="1296"/>
      <c r="AI442" s="1297"/>
      <c r="AJ442" s="1297"/>
    </row>
    <row r="443" spans="1:36" ht="30" customHeight="1">
      <c r="A443" s="1282">
        <v>441</v>
      </c>
      <c r="B443" s="1283" t="s">
        <v>639</v>
      </c>
      <c r="C443" s="1296"/>
      <c r="D443" s="1291" t="s">
        <v>4474</v>
      </c>
      <c r="E443" s="1291" t="s">
        <v>4474</v>
      </c>
      <c r="F443" s="1291" t="s">
        <v>4474</v>
      </c>
      <c r="G443" s="1291" t="s">
        <v>4339</v>
      </c>
      <c r="H443" s="1291" t="s">
        <v>4392</v>
      </c>
      <c r="I443" s="1291" t="s">
        <v>135</v>
      </c>
      <c r="J443" s="1318" t="s">
        <v>4730</v>
      </c>
      <c r="K443" s="1318" t="s">
        <v>4428</v>
      </c>
      <c r="L443" s="1319" t="str">
        <f>IF(ISNUMBER(SEARCH(kpi_catalog[[#Headers],[Till Date]],K443)),"Y","N")</f>
        <v>N</v>
      </c>
      <c r="M443" s="1319" t="str">
        <f t="shared" si="6"/>
        <v>N</v>
      </c>
      <c r="N443" s="1319" t="str">
        <f>IF(ISNUMBER(SEARCH(kpi_catalog[[#Headers],[YTD]],$K443)),"Y","N")</f>
        <v>N</v>
      </c>
      <c r="O443" s="1292" t="str">
        <f>IF(ISNUMBER(SEARCH(kpi_catalog[[#Headers],[MTD]],$K443)),"Y","N")</f>
        <v>N</v>
      </c>
      <c r="P443" s="1292" t="str">
        <f>IF(ISNUMBER(SEARCH(kpi_catalog[[#Headers],[Selected period]],$K443)),"Y","N")</f>
        <v>Y</v>
      </c>
      <c r="Q443" s="1293" t="s">
        <v>4731</v>
      </c>
      <c r="R443" s="1294" t="str">
        <f>IF(ISNUMBER(SEARCH(kpi_catalog[[#Headers],[Division]],$Q443)),"Y","N")</f>
        <v>Y</v>
      </c>
      <c r="S443" s="1294" t="str">
        <f>IF(ISNUMBER(SEARCH(kpi_catalog[[#Headers],[Brand]],$Q443)),"Y","N")</f>
        <v>Y</v>
      </c>
      <c r="T443" s="1294" t="str">
        <f>IF(ISNUMBER(SEARCH(kpi_catalog[[#Headers],[Acquisition Period]],$Q443)),"Y","N")</f>
        <v>N</v>
      </c>
      <c r="U443" s="1294" t="str">
        <f>IF(ISNUMBER(SEARCH(kpi_catalog[[#Headers],[Engager Type]],$Q443)),"Y","N")</f>
        <v>N</v>
      </c>
      <c r="V443" s="1294" t="str">
        <f>IF(ISNUMBER(SEARCH(kpi_catalog[[#Headers],[Buyer Type]],$Q443)),"Y","N")</f>
        <v>N</v>
      </c>
      <c r="W443" s="1294" t="str">
        <f>IF(ISNUMBER(SEARCH(kpi_catalog[[#Headers],[Loyalty Filter]],$Q443)),"Y","N")</f>
        <v>N</v>
      </c>
      <c r="X443" s="1294" t="str">
        <f>IF(ISNUMBER(SEARCH(kpi_catalog[[#Headers],[Channel]],$Q443)),"Y","N")</f>
        <v>Y</v>
      </c>
      <c r="Y443" s="1294" t="str">
        <f>IF(ISNUMBER(SEARCH(kpi_catalog[[#Headers],[Campaign ID]],$Q443)),"Y","N")</f>
        <v>Y</v>
      </c>
      <c r="Z443" s="1294" t="str">
        <f>IF(ISNUMBER(SEARCH(kpi_catalog[[#Headers],[Channel]],$Q443)),"Y","N")</f>
        <v>Y</v>
      </c>
      <c r="AA443" s="1294" t="str">
        <f>IF(ISNUMBER(SEARCH(kpi_catalog[[#Headers],[Campaign ID]],$Q443)),"Y","N")</f>
        <v>Y</v>
      </c>
      <c r="AB443" s="1294" t="str">
        <f>IF(ISNUMBER(SEARCH(kpi_catalog[[#Headers],[Campaign Name]],$Q443)),"Y","N")</f>
        <v>Y</v>
      </c>
      <c r="AC443" s="1294" t="str">
        <f>IF(ISNUMBER(SEARCH(kpi_catalog[[#Headers],[Touchpoint]],$Q443)),"Y","N")</f>
        <v>Y</v>
      </c>
      <c r="AD443" s="1294" t="str">
        <f>IF(ISNUMBER(SEARCH(kpi_catalog[[#Headers],[Campaign type]],$Q443)),"Y","N")</f>
        <v>N</v>
      </c>
      <c r="AE443" s="1294" t="str">
        <f>IF(ISNUMBER(SEARCH(kpi_catalog[[#Headers],[Product franchise]],$Q443)),"Y","N")</f>
        <v>N</v>
      </c>
      <c r="AF443" s="1294" t="str">
        <f>IF(ISNUMBER(SEARCH(kpi_catalog[[#Headers],[Product code]],$Q443)),"Y","N")</f>
        <v>N</v>
      </c>
      <c r="AG443" s="1323"/>
      <c r="AH443" s="1296"/>
      <c r="AI443" s="1297"/>
      <c r="AJ443" s="1297"/>
    </row>
    <row r="444" spans="1:36" ht="30" customHeight="1">
      <c r="A444" s="1282">
        <v>442</v>
      </c>
      <c r="B444" s="1283" t="s">
        <v>639</v>
      </c>
      <c r="C444" s="1296"/>
      <c r="D444" s="1291" t="s">
        <v>4735</v>
      </c>
      <c r="E444" s="1291" t="s">
        <v>4735</v>
      </c>
      <c r="F444" s="1291" t="s">
        <v>4735</v>
      </c>
      <c r="G444" s="1291" t="s">
        <v>3368</v>
      </c>
      <c r="H444" s="1291" t="s">
        <v>4392</v>
      </c>
      <c r="I444" s="1291" t="s">
        <v>135</v>
      </c>
      <c r="J444" s="1318" t="s">
        <v>4730</v>
      </c>
      <c r="K444" s="1318" t="s">
        <v>4428</v>
      </c>
      <c r="L444" s="1319" t="str">
        <f>IF(ISNUMBER(SEARCH(kpi_catalog[[#Headers],[Till Date]],K444)),"Y","N")</f>
        <v>N</v>
      </c>
      <c r="M444" s="1319" t="str">
        <f t="shared" si="6"/>
        <v>N</v>
      </c>
      <c r="N444" s="1319" t="str">
        <f>IF(ISNUMBER(SEARCH(kpi_catalog[[#Headers],[YTD]],$K444)),"Y","N")</f>
        <v>N</v>
      </c>
      <c r="O444" s="1292" t="str">
        <f>IF(ISNUMBER(SEARCH(kpi_catalog[[#Headers],[MTD]],$K444)),"Y","N")</f>
        <v>N</v>
      </c>
      <c r="P444" s="1292" t="str">
        <f>IF(ISNUMBER(SEARCH(kpi_catalog[[#Headers],[Selected period]],$K444)),"Y","N")</f>
        <v>Y</v>
      </c>
      <c r="Q444" s="1293" t="s">
        <v>4731</v>
      </c>
      <c r="R444" s="1294" t="str">
        <f>IF(ISNUMBER(SEARCH(kpi_catalog[[#Headers],[Division]],$Q444)),"Y","N")</f>
        <v>Y</v>
      </c>
      <c r="S444" s="1294" t="str">
        <f>IF(ISNUMBER(SEARCH(kpi_catalog[[#Headers],[Brand]],$Q444)),"Y","N")</f>
        <v>Y</v>
      </c>
      <c r="T444" s="1294" t="str">
        <f>IF(ISNUMBER(SEARCH(kpi_catalog[[#Headers],[Acquisition Period]],$Q444)),"Y","N")</f>
        <v>N</v>
      </c>
      <c r="U444" s="1294" t="str">
        <f>IF(ISNUMBER(SEARCH(kpi_catalog[[#Headers],[Engager Type]],$Q444)),"Y","N")</f>
        <v>N</v>
      </c>
      <c r="V444" s="1294" t="str">
        <f>IF(ISNUMBER(SEARCH(kpi_catalog[[#Headers],[Buyer Type]],$Q444)),"Y","N")</f>
        <v>N</v>
      </c>
      <c r="W444" s="1294" t="str">
        <f>IF(ISNUMBER(SEARCH(kpi_catalog[[#Headers],[Loyalty Filter]],$Q444)),"Y","N")</f>
        <v>N</v>
      </c>
      <c r="X444" s="1294" t="str">
        <f>IF(ISNUMBER(SEARCH(kpi_catalog[[#Headers],[Channel]],$Q444)),"Y","N")</f>
        <v>Y</v>
      </c>
      <c r="Y444" s="1294" t="str">
        <f>IF(ISNUMBER(SEARCH(kpi_catalog[[#Headers],[Campaign ID]],$Q444)),"Y","N")</f>
        <v>Y</v>
      </c>
      <c r="Z444" s="1294" t="str">
        <f>IF(ISNUMBER(SEARCH(kpi_catalog[[#Headers],[Channel]],$Q444)),"Y","N")</f>
        <v>Y</v>
      </c>
      <c r="AA444" s="1294" t="str">
        <f>IF(ISNUMBER(SEARCH(kpi_catalog[[#Headers],[Campaign ID]],$Q444)),"Y","N")</f>
        <v>Y</v>
      </c>
      <c r="AB444" s="1294" t="str">
        <f>IF(ISNUMBER(SEARCH(kpi_catalog[[#Headers],[Campaign Name]],$Q444)),"Y","N")</f>
        <v>Y</v>
      </c>
      <c r="AC444" s="1294" t="str">
        <f>IF(ISNUMBER(SEARCH(kpi_catalog[[#Headers],[Touchpoint]],$Q444)),"Y","N")</f>
        <v>Y</v>
      </c>
      <c r="AD444" s="1294" t="str">
        <f>IF(ISNUMBER(SEARCH(kpi_catalog[[#Headers],[Campaign type]],$Q444)),"Y","N")</f>
        <v>N</v>
      </c>
      <c r="AE444" s="1294" t="str">
        <f>IF(ISNUMBER(SEARCH(kpi_catalog[[#Headers],[Product franchise]],$Q444)),"Y","N")</f>
        <v>N</v>
      </c>
      <c r="AF444" s="1294" t="str">
        <f>IF(ISNUMBER(SEARCH(kpi_catalog[[#Headers],[Product code]],$Q444)),"Y","N")</f>
        <v>N</v>
      </c>
      <c r="AG444" s="1323"/>
      <c r="AH444" s="1296"/>
      <c r="AI444" s="1297"/>
      <c r="AJ444" s="1297"/>
    </row>
    <row r="445" spans="1:36" ht="30" customHeight="1">
      <c r="A445" s="1282">
        <v>443</v>
      </c>
      <c r="B445" s="1283" t="s">
        <v>639</v>
      </c>
      <c r="C445" s="1296"/>
      <c r="D445" s="1291" t="s">
        <v>4736</v>
      </c>
      <c r="E445" s="1291" t="s">
        <v>4736</v>
      </c>
      <c r="F445" s="1291" t="s">
        <v>4736</v>
      </c>
      <c r="G445" s="1291" t="s">
        <v>4339</v>
      </c>
      <c r="H445" s="1291" t="s">
        <v>4392</v>
      </c>
      <c r="I445" s="1291" t="s">
        <v>135</v>
      </c>
      <c r="J445" s="1318" t="s">
        <v>4730</v>
      </c>
      <c r="K445" s="1318" t="s">
        <v>4428</v>
      </c>
      <c r="L445" s="1319" t="str">
        <f>IF(ISNUMBER(SEARCH(kpi_catalog[[#Headers],[Till Date]],K445)),"Y","N")</f>
        <v>N</v>
      </c>
      <c r="M445" s="1319" t="str">
        <f t="shared" si="6"/>
        <v>N</v>
      </c>
      <c r="N445" s="1319" t="str">
        <f>IF(ISNUMBER(SEARCH(kpi_catalog[[#Headers],[YTD]],$K445)),"Y","N")</f>
        <v>N</v>
      </c>
      <c r="O445" s="1292" t="str">
        <f>IF(ISNUMBER(SEARCH(kpi_catalog[[#Headers],[MTD]],$K445)),"Y","N")</f>
        <v>N</v>
      </c>
      <c r="P445" s="1292" t="str">
        <f>IF(ISNUMBER(SEARCH(kpi_catalog[[#Headers],[Selected period]],$K445)),"Y","N")</f>
        <v>Y</v>
      </c>
      <c r="Q445" s="1293" t="s">
        <v>4731</v>
      </c>
      <c r="R445" s="1294" t="str">
        <f>IF(ISNUMBER(SEARCH(kpi_catalog[[#Headers],[Division]],$Q445)),"Y","N")</f>
        <v>Y</v>
      </c>
      <c r="S445" s="1294" t="str">
        <f>IF(ISNUMBER(SEARCH(kpi_catalog[[#Headers],[Brand]],$Q445)),"Y","N")</f>
        <v>Y</v>
      </c>
      <c r="T445" s="1294" t="str">
        <f>IF(ISNUMBER(SEARCH(kpi_catalog[[#Headers],[Acquisition Period]],$Q445)),"Y","N")</f>
        <v>N</v>
      </c>
      <c r="U445" s="1294" t="str">
        <f>IF(ISNUMBER(SEARCH(kpi_catalog[[#Headers],[Engager Type]],$Q445)),"Y","N")</f>
        <v>N</v>
      </c>
      <c r="V445" s="1294" t="str">
        <f>IF(ISNUMBER(SEARCH(kpi_catalog[[#Headers],[Buyer Type]],$Q445)),"Y","N")</f>
        <v>N</v>
      </c>
      <c r="W445" s="1294" t="str">
        <f>IF(ISNUMBER(SEARCH(kpi_catalog[[#Headers],[Loyalty Filter]],$Q445)),"Y","N")</f>
        <v>N</v>
      </c>
      <c r="X445" s="1294" t="str">
        <f>IF(ISNUMBER(SEARCH(kpi_catalog[[#Headers],[Channel]],$Q445)),"Y","N")</f>
        <v>Y</v>
      </c>
      <c r="Y445" s="1294" t="str">
        <f>IF(ISNUMBER(SEARCH(kpi_catalog[[#Headers],[Campaign ID]],$Q445)),"Y","N")</f>
        <v>Y</v>
      </c>
      <c r="Z445" s="1294" t="str">
        <f>IF(ISNUMBER(SEARCH(kpi_catalog[[#Headers],[Channel]],$Q445)),"Y","N")</f>
        <v>Y</v>
      </c>
      <c r="AA445" s="1294" t="str">
        <f>IF(ISNUMBER(SEARCH(kpi_catalog[[#Headers],[Campaign ID]],$Q445)),"Y","N")</f>
        <v>Y</v>
      </c>
      <c r="AB445" s="1294" t="str">
        <f>IF(ISNUMBER(SEARCH(kpi_catalog[[#Headers],[Campaign Name]],$Q445)),"Y","N")</f>
        <v>Y</v>
      </c>
      <c r="AC445" s="1294" t="str">
        <f>IF(ISNUMBER(SEARCH(kpi_catalog[[#Headers],[Touchpoint]],$Q445)),"Y","N")</f>
        <v>Y</v>
      </c>
      <c r="AD445" s="1294" t="str">
        <f>IF(ISNUMBER(SEARCH(kpi_catalog[[#Headers],[Campaign type]],$Q445)),"Y","N")</f>
        <v>N</v>
      </c>
      <c r="AE445" s="1294" t="str">
        <f>IF(ISNUMBER(SEARCH(kpi_catalog[[#Headers],[Product franchise]],$Q445)),"Y","N")</f>
        <v>N</v>
      </c>
      <c r="AF445" s="1294" t="str">
        <f>IF(ISNUMBER(SEARCH(kpi_catalog[[#Headers],[Product code]],$Q445)),"Y","N")</f>
        <v>N</v>
      </c>
      <c r="AG445" s="1323"/>
      <c r="AH445" s="1296"/>
      <c r="AI445" s="1297"/>
      <c r="AJ445" s="1297"/>
    </row>
    <row r="446" spans="1:36" ht="30" customHeight="1">
      <c r="A446" s="1282">
        <v>444</v>
      </c>
      <c r="B446" s="1344" t="s">
        <v>5747</v>
      </c>
      <c r="C446" s="1296"/>
      <c r="D446" s="1291" t="s">
        <v>125</v>
      </c>
      <c r="E446" s="1291" t="s">
        <v>4737</v>
      </c>
      <c r="F446" s="1291" t="s">
        <v>4737</v>
      </c>
      <c r="G446" s="1291" t="s">
        <v>3368</v>
      </c>
      <c r="H446" s="1291" t="s">
        <v>4392</v>
      </c>
      <c r="I446" s="1291" t="s">
        <v>135</v>
      </c>
      <c r="J446" s="1318" t="s">
        <v>4730</v>
      </c>
      <c r="K446" s="1318" t="s">
        <v>4428</v>
      </c>
      <c r="L446" s="1319" t="str">
        <f>IF(ISNUMBER(SEARCH(kpi_catalog[[#Headers],[Till Date]],K446)),"Y","N")</f>
        <v>N</v>
      </c>
      <c r="M446" s="1319" t="str">
        <f t="shared" si="6"/>
        <v>N</v>
      </c>
      <c r="N446" s="1319" t="str">
        <f>IF(ISNUMBER(SEARCH(kpi_catalog[[#Headers],[YTD]],$K446)),"Y","N")</f>
        <v>N</v>
      </c>
      <c r="O446" s="1292" t="str">
        <f>IF(ISNUMBER(SEARCH(kpi_catalog[[#Headers],[MTD]],$K446)),"Y","N")</f>
        <v>N</v>
      </c>
      <c r="P446" s="1292" t="str">
        <f>IF(ISNUMBER(SEARCH(kpi_catalog[[#Headers],[Selected period]],$K446)),"Y","N")</f>
        <v>Y</v>
      </c>
      <c r="Q446" s="1293" t="s">
        <v>4731</v>
      </c>
      <c r="R446" s="1294" t="str">
        <f>IF(ISNUMBER(SEARCH(kpi_catalog[[#Headers],[Division]],$Q446)),"Y","N")</f>
        <v>Y</v>
      </c>
      <c r="S446" s="1294" t="str">
        <f>IF(ISNUMBER(SEARCH(kpi_catalog[[#Headers],[Brand]],$Q446)),"Y","N")</f>
        <v>Y</v>
      </c>
      <c r="T446" s="1294" t="str">
        <f>IF(ISNUMBER(SEARCH(kpi_catalog[[#Headers],[Acquisition Period]],$Q446)),"Y","N")</f>
        <v>N</v>
      </c>
      <c r="U446" s="1294" t="str">
        <f>IF(ISNUMBER(SEARCH(kpi_catalog[[#Headers],[Engager Type]],$Q446)),"Y","N")</f>
        <v>N</v>
      </c>
      <c r="V446" s="1294" t="str">
        <f>IF(ISNUMBER(SEARCH(kpi_catalog[[#Headers],[Buyer Type]],$Q446)),"Y","N")</f>
        <v>N</v>
      </c>
      <c r="W446" s="1294" t="str">
        <f>IF(ISNUMBER(SEARCH(kpi_catalog[[#Headers],[Loyalty Filter]],$Q446)),"Y","N")</f>
        <v>N</v>
      </c>
      <c r="X446" s="1294" t="str">
        <f>IF(ISNUMBER(SEARCH(kpi_catalog[[#Headers],[Channel]],$Q446)),"Y","N")</f>
        <v>Y</v>
      </c>
      <c r="Y446" s="1294" t="str">
        <f>IF(ISNUMBER(SEARCH(kpi_catalog[[#Headers],[Campaign ID]],$Q446)),"Y","N")</f>
        <v>Y</v>
      </c>
      <c r="Z446" s="1294" t="str">
        <f>IF(ISNUMBER(SEARCH(kpi_catalog[[#Headers],[Channel]],$Q446)),"Y","N")</f>
        <v>Y</v>
      </c>
      <c r="AA446" s="1294" t="str">
        <f>IF(ISNUMBER(SEARCH(kpi_catalog[[#Headers],[Campaign ID]],$Q446)),"Y","N")</f>
        <v>Y</v>
      </c>
      <c r="AB446" s="1294" t="str">
        <f>IF(ISNUMBER(SEARCH(kpi_catalog[[#Headers],[Campaign Name]],$Q446)),"Y","N")</f>
        <v>Y</v>
      </c>
      <c r="AC446" s="1294" t="str">
        <f>IF(ISNUMBER(SEARCH(kpi_catalog[[#Headers],[Touchpoint]],$Q446)),"Y","N")</f>
        <v>Y</v>
      </c>
      <c r="AD446" s="1294" t="str">
        <f>IF(ISNUMBER(SEARCH(kpi_catalog[[#Headers],[Campaign type]],$Q446)),"Y","N")</f>
        <v>N</v>
      </c>
      <c r="AE446" s="1294" t="str">
        <f>IF(ISNUMBER(SEARCH(kpi_catalog[[#Headers],[Product franchise]],$Q446)),"Y","N")</f>
        <v>N</v>
      </c>
      <c r="AF446" s="1294" t="str">
        <f>IF(ISNUMBER(SEARCH(kpi_catalog[[#Headers],[Product code]],$Q446)),"Y","N")</f>
        <v>N</v>
      </c>
      <c r="AG446" s="1323"/>
      <c r="AH446" s="1296"/>
      <c r="AI446" s="1297"/>
      <c r="AJ446" s="1297"/>
    </row>
    <row r="447" spans="1:36" ht="30" customHeight="1">
      <c r="A447" s="1282">
        <v>445</v>
      </c>
      <c r="B447" s="1344" t="s">
        <v>5747</v>
      </c>
      <c r="C447" s="1296"/>
      <c r="D447" s="1291" t="s">
        <v>125</v>
      </c>
      <c r="E447" s="1291" t="s">
        <v>125</v>
      </c>
      <c r="F447" s="1291" t="s">
        <v>125</v>
      </c>
      <c r="G447" s="1291" t="s">
        <v>3368</v>
      </c>
      <c r="H447" s="1291" t="s">
        <v>4392</v>
      </c>
      <c r="I447" s="1291" t="s">
        <v>135</v>
      </c>
      <c r="J447" s="1318" t="s">
        <v>4730</v>
      </c>
      <c r="K447" s="1318" t="s">
        <v>4428</v>
      </c>
      <c r="L447" s="1319" t="str">
        <f>IF(ISNUMBER(SEARCH(kpi_catalog[[#Headers],[Till Date]],K447)),"Y","N")</f>
        <v>N</v>
      </c>
      <c r="M447" s="1319" t="str">
        <f t="shared" si="6"/>
        <v>N</v>
      </c>
      <c r="N447" s="1319" t="str">
        <f>IF(ISNUMBER(SEARCH(kpi_catalog[[#Headers],[YTD]],$K447)),"Y","N")</f>
        <v>N</v>
      </c>
      <c r="O447" s="1292" t="str">
        <f>IF(ISNUMBER(SEARCH(kpi_catalog[[#Headers],[MTD]],$K447)),"Y","N")</f>
        <v>N</v>
      </c>
      <c r="P447" s="1292" t="str">
        <f>IF(ISNUMBER(SEARCH(kpi_catalog[[#Headers],[Selected period]],$K447)),"Y","N")</f>
        <v>Y</v>
      </c>
      <c r="Q447" s="1293" t="s">
        <v>4731</v>
      </c>
      <c r="R447" s="1294" t="str">
        <f>IF(ISNUMBER(SEARCH(kpi_catalog[[#Headers],[Division]],$Q447)),"Y","N")</f>
        <v>Y</v>
      </c>
      <c r="S447" s="1294" t="str">
        <f>IF(ISNUMBER(SEARCH(kpi_catalog[[#Headers],[Brand]],$Q447)),"Y","N")</f>
        <v>Y</v>
      </c>
      <c r="T447" s="1294" t="str">
        <f>IF(ISNUMBER(SEARCH(kpi_catalog[[#Headers],[Acquisition Period]],$Q447)),"Y","N")</f>
        <v>N</v>
      </c>
      <c r="U447" s="1294" t="str">
        <f>IF(ISNUMBER(SEARCH(kpi_catalog[[#Headers],[Engager Type]],$Q447)),"Y","N")</f>
        <v>N</v>
      </c>
      <c r="V447" s="1294" t="str">
        <f>IF(ISNUMBER(SEARCH(kpi_catalog[[#Headers],[Buyer Type]],$Q447)),"Y","N")</f>
        <v>N</v>
      </c>
      <c r="W447" s="1294" t="str">
        <f>IF(ISNUMBER(SEARCH(kpi_catalog[[#Headers],[Loyalty Filter]],$Q447)),"Y","N")</f>
        <v>N</v>
      </c>
      <c r="X447" s="1294" t="str">
        <f>IF(ISNUMBER(SEARCH(kpi_catalog[[#Headers],[Channel]],$Q447)),"Y","N")</f>
        <v>Y</v>
      </c>
      <c r="Y447" s="1294" t="str">
        <f>IF(ISNUMBER(SEARCH(kpi_catalog[[#Headers],[Campaign ID]],$Q447)),"Y","N")</f>
        <v>Y</v>
      </c>
      <c r="Z447" s="1294" t="str">
        <f>IF(ISNUMBER(SEARCH(kpi_catalog[[#Headers],[Channel]],$Q447)),"Y","N")</f>
        <v>Y</v>
      </c>
      <c r="AA447" s="1294" t="str">
        <f>IF(ISNUMBER(SEARCH(kpi_catalog[[#Headers],[Campaign ID]],$Q447)),"Y","N")</f>
        <v>Y</v>
      </c>
      <c r="AB447" s="1294" t="str">
        <f>IF(ISNUMBER(SEARCH(kpi_catalog[[#Headers],[Campaign Name]],$Q447)),"Y","N")</f>
        <v>Y</v>
      </c>
      <c r="AC447" s="1294" t="str">
        <f>IF(ISNUMBER(SEARCH(kpi_catalog[[#Headers],[Touchpoint]],$Q447)),"Y","N")</f>
        <v>Y</v>
      </c>
      <c r="AD447" s="1294" t="str">
        <f>IF(ISNUMBER(SEARCH(kpi_catalog[[#Headers],[Campaign type]],$Q447)),"Y","N")</f>
        <v>N</v>
      </c>
      <c r="AE447" s="1294" t="str">
        <f>IF(ISNUMBER(SEARCH(kpi_catalog[[#Headers],[Product franchise]],$Q447)),"Y","N")</f>
        <v>N</v>
      </c>
      <c r="AF447" s="1294" t="str">
        <f>IF(ISNUMBER(SEARCH(kpi_catalog[[#Headers],[Product code]],$Q447)),"Y","N")</f>
        <v>N</v>
      </c>
      <c r="AG447" s="1323"/>
      <c r="AH447" s="1296"/>
      <c r="AI447" s="1297"/>
      <c r="AJ447" s="1297"/>
    </row>
    <row r="448" spans="1:36" ht="30" customHeight="1">
      <c r="A448" s="1282">
        <v>446</v>
      </c>
      <c r="B448" s="1344" t="s">
        <v>5747</v>
      </c>
      <c r="C448" s="1309"/>
      <c r="D448" s="1301" t="s">
        <v>5807</v>
      </c>
      <c r="E448" s="1301" t="s">
        <v>5807</v>
      </c>
      <c r="F448" s="1301" t="s">
        <v>4738</v>
      </c>
      <c r="G448" s="1301" t="s">
        <v>4339</v>
      </c>
      <c r="H448" s="1301" t="s">
        <v>4392</v>
      </c>
      <c r="I448" s="1301" t="s">
        <v>135</v>
      </c>
      <c r="J448" s="1333" t="s">
        <v>4730</v>
      </c>
      <c r="K448" s="1333" t="s">
        <v>4428</v>
      </c>
      <c r="L448" s="1345" t="str">
        <f>IF(ISNUMBER(SEARCH(kpi_catalog[[#Headers],[Till Date]],K448)),"Y","N")</f>
        <v>N</v>
      </c>
      <c r="M448" s="1345" t="str">
        <f t="shared" si="6"/>
        <v>N</v>
      </c>
      <c r="N448" s="1345" t="str">
        <f>IF(ISNUMBER(SEARCH(kpi_catalog[[#Headers],[YTD]],$K448)),"Y","N")</f>
        <v>N</v>
      </c>
      <c r="O448" s="1304" t="str">
        <f>IF(ISNUMBER(SEARCH(kpi_catalog[[#Headers],[MTD]],$K448)),"Y","N")</f>
        <v>N</v>
      </c>
      <c r="P448" s="1304" t="str">
        <f>IF(ISNUMBER(SEARCH(kpi_catalog[[#Headers],[Selected period]],$K448)),"Y","N")</f>
        <v>Y</v>
      </c>
      <c r="Q448" s="1305" t="s">
        <v>4731</v>
      </c>
      <c r="R448" s="1307" t="str">
        <f>IF(ISNUMBER(SEARCH(kpi_catalog[[#Headers],[Division]],$Q448)),"Y","N")</f>
        <v>Y</v>
      </c>
      <c r="S448" s="1307" t="str">
        <f>IF(ISNUMBER(SEARCH(kpi_catalog[[#Headers],[Brand]],$Q448)),"Y","N")</f>
        <v>Y</v>
      </c>
      <c r="T448" s="1307" t="str">
        <f>IF(ISNUMBER(SEARCH(kpi_catalog[[#Headers],[Acquisition Period]],$Q448)),"Y","N")</f>
        <v>N</v>
      </c>
      <c r="U448" s="1307" t="str">
        <f>IF(ISNUMBER(SEARCH(kpi_catalog[[#Headers],[Engager Type]],$Q448)),"Y","N")</f>
        <v>N</v>
      </c>
      <c r="V448" s="1307" t="str">
        <f>IF(ISNUMBER(SEARCH(kpi_catalog[[#Headers],[Buyer Type]],$Q448)),"Y","N")</f>
        <v>N</v>
      </c>
      <c r="W448" s="1307" t="str">
        <f>IF(ISNUMBER(SEARCH(kpi_catalog[[#Headers],[Loyalty Filter]],$Q448)),"Y","N")</f>
        <v>N</v>
      </c>
      <c r="X448" s="1307" t="str">
        <f>IF(ISNUMBER(SEARCH(kpi_catalog[[#Headers],[Channel]],$Q448)),"Y","N")</f>
        <v>Y</v>
      </c>
      <c r="Y448" s="1307" t="str">
        <f>IF(ISNUMBER(SEARCH(kpi_catalog[[#Headers],[Campaign ID]],$Q448)),"Y","N")</f>
        <v>Y</v>
      </c>
      <c r="Z448" s="1307" t="str">
        <f>IF(ISNUMBER(SEARCH(kpi_catalog[[#Headers],[Channel]],$Q448)),"Y","N")</f>
        <v>Y</v>
      </c>
      <c r="AA448" s="1307" t="str">
        <f>IF(ISNUMBER(SEARCH(kpi_catalog[[#Headers],[Campaign ID]],$Q448)),"Y","N")</f>
        <v>Y</v>
      </c>
      <c r="AB448" s="1307" t="str">
        <f>IF(ISNUMBER(SEARCH(kpi_catalog[[#Headers],[Campaign Name]],$Q448)),"Y","N")</f>
        <v>Y</v>
      </c>
      <c r="AC448" s="1307" t="str">
        <f>IF(ISNUMBER(SEARCH(kpi_catalog[[#Headers],[Touchpoint]],$Q448)),"Y","N")</f>
        <v>Y</v>
      </c>
      <c r="AD448" s="1307" t="str">
        <f>IF(ISNUMBER(SEARCH(kpi_catalog[[#Headers],[Campaign type]],$Q448)),"Y","N")</f>
        <v>N</v>
      </c>
      <c r="AE448" s="1307" t="str">
        <f>IF(ISNUMBER(SEARCH(kpi_catalog[[#Headers],[Product franchise]],$Q448)),"Y","N")</f>
        <v>N</v>
      </c>
      <c r="AF448" s="1307" t="str">
        <f>IF(ISNUMBER(SEARCH(kpi_catalog[[#Headers],[Product code]],$Q448)),"Y","N")</f>
        <v>N</v>
      </c>
      <c r="AG448" s="1332"/>
      <c r="AH448" s="1309"/>
      <c r="AI448" s="1310"/>
      <c r="AJ448" s="1310"/>
    </row>
    <row r="449" spans="1:36" s="1353" customFormat="1" ht="30" customHeight="1">
      <c r="A449" s="1346">
        <v>447</v>
      </c>
      <c r="B449" s="1347" t="s">
        <v>5812</v>
      </c>
      <c r="C449" s="1346"/>
      <c r="D449" s="1346"/>
      <c r="E449" s="1347"/>
      <c r="F449" s="1346"/>
      <c r="G449" s="1346"/>
      <c r="H449" s="1346"/>
      <c r="I449" s="1346" t="s">
        <v>145</v>
      </c>
      <c r="J449" s="1346" t="s">
        <v>4740</v>
      </c>
      <c r="K449" s="1346"/>
      <c r="L449" s="1348" t="str">
        <f>IF(ISNUMBER(SEARCH(kpi_catalog[[#Headers],[Till Date]],K449)),"Y","N")</f>
        <v>N</v>
      </c>
      <c r="M449" s="1348" t="str">
        <f t="shared" si="6"/>
        <v>N</v>
      </c>
      <c r="N449" s="1348" t="str">
        <f>IF(ISNUMBER(SEARCH(kpi_catalog[[#Headers],[YTD]],$K449)),"Y","N")</f>
        <v>N</v>
      </c>
      <c r="O449" s="1349" t="str">
        <f>IF(ISNUMBER(SEARCH("MTD",K449)),"Y","N")</f>
        <v>N</v>
      </c>
      <c r="P449" s="1349" t="str">
        <f>IF(ISNUMBER(SEARCH("Selected date",K449)),"Y","N")</f>
        <v>N</v>
      </c>
      <c r="Q449" s="1350"/>
      <c r="R449" s="1351" t="str">
        <f>IF(ISNUMBER(SEARCH(kpi_catalog[[#Headers],[Division]],$Q449)),"Y","N")</f>
        <v>N</v>
      </c>
      <c r="S449" s="1352"/>
      <c r="T449" s="1352"/>
      <c r="U449" s="1352"/>
      <c r="V449" s="1352"/>
      <c r="W449" s="1352"/>
      <c r="X449" s="1352" t="str">
        <f>IF(ISNUMBER(SEARCH(kpi_catalog[[#Headers],[Channel]],$Q449)),"Y","N")</f>
        <v>N</v>
      </c>
      <c r="Y449" s="1352" t="str">
        <f>IF(ISNUMBER(SEARCH(kpi_catalog[[#Headers],[Campaign ID]],$Q449)),"Y","N")</f>
        <v>N</v>
      </c>
      <c r="Z449" s="1352" t="str">
        <f>IF(ISNUMBER(SEARCH(kpi_catalog[[#Headers],[Channel]],$Q449)),"Y","N")</f>
        <v>N</v>
      </c>
      <c r="AA449" s="1352" t="str">
        <f>IF(ISNUMBER(SEARCH(kpi_catalog[[#Headers],[Campaign ID]],$Q449)),"Y","N")</f>
        <v>N</v>
      </c>
      <c r="AB449" s="1352" t="str">
        <f>IF(ISNUMBER(SEARCH(kpi_catalog[[#Headers],[Campaign Name]],$Q449)),"Y","N")</f>
        <v>N</v>
      </c>
      <c r="AC449" s="1352" t="str">
        <f>IF(ISNUMBER(SEARCH(kpi_catalog[[#Headers],[Touchpoint]],$Q449)),"Y","N")</f>
        <v>N</v>
      </c>
      <c r="AD449" s="1352" t="str">
        <f>IF(ISNUMBER(SEARCH(kpi_catalog[[#Headers],[Campaign type]],$Q449)),"Y","N")</f>
        <v>N</v>
      </c>
      <c r="AE449" s="1352" t="str">
        <f>IF(ISNUMBER(SEARCH(kpi_catalog[[#Headers],[Product franchise]],$Q449)),"Y","N")</f>
        <v>N</v>
      </c>
      <c r="AF449" s="1352" t="str">
        <f>IF(ISNUMBER(SEARCH(kpi_catalog[[#Headers],[Product code]],$Q449)),"Y","N")</f>
        <v>N</v>
      </c>
      <c r="AG449" s="1350"/>
      <c r="AH449" s="1346"/>
      <c r="AI449" s="1346"/>
      <c r="AJ449" s="1346"/>
    </row>
    <row r="450" spans="1:36" ht="30" customHeight="1">
      <c r="A450" s="1282">
        <v>448</v>
      </c>
      <c r="B450" s="1344" t="s">
        <v>5747</v>
      </c>
      <c r="C450" s="1289"/>
      <c r="D450" s="1343" t="s">
        <v>5813</v>
      </c>
      <c r="E450" s="1354" t="s">
        <v>5814</v>
      </c>
      <c r="F450" s="1354" t="s">
        <v>5814</v>
      </c>
      <c r="G450" s="1354" t="s">
        <v>4339</v>
      </c>
      <c r="H450" s="1354" t="s">
        <v>4413</v>
      </c>
      <c r="I450" s="1354" t="s">
        <v>145</v>
      </c>
      <c r="J450" s="1316" t="s">
        <v>4740</v>
      </c>
      <c r="K450" s="1284" t="s">
        <v>4346</v>
      </c>
      <c r="L450" s="1285" t="str">
        <f>IF(ISNUMBER(SEARCH(kpi_catalog[[#Headers],[Till Date]],K450)),"Y","N")</f>
        <v>N</v>
      </c>
      <c r="M450" s="1285" t="str">
        <f t="shared" si="6"/>
        <v>Y</v>
      </c>
      <c r="N450" s="1285" t="str">
        <f>IF(ISNUMBER(SEARCH(kpi_catalog[[#Headers],[YTD]],$K450)),"Y","N")</f>
        <v>Y</v>
      </c>
      <c r="O450" s="1285" t="str">
        <f>IF(ISNUMBER(SEARCH(kpi_catalog[[#Headers],[MTD]],$K450)),"Y","N")</f>
        <v>N</v>
      </c>
      <c r="P450" s="1285" t="str">
        <f>IF(ISNUMBER(SEARCH(kpi_catalog[[#Headers],[Selected period]],$K450)),"Y","N")</f>
        <v>N</v>
      </c>
      <c r="Q450" s="1316" t="s">
        <v>4741</v>
      </c>
      <c r="R450" s="1317" t="str">
        <f>IF(ISNUMBER(SEARCH(kpi_catalog[[#Headers],[Division]],$Q450)),"Y","N")</f>
        <v>Y</v>
      </c>
      <c r="S450" s="1287" t="str">
        <f>IF(ISNUMBER(SEARCH(kpi_catalog[[#Headers],[Brand]],$Q450)),"Y","N")</f>
        <v>Y</v>
      </c>
      <c r="T450" s="1287" t="str">
        <f>IF(ISNUMBER(SEARCH(kpi_catalog[[#Headers],[Acquisition Period]],$Q450)),"Y","N")</f>
        <v>N</v>
      </c>
      <c r="U450" s="1287" t="str">
        <f>IF(ISNUMBER(SEARCH(kpi_catalog[[#Headers],[Engager Type]],$Q450)),"Y","N")</f>
        <v>N</v>
      </c>
      <c r="V450" s="1287" t="str">
        <f>IF(ISNUMBER(SEARCH(kpi_catalog[[#Headers],[Buyer Type]],$Q450)),"Y","N")</f>
        <v>Y</v>
      </c>
      <c r="W450" s="1287" t="str">
        <f>IF(ISNUMBER(SEARCH(kpi_catalog[[#Headers],[Loyalty Filter]],$Q450)),"Y","N")</f>
        <v>Y</v>
      </c>
      <c r="X450" s="1287" t="str">
        <f>IF(ISNUMBER(SEARCH(kpi_catalog[[#Headers],[Channel]],$Q450)),"Y","N")</f>
        <v>N</v>
      </c>
      <c r="Y450" s="1287" t="str">
        <f>IF(ISNUMBER(SEARCH(kpi_catalog[[#Headers],[Campaign ID]],$Q450)),"Y","N")</f>
        <v>N</v>
      </c>
      <c r="Z450" s="1287" t="str">
        <f>IF(ISNUMBER(SEARCH(kpi_catalog[[#Headers],[Channel]],$Q450)),"Y","N")</f>
        <v>N</v>
      </c>
      <c r="AA450" s="1287" t="str">
        <f>IF(ISNUMBER(SEARCH(kpi_catalog[[#Headers],[Campaign ID]],$Q450)),"Y","N")</f>
        <v>N</v>
      </c>
      <c r="AB450" s="1287" t="str">
        <f>IF(ISNUMBER(SEARCH(kpi_catalog[[#Headers],[Campaign Name]],$Q450)),"Y","N")</f>
        <v>N</v>
      </c>
      <c r="AC450" s="1287" t="str">
        <f>IF(ISNUMBER(SEARCH(kpi_catalog[[#Headers],[Touchpoint]],$Q450)),"Y","N")</f>
        <v>N</v>
      </c>
      <c r="AD450" s="1287" t="str">
        <f>IF(ISNUMBER(SEARCH(kpi_catalog[[#Headers],[Campaign type]],$Q450)),"Y","N")</f>
        <v>N</v>
      </c>
      <c r="AE450" s="1287" t="str">
        <f>IF(ISNUMBER(SEARCH(kpi_catalog[[#Headers],[Product franchise]],$Q450)),"Y","N")</f>
        <v>N</v>
      </c>
      <c r="AF450" s="1287" t="str">
        <f>IF(ISNUMBER(SEARCH(kpi_catalog[[#Headers],[Product code]],$Q450)),"Y","N")</f>
        <v>N</v>
      </c>
      <c r="AG450" s="1343"/>
      <c r="AH450" s="1289"/>
      <c r="AI450" s="1290"/>
      <c r="AJ450" s="1290"/>
    </row>
    <row r="451" spans="1:36" ht="30" customHeight="1">
      <c r="A451" s="1282">
        <v>449</v>
      </c>
      <c r="B451" s="1344" t="s">
        <v>5747</v>
      </c>
      <c r="C451" s="1296"/>
      <c r="D451" s="1323" t="s">
        <v>4499</v>
      </c>
      <c r="E451" s="1355" t="s">
        <v>5815</v>
      </c>
      <c r="F451" s="1355" t="s">
        <v>5815</v>
      </c>
      <c r="G451" s="1355" t="s">
        <v>3368</v>
      </c>
      <c r="H451" s="1355" t="s">
        <v>4336</v>
      </c>
      <c r="I451" s="1355" t="s">
        <v>145</v>
      </c>
      <c r="J451" s="1318" t="s">
        <v>4740</v>
      </c>
      <c r="K451" s="1291" t="s">
        <v>4346</v>
      </c>
      <c r="L451" s="1292" t="str">
        <f>IF(ISNUMBER(SEARCH(kpi_catalog[[#Headers],[Till Date]],K451)),"Y","N")</f>
        <v>N</v>
      </c>
      <c r="M451" s="1292" t="str">
        <f t="shared" ref="M451:M463" si="7">IF(OR(ISNUMBER(SEARCH(M$2,K451)),ISNUMBER(SEARCH("End Date",K451))),"Y","N")</f>
        <v>Y</v>
      </c>
      <c r="N451" s="1292" t="str">
        <f>IF(ISNUMBER(SEARCH(kpi_catalog[[#Headers],[YTD]],$K451)),"Y","N")</f>
        <v>Y</v>
      </c>
      <c r="O451" s="1292" t="str">
        <f>IF(ISNUMBER(SEARCH(kpi_catalog[[#Headers],[MTD]],$K451)),"Y","N")</f>
        <v>N</v>
      </c>
      <c r="P451" s="1292" t="str">
        <f>IF(ISNUMBER(SEARCH(kpi_catalog[[#Headers],[Selected period]],$K451)),"Y","N")</f>
        <v>N</v>
      </c>
      <c r="Q451" s="1318" t="s">
        <v>4741</v>
      </c>
      <c r="R451" s="1319" t="str">
        <f>IF(ISNUMBER(SEARCH(kpi_catalog[[#Headers],[Division]],$Q451)),"Y","N")</f>
        <v>Y</v>
      </c>
      <c r="S451" s="1294" t="str">
        <f>IF(ISNUMBER(SEARCH(kpi_catalog[[#Headers],[Brand]],$Q451)),"Y","N")</f>
        <v>Y</v>
      </c>
      <c r="T451" s="1294" t="str">
        <f>IF(ISNUMBER(SEARCH(kpi_catalog[[#Headers],[Acquisition Period]],$Q451)),"Y","N")</f>
        <v>N</v>
      </c>
      <c r="U451" s="1294" t="str">
        <f>IF(ISNUMBER(SEARCH(kpi_catalog[[#Headers],[Engager Type]],$Q451)),"Y","N")</f>
        <v>N</v>
      </c>
      <c r="V451" s="1294" t="str">
        <f>IF(ISNUMBER(SEARCH(kpi_catalog[[#Headers],[Buyer Type]],$Q451)),"Y","N")</f>
        <v>Y</v>
      </c>
      <c r="W451" s="1294" t="str">
        <f>IF(ISNUMBER(SEARCH(kpi_catalog[[#Headers],[Loyalty Filter]],$Q451)),"Y","N")</f>
        <v>Y</v>
      </c>
      <c r="X451" s="1294" t="str">
        <f>IF(ISNUMBER(SEARCH(kpi_catalog[[#Headers],[Channel]],$Q451)),"Y","N")</f>
        <v>N</v>
      </c>
      <c r="Y451" s="1294" t="str">
        <f>IF(ISNUMBER(SEARCH(kpi_catalog[[#Headers],[Campaign ID]],$Q451)),"Y","N")</f>
        <v>N</v>
      </c>
      <c r="Z451" s="1294" t="str">
        <f>IF(ISNUMBER(SEARCH(kpi_catalog[[#Headers],[Channel]],$Q451)),"Y","N")</f>
        <v>N</v>
      </c>
      <c r="AA451" s="1294" t="str">
        <f>IF(ISNUMBER(SEARCH(kpi_catalog[[#Headers],[Campaign ID]],$Q451)),"Y","N")</f>
        <v>N</v>
      </c>
      <c r="AB451" s="1294" t="str">
        <f>IF(ISNUMBER(SEARCH(kpi_catalog[[#Headers],[Campaign Name]],$Q451)),"Y","N")</f>
        <v>N</v>
      </c>
      <c r="AC451" s="1294" t="str">
        <f>IF(ISNUMBER(SEARCH(kpi_catalog[[#Headers],[Touchpoint]],$Q451)),"Y","N")</f>
        <v>N</v>
      </c>
      <c r="AD451" s="1294" t="str">
        <f>IF(ISNUMBER(SEARCH(kpi_catalog[[#Headers],[Campaign type]],$Q451)),"Y","N")</f>
        <v>N</v>
      </c>
      <c r="AE451" s="1294" t="str">
        <f>IF(ISNUMBER(SEARCH(kpi_catalog[[#Headers],[Product franchise]],$Q451)),"Y","N")</f>
        <v>N</v>
      </c>
      <c r="AF451" s="1294" t="str">
        <f>IF(ISNUMBER(SEARCH(kpi_catalog[[#Headers],[Product code]],$Q451)),"Y","N")</f>
        <v>N</v>
      </c>
      <c r="AG451" s="1323"/>
      <c r="AH451" s="1296"/>
      <c r="AI451" s="1297"/>
      <c r="AJ451" s="1297"/>
    </row>
    <row r="452" spans="1:36" ht="30" customHeight="1">
      <c r="A452" s="1282">
        <v>450</v>
      </c>
      <c r="B452" s="1344" t="s">
        <v>5747</v>
      </c>
      <c r="C452" s="1296"/>
      <c r="D452" s="1323" t="s">
        <v>5816</v>
      </c>
      <c r="E452" s="1355" t="s">
        <v>5817</v>
      </c>
      <c r="F452" s="1355" t="s">
        <v>5817</v>
      </c>
      <c r="G452" s="1355" t="s">
        <v>4339</v>
      </c>
      <c r="H452" s="1355" t="s">
        <v>4413</v>
      </c>
      <c r="I452" s="1355" t="s">
        <v>145</v>
      </c>
      <c r="J452" s="1318" t="s">
        <v>4740</v>
      </c>
      <c r="K452" s="1291" t="s">
        <v>4346</v>
      </c>
      <c r="L452" s="1292" t="str">
        <f>IF(ISNUMBER(SEARCH(kpi_catalog[[#Headers],[Till Date]],K452)),"Y","N")</f>
        <v>N</v>
      </c>
      <c r="M452" s="1292" t="str">
        <f t="shared" si="7"/>
        <v>Y</v>
      </c>
      <c r="N452" s="1292" t="str">
        <f>IF(ISNUMBER(SEARCH(kpi_catalog[[#Headers],[YTD]],$K452)),"Y","N")</f>
        <v>Y</v>
      </c>
      <c r="O452" s="1292" t="str">
        <f>IF(ISNUMBER(SEARCH(kpi_catalog[[#Headers],[MTD]],$K452)),"Y","N")</f>
        <v>N</v>
      </c>
      <c r="P452" s="1292" t="str">
        <f>IF(ISNUMBER(SEARCH(kpi_catalog[[#Headers],[Selected period]],$K452)),"Y","N")</f>
        <v>N</v>
      </c>
      <c r="Q452" s="1318" t="s">
        <v>4741</v>
      </c>
      <c r="R452" s="1319" t="str">
        <f>IF(ISNUMBER(SEARCH(kpi_catalog[[#Headers],[Division]],$Q452)),"Y","N")</f>
        <v>Y</v>
      </c>
      <c r="S452" s="1294" t="str">
        <f>IF(ISNUMBER(SEARCH(kpi_catalog[[#Headers],[Brand]],$Q452)),"Y","N")</f>
        <v>Y</v>
      </c>
      <c r="T452" s="1294" t="str">
        <f>IF(ISNUMBER(SEARCH(kpi_catalog[[#Headers],[Acquisition Period]],$Q452)),"Y","N")</f>
        <v>N</v>
      </c>
      <c r="U452" s="1294" t="str">
        <f>IF(ISNUMBER(SEARCH(kpi_catalog[[#Headers],[Engager Type]],$Q452)),"Y","N")</f>
        <v>N</v>
      </c>
      <c r="V452" s="1294" t="str">
        <f>IF(ISNUMBER(SEARCH(kpi_catalog[[#Headers],[Buyer Type]],$Q452)),"Y","N")</f>
        <v>Y</v>
      </c>
      <c r="W452" s="1294" t="str">
        <f>IF(ISNUMBER(SEARCH(kpi_catalog[[#Headers],[Loyalty Filter]],$Q452)),"Y","N")</f>
        <v>Y</v>
      </c>
      <c r="X452" s="1294" t="str">
        <f>IF(ISNUMBER(SEARCH(kpi_catalog[[#Headers],[Channel]],$Q452)),"Y","N")</f>
        <v>N</v>
      </c>
      <c r="Y452" s="1294" t="str">
        <f>IF(ISNUMBER(SEARCH(kpi_catalog[[#Headers],[Campaign ID]],$Q452)),"Y","N")</f>
        <v>N</v>
      </c>
      <c r="Z452" s="1294" t="str">
        <f>IF(ISNUMBER(SEARCH(kpi_catalog[[#Headers],[Channel]],$Q452)),"Y","N")</f>
        <v>N</v>
      </c>
      <c r="AA452" s="1294" t="str">
        <f>IF(ISNUMBER(SEARCH(kpi_catalog[[#Headers],[Campaign ID]],$Q452)),"Y","N")</f>
        <v>N</v>
      </c>
      <c r="AB452" s="1294" t="str">
        <f>IF(ISNUMBER(SEARCH(kpi_catalog[[#Headers],[Campaign Name]],$Q452)),"Y","N")</f>
        <v>N</v>
      </c>
      <c r="AC452" s="1294" t="str">
        <f>IF(ISNUMBER(SEARCH(kpi_catalog[[#Headers],[Touchpoint]],$Q452)),"Y","N")</f>
        <v>N</v>
      </c>
      <c r="AD452" s="1294" t="str">
        <f>IF(ISNUMBER(SEARCH(kpi_catalog[[#Headers],[Campaign type]],$Q452)),"Y","N")</f>
        <v>N</v>
      </c>
      <c r="AE452" s="1294" t="str">
        <f>IF(ISNUMBER(SEARCH(kpi_catalog[[#Headers],[Product franchise]],$Q452)),"Y","N")</f>
        <v>N</v>
      </c>
      <c r="AF452" s="1294" t="str">
        <f>IF(ISNUMBER(SEARCH(kpi_catalog[[#Headers],[Product code]],$Q452)),"Y","N")</f>
        <v>N</v>
      </c>
      <c r="AG452" s="1323"/>
      <c r="AH452" s="1296"/>
      <c r="AI452" s="1297"/>
      <c r="AJ452" s="1297"/>
    </row>
    <row r="453" spans="1:36" ht="30" customHeight="1">
      <c r="A453" s="1282">
        <v>451</v>
      </c>
      <c r="B453" s="1344" t="s">
        <v>5747</v>
      </c>
      <c r="C453" s="1296"/>
      <c r="D453" s="1323" t="s">
        <v>4499</v>
      </c>
      <c r="E453" s="1355" t="s">
        <v>5815</v>
      </c>
      <c r="F453" s="1355" t="s">
        <v>5815</v>
      </c>
      <c r="G453" s="1355" t="s">
        <v>3368</v>
      </c>
      <c r="H453" s="1355" t="s">
        <v>4336</v>
      </c>
      <c r="I453" s="1355" t="s">
        <v>145</v>
      </c>
      <c r="J453" s="1318" t="s">
        <v>4740</v>
      </c>
      <c r="K453" s="1291" t="s">
        <v>4346</v>
      </c>
      <c r="L453" s="1292" t="str">
        <f>IF(ISNUMBER(SEARCH(kpi_catalog[[#Headers],[Till Date]],K453)),"Y","N")</f>
        <v>N</v>
      </c>
      <c r="M453" s="1292" t="str">
        <f t="shared" si="7"/>
        <v>Y</v>
      </c>
      <c r="N453" s="1292" t="str">
        <f>IF(ISNUMBER(SEARCH(kpi_catalog[[#Headers],[YTD]],$K453)),"Y","N")</f>
        <v>Y</v>
      </c>
      <c r="O453" s="1292" t="str">
        <f>IF(ISNUMBER(SEARCH(kpi_catalog[[#Headers],[MTD]],$K453)),"Y","N")</f>
        <v>N</v>
      </c>
      <c r="P453" s="1292" t="str">
        <f>IF(ISNUMBER(SEARCH(kpi_catalog[[#Headers],[Selected period]],$K453)),"Y","N")</f>
        <v>N</v>
      </c>
      <c r="Q453" s="1318" t="s">
        <v>4741</v>
      </c>
      <c r="R453" s="1319" t="str">
        <f>IF(ISNUMBER(SEARCH(kpi_catalog[[#Headers],[Division]],$Q453)),"Y","N")</f>
        <v>Y</v>
      </c>
      <c r="S453" s="1294" t="str">
        <f>IF(ISNUMBER(SEARCH(kpi_catalog[[#Headers],[Brand]],$Q453)),"Y","N")</f>
        <v>Y</v>
      </c>
      <c r="T453" s="1294" t="str">
        <f>IF(ISNUMBER(SEARCH(kpi_catalog[[#Headers],[Acquisition Period]],$Q453)),"Y","N")</f>
        <v>N</v>
      </c>
      <c r="U453" s="1294" t="str">
        <f>IF(ISNUMBER(SEARCH(kpi_catalog[[#Headers],[Engager Type]],$Q453)),"Y","N")</f>
        <v>N</v>
      </c>
      <c r="V453" s="1294" t="str">
        <f>IF(ISNUMBER(SEARCH(kpi_catalog[[#Headers],[Buyer Type]],$Q453)),"Y","N")</f>
        <v>Y</v>
      </c>
      <c r="W453" s="1294" t="str">
        <f>IF(ISNUMBER(SEARCH(kpi_catalog[[#Headers],[Loyalty Filter]],$Q453)),"Y","N")</f>
        <v>Y</v>
      </c>
      <c r="X453" s="1294" t="str">
        <f>IF(ISNUMBER(SEARCH(kpi_catalog[[#Headers],[Channel]],$Q453)),"Y","N")</f>
        <v>N</v>
      </c>
      <c r="Y453" s="1294" t="str">
        <f>IF(ISNUMBER(SEARCH(kpi_catalog[[#Headers],[Campaign ID]],$Q453)),"Y","N")</f>
        <v>N</v>
      </c>
      <c r="Z453" s="1294" t="str">
        <f>IF(ISNUMBER(SEARCH(kpi_catalog[[#Headers],[Channel]],$Q453)),"Y","N")</f>
        <v>N</v>
      </c>
      <c r="AA453" s="1294" t="str">
        <f>IF(ISNUMBER(SEARCH(kpi_catalog[[#Headers],[Campaign ID]],$Q453)),"Y","N")</f>
        <v>N</v>
      </c>
      <c r="AB453" s="1294" t="str">
        <f>IF(ISNUMBER(SEARCH(kpi_catalog[[#Headers],[Campaign Name]],$Q453)),"Y","N")</f>
        <v>N</v>
      </c>
      <c r="AC453" s="1294" t="str">
        <f>IF(ISNUMBER(SEARCH(kpi_catalog[[#Headers],[Touchpoint]],$Q453)),"Y","N")</f>
        <v>N</v>
      </c>
      <c r="AD453" s="1294" t="str">
        <f>IF(ISNUMBER(SEARCH(kpi_catalog[[#Headers],[Campaign type]],$Q453)),"Y","N")</f>
        <v>N</v>
      </c>
      <c r="AE453" s="1294" t="str">
        <f>IF(ISNUMBER(SEARCH(kpi_catalog[[#Headers],[Product franchise]],$Q453)),"Y","N")</f>
        <v>N</v>
      </c>
      <c r="AF453" s="1294" t="str">
        <f>IF(ISNUMBER(SEARCH(kpi_catalog[[#Headers],[Product code]],$Q453)),"Y","N")</f>
        <v>N</v>
      </c>
      <c r="AG453" s="1323"/>
      <c r="AH453" s="1296"/>
      <c r="AI453" s="1297"/>
      <c r="AJ453" s="1297"/>
    </row>
    <row r="454" spans="1:36" ht="30" customHeight="1">
      <c r="A454" s="1282">
        <v>452</v>
      </c>
      <c r="B454" s="1344" t="s">
        <v>4536</v>
      </c>
      <c r="C454" s="1296"/>
      <c r="D454" s="1323" t="s">
        <v>5813</v>
      </c>
      <c r="E454" s="1355" t="s">
        <v>4743</v>
      </c>
      <c r="F454" s="1355" t="s">
        <v>4743</v>
      </c>
      <c r="G454" s="1355" t="s">
        <v>4339</v>
      </c>
      <c r="H454" s="1355" t="s">
        <v>4413</v>
      </c>
      <c r="I454" s="1355" t="s">
        <v>145</v>
      </c>
      <c r="J454" s="1318" t="s">
        <v>4740</v>
      </c>
      <c r="K454" s="1291" t="s">
        <v>4346</v>
      </c>
      <c r="L454" s="1292" t="str">
        <f>IF(ISNUMBER(SEARCH(kpi_catalog[[#Headers],[Till Date]],K454)),"Y","N")</f>
        <v>N</v>
      </c>
      <c r="M454" s="1292" t="str">
        <f t="shared" si="7"/>
        <v>Y</v>
      </c>
      <c r="N454" s="1292" t="str">
        <f>IF(ISNUMBER(SEARCH(kpi_catalog[[#Headers],[YTD]],$K454)),"Y","N")</f>
        <v>Y</v>
      </c>
      <c r="O454" s="1292" t="str">
        <f>IF(ISNUMBER(SEARCH(kpi_catalog[[#Headers],[MTD]],$K454)),"Y","N")</f>
        <v>N</v>
      </c>
      <c r="P454" s="1292" t="str">
        <f>IF(ISNUMBER(SEARCH(kpi_catalog[[#Headers],[Selected period]],$K454)),"Y","N")</f>
        <v>N</v>
      </c>
      <c r="Q454" s="1318" t="s">
        <v>4741</v>
      </c>
      <c r="R454" s="1319" t="str">
        <f>IF(ISNUMBER(SEARCH(kpi_catalog[[#Headers],[Division]],$Q454)),"Y","N")</f>
        <v>Y</v>
      </c>
      <c r="S454" s="1294" t="str">
        <f>IF(ISNUMBER(SEARCH(kpi_catalog[[#Headers],[Brand]],$Q454)),"Y","N")</f>
        <v>Y</v>
      </c>
      <c r="T454" s="1294" t="str">
        <f>IF(ISNUMBER(SEARCH(kpi_catalog[[#Headers],[Acquisition Period]],$Q454)),"Y","N")</f>
        <v>N</v>
      </c>
      <c r="U454" s="1294" t="str">
        <f>IF(ISNUMBER(SEARCH(kpi_catalog[[#Headers],[Engager Type]],$Q454)),"Y","N")</f>
        <v>N</v>
      </c>
      <c r="V454" s="1294" t="str">
        <f>IF(ISNUMBER(SEARCH(kpi_catalog[[#Headers],[Buyer Type]],$Q454)),"Y","N")</f>
        <v>Y</v>
      </c>
      <c r="W454" s="1294" t="str">
        <f>IF(ISNUMBER(SEARCH(kpi_catalog[[#Headers],[Loyalty Filter]],$Q454)),"Y","N")</f>
        <v>Y</v>
      </c>
      <c r="X454" s="1294" t="str">
        <f>IF(ISNUMBER(SEARCH(kpi_catalog[[#Headers],[Channel]],$Q454)),"Y","N")</f>
        <v>N</v>
      </c>
      <c r="Y454" s="1294" t="str">
        <f>IF(ISNUMBER(SEARCH(kpi_catalog[[#Headers],[Campaign ID]],$Q454)),"Y","N")</f>
        <v>N</v>
      </c>
      <c r="Z454" s="1294" t="str">
        <f>IF(ISNUMBER(SEARCH(kpi_catalog[[#Headers],[Channel]],$Q454)),"Y","N")</f>
        <v>N</v>
      </c>
      <c r="AA454" s="1294" t="str">
        <f>IF(ISNUMBER(SEARCH(kpi_catalog[[#Headers],[Campaign ID]],$Q454)),"Y","N")</f>
        <v>N</v>
      </c>
      <c r="AB454" s="1294" t="str">
        <f>IF(ISNUMBER(SEARCH(kpi_catalog[[#Headers],[Campaign Name]],$Q454)),"Y","N")</f>
        <v>N</v>
      </c>
      <c r="AC454" s="1294" t="str">
        <f>IF(ISNUMBER(SEARCH(kpi_catalog[[#Headers],[Touchpoint]],$Q454)),"Y","N")</f>
        <v>N</v>
      </c>
      <c r="AD454" s="1294" t="str">
        <f>IF(ISNUMBER(SEARCH(kpi_catalog[[#Headers],[Campaign type]],$Q454)),"Y","N")</f>
        <v>N</v>
      </c>
      <c r="AE454" s="1294" t="str">
        <f>IF(ISNUMBER(SEARCH(kpi_catalog[[#Headers],[Product franchise]],$Q454)),"Y","N")</f>
        <v>N</v>
      </c>
      <c r="AF454" s="1294" t="str">
        <f>IF(ISNUMBER(SEARCH(kpi_catalog[[#Headers],[Product code]],$Q454)),"Y","N")</f>
        <v>N</v>
      </c>
      <c r="AG454" s="1323"/>
      <c r="AH454" s="1296"/>
      <c r="AI454" s="1297"/>
      <c r="AJ454" s="1297"/>
    </row>
    <row r="455" spans="1:36" ht="30" customHeight="1">
      <c r="A455" s="1282">
        <v>453</v>
      </c>
      <c r="B455" s="1344" t="s">
        <v>4536</v>
      </c>
      <c r="C455" s="1296"/>
      <c r="D455" s="1332" t="s">
        <v>4443</v>
      </c>
      <c r="E455" s="1355" t="s">
        <v>4744</v>
      </c>
      <c r="F455" s="1355" t="s">
        <v>4744</v>
      </c>
      <c r="G455" s="1355" t="s">
        <v>3368</v>
      </c>
      <c r="H455" s="1355" t="s">
        <v>4336</v>
      </c>
      <c r="I455" s="1355" t="s">
        <v>145</v>
      </c>
      <c r="J455" s="1318" t="s">
        <v>4740</v>
      </c>
      <c r="K455" s="1291" t="s">
        <v>4346</v>
      </c>
      <c r="L455" s="1292" t="str">
        <f>IF(ISNUMBER(SEARCH(kpi_catalog[[#Headers],[Till Date]],K455)),"Y","N")</f>
        <v>N</v>
      </c>
      <c r="M455" s="1292" t="str">
        <f t="shared" si="7"/>
        <v>Y</v>
      </c>
      <c r="N455" s="1292" t="str">
        <f>IF(ISNUMBER(SEARCH(kpi_catalog[[#Headers],[YTD]],$K455)),"Y","N")</f>
        <v>Y</v>
      </c>
      <c r="O455" s="1292" t="str">
        <f>IF(ISNUMBER(SEARCH(kpi_catalog[[#Headers],[MTD]],$K455)),"Y","N")</f>
        <v>N</v>
      </c>
      <c r="P455" s="1292" t="str">
        <f>IF(ISNUMBER(SEARCH(kpi_catalog[[#Headers],[Selected period]],$K455)),"Y","N")</f>
        <v>N</v>
      </c>
      <c r="Q455" s="1318" t="s">
        <v>4741</v>
      </c>
      <c r="R455" s="1319" t="str">
        <f>IF(ISNUMBER(SEARCH(kpi_catalog[[#Headers],[Division]],$Q455)),"Y","N")</f>
        <v>Y</v>
      </c>
      <c r="S455" s="1294" t="str">
        <f>IF(ISNUMBER(SEARCH(kpi_catalog[[#Headers],[Brand]],$Q455)),"Y","N")</f>
        <v>Y</v>
      </c>
      <c r="T455" s="1294" t="str">
        <f>IF(ISNUMBER(SEARCH(kpi_catalog[[#Headers],[Acquisition Period]],$Q455)),"Y","N")</f>
        <v>N</v>
      </c>
      <c r="U455" s="1294" t="str">
        <f>IF(ISNUMBER(SEARCH(kpi_catalog[[#Headers],[Engager Type]],$Q455)),"Y","N")</f>
        <v>N</v>
      </c>
      <c r="V455" s="1294" t="str">
        <f>IF(ISNUMBER(SEARCH(kpi_catalog[[#Headers],[Buyer Type]],$Q455)),"Y","N")</f>
        <v>Y</v>
      </c>
      <c r="W455" s="1294" t="str">
        <f>IF(ISNUMBER(SEARCH(kpi_catalog[[#Headers],[Loyalty Filter]],$Q455)),"Y","N")</f>
        <v>Y</v>
      </c>
      <c r="X455" s="1294" t="str">
        <f>IF(ISNUMBER(SEARCH(kpi_catalog[[#Headers],[Channel]],$Q455)),"Y","N")</f>
        <v>N</v>
      </c>
      <c r="Y455" s="1294" t="str">
        <f>IF(ISNUMBER(SEARCH(kpi_catalog[[#Headers],[Campaign ID]],$Q455)),"Y","N")</f>
        <v>N</v>
      </c>
      <c r="Z455" s="1294" t="str">
        <f>IF(ISNUMBER(SEARCH(kpi_catalog[[#Headers],[Channel]],$Q455)),"Y","N")</f>
        <v>N</v>
      </c>
      <c r="AA455" s="1294" t="str">
        <f>IF(ISNUMBER(SEARCH(kpi_catalog[[#Headers],[Campaign ID]],$Q455)),"Y","N")</f>
        <v>N</v>
      </c>
      <c r="AB455" s="1294" t="str">
        <f>IF(ISNUMBER(SEARCH(kpi_catalog[[#Headers],[Campaign Name]],$Q455)),"Y","N")</f>
        <v>N</v>
      </c>
      <c r="AC455" s="1294" t="str">
        <f>IF(ISNUMBER(SEARCH(kpi_catalog[[#Headers],[Touchpoint]],$Q455)),"Y","N")</f>
        <v>N</v>
      </c>
      <c r="AD455" s="1294" t="str">
        <f>IF(ISNUMBER(SEARCH(kpi_catalog[[#Headers],[Campaign type]],$Q455)),"Y","N")</f>
        <v>N</v>
      </c>
      <c r="AE455" s="1294" t="str">
        <f>IF(ISNUMBER(SEARCH(kpi_catalog[[#Headers],[Product franchise]],$Q455)),"Y","N")</f>
        <v>N</v>
      </c>
      <c r="AF455" s="1294" t="str">
        <f>IF(ISNUMBER(SEARCH(kpi_catalog[[#Headers],[Product code]],$Q455)),"Y","N")</f>
        <v>N</v>
      </c>
      <c r="AG455" s="1323"/>
      <c r="AH455" s="1296"/>
      <c r="AI455" s="1297"/>
      <c r="AJ455" s="1297"/>
    </row>
    <row r="456" spans="1:36" ht="30" customHeight="1">
      <c r="A456" s="1282">
        <v>454</v>
      </c>
      <c r="B456" s="1344" t="s">
        <v>4536</v>
      </c>
      <c r="C456" s="1296"/>
      <c r="D456" s="1323" t="s">
        <v>5816</v>
      </c>
      <c r="E456" s="1355" t="s">
        <v>4745</v>
      </c>
      <c r="F456" s="1355" t="s">
        <v>4745</v>
      </c>
      <c r="G456" s="1355" t="s">
        <v>4339</v>
      </c>
      <c r="H456" s="1355" t="s">
        <v>4413</v>
      </c>
      <c r="I456" s="1355" t="s">
        <v>145</v>
      </c>
      <c r="J456" s="1318" t="s">
        <v>4740</v>
      </c>
      <c r="K456" s="1291" t="s">
        <v>4346</v>
      </c>
      <c r="L456" s="1292" t="str">
        <f>IF(ISNUMBER(SEARCH(kpi_catalog[[#Headers],[Till Date]],K456)),"Y","N")</f>
        <v>N</v>
      </c>
      <c r="M456" s="1292" t="str">
        <f t="shared" si="7"/>
        <v>Y</v>
      </c>
      <c r="N456" s="1292" t="str">
        <f>IF(ISNUMBER(SEARCH(kpi_catalog[[#Headers],[YTD]],$K456)),"Y","N")</f>
        <v>Y</v>
      </c>
      <c r="O456" s="1292" t="str">
        <f>IF(ISNUMBER(SEARCH(kpi_catalog[[#Headers],[MTD]],$K456)),"Y","N")</f>
        <v>N</v>
      </c>
      <c r="P456" s="1292" t="str">
        <f>IF(ISNUMBER(SEARCH(kpi_catalog[[#Headers],[Selected period]],$K456)),"Y","N")</f>
        <v>N</v>
      </c>
      <c r="Q456" s="1318" t="s">
        <v>4741</v>
      </c>
      <c r="R456" s="1319" t="str">
        <f>IF(ISNUMBER(SEARCH(kpi_catalog[[#Headers],[Division]],$Q456)),"Y","N")</f>
        <v>Y</v>
      </c>
      <c r="S456" s="1294" t="str">
        <f>IF(ISNUMBER(SEARCH(kpi_catalog[[#Headers],[Brand]],$Q456)),"Y","N")</f>
        <v>Y</v>
      </c>
      <c r="T456" s="1294" t="str">
        <f>IF(ISNUMBER(SEARCH(kpi_catalog[[#Headers],[Acquisition Period]],$Q456)),"Y","N")</f>
        <v>N</v>
      </c>
      <c r="U456" s="1294" t="str">
        <f>IF(ISNUMBER(SEARCH(kpi_catalog[[#Headers],[Engager Type]],$Q456)),"Y","N")</f>
        <v>N</v>
      </c>
      <c r="V456" s="1294" t="str">
        <f>IF(ISNUMBER(SEARCH(kpi_catalog[[#Headers],[Buyer Type]],$Q456)),"Y","N")</f>
        <v>Y</v>
      </c>
      <c r="W456" s="1294" t="str">
        <f>IF(ISNUMBER(SEARCH(kpi_catalog[[#Headers],[Loyalty Filter]],$Q456)),"Y","N")</f>
        <v>Y</v>
      </c>
      <c r="X456" s="1294" t="str">
        <f>IF(ISNUMBER(SEARCH(kpi_catalog[[#Headers],[Channel]],$Q456)),"Y","N")</f>
        <v>N</v>
      </c>
      <c r="Y456" s="1294" t="str">
        <f>IF(ISNUMBER(SEARCH(kpi_catalog[[#Headers],[Campaign ID]],$Q456)),"Y","N")</f>
        <v>N</v>
      </c>
      <c r="Z456" s="1294" t="str">
        <f>IF(ISNUMBER(SEARCH(kpi_catalog[[#Headers],[Channel]],$Q456)),"Y","N")</f>
        <v>N</v>
      </c>
      <c r="AA456" s="1294" t="str">
        <f>IF(ISNUMBER(SEARCH(kpi_catalog[[#Headers],[Campaign ID]],$Q456)),"Y","N")</f>
        <v>N</v>
      </c>
      <c r="AB456" s="1294" t="str">
        <f>IF(ISNUMBER(SEARCH(kpi_catalog[[#Headers],[Campaign Name]],$Q456)),"Y","N")</f>
        <v>N</v>
      </c>
      <c r="AC456" s="1294" t="str">
        <f>IF(ISNUMBER(SEARCH(kpi_catalog[[#Headers],[Touchpoint]],$Q456)),"Y","N")</f>
        <v>N</v>
      </c>
      <c r="AD456" s="1294" t="str">
        <f>IF(ISNUMBER(SEARCH(kpi_catalog[[#Headers],[Campaign type]],$Q456)),"Y","N")</f>
        <v>N</v>
      </c>
      <c r="AE456" s="1294" t="str">
        <f>IF(ISNUMBER(SEARCH(kpi_catalog[[#Headers],[Product franchise]],$Q456)),"Y","N")</f>
        <v>N</v>
      </c>
      <c r="AF456" s="1294" t="str">
        <f>IF(ISNUMBER(SEARCH(kpi_catalog[[#Headers],[Product code]],$Q456)),"Y","N")</f>
        <v>N</v>
      </c>
      <c r="AG456" s="1323"/>
      <c r="AH456" s="1296"/>
      <c r="AI456" s="1297"/>
      <c r="AJ456" s="1297"/>
    </row>
    <row r="457" spans="1:36" ht="30" customHeight="1">
      <c r="A457" s="1282">
        <v>455</v>
      </c>
      <c r="B457" s="1344" t="s">
        <v>4536</v>
      </c>
      <c r="C457" s="1296"/>
      <c r="D457" s="1332" t="s">
        <v>4443</v>
      </c>
      <c r="E457" s="1355" t="s">
        <v>4744</v>
      </c>
      <c r="F457" s="1355" t="s">
        <v>4744</v>
      </c>
      <c r="G457" s="1355" t="s">
        <v>3368</v>
      </c>
      <c r="H457" s="1355" t="s">
        <v>4336</v>
      </c>
      <c r="I457" s="1355" t="s">
        <v>145</v>
      </c>
      <c r="J457" s="1318" t="s">
        <v>4740</v>
      </c>
      <c r="K457" s="1291" t="s">
        <v>4346</v>
      </c>
      <c r="L457" s="1292" t="str">
        <f>IF(ISNUMBER(SEARCH(kpi_catalog[[#Headers],[Till Date]],K457)),"Y","N")</f>
        <v>N</v>
      </c>
      <c r="M457" s="1292" t="str">
        <f t="shared" si="7"/>
        <v>Y</v>
      </c>
      <c r="N457" s="1292" t="str">
        <f>IF(ISNUMBER(SEARCH(kpi_catalog[[#Headers],[YTD]],$K457)),"Y","N")</f>
        <v>Y</v>
      </c>
      <c r="O457" s="1292" t="str">
        <f>IF(ISNUMBER(SEARCH(kpi_catalog[[#Headers],[MTD]],$K457)),"Y","N")</f>
        <v>N</v>
      </c>
      <c r="P457" s="1292" t="str">
        <f>IF(ISNUMBER(SEARCH(kpi_catalog[[#Headers],[Selected period]],$K457)),"Y","N")</f>
        <v>N</v>
      </c>
      <c r="Q457" s="1318" t="s">
        <v>4741</v>
      </c>
      <c r="R457" s="1319" t="str">
        <f>IF(ISNUMBER(SEARCH(kpi_catalog[[#Headers],[Division]],$Q457)),"Y","N")</f>
        <v>Y</v>
      </c>
      <c r="S457" s="1294" t="str">
        <f>IF(ISNUMBER(SEARCH(kpi_catalog[[#Headers],[Brand]],$Q457)),"Y","N")</f>
        <v>Y</v>
      </c>
      <c r="T457" s="1294" t="str">
        <f>IF(ISNUMBER(SEARCH(kpi_catalog[[#Headers],[Acquisition Period]],$Q457)),"Y","N")</f>
        <v>N</v>
      </c>
      <c r="U457" s="1294" t="str">
        <f>IF(ISNUMBER(SEARCH(kpi_catalog[[#Headers],[Engager Type]],$Q457)),"Y","N")</f>
        <v>N</v>
      </c>
      <c r="V457" s="1294" t="str">
        <f>IF(ISNUMBER(SEARCH(kpi_catalog[[#Headers],[Buyer Type]],$Q457)),"Y","N")</f>
        <v>Y</v>
      </c>
      <c r="W457" s="1294" t="str">
        <f>IF(ISNUMBER(SEARCH(kpi_catalog[[#Headers],[Loyalty Filter]],$Q457)),"Y","N")</f>
        <v>Y</v>
      </c>
      <c r="X457" s="1294" t="str">
        <f>IF(ISNUMBER(SEARCH(kpi_catalog[[#Headers],[Channel]],$Q457)),"Y","N")</f>
        <v>N</v>
      </c>
      <c r="Y457" s="1294" t="str">
        <f>IF(ISNUMBER(SEARCH(kpi_catalog[[#Headers],[Campaign ID]],$Q457)),"Y","N")</f>
        <v>N</v>
      </c>
      <c r="Z457" s="1294" t="str">
        <f>IF(ISNUMBER(SEARCH(kpi_catalog[[#Headers],[Channel]],$Q457)),"Y","N")</f>
        <v>N</v>
      </c>
      <c r="AA457" s="1294" t="str">
        <f>IF(ISNUMBER(SEARCH(kpi_catalog[[#Headers],[Campaign ID]],$Q457)),"Y","N")</f>
        <v>N</v>
      </c>
      <c r="AB457" s="1294" t="str">
        <f>IF(ISNUMBER(SEARCH(kpi_catalog[[#Headers],[Campaign Name]],$Q457)),"Y","N")</f>
        <v>N</v>
      </c>
      <c r="AC457" s="1294" t="str">
        <f>IF(ISNUMBER(SEARCH(kpi_catalog[[#Headers],[Touchpoint]],$Q457)),"Y","N")</f>
        <v>N</v>
      </c>
      <c r="AD457" s="1294" t="str">
        <f>IF(ISNUMBER(SEARCH(kpi_catalog[[#Headers],[Campaign type]],$Q457)),"Y","N")</f>
        <v>N</v>
      </c>
      <c r="AE457" s="1294" t="str">
        <f>IF(ISNUMBER(SEARCH(kpi_catalog[[#Headers],[Product franchise]],$Q457)),"Y","N")</f>
        <v>N</v>
      </c>
      <c r="AF457" s="1294" t="str">
        <f>IF(ISNUMBER(SEARCH(kpi_catalog[[#Headers],[Product code]],$Q457)),"Y","N")</f>
        <v>N</v>
      </c>
      <c r="AG457" s="1323"/>
      <c r="AH457" s="1296"/>
      <c r="AI457" s="1297"/>
      <c r="AJ457" s="1297"/>
    </row>
    <row r="458" spans="1:36" ht="30" customHeight="1">
      <c r="A458" s="1282">
        <v>456</v>
      </c>
      <c r="B458" s="1344" t="s">
        <v>5730</v>
      </c>
      <c r="C458" s="1296"/>
      <c r="D458" s="1323" t="s">
        <v>5813</v>
      </c>
      <c r="E458" s="1355" t="s">
        <v>4746</v>
      </c>
      <c r="F458" s="1355" t="s">
        <v>4746</v>
      </c>
      <c r="G458" s="1355" t="s">
        <v>4339</v>
      </c>
      <c r="H458" s="1355" t="s">
        <v>4413</v>
      </c>
      <c r="I458" s="1355" t="s">
        <v>145</v>
      </c>
      <c r="J458" s="1318" t="s">
        <v>4740</v>
      </c>
      <c r="K458" s="1291" t="s">
        <v>4346</v>
      </c>
      <c r="L458" s="1292" t="str">
        <f>IF(ISNUMBER(SEARCH(kpi_catalog[[#Headers],[Till Date]],K458)),"Y","N")</f>
        <v>N</v>
      </c>
      <c r="M458" s="1292" t="str">
        <f t="shared" si="7"/>
        <v>Y</v>
      </c>
      <c r="N458" s="1292" t="str">
        <f>IF(ISNUMBER(SEARCH(kpi_catalog[[#Headers],[YTD]],$K458)),"Y","N")</f>
        <v>Y</v>
      </c>
      <c r="O458" s="1292" t="str">
        <f>IF(ISNUMBER(SEARCH(kpi_catalog[[#Headers],[MTD]],$K458)),"Y","N")</f>
        <v>N</v>
      </c>
      <c r="P458" s="1292" t="str">
        <f>IF(ISNUMBER(SEARCH(kpi_catalog[[#Headers],[Selected period]],$K458)),"Y","N")</f>
        <v>N</v>
      </c>
      <c r="Q458" s="1318" t="s">
        <v>4741</v>
      </c>
      <c r="R458" s="1319" t="str">
        <f>IF(ISNUMBER(SEARCH(kpi_catalog[[#Headers],[Division]],$Q458)),"Y","N")</f>
        <v>Y</v>
      </c>
      <c r="S458" s="1294" t="str">
        <f>IF(ISNUMBER(SEARCH(kpi_catalog[[#Headers],[Brand]],$Q458)),"Y","N")</f>
        <v>Y</v>
      </c>
      <c r="T458" s="1294" t="str">
        <f>IF(ISNUMBER(SEARCH(kpi_catalog[[#Headers],[Acquisition Period]],$Q458)),"Y","N")</f>
        <v>N</v>
      </c>
      <c r="U458" s="1294" t="str">
        <f>IF(ISNUMBER(SEARCH(kpi_catalog[[#Headers],[Engager Type]],$Q458)),"Y","N")</f>
        <v>N</v>
      </c>
      <c r="V458" s="1294" t="str">
        <f>IF(ISNUMBER(SEARCH(kpi_catalog[[#Headers],[Buyer Type]],$Q458)),"Y","N")</f>
        <v>Y</v>
      </c>
      <c r="W458" s="1294" t="str">
        <f>IF(ISNUMBER(SEARCH(kpi_catalog[[#Headers],[Loyalty Filter]],$Q458)),"Y","N")</f>
        <v>Y</v>
      </c>
      <c r="X458" s="1294" t="str">
        <f>IF(ISNUMBER(SEARCH(kpi_catalog[[#Headers],[Channel]],$Q458)),"Y","N")</f>
        <v>N</v>
      </c>
      <c r="Y458" s="1294" t="str">
        <f>IF(ISNUMBER(SEARCH(kpi_catalog[[#Headers],[Campaign ID]],$Q458)),"Y","N")</f>
        <v>N</v>
      </c>
      <c r="Z458" s="1294" t="str">
        <f>IF(ISNUMBER(SEARCH(kpi_catalog[[#Headers],[Channel]],$Q458)),"Y","N")</f>
        <v>N</v>
      </c>
      <c r="AA458" s="1294" t="str">
        <f>IF(ISNUMBER(SEARCH(kpi_catalog[[#Headers],[Campaign ID]],$Q458)),"Y","N")</f>
        <v>N</v>
      </c>
      <c r="AB458" s="1294" t="str">
        <f>IF(ISNUMBER(SEARCH(kpi_catalog[[#Headers],[Campaign Name]],$Q458)),"Y","N")</f>
        <v>N</v>
      </c>
      <c r="AC458" s="1294" t="str">
        <f>IF(ISNUMBER(SEARCH(kpi_catalog[[#Headers],[Touchpoint]],$Q458)),"Y","N")</f>
        <v>N</v>
      </c>
      <c r="AD458" s="1294" t="str">
        <f>IF(ISNUMBER(SEARCH(kpi_catalog[[#Headers],[Campaign type]],$Q458)),"Y","N")</f>
        <v>N</v>
      </c>
      <c r="AE458" s="1294" t="str">
        <f>IF(ISNUMBER(SEARCH(kpi_catalog[[#Headers],[Product franchise]],$Q458)),"Y","N")</f>
        <v>N</v>
      </c>
      <c r="AF458" s="1294" t="str">
        <f>IF(ISNUMBER(SEARCH(kpi_catalog[[#Headers],[Product code]],$Q458)),"Y","N")</f>
        <v>N</v>
      </c>
      <c r="AG458" s="1323"/>
      <c r="AH458" s="1296"/>
      <c r="AI458" s="1297"/>
      <c r="AJ458" s="1297"/>
    </row>
    <row r="459" spans="1:36" ht="30" customHeight="1">
      <c r="A459" s="1282">
        <v>457</v>
      </c>
      <c r="B459" s="1344" t="s">
        <v>5730</v>
      </c>
      <c r="C459" s="1296"/>
      <c r="D459" s="1323" t="s">
        <v>5818</v>
      </c>
      <c r="E459" s="1355" t="s">
        <v>5819</v>
      </c>
      <c r="F459" s="1355" t="s">
        <v>5819</v>
      </c>
      <c r="G459" s="1355" t="s">
        <v>3368</v>
      </c>
      <c r="H459" s="1355" t="s">
        <v>4336</v>
      </c>
      <c r="I459" s="1355" t="s">
        <v>145</v>
      </c>
      <c r="J459" s="1318" t="s">
        <v>4740</v>
      </c>
      <c r="K459" s="1291" t="s">
        <v>4346</v>
      </c>
      <c r="L459" s="1292" t="str">
        <f>IF(ISNUMBER(SEARCH(kpi_catalog[[#Headers],[Till Date]],K459)),"Y","N")</f>
        <v>N</v>
      </c>
      <c r="M459" s="1292" t="str">
        <f t="shared" si="7"/>
        <v>Y</v>
      </c>
      <c r="N459" s="1292" t="str">
        <f>IF(ISNUMBER(SEARCH(kpi_catalog[[#Headers],[YTD]],$K459)),"Y","N")</f>
        <v>Y</v>
      </c>
      <c r="O459" s="1292" t="str">
        <f>IF(ISNUMBER(SEARCH(kpi_catalog[[#Headers],[MTD]],$K459)),"Y","N")</f>
        <v>N</v>
      </c>
      <c r="P459" s="1292" t="str">
        <f>IF(ISNUMBER(SEARCH(kpi_catalog[[#Headers],[Selected period]],$K459)),"Y","N")</f>
        <v>N</v>
      </c>
      <c r="Q459" s="1318" t="s">
        <v>4741</v>
      </c>
      <c r="R459" s="1319" t="str">
        <f>IF(ISNUMBER(SEARCH(kpi_catalog[[#Headers],[Division]],$Q459)),"Y","N")</f>
        <v>Y</v>
      </c>
      <c r="S459" s="1294" t="str">
        <f>IF(ISNUMBER(SEARCH(kpi_catalog[[#Headers],[Brand]],$Q459)),"Y","N")</f>
        <v>Y</v>
      </c>
      <c r="T459" s="1294" t="str">
        <f>IF(ISNUMBER(SEARCH(kpi_catalog[[#Headers],[Acquisition Period]],$Q459)),"Y","N")</f>
        <v>N</v>
      </c>
      <c r="U459" s="1294" t="str">
        <f>IF(ISNUMBER(SEARCH(kpi_catalog[[#Headers],[Engager Type]],$Q459)),"Y","N")</f>
        <v>N</v>
      </c>
      <c r="V459" s="1294" t="str">
        <f>IF(ISNUMBER(SEARCH(kpi_catalog[[#Headers],[Buyer Type]],$Q459)),"Y","N")</f>
        <v>Y</v>
      </c>
      <c r="W459" s="1294" t="str">
        <f>IF(ISNUMBER(SEARCH(kpi_catalog[[#Headers],[Loyalty Filter]],$Q459)),"Y","N")</f>
        <v>Y</v>
      </c>
      <c r="X459" s="1294" t="str">
        <f>IF(ISNUMBER(SEARCH(kpi_catalog[[#Headers],[Channel]],$Q459)),"Y","N")</f>
        <v>N</v>
      </c>
      <c r="Y459" s="1294" t="str">
        <f>IF(ISNUMBER(SEARCH(kpi_catalog[[#Headers],[Campaign ID]],$Q459)),"Y","N")</f>
        <v>N</v>
      </c>
      <c r="Z459" s="1294" t="str">
        <f>IF(ISNUMBER(SEARCH(kpi_catalog[[#Headers],[Channel]],$Q459)),"Y","N")</f>
        <v>N</v>
      </c>
      <c r="AA459" s="1294" t="str">
        <f>IF(ISNUMBER(SEARCH(kpi_catalog[[#Headers],[Campaign ID]],$Q459)),"Y","N")</f>
        <v>N</v>
      </c>
      <c r="AB459" s="1294" t="str">
        <f>IF(ISNUMBER(SEARCH(kpi_catalog[[#Headers],[Campaign Name]],$Q459)),"Y","N")</f>
        <v>N</v>
      </c>
      <c r="AC459" s="1294" t="str">
        <f>IF(ISNUMBER(SEARCH(kpi_catalog[[#Headers],[Touchpoint]],$Q459)),"Y","N")</f>
        <v>N</v>
      </c>
      <c r="AD459" s="1294" t="str">
        <f>IF(ISNUMBER(SEARCH(kpi_catalog[[#Headers],[Campaign type]],$Q459)),"Y","N")</f>
        <v>N</v>
      </c>
      <c r="AE459" s="1294" t="str">
        <f>IF(ISNUMBER(SEARCH(kpi_catalog[[#Headers],[Product franchise]],$Q459)),"Y","N")</f>
        <v>N</v>
      </c>
      <c r="AF459" s="1294" t="str">
        <f>IF(ISNUMBER(SEARCH(kpi_catalog[[#Headers],[Product code]],$Q459)),"Y","N")</f>
        <v>N</v>
      </c>
      <c r="AG459" s="1323"/>
      <c r="AH459" s="1296"/>
      <c r="AI459" s="1297"/>
      <c r="AJ459" s="1297"/>
    </row>
    <row r="460" spans="1:36" ht="30" customHeight="1">
      <c r="A460" s="1282">
        <v>458</v>
      </c>
      <c r="B460" s="1344" t="s">
        <v>4536</v>
      </c>
      <c r="C460" s="1296"/>
      <c r="D460" s="1323" t="s">
        <v>5813</v>
      </c>
      <c r="E460" s="1355" t="s">
        <v>4748</v>
      </c>
      <c r="F460" s="1355" t="s">
        <v>4748</v>
      </c>
      <c r="G460" s="1355" t="s">
        <v>4339</v>
      </c>
      <c r="H460" s="1355" t="s">
        <v>4413</v>
      </c>
      <c r="I460" s="1355" t="s">
        <v>145</v>
      </c>
      <c r="J460" s="1318" t="s">
        <v>4740</v>
      </c>
      <c r="K460" s="1291" t="s">
        <v>4346</v>
      </c>
      <c r="L460" s="1292" t="str">
        <f>IF(ISNUMBER(SEARCH(kpi_catalog[[#Headers],[Till Date]],K460)),"Y","N")</f>
        <v>N</v>
      </c>
      <c r="M460" s="1292" t="str">
        <f t="shared" si="7"/>
        <v>Y</v>
      </c>
      <c r="N460" s="1292" t="str">
        <f>IF(ISNUMBER(SEARCH(kpi_catalog[[#Headers],[YTD]],$K460)),"Y","N")</f>
        <v>Y</v>
      </c>
      <c r="O460" s="1292" t="str">
        <f>IF(ISNUMBER(SEARCH(kpi_catalog[[#Headers],[MTD]],$K460)),"Y","N")</f>
        <v>N</v>
      </c>
      <c r="P460" s="1292" t="str">
        <f>IF(ISNUMBER(SEARCH(kpi_catalog[[#Headers],[Selected period]],$K460)),"Y","N")</f>
        <v>N</v>
      </c>
      <c r="Q460" s="1318" t="s">
        <v>4741</v>
      </c>
      <c r="R460" s="1319" t="str">
        <f>IF(ISNUMBER(SEARCH(kpi_catalog[[#Headers],[Division]],$Q460)),"Y","N")</f>
        <v>Y</v>
      </c>
      <c r="S460" s="1294" t="str">
        <f>IF(ISNUMBER(SEARCH(kpi_catalog[[#Headers],[Brand]],$Q460)),"Y","N")</f>
        <v>Y</v>
      </c>
      <c r="T460" s="1294" t="str">
        <f>IF(ISNUMBER(SEARCH(kpi_catalog[[#Headers],[Acquisition Period]],$Q460)),"Y","N")</f>
        <v>N</v>
      </c>
      <c r="U460" s="1294" t="str">
        <f>IF(ISNUMBER(SEARCH(kpi_catalog[[#Headers],[Engager Type]],$Q460)),"Y","N")</f>
        <v>N</v>
      </c>
      <c r="V460" s="1294" t="str">
        <f>IF(ISNUMBER(SEARCH(kpi_catalog[[#Headers],[Buyer Type]],$Q460)),"Y","N")</f>
        <v>Y</v>
      </c>
      <c r="W460" s="1294" t="str">
        <f>IF(ISNUMBER(SEARCH(kpi_catalog[[#Headers],[Loyalty Filter]],$Q460)),"Y","N")</f>
        <v>Y</v>
      </c>
      <c r="X460" s="1294" t="str">
        <f>IF(ISNUMBER(SEARCH(kpi_catalog[[#Headers],[Channel]],$Q460)),"Y","N")</f>
        <v>N</v>
      </c>
      <c r="Y460" s="1294" t="str">
        <f>IF(ISNUMBER(SEARCH(kpi_catalog[[#Headers],[Campaign ID]],$Q460)),"Y","N")</f>
        <v>N</v>
      </c>
      <c r="Z460" s="1294" t="str">
        <f>IF(ISNUMBER(SEARCH(kpi_catalog[[#Headers],[Channel]],$Q460)),"Y","N")</f>
        <v>N</v>
      </c>
      <c r="AA460" s="1294" t="str">
        <f>IF(ISNUMBER(SEARCH(kpi_catalog[[#Headers],[Campaign ID]],$Q460)),"Y","N")</f>
        <v>N</v>
      </c>
      <c r="AB460" s="1294" t="str">
        <f>IF(ISNUMBER(SEARCH(kpi_catalog[[#Headers],[Campaign Name]],$Q460)),"Y","N")</f>
        <v>N</v>
      </c>
      <c r="AC460" s="1294" t="str">
        <f>IF(ISNUMBER(SEARCH(kpi_catalog[[#Headers],[Touchpoint]],$Q460)),"Y","N")</f>
        <v>N</v>
      </c>
      <c r="AD460" s="1294" t="str">
        <f>IF(ISNUMBER(SEARCH(kpi_catalog[[#Headers],[Campaign type]],$Q460)),"Y","N")</f>
        <v>N</v>
      </c>
      <c r="AE460" s="1294" t="str">
        <f>IF(ISNUMBER(SEARCH(kpi_catalog[[#Headers],[Product franchise]],$Q460)),"Y","N")</f>
        <v>N</v>
      </c>
      <c r="AF460" s="1294" t="str">
        <f>IF(ISNUMBER(SEARCH(kpi_catalog[[#Headers],[Product code]],$Q460)),"Y","N")</f>
        <v>N</v>
      </c>
      <c r="AG460" s="1323"/>
      <c r="AH460" s="1296"/>
      <c r="AI460" s="1297"/>
      <c r="AJ460" s="1297"/>
    </row>
    <row r="461" spans="1:36" ht="30" customHeight="1">
      <c r="A461" s="1282">
        <v>459</v>
      </c>
      <c r="B461" s="1344" t="s">
        <v>4536</v>
      </c>
      <c r="C461" s="1296"/>
      <c r="D461" s="1354" t="s">
        <v>4366</v>
      </c>
      <c r="E461" s="1355" t="s">
        <v>4749</v>
      </c>
      <c r="F461" s="1355" t="s">
        <v>4749</v>
      </c>
      <c r="G461" s="1355" t="s">
        <v>3368</v>
      </c>
      <c r="H461" s="1355" t="s">
        <v>4336</v>
      </c>
      <c r="I461" s="1355" t="s">
        <v>145</v>
      </c>
      <c r="J461" s="1318" t="s">
        <v>4740</v>
      </c>
      <c r="K461" s="1291" t="s">
        <v>4346</v>
      </c>
      <c r="L461" s="1292" t="str">
        <f>IF(ISNUMBER(SEARCH(kpi_catalog[[#Headers],[Till Date]],K461)),"Y","N")</f>
        <v>N</v>
      </c>
      <c r="M461" s="1292" t="str">
        <f t="shared" si="7"/>
        <v>Y</v>
      </c>
      <c r="N461" s="1292" t="str">
        <f>IF(ISNUMBER(SEARCH(kpi_catalog[[#Headers],[YTD]],$K461)),"Y","N")</f>
        <v>Y</v>
      </c>
      <c r="O461" s="1292" t="str">
        <f>IF(ISNUMBER(SEARCH(kpi_catalog[[#Headers],[MTD]],$K461)),"Y","N")</f>
        <v>N</v>
      </c>
      <c r="P461" s="1292" t="str">
        <f>IF(ISNUMBER(SEARCH(kpi_catalog[[#Headers],[Selected period]],$K461)),"Y","N")</f>
        <v>N</v>
      </c>
      <c r="Q461" s="1318" t="s">
        <v>4741</v>
      </c>
      <c r="R461" s="1319" t="str">
        <f>IF(ISNUMBER(SEARCH(kpi_catalog[[#Headers],[Division]],$Q461)),"Y","N")</f>
        <v>Y</v>
      </c>
      <c r="S461" s="1294" t="str">
        <f>IF(ISNUMBER(SEARCH(kpi_catalog[[#Headers],[Brand]],$Q461)),"Y","N")</f>
        <v>Y</v>
      </c>
      <c r="T461" s="1294" t="str">
        <f>IF(ISNUMBER(SEARCH(kpi_catalog[[#Headers],[Acquisition Period]],$Q461)),"Y","N")</f>
        <v>N</v>
      </c>
      <c r="U461" s="1294" t="str">
        <f>IF(ISNUMBER(SEARCH(kpi_catalog[[#Headers],[Engager Type]],$Q461)),"Y","N")</f>
        <v>N</v>
      </c>
      <c r="V461" s="1294" t="str">
        <f>IF(ISNUMBER(SEARCH(kpi_catalog[[#Headers],[Buyer Type]],$Q461)),"Y","N")</f>
        <v>Y</v>
      </c>
      <c r="W461" s="1294" t="str">
        <f>IF(ISNUMBER(SEARCH(kpi_catalog[[#Headers],[Loyalty Filter]],$Q461)),"Y","N")</f>
        <v>Y</v>
      </c>
      <c r="X461" s="1294" t="str">
        <f>IF(ISNUMBER(SEARCH(kpi_catalog[[#Headers],[Channel]],$Q461)),"Y","N")</f>
        <v>N</v>
      </c>
      <c r="Y461" s="1294" t="str">
        <f>IF(ISNUMBER(SEARCH(kpi_catalog[[#Headers],[Campaign ID]],$Q461)),"Y","N")</f>
        <v>N</v>
      </c>
      <c r="Z461" s="1294" t="str">
        <f>IF(ISNUMBER(SEARCH(kpi_catalog[[#Headers],[Channel]],$Q461)),"Y","N")</f>
        <v>N</v>
      </c>
      <c r="AA461" s="1294" t="str">
        <f>IF(ISNUMBER(SEARCH(kpi_catalog[[#Headers],[Campaign ID]],$Q461)),"Y","N")</f>
        <v>N</v>
      </c>
      <c r="AB461" s="1294" t="str">
        <f>IF(ISNUMBER(SEARCH(kpi_catalog[[#Headers],[Campaign Name]],$Q461)),"Y","N")</f>
        <v>N</v>
      </c>
      <c r="AC461" s="1294" t="str">
        <f>IF(ISNUMBER(SEARCH(kpi_catalog[[#Headers],[Touchpoint]],$Q461)),"Y","N")</f>
        <v>N</v>
      </c>
      <c r="AD461" s="1294" t="str">
        <f>IF(ISNUMBER(SEARCH(kpi_catalog[[#Headers],[Campaign type]],$Q461)),"Y","N")</f>
        <v>N</v>
      </c>
      <c r="AE461" s="1294" t="str">
        <f>IF(ISNUMBER(SEARCH(kpi_catalog[[#Headers],[Product franchise]],$Q461)),"Y","N")</f>
        <v>N</v>
      </c>
      <c r="AF461" s="1294" t="str">
        <f>IF(ISNUMBER(SEARCH(kpi_catalog[[#Headers],[Product code]],$Q461)),"Y","N")</f>
        <v>N</v>
      </c>
      <c r="AG461" s="1323"/>
      <c r="AH461" s="1296"/>
      <c r="AI461" s="1297"/>
      <c r="AJ461" s="1297"/>
    </row>
    <row r="462" spans="1:36" ht="30" customHeight="1">
      <c r="A462" s="1282">
        <v>460</v>
      </c>
      <c r="B462" s="1344" t="s">
        <v>4536</v>
      </c>
      <c r="C462" s="1309"/>
      <c r="D462" s="1332" t="s">
        <v>4443</v>
      </c>
      <c r="E462" s="1301" t="s">
        <v>5820</v>
      </c>
      <c r="F462" s="1301" t="s">
        <v>5820</v>
      </c>
      <c r="G462" s="1301" t="s">
        <v>3368</v>
      </c>
      <c r="H462" s="1301" t="s">
        <v>4413</v>
      </c>
      <c r="I462" s="1301" t="s">
        <v>145</v>
      </c>
      <c r="J462" s="1333" t="s">
        <v>4740</v>
      </c>
      <c r="K462" s="1301" t="s">
        <v>4346</v>
      </c>
      <c r="L462" s="1304" t="str">
        <f>IF(ISNUMBER(SEARCH(kpi_catalog[[#Headers],[Till Date]],K462)),"Y","N")</f>
        <v>N</v>
      </c>
      <c r="M462" s="1304" t="str">
        <f t="shared" si="7"/>
        <v>Y</v>
      </c>
      <c r="N462" s="1304" t="str">
        <f>IF(ISNUMBER(SEARCH(kpi_catalog[[#Headers],[YTD]],$K462)),"Y","N")</f>
        <v>Y</v>
      </c>
      <c r="O462" s="1304" t="str">
        <f>IF(ISNUMBER(SEARCH(kpi_catalog[[#Headers],[MTD]],$K462)),"Y","N")</f>
        <v>N</v>
      </c>
      <c r="P462" s="1304" t="str">
        <f>IF(ISNUMBER(SEARCH(kpi_catalog[[#Headers],[Selected period]],$K462)),"Y","N")</f>
        <v>N</v>
      </c>
      <c r="Q462" s="1333" t="s">
        <v>4741</v>
      </c>
      <c r="R462" s="1345" t="str">
        <f>IF(ISNUMBER(SEARCH(kpi_catalog[[#Headers],[Division]],$Q462)),"Y","N")</f>
        <v>Y</v>
      </c>
      <c r="S462" s="1307" t="str">
        <f>IF(ISNUMBER(SEARCH(kpi_catalog[[#Headers],[Brand]],$Q462)),"Y","N")</f>
        <v>Y</v>
      </c>
      <c r="T462" s="1307" t="str">
        <f>IF(ISNUMBER(SEARCH(kpi_catalog[[#Headers],[Acquisition Period]],$Q462)),"Y","N")</f>
        <v>N</v>
      </c>
      <c r="U462" s="1307" t="str">
        <f>IF(ISNUMBER(SEARCH(kpi_catalog[[#Headers],[Engager Type]],$Q462)),"Y","N")</f>
        <v>N</v>
      </c>
      <c r="V462" s="1307" t="str">
        <f>IF(ISNUMBER(SEARCH(kpi_catalog[[#Headers],[Buyer Type]],$Q462)),"Y","N")</f>
        <v>Y</v>
      </c>
      <c r="W462" s="1307" t="str">
        <f>IF(ISNUMBER(SEARCH(kpi_catalog[[#Headers],[Loyalty Filter]],$Q462)),"Y","N")</f>
        <v>Y</v>
      </c>
      <c r="X462" s="1307" t="str">
        <f>IF(ISNUMBER(SEARCH(kpi_catalog[[#Headers],[Channel]],$Q462)),"Y","N")</f>
        <v>N</v>
      </c>
      <c r="Y462" s="1307" t="str">
        <f>IF(ISNUMBER(SEARCH(kpi_catalog[[#Headers],[Campaign ID]],$Q462)),"Y","N")</f>
        <v>N</v>
      </c>
      <c r="Z462" s="1307" t="str">
        <f>IF(ISNUMBER(SEARCH(kpi_catalog[[#Headers],[Channel]],$Q462)),"Y","N")</f>
        <v>N</v>
      </c>
      <c r="AA462" s="1307" t="str">
        <f>IF(ISNUMBER(SEARCH(kpi_catalog[[#Headers],[Campaign ID]],$Q462)),"Y","N")</f>
        <v>N</v>
      </c>
      <c r="AB462" s="1307" t="str">
        <f>IF(ISNUMBER(SEARCH(kpi_catalog[[#Headers],[Campaign Name]],$Q462)),"Y","N")</f>
        <v>N</v>
      </c>
      <c r="AC462" s="1307" t="str">
        <f>IF(ISNUMBER(SEARCH(kpi_catalog[[#Headers],[Touchpoint]],$Q462)),"Y","N")</f>
        <v>N</v>
      </c>
      <c r="AD462" s="1307" t="str">
        <f>IF(ISNUMBER(SEARCH(kpi_catalog[[#Headers],[Campaign type]],$Q462)),"Y","N")</f>
        <v>N</v>
      </c>
      <c r="AE462" s="1307" t="str">
        <f>IF(ISNUMBER(SEARCH(kpi_catalog[[#Headers],[Product franchise]],$Q462)),"Y","N")</f>
        <v>N</v>
      </c>
      <c r="AF462" s="1307" t="str">
        <f>IF(ISNUMBER(SEARCH(kpi_catalog[[#Headers],[Product code]],$Q462)),"Y","N")</f>
        <v>N</v>
      </c>
      <c r="AG462" s="1308"/>
      <c r="AH462" s="1309"/>
      <c r="AI462" s="1310"/>
      <c r="AJ462" s="1310"/>
    </row>
    <row r="463" spans="1:36" ht="30" customHeight="1">
      <c r="A463" s="1282">
        <v>461</v>
      </c>
      <c r="B463" s="1344" t="s">
        <v>4536</v>
      </c>
      <c r="C463" s="1309"/>
      <c r="D463" s="1332" t="s">
        <v>4443</v>
      </c>
      <c r="E463" s="1301" t="s">
        <v>5820</v>
      </c>
      <c r="F463" s="1301" t="s">
        <v>5821</v>
      </c>
      <c r="G463" s="1301" t="s">
        <v>3368</v>
      </c>
      <c r="H463" s="1301" t="s">
        <v>4339</v>
      </c>
      <c r="I463" s="1301" t="s">
        <v>145</v>
      </c>
      <c r="J463" s="1333" t="s">
        <v>4740</v>
      </c>
      <c r="K463" s="1301" t="s">
        <v>4346</v>
      </c>
      <c r="L463" s="1304" t="str">
        <f>IF(ISNUMBER(SEARCH(kpi_catalog[[#Headers],[Till Date]],K463)),"Y","N")</f>
        <v>N</v>
      </c>
      <c r="M463" s="1304" t="str">
        <f t="shared" si="7"/>
        <v>Y</v>
      </c>
      <c r="N463" s="1304" t="str">
        <f>IF(ISNUMBER(SEARCH(kpi_catalog[[#Headers],[YTD]],$K463)),"Y","N")</f>
        <v>Y</v>
      </c>
      <c r="O463" s="1304" t="str">
        <f>IF(ISNUMBER(SEARCH(kpi_catalog[[#Headers],[MTD]],$K463)),"Y","N")</f>
        <v>N</v>
      </c>
      <c r="P463" s="1304" t="str">
        <f>IF(ISNUMBER(SEARCH(kpi_catalog[[#Headers],[Selected period]],$K463)),"Y","N")</f>
        <v>N</v>
      </c>
      <c r="Q463" s="1333" t="s">
        <v>4741</v>
      </c>
      <c r="R463" s="1345" t="str">
        <f>IF(ISNUMBER(SEARCH(kpi_catalog[[#Headers],[Division]],$Q463)),"Y","N")</f>
        <v>Y</v>
      </c>
      <c r="S463" s="1307" t="str">
        <f>IF(ISNUMBER(SEARCH(kpi_catalog[[#Headers],[Brand]],$Q463)),"Y","N")</f>
        <v>Y</v>
      </c>
      <c r="T463" s="1307" t="str">
        <f>IF(ISNUMBER(SEARCH(kpi_catalog[[#Headers],[Acquisition Period]],$Q463)),"Y","N")</f>
        <v>N</v>
      </c>
      <c r="U463" s="1307" t="str">
        <f>IF(ISNUMBER(SEARCH(kpi_catalog[[#Headers],[Engager Type]],$Q463)),"Y","N")</f>
        <v>N</v>
      </c>
      <c r="V463" s="1307" t="str">
        <f>IF(ISNUMBER(SEARCH(kpi_catalog[[#Headers],[Buyer Type]],$Q463)),"Y","N")</f>
        <v>Y</v>
      </c>
      <c r="W463" s="1307" t="str">
        <f>IF(ISNUMBER(SEARCH(kpi_catalog[[#Headers],[Loyalty Filter]],$Q463)),"Y","N")</f>
        <v>Y</v>
      </c>
      <c r="X463" s="1307" t="str">
        <f>IF(ISNUMBER(SEARCH(kpi_catalog[[#Headers],[Channel]],$Q463)),"Y","N")</f>
        <v>N</v>
      </c>
      <c r="Y463" s="1307" t="str">
        <f>IF(ISNUMBER(SEARCH(kpi_catalog[[#Headers],[Campaign ID]],$Q463)),"Y","N")</f>
        <v>N</v>
      </c>
      <c r="Z463" s="1307" t="str">
        <f>IF(ISNUMBER(SEARCH(kpi_catalog[[#Headers],[Channel]],$Q463)),"Y","N")</f>
        <v>N</v>
      </c>
      <c r="AA463" s="1307" t="str">
        <f>IF(ISNUMBER(SEARCH(kpi_catalog[[#Headers],[Campaign ID]],$Q463)),"Y","N")</f>
        <v>N</v>
      </c>
      <c r="AB463" s="1307" t="str">
        <f>IF(ISNUMBER(SEARCH(kpi_catalog[[#Headers],[Campaign Name]],$Q463)),"Y","N")</f>
        <v>N</v>
      </c>
      <c r="AC463" s="1307" t="str">
        <f>IF(ISNUMBER(SEARCH(kpi_catalog[[#Headers],[Touchpoint]],$Q463)),"Y","N")</f>
        <v>N</v>
      </c>
      <c r="AD463" s="1307" t="str">
        <f>IF(ISNUMBER(SEARCH(kpi_catalog[[#Headers],[Campaign type]],$Q463)),"Y","N")</f>
        <v>N</v>
      </c>
      <c r="AE463" s="1307" t="str">
        <f>IF(ISNUMBER(SEARCH(kpi_catalog[[#Headers],[Product franchise]],$Q463)),"Y","N")</f>
        <v>N</v>
      </c>
      <c r="AF463" s="1307" t="str">
        <f>IF(ISNUMBER(SEARCH(kpi_catalog[[#Headers],[Product code]],$Q463)),"Y","N")</f>
        <v>N</v>
      </c>
      <c r="AG463" s="1308"/>
      <c r="AH463" s="1309"/>
      <c r="AI463" s="1310"/>
      <c r="AJ463" s="1310"/>
    </row>
    <row r="464" spans="1:36" s="1353" customFormat="1" ht="30" customHeight="1">
      <c r="A464" s="1356">
        <v>462</v>
      </c>
      <c r="B464" s="1357" t="s">
        <v>5822</v>
      </c>
      <c r="C464" s="1356"/>
      <c r="D464" s="1356"/>
      <c r="E464" s="1357"/>
      <c r="F464" s="1356"/>
      <c r="G464" s="1356"/>
      <c r="H464" s="1358"/>
      <c r="I464" s="1346" t="s">
        <v>145</v>
      </c>
      <c r="J464" s="1346" t="s">
        <v>4752</v>
      </c>
      <c r="K464" s="1359" t="s">
        <v>334</v>
      </c>
      <c r="L464" s="1359" t="s">
        <v>334</v>
      </c>
      <c r="M464" s="1360" t="s">
        <v>334</v>
      </c>
      <c r="N464" s="1360" t="s">
        <v>334</v>
      </c>
      <c r="O464" s="1358"/>
      <c r="P464" s="1361" t="s">
        <v>334</v>
      </c>
      <c r="Q464" s="1362"/>
      <c r="R464" s="1362"/>
      <c r="S464" s="1362"/>
      <c r="T464" s="1362"/>
      <c r="U464" s="1362"/>
      <c r="V464" s="1363" t="s">
        <v>334</v>
      </c>
      <c r="W464" s="1363" t="s">
        <v>334</v>
      </c>
      <c r="X464" s="1363" t="s">
        <v>334</v>
      </c>
      <c r="Y464" s="1363" t="s">
        <v>334</v>
      </c>
      <c r="Z464" s="1358"/>
      <c r="AA464" s="1356"/>
      <c r="AB464" s="1352" t="str">
        <f>IF(ISNUMBER(SEARCH(kpi_catalog[[#Headers],[Campaign Name]],$Q464)),"Y","N")</f>
        <v>N</v>
      </c>
      <c r="AC464" s="1352" t="str">
        <f>IF(ISNUMBER(SEARCH(kpi_catalog[[#Headers],[Touchpoint]],$Q464)),"Y","N")</f>
        <v>N</v>
      </c>
      <c r="AD464" s="1352" t="str">
        <f>IF(ISNUMBER(SEARCH(kpi_catalog[[#Headers],[Campaign type]],$Q464)),"Y","N")</f>
        <v>N</v>
      </c>
      <c r="AE464" s="1352" t="str">
        <f>IF(ISNUMBER(SEARCH(kpi_catalog[[#Headers],[Product franchise]],$Q464)),"Y","N")</f>
        <v>N</v>
      </c>
      <c r="AF464" s="1352" t="str">
        <f>IF(ISNUMBER(SEARCH(kpi_catalog[[#Headers],[Product code]],$Q464)),"Y","N")</f>
        <v>N</v>
      </c>
      <c r="AG464" s="1356"/>
      <c r="AH464" s="1356"/>
      <c r="AI464" s="1349"/>
      <c r="AJ464" s="1349"/>
    </row>
    <row r="465" spans="1:36" ht="30" customHeight="1">
      <c r="A465" s="1282">
        <v>463</v>
      </c>
      <c r="B465" s="1283" t="s">
        <v>5747</v>
      </c>
      <c r="C465" s="1354"/>
      <c r="D465" s="1354" t="s">
        <v>4366</v>
      </c>
      <c r="E465" s="1354" t="s">
        <v>5823</v>
      </c>
      <c r="F465" s="1354" t="s">
        <v>4751</v>
      </c>
      <c r="G465" s="1354" t="s">
        <v>3368</v>
      </c>
      <c r="H465" s="1354" t="s">
        <v>4392</v>
      </c>
      <c r="I465" s="1354" t="s">
        <v>145</v>
      </c>
      <c r="J465" s="1316" t="s">
        <v>4752</v>
      </c>
      <c r="K465" s="1284" t="s">
        <v>4346</v>
      </c>
      <c r="L465" s="1285" t="str">
        <f>IF(ISNUMBER(SEARCH(kpi_catalog[[#Headers],[Till Date]],K465)),"Y","N")</f>
        <v>N</v>
      </c>
      <c r="M465" s="1285" t="str">
        <f t="shared" ref="M465:M528" si="8">IF(OR(ISNUMBER(SEARCH(M$2,K465)),ISNUMBER(SEARCH("End Date",K465))),"Y","N")</f>
        <v>Y</v>
      </c>
      <c r="N465" s="1285" t="str">
        <f>IF(ISNUMBER(SEARCH(kpi_catalog[[#Headers],[YTD]],$K465)),"Y","N")</f>
        <v>Y</v>
      </c>
      <c r="O465" s="1285" t="str">
        <f>IF(ISNUMBER(SEARCH(kpi_catalog[[#Headers],[MTD]],$K465)),"Y","N")</f>
        <v>N</v>
      </c>
      <c r="P465" s="1285" t="str">
        <f>IF(ISNUMBER(SEARCH(kpi_catalog[[#Headers],[Selected period]],$K465)),"Y","N")</f>
        <v>N</v>
      </c>
      <c r="Q465" s="1316" t="s">
        <v>4753</v>
      </c>
      <c r="R465" s="1317" t="str">
        <f>IF(ISNUMBER(SEARCH(kpi_catalog[[#Headers],[Division]],$Q465)),"Y","N")</f>
        <v>Y</v>
      </c>
      <c r="S465" s="1287" t="str">
        <f>IF(ISNUMBER(SEARCH(kpi_catalog[[#Headers],[Brand]],$Q465)),"Y","N")</f>
        <v>Y</v>
      </c>
      <c r="T465" s="1287" t="str">
        <f>IF(ISNUMBER(SEARCH(kpi_catalog[[#Headers],[Acquisition Period]],$Q465)),"Y","N")</f>
        <v>N</v>
      </c>
      <c r="U465" s="1287" t="str">
        <f>IF(ISNUMBER(SEARCH(kpi_catalog[[#Headers],[Engager Type]],$Q465)),"Y","N")</f>
        <v>N</v>
      </c>
      <c r="V465" s="1287" t="str">
        <f>IF(ISNUMBER(SEARCH(kpi_catalog[[#Headers],[Buyer Type]],$Q465)),"Y","N")</f>
        <v>Y</v>
      </c>
      <c r="W465" s="1287" t="str">
        <f>IF(ISNUMBER(SEARCH(kpi_catalog[[#Headers],[Loyalty Filter]],$Q465)),"Y","N")</f>
        <v>Y</v>
      </c>
      <c r="X465" s="1287" t="str">
        <f>IF(ISNUMBER(SEARCH(kpi_catalog[[#Headers],[Channel]],$Q465)),"Y","N")</f>
        <v>N</v>
      </c>
      <c r="Y465" s="1287" t="str">
        <f>IF(ISNUMBER(SEARCH(kpi_catalog[[#Headers],[Campaign ID]],$Q465)),"Y","N")</f>
        <v>N</v>
      </c>
      <c r="Z465" s="1287" t="str">
        <f>IF(ISNUMBER(SEARCH(kpi_catalog[[#Headers],[Channel]],$Q465)),"Y","N")</f>
        <v>N</v>
      </c>
      <c r="AA465" s="1287" t="str">
        <f>IF(ISNUMBER(SEARCH(kpi_catalog[[#Headers],[Campaign ID]],$Q465)),"Y","N")</f>
        <v>N</v>
      </c>
      <c r="AB465" s="1287" t="str">
        <f>IF(ISNUMBER(SEARCH(kpi_catalog[[#Headers],[Campaign Name]],$Q465)),"Y","N")</f>
        <v>N</v>
      </c>
      <c r="AC465" s="1287" t="str">
        <f>IF(ISNUMBER(SEARCH(kpi_catalog[[#Headers],[Touchpoint]],$Q465)),"Y","N")</f>
        <v>N</v>
      </c>
      <c r="AD465" s="1287" t="str">
        <f>IF(ISNUMBER(SEARCH(kpi_catalog[[#Headers],[Campaign type]],$Q465)),"Y","N")</f>
        <v>N</v>
      </c>
      <c r="AE465" s="1287" t="str">
        <f>IF(ISNUMBER(SEARCH(kpi_catalog[[#Headers],[Product franchise]],$Q465)),"Y","N")</f>
        <v>Y</v>
      </c>
      <c r="AF465" s="1287" t="str">
        <f>IF(ISNUMBER(SEARCH(kpi_catalog[[#Headers],[Product code]],$Q465)),"Y","N")</f>
        <v>Y</v>
      </c>
      <c r="AG465" s="1343"/>
      <c r="AH465" s="1289"/>
      <c r="AI465" s="1290"/>
      <c r="AJ465" s="1290"/>
    </row>
    <row r="466" spans="1:36" ht="30" customHeight="1">
      <c r="A466" s="1282">
        <v>464</v>
      </c>
      <c r="B466" s="1283" t="s">
        <v>5747</v>
      </c>
      <c r="C466" s="1355"/>
      <c r="D466" s="1354" t="s">
        <v>4366</v>
      </c>
      <c r="E466" s="1355" t="s">
        <v>5823</v>
      </c>
      <c r="F466" s="1355" t="s">
        <v>4754</v>
      </c>
      <c r="G466" s="1355" t="s">
        <v>4339</v>
      </c>
      <c r="H466" s="1355" t="s">
        <v>4392</v>
      </c>
      <c r="I466" s="1355" t="s">
        <v>145</v>
      </c>
      <c r="J466" s="1318" t="s">
        <v>4752</v>
      </c>
      <c r="K466" s="1291" t="s">
        <v>4346</v>
      </c>
      <c r="L466" s="1292" t="str">
        <f>IF(ISNUMBER(SEARCH(kpi_catalog[[#Headers],[Till Date]],K466)),"Y","N")</f>
        <v>N</v>
      </c>
      <c r="M466" s="1292" t="str">
        <f t="shared" si="8"/>
        <v>Y</v>
      </c>
      <c r="N466" s="1292" t="str">
        <f>IF(ISNUMBER(SEARCH(kpi_catalog[[#Headers],[YTD]],$K466)),"Y","N")</f>
        <v>Y</v>
      </c>
      <c r="O466" s="1292" t="str">
        <f>IF(ISNUMBER(SEARCH(kpi_catalog[[#Headers],[MTD]],$K466)),"Y","N")</f>
        <v>N</v>
      </c>
      <c r="P466" s="1292" t="str">
        <f>IF(ISNUMBER(SEARCH(kpi_catalog[[#Headers],[Selected period]],$K466)),"Y","N")</f>
        <v>N</v>
      </c>
      <c r="Q466" s="1318" t="s">
        <v>4753</v>
      </c>
      <c r="R466" s="1319" t="str">
        <f>IF(ISNUMBER(SEARCH(kpi_catalog[[#Headers],[Division]],$Q466)),"Y","N")</f>
        <v>Y</v>
      </c>
      <c r="S466" s="1294" t="str">
        <f>IF(ISNUMBER(SEARCH(kpi_catalog[[#Headers],[Brand]],$Q466)),"Y","N")</f>
        <v>Y</v>
      </c>
      <c r="T466" s="1294" t="str">
        <f>IF(ISNUMBER(SEARCH(kpi_catalog[[#Headers],[Acquisition Period]],$Q466)),"Y","N")</f>
        <v>N</v>
      </c>
      <c r="U466" s="1294" t="str">
        <f>IF(ISNUMBER(SEARCH(kpi_catalog[[#Headers],[Engager Type]],$Q466)),"Y","N")</f>
        <v>N</v>
      </c>
      <c r="V466" s="1294" t="str">
        <f>IF(ISNUMBER(SEARCH(kpi_catalog[[#Headers],[Buyer Type]],$Q466)),"Y","N")</f>
        <v>Y</v>
      </c>
      <c r="W466" s="1294" t="str">
        <f>IF(ISNUMBER(SEARCH(kpi_catalog[[#Headers],[Loyalty Filter]],$Q466)),"Y","N")</f>
        <v>Y</v>
      </c>
      <c r="X466" s="1294" t="str">
        <f>IF(ISNUMBER(SEARCH(kpi_catalog[[#Headers],[Channel]],$Q466)),"Y","N")</f>
        <v>N</v>
      </c>
      <c r="Y466" s="1294" t="str">
        <f>IF(ISNUMBER(SEARCH(kpi_catalog[[#Headers],[Campaign ID]],$Q466)),"Y","N")</f>
        <v>N</v>
      </c>
      <c r="Z466" s="1294" t="str">
        <f>IF(ISNUMBER(SEARCH(kpi_catalog[[#Headers],[Channel]],$Q466)),"Y","N")</f>
        <v>N</v>
      </c>
      <c r="AA466" s="1294" t="str">
        <f>IF(ISNUMBER(SEARCH(kpi_catalog[[#Headers],[Campaign ID]],$Q466)),"Y","N")</f>
        <v>N</v>
      </c>
      <c r="AB466" s="1294" t="str">
        <f>IF(ISNUMBER(SEARCH(kpi_catalog[[#Headers],[Campaign Name]],$Q466)),"Y","N")</f>
        <v>N</v>
      </c>
      <c r="AC466" s="1294" t="str">
        <f>IF(ISNUMBER(SEARCH(kpi_catalog[[#Headers],[Touchpoint]],$Q466)),"Y","N")</f>
        <v>N</v>
      </c>
      <c r="AD466" s="1294" t="str">
        <f>IF(ISNUMBER(SEARCH(kpi_catalog[[#Headers],[Campaign type]],$Q466)),"Y","N")</f>
        <v>N</v>
      </c>
      <c r="AE466" s="1294" t="str">
        <f>IF(ISNUMBER(SEARCH(kpi_catalog[[#Headers],[Product franchise]],$Q466)),"Y","N")</f>
        <v>Y</v>
      </c>
      <c r="AF466" s="1294" t="str">
        <f>IF(ISNUMBER(SEARCH(kpi_catalog[[#Headers],[Product code]],$Q466)),"Y","N")</f>
        <v>Y</v>
      </c>
      <c r="AG466" s="1297" t="s">
        <v>4337</v>
      </c>
      <c r="AH466" s="1296"/>
      <c r="AI466" s="1297"/>
      <c r="AJ466" s="1297"/>
    </row>
    <row r="467" spans="1:36" ht="30" customHeight="1">
      <c r="A467" s="1282">
        <v>465</v>
      </c>
      <c r="B467" s="1283" t="s">
        <v>5747</v>
      </c>
      <c r="C467" s="1355"/>
      <c r="D467" s="1355" t="s">
        <v>5770</v>
      </c>
      <c r="E467" s="1355" t="s">
        <v>5770</v>
      </c>
      <c r="F467" s="1355" t="s">
        <v>4755</v>
      </c>
      <c r="G467" s="1355" t="s">
        <v>3368</v>
      </c>
      <c r="H467" s="1355" t="s">
        <v>4392</v>
      </c>
      <c r="I467" s="1355" t="s">
        <v>145</v>
      </c>
      <c r="J467" s="1318" t="s">
        <v>4752</v>
      </c>
      <c r="K467" s="1291" t="s">
        <v>4346</v>
      </c>
      <c r="L467" s="1292" t="str">
        <f>IF(ISNUMBER(SEARCH(kpi_catalog[[#Headers],[Till Date]],K467)),"Y","N")</f>
        <v>N</v>
      </c>
      <c r="M467" s="1292" t="str">
        <f t="shared" si="8"/>
        <v>Y</v>
      </c>
      <c r="N467" s="1292" t="str">
        <f>IF(ISNUMBER(SEARCH(kpi_catalog[[#Headers],[YTD]],$K467)),"Y","N")</f>
        <v>Y</v>
      </c>
      <c r="O467" s="1292" t="str">
        <f>IF(ISNUMBER(SEARCH(kpi_catalog[[#Headers],[MTD]],$K467)),"Y","N")</f>
        <v>N</v>
      </c>
      <c r="P467" s="1292" t="str">
        <f>IF(ISNUMBER(SEARCH(kpi_catalog[[#Headers],[Selected period]],$K467)),"Y","N")</f>
        <v>N</v>
      </c>
      <c r="Q467" s="1318" t="s">
        <v>4753</v>
      </c>
      <c r="R467" s="1319" t="str">
        <f>IF(ISNUMBER(SEARCH(kpi_catalog[[#Headers],[Division]],$Q467)),"Y","N")</f>
        <v>Y</v>
      </c>
      <c r="S467" s="1294" t="str">
        <f>IF(ISNUMBER(SEARCH(kpi_catalog[[#Headers],[Brand]],$Q467)),"Y","N")</f>
        <v>Y</v>
      </c>
      <c r="T467" s="1294" t="str">
        <f>IF(ISNUMBER(SEARCH(kpi_catalog[[#Headers],[Acquisition Period]],$Q467)),"Y","N")</f>
        <v>N</v>
      </c>
      <c r="U467" s="1294" t="str">
        <f>IF(ISNUMBER(SEARCH(kpi_catalog[[#Headers],[Engager Type]],$Q467)),"Y","N")</f>
        <v>N</v>
      </c>
      <c r="V467" s="1294" t="str">
        <f>IF(ISNUMBER(SEARCH(kpi_catalog[[#Headers],[Buyer Type]],$Q467)),"Y","N")</f>
        <v>Y</v>
      </c>
      <c r="W467" s="1294" t="str">
        <f>IF(ISNUMBER(SEARCH(kpi_catalog[[#Headers],[Loyalty Filter]],$Q467)),"Y","N")</f>
        <v>Y</v>
      </c>
      <c r="X467" s="1294" t="str">
        <f>IF(ISNUMBER(SEARCH(kpi_catalog[[#Headers],[Channel]],$Q467)),"Y","N")</f>
        <v>N</v>
      </c>
      <c r="Y467" s="1294" t="str">
        <f>IF(ISNUMBER(SEARCH(kpi_catalog[[#Headers],[Campaign ID]],$Q467)),"Y","N")</f>
        <v>N</v>
      </c>
      <c r="Z467" s="1294" t="str">
        <f>IF(ISNUMBER(SEARCH(kpi_catalog[[#Headers],[Channel]],$Q467)),"Y","N")</f>
        <v>N</v>
      </c>
      <c r="AA467" s="1294" t="str">
        <f>IF(ISNUMBER(SEARCH(kpi_catalog[[#Headers],[Campaign ID]],$Q467)),"Y","N")</f>
        <v>N</v>
      </c>
      <c r="AB467" s="1294" t="str">
        <f>IF(ISNUMBER(SEARCH(kpi_catalog[[#Headers],[Campaign Name]],$Q467)),"Y","N")</f>
        <v>N</v>
      </c>
      <c r="AC467" s="1294" t="str">
        <f>IF(ISNUMBER(SEARCH(kpi_catalog[[#Headers],[Touchpoint]],$Q467)),"Y","N")</f>
        <v>N</v>
      </c>
      <c r="AD467" s="1294" t="str">
        <f>IF(ISNUMBER(SEARCH(kpi_catalog[[#Headers],[Campaign type]],$Q467)),"Y","N")</f>
        <v>N</v>
      </c>
      <c r="AE467" s="1294" t="str">
        <f>IF(ISNUMBER(SEARCH(kpi_catalog[[#Headers],[Product franchise]],$Q467)),"Y","N")</f>
        <v>Y</v>
      </c>
      <c r="AF467" s="1294" t="str">
        <f>IF(ISNUMBER(SEARCH(kpi_catalog[[#Headers],[Product code]],$Q467)),"Y","N")</f>
        <v>Y</v>
      </c>
      <c r="AG467" s="1323"/>
      <c r="AH467" s="1296"/>
      <c r="AI467" s="1297"/>
      <c r="AJ467" s="1297"/>
    </row>
    <row r="468" spans="1:36" ht="30" customHeight="1">
      <c r="A468" s="1282">
        <v>466</v>
      </c>
      <c r="B468" s="1283" t="s">
        <v>5747</v>
      </c>
      <c r="C468" s="1296"/>
      <c r="D468" s="1355" t="s">
        <v>5770</v>
      </c>
      <c r="E468" s="1355" t="s">
        <v>5770</v>
      </c>
      <c r="F468" s="1355" t="s">
        <v>4756</v>
      </c>
      <c r="G468" s="1355" t="s">
        <v>4339</v>
      </c>
      <c r="H468" s="1355" t="s">
        <v>4392</v>
      </c>
      <c r="I468" s="1355" t="s">
        <v>145</v>
      </c>
      <c r="J468" s="1318" t="s">
        <v>4752</v>
      </c>
      <c r="K468" s="1291" t="s">
        <v>4346</v>
      </c>
      <c r="L468" s="1292" t="str">
        <f>IF(ISNUMBER(SEARCH(kpi_catalog[[#Headers],[Till Date]],K468)),"Y","N")</f>
        <v>N</v>
      </c>
      <c r="M468" s="1292" t="str">
        <f t="shared" si="8"/>
        <v>Y</v>
      </c>
      <c r="N468" s="1292" t="str">
        <f>IF(ISNUMBER(SEARCH(kpi_catalog[[#Headers],[YTD]],$K468)),"Y","N")</f>
        <v>Y</v>
      </c>
      <c r="O468" s="1292" t="str">
        <f>IF(ISNUMBER(SEARCH(kpi_catalog[[#Headers],[MTD]],$K468)),"Y","N")</f>
        <v>N</v>
      </c>
      <c r="P468" s="1292" t="str">
        <f>IF(ISNUMBER(SEARCH(kpi_catalog[[#Headers],[Selected period]],$K468)),"Y","N")</f>
        <v>N</v>
      </c>
      <c r="Q468" s="1318" t="s">
        <v>4753</v>
      </c>
      <c r="R468" s="1319" t="str">
        <f>IF(ISNUMBER(SEARCH(kpi_catalog[[#Headers],[Division]],$Q468)),"Y","N")</f>
        <v>Y</v>
      </c>
      <c r="S468" s="1294" t="str">
        <f>IF(ISNUMBER(SEARCH(kpi_catalog[[#Headers],[Brand]],$Q468)),"Y","N")</f>
        <v>Y</v>
      </c>
      <c r="T468" s="1294" t="str">
        <f>IF(ISNUMBER(SEARCH(kpi_catalog[[#Headers],[Acquisition Period]],$Q468)),"Y","N")</f>
        <v>N</v>
      </c>
      <c r="U468" s="1294" t="str">
        <f>IF(ISNUMBER(SEARCH(kpi_catalog[[#Headers],[Engager Type]],$Q468)),"Y","N")</f>
        <v>N</v>
      </c>
      <c r="V468" s="1294" t="str">
        <f>IF(ISNUMBER(SEARCH(kpi_catalog[[#Headers],[Buyer Type]],$Q468)),"Y","N")</f>
        <v>Y</v>
      </c>
      <c r="W468" s="1294" t="str">
        <f>IF(ISNUMBER(SEARCH(kpi_catalog[[#Headers],[Loyalty Filter]],$Q468)),"Y","N")</f>
        <v>Y</v>
      </c>
      <c r="X468" s="1294" t="str">
        <f>IF(ISNUMBER(SEARCH(kpi_catalog[[#Headers],[Channel]],$Q468)),"Y","N")</f>
        <v>N</v>
      </c>
      <c r="Y468" s="1294" t="str">
        <f>IF(ISNUMBER(SEARCH(kpi_catalog[[#Headers],[Campaign ID]],$Q468)),"Y","N")</f>
        <v>N</v>
      </c>
      <c r="Z468" s="1294" t="str">
        <f>IF(ISNUMBER(SEARCH(kpi_catalog[[#Headers],[Channel]],$Q468)),"Y","N")</f>
        <v>N</v>
      </c>
      <c r="AA468" s="1294" t="str">
        <f>IF(ISNUMBER(SEARCH(kpi_catalog[[#Headers],[Campaign ID]],$Q468)),"Y","N")</f>
        <v>N</v>
      </c>
      <c r="AB468" s="1294" t="str">
        <f>IF(ISNUMBER(SEARCH(kpi_catalog[[#Headers],[Campaign Name]],$Q468)),"Y","N")</f>
        <v>N</v>
      </c>
      <c r="AC468" s="1294" t="str">
        <f>IF(ISNUMBER(SEARCH(kpi_catalog[[#Headers],[Touchpoint]],$Q468)),"Y","N")</f>
        <v>N</v>
      </c>
      <c r="AD468" s="1294" t="str">
        <f>IF(ISNUMBER(SEARCH(kpi_catalog[[#Headers],[Campaign type]],$Q468)),"Y","N")</f>
        <v>N</v>
      </c>
      <c r="AE468" s="1294" t="str">
        <f>IF(ISNUMBER(SEARCH(kpi_catalog[[#Headers],[Product franchise]],$Q468)),"Y","N")</f>
        <v>Y</v>
      </c>
      <c r="AF468" s="1294" t="str">
        <f>IF(ISNUMBER(SEARCH(kpi_catalog[[#Headers],[Product code]],$Q468)),"Y","N")</f>
        <v>Y</v>
      </c>
      <c r="AG468" s="1297" t="s">
        <v>4337</v>
      </c>
      <c r="AH468" s="1296"/>
      <c r="AI468" s="1297"/>
      <c r="AJ468" s="1297"/>
    </row>
    <row r="469" spans="1:36" ht="30" customHeight="1">
      <c r="A469" s="1282">
        <v>467</v>
      </c>
      <c r="B469" s="1283" t="s">
        <v>5747</v>
      </c>
      <c r="C469" s="1355"/>
      <c r="D469" s="1355" t="s">
        <v>4443</v>
      </c>
      <c r="E469" s="1355" t="s">
        <v>4443</v>
      </c>
      <c r="F469" s="1355" t="s">
        <v>4757</v>
      </c>
      <c r="G469" s="1355" t="s">
        <v>3368</v>
      </c>
      <c r="H469" s="1355" t="s">
        <v>4392</v>
      </c>
      <c r="I469" s="1355" t="s">
        <v>145</v>
      </c>
      <c r="J469" s="1318" t="s">
        <v>4752</v>
      </c>
      <c r="K469" s="1291" t="s">
        <v>4346</v>
      </c>
      <c r="L469" s="1292" t="str">
        <f>IF(ISNUMBER(SEARCH(kpi_catalog[[#Headers],[Till Date]],K469)),"Y","N")</f>
        <v>N</v>
      </c>
      <c r="M469" s="1292" t="str">
        <f t="shared" si="8"/>
        <v>Y</v>
      </c>
      <c r="N469" s="1292" t="str">
        <f>IF(ISNUMBER(SEARCH(kpi_catalog[[#Headers],[YTD]],$K469)),"Y","N")</f>
        <v>Y</v>
      </c>
      <c r="O469" s="1292" t="str">
        <f>IF(ISNUMBER(SEARCH(kpi_catalog[[#Headers],[MTD]],$K469)),"Y","N")</f>
        <v>N</v>
      </c>
      <c r="P469" s="1292" t="str">
        <f>IF(ISNUMBER(SEARCH(kpi_catalog[[#Headers],[Selected period]],$K469)),"Y","N")</f>
        <v>N</v>
      </c>
      <c r="Q469" s="1318" t="s">
        <v>4753</v>
      </c>
      <c r="R469" s="1319" t="str">
        <f>IF(ISNUMBER(SEARCH(kpi_catalog[[#Headers],[Division]],$Q469)),"Y","N")</f>
        <v>Y</v>
      </c>
      <c r="S469" s="1294" t="str">
        <f>IF(ISNUMBER(SEARCH(kpi_catalog[[#Headers],[Brand]],$Q469)),"Y","N")</f>
        <v>Y</v>
      </c>
      <c r="T469" s="1294" t="str">
        <f>IF(ISNUMBER(SEARCH(kpi_catalog[[#Headers],[Acquisition Period]],$Q469)),"Y","N")</f>
        <v>N</v>
      </c>
      <c r="U469" s="1294" t="str">
        <f>IF(ISNUMBER(SEARCH(kpi_catalog[[#Headers],[Engager Type]],$Q469)),"Y","N")</f>
        <v>N</v>
      </c>
      <c r="V469" s="1294" t="str">
        <f>IF(ISNUMBER(SEARCH(kpi_catalog[[#Headers],[Buyer Type]],$Q469)),"Y","N")</f>
        <v>Y</v>
      </c>
      <c r="W469" s="1294" t="str">
        <f>IF(ISNUMBER(SEARCH(kpi_catalog[[#Headers],[Loyalty Filter]],$Q469)),"Y","N")</f>
        <v>Y</v>
      </c>
      <c r="X469" s="1294" t="str">
        <f>IF(ISNUMBER(SEARCH(kpi_catalog[[#Headers],[Channel]],$Q469)),"Y","N")</f>
        <v>N</v>
      </c>
      <c r="Y469" s="1294" t="str">
        <f>IF(ISNUMBER(SEARCH(kpi_catalog[[#Headers],[Campaign ID]],$Q469)),"Y","N")</f>
        <v>N</v>
      </c>
      <c r="Z469" s="1294" t="str">
        <f>IF(ISNUMBER(SEARCH(kpi_catalog[[#Headers],[Channel]],$Q469)),"Y","N")</f>
        <v>N</v>
      </c>
      <c r="AA469" s="1294" t="str">
        <f>IF(ISNUMBER(SEARCH(kpi_catalog[[#Headers],[Campaign ID]],$Q469)),"Y","N")</f>
        <v>N</v>
      </c>
      <c r="AB469" s="1294" t="str">
        <f>IF(ISNUMBER(SEARCH(kpi_catalog[[#Headers],[Campaign Name]],$Q469)),"Y","N")</f>
        <v>N</v>
      </c>
      <c r="AC469" s="1294" t="str">
        <f>IF(ISNUMBER(SEARCH(kpi_catalog[[#Headers],[Touchpoint]],$Q469)),"Y","N")</f>
        <v>N</v>
      </c>
      <c r="AD469" s="1294" t="str">
        <f>IF(ISNUMBER(SEARCH(kpi_catalog[[#Headers],[Campaign type]],$Q469)),"Y","N")</f>
        <v>N</v>
      </c>
      <c r="AE469" s="1294" t="str">
        <f>IF(ISNUMBER(SEARCH(kpi_catalog[[#Headers],[Product franchise]],$Q469)),"Y","N")</f>
        <v>Y</v>
      </c>
      <c r="AF469" s="1294" t="str">
        <f>IF(ISNUMBER(SEARCH(kpi_catalog[[#Headers],[Product code]],$Q469)),"Y","N")</f>
        <v>Y</v>
      </c>
      <c r="AG469" s="1323"/>
      <c r="AH469" s="1296"/>
      <c r="AI469" s="1297"/>
      <c r="AJ469" s="1297"/>
    </row>
    <row r="470" spans="1:36" ht="30" customHeight="1">
      <c r="A470" s="1282">
        <v>468</v>
      </c>
      <c r="B470" s="1283" t="s">
        <v>5747</v>
      </c>
      <c r="C470" s="1296"/>
      <c r="D470" s="1355" t="s">
        <v>4443</v>
      </c>
      <c r="E470" s="1355" t="s">
        <v>4443</v>
      </c>
      <c r="F470" s="1355" t="s">
        <v>4758</v>
      </c>
      <c r="G470" s="1355" t="s">
        <v>4339</v>
      </c>
      <c r="H470" s="1355" t="s">
        <v>4392</v>
      </c>
      <c r="I470" s="1355" t="s">
        <v>145</v>
      </c>
      <c r="J470" s="1318" t="s">
        <v>4752</v>
      </c>
      <c r="K470" s="1291" t="s">
        <v>4346</v>
      </c>
      <c r="L470" s="1292" t="str">
        <f>IF(ISNUMBER(SEARCH(kpi_catalog[[#Headers],[Till Date]],K470)),"Y","N")</f>
        <v>N</v>
      </c>
      <c r="M470" s="1292" t="str">
        <f t="shared" si="8"/>
        <v>Y</v>
      </c>
      <c r="N470" s="1292" t="str">
        <f>IF(ISNUMBER(SEARCH(kpi_catalog[[#Headers],[YTD]],$K470)),"Y","N")</f>
        <v>Y</v>
      </c>
      <c r="O470" s="1292" t="str">
        <f>IF(ISNUMBER(SEARCH(kpi_catalog[[#Headers],[MTD]],$K470)),"Y","N")</f>
        <v>N</v>
      </c>
      <c r="P470" s="1292" t="str">
        <f>IF(ISNUMBER(SEARCH(kpi_catalog[[#Headers],[Selected period]],$K470)),"Y","N")</f>
        <v>N</v>
      </c>
      <c r="Q470" s="1318" t="s">
        <v>4753</v>
      </c>
      <c r="R470" s="1319" t="str">
        <f>IF(ISNUMBER(SEARCH(kpi_catalog[[#Headers],[Division]],$Q470)),"Y","N")</f>
        <v>Y</v>
      </c>
      <c r="S470" s="1294" t="str">
        <f>IF(ISNUMBER(SEARCH(kpi_catalog[[#Headers],[Brand]],$Q470)),"Y","N")</f>
        <v>Y</v>
      </c>
      <c r="T470" s="1294" t="str">
        <f>IF(ISNUMBER(SEARCH(kpi_catalog[[#Headers],[Acquisition Period]],$Q470)),"Y","N")</f>
        <v>N</v>
      </c>
      <c r="U470" s="1294" t="str">
        <f>IF(ISNUMBER(SEARCH(kpi_catalog[[#Headers],[Engager Type]],$Q470)),"Y","N")</f>
        <v>N</v>
      </c>
      <c r="V470" s="1294" t="str">
        <f>IF(ISNUMBER(SEARCH(kpi_catalog[[#Headers],[Buyer Type]],$Q470)),"Y","N")</f>
        <v>Y</v>
      </c>
      <c r="W470" s="1294" t="str">
        <f>IF(ISNUMBER(SEARCH(kpi_catalog[[#Headers],[Loyalty Filter]],$Q470)),"Y","N")</f>
        <v>Y</v>
      </c>
      <c r="X470" s="1294" t="str">
        <f>IF(ISNUMBER(SEARCH(kpi_catalog[[#Headers],[Channel]],$Q470)),"Y","N")</f>
        <v>N</v>
      </c>
      <c r="Y470" s="1294" t="str">
        <f>IF(ISNUMBER(SEARCH(kpi_catalog[[#Headers],[Campaign ID]],$Q470)),"Y","N")</f>
        <v>N</v>
      </c>
      <c r="Z470" s="1294" t="str">
        <f>IF(ISNUMBER(SEARCH(kpi_catalog[[#Headers],[Channel]],$Q470)),"Y","N")</f>
        <v>N</v>
      </c>
      <c r="AA470" s="1294" t="str">
        <f>IF(ISNUMBER(SEARCH(kpi_catalog[[#Headers],[Campaign ID]],$Q470)),"Y","N")</f>
        <v>N</v>
      </c>
      <c r="AB470" s="1294" t="str">
        <f>IF(ISNUMBER(SEARCH(kpi_catalog[[#Headers],[Campaign Name]],$Q470)),"Y","N")</f>
        <v>N</v>
      </c>
      <c r="AC470" s="1294" t="str">
        <f>IF(ISNUMBER(SEARCH(kpi_catalog[[#Headers],[Touchpoint]],$Q470)),"Y","N")</f>
        <v>N</v>
      </c>
      <c r="AD470" s="1294" t="str">
        <f>IF(ISNUMBER(SEARCH(kpi_catalog[[#Headers],[Campaign type]],$Q470)),"Y","N")</f>
        <v>N</v>
      </c>
      <c r="AE470" s="1294" t="str">
        <f>IF(ISNUMBER(SEARCH(kpi_catalog[[#Headers],[Product franchise]],$Q470)),"Y","N")</f>
        <v>Y</v>
      </c>
      <c r="AF470" s="1294" t="str">
        <f>IF(ISNUMBER(SEARCH(kpi_catalog[[#Headers],[Product code]],$Q470)),"Y","N")</f>
        <v>Y</v>
      </c>
      <c r="AG470" s="1297" t="s">
        <v>4337</v>
      </c>
      <c r="AH470" s="1296"/>
      <c r="AI470" s="1297"/>
      <c r="AJ470" s="1297"/>
    </row>
    <row r="471" spans="1:36" ht="30" customHeight="1">
      <c r="A471" s="1282">
        <v>469</v>
      </c>
      <c r="B471" s="1283" t="s">
        <v>5747</v>
      </c>
      <c r="C471" s="1296"/>
      <c r="D471" s="1323" t="s">
        <v>5824</v>
      </c>
      <c r="E471" s="1355" t="s">
        <v>5825</v>
      </c>
      <c r="F471" s="1355" t="s">
        <v>5826</v>
      </c>
      <c r="G471" s="1355" t="s">
        <v>3368</v>
      </c>
      <c r="H471" s="1355" t="s">
        <v>4392</v>
      </c>
      <c r="I471" s="1355" t="s">
        <v>145</v>
      </c>
      <c r="J471" s="1318" t="s">
        <v>4752</v>
      </c>
      <c r="K471" s="1291" t="s">
        <v>4346</v>
      </c>
      <c r="L471" s="1292" t="str">
        <f>IF(ISNUMBER(SEARCH(kpi_catalog[[#Headers],[Till Date]],K471)),"Y","N")</f>
        <v>N</v>
      </c>
      <c r="M471" s="1292" t="str">
        <f t="shared" si="8"/>
        <v>Y</v>
      </c>
      <c r="N471" s="1292" t="str">
        <f>IF(ISNUMBER(SEARCH(kpi_catalog[[#Headers],[YTD]],$K471)),"Y","N")</f>
        <v>Y</v>
      </c>
      <c r="O471" s="1292" t="str">
        <f>IF(ISNUMBER(SEARCH(kpi_catalog[[#Headers],[MTD]],$K471)),"Y","N")</f>
        <v>N</v>
      </c>
      <c r="P471" s="1292" t="str">
        <f>IF(ISNUMBER(SEARCH(kpi_catalog[[#Headers],[Selected period]],$K471)),"Y","N")</f>
        <v>N</v>
      </c>
      <c r="Q471" s="1318" t="s">
        <v>4753</v>
      </c>
      <c r="R471" s="1319" t="str">
        <f>IF(ISNUMBER(SEARCH(kpi_catalog[[#Headers],[Division]],$Q471)),"Y","N")</f>
        <v>Y</v>
      </c>
      <c r="S471" s="1294" t="str">
        <f>IF(ISNUMBER(SEARCH(kpi_catalog[[#Headers],[Brand]],$Q471)),"Y","N")</f>
        <v>Y</v>
      </c>
      <c r="T471" s="1294" t="str">
        <f>IF(ISNUMBER(SEARCH(kpi_catalog[[#Headers],[Acquisition Period]],$Q471)),"Y","N")</f>
        <v>N</v>
      </c>
      <c r="U471" s="1294" t="str">
        <f>IF(ISNUMBER(SEARCH(kpi_catalog[[#Headers],[Engager Type]],$Q471)),"Y","N")</f>
        <v>N</v>
      </c>
      <c r="V471" s="1294" t="str">
        <f>IF(ISNUMBER(SEARCH(kpi_catalog[[#Headers],[Buyer Type]],$Q471)),"Y","N")</f>
        <v>Y</v>
      </c>
      <c r="W471" s="1294" t="str">
        <f>IF(ISNUMBER(SEARCH(kpi_catalog[[#Headers],[Loyalty Filter]],$Q471)),"Y","N")</f>
        <v>Y</v>
      </c>
      <c r="X471" s="1294" t="str">
        <f>IF(ISNUMBER(SEARCH(kpi_catalog[[#Headers],[Channel]],$Q471)),"Y","N")</f>
        <v>N</v>
      </c>
      <c r="Y471" s="1294" t="str">
        <f>IF(ISNUMBER(SEARCH(kpi_catalog[[#Headers],[Campaign ID]],$Q471)),"Y","N")</f>
        <v>N</v>
      </c>
      <c r="Z471" s="1294" t="str">
        <f>IF(ISNUMBER(SEARCH(kpi_catalog[[#Headers],[Channel]],$Q471)),"Y","N")</f>
        <v>N</v>
      </c>
      <c r="AA471" s="1294" t="str">
        <f>IF(ISNUMBER(SEARCH(kpi_catalog[[#Headers],[Campaign ID]],$Q471)),"Y","N")</f>
        <v>N</v>
      </c>
      <c r="AB471" s="1294" t="str">
        <f>IF(ISNUMBER(SEARCH(kpi_catalog[[#Headers],[Campaign Name]],$Q471)),"Y","N")</f>
        <v>N</v>
      </c>
      <c r="AC471" s="1294" t="str">
        <f>IF(ISNUMBER(SEARCH(kpi_catalog[[#Headers],[Touchpoint]],$Q471)),"Y","N")</f>
        <v>N</v>
      </c>
      <c r="AD471" s="1294" t="str">
        <f>IF(ISNUMBER(SEARCH(kpi_catalog[[#Headers],[Campaign type]],$Q471)),"Y","N")</f>
        <v>N</v>
      </c>
      <c r="AE471" s="1294" t="str">
        <f>IF(ISNUMBER(SEARCH(kpi_catalog[[#Headers],[Product franchise]],$Q471)),"Y","N")</f>
        <v>Y</v>
      </c>
      <c r="AF471" s="1294" t="str">
        <f>IF(ISNUMBER(SEARCH(kpi_catalog[[#Headers],[Product code]],$Q471)),"Y","N")</f>
        <v>Y</v>
      </c>
      <c r="AG471" s="1323"/>
      <c r="AH471" s="1296"/>
      <c r="AI471" s="1297"/>
      <c r="AJ471" s="1297"/>
    </row>
    <row r="472" spans="1:36" ht="30" customHeight="1">
      <c r="A472" s="1282">
        <v>470</v>
      </c>
      <c r="B472" s="1283" t="s">
        <v>5747</v>
      </c>
      <c r="C472" s="1296"/>
      <c r="D472" s="1323" t="s">
        <v>5824</v>
      </c>
      <c r="E472" s="1355" t="s">
        <v>5825</v>
      </c>
      <c r="F472" s="1355" t="s">
        <v>5827</v>
      </c>
      <c r="G472" s="1355" t="s">
        <v>4339</v>
      </c>
      <c r="H472" s="1355" t="s">
        <v>4392</v>
      </c>
      <c r="I472" s="1355" t="s">
        <v>145</v>
      </c>
      <c r="J472" s="1318" t="s">
        <v>4752</v>
      </c>
      <c r="K472" s="1291" t="s">
        <v>4346</v>
      </c>
      <c r="L472" s="1292" t="str">
        <f>IF(ISNUMBER(SEARCH(kpi_catalog[[#Headers],[Till Date]],K472)),"Y","N")</f>
        <v>N</v>
      </c>
      <c r="M472" s="1292" t="str">
        <f t="shared" si="8"/>
        <v>Y</v>
      </c>
      <c r="N472" s="1292" t="str">
        <f>IF(ISNUMBER(SEARCH(kpi_catalog[[#Headers],[YTD]],$K472)),"Y","N")</f>
        <v>Y</v>
      </c>
      <c r="O472" s="1292" t="str">
        <f>IF(ISNUMBER(SEARCH(kpi_catalog[[#Headers],[MTD]],$K472)),"Y","N")</f>
        <v>N</v>
      </c>
      <c r="P472" s="1292" t="str">
        <f>IF(ISNUMBER(SEARCH(kpi_catalog[[#Headers],[Selected period]],$K472)),"Y","N")</f>
        <v>N</v>
      </c>
      <c r="Q472" s="1318" t="s">
        <v>4753</v>
      </c>
      <c r="R472" s="1319" t="str">
        <f>IF(ISNUMBER(SEARCH(kpi_catalog[[#Headers],[Division]],$Q472)),"Y","N")</f>
        <v>Y</v>
      </c>
      <c r="S472" s="1294" t="str">
        <f>IF(ISNUMBER(SEARCH(kpi_catalog[[#Headers],[Brand]],$Q472)),"Y","N")</f>
        <v>Y</v>
      </c>
      <c r="T472" s="1294" t="str">
        <f>IF(ISNUMBER(SEARCH(kpi_catalog[[#Headers],[Acquisition Period]],$Q472)),"Y","N")</f>
        <v>N</v>
      </c>
      <c r="U472" s="1294" t="str">
        <f>IF(ISNUMBER(SEARCH(kpi_catalog[[#Headers],[Engager Type]],$Q472)),"Y","N")</f>
        <v>N</v>
      </c>
      <c r="V472" s="1294" t="str">
        <f>IF(ISNUMBER(SEARCH(kpi_catalog[[#Headers],[Buyer Type]],$Q472)),"Y","N")</f>
        <v>Y</v>
      </c>
      <c r="W472" s="1294" t="str">
        <f>IF(ISNUMBER(SEARCH(kpi_catalog[[#Headers],[Loyalty Filter]],$Q472)),"Y","N")</f>
        <v>Y</v>
      </c>
      <c r="X472" s="1294" t="str">
        <f>IF(ISNUMBER(SEARCH(kpi_catalog[[#Headers],[Channel]],$Q472)),"Y","N")</f>
        <v>N</v>
      </c>
      <c r="Y472" s="1294" t="str">
        <f>IF(ISNUMBER(SEARCH(kpi_catalog[[#Headers],[Campaign ID]],$Q472)),"Y","N")</f>
        <v>N</v>
      </c>
      <c r="Z472" s="1294" t="str">
        <f>IF(ISNUMBER(SEARCH(kpi_catalog[[#Headers],[Channel]],$Q472)),"Y","N")</f>
        <v>N</v>
      </c>
      <c r="AA472" s="1294" t="str">
        <f>IF(ISNUMBER(SEARCH(kpi_catalog[[#Headers],[Campaign ID]],$Q472)),"Y","N")</f>
        <v>N</v>
      </c>
      <c r="AB472" s="1294" t="str">
        <f>IF(ISNUMBER(SEARCH(kpi_catalog[[#Headers],[Campaign Name]],$Q472)),"Y","N")</f>
        <v>N</v>
      </c>
      <c r="AC472" s="1294" t="str">
        <f>IF(ISNUMBER(SEARCH(kpi_catalog[[#Headers],[Touchpoint]],$Q472)),"Y","N")</f>
        <v>N</v>
      </c>
      <c r="AD472" s="1294" t="str">
        <f>IF(ISNUMBER(SEARCH(kpi_catalog[[#Headers],[Campaign type]],$Q472)),"Y","N")</f>
        <v>N</v>
      </c>
      <c r="AE472" s="1294" t="str">
        <f>IF(ISNUMBER(SEARCH(kpi_catalog[[#Headers],[Product franchise]],$Q472)),"Y","N")</f>
        <v>Y</v>
      </c>
      <c r="AF472" s="1294" t="str">
        <f>IF(ISNUMBER(SEARCH(kpi_catalog[[#Headers],[Product code]],$Q472)),"Y","N")</f>
        <v>Y</v>
      </c>
      <c r="AG472" s="1297" t="s">
        <v>4337</v>
      </c>
      <c r="AH472" s="1296"/>
      <c r="AI472" s="1297"/>
      <c r="AJ472" s="1297"/>
    </row>
    <row r="473" spans="1:36" ht="30" customHeight="1">
      <c r="A473" s="1282">
        <v>471</v>
      </c>
      <c r="B473" s="1283" t="s">
        <v>5747</v>
      </c>
      <c r="C473" s="1296"/>
      <c r="D473" s="1323" t="s">
        <v>5818</v>
      </c>
      <c r="E473" s="1355" t="s">
        <v>5828</v>
      </c>
      <c r="F473" s="1355" t="s">
        <v>4761</v>
      </c>
      <c r="G473" s="1355" t="s">
        <v>3368</v>
      </c>
      <c r="H473" s="1355" t="s">
        <v>4392</v>
      </c>
      <c r="I473" s="1355" t="s">
        <v>145</v>
      </c>
      <c r="J473" s="1318" t="s">
        <v>4752</v>
      </c>
      <c r="K473" s="1291" t="s">
        <v>4346</v>
      </c>
      <c r="L473" s="1292" t="str">
        <f>IF(ISNUMBER(SEARCH(kpi_catalog[[#Headers],[Till Date]],K473)),"Y","N")</f>
        <v>N</v>
      </c>
      <c r="M473" s="1292" t="str">
        <f t="shared" si="8"/>
        <v>Y</v>
      </c>
      <c r="N473" s="1292" t="str">
        <f>IF(ISNUMBER(SEARCH(kpi_catalog[[#Headers],[YTD]],$K473)),"Y","N")</f>
        <v>Y</v>
      </c>
      <c r="O473" s="1292" t="str">
        <f>IF(ISNUMBER(SEARCH(kpi_catalog[[#Headers],[MTD]],$K473)),"Y","N")</f>
        <v>N</v>
      </c>
      <c r="P473" s="1292" t="str">
        <f>IF(ISNUMBER(SEARCH(kpi_catalog[[#Headers],[Selected period]],$K473)),"Y","N")</f>
        <v>N</v>
      </c>
      <c r="Q473" s="1318" t="s">
        <v>4753</v>
      </c>
      <c r="R473" s="1319" t="str">
        <f>IF(ISNUMBER(SEARCH(kpi_catalog[[#Headers],[Division]],$Q473)),"Y","N")</f>
        <v>Y</v>
      </c>
      <c r="S473" s="1294" t="str">
        <f>IF(ISNUMBER(SEARCH(kpi_catalog[[#Headers],[Brand]],$Q473)),"Y","N")</f>
        <v>Y</v>
      </c>
      <c r="T473" s="1294" t="str">
        <f>IF(ISNUMBER(SEARCH(kpi_catalog[[#Headers],[Acquisition Period]],$Q473)),"Y","N")</f>
        <v>N</v>
      </c>
      <c r="U473" s="1294" t="str">
        <f>IF(ISNUMBER(SEARCH(kpi_catalog[[#Headers],[Engager Type]],$Q473)),"Y","N")</f>
        <v>N</v>
      </c>
      <c r="V473" s="1294" t="str">
        <f>IF(ISNUMBER(SEARCH(kpi_catalog[[#Headers],[Buyer Type]],$Q473)),"Y","N")</f>
        <v>Y</v>
      </c>
      <c r="W473" s="1294" t="str">
        <f>IF(ISNUMBER(SEARCH(kpi_catalog[[#Headers],[Loyalty Filter]],$Q473)),"Y","N")</f>
        <v>Y</v>
      </c>
      <c r="X473" s="1294" t="str">
        <f>IF(ISNUMBER(SEARCH(kpi_catalog[[#Headers],[Channel]],$Q473)),"Y","N")</f>
        <v>N</v>
      </c>
      <c r="Y473" s="1294" t="str">
        <f>IF(ISNUMBER(SEARCH(kpi_catalog[[#Headers],[Campaign ID]],$Q473)),"Y","N")</f>
        <v>N</v>
      </c>
      <c r="Z473" s="1294" t="str">
        <f>IF(ISNUMBER(SEARCH(kpi_catalog[[#Headers],[Channel]],$Q473)),"Y","N")</f>
        <v>N</v>
      </c>
      <c r="AA473" s="1294" t="str">
        <f>IF(ISNUMBER(SEARCH(kpi_catalog[[#Headers],[Campaign ID]],$Q473)),"Y","N")</f>
        <v>N</v>
      </c>
      <c r="AB473" s="1294" t="str">
        <f>IF(ISNUMBER(SEARCH(kpi_catalog[[#Headers],[Campaign Name]],$Q473)),"Y","N")</f>
        <v>N</v>
      </c>
      <c r="AC473" s="1294" t="str">
        <f>IF(ISNUMBER(SEARCH(kpi_catalog[[#Headers],[Touchpoint]],$Q473)),"Y","N")</f>
        <v>N</v>
      </c>
      <c r="AD473" s="1294" t="str">
        <f>IF(ISNUMBER(SEARCH(kpi_catalog[[#Headers],[Campaign type]],$Q473)),"Y","N")</f>
        <v>N</v>
      </c>
      <c r="AE473" s="1294" t="str">
        <f>IF(ISNUMBER(SEARCH(kpi_catalog[[#Headers],[Product franchise]],$Q473)),"Y","N")</f>
        <v>Y</v>
      </c>
      <c r="AF473" s="1294" t="str">
        <f>IF(ISNUMBER(SEARCH(kpi_catalog[[#Headers],[Product code]],$Q473)),"Y","N")</f>
        <v>Y</v>
      </c>
      <c r="AG473" s="1323"/>
      <c r="AH473" s="1296"/>
      <c r="AI473" s="1297"/>
      <c r="AJ473" s="1297"/>
    </row>
    <row r="474" spans="1:36" ht="30" customHeight="1">
      <c r="A474" s="1282">
        <v>472</v>
      </c>
      <c r="B474" s="1283" t="s">
        <v>5747</v>
      </c>
      <c r="C474" s="1296"/>
      <c r="D474" s="1323" t="s">
        <v>5818</v>
      </c>
      <c r="E474" s="1355" t="s">
        <v>5828</v>
      </c>
      <c r="F474" s="1355" t="s">
        <v>4762</v>
      </c>
      <c r="G474" s="1355" t="s">
        <v>4339</v>
      </c>
      <c r="H474" s="1355" t="s">
        <v>4392</v>
      </c>
      <c r="I474" s="1355" t="s">
        <v>145</v>
      </c>
      <c r="J474" s="1318" t="s">
        <v>4752</v>
      </c>
      <c r="K474" s="1291" t="s">
        <v>4346</v>
      </c>
      <c r="L474" s="1292" t="str">
        <f>IF(ISNUMBER(SEARCH(kpi_catalog[[#Headers],[Till Date]],K474)),"Y","N")</f>
        <v>N</v>
      </c>
      <c r="M474" s="1292" t="str">
        <f t="shared" si="8"/>
        <v>Y</v>
      </c>
      <c r="N474" s="1292" t="str">
        <f>IF(ISNUMBER(SEARCH(kpi_catalog[[#Headers],[YTD]],$K474)),"Y","N")</f>
        <v>Y</v>
      </c>
      <c r="O474" s="1292" t="str">
        <f>IF(ISNUMBER(SEARCH(kpi_catalog[[#Headers],[MTD]],$K474)),"Y","N")</f>
        <v>N</v>
      </c>
      <c r="P474" s="1292" t="str">
        <f>IF(ISNUMBER(SEARCH(kpi_catalog[[#Headers],[Selected period]],$K474)),"Y","N")</f>
        <v>N</v>
      </c>
      <c r="Q474" s="1318" t="s">
        <v>4753</v>
      </c>
      <c r="R474" s="1319" t="str">
        <f>IF(ISNUMBER(SEARCH(kpi_catalog[[#Headers],[Division]],$Q474)),"Y","N")</f>
        <v>Y</v>
      </c>
      <c r="S474" s="1294" t="str">
        <f>IF(ISNUMBER(SEARCH(kpi_catalog[[#Headers],[Brand]],$Q474)),"Y","N")</f>
        <v>Y</v>
      </c>
      <c r="T474" s="1294" t="str">
        <f>IF(ISNUMBER(SEARCH(kpi_catalog[[#Headers],[Acquisition Period]],$Q474)),"Y","N")</f>
        <v>N</v>
      </c>
      <c r="U474" s="1294" t="str">
        <f>IF(ISNUMBER(SEARCH(kpi_catalog[[#Headers],[Engager Type]],$Q474)),"Y","N")</f>
        <v>N</v>
      </c>
      <c r="V474" s="1294" t="str">
        <f>IF(ISNUMBER(SEARCH(kpi_catalog[[#Headers],[Buyer Type]],$Q474)),"Y","N")</f>
        <v>Y</v>
      </c>
      <c r="W474" s="1294" t="str">
        <f>IF(ISNUMBER(SEARCH(kpi_catalog[[#Headers],[Loyalty Filter]],$Q474)),"Y","N")</f>
        <v>Y</v>
      </c>
      <c r="X474" s="1294" t="str">
        <f>IF(ISNUMBER(SEARCH(kpi_catalog[[#Headers],[Channel]],$Q474)),"Y","N")</f>
        <v>N</v>
      </c>
      <c r="Y474" s="1294" t="str">
        <f>IF(ISNUMBER(SEARCH(kpi_catalog[[#Headers],[Campaign ID]],$Q474)),"Y","N")</f>
        <v>N</v>
      </c>
      <c r="Z474" s="1294" t="str">
        <f>IF(ISNUMBER(SEARCH(kpi_catalog[[#Headers],[Channel]],$Q474)),"Y","N")</f>
        <v>N</v>
      </c>
      <c r="AA474" s="1294" t="str">
        <f>IF(ISNUMBER(SEARCH(kpi_catalog[[#Headers],[Campaign ID]],$Q474)),"Y","N")</f>
        <v>N</v>
      </c>
      <c r="AB474" s="1294" t="str">
        <f>IF(ISNUMBER(SEARCH(kpi_catalog[[#Headers],[Campaign Name]],$Q474)),"Y","N")</f>
        <v>N</v>
      </c>
      <c r="AC474" s="1294" t="str">
        <f>IF(ISNUMBER(SEARCH(kpi_catalog[[#Headers],[Touchpoint]],$Q474)),"Y","N")</f>
        <v>N</v>
      </c>
      <c r="AD474" s="1294" t="str">
        <f>IF(ISNUMBER(SEARCH(kpi_catalog[[#Headers],[Campaign type]],$Q474)),"Y","N")</f>
        <v>N</v>
      </c>
      <c r="AE474" s="1294" t="str">
        <f>IF(ISNUMBER(SEARCH(kpi_catalog[[#Headers],[Product franchise]],$Q474)),"Y","N")</f>
        <v>Y</v>
      </c>
      <c r="AF474" s="1294" t="str">
        <f>IF(ISNUMBER(SEARCH(kpi_catalog[[#Headers],[Product code]],$Q474)),"Y","N")</f>
        <v>Y</v>
      </c>
      <c r="AG474" s="1297" t="s">
        <v>4337</v>
      </c>
      <c r="AH474" s="1296"/>
      <c r="AI474" s="1297"/>
      <c r="AJ474" s="1297"/>
    </row>
    <row r="475" spans="1:36" ht="30" customHeight="1">
      <c r="A475" s="1282">
        <v>473</v>
      </c>
      <c r="B475" s="1283" t="s">
        <v>5747</v>
      </c>
      <c r="C475" s="1296"/>
      <c r="D475" s="1323" t="s">
        <v>5824</v>
      </c>
      <c r="E475" s="1355" t="s">
        <v>5829</v>
      </c>
      <c r="F475" s="1355" t="s">
        <v>4763</v>
      </c>
      <c r="G475" s="1355" t="s">
        <v>3368</v>
      </c>
      <c r="H475" s="1355" t="s">
        <v>4392</v>
      </c>
      <c r="I475" s="1355" t="s">
        <v>145</v>
      </c>
      <c r="J475" s="1318" t="s">
        <v>4752</v>
      </c>
      <c r="K475" s="1291" t="s">
        <v>4346</v>
      </c>
      <c r="L475" s="1292" t="str">
        <f>IF(ISNUMBER(SEARCH(kpi_catalog[[#Headers],[Till Date]],K475)),"Y","N")</f>
        <v>N</v>
      </c>
      <c r="M475" s="1292" t="str">
        <f t="shared" si="8"/>
        <v>Y</v>
      </c>
      <c r="N475" s="1292" t="str">
        <f>IF(ISNUMBER(SEARCH(kpi_catalog[[#Headers],[YTD]],$K475)),"Y","N")</f>
        <v>Y</v>
      </c>
      <c r="O475" s="1292" t="str">
        <f>IF(ISNUMBER(SEARCH(kpi_catalog[[#Headers],[MTD]],$K475)),"Y","N")</f>
        <v>N</v>
      </c>
      <c r="P475" s="1292" t="str">
        <f>IF(ISNUMBER(SEARCH(kpi_catalog[[#Headers],[Selected period]],$K475)),"Y","N")</f>
        <v>N</v>
      </c>
      <c r="Q475" s="1318" t="s">
        <v>4753</v>
      </c>
      <c r="R475" s="1319" t="str">
        <f>IF(ISNUMBER(SEARCH(kpi_catalog[[#Headers],[Division]],$Q475)),"Y","N")</f>
        <v>Y</v>
      </c>
      <c r="S475" s="1294" t="str">
        <f>IF(ISNUMBER(SEARCH(kpi_catalog[[#Headers],[Brand]],$Q475)),"Y","N")</f>
        <v>Y</v>
      </c>
      <c r="T475" s="1294" t="str">
        <f>IF(ISNUMBER(SEARCH(kpi_catalog[[#Headers],[Acquisition Period]],$Q475)),"Y","N")</f>
        <v>N</v>
      </c>
      <c r="U475" s="1294" t="str">
        <f>IF(ISNUMBER(SEARCH(kpi_catalog[[#Headers],[Engager Type]],$Q475)),"Y","N")</f>
        <v>N</v>
      </c>
      <c r="V475" s="1294" t="str">
        <f>IF(ISNUMBER(SEARCH(kpi_catalog[[#Headers],[Buyer Type]],$Q475)),"Y","N")</f>
        <v>Y</v>
      </c>
      <c r="W475" s="1294" t="str">
        <f>IF(ISNUMBER(SEARCH(kpi_catalog[[#Headers],[Loyalty Filter]],$Q475)),"Y","N")</f>
        <v>Y</v>
      </c>
      <c r="X475" s="1294" t="str">
        <f>IF(ISNUMBER(SEARCH(kpi_catalog[[#Headers],[Channel]],$Q475)),"Y","N")</f>
        <v>N</v>
      </c>
      <c r="Y475" s="1294" t="str">
        <f>IF(ISNUMBER(SEARCH(kpi_catalog[[#Headers],[Campaign ID]],$Q475)),"Y","N")</f>
        <v>N</v>
      </c>
      <c r="Z475" s="1294" t="str">
        <f>IF(ISNUMBER(SEARCH(kpi_catalog[[#Headers],[Channel]],$Q475)),"Y","N")</f>
        <v>N</v>
      </c>
      <c r="AA475" s="1294" t="str">
        <f>IF(ISNUMBER(SEARCH(kpi_catalog[[#Headers],[Campaign ID]],$Q475)),"Y","N")</f>
        <v>N</v>
      </c>
      <c r="AB475" s="1294" t="str">
        <f>IF(ISNUMBER(SEARCH(kpi_catalog[[#Headers],[Campaign Name]],$Q475)),"Y","N")</f>
        <v>N</v>
      </c>
      <c r="AC475" s="1294" t="str">
        <f>IF(ISNUMBER(SEARCH(kpi_catalog[[#Headers],[Touchpoint]],$Q475)),"Y","N")</f>
        <v>N</v>
      </c>
      <c r="AD475" s="1294" t="str">
        <f>IF(ISNUMBER(SEARCH(kpi_catalog[[#Headers],[Campaign type]],$Q475)),"Y","N")</f>
        <v>N</v>
      </c>
      <c r="AE475" s="1294" t="str">
        <f>IF(ISNUMBER(SEARCH(kpi_catalog[[#Headers],[Product franchise]],$Q475)),"Y","N")</f>
        <v>Y</v>
      </c>
      <c r="AF475" s="1294" t="str">
        <f>IF(ISNUMBER(SEARCH(kpi_catalog[[#Headers],[Product code]],$Q475)),"Y","N")</f>
        <v>Y</v>
      </c>
      <c r="AG475" s="1323"/>
      <c r="AH475" s="1296"/>
      <c r="AI475" s="1297"/>
      <c r="AJ475" s="1297"/>
    </row>
    <row r="476" spans="1:36" ht="30" customHeight="1">
      <c r="A476" s="1282">
        <v>474</v>
      </c>
      <c r="B476" s="1283" t="s">
        <v>5747</v>
      </c>
      <c r="C476" s="1296"/>
      <c r="D476" s="1323" t="s">
        <v>5824</v>
      </c>
      <c r="E476" s="1355" t="s">
        <v>5829</v>
      </c>
      <c r="F476" s="1355" t="s">
        <v>4764</v>
      </c>
      <c r="G476" s="1355" t="s">
        <v>4339</v>
      </c>
      <c r="H476" s="1355" t="s">
        <v>4392</v>
      </c>
      <c r="I476" s="1355" t="s">
        <v>145</v>
      </c>
      <c r="J476" s="1318" t="s">
        <v>4752</v>
      </c>
      <c r="K476" s="1291" t="s">
        <v>4346</v>
      </c>
      <c r="L476" s="1292" t="str">
        <f>IF(ISNUMBER(SEARCH(kpi_catalog[[#Headers],[Till Date]],K476)),"Y","N")</f>
        <v>N</v>
      </c>
      <c r="M476" s="1292" t="str">
        <f t="shared" si="8"/>
        <v>Y</v>
      </c>
      <c r="N476" s="1292" t="str">
        <f>IF(ISNUMBER(SEARCH(kpi_catalog[[#Headers],[YTD]],$K476)),"Y","N")</f>
        <v>Y</v>
      </c>
      <c r="O476" s="1292" t="str">
        <f>IF(ISNUMBER(SEARCH(kpi_catalog[[#Headers],[MTD]],$K476)),"Y","N")</f>
        <v>N</v>
      </c>
      <c r="P476" s="1292" t="str">
        <f>IF(ISNUMBER(SEARCH(kpi_catalog[[#Headers],[Selected period]],$K476)),"Y","N")</f>
        <v>N</v>
      </c>
      <c r="Q476" s="1318" t="s">
        <v>4753</v>
      </c>
      <c r="R476" s="1319" t="str">
        <f>IF(ISNUMBER(SEARCH(kpi_catalog[[#Headers],[Division]],$Q476)),"Y","N")</f>
        <v>Y</v>
      </c>
      <c r="S476" s="1294" t="str">
        <f>IF(ISNUMBER(SEARCH(kpi_catalog[[#Headers],[Brand]],$Q476)),"Y","N")</f>
        <v>Y</v>
      </c>
      <c r="T476" s="1294" t="str">
        <f>IF(ISNUMBER(SEARCH(kpi_catalog[[#Headers],[Acquisition Period]],$Q476)),"Y","N")</f>
        <v>N</v>
      </c>
      <c r="U476" s="1294" t="str">
        <f>IF(ISNUMBER(SEARCH(kpi_catalog[[#Headers],[Engager Type]],$Q476)),"Y","N")</f>
        <v>N</v>
      </c>
      <c r="V476" s="1294" t="str">
        <f>IF(ISNUMBER(SEARCH(kpi_catalog[[#Headers],[Buyer Type]],$Q476)),"Y","N")</f>
        <v>Y</v>
      </c>
      <c r="W476" s="1294" t="str">
        <f>IF(ISNUMBER(SEARCH(kpi_catalog[[#Headers],[Loyalty Filter]],$Q476)),"Y","N")</f>
        <v>Y</v>
      </c>
      <c r="X476" s="1294" t="str">
        <f>IF(ISNUMBER(SEARCH(kpi_catalog[[#Headers],[Channel]],$Q476)),"Y","N")</f>
        <v>N</v>
      </c>
      <c r="Y476" s="1294" t="str">
        <f>IF(ISNUMBER(SEARCH(kpi_catalog[[#Headers],[Campaign ID]],$Q476)),"Y","N")</f>
        <v>N</v>
      </c>
      <c r="Z476" s="1294" t="str">
        <f>IF(ISNUMBER(SEARCH(kpi_catalog[[#Headers],[Channel]],$Q476)),"Y","N")</f>
        <v>N</v>
      </c>
      <c r="AA476" s="1294" t="str">
        <f>IF(ISNUMBER(SEARCH(kpi_catalog[[#Headers],[Campaign ID]],$Q476)),"Y","N")</f>
        <v>N</v>
      </c>
      <c r="AB476" s="1294" t="str">
        <f>IF(ISNUMBER(SEARCH(kpi_catalog[[#Headers],[Campaign Name]],$Q476)),"Y","N")</f>
        <v>N</v>
      </c>
      <c r="AC476" s="1294" t="str">
        <f>IF(ISNUMBER(SEARCH(kpi_catalog[[#Headers],[Touchpoint]],$Q476)),"Y","N")</f>
        <v>N</v>
      </c>
      <c r="AD476" s="1294" t="str">
        <f>IF(ISNUMBER(SEARCH(kpi_catalog[[#Headers],[Campaign type]],$Q476)),"Y","N")</f>
        <v>N</v>
      </c>
      <c r="AE476" s="1294" t="str">
        <f>IF(ISNUMBER(SEARCH(kpi_catalog[[#Headers],[Product franchise]],$Q476)),"Y","N")</f>
        <v>Y</v>
      </c>
      <c r="AF476" s="1294" t="str">
        <f>IF(ISNUMBER(SEARCH(kpi_catalog[[#Headers],[Product code]],$Q476)),"Y","N")</f>
        <v>Y</v>
      </c>
      <c r="AG476" s="1297" t="s">
        <v>4337</v>
      </c>
      <c r="AH476" s="1296"/>
      <c r="AI476" s="1297"/>
      <c r="AJ476" s="1297"/>
    </row>
    <row r="477" spans="1:36" ht="30" customHeight="1">
      <c r="A477" s="1282">
        <v>475</v>
      </c>
      <c r="B477" s="1283" t="s">
        <v>5747</v>
      </c>
      <c r="C477" s="1296"/>
      <c r="D477" s="1354" t="s">
        <v>4366</v>
      </c>
      <c r="E477" s="1355" t="s">
        <v>5823</v>
      </c>
      <c r="F477" s="1355" t="s">
        <v>4765</v>
      </c>
      <c r="G477" s="1355" t="s">
        <v>3368</v>
      </c>
      <c r="H477" s="1355" t="s">
        <v>4392</v>
      </c>
      <c r="I477" s="1355" t="s">
        <v>145</v>
      </c>
      <c r="J477" s="1318" t="s">
        <v>4752</v>
      </c>
      <c r="K477" s="1291" t="s">
        <v>4346</v>
      </c>
      <c r="L477" s="1292" t="str">
        <f>IF(ISNUMBER(SEARCH(kpi_catalog[[#Headers],[Till Date]],K477)),"Y","N")</f>
        <v>N</v>
      </c>
      <c r="M477" s="1292" t="str">
        <f t="shared" si="8"/>
        <v>Y</v>
      </c>
      <c r="N477" s="1292" t="str">
        <f>IF(ISNUMBER(SEARCH(kpi_catalog[[#Headers],[YTD]],$K477)),"Y","N")</f>
        <v>Y</v>
      </c>
      <c r="O477" s="1292" t="str">
        <f>IF(ISNUMBER(SEARCH(kpi_catalog[[#Headers],[MTD]],$K477)),"Y","N")</f>
        <v>N</v>
      </c>
      <c r="P477" s="1292" t="str">
        <f>IF(ISNUMBER(SEARCH(kpi_catalog[[#Headers],[Selected period]],$K477)),"Y","N")</f>
        <v>N</v>
      </c>
      <c r="Q477" s="1318" t="s">
        <v>4753</v>
      </c>
      <c r="R477" s="1319" t="str">
        <f>IF(ISNUMBER(SEARCH(kpi_catalog[[#Headers],[Division]],$Q477)),"Y","N")</f>
        <v>Y</v>
      </c>
      <c r="S477" s="1294" t="str">
        <f>IF(ISNUMBER(SEARCH(kpi_catalog[[#Headers],[Brand]],$Q477)),"Y","N")</f>
        <v>Y</v>
      </c>
      <c r="T477" s="1294" t="str">
        <f>IF(ISNUMBER(SEARCH(kpi_catalog[[#Headers],[Acquisition Period]],$Q477)),"Y","N")</f>
        <v>N</v>
      </c>
      <c r="U477" s="1294" t="str">
        <f>IF(ISNUMBER(SEARCH(kpi_catalog[[#Headers],[Engager Type]],$Q477)),"Y","N")</f>
        <v>N</v>
      </c>
      <c r="V477" s="1294" t="str">
        <f>IF(ISNUMBER(SEARCH(kpi_catalog[[#Headers],[Buyer Type]],$Q477)),"Y","N")</f>
        <v>Y</v>
      </c>
      <c r="W477" s="1294" t="str">
        <f>IF(ISNUMBER(SEARCH(kpi_catalog[[#Headers],[Loyalty Filter]],$Q477)),"Y","N")</f>
        <v>Y</v>
      </c>
      <c r="X477" s="1294" t="str">
        <f>IF(ISNUMBER(SEARCH(kpi_catalog[[#Headers],[Channel]],$Q477)),"Y","N")</f>
        <v>N</v>
      </c>
      <c r="Y477" s="1294" t="str">
        <f>IF(ISNUMBER(SEARCH(kpi_catalog[[#Headers],[Campaign ID]],$Q477)),"Y","N")</f>
        <v>N</v>
      </c>
      <c r="Z477" s="1294" t="str">
        <f>IF(ISNUMBER(SEARCH(kpi_catalog[[#Headers],[Channel]],$Q477)),"Y","N")</f>
        <v>N</v>
      </c>
      <c r="AA477" s="1294" t="str">
        <f>IF(ISNUMBER(SEARCH(kpi_catalog[[#Headers],[Campaign ID]],$Q477)),"Y","N")</f>
        <v>N</v>
      </c>
      <c r="AB477" s="1294" t="str">
        <f>IF(ISNUMBER(SEARCH(kpi_catalog[[#Headers],[Campaign Name]],$Q477)),"Y","N")</f>
        <v>N</v>
      </c>
      <c r="AC477" s="1294" t="str">
        <f>IF(ISNUMBER(SEARCH(kpi_catalog[[#Headers],[Touchpoint]],$Q477)),"Y","N")</f>
        <v>N</v>
      </c>
      <c r="AD477" s="1294" t="str">
        <f>IF(ISNUMBER(SEARCH(kpi_catalog[[#Headers],[Campaign type]],$Q477)),"Y","N")</f>
        <v>N</v>
      </c>
      <c r="AE477" s="1294" t="str">
        <f>IF(ISNUMBER(SEARCH(kpi_catalog[[#Headers],[Product franchise]],$Q477)),"Y","N")</f>
        <v>Y</v>
      </c>
      <c r="AF477" s="1294" t="str">
        <f>IF(ISNUMBER(SEARCH(kpi_catalog[[#Headers],[Product code]],$Q477)),"Y","N")</f>
        <v>Y</v>
      </c>
      <c r="AG477" s="1323"/>
      <c r="AH477" s="1296"/>
      <c r="AI477" s="1297"/>
      <c r="AJ477" s="1297"/>
    </row>
    <row r="478" spans="1:36" ht="30" customHeight="1">
      <c r="A478" s="1282">
        <v>476</v>
      </c>
      <c r="B478" s="1283" t="s">
        <v>5747</v>
      </c>
      <c r="C478" s="1296"/>
      <c r="D478" s="1354" t="s">
        <v>4366</v>
      </c>
      <c r="E478" s="1355" t="s">
        <v>5823</v>
      </c>
      <c r="F478" s="1355" t="s">
        <v>4766</v>
      </c>
      <c r="G478" s="1355" t="s">
        <v>4339</v>
      </c>
      <c r="H478" s="1355" t="s">
        <v>4392</v>
      </c>
      <c r="I478" s="1355" t="s">
        <v>145</v>
      </c>
      <c r="J478" s="1318" t="s">
        <v>4752</v>
      </c>
      <c r="K478" s="1291" t="s">
        <v>4346</v>
      </c>
      <c r="L478" s="1292" t="str">
        <f>IF(ISNUMBER(SEARCH(kpi_catalog[[#Headers],[Till Date]],K478)),"Y","N")</f>
        <v>N</v>
      </c>
      <c r="M478" s="1292" t="str">
        <f t="shared" si="8"/>
        <v>Y</v>
      </c>
      <c r="N478" s="1292" t="str">
        <f>IF(ISNUMBER(SEARCH(kpi_catalog[[#Headers],[YTD]],$K478)),"Y","N")</f>
        <v>Y</v>
      </c>
      <c r="O478" s="1292" t="str">
        <f>IF(ISNUMBER(SEARCH(kpi_catalog[[#Headers],[MTD]],$K478)),"Y","N")</f>
        <v>N</v>
      </c>
      <c r="P478" s="1292" t="str">
        <f>IF(ISNUMBER(SEARCH(kpi_catalog[[#Headers],[Selected period]],$K478)),"Y","N")</f>
        <v>N</v>
      </c>
      <c r="Q478" s="1318" t="s">
        <v>4753</v>
      </c>
      <c r="R478" s="1319" t="str">
        <f>IF(ISNUMBER(SEARCH(kpi_catalog[[#Headers],[Division]],$Q478)),"Y","N")</f>
        <v>Y</v>
      </c>
      <c r="S478" s="1294" t="str">
        <f>IF(ISNUMBER(SEARCH(kpi_catalog[[#Headers],[Brand]],$Q478)),"Y","N")</f>
        <v>Y</v>
      </c>
      <c r="T478" s="1294" t="str">
        <f>IF(ISNUMBER(SEARCH(kpi_catalog[[#Headers],[Acquisition Period]],$Q478)),"Y","N")</f>
        <v>N</v>
      </c>
      <c r="U478" s="1294" t="str">
        <f>IF(ISNUMBER(SEARCH(kpi_catalog[[#Headers],[Engager Type]],$Q478)),"Y","N")</f>
        <v>N</v>
      </c>
      <c r="V478" s="1294" t="str">
        <f>IF(ISNUMBER(SEARCH(kpi_catalog[[#Headers],[Buyer Type]],$Q478)),"Y","N")</f>
        <v>Y</v>
      </c>
      <c r="W478" s="1294" t="str">
        <f>IF(ISNUMBER(SEARCH(kpi_catalog[[#Headers],[Loyalty Filter]],$Q478)),"Y","N")</f>
        <v>Y</v>
      </c>
      <c r="X478" s="1294" t="str">
        <f>IF(ISNUMBER(SEARCH(kpi_catalog[[#Headers],[Channel]],$Q478)),"Y","N")</f>
        <v>N</v>
      </c>
      <c r="Y478" s="1294" t="str">
        <f>IF(ISNUMBER(SEARCH(kpi_catalog[[#Headers],[Campaign ID]],$Q478)),"Y","N")</f>
        <v>N</v>
      </c>
      <c r="Z478" s="1294" t="str">
        <f>IF(ISNUMBER(SEARCH(kpi_catalog[[#Headers],[Channel]],$Q478)),"Y","N")</f>
        <v>N</v>
      </c>
      <c r="AA478" s="1294" t="str">
        <f>IF(ISNUMBER(SEARCH(kpi_catalog[[#Headers],[Campaign ID]],$Q478)),"Y","N")</f>
        <v>N</v>
      </c>
      <c r="AB478" s="1294" t="str">
        <f>IF(ISNUMBER(SEARCH(kpi_catalog[[#Headers],[Campaign Name]],$Q478)),"Y","N")</f>
        <v>N</v>
      </c>
      <c r="AC478" s="1294" t="str">
        <f>IF(ISNUMBER(SEARCH(kpi_catalog[[#Headers],[Touchpoint]],$Q478)),"Y","N")</f>
        <v>N</v>
      </c>
      <c r="AD478" s="1294" t="str">
        <f>IF(ISNUMBER(SEARCH(kpi_catalog[[#Headers],[Campaign type]],$Q478)),"Y","N")</f>
        <v>N</v>
      </c>
      <c r="AE478" s="1294" t="str">
        <f>IF(ISNUMBER(SEARCH(kpi_catalog[[#Headers],[Product franchise]],$Q478)),"Y","N")</f>
        <v>Y</v>
      </c>
      <c r="AF478" s="1294" t="str">
        <f>IF(ISNUMBER(SEARCH(kpi_catalog[[#Headers],[Product code]],$Q478)),"Y","N")</f>
        <v>Y</v>
      </c>
      <c r="AG478" s="1297" t="s">
        <v>4337</v>
      </c>
      <c r="AH478" s="1296"/>
      <c r="AI478" s="1297"/>
      <c r="AJ478" s="1297"/>
    </row>
    <row r="479" spans="1:36" ht="30" customHeight="1">
      <c r="A479" s="1282">
        <v>477</v>
      </c>
      <c r="B479" s="1283" t="s">
        <v>5747</v>
      </c>
      <c r="C479" s="1296"/>
      <c r="D479" s="1355" t="s">
        <v>5770</v>
      </c>
      <c r="E479" s="1355" t="s">
        <v>5770</v>
      </c>
      <c r="F479" s="1355" t="s">
        <v>4767</v>
      </c>
      <c r="G479" s="1355" t="s">
        <v>3368</v>
      </c>
      <c r="H479" s="1355" t="s">
        <v>4392</v>
      </c>
      <c r="I479" s="1355" t="s">
        <v>145</v>
      </c>
      <c r="J479" s="1318" t="s">
        <v>4752</v>
      </c>
      <c r="K479" s="1291" t="s">
        <v>4346</v>
      </c>
      <c r="L479" s="1292" t="str">
        <f>IF(ISNUMBER(SEARCH(kpi_catalog[[#Headers],[Till Date]],K479)),"Y","N")</f>
        <v>N</v>
      </c>
      <c r="M479" s="1292" t="str">
        <f t="shared" si="8"/>
        <v>Y</v>
      </c>
      <c r="N479" s="1292" t="str">
        <f>IF(ISNUMBER(SEARCH(kpi_catalog[[#Headers],[YTD]],$K479)),"Y","N")</f>
        <v>Y</v>
      </c>
      <c r="O479" s="1292" t="str">
        <f>IF(ISNUMBER(SEARCH(kpi_catalog[[#Headers],[MTD]],$K479)),"Y","N")</f>
        <v>N</v>
      </c>
      <c r="P479" s="1292" t="str">
        <f>IF(ISNUMBER(SEARCH(kpi_catalog[[#Headers],[Selected period]],$K479)),"Y","N")</f>
        <v>N</v>
      </c>
      <c r="Q479" s="1318" t="s">
        <v>4753</v>
      </c>
      <c r="R479" s="1319" t="str">
        <f>IF(ISNUMBER(SEARCH(kpi_catalog[[#Headers],[Division]],$Q479)),"Y","N")</f>
        <v>Y</v>
      </c>
      <c r="S479" s="1294" t="str">
        <f>IF(ISNUMBER(SEARCH(kpi_catalog[[#Headers],[Brand]],$Q479)),"Y","N")</f>
        <v>Y</v>
      </c>
      <c r="T479" s="1294" t="str">
        <f>IF(ISNUMBER(SEARCH(kpi_catalog[[#Headers],[Acquisition Period]],$Q479)),"Y","N")</f>
        <v>N</v>
      </c>
      <c r="U479" s="1294" t="str">
        <f>IF(ISNUMBER(SEARCH(kpi_catalog[[#Headers],[Engager Type]],$Q479)),"Y","N")</f>
        <v>N</v>
      </c>
      <c r="V479" s="1294" t="str">
        <f>IF(ISNUMBER(SEARCH(kpi_catalog[[#Headers],[Buyer Type]],$Q479)),"Y","N")</f>
        <v>Y</v>
      </c>
      <c r="W479" s="1294" t="str">
        <f>IF(ISNUMBER(SEARCH(kpi_catalog[[#Headers],[Loyalty Filter]],$Q479)),"Y","N")</f>
        <v>Y</v>
      </c>
      <c r="X479" s="1294" t="str">
        <f>IF(ISNUMBER(SEARCH(kpi_catalog[[#Headers],[Channel]],$Q479)),"Y","N")</f>
        <v>N</v>
      </c>
      <c r="Y479" s="1294" t="str">
        <f>IF(ISNUMBER(SEARCH(kpi_catalog[[#Headers],[Campaign ID]],$Q479)),"Y","N")</f>
        <v>N</v>
      </c>
      <c r="Z479" s="1294" t="str">
        <f>IF(ISNUMBER(SEARCH(kpi_catalog[[#Headers],[Channel]],$Q479)),"Y","N")</f>
        <v>N</v>
      </c>
      <c r="AA479" s="1294" t="str">
        <f>IF(ISNUMBER(SEARCH(kpi_catalog[[#Headers],[Campaign ID]],$Q479)),"Y","N")</f>
        <v>N</v>
      </c>
      <c r="AB479" s="1294" t="str">
        <f>IF(ISNUMBER(SEARCH(kpi_catalog[[#Headers],[Campaign Name]],$Q479)),"Y","N")</f>
        <v>N</v>
      </c>
      <c r="AC479" s="1294" t="str">
        <f>IF(ISNUMBER(SEARCH(kpi_catalog[[#Headers],[Touchpoint]],$Q479)),"Y","N")</f>
        <v>N</v>
      </c>
      <c r="AD479" s="1294" t="str">
        <f>IF(ISNUMBER(SEARCH(kpi_catalog[[#Headers],[Campaign type]],$Q479)),"Y","N")</f>
        <v>N</v>
      </c>
      <c r="AE479" s="1294" t="str">
        <f>IF(ISNUMBER(SEARCH(kpi_catalog[[#Headers],[Product franchise]],$Q479)),"Y","N")</f>
        <v>Y</v>
      </c>
      <c r="AF479" s="1294" t="str">
        <f>IF(ISNUMBER(SEARCH(kpi_catalog[[#Headers],[Product code]],$Q479)),"Y","N")</f>
        <v>Y</v>
      </c>
      <c r="AG479" s="1323"/>
      <c r="AH479" s="1296"/>
      <c r="AI479" s="1297"/>
      <c r="AJ479" s="1297"/>
    </row>
    <row r="480" spans="1:36" ht="30" customHeight="1">
      <c r="A480" s="1282">
        <v>478</v>
      </c>
      <c r="B480" s="1283" t="s">
        <v>5747</v>
      </c>
      <c r="C480" s="1296"/>
      <c r="D480" s="1355" t="s">
        <v>5770</v>
      </c>
      <c r="E480" s="1355" t="s">
        <v>5770</v>
      </c>
      <c r="F480" s="1355" t="s">
        <v>4768</v>
      </c>
      <c r="G480" s="1355" t="s">
        <v>4339</v>
      </c>
      <c r="H480" s="1355" t="s">
        <v>4392</v>
      </c>
      <c r="I480" s="1355" t="s">
        <v>145</v>
      </c>
      <c r="J480" s="1318" t="s">
        <v>4752</v>
      </c>
      <c r="K480" s="1291" t="s">
        <v>4346</v>
      </c>
      <c r="L480" s="1292" t="str">
        <f>IF(ISNUMBER(SEARCH(kpi_catalog[[#Headers],[Till Date]],K480)),"Y","N")</f>
        <v>N</v>
      </c>
      <c r="M480" s="1292" t="str">
        <f t="shared" si="8"/>
        <v>Y</v>
      </c>
      <c r="N480" s="1292" t="str">
        <f>IF(ISNUMBER(SEARCH(kpi_catalog[[#Headers],[YTD]],$K480)),"Y","N")</f>
        <v>Y</v>
      </c>
      <c r="O480" s="1292" t="str">
        <f>IF(ISNUMBER(SEARCH(kpi_catalog[[#Headers],[MTD]],$K480)),"Y","N")</f>
        <v>N</v>
      </c>
      <c r="P480" s="1292" t="str">
        <f>IF(ISNUMBER(SEARCH(kpi_catalog[[#Headers],[Selected period]],$K480)),"Y","N")</f>
        <v>N</v>
      </c>
      <c r="Q480" s="1318" t="s">
        <v>4753</v>
      </c>
      <c r="R480" s="1319" t="str">
        <f>IF(ISNUMBER(SEARCH(kpi_catalog[[#Headers],[Division]],$Q480)),"Y","N")</f>
        <v>Y</v>
      </c>
      <c r="S480" s="1294" t="str">
        <f>IF(ISNUMBER(SEARCH(kpi_catalog[[#Headers],[Brand]],$Q480)),"Y","N")</f>
        <v>Y</v>
      </c>
      <c r="T480" s="1294" t="str">
        <f>IF(ISNUMBER(SEARCH(kpi_catalog[[#Headers],[Acquisition Period]],$Q480)),"Y","N")</f>
        <v>N</v>
      </c>
      <c r="U480" s="1294" t="str">
        <f>IF(ISNUMBER(SEARCH(kpi_catalog[[#Headers],[Engager Type]],$Q480)),"Y","N")</f>
        <v>N</v>
      </c>
      <c r="V480" s="1294" t="str">
        <f>IF(ISNUMBER(SEARCH(kpi_catalog[[#Headers],[Buyer Type]],$Q480)),"Y","N")</f>
        <v>Y</v>
      </c>
      <c r="W480" s="1294" t="str">
        <f>IF(ISNUMBER(SEARCH(kpi_catalog[[#Headers],[Loyalty Filter]],$Q480)),"Y","N")</f>
        <v>Y</v>
      </c>
      <c r="X480" s="1294" t="str">
        <f>IF(ISNUMBER(SEARCH(kpi_catalog[[#Headers],[Channel]],$Q480)),"Y","N")</f>
        <v>N</v>
      </c>
      <c r="Y480" s="1294" t="str">
        <f>IF(ISNUMBER(SEARCH(kpi_catalog[[#Headers],[Campaign ID]],$Q480)),"Y","N")</f>
        <v>N</v>
      </c>
      <c r="Z480" s="1294" t="str">
        <f>IF(ISNUMBER(SEARCH(kpi_catalog[[#Headers],[Channel]],$Q480)),"Y","N")</f>
        <v>N</v>
      </c>
      <c r="AA480" s="1294" t="str">
        <f>IF(ISNUMBER(SEARCH(kpi_catalog[[#Headers],[Campaign ID]],$Q480)),"Y","N")</f>
        <v>N</v>
      </c>
      <c r="AB480" s="1294" t="str">
        <f>IF(ISNUMBER(SEARCH(kpi_catalog[[#Headers],[Campaign Name]],$Q480)),"Y","N")</f>
        <v>N</v>
      </c>
      <c r="AC480" s="1294" t="str">
        <f>IF(ISNUMBER(SEARCH(kpi_catalog[[#Headers],[Touchpoint]],$Q480)),"Y","N")</f>
        <v>N</v>
      </c>
      <c r="AD480" s="1294" t="str">
        <f>IF(ISNUMBER(SEARCH(kpi_catalog[[#Headers],[Campaign type]],$Q480)),"Y","N")</f>
        <v>N</v>
      </c>
      <c r="AE480" s="1294" t="str">
        <f>IF(ISNUMBER(SEARCH(kpi_catalog[[#Headers],[Product franchise]],$Q480)),"Y","N")</f>
        <v>Y</v>
      </c>
      <c r="AF480" s="1294" t="str">
        <f>IF(ISNUMBER(SEARCH(kpi_catalog[[#Headers],[Product code]],$Q480)),"Y","N")</f>
        <v>Y</v>
      </c>
      <c r="AG480" s="1297" t="s">
        <v>4337</v>
      </c>
      <c r="AH480" s="1296"/>
      <c r="AI480" s="1297"/>
      <c r="AJ480" s="1297"/>
    </row>
    <row r="481" spans="1:36" ht="30" customHeight="1">
      <c r="A481" s="1282">
        <v>479</v>
      </c>
      <c r="B481" s="1283" t="s">
        <v>5747</v>
      </c>
      <c r="C481" s="1296"/>
      <c r="D481" s="1355" t="s">
        <v>4443</v>
      </c>
      <c r="E481" s="1355" t="s">
        <v>4443</v>
      </c>
      <c r="F481" s="1355" t="s">
        <v>4769</v>
      </c>
      <c r="G481" s="1355" t="s">
        <v>3368</v>
      </c>
      <c r="H481" s="1355" t="s">
        <v>4392</v>
      </c>
      <c r="I481" s="1355" t="s">
        <v>145</v>
      </c>
      <c r="J481" s="1318" t="s">
        <v>4752</v>
      </c>
      <c r="K481" s="1291" t="s">
        <v>4346</v>
      </c>
      <c r="L481" s="1292" t="str">
        <f>IF(ISNUMBER(SEARCH(kpi_catalog[[#Headers],[Till Date]],K481)),"Y","N")</f>
        <v>N</v>
      </c>
      <c r="M481" s="1292" t="str">
        <f t="shared" si="8"/>
        <v>Y</v>
      </c>
      <c r="N481" s="1292" t="str">
        <f>IF(ISNUMBER(SEARCH(kpi_catalog[[#Headers],[YTD]],$K481)),"Y","N")</f>
        <v>Y</v>
      </c>
      <c r="O481" s="1292" t="str">
        <f>IF(ISNUMBER(SEARCH(kpi_catalog[[#Headers],[MTD]],$K481)),"Y","N")</f>
        <v>N</v>
      </c>
      <c r="P481" s="1292" t="str">
        <f>IF(ISNUMBER(SEARCH(kpi_catalog[[#Headers],[Selected period]],$K481)),"Y","N")</f>
        <v>N</v>
      </c>
      <c r="Q481" s="1318" t="s">
        <v>4753</v>
      </c>
      <c r="R481" s="1319" t="str">
        <f>IF(ISNUMBER(SEARCH(kpi_catalog[[#Headers],[Division]],$Q481)),"Y","N")</f>
        <v>Y</v>
      </c>
      <c r="S481" s="1294" t="str">
        <f>IF(ISNUMBER(SEARCH(kpi_catalog[[#Headers],[Brand]],$Q481)),"Y","N")</f>
        <v>Y</v>
      </c>
      <c r="T481" s="1294" t="str">
        <f>IF(ISNUMBER(SEARCH(kpi_catalog[[#Headers],[Acquisition Period]],$Q481)),"Y","N")</f>
        <v>N</v>
      </c>
      <c r="U481" s="1294" t="str">
        <f>IF(ISNUMBER(SEARCH(kpi_catalog[[#Headers],[Engager Type]],$Q481)),"Y","N")</f>
        <v>N</v>
      </c>
      <c r="V481" s="1294" t="str">
        <f>IF(ISNUMBER(SEARCH(kpi_catalog[[#Headers],[Buyer Type]],$Q481)),"Y","N")</f>
        <v>Y</v>
      </c>
      <c r="W481" s="1294" t="str">
        <f>IF(ISNUMBER(SEARCH(kpi_catalog[[#Headers],[Loyalty Filter]],$Q481)),"Y","N")</f>
        <v>Y</v>
      </c>
      <c r="X481" s="1294" t="str">
        <f>IF(ISNUMBER(SEARCH(kpi_catalog[[#Headers],[Channel]],$Q481)),"Y","N")</f>
        <v>N</v>
      </c>
      <c r="Y481" s="1294" t="str">
        <f>IF(ISNUMBER(SEARCH(kpi_catalog[[#Headers],[Campaign ID]],$Q481)),"Y","N")</f>
        <v>N</v>
      </c>
      <c r="Z481" s="1294" t="str">
        <f>IF(ISNUMBER(SEARCH(kpi_catalog[[#Headers],[Channel]],$Q481)),"Y","N")</f>
        <v>N</v>
      </c>
      <c r="AA481" s="1294" t="str">
        <f>IF(ISNUMBER(SEARCH(kpi_catalog[[#Headers],[Campaign ID]],$Q481)),"Y","N")</f>
        <v>N</v>
      </c>
      <c r="AB481" s="1294" t="str">
        <f>IF(ISNUMBER(SEARCH(kpi_catalog[[#Headers],[Campaign Name]],$Q481)),"Y","N")</f>
        <v>N</v>
      </c>
      <c r="AC481" s="1294" t="str">
        <f>IF(ISNUMBER(SEARCH(kpi_catalog[[#Headers],[Touchpoint]],$Q481)),"Y","N")</f>
        <v>N</v>
      </c>
      <c r="AD481" s="1294" t="str">
        <f>IF(ISNUMBER(SEARCH(kpi_catalog[[#Headers],[Campaign type]],$Q481)),"Y","N")</f>
        <v>N</v>
      </c>
      <c r="AE481" s="1294" t="str">
        <f>IF(ISNUMBER(SEARCH(kpi_catalog[[#Headers],[Product franchise]],$Q481)),"Y","N")</f>
        <v>Y</v>
      </c>
      <c r="AF481" s="1294" t="str">
        <f>IF(ISNUMBER(SEARCH(kpi_catalog[[#Headers],[Product code]],$Q481)),"Y","N")</f>
        <v>Y</v>
      </c>
      <c r="AG481" s="1323"/>
      <c r="AH481" s="1296"/>
      <c r="AI481" s="1297"/>
      <c r="AJ481" s="1297"/>
    </row>
    <row r="482" spans="1:36" ht="30" customHeight="1">
      <c r="A482" s="1282">
        <v>480</v>
      </c>
      <c r="B482" s="1283" t="s">
        <v>5747</v>
      </c>
      <c r="C482" s="1296"/>
      <c r="D482" s="1355" t="s">
        <v>4443</v>
      </c>
      <c r="E482" s="1355" t="s">
        <v>4443</v>
      </c>
      <c r="F482" s="1355" t="s">
        <v>4770</v>
      </c>
      <c r="G482" s="1355" t="s">
        <v>4339</v>
      </c>
      <c r="H482" s="1355" t="s">
        <v>4392</v>
      </c>
      <c r="I482" s="1355" t="s">
        <v>145</v>
      </c>
      <c r="J482" s="1318" t="s">
        <v>4752</v>
      </c>
      <c r="K482" s="1291" t="s">
        <v>4346</v>
      </c>
      <c r="L482" s="1292" t="str">
        <f>IF(ISNUMBER(SEARCH(kpi_catalog[[#Headers],[Till Date]],K482)),"Y","N")</f>
        <v>N</v>
      </c>
      <c r="M482" s="1292" t="str">
        <f t="shared" si="8"/>
        <v>Y</v>
      </c>
      <c r="N482" s="1292" t="str">
        <f>IF(ISNUMBER(SEARCH(kpi_catalog[[#Headers],[YTD]],$K482)),"Y","N")</f>
        <v>Y</v>
      </c>
      <c r="O482" s="1292" t="str">
        <f>IF(ISNUMBER(SEARCH(kpi_catalog[[#Headers],[MTD]],$K482)),"Y","N")</f>
        <v>N</v>
      </c>
      <c r="P482" s="1292" t="str">
        <f>IF(ISNUMBER(SEARCH(kpi_catalog[[#Headers],[Selected period]],$K482)),"Y","N")</f>
        <v>N</v>
      </c>
      <c r="Q482" s="1318" t="s">
        <v>4753</v>
      </c>
      <c r="R482" s="1319" t="str">
        <f>IF(ISNUMBER(SEARCH(kpi_catalog[[#Headers],[Division]],$Q482)),"Y","N")</f>
        <v>Y</v>
      </c>
      <c r="S482" s="1294" t="str">
        <f>IF(ISNUMBER(SEARCH(kpi_catalog[[#Headers],[Brand]],$Q482)),"Y","N")</f>
        <v>Y</v>
      </c>
      <c r="T482" s="1294" t="str">
        <f>IF(ISNUMBER(SEARCH(kpi_catalog[[#Headers],[Acquisition Period]],$Q482)),"Y","N")</f>
        <v>N</v>
      </c>
      <c r="U482" s="1294" t="str">
        <f>IF(ISNUMBER(SEARCH(kpi_catalog[[#Headers],[Engager Type]],$Q482)),"Y","N")</f>
        <v>N</v>
      </c>
      <c r="V482" s="1294" t="str">
        <f>IF(ISNUMBER(SEARCH(kpi_catalog[[#Headers],[Buyer Type]],$Q482)),"Y","N")</f>
        <v>Y</v>
      </c>
      <c r="W482" s="1294" t="str">
        <f>IF(ISNUMBER(SEARCH(kpi_catalog[[#Headers],[Loyalty Filter]],$Q482)),"Y","N")</f>
        <v>Y</v>
      </c>
      <c r="X482" s="1294" t="str">
        <f>IF(ISNUMBER(SEARCH(kpi_catalog[[#Headers],[Channel]],$Q482)),"Y","N")</f>
        <v>N</v>
      </c>
      <c r="Y482" s="1294" t="str">
        <f>IF(ISNUMBER(SEARCH(kpi_catalog[[#Headers],[Campaign ID]],$Q482)),"Y","N")</f>
        <v>N</v>
      </c>
      <c r="Z482" s="1294" t="str">
        <f>IF(ISNUMBER(SEARCH(kpi_catalog[[#Headers],[Channel]],$Q482)),"Y","N")</f>
        <v>N</v>
      </c>
      <c r="AA482" s="1294" t="str">
        <f>IF(ISNUMBER(SEARCH(kpi_catalog[[#Headers],[Campaign ID]],$Q482)),"Y","N")</f>
        <v>N</v>
      </c>
      <c r="AB482" s="1294" t="str">
        <f>IF(ISNUMBER(SEARCH(kpi_catalog[[#Headers],[Campaign Name]],$Q482)),"Y","N")</f>
        <v>N</v>
      </c>
      <c r="AC482" s="1294" t="str">
        <f>IF(ISNUMBER(SEARCH(kpi_catalog[[#Headers],[Touchpoint]],$Q482)),"Y","N")</f>
        <v>N</v>
      </c>
      <c r="AD482" s="1294" t="str">
        <f>IF(ISNUMBER(SEARCH(kpi_catalog[[#Headers],[Campaign type]],$Q482)),"Y","N")</f>
        <v>N</v>
      </c>
      <c r="AE482" s="1294" t="str">
        <f>IF(ISNUMBER(SEARCH(kpi_catalog[[#Headers],[Product franchise]],$Q482)),"Y","N")</f>
        <v>Y</v>
      </c>
      <c r="AF482" s="1294" t="str">
        <f>IF(ISNUMBER(SEARCH(kpi_catalog[[#Headers],[Product code]],$Q482)),"Y","N")</f>
        <v>Y</v>
      </c>
      <c r="AG482" s="1297" t="s">
        <v>4337</v>
      </c>
      <c r="AH482" s="1296"/>
      <c r="AI482" s="1297"/>
      <c r="AJ482" s="1297"/>
    </row>
    <row r="483" spans="1:36" ht="30" customHeight="1">
      <c r="A483" s="1282">
        <v>481</v>
      </c>
      <c r="B483" s="1283" t="s">
        <v>5747</v>
      </c>
      <c r="C483" s="1296"/>
      <c r="D483" s="1323" t="s">
        <v>5824</v>
      </c>
      <c r="E483" s="1355" t="s">
        <v>5825</v>
      </c>
      <c r="F483" s="1355" t="s">
        <v>5830</v>
      </c>
      <c r="G483" s="1355" t="s">
        <v>3368</v>
      </c>
      <c r="H483" s="1355" t="s">
        <v>4392</v>
      </c>
      <c r="I483" s="1355" t="s">
        <v>145</v>
      </c>
      <c r="J483" s="1318" t="s">
        <v>4752</v>
      </c>
      <c r="K483" s="1291" t="s">
        <v>4346</v>
      </c>
      <c r="L483" s="1292" t="str">
        <f>IF(ISNUMBER(SEARCH(kpi_catalog[[#Headers],[Till Date]],K483)),"Y","N")</f>
        <v>N</v>
      </c>
      <c r="M483" s="1292" t="str">
        <f t="shared" si="8"/>
        <v>Y</v>
      </c>
      <c r="N483" s="1292" t="str">
        <f>IF(ISNUMBER(SEARCH(kpi_catalog[[#Headers],[YTD]],$K483)),"Y","N")</f>
        <v>Y</v>
      </c>
      <c r="O483" s="1292" t="str">
        <f>IF(ISNUMBER(SEARCH(kpi_catalog[[#Headers],[MTD]],$K483)),"Y","N")</f>
        <v>N</v>
      </c>
      <c r="P483" s="1292" t="str">
        <f>IF(ISNUMBER(SEARCH(kpi_catalog[[#Headers],[Selected period]],$K483)),"Y","N")</f>
        <v>N</v>
      </c>
      <c r="Q483" s="1318" t="s">
        <v>4753</v>
      </c>
      <c r="R483" s="1319" t="str">
        <f>IF(ISNUMBER(SEARCH(kpi_catalog[[#Headers],[Division]],$Q483)),"Y","N")</f>
        <v>Y</v>
      </c>
      <c r="S483" s="1294" t="str">
        <f>IF(ISNUMBER(SEARCH(kpi_catalog[[#Headers],[Brand]],$Q483)),"Y","N")</f>
        <v>Y</v>
      </c>
      <c r="T483" s="1294" t="str">
        <f>IF(ISNUMBER(SEARCH(kpi_catalog[[#Headers],[Acquisition Period]],$Q483)),"Y","N")</f>
        <v>N</v>
      </c>
      <c r="U483" s="1294" t="str">
        <f>IF(ISNUMBER(SEARCH(kpi_catalog[[#Headers],[Engager Type]],$Q483)),"Y","N")</f>
        <v>N</v>
      </c>
      <c r="V483" s="1294" t="str">
        <f>IF(ISNUMBER(SEARCH(kpi_catalog[[#Headers],[Buyer Type]],$Q483)),"Y","N")</f>
        <v>Y</v>
      </c>
      <c r="W483" s="1294" t="str">
        <f>IF(ISNUMBER(SEARCH(kpi_catalog[[#Headers],[Loyalty Filter]],$Q483)),"Y","N")</f>
        <v>Y</v>
      </c>
      <c r="X483" s="1294" t="str">
        <f>IF(ISNUMBER(SEARCH(kpi_catalog[[#Headers],[Channel]],$Q483)),"Y","N")</f>
        <v>N</v>
      </c>
      <c r="Y483" s="1294" t="str">
        <f>IF(ISNUMBER(SEARCH(kpi_catalog[[#Headers],[Campaign ID]],$Q483)),"Y","N")</f>
        <v>N</v>
      </c>
      <c r="Z483" s="1294" t="str">
        <f>IF(ISNUMBER(SEARCH(kpi_catalog[[#Headers],[Channel]],$Q483)),"Y","N")</f>
        <v>N</v>
      </c>
      <c r="AA483" s="1294" t="str">
        <f>IF(ISNUMBER(SEARCH(kpi_catalog[[#Headers],[Campaign ID]],$Q483)),"Y","N")</f>
        <v>N</v>
      </c>
      <c r="AB483" s="1294" t="str">
        <f>IF(ISNUMBER(SEARCH(kpi_catalog[[#Headers],[Campaign Name]],$Q483)),"Y","N")</f>
        <v>N</v>
      </c>
      <c r="AC483" s="1294" t="str">
        <f>IF(ISNUMBER(SEARCH(kpi_catalog[[#Headers],[Touchpoint]],$Q483)),"Y","N")</f>
        <v>N</v>
      </c>
      <c r="AD483" s="1294" t="str">
        <f>IF(ISNUMBER(SEARCH(kpi_catalog[[#Headers],[Campaign type]],$Q483)),"Y","N")</f>
        <v>N</v>
      </c>
      <c r="AE483" s="1294" t="str">
        <f>IF(ISNUMBER(SEARCH(kpi_catalog[[#Headers],[Product franchise]],$Q483)),"Y","N")</f>
        <v>Y</v>
      </c>
      <c r="AF483" s="1294" t="str">
        <f>IF(ISNUMBER(SEARCH(kpi_catalog[[#Headers],[Product code]],$Q483)),"Y","N")</f>
        <v>Y</v>
      </c>
      <c r="AG483" s="1297"/>
      <c r="AH483" s="1296"/>
      <c r="AI483" s="1297"/>
      <c r="AJ483" s="1297"/>
    </row>
    <row r="484" spans="1:36" ht="30" customHeight="1">
      <c r="A484" s="1282">
        <v>482</v>
      </c>
      <c r="B484" s="1283" t="s">
        <v>5747</v>
      </c>
      <c r="C484" s="1296"/>
      <c r="D484" s="1323" t="s">
        <v>5824</v>
      </c>
      <c r="E484" s="1355" t="s">
        <v>5825</v>
      </c>
      <c r="F484" s="1355" t="s">
        <v>5831</v>
      </c>
      <c r="G484" s="1355" t="s">
        <v>4339</v>
      </c>
      <c r="H484" s="1355" t="s">
        <v>4392</v>
      </c>
      <c r="I484" s="1355" t="s">
        <v>145</v>
      </c>
      <c r="J484" s="1318" t="s">
        <v>4752</v>
      </c>
      <c r="K484" s="1291" t="s">
        <v>4346</v>
      </c>
      <c r="L484" s="1292" t="str">
        <f>IF(ISNUMBER(SEARCH(kpi_catalog[[#Headers],[Till Date]],K484)),"Y","N")</f>
        <v>N</v>
      </c>
      <c r="M484" s="1292" t="str">
        <f t="shared" si="8"/>
        <v>Y</v>
      </c>
      <c r="N484" s="1292" t="str">
        <f>IF(ISNUMBER(SEARCH(kpi_catalog[[#Headers],[YTD]],$K484)),"Y","N")</f>
        <v>Y</v>
      </c>
      <c r="O484" s="1292" t="str">
        <f>IF(ISNUMBER(SEARCH(kpi_catalog[[#Headers],[MTD]],$K484)),"Y","N")</f>
        <v>N</v>
      </c>
      <c r="P484" s="1292" t="str">
        <f>IF(ISNUMBER(SEARCH(kpi_catalog[[#Headers],[Selected period]],$K484)),"Y","N")</f>
        <v>N</v>
      </c>
      <c r="Q484" s="1318" t="s">
        <v>4753</v>
      </c>
      <c r="R484" s="1319" t="str">
        <f>IF(ISNUMBER(SEARCH(kpi_catalog[[#Headers],[Division]],$Q484)),"Y","N")</f>
        <v>Y</v>
      </c>
      <c r="S484" s="1294" t="str">
        <f>IF(ISNUMBER(SEARCH(kpi_catalog[[#Headers],[Brand]],$Q484)),"Y","N")</f>
        <v>Y</v>
      </c>
      <c r="T484" s="1294" t="str">
        <f>IF(ISNUMBER(SEARCH(kpi_catalog[[#Headers],[Acquisition Period]],$Q484)),"Y","N")</f>
        <v>N</v>
      </c>
      <c r="U484" s="1294" t="str">
        <f>IF(ISNUMBER(SEARCH(kpi_catalog[[#Headers],[Engager Type]],$Q484)),"Y","N")</f>
        <v>N</v>
      </c>
      <c r="V484" s="1294" t="str">
        <f>IF(ISNUMBER(SEARCH(kpi_catalog[[#Headers],[Buyer Type]],$Q484)),"Y","N")</f>
        <v>Y</v>
      </c>
      <c r="W484" s="1294" t="str">
        <f>IF(ISNUMBER(SEARCH(kpi_catalog[[#Headers],[Loyalty Filter]],$Q484)),"Y","N")</f>
        <v>Y</v>
      </c>
      <c r="X484" s="1294" t="str">
        <f>IF(ISNUMBER(SEARCH(kpi_catalog[[#Headers],[Channel]],$Q484)),"Y","N")</f>
        <v>N</v>
      </c>
      <c r="Y484" s="1294" t="str">
        <f>IF(ISNUMBER(SEARCH(kpi_catalog[[#Headers],[Campaign ID]],$Q484)),"Y","N")</f>
        <v>N</v>
      </c>
      <c r="Z484" s="1294" t="str">
        <f>IF(ISNUMBER(SEARCH(kpi_catalog[[#Headers],[Channel]],$Q484)),"Y","N")</f>
        <v>N</v>
      </c>
      <c r="AA484" s="1294" t="str">
        <f>IF(ISNUMBER(SEARCH(kpi_catalog[[#Headers],[Campaign ID]],$Q484)),"Y","N")</f>
        <v>N</v>
      </c>
      <c r="AB484" s="1294" t="str">
        <f>IF(ISNUMBER(SEARCH(kpi_catalog[[#Headers],[Campaign Name]],$Q484)),"Y","N")</f>
        <v>N</v>
      </c>
      <c r="AC484" s="1294" t="str">
        <f>IF(ISNUMBER(SEARCH(kpi_catalog[[#Headers],[Touchpoint]],$Q484)),"Y","N")</f>
        <v>N</v>
      </c>
      <c r="AD484" s="1294" t="str">
        <f>IF(ISNUMBER(SEARCH(kpi_catalog[[#Headers],[Campaign type]],$Q484)),"Y","N")</f>
        <v>N</v>
      </c>
      <c r="AE484" s="1294" t="str">
        <f>IF(ISNUMBER(SEARCH(kpi_catalog[[#Headers],[Product franchise]],$Q484)),"Y","N")</f>
        <v>Y</v>
      </c>
      <c r="AF484" s="1294" t="str">
        <f>IF(ISNUMBER(SEARCH(kpi_catalog[[#Headers],[Product code]],$Q484)),"Y","N")</f>
        <v>Y</v>
      </c>
      <c r="AG484" s="1297" t="s">
        <v>4337</v>
      </c>
      <c r="AH484" s="1296"/>
      <c r="AI484" s="1297"/>
      <c r="AJ484" s="1297"/>
    </row>
    <row r="485" spans="1:36" ht="30" customHeight="1">
      <c r="A485" s="1282">
        <v>483</v>
      </c>
      <c r="B485" s="1283" t="s">
        <v>5747</v>
      </c>
      <c r="C485" s="1296"/>
      <c r="D485" s="1323" t="s">
        <v>5818</v>
      </c>
      <c r="E485" s="1355" t="s">
        <v>5832</v>
      </c>
      <c r="F485" s="1355" t="s">
        <v>4773</v>
      </c>
      <c r="G485" s="1355" t="s">
        <v>3368</v>
      </c>
      <c r="H485" s="1355" t="s">
        <v>4392</v>
      </c>
      <c r="I485" s="1355" t="s">
        <v>145</v>
      </c>
      <c r="J485" s="1318" t="s">
        <v>4752</v>
      </c>
      <c r="K485" s="1291" t="s">
        <v>4346</v>
      </c>
      <c r="L485" s="1292" t="str">
        <f>IF(ISNUMBER(SEARCH(kpi_catalog[[#Headers],[Till Date]],K485)),"Y","N")</f>
        <v>N</v>
      </c>
      <c r="M485" s="1292" t="str">
        <f t="shared" si="8"/>
        <v>Y</v>
      </c>
      <c r="N485" s="1292" t="str">
        <f>IF(ISNUMBER(SEARCH(kpi_catalog[[#Headers],[YTD]],$K485)),"Y","N")</f>
        <v>Y</v>
      </c>
      <c r="O485" s="1292" t="str">
        <f>IF(ISNUMBER(SEARCH(kpi_catalog[[#Headers],[MTD]],$K485)),"Y","N")</f>
        <v>N</v>
      </c>
      <c r="P485" s="1292" t="str">
        <f>IF(ISNUMBER(SEARCH(kpi_catalog[[#Headers],[Selected period]],$K485)),"Y","N")</f>
        <v>N</v>
      </c>
      <c r="Q485" s="1318" t="s">
        <v>4753</v>
      </c>
      <c r="R485" s="1319" t="str">
        <f>IF(ISNUMBER(SEARCH(kpi_catalog[[#Headers],[Division]],$Q485)),"Y","N")</f>
        <v>Y</v>
      </c>
      <c r="S485" s="1294" t="str">
        <f>IF(ISNUMBER(SEARCH(kpi_catalog[[#Headers],[Brand]],$Q485)),"Y","N")</f>
        <v>Y</v>
      </c>
      <c r="T485" s="1294" t="str">
        <f>IF(ISNUMBER(SEARCH(kpi_catalog[[#Headers],[Acquisition Period]],$Q485)),"Y","N")</f>
        <v>N</v>
      </c>
      <c r="U485" s="1294" t="str">
        <f>IF(ISNUMBER(SEARCH(kpi_catalog[[#Headers],[Engager Type]],$Q485)),"Y","N")</f>
        <v>N</v>
      </c>
      <c r="V485" s="1294" t="str">
        <f>IF(ISNUMBER(SEARCH(kpi_catalog[[#Headers],[Buyer Type]],$Q485)),"Y","N")</f>
        <v>Y</v>
      </c>
      <c r="W485" s="1294" t="str">
        <f>IF(ISNUMBER(SEARCH(kpi_catalog[[#Headers],[Loyalty Filter]],$Q485)),"Y","N")</f>
        <v>Y</v>
      </c>
      <c r="X485" s="1294" t="str">
        <f>IF(ISNUMBER(SEARCH(kpi_catalog[[#Headers],[Channel]],$Q485)),"Y","N")</f>
        <v>N</v>
      </c>
      <c r="Y485" s="1294" t="str">
        <f>IF(ISNUMBER(SEARCH(kpi_catalog[[#Headers],[Campaign ID]],$Q485)),"Y","N")</f>
        <v>N</v>
      </c>
      <c r="Z485" s="1294" t="str">
        <f>IF(ISNUMBER(SEARCH(kpi_catalog[[#Headers],[Channel]],$Q485)),"Y","N")</f>
        <v>N</v>
      </c>
      <c r="AA485" s="1294" t="str">
        <f>IF(ISNUMBER(SEARCH(kpi_catalog[[#Headers],[Campaign ID]],$Q485)),"Y","N")</f>
        <v>N</v>
      </c>
      <c r="AB485" s="1294" t="str">
        <f>IF(ISNUMBER(SEARCH(kpi_catalog[[#Headers],[Campaign Name]],$Q485)),"Y","N")</f>
        <v>N</v>
      </c>
      <c r="AC485" s="1294" t="str">
        <f>IF(ISNUMBER(SEARCH(kpi_catalog[[#Headers],[Touchpoint]],$Q485)),"Y","N")</f>
        <v>N</v>
      </c>
      <c r="AD485" s="1294" t="str">
        <f>IF(ISNUMBER(SEARCH(kpi_catalog[[#Headers],[Campaign type]],$Q485)),"Y","N")</f>
        <v>N</v>
      </c>
      <c r="AE485" s="1294" t="str">
        <f>IF(ISNUMBER(SEARCH(kpi_catalog[[#Headers],[Product franchise]],$Q485)),"Y","N")</f>
        <v>Y</v>
      </c>
      <c r="AF485" s="1294" t="str">
        <f>IF(ISNUMBER(SEARCH(kpi_catalog[[#Headers],[Product code]],$Q485)),"Y","N")</f>
        <v>Y</v>
      </c>
      <c r="AG485" s="1297"/>
      <c r="AH485" s="1296"/>
      <c r="AI485" s="1297"/>
      <c r="AJ485" s="1297"/>
    </row>
    <row r="486" spans="1:36" ht="30" customHeight="1">
      <c r="A486" s="1282">
        <v>484</v>
      </c>
      <c r="B486" s="1283" t="s">
        <v>5747</v>
      </c>
      <c r="C486" s="1296"/>
      <c r="D486" s="1323" t="s">
        <v>5818</v>
      </c>
      <c r="E486" s="1355" t="s">
        <v>5832</v>
      </c>
      <c r="F486" s="1355" t="s">
        <v>4774</v>
      </c>
      <c r="G486" s="1355" t="s">
        <v>4339</v>
      </c>
      <c r="H486" s="1355" t="s">
        <v>4392</v>
      </c>
      <c r="I486" s="1355" t="s">
        <v>145</v>
      </c>
      <c r="J486" s="1318" t="s">
        <v>4752</v>
      </c>
      <c r="K486" s="1291" t="s">
        <v>4346</v>
      </c>
      <c r="L486" s="1292" t="str">
        <f>IF(ISNUMBER(SEARCH(kpi_catalog[[#Headers],[Till Date]],K486)),"Y","N")</f>
        <v>N</v>
      </c>
      <c r="M486" s="1292" t="str">
        <f t="shared" si="8"/>
        <v>Y</v>
      </c>
      <c r="N486" s="1292" t="str">
        <f>IF(ISNUMBER(SEARCH(kpi_catalog[[#Headers],[YTD]],$K486)),"Y","N")</f>
        <v>Y</v>
      </c>
      <c r="O486" s="1292" t="str">
        <f>IF(ISNUMBER(SEARCH(kpi_catalog[[#Headers],[MTD]],$K486)),"Y","N")</f>
        <v>N</v>
      </c>
      <c r="P486" s="1292" t="str">
        <f>IF(ISNUMBER(SEARCH(kpi_catalog[[#Headers],[Selected period]],$K486)),"Y","N")</f>
        <v>N</v>
      </c>
      <c r="Q486" s="1318" t="s">
        <v>4753</v>
      </c>
      <c r="R486" s="1319" t="str">
        <f>IF(ISNUMBER(SEARCH(kpi_catalog[[#Headers],[Division]],$Q486)),"Y","N")</f>
        <v>Y</v>
      </c>
      <c r="S486" s="1294" t="str">
        <f>IF(ISNUMBER(SEARCH(kpi_catalog[[#Headers],[Brand]],$Q486)),"Y","N")</f>
        <v>Y</v>
      </c>
      <c r="T486" s="1294" t="str">
        <f>IF(ISNUMBER(SEARCH(kpi_catalog[[#Headers],[Acquisition Period]],$Q486)),"Y","N")</f>
        <v>N</v>
      </c>
      <c r="U486" s="1294" t="str">
        <f>IF(ISNUMBER(SEARCH(kpi_catalog[[#Headers],[Engager Type]],$Q486)),"Y","N")</f>
        <v>N</v>
      </c>
      <c r="V486" s="1294" t="str">
        <f>IF(ISNUMBER(SEARCH(kpi_catalog[[#Headers],[Buyer Type]],$Q486)),"Y","N")</f>
        <v>Y</v>
      </c>
      <c r="W486" s="1294" t="str">
        <f>IF(ISNUMBER(SEARCH(kpi_catalog[[#Headers],[Loyalty Filter]],$Q486)),"Y","N")</f>
        <v>Y</v>
      </c>
      <c r="X486" s="1294" t="str">
        <f>IF(ISNUMBER(SEARCH(kpi_catalog[[#Headers],[Channel]],$Q486)),"Y","N")</f>
        <v>N</v>
      </c>
      <c r="Y486" s="1294" t="str">
        <f>IF(ISNUMBER(SEARCH(kpi_catalog[[#Headers],[Campaign ID]],$Q486)),"Y","N")</f>
        <v>N</v>
      </c>
      <c r="Z486" s="1294" t="str">
        <f>IF(ISNUMBER(SEARCH(kpi_catalog[[#Headers],[Channel]],$Q486)),"Y","N")</f>
        <v>N</v>
      </c>
      <c r="AA486" s="1294" t="str">
        <f>IF(ISNUMBER(SEARCH(kpi_catalog[[#Headers],[Campaign ID]],$Q486)),"Y","N")</f>
        <v>N</v>
      </c>
      <c r="AB486" s="1294" t="str">
        <f>IF(ISNUMBER(SEARCH(kpi_catalog[[#Headers],[Campaign Name]],$Q486)),"Y","N")</f>
        <v>N</v>
      </c>
      <c r="AC486" s="1294" t="str">
        <f>IF(ISNUMBER(SEARCH(kpi_catalog[[#Headers],[Touchpoint]],$Q486)),"Y","N")</f>
        <v>N</v>
      </c>
      <c r="AD486" s="1294" t="str">
        <f>IF(ISNUMBER(SEARCH(kpi_catalog[[#Headers],[Campaign type]],$Q486)),"Y","N")</f>
        <v>N</v>
      </c>
      <c r="AE486" s="1294" t="str">
        <f>IF(ISNUMBER(SEARCH(kpi_catalog[[#Headers],[Product franchise]],$Q486)),"Y","N")</f>
        <v>Y</v>
      </c>
      <c r="AF486" s="1294" t="str">
        <f>IF(ISNUMBER(SEARCH(kpi_catalog[[#Headers],[Product code]],$Q486)),"Y","N")</f>
        <v>Y</v>
      </c>
      <c r="AG486" s="1297" t="s">
        <v>4337</v>
      </c>
      <c r="AH486" s="1296"/>
      <c r="AI486" s="1297"/>
      <c r="AJ486" s="1297"/>
    </row>
    <row r="487" spans="1:36" ht="30" customHeight="1">
      <c r="A487" s="1282">
        <v>485</v>
      </c>
      <c r="B487" s="1283" t="s">
        <v>5747</v>
      </c>
      <c r="C487" s="1296"/>
      <c r="D487" s="1323" t="s">
        <v>5824</v>
      </c>
      <c r="E487" s="1355" t="s">
        <v>5833</v>
      </c>
      <c r="F487" s="1355" t="s">
        <v>4775</v>
      </c>
      <c r="G487" s="1355" t="s">
        <v>3368</v>
      </c>
      <c r="H487" s="1355" t="s">
        <v>4392</v>
      </c>
      <c r="I487" s="1355" t="s">
        <v>145</v>
      </c>
      <c r="J487" s="1318" t="s">
        <v>4752</v>
      </c>
      <c r="K487" s="1291" t="s">
        <v>4346</v>
      </c>
      <c r="L487" s="1292" t="str">
        <f>IF(ISNUMBER(SEARCH(kpi_catalog[[#Headers],[Till Date]],K487)),"Y","N")</f>
        <v>N</v>
      </c>
      <c r="M487" s="1292" t="str">
        <f t="shared" si="8"/>
        <v>Y</v>
      </c>
      <c r="N487" s="1292" t="str">
        <f>IF(ISNUMBER(SEARCH(kpi_catalog[[#Headers],[YTD]],$K487)),"Y","N")</f>
        <v>Y</v>
      </c>
      <c r="O487" s="1292" t="str">
        <f>IF(ISNUMBER(SEARCH(kpi_catalog[[#Headers],[MTD]],$K487)),"Y","N")</f>
        <v>N</v>
      </c>
      <c r="P487" s="1292" t="str">
        <f>IF(ISNUMBER(SEARCH(kpi_catalog[[#Headers],[Selected period]],$K487)),"Y","N")</f>
        <v>N</v>
      </c>
      <c r="Q487" s="1318" t="s">
        <v>4753</v>
      </c>
      <c r="R487" s="1319" t="str">
        <f>IF(ISNUMBER(SEARCH(kpi_catalog[[#Headers],[Division]],$Q487)),"Y","N")</f>
        <v>Y</v>
      </c>
      <c r="S487" s="1294" t="str">
        <f>IF(ISNUMBER(SEARCH(kpi_catalog[[#Headers],[Brand]],$Q487)),"Y","N")</f>
        <v>Y</v>
      </c>
      <c r="T487" s="1294" t="str">
        <f>IF(ISNUMBER(SEARCH(kpi_catalog[[#Headers],[Acquisition Period]],$Q487)),"Y","N")</f>
        <v>N</v>
      </c>
      <c r="U487" s="1294" t="str">
        <f>IF(ISNUMBER(SEARCH(kpi_catalog[[#Headers],[Engager Type]],$Q487)),"Y","N")</f>
        <v>N</v>
      </c>
      <c r="V487" s="1294" t="str">
        <f>IF(ISNUMBER(SEARCH(kpi_catalog[[#Headers],[Buyer Type]],$Q487)),"Y","N")</f>
        <v>Y</v>
      </c>
      <c r="W487" s="1294" t="str">
        <f>IF(ISNUMBER(SEARCH(kpi_catalog[[#Headers],[Loyalty Filter]],$Q487)),"Y","N")</f>
        <v>Y</v>
      </c>
      <c r="X487" s="1294" t="str">
        <f>IF(ISNUMBER(SEARCH(kpi_catalog[[#Headers],[Channel]],$Q487)),"Y","N")</f>
        <v>N</v>
      </c>
      <c r="Y487" s="1294" t="str">
        <f>IF(ISNUMBER(SEARCH(kpi_catalog[[#Headers],[Campaign ID]],$Q487)),"Y","N")</f>
        <v>N</v>
      </c>
      <c r="Z487" s="1294" t="str">
        <f>IF(ISNUMBER(SEARCH(kpi_catalog[[#Headers],[Channel]],$Q487)),"Y","N")</f>
        <v>N</v>
      </c>
      <c r="AA487" s="1294" t="str">
        <f>IF(ISNUMBER(SEARCH(kpi_catalog[[#Headers],[Campaign ID]],$Q487)),"Y","N")</f>
        <v>N</v>
      </c>
      <c r="AB487" s="1294" t="str">
        <f>IF(ISNUMBER(SEARCH(kpi_catalog[[#Headers],[Campaign Name]],$Q487)),"Y","N")</f>
        <v>N</v>
      </c>
      <c r="AC487" s="1294" t="str">
        <f>IF(ISNUMBER(SEARCH(kpi_catalog[[#Headers],[Touchpoint]],$Q487)),"Y","N")</f>
        <v>N</v>
      </c>
      <c r="AD487" s="1294" t="str">
        <f>IF(ISNUMBER(SEARCH(kpi_catalog[[#Headers],[Campaign type]],$Q487)),"Y","N")</f>
        <v>N</v>
      </c>
      <c r="AE487" s="1294" t="str">
        <f>IF(ISNUMBER(SEARCH(kpi_catalog[[#Headers],[Product franchise]],$Q487)),"Y","N")</f>
        <v>Y</v>
      </c>
      <c r="AF487" s="1294" t="str">
        <f>IF(ISNUMBER(SEARCH(kpi_catalog[[#Headers],[Product code]],$Q487)),"Y","N")</f>
        <v>Y</v>
      </c>
      <c r="AG487" s="1297"/>
      <c r="AH487" s="1296"/>
      <c r="AI487" s="1297"/>
      <c r="AJ487" s="1297"/>
    </row>
    <row r="488" spans="1:36" ht="30" customHeight="1">
      <c r="A488" s="1282">
        <v>486</v>
      </c>
      <c r="B488" s="1283" t="s">
        <v>5747</v>
      </c>
      <c r="C488" s="1296"/>
      <c r="D488" s="1323" t="s">
        <v>5824</v>
      </c>
      <c r="E488" s="1355" t="s">
        <v>5833</v>
      </c>
      <c r="F488" s="1355" t="s">
        <v>4776</v>
      </c>
      <c r="G488" s="1355" t="s">
        <v>4339</v>
      </c>
      <c r="H488" s="1355" t="s">
        <v>4392</v>
      </c>
      <c r="I488" s="1355" t="s">
        <v>145</v>
      </c>
      <c r="J488" s="1318" t="s">
        <v>4752</v>
      </c>
      <c r="K488" s="1291" t="s">
        <v>4346</v>
      </c>
      <c r="L488" s="1292" t="str">
        <f>IF(ISNUMBER(SEARCH(kpi_catalog[[#Headers],[Till Date]],K488)),"Y","N")</f>
        <v>N</v>
      </c>
      <c r="M488" s="1292" t="str">
        <f t="shared" si="8"/>
        <v>Y</v>
      </c>
      <c r="N488" s="1292" t="str">
        <f>IF(ISNUMBER(SEARCH(kpi_catalog[[#Headers],[YTD]],$K488)),"Y","N")</f>
        <v>Y</v>
      </c>
      <c r="O488" s="1292" t="str">
        <f>IF(ISNUMBER(SEARCH(kpi_catalog[[#Headers],[MTD]],$K488)),"Y","N")</f>
        <v>N</v>
      </c>
      <c r="P488" s="1292" t="str">
        <f>IF(ISNUMBER(SEARCH(kpi_catalog[[#Headers],[Selected period]],$K488)),"Y","N")</f>
        <v>N</v>
      </c>
      <c r="Q488" s="1318" t="s">
        <v>4753</v>
      </c>
      <c r="R488" s="1319" t="str">
        <f>IF(ISNUMBER(SEARCH(kpi_catalog[[#Headers],[Division]],$Q488)),"Y","N")</f>
        <v>Y</v>
      </c>
      <c r="S488" s="1294" t="str">
        <f>IF(ISNUMBER(SEARCH(kpi_catalog[[#Headers],[Brand]],$Q488)),"Y","N")</f>
        <v>Y</v>
      </c>
      <c r="T488" s="1294" t="str">
        <f>IF(ISNUMBER(SEARCH(kpi_catalog[[#Headers],[Acquisition Period]],$Q488)),"Y","N")</f>
        <v>N</v>
      </c>
      <c r="U488" s="1294" t="str">
        <f>IF(ISNUMBER(SEARCH(kpi_catalog[[#Headers],[Engager Type]],$Q488)),"Y","N")</f>
        <v>N</v>
      </c>
      <c r="V488" s="1294" t="str">
        <f>IF(ISNUMBER(SEARCH(kpi_catalog[[#Headers],[Buyer Type]],$Q488)),"Y","N")</f>
        <v>Y</v>
      </c>
      <c r="W488" s="1294" t="str">
        <f>IF(ISNUMBER(SEARCH(kpi_catalog[[#Headers],[Loyalty Filter]],$Q488)),"Y","N")</f>
        <v>Y</v>
      </c>
      <c r="X488" s="1294" t="str">
        <f>IF(ISNUMBER(SEARCH(kpi_catalog[[#Headers],[Channel]],$Q488)),"Y","N")</f>
        <v>N</v>
      </c>
      <c r="Y488" s="1294" t="str">
        <f>IF(ISNUMBER(SEARCH(kpi_catalog[[#Headers],[Campaign ID]],$Q488)),"Y","N")</f>
        <v>N</v>
      </c>
      <c r="Z488" s="1294" t="str">
        <f>IF(ISNUMBER(SEARCH(kpi_catalog[[#Headers],[Channel]],$Q488)),"Y","N")</f>
        <v>N</v>
      </c>
      <c r="AA488" s="1294" t="str">
        <f>IF(ISNUMBER(SEARCH(kpi_catalog[[#Headers],[Campaign ID]],$Q488)),"Y","N")</f>
        <v>N</v>
      </c>
      <c r="AB488" s="1294" t="str">
        <f>IF(ISNUMBER(SEARCH(kpi_catalog[[#Headers],[Campaign Name]],$Q488)),"Y","N")</f>
        <v>N</v>
      </c>
      <c r="AC488" s="1294" t="str">
        <f>IF(ISNUMBER(SEARCH(kpi_catalog[[#Headers],[Touchpoint]],$Q488)),"Y","N")</f>
        <v>N</v>
      </c>
      <c r="AD488" s="1294" t="str">
        <f>IF(ISNUMBER(SEARCH(kpi_catalog[[#Headers],[Campaign type]],$Q488)),"Y","N")</f>
        <v>N</v>
      </c>
      <c r="AE488" s="1294" t="str">
        <f>IF(ISNUMBER(SEARCH(kpi_catalog[[#Headers],[Product franchise]],$Q488)),"Y","N")</f>
        <v>Y</v>
      </c>
      <c r="AF488" s="1294" t="str">
        <f>IF(ISNUMBER(SEARCH(kpi_catalog[[#Headers],[Product code]],$Q488)),"Y","N")</f>
        <v>Y</v>
      </c>
      <c r="AG488" s="1297" t="s">
        <v>4337</v>
      </c>
      <c r="AH488" s="1296"/>
      <c r="AI488" s="1297"/>
      <c r="AJ488" s="1297"/>
    </row>
    <row r="489" spans="1:36" ht="30" customHeight="1">
      <c r="A489" s="1282">
        <v>487</v>
      </c>
      <c r="B489" s="1283" t="s">
        <v>5747</v>
      </c>
      <c r="C489" s="1296"/>
      <c r="D489" s="1354" t="s">
        <v>4366</v>
      </c>
      <c r="E489" s="1355" t="s">
        <v>5823</v>
      </c>
      <c r="F489" s="1355" t="s">
        <v>4777</v>
      </c>
      <c r="G489" s="1355" t="s">
        <v>3368</v>
      </c>
      <c r="H489" s="1355" t="s">
        <v>4392</v>
      </c>
      <c r="I489" s="1355" t="s">
        <v>145</v>
      </c>
      <c r="J489" s="1318" t="s">
        <v>4752</v>
      </c>
      <c r="K489" s="1291" t="s">
        <v>4346</v>
      </c>
      <c r="L489" s="1292" t="str">
        <f>IF(ISNUMBER(SEARCH(kpi_catalog[[#Headers],[Till Date]],K489)),"Y","N")</f>
        <v>N</v>
      </c>
      <c r="M489" s="1292" t="str">
        <f t="shared" si="8"/>
        <v>Y</v>
      </c>
      <c r="N489" s="1292" t="str">
        <f>IF(ISNUMBER(SEARCH(kpi_catalog[[#Headers],[YTD]],$K489)),"Y","N")</f>
        <v>Y</v>
      </c>
      <c r="O489" s="1292" t="str">
        <f>IF(ISNUMBER(SEARCH(kpi_catalog[[#Headers],[MTD]],$K489)),"Y","N")</f>
        <v>N</v>
      </c>
      <c r="P489" s="1292" t="str">
        <f>IF(ISNUMBER(SEARCH(kpi_catalog[[#Headers],[Selected period]],$K489)),"Y","N")</f>
        <v>N</v>
      </c>
      <c r="Q489" s="1318" t="s">
        <v>4753</v>
      </c>
      <c r="R489" s="1319" t="str">
        <f>IF(ISNUMBER(SEARCH(kpi_catalog[[#Headers],[Division]],$Q489)),"Y","N")</f>
        <v>Y</v>
      </c>
      <c r="S489" s="1294" t="str">
        <f>IF(ISNUMBER(SEARCH(kpi_catalog[[#Headers],[Brand]],$Q489)),"Y","N")</f>
        <v>Y</v>
      </c>
      <c r="T489" s="1294" t="str">
        <f>IF(ISNUMBER(SEARCH(kpi_catalog[[#Headers],[Acquisition Period]],$Q489)),"Y","N")</f>
        <v>N</v>
      </c>
      <c r="U489" s="1294" t="str">
        <f>IF(ISNUMBER(SEARCH(kpi_catalog[[#Headers],[Engager Type]],$Q489)),"Y","N")</f>
        <v>N</v>
      </c>
      <c r="V489" s="1294" t="str">
        <f>IF(ISNUMBER(SEARCH(kpi_catalog[[#Headers],[Buyer Type]],$Q489)),"Y","N")</f>
        <v>Y</v>
      </c>
      <c r="W489" s="1294" t="str">
        <f>IF(ISNUMBER(SEARCH(kpi_catalog[[#Headers],[Loyalty Filter]],$Q489)),"Y","N")</f>
        <v>Y</v>
      </c>
      <c r="X489" s="1294" t="str">
        <f>IF(ISNUMBER(SEARCH(kpi_catalog[[#Headers],[Channel]],$Q489)),"Y","N")</f>
        <v>N</v>
      </c>
      <c r="Y489" s="1294" t="str">
        <f>IF(ISNUMBER(SEARCH(kpi_catalog[[#Headers],[Campaign ID]],$Q489)),"Y","N")</f>
        <v>N</v>
      </c>
      <c r="Z489" s="1294" t="str">
        <f>IF(ISNUMBER(SEARCH(kpi_catalog[[#Headers],[Channel]],$Q489)),"Y","N")</f>
        <v>N</v>
      </c>
      <c r="AA489" s="1294" t="str">
        <f>IF(ISNUMBER(SEARCH(kpi_catalog[[#Headers],[Campaign ID]],$Q489)),"Y","N")</f>
        <v>N</v>
      </c>
      <c r="AB489" s="1294" t="str">
        <f>IF(ISNUMBER(SEARCH(kpi_catalog[[#Headers],[Campaign Name]],$Q489)),"Y","N")</f>
        <v>N</v>
      </c>
      <c r="AC489" s="1294" t="str">
        <f>IF(ISNUMBER(SEARCH(kpi_catalog[[#Headers],[Touchpoint]],$Q489)),"Y","N")</f>
        <v>N</v>
      </c>
      <c r="AD489" s="1294" t="str">
        <f>IF(ISNUMBER(SEARCH(kpi_catalog[[#Headers],[Campaign type]],$Q489)),"Y","N")</f>
        <v>N</v>
      </c>
      <c r="AE489" s="1294" t="str">
        <f>IF(ISNUMBER(SEARCH(kpi_catalog[[#Headers],[Product franchise]],$Q489)),"Y","N")</f>
        <v>Y</v>
      </c>
      <c r="AF489" s="1294" t="str">
        <f>IF(ISNUMBER(SEARCH(kpi_catalog[[#Headers],[Product code]],$Q489)),"Y","N")</f>
        <v>Y</v>
      </c>
      <c r="AG489" s="1323"/>
      <c r="AH489" s="1296"/>
      <c r="AI489" s="1297"/>
      <c r="AJ489" s="1297"/>
    </row>
    <row r="490" spans="1:36" ht="30" customHeight="1">
      <c r="A490" s="1282">
        <v>488</v>
      </c>
      <c r="B490" s="1283" t="s">
        <v>5747</v>
      </c>
      <c r="C490" s="1296"/>
      <c r="D490" s="1354" t="s">
        <v>4366</v>
      </c>
      <c r="E490" s="1355" t="s">
        <v>5823</v>
      </c>
      <c r="F490" s="1355" t="s">
        <v>4778</v>
      </c>
      <c r="G490" s="1355" t="s">
        <v>4339</v>
      </c>
      <c r="H490" s="1355" t="s">
        <v>4392</v>
      </c>
      <c r="I490" s="1355" t="s">
        <v>145</v>
      </c>
      <c r="J490" s="1318" t="s">
        <v>4752</v>
      </c>
      <c r="K490" s="1291" t="s">
        <v>4346</v>
      </c>
      <c r="L490" s="1292" t="str">
        <f>IF(ISNUMBER(SEARCH(kpi_catalog[[#Headers],[Till Date]],K490)),"Y","N")</f>
        <v>N</v>
      </c>
      <c r="M490" s="1292" t="str">
        <f t="shared" si="8"/>
        <v>Y</v>
      </c>
      <c r="N490" s="1292" t="str">
        <f>IF(ISNUMBER(SEARCH(kpi_catalog[[#Headers],[YTD]],$K490)),"Y","N")</f>
        <v>Y</v>
      </c>
      <c r="O490" s="1292" t="str">
        <f>IF(ISNUMBER(SEARCH(kpi_catalog[[#Headers],[MTD]],$K490)),"Y","N")</f>
        <v>N</v>
      </c>
      <c r="P490" s="1292" t="str">
        <f>IF(ISNUMBER(SEARCH(kpi_catalog[[#Headers],[Selected period]],$K490)),"Y","N")</f>
        <v>N</v>
      </c>
      <c r="Q490" s="1318" t="s">
        <v>4753</v>
      </c>
      <c r="R490" s="1319" t="str">
        <f>IF(ISNUMBER(SEARCH(kpi_catalog[[#Headers],[Division]],$Q490)),"Y","N")</f>
        <v>Y</v>
      </c>
      <c r="S490" s="1294" t="str">
        <f>IF(ISNUMBER(SEARCH(kpi_catalog[[#Headers],[Brand]],$Q490)),"Y","N")</f>
        <v>Y</v>
      </c>
      <c r="T490" s="1294" t="str">
        <f>IF(ISNUMBER(SEARCH(kpi_catalog[[#Headers],[Acquisition Period]],$Q490)),"Y","N")</f>
        <v>N</v>
      </c>
      <c r="U490" s="1294" t="str">
        <f>IF(ISNUMBER(SEARCH(kpi_catalog[[#Headers],[Engager Type]],$Q490)),"Y","N")</f>
        <v>N</v>
      </c>
      <c r="V490" s="1294" t="str">
        <f>IF(ISNUMBER(SEARCH(kpi_catalog[[#Headers],[Buyer Type]],$Q490)),"Y","N")</f>
        <v>Y</v>
      </c>
      <c r="W490" s="1294" t="str">
        <f>IF(ISNUMBER(SEARCH(kpi_catalog[[#Headers],[Loyalty Filter]],$Q490)),"Y","N")</f>
        <v>Y</v>
      </c>
      <c r="X490" s="1294" t="str">
        <f>IF(ISNUMBER(SEARCH(kpi_catalog[[#Headers],[Channel]],$Q490)),"Y","N")</f>
        <v>N</v>
      </c>
      <c r="Y490" s="1294" t="str">
        <f>IF(ISNUMBER(SEARCH(kpi_catalog[[#Headers],[Campaign ID]],$Q490)),"Y","N")</f>
        <v>N</v>
      </c>
      <c r="Z490" s="1294" t="str">
        <f>IF(ISNUMBER(SEARCH(kpi_catalog[[#Headers],[Channel]],$Q490)),"Y","N")</f>
        <v>N</v>
      </c>
      <c r="AA490" s="1294" t="str">
        <f>IF(ISNUMBER(SEARCH(kpi_catalog[[#Headers],[Campaign ID]],$Q490)),"Y","N")</f>
        <v>N</v>
      </c>
      <c r="AB490" s="1294" t="str">
        <f>IF(ISNUMBER(SEARCH(kpi_catalog[[#Headers],[Campaign Name]],$Q490)),"Y","N")</f>
        <v>N</v>
      </c>
      <c r="AC490" s="1294" t="str">
        <f>IF(ISNUMBER(SEARCH(kpi_catalog[[#Headers],[Touchpoint]],$Q490)),"Y","N")</f>
        <v>N</v>
      </c>
      <c r="AD490" s="1294" t="str">
        <f>IF(ISNUMBER(SEARCH(kpi_catalog[[#Headers],[Campaign type]],$Q490)),"Y","N")</f>
        <v>N</v>
      </c>
      <c r="AE490" s="1294" t="str">
        <f>IF(ISNUMBER(SEARCH(kpi_catalog[[#Headers],[Product franchise]],$Q490)),"Y","N")</f>
        <v>Y</v>
      </c>
      <c r="AF490" s="1294" t="str">
        <f>IF(ISNUMBER(SEARCH(kpi_catalog[[#Headers],[Product code]],$Q490)),"Y","N")</f>
        <v>Y</v>
      </c>
      <c r="AG490" s="1297" t="s">
        <v>4337</v>
      </c>
      <c r="AH490" s="1296"/>
      <c r="AI490" s="1297"/>
      <c r="AJ490" s="1297"/>
    </row>
    <row r="491" spans="1:36" ht="30" customHeight="1">
      <c r="A491" s="1282">
        <v>489</v>
      </c>
      <c r="B491" s="1283" t="s">
        <v>5747</v>
      </c>
      <c r="C491" s="1296"/>
      <c r="D491" s="1355" t="s">
        <v>5770</v>
      </c>
      <c r="E491" s="1355" t="s">
        <v>5770</v>
      </c>
      <c r="F491" s="1355" t="s">
        <v>4779</v>
      </c>
      <c r="G491" s="1355" t="s">
        <v>3368</v>
      </c>
      <c r="H491" s="1355" t="s">
        <v>4392</v>
      </c>
      <c r="I491" s="1355" t="s">
        <v>145</v>
      </c>
      <c r="J491" s="1318" t="s">
        <v>4752</v>
      </c>
      <c r="K491" s="1291" t="s">
        <v>4346</v>
      </c>
      <c r="L491" s="1292" t="str">
        <f>IF(ISNUMBER(SEARCH(kpi_catalog[[#Headers],[Till Date]],K491)),"Y","N")</f>
        <v>N</v>
      </c>
      <c r="M491" s="1292" t="str">
        <f t="shared" si="8"/>
        <v>Y</v>
      </c>
      <c r="N491" s="1292" t="str">
        <f>IF(ISNUMBER(SEARCH(kpi_catalog[[#Headers],[YTD]],$K491)),"Y","N")</f>
        <v>Y</v>
      </c>
      <c r="O491" s="1292" t="str">
        <f>IF(ISNUMBER(SEARCH(kpi_catalog[[#Headers],[MTD]],$K491)),"Y","N")</f>
        <v>N</v>
      </c>
      <c r="P491" s="1292" t="str">
        <f>IF(ISNUMBER(SEARCH(kpi_catalog[[#Headers],[Selected period]],$K491)),"Y","N")</f>
        <v>N</v>
      </c>
      <c r="Q491" s="1318" t="s">
        <v>4753</v>
      </c>
      <c r="R491" s="1319" t="str">
        <f>IF(ISNUMBER(SEARCH(kpi_catalog[[#Headers],[Division]],$Q491)),"Y","N")</f>
        <v>Y</v>
      </c>
      <c r="S491" s="1294" t="str">
        <f>IF(ISNUMBER(SEARCH(kpi_catalog[[#Headers],[Brand]],$Q491)),"Y","N")</f>
        <v>Y</v>
      </c>
      <c r="T491" s="1294" t="str">
        <f>IF(ISNUMBER(SEARCH(kpi_catalog[[#Headers],[Acquisition Period]],$Q491)),"Y","N")</f>
        <v>N</v>
      </c>
      <c r="U491" s="1294" t="str">
        <f>IF(ISNUMBER(SEARCH(kpi_catalog[[#Headers],[Engager Type]],$Q491)),"Y","N")</f>
        <v>N</v>
      </c>
      <c r="V491" s="1294" t="str">
        <f>IF(ISNUMBER(SEARCH(kpi_catalog[[#Headers],[Buyer Type]],$Q491)),"Y","N")</f>
        <v>Y</v>
      </c>
      <c r="W491" s="1294" t="str">
        <f>IF(ISNUMBER(SEARCH(kpi_catalog[[#Headers],[Loyalty Filter]],$Q491)),"Y","N")</f>
        <v>Y</v>
      </c>
      <c r="X491" s="1294" t="str">
        <f>IF(ISNUMBER(SEARCH(kpi_catalog[[#Headers],[Channel]],$Q491)),"Y","N")</f>
        <v>N</v>
      </c>
      <c r="Y491" s="1294" t="str">
        <f>IF(ISNUMBER(SEARCH(kpi_catalog[[#Headers],[Campaign ID]],$Q491)),"Y","N")</f>
        <v>N</v>
      </c>
      <c r="Z491" s="1294" t="str">
        <f>IF(ISNUMBER(SEARCH(kpi_catalog[[#Headers],[Channel]],$Q491)),"Y","N")</f>
        <v>N</v>
      </c>
      <c r="AA491" s="1294" t="str">
        <f>IF(ISNUMBER(SEARCH(kpi_catalog[[#Headers],[Campaign ID]],$Q491)),"Y","N")</f>
        <v>N</v>
      </c>
      <c r="AB491" s="1294" t="str">
        <f>IF(ISNUMBER(SEARCH(kpi_catalog[[#Headers],[Campaign Name]],$Q491)),"Y","N")</f>
        <v>N</v>
      </c>
      <c r="AC491" s="1294" t="str">
        <f>IF(ISNUMBER(SEARCH(kpi_catalog[[#Headers],[Touchpoint]],$Q491)),"Y","N")</f>
        <v>N</v>
      </c>
      <c r="AD491" s="1294" t="str">
        <f>IF(ISNUMBER(SEARCH(kpi_catalog[[#Headers],[Campaign type]],$Q491)),"Y","N")</f>
        <v>N</v>
      </c>
      <c r="AE491" s="1294" t="str">
        <f>IF(ISNUMBER(SEARCH(kpi_catalog[[#Headers],[Product franchise]],$Q491)),"Y","N")</f>
        <v>Y</v>
      </c>
      <c r="AF491" s="1294" t="str">
        <f>IF(ISNUMBER(SEARCH(kpi_catalog[[#Headers],[Product code]],$Q491)),"Y","N")</f>
        <v>Y</v>
      </c>
      <c r="AG491" s="1323"/>
      <c r="AH491" s="1296"/>
      <c r="AI491" s="1297"/>
      <c r="AJ491" s="1297"/>
    </row>
    <row r="492" spans="1:36" ht="30" customHeight="1">
      <c r="A492" s="1282">
        <v>490</v>
      </c>
      <c r="B492" s="1283" t="s">
        <v>5747</v>
      </c>
      <c r="C492" s="1296"/>
      <c r="D492" s="1355" t="s">
        <v>5770</v>
      </c>
      <c r="E492" s="1355" t="s">
        <v>5770</v>
      </c>
      <c r="F492" s="1355" t="s">
        <v>4780</v>
      </c>
      <c r="G492" s="1355" t="s">
        <v>4339</v>
      </c>
      <c r="H492" s="1355" t="s">
        <v>4392</v>
      </c>
      <c r="I492" s="1355" t="s">
        <v>145</v>
      </c>
      <c r="J492" s="1318" t="s">
        <v>4752</v>
      </c>
      <c r="K492" s="1291" t="s">
        <v>4346</v>
      </c>
      <c r="L492" s="1292" t="str">
        <f>IF(ISNUMBER(SEARCH(kpi_catalog[[#Headers],[Till Date]],K492)),"Y","N")</f>
        <v>N</v>
      </c>
      <c r="M492" s="1292" t="str">
        <f t="shared" si="8"/>
        <v>Y</v>
      </c>
      <c r="N492" s="1292" t="str">
        <f>IF(ISNUMBER(SEARCH(kpi_catalog[[#Headers],[YTD]],$K492)),"Y","N")</f>
        <v>Y</v>
      </c>
      <c r="O492" s="1292" t="str">
        <f>IF(ISNUMBER(SEARCH(kpi_catalog[[#Headers],[MTD]],$K492)),"Y","N")</f>
        <v>N</v>
      </c>
      <c r="P492" s="1292" t="str">
        <f>IF(ISNUMBER(SEARCH(kpi_catalog[[#Headers],[Selected period]],$K492)),"Y","N")</f>
        <v>N</v>
      </c>
      <c r="Q492" s="1318" t="s">
        <v>4753</v>
      </c>
      <c r="R492" s="1319" t="str">
        <f>IF(ISNUMBER(SEARCH(kpi_catalog[[#Headers],[Division]],$Q492)),"Y","N")</f>
        <v>Y</v>
      </c>
      <c r="S492" s="1294" t="str">
        <f>IF(ISNUMBER(SEARCH(kpi_catalog[[#Headers],[Brand]],$Q492)),"Y","N")</f>
        <v>Y</v>
      </c>
      <c r="T492" s="1294" t="str">
        <f>IF(ISNUMBER(SEARCH(kpi_catalog[[#Headers],[Acquisition Period]],$Q492)),"Y","N")</f>
        <v>N</v>
      </c>
      <c r="U492" s="1294" t="str">
        <f>IF(ISNUMBER(SEARCH(kpi_catalog[[#Headers],[Engager Type]],$Q492)),"Y","N")</f>
        <v>N</v>
      </c>
      <c r="V492" s="1294" t="str">
        <f>IF(ISNUMBER(SEARCH(kpi_catalog[[#Headers],[Buyer Type]],$Q492)),"Y","N")</f>
        <v>Y</v>
      </c>
      <c r="W492" s="1294" t="str">
        <f>IF(ISNUMBER(SEARCH(kpi_catalog[[#Headers],[Loyalty Filter]],$Q492)),"Y","N")</f>
        <v>Y</v>
      </c>
      <c r="X492" s="1294" t="str">
        <f>IF(ISNUMBER(SEARCH(kpi_catalog[[#Headers],[Channel]],$Q492)),"Y","N")</f>
        <v>N</v>
      </c>
      <c r="Y492" s="1294" t="str">
        <f>IF(ISNUMBER(SEARCH(kpi_catalog[[#Headers],[Campaign ID]],$Q492)),"Y","N")</f>
        <v>N</v>
      </c>
      <c r="Z492" s="1294" t="str">
        <f>IF(ISNUMBER(SEARCH(kpi_catalog[[#Headers],[Channel]],$Q492)),"Y","N")</f>
        <v>N</v>
      </c>
      <c r="AA492" s="1294" t="str">
        <f>IF(ISNUMBER(SEARCH(kpi_catalog[[#Headers],[Campaign ID]],$Q492)),"Y","N")</f>
        <v>N</v>
      </c>
      <c r="AB492" s="1294" t="str">
        <f>IF(ISNUMBER(SEARCH(kpi_catalog[[#Headers],[Campaign Name]],$Q492)),"Y","N")</f>
        <v>N</v>
      </c>
      <c r="AC492" s="1294" t="str">
        <f>IF(ISNUMBER(SEARCH(kpi_catalog[[#Headers],[Touchpoint]],$Q492)),"Y","N")</f>
        <v>N</v>
      </c>
      <c r="AD492" s="1294" t="str">
        <f>IF(ISNUMBER(SEARCH(kpi_catalog[[#Headers],[Campaign type]],$Q492)),"Y","N")</f>
        <v>N</v>
      </c>
      <c r="AE492" s="1294" t="str">
        <f>IF(ISNUMBER(SEARCH(kpi_catalog[[#Headers],[Product franchise]],$Q492)),"Y","N")</f>
        <v>Y</v>
      </c>
      <c r="AF492" s="1294" t="str">
        <f>IF(ISNUMBER(SEARCH(kpi_catalog[[#Headers],[Product code]],$Q492)),"Y","N")</f>
        <v>Y</v>
      </c>
      <c r="AG492" s="1297" t="s">
        <v>4337</v>
      </c>
      <c r="AH492" s="1296"/>
      <c r="AI492" s="1297"/>
      <c r="AJ492" s="1297"/>
    </row>
    <row r="493" spans="1:36" ht="30" customHeight="1">
      <c r="A493" s="1282">
        <v>491</v>
      </c>
      <c r="B493" s="1283" t="s">
        <v>5747</v>
      </c>
      <c r="C493" s="1296"/>
      <c r="D493" s="1355" t="s">
        <v>4443</v>
      </c>
      <c r="E493" s="1355" t="s">
        <v>4443</v>
      </c>
      <c r="F493" s="1355" t="s">
        <v>4781</v>
      </c>
      <c r="G493" s="1355" t="s">
        <v>3368</v>
      </c>
      <c r="H493" s="1355" t="s">
        <v>4392</v>
      </c>
      <c r="I493" s="1355" t="s">
        <v>145</v>
      </c>
      <c r="J493" s="1318" t="s">
        <v>4752</v>
      </c>
      <c r="K493" s="1291" t="s">
        <v>4346</v>
      </c>
      <c r="L493" s="1292" t="str">
        <f>IF(ISNUMBER(SEARCH(kpi_catalog[[#Headers],[Till Date]],K493)),"Y","N")</f>
        <v>N</v>
      </c>
      <c r="M493" s="1292" t="str">
        <f t="shared" si="8"/>
        <v>Y</v>
      </c>
      <c r="N493" s="1292" t="str">
        <f>IF(ISNUMBER(SEARCH(kpi_catalog[[#Headers],[YTD]],$K493)),"Y","N")</f>
        <v>Y</v>
      </c>
      <c r="O493" s="1292" t="str">
        <f>IF(ISNUMBER(SEARCH(kpi_catalog[[#Headers],[MTD]],$K493)),"Y","N")</f>
        <v>N</v>
      </c>
      <c r="P493" s="1292" t="str">
        <f>IF(ISNUMBER(SEARCH(kpi_catalog[[#Headers],[Selected period]],$K493)),"Y","N")</f>
        <v>N</v>
      </c>
      <c r="Q493" s="1318" t="s">
        <v>4753</v>
      </c>
      <c r="R493" s="1319" t="str">
        <f>IF(ISNUMBER(SEARCH(kpi_catalog[[#Headers],[Division]],$Q493)),"Y","N")</f>
        <v>Y</v>
      </c>
      <c r="S493" s="1294" t="str">
        <f>IF(ISNUMBER(SEARCH(kpi_catalog[[#Headers],[Brand]],$Q493)),"Y","N")</f>
        <v>Y</v>
      </c>
      <c r="T493" s="1294" t="str">
        <f>IF(ISNUMBER(SEARCH(kpi_catalog[[#Headers],[Acquisition Period]],$Q493)),"Y","N")</f>
        <v>N</v>
      </c>
      <c r="U493" s="1294" t="str">
        <f>IF(ISNUMBER(SEARCH(kpi_catalog[[#Headers],[Engager Type]],$Q493)),"Y","N")</f>
        <v>N</v>
      </c>
      <c r="V493" s="1294" t="str">
        <f>IF(ISNUMBER(SEARCH(kpi_catalog[[#Headers],[Buyer Type]],$Q493)),"Y","N")</f>
        <v>Y</v>
      </c>
      <c r="W493" s="1294" t="str">
        <f>IF(ISNUMBER(SEARCH(kpi_catalog[[#Headers],[Loyalty Filter]],$Q493)),"Y","N")</f>
        <v>Y</v>
      </c>
      <c r="X493" s="1294" t="str">
        <f>IF(ISNUMBER(SEARCH(kpi_catalog[[#Headers],[Channel]],$Q493)),"Y","N")</f>
        <v>N</v>
      </c>
      <c r="Y493" s="1294" t="str">
        <f>IF(ISNUMBER(SEARCH(kpi_catalog[[#Headers],[Campaign ID]],$Q493)),"Y","N")</f>
        <v>N</v>
      </c>
      <c r="Z493" s="1294" t="str">
        <f>IF(ISNUMBER(SEARCH(kpi_catalog[[#Headers],[Channel]],$Q493)),"Y","N")</f>
        <v>N</v>
      </c>
      <c r="AA493" s="1294" t="str">
        <f>IF(ISNUMBER(SEARCH(kpi_catalog[[#Headers],[Campaign ID]],$Q493)),"Y","N")</f>
        <v>N</v>
      </c>
      <c r="AB493" s="1294" t="str">
        <f>IF(ISNUMBER(SEARCH(kpi_catalog[[#Headers],[Campaign Name]],$Q493)),"Y","N")</f>
        <v>N</v>
      </c>
      <c r="AC493" s="1294" t="str">
        <f>IF(ISNUMBER(SEARCH(kpi_catalog[[#Headers],[Touchpoint]],$Q493)),"Y","N")</f>
        <v>N</v>
      </c>
      <c r="AD493" s="1294" t="str">
        <f>IF(ISNUMBER(SEARCH(kpi_catalog[[#Headers],[Campaign type]],$Q493)),"Y","N")</f>
        <v>N</v>
      </c>
      <c r="AE493" s="1294" t="str">
        <f>IF(ISNUMBER(SEARCH(kpi_catalog[[#Headers],[Product franchise]],$Q493)),"Y","N")</f>
        <v>Y</v>
      </c>
      <c r="AF493" s="1294" t="str">
        <f>IF(ISNUMBER(SEARCH(kpi_catalog[[#Headers],[Product code]],$Q493)),"Y","N")</f>
        <v>Y</v>
      </c>
      <c r="AG493" s="1323"/>
      <c r="AH493" s="1296"/>
      <c r="AI493" s="1297"/>
      <c r="AJ493" s="1297"/>
    </row>
    <row r="494" spans="1:36" ht="30" customHeight="1">
      <c r="A494" s="1282">
        <v>492</v>
      </c>
      <c r="B494" s="1283" t="s">
        <v>5747</v>
      </c>
      <c r="C494" s="1296"/>
      <c r="D494" s="1355" t="s">
        <v>4443</v>
      </c>
      <c r="E494" s="1355" t="s">
        <v>4443</v>
      </c>
      <c r="F494" s="1355" t="s">
        <v>4782</v>
      </c>
      <c r="G494" s="1355" t="s">
        <v>4339</v>
      </c>
      <c r="H494" s="1355" t="s">
        <v>4392</v>
      </c>
      <c r="I494" s="1355" t="s">
        <v>145</v>
      </c>
      <c r="J494" s="1318" t="s">
        <v>4752</v>
      </c>
      <c r="K494" s="1291" t="s">
        <v>4346</v>
      </c>
      <c r="L494" s="1292" t="str">
        <f>IF(ISNUMBER(SEARCH(kpi_catalog[[#Headers],[Till Date]],K494)),"Y","N")</f>
        <v>N</v>
      </c>
      <c r="M494" s="1292" t="str">
        <f t="shared" si="8"/>
        <v>Y</v>
      </c>
      <c r="N494" s="1292" t="str">
        <f>IF(ISNUMBER(SEARCH(kpi_catalog[[#Headers],[YTD]],$K494)),"Y","N")</f>
        <v>Y</v>
      </c>
      <c r="O494" s="1292" t="str">
        <f>IF(ISNUMBER(SEARCH(kpi_catalog[[#Headers],[MTD]],$K494)),"Y","N")</f>
        <v>N</v>
      </c>
      <c r="P494" s="1292" t="str">
        <f>IF(ISNUMBER(SEARCH(kpi_catalog[[#Headers],[Selected period]],$K494)),"Y","N")</f>
        <v>N</v>
      </c>
      <c r="Q494" s="1318" t="s">
        <v>4753</v>
      </c>
      <c r="R494" s="1319" t="str">
        <f>IF(ISNUMBER(SEARCH(kpi_catalog[[#Headers],[Division]],$Q494)),"Y","N")</f>
        <v>Y</v>
      </c>
      <c r="S494" s="1294" t="str">
        <f>IF(ISNUMBER(SEARCH(kpi_catalog[[#Headers],[Brand]],$Q494)),"Y","N")</f>
        <v>Y</v>
      </c>
      <c r="T494" s="1294" t="str">
        <f>IF(ISNUMBER(SEARCH(kpi_catalog[[#Headers],[Acquisition Period]],$Q494)),"Y","N")</f>
        <v>N</v>
      </c>
      <c r="U494" s="1294" t="str">
        <f>IF(ISNUMBER(SEARCH(kpi_catalog[[#Headers],[Engager Type]],$Q494)),"Y","N")</f>
        <v>N</v>
      </c>
      <c r="V494" s="1294" t="str">
        <f>IF(ISNUMBER(SEARCH(kpi_catalog[[#Headers],[Buyer Type]],$Q494)),"Y","N")</f>
        <v>Y</v>
      </c>
      <c r="W494" s="1294" t="str">
        <f>IF(ISNUMBER(SEARCH(kpi_catalog[[#Headers],[Loyalty Filter]],$Q494)),"Y","N")</f>
        <v>Y</v>
      </c>
      <c r="X494" s="1294" t="str">
        <f>IF(ISNUMBER(SEARCH(kpi_catalog[[#Headers],[Channel]],$Q494)),"Y","N")</f>
        <v>N</v>
      </c>
      <c r="Y494" s="1294" t="str">
        <f>IF(ISNUMBER(SEARCH(kpi_catalog[[#Headers],[Campaign ID]],$Q494)),"Y","N")</f>
        <v>N</v>
      </c>
      <c r="Z494" s="1294" t="str">
        <f>IF(ISNUMBER(SEARCH(kpi_catalog[[#Headers],[Channel]],$Q494)),"Y","N")</f>
        <v>N</v>
      </c>
      <c r="AA494" s="1294" t="str">
        <f>IF(ISNUMBER(SEARCH(kpi_catalog[[#Headers],[Campaign ID]],$Q494)),"Y","N")</f>
        <v>N</v>
      </c>
      <c r="AB494" s="1294" t="str">
        <f>IF(ISNUMBER(SEARCH(kpi_catalog[[#Headers],[Campaign Name]],$Q494)),"Y","N")</f>
        <v>N</v>
      </c>
      <c r="AC494" s="1294" t="str">
        <f>IF(ISNUMBER(SEARCH(kpi_catalog[[#Headers],[Touchpoint]],$Q494)),"Y","N")</f>
        <v>N</v>
      </c>
      <c r="AD494" s="1294" t="str">
        <f>IF(ISNUMBER(SEARCH(kpi_catalog[[#Headers],[Campaign type]],$Q494)),"Y","N")</f>
        <v>N</v>
      </c>
      <c r="AE494" s="1294" t="str">
        <f>IF(ISNUMBER(SEARCH(kpi_catalog[[#Headers],[Product franchise]],$Q494)),"Y","N")</f>
        <v>Y</v>
      </c>
      <c r="AF494" s="1294" t="str">
        <f>IF(ISNUMBER(SEARCH(kpi_catalog[[#Headers],[Product code]],$Q494)),"Y","N")</f>
        <v>Y</v>
      </c>
      <c r="AG494" s="1297" t="s">
        <v>4337</v>
      </c>
      <c r="AH494" s="1296"/>
      <c r="AI494" s="1297"/>
      <c r="AJ494" s="1297"/>
    </row>
    <row r="495" spans="1:36" ht="30" customHeight="1">
      <c r="A495" s="1282">
        <v>493</v>
      </c>
      <c r="B495" s="1283" t="s">
        <v>5747</v>
      </c>
      <c r="C495" s="1296"/>
      <c r="D495" s="1323" t="s">
        <v>5824</v>
      </c>
      <c r="E495" s="1355" t="s">
        <v>5825</v>
      </c>
      <c r="F495" s="1355" t="s">
        <v>5834</v>
      </c>
      <c r="G495" s="1355" t="s">
        <v>3368</v>
      </c>
      <c r="H495" s="1355" t="s">
        <v>4392</v>
      </c>
      <c r="I495" s="1355" t="s">
        <v>145</v>
      </c>
      <c r="J495" s="1318" t="s">
        <v>4752</v>
      </c>
      <c r="K495" s="1291" t="s">
        <v>4346</v>
      </c>
      <c r="L495" s="1292" t="str">
        <f>IF(ISNUMBER(SEARCH(kpi_catalog[[#Headers],[Till Date]],K495)),"Y","N")</f>
        <v>N</v>
      </c>
      <c r="M495" s="1292" t="str">
        <f t="shared" si="8"/>
        <v>Y</v>
      </c>
      <c r="N495" s="1292" t="str">
        <f>IF(ISNUMBER(SEARCH(kpi_catalog[[#Headers],[YTD]],$K495)),"Y","N")</f>
        <v>Y</v>
      </c>
      <c r="O495" s="1292" t="str">
        <f>IF(ISNUMBER(SEARCH(kpi_catalog[[#Headers],[MTD]],$K495)),"Y","N")</f>
        <v>N</v>
      </c>
      <c r="P495" s="1292" t="str">
        <f>IF(ISNUMBER(SEARCH(kpi_catalog[[#Headers],[Selected period]],$K495)),"Y","N")</f>
        <v>N</v>
      </c>
      <c r="Q495" s="1318" t="s">
        <v>4753</v>
      </c>
      <c r="R495" s="1319" t="str">
        <f>IF(ISNUMBER(SEARCH(kpi_catalog[[#Headers],[Division]],$Q495)),"Y","N")</f>
        <v>Y</v>
      </c>
      <c r="S495" s="1294" t="str">
        <f>IF(ISNUMBER(SEARCH(kpi_catalog[[#Headers],[Brand]],$Q495)),"Y","N")</f>
        <v>Y</v>
      </c>
      <c r="T495" s="1294" t="str">
        <f>IF(ISNUMBER(SEARCH(kpi_catalog[[#Headers],[Acquisition Period]],$Q495)),"Y","N")</f>
        <v>N</v>
      </c>
      <c r="U495" s="1294" t="str">
        <f>IF(ISNUMBER(SEARCH(kpi_catalog[[#Headers],[Engager Type]],$Q495)),"Y","N")</f>
        <v>N</v>
      </c>
      <c r="V495" s="1294" t="str">
        <f>IF(ISNUMBER(SEARCH(kpi_catalog[[#Headers],[Buyer Type]],$Q495)),"Y","N")</f>
        <v>Y</v>
      </c>
      <c r="W495" s="1294" t="str">
        <f>IF(ISNUMBER(SEARCH(kpi_catalog[[#Headers],[Loyalty Filter]],$Q495)),"Y","N")</f>
        <v>Y</v>
      </c>
      <c r="X495" s="1294" t="str">
        <f>IF(ISNUMBER(SEARCH(kpi_catalog[[#Headers],[Channel]],$Q495)),"Y","N")</f>
        <v>N</v>
      </c>
      <c r="Y495" s="1294" t="str">
        <f>IF(ISNUMBER(SEARCH(kpi_catalog[[#Headers],[Campaign ID]],$Q495)),"Y","N")</f>
        <v>N</v>
      </c>
      <c r="Z495" s="1294" t="str">
        <f>IF(ISNUMBER(SEARCH(kpi_catalog[[#Headers],[Channel]],$Q495)),"Y","N")</f>
        <v>N</v>
      </c>
      <c r="AA495" s="1294" t="str">
        <f>IF(ISNUMBER(SEARCH(kpi_catalog[[#Headers],[Campaign ID]],$Q495)),"Y","N")</f>
        <v>N</v>
      </c>
      <c r="AB495" s="1294" t="str">
        <f>IF(ISNUMBER(SEARCH(kpi_catalog[[#Headers],[Campaign Name]],$Q495)),"Y","N")</f>
        <v>N</v>
      </c>
      <c r="AC495" s="1294" t="str">
        <f>IF(ISNUMBER(SEARCH(kpi_catalog[[#Headers],[Touchpoint]],$Q495)),"Y","N")</f>
        <v>N</v>
      </c>
      <c r="AD495" s="1294" t="str">
        <f>IF(ISNUMBER(SEARCH(kpi_catalog[[#Headers],[Campaign type]],$Q495)),"Y","N")</f>
        <v>N</v>
      </c>
      <c r="AE495" s="1294" t="str">
        <f>IF(ISNUMBER(SEARCH(kpi_catalog[[#Headers],[Product franchise]],$Q495)),"Y","N")</f>
        <v>Y</v>
      </c>
      <c r="AF495" s="1294" t="str">
        <f>IF(ISNUMBER(SEARCH(kpi_catalog[[#Headers],[Product code]],$Q495)),"Y","N")</f>
        <v>Y</v>
      </c>
      <c r="AG495" s="1323"/>
      <c r="AH495" s="1296"/>
      <c r="AI495" s="1297"/>
      <c r="AJ495" s="1297"/>
    </row>
    <row r="496" spans="1:36" ht="30" customHeight="1">
      <c r="A496" s="1282">
        <v>494</v>
      </c>
      <c r="B496" s="1283" t="s">
        <v>5747</v>
      </c>
      <c r="C496" s="1296"/>
      <c r="D496" s="1323" t="s">
        <v>5824</v>
      </c>
      <c r="E496" s="1355" t="s">
        <v>5825</v>
      </c>
      <c r="F496" s="1355" t="s">
        <v>5835</v>
      </c>
      <c r="G496" s="1355" t="s">
        <v>4339</v>
      </c>
      <c r="H496" s="1355" t="s">
        <v>4392</v>
      </c>
      <c r="I496" s="1355" t="s">
        <v>145</v>
      </c>
      <c r="J496" s="1318" t="s">
        <v>4752</v>
      </c>
      <c r="K496" s="1291" t="s">
        <v>4346</v>
      </c>
      <c r="L496" s="1292" t="str">
        <f>IF(ISNUMBER(SEARCH(kpi_catalog[[#Headers],[Till Date]],K496)),"Y","N")</f>
        <v>N</v>
      </c>
      <c r="M496" s="1292" t="str">
        <f t="shared" si="8"/>
        <v>Y</v>
      </c>
      <c r="N496" s="1292" t="str">
        <f>IF(ISNUMBER(SEARCH(kpi_catalog[[#Headers],[YTD]],$K496)),"Y","N")</f>
        <v>Y</v>
      </c>
      <c r="O496" s="1292" t="str">
        <f>IF(ISNUMBER(SEARCH(kpi_catalog[[#Headers],[MTD]],$K496)),"Y","N")</f>
        <v>N</v>
      </c>
      <c r="P496" s="1292" t="str">
        <f>IF(ISNUMBER(SEARCH(kpi_catalog[[#Headers],[Selected period]],$K496)),"Y","N")</f>
        <v>N</v>
      </c>
      <c r="Q496" s="1318" t="s">
        <v>4753</v>
      </c>
      <c r="R496" s="1319" t="str">
        <f>IF(ISNUMBER(SEARCH(kpi_catalog[[#Headers],[Division]],$Q496)),"Y","N")</f>
        <v>Y</v>
      </c>
      <c r="S496" s="1294" t="str">
        <f>IF(ISNUMBER(SEARCH(kpi_catalog[[#Headers],[Brand]],$Q496)),"Y","N")</f>
        <v>Y</v>
      </c>
      <c r="T496" s="1294" t="str">
        <f>IF(ISNUMBER(SEARCH(kpi_catalog[[#Headers],[Acquisition Period]],$Q496)),"Y","N")</f>
        <v>N</v>
      </c>
      <c r="U496" s="1294" t="str">
        <f>IF(ISNUMBER(SEARCH(kpi_catalog[[#Headers],[Engager Type]],$Q496)),"Y","N")</f>
        <v>N</v>
      </c>
      <c r="V496" s="1294" t="str">
        <f>IF(ISNUMBER(SEARCH(kpi_catalog[[#Headers],[Buyer Type]],$Q496)),"Y","N")</f>
        <v>Y</v>
      </c>
      <c r="W496" s="1294" t="str">
        <f>IF(ISNUMBER(SEARCH(kpi_catalog[[#Headers],[Loyalty Filter]],$Q496)),"Y","N")</f>
        <v>Y</v>
      </c>
      <c r="X496" s="1294" t="str">
        <f>IF(ISNUMBER(SEARCH(kpi_catalog[[#Headers],[Channel]],$Q496)),"Y","N")</f>
        <v>N</v>
      </c>
      <c r="Y496" s="1294" t="str">
        <f>IF(ISNUMBER(SEARCH(kpi_catalog[[#Headers],[Campaign ID]],$Q496)),"Y","N")</f>
        <v>N</v>
      </c>
      <c r="Z496" s="1294" t="str">
        <f>IF(ISNUMBER(SEARCH(kpi_catalog[[#Headers],[Channel]],$Q496)),"Y","N")</f>
        <v>N</v>
      </c>
      <c r="AA496" s="1294" t="str">
        <f>IF(ISNUMBER(SEARCH(kpi_catalog[[#Headers],[Campaign ID]],$Q496)),"Y","N")</f>
        <v>N</v>
      </c>
      <c r="AB496" s="1294" t="str">
        <f>IF(ISNUMBER(SEARCH(kpi_catalog[[#Headers],[Campaign Name]],$Q496)),"Y","N")</f>
        <v>N</v>
      </c>
      <c r="AC496" s="1294" t="str">
        <f>IF(ISNUMBER(SEARCH(kpi_catalog[[#Headers],[Touchpoint]],$Q496)),"Y","N")</f>
        <v>N</v>
      </c>
      <c r="AD496" s="1294" t="str">
        <f>IF(ISNUMBER(SEARCH(kpi_catalog[[#Headers],[Campaign type]],$Q496)),"Y","N")</f>
        <v>N</v>
      </c>
      <c r="AE496" s="1294" t="str">
        <f>IF(ISNUMBER(SEARCH(kpi_catalog[[#Headers],[Product franchise]],$Q496)),"Y","N")</f>
        <v>Y</v>
      </c>
      <c r="AF496" s="1294" t="str">
        <f>IF(ISNUMBER(SEARCH(kpi_catalog[[#Headers],[Product code]],$Q496)),"Y","N")</f>
        <v>Y</v>
      </c>
      <c r="AG496" s="1297" t="s">
        <v>4337</v>
      </c>
      <c r="AH496" s="1296"/>
      <c r="AI496" s="1297"/>
      <c r="AJ496" s="1297"/>
    </row>
    <row r="497" spans="1:36" ht="30" customHeight="1">
      <c r="A497" s="1282">
        <v>495</v>
      </c>
      <c r="B497" s="1283" t="s">
        <v>5747</v>
      </c>
      <c r="C497" s="1296"/>
      <c r="D497" s="1323" t="s">
        <v>5818</v>
      </c>
      <c r="E497" s="1355" t="s">
        <v>5836</v>
      </c>
      <c r="F497" s="1355" t="s">
        <v>4785</v>
      </c>
      <c r="G497" s="1355" t="s">
        <v>3368</v>
      </c>
      <c r="H497" s="1355" t="s">
        <v>4392</v>
      </c>
      <c r="I497" s="1355" t="s">
        <v>145</v>
      </c>
      <c r="J497" s="1318" t="s">
        <v>4752</v>
      </c>
      <c r="K497" s="1291" t="s">
        <v>4346</v>
      </c>
      <c r="L497" s="1292" t="str">
        <f>IF(ISNUMBER(SEARCH(kpi_catalog[[#Headers],[Till Date]],K497)),"Y","N")</f>
        <v>N</v>
      </c>
      <c r="M497" s="1292" t="str">
        <f t="shared" si="8"/>
        <v>Y</v>
      </c>
      <c r="N497" s="1292" t="str">
        <f>IF(ISNUMBER(SEARCH(kpi_catalog[[#Headers],[YTD]],$K497)),"Y","N")</f>
        <v>Y</v>
      </c>
      <c r="O497" s="1292" t="str">
        <f>IF(ISNUMBER(SEARCH(kpi_catalog[[#Headers],[MTD]],$K497)),"Y","N")</f>
        <v>N</v>
      </c>
      <c r="P497" s="1292" t="str">
        <f>IF(ISNUMBER(SEARCH(kpi_catalog[[#Headers],[Selected period]],$K497)),"Y","N")</f>
        <v>N</v>
      </c>
      <c r="Q497" s="1318" t="s">
        <v>4753</v>
      </c>
      <c r="R497" s="1319" t="str">
        <f>IF(ISNUMBER(SEARCH(kpi_catalog[[#Headers],[Division]],$Q497)),"Y","N")</f>
        <v>Y</v>
      </c>
      <c r="S497" s="1294" t="str">
        <f>IF(ISNUMBER(SEARCH(kpi_catalog[[#Headers],[Brand]],$Q497)),"Y","N")</f>
        <v>Y</v>
      </c>
      <c r="T497" s="1294" t="str">
        <f>IF(ISNUMBER(SEARCH(kpi_catalog[[#Headers],[Acquisition Period]],$Q497)),"Y","N")</f>
        <v>N</v>
      </c>
      <c r="U497" s="1294" t="str">
        <f>IF(ISNUMBER(SEARCH(kpi_catalog[[#Headers],[Engager Type]],$Q497)),"Y","N")</f>
        <v>N</v>
      </c>
      <c r="V497" s="1294" t="str">
        <f>IF(ISNUMBER(SEARCH(kpi_catalog[[#Headers],[Buyer Type]],$Q497)),"Y","N")</f>
        <v>Y</v>
      </c>
      <c r="W497" s="1294" t="str">
        <f>IF(ISNUMBER(SEARCH(kpi_catalog[[#Headers],[Loyalty Filter]],$Q497)),"Y","N")</f>
        <v>Y</v>
      </c>
      <c r="X497" s="1294" t="str">
        <f>IF(ISNUMBER(SEARCH(kpi_catalog[[#Headers],[Channel]],$Q497)),"Y","N")</f>
        <v>N</v>
      </c>
      <c r="Y497" s="1294" t="str">
        <f>IF(ISNUMBER(SEARCH(kpi_catalog[[#Headers],[Campaign ID]],$Q497)),"Y","N")</f>
        <v>N</v>
      </c>
      <c r="Z497" s="1294" t="str">
        <f>IF(ISNUMBER(SEARCH(kpi_catalog[[#Headers],[Channel]],$Q497)),"Y","N")</f>
        <v>N</v>
      </c>
      <c r="AA497" s="1294" t="str">
        <f>IF(ISNUMBER(SEARCH(kpi_catalog[[#Headers],[Campaign ID]],$Q497)),"Y","N")</f>
        <v>N</v>
      </c>
      <c r="AB497" s="1294" t="str">
        <f>IF(ISNUMBER(SEARCH(kpi_catalog[[#Headers],[Campaign Name]],$Q497)),"Y","N")</f>
        <v>N</v>
      </c>
      <c r="AC497" s="1294" t="str">
        <f>IF(ISNUMBER(SEARCH(kpi_catalog[[#Headers],[Touchpoint]],$Q497)),"Y","N")</f>
        <v>N</v>
      </c>
      <c r="AD497" s="1294" t="str">
        <f>IF(ISNUMBER(SEARCH(kpi_catalog[[#Headers],[Campaign type]],$Q497)),"Y","N")</f>
        <v>N</v>
      </c>
      <c r="AE497" s="1294" t="str">
        <f>IF(ISNUMBER(SEARCH(kpi_catalog[[#Headers],[Product franchise]],$Q497)),"Y","N")</f>
        <v>Y</v>
      </c>
      <c r="AF497" s="1294" t="str">
        <f>IF(ISNUMBER(SEARCH(kpi_catalog[[#Headers],[Product code]],$Q497)),"Y","N")</f>
        <v>Y</v>
      </c>
      <c r="AG497" s="1323"/>
      <c r="AH497" s="1296"/>
      <c r="AI497" s="1297"/>
      <c r="AJ497" s="1297"/>
    </row>
    <row r="498" spans="1:36" ht="30" customHeight="1">
      <c r="A498" s="1282">
        <v>496</v>
      </c>
      <c r="B498" s="1283" t="s">
        <v>5747</v>
      </c>
      <c r="C498" s="1296"/>
      <c r="D498" s="1323" t="s">
        <v>5818</v>
      </c>
      <c r="E498" s="1355" t="s">
        <v>5836</v>
      </c>
      <c r="F498" s="1355" t="s">
        <v>4786</v>
      </c>
      <c r="G498" s="1355" t="s">
        <v>4339</v>
      </c>
      <c r="H498" s="1355" t="s">
        <v>4392</v>
      </c>
      <c r="I498" s="1355" t="s">
        <v>145</v>
      </c>
      <c r="J498" s="1318" t="s">
        <v>4752</v>
      </c>
      <c r="K498" s="1291" t="s">
        <v>4346</v>
      </c>
      <c r="L498" s="1292" t="str">
        <f>IF(ISNUMBER(SEARCH(kpi_catalog[[#Headers],[Till Date]],K498)),"Y","N")</f>
        <v>N</v>
      </c>
      <c r="M498" s="1292" t="str">
        <f t="shared" si="8"/>
        <v>Y</v>
      </c>
      <c r="N498" s="1292" t="str">
        <f>IF(ISNUMBER(SEARCH(kpi_catalog[[#Headers],[YTD]],$K498)),"Y","N")</f>
        <v>Y</v>
      </c>
      <c r="O498" s="1292" t="str">
        <f>IF(ISNUMBER(SEARCH(kpi_catalog[[#Headers],[MTD]],$K498)),"Y","N")</f>
        <v>N</v>
      </c>
      <c r="P498" s="1292" t="str">
        <f>IF(ISNUMBER(SEARCH(kpi_catalog[[#Headers],[Selected period]],$K498)),"Y","N")</f>
        <v>N</v>
      </c>
      <c r="Q498" s="1318" t="s">
        <v>4753</v>
      </c>
      <c r="R498" s="1319" t="str">
        <f>IF(ISNUMBER(SEARCH(kpi_catalog[[#Headers],[Division]],$Q498)),"Y","N")</f>
        <v>Y</v>
      </c>
      <c r="S498" s="1294" t="str">
        <f>IF(ISNUMBER(SEARCH(kpi_catalog[[#Headers],[Brand]],$Q498)),"Y","N")</f>
        <v>Y</v>
      </c>
      <c r="T498" s="1294" t="str">
        <f>IF(ISNUMBER(SEARCH(kpi_catalog[[#Headers],[Acquisition Period]],$Q498)),"Y","N")</f>
        <v>N</v>
      </c>
      <c r="U498" s="1294" t="str">
        <f>IF(ISNUMBER(SEARCH(kpi_catalog[[#Headers],[Engager Type]],$Q498)),"Y","N")</f>
        <v>N</v>
      </c>
      <c r="V498" s="1294" t="str">
        <f>IF(ISNUMBER(SEARCH(kpi_catalog[[#Headers],[Buyer Type]],$Q498)),"Y","N")</f>
        <v>Y</v>
      </c>
      <c r="W498" s="1294" t="str">
        <f>IF(ISNUMBER(SEARCH(kpi_catalog[[#Headers],[Loyalty Filter]],$Q498)),"Y","N")</f>
        <v>Y</v>
      </c>
      <c r="X498" s="1294" t="str">
        <f>IF(ISNUMBER(SEARCH(kpi_catalog[[#Headers],[Channel]],$Q498)),"Y","N")</f>
        <v>N</v>
      </c>
      <c r="Y498" s="1294" t="str">
        <f>IF(ISNUMBER(SEARCH(kpi_catalog[[#Headers],[Campaign ID]],$Q498)),"Y","N")</f>
        <v>N</v>
      </c>
      <c r="Z498" s="1294" t="str">
        <f>IF(ISNUMBER(SEARCH(kpi_catalog[[#Headers],[Channel]],$Q498)),"Y","N")</f>
        <v>N</v>
      </c>
      <c r="AA498" s="1294" t="str">
        <f>IF(ISNUMBER(SEARCH(kpi_catalog[[#Headers],[Campaign ID]],$Q498)),"Y","N")</f>
        <v>N</v>
      </c>
      <c r="AB498" s="1294" t="str">
        <f>IF(ISNUMBER(SEARCH(kpi_catalog[[#Headers],[Campaign Name]],$Q498)),"Y","N")</f>
        <v>N</v>
      </c>
      <c r="AC498" s="1294" t="str">
        <f>IF(ISNUMBER(SEARCH(kpi_catalog[[#Headers],[Touchpoint]],$Q498)),"Y","N")</f>
        <v>N</v>
      </c>
      <c r="AD498" s="1294" t="str">
        <f>IF(ISNUMBER(SEARCH(kpi_catalog[[#Headers],[Campaign type]],$Q498)),"Y","N")</f>
        <v>N</v>
      </c>
      <c r="AE498" s="1294" t="str">
        <f>IF(ISNUMBER(SEARCH(kpi_catalog[[#Headers],[Product franchise]],$Q498)),"Y","N")</f>
        <v>Y</v>
      </c>
      <c r="AF498" s="1294" t="str">
        <f>IF(ISNUMBER(SEARCH(kpi_catalog[[#Headers],[Product code]],$Q498)),"Y","N")</f>
        <v>Y</v>
      </c>
      <c r="AG498" s="1297" t="s">
        <v>4337</v>
      </c>
      <c r="AH498" s="1296"/>
      <c r="AI498" s="1297"/>
      <c r="AJ498" s="1297"/>
    </row>
    <row r="499" spans="1:36" ht="30" customHeight="1">
      <c r="A499" s="1282">
        <v>497</v>
      </c>
      <c r="B499" s="1283" t="s">
        <v>5747</v>
      </c>
      <c r="C499" s="1296"/>
      <c r="D499" s="1323" t="s">
        <v>5824</v>
      </c>
      <c r="E499" s="1355" t="s">
        <v>5837</v>
      </c>
      <c r="F499" s="1355" t="s">
        <v>4787</v>
      </c>
      <c r="G499" s="1355" t="s">
        <v>3368</v>
      </c>
      <c r="H499" s="1355" t="s">
        <v>4392</v>
      </c>
      <c r="I499" s="1355" t="s">
        <v>145</v>
      </c>
      <c r="J499" s="1318" t="s">
        <v>4752</v>
      </c>
      <c r="K499" s="1291" t="s">
        <v>4346</v>
      </c>
      <c r="L499" s="1292" t="str">
        <f>IF(ISNUMBER(SEARCH(kpi_catalog[[#Headers],[Till Date]],K499)),"Y","N")</f>
        <v>N</v>
      </c>
      <c r="M499" s="1292" t="str">
        <f t="shared" si="8"/>
        <v>Y</v>
      </c>
      <c r="N499" s="1292" t="str">
        <f>IF(ISNUMBER(SEARCH(kpi_catalog[[#Headers],[YTD]],$K499)),"Y","N")</f>
        <v>Y</v>
      </c>
      <c r="O499" s="1292" t="str">
        <f>IF(ISNUMBER(SEARCH(kpi_catalog[[#Headers],[MTD]],$K499)),"Y","N")</f>
        <v>N</v>
      </c>
      <c r="P499" s="1292" t="str">
        <f>IF(ISNUMBER(SEARCH(kpi_catalog[[#Headers],[Selected period]],$K499)),"Y","N")</f>
        <v>N</v>
      </c>
      <c r="Q499" s="1318" t="s">
        <v>4753</v>
      </c>
      <c r="R499" s="1319" t="str">
        <f>IF(ISNUMBER(SEARCH(kpi_catalog[[#Headers],[Division]],$Q499)),"Y","N")</f>
        <v>Y</v>
      </c>
      <c r="S499" s="1294" t="str">
        <f>IF(ISNUMBER(SEARCH(kpi_catalog[[#Headers],[Brand]],$Q499)),"Y","N")</f>
        <v>Y</v>
      </c>
      <c r="T499" s="1294" t="str">
        <f>IF(ISNUMBER(SEARCH(kpi_catalog[[#Headers],[Acquisition Period]],$Q499)),"Y","N")</f>
        <v>N</v>
      </c>
      <c r="U499" s="1294" t="str">
        <f>IF(ISNUMBER(SEARCH(kpi_catalog[[#Headers],[Engager Type]],$Q499)),"Y","N")</f>
        <v>N</v>
      </c>
      <c r="V499" s="1294" t="str">
        <f>IF(ISNUMBER(SEARCH(kpi_catalog[[#Headers],[Buyer Type]],$Q499)),"Y","N")</f>
        <v>Y</v>
      </c>
      <c r="W499" s="1294" t="str">
        <f>IF(ISNUMBER(SEARCH(kpi_catalog[[#Headers],[Loyalty Filter]],$Q499)),"Y","N")</f>
        <v>Y</v>
      </c>
      <c r="X499" s="1294" t="str">
        <f>IF(ISNUMBER(SEARCH(kpi_catalog[[#Headers],[Channel]],$Q499)),"Y","N")</f>
        <v>N</v>
      </c>
      <c r="Y499" s="1294" t="str">
        <f>IF(ISNUMBER(SEARCH(kpi_catalog[[#Headers],[Campaign ID]],$Q499)),"Y","N")</f>
        <v>N</v>
      </c>
      <c r="Z499" s="1294" t="str">
        <f>IF(ISNUMBER(SEARCH(kpi_catalog[[#Headers],[Channel]],$Q499)),"Y","N")</f>
        <v>N</v>
      </c>
      <c r="AA499" s="1294" t="str">
        <f>IF(ISNUMBER(SEARCH(kpi_catalog[[#Headers],[Campaign ID]],$Q499)),"Y","N")</f>
        <v>N</v>
      </c>
      <c r="AB499" s="1294" t="str">
        <f>IF(ISNUMBER(SEARCH(kpi_catalog[[#Headers],[Campaign Name]],$Q499)),"Y","N")</f>
        <v>N</v>
      </c>
      <c r="AC499" s="1294" t="str">
        <f>IF(ISNUMBER(SEARCH(kpi_catalog[[#Headers],[Touchpoint]],$Q499)),"Y","N")</f>
        <v>N</v>
      </c>
      <c r="AD499" s="1294" t="str">
        <f>IF(ISNUMBER(SEARCH(kpi_catalog[[#Headers],[Campaign type]],$Q499)),"Y","N")</f>
        <v>N</v>
      </c>
      <c r="AE499" s="1294" t="str">
        <f>IF(ISNUMBER(SEARCH(kpi_catalog[[#Headers],[Product franchise]],$Q499)),"Y","N")</f>
        <v>Y</v>
      </c>
      <c r="AF499" s="1294" t="str">
        <f>IF(ISNUMBER(SEARCH(kpi_catalog[[#Headers],[Product code]],$Q499)),"Y","N")</f>
        <v>Y</v>
      </c>
      <c r="AG499" s="1323"/>
      <c r="AH499" s="1296"/>
      <c r="AI499" s="1297"/>
      <c r="AJ499" s="1297"/>
    </row>
    <row r="500" spans="1:36" ht="30" customHeight="1">
      <c r="A500" s="1282">
        <v>498</v>
      </c>
      <c r="B500" s="1283" t="s">
        <v>5747</v>
      </c>
      <c r="C500" s="1309"/>
      <c r="D500" s="1323" t="s">
        <v>5824</v>
      </c>
      <c r="E500" s="1364" t="s">
        <v>5837</v>
      </c>
      <c r="F500" s="1364" t="s">
        <v>4788</v>
      </c>
      <c r="G500" s="1364" t="s">
        <v>4339</v>
      </c>
      <c r="H500" s="1364" t="s">
        <v>4392</v>
      </c>
      <c r="I500" s="1364" t="s">
        <v>145</v>
      </c>
      <c r="J500" s="1333" t="s">
        <v>4752</v>
      </c>
      <c r="K500" s="1301" t="s">
        <v>4346</v>
      </c>
      <c r="L500" s="1304" t="str">
        <f>IF(ISNUMBER(SEARCH(kpi_catalog[[#Headers],[Till Date]],K500)),"Y","N")</f>
        <v>N</v>
      </c>
      <c r="M500" s="1304" t="str">
        <f t="shared" si="8"/>
        <v>Y</v>
      </c>
      <c r="N500" s="1304" t="str">
        <f>IF(ISNUMBER(SEARCH(kpi_catalog[[#Headers],[YTD]],$K500)),"Y","N")</f>
        <v>Y</v>
      </c>
      <c r="O500" s="1304" t="str">
        <f>IF(ISNUMBER(SEARCH(kpi_catalog[[#Headers],[MTD]],$K500)),"Y","N")</f>
        <v>N</v>
      </c>
      <c r="P500" s="1304" t="str">
        <f>IF(ISNUMBER(SEARCH(kpi_catalog[[#Headers],[Selected period]],$K500)),"Y","N")</f>
        <v>N</v>
      </c>
      <c r="Q500" s="1333" t="s">
        <v>4753</v>
      </c>
      <c r="R500" s="1345" t="str">
        <f>IF(ISNUMBER(SEARCH(kpi_catalog[[#Headers],[Division]],$Q500)),"Y","N")</f>
        <v>Y</v>
      </c>
      <c r="S500" s="1307" t="str">
        <f>IF(ISNUMBER(SEARCH(kpi_catalog[[#Headers],[Brand]],$Q500)),"Y","N")</f>
        <v>Y</v>
      </c>
      <c r="T500" s="1307" t="str">
        <f>IF(ISNUMBER(SEARCH(kpi_catalog[[#Headers],[Acquisition Period]],$Q500)),"Y","N")</f>
        <v>N</v>
      </c>
      <c r="U500" s="1307" t="str">
        <f>IF(ISNUMBER(SEARCH(kpi_catalog[[#Headers],[Engager Type]],$Q500)),"Y","N")</f>
        <v>N</v>
      </c>
      <c r="V500" s="1307" t="str">
        <f>IF(ISNUMBER(SEARCH(kpi_catalog[[#Headers],[Buyer Type]],$Q500)),"Y","N")</f>
        <v>Y</v>
      </c>
      <c r="W500" s="1307" t="str">
        <f>IF(ISNUMBER(SEARCH(kpi_catalog[[#Headers],[Loyalty Filter]],$Q500)),"Y","N")</f>
        <v>Y</v>
      </c>
      <c r="X500" s="1307" t="str">
        <f>IF(ISNUMBER(SEARCH(kpi_catalog[[#Headers],[Channel]],$Q500)),"Y","N")</f>
        <v>N</v>
      </c>
      <c r="Y500" s="1307" t="str">
        <f>IF(ISNUMBER(SEARCH(kpi_catalog[[#Headers],[Campaign ID]],$Q500)),"Y","N")</f>
        <v>N</v>
      </c>
      <c r="Z500" s="1307" t="str">
        <f>IF(ISNUMBER(SEARCH(kpi_catalog[[#Headers],[Channel]],$Q500)),"Y","N")</f>
        <v>N</v>
      </c>
      <c r="AA500" s="1307" t="str">
        <f>IF(ISNUMBER(SEARCH(kpi_catalog[[#Headers],[Campaign ID]],$Q500)),"Y","N")</f>
        <v>N</v>
      </c>
      <c r="AB500" s="1307" t="str">
        <f>IF(ISNUMBER(SEARCH(kpi_catalog[[#Headers],[Campaign Name]],$Q500)),"Y","N")</f>
        <v>N</v>
      </c>
      <c r="AC500" s="1307" t="str">
        <f>IF(ISNUMBER(SEARCH(kpi_catalog[[#Headers],[Touchpoint]],$Q500)),"Y","N")</f>
        <v>N</v>
      </c>
      <c r="AD500" s="1307" t="str">
        <f>IF(ISNUMBER(SEARCH(kpi_catalog[[#Headers],[Campaign type]],$Q500)),"Y","N")</f>
        <v>N</v>
      </c>
      <c r="AE500" s="1307" t="str">
        <f>IF(ISNUMBER(SEARCH(kpi_catalog[[#Headers],[Product franchise]],$Q500)),"Y","N")</f>
        <v>Y</v>
      </c>
      <c r="AF500" s="1307" t="str">
        <f>IF(ISNUMBER(SEARCH(kpi_catalog[[#Headers],[Product code]],$Q500)),"Y","N")</f>
        <v>Y</v>
      </c>
      <c r="AG500" s="1310" t="s">
        <v>4337</v>
      </c>
      <c r="AH500" s="1309"/>
      <c r="AI500" s="1310"/>
      <c r="AJ500" s="1310"/>
    </row>
    <row r="501" spans="1:36" s="1353" customFormat="1" ht="30" customHeight="1">
      <c r="A501" s="1346">
        <v>499</v>
      </c>
      <c r="B501" s="1347" t="s">
        <v>5838</v>
      </c>
      <c r="C501" s="1346"/>
      <c r="D501" s="1346"/>
      <c r="E501" s="1347"/>
      <c r="F501" s="1346"/>
      <c r="G501" s="1346"/>
      <c r="H501" s="1346"/>
      <c r="I501" s="1346" t="s">
        <v>145</v>
      </c>
      <c r="J501" s="1346" t="s">
        <v>4789</v>
      </c>
      <c r="K501" s="1346"/>
      <c r="L501" s="1348" t="str">
        <f>IF(ISNUMBER(SEARCH(kpi_catalog[[#Headers],[Till Date]],K501)),"Y","N")</f>
        <v>N</v>
      </c>
      <c r="M501" s="1348" t="str">
        <f t="shared" si="8"/>
        <v>N</v>
      </c>
      <c r="N501" s="1348" t="str">
        <f>IF(ISNUMBER(SEARCH(kpi_catalog[[#Headers],[YTD]],$K501)),"Y","N")</f>
        <v>N</v>
      </c>
      <c r="O501" s="1349" t="str">
        <f>IF(ISNUMBER(SEARCH("MTD",K501)),"Y","N")</f>
        <v>N</v>
      </c>
      <c r="P501" s="1349" t="str">
        <f>IF(ISNUMBER(SEARCH("Selected date",K501)),"Y","N")</f>
        <v>N</v>
      </c>
      <c r="Q501" s="1350"/>
      <c r="R501" s="1351" t="str">
        <f>IF(ISNUMBER(SEARCH(kpi_catalog[[#Headers],[Division]],$Q501)),"Y","N")</f>
        <v>N</v>
      </c>
      <c r="S501" s="1352"/>
      <c r="T501" s="1352"/>
      <c r="U501" s="1352"/>
      <c r="V501" s="1352"/>
      <c r="W501" s="1352"/>
      <c r="X501" s="1352" t="str">
        <f>IF(ISNUMBER(SEARCH(kpi_catalog[[#Headers],[Channel]],$Q501)),"Y","N")</f>
        <v>N</v>
      </c>
      <c r="Y501" s="1352" t="str">
        <f>IF(ISNUMBER(SEARCH(kpi_catalog[[#Headers],[Campaign ID]],$Q501)),"Y","N")</f>
        <v>N</v>
      </c>
      <c r="Z501" s="1352" t="str">
        <f>IF(ISNUMBER(SEARCH(kpi_catalog[[#Headers],[Channel]],$Q501)),"Y","N")</f>
        <v>N</v>
      </c>
      <c r="AA501" s="1352" t="str">
        <f>IF(ISNUMBER(SEARCH(kpi_catalog[[#Headers],[Campaign ID]],$Q501)),"Y","N")</f>
        <v>N</v>
      </c>
      <c r="AB501" s="1352" t="str">
        <f>IF(ISNUMBER(SEARCH(kpi_catalog[[#Headers],[Campaign Name]],$Q501)),"Y","N")</f>
        <v>N</v>
      </c>
      <c r="AC501" s="1352" t="str">
        <f>IF(ISNUMBER(SEARCH(kpi_catalog[[#Headers],[Touchpoint]],$Q501)),"Y","N")</f>
        <v>N</v>
      </c>
      <c r="AD501" s="1352" t="str">
        <f>IF(ISNUMBER(SEARCH(kpi_catalog[[#Headers],[Campaign type]],$Q501)),"Y","N")</f>
        <v>N</v>
      </c>
      <c r="AE501" s="1352" t="str">
        <f>IF(ISNUMBER(SEARCH(kpi_catalog[[#Headers],[Product franchise]],$Q501)),"Y","N")</f>
        <v>N</v>
      </c>
      <c r="AF501" s="1352" t="str">
        <f>IF(ISNUMBER(SEARCH(kpi_catalog[[#Headers],[Product code]],$Q501)),"Y","N")</f>
        <v>N</v>
      </c>
      <c r="AG501" s="1350"/>
      <c r="AH501" s="1346"/>
      <c r="AI501" s="1346"/>
      <c r="AJ501" s="1346"/>
    </row>
    <row r="502" spans="1:36" ht="30" customHeight="1">
      <c r="A502" s="1282">
        <v>500</v>
      </c>
      <c r="B502" s="1283" t="s">
        <v>4536</v>
      </c>
      <c r="C502" s="1289"/>
      <c r="D502" s="1354" t="s">
        <v>4366</v>
      </c>
      <c r="E502" s="1354" t="s">
        <v>5823</v>
      </c>
      <c r="F502" s="1354" t="s">
        <v>4751</v>
      </c>
      <c r="G502" s="1354" t="s">
        <v>3368</v>
      </c>
      <c r="H502" s="1354" t="s">
        <v>4392</v>
      </c>
      <c r="I502" s="1354" t="s">
        <v>145</v>
      </c>
      <c r="J502" s="1316" t="s">
        <v>4789</v>
      </c>
      <c r="K502" s="1284" t="s">
        <v>4346</v>
      </c>
      <c r="L502" s="1285" t="str">
        <f>IF(ISNUMBER(SEARCH(kpi_catalog[[#Headers],[Till Date]],K502)),"Y","N")</f>
        <v>N</v>
      </c>
      <c r="M502" s="1285" t="str">
        <f t="shared" si="8"/>
        <v>Y</v>
      </c>
      <c r="N502" s="1285" t="str">
        <f>IF(ISNUMBER(SEARCH(kpi_catalog[[#Headers],[YTD]],$K502)),"Y","N")</f>
        <v>Y</v>
      </c>
      <c r="O502" s="1285" t="str">
        <f>IF(ISNUMBER(SEARCH(kpi_catalog[[#Headers],[MTD]],$K502)),"Y","N")</f>
        <v>N</v>
      </c>
      <c r="P502" s="1285" t="str">
        <f>IF(ISNUMBER(SEARCH(kpi_catalog[[#Headers],[Selected period]],$K502)),"Y","N")</f>
        <v>N</v>
      </c>
      <c r="Q502" s="1316" t="s">
        <v>4753</v>
      </c>
      <c r="R502" s="1317" t="str">
        <f>IF(ISNUMBER(SEARCH(kpi_catalog[[#Headers],[Division]],$Q502)),"Y","N")</f>
        <v>Y</v>
      </c>
      <c r="S502" s="1287" t="str">
        <f>IF(ISNUMBER(SEARCH(kpi_catalog[[#Headers],[Brand]],$Q502)),"Y","N")</f>
        <v>Y</v>
      </c>
      <c r="T502" s="1287" t="str">
        <f>IF(ISNUMBER(SEARCH(kpi_catalog[[#Headers],[Acquisition Period]],$Q502)),"Y","N")</f>
        <v>N</v>
      </c>
      <c r="U502" s="1287" t="str">
        <f>IF(ISNUMBER(SEARCH(kpi_catalog[[#Headers],[Engager Type]],$Q502)),"Y","N")</f>
        <v>N</v>
      </c>
      <c r="V502" s="1287" t="str">
        <f>IF(ISNUMBER(SEARCH(kpi_catalog[[#Headers],[Buyer Type]],$Q502)),"Y","N")</f>
        <v>Y</v>
      </c>
      <c r="W502" s="1287" t="str">
        <f>IF(ISNUMBER(SEARCH(kpi_catalog[[#Headers],[Loyalty Filter]],$Q502)),"Y","N")</f>
        <v>Y</v>
      </c>
      <c r="X502" s="1287" t="str">
        <f>IF(ISNUMBER(SEARCH(kpi_catalog[[#Headers],[Channel]],$Q502)),"Y","N")</f>
        <v>N</v>
      </c>
      <c r="Y502" s="1287" t="str">
        <f>IF(ISNUMBER(SEARCH(kpi_catalog[[#Headers],[Campaign ID]],$Q502)),"Y","N")</f>
        <v>N</v>
      </c>
      <c r="Z502" s="1287" t="str">
        <f>IF(ISNUMBER(SEARCH(kpi_catalog[[#Headers],[Channel]],$Q502)),"Y","N")</f>
        <v>N</v>
      </c>
      <c r="AA502" s="1287" t="str">
        <f>IF(ISNUMBER(SEARCH(kpi_catalog[[#Headers],[Campaign ID]],$Q502)),"Y","N")</f>
        <v>N</v>
      </c>
      <c r="AB502" s="1287" t="str">
        <f>IF(ISNUMBER(SEARCH(kpi_catalog[[#Headers],[Campaign Name]],$Q502)),"Y","N")</f>
        <v>N</v>
      </c>
      <c r="AC502" s="1287" t="str">
        <f>IF(ISNUMBER(SEARCH(kpi_catalog[[#Headers],[Touchpoint]],$Q502)),"Y","N")</f>
        <v>N</v>
      </c>
      <c r="AD502" s="1287" t="str">
        <f>IF(ISNUMBER(SEARCH(kpi_catalog[[#Headers],[Campaign type]],$Q502)),"Y","N")</f>
        <v>N</v>
      </c>
      <c r="AE502" s="1287" t="str">
        <f>IF(ISNUMBER(SEARCH(kpi_catalog[[#Headers],[Product franchise]],$Q502)),"Y","N")</f>
        <v>Y</v>
      </c>
      <c r="AF502" s="1287" t="str">
        <f>IF(ISNUMBER(SEARCH(kpi_catalog[[#Headers],[Product code]],$Q502)),"Y","N")</f>
        <v>Y</v>
      </c>
      <c r="AG502" s="1343"/>
      <c r="AH502" s="1289"/>
      <c r="AI502" s="1290"/>
      <c r="AJ502" s="1290"/>
    </row>
    <row r="503" spans="1:36" ht="30" customHeight="1">
      <c r="A503" s="1282">
        <v>501</v>
      </c>
      <c r="B503" s="1283" t="s">
        <v>4536</v>
      </c>
      <c r="C503" s="1296"/>
      <c r="D503" s="1354" t="s">
        <v>4366</v>
      </c>
      <c r="E503" s="1355" t="s">
        <v>5823</v>
      </c>
      <c r="F503" s="1355" t="s">
        <v>4754</v>
      </c>
      <c r="G503" s="1355" t="s">
        <v>4339</v>
      </c>
      <c r="H503" s="1355" t="s">
        <v>4392</v>
      </c>
      <c r="I503" s="1355" t="s">
        <v>145</v>
      </c>
      <c r="J503" s="1318" t="s">
        <v>4789</v>
      </c>
      <c r="K503" s="1291" t="s">
        <v>4346</v>
      </c>
      <c r="L503" s="1292" t="str">
        <f>IF(ISNUMBER(SEARCH(kpi_catalog[[#Headers],[Till Date]],K503)),"Y","N")</f>
        <v>N</v>
      </c>
      <c r="M503" s="1292" t="str">
        <f t="shared" si="8"/>
        <v>Y</v>
      </c>
      <c r="N503" s="1292" t="str">
        <f>IF(ISNUMBER(SEARCH(kpi_catalog[[#Headers],[YTD]],$K503)),"Y","N")</f>
        <v>Y</v>
      </c>
      <c r="O503" s="1292" t="str">
        <f>IF(ISNUMBER(SEARCH(kpi_catalog[[#Headers],[MTD]],$K503)),"Y","N")</f>
        <v>N</v>
      </c>
      <c r="P503" s="1292" t="str">
        <f>IF(ISNUMBER(SEARCH(kpi_catalog[[#Headers],[Selected period]],$K503)),"Y","N")</f>
        <v>N</v>
      </c>
      <c r="Q503" s="1318" t="s">
        <v>4753</v>
      </c>
      <c r="R503" s="1319" t="str">
        <f>IF(ISNUMBER(SEARCH(kpi_catalog[[#Headers],[Division]],$Q503)),"Y","N")</f>
        <v>Y</v>
      </c>
      <c r="S503" s="1294" t="str">
        <f>IF(ISNUMBER(SEARCH(kpi_catalog[[#Headers],[Brand]],$Q503)),"Y","N")</f>
        <v>Y</v>
      </c>
      <c r="T503" s="1294" t="str">
        <f>IF(ISNUMBER(SEARCH(kpi_catalog[[#Headers],[Acquisition Period]],$Q503)),"Y","N")</f>
        <v>N</v>
      </c>
      <c r="U503" s="1294" t="str">
        <f>IF(ISNUMBER(SEARCH(kpi_catalog[[#Headers],[Engager Type]],$Q503)),"Y","N")</f>
        <v>N</v>
      </c>
      <c r="V503" s="1294" t="str">
        <f>IF(ISNUMBER(SEARCH(kpi_catalog[[#Headers],[Buyer Type]],$Q503)),"Y","N")</f>
        <v>Y</v>
      </c>
      <c r="W503" s="1294" t="str">
        <f>IF(ISNUMBER(SEARCH(kpi_catalog[[#Headers],[Loyalty Filter]],$Q503)),"Y","N")</f>
        <v>Y</v>
      </c>
      <c r="X503" s="1294" t="str">
        <f>IF(ISNUMBER(SEARCH(kpi_catalog[[#Headers],[Channel]],$Q503)),"Y","N")</f>
        <v>N</v>
      </c>
      <c r="Y503" s="1294" t="str">
        <f>IF(ISNUMBER(SEARCH(kpi_catalog[[#Headers],[Campaign ID]],$Q503)),"Y","N")</f>
        <v>N</v>
      </c>
      <c r="Z503" s="1294" t="str">
        <f>IF(ISNUMBER(SEARCH(kpi_catalog[[#Headers],[Channel]],$Q503)),"Y","N")</f>
        <v>N</v>
      </c>
      <c r="AA503" s="1294" t="str">
        <f>IF(ISNUMBER(SEARCH(kpi_catalog[[#Headers],[Campaign ID]],$Q503)),"Y","N")</f>
        <v>N</v>
      </c>
      <c r="AB503" s="1294" t="str">
        <f>IF(ISNUMBER(SEARCH(kpi_catalog[[#Headers],[Campaign Name]],$Q503)),"Y","N")</f>
        <v>N</v>
      </c>
      <c r="AC503" s="1294" t="str">
        <f>IF(ISNUMBER(SEARCH(kpi_catalog[[#Headers],[Touchpoint]],$Q503)),"Y","N")</f>
        <v>N</v>
      </c>
      <c r="AD503" s="1294" t="str">
        <f>IF(ISNUMBER(SEARCH(kpi_catalog[[#Headers],[Campaign type]],$Q503)),"Y","N")</f>
        <v>N</v>
      </c>
      <c r="AE503" s="1294" t="str">
        <f>IF(ISNUMBER(SEARCH(kpi_catalog[[#Headers],[Product franchise]],$Q503)),"Y","N")</f>
        <v>Y</v>
      </c>
      <c r="AF503" s="1294" t="str">
        <f>IF(ISNUMBER(SEARCH(kpi_catalog[[#Headers],[Product code]],$Q503)),"Y","N")</f>
        <v>Y</v>
      </c>
      <c r="AG503" s="1297" t="s">
        <v>4337</v>
      </c>
      <c r="AH503" s="1296"/>
      <c r="AI503" s="1297"/>
      <c r="AJ503" s="1297"/>
    </row>
    <row r="504" spans="1:36" ht="30" customHeight="1">
      <c r="A504" s="1282">
        <v>502</v>
      </c>
      <c r="B504" s="1283" t="s">
        <v>4536</v>
      </c>
      <c r="C504" s="1296"/>
      <c r="D504" s="1355" t="s">
        <v>5770</v>
      </c>
      <c r="E504" s="1355" t="s">
        <v>5770</v>
      </c>
      <c r="F504" s="1355" t="s">
        <v>4755</v>
      </c>
      <c r="G504" s="1355" t="s">
        <v>3368</v>
      </c>
      <c r="H504" s="1355" t="s">
        <v>4392</v>
      </c>
      <c r="I504" s="1355" t="s">
        <v>145</v>
      </c>
      <c r="J504" s="1318" t="s">
        <v>4789</v>
      </c>
      <c r="K504" s="1291" t="s">
        <v>4346</v>
      </c>
      <c r="L504" s="1292" t="str">
        <f>IF(ISNUMBER(SEARCH(kpi_catalog[[#Headers],[Till Date]],K504)),"Y","N")</f>
        <v>N</v>
      </c>
      <c r="M504" s="1292" t="str">
        <f t="shared" si="8"/>
        <v>Y</v>
      </c>
      <c r="N504" s="1292" t="str">
        <f>IF(ISNUMBER(SEARCH(kpi_catalog[[#Headers],[YTD]],$K504)),"Y","N")</f>
        <v>Y</v>
      </c>
      <c r="O504" s="1292" t="str">
        <f>IF(ISNUMBER(SEARCH(kpi_catalog[[#Headers],[MTD]],$K504)),"Y","N")</f>
        <v>N</v>
      </c>
      <c r="P504" s="1292" t="str">
        <f>IF(ISNUMBER(SEARCH(kpi_catalog[[#Headers],[Selected period]],$K504)),"Y","N")</f>
        <v>N</v>
      </c>
      <c r="Q504" s="1318" t="s">
        <v>4753</v>
      </c>
      <c r="R504" s="1319" t="str">
        <f>IF(ISNUMBER(SEARCH(kpi_catalog[[#Headers],[Division]],$Q504)),"Y","N")</f>
        <v>Y</v>
      </c>
      <c r="S504" s="1294" t="str">
        <f>IF(ISNUMBER(SEARCH(kpi_catalog[[#Headers],[Brand]],$Q504)),"Y","N")</f>
        <v>Y</v>
      </c>
      <c r="T504" s="1294" t="str">
        <f>IF(ISNUMBER(SEARCH(kpi_catalog[[#Headers],[Acquisition Period]],$Q504)),"Y","N")</f>
        <v>N</v>
      </c>
      <c r="U504" s="1294" t="str">
        <f>IF(ISNUMBER(SEARCH(kpi_catalog[[#Headers],[Engager Type]],$Q504)),"Y","N")</f>
        <v>N</v>
      </c>
      <c r="V504" s="1294" t="str">
        <f>IF(ISNUMBER(SEARCH(kpi_catalog[[#Headers],[Buyer Type]],$Q504)),"Y","N")</f>
        <v>Y</v>
      </c>
      <c r="W504" s="1294" t="str">
        <f>IF(ISNUMBER(SEARCH(kpi_catalog[[#Headers],[Loyalty Filter]],$Q504)),"Y","N")</f>
        <v>Y</v>
      </c>
      <c r="X504" s="1294" t="str">
        <f>IF(ISNUMBER(SEARCH(kpi_catalog[[#Headers],[Channel]],$Q504)),"Y","N")</f>
        <v>N</v>
      </c>
      <c r="Y504" s="1294" t="str">
        <f>IF(ISNUMBER(SEARCH(kpi_catalog[[#Headers],[Campaign ID]],$Q504)),"Y","N")</f>
        <v>N</v>
      </c>
      <c r="Z504" s="1294" t="str">
        <f>IF(ISNUMBER(SEARCH(kpi_catalog[[#Headers],[Channel]],$Q504)),"Y","N")</f>
        <v>N</v>
      </c>
      <c r="AA504" s="1294" t="str">
        <f>IF(ISNUMBER(SEARCH(kpi_catalog[[#Headers],[Campaign ID]],$Q504)),"Y","N")</f>
        <v>N</v>
      </c>
      <c r="AB504" s="1294" t="str">
        <f>IF(ISNUMBER(SEARCH(kpi_catalog[[#Headers],[Campaign Name]],$Q504)),"Y","N")</f>
        <v>N</v>
      </c>
      <c r="AC504" s="1294" t="str">
        <f>IF(ISNUMBER(SEARCH(kpi_catalog[[#Headers],[Touchpoint]],$Q504)),"Y","N")</f>
        <v>N</v>
      </c>
      <c r="AD504" s="1294" t="str">
        <f>IF(ISNUMBER(SEARCH(kpi_catalog[[#Headers],[Campaign type]],$Q504)),"Y","N")</f>
        <v>N</v>
      </c>
      <c r="AE504" s="1294" t="str">
        <f>IF(ISNUMBER(SEARCH(kpi_catalog[[#Headers],[Product franchise]],$Q504)),"Y","N")</f>
        <v>Y</v>
      </c>
      <c r="AF504" s="1294" t="str">
        <f>IF(ISNUMBER(SEARCH(kpi_catalog[[#Headers],[Product code]],$Q504)),"Y","N")</f>
        <v>Y</v>
      </c>
      <c r="AG504" s="1323"/>
      <c r="AH504" s="1296"/>
      <c r="AI504" s="1297"/>
      <c r="AJ504" s="1297"/>
    </row>
    <row r="505" spans="1:36" ht="30" customHeight="1">
      <c r="A505" s="1282">
        <v>503</v>
      </c>
      <c r="B505" s="1283" t="s">
        <v>4536</v>
      </c>
      <c r="C505" s="1296"/>
      <c r="D505" s="1355" t="s">
        <v>5770</v>
      </c>
      <c r="E505" s="1355" t="s">
        <v>5770</v>
      </c>
      <c r="F505" s="1355" t="s">
        <v>4756</v>
      </c>
      <c r="G505" s="1355" t="s">
        <v>4339</v>
      </c>
      <c r="H505" s="1355" t="s">
        <v>4392</v>
      </c>
      <c r="I505" s="1355" t="s">
        <v>145</v>
      </c>
      <c r="J505" s="1318" t="s">
        <v>4789</v>
      </c>
      <c r="K505" s="1291" t="s">
        <v>4346</v>
      </c>
      <c r="L505" s="1292" t="str">
        <f>IF(ISNUMBER(SEARCH(kpi_catalog[[#Headers],[Till Date]],K505)),"Y","N")</f>
        <v>N</v>
      </c>
      <c r="M505" s="1292" t="str">
        <f t="shared" si="8"/>
        <v>Y</v>
      </c>
      <c r="N505" s="1292" t="str">
        <f>IF(ISNUMBER(SEARCH(kpi_catalog[[#Headers],[YTD]],$K505)),"Y","N")</f>
        <v>Y</v>
      </c>
      <c r="O505" s="1292" t="str">
        <f>IF(ISNUMBER(SEARCH(kpi_catalog[[#Headers],[MTD]],$K505)),"Y","N")</f>
        <v>N</v>
      </c>
      <c r="P505" s="1292" t="str">
        <f>IF(ISNUMBER(SEARCH(kpi_catalog[[#Headers],[Selected period]],$K505)),"Y","N")</f>
        <v>N</v>
      </c>
      <c r="Q505" s="1318" t="s">
        <v>4753</v>
      </c>
      <c r="R505" s="1319" t="str">
        <f>IF(ISNUMBER(SEARCH(kpi_catalog[[#Headers],[Division]],$Q505)),"Y","N")</f>
        <v>Y</v>
      </c>
      <c r="S505" s="1294" t="str">
        <f>IF(ISNUMBER(SEARCH(kpi_catalog[[#Headers],[Brand]],$Q505)),"Y","N")</f>
        <v>Y</v>
      </c>
      <c r="T505" s="1294" t="str">
        <f>IF(ISNUMBER(SEARCH(kpi_catalog[[#Headers],[Acquisition Period]],$Q505)),"Y","N")</f>
        <v>N</v>
      </c>
      <c r="U505" s="1294" t="str">
        <f>IF(ISNUMBER(SEARCH(kpi_catalog[[#Headers],[Engager Type]],$Q505)),"Y","N")</f>
        <v>N</v>
      </c>
      <c r="V505" s="1294" t="str">
        <f>IF(ISNUMBER(SEARCH(kpi_catalog[[#Headers],[Buyer Type]],$Q505)),"Y","N")</f>
        <v>Y</v>
      </c>
      <c r="W505" s="1294" t="str">
        <f>IF(ISNUMBER(SEARCH(kpi_catalog[[#Headers],[Loyalty Filter]],$Q505)),"Y","N")</f>
        <v>Y</v>
      </c>
      <c r="X505" s="1294" t="str">
        <f>IF(ISNUMBER(SEARCH(kpi_catalog[[#Headers],[Channel]],$Q505)),"Y","N")</f>
        <v>N</v>
      </c>
      <c r="Y505" s="1294" t="str">
        <f>IF(ISNUMBER(SEARCH(kpi_catalog[[#Headers],[Campaign ID]],$Q505)),"Y","N")</f>
        <v>N</v>
      </c>
      <c r="Z505" s="1294" t="str">
        <f>IF(ISNUMBER(SEARCH(kpi_catalog[[#Headers],[Channel]],$Q505)),"Y","N")</f>
        <v>N</v>
      </c>
      <c r="AA505" s="1294" t="str">
        <f>IF(ISNUMBER(SEARCH(kpi_catalog[[#Headers],[Campaign ID]],$Q505)),"Y","N")</f>
        <v>N</v>
      </c>
      <c r="AB505" s="1294" t="str">
        <f>IF(ISNUMBER(SEARCH(kpi_catalog[[#Headers],[Campaign Name]],$Q505)),"Y","N")</f>
        <v>N</v>
      </c>
      <c r="AC505" s="1294" t="str">
        <f>IF(ISNUMBER(SEARCH(kpi_catalog[[#Headers],[Touchpoint]],$Q505)),"Y","N")</f>
        <v>N</v>
      </c>
      <c r="AD505" s="1294" t="str">
        <f>IF(ISNUMBER(SEARCH(kpi_catalog[[#Headers],[Campaign type]],$Q505)),"Y","N")</f>
        <v>N</v>
      </c>
      <c r="AE505" s="1294" t="str">
        <f>IF(ISNUMBER(SEARCH(kpi_catalog[[#Headers],[Product franchise]],$Q505)),"Y","N")</f>
        <v>Y</v>
      </c>
      <c r="AF505" s="1294" t="str">
        <f>IF(ISNUMBER(SEARCH(kpi_catalog[[#Headers],[Product code]],$Q505)),"Y","N")</f>
        <v>Y</v>
      </c>
      <c r="AG505" s="1297" t="s">
        <v>4337</v>
      </c>
      <c r="AH505" s="1296"/>
      <c r="AI505" s="1297"/>
      <c r="AJ505" s="1297"/>
    </row>
    <row r="506" spans="1:36" ht="30" customHeight="1">
      <c r="A506" s="1282">
        <v>504</v>
      </c>
      <c r="B506" s="1283" t="s">
        <v>4536</v>
      </c>
      <c r="C506" s="1296"/>
      <c r="D506" s="1355" t="s">
        <v>4443</v>
      </c>
      <c r="E506" s="1355" t="s">
        <v>4443</v>
      </c>
      <c r="F506" s="1355" t="s">
        <v>4757</v>
      </c>
      <c r="G506" s="1355" t="s">
        <v>3368</v>
      </c>
      <c r="H506" s="1355" t="s">
        <v>4392</v>
      </c>
      <c r="I506" s="1355" t="s">
        <v>145</v>
      </c>
      <c r="J506" s="1318" t="s">
        <v>4789</v>
      </c>
      <c r="K506" s="1291" t="s">
        <v>4346</v>
      </c>
      <c r="L506" s="1292" t="str">
        <f>IF(ISNUMBER(SEARCH(kpi_catalog[[#Headers],[Till Date]],K506)),"Y","N")</f>
        <v>N</v>
      </c>
      <c r="M506" s="1292" t="str">
        <f t="shared" si="8"/>
        <v>Y</v>
      </c>
      <c r="N506" s="1292" t="str">
        <f>IF(ISNUMBER(SEARCH(kpi_catalog[[#Headers],[YTD]],$K506)),"Y","N")</f>
        <v>Y</v>
      </c>
      <c r="O506" s="1292" t="str">
        <f>IF(ISNUMBER(SEARCH(kpi_catalog[[#Headers],[MTD]],$K506)),"Y","N")</f>
        <v>N</v>
      </c>
      <c r="P506" s="1292" t="str">
        <f>IF(ISNUMBER(SEARCH(kpi_catalog[[#Headers],[Selected period]],$K506)),"Y","N")</f>
        <v>N</v>
      </c>
      <c r="Q506" s="1318" t="s">
        <v>4753</v>
      </c>
      <c r="R506" s="1319" t="str">
        <f>IF(ISNUMBER(SEARCH(kpi_catalog[[#Headers],[Division]],$Q506)),"Y","N")</f>
        <v>Y</v>
      </c>
      <c r="S506" s="1294" t="str">
        <f>IF(ISNUMBER(SEARCH(kpi_catalog[[#Headers],[Brand]],$Q506)),"Y","N")</f>
        <v>Y</v>
      </c>
      <c r="T506" s="1294" t="str">
        <f>IF(ISNUMBER(SEARCH(kpi_catalog[[#Headers],[Acquisition Period]],$Q506)),"Y","N")</f>
        <v>N</v>
      </c>
      <c r="U506" s="1294" t="str">
        <f>IF(ISNUMBER(SEARCH(kpi_catalog[[#Headers],[Engager Type]],$Q506)),"Y","N")</f>
        <v>N</v>
      </c>
      <c r="V506" s="1294" t="str">
        <f>IF(ISNUMBER(SEARCH(kpi_catalog[[#Headers],[Buyer Type]],$Q506)),"Y","N")</f>
        <v>Y</v>
      </c>
      <c r="W506" s="1294" t="str">
        <f>IF(ISNUMBER(SEARCH(kpi_catalog[[#Headers],[Loyalty Filter]],$Q506)),"Y","N")</f>
        <v>Y</v>
      </c>
      <c r="X506" s="1294" t="str">
        <f>IF(ISNUMBER(SEARCH(kpi_catalog[[#Headers],[Channel]],$Q506)),"Y","N")</f>
        <v>N</v>
      </c>
      <c r="Y506" s="1294" t="str">
        <f>IF(ISNUMBER(SEARCH(kpi_catalog[[#Headers],[Campaign ID]],$Q506)),"Y","N")</f>
        <v>N</v>
      </c>
      <c r="Z506" s="1294" t="str">
        <f>IF(ISNUMBER(SEARCH(kpi_catalog[[#Headers],[Channel]],$Q506)),"Y","N")</f>
        <v>N</v>
      </c>
      <c r="AA506" s="1294" t="str">
        <f>IF(ISNUMBER(SEARCH(kpi_catalog[[#Headers],[Campaign ID]],$Q506)),"Y","N")</f>
        <v>N</v>
      </c>
      <c r="AB506" s="1294" t="str">
        <f>IF(ISNUMBER(SEARCH(kpi_catalog[[#Headers],[Campaign Name]],$Q506)),"Y","N")</f>
        <v>N</v>
      </c>
      <c r="AC506" s="1294" t="str">
        <f>IF(ISNUMBER(SEARCH(kpi_catalog[[#Headers],[Touchpoint]],$Q506)),"Y","N")</f>
        <v>N</v>
      </c>
      <c r="AD506" s="1294" t="str">
        <f>IF(ISNUMBER(SEARCH(kpi_catalog[[#Headers],[Campaign type]],$Q506)),"Y","N")</f>
        <v>N</v>
      </c>
      <c r="AE506" s="1294" t="str">
        <f>IF(ISNUMBER(SEARCH(kpi_catalog[[#Headers],[Product franchise]],$Q506)),"Y","N")</f>
        <v>Y</v>
      </c>
      <c r="AF506" s="1294" t="str">
        <f>IF(ISNUMBER(SEARCH(kpi_catalog[[#Headers],[Product code]],$Q506)),"Y","N")</f>
        <v>Y</v>
      </c>
      <c r="AG506" s="1323"/>
      <c r="AH506" s="1296"/>
      <c r="AI506" s="1297"/>
      <c r="AJ506" s="1297"/>
    </row>
    <row r="507" spans="1:36" ht="30" customHeight="1">
      <c r="A507" s="1282">
        <v>505</v>
      </c>
      <c r="B507" s="1283" t="s">
        <v>4536</v>
      </c>
      <c r="C507" s="1296"/>
      <c r="D507" s="1355" t="s">
        <v>4443</v>
      </c>
      <c r="E507" s="1355" t="s">
        <v>4443</v>
      </c>
      <c r="F507" s="1355" t="s">
        <v>4758</v>
      </c>
      <c r="G507" s="1355" t="s">
        <v>4339</v>
      </c>
      <c r="H507" s="1355" t="s">
        <v>4392</v>
      </c>
      <c r="I507" s="1355" t="s">
        <v>145</v>
      </c>
      <c r="J507" s="1318" t="s">
        <v>4789</v>
      </c>
      <c r="K507" s="1291" t="s">
        <v>4346</v>
      </c>
      <c r="L507" s="1292" t="str">
        <f>IF(ISNUMBER(SEARCH(kpi_catalog[[#Headers],[Till Date]],K507)),"Y","N")</f>
        <v>N</v>
      </c>
      <c r="M507" s="1292" t="str">
        <f t="shared" si="8"/>
        <v>Y</v>
      </c>
      <c r="N507" s="1292" t="str">
        <f>IF(ISNUMBER(SEARCH(kpi_catalog[[#Headers],[YTD]],$K507)),"Y","N")</f>
        <v>Y</v>
      </c>
      <c r="O507" s="1292" t="str">
        <f>IF(ISNUMBER(SEARCH(kpi_catalog[[#Headers],[MTD]],$K507)),"Y","N")</f>
        <v>N</v>
      </c>
      <c r="P507" s="1292" t="str">
        <f>IF(ISNUMBER(SEARCH(kpi_catalog[[#Headers],[Selected period]],$K507)),"Y","N")</f>
        <v>N</v>
      </c>
      <c r="Q507" s="1318" t="s">
        <v>4753</v>
      </c>
      <c r="R507" s="1319" t="str">
        <f>IF(ISNUMBER(SEARCH(kpi_catalog[[#Headers],[Division]],$Q507)),"Y","N")</f>
        <v>Y</v>
      </c>
      <c r="S507" s="1294" t="str">
        <f>IF(ISNUMBER(SEARCH(kpi_catalog[[#Headers],[Brand]],$Q507)),"Y","N")</f>
        <v>Y</v>
      </c>
      <c r="T507" s="1294" t="str">
        <f>IF(ISNUMBER(SEARCH(kpi_catalog[[#Headers],[Acquisition Period]],$Q507)),"Y","N")</f>
        <v>N</v>
      </c>
      <c r="U507" s="1294" t="str">
        <f>IF(ISNUMBER(SEARCH(kpi_catalog[[#Headers],[Engager Type]],$Q507)),"Y","N")</f>
        <v>N</v>
      </c>
      <c r="V507" s="1294" t="str">
        <f>IF(ISNUMBER(SEARCH(kpi_catalog[[#Headers],[Buyer Type]],$Q507)),"Y","N")</f>
        <v>Y</v>
      </c>
      <c r="W507" s="1294" t="str">
        <f>IF(ISNUMBER(SEARCH(kpi_catalog[[#Headers],[Loyalty Filter]],$Q507)),"Y","N")</f>
        <v>Y</v>
      </c>
      <c r="X507" s="1294" t="str">
        <f>IF(ISNUMBER(SEARCH(kpi_catalog[[#Headers],[Channel]],$Q507)),"Y","N")</f>
        <v>N</v>
      </c>
      <c r="Y507" s="1294" t="str">
        <f>IF(ISNUMBER(SEARCH(kpi_catalog[[#Headers],[Campaign ID]],$Q507)),"Y","N")</f>
        <v>N</v>
      </c>
      <c r="Z507" s="1294" t="str">
        <f>IF(ISNUMBER(SEARCH(kpi_catalog[[#Headers],[Channel]],$Q507)),"Y","N")</f>
        <v>N</v>
      </c>
      <c r="AA507" s="1294" t="str">
        <f>IF(ISNUMBER(SEARCH(kpi_catalog[[#Headers],[Campaign ID]],$Q507)),"Y","N")</f>
        <v>N</v>
      </c>
      <c r="AB507" s="1294" t="str">
        <f>IF(ISNUMBER(SEARCH(kpi_catalog[[#Headers],[Campaign Name]],$Q507)),"Y","N")</f>
        <v>N</v>
      </c>
      <c r="AC507" s="1294" t="str">
        <f>IF(ISNUMBER(SEARCH(kpi_catalog[[#Headers],[Touchpoint]],$Q507)),"Y","N")</f>
        <v>N</v>
      </c>
      <c r="AD507" s="1294" t="str">
        <f>IF(ISNUMBER(SEARCH(kpi_catalog[[#Headers],[Campaign type]],$Q507)),"Y","N")</f>
        <v>N</v>
      </c>
      <c r="AE507" s="1294" t="str">
        <f>IF(ISNUMBER(SEARCH(kpi_catalog[[#Headers],[Product franchise]],$Q507)),"Y","N")</f>
        <v>Y</v>
      </c>
      <c r="AF507" s="1294" t="str">
        <f>IF(ISNUMBER(SEARCH(kpi_catalog[[#Headers],[Product code]],$Q507)),"Y","N")</f>
        <v>Y</v>
      </c>
      <c r="AG507" s="1297" t="s">
        <v>4337</v>
      </c>
      <c r="AH507" s="1296"/>
      <c r="AI507" s="1297"/>
      <c r="AJ507" s="1297"/>
    </row>
    <row r="508" spans="1:36" ht="30" customHeight="1">
      <c r="A508" s="1282">
        <v>506</v>
      </c>
      <c r="B508" s="1283" t="s">
        <v>4536</v>
      </c>
      <c r="C508" s="1296"/>
      <c r="D508" s="1343" t="s">
        <v>5839</v>
      </c>
      <c r="E508" s="1355" t="s">
        <v>5840</v>
      </c>
      <c r="F508" s="1355" t="s">
        <v>4790</v>
      </c>
      <c r="G508" s="1355" t="s">
        <v>4339</v>
      </c>
      <c r="H508" s="1355" t="s">
        <v>4392</v>
      </c>
      <c r="I508" s="1355" t="s">
        <v>145</v>
      </c>
      <c r="J508" s="1318" t="s">
        <v>4789</v>
      </c>
      <c r="K508" s="1291" t="s">
        <v>4346</v>
      </c>
      <c r="L508" s="1292" t="str">
        <f>IF(ISNUMBER(SEARCH(kpi_catalog[[#Headers],[Till Date]],K508)),"Y","N")</f>
        <v>N</v>
      </c>
      <c r="M508" s="1292" t="str">
        <f t="shared" si="8"/>
        <v>Y</v>
      </c>
      <c r="N508" s="1292" t="str">
        <f>IF(ISNUMBER(SEARCH(kpi_catalog[[#Headers],[YTD]],$K508)),"Y","N")</f>
        <v>Y</v>
      </c>
      <c r="O508" s="1292" t="str">
        <f>IF(ISNUMBER(SEARCH(kpi_catalog[[#Headers],[MTD]],$K508)),"Y","N")</f>
        <v>N</v>
      </c>
      <c r="P508" s="1292" t="str">
        <f>IF(ISNUMBER(SEARCH(kpi_catalog[[#Headers],[Selected period]],$K508)),"Y","N")</f>
        <v>N</v>
      </c>
      <c r="Q508" s="1318" t="s">
        <v>4753</v>
      </c>
      <c r="R508" s="1319" t="str">
        <f>IF(ISNUMBER(SEARCH(kpi_catalog[[#Headers],[Division]],$Q508)),"Y","N")</f>
        <v>Y</v>
      </c>
      <c r="S508" s="1294" t="str">
        <f>IF(ISNUMBER(SEARCH(kpi_catalog[[#Headers],[Brand]],$Q508)),"Y","N")</f>
        <v>Y</v>
      </c>
      <c r="T508" s="1294" t="str">
        <f>IF(ISNUMBER(SEARCH(kpi_catalog[[#Headers],[Acquisition Period]],$Q508)),"Y","N")</f>
        <v>N</v>
      </c>
      <c r="U508" s="1294" t="str">
        <f>IF(ISNUMBER(SEARCH(kpi_catalog[[#Headers],[Engager Type]],$Q508)),"Y","N")</f>
        <v>N</v>
      </c>
      <c r="V508" s="1294" t="str">
        <f>IF(ISNUMBER(SEARCH(kpi_catalog[[#Headers],[Buyer Type]],$Q508)),"Y","N")</f>
        <v>Y</v>
      </c>
      <c r="W508" s="1294" t="str">
        <f>IF(ISNUMBER(SEARCH(kpi_catalog[[#Headers],[Loyalty Filter]],$Q508)),"Y","N")</f>
        <v>Y</v>
      </c>
      <c r="X508" s="1294" t="str">
        <f>IF(ISNUMBER(SEARCH(kpi_catalog[[#Headers],[Channel]],$Q508)),"Y","N")</f>
        <v>N</v>
      </c>
      <c r="Y508" s="1294" t="str">
        <f>IF(ISNUMBER(SEARCH(kpi_catalog[[#Headers],[Campaign ID]],$Q508)),"Y","N")</f>
        <v>N</v>
      </c>
      <c r="Z508" s="1294" t="str">
        <f>IF(ISNUMBER(SEARCH(kpi_catalog[[#Headers],[Channel]],$Q508)),"Y","N")</f>
        <v>N</v>
      </c>
      <c r="AA508" s="1294" t="str">
        <f>IF(ISNUMBER(SEARCH(kpi_catalog[[#Headers],[Campaign ID]],$Q508)),"Y","N")</f>
        <v>N</v>
      </c>
      <c r="AB508" s="1294" t="str">
        <f>IF(ISNUMBER(SEARCH(kpi_catalog[[#Headers],[Campaign Name]],$Q508)),"Y","N")</f>
        <v>N</v>
      </c>
      <c r="AC508" s="1294" t="str">
        <f>IF(ISNUMBER(SEARCH(kpi_catalog[[#Headers],[Touchpoint]],$Q508)),"Y","N")</f>
        <v>N</v>
      </c>
      <c r="AD508" s="1294" t="str">
        <f>IF(ISNUMBER(SEARCH(kpi_catalog[[#Headers],[Campaign type]],$Q508)),"Y","N")</f>
        <v>N</v>
      </c>
      <c r="AE508" s="1294" t="str">
        <f>IF(ISNUMBER(SEARCH(kpi_catalog[[#Headers],[Product franchise]],$Q508)),"Y","N")</f>
        <v>Y</v>
      </c>
      <c r="AF508" s="1294" t="str">
        <f>IF(ISNUMBER(SEARCH(kpi_catalog[[#Headers],[Product code]],$Q508)),"Y","N")</f>
        <v>Y</v>
      </c>
      <c r="AG508" s="1323"/>
      <c r="AH508" s="1296"/>
      <c r="AI508" s="1297"/>
      <c r="AJ508" s="1297"/>
    </row>
    <row r="509" spans="1:36" ht="30" customHeight="1">
      <c r="A509" s="1282">
        <v>507</v>
      </c>
      <c r="B509" s="1283" t="s">
        <v>4536</v>
      </c>
      <c r="C509" s="1296"/>
      <c r="D509" s="1343" t="s">
        <v>5839</v>
      </c>
      <c r="E509" s="1355" t="s">
        <v>5840</v>
      </c>
      <c r="F509" s="1355" t="s">
        <v>4791</v>
      </c>
      <c r="G509" s="1355" t="s">
        <v>4352</v>
      </c>
      <c r="H509" s="1355" t="s">
        <v>4392</v>
      </c>
      <c r="I509" s="1355" t="s">
        <v>145</v>
      </c>
      <c r="J509" s="1318" t="s">
        <v>4789</v>
      </c>
      <c r="K509" s="1291" t="s">
        <v>4346</v>
      </c>
      <c r="L509" s="1292" t="str">
        <f>IF(ISNUMBER(SEARCH(kpi_catalog[[#Headers],[Till Date]],K509)),"Y","N")</f>
        <v>N</v>
      </c>
      <c r="M509" s="1292" t="str">
        <f t="shared" si="8"/>
        <v>Y</v>
      </c>
      <c r="N509" s="1292" t="str">
        <f>IF(ISNUMBER(SEARCH(kpi_catalog[[#Headers],[YTD]],$K509)),"Y","N")</f>
        <v>Y</v>
      </c>
      <c r="O509" s="1292" t="str">
        <f>IF(ISNUMBER(SEARCH(kpi_catalog[[#Headers],[MTD]],$K509)),"Y","N")</f>
        <v>N</v>
      </c>
      <c r="P509" s="1292" t="str">
        <f>IF(ISNUMBER(SEARCH(kpi_catalog[[#Headers],[Selected period]],$K509)),"Y","N")</f>
        <v>N</v>
      </c>
      <c r="Q509" s="1318" t="s">
        <v>4753</v>
      </c>
      <c r="R509" s="1319" t="str">
        <f>IF(ISNUMBER(SEARCH(kpi_catalog[[#Headers],[Division]],$Q509)),"Y","N")</f>
        <v>Y</v>
      </c>
      <c r="S509" s="1294" t="str">
        <f>IF(ISNUMBER(SEARCH(kpi_catalog[[#Headers],[Brand]],$Q509)),"Y","N")</f>
        <v>Y</v>
      </c>
      <c r="T509" s="1294" t="str">
        <f>IF(ISNUMBER(SEARCH(kpi_catalog[[#Headers],[Acquisition Period]],$Q509)),"Y","N")</f>
        <v>N</v>
      </c>
      <c r="U509" s="1294" t="str">
        <f>IF(ISNUMBER(SEARCH(kpi_catalog[[#Headers],[Engager Type]],$Q509)),"Y","N")</f>
        <v>N</v>
      </c>
      <c r="V509" s="1294" t="str">
        <f>IF(ISNUMBER(SEARCH(kpi_catalog[[#Headers],[Buyer Type]],$Q509)),"Y","N")</f>
        <v>Y</v>
      </c>
      <c r="W509" s="1294" t="str">
        <f>IF(ISNUMBER(SEARCH(kpi_catalog[[#Headers],[Loyalty Filter]],$Q509)),"Y","N")</f>
        <v>Y</v>
      </c>
      <c r="X509" s="1294" t="str">
        <f>IF(ISNUMBER(SEARCH(kpi_catalog[[#Headers],[Channel]],$Q509)),"Y","N")</f>
        <v>N</v>
      </c>
      <c r="Y509" s="1294" t="str">
        <f>IF(ISNUMBER(SEARCH(kpi_catalog[[#Headers],[Campaign ID]],$Q509)),"Y","N")</f>
        <v>N</v>
      </c>
      <c r="Z509" s="1294" t="str">
        <f>IF(ISNUMBER(SEARCH(kpi_catalog[[#Headers],[Channel]],$Q509)),"Y","N")</f>
        <v>N</v>
      </c>
      <c r="AA509" s="1294" t="str">
        <f>IF(ISNUMBER(SEARCH(kpi_catalog[[#Headers],[Campaign ID]],$Q509)),"Y","N")</f>
        <v>N</v>
      </c>
      <c r="AB509" s="1294" t="str">
        <f>IF(ISNUMBER(SEARCH(kpi_catalog[[#Headers],[Campaign Name]],$Q509)),"Y","N")</f>
        <v>N</v>
      </c>
      <c r="AC509" s="1294" t="str">
        <f>IF(ISNUMBER(SEARCH(kpi_catalog[[#Headers],[Touchpoint]],$Q509)),"Y","N")</f>
        <v>N</v>
      </c>
      <c r="AD509" s="1294" t="str">
        <f>IF(ISNUMBER(SEARCH(kpi_catalog[[#Headers],[Campaign type]],$Q509)),"Y","N")</f>
        <v>N</v>
      </c>
      <c r="AE509" s="1294" t="str">
        <f>IF(ISNUMBER(SEARCH(kpi_catalog[[#Headers],[Product franchise]],$Q509)),"Y","N")</f>
        <v>Y</v>
      </c>
      <c r="AF509" s="1294" t="str">
        <f>IF(ISNUMBER(SEARCH(kpi_catalog[[#Headers],[Product code]],$Q509)),"Y","N")</f>
        <v>Y</v>
      </c>
      <c r="AG509" s="1297" t="s">
        <v>4337</v>
      </c>
      <c r="AH509" s="1296"/>
      <c r="AI509" s="1297"/>
      <c r="AJ509" s="1297"/>
    </row>
    <row r="510" spans="1:36" ht="30" customHeight="1">
      <c r="A510" s="1282">
        <v>508</v>
      </c>
      <c r="B510" s="1283" t="s">
        <v>4536</v>
      </c>
      <c r="C510" s="1296"/>
      <c r="D510" s="1343" t="s">
        <v>5839</v>
      </c>
      <c r="E510" s="1355" t="s">
        <v>5841</v>
      </c>
      <c r="F510" s="1355" t="s">
        <v>4792</v>
      </c>
      <c r="G510" s="1355" t="s">
        <v>4339</v>
      </c>
      <c r="H510" s="1355" t="s">
        <v>4392</v>
      </c>
      <c r="I510" s="1355" t="s">
        <v>145</v>
      </c>
      <c r="J510" s="1318" t="s">
        <v>4789</v>
      </c>
      <c r="K510" s="1291" t="s">
        <v>4346</v>
      </c>
      <c r="L510" s="1292" t="str">
        <f>IF(ISNUMBER(SEARCH(kpi_catalog[[#Headers],[Till Date]],K510)),"Y","N")</f>
        <v>N</v>
      </c>
      <c r="M510" s="1292" t="str">
        <f t="shared" si="8"/>
        <v>Y</v>
      </c>
      <c r="N510" s="1292" t="str">
        <f>IF(ISNUMBER(SEARCH(kpi_catalog[[#Headers],[YTD]],$K510)),"Y","N")</f>
        <v>Y</v>
      </c>
      <c r="O510" s="1292" t="str">
        <f>IF(ISNUMBER(SEARCH(kpi_catalog[[#Headers],[MTD]],$K510)),"Y","N")</f>
        <v>N</v>
      </c>
      <c r="P510" s="1292" t="str">
        <f>IF(ISNUMBER(SEARCH(kpi_catalog[[#Headers],[Selected period]],$K510)),"Y","N")</f>
        <v>N</v>
      </c>
      <c r="Q510" s="1318" t="s">
        <v>4753</v>
      </c>
      <c r="R510" s="1319" t="str">
        <f>IF(ISNUMBER(SEARCH(kpi_catalog[[#Headers],[Division]],$Q510)),"Y","N")</f>
        <v>Y</v>
      </c>
      <c r="S510" s="1294" t="str">
        <f>IF(ISNUMBER(SEARCH(kpi_catalog[[#Headers],[Brand]],$Q510)),"Y","N")</f>
        <v>Y</v>
      </c>
      <c r="T510" s="1294" t="str">
        <f>IF(ISNUMBER(SEARCH(kpi_catalog[[#Headers],[Acquisition Period]],$Q510)),"Y","N")</f>
        <v>N</v>
      </c>
      <c r="U510" s="1294" t="str">
        <f>IF(ISNUMBER(SEARCH(kpi_catalog[[#Headers],[Engager Type]],$Q510)),"Y","N")</f>
        <v>N</v>
      </c>
      <c r="V510" s="1294" t="str">
        <f>IF(ISNUMBER(SEARCH(kpi_catalog[[#Headers],[Buyer Type]],$Q510)),"Y","N")</f>
        <v>Y</v>
      </c>
      <c r="W510" s="1294" t="str">
        <f>IF(ISNUMBER(SEARCH(kpi_catalog[[#Headers],[Loyalty Filter]],$Q510)),"Y","N")</f>
        <v>Y</v>
      </c>
      <c r="X510" s="1294" t="str">
        <f>IF(ISNUMBER(SEARCH(kpi_catalog[[#Headers],[Channel]],$Q510)),"Y","N")</f>
        <v>N</v>
      </c>
      <c r="Y510" s="1294" t="str">
        <f>IF(ISNUMBER(SEARCH(kpi_catalog[[#Headers],[Campaign ID]],$Q510)),"Y","N")</f>
        <v>N</v>
      </c>
      <c r="Z510" s="1294" t="str">
        <f>IF(ISNUMBER(SEARCH(kpi_catalog[[#Headers],[Channel]],$Q510)),"Y","N")</f>
        <v>N</v>
      </c>
      <c r="AA510" s="1294" t="str">
        <f>IF(ISNUMBER(SEARCH(kpi_catalog[[#Headers],[Campaign ID]],$Q510)),"Y","N")</f>
        <v>N</v>
      </c>
      <c r="AB510" s="1294" t="str">
        <f>IF(ISNUMBER(SEARCH(kpi_catalog[[#Headers],[Campaign Name]],$Q510)),"Y","N")</f>
        <v>N</v>
      </c>
      <c r="AC510" s="1294" t="str">
        <f>IF(ISNUMBER(SEARCH(kpi_catalog[[#Headers],[Touchpoint]],$Q510)),"Y","N")</f>
        <v>N</v>
      </c>
      <c r="AD510" s="1294" t="str">
        <f>IF(ISNUMBER(SEARCH(kpi_catalog[[#Headers],[Campaign type]],$Q510)),"Y","N")</f>
        <v>N</v>
      </c>
      <c r="AE510" s="1294" t="str">
        <f>IF(ISNUMBER(SEARCH(kpi_catalog[[#Headers],[Product franchise]],$Q510)),"Y","N")</f>
        <v>Y</v>
      </c>
      <c r="AF510" s="1294" t="str">
        <f>IF(ISNUMBER(SEARCH(kpi_catalog[[#Headers],[Product code]],$Q510)),"Y","N")</f>
        <v>Y</v>
      </c>
      <c r="AG510" s="1323"/>
      <c r="AH510" s="1296"/>
      <c r="AI510" s="1297"/>
      <c r="AJ510" s="1297"/>
    </row>
    <row r="511" spans="1:36" ht="30" customHeight="1">
      <c r="A511" s="1282">
        <v>509</v>
      </c>
      <c r="B511" s="1283" t="s">
        <v>4536</v>
      </c>
      <c r="C511" s="1296"/>
      <c r="D511" s="1343" t="s">
        <v>5839</v>
      </c>
      <c r="E511" s="1355" t="s">
        <v>5841</v>
      </c>
      <c r="F511" s="1355" t="s">
        <v>4793</v>
      </c>
      <c r="G511" s="1355" t="s">
        <v>4352</v>
      </c>
      <c r="H511" s="1355" t="s">
        <v>4392</v>
      </c>
      <c r="I511" s="1355" t="s">
        <v>145</v>
      </c>
      <c r="J511" s="1318" t="s">
        <v>4789</v>
      </c>
      <c r="K511" s="1291" t="s">
        <v>4346</v>
      </c>
      <c r="L511" s="1292" t="str">
        <f>IF(ISNUMBER(SEARCH(kpi_catalog[[#Headers],[Till Date]],K511)),"Y","N")</f>
        <v>N</v>
      </c>
      <c r="M511" s="1292" t="str">
        <f t="shared" si="8"/>
        <v>Y</v>
      </c>
      <c r="N511" s="1292" t="str">
        <f>IF(ISNUMBER(SEARCH(kpi_catalog[[#Headers],[YTD]],$K511)),"Y","N")</f>
        <v>Y</v>
      </c>
      <c r="O511" s="1292" t="str">
        <f>IF(ISNUMBER(SEARCH(kpi_catalog[[#Headers],[MTD]],$K511)),"Y","N")</f>
        <v>N</v>
      </c>
      <c r="P511" s="1292" t="str">
        <f>IF(ISNUMBER(SEARCH(kpi_catalog[[#Headers],[Selected period]],$K511)),"Y","N")</f>
        <v>N</v>
      </c>
      <c r="Q511" s="1318" t="s">
        <v>4753</v>
      </c>
      <c r="R511" s="1319" t="str">
        <f>IF(ISNUMBER(SEARCH(kpi_catalog[[#Headers],[Division]],$Q511)),"Y","N")</f>
        <v>Y</v>
      </c>
      <c r="S511" s="1294" t="str">
        <f>IF(ISNUMBER(SEARCH(kpi_catalog[[#Headers],[Brand]],$Q511)),"Y","N")</f>
        <v>Y</v>
      </c>
      <c r="T511" s="1294" t="str">
        <f>IF(ISNUMBER(SEARCH(kpi_catalog[[#Headers],[Acquisition Period]],$Q511)),"Y","N")</f>
        <v>N</v>
      </c>
      <c r="U511" s="1294" t="str">
        <f>IF(ISNUMBER(SEARCH(kpi_catalog[[#Headers],[Engager Type]],$Q511)),"Y","N")</f>
        <v>N</v>
      </c>
      <c r="V511" s="1294" t="str">
        <f>IF(ISNUMBER(SEARCH(kpi_catalog[[#Headers],[Buyer Type]],$Q511)),"Y","N")</f>
        <v>Y</v>
      </c>
      <c r="W511" s="1294" t="str">
        <f>IF(ISNUMBER(SEARCH(kpi_catalog[[#Headers],[Loyalty Filter]],$Q511)),"Y","N")</f>
        <v>Y</v>
      </c>
      <c r="X511" s="1294" t="str">
        <f>IF(ISNUMBER(SEARCH(kpi_catalog[[#Headers],[Channel]],$Q511)),"Y","N")</f>
        <v>N</v>
      </c>
      <c r="Y511" s="1294" t="str">
        <f>IF(ISNUMBER(SEARCH(kpi_catalog[[#Headers],[Campaign ID]],$Q511)),"Y","N")</f>
        <v>N</v>
      </c>
      <c r="Z511" s="1294" t="str">
        <f>IF(ISNUMBER(SEARCH(kpi_catalog[[#Headers],[Channel]],$Q511)),"Y","N")</f>
        <v>N</v>
      </c>
      <c r="AA511" s="1294" t="str">
        <f>IF(ISNUMBER(SEARCH(kpi_catalog[[#Headers],[Campaign ID]],$Q511)),"Y","N")</f>
        <v>N</v>
      </c>
      <c r="AB511" s="1294" t="str">
        <f>IF(ISNUMBER(SEARCH(kpi_catalog[[#Headers],[Campaign Name]],$Q511)),"Y","N")</f>
        <v>N</v>
      </c>
      <c r="AC511" s="1294" t="str">
        <f>IF(ISNUMBER(SEARCH(kpi_catalog[[#Headers],[Touchpoint]],$Q511)),"Y","N")</f>
        <v>N</v>
      </c>
      <c r="AD511" s="1294" t="str">
        <f>IF(ISNUMBER(SEARCH(kpi_catalog[[#Headers],[Campaign type]],$Q511)),"Y","N")</f>
        <v>N</v>
      </c>
      <c r="AE511" s="1294" t="str">
        <f>IF(ISNUMBER(SEARCH(kpi_catalog[[#Headers],[Product franchise]],$Q511)),"Y","N")</f>
        <v>Y</v>
      </c>
      <c r="AF511" s="1294" t="str">
        <f>IF(ISNUMBER(SEARCH(kpi_catalog[[#Headers],[Product code]],$Q511)),"Y","N")</f>
        <v>Y</v>
      </c>
      <c r="AG511" s="1297" t="s">
        <v>4337</v>
      </c>
      <c r="AH511" s="1296"/>
      <c r="AI511" s="1297"/>
      <c r="AJ511" s="1297"/>
    </row>
    <row r="512" spans="1:36" ht="30" customHeight="1">
      <c r="A512" s="1282">
        <v>510</v>
      </c>
      <c r="B512" s="1283" t="s">
        <v>4536</v>
      </c>
      <c r="C512" s="1296"/>
      <c r="D512" s="1323" t="s">
        <v>5842</v>
      </c>
      <c r="E512" s="1355" t="s">
        <v>5843</v>
      </c>
      <c r="F512" s="1355" t="s">
        <v>4794</v>
      </c>
      <c r="G512" s="1355" t="s">
        <v>3368</v>
      </c>
      <c r="H512" s="1355" t="s">
        <v>4392</v>
      </c>
      <c r="I512" s="1355" t="s">
        <v>145</v>
      </c>
      <c r="J512" s="1318" t="s">
        <v>4789</v>
      </c>
      <c r="K512" s="1291" t="s">
        <v>4346</v>
      </c>
      <c r="L512" s="1292" t="str">
        <f>IF(ISNUMBER(SEARCH(kpi_catalog[[#Headers],[Till Date]],K512)),"Y","N")</f>
        <v>N</v>
      </c>
      <c r="M512" s="1292" t="str">
        <f t="shared" si="8"/>
        <v>Y</v>
      </c>
      <c r="N512" s="1292" t="str">
        <f>IF(ISNUMBER(SEARCH(kpi_catalog[[#Headers],[YTD]],$K512)),"Y","N")</f>
        <v>Y</v>
      </c>
      <c r="O512" s="1292" t="str">
        <f>IF(ISNUMBER(SEARCH(kpi_catalog[[#Headers],[MTD]],$K512)),"Y","N")</f>
        <v>N</v>
      </c>
      <c r="P512" s="1292" t="str">
        <f>IF(ISNUMBER(SEARCH(kpi_catalog[[#Headers],[Selected period]],$K512)),"Y","N")</f>
        <v>N</v>
      </c>
      <c r="Q512" s="1318" t="s">
        <v>4753</v>
      </c>
      <c r="R512" s="1319" t="str">
        <f>IF(ISNUMBER(SEARCH(kpi_catalog[[#Headers],[Division]],$Q512)),"Y","N")</f>
        <v>Y</v>
      </c>
      <c r="S512" s="1294" t="str">
        <f>IF(ISNUMBER(SEARCH(kpi_catalog[[#Headers],[Brand]],$Q512)),"Y","N")</f>
        <v>Y</v>
      </c>
      <c r="T512" s="1294" t="str">
        <f>IF(ISNUMBER(SEARCH(kpi_catalog[[#Headers],[Acquisition Period]],$Q512)),"Y","N")</f>
        <v>N</v>
      </c>
      <c r="U512" s="1294" t="str">
        <f>IF(ISNUMBER(SEARCH(kpi_catalog[[#Headers],[Engager Type]],$Q512)),"Y","N")</f>
        <v>N</v>
      </c>
      <c r="V512" s="1294" t="str">
        <f>IF(ISNUMBER(SEARCH(kpi_catalog[[#Headers],[Buyer Type]],$Q512)),"Y","N")</f>
        <v>Y</v>
      </c>
      <c r="W512" s="1294" t="str">
        <f>IF(ISNUMBER(SEARCH(kpi_catalog[[#Headers],[Loyalty Filter]],$Q512)),"Y","N")</f>
        <v>Y</v>
      </c>
      <c r="X512" s="1294" t="str">
        <f>IF(ISNUMBER(SEARCH(kpi_catalog[[#Headers],[Channel]],$Q512)),"Y","N")</f>
        <v>N</v>
      </c>
      <c r="Y512" s="1294" t="str">
        <f>IF(ISNUMBER(SEARCH(kpi_catalog[[#Headers],[Campaign ID]],$Q512)),"Y","N")</f>
        <v>N</v>
      </c>
      <c r="Z512" s="1294" t="str">
        <f>IF(ISNUMBER(SEARCH(kpi_catalog[[#Headers],[Channel]],$Q512)),"Y","N")</f>
        <v>N</v>
      </c>
      <c r="AA512" s="1294" t="str">
        <f>IF(ISNUMBER(SEARCH(kpi_catalog[[#Headers],[Campaign ID]],$Q512)),"Y","N")</f>
        <v>N</v>
      </c>
      <c r="AB512" s="1294" t="str">
        <f>IF(ISNUMBER(SEARCH(kpi_catalog[[#Headers],[Campaign Name]],$Q512)),"Y","N")</f>
        <v>N</v>
      </c>
      <c r="AC512" s="1294" t="str">
        <f>IF(ISNUMBER(SEARCH(kpi_catalog[[#Headers],[Touchpoint]],$Q512)),"Y","N")</f>
        <v>N</v>
      </c>
      <c r="AD512" s="1294" t="str">
        <f>IF(ISNUMBER(SEARCH(kpi_catalog[[#Headers],[Campaign type]],$Q512)),"Y","N")</f>
        <v>N</v>
      </c>
      <c r="AE512" s="1294" t="str">
        <f>IF(ISNUMBER(SEARCH(kpi_catalog[[#Headers],[Product franchise]],$Q512)),"Y","N")</f>
        <v>Y</v>
      </c>
      <c r="AF512" s="1294" t="str">
        <f>IF(ISNUMBER(SEARCH(kpi_catalog[[#Headers],[Product code]],$Q512)),"Y","N")</f>
        <v>Y</v>
      </c>
      <c r="AG512" s="1323"/>
      <c r="AH512" s="1296"/>
      <c r="AI512" s="1297"/>
      <c r="AJ512" s="1297"/>
    </row>
    <row r="513" spans="1:36" ht="30" customHeight="1">
      <c r="A513" s="1282">
        <v>511</v>
      </c>
      <c r="B513" s="1283" t="s">
        <v>4536</v>
      </c>
      <c r="C513" s="1296"/>
      <c r="D513" s="1323" t="s">
        <v>5842</v>
      </c>
      <c r="E513" s="1355" t="s">
        <v>5843</v>
      </c>
      <c r="F513" s="1355" t="s">
        <v>4795</v>
      </c>
      <c r="G513" s="1355" t="s">
        <v>4339</v>
      </c>
      <c r="H513" s="1355" t="s">
        <v>4392</v>
      </c>
      <c r="I513" s="1355" t="s">
        <v>145</v>
      </c>
      <c r="J513" s="1318" t="s">
        <v>4789</v>
      </c>
      <c r="K513" s="1291" t="s">
        <v>4346</v>
      </c>
      <c r="L513" s="1292" t="str">
        <f>IF(ISNUMBER(SEARCH(kpi_catalog[[#Headers],[Till Date]],K513)),"Y","N")</f>
        <v>N</v>
      </c>
      <c r="M513" s="1292" t="str">
        <f t="shared" si="8"/>
        <v>Y</v>
      </c>
      <c r="N513" s="1292" t="str">
        <f>IF(ISNUMBER(SEARCH(kpi_catalog[[#Headers],[YTD]],$K513)),"Y","N")</f>
        <v>Y</v>
      </c>
      <c r="O513" s="1292" t="str">
        <f>IF(ISNUMBER(SEARCH(kpi_catalog[[#Headers],[MTD]],$K513)),"Y","N")</f>
        <v>N</v>
      </c>
      <c r="P513" s="1292" t="str">
        <f>IF(ISNUMBER(SEARCH(kpi_catalog[[#Headers],[Selected period]],$K513)),"Y","N")</f>
        <v>N</v>
      </c>
      <c r="Q513" s="1318" t="s">
        <v>4753</v>
      </c>
      <c r="R513" s="1319" t="str">
        <f>IF(ISNUMBER(SEARCH(kpi_catalog[[#Headers],[Division]],$Q513)),"Y","N")</f>
        <v>Y</v>
      </c>
      <c r="S513" s="1294" t="str">
        <f>IF(ISNUMBER(SEARCH(kpi_catalog[[#Headers],[Brand]],$Q513)),"Y","N")</f>
        <v>Y</v>
      </c>
      <c r="T513" s="1294" t="str">
        <f>IF(ISNUMBER(SEARCH(kpi_catalog[[#Headers],[Acquisition Period]],$Q513)),"Y","N")</f>
        <v>N</v>
      </c>
      <c r="U513" s="1294" t="str">
        <f>IF(ISNUMBER(SEARCH(kpi_catalog[[#Headers],[Engager Type]],$Q513)),"Y","N")</f>
        <v>N</v>
      </c>
      <c r="V513" s="1294" t="str">
        <f>IF(ISNUMBER(SEARCH(kpi_catalog[[#Headers],[Buyer Type]],$Q513)),"Y","N")</f>
        <v>Y</v>
      </c>
      <c r="W513" s="1294" t="str">
        <f>IF(ISNUMBER(SEARCH(kpi_catalog[[#Headers],[Loyalty Filter]],$Q513)),"Y","N")</f>
        <v>Y</v>
      </c>
      <c r="X513" s="1294" t="str">
        <f>IF(ISNUMBER(SEARCH(kpi_catalog[[#Headers],[Channel]],$Q513)),"Y","N")</f>
        <v>N</v>
      </c>
      <c r="Y513" s="1294" t="str">
        <f>IF(ISNUMBER(SEARCH(kpi_catalog[[#Headers],[Campaign ID]],$Q513)),"Y","N")</f>
        <v>N</v>
      </c>
      <c r="Z513" s="1294" t="str">
        <f>IF(ISNUMBER(SEARCH(kpi_catalog[[#Headers],[Channel]],$Q513)),"Y","N")</f>
        <v>N</v>
      </c>
      <c r="AA513" s="1294" t="str">
        <f>IF(ISNUMBER(SEARCH(kpi_catalog[[#Headers],[Campaign ID]],$Q513)),"Y","N")</f>
        <v>N</v>
      </c>
      <c r="AB513" s="1294" t="str">
        <f>IF(ISNUMBER(SEARCH(kpi_catalog[[#Headers],[Campaign Name]],$Q513)),"Y","N")</f>
        <v>N</v>
      </c>
      <c r="AC513" s="1294" t="str">
        <f>IF(ISNUMBER(SEARCH(kpi_catalog[[#Headers],[Touchpoint]],$Q513)),"Y","N")</f>
        <v>N</v>
      </c>
      <c r="AD513" s="1294" t="str">
        <f>IF(ISNUMBER(SEARCH(kpi_catalog[[#Headers],[Campaign type]],$Q513)),"Y","N")</f>
        <v>N</v>
      </c>
      <c r="AE513" s="1294" t="str">
        <f>IF(ISNUMBER(SEARCH(kpi_catalog[[#Headers],[Product franchise]],$Q513)),"Y","N")</f>
        <v>Y</v>
      </c>
      <c r="AF513" s="1294" t="str">
        <f>IF(ISNUMBER(SEARCH(kpi_catalog[[#Headers],[Product code]],$Q513)),"Y","N")</f>
        <v>Y</v>
      </c>
      <c r="AG513" s="1297" t="s">
        <v>4337</v>
      </c>
      <c r="AH513" s="1296"/>
      <c r="AI513" s="1297"/>
      <c r="AJ513" s="1297"/>
    </row>
    <row r="514" spans="1:36" ht="30" customHeight="1">
      <c r="A514" s="1282">
        <v>512</v>
      </c>
      <c r="B514" s="1283" t="s">
        <v>4536</v>
      </c>
      <c r="C514" s="1296"/>
      <c r="D514" s="1323" t="s">
        <v>5842</v>
      </c>
      <c r="E514" s="1355" t="s">
        <v>5844</v>
      </c>
      <c r="F514" s="1355" t="s">
        <v>4796</v>
      </c>
      <c r="G514" s="1355" t="s">
        <v>3368</v>
      </c>
      <c r="H514" s="1355" t="s">
        <v>4392</v>
      </c>
      <c r="I514" s="1355" t="s">
        <v>145</v>
      </c>
      <c r="J514" s="1318" t="s">
        <v>4789</v>
      </c>
      <c r="K514" s="1291" t="s">
        <v>4346</v>
      </c>
      <c r="L514" s="1292" t="str">
        <f>IF(ISNUMBER(SEARCH(kpi_catalog[[#Headers],[Till Date]],K514)),"Y","N")</f>
        <v>N</v>
      </c>
      <c r="M514" s="1292" t="str">
        <f t="shared" si="8"/>
        <v>Y</v>
      </c>
      <c r="N514" s="1292" t="str">
        <f>IF(ISNUMBER(SEARCH(kpi_catalog[[#Headers],[YTD]],$K514)),"Y","N")</f>
        <v>Y</v>
      </c>
      <c r="O514" s="1292" t="str">
        <f>IF(ISNUMBER(SEARCH(kpi_catalog[[#Headers],[MTD]],$K514)),"Y","N")</f>
        <v>N</v>
      </c>
      <c r="P514" s="1292" t="str">
        <f>IF(ISNUMBER(SEARCH(kpi_catalog[[#Headers],[Selected period]],$K514)),"Y","N")</f>
        <v>N</v>
      </c>
      <c r="Q514" s="1318" t="s">
        <v>4753</v>
      </c>
      <c r="R514" s="1319" t="str">
        <f>IF(ISNUMBER(SEARCH(kpi_catalog[[#Headers],[Division]],$Q514)),"Y","N")</f>
        <v>Y</v>
      </c>
      <c r="S514" s="1294" t="str">
        <f>IF(ISNUMBER(SEARCH(kpi_catalog[[#Headers],[Brand]],$Q514)),"Y","N")</f>
        <v>Y</v>
      </c>
      <c r="T514" s="1294" t="str">
        <f>IF(ISNUMBER(SEARCH(kpi_catalog[[#Headers],[Acquisition Period]],$Q514)),"Y","N")</f>
        <v>N</v>
      </c>
      <c r="U514" s="1294" t="str">
        <f>IF(ISNUMBER(SEARCH(kpi_catalog[[#Headers],[Engager Type]],$Q514)),"Y","N")</f>
        <v>N</v>
      </c>
      <c r="V514" s="1294" t="str">
        <f>IF(ISNUMBER(SEARCH(kpi_catalog[[#Headers],[Buyer Type]],$Q514)),"Y","N")</f>
        <v>Y</v>
      </c>
      <c r="W514" s="1294" t="str">
        <f>IF(ISNUMBER(SEARCH(kpi_catalog[[#Headers],[Loyalty Filter]],$Q514)),"Y","N")</f>
        <v>Y</v>
      </c>
      <c r="X514" s="1294" t="str">
        <f>IF(ISNUMBER(SEARCH(kpi_catalog[[#Headers],[Channel]],$Q514)),"Y","N")</f>
        <v>N</v>
      </c>
      <c r="Y514" s="1294" t="str">
        <f>IF(ISNUMBER(SEARCH(kpi_catalog[[#Headers],[Campaign ID]],$Q514)),"Y","N")</f>
        <v>N</v>
      </c>
      <c r="Z514" s="1294" t="str">
        <f>IF(ISNUMBER(SEARCH(kpi_catalog[[#Headers],[Channel]],$Q514)),"Y","N")</f>
        <v>N</v>
      </c>
      <c r="AA514" s="1294" t="str">
        <f>IF(ISNUMBER(SEARCH(kpi_catalog[[#Headers],[Campaign ID]],$Q514)),"Y","N")</f>
        <v>N</v>
      </c>
      <c r="AB514" s="1294" t="str">
        <f>IF(ISNUMBER(SEARCH(kpi_catalog[[#Headers],[Campaign Name]],$Q514)),"Y","N")</f>
        <v>N</v>
      </c>
      <c r="AC514" s="1294" t="str">
        <f>IF(ISNUMBER(SEARCH(kpi_catalog[[#Headers],[Touchpoint]],$Q514)),"Y","N")</f>
        <v>N</v>
      </c>
      <c r="AD514" s="1294" t="str">
        <f>IF(ISNUMBER(SEARCH(kpi_catalog[[#Headers],[Campaign type]],$Q514)),"Y","N")</f>
        <v>N</v>
      </c>
      <c r="AE514" s="1294" t="str">
        <f>IF(ISNUMBER(SEARCH(kpi_catalog[[#Headers],[Product franchise]],$Q514)),"Y","N")</f>
        <v>Y</v>
      </c>
      <c r="AF514" s="1294" t="str">
        <f>IF(ISNUMBER(SEARCH(kpi_catalog[[#Headers],[Product code]],$Q514)),"Y","N")</f>
        <v>Y</v>
      </c>
      <c r="AG514" s="1323"/>
      <c r="AH514" s="1296"/>
      <c r="AI514" s="1297"/>
      <c r="AJ514" s="1297"/>
    </row>
    <row r="515" spans="1:36" ht="30" customHeight="1">
      <c r="A515" s="1282">
        <v>513</v>
      </c>
      <c r="B515" s="1283" t="s">
        <v>4536</v>
      </c>
      <c r="C515" s="1296"/>
      <c r="D515" s="1323" t="s">
        <v>5842</v>
      </c>
      <c r="E515" s="1355" t="s">
        <v>5844</v>
      </c>
      <c r="F515" s="1355" t="s">
        <v>4797</v>
      </c>
      <c r="G515" s="1355" t="s">
        <v>4339</v>
      </c>
      <c r="H515" s="1355" t="s">
        <v>4392</v>
      </c>
      <c r="I515" s="1355" t="s">
        <v>145</v>
      </c>
      <c r="J515" s="1318" t="s">
        <v>4789</v>
      </c>
      <c r="K515" s="1291" t="s">
        <v>4346</v>
      </c>
      <c r="L515" s="1292" t="str">
        <f>IF(ISNUMBER(SEARCH(kpi_catalog[[#Headers],[Till Date]],K515)),"Y","N")</f>
        <v>N</v>
      </c>
      <c r="M515" s="1292" t="str">
        <f t="shared" si="8"/>
        <v>Y</v>
      </c>
      <c r="N515" s="1292" t="str">
        <f>IF(ISNUMBER(SEARCH(kpi_catalog[[#Headers],[YTD]],$K515)),"Y","N")</f>
        <v>Y</v>
      </c>
      <c r="O515" s="1292" t="str">
        <f>IF(ISNUMBER(SEARCH(kpi_catalog[[#Headers],[MTD]],$K515)),"Y","N")</f>
        <v>N</v>
      </c>
      <c r="P515" s="1292" t="str">
        <f>IF(ISNUMBER(SEARCH(kpi_catalog[[#Headers],[Selected period]],$K515)),"Y","N")</f>
        <v>N</v>
      </c>
      <c r="Q515" s="1318" t="s">
        <v>4753</v>
      </c>
      <c r="R515" s="1319" t="str">
        <f>IF(ISNUMBER(SEARCH(kpi_catalog[[#Headers],[Division]],$Q515)),"Y","N")</f>
        <v>Y</v>
      </c>
      <c r="S515" s="1294" t="str">
        <f>IF(ISNUMBER(SEARCH(kpi_catalog[[#Headers],[Brand]],$Q515)),"Y","N")</f>
        <v>Y</v>
      </c>
      <c r="T515" s="1294" t="str">
        <f>IF(ISNUMBER(SEARCH(kpi_catalog[[#Headers],[Acquisition Period]],$Q515)),"Y","N")</f>
        <v>N</v>
      </c>
      <c r="U515" s="1294" t="str">
        <f>IF(ISNUMBER(SEARCH(kpi_catalog[[#Headers],[Engager Type]],$Q515)),"Y","N")</f>
        <v>N</v>
      </c>
      <c r="V515" s="1294" t="str">
        <f>IF(ISNUMBER(SEARCH(kpi_catalog[[#Headers],[Buyer Type]],$Q515)),"Y","N")</f>
        <v>Y</v>
      </c>
      <c r="W515" s="1294" t="str">
        <f>IF(ISNUMBER(SEARCH(kpi_catalog[[#Headers],[Loyalty Filter]],$Q515)),"Y","N")</f>
        <v>Y</v>
      </c>
      <c r="X515" s="1294" t="str">
        <f>IF(ISNUMBER(SEARCH(kpi_catalog[[#Headers],[Channel]],$Q515)),"Y","N")</f>
        <v>N</v>
      </c>
      <c r="Y515" s="1294" t="str">
        <f>IF(ISNUMBER(SEARCH(kpi_catalog[[#Headers],[Campaign ID]],$Q515)),"Y","N")</f>
        <v>N</v>
      </c>
      <c r="Z515" s="1294" t="str">
        <f>IF(ISNUMBER(SEARCH(kpi_catalog[[#Headers],[Channel]],$Q515)),"Y","N")</f>
        <v>N</v>
      </c>
      <c r="AA515" s="1294" t="str">
        <f>IF(ISNUMBER(SEARCH(kpi_catalog[[#Headers],[Campaign ID]],$Q515)),"Y","N")</f>
        <v>N</v>
      </c>
      <c r="AB515" s="1294" t="str">
        <f>IF(ISNUMBER(SEARCH(kpi_catalog[[#Headers],[Campaign Name]],$Q515)),"Y","N")</f>
        <v>N</v>
      </c>
      <c r="AC515" s="1294" t="str">
        <f>IF(ISNUMBER(SEARCH(kpi_catalog[[#Headers],[Touchpoint]],$Q515)),"Y","N")</f>
        <v>N</v>
      </c>
      <c r="AD515" s="1294" t="str">
        <f>IF(ISNUMBER(SEARCH(kpi_catalog[[#Headers],[Campaign type]],$Q515)),"Y","N")</f>
        <v>N</v>
      </c>
      <c r="AE515" s="1294" t="str">
        <f>IF(ISNUMBER(SEARCH(kpi_catalog[[#Headers],[Product franchise]],$Q515)),"Y","N")</f>
        <v>Y</v>
      </c>
      <c r="AF515" s="1294" t="str">
        <f>IF(ISNUMBER(SEARCH(kpi_catalog[[#Headers],[Product code]],$Q515)),"Y","N")</f>
        <v>Y</v>
      </c>
      <c r="AG515" s="1297" t="s">
        <v>4337</v>
      </c>
      <c r="AH515" s="1296"/>
      <c r="AI515" s="1297"/>
      <c r="AJ515" s="1297"/>
    </row>
    <row r="516" spans="1:36" ht="30" customHeight="1">
      <c r="A516" s="1282">
        <v>514</v>
      </c>
      <c r="B516" s="1283" t="s">
        <v>4536</v>
      </c>
      <c r="C516" s="1296"/>
      <c r="D516" s="1354" t="s">
        <v>4366</v>
      </c>
      <c r="E516" s="1355" t="s">
        <v>5823</v>
      </c>
      <c r="F516" s="1355" t="s">
        <v>4765</v>
      </c>
      <c r="G516" s="1355" t="s">
        <v>3368</v>
      </c>
      <c r="H516" s="1355" t="s">
        <v>4392</v>
      </c>
      <c r="I516" s="1355" t="s">
        <v>145</v>
      </c>
      <c r="J516" s="1318" t="s">
        <v>4789</v>
      </c>
      <c r="K516" s="1291" t="s">
        <v>4346</v>
      </c>
      <c r="L516" s="1292" t="str">
        <f>IF(ISNUMBER(SEARCH(kpi_catalog[[#Headers],[Till Date]],K516)),"Y","N")</f>
        <v>N</v>
      </c>
      <c r="M516" s="1292" t="str">
        <f t="shared" si="8"/>
        <v>Y</v>
      </c>
      <c r="N516" s="1292" t="str">
        <f>IF(ISNUMBER(SEARCH(kpi_catalog[[#Headers],[YTD]],$K516)),"Y","N")</f>
        <v>Y</v>
      </c>
      <c r="O516" s="1292" t="str">
        <f>IF(ISNUMBER(SEARCH(kpi_catalog[[#Headers],[MTD]],$K516)),"Y","N")</f>
        <v>N</v>
      </c>
      <c r="P516" s="1292" t="str">
        <f>IF(ISNUMBER(SEARCH(kpi_catalog[[#Headers],[Selected period]],$K516)),"Y","N")</f>
        <v>N</v>
      </c>
      <c r="Q516" s="1318" t="s">
        <v>4753</v>
      </c>
      <c r="R516" s="1319" t="str">
        <f>IF(ISNUMBER(SEARCH(kpi_catalog[[#Headers],[Division]],$Q516)),"Y","N")</f>
        <v>Y</v>
      </c>
      <c r="S516" s="1294" t="str">
        <f>IF(ISNUMBER(SEARCH(kpi_catalog[[#Headers],[Brand]],$Q516)),"Y","N")</f>
        <v>Y</v>
      </c>
      <c r="T516" s="1294" t="str">
        <f>IF(ISNUMBER(SEARCH(kpi_catalog[[#Headers],[Acquisition Period]],$Q516)),"Y","N")</f>
        <v>N</v>
      </c>
      <c r="U516" s="1294" t="str">
        <f>IF(ISNUMBER(SEARCH(kpi_catalog[[#Headers],[Engager Type]],$Q516)),"Y","N")</f>
        <v>N</v>
      </c>
      <c r="V516" s="1294" t="str">
        <f>IF(ISNUMBER(SEARCH(kpi_catalog[[#Headers],[Buyer Type]],$Q516)),"Y","N")</f>
        <v>Y</v>
      </c>
      <c r="W516" s="1294" t="str">
        <f>IF(ISNUMBER(SEARCH(kpi_catalog[[#Headers],[Loyalty Filter]],$Q516)),"Y","N")</f>
        <v>Y</v>
      </c>
      <c r="X516" s="1294" t="str">
        <f>IF(ISNUMBER(SEARCH(kpi_catalog[[#Headers],[Channel]],$Q516)),"Y","N")</f>
        <v>N</v>
      </c>
      <c r="Y516" s="1294" t="str">
        <f>IF(ISNUMBER(SEARCH(kpi_catalog[[#Headers],[Campaign ID]],$Q516)),"Y","N")</f>
        <v>N</v>
      </c>
      <c r="Z516" s="1294" t="str">
        <f>IF(ISNUMBER(SEARCH(kpi_catalog[[#Headers],[Channel]],$Q516)),"Y","N")</f>
        <v>N</v>
      </c>
      <c r="AA516" s="1294" t="str">
        <f>IF(ISNUMBER(SEARCH(kpi_catalog[[#Headers],[Campaign ID]],$Q516)),"Y","N")</f>
        <v>N</v>
      </c>
      <c r="AB516" s="1294" t="str">
        <f>IF(ISNUMBER(SEARCH(kpi_catalog[[#Headers],[Campaign Name]],$Q516)),"Y","N")</f>
        <v>N</v>
      </c>
      <c r="AC516" s="1294" t="str">
        <f>IF(ISNUMBER(SEARCH(kpi_catalog[[#Headers],[Touchpoint]],$Q516)),"Y","N")</f>
        <v>N</v>
      </c>
      <c r="AD516" s="1294" t="str">
        <f>IF(ISNUMBER(SEARCH(kpi_catalog[[#Headers],[Campaign type]],$Q516)),"Y","N")</f>
        <v>N</v>
      </c>
      <c r="AE516" s="1294" t="str">
        <f>IF(ISNUMBER(SEARCH(kpi_catalog[[#Headers],[Product franchise]],$Q516)),"Y","N")</f>
        <v>Y</v>
      </c>
      <c r="AF516" s="1294" t="str">
        <f>IF(ISNUMBER(SEARCH(kpi_catalog[[#Headers],[Product code]],$Q516)),"Y","N")</f>
        <v>Y</v>
      </c>
      <c r="AG516" s="1323"/>
      <c r="AH516" s="1296"/>
      <c r="AI516" s="1297"/>
      <c r="AJ516" s="1297"/>
    </row>
    <row r="517" spans="1:36" ht="30" customHeight="1">
      <c r="A517" s="1282">
        <v>515</v>
      </c>
      <c r="B517" s="1283" t="s">
        <v>4536</v>
      </c>
      <c r="C517" s="1296"/>
      <c r="D517" s="1354" t="s">
        <v>4366</v>
      </c>
      <c r="E517" s="1355" t="s">
        <v>5823</v>
      </c>
      <c r="F517" s="1355" t="s">
        <v>4766</v>
      </c>
      <c r="G517" s="1355" t="s">
        <v>4339</v>
      </c>
      <c r="H517" s="1355" t="s">
        <v>4392</v>
      </c>
      <c r="I517" s="1355" t="s">
        <v>145</v>
      </c>
      <c r="J517" s="1318" t="s">
        <v>4789</v>
      </c>
      <c r="K517" s="1291" t="s">
        <v>4346</v>
      </c>
      <c r="L517" s="1292" t="str">
        <f>IF(ISNUMBER(SEARCH(kpi_catalog[[#Headers],[Till Date]],K517)),"Y","N")</f>
        <v>N</v>
      </c>
      <c r="M517" s="1292" t="str">
        <f t="shared" si="8"/>
        <v>Y</v>
      </c>
      <c r="N517" s="1292" t="str">
        <f>IF(ISNUMBER(SEARCH(kpi_catalog[[#Headers],[YTD]],$K517)),"Y","N")</f>
        <v>Y</v>
      </c>
      <c r="O517" s="1292" t="str">
        <f>IF(ISNUMBER(SEARCH(kpi_catalog[[#Headers],[MTD]],$K517)),"Y","N")</f>
        <v>N</v>
      </c>
      <c r="P517" s="1292" t="str">
        <f>IF(ISNUMBER(SEARCH(kpi_catalog[[#Headers],[Selected period]],$K517)),"Y","N")</f>
        <v>N</v>
      </c>
      <c r="Q517" s="1318" t="s">
        <v>4753</v>
      </c>
      <c r="R517" s="1319" t="str">
        <f>IF(ISNUMBER(SEARCH(kpi_catalog[[#Headers],[Division]],$Q517)),"Y","N")</f>
        <v>Y</v>
      </c>
      <c r="S517" s="1294" t="str">
        <f>IF(ISNUMBER(SEARCH(kpi_catalog[[#Headers],[Brand]],$Q517)),"Y","N")</f>
        <v>Y</v>
      </c>
      <c r="T517" s="1294" t="str">
        <f>IF(ISNUMBER(SEARCH(kpi_catalog[[#Headers],[Acquisition Period]],$Q517)),"Y","N")</f>
        <v>N</v>
      </c>
      <c r="U517" s="1294" t="str">
        <f>IF(ISNUMBER(SEARCH(kpi_catalog[[#Headers],[Engager Type]],$Q517)),"Y","N")</f>
        <v>N</v>
      </c>
      <c r="V517" s="1294" t="str">
        <f>IF(ISNUMBER(SEARCH(kpi_catalog[[#Headers],[Buyer Type]],$Q517)),"Y","N")</f>
        <v>Y</v>
      </c>
      <c r="W517" s="1294" t="str">
        <f>IF(ISNUMBER(SEARCH(kpi_catalog[[#Headers],[Loyalty Filter]],$Q517)),"Y","N")</f>
        <v>Y</v>
      </c>
      <c r="X517" s="1294" t="str">
        <f>IF(ISNUMBER(SEARCH(kpi_catalog[[#Headers],[Channel]],$Q517)),"Y","N")</f>
        <v>N</v>
      </c>
      <c r="Y517" s="1294" t="str">
        <f>IF(ISNUMBER(SEARCH(kpi_catalog[[#Headers],[Campaign ID]],$Q517)),"Y","N")</f>
        <v>N</v>
      </c>
      <c r="Z517" s="1294" t="str">
        <f>IF(ISNUMBER(SEARCH(kpi_catalog[[#Headers],[Channel]],$Q517)),"Y","N")</f>
        <v>N</v>
      </c>
      <c r="AA517" s="1294" t="str">
        <f>IF(ISNUMBER(SEARCH(kpi_catalog[[#Headers],[Campaign ID]],$Q517)),"Y","N")</f>
        <v>N</v>
      </c>
      <c r="AB517" s="1294" t="str">
        <f>IF(ISNUMBER(SEARCH(kpi_catalog[[#Headers],[Campaign Name]],$Q517)),"Y","N")</f>
        <v>N</v>
      </c>
      <c r="AC517" s="1294" t="str">
        <f>IF(ISNUMBER(SEARCH(kpi_catalog[[#Headers],[Touchpoint]],$Q517)),"Y","N")</f>
        <v>N</v>
      </c>
      <c r="AD517" s="1294" t="str">
        <f>IF(ISNUMBER(SEARCH(kpi_catalog[[#Headers],[Campaign type]],$Q517)),"Y","N")</f>
        <v>N</v>
      </c>
      <c r="AE517" s="1294" t="str">
        <f>IF(ISNUMBER(SEARCH(kpi_catalog[[#Headers],[Product franchise]],$Q517)),"Y","N")</f>
        <v>Y</v>
      </c>
      <c r="AF517" s="1294" t="str">
        <f>IF(ISNUMBER(SEARCH(kpi_catalog[[#Headers],[Product code]],$Q517)),"Y","N")</f>
        <v>Y</v>
      </c>
      <c r="AG517" s="1297" t="s">
        <v>4337</v>
      </c>
      <c r="AH517" s="1296"/>
      <c r="AI517" s="1297"/>
      <c r="AJ517" s="1297"/>
    </row>
    <row r="518" spans="1:36" ht="30" customHeight="1">
      <c r="A518" s="1282">
        <v>516</v>
      </c>
      <c r="B518" s="1283" t="s">
        <v>4536</v>
      </c>
      <c r="C518" s="1296"/>
      <c r="D518" s="1355" t="s">
        <v>5770</v>
      </c>
      <c r="E518" s="1355" t="s">
        <v>5770</v>
      </c>
      <c r="F518" s="1355" t="s">
        <v>4767</v>
      </c>
      <c r="G518" s="1355" t="s">
        <v>3368</v>
      </c>
      <c r="H518" s="1355" t="s">
        <v>4392</v>
      </c>
      <c r="I518" s="1355" t="s">
        <v>145</v>
      </c>
      <c r="J518" s="1318" t="s">
        <v>4789</v>
      </c>
      <c r="K518" s="1291" t="s">
        <v>4346</v>
      </c>
      <c r="L518" s="1292" t="str">
        <f>IF(ISNUMBER(SEARCH(kpi_catalog[[#Headers],[Till Date]],K518)),"Y","N")</f>
        <v>N</v>
      </c>
      <c r="M518" s="1292" t="str">
        <f t="shared" si="8"/>
        <v>Y</v>
      </c>
      <c r="N518" s="1292" t="str">
        <f>IF(ISNUMBER(SEARCH(kpi_catalog[[#Headers],[YTD]],$K518)),"Y","N")</f>
        <v>Y</v>
      </c>
      <c r="O518" s="1292" t="str">
        <f>IF(ISNUMBER(SEARCH(kpi_catalog[[#Headers],[MTD]],$K518)),"Y","N")</f>
        <v>N</v>
      </c>
      <c r="P518" s="1292" t="str">
        <f>IF(ISNUMBER(SEARCH(kpi_catalog[[#Headers],[Selected period]],$K518)),"Y","N")</f>
        <v>N</v>
      </c>
      <c r="Q518" s="1318" t="s">
        <v>4753</v>
      </c>
      <c r="R518" s="1319" t="str">
        <f>IF(ISNUMBER(SEARCH(kpi_catalog[[#Headers],[Division]],$Q518)),"Y","N")</f>
        <v>Y</v>
      </c>
      <c r="S518" s="1294" t="str">
        <f>IF(ISNUMBER(SEARCH(kpi_catalog[[#Headers],[Brand]],$Q518)),"Y","N")</f>
        <v>Y</v>
      </c>
      <c r="T518" s="1294" t="str">
        <f>IF(ISNUMBER(SEARCH(kpi_catalog[[#Headers],[Acquisition Period]],$Q518)),"Y","N")</f>
        <v>N</v>
      </c>
      <c r="U518" s="1294" t="str">
        <f>IF(ISNUMBER(SEARCH(kpi_catalog[[#Headers],[Engager Type]],$Q518)),"Y","N")</f>
        <v>N</v>
      </c>
      <c r="V518" s="1294" t="str">
        <f>IF(ISNUMBER(SEARCH(kpi_catalog[[#Headers],[Buyer Type]],$Q518)),"Y","N")</f>
        <v>Y</v>
      </c>
      <c r="W518" s="1294" t="str">
        <f>IF(ISNUMBER(SEARCH(kpi_catalog[[#Headers],[Loyalty Filter]],$Q518)),"Y","N")</f>
        <v>Y</v>
      </c>
      <c r="X518" s="1294" t="str">
        <f>IF(ISNUMBER(SEARCH(kpi_catalog[[#Headers],[Channel]],$Q518)),"Y","N")</f>
        <v>N</v>
      </c>
      <c r="Y518" s="1294" t="str">
        <f>IF(ISNUMBER(SEARCH(kpi_catalog[[#Headers],[Campaign ID]],$Q518)),"Y","N")</f>
        <v>N</v>
      </c>
      <c r="Z518" s="1294" t="str">
        <f>IF(ISNUMBER(SEARCH(kpi_catalog[[#Headers],[Channel]],$Q518)),"Y","N")</f>
        <v>N</v>
      </c>
      <c r="AA518" s="1294" t="str">
        <f>IF(ISNUMBER(SEARCH(kpi_catalog[[#Headers],[Campaign ID]],$Q518)),"Y","N")</f>
        <v>N</v>
      </c>
      <c r="AB518" s="1294" t="str">
        <f>IF(ISNUMBER(SEARCH(kpi_catalog[[#Headers],[Campaign Name]],$Q518)),"Y","N")</f>
        <v>N</v>
      </c>
      <c r="AC518" s="1294" t="str">
        <f>IF(ISNUMBER(SEARCH(kpi_catalog[[#Headers],[Touchpoint]],$Q518)),"Y","N")</f>
        <v>N</v>
      </c>
      <c r="AD518" s="1294" t="str">
        <f>IF(ISNUMBER(SEARCH(kpi_catalog[[#Headers],[Campaign type]],$Q518)),"Y","N")</f>
        <v>N</v>
      </c>
      <c r="AE518" s="1294" t="str">
        <f>IF(ISNUMBER(SEARCH(kpi_catalog[[#Headers],[Product franchise]],$Q518)),"Y","N")</f>
        <v>Y</v>
      </c>
      <c r="AF518" s="1294" t="str">
        <f>IF(ISNUMBER(SEARCH(kpi_catalog[[#Headers],[Product code]],$Q518)),"Y","N")</f>
        <v>Y</v>
      </c>
      <c r="AG518" s="1323"/>
      <c r="AH518" s="1296"/>
      <c r="AI518" s="1297"/>
      <c r="AJ518" s="1297"/>
    </row>
    <row r="519" spans="1:36" ht="30" customHeight="1">
      <c r="A519" s="1282">
        <v>517</v>
      </c>
      <c r="B519" s="1283" t="s">
        <v>4536</v>
      </c>
      <c r="C519" s="1296"/>
      <c r="D519" s="1355" t="s">
        <v>5770</v>
      </c>
      <c r="E519" s="1355" t="s">
        <v>5770</v>
      </c>
      <c r="F519" s="1355" t="s">
        <v>4768</v>
      </c>
      <c r="G519" s="1355" t="s">
        <v>4339</v>
      </c>
      <c r="H519" s="1355" t="s">
        <v>4392</v>
      </c>
      <c r="I519" s="1355" t="s">
        <v>145</v>
      </c>
      <c r="J519" s="1318" t="s">
        <v>4789</v>
      </c>
      <c r="K519" s="1291" t="s">
        <v>4346</v>
      </c>
      <c r="L519" s="1292" t="str">
        <f>IF(ISNUMBER(SEARCH(kpi_catalog[[#Headers],[Till Date]],K519)),"Y","N")</f>
        <v>N</v>
      </c>
      <c r="M519" s="1292" t="str">
        <f t="shared" si="8"/>
        <v>Y</v>
      </c>
      <c r="N519" s="1292" t="str">
        <f>IF(ISNUMBER(SEARCH(kpi_catalog[[#Headers],[YTD]],$K519)),"Y","N")</f>
        <v>Y</v>
      </c>
      <c r="O519" s="1292" t="str">
        <f>IF(ISNUMBER(SEARCH(kpi_catalog[[#Headers],[MTD]],$K519)),"Y","N")</f>
        <v>N</v>
      </c>
      <c r="P519" s="1292" t="str">
        <f>IF(ISNUMBER(SEARCH(kpi_catalog[[#Headers],[Selected period]],$K519)),"Y","N")</f>
        <v>N</v>
      </c>
      <c r="Q519" s="1318" t="s">
        <v>4753</v>
      </c>
      <c r="R519" s="1319" t="str">
        <f>IF(ISNUMBER(SEARCH(kpi_catalog[[#Headers],[Division]],$Q519)),"Y","N")</f>
        <v>Y</v>
      </c>
      <c r="S519" s="1294" t="str">
        <f>IF(ISNUMBER(SEARCH(kpi_catalog[[#Headers],[Brand]],$Q519)),"Y","N")</f>
        <v>Y</v>
      </c>
      <c r="T519" s="1294" t="str">
        <f>IF(ISNUMBER(SEARCH(kpi_catalog[[#Headers],[Acquisition Period]],$Q519)),"Y","N")</f>
        <v>N</v>
      </c>
      <c r="U519" s="1294" t="str">
        <f>IF(ISNUMBER(SEARCH(kpi_catalog[[#Headers],[Engager Type]],$Q519)),"Y","N")</f>
        <v>N</v>
      </c>
      <c r="V519" s="1294" t="str">
        <f>IF(ISNUMBER(SEARCH(kpi_catalog[[#Headers],[Buyer Type]],$Q519)),"Y","N")</f>
        <v>Y</v>
      </c>
      <c r="W519" s="1294" t="str">
        <f>IF(ISNUMBER(SEARCH(kpi_catalog[[#Headers],[Loyalty Filter]],$Q519)),"Y","N")</f>
        <v>Y</v>
      </c>
      <c r="X519" s="1294" t="str">
        <f>IF(ISNUMBER(SEARCH(kpi_catalog[[#Headers],[Channel]],$Q519)),"Y","N")</f>
        <v>N</v>
      </c>
      <c r="Y519" s="1294" t="str">
        <f>IF(ISNUMBER(SEARCH(kpi_catalog[[#Headers],[Campaign ID]],$Q519)),"Y","N")</f>
        <v>N</v>
      </c>
      <c r="Z519" s="1294" t="str">
        <f>IF(ISNUMBER(SEARCH(kpi_catalog[[#Headers],[Channel]],$Q519)),"Y","N")</f>
        <v>N</v>
      </c>
      <c r="AA519" s="1294" t="str">
        <f>IF(ISNUMBER(SEARCH(kpi_catalog[[#Headers],[Campaign ID]],$Q519)),"Y","N")</f>
        <v>N</v>
      </c>
      <c r="AB519" s="1294" t="str">
        <f>IF(ISNUMBER(SEARCH(kpi_catalog[[#Headers],[Campaign Name]],$Q519)),"Y","N")</f>
        <v>N</v>
      </c>
      <c r="AC519" s="1294" t="str">
        <f>IF(ISNUMBER(SEARCH(kpi_catalog[[#Headers],[Touchpoint]],$Q519)),"Y","N")</f>
        <v>N</v>
      </c>
      <c r="AD519" s="1294" t="str">
        <f>IF(ISNUMBER(SEARCH(kpi_catalog[[#Headers],[Campaign type]],$Q519)),"Y","N")</f>
        <v>N</v>
      </c>
      <c r="AE519" s="1294" t="str">
        <f>IF(ISNUMBER(SEARCH(kpi_catalog[[#Headers],[Product franchise]],$Q519)),"Y","N")</f>
        <v>Y</v>
      </c>
      <c r="AF519" s="1294" t="str">
        <f>IF(ISNUMBER(SEARCH(kpi_catalog[[#Headers],[Product code]],$Q519)),"Y","N")</f>
        <v>Y</v>
      </c>
      <c r="AG519" s="1297" t="s">
        <v>4337</v>
      </c>
      <c r="AH519" s="1296"/>
      <c r="AI519" s="1297"/>
      <c r="AJ519" s="1297"/>
    </row>
    <row r="520" spans="1:36" ht="30" customHeight="1">
      <c r="A520" s="1282">
        <v>518</v>
      </c>
      <c r="B520" s="1283" t="s">
        <v>4536</v>
      </c>
      <c r="C520" s="1296"/>
      <c r="D520" s="1355" t="s">
        <v>4443</v>
      </c>
      <c r="E520" s="1355" t="s">
        <v>4443</v>
      </c>
      <c r="F520" s="1355" t="s">
        <v>4769</v>
      </c>
      <c r="G520" s="1355" t="s">
        <v>3368</v>
      </c>
      <c r="H520" s="1355" t="s">
        <v>4392</v>
      </c>
      <c r="I520" s="1355" t="s">
        <v>145</v>
      </c>
      <c r="J520" s="1318" t="s">
        <v>4789</v>
      </c>
      <c r="K520" s="1291" t="s">
        <v>4346</v>
      </c>
      <c r="L520" s="1292" t="str">
        <f>IF(ISNUMBER(SEARCH(kpi_catalog[[#Headers],[Till Date]],K520)),"Y","N")</f>
        <v>N</v>
      </c>
      <c r="M520" s="1292" t="str">
        <f t="shared" si="8"/>
        <v>Y</v>
      </c>
      <c r="N520" s="1292" t="str">
        <f>IF(ISNUMBER(SEARCH(kpi_catalog[[#Headers],[YTD]],$K520)),"Y","N")</f>
        <v>Y</v>
      </c>
      <c r="O520" s="1292" t="str">
        <f>IF(ISNUMBER(SEARCH(kpi_catalog[[#Headers],[MTD]],$K520)),"Y","N")</f>
        <v>N</v>
      </c>
      <c r="P520" s="1292" t="str">
        <f>IF(ISNUMBER(SEARCH(kpi_catalog[[#Headers],[Selected period]],$K520)),"Y","N")</f>
        <v>N</v>
      </c>
      <c r="Q520" s="1318" t="s">
        <v>4753</v>
      </c>
      <c r="R520" s="1319" t="str">
        <f>IF(ISNUMBER(SEARCH(kpi_catalog[[#Headers],[Division]],$Q520)),"Y","N")</f>
        <v>Y</v>
      </c>
      <c r="S520" s="1294" t="str">
        <f>IF(ISNUMBER(SEARCH(kpi_catalog[[#Headers],[Brand]],$Q520)),"Y","N")</f>
        <v>Y</v>
      </c>
      <c r="T520" s="1294" t="str">
        <f>IF(ISNUMBER(SEARCH(kpi_catalog[[#Headers],[Acquisition Period]],$Q520)),"Y","N")</f>
        <v>N</v>
      </c>
      <c r="U520" s="1294" t="str">
        <f>IF(ISNUMBER(SEARCH(kpi_catalog[[#Headers],[Engager Type]],$Q520)),"Y","N")</f>
        <v>N</v>
      </c>
      <c r="V520" s="1294" t="str">
        <f>IF(ISNUMBER(SEARCH(kpi_catalog[[#Headers],[Buyer Type]],$Q520)),"Y","N")</f>
        <v>Y</v>
      </c>
      <c r="W520" s="1294" t="str">
        <f>IF(ISNUMBER(SEARCH(kpi_catalog[[#Headers],[Loyalty Filter]],$Q520)),"Y","N")</f>
        <v>Y</v>
      </c>
      <c r="X520" s="1294" t="str">
        <f>IF(ISNUMBER(SEARCH(kpi_catalog[[#Headers],[Channel]],$Q520)),"Y","N")</f>
        <v>N</v>
      </c>
      <c r="Y520" s="1294" t="str">
        <f>IF(ISNUMBER(SEARCH(kpi_catalog[[#Headers],[Campaign ID]],$Q520)),"Y","N")</f>
        <v>N</v>
      </c>
      <c r="Z520" s="1294" t="str">
        <f>IF(ISNUMBER(SEARCH(kpi_catalog[[#Headers],[Channel]],$Q520)),"Y","N")</f>
        <v>N</v>
      </c>
      <c r="AA520" s="1294" t="str">
        <f>IF(ISNUMBER(SEARCH(kpi_catalog[[#Headers],[Campaign ID]],$Q520)),"Y","N")</f>
        <v>N</v>
      </c>
      <c r="AB520" s="1294" t="str">
        <f>IF(ISNUMBER(SEARCH(kpi_catalog[[#Headers],[Campaign Name]],$Q520)),"Y","N")</f>
        <v>N</v>
      </c>
      <c r="AC520" s="1294" t="str">
        <f>IF(ISNUMBER(SEARCH(kpi_catalog[[#Headers],[Touchpoint]],$Q520)),"Y","N")</f>
        <v>N</v>
      </c>
      <c r="AD520" s="1294" t="str">
        <f>IF(ISNUMBER(SEARCH(kpi_catalog[[#Headers],[Campaign type]],$Q520)),"Y","N")</f>
        <v>N</v>
      </c>
      <c r="AE520" s="1294" t="str">
        <f>IF(ISNUMBER(SEARCH(kpi_catalog[[#Headers],[Product franchise]],$Q520)),"Y","N")</f>
        <v>Y</v>
      </c>
      <c r="AF520" s="1294" t="str">
        <f>IF(ISNUMBER(SEARCH(kpi_catalog[[#Headers],[Product code]],$Q520)),"Y","N")</f>
        <v>Y</v>
      </c>
      <c r="AG520" s="1323"/>
      <c r="AH520" s="1296"/>
      <c r="AI520" s="1297"/>
      <c r="AJ520" s="1297"/>
    </row>
    <row r="521" spans="1:36" ht="30" customHeight="1">
      <c r="A521" s="1282">
        <v>519</v>
      </c>
      <c r="B521" s="1283" t="s">
        <v>4536</v>
      </c>
      <c r="C521" s="1296"/>
      <c r="D521" s="1355" t="s">
        <v>4443</v>
      </c>
      <c r="E521" s="1355" t="s">
        <v>4443</v>
      </c>
      <c r="F521" s="1355" t="s">
        <v>4770</v>
      </c>
      <c r="G521" s="1355" t="s">
        <v>4339</v>
      </c>
      <c r="H521" s="1355" t="s">
        <v>4392</v>
      </c>
      <c r="I521" s="1355" t="s">
        <v>145</v>
      </c>
      <c r="J521" s="1318" t="s">
        <v>4789</v>
      </c>
      <c r="K521" s="1291" t="s">
        <v>4346</v>
      </c>
      <c r="L521" s="1292" t="str">
        <f>IF(ISNUMBER(SEARCH(kpi_catalog[[#Headers],[Till Date]],K521)),"Y","N")</f>
        <v>N</v>
      </c>
      <c r="M521" s="1292" t="str">
        <f t="shared" si="8"/>
        <v>Y</v>
      </c>
      <c r="N521" s="1292" t="str">
        <f>IF(ISNUMBER(SEARCH(kpi_catalog[[#Headers],[YTD]],$K521)),"Y","N")</f>
        <v>Y</v>
      </c>
      <c r="O521" s="1292" t="str">
        <f>IF(ISNUMBER(SEARCH(kpi_catalog[[#Headers],[MTD]],$K521)),"Y","N")</f>
        <v>N</v>
      </c>
      <c r="P521" s="1292" t="str">
        <f>IF(ISNUMBER(SEARCH(kpi_catalog[[#Headers],[Selected period]],$K521)),"Y","N")</f>
        <v>N</v>
      </c>
      <c r="Q521" s="1318" t="s">
        <v>4753</v>
      </c>
      <c r="R521" s="1319" t="str">
        <f>IF(ISNUMBER(SEARCH(kpi_catalog[[#Headers],[Division]],$Q521)),"Y","N")</f>
        <v>Y</v>
      </c>
      <c r="S521" s="1294" t="str">
        <f>IF(ISNUMBER(SEARCH(kpi_catalog[[#Headers],[Brand]],$Q521)),"Y","N")</f>
        <v>Y</v>
      </c>
      <c r="T521" s="1294" t="str">
        <f>IF(ISNUMBER(SEARCH(kpi_catalog[[#Headers],[Acquisition Period]],$Q521)),"Y","N")</f>
        <v>N</v>
      </c>
      <c r="U521" s="1294" t="str">
        <f>IF(ISNUMBER(SEARCH(kpi_catalog[[#Headers],[Engager Type]],$Q521)),"Y","N")</f>
        <v>N</v>
      </c>
      <c r="V521" s="1294" t="str">
        <f>IF(ISNUMBER(SEARCH(kpi_catalog[[#Headers],[Buyer Type]],$Q521)),"Y","N")</f>
        <v>Y</v>
      </c>
      <c r="W521" s="1294" t="str">
        <f>IF(ISNUMBER(SEARCH(kpi_catalog[[#Headers],[Loyalty Filter]],$Q521)),"Y","N")</f>
        <v>Y</v>
      </c>
      <c r="X521" s="1294" t="str">
        <f>IF(ISNUMBER(SEARCH(kpi_catalog[[#Headers],[Channel]],$Q521)),"Y","N")</f>
        <v>N</v>
      </c>
      <c r="Y521" s="1294" t="str">
        <f>IF(ISNUMBER(SEARCH(kpi_catalog[[#Headers],[Campaign ID]],$Q521)),"Y","N")</f>
        <v>N</v>
      </c>
      <c r="Z521" s="1294" t="str">
        <f>IF(ISNUMBER(SEARCH(kpi_catalog[[#Headers],[Channel]],$Q521)),"Y","N")</f>
        <v>N</v>
      </c>
      <c r="AA521" s="1294" t="str">
        <f>IF(ISNUMBER(SEARCH(kpi_catalog[[#Headers],[Campaign ID]],$Q521)),"Y","N")</f>
        <v>N</v>
      </c>
      <c r="AB521" s="1294" t="str">
        <f>IF(ISNUMBER(SEARCH(kpi_catalog[[#Headers],[Campaign Name]],$Q521)),"Y","N")</f>
        <v>N</v>
      </c>
      <c r="AC521" s="1294" t="str">
        <f>IF(ISNUMBER(SEARCH(kpi_catalog[[#Headers],[Touchpoint]],$Q521)),"Y","N")</f>
        <v>N</v>
      </c>
      <c r="AD521" s="1294" t="str">
        <f>IF(ISNUMBER(SEARCH(kpi_catalog[[#Headers],[Campaign type]],$Q521)),"Y","N")</f>
        <v>N</v>
      </c>
      <c r="AE521" s="1294" t="str">
        <f>IF(ISNUMBER(SEARCH(kpi_catalog[[#Headers],[Product franchise]],$Q521)),"Y","N")</f>
        <v>Y</v>
      </c>
      <c r="AF521" s="1294" t="str">
        <f>IF(ISNUMBER(SEARCH(kpi_catalog[[#Headers],[Product code]],$Q521)),"Y","N")</f>
        <v>Y</v>
      </c>
      <c r="AG521" s="1297" t="s">
        <v>4337</v>
      </c>
      <c r="AH521" s="1296"/>
      <c r="AI521" s="1297"/>
      <c r="AJ521" s="1297"/>
    </row>
    <row r="522" spans="1:36" ht="30" customHeight="1">
      <c r="A522" s="1282">
        <v>520</v>
      </c>
      <c r="B522" s="1283" t="s">
        <v>4536</v>
      </c>
      <c r="C522" s="1296"/>
      <c r="D522" s="1343" t="s">
        <v>5839</v>
      </c>
      <c r="E522" s="1355" t="s">
        <v>5845</v>
      </c>
      <c r="F522" s="1355" t="s">
        <v>4798</v>
      </c>
      <c r="G522" s="1355" t="s">
        <v>4339</v>
      </c>
      <c r="H522" s="1355" t="s">
        <v>4392</v>
      </c>
      <c r="I522" s="1355" t="s">
        <v>145</v>
      </c>
      <c r="J522" s="1318" t="s">
        <v>4789</v>
      </c>
      <c r="K522" s="1291" t="s">
        <v>4346</v>
      </c>
      <c r="L522" s="1292" t="str">
        <f>IF(ISNUMBER(SEARCH(kpi_catalog[[#Headers],[Till Date]],K522)),"Y","N")</f>
        <v>N</v>
      </c>
      <c r="M522" s="1292" t="str">
        <f t="shared" si="8"/>
        <v>Y</v>
      </c>
      <c r="N522" s="1292" t="str">
        <f>IF(ISNUMBER(SEARCH(kpi_catalog[[#Headers],[YTD]],$K522)),"Y","N")</f>
        <v>Y</v>
      </c>
      <c r="O522" s="1292" t="str">
        <f>IF(ISNUMBER(SEARCH(kpi_catalog[[#Headers],[MTD]],$K522)),"Y","N")</f>
        <v>N</v>
      </c>
      <c r="P522" s="1292" t="str">
        <f>IF(ISNUMBER(SEARCH(kpi_catalog[[#Headers],[Selected period]],$K522)),"Y","N")</f>
        <v>N</v>
      </c>
      <c r="Q522" s="1318" t="s">
        <v>4753</v>
      </c>
      <c r="R522" s="1319" t="str">
        <f>IF(ISNUMBER(SEARCH(kpi_catalog[[#Headers],[Division]],$Q522)),"Y","N")</f>
        <v>Y</v>
      </c>
      <c r="S522" s="1294" t="str">
        <f>IF(ISNUMBER(SEARCH(kpi_catalog[[#Headers],[Brand]],$Q522)),"Y","N")</f>
        <v>Y</v>
      </c>
      <c r="T522" s="1294" t="str">
        <f>IF(ISNUMBER(SEARCH(kpi_catalog[[#Headers],[Acquisition Period]],$Q522)),"Y","N")</f>
        <v>N</v>
      </c>
      <c r="U522" s="1294" t="str">
        <f>IF(ISNUMBER(SEARCH(kpi_catalog[[#Headers],[Engager Type]],$Q522)),"Y","N")</f>
        <v>N</v>
      </c>
      <c r="V522" s="1294" t="str">
        <f>IF(ISNUMBER(SEARCH(kpi_catalog[[#Headers],[Buyer Type]],$Q522)),"Y","N")</f>
        <v>Y</v>
      </c>
      <c r="W522" s="1294" t="str">
        <f>IF(ISNUMBER(SEARCH(kpi_catalog[[#Headers],[Loyalty Filter]],$Q522)),"Y","N")</f>
        <v>Y</v>
      </c>
      <c r="X522" s="1294" t="str">
        <f>IF(ISNUMBER(SEARCH(kpi_catalog[[#Headers],[Channel]],$Q522)),"Y","N")</f>
        <v>N</v>
      </c>
      <c r="Y522" s="1294" t="str">
        <f>IF(ISNUMBER(SEARCH(kpi_catalog[[#Headers],[Campaign ID]],$Q522)),"Y","N")</f>
        <v>N</v>
      </c>
      <c r="Z522" s="1294" t="str">
        <f>IF(ISNUMBER(SEARCH(kpi_catalog[[#Headers],[Channel]],$Q522)),"Y","N")</f>
        <v>N</v>
      </c>
      <c r="AA522" s="1294" t="str">
        <f>IF(ISNUMBER(SEARCH(kpi_catalog[[#Headers],[Campaign ID]],$Q522)),"Y","N")</f>
        <v>N</v>
      </c>
      <c r="AB522" s="1294" t="str">
        <f>IF(ISNUMBER(SEARCH(kpi_catalog[[#Headers],[Campaign Name]],$Q522)),"Y","N")</f>
        <v>N</v>
      </c>
      <c r="AC522" s="1294" t="str">
        <f>IF(ISNUMBER(SEARCH(kpi_catalog[[#Headers],[Touchpoint]],$Q522)),"Y","N")</f>
        <v>N</v>
      </c>
      <c r="AD522" s="1294" t="str">
        <f>IF(ISNUMBER(SEARCH(kpi_catalog[[#Headers],[Campaign type]],$Q522)),"Y","N")</f>
        <v>N</v>
      </c>
      <c r="AE522" s="1294" t="str">
        <f>IF(ISNUMBER(SEARCH(kpi_catalog[[#Headers],[Product franchise]],$Q522)),"Y","N")</f>
        <v>Y</v>
      </c>
      <c r="AF522" s="1294" t="str">
        <f>IF(ISNUMBER(SEARCH(kpi_catalog[[#Headers],[Product code]],$Q522)),"Y","N")</f>
        <v>Y</v>
      </c>
      <c r="AG522" s="1323"/>
      <c r="AH522" s="1296"/>
      <c r="AI522" s="1297"/>
      <c r="AJ522" s="1297"/>
    </row>
    <row r="523" spans="1:36" ht="30" customHeight="1">
      <c r="A523" s="1282">
        <v>521</v>
      </c>
      <c r="B523" s="1283" t="s">
        <v>4536</v>
      </c>
      <c r="C523" s="1296"/>
      <c r="D523" s="1343" t="s">
        <v>5839</v>
      </c>
      <c r="E523" s="1355" t="s">
        <v>5845</v>
      </c>
      <c r="F523" s="1355" t="s">
        <v>4799</v>
      </c>
      <c r="G523" s="1355" t="s">
        <v>4352</v>
      </c>
      <c r="H523" s="1355" t="s">
        <v>4392</v>
      </c>
      <c r="I523" s="1355" t="s">
        <v>145</v>
      </c>
      <c r="J523" s="1318" t="s">
        <v>4789</v>
      </c>
      <c r="K523" s="1291" t="s">
        <v>4346</v>
      </c>
      <c r="L523" s="1292" t="str">
        <f>IF(ISNUMBER(SEARCH(kpi_catalog[[#Headers],[Till Date]],K523)),"Y","N")</f>
        <v>N</v>
      </c>
      <c r="M523" s="1292" t="str">
        <f t="shared" si="8"/>
        <v>Y</v>
      </c>
      <c r="N523" s="1292" t="str">
        <f>IF(ISNUMBER(SEARCH(kpi_catalog[[#Headers],[YTD]],$K523)),"Y","N")</f>
        <v>Y</v>
      </c>
      <c r="O523" s="1292" t="str">
        <f>IF(ISNUMBER(SEARCH(kpi_catalog[[#Headers],[MTD]],$K523)),"Y","N")</f>
        <v>N</v>
      </c>
      <c r="P523" s="1292" t="str">
        <f>IF(ISNUMBER(SEARCH(kpi_catalog[[#Headers],[Selected period]],$K523)),"Y","N")</f>
        <v>N</v>
      </c>
      <c r="Q523" s="1318" t="s">
        <v>4753</v>
      </c>
      <c r="R523" s="1319" t="str">
        <f>IF(ISNUMBER(SEARCH(kpi_catalog[[#Headers],[Division]],$Q523)),"Y","N")</f>
        <v>Y</v>
      </c>
      <c r="S523" s="1294" t="str">
        <f>IF(ISNUMBER(SEARCH(kpi_catalog[[#Headers],[Brand]],$Q523)),"Y","N")</f>
        <v>Y</v>
      </c>
      <c r="T523" s="1294" t="str">
        <f>IF(ISNUMBER(SEARCH(kpi_catalog[[#Headers],[Acquisition Period]],$Q523)),"Y","N")</f>
        <v>N</v>
      </c>
      <c r="U523" s="1294" t="str">
        <f>IF(ISNUMBER(SEARCH(kpi_catalog[[#Headers],[Engager Type]],$Q523)),"Y","N")</f>
        <v>N</v>
      </c>
      <c r="V523" s="1294" t="str">
        <f>IF(ISNUMBER(SEARCH(kpi_catalog[[#Headers],[Buyer Type]],$Q523)),"Y","N")</f>
        <v>Y</v>
      </c>
      <c r="W523" s="1294" t="str">
        <f>IF(ISNUMBER(SEARCH(kpi_catalog[[#Headers],[Loyalty Filter]],$Q523)),"Y","N")</f>
        <v>Y</v>
      </c>
      <c r="X523" s="1294" t="str">
        <f>IF(ISNUMBER(SEARCH(kpi_catalog[[#Headers],[Channel]],$Q523)),"Y","N")</f>
        <v>N</v>
      </c>
      <c r="Y523" s="1294" t="str">
        <f>IF(ISNUMBER(SEARCH(kpi_catalog[[#Headers],[Campaign ID]],$Q523)),"Y","N")</f>
        <v>N</v>
      </c>
      <c r="Z523" s="1294" t="str">
        <f>IF(ISNUMBER(SEARCH(kpi_catalog[[#Headers],[Channel]],$Q523)),"Y","N")</f>
        <v>N</v>
      </c>
      <c r="AA523" s="1294" t="str">
        <f>IF(ISNUMBER(SEARCH(kpi_catalog[[#Headers],[Campaign ID]],$Q523)),"Y","N")</f>
        <v>N</v>
      </c>
      <c r="AB523" s="1294" t="str">
        <f>IF(ISNUMBER(SEARCH(kpi_catalog[[#Headers],[Campaign Name]],$Q523)),"Y","N")</f>
        <v>N</v>
      </c>
      <c r="AC523" s="1294" t="str">
        <f>IF(ISNUMBER(SEARCH(kpi_catalog[[#Headers],[Touchpoint]],$Q523)),"Y","N")</f>
        <v>N</v>
      </c>
      <c r="AD523" s="1294" t="str">
        <f>IF(ISNUMBER(SEARCH(kpi_catalog[[#Headers],[Campaign type]],$Q523)),"Y","N")</f>
        <v>N</v>
      </c>
      <c r="AE523" s="1294" t="str">
        <f>IF(ISNUMBER(SEARCH(kpi_catalog[[#Headers],[Product franchise]],$Q523)),"Y","N")</f>
        <v>Y</v>
      </c>
      <c r="AF523" s="1294" t="str">
        <f>IF(ISNUMBER(SEARCH(kpi_catalog[[#Headers],[Product code]],$Q523)),"Y","N")</f>
        <v>Y</v>
      </c>
      <c r="AG523" s="1297" t="s">
        <v>4337</v>
      </c>
      <c r="AH523" s="1296"/>
      <c r="AI523" s="1297"/>
      <c r="AJ523" s="1297"/>
    </row>
    <row r="524" spans="1:36" ht="30" customHeight="1">
      <c r="A524" s="1282">
        <v>522</v>
      </c>
      <c r="B524" s="1283" t="s">
        <v>4536</v>
      </c>
      <c r="C524" s="1296"/>
      <c r="D524" s="1343" t="s">
        <v>5839</v>
      </c>
      <c r="E524" s="1355" t="s">
        <v>5846</v>
      </c>
      <c r="F524" s="1355" t="s">
        <v>4800</v>
      </c>
      <c r="G524" s="1355" t="s">
        <v>4339</v>
      </c>
      <c r="H524" s="1355" t="s">
        <v>4392</v>
      </c>
      <c r="I524" s="1355" t="s">
        <v>145</v>
      </c>
      <c r="J524" s="1318" t="s">
        <v>4789</v>
      </c>
      <c r="K524" s="1291" t="s">
        <v>4346</v>
      </c>
      <c r="L524" s="1292" t="str">
        <f>IF(ISNUMBER(SEARCH(kpi_catalog[[#Headers],[Till Date]],K524)),"Y","N")</f>
        <v>N</v>
      </c>
      <c r="M524" s="1292" t="str">
        <f t="shared" si="8"/>
        <v>Y</v>
      </c>
      <c r="N524" s="1292" t="str">
        <f>IF(ISNUMBER(SEARCH(kpi_catalog[[#Headers],[YTD]],$K524)),"Y","N")</f>
        <v>Y</v>
      </c>
      <c r="O524" s="1292" t="str">
        <f>IF(ISNUMBER(SEARCH(kpi_catalog[[#Headers],[MTD]],$K524)),"Y","N")</f>
        <v>N</v>
      </c>
      <c r="P524" s="1292" t="str">
        <f>IF(ISNUMBER(SEARCH(kpi_catalog[[#Headers],[Selected period]],$K524)),"Y","N")</f>
        <v>N</v>
      </c>
      <c r="Q524" s="1318" t="s">
        <v>4753</v>
      </c>
      <c r="R524" s="1319" t="str">
        <f>IF(ISNUMBER(SEARCH(kpi_catalog[[#Headers],[Division]],$Q524)),"Y","N")</f>
        <v>Y</v>
      </c>
      <c r="S524" s="1294" t="str">
        <f>IF(ISNUMBER(SEARCH(kpi_catalog[[#Headers],[Brand]],$Q524)),"Y","N")</f>
        <v>Y</v>
      </c>
      <c r="T524" s="1294" t="str">
        <f>IF(ISNUMBER(SEARCH(kpi_catalog[[#Headers],[Acquisition Period]],$Q524)),"Y","N")</f>
        <v>N</v>
      </c>
      <c r="U524" s="1294" t="str">
        <f>IF(ISNUMBER(SEARCH(kpi_catalog[[#Headers],[Engager Type]],$Q524)),"Y","N")</f>
        <v>N</v>
      </c>
      <c r="V524" s="1294" t="str">
        <f>IF(ISNUMBER(SEARCH(kpi_catalog[[#Headers],[Buyer Type]],$Q524)),"Y","N")</f>
        <v>Y</v>
      </c>
      <c r="W524" s="1294" t="str">
        <f>IF(ISNUMBER(SEARCH(kpi_catalog[[#Headers],[Loyalty Filter]],$Q524)),"Y","N")</f>
        <v>Y</v>
      </c>
      <c r="X524" s="1294" t="str">
        <f>IF(ISNUMBER(SEARCH(kpi_catalog[[#Headers],[Channel]],$Q524)),"Y","N")</f>
        <v>N</v>
      </c>
      <c r="Y524" s="1294" t="str">
        <f>IF(ISNUMBER(SEARCH(kpi_catalog[[#Headers],[Campaign ID]],$Q524)),"Y","N")</f>
        <v>N</v>
      </c>
      <c r="Z524" s="1294" t="str">
        <f>IF(ISNUMBER(SEARCH(kpi_catalog[[#Headers],[Channel]],$Q524)),"Y","N")</f>
        <v>N</v>
      </c>
      <c r="AA524" s="1294" t="str">
        <f>IF(ISNUMBER(SEARCH(kpi_catalog[[#Headers],[Campaign ID]],$Q524)),"Y","N")</f>
        <v>N</v>
      </c>
      <c r="AB524" s="1294" t="str">
        <f>IF(ISNUMBER(SEARCH(kpi_catalog[[#Headers],[Campaign Name]],$Q524)),"Y","N")</f>
        <v>N</v>
      </c>
      <c r="AC524" s="1294" t="str">
        <f>IF(ISNUMBER(SEARCH(kpi_catalog[[#Headers],[Touchpoint]],$Q524)),"Y","N")</f>
        <v>N</v>
      </c>
      <c r="AD524" s="1294" t="str">
        <f>IF(ISNUMBER(SEARCH(kpi_catalog[[#Headers],[Campaign type]],$Q524)),"Y","N")</f>
        <v>N</v>
      </c>
      <c r="AE524" s="1294" t="str">
        <f>IF(ISNUMBER(SEARCH(kpi_catalog[[#Headers],[Product franchise]],$Q524)),"Y","N")</f>
        <v>Y</v>
      </c>
      <c r="AF524" s="1294" t="str">
        <f>IF(ISNUMBER(SEARCH(kpi_catalog[[#Headers],[Product code]],$Q524)),"Y","N")</f>
        <v>Y</v>
      </c>
      <c r="AG524" s="1323"/>
      <c r="AH524" s="1296"/>
      <c r="AI524" s="1297"/>
      <c r="AJ524" s="1297"/>
    </row>
    <row r="525" spans="1:36" ht="30" customHeight="1">
      <c r="A525" s="1282">
        <v>523</v>
      </c>
      <c r="B525" s="1283" t="s">
        <v>4536</v>
      </c>
      <c r="C525" s="1296"/>
      <c r="D525" s="1343" t="s">
        <v>5839</v>
      </c>
      <c r="E525" s="1355" t="s">
        <v>5846</v>
      </c>
      <c r="F525" s="1355" t="s">
        <v>4801</v>
      </c>
      <c r="G525" s="1355" t="s">
        <v>4352</v>
      </c>
      <c r="H525" s="1355" t="s">
        <v>4392</v>
      </c>
      <c r="I525" s="1355" t="s">
        <v>145</v>
      </c>
      <c r="J525" s="1318" t="s">
        <v>4789</v>
      </c>
      <c r="K525" s="1291" t="s">
        <v>4346</v>
      </c>
      <c r="L525" s="1292" t="str">
        <f>IF(ISNUMBER(SEARCH(kpi_catalog[[#Headers],[Till Date]],K525)),"Y","N")</f>
        <v>N</v>
      </c>
      <c r="M525" s="1292" t="str">
        <f t="shared" si="8"/>
        <v>Y</v>
      </c>
      <c r="N525" s="1292" t="str">
        <f>IF(ISNUMBER(SEARCH(kpi_catalog[[#Headers],[YTD]],$K525)),"Y","N")</f>
        <v>Y</v>
      </c>
      <c r="O525" s="1292" t="str">
        <f>IF(ISNUMBER(SEARCH(kpi_catalog[[#Headers],[MTD]],$K525)),"Y","N")</f>
        <v>N</v>
      </c>
      <c r="P525" s="1292" t="str">
        <f>IF(ISNUMBER(SEARCH(kpi_catalog[[#Headers],[Selected period]],$K525)),"Y","N")</f>
        <v>N</v>
      </c>
      <c r="Q525" s="1318" t="s">
        <v>4753</v>
      </c>
      <c r="R525" s="1319" t="str">
        <f>IF(ISNUMBER(SEARCH(kpi_catalog[[#Headers],[Division]],$Q525)),"Y","N")</f>
        <v>Y</v>
      </c>
      <c r="S525" s="1294" t="str">
        <f>IF(ISNUMBER(SEARCH(kpi_catalog[[#Headers],[Brand]],$Q525)),"Y","N")</f>
        <v>Y</v>
      </c>
      <c r="T525" s="1294" t="str">
        <f>IF(ISNUMBER(SEARCH(kpi_catalog[[#Headers],[Acquisition Period]],$Q525)),"Y","N")</f>
        <v>N</v>
      </c>
      <c r="U525" s="1294" t="str">
        <f>IF(ISNUMBER(SEARCH(kpi_catalog[[#Headers],[Engager Type]],$Q525)),"Y","N")</f>
        <v>N</v>
      </c>
      <c r="V525" s="1294" t="str">
        <f>IF(ISNUMBER(SEARCH(kpi_catalog[[#Headers],[Buyer Type]],$Q525)),"Y","N")</f>
        <v>Y</v>
      </c>
      <c r="W525" s="1294" t="str">
        <f>IF(ISNUMBER(SEARCH(kpi_catalog[[#Headers],[Loyalty Filter]],$Q525)),"Y","N")</f>
        <v>Y</v>
      </c>
      <c r="X525" s="1294" t="str">
        <f>IF(ISNUMBER(SEARCH(kpi_catalog[[#Headers],[Channel]],$Q525)),"Y","N")</f>
        <v>N</v>
      </c>
      <c r="Y525" s="1294" t="str">
        <f>IF(ISNUMBER(SEARCH(kpi_catalog[[#Headers],[Campaign ID]],$Q525)),"Y","N")</f>
        <v>N</v>
      </c>
      <c r="Z525" s="1294" t="str">
        <f>IF(ISNUMBER(SEARCH(kpi_catalog[[#Headers],[Channel]],$Q525)),"Y","N")</f>
        <v>N</v>
      </c>
      <c r="AA525" s="1294" t="str">
        <f>IF(ISNUMBER(SEARCH(kpi_catalog[[#Headers],[Campaign ID]],$Q525)),"Y","N")</f>
        <v>N</v>
      </c>
      <c r="AB525" s="1294" t="str">
        <f>IF(ISNUMBER(SEARCH(kpi_catalog[[#Headers],[Campaign Name]],$Q525)),"Y","N")</f>
        <v>N</v>
      </c>
      <c r="AC525" s="1294" t="str">
        <f>IF(ISNUMBER(SEARCH(kpi_catalog[[#Headers],[Touchpoint]],$Q525)),"Y","N")</f>
        <v>N</v>
      </c>
      <c r="AD525" s="1294" t="str">
        <f>IF(ISNUMBER(SEARCH(kpi_catalog[[#Headers],[Campaign type]],$Q525)),"Y","N")</f>
        <v>N</v>
      </c>
      <c r="AE525" s="1294" t="str">
        <f>IF(ISNUMBER(SEARCH(kpi_catalog[[#Headers],[Product franchise]],$Q525)),"Y","N")</f>
        <v>Y</v>
      </c>
      <c r="AF525" s="1294" t="str">
        <f>IF(ISNUMBER(SEARCH(kpi_catalog[[#Headers],[Product code]],$Q525)),"Y","N")</f>
        <v>Y</v>
      </c>
      <c r="AG525" s="1297" t="s">
        <v>4337</v>
      </c>
      <c r="AH525" s="1296"/>
      <c r="AI525" s="1297"/>
      <c r="AJ525" s="1297"/>
    </row>
    <row r="526" spans="1:36" ht="30" customHeight="1">
      <c r="A526" s="1282">
        <v>524</v>
      </c>
      <c r="B526" s="1283" t="s">
        <v>4536</v>
      </c>
      <c r="C526" s="1296"/>
      <c r="D526" s="1323" t="s">
        <v>5842</v>
      </c>
      <c r="E526" s="1355" t="s">
        <v>5843</v>
      </c>
      <c r="F526" s="1355" t="s">
        <v>4794</v>
      </c>
      <c r="G526" s="1355" t="s">
        <v>3368</v>
      </c>
      <c r="H526" s="1355" t="s">
        <v>4392</v>
      </c>
      <c r="I526" s="1355" t="s">
        <v>145</v>
      </c>
      <c r="J526" s="1318" t="s">
        <v>4789</v>
      </c>
      <c r="K526" s="1291" t="s">
        <v>4346</v>
      </c>
      <c r="L526" s="1292" t="str">
        <f>IF(ISNUMBER(SEARCH(kpi_catalog[[#Headers],[Till Date]],K526)),"Y","N")</f>
        <v>N</v>
      </c>
      <c r="M526" s="1292" t="str">
        <f t="shared" si="8"/>
        <v>Y</v>
      </c>
      <c r="N526" s="1292" t="str">
        <f>IF(ISNUMBER(SEARCH(kpi_catalog[[#Headers],[YTD]],$K526)),"Y","N")</f>
        <v>Y</v>
      </c>
      <c r="O526" s="1292" t="str">
        <f>IF(ISNUMBER(SEARCH(kpi_catalog[[#Headers],[MTD]],$K526)),"Y","N")</f>
        <v>N</v>
      </c>
      <c r="P526" s="1292" t="str">
        <f>IF(ISNUMBER(SEARCH(kpi_catalog[[#Headers],[Selected period]],$K526)),"Y","N")</f>
        <v>N</v>
      </c>
      <c r="Q526" s="1318" t="s">
        <v>4753</v>
      </c>
      <c r="R526" s="1319" t="str">
        <f>IF(ISNUMBER(SEARCH(kpi_catalog[[#Headers],[Division]],$Q526)),"Y","N")</f>
        <v>Y</v>
      </c>
      <c r="S526" s="1294" t="str">
        <f>IF(ISNUMBER(SEARCH(kpi_catalog[[#Headers],[Brand]],$Q526)),"Y","N")</f>
        <v>Y</v>
      </c>
      <c r="T526" s="1294" t="str">
        <f>IF(ISNUMBER(SEARCH(kpi_catalog[[#Headers],[Acquisition Period]],$Q526)),"Y","N")</f>
        <v>N</v>
      </c>
      <c r="U526" s="1294" t="str">
        <f>IF(ISNUMBER(SEARCH(kpi_catalog[[#Headers],[Engager Type]],$Q526)),"Y","N")</f>
        <v>N</v>
      </c>
      <c r="V526" s="1294" t="str">
        <f>IF(ISNUMBER(SEARCH(kpi_catalog[[#Headers],[Buyer Type]],$Q526)),"Y","N")</f>
        <v>Y</v>
      </c>
      <c r="W526" s="1294" t="str">
        <f>IF(ISNUMBER(SEARCH(kpi_catalog[[#Headers],[Loyalty Filter]],$Q526)),"Y","N")</f>
        <v>Y</v>
      </c>
      <c r="X526" s="1294" t="str">
        <f>IF(ISNUMBER(SEARCH(kpi_catalog[[#Headers],[Channel]],$Q526)),"Y","N")</f>
        <v>N</v>
      </c>
      <c r="Y526" s="1294" t="str">
        <f>IF(ISNUMBER(SEARCH(kpi_catalog[[#Headers],[Campaign ID]],$Q526)),"Y","N")</f>
        <v>N</v>
      </c>
      <c r="Z526" s="1294" t="str">
        <f>IF(ISNUMBER(SEARCH(kpi_catalog[[#Headers],[Channel]],$Q526)),"Y","N")</f>
        <v>N</v>
      </c>
      <c r="AA526" s="1294" t="str">
        <f>IF(ISNUMBER(SEARCH(kpi_catalog[[#Headers],[Campaign ID]],$Q526)),"Y","N")</f>
        <v>N</v>
      </c>
      <c r="AB526" s="1294" t="str">
        <f>IF(ISNUMBER(SEARCH(kpi_catalog[[#Headers],[Campaign Name]],$Q526)),"Y","N")</f>
        <v>N</v>
      </c>
      <c r="AC526" s="1294" t="str">
        <f>IF(ISNUMBER(SEARCH(kpi_catalog[[#Headers],[Touchpoint]],$Q526)),"Y","N")</f>
        <v>N</v>
      </c>
      <c r="AD526" s="1294" t="str">
        <f>IF(ISNUMBER(SEARCH(kpi_catalog[[#Headers],[Campaign type]],$Q526)),"Y","N")</f>
        <v>N</v>
      </c>
      <c r="AE526" s="1294" t="str">
        <f>IF(ISNUMBER(SEARCH(kpi_catalog[[#Headers],[Product franchise]],$Q526)),"Y","N")</f>
        <v>Y</v>
      </c>
      <c r="AF526" s="1294" t="str">
        <f>IF(ISNUMBER(SEARCH(kpi_catalog[[#Headers],[Product code]],$Q526)),"Y","N")</f>
        <v>Y</v>
      </c>
      <c r="AG526" s="1323"/>
      <c r="AH526" s="1296"/>
      <c r="AI526" s="1297"/>
      <c r="AJ526" s="1297"/>
    </row>
    <row r="527" spans="1:36" ht="30" customHeight="1">
      <c r="A527" s="1282">
        <v>525</v>
      </c>
      <c r="B527" s="1283" t="s">
        <v>4536</v>
      </c>
      <c r="C527" s="1296"/>
      <c r="D527" s="1323" t="s">
        <v>5842</v>
      </c>
      <c r="E527" s="1355" t="s">
        <v>5843</v>
      </c>
      <c r="F527" s="1355" t="s">
        <v>4795</v>
      </c>
      <c r="G527" s="1355" t="s">
        <v>4339</v>
      </c>
      <c r="H527" s="1355" t="s">
        <v>4392</v>
      </c>
      <c r="I527" s="1355" t="s">
        <v>145</v>
      </c>
      <c r="J527" s="1318" t="s">
        <v>4789</v>
      </c>
      <c r="K527" s="1291" t="s">
        <v>4346</v>
      </c>
      <c r="L527" s="1292" t="str">
        <f>IF(ISNUMBER(SEARCH(kpi_catalog[[#Headers],[Till Date]],K527)),"Y","N")</f>
        <v>N</v>
      </c>
      <c r="M527" s="1292" t="str">
        <f t="shared" si="8"/>
        <v>Y</v>
      </c>
      <c r="N527" s="1292" t="str">
        <f>IF(ISNUMBER(SEARCH(kpi_catalog[[#Headers],[YTD]],$K527)),"Y","N")</f>
        <v>Y</v>
      </c>
      <c r="O527" s="1292" t="str">
        <f>IF(ISNUMBER(SEARCH(kpi_catalog[[#Headers],[MTD]],$K527)),"Y","N")</f>
        <v>N</v>
      </c>
      <c r="P527" s="1292" t="str">
        <f>IF(ISNUMBER(SEARCH(kpi_catalog[[#Headers],[Selected period]],$K527)),"Y","N")</f>
        <v>N</v>
      </c>
      <c r="Q527" s="1318" t="s">
        <v>4753</v>
      </c>
      <c r="R527" s="1319" t="str">
        <f>IF(ISNUMBER(SEARCH(kpi_catalog[[#Headers],[Division]],$Q527)),"Y","N")</f>
        <v>Y</v>
      </c>
      <c r="S527" s="1294" t="str">
        <f>IF(ISNUMBER(SEARCH(kpi_catalog[[#Headers],[Brand]],$Q527)),"Y","N")</f>
        <v>Y</v>
      </c>
      <c r="T527" s="1294" t="str">
        <f>IF(ISNUMBER(SEARCH(kpi_catalog[[#Headers],[Acquisition Period]],$Q527)),"Y","N")</f>
        <v>N</v>
      </c>
      <c r="U527" s="1294" t="str">
        <f>IF(ISNUMBER(SEARCH(kpi_catalog[[#Headers],[Engager Type]],$Q527)),"Y","N")</f>
        <v>N</v>
      </c>
      <c r="V527" s="1294" t="str">
        <f>IF(ISNUMBER(SEARCH(kpi_catalog[[#Headers],[Buyer Type]],$Q527)),"Y","N")</f>
        <v>Y</v>
      </c>
      <c r="W527" s="1294" t="str">
        <f>IF(ISNUMBER(SEARCH(kpi_catalog[[#Headers],[Loyalty Filter]],$Q527)),"Y","N")</f>
        <v>Y</v>
      </c>
      <c r="X527" s="1294" t="str">
        <f>IF(ISNUMBER(SEARCH(kpi_catalog[[#Headers],[Channel]],$Q527)),"Y","N")</f>
        <v>N</v>
      </c>
      <c r="Y527" s="1294" t="str">
        <f>IF(ISNUMBER(SEARCH(kpi_catalog[[#Headers],[Campaign ID]],$Q527)),"Y","N")</f>
        <v>N</v>
      </c>
      <c r="Z527" s="1294" t="str">
        <f>IF(ISNUMBER(SEARCH(kpi_catalog[[#Headers],[Channel]],$Q527)),"Y","N")</f>
        <v>N</v>
      </c>
      <c r="AA527" s="1294" t="str">
        <f>IF(ISNUMBER(SEARCH(kpi_catalog[[#Headers],[Campaign ID]],$Q527)),"Y","N")</f>
        <v>N</v>
      </c>
      <c r="AB527" s="1294" t="str">
        <f>IF(ISNUMBER(SEARCH(kpi_catalog[[#Headers],[Campaign Name]],$Q527)),"Y","N")</f>
        <v>N</v>
      </c>
      <c r="AC527" s="1294" t="str">
        <f>IF(ISNUMBER(SEARCH(kpi_catalog[[#Headers],[Touchpoint]],$Q527)),"Y","N")</f>
        <v>N</v>
      </c>
      <c r="AD527" s="1294" t="str">
        <f>IF(ISNUMBER(SEARCH(kpi_catalog[[#Headers],[Campaign type]],$Q527)),"Y","N")</f>
        <v>N</v>
      </c>
      <c r="AE527" s="1294" t="str">
        <f>IF(ISNUMBER(SEARCH(kpi_catalog[[#Headers],[Product franchise]],$Q527)),"Y","N")</f>
        <v>Y</v>
      </c>
      <c r="AF527" s="1294" t="str">
        <f>IF(ISNUMBER(SEARCH(kpi_catalog[[#Headers],[Product code]],$Q527)),"Y","N")</f>
        <v>Y</v>
      </c>
      <c r="AG527" s="1297" t="s">
        <v>4337</v>
      </c>
      <c r="AH527" s="1296"/>
      <c r="AI527" s="1297"/>
      <c r="AJ527" s="1297"/>
    </row>
    <row r="528" spans="1:36" ht="30" customHeight="1">
      <c r="A528" s="1282">
        <v>526</v>
      </c>
      <c r="B528" s="1283" t="s">
        <v>4536</v>
      </c>
      <c r="C528" s="1296"/>
      <c r="D528" s="1323" t="s">
        <v>5842</v>
      </c>
      <c r="E528" s="1355" t="s">
        <v>5847</v>
      </c>
      <c r="F528" s="1355" t="s">
        <v>4802</v>
      </c>
      <c r="G528" s="1355" t="s">
        <v>3368</v>
      </c>
      <c r="H528" s="1355" t="s">
        <v>4392</v>
      </c>
      <c r="I528" s="1355" t="s">
        <v>145</v>
      </c>
      <c r="J528" s="1318" t="s">
        <v>4789</v>
      </c>
      <c r="K528" s="1291" t="s">
        <v>4346</v>
      </c>
      <c r="L528" s="1292" t="str">
        <f>IF(ISNUMBER(SEARCH(kpi_catalog[[#Headers],[Till Date]],K528)),"Y","N")</f>
        <v>N</v>
      </c>
      <c r="M528" s="1292" t="str">
        <f t="shared" si="8"/>
        <v>Y</v>
      </c>
      <c r="N528" s="1292" t="str">
        <f>IF(ISNUMBER(SEARCH(kpi_catalog[[#Headers],[YTD]],$K528)),"Y","N")</f>
        <v>Y</v>
      </c>
      <c r="O528" s="1292" t="str">
        <f>IF(ISNUMBER(SEARCH(kpi_catalog[[#Headers],[MTD]],$K528)),"Y","N")</f>
        <v>N</v>
      </c>
      <c r="P528" s="1292" t="str">
        <f>IF(ISNUMBER(SEARCH(kpi_catalog[[#Headers],[Selected period]],$K528)),"Y","N")</f>
        <v>N</v>
      </c>
      <c r="Q528" s="1318" t="s">
        <v>4753</v>
      </c>
      <c r="R528" s="1319" t="str">
        <f>IF(ISNUMBER(SEARCH(kpi_catalog[[#Headers],[Division]],$Q528)),"Y","N")</f>
        <v>Y</v>
      </c>
      <c r="S528" s="1294" t="str">
        <f>IF(ISNUMBER(SEARCH(kpi_catalog[[#Headers],[Brand]],$Q528)),"Y","N")</f>
        <v>Y</v>
      </c>
      <c r="T528" s="1294" t="str">
        <f>IF(ISNUMBER(SEARCH(kpi_catalog[[#Headers],[Acquisition Period]],$Q528)),"Y","N")</f>
        <v>N</v>
      </c>
      <c r="U528" s="1294" t="str">
        <f>IF(ISNUMBER(SEARCH(kpi_catalog[[#Headers],[Engager Type]],$Q528)),"Y","N")</f>
        <v>N</v>
      </c>
      <c r="V528" s="1294" t="str">
        <f>IF(ISNUMBER(SEARCH(kpi_catalog[[#Headers],[Buyer Type]],$Q528)),"Y","N")</f>
        <v>Y</v>
      </c>
      <c r="W528" s="1294" t="str">
        <f>IF(ISNUMBER(SEARCH(kpi_catalog[[#Headers],[Loyalty Filter]],$Q528)),"Y","N")</f>
        <v>Y</v>
      </c>
      <c r="X528" s="1294" t="str">
        <f>IF(ISNUMBER(SEARCH(kpi_catalog[[#Headers],[Channel]],$Q528)),"Y","N")</f>
        <v>N</v>
      </c>
      <c r="Y528" s="1294" t="str">
        <f>IF(ISNUMBER(SEARCH(kpi_catalog[[#Headers],[Campaign ID]],$Q528)),"Y","N")</f>
        <v>N</v>
      </c>
      <c r="Z528" s="1294" t="str">
        <f>IF(ISNUMBER(SEARCH(kpi_catalog[[#Headers],[Channel]],$Q528)),"Y","N")</f>
        <v>N</v>
      </c>
      <c r="AA528" s="1294" t="str">
        <f>IF(ISNUMBER(SEARCH(kpi_catalog[[#Headers],[Campaign ID]],$Q528)),"Y","N")</f>
        <v>N</v>
      </c>
      <c r="AB528" s="1294" t="str">
        <f>IF(ISNUMBER(SEARCH(kpi_catalog[[#Headers],[Campaign Name]],$Q528)),"Y","N")</f>
        <v>N</v>
      </c>
      <c r="AC528" s="1294" t="str">
        <f>IF(ISNUMBER(SEARCH(kpi_catalog[[#Headers],[Touchpoint]],$Q528)),"Y","N")</f>
        <v>N</v>
      </c>
      <c r="AD528" s="1294" t="str">
        <f>IF(ISNUMBER(SEARCH(kpi_catalog[[#Headers],[Campaign type]],$Q528)),"Y","N")</f>
        <v>N</v>
      </c>
      <c r="AE528" s="1294" t="str">
        <f>IF(ISNUMBER(SEARCH(kpi_catalog[[#Headers],[Product franchise]],$Q528)),"Y","N")</f>
        <v>Y</v>
      </c>
      <c r="AF528" s="1294" t="str">
        <f>IF(ISNUMBER(SEARCH(kpi_catalog[[#Headers],[Product code]],$Q528)),"Y","N")</f>
        <v>Y</v>
      </c>
      <c r="AG528" s="1323"/>
      <c r="AH528" s="1296"/>
      <c r="AI528" s="1297"/>
      <c r="AJ528" s="1297"/>
    </row>
    <row r="529" spans="1:36" ht="30" customHeight="1">
      <c r="A529" s="1282">
        <v>527</v>
      </c>
      <c r="B529" s="1283" t="s">
        <v>4536</v>
      </c>
      <c r="C529" s="1296"/>
      <c r="D529" s="1323" t="s">
        <v>5842</v>
      </c>
      <c r="E529" s="1355" t="s">
        <v>5847</v>
      </c>
      <c r="F529" s="1355" t="s">
        <v>4803</v>
      </c>
      <c r="G529" s="1355" t="s">
        <v>4339</v>
      </c>
      <c r="H529" s="1355" t="s">
        <v>4392</v>
      </c>
      <c r="I529" s="1355" t="s">
        <v>145</v>
      </c>
      <c r="J529" s="1318" t="s">
        <v>4789</v>
      </c>
      <c r="K529" s="1291" t="s">
        <v>4346</v>
      </c>
      <c r="L529" s="1292" t="str">
        <f>IF(ISNUMBER(SEARCH(kpi_catalog[[#Headers],[Till Date]],K529)),"Y","N")</f>
        <v>N</v>
      </c>
      <c r="M529" s="1292" t="str">
        <f t="shared" ref="M529:M592" si="9">IF(OR(ISNUMBER(SEARCH(M$2,K529)),ISNUMBER(SEARCH("End Date",K529))),"Y","N")</f>
        <v>Y</v>
      </c>
      <c r="N529" s="1292" t="str">
        <f>IF(ISNUMBER(SEARCH(kpi_catalog[[#Headers],[YTD]],$K529)),"Y","N")</f>
        <v>Y</v>
      </c>
      <c r="O529" s="1292" t="str">
        <f>IF(ISNUMBER(SEARCH(kpi_catalog[[#Headers],[MTD]],$K529)),"Y","N")</f>
        <v>N</v>
      </c>
      <c r="P529" s="1292" t="str">
        <f>IF(ISNUMBER(SEARCH(kpi_catalog[[#Headers],[Selected period]],$K529)),"Y","N")</f>
        <v>N</v>
      </c>
      <c r="Q529" s="1318" t="s">
        <v>4753</v>
      </c>
      <c r="R529" s="1319" t="str">
        <f>IF(ISNUMBER(SEARCH(kpi_catalog[[#Headers],[Division]],$Q529)),"Y","N")</f>
        <v>Y</v>
      </c>
      <c r="S529" s="1294" t="str">
        <f>IF(ISNUMBER(SEARCH(kpi_catalog[[#Headers],[Brand]],$Q529)),"Y","N")</f>
        <v>Y</v>
      </c>
      <c r="T529" s="1294" t="str">
        <f>IF(ISNUMBER(SEARCH(kpi_catalog[[#Headers],[Acquisition Period]],$Q529)),"Y","N")</f>
        <v>N</v>
      </c>
      <c r="U529" s="1294" t="str">
        <f>IF(ISNUMBER(SEARCH(kpi_catalog[[#Headers],[Engager Type]],$Q529)),"Y","N")</f>
        <v>N</v>
      </c>
      <c r="V529" s="1294" t="str">
        <f>IF(ISNUMBER(SEARCH(kpi_catalog[[#Headers],[Buyer Type]],$Q529)),"Y","N")</f>
        <v>Y</v>
      </c>
      <c r="W529" s="1294" t="str">
        <f>IF(ISNUMBER(SEARCH(kpi_catalog[[#Headers],[Loyalty Filter]],$Q529)),"Y","N")</f>
        <v>Y</v>
      </c>
      <c r="X529" s="1294" t="str">
        <f>IF(ISNUMBER(SEARCH(kpi_catalog[[#Headers],[Channel]],$Q529)),"Y","N")</f>
        <v>N</v>
      </c>
      <c r="Y529" s="1294" t="str">
        <f>IF(ISNUMBER(SEARCH(kpi_catalog[[#Headers],[Campaign ID]],$Q529)),"Y","N")</f>
        <v>N</v>
      </c>
      <c r="Z529" s="1294" t="str">
        <f>IF(ISNUMBER(SEARCH(kpi_catalog[[#Headers],[Channel]],$Q529)),"Y","N")</f>
        <v>N</v>
      </c>
      <c r="AA529" s="1294" t="str">
        <f>IF(ISNUMBER(SEARCH(kpi_catalog[[#Headers],[Campaign ID]],$Q529)),"Y","N")</f>
        <v>N</v>
      </c>
      <c r="AB529" s="1294" t="str">
        <f>IF(ISNUMBER(SEARCH(kpi_catalog[[#Headers],[Campaign Name]],$Q529)),"Y","N")</f>
        <v>N</v>
      </c>
      <c r="AC529" s="1294" t="str">
        <f>IF(ISNUMBER(SEARCH(kpi_catalog[[#Headers],[Touchpoint]],$Q529)),"Y","N")</f>
        <v>N</v>
      </c>
      <c r="AD529" s="1294" t="str">
        <f>IF(ISNUMBER(SEARCH(kpi_catalog[[#Headers],[Campaign type]],$Q529)),"Y","N")</f>
        <v>N</v>
      </c>
      <c r="AE529" s="1294" t="str">
        <f>IF(ISNUMBER(SEARCH(kpi_catalog[[#Headers],[Product franchise]],$Q529)),"Y","N")</f>
        <v>Y</v>
      </c>
      <c r="AF529" s="1294" t="str">
        <f>IF(ISNUMBER(SEARCH(kpi_catalog[[#Headers],[Product code]],$Q529)),"Y","N")</f>
        <v>Y</v>
      </c>
      <c r="AG529" s="1297" t="s">
        <v>4337</v>
      </c>
      <c r="AH529" s="1296"/>
      <c r="AI529" s="1297"/>
      <c r="AJ529" s="1297"/>
    </row>
    <row r="530" spans="1:36" ht="30" customHeight="1">
      <c r="A530" s="1282">
        <v>528</v>
      </c>
      <c r="B530" s="1283" t="s">
        <v>4536</v>
      </c>
      <c r="C530" s="1296"/>
      <c r="D530" s="1354" t="s">
        <v>4366</v>
      </c>
      <c r="E530" s="1355" t="s">
        <v>5823</v>
      </c>
      <c r="F530" s="1355" t="s">
        <v>4777</v>
      </c>
      <c r="G530" s="1355" t="s">
        <v>3368</v>
      </c>
      <c r="H530" s="1355" t="s">
        <v>4392</v>
      </c>
      <c r="I530" s="1355" t="s">
        <v>145</v>
      </c>
      <c r="J530" s="1318" t="s">
        <v>4789</v>
      </c>
      <c r="K530" s="1291" t="s">
        <v>4346</v>
      </c>
      <c r="L530" s="1292" t="str">
        <f>IF(ISNUMBER(SEARCH(kpi_catalog[[#Headers],[Till Date]],K530)),"Y","N")</f>
        <v>N</v>
      </c>
      <c r="M530" s="1292" t="str">
        <f t="shared" si="9"/>
        <v>Y</v>
      </c>
      <c r="N530" s="1292" t="str">
        <f>IF(ISNUMBER(SEARCH(kpi_catalog[[#Headers],[YTD]],$K530)),"Y","N")</f>
        <v>Y</v>
      </c>
      <c r="O530" s="1292" t="str">
        <f>IF(ISNUMBER(SEARCH(kpi_catalog[[#Headers],[MTD]],$K530)),"Y","N")</f>
        <v>N</v>
      </c>
      <c r="P530" s="1292" t="str">
        <f>IF(ISNUMBER(SEARCH(kpi_catalog[[#Headers],[Selected period]],$K530)),"Y","N")</f>
        <v>N</v>
      </c>
      <c r="Q530" s="1318" t="s">
        <v>4753</v>
      </c>
      <c r="R530" s="1319" t="str">
        <f>IF(ISNUMBER(SEARCH(kpi_catalog[[#Headers],[Division]],$Q530)),"Y","N")</f>
        <v>Y</v>
      </c>
      <c r="S530" s="1294" t="str">
        <f>IF(ISNUMBER(SEARCH(kpi_catalog[[#Headers],[Brand]],$Q530)),"Y","N")</f>
        <v>Y</v>
      </c>
      <c r="T530" s="1294" t="str">
        <f>IF(ISNUMBER(SEARCH(kpi_catalog[[#Headers],[Acquisition Period]],$Q530)),"Y","N")</f>
        <v>N</v>
      </c>
      <c r="U530" s="1294" t="str">
        <f>IF(ISNUMBER(SEARCH(kpi_catalog[[#Headers],[Engager Type]],$Q530)),"Y","N")</f>
        <v>N</v>
      </c>
      <c r="V530" s="1294" t="str">
        <f>IF(ISNUMBER(SEARCH(kpi_catalog[[#Headers],[Buyer Type]],$Q530)),"Y","N")</f>
        <v>Y</v>
      </c>
      <c r="W530" s="1294" t="str">
        <f>IF(ISNUMBER(SEARCH(kpi_catalog[[#Headers],[Loyalty Filter]],$Q530)),"Y","N")</f>
        <v>Y</v>
      </c>
      <c r="X530" s="1294" t="str">
        <f>IF(ISNUMBER(SEARCH(kpi_catalog[[#Headers],[Channel]],$Q530)),"Y","N")</f>
        <v>N</v>
      </c>
      <c r="Y530" s="1294" t="str">
        <f>IF(ISNUMBER(SEARCH(kpi_catalog[[#Headers],[Campaign ID]],$Q530)),"Y","N")</f>
        <v>N</v>
      </c>
      <c r="Z530" s="1294" t="str">
        <f>IF(ISNUMBER(SEARCH(kpi_catalog[[#Headers],[Channel]],$Q530)),"Y","N")</f>
        <v>N</v>
      </c>
      <c r="AA530" s="1294" t="str">
        <f>IF(ISNUMBER(SEARCH(kpi_catalog[[#Headers],[Campaign ID]],$Q530)),"Y","N")</f>
        <v>N</v>
      </c>
      <c r="AB530" s="1294" t="str">
        <f>IF(ISNUMBER(SEARCH(kpi_catalog[[#Headers],[Campaign Name]],$Q530)),"Y","N")</f>
        <v>N</v>
      </c>
      <c r="AC530" s="1294" t="str">
        <f>IF(ISNUMBER(SEARCH(kpi_catalog[[#Headers],[Touchpoint]],$Q530)),"Y","N")</f>
        <v>N</v>
      </c>
      <c r="AD530" s="1294" t="str">
        <f>IF(ISNUMBER(SEARCH(kpi_catalog[[#Headers],[Campaign type]],$Q530)),"Y","N")</f>
        <v>N</v>
      </c>
      <c r="AE530" s="1294" t="str">
        <f>IF(ISNUMBER(SEARCH(kpi_catalog[[#Headers],[Product franchise]],$Q530)),"Y","N")</f>
        <v>Y</v>
      </c>
      <c r="AF530" s="1294" t="str">
        <f>IF(ISNUMBER(SEARCH(kpi_catalog[[#Headers],[Product code]],$Q530)),"Y","N")</f>
        <v>Y</v>
      </c>
      <c r="AG530" s="1323"/>
      <c r="AH530" s="1296"/>
      <c r="AI530" s="1297"/>
      <c r="AJ530" s="1297"/>
    </row>
    <row r="531" spans="1:36" ht="30" customHeight="1">
      <c r="A531" s="1282">
        <v>529</v>
      </c>
      <c r="B531" s="1283" t="s">
        <v>4536</v>
      </c>
      <c r="C531" s="1296"/>
      <c r="D531" s="1354" t="s">
        <v>4366</v>
      </c>
      <c r="E531" s="1355" t="s">
        <v>5823</v>
      </c>
      <c r="F531" s="1355" t="s">
        <v>4778</v>
      </c>
      <c r="G531" s="1355" t="s">
        <v>4339</v>
      </c>
      <c r="H531" s="1355" t="s">
        <v>4392</v>
      </c>
      <c r="I531" s="1355" t="s">
        <v>145</v>
      </c>
      <c r="J531" s="1318" t="s">
        <v>4789</v>
      </c>
      <c r="K531" s="1291" t="s">
        <v>4346</v>
      </c>
      <c r="L531" s="1292" t="str">
        <f>IF(ISNUMBER(SEARCH(kpi_catalog[[#Headers],[Till Date]],K531)),"Y","N")</f>
        <v>N</v>
      </c>
      <c r="M531" s="1292" t="str">
        <f t="shared" si="9"/>
        <v>Y</v>
      </c>
      <c r="N531" s="1292" t="str">
        <f>IF(ISNUMBER(SEARCH(kpi_catalog[[#Headers],[YTD]],$K531)),"Y","N")</f>
        <v>Y</v>
      </c>
      <c r="O531" s="1292" t="str">
        <f>IF(ISNUMBER(SEARCH(kpi_catalog[[#Headers],[MTD]],$K531)),"Y","N")</f>
        <v>N</v>
      </c>
      <c r="P531" s="1292" t="str">
        <f>IF(ISNUMBER(SEARCH(kpi_catalog[[#Headers],[Selected period]],$K531)),"Y","N")</f>
        <v>N</v>
      </c>
      <c r="Q531" s="1318" t="s">
        <v>4753</v>
      </c>
      <c r="R531" s="1319" t="str">
        <f>IF(ISNUMBER(SEARCH(kpi_catalog[[#Headers],[Division]],$Q531)),"Y","N")</f>
        <v>Y</v>
      </c>
      <c r="S531" s="1294" t="str">
        <f>IF(ISNUMBER(SEARCH(kpi_catalog[[#Headers],[Brand]],$Q531)),"Y","N")</f>
        <v>Y</v>
      </c>
      <c r="T531" s="1294" t="str">
        <f>IF(ISNUMBER(SEARCH(kpi_catalog[[#Headers],[Acquisition Period]],$Q531)),"Y","N")</f>
        <v>N</v>
      </c>
      <c r="U531" s="1294" t="str">
        <f>IF(ISNUMBER(SEARCH(kpi_catalog[[#Headers],[Engager Type]],$Q531)),"Y","N")</f>
        <v>N</v>
      </c>
      <c r="V531" s="1294" t="str">
        <f>IF(ISNUMBER(SEARCH(kpi_catalog[[#Headers],[Buyer Type]],$Q531)),"Y","N")</f>
        <v>Y</v>
      </c>
      <c r="W531" s="1294" t="str">
        <f>IF(ISNUMBER(SEARCH(kpi_catalog[[#Headers],[Loyalty Filter]],$Q531)),"Y","N")</f>
        <v>Y</v>
      </c>
      <c r="X531" s="1294" t="str">
        <f>IF(ISNUMBER(SEARCH(kpi_catalog[[#Headers],[Channel]],$Q531)),"Y","N")</f>
        <v>N</v>
      </c>
      <c r="Y531" s="1294" t="str">
        <f>IF(ISNUMBER(SEARCH(kpi_catalog[[#Headers],[Campaign ID]],$Q531)),"Y","N")</f>
        <v>N</v>
      </c>
      <c r="Z531" s="1294" t="str">
        <f>IF(ISNUMBER(SEARCH(kpi_catalog[[#Headers],[Channel]],$Q531)),"Y","N")</f>
        <v>N</v>
      </c>
      <c r="AA531" s="1294" t="str">
        <f>IF(ISNUMBER(SEARCH(kpi_catalog[[#Headers],[Campaign ID]],$Q531)),"Y","N")</f>
        <v>N</v>
      </c>
      <c r="AB531" s="1294" t="str">
        <f>IF(ISNUMBER(SEARCH(kpi_catalog[[#Headers],[Campaign Name]],$Q531)),"Y","N")</f>
        <v>N</v>
      </c>
      <c r="AC531" s="1294" t="str">
        <f>IF(ISNUMBER(SEARCH(kpi_catalog[[#Headers],[Touchpoint]],$Q531)),"Y","N")</f>
        <v>N</v>
      </c>
      <c r="AD531" s="1294" t="str">
        <f>IF(ISNUMBER(SEARCH(kpi_catalog[[#Headers],[Campaign type]],$Q531)),"Y","N")</f>
        <v>N</v>
      </c>
      <c r="AE531" s="1294" t="str">
        <f>IF(ISNUMBER(SEARCH(kpi_catalog[[#Headers],[Product franchise]],$Q531)),"Y","N")</f>
        <v>Y</v>
      </c>
      <c r="AF531" s="1294" t="str">
        <f>IF(ISNUMBER(SEARCH(kpi_catalog[[#Headers],[Product code]],$Q531)),"Y","N")</f>
        <v>Y</v>
      </c>
      <c r="AG531" s="1297" t="s">
        <v>4337</v>
      </c>
      <c r="AH531" s="1296"/>
      <c r="AI531" s="1297"/>
      <c r="AJ531" s="1297"/>
    </row>
    <row r="532" spans="1:36" ht="30" customHeight="1">
      <c r="A532" s="1282">
        <v>530</v>
      </c>
      <c r="B532" s="1283" t="s">
        <v>4536</v>
      </c>
      <c r="C532" s="1296"/>
      <c r="D532" s="1355" t="s">
        <v>5770</v>
      </c>
      <c r="E532" s="1355" t="s">
        <v>5770</v>
      </c>
      <c r="F532" s="1355" t="s">
        <v>4779</v>
      </c>
      <c r="G532" s="1355" t="s">
        <v>3368</v>
      </c>
      <c r="H532" s="1355" t="s">
        <v>4392</v>
      </c>
      <c r="I532" s="1355" t="s">
        <v>145</v>
      </c>
      <c r="J532" s="1318" t="s">
        <v>4789</v>
      </c>
      <c r="K532" s="1291" t="s">
        <v>4346</v>
      </c>
      <c r="L532" s="1292" t="str">
        <f>IF(ISNUMBER(SEARCH(kpi_catalog[[#Headers],[Till Date]],K532)),"Y","N")</f>
        <v>N</v>
      </c>
      <c r="M532" s="1292" t="str">
        <f t="shared" si="9"/>
        <v>Y</v>
      </c>
      <c r="N532" s="1292" t="str">
        <f>IF(ISNUMBER(SEARCH(kpi_catalog[[#Headers],[YTD]],$K532)),"Y","N")</f>
        <v>Y</v>
      </c>
      <c r="O532" s="1292" t="str">
        <f>IF(ISNUMBER(SEARCH(kpi_catalog[[#Headers],[MTD]],$K532)),"Y","N")</f>
        <v>N</v>
      </c>
      <c r="P532" s="1292" t="str">
        <f>IF(ISNUMBER(SEARCH(kpi_catalog[[#Headers],[Selected period]],$K532)),"Y","N")</f>
        <v>N</v>
      </c>
      <c r="Q532" s="1318" t="s">
        <v>4753</v>
      </c>
      <c r="R532" s="1319" t="str">
        <f>IF(ISNUMBER(SEARCH(kpi_catalog[[#Headers],[Division]],$Q532)),"Y","N")</f>
        <v>Y</v>
      </c>
      <c r="S532" s="1294" t="str">
        <f>IF(ISNUMBER(SEARCH(kpi_catalog[[#Headers],[Brand]],$Q532)),"Y","N")</f>
        <v>Y</v>
      </c>
      <c r="T532" s="1294" t="str">
        <f>IF(ISNUMBER(SEARCH(kpi_catalog[[#Headers],[Acquisition Period]],$Q532)),"Y","N")</f>
        <v>N</v>
      </c>
      <c r="U532" s="1294" t="str">
        <f>IF(ISNUMBER(SEARCH(kpi_catalog[[#Headers],[Engager Type]],$Q532)),"Y","N")</f>
        <v>N</v>
      </c>
      <c r="V532" s="1294" t="str">
        <f>IF(ISNUMBER(SEARCH(kpi_catalog[[#Headers],[Buyer Type]],$Q532)),"Y","N")</f>
        <v>Y</v>
      </c>
      <c r="W532" s="1294" t="str">
        <f>IF(ISNUMBER(SEARCH(kpi_catalog[[#Headers],[Loyalty Filter]],$Q532)),"Y","N")</f>
        <v>Y</v>
      </c>
      <c r="X532" s="1294" t="str">
        <f>IF(ISNUMBER(SEARCH(kpi_catalog[[#Headers],[Channel]],$Q532)),"Y","N")</f>
        <v>N</v>
      </c>
      <c r="Y532" s="1294" t="str">
        <f>IF(ISNUMBER(SEARCH(kpi_catalog[[#Headers],[Campaign ID]],$Q532)),"Y","N")</f>
        <v>N</v>
      </c>
      <c r="Z532" s="1294" t="str">
        <f>IF(ISNUMBER(SEARCH(kpi_catalog[[#Headers],[Channel]],$Q532)),"Y","N")</f>
        <v>N</v>
      </c>
      <c r="AA532" s="1294" t="str">
        <f>IF(ISNUMBER(SEARCH(kpi_catalog[[#Headers],[Campaign ID]],$Q532)),"Y","N")</f>
        <v>N</v>
      </c>
      <c r="AB532" s="1294" t="str">
        <f>IF(ISNUMBER(SEARCH(kpi_catalog[[#Headers],[Campaign Name]],$Q532)),"Y","N")</f>
        <v>N</v>
      </c>
      <c r="AC532" s="1294" t="str">
        <f>IF(ISNUMBER(SEARCH(kpi_catalog[[#Headers],[Touchpoint]],$Q532)),"Y","N")</f>
        <v>N</v>
      </c>
      <c r="AD532" s="1294" t="str">
        <f>IF(ISNUMBER(SEARCH(kpi_catalog[[#Headers],[Campaign type]],$Q532)),"Y","N")</f>
        <v>N</v>
      </c>
      <c r="AE532" s="1294" t="str">
        <f>IF(ISNUMBER(SEARCH(kpi_catalog[[#Headers],[Product franchise]],$Q532)),"Y","N")</f>
        <v>Y</v>
      </c>
      <c r="AF532" s="1294" t="str">
        <f>IF(ISNUMBER(SEARCH(kpi_catalog[[#Headers],[Product code]],$Q532)),"Y","N")</f>
        <v>Y</v>
      </c>
      <c r="AG532" s="1323"/>
      <c r="AH532" s="1296"/>
      <c r="AI532" s="1297"/>
      <c r="AJ532" s="1297"/>
    </row>
    <row r="533" spans="1:36" ht="30" customHeight="1">
      <c r="A533" s="1282">
        <v>531</v>
      </c>
      <c r="B533" s="1283" t="s">
        <v>4536</v>
      </c>
      <c r="C533" s="1296"/>
      <c r="D533" s="1355" t="s">
        <v>5770</v>
      </c>
      <c r="E533" s="1355" t="s">
        <v>5770</v>
      </c>
      <c r="F533" s="1355" t="s">
        <v>4780</v>
      </c>
      <c r="G533" s="1355" t="s">
        <v>4339</v>
      </c>
      <c r="H533" s="1355" t="s">
        <v>4392</v>
      </c>
      <c r="I533" s="1355" t="s">
        <v>145</v>
      </c>
      <c r="J533" s="1318" t="s">
        <v>4789</v>
      </c>
      <c r="K533" s="1291" t="s">
        <v>4346</v>
      </c>
      <c r="L533" s="1292" t="str">
        <f>IF(ISNUMBER(SEARCH(kpi_catalog[[#Headers],[Till Date]],K533)),"Y","N")</f>
        <v>N</v>
      </c>
      <c r="M533" s="1292" t="str">
        <f t="shared" si="9"/>
        <v>Y</v>
      </c>
      <c r="N533" s="1292" t="str">
        <f>IF(ISNUMBER(SEARCH(kpi_catalog[[#Headers],[YTD]],$K533)),"Y","N")</f>
        <v>Y</v>
      </c>
      <c r="O533" s="1292" t="str">
        <f>IF(ISNUMBER(SEARCH(kpi_catalog[[#Headers],[MTD]],$K533)),"Y","N")</f>
        <v>N</v>
      </c>
      <c r="P533" s="1292" t="str">
        <f>IF(ISNUMBER(SEARCH(kpi_catalog[[#Headers],[Selected period]],$K533)),"Y","N")</f>
        <v>N</v>
      </c>
      <c r="Q533" s="1318" t="s">
        <v>4753</v>
      </c>
      <c r="R533" s="1319" t="str">
        <f>IF(ISNUMBER(SEARCH(kpi_catalog[[#Headers],[Division]],$Q533)),"Y","N")</f>
        <v>Y</v>
      </c>
      <c r="S533" s="1294" t="str">
        <f>IF(ISNUMBER(SEARCH(kpi_catalog[[#Headers],[Brand]],$Q533)),"Y","N")</f>
        <v>Y</v>
      </c>
      <c r="T533" s="1294" t="str">
        <f>IF(ISNUMBER(SEARCH(kpi_catalog[[#Headers],[Acquisition Period]],$Q533)),"Y","N")</f>
        <v>N</v>
      </c>
      <c r="U533" s="1294" t="str">
        <f>IF(ISNUMBER(SEARCH(kpi_catalog[[#Headers],[Engager Type]],$Q533)),"Y","N")</f>
        <v>N</v>
      </c>
      <c r="V533" s="1294" t="str">
        <f>IF(ISNUMBER(SEARCH(kpi_catalog[[#Headers],[Buyer Type]],$Q533)),"Y","N")</f>
        <v>Y</v>
      </c>
      <c r="W533" s="1294" t="str">
        <f>IF(ISNUMBER(SEARCH(kpi_catalog[[#Headers],[Loyalty Filter]],$Q533)),"Y","N")</f>
        <v>Y</v>
      </c>
      <c r="X533" s="1294" t="str">
        <f>IF(ISNUMBER(SEARCH(kpi_catalog[[#Headers],[Channel]],$Q533)),"Y","N")</f>
        <v>N</v>
      </c>
      <c r="Y533" s="1294" t="str">
        <f>IF(ISNUMBER(SEARCH(kpi_catalog[[#Headers],[Campaign ID]],$Q533)),"Y","N")</f>
        <v>N</v>
      </c>
      <c r="Z533" s="1294" t="str">
        <f>IF(ISNUMBER(SEARCH(kpi_catalog[[#Headers],[Channel]],$Q533)),"Y","N")</f>
        <v>N</v>
      </c>
      <c r="AA533" s="1294" t="str">
        <f>IF(ISNUMBER(SEARCH(kpi_catalog[[#Headers],[Campaign ID]],$Q533)),"Y","N")</f>
        <v>N</v>
      </c>
      <c r="AB533" s="1294" t="str">
        <f>IF(ISNUMBER(SEARCH(kpi_catalog[[#Headers],[Campaign Name]],$Q533)),"Y","N")</f>
        <v>N</v>
      </c>
      <c r="AC533" s="1294" t="str">
        <f>IF(ISNUMBER(SEARCH(kpi_catalog[[#Headers],[Touchpoint]],$Q533)),"Y","N")</f>
        <v>N</v>
      </c>
      <c r="AD533" s="1294" t="str">
        <f>IF(ISNUMBER(SEARCH(kpi_catalog[[#Headers],[Campaign type]],$Q533)),"Y","N")</f>
        <v>N</v>
      </c>
      <c r="AE533" s="1294" t="str">
        <f>IF(ISNUMBER(SEARCH(kpi_catalog[[#Headers],[Product franchise]],$Q533)),"Y","N")</f>
        <v>Y</v>
      </c>
      <c r="AF533" s="1294" t="str">
        <f>IF(ISNUMBER(SEARCH(kpi_catalog[[#Headers],[Product code]],$Q533)),"Y","N")</f>
        <v>Y</v>
      </c>
      <c r="AG533" s="1297" t="s">
        <v>4337</v>
      </c>
      <c r="AH533" s="1296"/>
      <c r="AI533" s="1297"/>
      <c r="AJ533" s="1297"/>
    </row>
    <row r="534" spans="1:36" ht="30" customHeight="1">
      <c r="A534" s="1282">
        <v>532</v>
      </c>
      <c r="B534" s="1283" t="s">
        <v>4536</v>
      </c>
      <c r="C534" s="1296"/>
      <c r="D534" s="1355" t="s">
        <v>4443</v>
      </c>
      <c r="E534" s="1355" t="s">
        <v>4443</v>
      </c>
      <c r="F534" s="1355" t="s">
        <v>4781</v>
      </c>
      <c r="G534" s="1355" t="s">
        <v>3368</v>
      </c>
      <c r="H534" s="1355" t="s">
        <v>4392</v>
      </c>
      <c r="I534" s="1355" t="s">
        <v>145</v>
      </c>
      <c r="J534" s="1318" t="s">
        <v>4789</v>
      </c>
      <c r="K534" s="1291" t="s">
        <v>4346</v>
      </c>
      <c r="L534" s="1292" t="str">
        <f>IF(ISNUMBER(SEARCH(kpi_catalog[[#Headers],[Till Date]],K534)),"Y","N")</f>
        <v>N</v>
      </c>
      <c r="M534" s="1292" t="str">
        <f t="shared" si="9"/>
        <v>Y</v>
      </c>
      <c r="N534" s="1292" t="str">
        <f>IF(ISNUMBER(SEARCH(kpi_catalog[[#Headers],[YTD]],$K534)),"Y","N")</f>
        <v>Y</v>
      </c>
      <c r="O534" s="1292" t="str">
        <f>IF(ISNUMBER(SEARCH(kpi_catalog[[#Headers],[MTD]],$K534)),"Y","N")</f>
        <v>N</v>
      </c>
      <c r="P534" s="1292" t="str">
        <f>IF(ISNUMBER(SEARCH(kpi_catalog[[#Headers],[Selected period]],$K534)),"Y","N")</f>
        <v>N</v>
      </c>
      <c r="Q534" s="1318" t="s">
        <v>4753</v>
      </c>
      <c r="R534" s="1319" t="str">
        <f>IF(ISNUMBER(SEARCH(kpi_catalog[[#Headers],[Division]],$Q534)),"Y","N")</f>
        <v>Y</v>
      </c>
      <c r="S534" s="1294" t="str">
        <f>IF(ISNUMBER(SEARCH(kpi_catalog[[#Headers],[Brand]],$Q534)),"Y","N")</f>
        <v>Y</v>
      </c>
      <c r="T534" s="1294" t="str">
        <f>IF(ISNUMBER(SEARCH(kpi_catalog[[#Headers],[Acquisition Period]],$Q534)),"Y","N")</f>
        <v>N</v>
      </c>
      <c r="U534" s="1294" t="str">
        <f>IF(ISNUMBER(SEARCH(kpi_catalog[[#Headers],[Engager Type]],$Q534)),"Y","N")</f>
        <v>N</v>
      </c>
      <c r="V534" s="1294" t="str">
        <f>IF(ISNUMBER(SEARCH(kpi_catalog[[#Headers],[Buyer Type]],$Q534)),"Y","N")</f>
        <v>Y</v>
      </c>
      <c r="W534" s="1294" t="str">
        <f>IF(ISNUMBER(SEARCH(kpi_catalog[[#Headers],[Loyalty Filter]],$Q534)),"Y","N")</f>
        <v>Y</v>
      </c>
      <c r="X534" s="1294" t="str">
        <f>IF(ISNUMBER(SEARCH(kpi_catalog[[#Headers],[Channel]],$Q534)),"Y","N")</f>
        <v>N</v>
      </c>
      <c r="Y534" s="1294" t="str">
        <f>IF(ISNUMBER(SEARCH(kpi_catalog[[#Headers],[Campaign ID]],$Q534)),"Y","N")</f>
        <v>N</v>
      </c>
      <c r="Z534" s="1294" t="str">
        <f>IF(ISNUMBER(SEARCH(kpi_catalog[[#Headers],[Channel]],$Q534)),"Y","N")</f>
        <v>N</v>
      </c>
      <c r="AA534" s="1294" t="str">
        <f>IF(ISNUMBER(SEARCH(kpi_catalog[[#Headers],[Campaign ID]],$Q534)),"Y","N")</f>
        <v>N</v>
      </c>
      <c r="AB534" s="1294" t="str">
        <f>IF(ISNUMBER(SEARCH(kpi_catalog[[#Headers],[Campaign Name]],$Q534)),"Y","N")</f>
        <v>N</v>
      </c>
      <c r="AC534" s="1294" t="str">
        <f>IF(ISNUMBER(SEARCH(kpi_catalog[[#Headers],[Touchpoint]],$Q534)),"Y","N")</f>
        <v>N</v>
      </c>
      <c r="AD534" s="1294" t="str">
        <f>IF(ISNUMBER(SEARCH(kpi_catalog[[#Headers],[Campaign type]],$Q534)),"Y","N")</f>
        <v>N</v>
      </c>
      <c r="AE534" s="1294" t="str">
        <f>IF(ISNUMBER(SEARCH(kpi_catalog[[#Headers],[Product franchise]],$Q534)),"Y","N")</f>
        <v>Y</v>
      </c>
      <c r="AF534" s="1294" t="str">
        <f>IF(ISNUMBER(SEARCH(kpi_catalog[[#Headers],[Product code]],$Q534)),"Y","N")</f>
        <v>Y</v>
      </c>
      <c r="AG534" s="1323"/>
      <c r="AH534" s="1296"/>
      <c r="AI534" s="1297"/>
      <c r="AJ534" s="1297"/>
    </row>
    <row r="535" spans="1:36" ht="30" customHeight="1">
      <c r="A535" s="1282">
        <v>533</v>
      </c>
      <c r="B535" s="1283" t="s">
        <v>4536</v>
      </c>
      <c r="C535" s="1296"/>
      <c r="D535" s="1355" t="s">
        <v>4443</v>
      </c>
      <c r="E535" s="1355" t="s">
        <v>4443</v>
      </c>
      <c r="F535" s="1355" t="s">
        <v>4782</v>
      </c>
      <c r="G535" s="1355" t="s">
        <v>4339</v>
      </c>
      <c r="H535" s="1355" t="s">
        <v>4392</v>
      </c>
      <c r="I535" s="1355" t="s">
        <v>145</v>
      </c>
      <c r="J535" s="1318" t="s">
        <v>4789</v>
      </c>
      <c r="K535" s="1291" t="s">
        <v>4346</v>
      </c>
      <c r="L535" s="1292" t="str">
        <f>IF(ISNUMBER(SEARCH(kpi_catalog[[#Headers],[Till Date]],K535)),"Y","N")</f>
        <v>N</v>
      </c>
      <c r="M535" s="1292" t="str">
        <f t="shared" si="9"/>
        <v>Y</v>
      </c>
      <c r="N535" s="1292" t="str">
        <f>IF(ISNUMBER(SEARCH(kpi_catalog[[#Headers],[YTD]],$K535)),"Y","N")</f>
        <v>Y</v>
      </c>
      <c r="O535" s="1292" t="str">
        <f>IF(ISNUMBER(SEARCH(kpi_catalog[[#Headers],[MTD]],$K535)),"Y","N")</f>
        <v>N</v>
      </c>
      <c r="P535" s="1292" t="str">
        <f>IF(ISNUMBER(SEARCH(kpi_catalog[[#Headers],[Selected period]],$K535)),"Y","N")</f>
        <v>N</v>
      </c>
      <c r="Q535" s="1318" t="s">
        <v>4753</v>
      </c>
      <c r="R535" s="1319" t="str">
        <f>IF(ISNUMBER(SEARCH(kpi_catalog[[#Headers],[Division]],$Q535)),"Y","N")</f>
        <v>Y</v>
      </c>
      <c r="S535" s="1294" t="str">
        <f>IF(ISNUMBER(SEARCH(kpi_catalog[[#Headers],[Brand]],$Q535)),"Y","N")</f>
        <v>Y</v>
      </c>
      <c r="T535" s="1294" t="str">
        <f>IF(ISNUMBER(SEARCH(kpi_catalog[[#Headers],[Acquisition Period]],$Q535)),"Y","N")</f>
        <v>N</v>
      </c>
      <c r="U535" s="1294" t="str">
        <f>IF(ISNUMBER(SEARCH(kpi_catalog[[#Headers],[Engager Type]],$Q535)),"Y","N")</f>
        <v>N</v>
      </c>
      <c r="V535" s="1294" t="str">
        <f>IF(ISNUMBER(SEARCH(kpi_catalog[[#Headers],[Buyer Type]],$Q535)),"Y","N")</f>
        <v>Y</v>
      </c>
      <c r="W535" s="1294" t="str">
        <f>IF(ISNUMBER(SEARCH(kpi_catalog[[#Headers],[Loyalty Filter]],$Q535)),"Y","N")</f>
        <v>Y</v>
      </c>
      <c r="X535" s="1294" t="str">
        <f>IF(ISNUMBER(SEARCH(kpi_catalog[[#Headers],[Channel]],$Q535)),"Y","N")</f>
        <v>N</v>
      </c>
      <c r="Y535" s="1294" t="str">
        <f>IF(ISNUMBER(SEARCH(kpi_catalog[[#Headers],[Campaign ID]],$Q535)),"Y","N")</f>
        <v>N</v>
      </c>
      <c r="Z535" s="1294" t="str">
        <f>IF(ISNUMBER(SEARCH(kpi_catalog[[#Headers],[Channel]],$Q535)),"Y","N")</f>
        <v>N</v>
      </c>
      <c r="AA535" s="1294" t="str">
        <f>IF(ISNUMBER(SEARCH(kpi_catalog[[#Headers],[Campaign ID]],$Q535)),"Y","N")</f>
        <v>N</v>
      </c>
      <c r="AB535" s="1294" t="str">
        <f>IF(ISNUMBER(SEARCH(kpi_catalog[[#Headers],[Campaign Name]],$Q535)),"Y","N")</f>
        <v>N</v>
      </c>
      <c r="AC535" s="1294" t="str">
        <f>IF(ISNUMBER(SEARCH(kpi_catalog[[#Headers],[Touchpoint]],$Q535)),"Y","N")</f>
        <v>N</v>
      </c>
      <c r="AD535" s="1294" t="str">
        <f>IF(ISNUMBER(SEARCH(kpi_catalog[[#Headers],[Campaign type]],$Q535)),"Y","N")</f>
        <v>N</v>
      </c>
      <c r="AE535" s="1294" t="str">
        <f>IF(ISNUMBER(SEARCH(kpi_catalog[[#Headers],[Product franchise]],$Q535)),"Y","N")</f>
        <v>Y</v>
      </c>
      <c r="AF535" s="1294" t="str">
        <f>IF(ISNUMBER(SEARCH(kpi_catalog[[#Headers],[Product code]],$Q535)),"Y","N")</f>
        <v>Y</v>
      </c>
      <c r="AG535" s="1297" t="s">
        <v>4337</v>
      </c>
      <c r="AH535" s="1296"/>
      <c r="AI535" s="1297"/>
      <c r="AJ535" s="1297"/>
    </row>
    <row r="536" spans="1:36" ht="30" customHeight="1">
      <c r="A536" s="1282">
        <v>534</v>
      </c>
      <c r="B536" s="1283" t="s">
        <v>4536</v>
      </c>
      <c r="C536" s="1296"/>
      <c r="D536" s="1343" t="s">
        <v>5839</v>
      </c>
      <c r="E536" s="1355" t="s">
        <v>5845</v>
      </c>
      <c r="F536" s="1355" t="s">
        <v>4804</v>
      </c>
      <c r="G536" s="1355" t="s">
        <v>4339</v>
      </c>
      <c r="H536" s="1355" t="s">
        <v>4392</v>
      </c>
      <c r="I536" s="1355" t="s">
        <v>145</v>
      </c>
      <c r="J536" s="1318" t="s">
        <v>4789</v>
      </c>
      <c r="K536" s="1291" t="s">
        <v>4346</v>
      </c>
      <c r="L536" s="1292" t="str">
        <f>IF(ISNUMBER(SEARCH(kpi_catalog[[#Headers],[Till Date]],K536)),"Y","N")</f>
        <v>N</v>
      </c>
      <c r="M536" s="1292" t="str">
        <f t="shared" si="9"/>
        <v>Y</v>
      </c>
      <c r="N536" s="1292" t="str">
        <f>IF(ISNUMBER(SEARCH(kpi_catalog[[#Headers],[YTD]],$K536)),"Y","N")</f>
        <v>Y</v>
      </c>
      <c r="O536" s="1292" t="str">
        <f>IF(ISNUMBER(SEARCH(kpi_catalog[[#Headers],[MTD]],$K536)),"Y","N")</f>
        <v>N</v>
      </c>
      <c r="P536" s="1292" t="str">
        <f>IF(ISNUMBER(SEARCH(kpi_catalog[[#Headers],[Selected period]],$K536)),"Y","N")</f>
        <v>N</v>
      </c>
      <c r="Q536" s="1318" t="s">
        <v>4753</v>
      </c>
      <c r="R536" s="1319" t="str">
        <f>IF(ISNUMBER(SEARCH(kpi_catalog[[#Headers],[Division]],$Q536)),"Y","N")</f>
        <v>Y</v>
      </c>
      <c r="S536" s="1294" t="str">
        <f>IF(ISNUMBER(SEARCH(kpi_catalog[[#Headers],[Brand]],$Q536)),"Y","N")</f>
        <v>Y</v>
      </c>
      <c r="T536" s="1294" t="str">
        <f>IF(ISNUMBER(SEARCH(kpi_catalog[[#Headers],[Acquisition Period]],$Q536)),"Y","N")</f>
        <v>N</v>
      </c>
      <c r="U536" s="1294" t="str">
        <f>IF(ISNUMBER(SEARCH(kpi_catalog[[#Headers],[Engager Type]],$Q536)),"Y","N")</f>
        <v>N</v>
      </c>
      <c r="V536" s="1294" t="str">
        <f>IF(ISNUMBER(SEARCH(kpi_catalog[[#Headers],[Buyer Type]],$Q536)),"Y","N")</f>
        <v>Y</v>
      </c>
      <c r="W536" s="1294" t="str">
        <f>IF(ISNUMBER(SEARCH(kpi_catalog[[#Headers],[Loyalty Filter]],$Q536)),"Y","N")</f>
        <v>Y</v>
      </c>
      <c r="X536" s="1294" t="str">
        <f>IF(ISNUMBER(SEARCH(kpi_catalog[[#Headers],[Channel]],$Q536)),"Y","N")</f>
        <v>N</v>
      </c>
      <c r="Y536" s="1294" t="str">
        <f>IF(ISNUMBER(SEARCH(kpi_catalog[[#Headers],[Campaign ID]],$Q536)),"Y","N")</f>
        <v>N</v>
      </c>
      <c r="Z536" s="1294" t="str">
        <f>IF(ISNUMBER(SEARCH(kpi_catalog[[#Headers],[Channel]],$Q536)),"Y","N")</f>
        <v>N</v>
      </c>
      <c r="AA536" s="1294" t="str">
        <f>IF(ISNUMBER(SEARCH(kpi_catalog[[#Headers],[Campaign ID]],$Q536)),"Y","N")</f>
        <v>N</v>
      </c>
      <c r="AB536" s="1294" t="str">
        <f>IF(ISNUMBER(SEARCH(kpi_catalog[[#Headers],[Campaign Name]],$Q536)),"Y","N")</f>
        <v>N</v>
      </c>
      <c r="AC536" s="1294" t="str">
        <f>IF(ISNUMBER(SEARCH(kpi_catalog[[#Headers],[Touchpoint]],$Q536)),"Y","N")</f>
        <v>N</v>
      </c>
      <c r="AD536" s="1294" t="str">
        <f>IF(ISNUMBER(SEARCH(kpi_catalog[[#Headers],[Campaign type]],$Q536)),"Y","N")</f>
        <v>N</v>
      </c>
      <c r="AE536" s="1294" t="str">
        <f>IF(ISNUMBER(SEARCH(kpi_catalog[[#Headers],[Product franchise]],$Q536)),"Y","N")</f>
        <v>Y</v>
      </c>
      <c r="AF536" s="1294" t="str">
        <f>IF(ISNUMBER(SEARCH(kpi_catalog[[#Headers],[Product code]],$Q536)),"Y","N")</f>
        <v>Y</v>
      </c>
      <c r="AG536" s="1323"/>
      <c r="AH536" s="1296"/>
      <c r="AI536" s="1297"/>
      <c r="AJ536" s="1297"/>
    </row>
    <row r="537" spans="1:36" ht="30" customHeight="1">
      <c r="A537" s="1282">
        <v>535</v>
      </c>
      <c r="B537" s="1283" t="s">
        <v>4536</v>
      </c>
      <c r="C537" s="1296"/>
      <c r="D537" s="1343" t="s">
        <v>5839</v>
      </c>
      <c r="E537" s="1355" t="s">
        <v>5845</v>
      </c>
      <c r="F537" s="1355" t="s">
        <v>4805</v>
      </c>
      <c r="G537" s="1355" t="s">
        <v>4352</v>
      </c>
      <c r="H537" s="1355" t="s">
        <v>4392</v>
      </c>
      <c r="I537" s="1355" t="s">
        <v>145</v>
      </c>
      <c r="J537" s="1318" t="s">
        <v>4789</v>
      </c>
      <c r="K537" s="1291" t="s">
        <v>4346</v>
      </c>
      <c r="L537" s="1292" t="str">
        <f>IF(ISNUMBER(SEARCH(kpi_catalog[[#Headers],[Till Date]],K537)),"Y","N")</f>
        <v>N</v>
      </c>
      <c r="M537" s="1292" t="str">
        <f t="shared" si="9"/>
        <v>Y</v>
      </c>
      <c r="N537" s="1292" t="str">
        <f>IF(ISNUMBER(SEARCH(kpi_catalog[[#Headers],[YTD]],$K537)),"Y","N")</f>
        <v>Y</v>
      </c>
      <c r="O537" s="1292" t="str">
        <f>IF(ISNUMBER(SEARCH(kpi_catalog[[#Headers],[MTD]],$K537)),"Y","N")</f>
        <v>N</v>
      </c>
      <c r="P537" s="1292" t="str">
        <f>IF(ISNUMBER(SEARCH(kpi_catalog[[#Headers],[Selected period]],$K537)),"Y","N")</f>
        <v>N</v>
      </c>
      <c r="Q537" s="1318" t="s">
        <v>4753</v>
      </c>
      <c r="R537" s="1319" t="str">
        <f>IF(ISNUMBER(SEARCH(kpi_catalog[[#Headers],[Division]],$Q537)),"Y","N")</f>
        <v>Y</v>
      </c>
      <c r="S537" s="1294" t="str">
        <f>IF(ISNUMBER(SEARCH(kpi_catalog[[#Headers],[Brand]],$Q537)),"Y","N")</f>
        <v>Y</v>
      </c>
      <c r="T537" s="1294" t="str">
        <f>IF(ISNUMBER(SEARCH(kpi_catalog[[#Headers],[Acquisition Period]],$Q537)),"Y","N")</f>
        <v>N</v>
      </c>
      <c r="U537" s="1294" t="str">
        <f>IF(ISNUMBER(SEARCH(kpi_catalog[[#Headers],[Engager Type]],$Q537)),"Y","N")</f>
        <v>N</v>
      </c>
      <c r="V537" s="1294" t="str">
        <f>IF(ISNUMBER(SEARCH(kpi_catalog[[#Headers],[Buyer Type]],$Q537)),"Y","N")</f>
        <v>Y</v>
      </c>
      <c r="W537" s="1294" t="str">
        <f>IF(ISNUMBER(SEARCH(kpi_catalog[[#Headers],[Loyalty Filter]],$Q537)),"Y","N")</f>
        <v>Y</v>
      </c>
      <c r="X537" s="1294" t="str">
        <f>IF(ISNUMBER(SEARCH(kpi_catalog[[#Headers],[Channel]],$Q537)),"Y","N")</f>
        <v>N</v>
      </c>
      <c r="Y537" s="1294" t="str">
        <f>IF(ISNUMBER(SEARCH(kpi_catalog[[#Headers],[Campaign ID]],$Q537)),"Y","N")</f>
        <v>N</v>
      </c>
      <c r="Z537" s="1294" t="str">
        <f>IF(ISNUMBER(SEARCH(kpi_catalog[[#Headers],[Channel]],$Q537)),"Y","N")</f>
        <v>N</v>
      </c>
      <c r="AA537" s="1294" t="str">
        <f>IF(ISNUMBER(SEARCH(kpi_catalog[[#Headers],[Campaign ID]],$Q537)),"Y","N")</f>
        <v>N</v>
      </c>
      <c r="AB537" s="1294" t="str">
        <f>IF(ISNUMBER(SEARCH(kpi_catalog[[#Headers],[Campaign Name]],$Q537)),"Y","N")</f>
        <v>N</v>
      </c>
      <c r="AC537" s="1294" t="str">
        <f>IF(ISNUMBER(SEARCH(kpi_catalog[[#Headers],[Touchpoint]],$Q537)),"Y","N")</f>
        <v>N</v>
      </c>
      <c r="AD537" s="1294" t="str">
        <f>IF(ISNUMBER(SEARCH(kpi_catalog[[#Headers],[Campaign type]],$Q537)),"Y","N")</f>
        <v>N</v>
      </c>
      <c r="AE537" s="1294" t="str">
        <f>IF(ISNUMBER(SEARCH(kpi_catalog[[#Headers],[Product franchise]],$Q537)),"Y","N")</f>
        <v>Y</v>
      </c>
      <c r="AF537" s="1294" t="str">
        <f>IF(ISNUMBER(SEARCH(kpi_catalog[[#Headers],[Product code]],$Q537)),"Y","N")</f>
        <v>Y</v>
      </c>
      <c r="AG537" s="1297" t="s">
        <v>4337</v>
      </c>
      <c r="AH537" s="1296"/>
      <c r="AI537" s="1297"/>
      <c r="AJ537" s="1297"/>
    </row>
    <row r="538" spans="1:36" ht="30" customHeight="1">
      <c r="A538" s="1282">
        <v>536</v>
      </c>
      <c r="B538" s="1283" t="s">
        <v>4536</v>
      </c>
      <c r="C538" s="1296"/>
      <c r="D538" s="1343" t="s">
        <v>5839</v>
      </c>
      <c r="E538" s="1355" t="s">
        <v>5848</v>
      </c>
      <c r="F538" s="1355" t="s">
        <v>4806</v>
      </c>
      <c r="G538" s="1355" t="s">
        <v>4339</v>
      </c>
      <c r="H538" s="1355" t="s">
        <v>4392</v>
      </c>
      <c r="I538" s="1355" t="s">
        <v>145</v>
      </c>
      <c r="J538" s="1318" t="s">
        <v>4789</v>
      </c>
      <c r="K538" s="1291" t="s">
        <v>4346</v>
      </c>
      <c r="L538" s="1292" t="str">
        <f>IF(ISNUMBER(SEARCH(kpi_catalog[[#Headers],[Till Date]],K538)),"Y","N")</f>
        <v>N</v>
      </c>
      <c r="M538" s="1292" t="str">
        <f t="shared" si="9"/>
        <v>Y</v>
      </c>
      <c r="N538" s="1292" t="str">
        <f>IF(ISNUMBER(SEARCH(kpi_catalog[[#Headers],[YTD]],$K538)),"Y","N")</f>
        <v>Y</v>
      </c>
      <c r="O538" s="1292" t="str">
        <f>IF(ISNUMBER(SEARCH(kpi_catalog[[#Headers],[MTD]],$K538)),"Y","N")</f>
        <v>N</v>
      </c>
      <c r="P538" s="1292" t="str">
        <f>IF(ISNUMBER(SEARCH(kpi_catalog[[#Headers],[Selected period]],$K538)),"Y","N")</f>
        <v>N</v>
      </c>
      <c r="Q538" s="1318" t="s">
        <v>4753</v>
      </c>
      <c r="R538" s="1319" t="str">
        <f>IF(ISNUMBER(SEARCH(kpi_catalog[[#Headers],[Division]],$Q538)),"Y","N")</f>
        <v>Y</v>
      </c>
      <c r="S538" s="1294" t="str">
        <f>IF(ISNUMBER(SEARCH(kpi_catalog[[#Headers],[Brand]],$Q538)),"Y","N")</f>
        <v>Y</v>
      </c>
      <c r="T538" s="1294" t="str">
        <f>IF(ISNUMBER(SEARCH(kpi_catalog[[#Headers],[Acquisition Period]],$Q538)),"Y","N")</f>
        <v>N</v>
      </c>
      <c r="U538" s="1294" t="str">
        <f>IF(ISNUMBER(SEARCH(kpi_catalog[[#Headers],[Engager Type]],$Q538)),"Y","N")</f>
        <v>N</v>
      </c>
      <c r="V538" s="1294" t="str">
        <f>IF(ISNUMBER(SEARCH(kpi_catalog[[#Headers],[Buyer Type]],$Q538)),"Y","N")</f>
        <v>Y</v>
      </c>
      <c r="W538" s="1294" t="str">
        <f>IF(ISNUMBER(SEARCH(kpi_catalog[[#Headers],[Loyalty Filter]],$Q538)),"Y","N")</f>
        <v>Y</v>
      </c>
      <c r="X538" s="1294" t="str">
        <f>IF(ISNUMBER(SEARCH(kpi_catalog[[#Headers],[Channel]],$Q538)),"Y","N")</f>
        <v>N</v>
      </c>
      <c r="Y538" s="1294" t="str">
        <f>IF(ISNUMBER(SEARCH(kpi_catalog[[#Headers],[Campaign ID]],$Q538)),"Y","N")</f>
        <v>N</v>
      </c>
      <c r="Z538" s="1294" t="str">
        <f>IF(ISNUMBER(SEARCH(kpi_catalog[[#Headers],[Channel]],$Q538)),"Y","N")</f>
        <v>N</v>
      </c>
      <c r="AA538" s="1294" t="str">
        <f>IF(ISNUMBER(SEARCH(kpi_catalog[[#Headers],[Campaign ID]],$Q538)),"Y","N")</f>
        <v>N</v>
      </c>
      <c r="AB538" s="1294" t="str">
        <f>IF(ISNUMBER(SEARCH(kpi_catalog[[#Headers],[Campaign Name]],$Q538)),"Y","N")</f>
        <v>N</v>
      </c>
      <c r="AC538" s="1294" t="str">
        <f>IF(ISNUMBER(SEARCH(kpi_catalog[[#Headers],[Touchpoint]],$Q538)),"Y","N")</f>
        <v>N</v>
      </c>
      <c r="AD538" s="1294" t="str">
        <f>IF(ISNUMBER(SEARCH(kpi_catalog[[#Headers],[Campaign type]],$Q538)),"Y","N")</f>
        <v>N</v>
      </c>
      <c r="AE538" s="1294" t="str">
        <f>IF(ISNUMBER(SEARCH(kpi_catalog[[#Headers],[Product franchise]],$Q538)),"Y","N")</f>
        <v>Y</v>
      </c>
      <c r="AF538" s="1294" t="str">
        <f>IF(ISNUMBER(SEARCH(kpi_catalog[[#Headers],[Product code]],$Q538)),"Y","N")</f>
        <v>Y</v>
      </c>
      <c r="AG538" s="1323"/>
      <c r="AH538" s="1296"/>
      <c r="AI538" s="1297"/>
      <c r="AJ538" s="1297"/>
    </row>
    <row r="539" spans="1:36" ht="30" customHeight="1">
      <c r="A539" s="1282">
        <v>537</v>
      </c>
      <c r="B539" s="1283" t="s">
        <v>4536</v>
      </c>
      <c r="C539" s="1296"/>
      <c r="D539" s="1343" t="s">
        <v>5839</v>
      </c>
      <c r="E539" s="1355" t="s">
        <v>5848</v>
      </c>
      <c r="F539" s="1355" t="s">
        <v>5849</v>
      </c>
      <c r="G539" s="1355" t="s">
        <v>4352</v>
      </c>
      <c r="H539" s="1355" t="s">
        <v>4392</v>
      </c>
      <c r="I539" s="1355" t="s">
        <v>145</v>
      </c>
      <c r="J539" s="1318" t="s">
        <v>4789</v>
      </c>
      <c r="K539" s="1291" t="s">
        <v>4346</v>
      </c>
      <c r="L539" s="1292" t="str">
        <f>IF(ISNUMBER(SEARCH(kpi_catalog[[#Headers],[Till Date]],K539)),"Y","N")</f>
        <v>N</v>
      </c>
      <c r="M539" s="1292" t="str">
        <f t="shared" si="9"/>
        <v>Y</v>
      </c>
      <c r="N539" s="1292" t="str">
        <f>IF(ISNUMBER(SEARCH(kpi_catalog[[#Headers],[YTD]],$K539)),"Y","N")</f>
        <v>Y</v>
      </c>
      <c r="O539" s="1292" t="str">
        <f>IF(ISNUMBER(SEARCH(kpi_catalog[[#Headers],[MTD]],$K539)),"Y","N")</f>
        <v>N</v>
      </c>
      <c r="P539" s="1292" t="str">
        <f>IF(ISNUMBER(SEARCH(kpi_catalog[[#Headers],[Selected period]],$K539)),"Y","N")</f>
        <v>N</v>
      </c>
      <c r="Q539" s="1318" t="s">
        <v>4753</v>
      </c>
      <c r="R539" s="1319" t="str">
        <f>IF(ISNUMBER(SEARCH(kpi_catalog[[#Headers],[Division]],$Q539)),"Y","N")</f>
        <v>Y</v>
      </c>
      <c r="S539" s="1294" t="str">
        <f>IF(ISNUMBER(SEARCH(kpi_catalog[[#Headers],[Brand]],$Q539)),"Y","N")</f>
        <v>Y</v>
      </c>
      <c r="T539" s="1294" t="str">
        <f>IF(ISNUMBER(SEARCH(kpi_catalog[[#Headers],[Acquisition Period]],$Q539)),"Y","N")</f>
        <v>N</v>
      </c>
      <c r="U539" s="1294" t="str">
        <f>IF(ISNUMBER(SEARCH(kpi_catalog[[#Headers],[Engager Type]],$Q539)),"Y","N")</f>
        <v>N</v>
      </c>
      <c r="V539" s="1294" t="str">
        <f>IF(ISNUMBER(SEARCH(kpi_catalog[[#Headers],[Buyer Type]],$Q539)),"Y","N")</f>
        <v>Y</v>
      </c>
      <c r="W539" s="1294" t="str">
        <f>IF(ISNUMBER(SEARCH(kpi_catalog[[#Headers],[Loyalty Filter]],$Q539)),"Y","N")</f>
        <v>Y</v>
      </c>
      <c r="X539" s="1294" t="str">
        <f>IF(ISNUMBER(SEARCH(kpi_catalog[[#Headers],[Channel]],$Q539)),"Y","N")</f>
        <v>N</v>
      </c>
      <c r="Y539" s="1294" t="str">
        <f>IF(ISNUMBER(SEARCH(kpi_catalog[[#Headers],[Campaign ID]],$Q539)),"Y","N")</f>
        <v>N</v>
      </c>
      <c r="Z539" s="1294" t="str">
        <f>IF(ISNUMBER(SEARCH(kpi_catalog[[#Headers],[Channel]],$Q539)),"Y","N")</f>
        <v>N</v>
      </c>
      <c r="AA539" s="1294" t="str">
        <f>IF(ISNUMBER(SEARCH(kpi_catalog[[#Headers],[Campaign ID]],$Q539)),"Y","N")</f>
        <v>N</v>
      </c>
      <c r="AB539" s="1294" t="str">
        <f>IF(ISNUMBER(SEARCH(kpi_catalog[[#Headers],[Campaign Name]],$Q539)),"Y","N")</f>
        <v>N</v>
      </c>
      <c r="AC539" s="1294" t="str">
        <f>IF(ISNUMBER(SEARCH(kpi_catalog[[#Headers],[Touchpoint]],$Q539)),"Y","N")</f>
        <v>N</v>
      </c>
      <c r="AD539" s="1294" t="str">
        <f>IF(ISNUMBER(SEARCH(kpi_catalog[[#Headers],[Campaign type]],$Q539)),"Y","N")</f>
        <v>N</v>
      </c>
      <c r="AE539" s="1294" t="str">
        <f>IF(ISNUMBER(SEARCH(kpi_catalog[[#Headers],[Product franchise]],$Q539)),"Y","N")</f>
        <v>Y</v>
      </c>
      <c r="AF539" s="1294" t="str">
        <f>IF(ISNUMBER(SEARCH(kpi_catalog[[#Headers],[Product code]],$Q539)),"Y","N")</f>
        <v>Y</v>
      </c>
      <c r="AG539" s="1297" t="s">
        <v>4337</v>
      </c>
      <c r="AH539" s="1296"/>
      <c r="AI539" s="1297"/>
      <c r="AJ539" s="1297"/>
    </row>
    <row r="540" spans="1:36" ht="30" customHeight="1">
      <c r="A540" s="1282">
        <v>538</v>
      </c>
      <c r="B540" s="1283" t="s">
        <v>4536</v>
      </c>
      <c r="C540" s="1296"/>
      <c r="D540" s="1323" t="s">
        <v>4542</v>
      </c>
      <c r="E540" s="1355" t="s">
        <v>5843</v>
      </c>
      <c r="F540" s="1355" t="s">
        <v>4794</v>
      </c>
      <c r="G540" s="1355" t="s">
        <v>3368</v>
      </c>
      <c r="H540" s="1355" t="s">
        <v>4392</v>
      </c>
      <c r="I540" s="1355" t="s">
        <v>145</v>
      </c>
      <c r="J540" s="1318" t="s">
        <v>4789</v>
      </c>
      <c r="K540" s="1291" t="s">
        <v>4346</v>
      </c>
      <c r="L540" s="1292" t="str">
        <f>IF(ISNUMBER(SEARCH(kpi_catalog[[#Headers],[Till Date]],K540)),"Y","N")</f>
        <v>N</v>
      </c>
      <c r="M540" s="1292" t="str">
        <f t="shared" si="9"/>
        <v>Y</v>
      </c>
      <c r="N540" s="1292" t="str">
        <f>IF(ISNUMBER(SEARCH(kpi_catalog[[#Headers],[YTD]],$K540)),"Y","N")</f>
        <v>Y</v>
      </c>
      <c r="O540" s="1292" t="str">
        <f>IF(ISNUMBER(SEARCH(kpi_catalog[[#Headers],[MTD]],$K540)),"Y","N")</f>
        <v>N</v>
      </c>
      <c r="P540" s="1292" t="str">
        <f>IF(ISNUMBER(SEARCH(kpi_catalog[[#Headers],[Selected period]],$K540)),"Y","N")</f>
        <v>N</v>
      </c>
      <c r="Q540" s="1318" t="s">
        <v>4753</v>
      </c>
      <c r="R540" s="1319" t="str">
        <f>IF(ISNUMBER(SEARCH(kpi_catalog[[#Headers],[Division]],$Q540)),"Y","N")</f>
        <v>Y</v>
      </c>
      <c r="S540" s="1294" t="str">
        <f>IF(ISNUMBER(SEARCH(kpi_catalog[[#Headers],[Brand]],$Q540)),"Y","N")</f>
        <v>Y</v>
      </c>
      <c r="T540" s="1294" t="str">
        <f>IF(ISNUMBER(SEARCH(kpi_catalog[[#Headers],[Acquisition Period]],$Q540)),"Y","N")</f>
        <v>N</v>
      </c>
      <c r="U540" s="1294" t="str">
        <f>IF(ISNUMBER(SEARCH(kpi_catalog[[#Headers],[Engager Type]],$Q540)),"Y","N")</f>
        <v>N</v>
      </c>
      <c r="V540" s="1294" t="str">
        <f>IF(ISNUMBER(SEARCH(kpi_catalog[[#Headers],[Buyer Type]],$Q540)),"Y","N")</f>
        <v>Y</v>
      </c>
      <c r="W540" s="1294" t="str">
        <f>IF(ISNUMBER(SEARCH(kpi_catalog[[#Headers],[Loyalty Filter]],$Q540)),"Y","N")</f>
        <v>Y</v>
      </c>
      <c r="X540" s="1294" t="str">
        <f>IF(ISNUMBER(SEARCH(kpi_catalog[[#Headers],[Channel]],$Q540)),"Y","N")</f>
        <v>N</v>
      </c>
      <c r="Y540" s="1294" t="str">
        <f>IF(ISNUMBER(SEARCH(kpi_catalog[[#Headers],[Campaign ID]],$Q540)),"Y","N")</f>
        <v>N</v>
      </c>
      <c r="Z540" s="1294" t="str">
        <f>IF(ISNUMBER(SEARCH(kpi_catalog[[#Headers],[Channel]],$Q540)),"Y","N")</f>
        <v>N</v>
      </c>
      <c r="AA540" s="1294" t="str">
        <f>IF(ISNUMBER(SEARCH(kpi_catalog[[#Headers],[Campaign ID]],$Q540)),"Y","N")</f>
        <v>N</v>
      </c>
      <c r="AB540" s="1294" t="str">
        <f>IF(ISNUMBER(SEARCH(kpi_catalog[[#Headers],[Campaign Name]],$Q540)),"Y","N")</f>
        <v>N</v>
      </c>
      <c r="AC540" s="1294" t="str">
        <f>IF(ISNUMBER(SEARCH(kpi_catalog[[#Headers],[Touchpoint]],$Q540)),"Y","N")</f>
        <v>N</v>
      </c>
      <c r="AD540" s="1294" t="str">
        <f>IF(ISNUMBER(SEARCH(kpi_catalog[[#Headers],[Campaign type]],$Q540)),"Y","N")</f>
        <v>N</v>
      </c>
      <c r="AE540" s="1294" t="str">
        <f>IF(ISNUMBER(SEARCH(kpi_catalog[[#Headers],[Product franchise]],$Q540)),"Y","N")</f>
        <v>Y</v>
      </c>
      <c r="AF540" s="1294" t="str">
        <f>IF(ISNUMBER(SEARCH(kpi_catalog[[#Headers],[Product code]],$Q540)),"Y","N")</f>
        <v>Y</v>
      </c>
      <c r="AG540" s="1323"/>
      <c r="AH540" s="1296"/>
      <c r="AI540" s="1297"/>
      <c r="AJ540" s="1297"/>
    </row>
    <row r="541" spans="1:36" ht="30" customHeight="1">
      <c r="A541" s="1282">
        <v>539</v>
      </c>
      <c r="B541" s="1283" t="s">
        <v>4536</v>
      </c>
      <c r="C541" s="1296"/>
      <c r="D541" s="1323" t="s">
        <v>4542</v>
      </c>
      <c r="E541" s="1355" t="s">
        <v>5843</v>
      </c>
      <c r="F541" s="1355" t="s">
        <v>4795</v>
      </c>
      <c r="G541" s="1355" t="s">
        <v>4339</v>
      </c>
      <c r="H541" s="1355" t="s">
        <v>4392</v>
      </c>
      <c r="I541" s="1355" t="s">
        <v>145</v>
      </c>
      <c r="J541" s="1318" t="s">
        <v>4789</v>
      </c>
      <c r="K541" s="1291" t="s">
        <v>4346</v>
      </c>
      <c r="L541" s="1292" t="str">
        <f>IF(ISNUMBER(SEARCH(kpi_catalog[[#Headers],[Till Date]],K541)),"Y","N")</f>
        <v>N</v>
      </c>
      <c r="M541" s="1292" t="str">
        <f t="shared" si="9"/>
        <v>Y</v>
      </c>
      <c r="N541" s="1292" t="str">
        <f>IF(ISNUMBER(SEARCH(kpi_catalog[[#Headers],[YTD]],$K541)),"Y","N")</f>
        <v>Y</v>
      </c>
      <c r="O541" s="1292" t="str">
        <f>IF(ISNUMBER(SEARCH(kpi_catalog[[#Headers],[MTD]],$K541)),"Y","N")</f>
        <v>N</v>
      </c>
      <c r="P541" s="1292" t="str">
        <f>IF(ISNUMBER(SEARCH(kpi_catalog[[#Headers],[Selected period]],$K541)),"Y","N")</f>
        <v>N</v>
      </c>
      <c r="Q541" s="1318" t="s">
        <v>4753</v>
      </c>
      <c r="R541" s="1319" t="str">
        <f>IF(ISNUMBER(SEARCH(kpi_catalog[[#Headers],[Division]],$Q541)),"Y","N")</f>
        <v>Y</v>
      </c>
      <c r="S541" s="1294" t="str">
        <f>IF(ISNUMBER(SEARCH(kpi_catalog[[#Headers],[Brand]],$Q541)),"Y","N")</f>
        <v>Y</v>
      </c>
      <c r="T541" s="1294" t="str">
        <f>IF(ISNUMBER(SEARCH(kpi_catalog[[#Headers],[Acquisition Period]],$Q541)),"Y","N")</f>
        <v>N</v>
      </c>
      <c r="U541" s="1294" t="str">
        <f>IF(ISNUMBER(SEARCH(kpi_catalog[[#Headers],[Engager Type]],$Q541)),"Y","N")</f>
        <v>N</v>
      </c>
      <c r="V541" s="1294" t="str">
        <f>IF(ISNUMBER(SEARCH(kpi_catalog[[#Headers],[Buyer Type]],$Q541)),"Y","N")</f>
        <v>Y</v>
      </c>
      <c r="W541" s="1294" t="str">
        <f>IF(ISNUMBER(SEARCH(kpi_catalog[[#Headers],[Loyalty Filter]],$Q541)),"Y","N")</f>
        <v>Y</v>
      </c>
      <c r="X541" s="1294" t="str">
        <f>IF(ISNUMBER(SEARCH(kpi_catalog[[#Headers],[Channel]],$Q541)),"Y","N")</f>
        <v>N</v>
      </c>
      <c r="Y541" s="1294" t="str">
        <f>IF(ISNUMBER(SEARCH(kpi_catalog[[#Headers],[Campaign ID]],$Q541)),"Y","N")</f>
        <v>N</v>
      </c>
      <c r="Z541" s="1294" t="str">
        <f>IF(ISNUMBER(SEARCH(kpi_catalog[[#Headers],[Channel]],$Q541)),"Y","N")</f>
        <v>N</v>
      </c>
      <c r="AA541" s="1294" t="str">
        <f>IF(ISNUMBER(SEARCH(kpi_catalog[[#Headers],[Campaign ID]],$Q541)),"Y","N")</f>
        <v>N</v>
      </c>
      <c r="AB541" s="1294" t="str">
        <f>IF(ISNUMBER(SEARCH(kpi_catalog[[#Headers],[Campaign Name]],$Q541)),"Y","N")</f>
        <v>N</v>
      </c>
      <c r="AC541" s="1294" t="str">
        <f>IF(ISNUMBER(SEARCH(kpi_catalog[[#Headers],[Touchpoint]],$Q541)),"Y","N")</f>
        <v>N</v>
      </c>
      <c r="AD541" s="1294" t="str">
        <f>IF(ISNUMBER(SEARCH(kpi_catalog[[#Headers],[Campaign type]],$Q541)),"Y","N")</f>
        <v>N</v>
      </c>
      <c r="AE541" s="1294" t="str">
        <f>IF(ISNUMBER(SEARCH(kpi_catalog[[#Headers],[Product franchise]],$Q541)),"Y","N")</f>
        <v>Y</v>
      </c>
      <c r="AF541" s="1294" t="str">
        <f>IF(ISNUMBER(SEARCH(kpi_catalog[[#Headers],[Product code]],$Q541)),"Y","N")</f>
        <v>Y</v>
      </c>
      <c r="AG541" s="1297" t="s">
        <v>4337</v>
      </c>
      <c r="AH541" s="1296"/>
      <c r="AI541" s="1297"/>
      <c r="AJ541" s="1297"/>
    </row>
    <row r="542" spans="1:36" ht="30" customHeight="1">
      <c r="A542" s="1282">
        <v>540</v>
      </c>
      <c r="B542" s="1283" t="s">
        <v>4536</v>
      </c>
      <c r="C542" s="1296"/>
      <c r="D542" s="1323" t="s">
        <v>4542</v>
      </c>
      <c r="E542" s="1355" t="s">
        <v>5850</v>
      </c>
      <c r="F542" s="1355" t="s">
        <v>4808</v>
      </c>
      <c r="G542" s="1355" t="s">
        <v>3368</v>
      </c>
      <c r="H542" s="1355" t="s">
        <v>4392</v>
      </c>
      <c r="I542" s="1355" t="s">
        <v>145</v>
      </c>
      <c r="J542" s="1318" t="s">
        <v>4789</v>
      </c>
      <c r="K542" s="1291" t="s">
        <v>4346</v>
      </c>
      <c r="L542" s="1292" t="str">
        <f>IF(ISNUMBER(SEARCH(kpi_catalog[[#Headers],[Till Date]],K542)),"Y","N")</f>
        <v>N</v>
      </c>
      <c r="M542" s="1292" t="str">
        <f t="shared" si="9"/>
        <v>Y</v>
      </c>
      <c r="N542" s="1292" t="str">
        <f>IF(ISNUMBER(SEARCH(kpi_catalog[[#Headers],[YTD]],$K542)),"Y","N")</f>
        <v>Y</v>
      </c>
      <c r="O542" s="1292" t="str">
        <f>IF(ISNUMBER(SEARCH(kpi_catalog[[#Headers],[MTD]],$K542)),"Y","N")</f>
        <v>N</v>
      </c>
      <c r="P542" s="1292" t="str">
        <f>IF(ISNUMBER(SEARCH(kpi_catalog[[#Headers],[Selected period]],$K542)),"Y","N")</f>
        <v>N</v>
      </c>
      <c r="Q542" s="1318" t="s">
        <v>4753</v>
      </c>
      <c r="R542" s="1319" t="str">
        <f>IF(ISNUMBER(SEARCH(kpi_catalog[[#Headers],[Division]],$Q542)),"Y","N")</f>
        <v>Y</v>
      </c>
      <c r="S542" s="1294" t="str">
        <f>IF(ISNUMBER(SEARCH(kpi_catalog[[#Headers],[Brand]],$Q542)),"Y","N")</f>
        <v>Y</v>
      </c>
      <c r="T542" s="1294" t="str">
        <f>IF(ISNUMBER(SEARCH(kpi_catalog[[#Headers],[Acquisition Period]],$Q542)),"Y","N")</f>
        <v>N</v>
      </c>
      <c r="U542" s="1294" t="str">
        <f>IF(ISNUMBER(SEARCH(kpi_catalog[[#Headers],[Engager Type]],$Q542)),"Y","N")</f>
        <v>N</v>
      </c>
      <c r="V542" s="1294" t="str">
        <f>IF(ISNUMBER(SEARCH(kpi_catalog[[#Headers],[Buyer Type]],$Q542)),"Y","N")</f>
        <v>Y</v>
      </c>
      <c r="W542" s="1294" t="str">
        <f>IF(ISNUMBER(SEARCH(kpi_catalog[[#Headers],[Loyalty Filter]],$Q542)),"Y","N")</f>
        <v>Y</v>
      </c>
      <c r="X542" s="1294" t="str">
        <f>IF(ISNUMBER(SEARCH(kpi_catalog[[#Headers],[Channel]],$Q542)),"Y","N")</f>
        <v>N</v>
      </c>
      <c r="Y542" s="1294" t="str">
        <f>IF(ISNUMBER(SEARCH(kpi_catalog[[#Headers],[Campaign ID]],$Q542)),"Y","N")</f>
        <v>N</v>
      </c>
      <c r="Z542" s="1294" t="str">
        <f>IF(ISNUMBER(SEARCH(kpi_catalog[[#Headers],[Channel]],$Q542)),"Y","N")</f>
        <v>N</v>
      </c>
      <c r="AA542" s="1294" t="str">
        <f>IF(ISNUMBER(SEARCH(kpi_catalog[[#Headers],[Campaign ID]],$Q542)),"Y","N")</f>
        <v>N</v>
      </c>
      <c r="AB542" s="1294" t="str">
        <f>IF(ISNUMBER(SEARCH(kpi_catalog[[#Headers],[Campaign Name]],$Q542)),"Y","N")</f>
        <v>N</v>
      </c>
      <c r="AC542" s="1294" t="str">
        <f>IF(ISNUMBER(SEARCH(kpi_catalog[[#Headers],[Touchpoint]],$Q542)),"Y","N")</f>
        <v>N</v>
      </c>
      <c r="AD542" s="1294" t="str">
        <f>IF(ISNUMBER(SEARCH(kpi_catalog[[#Headers],[Campaign type]],$Q542)),"Y","N")</f>
        <v>N</v>
      </c>
      <c r="AE542" s="1294" t="str">
        <f>IF(ISNUMBER(SEARCH(kpi_catalog[[#Headers],[Product franchise]],$Q542)),"Y","N")</f>
        <v>Y</v>
      </c>
      <c r="AF542" s="1294" t="str">
        <f>IF(ISNUMBER(SEARCH(kpi_catalog[[#Headers],[Product code]],$Q542)),"Y","N")</f>
        <v>Y</v>
      </c>
      <c r="AG542" s="1323"/>
      <c r="AH542" s="1296"/>
      <c r="AI542" s="1297"/>
      <c r="AJ542" s="1297"/>
    </row>
    <row r="543" spans="1:36" ht="30" customHeight="1">
      <c r="A543" s="1282">
        <v>541</v>
      </c>
      <c r="B543" s="1283" t="s">
        <v>4536</v>
      </c>
      <c r="C543" s="1309"/>
      <c r="D543" s="1323" t="s">
        <v>4542</v>
      </c>
      <c r="E543" s="1364" t="s">
        <v>5850</v>
      </c>
      <c r="F543" s="1364" t="s">
        <v>4809</v>
      </c>
      <c r="G543" s="1364" t="s">
        <v>4339</v>
      </c>
      <c r="H543" s="1364" t="s">
        <v>4392</v>
      </c>
      <c r="I543" s="1364" t="s">
        <v>145</v>
      </c>
      <c r="J543" s="1333" t="s">
        <v>4789</v>
      </c>
      <c r="K543" s="1301" t="s">
        <v>4346</v>
      </c>
      <c r="L543" s="1304" t="str">
        <f>IF(ISNUMBER(SEARCH(kpi_catalog[[#Headers],[Till Date]],K543)),"Y","N")</f>
        <v>N</v>
      </c>
      <c r="M543" s="1304" t="str">
        <f t="shared" si="9"/>
        <v>Y</v>
      </c>
      <c r="N543" s="1304" t="str">
        <f>IF(ISNUMBER(SEARCH(kpi_catalog[[#Headers],[YTD]],$K543)),"Y","N")</f>
        <v>Y</v>
      </c>
      <c r="O543" s="1304" t="str">
        <f>IF(ISNUMBER(SEARCH(kpi_catalog[[#Headers],[MTD]],$K543)),"Y","N")</f>
        <v>N</v>
      </c>
      <c r="P543" s="1304" t="str">
        <f>IF(ISNUMBER(SEARCH(kpi_catalog[[#Headers],[Selected period]],$K543)),"Y","N")</f>
        <v>N</v>
      </c>
      <c r="Q543" s="1333" t="s">
        <v>4753</v>
      </c>
      <c r="R543" s="1345" t="str">
        <f>IF(ISNUMBER(SEARCH(kpi_catalog[[#Headers],[Division]],$Q543)),"Y","N")</f>
        <v>Y</v>
      </c>
      <c r="S543" s="1307" t="str">
        <f>IF(ISNUMBER(SEARCH(kpi_catalog[[#Headers],[Brand]],$Q543)),"Y","N")</f>
        <v>Y</v>
      </c>
      <c r="T543" s="1307" t="str">
        <f>IF(ISNUMBER(SEARCH(kpi_catalog[[#Headers],[Acquisition Period]],$Q543)),"Y","N")</f>
        <v>N</v>
      </c>
      <c r="U543" s="1307" t="str">
        <f>IF(ISNUMBER(SEARCH(kpi_catalog[[#Headers],[Engager Type]],$Q543)),"Y","N")</f>
        <v>N</v>
      </c>
      <c r="V543" s="1307" t="str">
        <f>IF(ISNUMBER(SEARCH(kpi_catalog[[#Headers],[Buyer Type]],$Q543)),"Y","N")</f>
        <v>Y</v>
      </c>
      <c r="W543" s="1307" t="str">
        <f>IF(ISNUMBER(SEARCH(kpi_catalog[[#Headers],[Loyalty Filter]],$Q543)),"Y","N")</f>
        <v>Y</v>
      </c>
      <c r="X543" s="1307" t="str">
        <f>IF(ISNUMBER(SEARCH(kpi_catalog[[#Headers],[Channel]],$Q543)),"Y","N")</f>
        <v>N</v>
      </c>
      <c r="Y543" s="1307" t="str">
        <f>IF(ISNUMBER(SEARCH(kpi_catalog[[#Headers],[Campaign ID]],$Q543)),"Y","N")</f>
        <v>N</v>
      </c>
      <c r="Z543" s="1307" t="str">
        <f>IF(ISNUMBER(SEARCH(kpi_catalog[[#Headers],[Channel]],$Q543)),"Y","N")</f>
        <v>N</v>
      </c>
      <c r="AA543" s="1307" t="str">
        <f>IF(ISNUMBER(SEARCH(kpi_catalog[[#Headers],[Campaign ID]],$Q543)),"Y","N")</f>
        <v>N</v>
      </c>
      <c r="AB543" s="1307" t="str">
        <f>IF(ISNUMBER(SEARCH(kpi_catalog[[#Headers],[Campaign Name]],$Q543)),"Y","N")</f>
        <v>N</v>
      </c>
      <c r="AC543" s="1307" t="str">
        <f>IF(ISNUMBER(SEARCH(kpi_catalog[[#Headers],[Touchpoint]],$Q543)),"Y","N")</f>
        <v>N</v>
      </c>
      <c r="AD543" s="1307" t="str">
        <f>IF(ISNUMBER(SEARCH(kpi_catalog[[#Headers],[Campaign type]],$Q543)),"Y","N")</f>
        <v>N</v>
      </c>
      <c r="AE543" s="1307" t="str">
        <f>IF(ISNUMBER(SEARCH(kpi_catalog[[#Headers],[Product franchise]],$Q543)),"Y","N")</f>
        <v>Y</v>
      </c>
      <c r="AF543" s="1307" t="str">
        <f>IF(ISNUMBER(SEARCH(kpi_catalog[[#Headers],[Product code]],$Q543)),"Y","N")</f>
        <v>Y</v>
      </c>
      <c r="AG543" s="1310" t="s">
        <v>4337</v>
      </c>
      <c r="AH543" s="1309"/>
      <c r="AI543" s="1310"/>
      <c r="AJ543" s="1310"/>
    </row>
    <row r="544" spans="1:36" s="1353" customFormat="1" ht="30" customHeight="1">
      <c r="A544" s="1346">
        <v>542</v>
      </c>
      <c r="B544" s="1347" t="s">
        <v>5851</v>
      </c>
      <c r="C544" s="1346"/>
      <c r="D544" s="1346"/>
      <c r="E544" s="1347"/>
      <c r="F544" s="1346"/>
      <c r="G544" s="1346"/>
      <c r="H544" s="1346"/>
      <c r="I544" s="1346" t="s">
        <v>145</v>
      </c>
      <c r="J544" s="1346" t="s">
        <v>5852</v>
      </c>
      <c r="K544" s="1346"/>
      <c r="L544" s="1348" t="str">
        <f>IF(ISNUMBER(SEARCH(kpi_catalog[[#Headers],[Till Date]],K544)),"Y","N")</f>
        <v>N</v>
      </c>
      <c r="M544" s="1348" t="str">
        <f t="shared" si="9"/>
        <v>N</v>
      </c>
      <c r="N544" s="1348" t="str">
        <f>IF(ISNUMBER(SEARCH(kpi_catalog[[#Headers],[YTD]],$K544)),"Y","N")</f>
        <v>N</v>
      </c>
      <c r="O544" s="1349" t="str">
        <f t="shared" ref="O544:O575" si="10">IF(ISNUMBER(SEARCH("MTD",K544)),"Y","N")</f>
        <v>N</v>
      </c>
      <c r="P544" s="1349" t="str">
        <f t="shared" ref="P544:P575" si="11">IF(ISNUMBER(SEARCH("Selected date",K544)),"Y","N")</f>
        <v>N</v>
      </c>
      <c r="Q544" s="1350"/>
      <c r="R544" s="1351" t="str">
        <f>IF(ISNUMBER(SEARCH(kpi_catalog[[#Headers],[Division]],$Q544)),"Y","N")</f>
        <v>N</v>
      </c>
      <c r="S544" s="1352" t="str">
        <f>IF(ISNUMBER(SEARCH(kpi_catalog[[#Headers],[Brand]],$Q544)),"Y","N")</f>
        <v>N</v>
      </c>
      <c r="T544" s="1352" t="str">
        <f>IF(ISNUMBER(SEARCH(kpi_catalog[[#Headers],[Acquisition Period]],$Q544)),"Y","N")</f>
        <v>N</v>
      </c>
      <c r="U544" s="1352" t="str">
        <f>IF(ISNUMBER(SEARCH(kpi_catalog[[#Headers],[Engager Type]],$Q544)),"Y","N")</f>
        <v>N</v>
      </c>
      <c r="V544" s="1352" t="str">
        <f>IF(ISNUMBER(SEARCH(kpi_catalog[[#Headers],[Buyer Type]],$Q544)),"Y","N")</f>
        <v>N</v>
      </c>
      <c r="W544" s="1352" t="str">
        <f>IF(ISNUMBER(SEARCH(kpi_catalog[[#Headers],[Loyalty Filter]],$Q544)),"Y","N")</f>
        <v>N</v>
      </c>
      <c r="X544" s="1352" t="str">
        <f>IF(ISNUMBER(SEARCH(kpi_catalog[[#Headers],[Channel]],$Q544)),"Y","N")</f>
        <v>N</v>
      </c>
      <c r="Y544" s="1352" t="str">
        <f>IF(ISNUMBER(SEARCH(kpi_catalog[[#Headers],[Campaign ID]],$Q544)),"Y","N")</f>
        <v>N</v>
      </c>
      <c r="Z544" s="1352" t="str">
        <f>IF(ISNUMBER(SEARCH(kpi_catalog[[#Headers],[Channel]],$Q544)),"Y","N")</f>
        <v>N</v>
      </c>
      <c r="AA544" s="1352" t="str">
        <f>IF(ISNUMBER(SEARCH(kpi_catalog[[#Headers],[Campaign ID]],$Q544)),"Y","N")</f>
        <v>N</v>
      </c>
      <c r="AB544" s="1352" t="str">
        <f>IF(ISNUMBER(SEARCH(kpi_catalog[[#Headers],[Campaign Name]],$Q544)),"Y","N")</f>
        <v>N</v>
      </c>
      <c r="AC544" s="1352" t="str">
        <f>IF(ISNUMBER(SEARCH(kpi_catalog[[#Headers],[Touchpoint]],$Q544)),"Y","N")</f>
        <v>N</v>
      </c>
      <c r="AD544" s="1352" t="str">
        <f>IF(ISNUMBER(SEARCH(kpi_catalog[[#Headers],[Campaign type]],$Q544)),"Y","N")</f>
        <v>N</v>
      </c>
      <c r="AE544" s="1352" t="str">
        <f>IF(ISNUMBER(SEARCH(kpi_catalog[[#Headers],[Product franchise]],$Q544)),"Y","N")</f>
        <v>N</v>
      </c>
      <c r="AF544" s="1352" t="str">
        <f>IF(ISNUMBER(SEARCH(kpi_catalog[[#Headers],[Product code]],$Q544)),"Y","N")</f>
        <v>N</v>
      </c>
      <c r="AG544" s="1350"/>
      <c r="AH544" s="1346"/>
      <c r="AI544" s="1346"/>
      <c r="AJ544" s="1346"/>
    </row>
    <row r="545" spans="1:36" ht="30" customHeight="1">
      <c r="A545" s="1282">
        <v>543</v>
      </c>
      <c r="B545" s="1283" t="s">
        <v>5853</v>
      </c>
      <c r="C545" s="1289"/>
      <c r="D545" s="1354" t="s">
        <v>1342</v>
      </c>
      <c r="E545" s="1354" t="s">
        <v>1342</v>
      </c>
      <c r="F545" s="1354" t="s">
        <v>1342</v>
      </c>
      <c r="G545" s="1284" t="s">
        <v>3368</v>
      </c>
      <c r="H545" s="1284" t="s">
        <v>5854</v>
      </c>
      <c r="I545" s="1284" t="s">
        <v>145</v>
      </c>
      <c r="J545" s="1316" t="s">
        <v>5852</v>
      </c>
      <c r="K545" s="1284" t="s">
        <v>5714</v>
      </c>
      <c r="L545" s="1285" t="str">
        <f>IF(ISNUMBER(SEARCH(kpi_catalog[[#Headers],[Till Date]],K545)),"Y","N")</f>
        <v>Y</v>
      </c>
      <c r="M545" s="1285" t="str">
        <f t="shared" si="9"/>
        <v>N</v>
      </c>
      <c r="N545" s="1285" t="str">
        <f>IF(ISNUMBER(SEARCH(kpi_catalog[[#Headers],[YTD]],$K545)),"Y","N")</f>
        <v>N</v>
      </c>
      <c r="O545" s="1285" t="str">
        <f t="shared" si="10"/>
        <v>N</v>
      </c>
      <c r="P545" s="1285" t="str">
        <f t="shared" si="11"/>
        <v>N</v>
      </c>
      <c r="Q545" s="1286" t="s">
        <v>4341</v>
      </c>
      <c r="R545" s="1317" t="str">
        <f>IF(ISNUMBER(SEARCH(kpi_catalog[[#Headers],[Division]],$Q545)),"Y","N")</f>
        <v>Y</v>
      </c>
      <c r="S545" s="1287" t="str">
        <f>IF(ISNUMBER(SEARCH(kpi_catalog[[#Headers],[Brand]],$Q545)),"Y","N")</f>
        <v>Y</v>
      </c>
      <c r="T545" s="1287" t="str">
        <f>IF(ISNUMBER(SEARCH(kpi_catalog[[#Headers],[Acquisition Period]],$Q545)),"Y","N")</f>
        <v>N</v>
      </c>
      <c r="U545" s="1287" t="str">
        <f>IF(ISNUMBER(SEARCH(kpi_catalog[[#Headers],[Engager Type]],$Q545)),"Y","N")</f>
        <v>N</v>
      </c>
      <c r="V545" s="1287" t="str">
        <f>IF(ISNUMBER(SEARCH(kpi_catalog[[#Headers],[Buyer Type]],$Q545)),"Y","N")</f>
        <v>N</v>
      </c>
      <c r="W545" s="1287" t="str">
        <f>IF(ISNUMBER(SEARCH(kpi_catalog[[#Headers],[Loyalty Filter]],$Q545)),"Y","N")</f>
        <v>N</v>
      </c>
      <c r="X545" s="1287" t="str">
        <f>IF(ISNUMBER(SEARCH(kpi_catalog[[#Headers],[Channel]],$Q545)),"Y","N")</f>
        <v>N</v>
      </c>
      <c r="Y545" s="1287" t="str">
        <f>IF(ISNUMBER(SEARCH(kpi_catalog[[#Headers],[Campaign ID]],$Q545)),"Y","N")</f>
        <v>N</v>
      </c>
      <c r="Z545" s="1287" t="str">
        <f>IF(ISNUMBER(SEARCH(kpi_catalog[[#Headers],[Channel]],$Q545)),"Y","N")</f>
        <v>N</v>
      </c>
      <c r="AA545" s="1287" t="str">
        <f>IF(ISNUMBER(SEARCH(kpi_catalog[[#Headers],[Campaign ID]],$Q545)),"Y","N")</f>
        <v>N</v>
      </c>
      <c r="AB545" s="1287" t="str">
        <f>IF(ISNUMBER(SEARCH(kpi_catalog[[#Headers],[Campaign Name]],$Q545)),"Y","N")</f>
        <v>N</v>
      </c>
      <c r="AC545" s="1287" t="str">
        <f>IF(ISNUMBER(SEARCH(kpi_catalog[[#Headers],[Touchpoint]],$Q545)),"Y","N")</f>
        <v>N</v>
      </c>
      <c r="AD545" s="1287" t="str">
        <f>IF(ISNUMBER(SEARCH(kpi_catalog[[#Headers],[Campaign type]],$Q545)),"Y","N")</f>
        <v>N</v>
      </c>
      <c r="AE545" s="1287" t="str">
        <f>IF(ISNUMBER(SEARCH(kpi_catalog[[#Headers],[Product franchise]],$Q545)),"Y","N")</f>
        <v>N</v>
      </c>
      <c r="AF545" s="1287" t="str">
        <f>IF(ISNUMBER(SEARCH(kpi_catalog[[#Headers],[Product code]],$Q545)),"Y","N")</f>
        <v>N</v>
      </c>
      <c r="AG545" s="1322"/>
      <c r="AH545" s="1289"/>
      <c r="AI545" s="1290"/>
      <c r="AJ545" s="1290"/>
    </row>
    <row r="546" spans="1:36" ht="30" customHeight="1">
      <c r="A546" s="1282">
        <v>544</v>
      </c>
      <c r="B546" s="1283" t="s">
        <v>5853</v>
      </c>
      <c r="C546" s="1296"/>
      <c r="D546" s="1355" t="s">
        <v>4131</v>
      </c>
      <c r="E546" s="1355" t="s">
        <v>4131</v>
      </c>
      <c r="F546" s="1355" t="s">
        <v>4131</v>
      </c>
      <c r="G546" s="1291" t="s">
        <v>3368</v>
      </c>
      <c r="H546" s="1291" t="s">
        <v>5854</v>
      </c>
      <c r="I546" s="1291" t="s">
        <v>145</v>
      </c>
      <c r="J546" s="1318" t="s">
        <v>5852</v>
      </c>
      <c r="K546" s="1291" t="s">
        <v>5714</v>
      </c>
      <c r="L546" s="1292" t="str">
        <f>IF(ISNUMBER(SEARCH(kpi_catalog[[#Headers],[Till Date]],K546)),"Y","N")</f>
        <v>Y</v>
      </c>
      <c r="M546" s="1292" t="str">
        <f t="shared" si="9"/>
        <v>N</v>
      </c>
      <c r="N546" s="1292" t="str">
        <f>IF(ISNUMBER(SEARCH(kpi_catalog[[#Headers],[YTD]],$K546)),"Y","N")</f>
        <v>N</v>
      </c>
      <c r="O546" s="1292" t="str">
        <f t="shared" si="10"/>
        <v>N</v>
      </c>
      <c r="P546" s="1292" t="str">
        <f t="shared" si="11"/>
        <v>N</v>
      </c>
      <c r="Q546" s="1293" t="s">
        <v>4341</v>
      </c>
      <c r="R546" s="1319" t="str">
        <f>IF(ISNUMBER(SEARCH(kpi_catalog[[#Headers],[Division]],$Q546)),"Y","N")</f>
        <v>Y</v>
      </c>
      <c r="S546" s="1294" t="str">
        <f>IF(ISNUMBER(SEARCH(kpi_catalog[[#Headers],[Brand]],$Q546)),"Y","N")</f>
        <v>Y</v>
      </c>
      <c r="T546" s="1294" t="str">
        <f>IF(ISNUMBER(SEARCH(kpi_catalog[[#Headers],[Acquisition Period]],$Q546)),"Y","N")</f>
        <v>N</v>
      </c>
      <c r="U546" s="1294" t="str">
        <f>IF(ISNUMBER(SEARCH(kpi_catalog[[#Headers],[Engager Type]],$Q546)),"Y","N")</f>
        <v>N</v>
      </c>
      <c r="V546" s="1294" t="str">
        <f>IF(ISNUMBER(SEARCH(kpi_catalog[[#Headers],[Buyer Type]],$Q546)),"Y","N")</f>
        <v>N</v>
      </c>
      <c r="W546" s="1294" t="str">
        <f>IF(ISNUMBER(SEARCH(kpi_catalog[[#Headers],[Loyalty Filter]],$Q546)),"Y","N")</f>
        <v>N</v>
      </c>
      <c r="X546" s="1294" t="str">
        <f>IF(ISNUMBER(SEARCH(kpi_catalog[[#Headers],[Channel]],$Q546)),"Y","N")</f>
        <v>N</v>
      </c>
      <c r="Y546" s="1294" t="str">
        <f>IF(ISNUMBER(SEARCH(kpi_catalog[[#Headers],[Campaign ID]],$Q546)),"Y","N")</f>
        <v>N</v>
      </c>
      <c r="Z546" s="1294" t="str">
        <f>IF(ISNUMBER(SEARCH(kpi_catalog[[#Headers],[Channel]],$Q546)),"Y","N")</f>
        <v>N</v>
      </c>
      <c r="AA546" s="1294" t="str">
        <f>IF(ISNUMBER(SEARCH(kpi_catalog[[#Headers],[Campaign ID]],$Q546)),"Y","N")</f>
        <v>N</v>
      </c>
      <c r="AB546" s="1294" t="str">
        <f>IF(ISNUMBER(SEARCH(kpi_catalog[[#Headers],[Campaign Name]],$Q546)),"Y","N")</f>
        <v>N</v>
      </c>
      <c r="AC546" s="1294" t="str">
        <f>IF(ISNUMBER(SEARCH(kpi_catalog[[#Headers],[Touchpoint]],$Q546)),"Y","N")</f>
        <v>N</v>
      </c>
      <c r="AD546" s="1294" t="str">
        <f>IF(ISNUMBER(SEARCH(kpi_catalog[[#Headers],[Campaign type]],$Q546)),"Y","N")</f>
        <v>N</v>
      </c>
      <c r="AE546" s="1294" t="str">
        <f>IF(ISNUMBER(SEARCH(kpi_catalog[[#Headers],[Product franchise]],$Q546)),"Y","N")</f>
        <v>N</v>
      </c>
      <c r="AF546" s="1294" t="str">
        <f>IF(ISNUMBER(SEARCH(kpi_catalog[[#Headers],[Product code]],$Q546)),"Y","N")</f>
        <v>N</v>
      </c>
      <c r="AG546" s="1298"/>
      <c r="AH546" s="1296"/>
      <c r="AI546" s="1297"/>
      <c r="AJ546" s="1297"/>
    </row>
    <row r="547" spans="1:36" ht="30" customHeight="1">
      <c r="A547" s="1282">
        <v>545</v>
      </c>
      <c r="B547" s="1283" t="s">
        <v>5853</v>
      </c>
      <c r="C547" s="1296"/>
      <c r="D547" s="1355" t="s">
        <v>5855</v>
      </c>
      <c r="E547" s="1355" t="s">
        <v>5855</v>
      </c>
      <c r="F547" s="1355" t="s">
        <v>5855</v>
      </c>
      <c r="G547" s="1291" t="s">
        <v>3368</v>
      </c>
      <c r="H547" s="1291" t="s">
        <v>5854</v>
      </c>
      <c r="I547" s="1291" t="s">
        <v>145</v>
      </c>
      <c r="J547" s="1318" t="s">
        <v>5852</v>
      </c>
      <c r="K547" s="1291" t="s">
        <v>5714</v>
      </c>
      <c r="L547" s="1292" t="str">
        <f>IF(ISNUMBER(SEARCH(kpi_catalog[[#Headers],[Till Date]],K547)),"Y","N")</f>
        <v>Y</v>
      </c>
      <c r="M547" s="1292" t="str">
        <f t="shared" si="9"/>
        <v>N</v>
      </c>
      <c r="N547" s="1292" t="str">
        <f>IF(ISNUMBER(SEARCH(kpi_catalog[[#Headers],[YTD]],$K547)),"Y","N")</f>
        <v>N</v>
      </c>
      <c r="O547" s="1292" t="str">
        <f t="shared" si="10"/>
        <v>N</v>
      </c>
      <c r="P547" s="1292" t="str">
        <f t="shared" si="11"/>
        <v>N</v>
      </c>
      <c r="Q547" s="1293" t="s">
        <v>4341</v>
      </c>
      <c r="R547" s="1319" t="str">
        <f>IF(ISNUMBER(SEARCH(kpi_catalog[[#Headers],[Division]],$Q547)),"Y","N")</f>
        <v>Y</v>
      </c>
      <c r="S547" s="1294" t="str">
        <f>IF(ISNUMBER(SEARCH(kpi_catalog[[#Headers],[Brand]],$Q547)),"Y","N")</f>
        <v>Y</v>
      </c>
      <c r="T547" s="1294" t="str">
        <f>IF(ISNUMBER(SEARCH(kpi_catalog[[#Headers],[Acquisition Period]],$Q547)),"Y","N")</f>
        <v>N</v>
      </c>
      <c r="U547" s="1294" t="str">
        <f>IF(ISNUMBER(SEARCH(kpi_catalog[[#Headers],[Engager Type]],$Q547)),"Y","N")</f>
        <v>N</v>
      </c>
      <c r="V547" s="1294" t="str">
        <f>IF(ISNUMBER(SEARCH(kpi_catalog[[#Headers],[Buyer Type]],$Q547)),"Y","N")</f>
        <v>N</v>
      </c>
      <c r="W547" s="1294" t="str">
        <f>IF(ISNUMBER(SEARCH(kpi_catalog[[#Headers],[Loyalty Filter]],$Q547)),"Y","N")</f>
        <v>N</v>
      </c>
      <c r="X547" s="1294" t="str">
        <f>IF(ISNUMBER(SEARCH(kpi_catalog[[#Headers],[Channel]],$Q547)),"Y","N")</f>
        <v>N</v>
      </c>
      <c r="Y547" s="1294" t="str">
        <f>IF(ISNUMBER(SEARCH(kpi_catalog[[#Headers],[Campaign ID]],$Q547)),"Y","N")</f>
        <v>N</v>
      </c>
      <c r="Z547" s="1294" t="str">
        <f>IF(ISNUMBER(SEARCH(kpi_catalog[[#Headers],[Channel]],$Q547)),"Y","N")</f>
        <v>N</v>
      </c>
      <c r="AA547" s="1294" t="str">
        <f>IF(ISNUMBER(SEARCH(kpi_catalog[[#Headers],[Campaign ID]],$Q547)),"Y","N")</f>
        <v>N</v>
      </c>
      <c r="AB547" s="1294" t="str">
        <f>IF(ISNUMBER(SEARCH(kpi_catalog[[#Headers],[Campaign Name]],$Q547)),"Y","N")</f>
        <v>N</v>
      </c>
      <c r="AC547" s="1294" t="str">
        <f>IF(ISNUMBER(SEARCH(kpi_catalog[[#Headers],[Touchpoint]],$Q547)),"Y","N")</f>
        <v>N</v>
      </c>
      <c r="AD547" s="1294" t="str">
        <f>IF(ISNUMBER(SEARCH(kpi_catalog[[#Headers],[Campaign type]],$Q547)),"Y","N")</f>
        <v>N</v>
      </c>
      <c r="AE547" s="1294" t="str">
        <f>IF(ISNUMBER(SEARCH(kpi_catalog[[#Headers],[Product franchise]],$Q547)),"Y","N")</f>
        <v>N</v>
      </c>
      <c r="AF547" s="1294" t="str">
        <f>IF(ISNUMBER(SEARCH(kpi_catalog[[#Headers],[Product code]],$Q547)),"Y","N")</f>
        <v>N</v>
      </c>
      <c r="AG547" s="1298"/>
      <c r="AH547" s="1296"/>
      <c r="AI547" s="1297"/>
      <c r="AJ547" s="1297"/>
    </row>
    <row r="548" spans="1:36" ht="30" customHeight="1">
      <c r="A548" s="1282">
        <v>546</v>
      </c>
      <c r="B548" s="1283" t="s">
        <v>5853</v>
      </c>
      <c r="C548" s="1296"/>
      <c r="D548" s="1355" t="s">
        <v>5856</v>
      </c>
      <c r="E548" s="1355" t="s">
        <v>5856</v>
      </c>
      <c r="F548" s="1355" t="s">
        <v>5856</v>
      </c>
      <c r="G548" s="1291" t="s">
        <v>3368</v>
      </c>
      <c r="H548" s="1291" t="s">
        <v>5854</v>
      </c>
      <c r="I548" s="1291" t="s">
        <v>145</v>
      </c>
      <c r="J548" s="1318" t="s">
        <v>5852</v>
      </c>
      <c r="K548" s="1291" t="s">
        <v>5714</v>
      </c>
      <c r="L548" s="1292" t="str">
        <f>IF(ISNUMBER(SEARCH(kpi_catalog[[#Headers],[Till Date]],K548)),"Y","N")</f>
        <v>Y</v>
      </c>
      <c r="M548" s="1292" t="str">
        <f t="shared" si="9"/>
        <v>N</v>
      </c>
      <c r="N548" s="1292" t="str">
        <f>IF(ISNUMBER(SEARCH(kpi_catalog[[#Headers],[YTD]],$K548)),"Y","N")</f>
        <v>N</v>
      </c>
      <c r="O548" s="1292" t="str">
        <f t="shared" si="10"/>
        <v>N</v>
      </c>
      <c r="P548" s="1292" t="str">
        <f t="shared" si="11"/>
        <v>N</v>
      </c>
      <c r="Q548" s="1293" t="s">
        <v>4341</v>
      </c>
      <c r="R548" s="1319" t="str">
        <f>IF(ISNUMBER(SEARCH(kpi_catalog[[#Headers],[Division]],$Q548)),"Y","N")</f>
        <v>Y</v>
      </c>
      <c r="S548" s="1294" t="str">
        <f>IF(ISNUMBER(SEARCH(kpi_catalog[[#Headers],[Brand]],$Q548)),"Y","N")</f>
        <v>Y</v>
      </c>
      <c r="T548" s="1294" t="str">
        <f>IF(ISNUMBER(SEARCH(kpi_catalog[[#Headers],[Acquisition Period]],$Q548)),"Y","N")</f>
        <v>N</v>
      </c>
      <c r="U548" s="1294" t="str">
        <f>IF(ISNUMBER(SEARCH(kpi_catalog[[#Headers],[Engager Type]],$Q548)),"Y","N")</f>
        <v>N</v>
      </c>
      <c r="V548" s="1294" t="str">
        <f>IF(ISNUMBER(SEARCH(kpi_catalog[[#Headers],[Buyer Type]],$Q548)),"Y","N")</f>
        <v>N</v>
      </c>
      <c r="W548" s="1294" t="str">
        <f>IF(ISNUMBER(SEARCH(kpi_catalog[[#Headers],[Loyalty Filter]],$Q548)),"Y","N")</f>
        <v>N</v>
      </c>
      <c r="X548" s="1294" t="str">
        <f>IF(ISNUMBER(SEARCH(kpi_catalog[[#Headers],[Channel]],$Q548)),"Y","N")</f>
        <v>N</v>
      </c>
      <c r="Y548" s="1294" t="str">
        <f>IF(ISNUMBER(SEARCH(kpi_catalog[[#Headers],[Campaign ID]],$Q548)),"Y","N")</f>
        <v>N</v>
      </c>
      <c r="Z548" s="1294" t="str">
        <f>IF(ISNUMBER(SEARCH(kpi_catalog[[#Headers],[Channel]],$Q548)),"Y","N")</f>
        <v>N</v>
      </c>
      <c r="AA548" s="1294" t="str">
        <f>IF(ISNUMBER(SEARCH(kpi_catalog[[#Headers],[Campaign ID]],$Q548)),"Y","N")</f>
        <v>N</v>
      </c>
      <c r="AB548" s="1294" t="str">
        <f>IF(ISNUMBER(SEARCH(kpi_catalog[[#Headers],[Campaign Name]],$Q548)),"Y","N")</f>
        <v>N</v>
      </c>
      <c r="AC548" s="1294" t="str">
        <f>IF(ISNUMBER(SEARCH(kpi_catalog[[#Headers],[Touchpoint]],$Q548)),"Y","N")</f>
        <v>N</v>
      </c>
      <c r="AD548" s="1294" t="str">
        <f>IF(ISNUMBER(SEARCH(kpi_catalog[[#Headers],[Campaign type]],$Q548)),"Y","N")</f>
        <v>N</v>
      </c>
      <c r="AE548" s="1294" t="str">
        <f>IF(ISNUMBER(SEARCH(kpi_catalog[[#Headers],[Product franchise]],$Q548)),"Y","N")</f>
        <v>N</v>
      </c>
      <c r="AF548" s="1294" t="str">
        <f>IF(ISNUMBER(SEARCH(kpi_catalog[[#Headers],[Product code]],$Q548)),"Y","N")</f>
        <v>N</v>
      </c>
      <c r="AG548" s="1298"/>
      <c r="AH548" s="1296"/>
      <c r="AI548" s="1297"/>
      <c r="AJ548" s="1297"/>
    </row>
    <row r="549" spans="1:36" ht="30" customHeight="1">
      <c r="A549" s="1282">
        <v>547</v>
      </c>
      <c r="B549" s="1283" t="s">
        <v>5853</v>
      </c>
      <c r="C549" s="1296"/>
      <c r="D549" s="1355" t="s">
        <v>457</v>
      </c>
      <c r="E549" s="1355" t="s">
        <v>457</v>
      </c>
      <c r="F549" s="1355" t="s">
        <v>457</v>
      </c>
      <c r="G549" s="1291" t="s">
        <v>3368</v>
      </c>
      <c r="H549" s="1291" t="s">
        <v>5854</v>
      </c>
      <c r="I549" s="1291" t="s">
        <v>145</v>
      </c>
      <c r="J549" s="1318" t="s">
        <v>5852</v>
      </c>
      <c r="K549" s="1291" t="s">
        <v>5714</v>
      </c>
      <c r="L549" s="1292" t="str">
        <f>IF(ISNUMBER(SEARCH(kpi_catalog[[#Headers],[Till Date]],K549)),"Y","N")</f>
        <v>Y</v>
      </c>
      <c r="M549" s="1292" t="str">
        <f t="shared" si="9"/>
        <v>N</v>
      </c>
      <c r="N549" s="1292" t="str">
        <f>IF(ISNUMBER(SEARCH(kpi_catalog[[#Headers],[YTD]],$K549)),"Y","N")</f>
        <v>N</v>
      </c>
      <c r="O549" s="1292" t="str">
        <f t="shared" si="10"/>
        <v>N</v>
      </c>
      <c r="P549" s="1292" t="str">
        <f t="shared" si="11"/>
        <v>N</v>
      </c>
      <c r="Q549" s="1293" t="s">
        <v>4341</v>
      </c>
      <c r="R549" s="1319" t="str">
        <f>IF(ISNUMBER(SEARCH(kpi_catalog[[#Headers],[Division]],$Q549)),"Y","N")</f>
        <v>Y</v>
      </c>
      <c r="S549" s="1294" t="str">
        <f>IF(ISNUMBER(SEARCH(kpi_catalog[[#Headers],[Brand]],$Q549)),"Y","N")</f>
        <v>Y</v>
      </c>
      <c r="T549" s="1294" t="str">
        <f>IF(ISNUMBER(SEARCH(kpi_catalog[[#Headers],[Acquisition Period]],$Q549)),"Y","N")</f>
        <v>N</v>
      </c>
      <c r="U549" s="1294" t="str">
        <f>IF(ISNUMBER(SEARCH(kpi_catalog[[#Headers],[Engager Type]],$Q549)),"Y","N")</f>
        <v>N</v>
      </c>
      <c r="V549" s="1294" t="str">
        <f>IF(ISNUMBER(SEARCH(kpi_catalog[[#Headers],[Buyer Type]],$Q549)),"Y","N")</f>
        <v>N</v>
      </c>
      <c r="W549" s="1294" t="str">
        <f>IF(ISNUMBER(SEARCH(kpi_catalog[[#Headers],[Loyalty Filter]],$Q549)),"Y","N")</f>
        <v>N</v>
      </c>
      <c r="X549" s="1294" t="str">
        <f>IF(ISNUMBER(SEARCH(kpi_catalog[[#Headers],[Channel]],$Q549)),"Y","N")</f>
        <v>N</v>
      </c>
      <c r="Y549" s="1294" t="str">
        <f>IF(ISNUMBER(SEARCH(kpi_catalog[[#Headers],[Campaign ID]],$Q549)),"Y","N")</f>
        <v>N</v>
      </c>
      <c r="Z549" s="1294" t="str">
        <f>IF(ISNUMBER(SEARCH(kpi_catalog[[#Headers],[Channel]],$Q549)),"Y","N")</f>
        <v>N</v>
      </c>
      <c r="AA549" s="1294" t="str">
        <f>IF(ISNUMBER(SEARCH(kpi_catalog[[#Headers],[Campaign ID]],$Q549)),"Y","N")</f>
        <v>N</v>
      </c>
      <c r="AB549" s="1294" t="str">
        <f>IF(ISNUMBER(SEARCH(kpi_catalog[[#Headers],[Campaign Name]],$Q549)),"Y","N")</f>
        <v>N</v>
      </c>
      <c r="AC549" s="1294" t="str">
        <f>IF(ISNUMBER(SEARCH(kpi_catalog[[#Headers],[Touchpoint]],$Q549)),"Y","N")</f>
        <v>N</v>
      </c>
      <c r="AD549" s="1294" t="str">
        <f>IF(ISNUMBER(SEARCH(kpi_catalog[[#Headers],[Campaign type]],$Q549)),"Y","N")</f>
        <v>N</v>
      </c>
      <c r="AE549" s="1294" t="str">
        <f>IF(ISNUMBER(SEARCH(kpi_catalog[[#Headers],[Product franchise]],$Q549)),"Y","N")</f>
        <v>N</v>
      </c>
      <c r="AF549" s="1294" t="str">
        <f>IF(ISNUMBER(SEARCH(kpi_catalog[[#Headers],[Product code]],$Q549)),"Y","N")</f>
        <v>N</v>
      </c>
      <c r="AG549" s="1298"/>
      <c r="AH549" s="1296"/>
      <c r="AI549" s="1297"/>
      <c r="AJ549" s="1297"/>
    </row>
    <row r="550" spans="1:36" ht="30" customHeight="1">
      <c r="A550" s="1282">
        <v>548</v>
      </c>
      <c r="B550" s="1283" t="s">
        <v>5853</v>
      </c>
      <c r="C550" s="1296"/>
      <c r="D550" s="1355" t="s">
        <v>5857</v>
      </c>
      <c r="E550" s="1355" t="s">
        <v>5857</v>
      </c>
      <c r="F550" s="1355" t="s">
        <v>5857</v>
      </c>
      <c r="G550" s="1291" t="s">
        <v>3368</v>
      </c>
      <c r="H550" s="1291" t="s">
        <v>5854</v>
      </c>
      <c r="I550" s="1291" t="s">
        <v>145</v>
      </c>
      <c r="J550" s="1318" t="s">
        <v>5852</v>
      </c>
      <c r="K550" s="1291" t="s">
        <v>5714</v>
      </c>
      <c r="L550" s="1292" t="str">
        <f>IF(ISNUMBER(SEARCH(kpi_catalog[[#Headers],[Till Date]],K550)),"Y","N")</f>
        <v>Y</v>
      </c>
      <c r="M550" s="1292" t="str">
        <f t="shared" si="9"/>
        <v>N</v>
      </c>
      <c r="N550" s="1292" t="str">
        <f>IF(ISNUMBER(SEARCH(kpi_catalog[[#Headers],[YTD]],$K550)),"Y","N")</f>
        <v>N</v>
      </c>
      <c r="O550" s="1292" t="str">
        <f t="shared" si="10"/>
        <v>N</v>
      </c>
      <c r="P550" s="1292" t="str">
        <f t="shared" si="11"/>
        <v>N</v>
      </c>
      <c r="Q550" s="1293" t="s">
        <v>4341</v>
      </c>
      <c r="R550" s="1319" t="str">
        <f>IF(ISNUMBER(SEARCH(kpi_catalog[[#Headers],[Division]],$Q550)),"Y","N")</f>
        <v>Y</v>
      </c>
      <c r="S550" s="1294" t="str">
        <f>IF(ISNUMBER(SEARCH(kpi_catalog[[#Headers],[Brand]],$Q550)),"Y","N")</f>
        <v>Y</v>
      </c>
      <c r="T550" s="1294" t="str">
        <f>IF(ISNUMBER(SEARCH(kpi_catalog[[#Headers],[Acquisition Period]],$Q550)),"Y","N")</f>
        <v>N</v>
      </c>
      <c r="U550" s="1294" t="str">
        <f>IF(ISNUMBER(SEARCH(kpi_catalog[[#Headers],[Engager Type]],$Q550)),"Y","N")</f>
        <v>N</v>
      </c>
      <c r="V550" s="1294" t="str">
        <f>IF(ISNUMBER(SEARCH(kpi_catalog[[#Headers],[Buyer Type]],$Q550)),"Y","N")</f>
        <v>N</v>
      </c>
      <c r="W550" s="1294" t="str">
        <f>IF(ISNUMBER(SEARCH(kpi_catalog[[#Headers],[Loyalty Filter]],$Q550)),"Y","N")</f>
        <v>N</v>
      </c>
      <c r="X550" s="1294" t="str">
        <f>IF(ISNUMBER(SEARCH(kpi_catalog[[#Headers],[Channel]],$Q550)),"Y","N")</f>
        <v>N</v>
      </c>
      <c r="Y550" s="1294" t="str">
        <f>IF(ISNUMBER(SEARCH(kpi_catalog[[#Headers],[Campaign ID]],$Q550)),"Y","N")</f>
        <v>N</v>
      </c>
      <c r="Z550" s="1294" t="str">
        <f>IF(ISNUMBER(SEARCH(kpi_catalog[[#Headers],[Channel]],$Q550)),"Y","N")</f>
        <v>N</v>
      </c>
      <c r="AA550" s="1294" t="str">
        <f>IF(ISNUMBER(SEARCH(kpi_catalog[[#Headers],[Campaign ID]],$Q550)),"Y","N")</f>
        <v>N</v>
      </c>
      <c r="AB550" s="1294" t="str">
        <f>IF(ISNUMBER(SEARCH(kpi_catalog[[#Headers],[Campaign Name]],$Q550)),"Y","N")</f>
        <v>N</v>
      </c>
      <c r="AC550" s="1294" t="str">
        <f>IF(ISNUMBER(SEARCH(kpi_catalog[[#Headers],[Touchpoint]],$Q550)),"Y","N")</f>
        <v>N</v>
      </c>
      <c r="AD550" s="1294" t="str">
        <f>IF(ISNUMBER(SEARCH(kpi_catalog[[#Headers],[Campaign type]],$Q550)),"Y","N")</f>
        <v>N</v>
      </c>
      <c r="AE550" s="1294" t="str">
        <f>IF(ISNUMBER(SEARCH(kpi_catalog[[#Headers],[Product franchise]],$Q550)),"Y","N")</f>
        <v>N</v>
      </c>
      <c r="AF550" s="1294" t="str">
        <f>IF(ISNUMBER(SEARCH(kpi_catalog[[#Headers],[Product code]],$Q550)),"Y","N")</f>
        <v>N</v>
      </c>
      <c r="AG550" s="1298"/>
      <c r="AH550" s="1296"/>
      <c r="AI550" s="1297"/>
      <c r="AJ550" s="1297"/>
    </row>
    <row r="551" spans="1:36" ht="30" customHeight="1">
      <c r="A551" s="1282">
        <v>549</v>
      </c>
      <c r="B551" s="1283" t="s">
        <v>5853</v>
      </c>
      <c r="C551" s="1309"/>
      <c r="D551" s="1364" t="s">
        <v>5725</v>
      </c>
      <c r="E551" s="1364" t="s">
        <v>5725</v>
      </c>
      <c r="F551" s="1364" t="s">
        <v>5725</v>
      </c>
      <c r="G551" s="1301" t="s">
        <v>3368</v>
      </c>
      <c r="H551" s="1301" t="s">
        <v>5854</v>
      </c>
      <c r="I551" s="1301" t="s">
        <v>145</v>
      </c>
      <c r="J551" s="1333" t="s">
        <v>5852</v>
      </c>
      <c r="K551" s="1301" t="s">
        <v>5714</v>
      </c>
      <c r="L551" s="1304" t="str">
        <f>IF(ISNUMBER(SEARCH(kpi_catalog[[#Headers],[Till Date]],K551)),"Y","N")</f>
        <v>Y</v>
      </c>
      <c r="M551" s="1304" t="str">
        <f t="shared" si="9"/>
        <v>N</v>
      </c>
      <c r="N551" s="1304" t="str">
        <f>IF(ISNUMBER(SEARCH(kpi_catalog[[#Headers],[YTD]],$K551)),"Y","N")</f>
        <v>N</v>
      </c>
      <c r="O551" s="1304" t="str">
        <f t="shared" si="10"/>
        <v>N</v>
      </c>
      <c r="P551" s="1304" t="str">
        <f t="shared" si="11"/>
        <v>N</v>
      </c>
      <c r="Q551" s="1305" t="s">
        <v>4341</v>
      </c>
      <c r="R551" s="1345" t="str">
        <f>IF(ISNUMBER(SEARCH(kpi_catalog[[#Headers],[Division]],$Q551)),"Y","N")</f>
        <v>Y</v>
      </c>
      <c r="S551" s="1307" t="str">
        <f>IF(ISNUMBER(SEARCH(kpi_catalog[[#Headers],[Brand]],$Q551)),"Y","N")</f>
        <v>Y</v>
      </c>
      <c r="T551" s="1307" t="str">
        <f>IF(ISNUMBER(SEARCH(kpi_catalog[[#Headers],[Acquisition Period]],$Q551)),"Y","N")</f>
        <v>N</v>
      </c>
      <c r="U551" s="1307" t="str">
        <f>IF(ISNUMBER(SEARCH(kpi_catalog[[#Headers],[Engager Type]],$Q551)),"Y","N")</f>
        <v>N</v>
      </c>
      <c r="V551" s="1307" t="str">
        <f>IF(ISNUMBER(SEARCH(kpi_catalog[[#Headers],[Buyer Type]],$Q551)),"Y","N")</f>
        <v>N</v>
      </c>
      <c r="W551" s="1307" t="str">
        <f>IF(ISNUMBER(SEARCH(kpi_catalog[[#Headers],[Loyalty Filter]],$Q551)),"Y","N")</f>
        <v>N</v>
      </c>
      <c r="X551" s="1307" t="str">
        <f>IF(ISNUMBER(SEARCH(kpi_catalog[[#Headers],[Channel]],$Q551)),"Y","N")</f>
        <v>N</v>
      </c>
      <c r="Y551" s="1307" t="str">
        <f>IF(ISNUMBER(SEARCH(kpi_catalog[[#Headers],[Campaign ID]],$Q551)),"Y","N")</f>
        <v>N</v>
      </c>
      <c r="Z551" s="1307" t="str">
        <f>IF(ISNUMBER(SEARCH(kpi_catalog[[#Headers],[Channel]],$Q551)),"Y","N")</f>
        <v>N</v>
      </c>
      <c r="AA551" s="1307" t="str">
        <f>IF(ISNUMBER(SEARCH(kpi_catalog[[#Headers],[Campaign ID]],$Q551)),"Y","N")</f>
        <v>N</v>
      </c>
      <c r="AB551" s="1307" t="str">
        <f>IF(ISNUMBER(SEARCH(kpi_catalog[[#Headers],[Campaign Name]],$Q551)),"Y","N")</f>
        <v>N</v>
      </c>
      <c r="AC551" s="1307" t="str">
        <f>IF(ISNUMBER(SEARCH(kpi_catalog[[#Headers],[Touchpoint]],$Q551)),"Y","N")</f>
        <v>N</v>
      </c>
      <c r="AD551" s="1307" t="str">
        <f>IF(ISNUMBER(SEARCH(kpi_catalog[[#Headers],[Campaign type]],$Q551)),"Y","N")</f>
        <v>N</v>
      </c>
      <c r="AE551" s="1307" t="str">
        <f>IF(ISNUMBER(SEARCH(kpi_catalog[[#Headers],[Product franchise]],$Q551)),"Y","N")</f>
        <v>N</v>
      </c>
      <c r="AF551" s="1307" t="str">
        <f>IF(ISNUMBER(SEARCH(kpi_catalog[[#Headers],[Product code]],$Q551)),"Y","N")</f>
        <v>N</v>
      </c>
      <c r="AG551" s="1308"/>
      <c r="AH551" s="1309"/>
      <c r="AI551" s="1310"/>
      <c r="AJ551" s="1310"/>
    </row>
    <row r="552" spans="1:36" s="1353" customFormat="1" ht="30" customHeight="1">
      <c r="A552" s="1346">
        <v>550</v>
      </c>
      <c r="B552" s="1347" t="s">
        <v>5858</v>
      </c>
      <c r="C552" s="1346"/>
      <c r="D552" s="1346"/>
      <c r="E552" s="1347"/>
      <c r="F552" s="1346"/>
      <c r="G552" s="1346"/>
      <c r="H552" s="1346"/>
      <c r="I552" s="1346" t="s">
        <v>145</v>
      </c>
      <c r="J552" s="1346" t="s">
        <v>5859</v>
      </c>
      <c r="K552" s="1346"/>
      <c r="L552" s="1348" t="str">
        <f>IF(ISNUMBER(SEARCH(kpi_catalog[[#Headers],[Till Date]],K552)),"Y","N")</f>
        <v>N</v>
      </c>
      <c r="M552" s="1348" t="str">
        <f t="shared" si="9"/>
        <v>N</v>
      </c>
      <c r="N552" s="1348" t="str">
        <f>IF(ISNUMBER(SEARCH(kpi_catalog[[#Headers],[YTD]],$K552)),"Y","N")</f>
        <v>N</v>
      </c>
      <c r="O552" s="1349" t="str">
        <f t="shared" si="10"/>
        <v>N</v>
      </c>
      <c r="P552" s="1349" t="str">
        <f t="shared" si="11"/>
        <v>N</v>
      </c>
      <c r="Q552" s="1350"/>
      <c r="R552" s="1351" t="str">
        <f>IF(ISNUMBER(SEARCH(kpi_catalog[[#Headers],[Division]],$Q552)),"Y","N")</f>
        <v>N</v>
      </c>
      <c r="S552" s="1352" t="str">
        <f>IF(ISNUMBER(SEARCH(kpi_catalog[[#Headers],[Brand]],$Q552)),"Y","N")</f>
        <v>N</v>
      </c>
      <c r="T552" s="1352" t="str">
        <f>IF(ISNUMBER(SEARCH(kpi_catalog[[#Headers],[Acquisition Period]],$Q552)),"Y","N")</f>
        <v>N</v>
      </c>
      <c r="U552" s="1352" t="str">
        <f>IF(ISNUMBER(SEARCH(kpi_catalog[[#Headers],[Engager Type]],$Q552)),"Y","N")</f>
        <v>N</v>
      </c>
      <c r="V552" s="1352" t="str">
        <f>IF(ISNUMBER(SEARCH(kpi_catalog[[#Headers],[Buyer Type]],$Q552)),"Y","N")</f>
        <v>N</v>
      </c>
      <c r="W552" s="1352" t="str">
        <f>IF(ISNUMBER(SEARCH(kpi_catalog[[#Headers],[Loyalty Filter]],$Q552)),"Y","N")</f>
        <v>N</v>
      </c>
      <c r="X552" s="1352" t="str">
        <f>IF(ISNUMBER(SEARCH(kpi_catalog[[#Headers],[Channel]],$Q552)),"Y","N")</f>
        <v>N</v>
      </c>
      <c r="Y552" s="1352" t="str">
        <f>IF(ISNUMBER(SEARCH(kpi_catalog[[#Headers],[Campaign ID]],$Q552)),"Y","N")</f>
        <v>N</v>
      </c>
      <c r="Z552" s="1352" t="str">
        <f>IF(ISNUMBER(SEARCH(kpi_catalog[[#Headers],[Channel]],$Q552)),"Y","N")</f>
        <v>N</v>
      </c>
      <c r="AA552" s="1352" t="str">
        <f>IF(ISNUMBER(SEARCH(kpi_catalog[[#Headers],[Campaign ID]],$Q552)),"Y","N")</f>
        <v>N</v>
      </c>
      <c r="AB552" s="1352" t="str">
        <f>IF(ISNUMBER(SEARCH(kpi_catalog[[#Headers],[Campaign Name]],$Q552)),"Y","N")</f>
        <v>N</v>
      </c>
      <c r="AC552" s="1352" t="str">
        <f>IF(ISNUMBER(SEARCH(kpi_catalog[[#Headers],[Touchpoint]],$Q552)),"Y","N")</f>
        <v>N</v>
      </c>
      <c r="AD552" s="1352" t="str">
        <f>IF(ISNUMBER(SEARCH(kpi_catalog[[#Headers],[Campaign type]],$Q552)),"Y","N")</f>
        <v>N</v>
      </c>
      <c r="AE552" s="1352" t="str">
        <f>IF(ISNUMBER(SEARCH(kpi_catalog[[#Headers],[Product franchise]],$Q552)),"Y","N")</f>
        <v>N</v>
      </c>
      <c r="AF552" s="1352" t="str">
        <f>IF(ISNUMBER(SEARCH(kpi_catalog[[#Headers],[Product code]],$Q552)),"Y","N")</f>
        <v>N</v>
      </c>
      <c r="AG552" s="1350"/>
      <c r="AH552" s="1346"/>
      <c r="AI552" s="1346"/>
      <c r="AJ552" s="1346"/>
    </row>
    <row r="553" spans="1:36" ht="30" customHeight="1">
      <c r="A553" s="1282">
        <v>551</v>
      </c>
      <c r="B553" s="1283" t="s">
        <v>4536</v>
      </c>
      <c r="C553" s="1289"/>
      <c r="D553" s="1343" t="s">
        <v>5762</v>
      </c>
      <c r="E553" s="1284" t="s">
        <v>5860</v>
      </c>
      <c r="F553" s="1284" t="str">
        <f>kpi_catalog[[#This Row],[KPI sub-category]]</f>
        <v>Units sold</v>
      </c>
      <c r="G553" s="1284" t="s">
        <v>3368</v>
      </c>
      <c r="H553" s="1354" t="s">
        <v>4336</v>
      </c>
      <c r="I553" s="1284" t="s">
        <v>145</v>
      </c>
      <c r="J553" s="1316" t="s">
        <v>5859</v>
      </c>
      <c r="K553" s="1284" t="s">
        <v>4346</v>
      </c>
      <c r="L553" s="1285" t="str">
        <f>IF(ISNUMBER(SEARCH(kpi_catalog[[#Headers],[Till Date]],K553)),"Y","N")</f>
        <v>N</v>
      </c>
      <c r="M553" s="1285" t="str">
        <f t="shared" si="9"/>
        <v>Y</v>
      </c>
      <c r="N553" s="1285" t="str">
        <f>IF(ISNUMBER(SEARCH(kpi_catalog[[#Headers],[YTD]],$K553)),"Y","N")</f>
        <v>Y</v>
      </c>
      <c r="O553" s="1285" t="str">
        <f t="shared" si="10"/>
        <v>N</v>
      </c>
      <c r="P553" s="1285" t="str">
        <f t="shared" si="11"/>
        <v>N</v>
      </c>
      <c r="Q553" s="1286" t="s">
        <v>5861</v>
      </c>
      <c r="R553" s="1317" t="str">
        <f>IF(ISNUMBER(SEARCH(kpi_catalog[[#Headers],[Division]],$Q553)),"Y","N")</f>
        <v>Y</v>
      </c>
      <c r="S553" s="1287" t="str">
        <f>IF(ISNUMBER(SEARCH(kpi_catalog[[#Headers],[Brand]],$Q553)),"Y","N")</f>
        <v>Y</v>
      </c>
      <c r="T553" s="1287" t="str">
        <f>IF(ISNUMBER(SEARCH(kpi_catalog[[#Headers],[Acquisition Period]],$Q553)),"Y","N")</f>
        <v>N</v>
      </c>
      <c r="U553" s="1287" t="str">
        <f>IF(ISNUMBER(SEARCH(kpi_catalog[[#Headers],[Engager Type]],$Q553)),"Y","N")</f>
        <v>N</v>
      </c>
      <c r="V553" s="1287" t="str">
        <f>IF(ISNUMBER(SEARCH(kpi_catalog[[#Headers],[Buyer Type]],$Q553)),"Y","N")</f>
        <v>N</v>
      </c>
      <c r="W553" s="1287" t="str">
        <f>IF(ISNUMBER(SEARCH(kpi_catalog[[#Headers],[Loyalty Filter]],$Q553)),"Y","N")</f>
        <v>Y</v>
      </c>
      <c r="X553" s="1287" t="str">
        <f>IF(ISNUMBER(SEARCH(kpi_catalog[[#Headers],[Channel]],$Q553)),"Y","N")</f>
        <v>N</v>
      </c>
      <c r="Y553" s="1287" t="str">
        <f>IF(ISNUMBER(SEARCH(kpi_catalog[[#Headers],[Campaign ID]],$Q553)),"Y","N")</f>
        <v>N</v>
      </c>
      <c r="Z553" s="1287" t="str">
        <f>IF(ISNUMBER(SEARCH(kpi_catalog[[#Headers],[Channel]],$Q553)),"Y","N")</f>
        <v>N</v>
      </c>
      <c r="AA553" s="1287" t="str">
        <f>IF(ISNUMBER(SEARCH(kpi_catalog[[#Headers],[Campaign ID]],$Q553)),"Y","N")</f>
        <v>N</v>
      </c>
      <c r="AB553" s="1287" t="str">
        <f>IF(ISNUMBER(SEARCH(kpi_catalog[[#Headers],[Campaign Name]],$Q553)),"Y","N")</f>
        <v>N</v>
      </c>
      <c r="AC553" s="1287" t="str">
        <f>IF(ISNUMBER(SEARCH(kpi_catalog[[#Headers],[Touchpoint]],$Q553)),"Y","N")</f>
        <v>N</v>
      </c>
      <c r="AD553" s="1287" t="str">
        <f>IF(ISNUMBER(SEARCH(kpi_catalog[[#Headers],[Campaign type]],$Q553)),"Y","N")</f>
        <v>N</v>
      </c>
      <c r="AE553" s="1287" t="str">
        <f>IF(ISNUMBER(SEARCH(kpi_catalog[[#Headers],[Product franchise]],$Q553)),"Y","N")</f>
        <v>N</v>
      </c>
      <c r="AF553" s="1287" t="str">
        <f>IF(ISNUMBER(SEARCH(kpi_catalog[[#Headers],[Product code]],$Q553)),"Y","N")</f>
        <v>Y</v>
      </c>
      <c r="AG553" s="1322"/>
      <c r="AH553" s="1289"/>
      <c r="AI553" s="1290"/>
      <c r="AJ553" s="1290"/>
    </row>
    <row r="554" spans="1:36" ht="30" customHeight="1">
      <c r="A554" s="1282">
        <v>552</v>
      </c>
      <c r="B554" s="1283" t="s">
        <v>4536</v>
      </c>
      <c r="C554" s="1296"/>
      <c r="D554" s="1343" t="s">
        <v>5762</v>
      </c>
      <c r="E554" s="1291" t="s">
        <v>5860</v>
      </c>
      <c r="F554" s="1291" t="str">
        <f>E553 &amp;" - LY"</f>
        <v>Units sold - LY</v>
      </c>
      <c r="G554" s="1291" t="s">
        <v>3368</v>
      </c>
      <c r="H554" s="1355" t="s">
        <v>4336</v>
      </c>
      <c r="I554" s="1291" t="s">
        <v>145</v>
      </c>
      <c r="J554" s="1318" t="s">
        <v>5859</v>
      </c>
      <c r="K554" s="1291" t="s">
        <v>4346</v>
      </c>
      <c r="L554" s="1292" t="str">
        <f>IF(ISNUMBER(SEARCH(kpi_catalog[[#Headers],[Till Date]],K554)),"Y","N")</f>
        <v>N</v>
      </c>
      <c r="M554" s="1292" t="str">
        <f t="shared" si="9"/>
        <v>Y</v>
      </c>
      <c r="N554" s="1292" t="str">
        <f>IF(ISNUMBER(SEARCH(kpi_catalog[[#Headers],[YTD]],$K554)),"Y","N")</f>
        <v>Y</v>
      </c>
      <c r="O554" s="1292" t="str">
        <f t="shared" si="10"/>
        <v>N</v>
      </c>
      <c r="P554" s="1292" t="str">
        <f t="shared" si="11"/>
        <v>N</v>
      </c>
      <c r="Q554" s="1293" t="s">
        <v>5861</v>
      </c>
      <c r="R554" s="1319" t="str">
        <f>IF(ISNUMBER(SEARCH(kpi_catalog[[#Headers],[Division]],$Q554)),"Y","N")</f>
        <v>Y</v>
      </c>
      <c r="S554" s="1294" t="str">
        <f>IF(ISNUMBER(SEARCH(kpi_catalog[[#Headers],[Brand]],$Q554)),"Y","N")</f>
        <v>Y</v>
      </c>
      <c r="T554" s="1294" t="str">
        <f>IF(ISNUMBER(SEARCH(kpi_catalog[[#Headers],[Acquisition Period]],$Q554)),"Y","N")</f>
        <v>N</v>
      </c>
      <c r="U554" s="1294" t="str">
        <f>IF(ISNUMBER(SEARCH(kpi_catalog[[#Headers],[Engager Type]],$Q554)),"Y","N")</f>
        <v>N</v>
      </c>
      <c r="V554" s="1294" t="str">
        <f>IF(ISNUMBER(SEARCH(kpi_catalog[[#Headers],[Buyer Type]],$Q554)),"Y","N")</f>
        <v>N</v>
      </c>
      <c r="W554" s="1294" t="str">
        <f>IF(ISNUMBER(SEARCH(kpi_catalog[[#Headers],[Loyalty Filter]],$Q554)),"Y","N")</f>
        <v>Y</v>
      </c>
      <c r="X554" s="1294" t="str">
        <f>IF(ISNUMBER(SEARCH(kpi_catalog[[#Headers],[Channel]],$Q554)),"Y","N")</f>
        <v>N</v>
      </c>
      <c r="Y554" s="1294" t="str">
        <f>IF(ISNUMBER(SEARCH(kpi_catalog[[#Headers],[Campaign ID]],$Q554)),"Y","N")</f>
        <v>N</v>
      </c>
      <c r="Z554" s="1294" t="str">
        <f>IF(ISNUMBER(SEARCH(kpi_catalog[[#Headers],[Channel]],$Q554)),"Y","N")</f>
        <v>N</v>
      </c>
      <c r="AA554" s="1294" t="str">
        <f>IF(ISNUMBER(SEARCH(kpi_catalog[[#Headers],[Campaign ID]],$Q554)),"Y","N")</f>
        <v>N</v>
      </c>
      <c r="AB554" s="1294" t="str">
        <f>IF(ISNUMBER(SEARCH(kpi_catalog[[#Headers],[Campaign Name]],$Q554)),"Y","N")</f>
        <v>N</v>
      </c>
      <c r="AC554" s="1294" t="str">
        <f>IF(ISNUMBER(SEARCH(kpi_catalog[[#Headers],[Touchpoint]],$Q554)),"Y","N")</f>
        <v>N</v>
      </c>
      <c r="AD554" s="1294" t="str">
        <f>IF(ISNUMBER(SEARCH(kpi_catalog[[#Headers],[Campaign type]],$Q554)),"Y","N")</f>
        <v>N</v>
      </c>
      <c r="AE554" s="1294" t="str">
        <f>IF(ISNUMBER(SEARCH(kpi_catalog[[#Headers],[Product franchise]],$Q554)),"Y","N")</f>
        <v>N</v>
      </c>
      <c r="AF554" s="1294" t="str">
        <f>IF(ISNUMBER(SEARCH(kpi_catalog[[#Headers],[Product code]],$Q554)),"Y","N")</f>
        <v>Y</v>
      </c>
      <c r="AG554" s="1298"/>
      <c r="AH554" s="1296"/>
      <c r="AI554" s="1297"/>
      <c r="AJ554" s="1297"/>
    </row>
    <row r="555" spans="1:36" ht="30" customHeight="1">
      <c r="A555" s="1282">
        <v>553</v>
      </c>
      <c r="B555" s="1283" t="s">
        <v>4536</v>
      </c>
      <c r="C555" s="1296"/>
      <c r="D555" s="1343" t="s">
        <v>5762</v>
      </c>
      <c r="E555" s="1291" t="s">
        <v>5860</v>
      </c>
      <c r="F555" s="1291" t="str">
        <f>E553 &amp;" - YoY"</f>
        <v>Units sold - YoY</v>
      </c>
      <c r="G555" s="1291" t="s">
        <v>4339</v>
      </c>
      <c r="H555" s="1355" t="s">
        <v>4336</v>
      </c>
      <c r="I555" s="1291" t="s">
        <v>145</v>
      </c>
      <c r="J555" s="1318" t="s">
        <v>5859</v>
      </c>
      <c r="K555" s="1291" t="s">
        <v>4346</v>
      </c>
      <c r="L555" s="1292" t="str">
        <f>IF(ISNUMBER(SEARCH(kpi_catalog[[#Headers],[Till Date]],K555)),"Y","N")</f>
        <v>N</v>
      </c>
      <c r="M555" s="1292" t="str">
        <f t="shared" si="9"/>
        <v>Y</v>
      </c>
      <c r="N555" s="1292" t="str">
        <f>IF(ISNUMBER(SEARCH(kpi_catalog[[#Headers],[YTD]],$K555)),"Y","N")</f>
        <v>Y</v>
      </c>
      <c r="O555" s="1292" t="str">
        <f t="shared" si="10"/>
        <v>N</v>
      </c>
      <c r="P555" s="1292" t="str">
        <f t="shared" si="11"/>
        <v>N</v>
      </c>
      <c r="Q555" s="1293" t="s">
        <v>5861</v>
      </c>
      <c r="R555" s="1319" t="str">
        <f>IF(ISNUMBER(SEARCH(kpi_catalog[[#Headers],[Division]],$Q555)),"Y","N")</f>
        <v>Y</v>
      </c>
      <c r="S555" s="1294" t="str">
        <f>IF(ISNUMBER(SEARCH(kpi_catalog[[#Headers],[Brand]],$Q555)),"Y","N")</f>
        <v>Y</v>
      </c>
      <c r="T555" s="1294" t="str">
        <f>IF(ISNUMBER(SEARCH(kpi_catalog[[#Headers],[Acquisition Period]],$Q555)),"Y","N")</f>
        <v>N</v>
      </c>
      <c r="U555" s="1294" t="str">
        <f>IF(ISNUMBER(SEARCH(kpi_catalog[[#Headers],[Engager Type]],$Q555)),"Y","N")</f>
        <v>N</v>
      </c>
      <c r="V555" s="1294" t="str">
        <f>IF(ISNUMBER(SEARCH(kpi_catalog[[#Headers],[Buyer Type]],$Q555)),"Y","N")</f>
        <v>N</v>
      </c>
      <c r="W555" s="1294" t="str">
        <f>IF(ISNUMBER(SEARCH(kpi_catalog[[#Headers],[Loyalty Filter]],$Q555)),"Y","N")</f>
        <v>Y</v>
      </c>
      <c r="X555" s="1294" t="str">
        <f>IF(ISNUMBER(SEARCH(kpi_catalog[[#Headers],[Channel]],$Q555)),"Y","N")</f>
        <v>N</v>
      </c>
      <c r="Y555" s="1294" t="str">
        <f>IF(ISNUMBER(SEARCH(kpi_catalog[[#Headers],[Campaign ID]],$Q555)),"Y","N")</f>
        <v>N</v>
      </c>
      <c r="Z555" s="1294" t="str">
        <f>IF(ISNUMBER(SEARCH(kpi_catalog[[#Headers],[Channel]],$Q555)),"Y","N")</f>
        <v>N</v>
      </c>
      <c r="AA555" s="1294" t="str">
        <f>IF(ISNUMBER(SEARCH(kpi_catalog[[#Headers],[Campaign ID]],$Q555)),"Y","N")</f>
        <v>N</v>
      </c>
      <c r="AB555" s="1294" t="str">
        <f>IF(ISNUMBER(SEARCH(kpi_catalog[[#Headers],[Campaign Name]],$Q555)),"Y","N")</f>
        <v>N</v>
      </c>
      <c r="AC555" s="1294" t="str">
        <f>IF(ISNUMBER(SEARCH(kpi_catalog[[#Headers],[Touchpoint]],$Q555)),"Y","N")</f>
        <v>N</v>
      </c>
      <c r="AD555" s="1294" t="str">
        <f>IF(ISNUMBER(SEARCH(kpi_catalog[[#Headers],[Campaign type]],$Q555)),"Y","N")</f>
        <v>N</v>
      </c>
      <c r="AE555" s="1294" t="str">
        <f>IF(ISNUMBER(SEARCH(kpi_catalog[[#Headers],[Product franchise]],$Q555)),"Y","N")</f>
        <v>N</v>
      </c>
      <c r="AF555" s="1294" t="str">
        <f>IF(ISNUMBER(SEARCH(kpi_catalog[[#Headers],[Product code]],$Q555)),"Y","N")</f>
        <v>Y</v>
      </c>
      <c r="AG555" s="1298"/>
      <c r="AH555" s="1296"/>
      <c r="AI555" s="1297"/>
      <c r="AJ555" s="1297"/>
    </row>
    <row r="556" spans="1:36" ht="30" customHeight="1">
      <c r="A556" s="1282">
        <v>554</v>
      </c>
      <c r="B556" s="1283" t="s">
        <v>4536</v>
      </c>
      <c r="C556" s="1296"/>
      <c r="D556" s="1323" t="s">
        <v>4443</v>
      </c>
      <c r="E556" s="1291" t="s">
        <v>5862</v>
      </c>
      <c r="F556" s="1291" t="str">
        <f>kpi_catalog[[#This Row],[KPI sub-category]]</f>
        <v>Products revenue</v>
      </c>
      <c r="G556" s="1291" t="s">
        <v>3368</v>
      </c>
      <c r="H556" s="1355" t="s">
        <v>4336</v>
      </c>
      <c r="I556" s="1291" t="s">
        <v>145</v>
      </c>
      <c r="J556" s="1318" t="s">
        <v>5859</v>
      </c>
      <c r="K556" s="1291" t="s">
        <v>4346</v>
      </c>
      <c r="L556" s="1292" t="str">
        <f>IF(ISNUMBER(SEARCH(kpi_catalog[[#Headers],[Till Date]],K556)),"Y","N")</f>
        <v>N</v>
      </c>
      <c r="M556" s="1292" t="str">
        <f t="shared" si="9"/>
        <v>Y</v>
      </c>
      <c r="N556" s="1292" t="str">
        <f>IF(ISNUMBER(SEARCH(kpi_catalog[[#Headers],[YTD]],$K556)),"Y","N")</f>
        <v>Y</v>
      </c>
      <c r="O556" s="1292" t="str">
        <f t="shared" si="10"/>
        <v>N</v>
      </c>
      <c r="P556" s="1292" t="str">
        <f t="shared" si="11"/>
        <v>N</v>
      </c>
      <c r="Q556" s="1293" t="s">
        <v>5861</v>
      </c>
      <c r="R556" s="1319" t="str">
        <f>IF(ISNUMBER(SEARCH(kpi_catalog[[#Headers],[Division]],$Q556)),"Y","N")</f>
        <v>Y</v>
      </c>
      <c r="S556" s="1294" t="str">
        <f>IF(ISNUMBER(SEARCH(kpi_catalog[[#Headers],[Brand]],$Q556)),"Y","N")</f>
        <v>Y</v>
      </c>
      <c r="T556" s="1294" t="str">
        <f>IF(ISNUMBER(SEARCH(kpi_catalog[[#Headers],[Acquisition Period]],$Q556)),"Y","N")</f>
        <v>N</v>
      </c>
      <c r="U556" s="1294" t="str">
        <f>IF(ISNUMBER(SEARCH(kpi_catalog[[#Headers],[Engager Type]],$Q556)),"Y","N")</f>
        <v>N</v>
      </c>
      <c r="V556" s="1294" t="str">
        <f>IF(ISNUMBER(SEARCH(kpi_catalog[[#Headers],[Buyer Type]],$Q556)),"Y","N")</f>
        <v>N</v>
      </c>
      <c r="W556" s="1294" t="str">
        <f>IF(ISNUMBER(SEARCH(kpi_catalog[[#Headers],[Loyalty Filter]],$Q556)),"Y","N")</f>
        <v>Y</v>
      </c>
      <c r="X556" s="1294" t="str">
        <f>IF(ISNUMBER(SEARCH(kpi_catalog[[#Headers],[Channel]],$Q556)),"Y","N")</f>
        <v>N</v>
      </c>
      <c r="Y556" s="1294" t="str">
        <f>IF(ISNUMBER(SEARCH(kpi_catalog[[#Headers],[Campaign ID]],$Q556)),"Y","N")</f>
        <v>N</v>
      </c>
      <c r="Z556" s="1294" t="str">
        <f>IF(ISNUMBER(SEARCH(kpi_catalog[[#Headers],[Channel]],$Q556)),"Y","N")</f>
        <v>N</v>
      </c>
      <c r="AA556" s="1294" t="str">
        <f>IF(ISNUMBER(SEARCH(kpi_catalog[[#Headers],[Campaign ID]],$Q556)),"Y","N")</f>
        <v>N</v>
      </c>
      <c r="AB556" s="1294" t="str">
        <f>IF(ISNUMBER(SEARCH(kpi_catalog[[#Headers],[Campaign Name]],$Q556)),"Y","N")</f>
        <v>N</v>
      </c>
      <c r="AC556" s="1294" t="str">
        <f>IF(ISNUMBER(SEARCH(kpi_catalog[[#Headers],[Touchpoint]],$Q556)),"Y","N")</f>
        <v>N</v>
      </c>
      <c r="AD556" s="1294" t="str">
        <f>IF(ISNUMBER(SEARCH(kpi_catalog[[#Headers],[Campaign type]],$Q556)),"Y","N")</f>
        <v>N</v>
      </c>
      <c r="AE556" s="1294" t="str">
        <f>IF(ISNUMBER(SEARCH(kpi_catalog[[#Headers],[Product franchise]],$Q556)),"Y","N")</f>
        <v>N</v>
      </c>
      <c r="AF556" s="1294" t="str">
        <f>IF(ISNUMBER(SEARCH(kpi_catalog[[#Headers],[Product code]],$Q556)),"Y","N")</f>
        <v>Y</v>
      </c>
      <c r="AG556" s="1298"/>
      <c r="AH556" s="1296"/>
      <c r="AI556" s="1297"/>
      <c r="AJ556" s="1297"/>
    </row>
    <row r="557" spans="1:36" ht="30" customHeight="1">
      <c r="A557" s="1282">
        <v>555</v>
      </c>
      <c r="B557" s="1283" t="s">
        <v>4536</v>
      </c>
      <c r="C557" s="1296"/>
      <c r="D557" s="1291" t="s">
        <v>4443</v>
      </c>
      <c r="E557" s="1291" t="s">
        <v>5862</v>
      </c>
      <c r="F557" s="1291" t="str">
        <f>E556 &amp;" - LY"</f>
        <v>Products revenue - LY</v>
      </c>
      <c r="G557" s="1291" t="s">
        <v>3368</v>
      </c>
      <c r="H557" s="1355" t="s">
        <v>4336</v>
      </c>
      <c r="I557" s="1291" t="s">
        <v>145</v>
      </c>
      <c r="J557" s="1318" t="s">
        <v>5859</v>
      </c>
      <c r="K557" s="1291" t="s">
        <v>4346</v>
      </c>
      <c r="L557" s="1292" t="str">
        <f>IF(ISNUMBER(SEARCH(kpi_catalog[[#Headers],[Till Date]],K557)),"Y","N")</f>
        <v>N</v>
      </c>
      <c r="M557" s="1292" t="str">
        <f t="shared" si="9"/>
        <v>Y</v>
      </c>
      <c r="N557" s="1292" t="str">
        <f>IF(ISNUMBER(SEARCH(kpi_catalog[[#Headers],[YTD]],$K557)),"Y","N")</f>
        <v>Y</v>
      </c>
      <c r="O557" s="1292" t="str">
        <f t="shared" si="10"/>
        <v>N</v>
      </c>
      <c r="P557" s="1292" t="str">
        <f t="shared" si="11"/>
        <v>N</v>
      </c>
      <c r="Q557" s="1293" t="s">
        <v>5861</v>
      </c>
      <c r="R557" s="1319" t="str">
        <f>IF(ISNUMBER(SEARCH(kpi_catalog[[#Headers],[Division]],$Q557)),"Y","N")</f>
        <v>Y</v>
      </c>
      <c r="S557" s="1294" t="str">
        <f>IF(ISNUMBER(SEARCH(kpi_catalog[[#Headers],[Brand]],$Q557)),"Y","N")</f>
        <v>Y</v>
      </c>
      <c r="T557" s="1294" t="str">
        <f>IF(ISNUMBER(SEARCH(kpi_catalog[[#Headers],[Acquisition Period]],$Q557)),"Y","N")</f>
        <v>N</v>
      </c>
      <c r="U557" s="1294" t="str">
        <f>IF(ISNUMBER(SEARCH(kpi_catalog[[#Headers],[Engager Type]],$Q557)),"Y","N")</f>
        <v>N</v>
      </c>
      <c r="V557" s="1294" t="str">
        <f>IF(ISNUMBER(SEARCH(kpi_catalog[[#Headers],[Buyer Type]],$Q557)),"Y","N")</f>
        <v>N</v>
      </c>
      <c r="W557" s="1294" t="str">
        <f>IF(ISNUMBER(SEARCH(kpi_catalog[[#Headers],[Loyalty Filter]],$Q557)),"Y","N")</f>
        <v>Y</v>
      </c>
      <c r="X557" s="1294" t="str">
        <f>IF(ISNUMBER(SEARCH(kpi_catalog[[#Headers],[Channel]],$Q557)),"Y","N")</f>
        <v>N</v>
      </c>
      <c r="Y557" s="1294" t="str">
        <f>IF(ISNUMBER(SEARCH(kpi_catalog[[#Headers],[Campaign ID]],$Q557)),"Y","N")</f>
        <v>N</v>
      </c>
      <c r="Z557" s="1294" t="str">
        <f>IF(ISNUMBER(SEARCH(kpi_catalog[[#Headers],[Channel]],$Q557)),"Y","N")</f>
        <v>N</v>
      </c>
      <c r="AA557" s="1294" t="str">
        <f>IF(ISNUMBER(SEARCH(kpi_catalog[[#Headers],[Campaign ID]],$Q557)),"Y","N")</f>
        <v>N</v>
      </c>
      <c r="AB557" s="1294" t="str">
        <f>IF(ISNUMBER(SEARCH(kpi_catalog[[#Headers],[Campaign Name]],$Q557)),"Y","N")</f>
        <v>N</v>
      </c>
      <c r="AC557" s="1294" t="str">
        <f>IF(ISNUMBER(SEARCH(kpi_catalog[[#Headers],[Touchpoint]],$Q557)),"Y","N")</f>
        <v>N</v>
      </c>
      <c r="AD557" s="1294" t="str">
        <f>IF(ISNUMBER(SEARCH(kpi_catalog[[#Headers],[Campaign type]],$Q557)),"Y","N")</f>
        <v>N</v>
      </c>
      <c r="AE557" s="1294" t="str">
        <f>IF(ISNUMBER(SEARCH(kpi_catalog[[#Headers],[Product franchise]],$Q557)),"Y","N")</f>
        <v>N</v>
      </c>
      <c r="AF557" s="1294" t="str">
        <f>IF(ISNUMBER(SEARCH(kpi_catalog[[#Headers],[Product code]],$Q557)),"Y","N")</f>
        <v>Y</v>
      </c>
      <c r="AG557" s="1298"/>
      <c r="AH557" s="1296"/>
      <c r="AI557" s="1297"/>
      <c r="AJ557" s="1297"/>
    </row>
    <row r="558" spans="1:36" ht="30" customHeight="1">
      <c r="A558" s="1282">
        <v>556</v>
      </c>
      <c r="B558" s="1283" t="s">
        <v>4536</v>
      </c>
      <c r="C558" s="1296"/>
      <c r="D558" s="1291" t="s">
        <v>4443</v>
      </c>
      <c r="E558" s="1291" t="s">
        <v>5862</v>
      </c>
      <c r="F558" s="1291" t="str">
        <f>E556 &amp;" - YoY"</f>
        <v>Products revenue - YoY</v>
      </c>
      <c r="G558" s="1291" t="s">
        <v>4339</v>
      </c>
      <c r="H558" s="1355" t="s">
        <v>4336</v>
      </c>
      <c r="I558" s="1291" t="s">
        <v>145</v>
      </c>
      <c r="J558" s="1318" t="s">
        <v>5859</v>
      </c>
      <c r="K558" s="1291" t="s">
        <v>4346</v>
      </c>
      <c r="L558" s="1292" t="str">
        <f>IF(ISNUMBER(SEARCH(kpi_catalog[[#Headers],[Till Date]],K558)),"Y","N")</f>
        <v>N</v>
      </c>
      <c r="M558" s="1292" t="str">
        <f t="shared" si="9"/>
        <v>Y</v>
      </c>
      <c r="N558" s="1292" t="str">
        <f>IF(ISNUMBER(SEARCH(kpi_catalog[[#Headers],[YTD]],$K558)),"Y","N")</f>
        <v>Y</v>
      </c>
      <c r="O558" s="1292" t="str">
        <f t="shared" si="10"/>
        <v>N</v>
      </c>
      <c r="P558" s="1292" t="str">
        <f t="shared" si="11"/>
        <v>N</v>
      </c>
      <c r="Q558" s="1293" t="s">
        <v>5861</v>
      </c>
      <c r="R558" s="1319" t="str">
        <f>IF(ISNUMBER(SEARCH(kpi_catalog[[#Headers],[Division]],$Q558)),"Y","N")</f>
        <v>Y</v>
      </c>
      <c r="S558" s="1294" t="str">
        <f>IF(ISNUMBER(SEARCH(kpi_catalog[[#Headers],[Brand]],$Q558)),"Y","N")</f>
        <v>Y</v>
      </c>
      <c r="T558" s="1294" t="str">
        <f>IF(ISNUMBER(SEARCH(kpi_catalog[[#Headers],[Acquisition Period]],$Q558)),"Y","N")</f>
        <v>N</v>
      </c>
      <c r="U558" s="1294" t="str">
        <f>IF(ISNUMBER(SEARCH(kpi_catalog[[#Headers],[Engager Type]],$Q558)),"Y","N")</f>
        <v>N</v>
      </c>
      <c r="V558" s="1294" t="str">
        <f>IF(ISNUMBER(SEARCH(kpi_catalog[[#Headers],[Buyer Type]],$Q558)),"Y","N")</f>
        <v>N</v>
      </c>
      <c r="W558" s="1294" t="str">
        <f>IF(ISNUMBER(SEARCH(kpi_catalog[[#Headers],[Loyalty Filter]],$Q558)),"Y","N")</f>
        <v>Y</v>
      </c>
      <c r="X558" s="1294" t="str">
        <f>IF(ISNUMBER(SEARCH(kpi_catalog[[#Headers],[Channel]],$Q558)),"Y","N")</f>
        <v>N</v>
      </c>
      <c r="Y558" s="1294" t="str">
        <f>IF(ISNUMBER(SEARCH(kpi_catalog[[#Headers],[Campaign ID]],$Q558)),"Y","N")</f>
        <v>N</v>
      </c>
      <c r="Z558" s="1294" t="str">
        <f>IF(ISNUMBER(SEARCH(kpi_catalog[[#Headers],[Channel]],$Q558)),"Y","N")</f>
        <v>N</v>
      </c>
      <c r="AA558" s="1294" t="str">
        <f>IF(ISNUMBER(SEARCH(kpi_catalog[[#Headers],[Campaign ID]],$Q558)),"Y","N")</f>
        <v>N</v>
      </c>
      <c r="AB558" s="1294" t="str">
        <f>IF(ISNUMBER(SEARCH(kpi_catalog[[#Headers],[Campaign Name]],$Q558)),"Y","N")</f>
        <v>N</v>
      </c>
      <c r="AC558" s="1294" t="str">
        <f>IF(ISNUMBER(SEARCH(kpi_catalog[[#Headers],[Touchpoint]],$Q558)),"Y","N")</f>
        <v>N</v>
      </c>
      <c r="AD558" s="1294" t="str">
        <f>IF(ISNUMBER(SEARCH(kpi_catalog[[#Headers],[Campaign type]],$Q558)),"Y","N")</f>
        <v>N</v>
      </c>
      <c r="AE558" s="1294" t="str">
        <f>IF(ISNUMBER(SEARCH(kpi_catalog[[#Headers],[Product franchise]],$Q558)),"Y","N")</f>
        <v>N</v>
      </c>
      <c r="AF558" s="1294" t="str">
        <f>IF(ISNUMBER(SEARCH(kpi_catalog[[#Headers],[Product code]],$Q558)),"Y","N")</f>
        <v>Y</v>
      </c>
      <c r="AG558" s="1298"/>
      <c r="AH558" s="1296"/>
      <c r="AI558" s="1297"/>
      <c r="AJ558" s="1297"/>
    </row>
    <row r="559" spans="1:36" ht="30" customHeight="1">
      <c r="A559" s="1282">
        <v>557</v>
      </c>
      <c r="B559" s="1283" t="s">
        <v>4536</v>
      </c>
      <c r="C559" s="1296"/>
      <c r="D559" s="1323" t="s">
        <v>5863</v>
      </c>
      <c r="E559" s="1291" t="s">
        <v>5864</v>
      </c>
      <c r="F559" s="1291" t="str">
        <f>kpi_catalog[[#This Row],[KPI sub-category]]</f>
        <v>Average sell price</v>
      </c>
      <c r="G559" s="1291" t="s">
        <v>3368</v>
      </c>
      <c r="H559" s="1355" t="s">
        <v>4336</v>
      </c>
      <c r="I559" s="1291" t="s">
        <v>145</v>
      </c>
      <c r="J559" s="1318" t="s">
        <v>5859</v>
      </c>
      <c r="K559" s="1291" t="s">
        <v>4346</v>
      </c>
      <c r="L559" s="1292" t="str">
        <f>IF(ISNUMBER(SEARCH(kpi_catalog[[#Headers],[Till Date]],K559)),"Y","N")</f>
        <v>N</v>
      </c>
      <c r="M559" s="1292" t="str">
        <f t="shared" si="9"/>
        <v>Y</v>
      </c>
      <c r="N559" s="1292" t="str">
        <f>IF(ISNUMBER(SEARCH(kpi_catalog[[#Headers],[YTD]],$K559)),"Y","N")</f>
        <v>Y</v>
      </c>
      <c r="O559" s="1292" t="str">
        <f t="shared" si="10"/>
        <v>N</v>
      </c>
      <c r="P559" s="1292" t="str">
        <f t="shared" si="11"/>
        <v>N</v>
      </c>
      <c r="Q559" s="1293" t="s">
        <v>5861</v>
      </c>
      <c r="R559" s="1319" t="str">
        <f>IF(ISNUMBER(SEARCH(kpi_catalog[[#Headers],[Division]],$Q559)),"Y","N")</f>
        <v>Y</v>
      </c>
      <c r="S559" s="1294" t="str">
        <f>IF(ISNUMBER(SEARCH(kpi_catalog[[#Headers],[Brand]],$Q559)),"Y","N")</f>
        <v>Y</v>
      </c>
      <c r="T559" s="1294" t="str">
        <f>IF(ISNUMBER(SEARCH(kpi_catalog[[#Headers],[Acquisition Period]],$Q559)),"Y","N")</f>
        <v>N</v>
      </c>
      <c r="U559" s="1294" t="str">
        <f>IF(ISNUMBER(SEARCH(kpi_catalog[[#Headers],[Engager Type]],$Q559)),"Y","N")</f>
        <v>N</v>
      </c>
      <c r="V559" s="1294" t="str">
        <f>IF(ISNUMBER(SEARCH(kpi_catalog[[#Headers],[Buyer Type]],$Q559)),"Y","N")</f>
        <v>N</v>
      </c>
      <c r="W559" s="1294" t="str">
        <f>IF(ISNUMBER(SEARCH(kpi_catalog[[#Headers],[Loyalty Filter]],$Q559)),"Y","N")</f>
        <v>Y</v>
      </c>
      <c r="X559" s="1294" t="str">
        <f>IF(ISNUMBER(SEARCH(kpi_catalog[[#Headers],[Channel]],$Q559)),"Y","N")</f>
        <v>N</v>
      </c>
      <c r="Y559" s="1294" t="str">
        <f>IF(ISNUMBER(SEARCH(kpi_catalog[[#Headers],[Campaign ID]],$Q559)),"Y","N")</f>
        <v>N</v>
      </c>
      <c r="Z559" s="1294" t="str">
        <f>IF(ISNUMBER(SEARCH(kpi_catalog[[#Headers],[Channel]],$Q559)),"Y","N")</f>
        <v>N</v>
      </c>
      <c r="AA559" s="1294" t="str">
        <f>IF(ISNUMBER(SEARCH(kpi_catalog[[#Headers],[Campaign ID]],$Q559)),"Y","N")</f>
        <v>N</v>
      </c>
      <c r="AB559" s="1294" t="str">
        <f>IF(ISNUMBER(SEARCH(kpi_catalog[[#Headers],[Campaign Name]],$Q559)),"Y","N")</f>
        <v>N</v>
      </c>
      <c r="AC559" s="1294" t="str">
        <f>IF(ISNUMBER(SEARCH(kpi_catalog[[#Headers],[Touchpoint]],$Q559)),"Y","N")</f>
        <v>N</v>
      </c>
      <c r="AD559" s="1294" t="str">
        <f>IF(ISNUMBER(SEARCH(kpi_catalog[[#Headers],[Campaign type]],$Q559)),"Y","N")</f>
        <v>N</v>
      </c>
      <c r="AE559" s="1294" t="str">
        <f>IF(ISNUMBER(SEARCH(kpi_catalog[[#Headers],[Product franchise]],$Q559)),"Y","N")</f>
        <v>N</v>
      </c>
      <c r="AF559" s="1294" t="str">
        <f>IF(ISNUMBER(SEARCH(kpi_catalog[[#Headers],[Product code]],$Q559)),"Y","N")</f>
        <v>Y</v>
      </c>
      <c r="AG559" s="1298"/>
      <c r="AH559" s="1296"/>
      <c r="AI559" s="1297"/>
      <c r="AJ559" s="1297"/>
    </row>
    <row r="560" spans="1:36" ht="30" customHeight="1">
      <c r="A560" s="1282">
        <v>558</v>
      </c>
      <c r="B560" s="1283" t="s">
        <v>4536</v>
      </c>
      <c r="C560" s="1296"/>
      <c r="D560" s="1323" t="s">
        <v>5863</v>
      </c>
      <c r="E560" s="1291" t="s">
        <v>5864</v>
      </c>
      <c r="F560" s="1291" t="str">
        <f>E559 &amp;" - LY"</f>
        <v>Average sell price - LY</v>
      </c>
      <c r="G560" s="1291" t="s">
        <v>3368</v>
      </c>
      <c r="H560" s="1355" t="s">
        <v>4336</v>
      </c>
      <c r="I560" s="1291" t="s">
        <v>145</v>
      </c>
      <c r="J560" s="1318" t="s">
        <v>5859</v>
      </c>
      <c r="K560" s="1291" t="s">
        <v>4346</v>
      </c>
      <c r="L560" s="1292" t="str">
        <f>IF(ISNUMBER(SEARCH(kpi_catalog[[#Headers],[Till Date]],K560)),"Y","N")</f>
        <v>N</v>
      </c>
      <c r="M560" s="1292" t="str">
        <f t="shared" si="9"/>
        <v>Y</v>
      </c>
      <c r="N560" s="1292" t="str">
        <f>IF(ISNUMBER(SEARCH(kpi_catalog[[#Headers],[YTD]],$K560)),"Y","N")</f>
        <v>Y</v>
      </c>
      <c r="O560" s="1292" t="str">
        <f t="shared" si="10"/>
        <v>N</v>
      </c>
      <c r="P560" s="1292" t="str">
        <f t="shared" si="11"/>
        <v>N</v>
      </c>
      <c r="Q560" s="1293" t="s">
        <v>5861</v>
      </c>
      <c r="R560" s="1319" t="str">
        <f>IF(ISNUMBER(SEARCH(kpi_catalog[[#Headers],[Division]],$Q560)),"Y","N")</f>
        <v>Y</v>
      </c>
      <c r="S560" s="1294" t="str">
        <f>IF(ISNUMBER(SEARCH(kpi_catalog[[#Headers],[Brand]],$Q560)),"Y","N")</f>
        <v>Y</v>
      </c>
      <c r="T560" s="1294" t="str">
        <f>IF(ISNUMBER(SEARCH(kpi_catalog[[#Headers],[Acquisition Period]],$Q560)),"Y","N")</f>
        <v>N</v>
      </c>
      <c r="U560" s="1294" t="str">
        <f>IF(ISNUMBER(SEARCH(kpi_catalog[[#Headers],[Engager Type]],$Q560)),"Y","N")</f>
        <v>N</v>
      </c>
      <c r="V560" s="1294" t="str">
        <f>IF(ISNUMBER(SEARCH(kpi_catalog[[#Headers],[Buyer Type]],$Q560)),"Y","N")</f>
        <v>N</v>
      </c>
      <c r="W560" s="1294" t="str">
        <f>IF(ISNUMBER(SEARCH(kpi_catalog[[#Headers],[Loyalty Filter]],$Q560)),"Y","N")</f>
        <v>Y</v>
      </c>
      <c r="X560" s="1294" t="str">
        <f>IF(ISNUMBER(SEARCH(kpi_catalog[[#Headers],[Channel]],$Q560)),"Y","N")</f>
        <v>N</v>
      </c>
      <c r="Y560" s="1294" t="str">
        <f>IF(ISNUMBER(SEARCH(kpi_catalog[[#Headers],[Campaign ID]],$Q560)),"Y","N")</f>
        <v>N</v>
      </c>
      <c r="Z560" s="1294" t="str">
        <f>IF(ISNUMBER(SEARCH(kpi_catalog[[#Headers],[Channel]],$Q560)),"Y","N")</f>
        <v>N</v>
      </c>
      <c r="AA560" s="1294" t="str">
        <f>IF(ISNUMBER(SEARCH(kpi_catalog[[#Headers],[Campaign ID]],$Q560)),"Y","N")</f>
        <v>N</v>
      </c>
      <c r="AB560" s="1294" t="str">
        <f>IF(ISNUMBER(SEARCH(kpi_catalog[[#Headers],[Campaign Name]],$Q560)),"Y","N")</f>
        <v>N</v>
      </c>
      <c r="AC560" s="1294" t="str">
        <f>IF(ISNUMBER(SEARCH(kpi_catalog[[#Headers],[Touchpoint]],$Q560)),"Y","N")</f>
        <v>N</v>
      </c>
      <c r="AD560" s="1294" t="str">
        <f>IF(ISNUMBER(SEARCH(kpi_catalog[[#Headers],[Campaign type]],$Q560)),"Y","N")</f>
        <v>N</v>
      </c>
      <c r="AE560" s="1294" t="str">
        <f>IF(ISNUMBER(SEARCH(kpi_catalog[[#Headers],[Product franchise]],$Q560)),"Y","N")</f>
        <v>N</v>
      </c>
      <c r="AF560" s="1294" t="str">
        <f>IF(ISNUMBER(SEARCH(kpi_catalog[[#Headers],[Product code]],$Q560)),"Y","N")</f>
        <v>Y</v>
      </c>
      <c r="AG560" s="1298"/>
      <c r="AH560" s="1296"/>
      <c r="AI560" s="1297"/>
      <c r="AJ560" s="1297"/>
    </row>
    <row r="561" spans="1:36" ht="30" customHeight="1">
      <c r="A561" s="1282">
        <v>559</v>
      </c>
      <c r="B561" s="1283" t="s">
        <v>4536</v>
      </c>
      <c r="C561" s="1296"/>
      <c r="D561" s="1323" t="s">
        <v>5863</v>
      </c>
      <c r="E561" s="1291" t="s">
        <v>5864</v>
      </c>
      <c r="F561" s="1291" t="str">
        <f>E559 &amp;" - YoY"</f>
        <v>Average sell price - YoY</v>
      </c>
      <c r="G561" s="1291" t="s">
        <v>4339</v>
      </c>
      <c r="H561" s="1355" t="s">
        <v>4336</v>
      </c>
      <c r="I561" s="1291" t="s">
        <v>145</v>
      </c>
      <c r="J561" s="1318" t="s">
        <v>5859</v>
      </c>
      <c r="K561" s="1291" t="s">
        <v>4346</v>
      </c>
      <c r="L561" s="1292" t="str">
        <f>IF(ISNUMBER(SEARCH(kpi_catalog[[#Headers],[Till Date]],K561)),"Y","N")</f>
        <v>N</v>
      </c>
      <c r="M561" s="1292" t="str">
        <f t="shared" si="9"/>
        <v>Y</v>
      </c>
      <c r="N561" s="1292" t="str">
        <f>IF(ISNUMBER(SEARCH(kpi_catalog[[#Headers],[YTD]],$K561)),"Y","N")</f>
        <v>Y</v>
      </c>
      <c r="O561" s="1292" t="str">
        <f t="shared" si="10"/>
        <v>N</v>
      </c>
      <c r="P561" s="1292" t="str">
        <f t="shared" si="11"/>
        <v>N</v>
      </c>
      <c r="Q561" s="1293" t="s">
        <v>5861</v>
      </c>
      <c r="R561" s="1319" t="str">
        <f>IF(ISNUMBER(SEARCH(kpi_catalog[[#Headers],[Division]],$Q561)),"Y","N")</f>
        <v>Y</v>
      </c>
      <c r="S561" s="1294" t="str">
        <f>IF(ISNUMBER(SEARCH(kpi_catalog[[#Headers],[Brand]],$Q561)),"Y","N")</f>
        <v>Y</v>
      </c>
      <c r="T561" s="1294" t="str">
        <f>IF(ISNUMBER(SEARCH(kpi_catalog[[#Headers],[Acquisition Period]],$Q561)),"Y","N")</f>
        <v>N</v>
      </c>
      <c r="U561" s="1294" t="str">
        <f>IF(ISNUMBER(SEARCH(kpi_catalog[[#Headers],[Engager Type]],$Q561)),"Y","N")</f>
        <v>N</v>
      </c>
      <c r="V561" s="1294" t="str">
        <f>IF(ISNUMBER(SEARCH(kpi_catalog[[#Headers],[Buyer Type]],$Q561)),"Y","N")</f>
        <v>N</v>
      </c>
      <c r="W561" s="1294" t="str">
        <f>IF(ISNUMBER(SEARCH(kpi_catalog[[#Headers],[Loyalty Filter]],$Q561)),"Y","N")</f>
        <v>Y</v>
      </c>
      <c r="X561" s="1294" t="str">
        <f>IF(ISNUMBER(SEARCH(kpi_catalog[[#Headers],[Channel]],$Q561)),"Y","N")</f>
        <v>N</v>
      </c>
      <c r="Y561" s="1294" t="str">
        <f>IF(ISNUMBER(SEARCH(kpi_catalog[[#Headers],[Campaign ID]],$Q561)),"Y","N")</f>
        <v>N</v>
      </c>
      <c r="Z561" s="1294" t="str">
        <f>IF(ISNUMBER(SEARCH(kpi_catalog[[#Headers],[Channel]],$Q561)),"Y","N")</f>
        <v>N</v>
      </c>
      <c r="AA561" s="1294" t="str">
        <f>IF(ISNUMBER(SEARCH(kpi_catalog[[#Headers],[Campaign ID]],$Q561)),"Y","N")</f>
        <v>N</v>
      </c>
      <c r="AB561" s="1294" t="str">
        <f>IF(ISNUMBER(SEARCH(kpi_catalog[[#Headers],[Campaign Name]],$Q561)),"Y","N")</f>
        <v>N</v>
      </c>
      <c r="AC561" s="1294" t="str">
        <f>IF(ISNUMBER(SEARCH(kpi_catalog[[#Headers],[Touchpoint]],$Q561)),"Y","N")</f>
        <v>N</v>
      </c>
      <c r="AD561" s="1294" t="str">
        <f>IF(ISNUMBER(SEARCH(kpi_catalog[[#Headers],[Campaign type]],$Q561)),"Y","N")</f>
        <v>N</v>
      </c>
      <c r="AE561" s="1294" t="str">
        <f>IF(ISNUMBER(SEARCH(kpi_catalog[[#Headers],[Product franchise]],$Q561)),"Y","N")</f>
        <v>N</v>
      </c>
      <c r="AF561" s="1294" t="str">
        <f>IF(ISNUMBER(SEARCH(kpi_catalog[[#Headers],[Product code]],$Q561)),"Y","N")</f>
        <v>Y</v>
      </c>
      <c r="AG561" s="1298"/>
      <c r="AH561" s="1296"/>
      <c r="AI561" s="1297"/>
      <c r="AJ561" s="1297"/>
    </row>
    <row r="562" spans="1:36" ht="30" customHeight="1">
      <c r="A562" s="1282">
        <v>560</v>
      </c>
      <c r="B562" s="1283" t="s">
        <v>4536</v>
      </c>
      <c r="C562" s="1296"/>
      <c r="D562" s="1343" t="s">
        <v>5762</v>
      </c>
      <c r="E562" s="1291" t="s">
        <v>5865</v>
      </c>
      <c r="F562" s="1291" t="str">
        <f>kpi_catalog[[#This Row],[KPI sub-category]]</f>
        <v>Quantity of selected product per order</v>
      </c>
      <c r="G562" s="1291" t="s">
        <v>3368</v>
      </c>
      <c r="H562" s="1355" t="s">
        <v>4336</v>
      </c>
      <c r="I562" s="1291" t="s">
        <v>145</v>
      </c>
      <c r="J562" s="1318" t="s">
        <v>5859</v>
      </c>
      <c r="K562" s="1291" t="s">
        <v>4346</v>
      </c>
      <c r="L562" s="1292" t="str">
        <f>IF(ISNUMBER(SEARCH(kpi_catalog[[#Headers],[Till Date]],K562)),"Y","N")</f>
        <v>N</v>
      </c>
      <c r="M562" s="1292" t="str">
        <f t="shared" si="9"/>
        <v>Y</v>
      </c>
      <c r="N562" s="1292" t="str">
        <f>IF(ISNUMBER(SEARCH(kpi_catalog[[#Headers],[YTD]],$K562)),"Y","N")</f>
        <v>Y</v>
      </c>
      <c r="O562" s="1292" t="str">
        <f t="shared" si="10"/>
        <v>N</v>
      </c>
      <c r="P562" s="1292" t="str">
        <f t="shared" si="11"/>
        <v>N</v>
      </c>
      <c r="Q562" s="1293" t="s">
        <v>5861</v>
      </c>
      <c r="R562" s="1319" t="str">
        <f>IF(ISNUMBER(SEARCH(kpi_catalog[[#Headers],[Division]],$Q562)),"Y","N")</f>
        <v>Y</v>
      </c>
      <c r="S562" s="1294" t="str">
        <f>IF(ISNUMBER(SEARCH(kpi_catalog[[#Headers],[Brand]],$Q562)),"Y","N")</f>
        <v>Y</v>
      </c>
      <c r="T562" s="1294" t="str">
        <f>IF(ISNUMBER(SEARCH(kpi_catalog[[#Headers],[Acquisition Period]],$Q562)),"Y","N")</f>
        <v>N</v>
      </c>
      <c r="U562" s="1294" t="str">
        <f>IF(ISNUMBER(SEARCH(kpi_catalog[[#Headers],[Engager Type]],$Q562)),"Y","N")</f>
        <v>N</v>
      </c>
      <c r="V562" s="1294" t="str">
        <f>IF(ISNUMBER(SEARCH(kpi_catalog[[#Headers],[Buyer Type]],$Q562)),"Y","N")</f>
        <v>N</v>
      </c>
      <c r="W562" s="1294" t="str">
        <f>IF(ISNUMBER(SEARCH(kpi_catalog[[#Headers],[Loyalty Filter]],$Q562)),"Y","N")</f>
        <v>Y</v>
      </c>
      <c r="X562" s="1294" t="str">
        <f>IF(ISNUMBER(SEARCH(kpi_catalog[[#Headers],[Channel]],$Q562)),"Y","N")</f>
        <v>N</v>
      </c>
      <c r="Y562" s="1294" t="str">
        <f>IF(ISNUMBER(SEARCH(kpi_catalog[[#Headers],[Campaign ID]],$Q562)),"Y","N")</f>
        <v>N</v>
      </c>
      <c r="Z562" s="1294" t="str">
        <f>IF(ISNUMBER(SEARCH(kpi_catalog[[#Headers],[Channel]],$Q562)),"Y","N")</f>
        <v>N</v>
      </c>
      <c r="AA562" s="1294" t="str">
        <f>IF(ISNUMBER(SEARCH(kpi_catalog[[#Headers],[Campaign ID]],$Q562)),"Y","N")</f>
        <v>N</v>
      </c>
      <c r="AB562" s="1294" t="str">
        <f>IF(ISNUMBER(SEARCH(kpi_catalog[[#Headers],[Campaign Name]],$Q562)),"Y","N")</f>
        <v>N</v>
      </c>
      <c r="AC562" s="1294" t="str">
        <f>IF(ISNUMBER(SEARCH(kpi_catalog[[#Headers],[Touchpoint]],$Q562)),"Y","N")</f>
        <v>N</v>
      </c>
      <c r="AD562" s="1294" t="str">
        <f>IF(ISNUMBER(SEARCH(kpi_catalog[[#Headers],[Campaign type]],$Q562)),"Y","N")</f>
        <v>N</v>
      </c>
      <c r="AE562" s="1294" t="str">
        <f>IF(ISNUMBER(SEARCH(kpi_catalog[[#Headers],[Product franchise]],$Q562)),"Y","N")</f>
        <v>N</v>
      </c>
      <c r="AF562" s="1294" t="str">
        <f>IF(ISNUMBER(SEARCH(kpi_catalog[[#Headers],[Product code]],$Q562)),"Y","N")</f>
        <v>Y</v>
      </c>
      <c r="AG562" s="1298"/>
      <c r="AH562" s="1296"/>
      <c r="AI562" s="1297"/>
      <c r="AJ562" s="1297"/>
    </row>
    <row r="563" spans="1:36" ht="30" customHeight="1">
      <c r="A563" s="1282">
        <v>561</v>
      </c>
      <c r="B563" s="1283" t="s">
        <v>4536</v>
      </c>
      <c r="C563" s="1296"/>
      <c r="D563" s="1343" t="s">
        <v>5762</v>
      </c>
      <c r="E563" s="1291" t="s">
        <v>5865</v>
      </c>
      <c r="F563" s="1291" t="str">
        <f>E562 &amp;" - LY"</f>
        <v>Quantity of selected product per order - LY</v>
      </c>
      <c r="G563" s="1291" t="s">
        <v>3368</v>
      </c>
      <c r="H563" s="1355" t="s">
        <v>4336</v>
      </c>
      <c r="I563" s="1291" t="s">
        <v>145</v>
      </c>
      <c r="J563" s="1318" t="s">
        <v>5859</v>
      </c>
      <c r="K563" s="1291" t="s">
        <v>4346</v>
      </c>
      <c r="L563" s="1292" t="str">
        <f>IF(ISNUMBER(SEARCH(kpi_catalog[[#Headers],[Till Date]],K563)),"Y","N")</f>
        <v>N</v>
      </c>
      <c r="M563" s="1292" t="str">
        <f t="shared" si="9"/>
        <v>Y</v>
      </c>
      <c r="N563" s="1292" t="str">
        <f>IF(ISNUMBER(SEARCH(kpi_catalog[[#Headers],[YTD]],$K563)),"Y","N")</f>
        <v>Y</v>
      </c>
      <c r="O563" s="1292" t="str">
        <f t="shared" si="10"/>
        <v>N</v>
      </c>
      <c r="P563" s="1292" t="str">
        <f t="shared" si="11"/>
        <v>N</v>
      </c>
      <c r="Q563" s="1293" t="s">
        <v>5861</v>
      </c>
      <c r="R563" s="1319" t="str">
        <f>IF(ISNUMBER(SEARCH(kpi_catalog[[#Headers],[Division]],$Q563)),"Y","N")</f>
        <v>Y</v>
      </c>
      <c r="S563" s="1294" t="str">
        <f>IF(ISNUMBER(SEARCH(kpi_catalog[[#Headers],[Brand]],$Q563)),"Y","N")</f>
        <v>Y</v>
      </c>
      <c r="T563" s="1294" t="str">
        <f>IF(ISNUMBER(SEARCH(kpi_catalog[[#Headers],[Acquisition Period]],$Q563)),"Y","N")</f>
        <v>N</v>
      </c>
      <c r="U563" s="1294" t="str">
        <f>IF(ISNUMBER(SEARCH(kpi_catalog[[#Headers],[Engager Type]],$Q563)),"Y","N")</f>
        <v>N</v>
      </c>
      <c r="V563" s="1294" t="str">
        <f>IF(ISNUMBER(SEARCH(kpi_catalog[[#Headers],[Buyer Type]],$Q563)),"Y","N")</f>
        <v>N</v>
      </c>
      <c r="W563" s="1294" t="str">
        <f>IF(ISNUMBER(SEARCH(kpi_catalog[[#Headers],[Loyalty Filter]],$Q563)),"Y","N")</f>
        <v>Y</v>
      </c>
      <c r="X563" s="1294" t="str">
        <f>IF(ISNUMBER(SEARCH(kpi_catalog[[#Headers],[Channel]],$Q563)),"Y","N")</f>
        <v>N</v>
      </c>
      <c r="Y563" s="1294" t="str">
        <f>IF(ISNUMBER(SEARCH(kpi_catalog[[#Headers],[Campaign ID]],$Q563)),"Y","N")</f>
        <v>N</v>
      </c>
      <c r="Z563" s="1294" t="str">
        <f>IF(ISNUMBER(SEARCH(kpi_catalog[[#Headers],[Channel]],$Q563)),"Y","N")</f>
        <v>N</v>
      </c>
      <c r="AA563" s="1294" t="str">
        <f>IF(ISNUMBER(SEARCH(kpi_catalog[[#Headers],[Campaign ID]],$Q563)),"Y","N")</f>
        <v>N</v>
      </c>
      <c r="AB563" s="1294" t="str">
        <f>IF(ISNUMBER(SEARCH(kpi_catalog[[#Headers],[Campaign Name]],$Q563)),"Y","N")</f>
        <v>N</v>
      </c>
      <c r="AC563" s="1294" t="str">
        <f>IF(ISNUMBER(SEARCH(kpi_catalog[[#Headers],[Touchpoint]],$Q563)),"Y","N")</f>
        <v>N</v>
      </c>
      <c r="AD563" s="1294" t="str">
        <f>IF(ISNUMBER(SEARCH(kpi_catalog[[#Headers],[Campaign type]],$Q563)),"Y","N")</f>
        <v>N</v>
      </c>
      <c r="AE563" s="1294" t="str">
        <f>IF(ISNUMBER(SEARCH(kpi_catalog[[#Headers],[Product franchise]],$Q563)),"Y","N")</f>
        <v>N</v>
      </c>
      <c r="AF563" s="1294" t="str">
        <f>IF(ISNUMBER(SEARCH(kpi_catalog[[#Headers],[Product code]],$Q563)),"Y","N")</f>
        <v>Y</v>
      </c>
      <c r="AG563" s="1298"/>
      <c r="AH563" s="1296"/>
      <c r="AI563" s="1297"/>
      <c r="AJ563" s="1297"/>
    </row>
    <row r="564" spans="1:36" ht="30" customHeight="1">
      <c r="A564" s="1282">
        <v>562</v>
      </c>
      <c r="B564" s="1283" t="s">
        <v>4536</v>
      </c>
      <c r="C564" s="1296"/>
      <c r="D564" s="1343" t="s">
        <v>5762</v>
      </c>
      <c r="E564" s="1291" t="s">
        <v>5865</v>
      </c>
      <c r="F564" s="1291" t="str">
        <f>E562 &amp;" - YoY"</f>
        <v>Quantity of selected product per order - YoY</v>
      </c>
      <c r="G564" s="1291" t="s">
        <v>4339</v>
      </c>
      <c r="H564" s="1355" t="s">
        <v>4336</v>
      </c>
      <c r="I564" s="1291" t="s">
        <v>145</v>
      </c>
      <c r="J564" s="1318" t="s">
        <v>5859</v>
      </c>
      <c r="K564" s="1291" t="s">
        <v>4346</v>
      </c>
      <c r="L564" s="1292" t="str">
        <f>IF(ISNUMBER(SEARCH(kpi_catalog[[#Headers],[Till Date]],K564)),"Y","N")</f>
        <v>N</v>
      </c>
      <c r="M564" s="1292" t="str">
        <f t="shared" si="9"/>
        <v>Y</v>
      </c>
      <c r="N564" s="1292" t="str">
        <f>IF(ISNUMBER(SEARCH(kpi_catalog[[#Headers],[YTD]],$K564)),"Y","N")</f>
        <v>Y</v>
      </c>
      <c r="O564" s="1292" t="str">
        <f t="shared" si="10"/>
        <v>N</v>
      </c>
      <c r="P564" s="1292" t="str">
        <f t="shared" si="11"/>
        <v>N</v>
      </c>
      <c r="Q564" s="1293" t="s">
        <v>5861</v>
      </c>
      <c r="R564" s="1319" t="str">
        <f>IF(ISNUMBER(SEARCH(kpi_catalog[[#Headers],[Division]],$Q564)),"Y","N")</f>
        <v>Y</v>
      </c>
      <c r="S564" s="1294" t="str">
        <f>IF(ISNUMBER(SEARCH(kpi_catalog[[#Headers],[Brand]],$Q564)),"Y","N")</f>
        <v>Y</v>
      </c>
      <c r="T564" s="1294" t="str">
        <f>IF(ISNUMBER(SEARCH(kpi_catalog[[#Headers],[Acquisition Period]],$Q564)),"Y","N")</f>
        <v>N</v>
      </c>
      <c r="U564" s="1294" t="str">
        <f>IF(ISNUMBER(SEARCH(kpi_catalog[[#Headers],[Engager Type]],$Q564)),"Y","N")</f>
        <v>N</v>
      </c>
      <c r="V564" s="1294" t="str">
        <f>IF(ISNUMBER(SEARCH(kpi_catalog[[#Headers],[Buyer Type]],$Q564)),"Y","N")</f>
        <v>N</v>
      </c>
      <c r="W564" s="1294" t="str">
        <f>IF(ISNUMBER(SEARCH(kpi_catalog[[#Headers],[Loyalty Filter]],$Q564)),"Y","N")</f>
        <v>Y</v>
      </c>
      <c r="X564" s="1294" t="str">
        <f>IF(ISNUMBER(SEARCH(kpi_catalog[[#Headers],[Channel]],$Q564)),"Y","N")</f>
        <v>N</v>
      </c>
      <c r="Y564" s="1294" t="str">
        <f>IF(ISNUMBER(SEARCH(kpi_catalog[[#Headers],[Campaign ID]],$Q564)),"Y","N")</f>
        <v>N</v>
      </c>
      <c r="Z564" s="1294" t="str">
        <f>IF(ISNUMBER(SEARCH(kpi_catalog[[#Headers],[Channel]],$Q564)),"Y","N")</f>
        <v>N</v>
      </c>
      <c r="AA564" s="1294" t="str">
        <f>IF(ISNUMBER(SEARCH(kpi_catalog[[#Headers],[Campaign ID]],$Q564)),"Y","N")</f>
        <v>N</v>
      </c>
      <c r="AB564" s="1294" t="str">
        <f>IF(ISNUMBER(SEARCH(kpi_catalog[[#Headers],[Campaign Name]],$Q564)),"Y","N")</f>
        <v>N</v>
      </c>
      <c r="AC564" s="1294" t="str">
        <f>IF(ISNUMBER(SEARCH(kpi_catalog[[#Headers],[Touchpoint]],$Q564)),"Y","N")</f>
        <v>N</v>
      </c>
      <c r="AD564" s="1294" t="str">
        <f>IF(ISNUMBER(SEARCH(kpi_catalog[[#Headers],[Campaign type]],$Q564)),"Y","N")</f>
        <v>N</v>
      </c>
      <c r="AE564" s="1294" t="str">
        <f>IF(ISNUMBER(SEARCH(kpi_catalog[[#Headers],[Product franchise]],$Q564)),"Y","N")</f>
        <v>N</v>
      </c>
      <c r="AF564" s="1294" t="str">
        <f>IF(ISNUMBER(SEARCH(kpi_catalog[[#Headers],[Product code]],$Q564)),"Y","N")</f>
        <v>Y</v>
      </c>
      <c r="AG564" s="1298"/>
      <c r="AH564" s="1296"/>
      <c r="AI564" s="1297"/>
      <c r="AJ564" s="1297"/>
    </row>
    <row r="565" spans="1:36" ht="30" customHeight="1">
      <c r="A565" s="1282">
        <v>563</v>
      </c>
      <c r="B565" s="1283" t="s">
        <v>4536</v>
      </c>
      <c r="C565" s="1296"/>
      <c r="D565" s="1323" t="s">
        <v>5770</v>
      </c>
      <c r="E565" s="1291" t="s">
        <v>5770</v>
      </c>
      <c r="F565" s="1291" t="str">
        <f>kpi_catalog[[#This Row],[KPI sub-category]]</f>
        <v>Orders</v>
      </c>
      <c r="G565" s="1291" t="s">
        <v>3368</v>
      </c>
      <c r="H565" s="1355" t="s">
        <v>4336</v>
      </c>
      <c r="I565" s="1291" t="s">
        <v>145</v>
      </c>
      <c r="J565" s="1318" t="s">
        <v>5859</v>
      </c>
      <c r="K565" s="1291" t="s">
        <v>4346</v>
      </c>
      <c r="L565" s="1292" t="str">
        <f>IF(ISNUMBER(SEARCH(kpi_catalog[[#Headers],[Till Date]],K565)),"Y","N")</f>
        <v>N</v>
      </c>
      <c r="M565" s="1292" t="str">
        <f t="shared" si="9"/>
        <v>Y</v>
      </c>
      <c r="N565" s="1292" t="str">
        <f>IF(ISNUMBER(SEARCH(kpi_catalog[[#Headers],[YTD]],$K565)),"Y","N")</f>
        <v>Y</v>
      </c>
      <c r="O565" s="1292" t="str">
        <f t="shared" si="10"/>
        <v>N</v>
      </c>
      <c r="P565" s="1292" t="str">
        <f t="shared" si="11"/>
        <v>N</v>
      </c>
      <c r="Q565" s="1293" t="s">
        <v>5861</v>
      </c>
      <c r="R565" s="1319" t="str">
        <f>IF(ISNUMBER(SEARCH(kpi_catalog[[#Headers],[Division]],$Q565)),"Y","N")</f>
        <v>Y</v>
      </c>
      <c r="S565" s="1294" t="str">
        <f>IF(ISNUMBER(SEARCH(kpi_catalog[[#Headers],[Brand]],$Q565)),"Y","N")</f>
        <v>Y</v>
      </c>
      <c r="T565" s="1294" t="str">
        <f>IF(ISNUMBER(SEARCH(kpi_catalog[[#Headers],[Acquisition Period]],$Q565)),"Y","N")</f>
        <v>N</v>
      </c>
      <c r="U565" s="1294" t="str">
        <f>IF(ISNUMBER(SEARCH(kpi_catalog[[#Headers],[Engager Type]],$Q565)),"Y","N")</f>
        <v>N</v>
      </c>
      <c r="V565" s="1294" t="str">
        <f>IF(ISNUMBER(SEARCH(kpi_catalog[[#Headers],[Buyer Type]],$Q565)),"Y","N")</f>
        <v>N</v>
      </c>
      <c r="W565" s="1294" t="str">
        <f>IF(ISNUMBER(SEARCH(kpi_catalog[[#Headers],[Loyalty Filter]],$Q565)),"Y","N")</f>
        <v>Y</v>
      </c>
      <c r="X565" s="1294" t="str">
        <f>IF(ISNUMBER(SEARCH(kpi_catalog[[#Headers],[Channel]],$Q565)),"Y","N")</f>
        <v>N</v>
      </c>
      <c r="Y565" s="1294" t="str">
        <f>IF(ISNUMBER(SEARCH(kpi_catalog[[#Headers],[Campaign ID]],$Q565)),"Y","N")</f>
        <v>N</v>
      </c>
      <c r="Z565" s="1294" t="str">
        <f>IF(ISNUMBER(SEARCH(kpi_catalog[[#Headers],[Channel]],$Q565)),"Y","N")</f>
        <v>N</v>
      </c>
      <c r="AA565" s="1294" t="str">
        <f>IF(ISNUMBER(SEARCH(kpi_catalog[[#Headers],[Campaign ID]],$Q565)),"Y","N")</f>
        <v>N</v>
      </c>
      <c r="AB565" s="1294" t="str">
        <f>IF(ISNUMBER(SEARCH(kpi_catalog[[#Headers],[Campaign Name]],$Q565)),"Y","N")</f>
        <v>N</v>
      </c>
      <c r="AC565" s="1294" t="str">
        <f>IF(ISNUMBER(SEARCH(kpi_catalog[[#Headers],[Touchpoint]],$Q565)),"Y","N")</f>
        <v>N</v>
      </c>
      <c r="AD565" s="1294" t="str">
        <f>IF(ISNUMBER(SEARCH(kpi_catalog[[#Headers],[Campaign type]],$Q565)),"Y","N")</f>
        <v>N</v>
      </c>
      <c r="AE565" s="1294" t="str">
        <f>IF(ISNUMBER(SEARCH(kpi_catalog[[#Headers],[Product franchise]],$Q565)),"Y","N")</f>
        <v>N</v>
      </c>
      <c r="AF565" s="1294" t="str">
        <f>IF(ISNUMBER(SEARCH(kpi_catalog[[#Headers],[Product code]],$Q565)),"Y","N")</f>
        <v>Y</v>
      </c>
      <c r="AG565" s="1298"/>
      <c r="AH565" s="1296"/>
      <c r="AI565" s="1297"/>
      <c r="AJ565" s="1297"/>
    </row>
    <row r="566" spans="1:36" ht="30" customHeight="1">
      <c r="A566" s="1282">
        <v>564</v>
      </c>
      <c r="B566" s="1283" t="s">
        <v>4536</v>
      </c>
      <c r="C566" s="1296"/>
      <c r="D566" s="1323" t="s">
        <v>5770</v>
      </c>
      <c r="E566" s="1291" t="s">
        <v>5770</v>
      </c>
      <c r="F566" s="1291" t="str">
        <f>E565 &amp;" - LY"</f>
        <v>Orders - LY</v>
      </c>
      <c r="G566" s="1291" t="s">
        <v>3368</v>
      </c>
      <c r="H566" s="1355" t="s">
        <v>4336</v>
      </c>
      <c r="I566" s="1291" t="s">
        <v>145</v>
      </c>
      <c r="J566" s="1318" t="s">
        <v>5859</v>
      </c>
      <c r="K566" s="1291" t="s">
        <v>4346</v>
      </c>
      <c r="L566" s="1292" t="str">
        <f>IF(ISNUMBER(SEARCH(kpi_catalog[[#Headers],[Till Date]],K566)),"Y","N")</f>
        <v>N</v>
      </c>
      <c r="M566" s="1292" t="str">
        <f t="shared" si="9"/>
        <v>Y</v>
      </c>
      <c r="N566" s="1292" t="str">
        <f>IF(ISNUMBER(SEARCH(kpi_catalog[[#Headers],[YTD]],$K566)),"Y","N")</f>
        <v>Y</v>
      </c>
      <c r="O566" s="1292" t="str">
        <f t="shared" si="10"/>
        <v>N</v>
      </c>
      <c r="P566" s="1292" t="str">
        <f t="shared" si="11"/>
        <v>N</v>
      </c>
      <c r="Q566" s="1293" t="s">
        <v>5861</v>
      </c>
      <c r="R566" s="1319" t="str">
        <f>IF(ISNUMBER(SEARCH(kpi_catalog[[#Headers],[Division]],$Q566)),"Y","N")</f>
        <v>Y</v>
      </c>
      <c r="S566" s="1294" t="str">
        <f>IF(ISNUMBER(SEARCH(kpi_catalog[[#Headers],[Brand]],$Q566)),"Y","N")</f>
        <v>Y</v>
      </c>
      <c r="T566" s="1294" t="str">
        <f>IF(ISNUMBER(SEARCH(kpi_catalog[[#Headers],[Acquisition Period]],$Q566)),"Y","N")</f>
        <v>N</v>
      </c>
      <c r="U566" s="1294" t="str">
        <f>IF(ISNUMBER(SEARCH(kpi_catalog[[#Headers],[Engager Type]],$Q566)),"Y","N")</f>
        <v>N</v>
      </c>
      <c r="V566" s="1294" t="str">
        <f>IF(ISNUMBER(SEARCH(kpi_catalog[[#Headers],[Buyer Type]],$Q566)),"Y","N")</f>
        <v>N</v>
      </c>
      <c r="W566" s="1294" t="str">
        <f>IF(ISNUMBER(SEARCH(kpi_catalog[[#Headers],[Loyalty Filter]],$Q566)),"Y","N")</f>
        <v>Y</v>
      </c>
      <c r="X566" s="1294" t="str">
        <f>IF(ISNUMBER(SEARCH(kpi_catalog[[#Headers],[Channel]],$Q566)),"Y","N")</f>
        <v>N</v>
      </c>
      <c r="Y566" s="1294" t="str">
        <f>IF(ISNUMBER(SEARCH(kpi_catalog[[#Headers],[Campaign ID]],$Q566)),"Y","N")</f>
        <v>N</v>
      </c>
      <c r="Z566" s="1294" t="str">
        <f>IF(ISNUMBER(SEARCH(kpi_catalog[[#Headers],[Channel]],$Q566)),"Y","N")</f>
        <v>N</v>
      </c>
      <c r="AA566" s="1294" t="str">
        <f>IF(ISNUMBER(SEARCH(kpi_catalog[[#Headers],[Campaign ID]],$Q566)),"Y","N")</f>
        <v>N</v>
      </c>
      <c r="AB566" s="1294" t="str">
        <f>IF(ISNUMBER(SEARCH(kpi_catalog[[#Headers],[Campaign Name]],$Q566)),"Y","N")</f>
        <v>N</v>
      </c>
      <c r="AC566" s="1294" t="str">
        <f>IF(ISNUMBER(SEARCH(kpi_catalog[[#Headers],[Touchpoint]],$Q566)),"Y","N")</f>
        <v>N</v>
      </c>
      <c r="AD566" s="1294" t="str">
        <f>IF(ISNUMBER(SEARCH(kpi_catalog[[#Headers],[Campaign type]],$Q566)),"Y","N")</f>
        <v>N</v>
      </c>
      <c r="AE566" s="1294" t="str">
        <f>IF(ISNUMBER(SEARCH(kpi_catalog[[#Headers],[Product franchise]],$Q566)),"Y","N")</f>
        <v>N</v>
      </c>
      <c r="AF566" s="1294" t="str">
        <f>IF(ISNUMBER(SEARCH(kpi_catalog[[#Headers],[Product code]],$Q566)),"Y","N")</f>
        <v>Y</v>
      </c>
      <c r="AG566" s="1298"/>
      <c r="AH566" s="1296"/>
      <c r="AI566" s="1297"/>
      <c r="AJ566" s="1297"/>
    </row>
    <row r="567" spans="1:36" ht="30" customHeight="1">
      <c r="A567" s="1282">
        <v>565</v>
      </c>
      <c r="B567" s="1283" t="s">
        <v>4536</v>
      </c>
      <c r="C567" s="1296"/>
      <c r="D567" s="1323" t="s">
        <v>5770</v>
      </c>
      <c r="E567" s="1291" t="s">
        <v>5770</v>
      </c>
      <c r="F567" s="1291" t="str">
        <f>E565 &amp;" - YoY"</f>
        <v>Orders - YoY</v>
      </c>
      <c r="G567" s="1291" t="s">
        <v>4339</v>
      </c>
      <c r="H567" s="1355" t="s">
        <v>4336</v>
      </c>
      <c r="I567" s="1291" t="s">
        <v>145</v>
      </c>
      <c r="J567" s="1318" t="s">
        <v>5859</v>
      </c>
      <c r="K567" s="1291" t="s">
        <v>4346</v>
      </c>
      <c r="L567" s="1292" t="str">
        <f>IF(ISNUMBER(SEARCH(kpi_catalog[[#Headers],[Till Date]],K567)),"Y","N")</f>
        <v>N</v>
      </c>
      <c r="M567" s="1292" t="str">
        <f t="shared" si="9"/>
        <v>Y</v>
      </c>
      <c r="N567" s="1292" t="str">
        <f>IF(ISNUMBER(SEARCH(kpi_catalog[[#Headers],[YTD]],$K567)),"Y","N")</f>
        <v>Y</v>
      </c>
      <c r="O567" s="1292" t="str">
        <f t="shared" si="10"/>
        <v>N</v>
      </c>
      <c r="P567" s="1292" t="str">
        <f t="shared" si="11"/>
        <v>N</v>
      </c>
      <c r="Q567" s="1293" t="s">
        <v>5861</v>
      </c>
      <c r="R567" s="1319" t="str">
        <f>IF(ISNUMBER(SEARCH(kpi_catalog[[#Headers],[Division]],$Q567)),"Y","N")</f>
        <v>Y</v>
      </c>
      <c r="S567" s="1294" t="str">
        <f>IF(ISNUMBER(SEARCH(kpi_catalog[[#Headers],[Brand]],$Q567)),"Y","N")</f>
        <v>Y</v>
      </c>
      <c r="T567" s="1294" t="str">
        <f>IF(ISNUMBER(SEARCH(kpi_catalog[[#Headers],[Acquisition Period]],$Q567)),"Y","N")</f>
        <v>N</v>
      </c>
      <c r="U567" s="1294" t="str">
        <f>IF(ISNUMBER(SEARCH(kpi_catalog[[#Headers],[Engager Type]],$Q567)),"Y","N")</f>
        <v>N</v>
      </c>
      <c r="V567" s="1294" t="str">
        <f>IF(ISNUMBER(SEARCH(kpi_catalog[[#Headers],[Buyer Type]],$Q567)),"Y","N")</f>
        <v>N</v>
      </c>
      <c r="W567" s="1294" t="str">
        <f>IF(ISNUMBER(SEARCH(kpi_catalog[[#Headers],[Loyalty Filter]],$Q567)),"Y","N")</f>
        <v>Y</v>
      </c>
      <c r="X567" s="1294" t="str">
        <f>IF(ISNUMBER(SEARCH(kpi_catalog[[#Headers],[Channel]],$Q567)),"Y","N")</f>
        <v>N</v>
      </c>
      <c r="Y567" s="1294" t="str">
        <f>IF(ISNUMBER(SEARCH(kpi_catalog[[#Headers],[Campaign ID]],$Q567)),"Y","N")</f>
        <v>N</v>
      </c>
      <c r="Z567" s="1294" t="str">
        <f>IF(ISNUMBER(SEARCH(kpi_catalog[[#Headers],[Channel]],$Q567)),"Y","N")</f>
        <v>N</v>
      </c>
      <c r="AA567" s="1294" t="str">
        <f>IF(ISNUMBER(SEARCH(kpi_catalog[[#Headers],[Campaign ID]],$Q567)),"Y","N")</f>
        <v>N</v>
      </c>
      <c r="AB567" s="1294" t="str">
        <f>IF(ISNUMBER(SEARCH(kpi_catalog[[#Headers],[Campaign Name]],$Q567)),"Y","N")</f>
        <v>N</v>
      </c>
      <c r="AC567" s="1294" t="str">
        <f>IF(ISNUMBER(SEARCH(kpi_catalog[[#Headers],[Touchpoint]],$Q567)),"Y","N")</f>
        <v>N</v>
      </c>
      <c r="AD567" s="1294" t="str">
        <f>IF(ISNUMBER(SEARCH(kpi_catalog[[#Headers],[Campaign type]],$Q567)),"Y","N")</f>
        <v>N</v>
      </c>
      <c r="AE567" s="1294" t="str">
        <f>IF(ISNUMBER(SEARCH(kpi_catalog[[#Headers],[Product franchise]],$Q567)),"Y","N")</f>
        <v>N</v>
      </c>
      <c r="AF567" s="1294" t="str">
        <f>IF(ISNUMBER(SEARCH(kpi_catalog[[#Headers],[Product code]],$Q567)),"Y","N")</f>
        <v>Y</v>
      </c>
      <c r="AG567" s="1298"/>
      <c r="AH567" s="1296"/>
      <c r="AI567" s="1297"/>
      <c r="AJ567" s="1297"/>
    </row>
    <row r="568" spans="1:36" ht="30" customHeight="1">
      <c r="A568" s="1282">
        <v>566</v>
      </c>
      <c r="B568" s="1283" t="s">
        <v>4536</v>
      </c>
      <c r="C568" s="1296"/>
      <c r="D568" s="1323" t="s">
        <v>4443</v>
      </c>
      <c r="E568" s="1291" t="s">
        <v>5866</v>
      </c>
      <c r="F568" s="1291" t="str">
        <f>kpi_catalog[[#This Row],[KPI sub-category]]</f>
        <v>Orders revenue</v>
      </c>
      <c r="G568" s="1291" t="s">
        <v>3368</v>
      </c>
      <c r="H568" s="1355" t="s">
        <v>4336</v>
      </c>
      <c r="I568" s="1291" t="s">
        <v>145</v>
      </c>
      <c r="J568" s="1318" t="s">
        <v>5859</v>
      </c>
      <c r="K568" s="1291" t="s">
        <v>4346</v>
      </c>
      <c r="L568" s="1292" t="str">
        <f>IF(ISNUMBER(SEARCH(kpi_catalog[[#Headers],[Till Date]],K568)),"Y","N")</f>
        <v>N</v>
      </c>
      <c r="M568" s="1292" t="str">
        <f t="shared" si="9"/>
        <v>Y</v>
      </c>
      <c r="N568" s="1292" t="str">
        <f>IF(ISNUMBER(SEARCH(kpi_catalog[[#Headers],[YTD]],$K568)),"Y","N")</f>
        <v>Y</v>
      </c>
      <c r="O568" s="1292" t="str">
        <f t="shared" si="10"/>
        <v>N</v>
      </c>
      <c r="P568" s="1292" t="str">
        <f t="shared" si="11"/>
        <v>N</v>
      </c>
      <c r="Q568" s="1293" t="s">
        <v>5861</v>
      </c>
      <c r="R568" s="1319" t="str">
        <f>IF(ISNUMBER(SEARCH(kpi_catalog[[#Headers],[Division]],$Q568)),"Y","N")</f>
        <v>Y</v>
      </c>
      <c r="S568" s="1294" t="str">
        <f>IF(ISNUMBER(SEARCH(kpi_catalog[[#Headers],[Brand]],$Q568)),"Y","N")</f>
        <v>Y</v>
      </c>
      <c r="T568" s="1294" t="str">
        <f>IF(ISNUMBER(SEARCH(kpi_catalog[[#Headers],[Acquisition Period]],$Q568)),"Y","N")</f>
        <v>N</v>
      </c>
      <c r="U568" s="1294" t="str">
        <f>IF(ISNUMBER(SEARCH(kpi_catalog[[#Headers],[Engager Type]],$Q568)),"Y","N")</f>
        <v>N</v>
      </c>
      <c r="V568" s="1294" t="str">
        <f>IF(ISNUMBER(SEARCH(kpi_catalog[[#Headers],[Buyer Type]],$Q568)),"Y","N")</f>
        <v>N</v>
      </c>
      <c r="W568" s="1294" t="str">
        <f>IF(ISNUMBER(SEARCH(kpi_catalog[[#Headers],[Loyalty Filter]],$Q568)),"Y","N")</f>
        <v>Y</v>
      </c>
      <c r="X568" s="1294" t="str">
        <f>IF(ISNUMBER(SEARCH(kpi_catalog[[#Headers],[Channel]],$Q568)),"Y","N")</f>
        <v>N</v>
      </c>
      <c r="Y568" s="1294" t="str">
        <f>IF(ISNUMBER(SEARCH(kpi_catalog[[#Headers],[Campaign ID]],$Q568)),"Y","N")</f>
        <v>N</v>
      </c>
      <c r="Z568" s="1294" t="str">
        <f>IF(ISNUMBER(SEARCH(kpi_catalog[[#Headers],[Channel]],$Q568)),"Y","N")</f>
        <v>N</v>
      </c>
      <c r="AA568" s="1294" t="str">
        <f>IF(ISNUMBER(SEARCH(kpi_catalog[[#Headers],[Campaign ID]],$Q568)),"Y","N")</f>
        <v>N</v>
      </c>
      <c r="AB568" s="1294" t="str">
        <f>IF(ISNUMBER(SEARCH(kpi_catalog[[#Headers],[Campaign Name]],$Q568)),"Y","N")</f>
        <v>N</v>
      </c>
      <c r="AC568" s="1294" t="str">
        <f>IF(ISNUMBER(SEARCH(kpi_catalog[[#Headers],[Touchpoint]],$Q568)),"Y","N")</f>
        <v>N</v>
      </c>
      <c r="AD568" s="1294" t="str">
        <f>IF(ISNUMBER(SEARCH(kpi_catalog[[#Headers],[Campaign type]],$Q568)),"Y","N")</f>
        <v>N</v>
      </c>
      <c r="AE568" s="1294" t="str">
        <f>IF(ISNUMBER(SEARCH(kpi_catalog[[#Headers],[Product franchise]],$Q568)),"Y","N")</f>
        <v>N</v>
      </c>
      <c r="AF568" s="1294" t="str">
        <f>IF(ISNUMBER(SEARCH(kpi_catalog[[#Headers],[Product code]],$Q568)),"Y","N")</f>
        <v>Y</v>
      </c>
      <c r="AG568" s="1298"/>
      <c r="AH568" s="1296"/>
      <c r="AI568" s="1297"/>
      <c r="AJ568" s="1297"/>
    </row>
    <row r="569" spans="1:36" ht="30" customHeight="1">
      <c r="A569" s="1282">
        <v>567</v>
      </c>
      <c r="B569" s="1283" t="s">
        <v>4536</v>
      </c>
      <c r="C569" s="1296"/>
      <c r="D569" s="1323" t="s">
        <v>4443</v>
      </c>
      <c r="E569" s="1291" t="s">
        <v>5866</v>
      </c>
      <c r="F569" s="1291" t="str">
        <f>E568 &amp;" - LY"</f>
        <v>Orders revenue - LY</v>
      </c>
      <c r="G569" s="1291" t="s">
        <v>3368</v>
      </c>
      <c r="H569" s="1355" t="s">
        <v>4336</v>
      </c>
      <c r="I569" s="1291" t="s">
        <v>145</v>
      </c>
      <c r="J569" s="1318" t="s">
        <v>5859</v>
      </c>
      <c r="K569" s="1291" t="s">
        <v>4346</v>
      </c>
      <c r="L569" s="1292" t="str">
        <f>IF(ISNUMBER(SEARCH(kpi_catalog[[#Headers],[Till Date]],K569)),"Y","N")</f>
        <v>N</v>
      </c>
      <c r="M569" s="1292" t="str">
        <f t="shared" si="9"/>
        <v>Y</v>
      </c>
      <c r="N569" s="1292" t="str">
        <f>IF(ISNUMBER(SEARCH(kpi_catalog[[#Headers],[YTD]],$K569)),"Y","N")</f>
        <v>Y</v>
      </c>
      <c r="O569" s="1292" t="str">
        <f t="shared" si="10"/>
        <v>N</v>
      </c>
      <c r="P569" s="1292" t="str">
        <f t="shared" si="11"/>
        <v>N</v>
      </c>
      <c r="Q569" s="1293" t="s">
        <v>5861</v>
      </c>
      <c r="R569" s="1319" t="str">
        <f>IF(ISNUMBER(SEARCH(kpi_catalog[[#Headers],[Division]],$Q569)),"Y","N")</f>
        <v>Y</v>
      </c>
      <c r="S569" s="1294" t="str">
        <f>IF(ISNUMBER(SEARCH(kpi_catalog[[#Headers],[Brand]],$Q569)),"Y","N")</f>
        <v>Y</v>
      </c>
      <c r="T569" s="1294" t="str">
        <f>IF(ISNUMBER(SEARCH(kpi_catalog[[#Headers],[Acquisition Period]],$Q569)),"Y","N")</f>
        <v>N</v>
      </c>
      <c r="U569" s="1294" t="str">
        <f>IF(ISNUMBER(SEARCH(kpi_catalog[[#Headers],[Engager Type]],$Q569)),"Y","N")</f>
        <v>N</v>
      </c>
      <c r="V569" s="1294" t="str">
        <f>IF(ISNUMBER(SEARCH(kpi_catalog[[#Headers],[Buyer Type]],$Q569)),"Y","N")</f>
        <v>N</v>
      </c>
      <c r="W569" s="1294" t="str">
        <f>IF(ISNUMBER(SEARCH(kpi_catalog[[#Headers],[Loyalty Filter]],$Q569)),"Y","N")</f>
        <v>Y</v>
      </c>
      <c r="X569" s="1294" t="str">
        <f>IF(ISNUMBER(SEARCH(kpi_catalog[[#Headers],[Channel]],$Q569)),"Y","N")</f>
        <v>N</v>
      </c>
      <c r="Y569" s="1294" t="str">
        <f>IF(ISNUMBER(SEARCH(kpi_catalog[[#Headers],[Campaign ID]],$Q569)),"Y","N")</f>
        <v>N</v>
      </c>
      <c r="Z569" s="1294" t="str">
        <f>IF(ISNUMBER(SEARCH(kpi_catalog[[#Headers],[Channel]],$Q569)),"Y","N")</f>
        <v>N</v>
      </c>
      <c r="AA569" s="1294" t="str">
        <f>IF(ISNUMBER(SEARCH(kpi_catalog[[#Headers],[Campaign ID]],$Q569)),"Y","N")</f>
        <v>N</v>
      </c>
      <c r="AB569" s="1294" t="str">
        <f>IF(ISNUMBER(SEARCH(kpi_catalog[[#Headers],[Campaign Name]],$Q569)),"Y","N")</f>
        <v>N</v>
      </c>
      <c r="AC569" s="1294" t="str">
        <f>IF(ISNUMBER(SEARCH(kpi_catalog[[#Headers],[Touchpoint]],$Q569)),"Y","N")</f>
        <v>N</v>
      </c>
      <c r="AD569" s="1294" t="str">
        <f>IF(ISNUMBER(SEARCH(kpi_catalog[[#Headers],[Campaign type]],$Q569)),"Y","N")</f>
        <v>N</v>
      </c>
      <c r="AE569" s="1294" t="str">
        <f>IF(ISNUMBER(SEARCH(kpi_catalog[[#Headers],[Product franchise]],$Q569)),"Y","N")</f>
        <v>N</v>
      </c>
      <c r="AF569" s="1294" t="str">
        <f>IF(ISNUMBER(SEARCH(kpi_catalog[[#Headers],[Product code]],$Q569)),"Y","N")</f>
        <v>Y</v>
      </c>
      <c r="AG569" s="1298"/>
      <c r="AH569" s="1296"/>
      <c r="AI569" s="1297"/>
      <c r="AJ569" s="1297"/>
    </row>
    <row r="570" spans="1:36" ht="30" customHeight="1">
      <c r="A570" s="1282">
        <v>568</v>
      </c>
      <c r="B570" s="1283" t="s">
        <v>4536</v>
      </c>
      <c r="C570" s="1296"/>
      <c r="D570" s="1323" t="s">
        <v>4443</v>
      </c>
      <c r="E570" s="1291" t="s">
        <v>5866</v>
      </c>
      <c r="F570" s="1291" t="str">
        <f>E568 &amp;" - YoY"</f>
        <v>Orders revenue - YoY</v>
      </c>
      <c r="G570" s="1291" t="s">
        <v>4339</v>
      </c>
      <c r="H570" s="1355" t="s">
        <v>4336</v>
      </c>
      <c r="I570" s="1291" t="s">
        <v>145</v>
      </c>
      <c r="J570" s="1318" t="s">
        <v>5859</v>
      </c>
      <c r="K570" s="1291" t="s">
        <v>4346</v>
      </c>
      <c r="L570" s="1292" t="str">
        <f>IF(ISNUMBER(SEARCH(kpi_catalog[[#Headers],[Till Date]],K570)),"Y","N")</f>
        <v>N</v>
      </c>
      <c r="M570" s="1292" t="str">
        <f t="shared" si="9"/>
        <v>Y</v>
      </c>
      <c r="N570" s="1292" t="str">
        <f>IF(ISNUMBER(SEARCH(kpi_catalog[[#Headers],[YTD]],$K570)),"Y","N")</f>
        <v>Y</v>
      </c>
      <c r="O570" s="1292" t="str">
        <f t="shared" si="10"/>
        <v>N</v>
      </c>
      <c r="P570" s="1292" t="str">
        <f t="shared" si="11"/>
        <v>N</v>
      </c>
      <c r="Q570" s="1293" t="s">
        <v>5861</v>
      </c>
      <c r="R570" s="1319" t="str">
        <f>IF(ISNUMBER(SEARCH(kpi_catalog[[#Headers],[Division]],$Q570)),"Y","N")</f>
        <v>Y</v>
      </c>
      <c r="S570" s="1294" t="str">
        <f>IF(ISNUMBER(SEARCH(kpi_catalog[[#Headers],[Brand]],$Q570)),"Y","N")</f>
        <v>Y</v>
      </c>
      <c r="T570" s="1294" t="str">
        <f>IF(ISNUMBER(SEARCH(kpi_catalog[[#Headers],[Acquisition Period]],$Q570)),"Y","N")</f>
        <v>N</v>
      </c>
      <c r="U570" s="1294" t="str">
        <f>IF(ISNUMBER(SEARCH(kpi_catalog[[#Headers],[Engager Type]],$Q570)),"Y","N")</f>
        <v>N</v>
      </c>
      <c r="V570" s="1294" t="str">
        <f>IF(ISNUMBER(SEARCH(kpi_catalog[[#Headers],[Buyer Type]],$Q570)),"Y","N")</f>
        <v>N</v>
      </c>
      <c r="W570" s="1294" t="str">
        <f>IF(ISNUMBER(SEARCH(kpi_catalog[[#Headers],[Loyalty Filter]],$Q570)),"Y","N")</f>
        <v>Y</v>
      </c>
      <c r="X570" s="1294" t="str">
        <f>IF(ISNUMBER(SEARCH(kpi_catalog[[#Headers],[Channel]],$Q570)),"Y","N")</f>
        <v>N</v>
      </c>
      <c r="Y570" s="1294" t="str">
        <f>IF(ISNUMBER(SEARCH(kpi_catalog[[#Headers],[Campaign ID]],$Q570)),"Y","N")</f>
        <v>N</v>
      </c>
      <c r="Z570" s="1294" t="str">
        <f>IF(ISNUMBER(SEARCH(kpi_catalog[[#Headers],[Channel]],$Q570)),"Y","N")</f>
        <v>N</v>
      </c>
      <c r="AA570" s="1294" t="str">
        <f>IF(ISNUMBER(SEARCH(kpi_catalog[[#Headers],[Campaign ID]],$Q570)),"Y","N")</f>
        <v>N</v>
      </c>
      <c r="AB570" s="1294" t="str">
        <f>IF(ISNUMBER(SEARCH(kpi_catalog[[#Headers],[Campaign Name]],$Q570)),"Y","N")</f>
        <v>N</v>
      </c>
      <c r="AC570" s="1294" t="str">
        <f>IF(ISNUMBER(SEARCH(kpi_catalog[[#Headers],[Touchpoint]],$Q570)),"Y","N")</f>
        <v>N</v>
      </c>
      <c r="AD570" s="1294" t="str">
        <f>IF(ISNUMBER(SEARCH(kpi_catalog[[#Headers],[Campaign type]],$Q570)),"Y","N")</f>
        <v>N</v>
      </c>
      <c r="AE570" s="1294" t="str">
        <f>IF(ISNUMBER(SEARCH(kpi_catalog[[#Headers],[Product franchise]],$Q570)),"Y","N")</f>
        <v>N</v>
      </c>
      <c r="AF570" s="1294" t="str">
        <f>IF(ISNUMBER(SEARCH(kpi_catalog[[#Headers],[Product code]],$Q570)),"Y","N")</f>
        <v>Y</v>
      </c>
      <c r="AG570" s="1298"/>
      <c r="AH570" s="1296"/>
      <c r="AI570" s="1297"/>
      <c r="AJ570" s="1297"/>
    </row>
    <row r="571" spans="1:36" ht="30" customHeight="1">
      <c r="A571" s="1282">
        <v>569</v>
      </c>
      <c r="B571" s="1283" t="s">
        <v>4536</v>
      </c>
      <c r="C571" s="1296"/>
      <c r="D571" s="1323" t="s">
        <v>4447</v>
      </c>
      <c r="E571" s="1291" t="s">
        <v>5867</v>
      </c>
      <c r="F571" s="1291" t="str">
        <f>kpi_catalog[[#This Row],[KPI sub-category]]</f>
        <v>AOV Orders</v>
      </c>
      <c r="G571" s="1291" t="s">
        <v>3368</v>
      </c>
      <c r="H571" s="1355" t="s">
        <v>4336</v>
      </c>
      <c r="I571" s="1291" t="s">
        <v>145</v>
      </c>
      <c r="J571" s="1318" t="s">
        <v>5859</v>
      </c>
      <c r="K571" s="1291" t="s">
        <v>4346</v>
      </c>
      <c r="L571" s="1292" t="str">
        <f>IF(ISNUMBER(SEARCH(kpi_catalog[[#Headers],[Till Date]],K571)),"Y","N")</f>
        <v>N</v>
      </c>
      <c r="M571" s="1292" t="str">
        <f t="shared" si="9"/>
        <v>Y</v>
      </c>
      <c r="N571" s="1292" t="str">
        <f>IF(ISNUMBER(SEARCH(kpi_catalog[[#Headers],[YTD]],$K571)),"Y","N")</f>
        <v>Y</v>
      </c>
      <c r="O571" s="1292" t="str">
        <f t="shared" si="10"/>
        <v>N</v>
      </c>
      <c r="P571" s="1292" t="str">
        <f t="shared" si="11"/>
        <v>N</v>
      </c>
      <c r="Q571" s="1293" t="s">
        <v>5861</v>
      </c>
      <c r="R571" s="1319" t="str">
        <f>IF(ISNUMBER(SEARCH(kpi_catalog[[#Headers],[Division]],$Q571)),"Y","N")</f>
        <v>Y</v>
      </c>
      <c r="S571" s="1294" t="str">
        <f>IF(ISNUMBER(SEARCH(kpi_catalog[[#Headers],[Brand]],$Q571)),"Y","N")</f>
        <v>Y</v>
      </c>
      <c r="T571" s="1294" t="str">
        <f>IF(ISNUMBER(SEARCH(kpi_catalog[[#Headers],[Acquisition Period]],$Q571)),"Y","N")</f>
        <v>N</v>
      </c>
      <c r="U571" s="1294" t="str">
        <f>IF(ISNUMBER(SEARCH(kpi_catalog[[#Headers],[Engager Type]],$Q571)),"Y","N")</f>
        <v>N</v>
      </c>
      <c r="V571" s="1294" t="str">
        <f>IF(ISNUMBER(SEARCH(kpi_catalog[[#Headers],[Buyer Type]],$Q571)),"Y","N")</f>
        <v>N</v>
      </c>
      <c r="W571" s="1294" t="str">
        <f>IF(ISNUMBER(SEARCH(kpi_catalog[[#Headers],[Loyalty Filter]],$Q571)),"Y","N")</f>
        <v>Y</v>
      </c>
      <c r="X571" s="1294" t="str">
        <f>IF(ISNUMBER(SEARCH(kpi_catalog[[#Headers],[Channel]],$Q571)),"Y","N")</f>
        <v>N</v>
      </c>
      <c r="Y571" s="1294" t="str">
        <f>IF(ISNUMBER(SEARCH(kpi_catalog[[#Headers],[Campaign ID]],$Q571)),"Y","N")</f>
        <v>N</v>
      </c>
      <c r="Z571" s="1294" t="str">
        <f>IF(ISNUMBER(SEARCH(kpi_catalog[[#Headers],[Channel]],$Q571)),"Y","N")</f>
        <v>N</v>
      </c>
      <c r="AA571" s="1294" t="str">
        <f>IF(ISNUMBER(SEARCH(kpi_catalog[[#Headers],[Campaign ID]],$Q571)),"Y","N")</f>
        <v>N</v>
      </c>
      <c r="AB571" s="1294" t="str">
        <f>IF(ISNUMBER(SEARCH(kpi_catalog[[#Headers],[Campaign Name]],$Q571)),"Y","N")</f>
        <v>N</v>
      </c>
      <c r="AC571" s="1294" t="str">
        <f>IF(ISNUMBER(SEARCH(kpi_catalog[[#Headers],[Touchpoint]],$Q571)),"Y","N")</f>
        <v>N</v>
      </c>
      <c r="AD571" s="1294" t="str">
        <f>IF(ISNUMBER(SEARCH(kpi_catalog[[#Headers],[Campaign type]],$Q571)),"Y","N")</f>
        <v>N</v>
      </c>
      <c r="AE571" s="1294" t="str">
        <f>IF(ISNUMBER(SEARCH(kpi_catalog[[#Headers],[Product franchise]],$Q571)),"Y","N")</f>
        <v>N</v>
      </c>
      <c r="AF571" s="1294" t="str">
        <f>IF(ISNUMBER(SEARCH(kpi_catalog[[#Headers],[Product code]],$Q571)),"Y","N")</f>
        <v>Y</v>
      </c>
      <c r="AG571" s="1298"/>
      <c r="AH571" s="1296"/>
      <c r="AI571" s="1297"/>
      <c r="AJ571" s="1297"/>
    </row>
    <row r="572" spans="1:36" ht="30" customHeight="1">
      <c r="A572" s="1282">
        <v>570</v>
      </c>
      <c r="B572" s="1283" t="s">
        <v>4536</v>
      </c>
      <c r="C572" s="1296"/>
      <c r="D572" s="1323" t="s">
        <v>4447</v>
      </c>
      <c r="E572" s="1291" t="s">
        <v>5867</v>
      </c>
      <c r="F572" s="1291" t="str">
        <f>E571 &amp;" - LY"</f>
        <v>AOV Orders - LY</v>
      </c>
      <c r="G572" s="1291" t="s">
        <v>3368</v>
      </c>
      <c r="H572" s="1355" t="s">
        <v>4336</v>
      </c>
      <c r="I572" s="1291" t="s">
        <v>145</v>
      </c>
      <c r="J572" s="1318" t="s">
        <v>5859</v>
      </c>
      <c r="K572" s="1291" t="s">
        <v>4346</v>
      </c>
      <c r="L572" s="1292" t="str">
        <f>IF(ISNUMBER(SEARCH(kpi_catalog[[#Headers],[Till Date]],K572)),"Y","N")</f>
        <v>N</v>
      </c>
      <c r="M572" s="1292" t="str">
        <f t="shared" si="9"/>
        <v>Y</v>
      </c>
      <c r="N572" s="1292" t="str">
        <f>IF(ISNUMBER(SEARCH(kpi_catalog[[#Headers],[YTD]],$K572)),"Y","N")</f>
        <v>Y</v>
      </c>
      <c r="O572" s="1292" t="str">
        <f t="shared" si="10"/>
        <v>N</v>
      </c>
      <c r="P572" s="1292" t="str">
        <f t="shared" si="11"/>
        <v>N</v>
      </c>
      <c r="Q572" s="1293" t="s">
        <v>5861</v>
      </c>
      <c r="R572" s="1319" t="str">
        <f>IF(ISNUMBER(SEARCH(kpi_catalog[[#Headers],[Division]],$Q572)),"Y","N")</f>
        <v>Y</v>
      </c>
      <c r="S572" s="1294" t="str">
        <f>IF(ISNUMBER(SEARCH(kpi_catalog[[#Headers],[Brand]],$Q572)),"Y","N")</f>
        <v>Y</v>
      </c>
      <c r="T572" s="1294" t="str">
        <f>IF(ISNUMBER(SEARCH(kpi_catalog[[#Headers],[Acquisition Period]],$Q572)),"Y","N")</f>
        <v>N</v>
      </c>
      <c r="U572" s="1294" t="str">
        <f>IF(ISNUMBER(SEARCH(kpi_catalog[[#Headers],[Engager Type]],$Q572)),"Y","N")</f>
        <v>N</v>
      </c>
      <c r="V572" s="1294" t="str">
        <f>IF(ISNUMBER(SEARCH(kpi_catalog[[#Headers],[Buyer Type]],$Q572)),"Y","N")</f>
        <v>N</v>
      </c>
      <c r="W572" s="1294" t="str">
        <f>IF(ISNUMBER(SEARCH(kpi_catalog[[#Headers],[Loyalty Filter]],$Q572)),"Y","N")</f>
        <v>Y</v>
      </c>
      <c r="X572" s="1294" t="str">
        <f>IF(ISNUMBER(SEARCH(kpi_catalog[[#Headers],[Channel]],$Q572)),"Y","N")</f>
        <v>N</v>
      </c>
      <c r="Y572" s="1294" t="str">
        <f>IF(ISNUMBER(SEARCH(kpi_catalog[[#Headers],[Campaign ID]],$Q572)),"Y","N")</f>
        <v>N</v>
      </c>
      <c r="Z572" s="1294" t="str">
        <f>IF(ISNUMBER(SEARCH(kpi_catalog[[#Headers],[Channel]],$Q572)),"Y","N")</f>
        <v>N</v>
      </c>
      <c r="AA572" s="1294" t="str">
        <f>IF(ISNUMBER(SEARCH(kpi_catalog[[#Headers],[Campaign ID]],$Q572)),"Y","N")</f>
        <v>N</v>
      </c>
      <c r="AB572" s="1294" t="str">
        <f>IF(ISNUMBER(SEARCH(kpi_catalog[[#Headers],[Campaign Name]],$Q572)),"Y","N")</f>
        <v>N</v>
      </c>
      <c r="AC572" s="1294" t="str">
        <f>IF(ISNUMBER(SEARCH(kpi_catalog[[#Headers],[Touchpoint]],$Q572)),"Y","N")</f>
        <v>N</v>
      </c>
      <c r="AD572" s="1294" t="str">
        <f>IF(ISNUMBER(SEARCH(kpi_catalog[[#Headers],[Campaign type]],$Q572)),"Y","N")</f>
        <v>N</v>
      </c>
      <c r="AE572" s="1294" t="str">
        <f>IF(ISNUMBER(SEARCH(kpi_catalog[[#Headers],[Product franchise]],$Q572)),"Y","N")</f>
        <v>N</v>
      </c>
      <c r="AF572" s="1294" t="str">
        <f>IF(ISNUMBER(SEARCH(kpi_catalog[[#Headers],[Product code]],$Q572)),"Y","N")</f>
        <v>Y</v>
      </c>
      <c r="AG572" s="1298"/>
      <c r="AH572" s="1296"/>
      <c r="AI572" s="1297"/>
      <c r="AJ572" s="1297"/>
    </row>
    <row r="573" spans="1:36" ht="30" customHeight="1">
      <c r="A573" s="1282">
        <v>571</v>
      </c>
      <c r="B573" s="1283" t="s">
        <v>4536</v>
      </c>
      <c r="C573" s="1296"/>
      <c r="D573" s="1323" t="s">
        <v>4447</v>
      </c>
      <c r="E573" s="1291" t="s">
        <v>5867</v>
      </c>
      <c r="F573" s="1291" t="str">
        <f>E571 &amp;" - YoY"</f>
        <v>AOV Orders - YoY</v>
      </c>
      <c r="G573" s="1291" t="s">
        <v>4339</v>
      </c>
      <c r="H573" s="1355" t="s">
        <v>4336</v>
      </c>
      <c r="I573" s="1291" t="s">
        <v>145</v>
      </c>
      <c r="J573" s="1318" t="s">
        <v>5859</v>
      </c>
      <c r="K573" s="1291" t="s">
        <v>4346</v>
      </c>
      <c r="L573" s="1292" t="str">
        <f>IF(ISNUMBER(SEARCH(kpi_catalog[[#Headers],[Till Date]],K573)),"Y","N")</f>
        <v>N</v>
      </c>
      <c r="M573" s="1292" t="str">
        <f t="shared" si="9"/>
        <v>Y</v>
      </c>
      <c r="N573" s="1292" t="str">
        <f>IF(ISNUMBER(SEARCH(kpi_catalog[[#Headers],[YTD]],$K573)),"Y","N")</f>
        <v>Y</v>
      </c>
      <c r="O573" s="1292" t="str">
        <f t="shared" si="10"/>
        <v>N</v>
      </c>
      <c r="P573" s="1292" t="str">
        <f t="shared" si="11"/>
        <v>N</v>
      </c>
      <c r="Q573" s="1293" t="s">
        <v>5861</v>
      </c>
      <c r="R573" s="1319" t="str">
        <f>IF(ISNUMBER(SEARCH(kpi_catalog[[#Headers],[Division]],$Q573)),"Y","N")</f>
        <v>Y</v>
      </c>
      <c r="S573" s="1294" t="str">
        <f>IF(ISNUMBER(SEARCH(kpi_catalog[[#Headers],[Brand]],$Q573)),"Y","N")</f>
        <v>Y</v>
      </c>
      <c r="T573" s="1294" t="str">
        <f>IF(ISNUMBER(SEARCH(kpi_catalog[[#Headers],[Acquisition Period]],$Q573)),"Y","N")</f>
        <v>N</v>
      </c>
      <c r="U573" s="1294" t="str">
        <f>IF(ISNUMBER(SEARCH(kpi_catalog[[#Headers],[Engager Type]],$Q573)),"Y","N")</f>
        <v>N</v>
      </c>
      <c r="V573" s="1294" t="str">
        <f>IF(ISNUMBER(SEARCH(kpi_catalog[[#Headers],[Buyer Type]],$Q573)),"Y","N")</f>
        <v>N</v>
      </c>
      <c r="W573" s="1294" t="str">
        <f>IF(ISNUMBER(SEARCH(kpi_catalog[[#Headers],[Loyalty Filter]],$Q573)),"Y","N")</f>
        <v>Y</v>
      </c>
      <c r="X573" s="1294" t="str">
        <f>IF(ISNUMBER(SEARCH(kpi_catalog[[#Headers],[Channel]],$Q573)),"Y","N")</f>
        <v>N</v>
      </c>
      <c r="Y573" s="1294" t="str">
        <f>IF(ISNUMBER(SEARCH(kpi_catalog[[#Headers],[Campaign ID]],$Q573)),"Y","N")</f>
        <v>N</v>
      </c>
      <c r="Z573" s="1294" t="str">
        <f>IF(ISNUMBER(SEARCH(kpi_catalog[[#Headers],[Channel]],$Q573)),"Y","N")</f>
        <v>N</v>
      </c>
      <c r="AA573" s="1294" t="str">
        <f>IF(ISNUMBER(SEARCH(kpi_catalog[[#Headers],[Campaign ID]],$Q573)),"Y","N")</f>
        <v>N</v>
      </c>
      <c r="AB573" s="1294" t="str">
        <f>IF(ISNUMBER(SEARCH(kpi_catalog[[#Headers],[Campaign Name]],$Q573)),"Y","N")</f>
        <v>N</v>
      </c>
      <c r="AC573" s="1294" t="str">
        <f>IF(ISNUMBER(SEARCH(kpi_catalog[[#Headers],[Touchpoint]],$Q573)),"Y","N")</f>
        <v>N</v>
      </c>
      <c r="AD573" s="1294" t="str">
        <f>IF(ISNUMBER(SEARCH(kpi_catalog[[#Headers],[Campaign type]],$Q573)),"Y","N")</f>
        <v>N</v>
      </c>
      <c r="AE573" s="1294" t="str">
        <f>IF(ISNUMBER(SEARCH(kpi_catalog[[#Headers],[Product franchise]],$Q573)),"Y","N")</f>
        <v>N</v>
      </c>
      <c r="AF573" s="1294" t="str">
        <f>IF(ISNUMBER(SEARCH(kpi_catalog[[#Headers],[Product code]],$Q573)),"Y","N")</f>
        <v>Y</v>
      </c>
      <c r="AG573" s="1298"/>
      <c r="AH573" s="1296"/>
      <c r="AI573" s="1297"/>
      <c r="AJ573" s="1297"/>
    </row>
    <row r="574" spans="1:36" ht="30" customHeight="1">
      <c r="A574" s="1282">
        <v>572</v>
      </c>
      <c r="B574" s="1283" t="s">
        <v>4536</v>
      </c>
      <c r="C574" s="1296"/>
      <c r="D574" s="1323" t="s">
        <v>5022</v>
      </c>
      <c r="E574" s="1291" t="s">
        <v>5868</v>
      </c>
      <c r="F574" s="1291" t="str">
        <f>kpi_catalog[[#This Row],[KPI sub-category]]</f>
        <v>Average IPT</v>
      </c>
      <c r="G574" s="1291" t="s">
        <v>3368</v>
      </c>
      <c r="H574" s="1355" t="s">
        <v>4336</v>
      </c>
      <c r="I574" s="1291" t="s">
        <v>145</v>
      </c>
      <c r="J574" s="1318" t="s">
        <v>5859</v>
      </c>
      <c r="K574" s="1291" t="s">
        <v>4346</v>
      </c>
      <c r="L574" s="1292" t="str">
        <f>IF(ISNUMBER(SEARCH(kpi_catalog[[#Headers],[Till Date]],K574)),"Y","N")</f>
        <v>N</v>
      </c>
      <c r="M574" s="1292" t="str">
        <f t="shared" si="9"/>
        <v>Y</v>
      </c>
      <c r="N574" s="1292" t="str">
        <f>IF(ISNUMBER(SEARCH(kpi_catalog[[#Headers],[YTD]],$K574)),"Y","N")</f>
        <v>Y</v>
      </c>
      <c r="O574" s="1292" t="str">
        <f t="shared" si="10"/>
        <v>N</v>
      </c>
      <c r="P574" s="1292" t="str">
        <f t="shared" si="11"/>
        <v>N</v>
      </c>
      <c r="Q574" s="1293" t="s">
        <v>5861</v>
      </c>
      <c r="R574" s="1319" t="str">
        <f>IF(ISNUMBER(SEARCH(kpi_catalog[[#Headers],[Division]],$Q574)),"Y","N")</f>
        <v>Y</v>
      </c>
      <c r="S574" s="1294" t="str">
        <f>IF(ISNUMBER(SEARCH(kpi_catalog[[#Headers],[Brand]],$Q574)),"Y","N")</f>
        <v>Y</v>
      </c>
      <c r="T574" s="1294" t="str">
        <f>IF(ISNUMBER(SEARCH(kpi_catalog[[#Headers],[Acquisition Period]],$Q574)),"Y","N")</f>
        <v>N</v>
      </c>
      <c r="U574" s="1294" t="str">
        <f>IF(ISNUMBER(SEARCH(kpi_catalog[[#Headers],[Engager Type]],$Q574)),"Y","N")</f>
        <v>N</v>
      </c>
      <c r="V574" s="1294" t="str">
        <f>IF(ISNUMBER(SEARCH(kpi_catalog[[#Headers],[Buyer Type]],$Q574)),"Y","N")</f>
        <v>N</v>
      </c>
      <c r="W574" s="1294" t="str">
        <f>IF(ISNUMBER(SEARCH(kpi_catalog[[#Headers],[Loyalty Filter]],$Q574)),"Y","N")</f>
        <v>Y</v>
      </c>
      <c r="X574" s="1294" t="str">
        <f>IF(ISNUMBER(SEARCH(kpi_catalog[[#Headers],[Channel]],$Q574)),"Y","N")</f>
        <v>N</v>
      </c>
      <c r="Y574" s="1294" t="str">
        <f>IF(ISNUMBER(SEARCH(kpi_catalog[[#Headers],[Campaign ID]],$Q574)),"Y","N")</f>
        <v>N</v>
      </c>
      <c r="Z574" s="1294" t="str">
        <f>IF(ISNUMBER(SEARCH(kpi_catalog[[#Headers],[Channel]],$Q574)),"Y","N")</f>
        <v>N</v>
      </c>
      <c r="AA574" s="1294" t="str">
        <f>IF(ISNUMBER(SEARCH(kpi_catalog[[#Headers],[Campaign ID]],$Q574)),"Y","N")</f>
        <v>N</v>
      </c>
      <c r="AB574" s="1294" t="str">
        <f>IF(ISNUMBER(SEARCH(kpi_catalog[[#Headers],[Campaign Name]],$Q574)),"Y","N")</f>
        <v>N</v>
      </c>
      <c r="AC574" s="1294" t="str">
        <f>IF(ISNUMBER(SEARCH(kpi_catalog[[#Headers],[Touchpoint]],$Q574)),"Y","N")</f>
        <v>N</v>
      </c>
      <c r="AD574" s="1294" t="str">
        <f>IF(ISNUMBER(SEARCH(kpi_catalog[[#Headers],[Campaign type]],$Q574)),"Y","N")</f>
        <v>N</v>
      </c>
      <c r="AE574" s="1294" t="str">
        <f>IF(ISNUMBER(SEARCH(kpi_catalog[[#Headers],[Product franchise]],$Q574)),"Y","N")</f>
        <v>N</v>
      </c>
      <c r="AF574" s="1294" t="str">
        <f>IF(ISNUMBER(SEARCH(kpi_catalog[[#Headers],[Product code]],$Q574)),"Y","N")</f>
        <v>Y</v>
      </c>
      <c r="AG574" s="1298"/>
      <c r="AH574" s="1296"/>
      <c r="AI574" s="1297"/>
      <c r="AJ574" s="1297"/>
    </row>
    <row r="575" spans="1:36" ht="30" customHeight="1">
      <c r="A575" s="1282">
        <v>573</v>
      </c>
      <c r="B575" s="1283" t="s">
        <v>4536</v>
      </c>
      <c r="C575" s="1296"/>
      <c r="D575" s="1323" t="s">
        <v>5022</v>
      </c>
      <c r="E575" s="1291" t="s">
        <v>5868</v>
      </c>
      <c r="F575" s="1291" t="str">
        <f>E574 &amp;" - LY"</f>
        <v>Average IPT - LY</v>
      </c>
      <c r="G575" s="1291" t="s">
        <v>3368</v>
      </c>
      <c r="H575" s="1355" t="s">
        <v>4336</v>
      </c>
      <c r="I575" s="1291" t="s">
        <v>145</v>
      </c>
      <c r="J575" s="1318" t="s">
        <v>5859</v>
      </c>
      <c r="K575" s="1291" t="s">
        <v>4346</v>
      </c>
      <c r="L575" s="1292" t="str">
        <f>IF(ISNUMBER(SEARCH(kpi_catalog[[#Headers],[Till Date]],K575)),"Y","N")</f>
        <v>N</v>
      </c>
      <c r="M575" s="1292" t="str">
        <f t="shared" si="9"/>
        <v>Y</v>
      </c>
      <c r="N575" s="1292" t="str">
        <f>IF(ISNUMBER(SEARCH(kpi_catalog[[#Headers],[YTD]],$K575)),"Y","N")</f>
        <v>Y</v>
      </c>
      <c r="O575" s="1292" t="str">
        <f t="shared" si="10"/>
        <v>N</v>
      </c>
      <c r="P575" s="1292" t="str">
        <f t="shared" si="11"/>
        <v>N</v>
      </c>
      <c r="Q575" s="1293" t="s">
        <v>5861</v>
      </c>
      <c r="R575" s="1319" t="str">
        <f>IF(ISNUMBER(SEARCH(kpi_catalog[[#Headers],[Division]],$Q575)),"Y","N")</f>
        <v>Y</v>
      </c>
      <c r="S575" s="1294" t="str">
        <f>IF(ISNUMBER(SEARCH(kpi_catalog[[#Headers],[Brand]],$Q575)),"Y","N")</f>
        <v>Y</v>
      </c>
      <c r="T575" s="1294" t="str">
        <f>IF(ISNUMBER(SEARCH(kpi_catalog[[#Headers],[Acquisition Period]],$Q575)),"Y","N")</f>
        <v>N</v>
      </c>
      <c r="U575" s="1294" t="str">
        <f>IF(ISNUMBER(SEARCH(kpi_catalog[[#Headers],[Engager Type]],$Q575)),"Y","N")</f>
        <v>N</v>
      </c>
      <c r="V575" s="1294" t="str">
        <f>IF(ISNUMBER(SEARCH(kpi_catalog[[#Headers],[Buyer Type]],$Q575)),"Y","N")</f>
        <v>N</v>
      </c>
      <c r="W575" s="1294" t="str">
        <f>IF(ISNUMBER(SEARCH(kpi_catalog[[#Headers],[Loyalty Filter]],$Q575)),"Y","N")</f>
        <v>Y</v>
      </c>
      <c r="X575" s="1294" t="str">
        <f>IF(ISNUMBER(SEARCH(kpi_catalog[[#Headers],[Channel]],$Q575)),"Y","N")</f>
        <v>N</v>
      </c>
      <c r="Y575" s="1294" t="str">
        <f>IF(ISNUMBER(SEARCH(kpi_catalog[[#Headers],[Campaign ID]],$Q575)),"Y","N")</f>
        <v>N</v>
      </c>
      <c r="Z575" s="1294" t="str">
        <f>IF(ISNUMBER(SEARCH(kpi_catalog[[#Headers],[Channel]],$Q575)),"Y","N")</f>
        <v>N</v>
      </c>
      <c r="AA575" s="1294" t="str">
        <f>IF(ISNUMBER(SEARCH(kpi_catalog[[#Headers],[Campaign ID]],$Q575)),"Y","N")</f>
        <v>N</v>
      </c>
      <c r="AB575" s="1294" t="str">
        <f>IF(ISNUMBER(SEARCH(kpi_catalog[[#Headers],[Campaign Name]],$Q575)),"Y","N")</f>
        <v>N</v>
      </c>
      <c r="AC575" s="1294" t="str">
        <f>IF(ISNUMBER(SEARCH(kpi_catalog[[#Headers],[Touchpoint]],$Q575)),"Y","N")</f>
        <v>N</v>
      </c>
      <c r="AD575" s="1294" t="str">
        <f>IF(ISNUMBER(SEARCH(kpi_catalog[[#Headers],[Campaign type]],$Q575)),"Y","N")</f>
        <v>N</v>
      </c>
      <c r="AE575" s="1294" t="str">
        <f>IF(ISNUMBER(SEARCH(kpi_catalog[[#Headers],[Product franchise]],$Q575)),"Y","N")</f>
        <v>N</v>
      </c>
      <c r="AF575" s="1294" t="str">
        <f>IF(ISNUMBER(SEARCH(kpi_catalog[[#Headers],[Product code]],$Q575)),"Y","N")</f>
        <v>Y</v>
      </c>
      <c r="AG575" s="1298"/>
      <c r="AH575" s="1296"/>
      <c r="AI575" s="1297"/>
      <c r="AJ575" s="1297"/>
    </row>
    <row r="576" spans="1:36" ht="30" customHeight="1">
      <c r="A576" s="1282">
        <v>574</v>
      </c>
      <c r="B576" s="1283" t="s">
        <v>4536</v>
      </c>
      <c r="C576" s="1296"/>
      <c r="D576" s="1323" t="s">
        <v>5022</v>
      </c>
      <c r="E576" s="1291" t="s">
        <v>5868</v>
      </c>
      <c r="F576" s="1291" t="str">
        <f>E574 &amp;" - YoY"</f>
        <v>Average IPT - YoY</v>
      </c>
      <c r="G576" s="1291" t="s">
        <v>4339</v>
      </c>
      <c r="H576" s="1355" t="s">
        <v>4336</v>
      </c>
      <c r="I576" s="1291" t="s">
        <v>145</v>
      </c>
      <c r="J576" s="1318" t="s">
        <v>5859</v>
      </c>
      <c r="K576" s="1291" t="s">
        <v>4346</v>
      </c>
      <c r="L576" s="1292" t="str">
        <f>IF(ISNUMBER(SEARCH(kpi_catalog[[#Headers],[Till Date]],K576)),"Y","N")</f>
        <v>N</v>
      </c>
      <c r="M576" s="1292" t="str">
        <f t="shared" si="9"/>
        <v>Y</v>
      </c>
      <c r="N576" s="1292" t="str">
        <f>IF(ISNUMBER(SEARCH(kpi_catalog[[#Headers],[YTD]],$K576)),"Y","N")</f>
        <v>Y</v>
      </c>
      <c r="O576" s="1292" t="str">
        <f t="shared" ref="O576:O607" si="12">IF(ISNUMBER(SEARCH("MTD",K576)),"Y","N")</f>
        <v>N</v>
      </c>
      <c r="P576" s="1292" t="str">
        <f t="shared" ref="P576:P607" si="13">IF(ISNUMBER(SEARCH("Selected date",K576)),"Y","N")</f>
        <v>N</v>
      </c>
      <c r="Q576" s="1293" t="s">
        <v>5861</v>
      </c>
      <c r="R576" s="1319" t="str">
        <f>IF(ISNUMBER(SEARCH(kpi_catalog[[#Headers],[Division]],$Q576)),"Y","N")</f>
        <v>Y</v>
      </c>
      <c r="S576" s="1294" t="str">
        <f>IF(ISNUMBER(SEARCH(kpi_catalog[[#Headers],[Brand]],$Q576)),"Y","N")</f>
        <v>Y</v>
      </c>
      <c r="T576" s="1294" t="str">
        <f>IF(ISNUMBER(SEARCH(kpi_catalog[[#Headers],[Acquisition Period]],$Q576)),"Y","N")</f>
        <v>N</v>
      </c>
      <c r="U576" s="1294" t="str">
        <f>IF(ISNUMBER(SEARCH(kpi_catalog[[#Headers],[Engager Type]],$Q576)),"Y","N")</f>
        <v>N</v>
      </c>
      <c r="V576" s="1294" t="str">
        <f>IF(ISNUMBER(SEARCH(kpi_catalog[[#Headers],[Buyer Type]],$Q576)),"Y","N")</f>
        <v>N</v>
      </c>
      <c r="W576" s="1294" t="str">
        <f>IF(ISNUMBER(SEARCH(kpi_catalog[[#Headers],[Loyalty Filter]],$Q576)),"Y","N")</f>
        <v>Y</v>
      </c>
      <c r="X576" s="1294" t="str">
        <f>IF(ISNUMBER(SEARCH(kpi_catalog[[#Headers],[Channel]],$Q576)),"Y","N")</f>
        <v>N</v>
      </c>
      <c r="Y576" s="1294" t="str">
        <f>IF(ISNUMBER(SEARCH(kpi_catalog[[#Headers],[Campaign ID]],$Q576)),"Y","N")</f>
        <v>N</v>
      </c>
      <c r="Z576" s="1294" t="str">
        <f>IF(ISNUMBER(SEARCH(kpi_catalog[[#Headers],[Channel]],$Q576)),"Y","N")</f>
        <v>N</v>
      </c>
      <c r="AA576" s="1294" t="str">
        <f>IF(ISNUMBER(SEARCH(kpi_catalog[[#Headers],[Campaign ID]],$Q576)),"Y","N")</f>
        <v>N</v>
      </c>
      <c r="AB576" s="1294" t="str">
        <f>IF(ISNUMBER(SEARCH(kpi_catalog[[#Headers],[Campaign Name]],$Q576)),"Y","N")</f>
        <v>N</v>
      </c>
      <c r="AC576" s="1294" t="str">
        <f>IF(ISNUMBER(SEARCH(kpi_catalog[[#Headers],[Touchpoint]],$Q576)),"Y","N")</f>
        <v>N</v>
      </c>
      <c r="AD576" s="1294" t="str">
        <f>IF(ISNUMBER(SEARCH(kpi_catalog[[#Headers],[Campaign type]],$Q576)),"Y","N")</f>
        <v>N</v>
      </c>
      <c r="AE576" s="1294" t="str">
        <f>IF(ISNUMBER(SEARCH(kpi_catalog[[#Headers],[Product franchise]],$Q576)),"Y","N")</f>
        <v>N</v>
      </c>
      <c r="AF576" s="1294" t="str">
        <f>IF(ISNUMBER(SEARCH(kpi_catalog[[#Headers],[Product code]],$Q576)),"Y","N")</f>
        <v>Y</v>
      </c>
      <c r="AG576" s="1298"/>
      <c r="AH576" s="1296"/>
      <c r="AI576" s="1297"/>
      <c r="AJ576" s="1297"/>
    </row>
    <row r="577" spans="1:36" ht="30" customHeight="1">
      <c r="A577" s="1282">
        <v>575</v>
      </c>
      <c r="B577" s="1283" t="s">
        <v>4536</v>
      </c>
      <c r="C577" s="1296"/>
      <c r="D577" s="1291" t="s">
        <v>5021</v>
      </c>
      <c r="E577" s="1291" t="s">
        <v>5021</v>
      </c>
      <c r="F577" s="1291" t="str">
        <f>E577 &amp;" - (Product level)"</f>
        <v>Frequency - (Product level)</v>
      </c>
      <c r="G577" s="1291" t="s">
        <v>3368</v>
      </c>
      <c r="H577" s="1355" t="s">
        <v>5869</v>
      </c>
      <c r="I577" s="1291" t="s">
        <v>145</v>
      </c>
      <c r="J577" s="1318" t="s">
        <v>5859</v>
      </c>
      <c r="K577" s="1291" t="s">
        <v>4346</v>
      </c>
      <c r="L577" s="1292" t="str">
        <f>IF(ISNUMBER(SEARCH(kpi_catalog[[#Headers],[Till Date]],K577)),"Y","N")</f>
        <v>N</v>
      </c>
      <c r="M577" s="1292" t="str">
        <f t="shared" si="9"/>
        <v>Y</v>
      </c>
      <c r="N577" s="1292" t="str">
        <f>IF(ISNUMBER(SEARCH(kpi_catalog[[#Headers],[YTD]],$K577)),"Y","N")</f>
        <v>Y</v>
      </c>
      <c r="O577" s="1292" t="str">
        <f t="shared" si="12"/>
        <v>N</v>
      </c>
      <c r="P577" s="1292" t="str">
        <f t="shared" si="13"/>
        <v>N</v>
      </c>
      <c r="Q577" s="1293" t="s">
        <v>5861</v>
      </c>
      <c r="R577" s="1319" t="str">
        <f>IF(ISNUMBER(SEARCH(kpi_catalog[[#Headers],[Division]],$Q577)),"Y","N")</f>
        <v>Y</v>
      </c>
      <c r="S577" s="1294" t="str">
        <f>IF(ISNUMBER(SEARCH(kpi_catalog[[#Headers],[Brand]],$Q577)),"Y","N")</f>
        <v>Y</v>
      </c>
      <c r="T577" s="1294" t="str">
        <f>IF(ISNUMBER(SEARCH(kpi_catalog[[#Headers],[Acquisition Period]],$Q577)),"Y","N")</f>
        <v>N</v>
      </c>
      <c r="U577" s="1294" t="str">
        <f>IF(ISNUMBER(SEARCH(kpi_catalog[[#Headers],[Engager Type]],$Q577)),"Y","N")</f>
        <v>N</v>
      </c>
      <c r="V577" s="1294" t="str">
        <f>IF(ISNUMBER(SEARCH(kpi_catalog[[#Headers],[Buyer Type]],$Q577)),"Y","N")</f>
        <v>N</v>
      </c>
      <c r="W577" s="1294" t="str">
        <f>IF(ISNUMBER(SEARCH(kpi_catalog[[#Headers],[Loyalty Filter]],$Q577)),"Y","N")</f>
        <v>Y</v>
      </c>
      <c r="X577" s="1294" t="str">
        <f>IF(ISNUMBER(SEARCH(kpi_catalog[[#Headers],[Channel]],$Q577)),"Y","N")</f>
        <v>N</v>
      </c>
      <c r="Y577" s="1294" t="str">
        <f>IF(ISNUMBER(SEARCH(kpi_catalog[[#Headers],[Campaign ID]],$Q577)),"Y","N")</f>
        <v>N</v>
      </c>
      <c r="Z577" s="1294" t="str">
        <f>IF(ISNUMBER(SEARCH(kpi_catalog[[#Headers],[Channel]],$Q577)),"Y","N")</f>
        <v>N</v>
      </c>
      <c r="AA577" s="1294" t="str">
        <f>IF(ISNUMBER(SEARCH(kpi_catalog[[#Headers],[Campaign ID]],$Q577)),"Y","N")</f>
        <v>N</v>
      </c>
      <c r="AB577" s="1294" t="str">
        <f>IF(ISNUMBER(SEARCH(kpi_catalog[[#Headers],[Campaign Name]],$Q577)),"Y","N")</f>
        <v>N</v>
      </c>
      <c r="AC577" s="1294" t="str">
        <f>IF(ISNUMBER(SEARCH(kpi_catalog[[#Headers],[Touchpoint]],$Q577)),"Y","N")</f>
        <v>N</v>
      </c>
      <c r="AD577" s="1294" t="str">
        <f>IF(ISNUMBER(SEARCH(kpi_catalog[[#Headers],[Campaign type]],$Q577)),"Y","N")</f>
        <v>N</v>
      </c>
      <c r="AE577" s="1294" t="str">
        <f>IF(ISNUMBER(SEARCH(kpi_catalog[[#Headers],[Product franchise]],$Q577)),"Y","N")</f>
        <v>N</v>
      </c>
      <c r="AF577" s="1294" t="str">
        <f>IF(ISNUMBER(SEARCH(kpi_catalog[[#Headers],[Product code]],$Q577)),"Y","N")</f>
        <v>Y</v>
      </c>
      <c r="AG577" s="1298"/>
      <c r="AH577" s="1296"/>
      <c r="AI577" s="1297"/>
      <c r="AJ577" s="1297"/>
    </row>
    <row r="578" spans="1:36" ht="30" customHeight="1">
      <c r="A578" s="1282">
        <v>576</v>
      </c>
      <c r="B578" s="1283" t="s">
        <v>4536</v>
      </c>
      <c r="C578" s="1296"/>
      <c r="D578" s="1291" t="s">
        <v>5021</v>
      </c>
      <c r="E578" s="1291" t="s">
        <v>5021</v>
      </c>
      <c r="F578" s="1291" t="str">
        <f>E577 &amp;" - (Product level) - LY"</f>
        <v>Frequency - (Product level) - LY</v>
      </c>
      <c r="G578" s="1291" t="s">
        <v>3368</v>
      </c>
      <c r="H578" s="1355" t="s">
        <v>4336</v>
      </c>
      <c r="I578" s="1291" t="s">
        <v>145</v>
      </c>
      <c r="J578" s="1318" t="s">
        <v>5859</v>
      </c>
      <c r="K578" s="1291" t="s">
        <v>4346</v>
      </c>
      <c r="L578" s="1292" t="str">
        <f>IF(ISNUMBER(SEARCH(kpi_catalog[[#Headers],[Till Date]],K578)),"Y","N")</f>
        <v>N</v>
      </c>
      <c r="M578" s="1292" t="str">
        <f t="shared" si="9"/>
        <v>Y</v>
      </c>
      <c r="N578" s="1292" t="str">
        <f>IF(ISNUMBER(SEARCH(kpi_catalog[[#Headers],[YTD]],$K578)),"Y","N")</f>
        <v>Y</v>
      </c>
      <c r="O578" s="1292" t="str">
        <f t="shared" si="12"/>
        <v>N</v>
      </c>
      <c r="P578" s="1292" t="str">
        <f t="shared" si="13"/>
        <v>N</v>
      </c>
      <c r="Q578" s="1293" t="s">
        <v>5861</v>
      </c>
      <c r="R578" s="1319" t="str">
        <f>IF(ISNUMBER(SEARCH(kpi_catalog[[#Headers],[Division]],$Q578)),"Y","N")</f>
        <v>Y</v>
      </c>
      <c r="S578" s="1294" t="str">
        <f>IF(ISNUMBER(SEARCH(kpi_catalog[[#Headers],[Brand]],$Q578)),"Y","N")</f>
        <v>Y</v>
      </c>
      <c r="T578" s="1294" t="str">
        <f>IF(ISNUMBER(SEARCH(kpi_catalog[[#Headers],[Acquisition Period]],$Q578)),"Y","N")</f>
        <v>N</v>
      </c>
      <c r="U578" s="1294" t="str">
        <f>IF(ISNUMBER(SEARCH(kpi_catalog[[#Headers],[Engager Type]],$Q578)),"Y","N")</f>
        <v>N</v>
      </c>
      <c r="V578" s="1294" t="str">
        <f>IF(ISNUMBER(SEARCH(kpi_catalog[[#Headers],[Buyer Type]],$Q578)),"Y","N")</f>
        <v>N</v>
      </c>
      <c r="W578" s="1294" t="str">
        <f>IF(ISNUMBER(SEARCH(kpi_catalog[[#Headers],[Loyalty Filter]],$Q578)),"Y","N")</f>
        <v>Y</v>
      </c>
      <c r="X578" s="1294" t="str">
        <f>IF(ISNUMBER(SEARCH(kpi_catalog[[#Headers],[Channel]],$Q578)),"Y","N")</f>
        <v>N</v>
      </c>
      <c r="Y578" s="1294" t="str">
        <f>IF(ISNUMBER(SEARCH(kpi_catalog[[#Headers],[Campaign ID]],$Q578)),"Y","N")</f>
        <v>N</v>
      </c>
      <c r="Z578" s="1294" t="str">
        <f>IF(ISNUMBER(SEARCH(kpi_catalog[[#Headers],[Channel]],$Q578)),"Y","N")</f>
        <v>N</v>
      </c>
      <c r="AA578" s="1294" t="str">
        <f>IF(ISNUMBER(SEARCH(kpi_catalog[[#Headers],[Campaign ID]],$Q578)),"Y","N")</f>
        <v>N</v>
      </c>
      <c r="AB578" s="1294" t="str">
        <f>IF(ISNUMBER(SEARCH(kpi_catalog[[#Headers],[Campaign Name]],$Q578)),"Y","N")</f>
        <v>N</v>
      </c>
      <c r="AC578" s="1294" t="str">
        <f>IF(ISNUMBER(SEARCH(kpi_catalog[[#Headers],[Touchpoint]],$Q578)),"Y","N")</f>
        <v>N</v>
      </c>
      <c r="AD578" s="1294" t="str">
        <f>IF(ISNUMBER(SEARCH(kpi_catalog[[#Headers],[Campaign type]],$Q578)),"Y","N")</f>
        <v>N</v>
      </c>
      <c r="AE578" s="1294" t="str">
        <f>IF(ISNUMBER(SEARCH(kpi_catalog[[#Headers],[Product franchise]],$Q578)),"Y","N")</f>
        <v>N</v>
      </c>
      <c r="AF578" s="1294" t="str">
        <f>IF(ISNUMBER(SEARCH(kpi_catalog[[#Headers],[Product code]],$Q578)),"Y","N")</f>
        <v>Y</v>
      </c>
      <c r="AG578" s="1298"/>
      <c r="AH578" s="1296"/>
      <c r="AI578" s="1297"/>
      <c r="AJ578" s="1297"/>
    </row>
    <row r="579" spans="1:36" ht="30" customHeight="1">
      <c r="A579" s="1282">
        <v>577</v>
      </c>
      <c r="B579" s="1283" t="s">
        <v>4536</v>
      </c>
      <c r="C579" s="1296"/>
      <c r="D579" s="1291" t="s">
        <v>5021</v>
      </c>
      <c r="E579" s="1291" t="s">
        <v>5021</v>
      </c>
      <c r="F579" s="1291" t="str">
        <f>E577 &amp;" - YoY"</f>
        <v>Frequency - YoY</v>
      </c>
      <c r="G579" s="1291" t="s">
        <v>4339</v>
      </c>
      <c r="H579" s="1355" t="s">
        <v>4336</v>
      </c>
      <c r="I579" s="1291" t="s">
        <v>145</v>
      </c>
      <c r="J579" s="1318" t="s">
        <v>5859</v>
      </c>
      <c r="K579" s="1291" t="s">
        <v>4346</v>
      </c>
      <c r="L579" s="1292" t="str">
        <f>IF(ISNUMBER(SEARCH(kpi_catalog[[#Headers],[Till Date]],K579)),"Y","N")</f>
        <v>N</v>
      </c>
      <c r="M579" s="1292" t="str">
        <f t="shared" si="9"/>
        <v>Y</v>
      </c>
      <c r="N579" s="1292" t="str">
        <f>IF(ISNUMBER(SEARCH(kpi_catalog[[#Headers],[YTD]],$K579)),"Y","N")</f>
        <v>Y</v>
      </c>
      <c r="O579" s="1292" t="str">
        <f t="shared" si="12"/>
        <v>N</v>
      </c>
      <c r="P579" s="1292" t="str">
        <f t="shared" si="13"/>
        <v>N</v>
      </c>
      <c r="Q579" s="1293" t="s">
        <v>5861</v>
      </c>
      <c r="R579" s="1319" t="str">
        <f>IF(ISNUMBER(SEARCH(kpi_catalog[[#Headers],[Division]],$Q579)),"Y","N")</f>
        <v>Y</v>
      </c>
      <c r="S579" s="1294" t="str">
        <f>IF(ISNUMBER(SEARCH(kpi_catalog[[#Headers],[Brand]],$Q579)),"Y","N")</f>
        <v>Y</v>
      </c>
      <c r="T579" s="1294" t="str">
        <f>IF(ISNUMBER(SEARCH(kpi_catalog[[#Headers],[Acquisition Period]],$Q579)),"Y","N")</f>
        <v>N</v>
      </c>
      <c r="U579" s="1294" t="str">
        <f>IF(ISNUMBER(SEARCH(kpi_catalog[[#Headers],[Engager Type]],$Q579)),"Y","N")</f>
        <v>N</v>
      </c>
      <c r="V579" s="1294" t="str">
        <f>IF(ISNUMBER(SEARCH(kpi_catalog[[#Headers],[Buyer Type]],$Q579)),"Y","N")</f>
        <v>N</v>
      </c>
      <c r="W579" s="1294" t="str">
        <f>IF(ISNUMBER(SEARCH(kpi_catalog[[#Headers],[Loyalty Filter]],$Q579)),"Y","N")</f>
        <v>Y</v>
      </c>
      <c r="X579" s="1294" t="str">
        <f>IF(ISNUMBER(SEARCH(kpi_catalog[[#Headers],[Channel]],$Q579)),"Y","N")</f>
        <v>N</v>
      </c>
      <c r="Y579" s="1294" t="str">
        <f>IF(ISNUMBER(SEARCH(kpi_catalog[[#Headers],[Campaign ID]],$Q579)),"Y","N")</f>
        <v>N</v>
      </c>
      <c r="Z579" s="1294" t="str">
        <f>IF(ISNUMBER(SEARCH(kpi_catalog[[#Headers],[Channel]],$Q579)),"Y","N")</f>
        <v>N</v>
      </c>
      <c r="AA579" s="1294" t="str">
        <f>IF(ISNUMBER(SEARCH(kpi_catalog[[#Headers],[Campaign ID]],$Q579)),"Y","N")</f>
        <v>N</v>
      </c>
      <c r="AB579" s="1294" t="str">
        <f>IF(ISNUMBER(SEARCH(kpi_catalog[[#Headers],[Campaign Name]],$Q579)),"Y","N")</f>
        <v>N</v>
      </c>
      <c r="AC579" s="1294" t="str">
        <f>IF(ISNUMBER(SEARCH(kpi_catalog[[#Headers],[Touchpoint]],$Q579)),"Y","N")</f>
        <v>N</v>
      </c>
      <c r="AD579" s="1294" t="str">
        <f>IF(ISNUMBER(SEARCH(kpi_catalog[[#Headers],[Campaign type]],$Q579)),"Y","N")</f>
        <v>N</v>
      </c>
      <c r="AE579" s="1294" t="str">
        <f>IF(ISNUMBER(SEARCH(kpi_catalog[[#Headers],[Product franchise]],$Q579)),"Y","N")</f>
        <v>N</v>
      </c>
      <c r="AF579" s="1294" t="str">
        <f>IF(ISNUMBER(SEARCH(kpi_catalog[[#Headers],[Product code]],$Q579)),"Y","N")</f>
        <v>Y</v>
      </c>
      <c r="AG579" s="1298"/>
      <c r="AH579" s="1296"/>
      <c r="AI579" s="1297"/>
      <c r="AJ579" s="1297"/>
    </row>
    <row r="580" spans="1:36" ht="30" customHeight="1">
      <c r="A580" s="1282">
        <v>578</v>
      </c>
      <c r="B580" s="1283" t="s">
        <v>4536</v>
      </c>
      <c r="C580" s="1296"/>
      <c r="D580" s="1291" t="s">
        <v>5021</v>
      </c>
      <c r="E580" s="1291" t="s">
        <v>5021</v>
      </c>
      <c r="F580" s="1291" t="str">
        <f>E577 &amp;" - (Category level)"</f>
        <v>Frequency - (Category level)</v>
      </c>
      <c r="G580" s="1291" t="s">
        <v>3368</v>
      </c>
      <c r="H580" s="1291" t="s">
        <v>4413</v>
      </c>
      <c r="I580" s="1291" t="s">
        <v>145</v>
      </c>
      <c r="J580" s="1318" t="s">
        <v>5859</v>
      </c>
      <c r="K580" s="1291" t="s">
        <v>4346</v>
      </c>
      <c r="L580" s="1292" t="str">
        <f>IF(ISNUMBER(SEARCH(kpi_catalog[[#Headers],[Till Date]],K580)),"Y","N")</f>
        <v>N</v>
      </c>
      <c r="M580" s="1292" t="str">
        <f t="shared" si="9"/>
        <v>Y</v>
      </c>
      <c r="N580" s="1292" t="str">
        <f>IF(ISNUMBER(SEARCH(kpi_catalog[[#Headers],[YTD]],$K580)),"Y","N")</f>
        <v>Y</v>
      </c>
      <c r="O580" s="1292" t="str">
        <f t="shared" si="12"/>
        <v>N</v>
      </c>
      <c r="P580" s="1292" t="str">
        <f t="shared" si="13"/>
        <v>N</v>
      </c>
      <c r="Q580" s="1293" t="s">
        <v>5861</v>
      </c>
      <c r="R580" s="1319" t="str">
        <f>IF(ISNUMBER(SEARCH(kpi_catalog[[#Headers],[Division]],$Q580)),"Y","N")</f>
        <v>Y</v>
      </c>
      <c r="S580" s="1294" t="str">
        <f>IF(ISNUMBER(SEARCH(kpi_catalog[[#Headers],[Brand]],$Q580)),"Y","N")</f>
        <v>Y</v>
      </c>
      <c r="T580" s="1294" t="str">
        <f>IF(ISNUMBER(SEARCH(kpi_catalog[[#Headers],[Acquisition Period]],$Q580)),"Y","N")</f>
        <v>N</v>
      </c>
      <c r="U580" s="1294" t="str">
        <f>IF(ISNUMBER(SEARCH(kpi_catalog[[#Headers],[Engager Type]],$Q580)),"Y","N")</f>
        <v>N</v>
      </c>
      <c r="V580" s="1294" t="str">
        <f>IF(ISNUMBER(SEARCH(kpi_catalog[[#Headers],[Buyer Type]],$Q580)),"Y","N")</f>
        <v>N</v>
      </c>
      <c r="W580" s="1294" t="str">
        <f>IF(ISNUMBER(SEARCH(kpi_catalog[[#Headers],[Loyalty Filter]],$Q580)),"Y","N")</f>
        <v>Y</v>
      </c>
      <c r="X580" s="1294" t="str">
        <f>IF(ISNUMBER(SEARCH(kpi_catalog[[#Headers],[Channel]],$Q580)),"Y","N")</f>
        <v>N</v>
      </c>
      <c r="Y580" s="1294" t="str">
        <f>IF(ISNUMBER(SEARCH(kpi_catalog[[#Headers],[Campaign ID]],$Q580)),"Y","N")</f>
        <v>N</v>
      </c>
      <c r="Z580" s="1294" t="str">
        <f>IF(ISNUMBER(SEARCH(kpi_catalog[[#Headers],[Channel]],$Q580)),"Y","N")</f>
        <v>N</v>
      </c>
      <c r="AA580" s="1294" t="str">
        <f>IF(ISNUMBER(SEARCH(kpi_catalog[[#Headers],[Campaign ID]],$Q580)),"Y","N")</f>
        <v>N</v>
      </c>
      <c r="AB580" s="1294" t="str">
        <f>IF(ISNUMBER(SEARCH(kpi_catalog[[#Headers],[Campaign Name]],$Q580)),"Y","N")</f>
        <v>N</v>
      </c>
      <c r="AC580" s="1294" t="str">
        <f>IF(ISNUMBER(SEARCH(kpi_catalog[[#Headers],[Touchpoint]],$Q580)),"Y","N")</f>
        <v>N</v>
      </c>
      <c r="AD580" s="1294" t="str">
        <f>IF(ISNUMBER(SEARCH(kpi_catalog[[#Headers],[Campaign type]],$Q580)),"Y","N")</f>
        <v>N</v>
      </c>
      <c r="AE580" s="1294" t="str">
        <f>IF(ISNUMBER(SEARCH(kpi_catalog[[#Headers],[Product franchise]],$Q580)),"Y","N")</f>
        <v>N</v>
      </c>
      <c r="AF580" s="1294" t="str">
        <f>IF(ISNUMBER(SEARCH(kpi_catalog[[#Headers],[Product code]],$Q580)),"Y","N")</f>
        <v>Y</v>
      </c>
      <c r="AG580" s="1298"/>
      <c r="AH580" s="1296"/>
      <c r="AI580" s="1297"/>
      <c r="AJ580" s="1297"/>
    </row>
    <row r="581" spans="1:36" ht="30" customHeight="1">
      <c r="A581" s="1282">
        <v>579</v>
      </c>
      <c r="B581" s="1283" t="s">
        <v>4536</v>
      </c>
      <c r="C581" s="1296"/>
      <c r="D581" s="1291" t="s">
        <v>5021</v>
      </c>
      <c r="E581" s="1291" t="s">
        <v>5021</v>
      </c>
      <c r="F581" s="1291" t="str">
        <f>E577 &amp;" - (Brand level)"</f>
        <v>Frequency - (Brand level)</v>
      </c>
      <c r="G581" s="1291" t="s">
        <v>3368</v>
      </c>
      <c r="H581" s="1291" t="s">
        <v>4413</v>
      </c>
      <c r="I581" s="1291" t="s">
        <v>145</v>
      </c>
      <c r="J581" s="1318" t="s">
        <v>5859</v>
      </c>
      <c r="K581" s="1291" t="s">
        <v>4346</v>
      </c>
      <c r="L581" s="1292" t="str">
        <f>IF(ISNUMBER(SEARCH(kpi_catalog[[#Headers],[Till Date]],K581)),"Y","N")</f>
        <v>N</v>
      </c>
      <c r="M581" s="1292" t="str">
        <f t="shared" si="9"/>
        <v>Y</v>
      </c>
      <c r="N581" s="1292" t="str">
        <f>IF(ISNUMBER(SEARCH(kpi_catalog[[#Headers],[YTD]],$K581)),"Y","N")</f>
        <v>Y</v>
      </c>
      <c r="O581" s="1292" t="str">
        <f t="shared" si="12"/>
        <v>N</v>
      </c>
      <c r="P581" s="1292" t="str">
        <f t="shared" si="13"/>
        <v>N</v>
      </c>
      <c r="Q581" s="1293" t="s">
        <v>5861</v>
      </c>
      <c r="R581" s="1319" t="str">
        <f>IF(ISNUMBER(SEARCH(kpi_catalog[[#Headers],[Division]],$Q581)),"Y","N")</f>
        <v>Y</v>
      </c>
      <c r="S581" s="1294" t="str">
        <f>IF(ISNUMBER(SEARCH(kpi_catalog[[#Headers],[Brand]],$Q581)),"Y","N")</f>
        <v>Y</v>
      </c>
      <c r="T581" s="1294" t="str">
        <f>IF(ISNUMBER(SEARCH(kpi_catalog[[#Headers],[Acquisition Period]],$Q581)),"Y","N")</f>
        <v>N</v>
      </c>
      <c r="U581" s="1294" t="str">
        <f>IF(ISNUMBER(SEARCH(kpi_catalog[[#Headers],[Engager Type]],$Q581)),"Y","N")</f>
        <v>N</v>
      </c>
      <c r="V581" s="1294" t="str">
        <f>IF(ISNUMBER(SEARCH(kpi_catalog[[#Headers],[Buyer Type]],$Q581)),"Y","N")</f>
        <v>N</v>
      </c>
      <c r="W581" s="1294" t="str">
        <f>IF(ISNUMBER(SEARCH(kpi_catalog[[#Headers],[Loyalty Filter]],$Q581)),"Y","N")</f>
        <v>Y</v>
      </c>
      <c r="X581" s="1294" t="str">
        <f>IF(ISNUMBER(SEARCH(kpi_catalog[[#Headers],[Channel]],$Q581)),"Y","N")</f>
        <v>N</v>
      </c>
      <c r="Y581" s="1294" t="str">
        <f>IF(ISNUMBER(SEARCH(kpi_catalog[[#Headers],[Campaign ID]],$Q581)),"Y","N")</f>
        <v>N</v>
      </c>
      <c r="Z581" s="1294" t="str">
        <f>IF(ISNUMBER(SEARCH(kpi_catalog[[#Headers],[Channel]],$Q581)),"Y","N")</f>
        <v>N</v>
      </c>
      <c r="AA581" s="1294" t="str">
        <f>IF(ISNUMBER(SEARCH(kpi_catalog[[#Headers],[Campaign ID]],$Q581)),"Y","N")</f>
        <v>N</v>
      </c>
      <c r="AB581" s="1294" t="str">
        <f>IF(ISNUMBER(SEARCH(kpi_catalog[[#Headers],[Campaign Name]],$Q581)),"Y","N")</f>
        <v>N</v>
      </c>
      <c r="AC581" s="1294" t="str">
        <f>IF(ISNUMBER(SEARCH(kpi_catalog[[#Headers],[Touchpoint]],$Q581)),"Y","N")</f>
        <v>N</v>
      </c>
      <c r="AD581" s="1294" t="str">
        <f>IF(ISNUMBER(SEARCH(kpi_catalog[[#Headers],[Campaign type]],$Q581)),"Y","N")</f>
        <v>N</v>
      </c>
      <c r="AE581" s="1294" t="str">
        <f>IF(ISNUMBER(SEARCH(kpi_catalog[[#Headers],[Product franchise]],$Q581)),"Y","N")</f>
        <v>N</v>
      </c>
      <c r="AF581" s="1294" t="str">
        <f>IF(ISNUMBER(SEARCH(kpi_catalog[[#Headers],[Product code]],$Q581)),"Y","N")</f>
        <v>Y</v>
      </c>
      <c r="AG581" s="1298"/>
      <c r="AH581" s="1296"/>
      <c r="AI581" s="1297"/>
      <c r="AJ581" s="1297"/>
    </row>
    <row r="582" spans="1:36" ht="30" customHeight="1">
      <c r="A582" s="1282">
        <v>580</v>
      </c>
      <c r="B582" s="1283" t="s">
        <v>4536</v>
      </c>
      <c r="C582" s="1296"/>
      <c r="D582" s="1323" t="s">
        <v>4447</v>
      </c>
      <c r="E582" s="1291" t="s">
        <v>4447</v>
      </c>
      <c r="F582" s="1291" t="str">
        <f>E582 &amp;" - (Product level)"</f>
        <v>AOV - (Product level)</v>
      </c>
      <c r="G582" s="1291" t="s">
        <v>3368</v>
      </c>
      <c r="H582" s="1355" t="s">
        <v>5869</v>
      </c>
      <c r="I582" s="1291" t="s">
        <v>145</v>
      </c>
      <c r="J582" s="1318" t="s">
        <v>5859</v>
      </c>
      <c r="K582" s="1291" t="s">
        <v>4346</v>
      </c>
      <c r="L582" s="1292" t="str">
        <f>IF(ISNUMBER(SEARCH(kpi_catalog[[#Headers],[Till Date]],K582)),"Y","N")</f>
        <v>N</v>
      </c>
      <c r="M582" s="1292" t="str">
        <f t="shared" si="9"/>
        <v>Y</v>
      </c>
      <c r="N582" s="1292" t="str">
        <f>IF(ISNUMBER(SEARCH(kpi_catalog[[#Headers],[YTD]],$K582)),"Y","N")</f>
        <v>Y</v>
      </c>
      <c r="O582" s="1292" t="str">
        <f t="shared" si="12"/>
        <v>N</v>
      </c>
      <c r="P582" s="1292" t="str">
        <f t="shared" si="13"/>
        <v>N</v>
      </c>
      <c r="Q582" s="1293" t="s">
        <v>5861</v>
      </c>
      <c r="R582" s="1319" t="str">
        <f>IF(ISNUMBER(SEARCH(kpi_catalog[[#Headers],[Division]],$Q582)),"Y","N")</f>
        <v>Y</v>
      </c>
      <c r="S582" s="1294" t="str">
        <f>IF(ISNUMBER(SEARCH(kpi_catalog[[#Headers],[Brand]],$Q582)),"Y","N")</f>
        <v>Y</v>
      </c>
      <c r="T582" s="1294" t="str">
        <f>IF(ISNUMBER(SEARCH(kpi_catalog[[#Headers],[Acquisition Period]],$Q582)),"Y","N")</f>
        <v>N</v>
      </c>
      <c r="U582" s="1294" t="str">
        <f>IF(ISNUMBER(SEARCH(kpi_catalog[[#Headers],[Engager Type]],$Q582)),"Y","N")</f>
        <v>N</v>
      </c>
      <c r="V582" s="1294" t="str">
        <f>IF(ISNUMBER(SEARCH(kpi_catalog[[#Headers],[Buyer Type]],$Q582)),"Y","N")</f>
        <v>N</v>
      </c>
      <c r="W582" s="1294" t="str">
        <f>IF(ISNUMBER(SEARCH(kpi_catalog[[#Headers],[Loyalty Filter]],$Q582)),"Y","N")</f>
        <v>Y</v>
      </c>
      <c r="X582" s="1294" t="str">
        <f>IF(ISNUMBER(SEARCH(kpi_catalog[[#Headers],[Channel]],$Q582)),"Y","N")</f>
        <v>N</v>
      </c>
      <c r="Y582" s="1294" t="str">
        <f>IF(ISNUMBER(SEARCH(kpi_catalog[[#Headers],[Campaign ID]],$Q582)),"Y","N")</f>
        <v>N</v>
      </c>
      <c r="Z582" s="1294" t="str">
        <f>IF(ISNUMBER(SEARCH(kpi_catalog[[#Headers],[Channel]],$Q582)),"Y","N")</f>
        <v>N</v>
      </c>
      <c r="AA582" s="1294" t="str">
        <f>IF(ISNUMBER(SEARCH(kpi_catalog[[#Headers],[Campaign ID]],$Q582)),"Y","N")</f>
        <v>N</v>
      </c>
      <c r="AB582" s="1294" t="str">
        <f>IF(ISNUMBER(SEARCH(kpi_catalog[[#Headers],[Campaign Name]],$Q582)),"Y","N")</f>
        <v>N</v>
      </c>
      <c r="AC582" s="1294" t="str">
        <f>IF(ISNUMBER(SEARCH(kpi_catalog[[#Headers],[Touchpoint]],$Q582)),"Y","N")</f>
        <v>N</v>
      </c>
      <c r="AD582" s="1294" t="str">
        <f>IF(ISNUMBER(SEARCH(kpi_catalog[[#Headers],[Campaign type]],$Q582)),"Y","N")</f>
        <v>N</v>
      </c>
      <c r="AE582" s="1294" t="str">
        <f>IF(ISNUMBER(SEARCH(kpi_catalog[[#Headers],[Product franchise]],$Q582)),"Y","N")</f>
        <v>N</v>
      </c>
      <c r="AF582" s="1294" t="str">
        <f>IF(ISNUMBER(SEARCH(kpi_catalog[[#Headers],[Product code]],$Q582)),"Y","N")</f>
        <v>Y</v>
      </c>
      <c r="AG582" s="1298"/>
      <c r="AH582" s="1296"/>
      <c r="AI582" s="1297"/>
      <c r="AJ582" s="1297"/>
    </row>
    <row r="583" spans="1:36" ht="30" customHeight="1">
      <c r="A583" s="1282">
        <v>581</v>
      </c>
      <c r="B583" s="1283" t="s">
        <v>4536</v>
      </c>
      <c r="C583" s="1296"/>
      <c r="D583" s="1323" t="s">
        <v>4447</v>
      </c>
      <c r="E583" s="1291" t="s">
        <v>4447</v>
      </c>
      <c r="F583" s="1291" t="str">
        <f>E582 &amp;" - (Product level) - LY"</f>
        <v>AOV - (Product level) - LY</v>
      </c>
      <c r="G583" s="1291" t="s">
        <v>3368</v>
      </c>
      <c r="H583" s="1355" t="s">
        <v>4336</v>
      </c>
      <c r="I583" s="1291" t="s">
        <v>145</v>
      </c>
      <c r="J583" s="1318" t="s">
        <v>5859</v>
      </c>
      <c r="K583" s="1291" t="s">
        <v>4346</v>
      </c>
      <c r="L583" s="1292" t="str">
        <f>IF(ISNUMBER(SEARCH(kpi_catalog[[#Headers],[Till Date]],K583)),"Y","N")</f>
        <v>N</v>
      </c>
      <c r="M583" s="1292" t="str">
        <f t="shared" si="9"/>
        <v>Y</v>
      </c>
      <c r="N583" s="1292" t="str">
        <f>IF(ISNUMBER(SEARCH(kpi_catalog[[#Headers],[YTD]],$K583)),"Y","N")</f>
        <v>Y</v>
      </c>
      <c r="O583" s="1292" t="str">
        <f t="shared" si="12"/>
        <v>N</v>
      </c>
      <c r="P583" s="1292" t="str">
        <f t="shared" si="13"/>
        <v>N</v>
      </c>
      <c r="Q583" s="1293" t="s">
        <v>5861</v>
      </c>
      <c r="R583" s="1319" t="str">
        <f>IF(ISNUMBER(SEARCH(kpi_catalog[[#Headers],[Division]],$Q583)),"Y","N")</f>
        <v>Y</v>
      </c>
      <c r="S583" s="1294" t="str">
        <f>IF(ISNUMBER(SEARCH(kpi_catalog[[#Headers],[Brand]],$Q583)),"Y","N")</f>
        <v>Y</v>
      </c>
      <c r="T583" s="1294" t="str">
        <f>IF(ISNUMBER(SEARCH(kpi_catalog[[#Headers],[Acquisition Period]],$Q583)),"Y","N")</f>
        <v>N</v>
      </c>
      <c r="U583" s="1294" t="str">
        <f>IF(ISNUMBER(SEARCH(kpi_catalog[[#Headers],[Engager Type]],$Q583)),"Y","N")</f>
        <v>N</v>
      </c>
      <c r="V583" s="1294" t="str">
        <f>IF(ISNUMBER(SEARCH(kpi_catalog[[#Headers],[Buyer Type]],$Q583)),"Y","N")</f>
        <v>N</v>
      </c>
      <c r="W583" s="1294" t="str">
        <f>IF(ISNUMBER(SEARCH(kpi_catalog[[#Headers],[Loyalty Filter]],$Q583)),"Y","N")</f>
        <v>Y</v>
      </c>
      <c r="X583" s="1294" t="str">
        <f>IF(ISNUMBER(SEARCH(kpi_catalog[[#Headers],[Channel]],$Q583)),"Y","N")</f>
        <v>N</v>
      </c>
      <c r="Y583" s="1294" t="str">
        <f>IF(ISNUMBER(SEARCH(kpi_catalog[[#Headers],[Campaign ID]],$Q583)),"Y","N")</f>
        <v>N</v>
      </c>
      <c r="Z583" s="1294" t="str">
        <f>IF(ISNUMBER(SEARCH(kpi_catalog[[#Headers],[Channel]],$Q583)),"Y","N")</f>
        <v>N</v>
      </c>
      <c r="AA583" s="1294" t="str">
        <f>IF(ISNUMBER(SEARCH(kpi_catalog[[#Headers],[Campaign ID]],$Q583)),"Y","N")</f>
        <v>N</v>
      </c>
      <c r="AB583" s="1294" t="str">
        <f>IF(ISNUMBER(SEARCH(kpi_catalog[[#Headers],[Campaign Name]],$Q583)),"Y","N")</f>
        <v>N</v>
      </c>
      <c r="AC583" s="1294" t="str">
        <f>IF(ISNUMBER(SEARCH(kpi_catalog[[#Headers],[Touchpoint]],$Q583)),"Y","N")</f>
        <v>N</v>
      </c>
      <c r="AD583" s="1294" t="str">
        <f>IF(ISNUMBER(SEARCH(kpi_catalog[[#Headers],[Campaign type]],$Q583)),"Y","N")</f>
        <v>N</v>
      </c>
      <c r="AE583" s="1294" t="str">
        <f>IF(ISNUMBER(SEARCH(kpi_catalog[[#Headers],[Product franchise]],$Q583)),"Y","N")</f>
        <v>N</v>
      </c>
      <c r="AF583" s="1294" t="str">
        <f>IF(ISNUMBER(SEARCH(kpi_catalog[[#Headers],[Product code]],$Q583)),"Y","N")</f>
        <v>Y</v>
      </c>
      <c r="AG583" s="1298"/>
      <c r="AH583" s="1296"/>
      <c r="AI583" s="1297"/>
      <c r="AJ583" s="1297"/>
    </row>
    <row r="584" spans="1:36" ht="30" customHeight="1">
      <c r="A584" s="1282">
        <v>582</v>
      </c>
      <c r="B584" s="1283" t="s">
        <v>4536</v>
      </c>
      <c r="C584" s="1296"/>
      <c r="D584" s="1323" t="s">
        <v>4447</v>
      </c>
      <c r="E584" s="1291" t="s">
        <v>4447</v>
      </c>
      <c r="F584" s="1291" t="str">
        <f>E582 &amp;" - YoY"</f>
        <v>AOV - YoY</v>
      </c>
      <c r="G584" s="1291" t="s">
        <v>4339</v>
      </c>
      <c r="H584" s="1355" t="s">
        <v>4336</v>
      </c>
      <c r="I584" s="1291" t="s">
        <v>145</v>
      </c>
      <c r="J584" s="1318" t="s">
        <v>5859</v>
      </c>
      <c r="K584" s="1291" t="s">
        <v>4346</v>
      </c>
      <c r="L584" s="1292" t="str">
        <f>IF(ISNUMBER(SEARCH(kpi_catalog[[#Headers],[Till Date]],K584)),"Y","N")</f>
        <v>N</v>
      </c>
      <c r="M584" s="1292" t="str">
        <f t="shared" si="9"/>
        <v>Y</v>
      </c>
      <c r="N584" s="1292" t="str">
        <f>IF(ISNUMBER(SEARCH(kpi_catalog[[#Headers],[YTD]],$K584)),"Y","N")</f>
        <v>Y</v>
      </c>
      <c r="O584" s="1292" t="str">
        <f t="shared" si="12"/>
        <v>N</v>
      </c>
      <c r="P584" s="1292" t="str">
        <f t="shared" si="13"/>
        <v>N</v>
      </c>
      <c r="Q584" s="1293" t="s">
        <v>5861</v>
      </c>
      <c r="R584" s="1319" t="str">
        <f>IF(ISNUMBER(SEARCH(kpi_catalog[[#Headers],[Division]],$Q584)),"Y","N")</f>
        <v>Y</v>
      </c>
      <c r="S584" s="1294" t="str">
        <f>IF(ISNUMBER(SEARCH(kpi_catalog[[#Headers],[Brand]],$Q584)),"Y","N")</f>
        <v>Y</v>
      </c>
      <c r="T584" s="1294" t="str">
        <f>IF(ISNUMBER(SEARCH(kpi_catalog[[#Headers],[Acquisition Period]],$Q584)),"Y","N")</f>
        <v>N</v>
      </c>
      <c r="U584" s="1294" t="str">
        <f>IF(ISNUMBER(SEARCH(kpi_catalog[[#Headers],[Engager Type]],$Q584)),"Y","N")</f>
        <v>N</v>
      </c>
      <c r="V584" s="1294" t="str">
        <f>IF(ISNUMBER(SEARCH(kpi_catalog[[#Headers],[Buyer Type]],$Q584)),"Y","N")</f>
        <v>N</v>
      </c>
      <c r="W584" s="1294" t="str">
        <f>IF(ISNUMBER(SEARCH(kpi_catalog[[#Headers],[Loyalty Filter]],$Q584)),"Y","N")</f>
        <v>Y</v>
      </c>
      <c r="X584" s="1294" t="str">
        <f>IF(ISNUMBER(SEARCH(kpi_catalog[[#Headers],[Channel]],$Q584)),"Y","N")</f>
        <v>N</v>
      </c>
      <c r="Y584" s="1294" t="str">
        <f>IF(ISNUMBER(SEARCH(kpi_catalog[[#Headers],[Campaign ID]],$Q584)),"Y","N")</f>
        <v>N</v>
      </c>
      <c r="Z584" s="1294" t="str">
        <f>IF(ISNUMBER(SEARCH(kpi_catalog[[#Headers],[Channel]],$Q584)),"Y","N")</f>
        <v>N</v>
      </c>
      <c r="AA584" s="1294" t="str">
        <f>IF(ISNUMBER(SEARCH(kpi_catalog[[#Headers],[Campaign ID]],$Q584)),"Y","N")</f>
        <v>N</v>
      </c>
      <c r="AB584" s="1294" t="str">
        <f>IF(ISNUMBER(SEARCH(kpi_catalog[[#Headers],[Campaign Name]],$Q584)),"Y","N")</f>
        <v>N</v>
      </c>
      <c r="AC584" s="1294" t="str">
        <f>IF(ISNUMBER(SEARCH(kpi_catalog[[#Headers],[Touchpoint]],$Q584)),"Y","N")</f>
        <v>N</v>
      </c>
      <c r="AD584" s="1294" t="str">
        <f>IF(ISNUMBER(SEARCH(kpi_catalog[[#Headers],[Campaign type]],$Q584)),"Y","N")</f>
        <v>N</v>
      </c>
      <c r="AE584" s="1294" t="str">
        <f>IF(ISNUMBER(SEARCH(kpi_catalog[[#Headers],[Product franchise]],$Q584)),"Y","N")</f>
        <v>N</v>
      </c>
      <c r="AF584" s="1294" t="str">
        <f>IF(ISNUMBER(SEARCH(kpi_catalog[[#Headers],[Product code]],$Q584)),"Y","N")</f>
        <v>Y</v>
      </c>
      <c r="AG584" s="1298"/>
      <c r="AH584" s="1296"/>
      <c r="AI584" s="1297"/>
      <c r="AJ584" s="1297"/>
    </row>
    <row r="585" spans="1:36" ht="30" customHeight="1">
      <c r="A585" s="1282">
        <v>583</v>
      </c>
      <c r="B585" s="1283" t="s">
        <v>4536</v>
      </c>
      <c r="C585" s="1296"/>
      <c r="D585" s="1323" t="s">
        <v>4447</v>
      </c>
      <c r="E585" s="1291" t="s">
        <v>4447</v>
      </c>
      <c r="F585" s="1291" t="str">
        <f>E582 &amp;" - (Category level)"</f>
        <v>AOV - (Category level)</v>
      </c>
      <c r="G585" s="1291" t="s">
        <v>3368</v>
      </c>
      <c r="H585" s="1291" t="s">
        <v>4413</v>
      </c>
      <c r="I585" s="1291" t="s">
        <v>145</v>
      </c>
      <c r="J585" s="1318" t="s">
        <v>5859</v>
      </c>
      <c r="K585" s="1291" t="s">
        <v>4346</v>
      </c>
      <c r="L585" s="1292" t="str">
        <f>IF(ISNUMBER(SEARCH(kpi_catalog[[#Headers],[Till Date]],K585)),"Y","N")</f>
        <v>N</v>
      </c>
      <c r="M585" s="1292" t="str">
        <f t="shared" si="9"/>
        <v>Y</v>
      </c>
      <c r="N585" s="1292" t="str">
        <f>IF(ISNUMBER(SEARCH(kpi_catalog[[#Headers],[YTD]],$K585)),"Y","N")</f>
        <v>Y</v>
      </c>
      <c r="O585" s="1292" t="str">
        <f t="shared" si="12"/>
        <v>N</v>
      </c>
      <c r="P585" s="1292" t="str">
        <f t="shared" si="13"/>
        <v>N</v>
      </c>
      <c r="Q585" s="1293" t="s">
        <v>5861</v>
      </c>
      <c r="R585" s="1319" t="str">
        <f>IF(ISNUMBER(SEARCH(kpi_catalog[[#Headers],[Division]],$Q585)),"Y","N")</f>
        <v>Y</v>
      </c>
      <c r="S585" s="1294" t="str">
        <f>IF(ISNUMBER(SEARCH(kpi_catalog[[#Headers],[Brand]],$Q585)),"Y","N")</f>
        <v>Y</v>
      </c>
      <c r="T585" s="1294" t="str">
        <f>IF(ISNUMBER(SEARCH(kpi_catalog[[#Headers],[Acquisition Period]],$Q585)),"Y","N")</f>
        <v>N</v>
      </c>
      <c r="U585" s="1294" t="str">
        <f>IF(ISNUMBER(SEARCH(kpi_catalog[[#Headers],[Engager Type]],$Q585)),"Y","N")</f>
        <v>N</v>
      </c>
      <c r="V585" s="1294" t="str">
        <f>IF(ISNUMBER(SEARCH(kpi_catalog[[#Headers],[Buyer Type]],$Q585)),"Y","N")</f>
        <v>N</v>
      </c>
      <c r="W585" s="1294" t="str">
        <f>IF(ISNUMBER(SEARCH(kpi_catalog[[#Headers],[Loyalty Filter]],$Q585)),"Y","N")</f>
        <v>Y</v>
      </c>
      <c r="X585" s="1294" t="str">
        <f>IF(ISNUMBER(SEARCH(kpi_catalog[[#Headers],[Channel]],$Q585)),"Y","N")</f>
        <v>N</v>
      </c>
      <c r="Y585" s="1294" t="str">
        <f>IF(ISNUMBER(SEARCH(kpi_catalog[[#Headers],[Campaign ID]],$Q585)),"Y","N")</f>
        <v>N</v>
      </c>
      <c r="Z585" s="1294" t="str">
        <f>IF(ISNUMBER(SEARCH(kpi_catalog[[#Headers],[Channel]],$Q585)),"Y","N")</f>
        <v>N</v>
      </c>
      <c r="AA585" s="1294" t="str">
        <f>IF(ISNUMBER(SEARCH(kpi_catalog[[#Headers],[Campaign ID]],$Q585)),"Y","N")</f>
        <v>N</v>
      </c>
      <c r="AB585" s="1294" t="str">
        <f>IF(ISNUMBER(SEARCH(kpi_catalog[[#Headers],[Campaign Name]],$Q585)),"Y","N")</f>
        <v>N</v>
      </c>
      <c r="AC585" s="1294" t="str">
        <f>IF(ISNUMBER(SEARCH(kpi_catalog[[#Headers],[Touchpoint]],$Q585)),"Y","N")</f>
        <v>N</v>
      </c>
      <c r="AD585" s="1294" t="str">
        <f>IF(ISNUMBER(SEARCH(kpi_catalog[[#Headers],[Campaign type]],$Q585)),"Y","N")</f>
        <v>N</v>
      </c>
      <c r="AE585" s="1294" t="str">
        <f>IF(ISNUMBER(SEARCH(kpi_catalog[[#Headers],[Product franchise]],$Q585)),"Y","N")</f>
        <v>N</v>
      </c>
      <c r="AF585" s="1294" t="str">
        <f>IF(ISNUMBER(SEARCH(kpi_catalog[[#Headers],[Product code]],$Q585)),"Y","N")</f>
        <v>Y</v>
      </c>
      <c r="AG585" s="1298"/>
      <c r="AH585" s="1296"/>
      <c r="AI585" s="1297"/>
      <c r="AJ585" s="1297"/>
    </row>
    <row r="586" spans="1:36" ht="30" customHeight="1">
      <c r="A586" s="1282">
        <v>584</v>
      </c>
      <c r="B586" s="1283" t="s">
        <v>4536</v>
      </c>
      <c r="C586" s="1296"/>
      <c r="D586" s="1323" t="s">
        <v>4447</v>
      </c>
      <c r="E586" s="1291" t="s">
        <v>4447</v>
      </c>
      <c r="F586" s="1291" t="str">
        <f>E582 &amp;" - (Brand level)"</f>
        <v>AOV - (Brand level)</v>
      </c>
      <c r="G586" s="1291" t="s">
        <v>3368</v>
      </c>
      <c r="H586" s="1291" t="s">
        <v>4413</v>
      </c>
      <c r="I586" s="1291" t="s">
        <v>145</v>
      </c>
      <c r="J586" s="1318" t="s">
        <v>5859</v>
      </c>
      <c r="K586" s="1291" t="s">
        <v>4346</v>
      </c>
      <c r="L586" s="1292" t="str">
        <f>IF(ISNUMBER(SEARCH(kpi_catalog[[#Headers],[Till Date]],K586)),"Y","N")</f>
        <v>N</v>
      </c>
      <c r="M586" s="1292" t="str">
        <f t="shared" si="9"/>
        <v>Y</v>
      </c>
      <c r="N586" s="1292" t="str">
        <f>IF(ISNUMBER(SEARCH(kpi_catalog[[#Headers],[YTD]],$K586)),"Y","N")</f>
        <v>Y</v>
      </c>
      <c r="O586" s="1292" t="str">
        <f t="shared" si="12"/>
        <v>N</v>
      </c>
      <c r="P586" s="1292" t="str">
        <f t="shared" si="13"/>
        <v>N</v>
      </c>
      <c r="Q586" s="1293" t="s">
        <v>5861</v>
      </c>
      <c r="R586" s="1319" t="str">
        <f>IF(ISNUMBER(SEARCH(kpi_catalog[[#Headers],[Division]],$Q586)),"Y","N")</f>
        <v>Y</v>
      </c>
      <c r="S586" s="1294" t="str">
        <f>IF(ISNUMBER(SEARCH(kpi_catalog[[#Headers],[Brand]],$Q586)),"Y","N")</f>
        <v>Y</v>
      </c>
      <c r="T586" s="1294" t="str">
        <f>IF(ISNUMBER(SEARCH(kpi_catalog[[#Headers],[Acquisition Period]],$Q586)),"Y","N")</f>
        <v>N</v>
      </c>
      <c r="U586" s="1294" t="str">
        <f>IF(ISNUMBER(SEARCH(kpi_catalog[[#Headers],[Engager Type]],$Q586)),"Y","N")</f>
        <v>N</v>
      </c>
      <c r="V586" s="1294" t="str">
        <f>IF(ISNUMBER(SEARCH(kpi_catalog[[#Headers],[Buyer Type]],$Q586)),"Y","N")</f>
        <v>N</v>
      </c>
      <c r="W586" s="1294" t="str">
        <f>IF(ISNUMBER(SEARCH(kpi_catalog[[#Headers],[Loyalty Filter]],$Q586)),"Y","N")</f>
        <v>Y</v>
      </c>
      <c r="X586" s="1294" t="str">
        <f>IF(ISNUMBER(SEARCH(kpi_catalog[[#Headers],[Channel]],$Q586)),"Y","N")</f>
        <v>N</v>
      </c>
      <c r="Y586" s="1294" t="str">
        <f>IF(ISNUMBER(SEARCH(kpi_catalog[[#Headers],[Campaign ID]],$Q586)),"Y","N")</f>
        <v>N</v>
      </c>
      <c r="Z586" s="1294" t="str">
        <f>IF(ISNUMBER(SEARCH(kpi_catalog[[#Headers],[Channel]],$Q586)),"Y","N")</f>
        <v>N</v>
      </c>
      <c r="AA586" s="1294" t="str">
        <f>IF(ISNUMBER(SEARCH(kpi_catalog[[#Headers],[Campaign ID]],$Q586)),"Y","N")</f>
        <v>N</v>
      </c>
      <c r="AB586" s="1294" t="str">
        <f>IF(ISNUMBER(SEARCH(kpi_catalog[[#Headers],[Campaign Name]],$Q586)),"Y","N")</f>
        <v>N</v>
      </c>
      <c r="AC586" s="1294" t="str">
        <f>IF(ISNUMBER(SEARCH(kpi_catalog[[#Headers],[Touchpoint]],$Q586)),"Y","N")</f>
        <v>N</v>
      </c>
      <c r="AD586" s="1294" t="str">
        <f>IF(ISNUMBER(SEARCH(kpi_catalog[[#Headers],[Campaign type]],$Q586)),"Y","N")</f>
        <v>N</v>
      </c>
      <c r="AE586" s="1294" t="str">
        <f>IF(ISNUMBER(SEARCH(kpi_catalog[[#Headers],[Product franchise]],$Q586)),"Y","N")</f>
        <v>N</v>
      </c>
      <c r="AF586" s="1294" t="str">
        <f>IF(ISNUMBER(SEARCH(kpi_catalog[[#Headers],[Product code]],$Q586)),"Y","N")</f>
        <v>Y</v>
      </c>
      <c r="AG586" s="1298"/>
      <c r="AH586" s="1296"/>
      <c r="AI586" s="1297"/>
      <c r="AJ586" s="1297"/>
    </row>
    <row r="587" spans="1:36" ht="30" customHeight="1">
      <c r="A587" s="1282">
        <v>585</v>
      </c>
      <c r="B587" s="1283" t="s">
        <v>4536</v>
      </c>
      <c r="C587" s="1296"/>
      <c r="D587" s="1291" t="s">
        <v>5022</v>
      </c>
      <c r="E587" s="1291" t="s">
        <v>5022</v>
      </c>
      <c r="F587" s="1291" t="str">
        <f>E587 &amp;" - (Product level)"</f>
        <v>IPT - (Product level)</v>
      </c>
      <c r="G587" s="1291" t="s">
        <v>3368</v>
      </c>
      <c r="H587" s="1355" t="s">
        <v>5869</v>
      </c>
      <c r="I587" s="1291" t="s">
        <v>145</v>
      </c>
      <c r="J587" s="1318" t="s">
        <v>5859</v>
      </c>
      <c r="K587" s="1291" t="s">
        <v>4346</v>
      </c>
      <c r="L587" s="1292" t="str">
        <f>IF(ISNUMBER(SEARCH(kpi_catalog[[#Headers],[Till Date]],K587)),"Y","N")</f>
        <v>N</v>
      </c>
      <c r="M587" s="1292" t="str">
        <f t="shared" si="9"/>
        <v>Y</v>
      </c>
      <c r="N587" s="1292" t="str">
        <f>IF(ISNUMBER(SEARCH(kpi_catalog[[#Headers],[YTD]],$K587)),"Y","N")</f>
        <v>Y</v>
      </c>
      <c r="O587" s="1292" t="str">
        <f t="shared" si="12"/>
        <v>N</v>
      </c>
      <c r="P587" s="1292" t="str">
        <f t="shared" si="13"/>
        <v>N</v>
      </c>
      <c r="Q587" s="1293" t="s">
        <v>5861</v>
      </c>
      <c r="R587" s="1319" t="str">
        <f>IF(ISNUMBER(SEARCH(kpi_catalog[[#Headers],[Division]],$Q587)),"Y","N")</f>
        <v>Y</v>
      </c>
      <c r="S587" s="1294" t="str">
        <f>IF(ISNUMBER(SEARCH(kpi_catalog[[#Headers],[Brand]],$Q587)),"Y","N")</f>
        <v>Y</v>
      </c>
      <c r="T587" s="1294" t="str">
        <f>IF(ISNUMBER(SEARCH(kpi_catalog[[#Headers],[Acquisition Period]],$Q587)),"Y","N")</f>
        <v>N</v>
      </c>
      <c r="U587" s="1294" t="str">
        <f>IF(ISNUMBER(SEARCH(kpi_catalog[[#Headers],[Engager Type]],$Q587)),"Y","N")</f>
        <v>N</v>
      </c>
      <c r="V587" s="1294" t="str">
        <f>IF(ISNUMBER(SEARCH(kpi_catalog[[#Headers],[Buyer Type]],$Q587)),"Y","N")</f>
        <v>N</v>
      </c>
      <c r="W587" s="1294" t="str">
        <f>IF(ISNUMBER(SEARCH(kpi_catalog[[#Headers],[Loyalty Filter]],$Q587)),"Y","N")</f>
        <v>Y</v>
      </c>
      <c r="X587" s="1294" t="str">
        <f>IF(ISNUMBER(SEARCH(kpi_catalog[[#Headers],[Channel]],$Q587)),"Y","N")</f>
        <v>N</v>
      </c>
      <c r="Y587" s="1294" t="str">
        <f>IF(ISNUMBER(SEARCH(kpi_catalog[[#Headers],[Campaign ID]],$Q587)),"Y","N")</f>
        <v>N</v>
      </c>
      <c r="Z587" s="1294" t="str">
        <f>IF(ISNUMBER(SEARCH(kpi_catalog[[#Headers],[Channel]],$Q587)),"Y","N")</f>
        <v>N</v>
      </c>
      <c r="AA587" s="1294" t="str">
        <f>IF(ISNUMBER(SEARCH(kpi_catalog[[#Headers],[Campaign ID]],$Q587)),"Y","N")</f>
        <v>N</v>
      </c>
      <c r="AB587" s="1294" t="str">
        <f>IF(ISNUMBER(SEARCH(kpi_catalog[[#Headers],[Campaign Name]],$Q587)),"Y","N")</f>
        <v>N</v>
      </c>
      <c r="AC587" s="1294" t="str">
        <f>IF(ISNUMBER(SEARCH(kpi_catalog[[#Headers],[Touchpoint]],$Q587)),"Y","N")</f>
        <v>N</v>
      </c>
      <c r="AD587" s="1294" t="str">
        <f>IF(ISNUMBER(SEARCH(kpi_catalog[[#Headers],[Campaign type]],$Q587)),"Y","N")</f>
        <v>N</v>
      </c>
      <c r="AE587" s="1294" t="str">
        <f>IF(ISNUMBER(SEARCH(kpi_catalog[[#Headers],[Product franchise]],$Q587)),"Y","N")</f>
        <v>N</v>
      </c>
      <c r="AF587" s="1294" t="str">
        <f>IF(ISNUMBER(SEARCH(kpi_catalog[[#Headers],[Product code]],$Q587)),"Y","N")</f>
        <v>Y</v>
      </c>
      <c r="AG587" s="1298"/>
      <c r="AH587" s="1296"/>
      <c r="AI587" s="1297"/>
      <c r="AJ587" s="1297"/>
    </row>
    <row r="588" spans="1:36" ht="30" customHeight="1">
      <c r="A588" s="1282">
        <v>586</v>
      </c>
      <c r="B588" s="1283" t="s">
        <v>4536</v>
      </c>
      <c r="C588" s="1296"/>
      <c r="D588" s="1291" t="s">
        <v>5022</v>
      </c>
      <c r="E588" s="1291" t="s">
        <v>5022</v>
      </c>
      <c r="F588" s="1291" t="str">
        <f>E587 &amp;" - (Product level) - LY"</f>
        <v>IPT - (Product level) - LY</v>
      </c>
      <c r="G588" s="1291" t="s">
        <v>3368</v>
      </c>
      <c r="H588" s="1355" t="s">
        <v>4336</v>
      </c>
      <c r="I588" s="1291" t="s">
        <v>145</v>
      </c>
      <c r="J588" s="1318" t="s">
        <v>5859</v>
      </c>
      <c r="K588" s="1291" t="s">
        <v>4346</v>
      </c>
      <c r="L588" s="1292" t="str">
        <f>IF(ISNUMBER(SEARCH(kpi_catalog[[#Headers],[Till Date]],K588)),"Y","N")</f>
        <v>N</v>
      </c>
      <c r="M588" s="1292" t="str">
        <f t="shared" si="9"/>
        <v>Y</v>
      </c>
      <c r="N588" s="1292" t="str">
        <f>IF(ISNUMBER(SEARCH(kpi_catalog[[#Headers],[YTD]],$K588)),"Y","N")</f>
        <v>Y</v>
      </c>
      <c r="O588" s="1292" t="str">
        <f t="shared" si="12"/>
        <v>N</v>
      </c>
      <c r="P588" s="1292" t="str">
        <f t="shared" si="13"/>
        <v>N</v>
      </c>
      <c r="Q588" s="1293" t="s">
        <v>5861</v>
      </c>
      <c r="R588" s="1319" t="str">
        <f>IF(ISNUMBER(SEARCH(kpi_catalog[[#Headers],[Division]],$Q588)),"Y","N")</f>
        <v>Y</v>
      </c>
      <c r="S588" s="1294" t="str">
        <f>IF(ISNUMBER(SEARCH(kpi_catalog[[#Headers],[Brand]],$Q588)),"Y","N")</f>
        <v>Y</v>
      </c>
      <c r="T588" s="1294" t="str">
        <f>IF(ISNUMBER(SEARCH(kpi_catalog[[#Headers],[Acquisition Period]],$Q588)),"Y","N")</f>
        <v>N</v>
      </c>
      <c r="U588" s="1294" t="str">
        <f>IF(ISNUMBER(SEARCH(kpi_catalog[[#Headers],[Engager Type]],$Q588)),"Y","N")</f>
        <v>N</v>
      </c>
      <c r="V588" s="1294" t="str">
        <f>IF(ISNUMBER(SEARCH(kpi_catalog[[#Headers],[Buyer Type]],$Q588)),"Y","N")</f>
        <v>N</v>
      </c>
      <c r="W588" s="1294" t="str">
        <f>IF(ISNUMBER(SEARCH(kpi_catalog[[#Headers],[Loyalty Filter]],$Q588)),"Y","N")</f>
        <v>Y</v>
      </c>
      <c r="X588" s="1294" t="str">
        <f>IF(ISNUMBER(SEARCH(kpi_catalog[[#Headers],[Channel]],$Q588)),"Y","N")</f>
        <v>N</v>
      </c>
      <c r="Y588" s="1294" t="str">
        <f>IF(ISNUMBER(SEARCH(kpi_catalog[[#Headers],[Campaign ID]],$Q588)),"Y","N")</f>
        <v>N</v>
      </c>
      <c r="Z588" s="1294" t="str">
        <f>IF(ISNUMBER(SEARCH(kpi_catalog[[#Headers],[Channel]],$Q588)),"Y","N")</f>
        <v>N</v>
      </c>
      <c r="AA588" s="1294" t="str">
        <f>IF(ISNUMBER(SEARCH(kpi_catalog[[#Headers],[Campaign ID]],$Q588)),"Y","N")</f>
        <v>N</v>
      </c>
      <c r="AB588" s="1294" t="str">
        <f>IF(ISNUMBER(SEARCH(kpi_catalog[[#Headers],[Campaign Name]],$Q588)),"Y","N")</f>
        <v>N</v>
      </c>
      <c r="AC588" s="1294" t="str">
        <f>IF(ISNUMBER(SEARCH(kpi_catalog[[#Headers],[Touchpoint]],$Q588)),"Y","N")</f>
        <v>N</v>
      </c>
      <c r="AD588" s="1294" t="str">
        <f>IF(ISNUMBER(SEARCH(kpi_catalog[[#Headers],[Campaign type]],$Q588)),"Y","N")</f>
        <v>N</v>
      </c>
      <c r="AE588" s="1294" t="str">
        <f>IF(ISNUMBER(SEARCH(kpi_catalog[[#Headers],[Product franchise]],$Q588)),"Y","N")</f>
        <v>N</v>
      </c>
      <c r="AF588" s="1294" t="str">
        <f>IF(ISNUMBER(SEARCH(kpi_catalog[[#Headers],[Product code]],$Q588)),"Y","N")</f>
        <v>Y</v>
      </c>
      <c r="AG588" s="1298"/>
      <c r="AH588" s="1296"/>
      <c r="AI588" s="1297"/>
      <c r="AJ588" s="1297"/>
    </row>
    <row r="589" spans="1:36" ht="30" customHeight="1">
      <c r="A589" s="1282">
        <v>587</v>
      </c>
      <c r="B589" s="1283" t="s">
        <v>4536</v>
      </c>
      <c r="C589" s="1296"/>
      <c r="D589" s="1291" t="s">
        <v>5022</v>
      </c>
      <c r="E589" s="1291" t="s">
        <v>5022</v>
      </c>
      <c r="F589" s="1291" t="str">
        <f>E587 &amp;" - YoY"</f>
        <v>IPT - YoY</v>
      </c>
      <c r="G589" s="1291" t="s">
        <v>4339</v>
      </c>
      <c r="H589" s="1355" t="s">
        <v>4336</v>
      </c>
      <c r="I589" s="1291" t="s">
        <v>145</v>
      </c>
      <c r="J589" s="1318" t="s">
        <v>5859</v>
      </c>
      <c r="K589" s="1291" t="s">
        <v>4346</v>
      </c>
      <c r="L589" s="1292" t="str">
        <f>IF(ISNUMBER(SEARCH(kpi_catalog[[#Headers],[Till Date]],K589)),"Y","N")</f>
        <v>N</v>
      </c>
      <c r="M589" s="1292" t="str">
        <f t="shared" si="9"/>
        <v>Y</v>
      </c>
      <c r="N589" s="1292" t="str">
        <f>IF(ISNUMBER(SEARCH(kpi_catalog[[#Headers],[YTD]],$K589)),"Y","N")</f>
        <v>Y</v>
      </c>
      <c r="O589" s="1292" t="str">
        <f t="shared" si="12"/>
        <v>N</v>
      </c>
      <c r="P589" s="1292" t="str">
        <f t="shared" si="13"/>
        <v>N</v>
      </c>
      <c r="Q589" s="1293" t="s">
        <v>5861</v>
      </c>
      <c r="R589" s="1319" t="str">
        <f>IF(ISNUMBER(SEARCH(kpi_catalog[[#Headers],[Division]],$Q589)),"Y","N")</f>
        <v>Y</v>
      </c>
      <c r="S589" s="1294" t="str">
        <f>IF(ISNUMBER(SEARCH(kpi_catalog[[#Headers],[Brand]],$Q589)),"Y","N")</f>
        <v>Y</v>
      </c>
      <c r="T589" s="1294" t="str">
        <f>IF(ISNUMBER(SEARCH(kpi_catalog[[#Headers],[Acquisition Period]],$Q589)),"Y","N")</f>
        <v>N</v>
      </c>
      <c r="U589" s="1294" t="str">
        <f>IF(ISNUMBER(SEARCH(kpi_catalog[[#Headers],[Engager Type]],$Q589)),"Y","N")</f>
        <v>N</v>
      </c>
      <c r="V589" s="1294" t="str">
        <f>IF(ISNUMBER(SEARCH(kpi_catalog[[#Headers],[Buyer Type]],$Q589)),"Y","N")</f>
        <v>N</v>
      </c>
      <c r="W589" s="1294" t="str">
        <f>IF(ISNUMBER(SEARCH(kpi_catalog[[#Headers],[Loyalty Filter]],$Q589)),"Y","N")</f>
        <v>Y</v>
      </c>
      <c r="X589" s="1294" t="str">
        <f>IF(ISNUMBER(SEARCH(kpi_catalog[[#Headers],[Channel]],$Q589)),"Y","N")</f>
        <v>N</v>
      </c>
      <c r="Y589" s="1294" t="str">
        <f>IF(ISNUMBER(SEARCH(kpi_catalog[[#Headers],[Campaign ID]],$Q589)),"Y","N")</f>
        <v>N</v>
      </c>
      <c r="Z589" s="1294" t="str">
        <f>IF(ISNUMBER(SEARCH(kpi_catalog[[#Headers],[Channel]],$Q589)),"Y","N")</f>
        <v>N</v>
      </c>
      <c r="AA589" s="1294" t="str">
        <f>IF(ISNUMBER(SEARCH(kpi_catalog[[#Headers],[Campaign ID]],$Q589)),"Y","N")</f>
        <v>N</v>
      </c>
      <c r="AB589" s="1294" t="str">
        <f>IF(ISNUMBER(SEARCH(kpi_catalog[[#Headers],[Campaign Name]],$Q589)),"Y","N")</f>
        <v>N</v>
      </c>
      <c r="AC589" s="1294" t="str">
        <f>IF(ISNUMBER(SEARCH(kpi_catalog[[#Headers],[Touchpoint]],$Q589)),"Y","N")</f>
        <v>N</v>
      </c>
      <c r="AD589" s="1294" t="str">
        <f>IF(ISNUMBER(SEARCH(kpi_catalog[[#Headers],[Campaign type]],$Q589)),"Y","N")</f>
        <v>N</v>
      </c>
      <c r="AE589" s="1294" t="str">
        <f>IF(ISNUMBER(SEARCH(kpi_catalog[[#Headers],[Product franchise]],$Q589)),"Y","N")</f>
        <v>N</v>
      </c>
      <c r="AF589" s="1294" t="str">
        <f>IF(ISNUMBER(SEARCH(kpi_catalog[[#Headers],[Product code]],$Q589)),"Y","N")</f>
        <v>Y</v>
      </c>
      <c r="AG589" s="1298"/>
      <c r="AH589" s="1296"/>
      <c r="AI589" s="1297"/>
      <c r="AJ589" s="1297"/>
    </row>
    <row r="590" spans="1:36" ht="30" customHeight="1">
      <c r="A590" s="1282">
        <v>588</v>
      </c>
      <c r="B590" s="1283" t="s">
        <v>4536</v>
      </c>
      <c r="C590" s="1296"/>
      <c r="D590" s="1291" t="s">
        <v>5022</v>
      </c>
      <c r="E590" s="1291" t="s">
        <v>5022</v>
      </c>
      <c r="F590" s="1291" t="str">
        <f>E587 &amp;" - (Category level)"</f>
        <v>IPT - (Category level)</v>
      </c>
      <c r="G590" s="1291" t="s">
        <v>3368</v>
      </c>
      <c r="H590" s="1291" t="s">
        <v>4413</v>
      </c>
      <c r="I590" s="1291" t="s">
        <v>145</v>
      </c>
      <c r="J590" s="1318" t="s">
        <v>5859</v>
      </c>
      <c r="K590" s="1291" t="s">
        <v>4346</v>
      </c>
      <c r="L590" s="1292" t="str">
        <f>IF(ISNUMBER(SEARCH(kpi_catalog[[#Headers],[Till Date]],K590)),"Y","N")</f>
        <v>N</v>
      </c>
      <c r="M590" s="1292" t="str">
        <f t="shared" si="9"/>
        <v>Y</v>
      </c>
      <c r="N590" s="1292" t="str">
        <f>IF(ISNUMBER(SEARCH(kpi_catalog[[#Headers],[YTD]],$K590)),"Y","N")</f>
        <v>Y</v>
      </c>
      <c r="O590" s="1292" t="str">
        <f t="shared" si="12"/>
        <v>N</v>
      </c>
      <c r="P590" s="1292" t="str">
        <f t="shared" si="13"/>
        <v>N</v>
      </c>
      <c r="Q590" s="1293" t="s">
        <v>5861</v>
      </c>
      <c r="R590" s="1319" t="str">
        <f>IF(ISNUMBER(SEARCH(kpi_catalog[[#Headers],[Division]],$Q590)),"Y","N")</f>
        <v>Y</v>
      </c>
      <c r="S590" s="1294" t="str">
        <f>IF(ISNUMBER(SEARCH(kpi_catalog[[#Headers],[Brand]],$Q590)),"Y","N")</f>
        <v>Y</v>
      </c>
      <c r="T590" s="1294" t="str">
        <f>IF(ISNUMBER(SEARCH(kpi_catalog[[#Headers],[Acquisition Period]],$Q590)),"Y","N")</f>
        <v>N</v>
      </c>
      <c r="U590" s="1294" t="str">
        <f>IF(ISNUMBER(SEARCH(kpi_catalog[[#Headers],[Engager Type]],$Q590)),"Y","N")</f>
        <v>N</v>
      </c>
      <c r="V590" s="1294" t="str">
        <f>IF(ISNUMBER(SEARCH(kpi_catalog[[#Headers],[Buyer Type]],$Q590)),"Y","N")</f>
        <v>N</v>
      </c>
      <c r="W590" s="1294" t="str">
        <f>IF(ISNUMBER(SEARCH(kpi_catalog[[#Headers],[Loyalty Filter]],$Q590)),"Y","N")</f>
        <v>Y</v>
      </c>
      <c r="X590" s="1294" t="str">
        <f>IF(ISNUMBER(SEARCH(kpi_catalog[[#Headers],[Channel]],$Q590)),"Y","N")</f>
        <v>N</v>
      </c>
      <c r="Y590" s="1294" t="str">
        <f>IF(ISNUMBER(SEARCH(kpi_catalog[[#Headers],[Campaign ID]],$Q590)),"Y","N")</f>
        <v>N</v>
      </c>
      <c r="Z590" s="1294" t="str">
        <f>IF(ISNUMBER(SEARCH(kpi_catalog[[#Headers],[Channel]],$Q590)),"Y","N")</f>
        <v>N</v>
      </c>
      <c r="AA590" s="1294" t="str">
        <f>IF(ISNUMBER(SEARCH(kpi_catalog[[#Headers],[Campaign ID]],$Q590)),"Y","N")</f>
        <v>N</v>
      </c>
      <c r="AB590" s="1294" t="str">
        <f>IF(ISNUMBER(SEARCH(kpi_catalog[[#Headers],[Campaign Name]],$Q590)),"Y","N")</f>
        <v>N</v>
      </c>
      <c r="AC590" s="1294" t="str">
        <f>IF(ISNUMBER(SEARCH(kpi_catalog[[#Headers],[Touchpoint]],$Q590)),"Y","N")</f>
        <v>N</v>
      </c>
      <c r="AD590" s="1294" t="str">
        <f>IF(ISNUMBER(SEARCH(kpi_catalog[[#Headers],[Campaign type]],$Q590)),"Y","N")</f>
        <v>N</v>
      </c>
      <c r="AE590" s="1294" t="str">
        <f>IF(ISNUMBER(SEARCH(kpi_catalog[[#Headers],[Product franchise]],$Q590)),"Y","N")</f>
        <v>N</v>
      </c>
      <c r="AF590" s="1294" t="str">
        <f>IF(ISNUMBER(SEARCH(kpi_catalog[[#Headers],[Product code]],$Q590)),"Y","N")</f>
        <v>Y</v>
      </c>
      <c r="AG590" s="1298"/>
      <c r="AH590" s="1296"/>
      <c r="AI590" s="1297"/>
      <c r="AJ590" s="1297"/>
    </row>
    <row r="591" spans="1:36" ht="30" customHeight="1">
      <c r="A591" s="1282">
        <v>589</v>
      </c>
      <c r="B591" s="1283" t="s">
        <v>4536</v>
      </c>
      <c r="C591" s="1309"/>
      <c r="D591" s="1301" t="s">
        <v>5022</v>
      </c>
      <c r="E591" s="1301" t="s">
        <v>5022</v>
      </c>
      <c r="F591" s="1301" t="str">
        <f>E587 &amp;" - (Brand level)"</f>
        <v>IPT - (Brand level)</v>
      </c>
      <c r="G591" s="1301" t="s">
        <v>3368</v>
      </c>
      <c r="H591" s="1301" t="s">
        <v>4413</v>
      </c>
      <c r="I591" s="1301" t="s">
        <v>145</v>
      </c>
      <c r="J591" s="1333" t="s">
        <v>5859</v>
      </c>
      <c r="K591" s="1301" t="s">
        <v>4346</v>
      </c>
      <c r="L591" s="1304" t="str">
        <f>IF(ISNUMBER(SEARCH(kpi_catalog[[#Headers],[Till Date]],K591)),"Y","N")</f>
        <v>N</v>
      </c>
      <c r="M591" s="1304" t="str">
        <f t="shared" si="9"/>
        <v>Y</v>
      </c>
      <c r="N591" s="1304" t="str">
        <f>IF(ISNUMBER(SEARCH(kpi_catalog[[#Headers],[YTD]],$K591)),"Y","N")</f>
        <v>Y</v>
      </c>
      <c r="O591" s="1304" t="str">
        <f t="shared" si="12"/>
        <v>N</v>
      </c>
      <c r="P591" s="1304" t="str">
        <f t="shared" si="13"/>
        <v>N</v>
      </c>
      <c r="Q591" s="1305" t="s">
        <v>5861</v>
      </c>
      <c r="R591" s="1345" t="str">
        <f>IF(ISNUMBER(SEARCH(kpi_catalog[[#Headers],[Division]],$Q591)),"Y","N")</f>
        <v>Y</v>
      </c>
      <c r="S591" s="1307" t="str">
        <f>IF(ISNUMBER(SEARCH(kpi_catalog[[#Headers],[Brand]],$Q591)),"Y","N")</f>
        <v>Y</v>
      </c>
      <c r="T591" s="1307" t="str">
        <f>IF(ISNUMBER(SEARCH(kpi_catalog[[#Headers],[Acquisition Period]],$Q591)),"Y","N")</f>
        <v>N</v>
      </c>
      <c r="U591" s="1307" t="str">
        <f>IF(ISNUMBER(SEARCH(kpi_catalog[[#Headers],[Engager Type]],$Q591)),"Y","N")</f>
        <v>N</v>
      </c>
      <c r="V591" s="1307" t="str">
        <f>IF(ISNUMBER(SEARCH(kpi_catalog[[#Headers],[Buyer Type]],$Q591)),"Y","N")</f>
        <v>N</v>
      </c>
      <c r="W591" s="1307" t="str">
        <f>IF(ISNUMBER(SEARCH(kpi_catalog[[#Headers],[Loyalty Filter]],$Q591)),"Y","N")</f>
        <v>Y</v>
      </c>
      <c r="X591" s="1307" t="str">
        <f>IF(ISNUMBER(SEARCH(kpi_catalog[[#Headers],[Channel]],$Q591)),"Y","N")</f>
        <v>N</v>
      </c>
      <c r="Y591" s="1307" t="str">
        <f>IF(ISNUMBER(SEARCH(kpi_catalog[[#Headers],[Campaign ID]],$Q591)),"Y","N")</f>
        <v>N</v>
      </c>
      <c r="Z591" s="1307" t="str">
        <f>IF(ISNUMBER(SEARCH(kpi_catalog[[#Headers],[Channel]],$Q591)),"Y","N")</f>
        <v>N</v>
      </c>
      <c r="AA591" s="1307" t="str">
        <f>IF(ISNUMBER(SEARCH(kpi_catalog[[#Headers],[Campaign ID]],$Q591)),"Y","N")</f>
        <v>N</v>
      </c>
      <c r="AB591" s="1307" t="str">
        <f>IF(ISNUMBER(SEARCH(kpi_catalog[[#Headers],[Campaign Name]],$Q591)),"Y","N")</f>
        <v>N</v>
      </c>
      <c r="AC591" s="1307" t="str">
        <f>IF(ISNUMBER(SEARCH(kpi_catalog[[#Headers],[Touchpoint]],$Q591)),"Y","N")</f>
        <v>N</v>
      </c>
      <c r="AD591" s="1307" t="str">
        <f>IF(ISNUMBER(SEARCH(kpi_catalog[[#Headers],[Campaign type]],$Q591)),"Y","N")</f>
        <v>N</v>
      </c>
      <c r="AE591" s="1307" t="str">
        <f>IF(ISNUMBER(SEARCH(kpi_catalog[[#Headers],[Product franchise]],$Q591)),"Y","N")</f>
        <v>N</v>
      </c>
      <c r="AF591" s="1307" t="str">
        <f>IF(ISNUMBER(SEARCH(kpi_catalog[[#Headers],[Product code]],$Q591)),"Y","N")</f>
        <v>Y</v>
      </c>
      <c r="AG591" s="1308"/>
      <c r="AH591" s="1309"/>
      <c r="AI591" s="1310"/>
      <c r="AJ591" s="1310"/>
    </row>
    <row r="592" spans="1:36" s="1353" customFormat="1" ht="30" customHeight="1">
      <c r="A592" s="1346">
        <v>590</v>
      </c>
      <c r="B592" s="1347" t="s">
        <v>5870</v>
      </c>
      <c r="C592" s="1346"/>
      <c r="D592" s="1346"/>
      <c r="E592" s="1347"/>
      <c r="F592" s="1346"/>
      <c r="G592" s="1346"/>
      <c r="H592" s="1346"/>
      <c r="I592" s="1346" t="s">
        <v>145</v>
      </c>
      <c r="J592" s="1346" t="s">
        <v>5871</v>
      </c>
      <c r="K592" s="1346"/>
      <c r="L592" s="1348" t="str">
        <f>IF(ISNUMBER(SEARCH(kpi_catalog[[#Headers],[Till Date]],K592)),"Y","N")</f>
        <v>N</v>
      </c>
      <c r="M592" s="1348" t="str">
        <f t="shared" si="9"/>
        <v>N</v>
      </c>
      <c r="N592" s="1348" t="str">
        <f>IF(ISNUMBER(SEARCH(kpi_catalog[[#Headers],[YTD]],$K592)),"Y","N")</f>
        <v>N</v>
      </c>
      <c r="O592" s="1349" t="str">
        <f t="shared" si="12"/>
        <v>N</v>
      </c>
      <c r="P592" s="1349" t="str">
        <f t="shared" si="13"/>
        <v>N</v>
      </c>
      <c r="Q592" s="1350"/>
      <c r="R592" s="1351" t="str">
        <f>IF(ISNUMBER(SEARCH(kpi_catalog[[#Headers],[Division]],$Q592)),"Y","N")</f>
        <v>N</v>
      </c>
      <c r="S592" s="1352" t="str">
        <f>IF(ISNUMBER(SEARCH(kpi_catalog[[#Headers],[Brand]],$Q592)),"Y","N")</f>
        <v>N</v>
      </c>
      <c r="T592" s="1352" t="str">
        <f>IF(ISNUMBER(SEARCH(kpi_catalog[[#Headers],[Acquisition Period]],$Q592)),"Y","N")</f>
        <v>N</v>
      </c>
      <c r="U592" s="1352" t="str">
        <f>IF(ISNUMBER(SEARCH(kpi_catalog[[#Headers],[Engager Type]],$Q592)),"Y","N")</f>
        <v>N</v>
      </c>
      <c r="V592" s="1352" t="str">
        <f>IF(ISNUMBER(SEARCH(kpi_catalog[[#Headers],[Buyer Type]],$Q592)),"Y","N")</f>
        <v>N</v>
      </c>
      <c r="W592" s="1352" t="str">
        <f>IF(ISNUMBER(SEARCH(kpi_catalog[[#Headers],[Loyalty Filter]],$Q592)),"Y","N")</f>
        <v>N</v>
      </c>
      <c r="X592" s="1352" t="str">
        <f>IF(ISNUMBER(SEARCH(kpi_catalog[[#Headers],[Channel]],$Q592)),"Y","N")</f>
        <v>N</v>
      </c>
      <c r="Y592" s="1352" t="str">
        <f>IF(ISNUMBER(SEARCH(kpi_catalog[[#Headers],[Campaign ID]],$Q592)),"Y","N")</f>
        <v>N</v>
      </c>
      <c r="Z592" s="1352" t="str">
        <f>IF(ISNUMBER(SEARCH(kpi_catalog[[#Headers],[Channel]],$Q592)),"Y","N")</f>
        <v>N</v>
      </c>
      <c r="AA592" s="1352" t="str">
        <f>IF(ISNUMBER(SEARCH(kpi_catalog[[#Headers],[Campaign ID]],$Q592)),"Y","N")</f>
        <v>N</v>
      </c>
      <c r="AB592" s="1352" t="str">
        <f>IF(ISNUMBER(SEARCH(kpi_catalog[[#Headers],[Campaign Name]],$Q592)),"Y","N")</f>
        <v>N</v>
      </c>
      <c r="AC592" s="1352" t="str">
        <f>IF(ISNUMBER(SEARCH(kpi_catalog[[#Headers],[Touchpoint]],$Q592)),"Y","N")</f>
        <v>N</v>
      </c>
      <c r="AD592" s="1352" t="str">
        <f>IF(ISNUMBER(SEARCH(kpi_catalog[[#Headers],[Campaign type]],$Q592)),"Y","N")</f>
        <v>N</v>
      </c>
      <c r="AE592" s="1352" t="str">
        <f>IF(ISNUMBER(SEARCH(kpi_catalog[[#Headers],[Product franchise]],$Q592)),"Y","N")</f>
        <v>N</v>
      </c>
      <c r="AF592" s="1352" t="str">
        <f>IF(ISNUMBER(SEARCH(kpi_catalog[[#Headers],[Product code]],$Q592)),"Y","N")</f>
        <v>N</v>
      </c>
      <c r="AG592" s="1350"/>
      <c r="AH592" s="1346"/>
      <c r="AI592" s="1346"/>
      <c r="AJ592" s="1346"/>
    </row>
    <row r="593" spans="1:36" ht="30" customHeight="1">
      <c r="A593" s="1282">
        <v>591</v>
      </c>
      <c r="B593" s="1283" t="s">
        <v>4536</v>
      </c>
      <c r="C593" s="1285"/>
      <c r="D593" s="1291" t="s">
        <v>5872</v>
      </c>
      <c r="E593" s="1284" t="s">
        <v>5873</v>
      </c>
      <c r="F593" s="1284" t="s">
        <v>5873</v>
      </c>
      <c r="G593" s="1284" t="s">
        <v>3368</v>
      </c>
      <c r="H593" s="1354" t="s">
        <v>4336</v>
      </c>
      <c r="I593" s="1284" t="s">
        <v>145</v>
      </c>
      <c r="J593" s="1316" t="s">
        <v>5871</v>
      </c>
      <c r="K593" s="1284" t="s">
        <v>4346</v>
      </c>
      <c r="L593" s="1285" t="str">
        <f>IF(ISNUMBER(SEARCH(kpi_catalog[[#Headers],[Till Date]],K593)),"Y","N")</f>
        <v>N</v>
      </c>
      <c r="M593" s="1285" t="str">
        <f t="shared" ref="M593:M656" si="14">IF(OR(ISNUMBER(SEARCH(M$2,K593)),ISNUMBER(SEARCH("End Date",K593))),"Y","N")</f>
        <v>Y</v>
      </c>
      <c r="N593" s="1285" t="str">
        <f>IF(ISNUMBER(SEARCH(kpi_catalog[[#Headers],[YTD]],$K593)),"Y","N")</f>
        <v>Y</v>
      </c>
      <c r="O593" s="1285" t="str">
        <f t="shared" si="12"/>
        <v>N</v>
      </c>
      <c r="P593" s="1285" t="str">
        <f t="shared" si="13"/>
        <v>N</v>
      </c>
      <c r="Q593" s="1286" t="s">
        <v>5861</v>
      </c>
      <c r="R593" s="1317" t="str">
        <f>IF(ISNUMBER(SEARCH(kpi_catalog[[#Headers],[Division]],$Q593)),"Y","N")</f>
        <v>Y</v>
      </c>
      <c r="S593" s="1287" t="str">
        <f>IF(ISNUMBER(SEARCH(kpi_catalog[[#Headers],[Brand]],$Q593)),"Y","N")</f>
        <v>Y</v>
      </c>
      <c r="T593" s="1287" t="str">
        <f>IF(ISNUMBER(SEARCH(kpi_catalog[[#Headers],[Acquisition Period]],$Q593)),"Y","N")</f>
        <v>N</v>
      </c>
      <c r="U593" s="1287" t="str">
        <f>IF(ISNUMBER(SEARCH(kpi_catalog[[#Headers],[Engager Type]],$Q593)),"Y","N")</f>
        <v>N</v>
      </c>
      <c r="V593" s="1287" t="str">
        <f>IF(ISNUMBER(SEARCH(kpi_catalog[[#Headers],[Buyer Type]],$Q593)),"Y","N")</f>
        <v>N</v>
      </c>
      <c r="W593" s="1287" t="str">
        <f>IF(ISNUMBER(SEARCH(kpi_catalog[[#Headers],[Loyalty Filter]],$Q593)),"Y","N")</f>
        <v>Y</v>
      </c>
      <c r="X593" s="1287" t="str">
        <f>IF(ISNUMBER(SEARCH(kpi_catalog[[#Headers],[Channel]],$Q593)),"Y","N")</f>
        <v>N</v>
      </c>
      <c r="Y593" s="1287" t="str">
        <f>IF(ISNUMBER(SEARCH(kpi_catalog[[#Headers],[Campaign ID]],$Q593)),"Y","N")</f>
        <v>N</v>
      </c>
      <c r="Z593" s="1287" t="str">
        <f>IF(ISNUMBER(SEARCH(kpi_catalog[[#Headers],[Channel]],$Q593)),"Y","N")</f>
        <v>N</v>
      </c>
      <c r="AA593" s="1287" t="str">
        <f>IF(ISNUMBER(SEARCH(kpi_catalog[[#Headers],[Campaign ID]],$Q593)),"Y","N")</f>
        <v>N</v>
      </c>
      <c r="AB593" s="1287" t="str">
        <f>IF(ISNUMBER(SEARCH(kpi_catalog[[#Headers],[Campaign Name]],$Q593)),"Y","N")</f>
        <v>N</v>
      </c>
      <c r="AC593" s="1287" t="str">
        <f>IF(ISNUMBER(SEARCH(kpi_catalog[[#Headers],[Touchpoint]],$Q593)),"Y","N")</f>
        <v>N</v>
      </c>
      <c r="AD593" s="1287" t="str">
        <f>IF(ISNUMBER(SEARCH(kpi_catalog[[#Headers],[Campaign type]],$Q593)),"Y","N")</f>
        <v>N</v>
      </c>
      <c r="AE593" s="1287" t="str">
        <f>IF(ISNUMBER(SEARCH(kpi_catalog[[#Headers],[Product franchise]],$Q593)),"Y","N")</f>
        <v>N</v>
      </c>
      <c r="AF593" s="1287" t="str">
        <f>IF(ISNUMBER(SEARCH(kpi_catalog[[#Headers],[Product code]],$Q593)),"Y","N")</f>
        <v>Y</v>
      </c>
      <c r="AG593" s="1322"/>
      <c r="AH593" s="1289"/>
      <c r="AI593" s="1290"/>
      <c r="AJ593" s="1290"/>
    </row>
    <row r="594" spans="1:36" ht="30" customHeight="1">
      <c r="A594" s="1282">
        <v>592</v>
      </c>
      <c r="B594" s="1283" t="s">
        <v>4536</v>
      </c>
      <c r="C594" s="1292"/>
      <c r="D594" s="1291" t="s">
        <v>5872</v>
      </c>
      <c r="E594" s="1291" t="s">
        <v>5873</v>
      </c>
      <c r="F594" s="1291" t="s">
        <v>5874</v>
      </c>
      <c r="G594" s="1291" t="s">
        <v>3368</v>
      </c>
      <c r="H594" s="1355" t="s">
        <v>4336</v>
      </c>
      <c r="I594" s="1291" t="s">
        <v>145</v>
      </c>
      <c r="J594" s="1318" t="s">
        <v>5871</v>
      </c>
      <c r="K594" s="1291" t="s">
        <v>4346</v>
      </c>
      <c r="L594" s="1292" t="str">
        <f>IF(ISNUMBER(SEARCH(kpi_catalog[[#Headers],[Till Date]],K594)),"Y","N")</f>
        <v>N</v>
      </c>
      <c r="M594" s="1292" t="str">
        <f t="shared" si="14"/>
        <v>Y</v>
      </c>
      <c r="N594" s="1292" t="str">
        <f>IF(ISNUMBER(SEARCH(kpi_catalog[[#Headers],[YTD]],$K594)),"Y","N")</f>
        <v>Y</v>
      </c>
      <c r="O594" s="1292" t="str">
        <f t="shared" si="12"/>
        <v>N</v>
      </c>
      <c r="P594" s="1292" t="str">
        <f t="shared" si="13"/>
        <v>N</v>
      </c>
      <c r="Q594" s="1293" t="s">
        <v>5861</v>
      </c>
      <c r="R594" s="1319" t="str">
        <f>IF(ISNUMBER(SEARCH(kpi_catalog[[#Headers],[Division]],$Q594)),"Y","N")</f>
        <v>Y</v>
      </c>
      <c r="S594" s="1294" t="str">
        <f>IF(ISNUMBER(SEARCH(kpi_catalog[[#Headers],[Brand]],$Q594)),"Y","N")</f>
        <v>Y</v>
      </c>
      <c r="T594" s="1294" t="str">
        <f>IF(ISNUMBER(SEARCH(kpi_catalog[[#Headers],[Acquisition Period]],$Q594)),"Y","N")</f>
        <v>N</v>
      </c>
      <c r="U594" s="1294" t="str">
        <f>IF(ISNUMBER(SEARCH(kpi_catalog[[#Headers],[Engager Type]],$Q594)),"Y","N")</f>
        <v>N</v>
      </c>
      <c r="V594" s="1294" t="str">
        <f>IF(ISNUMBER(SEARCH(kpi_catalog[[#Headers],[Buyer Type]],$Q594)),"Y","N")</f>
        <v>N</v>
      </c>
      <c r="W594" s="1294" t="str">
        <f>IF(ISNUMBER(SEARCH(kpi_catalog[[#Headers],[Loyalty Filter]],$Q594)),"Y","N")</f>
        <v>Y</v>
      </c>
      <c r="X594" s="1294" t="str">
        <f>IF(ISNUMBER(SEARCH(kpi_catalog[[#Headers],[Channel]],$Q594)),"Y","N")</f>
        <v>N</v>
      </c>
      <c r="Y594" s="1294" t="str">
        <f>IF(ISNUMBER(SEARCH(kpi_catalog[[#Headers],[Campaign ID]],$Q594)),"Y","N")</f>
        <v>N</v>
      </c>
      <c r="Z594" s="1294" t="str">
        <f>IF(ISNUMBER(SEARCH(kpi_catalog[[#Headers],[Channel]],$Q594)),"Y","N")</f>
        <v>N</v>
      </c>
      <c r="AA594" s="1294" t="str">
        <f>IF(ISNUMBER(SEARCH(kpi_catalog[[#Headers],[Campaign ID]],$Q594)),"Y","N")</f>
        <v>N</v>
      </c>
      <c r="AB594" s="1294" t="str">
        <f>IF(ISNUMBER(SEARCH(kpi_catalog[[#Headers],[Campaign Name]],$Q594)),"Y","N")</f>
        <v>N</v>
      </c>
      <c r="AC594" s="1294" t="str">
        <f>IF(ISNUMBER(SEARCH(kpi_catalog[[#Headers],[Touchpoint]],$Q594)),"Y","N")</f>
        <v>N</v>
      </c>
      <c r="AD594" s="1294" t="str">
        <f>IF(ISNUMBER(SEARCH(kpi_catalog[[#Headers],[Campaign type]],$Q594)),"Y","N")</f>
        <v>N</v>
      </c>
      <c r="AE594" s="1294" t="str">
        <f>IF(ISNUMBER(SEARCH(kpi_catalog[[#Headers],[Product franchise]],$Q594)),"Y","N")</f>
        <v>N</v>
      </c>
      <c r="AF594" s="1294" t="str">
        <f>IF(ISNUMBER(SEARCH(kpi_catalog[[#Headers],[Product code]],$Q594)),"Y","N")</f>
        <v>Y</v>
      </c>
      <c r="AG594" s="1298"/>
      <c r="AH594" s="1296"/>
      <c r="AI594" s="1297"/>
      <c r="AJ594" s="1297"/>
    </row>
    <row r="595" spans="1:36" ht="30" customHeight="1">
      <c r="A595" s="1282">
        <v>593</v>
      </c>
      <c r="B595" s="1283" t="s">
        <v>4536</v>
      </c>
      <c r="C595" s="1292"/>
      <c r="D595" s="1291" t="s">
        <v>5872</v>
      </c>
      <c r="E595" s="1291" t="s">
        <v>5873</v>
      </c>
      <c r="F595" s="1291" t="s">
        <v>5875</v>
      </c>
      <c r="G595" s="1291" t="s">
        <v>4339</v>
      </c>
      <c r="H595" s="1355" t="s">
        <v>4336</v>
      </c>
      <c r="I595" s="1291" t="s">
        <v>145</v>
      </c>
      <c r="J595" s="1318" t="s">
        <v>5871</v>
      </c>
      <c r="K595" s="1291" t="s">
        <v>4346</v>
      </c>
      <c r="L595" s="1292" t="str">
        <f>IF(ISNUMBER(SEARCH(kpi_catalog[[#Headers],[Till Date]],K595)),"Y","N")</f>
        <v>N</v>
      </c>
      <c r="M595" s="1292" t="str">
        <f t="shared" si="14"/>
        <v>Y</v>
      </c>
      <c r="N595" s="1292" t="str">
        <f>IF(ISNUMBER(SEARCH(kpi_catalog[[#Headers],[YTD]],$K595)),"Y","N")</f>
        <v>Y</v>
      </c>
      <c r="O595" s="1292" t="str">
        <f t="shared" si="12"/>
        <v>N</v>
      </c>
      <c r="P595" s="1292" t="str">
        <f t="shared" si="13"/>
        <v>N</v>
      </c>
      <c r="Q595" s="1293" t="s">
        <v>5861</v>
      </c>
      <c r="R595" s="1319" t="str">
        <f>IF(ISNUMBER(SEARCH(kpi_catalog[[#Headers],[Division]],$Q595)),"Y","N")</f>
        <v>Y</v>
      </c>
      <c r="S595" s="1294" t="str">
        <f>IF(ISNUMBER(SEARCH(kpi_catalog[[#Headers],[Brand]],$Q595)),"Y","N")</f>
        <v>Y</v>
      </c>
      <c r="T595" s="1294" t="str">
        <f>IF(ISNUMBER(SEARCH(kpi_catalog[[#Headers],[Acquisition Period]],$Q595)),"Y","N")</f>
        <v>N</v>
      </c>
      <c r="U595" s="1294" t="str">
        <f>IF(ISNUMBER(SEARCH(kpi_catalog[[#Headers],[Engager Type]],$Q595)),"Y","N")</f>
        <v>N</v>
      </c>
      <c r="V595" s="1294" t="str">
        <f>IF(ISNUMBER(SEARCH(kpi_catalog[[#Headers],[Buyer Type]],$Q595)),"Y","N")</f>
        <v>N</v>
      </c>
      <c r="W595" s="1294" t="str">
        <f>IF(ISNUMBER(SEARCH(kpi_catalog[[#Headers],[Loyalty Filter]],$Q595)),"Y","N")</f>
        <v>Y</v>
      </c>
      <c r="X595" s="1294" t="str">
        <f>IF(ISNUMBER(SEARCH(kpi_catalog[[#Headers],[Channel]],$Q595)),"Y","N")</f>
        <v>N</v>
      </c>
      <c r="Y595" s="1294" t="str">
        <f>IF(ISNUMBER(SEARCH(kpi_catalog[[#Headers],[Campaign ID]],$Q595)),"Y","N")</f>
        <v>N</v>
      </c>
      <c r="Z595" s="1294" t="str">
        <f>IF(ISNUMBER(SEARCH(kpi_catalog[[#Headers],[Channel]],$Q595)),"Y","N")</f>
        <v>N</v>
      </c>
      <c r="AA595" s="1294" t="str">
        <f>IF(ISNUMBER(SEARCH(kpi_catalog[[#Headers],[Campaign ID]],$Q595)),"Y","N")</f>
        <v>N</v>
      </c>
      <c r="AB595" s="1294" t="str">
        <f>IF(ISNUMBER(SEARCH(kpi_catalog[[#Headers],[Campaign Name]],$Q595)),"Y","N")</f>
        <v>N</v>
      </c>
      <c r="AC595" s="1294" t="str">
        <f>IF(ISNUMBER(SEARCH(kpi_catalog[[#Headers],[Touchpoint]],$Q595)),"Y","N")</f>
        <v>N</v>
      </c>
      <c r="AD595" s="1294" t="str">
        <f>IF(ISNUMBER(SEARCH(kpi_catalog[[#Headers],[Campaign type]],$Q595)),"Y","N")</f>
        <v>N</v>
      </c>
      <c r="AE595" s="1294" t="str">
        <f>IF(ISNUMBER(SEARCH(kpi_catalog[[#Headers],[Product franchise]],$Q595)),"Y","N")</f>
        <v>N</v>
      </c>
      <c r="AF595" s="1294" t="str">
        <f>IF(ISNUMBER(SEARCH(kpi_catalog[[#Headers],[Product code]],$Q595)),"Y","N")</f>
        <v>Y</v>
      </c>
      <c r="AG595" s="1298"/>
      <c r="AH595" s="1296"/>
      <c r="AI595" s="1297"/>
      <c r="AJ595" s="1297"/>
    </row>
    <row r="596" spans="1:36" ht="30" customHeight="1">
      <c r="A596" s="1282">
        <v>594</v>
      </c>
      <c r="B596" s="1283" t="s">
        <v>4536</v>
      </c>
      <c r="C596" s="1296"/>
      <c r="D596" s="1323" t="s">
        <v>5876</v>
      </c>
      <c r="E596" s="1291" t="s">
        <v>5877</v>
      </c>
      <c r="F596" s="1291" t="s">
        <v>5877</v>
      </c>
      <c r="G596" s="1291" t="s">
        <v>3368</v>
      </c>
      <c r="H596" s="1355" t="s">
        <v>4336</v>
      </c>
      <c r="I596" s="1291" t="s">
        <v>145</v>
      </c>
      <c r="J596" s="1318" t="s">
        <v>5871</v>
      </c>
      <c r="K596" s="1291" t="s">
        <v>4346</v>
      </c>
      <c r="L596" s="1292" t="str">
        <f>IF(ISNUMBER(SEARCH(kpi_catalog[[#Headers],[Till Date]],K596)),"Y","N")</f>
        <v>N</v>
      </c>
      <c r="M596" s="1292" t="str">
        <f t="shared" si="14"/>
        <v>Y</v>
      </c>
      <c r="N596" s="1292" t="str">
        <f>IF(ISNUMBER(SEARCH(kpi_catalog[[#Headers],[YTD]],$K596)),"Y","N")</f>
        <v>Y</v>
      </c>
      <c r="O596" s="1292" t="str">
        <f t="shared" si="12"/>
        <v>N</v>
      </c>
      <c r="P596" s="1292" t="str">
        <f t="shared" si="13"/>
        <v>N</v>
      </c>
      <c r="Q596" s="1293" t="s">
        <v>5861</v>
      </c>
      <c r="R596" s="1319" t="str">
        <f>IF(ISNUMBER(SEARCH(kpi_catalog[[#Headers],[Division]],$Q596)),"Y","N")</f>
        <v>Y</v>
      </c>
      <c r="S596" s="1294" t="str">
        <f>IF(ISNUMBER(SEARCH(kpi_catalog[[#Headers],[Brand]],$Q596)),"Y","N")</f>
        <v>Y</v>
      </c>
      <c r="T596" s="1294" t="str">
        <f>IF(ISNUMBER(SEARCH(kpi_catalog[[#Headers],[Acquisition Period]],$Q596)),"Y","N")</f>
        <v>N</v>
      </c>
      <c r="U596" s="1294" t="str">
        <f>IF(ISNUMBER(SEARCH(kpi_catalog[[#Headers],[Engager Type]],$Q596)),"Y","N")</f>
        <v>N</v>
      </c>
      <c r="V596" s="1294" t="str">
        <f>IF(ISNUMBER(SEARCH(kpi_catalog[[#Headers],[Buyer Type]],$Q596)),"Y","N")</f>
        <v>N</v>
      </c>
      <c r="W596" s="1294" t="str">
        <f>IF(ISNUMBER(SEARCH(kpi_catalog[[#Headers],[Loyalty Filter]],$Q596)),"Y","N")</f>
        <v>Y</v>
      </c>
      <c r="X596" s="1294" t="str">
        <f>IF(ISNUMBER(SEARCH(kpi_catalog[[#Headers],[Channel]],$Q596)),"Y","N")</f>
        <v>N</v>
      </c>
      <c r="Y596" s="1294" t="str">
        <f>IF(ISNUMBER(SEARCH(kpi_catalog[[#Headers],[Campaign ID]],$Q596)),"Y","N")</f>
        <v>N</v>
      </c>
      <c r="Z596" s="1294" t="str">
        <f>IF(ISNUMBER(SEARCH(kpi_catalog[[#Headers],[Channel]],$Q596)),"Y","N")</f>
        <v>N</v>
      </c>
      <c r="AA596" s="1294" t="str">
        <f>IF(ISNUMBER(SEARCH(kpi_catalog[[#Headers],[Campaign ID]],$Q596)),"Y","N")</f>
        <v>N</v>
      </c>
      <c r="AB596" s="1294" t="str">
        <f>IF(ISNUMBER(SEARCH(kpi_catalog[[#Headers],[Campaign Name]],$Q596)),"Y","N")</f>
        <v>N</v>
      </c>
      <c r="AC596" s="1294" t="str">
        <f>IF(ISNUMBER(SEARCH(kpi_catalog[[#Headers],[Touchpoint]],$Q596)),"Y","N")</f>
        <v>N</v>
      </c>
      <c r="AD596" s="1294" t="str">
        <f>IF(ISNUMBER(SEARCH(kpi_catalog[[#Headers],[Campaign type]],$Q596)),"Y","N")</f>
        <v>N</v>
      </c>
      <c r="AE596" s="1294" t="str">
        <f>IF(ISNUMBER(SEARCH(kpi_catalog[[#Headers],[Product franchise]],$Q596)),"Y","N")</f>
        <v>N</v>
      </c>
      <c r="AF596" s="1294" t="str">
        <f>IF(ISNUMBER(SEARCH(kpi_catalog[[#Headers],[Product code]],$Q596)),"Y","N")</f>
        <v>Y</v>
      </c>
      <c r="AG596" s="1298"/>
      <c r="AH596" s="1296"/>
      <c r="AI596" s="1297"/>
      <c r="AJ596" s="1297"/>
    </row>
    <row r="597" spans="1:36" ht="30" customHeight="1">
      <c r="A597" s="1282">
        <v>595</v>
      </c>
      <c r="B597" s="1283" t="s">
        <v>4536</v>
      </c>
      <c r="C597" s="1296"/>
      <c r="D597" s="1323" t="s">
        <v>5876</v>
      </c>
      <c r="E597" s="1291" t="s">
        <v>5877</v>
      </c>
      <c r="F597" s="1291" t="s">
        <v>5878</v>
      </c>
      <c r="G597" s="1291" t="s">
        <v>3368</v>
      </c>
      <c r="H597" s="1355" t="s">
        <v>4336</v>
      </c>
      <c r="I597" s="1291" t="s">
        <v>145</v>
      </c>
      <c r="J597" s="1318" t="s">
        <v>5871</v>
      </c>
      <c r="K597" s="1291" t="s">
        <v>4346</v>
      </c>
      <c r="L597" s="1292" t="str">
        <f>IF(ISNUMBER(SEARCH(kpi_catalog[[#Headers],[Till Date]],K597)),"Y","N")</f>
        <v>N</v>
      </c>
      <c r="M597" s="1292" t="str">
        <f t="shared" si="14"/>
        <v>Y</v>
      </c>
      <c r="N597" s="1292" t="str">
        <f>IF(ISNUMBER(SEARCH(kpi_catalog[[#Headers],[YTD]],$K597)),"Y","N")</f>
        <v>Y</v>
      </c>
      <c r="O597" s="1292" t="str">
        <f t="shared" si="12"/>
        <v>N</v>
      </c>
      <c r="P597" s="1292" t="str">
        <f t="shared" si="13"/>
        <v>N</v>
      </c>
      <c r="Q597" s="1293" t="s">
        <v>5861</v>
      </c>
      <c r="R597" s="1319" t="str">
        <f>IF(ISNUMBER(SEARCH(kpi_catalog[[#Headers],[Division]],$Q597)),"Y","N")</f>
        <v>Y</v>
      </c>
      <c r="S597" s="1294" t="str">
        <f>IF(ISNUMBER(SEARCH(kpi_catalog[[#Headers],[Brand]],$Q597)),"Y","N")</f>
        <v>Y</v>
      </c>
      <c r="T597" s="1294" t="str">
        <f>IF(ISNUMBER(SEARCH(kpi_catalog[[#Headers],[Acquisition Period]],$Q597)),"Y","N")</f>
        <v>N</v>
      </c>
      <c r="U597" s="1294" t="str">
        <f>IF(ISNUMBER(SEARCH(kpi_catalog[[#Headers],[Engager Type]],$Q597)),"Y","N")</f>
        <v>N</v>
      </c>
      <c r="V597" s="1294" t="str">
        <f>IF(ISNUMBER(SEARCH(kpi_catalog[[#Headers],[Buyer Type]],$Q597)),"Y","N")</f>
        <v>N</v>
      </c>
      <c r="W597" s="1294" t="str">
        <f>IF(ISNUMBER(SEARCH(kpi_catalog[[#Headers],[Loyalty Filter]],$Q597)),"Y","N")</f>
        <v>Y</v>
      </c>
      <c r="X597" s="1294" t="str">
        <f>IF(ISNUMBER(SEARCH(kpi_catalog[[#Headers],[Channel]],$Q597)),"Y","N")</f>
        <v>N</v>
      </c>
      <c r="Y597" s="1294" t="str">
        <f>IF(ISNUMBER(SEARCH(kpi_catalog[[#Headers],[Campaign ID]],$Q597)),"Y","N")</f>
        <v>N</v>
      </c>
      <c r="Z597" s="1294" t="str">
        <f>IF(ISNUMBER(SEARCH(kpi_catalog[[#Headers],[Channel]],$Q597)),"Y","N")</f>
        <v>N</v>
      </c>
      <c r="AA597" s="1294" t="str">
        <f>IF(ISNUMBER(SEARCH(kpi_catalog[[#Headers],[Campaign ID]],$Q597)),"Y","N")</f>
        <v>N</v>
      </c>
      <c r="AB597" s="1294" t="str">
        <f>IF(ISNUMBER(SEARCH(kpi_catalog[[#Headers],[Campaign Name]],$Q597)),"Y","N")</f>
        <v>N</v>
      </c>
      <c r="AC597" s="1294" t="str">
        <f>IF(ISNUMBER(SEARCH(kpi_catalog[[#Headers],[Touchpoint]],$Q597)),"Y","N")</f>
        <v>N</v>
      </c>
      <c r="AD597" s="1294" t="str">
        <f>IF(ISNUMBER(SEARCH(kpi_catalog[[#Headers],[Campaign type]],$Q597)),"Y","N")</f>
        <v>N</v>
      </c>
      <c r="AE597" s="1294" t="str">
        <f>IF(ISNUMBER(SEARCH(kpi_catalog[[#Headers],[Product franchise]],$Q597)),"Y","N")</f>
        <v>N</v>
      </c>
      <c r="AF597" s="1294" t="str">
        <f>IF(ISNUMBER(SEARCH(kpi_catalog[[#Headers],[Product code]],$Q597)),"Y","N")</f>
        <v>Y</v>
      </c>
      <c r="AG597" s="1298"/>
      <c r="AH597" s="1296"/>
      <c r="AI597" s="1297"/>
      <c r="AJ597" s="1297"/>
    </row>
    <row r="598" spans="1:36" ht="30" customHeight="1">
      <c r="A598" s="1282">
        <v>596</v>
      </c>
      <c r="B598" s="1283" t="s">
        <v>4536</v>
      </c>
      <c r="C598" s="1296"/>
      <c r="D598" s="1323" t="s">
        <v>5876</v>
      </c>
      <c r="E598" s="1291" t="s">
        <v>5877</v>
      </c>
      <c r="F598" s="1291" t="s">
        <v>5879</v>
      </c>
      <c r="G598" s="1291" t="s">
        <v>4339</v>
      </c>
      <c r="H598" s="1355" t="s">
        <v>4336</v>
      </c>
      <c r="I598" s="1291" t="s">
        <v>145</v>
      </c>
      <c r="J598" s="1318" t="s">
        <v>5871</v>
      </c>
      <c r="K598" s="1291" t="s">
        <v>4346</v>
      </c>
      <c r="L598" s="1292" t="str">
        <f>IF(ISNUMBER(SEARCH(kpi_catalog[[#Headers],[Till Date]],K598)),"Y","N")</f>
        <v>N</v>
      </c>
      <c r="M598" s="1292" t="str">
        <f t="shared" si="14"/>
        <v>Y</v>
      </c>
      <c r="N598" s="1292" t="str">
        <f>IF(ISNUMBER(SEARCH(kpi_catalog[[#Headers],[YTD]],$K598)),"Y","N")</f>
        <v>Y</v>
      </c>
      <c r="O598" s="1292" t="str">
        <f t="shared" si="12"/>
        <v>N</v>
      </c>
      <c r="P598" s="1292" t="str">
        <f t="shared" si="13"/>
        <v>N</v>
      </c>
      <c r="Q598" s="1293" t="s">
        <v>5861</v>
      </c>
      <c r="R598" s="1319" t="str">
        <f>IF(ISNUMBER(SEARCH(kpi_catalog[[#Headers],[Division]],$Q598)),"Y","N")</f>
        <v>Y</v>
      </c>
      <c r="S598" s="1294" t="str">
        <f>IF(ISNUMBER(SEARCH(kpi_catalog[[#Headers],[Brand]],$Q598)),"Y","N")</f>
        <v>Y</v>
      </c>
      <c r="T598" s="1294" t="str">
        <f>IF(ISNUMBER(SEARCH(kpi_catalog[[#Headers],[Acquisition Period]],$Q598)),"Y","N")</f>
        <v>N</v>
      </c>
      <c r="U598" s="1294" t="str">
        <f>IF(ISNUMBER(SEARCH(kpi_catalog[[#Headers],[Engager Type]],$Q598)),"Y","N")</f>
        <v>N</v>
      </c>
      <c r="V598" s="1294" t="str">
        <f>IF(ISNUMBER(SEARCH(kpi_catalog[[#Headers],[Buyer Type]],$Q598)),"Y","N")</f>
        <v>N</v>
      </c>
      <c r="W598" s="1294" t="str">
        <f>IF(ISNUMBER(SEARCH(kpi_catalog[[#Headers],[Loyalty Filter]],$Q598)),"Y","N")</f>
        <v>Y</v>
      </c>
      <c r="X598" s="1294" t="str">
        <f>IF(ISNUMBER(SEARCH(kpi_catalog[[#Headers],[Channel]],$Q598)),"Y","N")</f>
        <v>N</v>
      </c>
      <c r="Y598" s="1294" t="str">
        <f>IF(ISNUMBER(SEARCH(kpi_catalog[[#Headers],[Campaign ID]],$Q598)),"Y","N")</f>
        <v>N</v>
      </c>
      <c r="Z598" s="1294" t="str">
        <f>IF(ISNUMBER(SEARCH(kpi_catalog[[#Headers],[Channel]],$Q598)),"Y","N")</f>
        <v>N</v>
      </c>
      <c r="AA598" s="1294" t="str">
        <f>IF(ISNUMBER(SEARCH(kpi_catalog[[#Headers],[Campaign ID]],$Q598)),"Y","N")</f>
        <v>N</v>
      </c>
      <c r="AB598" s="1294" t="str">
        <f>IF(ISNUMBER(SEARCH(kpi_catalog[[#Headers],[Campaign Name]],$Q598)),"Y","N")</f>
        <v>N</v>
      </c>
      <c r="AC598" s="1294" t="str">
        <f>IF(ISNUMBER(SEARCH(kpi_catalog[[#Headers],[Touchpoint]],$Q598)),"Y","N")</f>
        <v>N</v>
      </c>
      <c r="AD598" s="1294" t="str">
        <f>IF(ISNUMBER(SEARCH(kpi_catalog[[#Headers],[Campaign type]],$Q598)),"Y","N")</f>
        <v>N</v>
      </c>
      <c r="AE598" s="1294" t="str">
        <f>IF(ISNUMBER(SEARCH(kpi_catalog[[#Headers],[Product franchise]],$Q598)),"Y","N")</f>
        <v>N</v>
      </c>
      <c r="AF598" s="1294" t="str">
        <f>IF(ISNUMBER(SEARCH(kpi_catalog[[#Headers],[Product code]],$Q598)),"Y","N")</f>
        <v>Y</v>
      </c>
      <c r="AG598" s="1298"/>
      <c r="AH598" s="1296"/>
      <c r="AI598" s="1297"/>
      <c r="AJ598" s="1297"/>
    </row>
    <row r="599" spans="1:36" ht="30" customHeight="1">
      <c r="A599" s="1282">
        <v>597</v>
      </c>
      <c r="B599" s="1344" t="s">
        <v>5747</v>
      </c>
      <c r="C599" s="1296"/>
      <c r="D599" s="1323" t="s">
        <v>5880</v>
      </c>
      <c r="E599" s="1291" t="s">
        <v>5881</v>
      </c>
      <c r="F599" s="1291" t="s">
        <v>5881</v>
      </c>
      <c r="G599" s="1291" t="s">
        <v>3368</v>
      </c>
      <c r="H599" s="1355" t="s">
        <v>4336</v>
      </c>
      <c r="I599" s="1291" t="s">
        <v>145</v>
      </c>
      <c r="J599" s="1318" t="s">
        <v>5871</v>
      </c>
      <c r="K599" s="1291" t="s">
        <v>4346</v>
      </c>
      <c r="L599" s="1292" t="str">
        <f>IF(ISNUMBER(SEARCH(kpi_catalog[[#Headers],[Till Date]],K599)),"Y","N")</f>
        <v>N</v>
      </c>
      <c r="M599" s="1292" t="str">
        <f t="shared" si="14"/>
        <v>Y</v>
      </c>
      <c r="N599" s="1292" t="str">
        <f>IF(ISNUMBER(SEARCH(kpi_catalog[[#Headers],[YTD]],$K599)),"Y","N")</f>
        <v>Y</v>
      </c>
      <c r="O599" s="1292" t="str">
        <f t="shared" si="12"/>
        <v>N</v>
      </c>
      <c r="P599" s="1292" t="str">
        <f t="shared" si="13"/>
        <v>N</v>
      </c>
      <c r="Q599" s="1293" t="s">
        <v>5861</v>
      </c>
      <c r="R599" s="1319" t="str">
        <f>IF(ISNUMBER(SEARCH(kpi_catalog[[#Headers],[Division]],$Q599)),"Y","N")</f>
        <v>Y</v>
      </c>
      <c r="S599" s="1294" t="str">
        <f>IF(ISNUMBER(SEARCH(kpi_catalog[[#Headers],[Brand]],$Q599)),"Y","N")</f>
        <v>Y</v>
      </c>
      <c r="T599" s="1294" t="str">
        <f>IF(ISNUMBER(SEARCH(kpi_catalog[[#Headers],[Acquisition Period]],$Q599)),"Y","N")</f>
        <v>N</v>
      </c>
      <c r="U599" s="1294" t="str">
        <f>IF(ISNUMBER(SEARCH(kpi_catalog[[#Headers],[Engager Type]],$Q599)),"Y","N")</f>
        <v>N</v>
      </c>
      <c r="V599" s="1294" t="str">
        <f>IF(ISNUMBER(SEARCH(kpi_catalog[[#Headers],[Buyer Type]],$Q599)),"Y","N")</f>
        <v>N</v>
      </c>
      <c r="W599" s="1294" t="str">
        <f>IF(ISNUMBER(SEARCH(kpi_catalog[[#Headers],[Loyalty Filter]],$Q599)),"Y","N")</f>
        <v>Y</v>
      </c>
      <c r="X599" s="1294" t="str">
        <f>IF(ISNUMBER(SEARCH(kpi_catalog[[#Headers],[Channel]],$Q599)),"Y","N")</f>
        <v>N</v>
      </c>
      <c r="Y599" s="1294" t="str">
        <f>IF(ISNUMBER(SEARCH(kpi_catalog[[#Headers],[Campaign ID]],$Q599)),"Y","N")</f>
        <v>N</v>
      </c>
      <c r="Z599" s="1294" t="str">
        <f>IF(ISNUMBER(SEARCH(kpi_catalog[[#Headers],[Channel]],$Q599)),"Y","N")</f>
        <v>N</v>
      </c>
      <c r="AA599" s="1294" t="str">
        <f>IF(ISNUMBER(SEARCH(kpi_catalog[[#Headers],[Campaign ID]],$Q599)),"Y","N")</f>
        <v>N</v>
      </c>
      <c r="AB599" s="1294" t="str">
        <f>IF(ISNUMBER(SEARCH(kpi_catalog[[#Headers],[Campaign Name]],$Q599)),"Y","N")</f>
        <v>N</v>
      </c>
      <c r="AC599" s="1294" t="str">
        <f>IF(ISNUMBER(SEARCH(kpi_catalog[[#Headers],[Touchpoint]],$Q599)),"Y","N")</f>
        <v>N</v>
      </c>
      <c r="AD599" s="1294" t="str">
        <f>IF(ISNUMBER(SEARCH(kpi_catalog[[#Headers],[Campaign type]],$Q599)),"Y","N")</f>
        <v>N</v>
      </c>
      <c r="AE599" s="1294" t="str">
        <f>IF(ISNUMBER(SEARCH(kpi_catalog[[#Headers],[Product franchise]],$Q599)),"Y","N")</f>
        <v>N</v>
      </c>
      <c r="AF599" s="1294" t="str">
        <f>IF(ISNUMBER(SEARCH(kpi_catalog[[#Headers],[Product code]],$Q599)),"Y","N")</f>
        <v>Y</v>
      </c>
      <c r="AG599" s="1298"/>
      <c r="AH599" s="1296"/>
      <c r="AI599" s="1297"/>
      <c r="AJ599" s="1297"/>
    </row>
    <row r="600" spans="1:36" ht="30" customHeight="1">
      <c r="A600" s="1282">
        <v>598</v>
      </c>
      <c r="B600" s="1344" t="s">
        <v>5747</v>
      </c>
      <c r="C600" s="1296"/>
      <c r="D600" s="1323" t="s">
        <v>5880</v>
      </c>
      <c r="E600" s="1291" t="s">
        <v>5881</v>
      </c>
      <c r="F600" s="1291" t="s">
        <v>5882</v>
      </c>
      <c r="G600" s="1291" t="s">
        <v>3368</v>
      </c>
      <c r="H600" s="1355" t="s">
        <v>4336</v>
      </c>
      <c r="I600" s="1291" t="s">
        <v>145</v>
      </c>
      <c r="J600" s="1318" t="s">
        <v>5871</v>
      </c>
      <c r="K600" s="1291" t="s">
        <v>4346</v>
      </c>
      <c r="L600" s="1292" t="str">
        <f>IF(ISNUMBER(SEARCH(kpi_catalog[[#Headers],[Till Date]],K600)),"Y","N")</f>
        <v>N</v>
      </c>
      <c r="M600" s="1292" t="str">
        <f t="shared" si="14"/>
        <v>Y</v>
      </c>
      <c r="N600" s="1292" t="str">
        <f>IF(ISNUMBER(SEARCH(kpi_catalog[[#Headers],[YTD]],$K600)),"Y","N")</f>
        <v>Y</v>
      </c>
      <c r="O600" s="1292" t="str">
        <f t="shared" si="12"/>
        <v>N</v>
      </c>
      <c r="P600" s="1292" t="str">
        <f t="shared" si="13"/>
        <v>N</v>
      </c>
      <c r="Q600" s="1293" t="s">
        <v>5861</v>
      </c>
      <c r="R600" s="1319" t="str">
        <f>IF(ISNUMBER(SEARCH(kpi_catalog[[#Headers],[Division]],$Q600)),"Y","N")</f>
        <v>Y</v>
      </c>
      <c r="S600" s="1294" t="str">
        <f>IF(ISNUMBER(SEARCH(kpi_catalog[[#Headers],[Brand]],$Q600)),"Y","N")</f>
        <v>Y</v>
      </c>
      <c r="T600" s="1294" t="str">
        <f>IF(ISNUMBER(SEARCH(kpi_catalog[[#Headers],[Acquisition Period]],$Q600)),"Y","N")</f>
        <v>N</v>
      </c>
      <c r="U600" s="1294" t="str">
        <f>IF(ISNUMBER(SEARCH(kpi_catalog[[#Headers],[Engager Type]],$Q600)),"Y","N")</f>
        <v>N</v>
      </c>
      <c r="V600" s="1294" t="str">
        <f>IF(ISNUMBER(SEARCH(kpi_catalog[[#Headers],[Buyer Type]],$Q600)),"Y","N")</f>
        <v>N</v>
      </c>
      <c r="W600" s="1294" t="str">
        <f>IF(ISNUMBER(SEARCH(kpi_catalog[[#Headers],[Loyalty Filter]],$Q600)),"Y","N")</f>
        <v>Y</v>
      </c>
      <c r="X600" s="1294" t="str">
        <f>IF(ISNUMBER(SEARCH(kpi_catalog[[#Headers],[Channel]],$Q600)),"Y","N")</f>
        <v>N</v>
      </c>
      <c r="Y600" s="1294" t="str">
        <f>IF(ISNUMBER(SEARCH(kpi_catalog[[#Headers],[Campaign ID]],$Q600)),"Y","N")</f>
        <v>N</v>
      </c>
      <c r="Z600" s="1294" t="str">
        <f>IF(ISNUMBER(SEARCH(kpi_catalog[[#Headers],[Channel]],$Q600)),"Y","N")</f>
        <v>N</v>
      </c>
      <c r="AA600" s="1294" t="str">
        <f>IF(ISNUMBER(SEARCH(kpi_catalog[[#Headers],[Campaign ID]],$Q600)),"Y","N")</f>
        <v>N</v>
      </c>
      <c r="AB600" s="1294" t="str">
        <f>IF(ISNUMBER(SEARCH(kpi_catalog[[#Headers],[Campaign Name]],$Q600)),"Y","N")</f>
        <v>N</v>
      </c>
      <c r="AC600" s="1294" t="str">
        <f>IF(ISNUMBER(SEARCH(kpi_catalog[[#Headers],[Touchpoint]],$Q600)),"Y","N")</f>
        <v>N</v>
      </c>
      <c r="AD600" s="1294" t="str">
        <f>IF(ISNUMBER(SEARCH(kpi_catalog[[#Headers],[Campaign type]],$Q600)),"Y","N")</f>
        <v>N</v>
      </c>
      <c r="AE600" s="1294" t="str">
        <f>IF(ISNUMBER(SEARCH(kpi_catalog[[#Headers],[Product franchise]],$Q600)),"Y","N")</f>
        <v>N</v>
      </c>
      <c r="AF600" s="1294" t="str">
        <f>IF(ISNUMBER(SEARCH(kpi_catalog[[#Headers],[Product code]],$Q600)),"Y","N")</f>
        <v>Y</v>
      </c>
      <c r="AG600" s="1298"/>
      <c r="AH600" s="1296"/>
      <c r="AI600" s="1297"/>
      <c r="AJ600" s="1297"/>
    </row>
    <row r="601" spans="1:36" ht="30" customHeight="1">
      <c r="A601" s="1282">
        <v>599</v>
      </c>
      <c r="B601" s="1344" t="s">
        <v>5747</v>
      </c>
      <c r="C601" s="1296"/>
      <c r="D601" s="1323" t="s">
        <v>5880</v>
      </c>
      <c r="E601" s="1291" t="s">
        <v>5881</v>
      </c>
      <c r="F601" s="1291" t="s">
        <v>5883</v>
      </c>
      <c r="G601" s="1291" t="s">
        <v>4339</v>
      </c>
      <c r="H601" s="1355" t="s">
        <v>4336</v>
      </c>
      <c r="I601" s="1291" t="s">
        <v>145</v>
      </c>
      <c r="J601" s="1318" t="s">
        <v>5871</v>
      </c>
      <c r="K601" s="1291" t="s">
        <v>4346</v>
      </c>
      <c r="L601" s="1292" t="str">
        <f>IF(ISNUMBER(SEARCH(kpi_catalog[[#Headers],[Till Date]],K601)),"Y","N")</f>
        <v>N</v>
      </c>
      <c r="M601" s="1292" t="str">
        <f t="shared" si="14"/>
        <v>Y</v>
      </c>
      <c r="N601" s="1292" t="str">
        <f>IF(ISNUMBER(SEARCH(kpi_catalog[[#Headers],[YTD]],$K601)),"Y","N")</f>
        <v>Y</v>
      </c>
      <c r="O601" s="1292" t="str">
        <f t="shared" si="12"/>
        <v>N</v>
      </c>
      <c r="P601" s="1292" t="str">
        <f t="shared" si="13"/>
        <v>N</v>
      </c>
      <c r="Q601" s="1293" t="s">
        <v>5861</v>
      </c>
      <c r="R601" s="1319" t="str">
        <f>IF(ISNUMBER(SEARCH(kpi_catalog[[#Headers],[Division]],$Q601)),"Y","N")</f>
        <v>Y</v>
      </c>
      <c r="S601" s="1294" t="str">
        <f>IF(ISNUMBER(SEARCH(kpi_catalog[[#Headers],[Brand]],$Q601)),"Y","N")</f>
        <v>Y</v>
      </c>
      <c r="T601" s="1294" t="str">
        <f>IF(ISNUMBER(SEARCH(kpi_catalog[[#Headers],[Acquisition Period]],$Q601)),"Y","N")</f>
        <v>N</v>
      </c>
      <c r="U601" s="1294" t="str">
        <f>IF(ISNUMBER(SEARCH(kpi_catalog[[#Headers],[Engager Type]],$Q601)),"Y","N")</f>
        <v>N</v>
      </c>
      <c r="V601" s="1294" t="str">
        <f>IF(ISNUMBER(SEARCH(kpi_catalog[[#Headers],[Buyer Type]],$Q601)),"Y","N")</f>
        <v>N</v>
      </c>
      <c r="W601" s="1294" t="str">
        <f>IF(ISNUMBER(SEARCH(kpi_catalog[[#Headers],[Loyalty Filter]],$Q601)),"Y","N")</f>
        <v>Y</v>
      </c>
      <c r="X601" s="1294" t="str">
        <f>IF(ISNUMBER(SEARCH(kpi_catalog[[#Headers],[Channel]],$Q601)),"Y","N")</f>
        <v>N</v>
      </c>
      <c r="Y601" s="1294" t="str">
        <f>IF(ISNUMBER(SEARCH(kpi_catalog[[#Headers],[Campaign ID]],$Q601)),"Y","N")</f>
        <v>N</v>
      </c>
      <c r="Z601" s="1294" t="str">
        <f>IF(ISNUMBER(SEARCH(kpi_catalog[[#Headers],[Channel]],$Q601)),"Y","N")</f>
        <v>N</v>
      </c>
      <c r="AA601" s="1294" t="str">
        <f>IF(ISNUMBER(SEARCH(kpi_catalog[[#Headers],[Campaign ID]],$Q601)),"Y","N")</f>
        <v>N</v>
      </c>
      <c r="AB601" s="1294" t="str">
        <f>IF(ISNUMBER(SEARCH(kpi_catalog[[#Headers],[Campaign Name]],$Q601)),"Y","N")</f>
        <v>N</v>
      </c>
      <c r="AC601" s="1294" t="str">
        <f>IF(ISNUMBER(SEARCH(kpi_catalog[[#Headers],[Touchpoint]],$Q601)),"Y","N")</f>
        <v>N</v>
      </c>
      <c r="AD601" s="1294" t="str">
        <f>IF(ISNUMBER(SEARCH(kpi_catalog[[#Headers],[Campaign type]],$Q601)),"Y","N")</f>
        <v>N</v>
      </c>
      <c r="AE601" s="1294" t="str">
        <f>IF(ISNUMBER(SEARCH(kpi_catalog[[#Headers],[Product franchise]],$Q601)),"Y","N")</f>
        <v>N</v>
      </c>
      <c r="AF601" s="1294" t="str">
        <f>IF(ISNUMBER(SEARCH(kpi_catalog[[#Headers],[Product code]],$Q601)),"Y","N")</f>
        <v>Y</v>
      </c>
      <c r="AG601" s="1298"/>
      <c r="AH601" s="1296"/>
      <c r="AI601" s="1297"/>
      <c r="AJ601" s="1297"/>
    </row>
    <row r="602" spans="1:36" ht="30" customHeight="1">
      <c r="A602" s="1282">
        <v>600</v>
      </c>
      <c r="B602" s="1283" t="s">
        <v>4536</v>
      </c>
      <c r="C602" s="1296"/>
      <c r="D602" s="1323" t="s">
        <v>5884</v>
      </c>
      <c r="E602" s="1291" t="s">
        <v>5885</v>
      </c>
      <c r="F602" s="1291" t="s">
        <v>5885</v>
      </c>
      <c r="G602" s="1291" t="s">
        <v>3368</v>
      </c>
      <c r="H602" s="1355" t="s">
        <v>4336</v>
      </c>
      <c r="I602" s="1291" t="s">
        <v>145</v>
      </c>
      <c r="J602" s="1318" t="s">
        <v>5871</v>
      </c>
      <c r="K602" s="1291" t="s">
        <v>4346</v>
      </c>
      <c r="L602" s="1292" t="str">
        <f>IF(ISNUMBER(SEARCH(kpi_catalog[[#Headers],[Till Date]],K602)),"Y","N")</f>
        <v>N</v>
      </c>
      <c r="M602" s="1292" t="str">
        <f t="shared" si="14"/>
        <v>Y</v>
      </c>
      <c r="N602" s="1292" t="str">
        <f>IF(ISNUMBER(SEARCH(kpi_catalog[[#Headers],[YTD]],$K602)),"Y","N")</f>
        <v>Y</v>
      </c>
      <c r="O602" s="1292" t="str">
        <f t="shared" si="12"/>
        <v>N</v>
      </c>
      <c r="P602" s="1292" t="str">
        <f t="shared" si="13"/>
        <v>N</v>
      </c>
      <c r="Q602" s="1293" t="s">
        <v>5861</v>
      </c>
      <c r="R602" s="1319" t="str">
        <f>IF(ISNUMBER(SEARCH(kpi_catalog[[#Headers],[Division]],$Q602)),"Y","N")</f>
        <v>Y</v>
      </c>
      <c r="S602" s="1294" t="str">
        <f>IF(ISNUMBER(SEARCH(kpi_catalog[[#Headers],[Brand]],$Q602)),"Y","N")</f>
        <v>Y</v>
      </c>
      <c r="T602" s="1294" t="str">
        <f>IF(ISNUMBER(SEARCH(kpi_catalog[[#Headers],[Acquisition Period]],$Q602)),"Y","N")</f>
        <v>N</v>
      </c>
      <c r="U602" s="1294" t="str">
        <f>IF(ISNUMBER(SEARCH(kpi_catalog[[#Headers],[Engager Type]],$Q602)),"Y","N")</f>
        <v>N</v>
      </c>
      <c r="V602" s="1294" t="str">
        <f>IF(ISNUMBER(SEARCH(kpi_catalog[[#Headers],[Buyer Type]],$Q602)),"Y","N")</f>
        <v>N</v>
      </c>
      <c r="W602" s="1294" t="str">
        <f>IF(ISNUMBER(SEARCH(kpi_catalog[[#Headers],[Loyalty Filter]],$Q602)),"Y","N")</f>
        <v>Y</v>
      </c>
      <c r="X602" s="1294" t="str">
        <f>IF(ISNUMBER(SEARCH(kpi_catalog[[#Headers],[Channel]],$Q602)),"Y","N")</f>
        <v>N</v>
      </c>
      <c r="Y602" s="1294" t="str">
        <f>IF(ISNUMBER(SEARCH(kpi_catalog[[#Headers],[Campaign ID]],$Q602)),"Y","N")</f>
        <v>N</v>
      </c>
      <c r="Z602" s="1294" t="str">
        <f>IF(ISNUMBER(SEARCH(kpi_catalog[[#Headers],[Channel]],$Q602)),"Y","N")</f>
        <v>N</v>
      </c>
      <c r="AA602" s="1294" t="str">
        <f>IF(ISNUMBER(SEARCH(kpi_catalog[[#Headers],[Campaign ID]],$Q602)),"Y","N")</f>
        <v>N</v>
      </c>
      <c r="AB602" s="1294" t="str">
        <f>IF(ISNUMBER(SEARCH(kpi_catalog[[#Headers],[Campaign Name]],$Q602)),"Y","N")</f>
        <v>N</v>
      </c>
      <c r="AC602" s="1294" t="str">
        <f>IF(ISNUMBER(SEARCH(kpi_catalog[[#Headers],[Touchpoint]],$Q602)),"Y","N")</f>
        <v>N</v>
      </c>
      <c r="AD602" s="1294" t="str">
        <f>IF(ISNUMBER(SEARCH(kpi_catalog[[#Headers],[Campaign type]],$Q602)),"Y","N")</f>
        <v>N</v>
      </c>
      <c r="AE602" s="1294" t="str">
        <f>IF(ISNUMBER(SEARCH(kpi_catalog[[#Headers],[Product franchise]],$Q602)),"Y","N")</f>
        <v>N</v>
      </c>
      <c r="AF602" s="1294" t="str">
        <f>IF(ISNUMBER(SEARCH(kpi_catalog[[#Headers],[Product code]],$Q602)),"Y","N")</f>
        <v>Y</v>
      </c>
      <c r="AG602" s="1298"/>
      <c r="AH602" s="1296"/>
      <c r="AI602" s="1297"/>
      <c r="AJ602" s="1297"/>
    </row>
    <row r="603" spans="1:36" ht="30" customHeight="1">
      <c r="A603" s="1282">
        <v>601</v>
      </c>
      <c r="B603" s="1283" t="s">
        <v>4536</v>
      </c>
      <c r="C603" s="1296"/>
      <c r="D603" s="1323" t="s">
        <v>5884</v>
      </c>
      <c r="E603" s="1291" t="s">
        <v>5885</v>
      </c>
      <c r="F603" s="1291" t="s">
        <v>5886</v>
      </c>
      <c r="G603" s="1291" t="s">
        <v>3368</v>
      </c>
      <c r="H603" s="1355" t="s">
        <v>4336</v>
      </c>
      <c r="I603" s="1291" t="s">
        <v>145</v>
      </c>
      <c r="J603" s="1318" t="s">
        <v>5871</v>
      </c>
      <c r="K603" s="1291" t="s">
        <v>4346</v>
      </c>
      <c r="L603" s="1292" t="str">
        <f>IF(ISNUMBER(SEARCH(kpi_catalog[[#Headers],[Till Date]],K603)),"Y","N")</f>
        <v>N</v>
      </c>
      <c r="M603" s="1292" t="str">
        <f t="shared" si="14"/>
        <v>Y</v>
      </c>
      <c r="N603" s="1292" t="str">
        <f>IF(ISNUMBER(SEARCH(kpi_catalog[[#Headers],[YTD]],$K603)),"Y","N")</f>
        <v>Y</v>
      </c>
      <c r="O603" s="1292" t="str">
        <f t="shared" si="12"/>
        <v>N</v>
      </c>
      <c r="P603" s="1292" t="str">
        <f t="shared" si="13"/>
        <v>N</v>
      </c>
      <c r="Q603" s="1293" t="s">
        <v>5861</v>
      </c>
      <c r="R603" s="1319" t="str">
        <f>IF(ISNUMBER(SEARCH(kpi_catalog[[#Headers],[Division]],$Q603)),"Y","N")</f>
        <v>Y</v>
      </c>
      <c r="S603" s="1294" t="str">
        <f>IF(ISNUMBER(SEARCH(kpi_catalog[[#Headers],[Brand]],$Q603)),"Y","N")</f>
        <v>Y</v>
      </c>
      <c r="T603" s="1294" t="str">
        <f>IF(ISNUMBER(SEARCH(kpi_catalog[[#Headers],[Acquisition Period]],$Q603)),"Y","N")</f>
        <v>N</v>
      </c>
      <c r="U603" s="1294" t="str">
        <f>IF(ISNUMBER(SEARCH(kpi_catalog[[#Headers],[Engager Type]],$Q603)),"Y","N")</f>
        <v>N</v>
      </c>
      <c r="V603" s="1294" t="str">
        <f>IF(ISNUMBER(SEARCH(kpi_catalog[[#Headers],[Buyer Type]],$Q603)),"Y","N")</f>
        <v>N</v>
      </c>
      <c r="W603" s="1294" t="str">
        <f>IF(ISNUMBER(SEARCH(kpi_catalog[[#Headers],[Loyalty Filter]],$Q603)),"Y","N")</f>
        <v>Y</v>
      </c>
      <c r="X603" s="1294" t="str">
        <f>IF(ISNUMBER(SEARCH(kpi_catalog[[#Headers],[Channel]],$Q603)),"Y","N")</f>
        <v>N</v>
      </c>
      <c r="Y603" s="1294" t="str">
        <f>IF(ISNUMBER(SEARCH(kpi_catalog[[#Headers],[Campaign ID]],$Q603)),"Y","N")</f>
        <v>N</v>
      </c>
      <c r="Z603" s="1294" t="str">
        <f>IF(ISNUMBER(SEARCH(kpi_catalog[[#Headers],[Channel]],$Q603)),"Y","N")</f>
        <v>N</v>
      </c>
      <c r="AA603" s="1294" t="str">
        <f>IF(ISNUMBER(SEARCH(kpi_catalog[[#Headers],[Campaign ID]],$Q603)),"Y","N")</f>
        <v>N</v>
      </c>
      <c r="AB603" s="1294" t="str">
        <f>IF(ISNUMBER(SEARCH(kpi_catalog[[#Headers],[Campaign Name]],$Q603)),"Y","N")</f>
        <v>N</v>
      </c>
      <c r="AC603" s="1294" t="str">
        <f>IF(ISNUMBER(SEARCH(kpi_catalog[[#Headers],[Touchpoint]],$Q603)),"Y","N")</f>
        <v>N</v>
      </c>
      <c r="AD603" s="1294" t="str">
        <f>IF(ISNUMBER(SEARCH(kpi_catalog[[#Headers],[Campaign type]],$Q603)),"Y","N")</f>
        <v>N</v>
      </c>
      <c r="AE603" s="1294" t="str">
        <f>IF(ISNUMBER(SEARCH(kpi_catalog[[#Headers],[Product franchise]],$Q603)),"Y","N")</f>
        <v>N</v>
      </c>
      <c r="AF603" s="1294" t="str">
        <f>IF(ISNUMBER(SEARCH(kpi_catalog[[#Headers],[Product code]],$Q603)),"Y","N")</f>
        <v>Y</v>
      </c>
      <c r="AG603" s="1298"/>
      <c r="AH603" s="1296"/>
      <c r="AI603" s="1297"/>
      <c r="AJ603" s="1297"/>
    </row>
    <row r="604" spans="1:36" ht="30" customHeight="1">
      <c r="A604" s="1282">
        <v>602</v>
      </c>
      <c r="B604" s="1283" t="s">
        <v>4536</v>
      </c>
      <c r="C604" s="1296"/>
      <c r="D604" s="1323" t="s">
        <v>5884</v>
      </c>
      <c r="E604" s="1291" t="s">
        <v>5885</v>
      </c>
      <c r="F604" s="1291" t="s">
        <v>5887</v>
      </c>
      <c r="G604" s="1291" t="s">
        <v>4339</v>
      </c>
      <c r="H604" s="1355" t="s">
        <v>4336</v>
      </c>
      <c r="I604" s="1291" t="s">
        <v>145</v>
      </c>
      <c r="J604" s="1318" t="s">
        <v>5871</v>
      </c>
      <c r="K604" s="1291" t="s">
        <v>4346</v>
      </c>
      <c r="L604" s="1292" t="str">
        <f>IF(ISNUMBER(SEARCH(kpi_catalog[[#Headers],[Till Date]],K604)),"Y","N")</f>
        <v>N</v>
      </c>
      <c r="M604" s="1292" t="str">
        <f t="shared" si="14"/>
        <v>Y</v>
      </c>
      <c r="N604" s="1292" t="str">
        <f>IF(ISNUMBER(SEARCH(kpi_catalog[[#Headers],[YTD]],$K604)),"Y","N")</f>
        <v>Y</v>
      </c>
      <c r="O604" s="1292" t="str">
        <f t="shared" si="12"/>
        <v>N</v>
      </c>
      <c r="P604" s="1292" t="str">
        <f t="shared" si="13"/>
        <v>N</v>
      </c>
      <c r="Q604" s="1293" t="s">
        <v>5861</v>
      </c>
      <c r="R604" s="1319" t="str">
        <f>IF(ISNUMBER(SEARCH(kpi_catalog[[#Headers],[Division]],$Q604)),"Y","N")</f>
        <v>Y</v>
      </c>
      <c r="S604" s="1294" t="str">
        <f>IF(ISNUMBER(SEARCH(kpi_catalog[[#Headers],[Brand]],$Q604)),"Y","N")</f>
        <v>Y</v>
      </c>
      <c r="T604" s="1294" t="str">
        <f>IF(ISNUMBER(SEARCH(kpi_catalog[[#Headers],[Acquisition Period]],$Q604)),"Y","N")</f>
        <v>N</v>
      </c>
      <c r="U604" s="1294" t="str">
        <f>IF(ISNUMBER(SEARCH(kpi_catalog[[#Headers],[Engager Type]],$Q604)),"Y","N")</f>
        <v>N</v>
      </c>
      <c r="V604" s="1294" t="str">
        <f>IF(ISNUMBER(SEARCH(kpi_catalog[[#Headers],[Buyer Type]],$Q604)),"Y","N")</f>
        <v>N</v>
      </c>
      <c r="W604" s="1294" t="str">
        <f>IF(ISNUMBER(SEARCH(kpi_catalog[[#Headers],[Loyalty Filter]],$Q604)),"Y","N")</f>
        <v>Y</v>
      </c>
      <c r="X604" s="1294" t="str">
        <f>IF(ISNUMBER(SEARCH(kpi_catalog[[#Headers],[Channel]],$Q604)),"Y","N")</f>
        <v>N</v>
      </c>
      <c r="Y604" s="1294" t="str">
        <f>IF(ISNUMBER(SEARCH(kpi_catalog[[#Headers],[Campaign ID]],$Q604)),"Y","N")</f>
        <v>N</v>
      </c>
      <c r="Z604" s="1294" t="str">
        <f>IF(ISNUMBER(SEARCH(kpi_catalog[[#Headers],[Channel]],$Q604)),"Y","N")</f>
        <v>N</v>
      </c>
      <c r="AA604" s="1294" t="str">
        <f>IF(ISNUMBER(SEARCH(kpi_catalog[[#Headers],[Campaign ID]],$Q604)),"Y","N")</f>
        <v>N</v>
      </c>
      <c r="AB604" s="1294" t="str">
        <f>IF(ISNUMBER(SEARCH(kpi_catalog[[#Headers],[Campaign Name]],$Q604)),"Y","N")</f>
        <v>N</v>
      </c>
      <c r="AC604" s="1294" t="str">
        <f>IF(ISNUMBER(SEARCH(kpi_catalog[[#Headers],[Touchpoint]],$Q604)),"Y","N")</f>
        <v>N</v>
      </c>
      <c r="AD604" s="1294" t="str">
        <f>IF(ISNUMBER(SEARCH(kpi_catalog[[#Headers],[Campaign type]],$Q604)),"Y","N")</f>
        <v>N</v>
      </c>
      <c r="AE604" s="1294" t="str">
        <f>IF(ISNUMBER(SEARCH(kpi_catalog[[#Headers],[Product franchise]],$Q604)),"Y","N")</f>
        <v>N</v>
      </c>
      <c r="AF604" s="1294" t="str">
        <f>IF(ISNUMBER(SEARCH(kpi_catalog[[#Headers],[Product code]],$Q604)),"Y","N")</f>
        <v>Y</v>
      </c>
      <c r="AG604" s="1298"/>
      <c r="AH604" s="1296"/>
      <c r="AI604" s="1297"/>
      <c r="AJ604" s="1297"/>
    </row>
    <row r="605" spans="1:36" ht="30" customHeight="1">
      <c r="A605" s="1282">
        <v>603</v>
      </c>
      <c r="B605" s="1283" t="s">
        <v>4536</v>
      </c>
      <c r="C605" s="1296"/>
      <c r="D605" s="1323" t="s">
        <v>4546</v>
      </c>
      <c r="E605" s="1291" t="s">
        <v>5888</v>
      </c>
      <c r="F605" s="1291" t="s">
        <v>5888</v>
      </c>
      <c r="G605" s="1291" t="s">
        <v>3368</v>
      </c>
      <c r="H605" s="1355" t="s">
        <v>4336</v>
      </c>
      <c r="I605" s="1291" t="s">
        <v>145</v>
      </c>
      <c r="J605" s="1318" t="s">
        <v>5871</v>
      </c>
      <c r="K605" s="1291" t="s">
        <v>4346</v>
      </c>
      <c r="L605" s="1292" t="str">
        <f>IF(ISNUMBER(SEARCH(kpi_catalog[[#Headers],[Till Date]],K605)),"Y","N")</f>
        <v>N</v>
      </c>
      <c r="M605" s="1292" t="str">
        <f t="shared" si="14"/>
        <v>Y</v>
      </c>
      <c r="N605" s="1292" t="str">
        <f>IF(ISNUMBER(SEARCH(kpi_catalog[[#Headers],[YTD]],$K605)),"Y","N")</f>
        <v>Y</v>
      </c>
      <c r="O605" s="1292" t="str">
        <f t="shared" si="12"/>
        <v>N</v>
      </c>
      <c r="P605" s="1292" t="str">
        <f t="shared" si="13"/>
        <v>N</v>
      </c>
      <c r="Q605" s="1293" t="s">
        <v>5861</v>
      </c>
      <c r="R605" s="1319" t="str">
        <f>IF(ISNUMBER(SEARCH(kpi_catalog[[#Headers],[Division]],$Q605)),"Y","N")</f>
        <v>Y</v>
      </c>
      <c r="S605" s="1294" t="str">
        <f>IF(ISNUMBER(SEARCH(kpi_catalog[[#Headers],[Brand]],$Q605)),"Y","N")</f>
        <v>Y</v>
      </c>
      <c r="T605" s="1294" t="str">
        <f>IF(ISNUMBER(SEARCH(kpi_catalog[[#Headers],[Acquisition Period]],$Q605)),"Y","N")</f>
        <v>N</v>
      </c>
      <c r="U605" s="1294" t="str">
        <f>IF(ISNUMBER(SEARCH(kpi_catalog[[#Headers],[Engager Type]],$Q605)),"Y","N")</f>
        <v>N</v>
      </c>
      <c r="V605" s="1294" t="str">
        <f>IF(ISNUMBER(SEARCH(kpi_catalog[[#Headers],[Buyer Type]],$Q605)),"Y","N")</f>
        <v>N</v>
      </c>
      <c r="W605" s="1294" t="str">
        <f>IF(ISNUMBER(SEARCH(kpi_catalog[[#Headers],[Loyalty Filter]],$Q605)),"Y","N")</f>
        <v>Y</v>
      </c>
      <c r="X605" s="1294" t="str">
        <f>IF(ISNUMBER(SEARCH(kpi_catalog[[#Headers],[Channel]],$Q605)),"Y","N")</f>
        <v>N</v>
      </c>
      <c r="Y605" s="1294" t="str">
        <f>IF(ISNUMBER(SEARCH(kpi_catalog[[#Headers],[Campaign ID]],$Q605)),"Y","N")</f>
        <v>N</v>
      </c>
      <c r="Z605" s="1294" t="str">
        <f>IF(ISNUMBER(SEARCH(kpi_catalog[[#Headers],[Channel]],$Q605)),"Y","N")</f>
        <v>N</v>
      </c>
      <c r="AA605" s="1294" t="str">
        <f>IF(ISNUMBER(SEARCH(kpi_catalog[[#Headers],[Campaign ID]],$Q605)),"Y","N")</f>
        <v>N</v>
      </c>
      <c r="AB605" s="1294" t="str">
        <f>IF(ISNUMBER(SEARCH(kpi_catalog[[#Headers],[Campaign Name]],$Q605)),"Y","N")</f>
        <v>N</v>
      </c>
      <c r="AC605" s="1294" t="str">
        <f>IF(ISNUMBER(SEARCH(kpi_catalog[[#Headers],[Touchpoint]],$Q605)),"Y","N")</f>
        <v>N</v>
      </c>
      <c r="AD605" s="1294" t="str">
        <f>IF(ISNUMBER(SEARCH(kpi_catalog[[#Headers],[Campaign type]],$Q605)),"Y","N")</f>
        <v>N</v>
      </c>
      <c r="AE605" s="1294" t="str">
        <f>IF(ISNUMBER(SEARCH(kpi_catalog[[#Headers],[Product franchise]],$Q605)),"Y","N")</f>
        <v>N</v>
      </c>
      <c r="AF605" s="1294" t="str">
        <f>IF(ISNUMBER(SEARCH(kpi_catalog[[#Headers],[Product code]],$Q605)),"Y","N")</f>
        <v>Y</v>
      </c>
      <c r="AG605" s="1298"/>
      <c r="AH605" s="1296"/>
      <c r="AI605" s="1297"/>
      <c r="AJ605" s="1297"/>
    </row>
    <row r="606" spans="1:36" ht="30" customHeight="1">
      <c r="A606" s="1282">
        <v>604</v>
      </c>
      <c r="B606" s="1283" t="s">
        <v>4536</v>
      </c>
      <c r="C606" s="1296"/>
      <c r="D606" s="1323" t="s">
        <v>4546</v>
      </c>
      <c r="E606" s="1291" t="s">
        <v>5888</v>
      </c>
      <c r="F606" s="1291" t="s">
        <v>5889</v>
      </c>
      <c r="G606" s="1291" t="s">
        <v>3368</v>
      </c>
      <c r="H606" s="1355" t="s">
        <v>4336</v>
      </c>
      <c r="I606" s="1291" t="s">
        <v>145</v>
      </c>
      <c r="J606" s="1318" t="s">
        <v>5871</v>
      </c>
      <c r="K606" s="1291" t="s">
        <v>4346</v>
      </c>
      <c r="L606" s="1292" t="str">
        <f>IF(ISNUMBER(SEARCH(kpi_catalog[[#Headers],[Till Date]],K606)),"Y","N")</f>
        <v>N</v>
      </c>
      <c r="M606" s="1292" t="str">
        <f t="shared" si="14"/>
        <v>Y</v>
      </c>
      <c r="N606" s="1292" t="str">
        <f>IF(ISNUMBER(SEARCH(kpi_catalog[[#Headers],[YTD]],$K606)),"Y","N")</f>
        <v>Y</v>
      </c>
      <c r="O606" s="1292" t="str">
        <f t="shared" si="12"/>
        <v>N</v>
      </c>
      <c r="P606" s="1292" t="str">
        <f t="shared" si="13"/>
        <v>N</v>
      </c>
      <c r="Q606" s="1293" t="s">
        <v>5861</v>
      </c>
      <c r="R606" s="1319" t="str">
        <f>IF(ISNUMBER(SEARCH(kpi_catalog[[#Headers],[Division]],$Q606)),"Y","N")</f>
        <v>Y</v>
      </c>
      <c r="S606" s="1294" t="str">
        <f>IF(ISNUMBER(SEARCH(kpi_catalog[[#Headers],[Brand]],$Q606)),"Y","N")</f>
        <v>Y</v>
      </c>
      <c r="T606" s="1294" t="str">
        <f>IF(ISNUMBER(SEARCH(kpi_catalog[[#Headers],[Acquisition Period]],$Q606)),"Y","N")</f>
        <v>N</v>
      </c>
      <c r="U606" s="1294" t="str">
        <f>IF(ISNUMBER(SEARCH(kpi_catalog[[#Headers],[Engager Type]],$Q606)),"Y","N")</f>
        <v>N</v>
      </c>
      <c r="V606" s="1294" t="str">
        <f>IF(ISNUMBER(SEARCH(kpi_catalog[[#Headers],[Buyer Type]],$Q606)),"Y","N")</f>
        <v>N</v>
      </c>
      <c r="W606" s="1294" t="str">
        <f>IF(ISNUMBER(SEARCH(kpi_catalog[[#Headers],[Loyalty Filter]],$Q606)),"Y","N")</f>
        <v>Y</v>
      </c>
      <c r="X606" s="1294" t="str">
        <f>IF(ISNUMBER(SEARCH(kpi_catalog[[#Headers],[Channel]],$Q606)),"Y","N")</f>
        <v>N</v>
      </c>
      <c r="Y606" s="1294" t="str">
        <f>IF(ISNUMBER(SEARCH(kpi_catalog[[#Headers],[Campaign ID]],$Q606)),"Y","N")</f>
        <v>N</v>
      </c>
      <c r="Z606" s="1294" t="str">
        <f>IF(ISNUMBER(SEARCH(kpi_catalog[[#Headers],[Channel]],$Q606)),"Y","N")</f>
        <v>N</v>
      </c>
      <c r="AA606" s="1294" t="str">
        <f>IF(ISNUMBER(SEARCH(kpi_catalog[[#Headers],[Campaign ID]],$Q606)),"Y","N")</f>
        <v>N</v>
      </c>
      <c r="AB606" s="1294" t="str">
        <f>IF(ISNUMBER(SEARCH(kpi_catalog[[#Headers],[Campaign Name]],$Q606)),"Y","N")</f>
        <v>N</v>
      </c>
      <c r="AC606" s="1294" t="str">
        <f>IF(ISNUMBER(SEARCH(kpi_catalog[[#Headers],[Touchpoint]],$Q606)),"Y","N")</f>
        <v>N</v>
      </c>
      <c r="AD606" s="1294" t="str">
        <f>IF(ISNUMBER(SEARCH(kpi_catalog[[#Headers],[Campaign type]],$Q606)),"Y","N")</f>
        <v>N</v>
      </c>
      <c r="AE606" s="1294" t="str">
        <f>IF(ISNUMBER(SEARCH(kpi_catalog[[#Headers],[Product franchise]],$Q606)),"Y","N")</f>
        <v>N</v>
      </c>
      <c r="AF606" s="1294" t="str">
        <f>IF(ISNUMBER(SEARCH(kpi_catalog[[#Headers],[Product code]],$Q606)),"Y","N")</f>
        <v>Y</v>
      </c>
      <c r="AG606" s="1298"/>
      <c r="AH606" s="1296"/>
      <c r="AI606" s="1297"/>
      <c r="AJ606" s="1297"/>
    </row>
    <row r="607" spans="1:36" ht="30" customHeight="1">
      <c r="A607" s="1282">
        <v>605</v>
      </c>
      <c r="B607" s="1283" t="s">
        <v>4536</v>
      </c>
      <c r="C607" s="1296"/>
      <c r="D607" s="1323" t="s">
        <v>4546</v>
      </c>
      <c r="E607" s="1291" t="s">
        <v>5888</v>
      </c>
      <c r="F607" s="1291" t="s">
        <v>5890</v>
      </c>
      <c r="G607" s="1291" t="s">
        <v>4339</v>
      </c>
      <c r="H607" s="1355" t="s">
        <v>4336</v>
      </c>
      <c r="I607" s="1291" t="s">
        <v>145</v>
      </c>
      <c r="J607" s="1318" t="s">
        <v>5871</v>
      </c>
      <c r="K607" s="1291" t="s">
        <v>4346</v>
      </c>
      <c r="L607" s="1292" t="str">
        <f>IF(ISNUMBER(SEARCH(kpi_catalog[[#Headers],[Till Date]],K607)),"Y","N")</f>
        <v>N</v>
      </c>
      <c r="M607" s="1292" t="str">
        <f t="shared" si="14"/>
        <v>Y</v>
      </c>
      <c r="N607" s="1292" t="str">
        <f>IF(ISNUMBER(SEARCH(kpi_catalog[[#Headers],[YTD]],$K607)),"Y","N")</f>
        <v>Y</v>
      </c>
      <c r="O607" s="1292" t="str">
        <f t="shared" si="12"/>
        <v>N</v>
      </c>
      <c r="P607" s="1292" t="str">
        <f t="shared" si="13"/>
        <v>N</v>
      </c>
      <c r="Q607" s="1293" t="s">
        <v>5861</v>
      </c>
      <c r="R607" s="1319" t="str">
        <f>IF(ISNUMBER(SEARCH(kpi_catalog[[#Headers],[Division]],$Q607)),"Y","N")</f>
        <v>Y</v>
      </c>
      <c r="S607" s="1294" t="str">
        <f>IF(ISNUMBER(SEARCH(kpi_catalog[[#Headers],[Brand]],$Q607)),"Y","N")</f>
        <v>Y</v>
      </c>
      <c r="T607" s="1294" t="str">
        <f>IF(ISNUMBER(SEARCH(kpi_catalog[[#Headers],[Acquisition Period]],$Q607)),"Y","N")</f>
        <v>N</v>
      </c>
      <c r="U607" s="1294" t="str">
        <f>IF(ISNUMBER(SEARCH(kpi_catalog[[#Headers],[Engager Type]],$Q607)),"Y","N")</f>
        <v>N</v>
      </c>
      <c r="V607" s="1294" t="str">
        <f>IF(ISNUMBER(SEARCH(kpi_catalog[[#Headers],[Buyer Type]],$Q607)),"Y","N")</f>
        <v>N</v>
      </c>
      <c r="W607" s="1294" t="str">
        <f>IF(ISNUMBER(SEARCH(kpi_catalog[[#Headers],[Loyalty Filter]],$Q607)),"Y","N")</f>
        <v>Y</v>
      </c>
      <c r="X607" s="1294" t="str">
        <f>IF(ISNUMBER(SEARCH(kpi_catalog[[#Headers],[Channel]],$Q607)),"Y","N")</f>
        <v>N</v>
      </c>
      <c r="Y607" s="1294" t="str">
        <f>IF(ISNUMBER(SEARCH(kpi_catalog[[#Headers],[Campaign ID]],$Q607)),"Y","N")</f>
        <v>N</v>
      </c>
      <c r="Z607" s="1294" t="str">
        <f>IF(ISNUMBER(SEARCH(kpi_catalog[[#Headers],[Channel]],$Q607)),"Y","N")</f>
        <v>N</v>
      </c>
      <c r="AA607" s="1294" t="str">
        <f>IF(ISNUMBER(SEARCH(kpi_catalog[[#Headers],[Campaign ID]],$Q607)),"Y","N")</f>
        <v>N</v>
      </c>
      <c r="AB607" s="1294" t="str">
        <f>IF(ISNUMBER(SEARCH(kpi_catalog[[#Headers],[Campaign Name]],$Q607)),"Y","N")</f>
        <v>N</v>
      </c>
      <c r="AC607" s="1294" t="str">
        <f>IF(ISNUMBER(SEARCH(kpi_catalog[[#Headers],[Touchpoint]],$Q607)),"Y","N")</f>
        <v>N</v>
      </c>
      <c r="AD607" s="1294" t="str">
        <f>IF(ISNUMBER(SEARCH(kpi_catalog[[#Headers],[Campaign type]],$Q607)),"Y","N")</f>
        <v>N</v>
      </c>
      <c r="AE607" s="1294" t="str">
        <f>IF(ISNUMBER(SEARCH(kpi_catalog[[#Headers],[Product franchise]],$Q607)),"Y","N")</f>
        <v>N</v>
      </c>
      <c r="AF607" s="1294" t="str">
        <f>IF(ISNUMBER(SEARCH(kpi_catalog[[#Headers],[Product code]],$Q607)),"Y","N")</f>
        <v>Y</v>
      </c>
      <c r="AG607" s="1298"/>
      <c r="AH607" s="1296"/>
      <c r="AI607" s="1297"/>
      <c r="AJ607" s="1297"/>
    </row>
    <row r="608" spans="1:36" ht="30" customHeight="1">
      <c r="A608" s="1282">
        <v>606</v>
      </c>
      <c r="B608" s="1344" t="s">
        <v>5747</v>
      </c>
      <c r="C608" s="1296"/>
      <c r="D608" s="1323" t="s">
        <v>5891</v>
      </c>
      <c r="E608" s="1291" t="s">
        <v>5892</v>
      </c>
      <c r="F608" s="1291" t="s">
        <v>5892</v>
      </c>
      <c r="G608" s="1291" t="s">
        <v>3368</v>
      </c>
      <c r="H608" s="1355" t="s">
        <v>4336</v>
      </c>
      <c r="I608" s="1291" t="s">
        <v>145</v>
      </c>
      <c r="J608" s="1318" t="s">
        <v>5871</v>
      </c>
      <c r="K608" s="1291" t="s">
        <v>4346</v>
      </c>
      <c r="L608" s="1292" t="str">
        <f>IF(ISNUMBER(SEARCH(kpi_catalog[[#Headers],[Till Date]],K608)),"Y","N")</f>
        <v>N</v>
      </c>
      <c r="M608" s="1292" t="str">
        <f t="shared" si="14"/>
        <v>Y</v>
      </c>
      <c r="N608" s="1292" t="str">
        <f>IF(ISNUMBER(SEARCH(kpi_catalog[[#Headers],[YTD]],$K608)),"Y","N")</f>
        <v>Y</v>
      </c>
      <c r="O608" s="1292" t="str">
        <f t="shared" ref="O608:O639" si="15">IF(ISNUMBER(SEARCH("MTD",K608)),"Y","N")</f>
        <v>N</v>
      </c>
      <c r="P608" s="1292" t="str">
        <f t="shared" ref="P608:P639" si="16">IF(ISNUMBER(SEARCH("Selected date",K608)),"Y","N")</f>
        <v>N</v>
      </c>
      <c r="Q608" s="1293" t="s">
        <v>5861</v>
      </c>
      <c r="R608" s="1319" t="str">
        <f>IF(ISNUMBER(SEARCH(kpi_catalog[[#Headers],[Division]],$Q608)),"Y","N")</f>
        <v>Y</v>
      </c>
      <c r="S608" s="1294" t="str">
        <f>IF(ISNUMBER(SEARCH(kpi_catalog[[#Headers],[Brand]],$Q608)),"Y","N")</f>
        <v>Y</v>
      </c>
      <c r="T608" s="1294" t="str">
        <f>IF(ISNUMBER(SEARCH(kpi_catalog[[#Headers],[Acquisition Period]],$Q608)),"Y","N")</f>
        <v>N</v>
      </c>
      <c r="U608" s="1294" t="str">
        <f>IF(ISNUMBER(SEARCH(kpi_catalog[[#Headers],[Engager Type]],$Q608)),"Y","N")</f>
        <v>N</v>
      </c>
      <c r="V608" s="1294" t="str">
        <f>IF(ISNUMBER(SEARCH(kpi_catalog[[#Headers],[Buyer Type]],$Q608)),"Y","N")</f>
        <v>N</v>
      </c>
      <c r="W608" s="1294" t="str">
        <f>IF(ISNUMBER(SEARCH(kpi_catalog[[#Headers],[Loyalty Filter]],$Q608)),"Y","N")</f>
        <v>Y</v>
      </c>
      <c r="X608" s="1294" t="str">
        <f>IF(ISNUMBER(SEARCH(kpi_catalog[[#Headers],[Channel]],$Q608)),"Y","N")</f>
        <v>N</v>
      </c>
      <c r="Y608" s="1294" t="str">
        <f>IF(ISNUMBER(SEARCH(kpi_catalog[[#Headers],[Campaign ID]],$Q608)),"Y","N")</f>
        <v>N</v>
      </c>
      <c r="Z608" s="1294" t="str">
        <f>IF(ISNUMBER(SEARCH(kpi_catalog[[#Headers],[Channel]],$Q608)),"Y","N")</f>
        <v>N</v>
      </c>
      <c r="AA608" s="1294" t="str">
        <f>IF(ISNUMBER(SEARCH(kpi_catalog[[#Headers],[Campaign ID]],$Q608)),"Y","N")</f>
        <v>N</v>
      </c>
      <c r="AB608" s="1294" t="str">
        <f>IF(ISNUMBER(SEARCH(kpi_catalog[[#Headers],[Campaign Name]],$Q608)),"Y","N")</f>
        <v>N</v>
      </c>
      <c r="AC608" s="1294" t="str">
        <f>IF(ISNUMBER(SEARCH(kpi_catalog[[#Headers],[Touchpoint]],$Q608)),"Y","N")</f>
        <v>N</v>
      </c>
      <c r="AD608" s="1294" t="str">
        <f>IF(ISNUMBER(SEARCH(kpi_catalog[[#Headers],[Campaign type]],$Q608)),"Y","N")</f>
        <v>N</v>
      </c>
      <c r="AE608" s="1294" t="str">
        <f>IF(ISNUMBER(SEARCH(kpi_catalog[[#Headers],[Product franchise]],$Q608)),"Y","N")</f>
        <v>N</v>
      </c>
      <c r="AF608" s="1294" t="str">
        <f>IF(ISNUMBER(SEARCH(kpi_catalog[[#Headers],[Product code]],$Q608)),"Y","N")</f>
        <v>Y</v>
      </c>
      <c r="AG608" s="1298"/>
      <c r="AH608" s="1296"/>
      <c r="AI608" s="1297"/>
      <c r="AJ608" s="1297"/>
    </row>
    <row r="609" spans="1:36" ht="30" customHeight="1">
      <c r="A609" s="1282">
        <v>607</v>
      </c>
      <c r="B609" s="1344" t="s">
        <v>5747</v>
      </c>
      <c r="C609" s="1296"/>
      <c r="D609" s="1323" t="s">
        <v>5891</v>
      </c>
      <c r="E609" s="1291" t="s">
        <v>5892</v>
      </c>
      <c r="F609" s="1291" t="s">
        <v>5893</v>
      </c>
      <c r="G609" s="1291" t="s">
        <v>3368</v>
      </c>
      <c r="H609" s="1355" t="s">
        <v>4336</v>
      </c>
      <c r="I609" s="1291" t="s">
        <v>145</v>
      </c>
      <c r="J609" s="1318" t="s">
        <v>5871</v>
      </c>
      <c r="K609" s="1291" t="s">
        <v>4346</v>
      </c>
      <c r="L609" s="1292" t="str">
        <f>IF(ISNUMBER(SEARCH(kpi_catalog[[#Headers],[Till Date]],K609)),"Y","N")</f>
        <v>N</v>
      </c>
      <c r="M609" s="1292" t="str">
        <f t="shared" si="14"/>
        <v>Y</v>
      </c>
      <c r="N609" s="1292" t="str">
        <f>IF(ISNUMBER(SEARCH(kpi_catalog[[#Headers],[YTD]],$K609)),"Y","N")</f>
        <v>Y</v>
      </c>
      <c r="O609" s="1292" t="str">
        <f t="shared" si="15"/>
        <v>N</v>
      </c>
      <c r="P609" s="1292" t="str">
        <f t="shared" si="16"/>
        <v>N</v>
      </c>
      <c r="Q609" s="1293" t="s">
        <v>5861</v>
      </c>
      <c r="R609" s="1319" t="str">
        <f>IF(ISNUMBER(SEARCH(kpi_catalog[[#Headers],[Division]],$Q609)),"Y","N")</f>
        <v>Y</v>
      </c>
      <c r="S609" s="1294" t="str">
        <f>IF(ISNUMBER(SEARCH(kpi_catalog[[#Headers],[Brand]],$Q609)),"Y","N")</f>
        <v>Y</v>
      </c>
      <c r="T609" s="1294" t="str">
        <f>IF(ISNUMBER(SEARCH(kpi_catalog[[#Headers],[Acquisition Period]],$Q609)),"Y","N")</f>
        <v>N</v>
      </c>
      <c r="U609" s="1294" t="str">
        <f>IF(ISNUMBER(SEARCH(kpi_catalog[[#Headers],[Engager Type]],$Q609)),"Y","N")</f>
        <v>N</v>
      </c>
      <c r="V609" s="1294" t="str">
        <f>IF(ISNUMBER(SEARCH(kpi_catalog[[#Headers],[Buyer Type]],$Q609)),"Y","N")</f>
        <v>N</v>
      </c>
      <c r="W609" s="1294" t="str">
        <f>IF(ISNUMBER(SEARCH(kpi_catalog[[#Headers],[Loyalty Filter]],$Q609)),"Y","N")</f>
        <v>Y</v>
      </c>
      <c r="X609" s="1294" t="str">
        <f>IF(ISNUMBER(SEARCH(kpi_catalog[[#Headers],[Channel]],$Q609)),"Y","N")</f>
        <v>N</v>
      </c>
      <c r="Y609" s="1294" t="str">
        <f>IF(ISNUMBER(SEARCH(kpi_catalog[[#Headers],[Campaign ID]],$Q609)),"Y","N")</f>
        <v>N</v>
      </c>
      <c r="Z609" s="1294" t="str">
        <f>IF(ISNUMBER(SEARCH(kpi_catalog[[#Headers],[Channel]],$Q609)),"Y","N")</f>
        <v>N</v>
      </c>
      <c r="AA609" s="1294" t="str">
        <f>IF(ISNUMBER(SEARCH(kpi_catalog[[#Headers],[Campaign ID]],$Q609)),"Y","N")</f>
        <v>N</v>
      </c>
      <c r="AB609" s="1294" t="str">
        <f>IF(ISNUMBER(SEARCH(kpi_catalog[[#Headers],[Campaign Name]],$Q609)),"Y","N")</f>
        <v>N</v>
      </c>
      <c r="AC609" s="1294" t="str">
        <f>IF(ISNUMBER(SEARCH(kpi_catalog[[#Headers],[Touchpoint]],$Q609)),"Y","N")</f>
        <v>N</v>
      </c>
      <c r="AD609" s="1294" t="str">
        <f>IF(ISNUMBER(SEARCH(kpi_catalog[[#Headers],[Campaign type]],$Q609)),"Y","N")</f>
        <v>N</v>
      </c>
      <c r="AE609" s="1294" t="str">
        <f>IF(ISNUMBER(SEARCH(kpi_catalog[[#Headers],[Product franchise]],$Q609)),"Y","N")</f>
        <v>N</v>
      </c>
      <c r="AF609" s="1294" t="str">
        <f>IF(ISNUMBER(SEARCH(kpi_catalog[[#Headers],[Product code]],$Q609)),"Y","N")</f>
        <v>Y</v>
      </c>
      <c r="AG609" s="1298"/>
      <c r="AH609" s="1296"/>
      <c r="AI609" s="1297"/>
      <c r="AJ609" s="1297"/>
    </row>
    <row r="610" spans="1:36" ht="30" customHeight="1">
      <c r="A610" s="1282">
        <v>608</v>
      </c>
      <c r="B610" s="1344" t="s">
        <v>5747</v>
      </c>
      <c r="C610" s="1296"/>
      <c r="D610" s="1323" t="s">
        <v>5891</v>
      </c>
      <c r="E610" s="1291" t="s">
        <v>5892</v>
      </c>
      <c r="F610" s="1291" t="s">
        <v>5894</v>
      </c>
      <c r="G610" s="1291" t="s">
        <v>4339</v>
      </c>
      <c r="H610" s="1355" t="s">
        <v>4336</v>
      </c>
      <c r="I610" s="1291" t="s">
        <v>145</v>
      </c>
      <c r="J610" s="1318" t="s">
        <v>5871</v>
      </c>
      <c r="K610" s="1291" t="s">
        <v>4346</v>
      </c>
      <c r="L610" s="1292" t="str">
        <f>IF(ISNUMBER(SEARCH(kpi_catalog[[#Headers],[Till Date]],K610)),"Y","N")</f>
        <v>N</v>
      </c>
      <c r="M610" s="1292" t="str">
        <f t="shared" si="14"/>
        <v>Y</v>
      </c>
      <c r="N610" s="1292" t="str">
        <f>IF(ISNUMBER(SEARCH(kpi_catalog[[#Headers],[YTD]],$K610)),"Y","N")</f>
        <v>Y</v>
      </c>
      <c r="O610" s="1292" t="str">
        <f t="shared" si="15"/>
        <v>N</v>
      </c>
      <c r="P610" s="1292" t="str">
        <f t="shared" si="16"/>
        <v>N</v>
      </c>
      <c r="Q610" s="1293" t="s">
        <v>5861</v>
      </c>
      <c r="R610" s="1319" t="str">
        <f>IF(ISNUMBER(SEARCH(kpi_catalog[[#Headers],[Division]],$Q610)),"Y","N")</f>
        <v>Y</v>
      </c>
      <c r="S610" s="1294" t="str">
        <f>IF(ISNUMBER(SEARCH(kpi_catalog[[#Headers],[Brand]],$Q610)),"Y","N")</f>
        <v>Y</v>
      </c>
      <c r="T610" s="1294" t="str">
        <f>IF(ISNUMBER(SEARCH(kpi_catalog[[#Headers],[Acquisition Period]],$Q610)),"Y","N")</f>
        <v>N</v>
      </c>
      <c r="U610" s="1294" t="str">
        <f>IF(ISNUMBER(SEARCH(kpi_catalog[[#Headers],[Engager Type]],$Q610)),"Y","N")</f>
        <v>N</v>
      </c>
      <c r="V610" s="1294" t="str">
        <f>IF(ISNUMBER(SEARCH(kpi_catalog[[#Headers],[Buyer Type]],$Q610)),"Y","N")</f>
        <v>N</v>
      </c>
      <c r="W610" s="1294" t="str">
        <f>IF(ISNUMBER(SEARCH(kpi_catalog[[#Headers],[Loyalty Filter]],$Q610)),"Y","N")</f>
        <v>Y</v>
      </c>
      <c r="X610" s="1294" t="str">
        <f>IF(ISNUMBER(SEARCH(kpi_catalog[[#Headers],[Channel]],$Q610)),"Y","N")</f>
        <v>N</v>
      </c>
      <c r="Y610" s="1294" t="str">
        <f>IF(ISNUMBER(SEARCH(kpi_catalog[[#Headers],[Campaign ID]],$Q610)),"Y","N")</f>
        <v>N</v>
      </c>
      <c r="Z610" s="1294" t="str">
        <f>IF(ISNUMBER(SEARCH(kpi_catalog[[#Headers],[Channel]],$Q610)),"Y","N")</f>
        <v>N</v>
      </c>
      <c r="AA610" s="1294" t="str">
        <f>IF(ISNUMBER(SEARCH(kpi_catalog[[#Headers],[Campaign ID]],$Q610)),"Y","N")</f>
        <v>N</v>
      </c>
      <c r="AB610" s="1294" t="str">
        <f>IF(ISNUMBER(SEARCH(kpi_catalog[[#Headers],[Campaign Name]],$Q610)),"Y","N")</f>
        <v>N</v>
      </c>
      <c r="AC610" s="1294" t="str">
        <f>IF(ISNUMBER(SEARCH(kpi_catalog[[#Headers],[Touchpoint]],$Q610)),"Y","N")</f>
        <v>N</v>
      </c>
      <c r="AD610" s="1294" t="str">
        <f>IF(ISNUMBER(SEARCH(kpi_catalog[[#Headers],[Campaign type]],$Q610)),"Y","N")</f>
        <v>N</v>
      </c>
      <c r="AE610" s="1294" t="str">
        <f>IF(ISNUMBER(SEARCH(kpi_catalog[[#Headers],[Product franchise]],$Q610)),"Y","N")</f>
        <v>N</v>
      </c>
      <c r="AF610" s="1294" t="str">
        <f>IF(ISNUMBER(SEARCH(kpi_catalog[[#Headers],[Product code]],$Q610)),"Y","N")</f>
        <v>Y</v>
      </c>
      <c r="AG610" s="1298"/>
      <c r="AH610" s="1296"/>
      <c r="AI610" s="1297"/>
      <c r="AJ610" s="1297"/>
    </row>
    <row r="611" spans="1:36" ht="30" customHeight="1">
      <c r="A611" s="1282">
        <v>609</v>
      </c>
      <c r="B611" s="1344" t="s">
        <v>5730</v>
      </c>
      <c r="C611" s="1296"/>
      <c r="D611" s="1323" t="s">
        <v>5895</v>
      </c>
      <c r="E611" s="1291" t="s">
        <v>5896</v>
      </c>
      <c r="F611" s="1291" t="s">
        <v>5896</v>
      </c>
      <c r="G611" s="1291" t="s">
        <v>3368</v>
      </c>
      <c r="H611" s="1355" t="s">
        <v>4336</v>
      </c>
      <c r="I611" s="1291" t="s">
        <v>145</v>
      </c>
      <c r="J611" s="1318" t="s">
        <v>5871</v>
      </c>
      <c r="K611" s="1291" t="s">
        <v>4346</v>
      </c>
      <c r="L611" s="1292" t="str">
        <f>IF(ISNUMBER(SEARCH(kpi_catalog[[#Headers],[Till Date]],K611)),"Y","N")</f>
        <v>N</v>
      </c>
      <c r="M611" s="1292" t="str">
        <f t="shared" si="14"/>
        <v>Y</v>
      </c>
      <c r="N611" s="1292" t="str">
        <f>IF(ISNUMBER(SEARCH(kpi_catalog[[#Headers],[YTD]],$K611)),"Y","N")</f>
        <v>Y</v>
      </c>
      <c r="O611" s="1292" t="str">
        <f t="shared" si="15"/>
        <v>N</v>
      </c>
      <c r="P611" s="1292" t="str">
        <f t="shared" si="16"/>
        <v>N</v>
      </c>
      <c r="Q611" s="1293" t="s">
        <v>5861</v>
      </c>
      <c r="R611" s="1319" t="str">
        <f>IF(ISNUMBER(SEARCH(kpi_catalog[[#Headers],[Division]],$Q611)),"Y","N")</f>
        <v>Y</v>
      </c>
      <c r="S611" s="1294" t="str">
        <f>IF(ISNUMBER(SEARCH(kpi_catalog[[#Headers],[Brand]],$Q611)),"Y","N")</f>
        <v>Y</v>
      </c>
      <c r="T611" s="1294" t="str">
        <f>IF(ISNUMBER(SEARCH(kpi_catalog[[#Headers],[Acquisition Period]],$Q611)),"Y","N")</f>
        <v>N</v>
      </c>
      <c r="U611" s="1294" t="str">
        <f>IF(ISNUMBER(SEARCH(kpi_catalog[[#Headers],[Engager Type]],$Q611)),"Y","N")</f>
        <v>N</v>
      </c>
      <c r="V611" s="1294" t="str">
        <f>IF(ISNUMBER(SEARCH(kpi_catalog[[#Headers],[Buyer Type]],$Q611)),"Y","N")</f>
        <v>N</v>
      </c>
      <c r="W611" s="1294" t="str">
        <f>IF(ISNUMBER(SEARCH(kpi_catalog[[#Headers],[Loyalty Filter]],$Q611)),"Y","N")</f>
        <v>Y</v>
      </c>
      <c r="X611" s="1294" t="str">
        <f>IF(ISNUMBER(SEARCH(kpi_catalog[[#Headers],[Channel]],$Q611)),"Y","N")</f>
        <v>N</v>
      </c>
      <c r="Y611" s="1294" t="str">
        <f>IF(ISNUMBER(SEARCH(kpi_catalog[[#Headers],[Campaign ID]],$Q611)),"Y","N")</f>
        <v>N</v>
      </c>
      <c r="Z611" s="1294" t="str">
        <f>IF(ISNUMBER(SEARCH(kpi_catalog[[#Headers],[Channel]],$Q611)),"Y","N")</f>
        <v>N</v>
      </c>
      <c r="AA611" s="1294" t="str">
        <f>IF(ISNUMBER(SEARCH(kpi_catalog[[#Headers],[Campaign ID]],$Q611)),"Y","N")</f>
        <v>N</v>
      </c>
      <c r="AB611" s="1294" t="str">
        <f>IF(ISNUMBER(SEARCH(kpi_catalog[[#Headers],[Campaign Name]],$Q611)),"Y","N")</f>
        <v>N</v>
      </c>
      <c r="AC611" s="1294" t="str">
        <f>IF(ISNUMBER(SEARCH(kpi_catalog[[#Headers],[Touchpoint]],$Q611)),"Y","N")</f>
        <v>N</v>
      </c>
      <c r="AD611" s="1294" t="str">
        <f>IF(ISNUMBER(SEARCH(kpi_catalog[[#Headers],[Campaign type]],$Q611)),"Y","N")</f>
        <v>N</v>
      </c>
      <c r="AE611" s="1294" t="str">
        <f>IF(ISNUMBER(SEARCH(kpi_catalog[[#Headers],[Product franchise]],$Q611)),"Y","N")</f>
        <v>N</v>
      </c>
      <c r="AF611" s="1294" t="str">
        <f>IF(ISNUMBER(SEARCH(kpi_catalog[[#Headers],[Product code]],$Q611)),"Y","N")</f>
        <v>Y</v>
      </c>
      <c r="AG611" s="1298"/>
      <c r="AH611" s="1296"/>
      <c r="AI611" s="1297"/>
      <c r="AJ611" s="1297"/>
    </row>
    <row r="612" spans="1:36" ht="30" customHeight="1">
      <c r="A612" s="1282">
        <v>610</v>
      </c>
      <c r="B612" s="1344" t="s">
        <v>5730</v>
      </c>
      <c r="C612" s="1296"/>
      <c r="D612" s="1323" t="s">
        <v>5895</v>
      </c>
      <c r="E612" s="1291" t="s">
        <v>5896</v>
      </c>
      <c r="F612" s="1291" t="s">
        <v>5897</v>
      </c>
      <c r="G612" s="1291" t="s">
        <v>3368</v>
      </c>
      <c r="H612" s="1355" t="s">
        <v>4336</v>
      </c>
      <c r="I612" s="1291" t="s">
        <v>145</v>
      </c>
      <c r="J612" s="1318" t="s">
        <v>5871</v>
      </c>
      <c r="K612" s="1291" t="s">
        <v>4346</v>
      </c>
      <c r="L612" s="1292" t="str">
        <f>IF(ISNUMBER(SEARCH(kpi_catalog[[#Headers],[Till Date]],K612)),"Y","N")</f>
        <v>N</v>
      </c>
      <c r="M612" s="1292" t="str">
        <f t="shared" si="14"/>
        <v>Y</v>
      </c>
      <c r="N612" s="1292" t="str">
        <f>IF(ISNUMBER(SEARCH(kpi_catalog[[#Headers],[YTD]],$K612)),"Y","N")</f>
        <v>Y</v>
      </c>
      <c r="O612" s="1292" t="str">
        <f t="shared" si="15"/>
        <v>N</v>
      </c>
      <c r="P612" s="1292" t="str">
        <f t="shared" si="16"/>
        <v>N</v>
      </c>
      <c r="Q612" s="1293" t="s">
        <v>5861</v>
      </c>
      <c r="R612" s="1319" t="str">
        <f>IF(ISNUMBER(SEARCH(kpi_catalog[[#Headers],[Division]],$Q612)),"Y","N")</f>
        <v>Y</v>
      </c>
      <c r="S612" s="1294" t="str">
        <f>IF(ISNUMBER(SEARCH(kpi_catalog[[#Headers],[Brand]],$Q612)),"Y","N")</f>
        <v>Y</v>
      </c>
      <c r="T612" s="1294" t="str">
        <f>IF(ISNUMBER(SEARCH(kpi_catalog[[#Headers],[Acquisition Period]],$Q612)),"Y","N")</f>
        <v>N</v>
      </c>
      <c r="U612" s="1294" t="str">
        <f>IF(ISNUMBER(SEARCH(kpi_catalog[[#Headers],[Engager Type]],$Q612)),"Y","N")</f>
        <v>N</v>
      </c>
      <c r="V612" s="1294" t="str">
        <f>IF(ISNUMBER(SEARCH(kpi_catalog[[#Headers],[Buyer Type]],$Q612)),"Y","N")</f>
        <v>N</v>
      </c>
      <c r="W612" s="1294" t="str">
        <f>IF(ISNUMBER(SEARCH(kpi_catalog[[#Headers],[Loyalty Filter]],$Q612)),"Y","N")</f>
        <v>Y</v>
      </c>
      <c r="X612" s="1294" t="str">
        <f>IF(ISNUMBER(SEARCH(kpi_catalog[[#Headers],[Channel]],$Q612)),"Y","N")</f>
        <v>N</v>
      </c>
      <c r="Y612" s="1294" t="str">
        <f>IF(ISNUMBER(SEARCH(kpi_catalog[[#Headers],[Campaign ID]],$Q612)),"Y","N")</f>
        <v>N</v>
      </c>
      <c r="Z612" s="1294" t="str">
        <f>IF(ISNUMBER(SEARCH(kpi_catalog[[#Headers],[Channel]],$Q612)),"Y","N")</f>
        <v>N</v>
      </c>
      <c r="AA612" s="1294" t="str">
        <f>IF(ISNUMBER(SEARCH(kpi_catalog[[#Headers],[Campaign ID]],$Q612)),"Y","N")</f>
        <v>N</v>
      </c>
      <c r="AB612" s="1294" t="str">
        <f>IF(ISNUMBER(SEARCH(kpi_catalog[[#Headers],[Campaign Name]],$Q612)),"Y","N")</f>
        <v>N</v>
      </c>
      <c r="AC612" s="1294" t="str">
        <f>IF(ISNUMBER(SEARCH(kpi_catalog[[#Headers],[Touchpoint]],$Q612)),"Y","N")</f>
        <v>N</v>
      </c>
      <c r="AD612" s="1294" t="str">
        <f>IF(ISNUMBER(SEARCH(kpi_catalog[[#Headers],[Campaign type]],$Q612)),"Y","N")</f>
        <v>N</v>
      </c>
      <c r="AE612" s="1294" t="str">
        <f>IF(ISNUMBER(SEARCH(kpi_catalog[[#Headers],[Product franchise]],$Q612)),"Y","N")</f>
        <v>N</v>
      </c>
      <c r="AF612" s="1294" t="str">
        <f>IF(ISNUMBER(SEARCH(kpi_catalog[[#Headers],[Product code]],$Q612)),"Y","N")</f>
        <v>Y</v>
      </c>
      <c r="AG612" s="1298"/>
      <c r="AH612" s="1296"/>
      <c r="AI612" s="1297"/>
      <c r="AJ612" s="1297"/>
    </row>
    <row r="613" spans="1:36" ht="30" customHeight="1">
      <c r="A613" s="1282">
        <v>611</v>
      </c>
      <c r="B613" s="1344" t="s">
        <v>5730</v>
      </c>
      <c r="C613" s="1296"/>
      <c r="D613" s="1323" t="s">
        <v>5895</v>
      </c>
      <c r="E613" s="1291" t="s">
        <v>5896</v>
      </c>
      <c r="F613" s="1291" t="s">
        <v>5898</v>
      </c>
      <c r="G613" s="1291" t="s">
        <v>4339</v>
      </c>
      <c r="H613" s="1355" t="s">
        <v>4336</v>
      </c>
      <c r="I613" s="1291" t="s">
        <v>145</v>
      </c>
      <c r="J613" s="1318" t="s">
        <v>5871</v>
      </c>
      <c r="K613" s="1291" t="s">
        <v>4346</v>
      </c>
      <c r="L613" s="1292" t="str">
        <f>IF(ISNUMBER(SEARCH(kpi_catalog[[#Headers],[Till Date]],K613)),"Y","N")</f>
        <v>N</v>
      </c>
      <c r="M613" s="1292" t="str">
        <f t="shared" si="14"/>
        <v>Y</v>
      </c>
      <c r="N613" s="1292" t="str">
        <f>IF(ISNUMBER(SEARCH(kpi_catalog[[#Headers],[YTD]],$K613)),"Y","N")</f>
        <v>Y</v>
      </c>
      <c r="O613" s="1292" t="str">
        <f t="shared" si="15"/>
        <v>N</v>
      </c>
      <c r="P613" s="1292" t="str">
        <f t="shared" si="16"/>
        <v>N</v>
      </c>
      <c r="Q613" s="1293" t="s">
        <v>5861</v>
      </c>
      <c r="R613" s="1319" t="str">
        <f>IF(ISNUMBER(SEARCH(kpi_catalog[[#Headers],[Division]],$Q613)),"Y","N")</f>
        <v>Y</v>
      </c>
      <c r="S613" s="1294" t="str">
        <f>IF(ISNUMBER(SEARCH(kpi_catalog[[#Headers],[Brand]],$Q613)),"Y","N")</f>
        <v>Y</v>
      </c>
      <c r="T613" s="1294" t="str">
        <f>IF(ISNUMBER(SEARCH(kpi_catalog[[#Headers],[Acquisition Period]],$Q613)),"Y","N")</f>
        <v>N</v>
      </c>
      <c r="U613" s="1294" t="str">
        <f>IF(ISNUMBER(SEARCH(kpi_catalog[[#Headers],[Engager Type]],$Q613)),"Y","N")</f>
        <v>N</v>
      </c>
      <c r="V613" s="1294" t="str">
        <f>IF(ISNUMBER(SEARCH(kpi_catalog[[#Headers],[Buyer Type]],$Q613)),"Y","N")</f>
        <v>N</v>
      </c>
      <c r="W613" s="1294" t="str">
        <f>IF(ISNUMBER(SEARCH(kpi_catalog[[#Headers],[Loyalty Filter]],$Q613)),"Y","N")</f>
        <v>Y</v>
      </c>
      <c r="X613" s="1294" t="str">
        <f>IF(ISNUMBER(SEARCH(kpi_catalog[[#Headers],[Channel]],$Q613)),"Y","N")</f>
        <v>N</v>
      </c>
      <c r="Y613" s="1294" t="str">
        <f>IF(ISNUMBER(SEARCH(kpi_catalog[[#Headers],[Campaign ID]],$Q613)),"Y","N")</f>
        <v>N</v>
      </c>
      <c r="Z613" s="1294" t="str">
        <f>IF(ISNUMBER(SEARCH(kpi_catalog[[#Headers],[Channel]],$Q613)),"Y","N")</f>
        <v>N</v>
      </c>
      <c r="AA613" s="1294" t="str">
        <f>IF(ISNUMBER(SEARCH(kpi_catalog[[#Headers],[Campaign ID]],$Q613)),"Y","N")</f>
        <v>N</v>
      </c>
      <c r="AB613" s="1294" t="str">
        <f>IF(ISNUMBER(SEARCH(kpi_catalog[[#Headers],[Campaign Name]],$Q613)),"Y","N")</f>
        <v>N</v>
      </c>
      <c r="AC613" s="1294" t="str">
        <f>IF(ISNUMBER(SEARCH(kpi_catalog[[#Headers],[Touchpoint]],$Q613)),"Y","N")</f>
        <v>N</v>
      </c>
      <c r="AD613" s="1294" t="str">
        <f>IF(ISNUMBER(SEARCH(kpi_catalog[[#Headers],[Campaign type]],$Q613)),"Y","N")</f>
        <v>N</v>
      </c>
      <c r="AE613" s="1294" t="str">
        <f>IF(ISNUMBER(SEARCH(kpi_catalog[[#Headers],[Product franchise]],$Q613)),"Y","N")</f>
        <v>N</v>
      </c>
      <c r="AF613" s="1294" t="str">
        <f>IF(ISNUMBER(SEARCH(kpi_catalog[[#Headers],[Product code]],$Q613)),"Y","N")</f>
        <v>Y</v>
      </c>
      <c r="AG613" s="1298"/>
      <c r="AH613" s="1296"/>
      <c r="AI613" s="1297"/>
      <c r="AJ613" s="1297"/>
    </row>
    <row r="614" spans="1:36" ht="30" customHeight="1">
      <c r="A614" s="1282">
        <v>612</v>
      </c>
      <c r="B614" s="1344" t="s">
        <v>5730</v>
      </c>
      <c r="C614" s="1296"/>
      <c r="D614" s="1323" t="s">
        <v>5876</v>
      </c>
      <c r="E614" s="1291" t="s">
        <v>5899</v>
      </c>
      <c r="F614" s="1291" t="s">
        <v>5899</v>
      </c>
      <c r="G614" s="1291" t="s">
        <v>3368</v>
      </c>
      <c r="H614" s="1355" t="s">
        <v>4336</v>
      </c>
      <c r="I614" s="1291" t="s">
        <v>145</v>
      </c>
      <c r="J614" s="1318" t="s">
        <v>5871</v>
      </c>
      <c r="K614" s="1291" t="s">
        <v>4346</v>
      </c>
      <c r="L614" s="1292" t="str">
        <f>IF(ISNUMBER(SEARCH(kpi_catalog[[#Headers],[Till Date]],K614)),"Y","N")</f>
        <v>N</v>
      </c>
      <c r="M614" s="1292" t="str">
        <f t="shared" si="14"/>
        <v>Y</v>
      </c>
      <c r="N614" s="1292" t="str">
        <f>IF(ISNUMBER(SEARCH(kpi_catalog[[#Headers],[YTD]],$K614)),"Y","N")</f>
        <v>Y</v>
      </c>
      <c r="O614" s="1292" t="str">
        <f t="shared" si="15"/>
        <v>N</v>
      </c>
      <c r="P614" s="1292" t="str">
        <f t="shared" si="16"/>
        <v>N</v>
      </c>
      <c r="Q614" s="1293" t="s">
        <v>5861</v>
      </c>
      <c r="R614" s="1319" t="str">
        <f>IF(ISNUMBER(SEARCH(kpi_catalog[[#Headers],[Division]],$Q614)),"Y","N")</f>
        <v>Y</v>
      </c>
      <c r="S614" s="1294" t="str">
        <f>IF(ISNUMBER(SEARCH(kpi_catalog[[#Headers],[Brand]],$Q614)),"Y","N")</f>
        <v>Y</v>
      </c>
      <c r="T614" s="1294" t="str">
        <f>IF(ISNUMBER(SEARCH(kpi_catalog[[#Headers],[Acquisition Period]],$Q614)),"Y","N")</f>
        <v>N</v>
      </c>
      <c r="U614" s="1294" t="str">
        <f>IF(ISNUMBER(SEARCH(kpi_catalog[[#Headers],[Engager Type]],$Q614)),"Y","N")</f>
        <v>N</v>
      </c>
      <c r="V614" s="1294" t="str">
        <f>IF(ISNUMBER(SEARCH(kpi_catalog[[#Headers],[Buyer Type]],$Q614)),"Y","N")</f>
        <v>N</v>
      </c>
      <c r="W614" s="1294" t="str">
        <f>IF(ISNUMBER(SEARCH(kpi_catalog[[#Headers],[Loyalty Filter]],$Q614)),"Y","N")</f>
        <v>Y</v>
      </c>
      <c r="X614" s="1294" t="str">
        <f>IF(ISNUMBER(SEARCH(kpi_catalog[[#Headers],[Channel]],$Q614)),"Y","N")</f>
        <v>N</v>
      </c>
      <c r="Y614" s="1294" t="str">
        <f>IF(ISNUMBER(SEARCH(kpi_catalog[[#Headers],[Campaign ID]],$Q614)),"Y","N")</f>
        <v>N</v>
      </c>
      <c r="Z614" s="1294" t="str">
        <f>IF(ISNUMBER(SEARCH(kpi_catalog[[#Headers],[Channel]],$Q614)),"Y","N")</f>
        <v>N</v>
      </c>
      <c r="AA614" s="1294" t="str">
        <f>IF(ISNUMBER(SEARCH(kpi_catalog[[#Headers],[Campaign ID]],$Q614)),"Y","N")</f>
        <v>N</v>
      </c>
      <c r="AB614" s="1294" t="str">
        <f>IF(ISNUMBER(SEARCH(kpi_catalog[[#Headers],[Campaign Name]],$Q614)),"Y","N")</f>
        <v>N</v>
      </c>
      <c r="AC614" s="1294" t="str">
        <f>IF(ISNUMBER(SEARCH(kpi_catalog[[#Headers],[Touchpoint]],$Q614)),"Y","N")</f>
        <v>N</v>
      </c>
      <c r="AD614" s="1294" t="str">
        <f>IF(ISNUMBER(SEARCH(kpi_catalog[[#Headers],[Campaign type]],$Q614)),"Y","N")</f>
        <v>N</v>
      </c>
      <c r="AE614" s="1294" t="str">
        <f>IF(ISNUMBER(SEARCH(kpi_catalog[[#Headers],[Product franchise]],$Q614)),"Y","N")</f>
        <v>N</v>
      </c>
      <c r="AF614" s="1294" t="str">
        <f>IF(ISNUMBER(SEARCH(kpi_catalog[[#Headers],[Product code]],$Q614)),"Y","N")</f>
        <v>Y</v>
      </c>
      <c r="AG614" s="1298"/>
      <c r="AH614" s="1296"/>
      <c r="AI614" s="1297"/>
      <c r="AJ614" s="1297"/>
    </row>
    <row r="615" spans="1:36" ht="30" customHeight="1">
      <c r="A615" s="1282">
        <v>613</v>
      </c>
      <c r="B615" s="1344" t="s">
        <v>5730</v>
      </c>
      <c r="C615" s="1296"/>
      <c r="D615" s="1323" t="s">
        <v>5876</v>
      </c>
      <c r="E615" s="1291" t="s">
        <v>5899</v>
      </c>
      <c r="F615" s="1291" t="s">
        <v>5900</v>
      </c>
      <c r="G615" s="1291" t="s">
        <v>3368</v>
      </c>
      <c r="H615" s="1355" t="s">
        <v>4336</v>
      </c>
      <c r="I615" s="1291" t="s">
        <v>145</v>
      </c>
      <c r="J615" s="1318" t="s">
        <v>5871</v>
      </c>
      <c r="K615" s="1291" t="s">
        <v>4346</v>
      </c>
      <c r="L615" s="1292" t="str">
        <f>IF(ISNUMBER(SEARCH(kpi_catalog[[#Headers],[Till Date]],K615)),"Y","N")</f>
        <v>N</v>
      </c>
      <c r="M615" s="1292" t="str">
        <f t="shared" si="14"/>
        <v>Y</v>
      </c>
      <c r="N615" s="1292" t="str">
        <f>IF(ISNUMBER(SEARCH(kpi_catalog[[#Headers],[YTD]],$K615)),"Y","N")</f>
        <v>Y</v>
      </c>
      <c r="O615" s="1292" t="str">
        <f t="shared" si="15"/>
        <v>N</v>
      </c>
      <c r="P615" s="1292" t="str">
        <f t="shared" si="16"/>
        <v>N</v>
      </c>
      <c r="Q615" s="1293" t="s">
        <v>5861</v>
      </c>
      <c r="R615" s="1319" t="str">
        <f>IF(ISNUMBER(SEARCH(kpi_catalog[[#Headers],[Division]],$Q615)),"Y","N")</f>
        <v>Y</v>
      </c>
      <c r="S615" s="1294" t="str">
        <f>IF(ISNUMBER(SEARCH(kpi_catalog[[#Headers],[Brand]],$Q615)),"Y","N")</f>
        <v>Y</v>
      </c>
      <c r="T615" s="1294" t="str">
        <f>IF(ISNUMBER(SEARCH(kpi_catalog[[#Headers],[Acquisition Period]],$Q615)),"Y","N")</f>
        <v>N</v>
      </c>
      <c r="U615" s="1294" t="str">
        <f>IF(ISNUMBER(SEARCH(kpi_catalog[[#Headers],[Engager Type]],$Q615)),"Y","N")</f>
        <v>N</v>
      </c>
      <c r="V615" s="1294" t="str">
        <f>IF(ISNUMBER(SEARCH(kpi_catalog[[#Headers],[Buyer Type]],$Q615)),"Y","N")</f>
        <v>N</v>
      </c>
      <c r="W615" s="1294" t="str">
        <f>IF(ISNUMBER(SEARCH(kpi_catalog[[#Headers],[Loyalty Filter]],$Q615)),"Y","N")</f>
        <v>Y</v>
      </c>
      <c r="X615" s="1294" t="str">
        <f>IF(ISNUMBER(SEARCH(kpi_catalog[[#Headers],[Channel]],$Q615)),"Y","N")</f>
        <v>N</v>
      </c>
      <c r="Y615" s="1294" t="str">
        <f>IF(ISNUMBER(SEARCH(kpi_catalog[[#Headers],[Campaign ID]],$Q615)),"Y","N")</f>
        <v>N</v>
      </c>
      <c r="Z615" s="1294" t="str">
        <f>IF(ISNUMBER(SEARCH(kpi_catalog[[#Headers],[Channel]],$Q615)),"Y","N")</f>
        <v>N</v>
      </c>
      <c r="AA615" s="1294" t="str">
        <f>IF(ISNUMBER(SEARCH(kpi_catalog[[#Headers],[Campaign ID]],$Q615)),"Y","N")</f>
        <v>N</v>
      </c>
      <c r="AB615" s="1294" t="str">
        <f>IF(ISNUMBER(SEARCH(kpi_catalog[[#Headers],[Campaign Name]],$Q615)),"Y","N")</f>
        <v>N</v>
      </c>
      <c r="AC615" s="1294" t="str">
        <f>IF(ISNUMBER(SEARCH(kpi_catalog[[#Headers],[Touchpoint]],$Q615)),"Y","N")</f>
        <v>N</v>
      </c>
      <c r="AD615" s="1294" t="str">
        <f>IF(ISNUMBER(SEARCH(kpi_catalog[[#Headers],[Campaign type]],$Q615)),"Y","N")</f>
        <v>N</v>
      </c>
      <c r="AE615" s="1294" t="str">
        <f>IF(ISNUMBER(SEARCH(kpi_catalog[[#Headers],[Product franchise]],$Q615)),"Y","N")</f>
        <v>N</v>
      </c>
      <c r="AF615" s="1294" t="str">
        <f>IF(ISNUMBER(SEARCH(kpi_catalog[[#Headers],[Product code]],$Q615)),"Y","N")</f>
        <v>Y</v>
      </c>
      <c r="AG615" s="1298"/>
      <c r="AH615" s="1296"/>
      <c r="AI615" s="1297"/>
      <c r="AJ615" s="1297"/>
    </row>
    <row r="616" spans="1:36" ht="30" customHeight="1">
      <c r="A616" s="1282">
        <v>614</v>
      </c>
      <c r="B616" s="1344" t="s">
        <v>5730</v>
      </c>
      <c r="C616" s="1296"/>
      <c r="D616" s="1323" t="s">
        <v>5876</v>
      </c>
      <c r="E616" s="1291" t="s">
        <v>5899</v>
      </c>
      <c r="F616" s="1291" t="s">
        <v>5901</v>
      </c>
      <c r="G616" s="1291" t="s">
        <v>4339</v>
      </c>
      <c r="H616" s="1355" t="s">
        <v>4336</v>
      </c>
      <c r="I616" s="1291" t="s">
        <v>145</v>
      </c>
      <c r="J616" s="1318" t="s">
        <v>5871</v>
      </c>
      <c r="K616" s="1291" t="s">
        <v>4346</v>
      </c>
      <c r="L616" s="1292" t="str">
        <f>IF(ISNUMBER(SEARCH(kpi_catalog[[#Headers],[Till Date]],K616)),"Y","N")</f>
        <v>N</v>
      </c>
      <c r="M616" s="1292" t="str">
        <f t="shared" si="14"/>
        <v>Y</v>
      </c>
      <c r="N616" s="1292" t="str">
        <f>IF(ISNUMBER(SEARCH(kpi_catalog[[#Headers],[YTD]],$K616)),"Y","N")</f>
        <v>Y</v>
      </c>
      <c r="O616" s="1292" t="str">
        <f t="shared" si="15"/>
        <v>N</v>
      </c>
      <c r="P616" s="1292" t="str">
        <f t="shared" si="16"/>
        <v>N</v>
      </c>
      <c r="Q616" s="1293" t="s">
        <v>5861</v>
      </c>
      <c r="R616" s="1319" t="str">
        <f>IF(ISNUMBER(SEARCH(kpi_catalog[[#Headers],[Division]],$Q616)),"Y","N")</f>
        <v>Y</v>
      </c>
      <c r="S616" s="1294" t="str">
        <f>IF(ISNUMBER(SEARCH(kpi_catalog[[#Headers],[Brand]],$Q616)),"Y","N")</f>
        <v>Y</v>
      </c>
      <c r="T616" s="1294" t="str">
        <f>IF(ISNUMBER(SEARCH(kpi_catalog[[#Headers],[Acquisition Period]],$Q616)),"Y","N")</f>
        <v>N</v>
      </c>
      <c r="U616" s="1294" t="str">
        <f>IF(ISNUMBER(SEARCH(kpi_catalog[[#Headers],[Engager Type]],$Q616)),"Y","N")</f>
        <v>N</v>
      </c>
      <c r="V616" s="1294" t="str">
        <f>IF(ISNUMBER(SEARCH(kpi_catalog[[#Headers],[Buyer Type]],$Q616)),"Y","N")</f>
        <v>N</v>
      </c>
      <c r="W616" s="1294" t="str">
        <f>IF(ISNUMBER(SEARCH(kpi_catalog[[#Headers],[Loyalty Filter]],$Q616)),"Y","N")</f>
        <v>Y</v>
      </c>
      <c r="X616" s="1294" t="str">
        <f>IF(ISNUMBER(SEARCH(kpi_catalog[[#Headers],[Channel]],$Q616)),"Y","N")</f>
        <v>N</v>
      </c>
      <c r="Y616" s="1294" t="str">
        <f>IF(ISNUMBER(SEARCH(kpi_catalog[[#Headers],[Campaign ID]],$Q616)),"Y","N")</f>
        <v>N</v>
      </c>
      <c r="Z616" s="1294" t="str">
        <f>IF(ISNUMBER(SEARCH(kpi_catalog[[#Headers],[Channel]],$Q616)),"Y","N")</f>
        <v>N</v>
      </c>
      <c r="AA616" s="1294" t="str">
        <f>IF(ISNUMBER(SEARCH(kpi_catalog[[#Headers],[Campaign ID]],$Q616)),"Y","N")</f>
        <v>N</v>
      </c>
      <c r="AB616" s="1294" t="str">
        <f>IF(ISNUMBER(SEARCH(kpi_catalog[[#Headers],[Campaign Name]],$Q616)),"Y","N")</f>
        <v>N</v>
      </c>
      <c r="AC616" s="1294" t="str">
        <f>IF(ISNUMBER(SEARCH(kpi_catalog[[#Headers],[Touchpoint]],$Q616)),"Y","N")</f>
        <v>N</v>
      </c>
      <c r="AD616" s="1294" t="str">
        <f>IF(ISNUMBER(SEARCH(kpi_catalog[[#Headers],[Campaign type]],$Q616)),"Y","N")</f>
        <v>N</v>
      </c>
      <c r="AE616" s="1294" t="str">
        <f>IF(ISNUMBER(SEARCH(kpi_catalog[[#Headers],[Product franchise]],$Q616)),"Y","N")</f>
        <v>N</v>
      </c>
      <c r="AF616" s="1294" t="str">
        <f>IF(ISNUMBER(SEARCH(kpi_catalog[[#Headers],[Product code]],$Q616)),"Y","N")</f>
        <v>Y</v>
      </c>
      <c r="AG616" s="1298"/>
      <c r="AH616" s="1296"/>
      <c r="AI616" s="1297"/>
      <c r="AJ616" s="1297"/>
    </row>
    <row r="617" spans="1:36" ht="30" customHeight="1">
      <c r="A617" s="1282">
        <v>615</v>
      </c>
      <c r="B617" s="1344" t="s">
        <v>5747</v>
      </c>
      <c r="C617" s="1296"/>
      <c r="D617" s="1323" t="s">
        <v>5880</v>
      </c>
      <c r="E617" s="1291" t="s">
        <v>5902</v>
      </c>
      <c r="F617" s="1291" t="s">
        <v>5902</v>
      </c>
      <c r="G617" s="1291" t="s">
        <v>3368</v>
      </c>
      <c r="H617" s="1355" t="s">
        <v>4336</v>
      </c>
      <c r="I617" s="1291" t="s">
        <v>145</v>
      </c>
      <c r="J617" s="1318" t="s">
        <v>5871</v>
      </c>
      <c r="K617" s="1291" t="s">
        <v>4346</v>
      </c>
      <c r="L617" s="1292" t="str">
        <f>IF(ISNUMBER(SEARCH(kpi_catalog[[#Headers],[Till Date]],K617)),"Y","N")</f>
        <v>N</v>
      </c>
      <c r="M617" s="1292" t="str">
        <f t="shared" si="14"/>
        <v>Y</v>
      </c>
      <c r="N617" s="1292" t="str">
        <f>IF(ISNUMBER(SEARCH(kpi_catalog[[#Headers],[YTD]],$K617)),"Y","N")</f>
        <v>Y</v>
      </c>
      <c r="O617" s="1292" t="str">
        <f t="shared" si="15"/>
        <v>N</v>
      </c>
      <c r="P617" s="1292" t="str">
        <f t="shared" si="16"/>
        <v>N</v>
      </c>
      <c r="Q617" s="1293" t="s">
        <v>5861</v>
      </c>
      <c r="R617" s="1319" t="str">
        <f>IF(ISNUMBER(SEARCH(kpi_catalog[[#Headers],[Division]],$Q617)),"Y","N")</f>
        <v>Y</v>
      </c>
      <c r="S617" s="1294" t="str">
        <f>IF(ISNUMBER(SEARCH(kpi_catalog[[#Headers],[Brand]],$Q617)),"Y","N")</f>
        <v>Y</v>
      </c>
      <c r="T617" s="1294" t="str">
        <f>IF(ISNUMBER(SEARCH(kpi_catalog[[#Headers],[Acquisition Period]],$Q617)),"Y","N")</f>
        <v>N</v>
      </c>
      <c r="U617" s="1294" t="str">
        <f>IF(ISNUMBER(SEARCH(kpi_catalog[[#Headers],[Engager Type]],$Q617)),"Y","N")</f>
        <v>N</v>
      </c>
      <c r="V617" s="1294" t="str">
        <f>IF(ISNUMBER(SEARCH(kpi_catalog[[#Headers],[Buyer Type]],$Q617)),"Y","N")</f>
        <v>N</v>
      </c>
      <c r="W617" s="1294" t="str">
        <f>IF(ISNUMBER(SEARCH(kpi_catalog[[#Headers],[Loyalty Filter]],$Q617)),"Y","N")</f>
        <v>Y</v>
      </c>
      <c r="X617" s="1294" t="str">
        <f>IF(ISNUMBER(SEARCH(kpi_catalog[[#Headers],[Channel]],$Q617)),"Y","N")</f>
        <v>N</v>
      </c>
      <c r="Y617" s="1294" t="str">
        <f>IF(ISNUMBER(SEARCH(kpi_catalog[[#Headers],[Campaign ID]],$Q617)),"Y","N")</f>
        <v>N</v>
      </c>
      <c r="Z617" s="1294" t="str">
        <f>IF(ISNUMBER(SEARCH(kpi_catalog[[#Headers],[Channel]],$Q617)),"Y","N")</f>
        <v>N</v>
      </c>
      <c r="AA617" s="1294" t="str">
        <f>IF(ISNUMBER(SEARCH(kpi_catalog[[#Headers],[Campaign ID]],$Q617)),"Y","N")</f>
        <v>N</v>
      </c>
      <c r="AB617" s="1294" t="str">
        <f>IF(ISNUMBER(SEARCH(kpi_catalog[[#Headers],[Campaign Name]],$Q617)),"Y","N")</f>
        <v>N</v>
      </c>
      <c r="AC617" s="1294" t="str">
        <f>IF(ISNUMBER(SEARCH(kpi_catalog[[#Headers],[Touchpoint]],$Q617)),"Y","N")</f>
        <v>N</v>
      </c>
      <c r="AD617" s="1294" t="str">
        <f>IF(ISNUMBER(SEARCH(kpi_catalog[[#Headers],[Campaign type]],$Q617)),"Y","N")</f>
        <v>N</v>
      </c>
      <c r="AE617" s="1294" t="str">
        <f>IF(ISNUMBER(SEARCH(kpi_catalog[[#Headers],[Product franchise]],$Q617)),"Y","N")</f>
        <v>N</v>
      </c>
      <c r="AF617" s="1294" t="str">
        <f>IF(ISNUMBER(SEARCH(kpi_catalog[[#Headers],[Product code]],$Q617)),"Y","N")</f>
        <v>Y</v>
      </c>
      <c r="AG617" s="1298"/>
      <c r="AH617" s="1296"/>
      <c r="AI617" s="1297"/>
      <c r="AJ617" s="1297"/>
    </row>
    <row r="618" spans="1:36" ht="30" customHeight="1">
      <c r="A618" s="1282">
        <v>616</v>
      </c>
      <c r="B618" s="1344" t="s">
        <v>5747</v>
      </c>
      <c r="C618" s="1296"/>
      <c r="D618" s="1323" t="s">
        <v>5880</v>
      </c>
      <c r="E618" s="1291" t="s">
        <v>5902</v>
      </c>
      <c r="F618" s="1291" t="s">
        <v>5903</v>
      </c>
      <c r="G618" s="1291" t="s">
        <v>3368</v>
      </c>
      <c r="H618" s="1355" t="s">
        <v>4336</v>
      </c>
      <c r="I618" s="1291" t="s">
        <v>145</v>
      </c>
      <c r="J618" s="1318" t="s">
        <v>5871</v>
      </c>
      <c r="K618" s="1291" t="s">
        <v>4346</v>
      </c>
      <c r="L618" s="1292" t="str">
        <f>IF(ISNUMBER(SEARCH(kpi_catalog[[#Headers],[Till Date]],K618)),"Y","N")</f>
        <v>N</v>
      </c>
      <c r="M618" s="1292" t="str">
        <f t="shared" si="14"/>
        <v>Y</v>
      </c>
      <c r="N618" s="1292" t="str">
        <f>IF(ISNUMBER(SEARCH(kpi_catalog[[#Headers],[YTD]],$K618)),"Y","N")</f>
        <v>Y</v>
      </c>
      <c r="O618" s="1292" t="str">
        <f t="shared" si="15"/>
        <v>N</v>
      </c>
      <c r="P618" s="1292" t="str">
        <f t="shared" si="16"/>
        <v>N</v>
      </c>
      <c r="Q618" s="1293" t="s">
        <v>5861</v>
      </c>
      <c r="R618" s="1319" t="str">
        <f>IF(ISNUMBER(SEARCH(kpi_catalog[[#Headers],[Division]],$Q618)),"Y","N")</f>
        <v>Y</v>
      </c>
      <c r="S618" s="1294" t="str">
        <f>IF(ISNUMBER(SEARCH(kpi_catalog[[#Headers],[Brand]],$Q618)),"Y","N")</f>
        <v>Y</v>
      </c>
      <c r="T618" s="1294" t="str">
        <f>IF(ISNUMBER(SEARCH(kpi_catalog[[#Headers],[Acquisition Period]],$Q618)),"Y","N")</f>
        <v>N</v>
      </c>
      <c r="U618" s="1294" t="str">
        <f>IF(ISNUMBER(SEARCH(kpi_catalog[[#Headers],[Engager Type]],$Q618)),"Y","N")</f>
        <v>N</v>
      </c>
      <c r="V618" s="1294" t="str">
        <f>IF(ISNUMBER(SEARCH(kpi_catalog[[#Headers],[Buyer Type]],$Q618)),"Y","N")</f>
        <v>N</v>
      </c>
      <c r="W618" s="1294" t="str">
        <f>IF(ISNUMBER(SEARCH(kpi_catalog[[#Headers],[Loyalty Filter]],$Q618)),"Y","N")</f>
        <v>Y</v>
      </c>
      <c r="X618" s="1294" t="str">
        <f>IF(ISNUMBER(SEARCH(kpi_catalog[[#Headers],[Channel]],$Q618)),"Y","N")</f>
        <v>N</v>
      </c>
      <c r="Y618" s="1294" t="str">
        <f>IF(ISNUMBER(SEARCH(kpi_catalog[[#Headers],[Campaign ID]],$Q618)),"Y","N")</f>
        <v>N</v>
      </c>
      <c r="Z618" s="1294" t="str">
        <f>IF(ISNUMBER(SEARCH(kpi_catalog[[#Headers],[Channel]],$Q618)),"Y","N")</f>
        <v>N</v>
      </c>
      <c r="AA618" s="1294" t="str">
        <f>IF(ISNUMBER(SEARCH(kpi_catalog[[#Headers],[Campaign ID]],$Q618)),"Y","N")</f>
        <v>N</v>
      </c>
      <c r="AB618" s="1294" t="str">
        <f>IF(ISNUMBER(SEARCH(kpi_catalog[[#Headers],[Campaign Name]],$Q618)),"Y","N")</f>
        <v>N</v>
      </c>
      <c r="AC618" s="1294" t="str">
        <f>IF(ISNUMBER(SEARCH(kpi_catalog[[#Headers],[Touchpoint]],$Q618)),"Y","N")</f>
        <v>N</v>
      </c>
      <c r="AD618" s="1294" t="str">
        <f>IF(ISNUMBER(SEARCH(kpi_catalog[[#Headers],[Campaign type]],$Q618)),"Y","N")</f>
        <v>N</v>
      </c>
      <c r="AE618" s="1294" t="str">
        <f>IF(ISNUMBER(SEARCH(kpi_catalog[[#Headers],[Product franchise]],$Q618)),"Y","N")</f>
        <v>N</v>
      </c>
      <c r="AF618" s="1294" t="str">
        <f>IF(ISNUMBER(SEARCH(kpi_catalog[[#Headers],[Product code]],$Q618)),"Y","N")</f>
        <v>Y</v>
      </c>
      <c r="AG618" s="1298"/>
      <c r="AH618" s="1296"/>
      <c r="AI618" s="1297"/>
      <c r="AJ618" s="1297"/>
    </row>
    <row r="619" spans="1:36" ht="30" customHeight="1">
      <c r="A619" s="1282">
        <v>617</v>
      </c>
      <c r="B619" s="1344" t="s">
        <v>5747</v>
      </c>
      <c r="C619" s="1296"/>
      <c r="D619" s="1323" t="s">
        <v>5880</v>
      </c>
      <c r="E619" s="1291" t="s">
        <v>5902</v>
      </c>
      <c r="F619" s="1291" t="s">
        <v>5904</v>
      </c>
      <c r="G619" s="1291" t="s">
        <v>4339</v>
      </c>
      <c r="H619" s="1355" t="s">
        <v>4336</v>
      </c>
      <c r="I619" s="1291" t="s">
        <v>145</v>
      </c>
      <c r="J619" s="1318" t="s">
        <v>5871</v>
      </c>
      <c r="K619" s="1291" t="s">
        <v>4346</v>
      </c>
      <c r="L619" s="1292" t="str">
        <f>IF(ISNUMBER(SEARCH(kpi_catalog[[#Headers],[Till Date]],K619)),"Y","N")</f>
        <v>N</v>
      </c>
      <c r="M619" s="1292" t="str">
        <f t="shared" si="14"/>
        <v>Y</v>
      </c>
      <c r="N619" s="1292" t="str">
        <f>IF(ISNUMBER(SEARCH(kpi_catalog[[#Headers],[YTD]],$K619)),"Y","N")</f>
        <v>Y</v>
      </c>
      <c r="O619" s="1292" t="str">
        <f t="shared" si="15"/>
        <v>N</v>
      </c>
      <c r="P619" s="1292" t="str">
        <f t="shared" si="16"/>
        <v>N</v>
      </c>
      <c r="Q619" s="1293" t="s">
        <v>5861</v>
      </c>
      <c r="R619" s="1319" t="str">
        <f>IF(ISNUMBER(SEARCH(kpi_catalog[[#Headers],[Division]],$Q619)),"Y","N")</f>
        <v>Y</v>
      </c>
      <c r="S619" s="1294" t="str">
        <f>IF(ISNUMBER(SEARCH(kpi_catalog[[#Headers],[Brand]],$Q619)),"Y","N")</f>
        <v>Y</v>
      </c>
      <c r="T619" s="1294" t="str">
        <f>IF(ISNUMBER(SEARCH(kpi_catalog[[#Headers],[Acquisition Period]],$Q619)),"Y","N")</f>
        <v>N</v>
      </c>
      <c r="U619" s="1294" t="str">
        <f>IF(ISNUMBER(SEARCH(kpi_catalog[[#Headers],[Engager Type]],$Q619)),"Y","N")</f>
        <v>N</v>
      </c>
      <c r="V619" s="1294" t="str">
        <f>IF(ISNUMBER(SEARCH(kpi_catalog[[#Headers],[Buyer Type]],$Q619)),"Y","N")</f>
        <v>N</v>
      </c>
      <c r="W619" s="1294" t="str">
        <f>IF(ISNUMBER(SEARCH(kpi_catalog[[#Headers],[Loyalty Filter]],$Q619)),"Y","N")</f>
        <v>Y</v>
      </c>
      <c r="X619" s="1294" t="str">
        <f>IF(ISNUMBER(SEARCH(kpi_catalog[[#Headers],[Channel]],$Q619)),"Y","N")</f>
        <v>N</v>
      </c>
      <c r="Y619" s="1294" t="str">
        <f>IF(ISNUMBER(SEARCH(kpi_catalog[[#Headers],[Campaign ID]],$Q619)),"Y","N")</f>
        <v>N</v>
      </c>
      <c r="Z619" s="1294" t="str">
        <f>IF(ISNUMBER(SEARCH(kpi_catalog[[#Headers],[Channel]],$Q619)),"Y","N")</f>
        <v>N</v>
      </c>
      <c r="AA619" s="1294" t="str">
        <f>IF(ISNUMBER(SEARCH(kpi_catalog[[#Headers],[Campaign ID]],$Q619)),"Y","N")</f>
        <v>N</v>
      </c>
      <c r="AB619" s="1294" t="str">
        <f>IF(ISNUMBER(SEARCH(kpi_catalog[[#Headers],[Campaign Name]],$Q619)),"Y","N")</f>
        <v>N</v>
      </c>
      <c r="AC619" s="1294" t="str">
        <f>IF(ISNUMBER(SEARCH(kpi_catalog[[#Headers],[Touchpoint]],$Q619)),"Y","N")</f>
        <v>N</v>
      </c>
      <c r="AD619" s="1294" t="str">
        <f>IF(ISNUMBER(SEARCH(kpi_catalog[[#Headers],[Campaign type]],$Q619)),"Y","N")</f>
        <v>N</v>
      </c>
      <c r="AE619" s="1294" t="str">
        <f>IF(ISNUMBER(SEARCH(kpi_catalog[[#Headers],[Product franchise]],$Q619)),"Y","N")</f>
        <v>N</v>
      </c>
      <c r="AF619" s="1294" t="str">
        <f>IF(ISNUMBER(SEARCH(kpi_catalog[[#Headers],[Product code]],$Q619)),"Y","N")</f>
        <v>Y</v>
      </c>
      <c r="AG619" s="1298"/>
      <c r="AH619" s="1296"/>
      <c r="AI619" s="1297"/>
      <c r="AJ619" s="1297"/>
    </row>
    <row r="620" spans="1:36" ht="30" customHeight="1">
      <c r="A620" s="1282">
        <v>618</v>
      </c>
      <c r="B620" s="1344" t="s">
        <v>5730</v>
      </c>
      <c r="C620" s="1296"/>
      <c r="D620" s="1323" t="s">
        <v>5884</v>
      </c>
      <c r="E620" s="1291" t="s">
        <v>5905</v>
      </c>
      <c r="F620" s="1291" t="s">
        <v>5905</v>
      </c>
      <c r="G620" s="1291" t="s">
        <v>3368</v>
      </c>
      <c r="H620" s="1355" t="s">
        <v>4336</v>
      </c>
      <c r="I620" s="1291" t="s">
        <v>145</v>
      </c>
      <c r="J620" s="1318" t="s">
        <v>5871</v>
      </c>
      <c r="K620" s="1291" t="s">
        <v>4346</v>
      </c>
      <c r="L620" s="1292" t="str">
        <f>IF(ISNUMBER(SEARCH(kpi_catalog[[#Headers],[Till Date]],K620)),"Y","N")</f>
        <v>N</v>
      </c>
      <c r="M620" s="1292" t="str">
        <f t="shared" si="14"/>
        <v>Y</v>
      </c>
      <c r="N620" s="1292" t="str">
        <f>IF(ISNUMBER(SEARCH(kpi_catalog[[#Headers],[YTD]],$K620)),"Y","N")</f>
        <v>Y</v>
      </c>
      <c r="O620" s="1292" t="str">
        <f t="shared" si="15"/>
        <v>N</v>
      </c>
      <c r="P620" s="1292" t="str">
        <f t="shared" si="16"/>
        <v>N</v>
      </c>
      <c r="Q620" s="1293" t="s">
        <v>5861</v>
      </c>
      <c r="R620" s="1319" t="str">
        <f>IF(ISNUMBER(SEARCH(kpi_catalog[[#Headers],[Division]],$Q620)),"Y","N")</f>
        <v>Y</v>
      </c>
      <c r="S620" s="1294" t="str">
        <f>IF(ISNUMBER(SEARCH(kpi_catalog[[#Headers],[Brand]],$Q620)),"Y","N")</f>
        <v>Y</v>
      </c>
      <c r="T620" s="1294" t="str">
        <f>IF(ISNUMBER(SEARCH(kpi_catalog[[#Headers],[Acquisition Period]],$Q620)),"Y","N")</f>
        <v>N</v>
      </c>
      <c r="U620" s="1294" t="str">
        <f>IF(ISNUMBER(SEARCH(kpi_catalog[[#Headers],[Engager Type]],$Q620)),"Y","N")</f>
        <v>N</v>
      </c>
      <c r="V620" s="1294" t="str">
        <f>IF(ISNUMBER(SEARCH(kpi_catalog[[#Headers],[Buyer Type]],$Q620)),"Y","N")</f>
        <v>N</v>
      </c>
      <c r="W620" s="1294" t="str">
        <f>IF(ISNUMBER(SEARCH(kpi_catalog[[#Headers],[Loyalty Filter]],$Q620)),"Y","N")</f>
        <v>Y</v>
      </c>
      <c r="X620" s="1294" t="str">
        <f>IF(ISNUMBER(SEARCH(kpi_catalog[[#Headers],[Channel]],$Q620)),"Y","N")</f>
        <v>N</v>
      </c>
      <c r="Y620" s="1294" t="str">
        <f>IF(ISNUMBER(SEARCH(kpi_catalog[[#Headers],[Campaign ID]],$Q620)),"Y","N")</f>
        <v>N</v>
      </c>
      <c r="Z620" s="1294" t="str">
        <f>IF(ISNUMBER(SEARCH(kpi_catalog[[#Headers],[Channel]],$Q620)),"Y","N")</f>
        <v>N</v>
      </c>
      <c r="AA620" s="1294" t="str">
        <f>IF(ISNUMBER(SEARCH(kpi_catalog[[#Headers],[Campaign ID]],$Q620)),"Y","N")</f>
        <v>N</v>
      </c>
      <c r="AB620" s="1294" t="str">
        <f>IF(ISNUMBER(SEARCH(kpi_catalog[[#Headers],[Campaign Name]],$Q620)),"Y","N")</f>
        <v>N</v>
      </c>
      <c r="AC620" s="1294" t="str">
        <f>IF(ISNUMBER(SEARCH(kpi_catalog[[#Headers],[Touchpoint]],$Q620)),"Y","N")</f>
        <v>N</v>
      </c>
      <c r="AD620" s="1294" t="str">
        <f>IF(ISNUMBER(SEARCH(kpi_catalog[[#Headers],[Campaign type]],$Q620)),"Y","N")</f>
        <v>N</v>
      </c>
      <c r="AE620" s="1294" t="str">
        <f>IF(ISNUMBER(SEARCH(kpi_catalog[[#Headers],[Product franchise]],$Q620)),"Y","N")</f>
        <v>N</v>
      </c>
      <c r="AF620" s="1294" t="str">
        <f>IF(ISNUMBER(SEARCH(kpi_catalog[[#Headers],[Product code]],$Q620)),"Y","N")</f>
        <v>Y</v>
      </c>
      <c r="AG620" s="1298"/>
      <c r="AH620" s="1296"/>
      <c r="AI620" s="1297"/>
      <c r="AJ620" s="1297"/>
    </row>
    <row r="621" spans="1:36" ht="30" customHeight="1">
      <c r="A621" s="1282">
        <v>619</v>
      </c>
      <c r="B621" s="1344" t="s">
        <v>5730</v>
      </c>
      <c r="C621" s="1296"/>
      <c r="D621" s="1323" t="s">
        <v>5884</v>
      </c>
      <c r="E621" s="1291" t="s">
        <v>5905</v>
      </c>
      <c r="F621" s="1291" t="s">
        <v>5906</v>
      </c>
      <c r="G621" s="1291" t="s">
        <v>3368</v>
      </c>
      <c r="H621" s="1355" t="s">
        <v>4336</v>
      </c>
      <c r="I621" s="1291" t="s">
        <v>145</v>
      </c>
      <c r="J621" s="1318" t="s">
        <v>5871</v>
      </c>
      <c r="K621" s="1291" t="s">
        <v>4346</v>
      </c>
      <c r="L621" s="1292" t="str">
        <f>IF(ISNUMBER(SEARCH(kpi_catalog[[#Headers],[Till Date]],K621)),"Y","N")</f>
        <v>N</v>
      </c>
      <c r="M621" s="1292" t="str">
        <f t="shared" si="14"/>
        <v>Y</v>
      </c>
      <c r="N621" s="1292" t="str">
        <f>IF(ISNUMBER(SEARCH(kpi_catalog[[#Headers],[YTD]],$K621)),"Y","N")</f>
        <v>Y</v>
      </c>
      <c r="O621" s="1292" t="str">
        <f t="shared" si="15"/>
        <v>N</v>
      </c>
      <c r="P621" s="1292" t="str">
        <f t="shared" si="16"/>
        <v>N</v>
      </c>
      <c r="Q621" s="1293" t="s">
        <v>5861</v>
      </c>
      <c r="R621" s="1319" t="str">
        <f>IF(ISNUMBER(SEARCH(kpi_catalog[[#Headers],[Division]],$Q621)),"Y","N")</f>
        <v>Y</v>
      </c>
      <c r="S621" s="1294" t="str">
        <f>IF(ISNUMBER(SEARCH(kpi_catalog[[#Headers],[Brand]],$Q621)),"Y","N")</f>
        <v>Y</v>
      </c>
      <c r="T621" s="1294" t="str">
        <f>IF(ISNUMBER(SEARCH(kpi_catalog[[#Headers],[Acquisition Period]],$Q621)),"Y","N")</f>
        <v>N</v>
      </c>
      <c r="U621" s="1294" t="str">
        <f>IF(ISNUMBER(SEARCH(kpi_catalog[[#Headers],[Engager Type]],$Q621)),"Y","N")</f>
        <v>N</v>
      </c>
      <c r="V621" s="1294" t="str">
        <f>IF(ISNUMBER(SEARCH(kpi_catalog[[#Headers],[Buyer Type]],$Q621)),"Y","N")</f>
        <v>N</v>
      </c>
      <c r="W621" s="1294" t="str">
        <f>IF(ISNUMBER(SEARCH(kpi_catalog[[#Headers],[Loyalty Filter]],$Q621)),"Y","N")</f>
        <v>Y</v>
      </c>
      <c r="X621" s="1294" t="str">
        <f>IF(ISNUMBER(SEARCH(kpi_catalog[[#Headers],[Channel]],$Q621)),"Y","N")</f>
        <v>N</v>
      </c>
      <c r="Y621" s="1294" t="str">
        <f>IF(ISNUMBER(SEARCH(kpi_catalog[[#Headers],[Campaign ID]],$Q621)),"Y","N")</f>
        <v>N</v>
      </c>
      <c r="Z621" s="1294" t="str">
        <f>IF(ISNUMBER(SEARCH(kpi_catalog[[#Headers],[Channel]],$Q621)),"Y","N")</f>
        <v>N</v>
      </c>
      <c r="AA621" s="1294" t="str">
        <f>IF(ISNUMBER(SEARCH(kpi_catalog[[#Headers],[Campaign ID]],$Q621)),"Y","N")</f>
        <v>N</v>
      </c>
      <c r="AB621" s="1294" t="str">
        <f>IF(ISNUMBER(SEARCH(kpi_catalog[[#Headers],[Campaign Name]],$Q621)),"Y","N")</f>
        <v>N</v>
      </c>
      <c r="AC621" s="1294" t="str">
        <f>IF(ISNUMBER(SEARCH(kpi_catalog[[#Headers],[Touchpoint]],$Q621)),"Y","N")</f>
        <v>N</v>
      </c>
      <c r="AD621" s="1294" t="str">
        <f>IF(ISNUMBER(SEARCH(kpi_catalog[[#Headers],[Campaign type]],$Q621)),"Y","N")</f>
        <v>N</v>
      </c>
      <c r="AE621" s="1294" t="str">
        <f>IF(ISNUMBER(SEARCH(kpi_catalog[[#Headers],[Product franchise]],$Q621)),"Y","N")</f>
        <v>N</v>
      </c>
      <c r="AF621" s="1294" t="str">
        <f>IF(ISNUMBER(SEARCH(kpi_catalog[[#Headers],[Product code]],$Q621)),"Y","N")</f>
        <v>Y</v>
      </c>
      <c r="AG621" s="1298"/>
      <c r="AH621" s="1296"/>
      <c r="AI621" s="1297"/>
      <c r="AJ621" s="1297"/>
    </row>
    <row r="622" spans="1:36" ht="30" customHeight="1">
      <c r="A622" s="1282">
        <v>620</v>
      </c>
      <c r="B622" s="1344" t="s">
        <v>5730</v>
      </c>
      <c r="C622" s="1296"/>
      <c r="D622" s="1323" t="s">
        <v>5884</v>
      </c>
      <c r="E622" s="1291" t="s">
        <v>5905</v>
      </c>
      <c r="F622" s="1291" t="s">
        <v>5907</v>
      </c>
      <c r="G622" s="1291" t="s">
        <v>4339</v>
      </c>
      <c r="H622" s="1355" t="s">
        <v>4336</v>
      </c>
      <c r="I622" s="1291" t="s">
        <v>145</v>
      </c>
      <c r="J622" s="1318" t="s">
        <v>5871</v>
      </c>
      <c r="K622" s="1291" t="s">
        <v>4346</v>
      </c>
      <c r="L622" s="1292" t="str">
        <f>IF(ISNUMBER(SEARCH(kpi_catalog[[#Headers],[Till Date]],K622)),"Y","N")</f>
        <v>N</v>
      </c>
      <c r="M622" s="1292" t="str">
        <f t="shared" si="14"/>
        <v>Y</v>
      </c>
      <c r="N622" s="1292" t="str">
        <f>IF(ISNUMBER(SEARCH(kpi_catalog[[#Headers],[YTD]],$K622)),"Y","N")</f>
        <v>Y</v>
      </c>
      <c r="O622" s="1292" t="str">
        <f t="shared" si="15"/>
        <v>N</v>
      </c>
      <c r="P622" s="1292" t="str">
        <f t="shared" si="16"/>
        <v>N</v>
      </c>
      <c r="Q622" s="1293" t="s">
        <v>5861</v>
      </c>
      <c r="R622" s="1319" t="str">
        <f>IF(ISNUMBER(SEARCH(kpi_catalog[[#Headers],[Division]],$Q622)),"Y","N")</f>
        <v>Y</v>
      </c>
      <c r="S622" s="1294" t="str">
        <f>IF(ISNUMBER(SEARCH(kpi_catalog[[#Headers],[Brand]],$Q622)),"Y","N")</f>
        <v>Y</v>
      </c>
      <c r="T622" s="1294" t="str">
        <f>IF(ISNUMBER(SEARCH(kpi_catalog[[#Headers],[Acquisition Period]],$Q622)),"Y","N")</f>
        <v>N</v>
      </c>
      <c r="U622" s="1294" t="str">
        <f>IF(ISNUMBER(SEARCH(kpi_catalog[[#Headers],[Engager Type]],$Q622)),"Y","N")</f>
        <v>N</v>
      </c>
      <c r="V622" s="1294" t="str">
        <f>IF(ISNUMBER(SEARCH(kpi_catalog[[#Headers],[Buyer Type]],$Q622)),"Y","N")</f>
        <v>N</v>
      </c>
      <c r="W622" s="1294" t="str">
        <f>IF(ISNUMBER(SEARCH(kpi_catalog[[#Headers],[Loyalty Filter]],$Q622)),"Y","N")</f>
        <v>Y</v>
      </c>
      <c r="X622" s="1294" t="str">
        <f>IF(ISNUMBER(SEARCH(kpi_catalog[[#Headers],[Channel]],$Q622)),"Y","N")</f>
        <v>N</v>
      </c>
      <c r="Y622" s="1294" t="str">
        <f>IF(ISNUMBER(SEARCH(kpi_catalog[[#Headers],[Campaign ID]],$Q622)),"Y","N")</f>
        <v>N</v>
      </c>
      <c r="Z622" s="1294" t="str">
        <f>IF(ISNUMBER(SEARCH(kpi_catalog[[#Headers],[Channel]],$Q622)),"Y","N")</f>
        <v>N</v>
      </c>
      <c r="AA622" s="1294" t="str">
        <f>IF(ISNUMBER(SEARCH(kpi_catalog[[#Headers],[Campaign ID]],$Q622)),"Y","N")</f>
        <v>N</v>
      </c>
      <c r="AB622" s="1294" t="str">
        <f>IF(ISNUMBER(SEARCH(kpi_catalog[[#Headers],[Campaign Name]],$Q622)),"Y","N")</f>
        <v>N</v>
      </c>
      <c r="AC622" s="1294" t="str">
        <f>IF(ISNUMBER(SEARCH(kpi_catalog[[#Headers],[Touchpoint]],$Q622)),"Y","N")</f>
        <v>N</v>
      </c>
      <c r="AD622" s="1294" t="str">
        <f>IF(ISNUMBER(SEARCH(kpi_catalog[[#Headers],[Campaign type]],$Q622)),"Y","N")</f>
        <v>N</v>
      </c>
      <c r="AE622" s="1294" t="str">
        <f>IF(ISNUMBER(SEARCH(kpi_catalog[[#Headers],[Product franchise]],$Q622)),"Y","N")</f>
        <v>N</v>
      </c>
      <c r="AF622" s="1294" t="str">
        <f>IF(ISNUMBER(SEARCH(kpi_catalog[[#Headers],[Product code]],$Q622)),"Y","N")</f>
        <v>Y</v>
      </c>
      <c r="AG622" s="1298"/>
      <c r="AH622" s="1296"/>
      <c r="AI622" s="1297"/>
      <c r="AJ622" s="1297"/>
    </row>
    <row r="623" spans="1:36" ht="30" customHeight="1">
      <c r="A623" s="1282">
        <v>621</v>
      </c>
      <c r="B623" s="1344" t="s">
        <v>5730</v>
      </c>
      <c r="C623" s="1296"/>
      <c r="D623" s="1323" t="s">
        <v>4546</v>
      </c>
      <c r="E623" s="1291" t="s">
        <v>5908</v>
      </c>
      <c r="F623" s="1291" t="s">
        <v>5908</v>
      </c>
      <c r="G623" s="1291" t="s">
        <v>3368</v>
      </c>
      <c r="H623" s="1355" t="s">
        <v>4336</v>
      </c>
      <c r="I623" s="1291" t="s">
        <v>145</v>
      </c>
      <c r="J623" s="1318" t="s">
        <v>5871</v>
      </c>
      <c r="K623" s="1291" t="s">
        <v>4346</v>
      </c>
      <c r="L623" s="1292" t="str">
        <f>IF(ISNUMBER(SEARCH(kpi_catalog[[#Headers],[Till Date]],K623)),"Y","N")</f>
        <v>N</v>
      </c>
      <c r="M623" s="1292" t="str">
        <f t="shared" si="14"/>
        <v>Y</v>
      </c>
      <c r="N623" s="1292" t="str">
        <f>IF(ISNUMBER(SEARCH(kpi_catalog[[#Headers],[YTD]],$K623)),"Y","N")</f>
        <v>Y</v>
      </c>
      <c r="O623" s="1292" t="str">
        <f t="shared" si="15"/>
        <v>N</v>
      </c>
      <c r="P623" s="1292" t="str">
        <f t="shared" si="16"/>
        <v>N</v>
      </c>
      <c r="Q623" s="1293" t="s">
        <v>5861</v>
      </c>
      <c r="R623" s="1319" t="str">
        <f>IF(ISNUMBER(SEARCH(kpi_catalog[[#Headers],[Division]],$Q623)),"Y","N")</f>
        <v>Y</v>
      </c>
      <c r="S623" s="1294" t="str">
        <f>IF(ISNUMBER(SEARCH(kpi_catalog[[#Headers],[Brand]],$Q623)),"Y","N")</f>
        <v>Y</v>
      </c>
      <c r="T623" s="1294" t="str">
        <f>IF(ISNUMBER(SEARCH(kpi_catalog[[#Headers],[Acquisition Period]],$Q623)),"Y","N")</f>
        <v>N</v>
      </c>
      <c r="U623" s="1294" t="str">
        <f>IF(ISNUMBER(SEARCH(kpi_catalog[[#Headers],[Engager Type]],$Q623)),"Y","N")</f>
        <v>N</v>
      </c>
      <c r="V623" s="1294" t="str">
        <f>IF(ISNUMBER(SEARCH(kpi_catalog[[#Headers],[Buyer Type]],$Q623)),"Y","N")</f>
        <v>N</v>
      </c>
      <c r="W623" s="1294" t="str">
        <f>IF(ISNUMBER(SEARCH(kpi_catalog[[#Headers],[Loyalty Filter]],$Q623)),"Y","N")</f>
        <v>Y</v>
      </c>
      <c r="X623" s="1294" t="str">
        <f>IF(ISNUMBER(SEARCH(kpi_catalog[[#Headers],[Channel]],$Q623)),"Y","N")</f>
        <v>N</v>
      </c>
      <c r="Y623" s="1294" t="str">
        <f>IF(ISNUMBER(SEARCH(kpi_catalog[[#Headers],[Campaign ID]],$Q623)),"Y","N")</f>
        <v>N</v>
      </c>
      <c r="Z623" s="1294" t="str">
        <f>IF(ISNUMBER(SEARCH(kpi_catalog[[#Headers],[Channel]],$Q623)),"Y","N")</f>
        <v>N</v>
      </c>
      <c r="AA623" s="1294" t="str">
        <f>IF(ISNUMBER(SEARCH(kpi_catalog[[#Headers],[Campaign ID]],$Q623)),"Y","N")</f>
        <v>N</v>
      </c>
      <c r="AB623" s="1294" t="str">
        <f>IF(ISNUMBER(SEARCH(kpi_catalog[[#Headers],[Campaign Name]],$Q623)),"Y","N")</f>
        <v>N</v>
      </c>
      <c r="AC623" s="1294" t="str">
        <f>IF(ISNUMBER(SEARCH(kpi_catalog[[#Headers],[Touchpoint]],$Q623)),"Y","N")</f>
        <v>N</v>
      </c>
      <c r="AD623" s="1294" t="str">
        <f>IF(ISNUMBER(SEARCH(kpi_catalog[[#Headers],[Campaign type]],$Q623)),"Y","N")</f>
        <v>N</v>
      </c>
      <c r="AE623" s="1294" t="str">
        <f>IF(ISNUMBER(SEARCH(kpi_catalog[[#Headers],[Product franchise]],$Q623)),"Y","N")</f>
        <v>N</v>
      </c>
      <c r="AF623" s="1294" t="str">
        <f>IF(ISNUMBER(SEARCH(kpi_catalog[[#Headers],[Product code]],$Q623)),"Y","N")</f>
        <v>Y</v>
      </c>
      <c r="AG623" s="1298"/>
      <c r="AH623" s="1296"/>
      <c r="AI623" s="1297"/>
      <c r="AJ623" s="1297"/>
    </row>
    <row r="624" spans="1:36" ht="30" customHeight="1">
      <c r="A624" s="1282">
        <v>622</v>
      </c>
      <c r="B624" s="1344" t="s">
        <v>5730</v>
      </c>
      <c r="C624" s="1296"/>
      <c r="D624" s="1323" t="s">
        <v>4546</v>
      </c>
      <c r="E624" s="1291" t="s">
        <v>5908</v>
      </c>
      <c r="F624" s="1291" t="s">
        <v>5909</v>
      </c>
      <c r="G624" s="1291" t="s">
        <v>3368</v>
      </c>
      <c r="H624" s="1355" t="s">
        <v>4336</v>
      </c>
      <c r="I624" s="1291" t="s">
        <v>145</v>
      </c>
      <c r="J624" s="1318" t="s">
        <v>5871</v>
      </c>
      <c r="K624" s="1291" t="s">
        <v>4346</v>
      </c>
      <c r="L624" s="1292" t="str">
        <f>IF(ISNUMBER(SEARCH(kpi_catalog[[#Headers],[Till Date]],K624)),"Y","N")</f>
        <v>N</v>
      </c>
      <c r="M624" s="1292" t="str">
        <f t="shared" si="14"/>
        <v>Y</v>
      </c>
      <c r="N624" s="1292" t="str">
        <f>IF(ISNUMBER(SEARCH(kpi_catalog[[#Headers],[YTD]],$K624)),"Y","N")</f>
        <v>Y</v>
      </c>
      <c r="O624" s="1292" t="str">
        <f t="shared" si="15"/>
        <v>N</v>
      </c>
      <c r="P624" s="1292" t="str">
        <f t="shared" si="16"/>
        <v>N</v>
      </c>
      <c r="Q624" s="1293" t="s">
        <v>5861</v>
      </c>
      <c r="R624" s="1319" t="str">
        <f>IF(ISNUMBER(SEARCH(kpi_catalog[[#Headers],[Division]],$Q624)),"Y","N")</f>
        <v>Y</v>
      </c>
      <c r="S624" s="1294" t="str">
        <f>IF(ISNUMBER(SEARCH(kpi_catalog[[#Headers],[Brand]],$Q624)),"Y","N")</f>
        <v>Y</v>
      </c>
      <c r="T624" s="1294" t="str">
        <f>IF(ISNUMBER(SEARCH(kpi_catalog[[#Headers],[Acquisition Period]],$Q624)),"Y","N")</f>
        <v>N</v>
      </c>
      <c r="U624" s="1294" t="str">
        <f>IF(ISNUMBER(SEARCH(kpi_catalog[[#Headers],[Engager Type]],$Q624)),"Y","N")</f>
        <v>N</v>
      </c>
      <c r="V624" s="1294" t="str">
        <f>IF(ISNUMBER(SEARCH(kpi_catalog[[#Headers],[Buyer Type]],$Q624)),"Y","N")</f>
        <v>N</v>
      </c>
      <c r="W624" s="1294" t="str">
        <f>IF(ISNUMBER(SEARCH(kpi_catalog[[#Headers],[Loyalty Filter]],$Q624)),"Y","N")</f>
        <v>Y</v>
      </c>
      <c r="X624" s="1294" t="str">
        <f>IF(ISNUMBER(SEARCH(kpi_catalog[[#Headers],[Channel]],$Q624)),"Y","N")</f>
        <v>N</v>
      </c>
      <c r="Y624" s="1294" t="str">
        <f>IF(ISNUMBER(SEARCH(kpi_catalog[[#Headers],[Campaign ID]],$Q624)),"Y","N")</f>
        <v>N</v>
      </c>
      <c r="Z624" s="1294" t="str">
        <f>IF(ISNUMBER(SEARCH(kpi_catalog[[#Headers],[Channel]],$Q624)),"Y","N")</f>
        <v>N</v>
      </c>
      <c r="AA624" s="1294" t="str">
        <f>IF(ISNUMBER(SEARCH(kpi_catalog[[#Headers],[Campaign ID]],$Q624)),"Y","N")</f>
        <v>N</v>
      </c>
      <c r="AB624" s="1294" t="str">
        <f>IF(ISNUMBER(SEARCH(kpi_catalog[[#Headers],[Campaign Name]],$Q624)),"Y","N")</f>
        <v>N</v>
      </c>
      <c r="AC624" s="1294" t="str">
        <f>IF(ISNUMBER(SEARCH(kpi_catalog[[#Headers],[Touchpoint]],$Q624)),"Y","N")</f>
        <v>N</v>
      </c>
      <c r="AD624" s="1294" t="str">
        <f>IF(ISNUMBER(SEARCH(kpi_catalog[[#Headers],[Campaign type]],$Q624)),"Y","N")</f>
        <v>N</v>
      </c>
      <c r="AE624" s="1294" t="str">
        <f>IF(ISNUMBER(SEARCH(kpi_catalog[[#Headers],[Product franchise]],$Q624)),"Y","N")</f>
        <v>N</v>
      </c>
      <c r="AF624" s="1294" t="str">
        <f>IF(ISNUMBER(SEARCH(kpi_catalog[[#Headers],[Product code]],$Q624)),"Y","N")</f>
        <v>Y</v>
      </c>
      <c r="AG624" s="1298"/>
      <c r="AH624" s="1296"/>
      <c r="AI624" s="1297"/>
      <c r="AJ624" s="1297"/>
    </row>
    <row r="625" spans="1:36" ht="30" customHeight="1">
      <c r="A625" s="1282">
        <v>623</v>
      </c>
      <c r="B625" s="1344" t="s">
        <v>5730</v>
      </c>
      <c r="C625" s="1296"/>
      <c r="D625" s="1323" t="s">
        <v>4546</v>
      </c>
      <c r="E625" s="1291" t="s">
        <v>5908</v>
      </c>
      <c r="F625" s="1291" t="s">
        <v>5910</v>
      </c>
      <c r="G625" s="1291" t="s">
        <v>4339</v>
      </c>
      <c r="H625" s="1355" t="s">
        <v>4336</v>
      </c>
      <c r="I625" s="1291" t="s">
        <v>145</v>
      </c>
      <c r="J625" s="1318" t="s">
        <v>5871</v>
      </c>
      <c r="K625" s="1291" t="s">
        <v>4346</v>
      </c>
      <c r="L625" s="1292" t="str">
        <f>IF(ISNUMBER(SEARCH(kpi_catalog[[#Headers],[Till Date]],K625)),"Y","N")</f>
        <v>N</v>
      </c>
      <c r="M625" s="1292" t="str">
        <f t="shared" si="14"/>
        <v>Y</v>
      </c>
      <c r="N625" s="1292" t="str">
        <f>IF(ISNUMBER(SEARCH(kpi_catalog[[#Headers],[YTD]],$K625)),"Y","N")</f>
        <v>Y</v>
      </c>
      <c r="O625" s="1292" t="str">
        <f t="shared" si="15"/>
        <v>N</v>
      </c>
      <c r="P625" s="1292" t="str">
        <f t="shared" si="16"/>
        <v>N</v>
      </c>
      <c r="Q625" s="1293" t="s">
        <v>5861</v>
      </c>
      <c r="R625" s="1319" t="str">
        <f>IF(ISNUMBER(SEARCH(kpi_catalog[[#Headers],[Division]],$Q625)),"Y","N")</f>
        <v>Y</v>
      </c>
      <c r="S625" s="1294" t="str">
        <f>IF(ISNUMBER(SEARCH(kpi_catalog[[#Headers],[Brand]],$Q625)),"Y","N")</f>
        <v>Y</v>
      </c>
      <c r="T625" s="1294" t="str">
        <f>IF(ISNUMBER(SEARCH(kpi_catalog[[#Headers],[Acquisition Period]],$Q625)),"Y","N")</f>
        <v>N</v>
      </c>
      <c r="U625" s="1294" t="str">
        <f>IF(ISNUMBER(SEARCH(kpi_catalog[[#Headers],[Engager Type]],$Q625)),"Y","N")</f>
        <v>N</v>
      </c>
      <c r="V625" s="1294" t="str">
        <f>IF(ISNUMBER(SEARCH(kpi_catalog[[#Headers],[Buyer Type]],$Q625)),"Y","N")</f>
        <v>N</v>
      </c>
      <c r="W625" s="1294" t="str">
        <f>IF(ISNUMBER(SEARCH(kpi_catalog[[#Headers],[Loyalty Filter]],$Q625)),"Y","N")</f>
        <v>Y</v>
      </c>
      <c r="X625" s="1294" t="str">
        <f>IF(ISNUMBER(SEARCH(kpi_catalog[[#Headers],[Channel]],$Q625)),"Y","N")</f>
        <v>N</v>
      </c>
      <c r="Y625" s="1294" t="str">
        <f>IF(ISNUMBER(SEARCH(kpi_catalog[[#Headers],[Campaign ID]],$Q625)),"Y","N")</f>
        <v>N</v>
      </c>
      <c r="Z625" s="1294" t="str">
        <f>IF(ISNUMBER(SEARCH(kpi_catalog[[#Headers],[Channel]],$Q625)),"Y","N")</f>
        <v>N</v>
      </c>
      <c r="AA625" s="1294" t="str">
        <f>IF(ISNUMBER(SEARCH(kpi_catalog[[#Headers],[Campaign ID]],$Q625)),"Y","N")</f>
        <v>N</v>
      </c>
      <c r="AB625" s="1294" t="str">
        <f>IF(ISNUMBER(SEARCH(kpi_catalog[[#Headers],[Campaign Name]],$Q625)),"Y","N")</f>
        <v>N</v>
      </c>
      <c r="AC625" s="1294" t="str">
        <f>IF(ISNUMBER(SEARCH(kpi_catalog[[#Headers],[Touchpoint]],$Q625)),"Y","N")</f>
        <v>N</v>
      </c>
      <c r="AD625" s="1294" t="str">
        <f>IF(ISNUMBER(SEARCH(kpi_catalog[[#Headers],[Campaign type]],$Q625)),"Y","N")</f>
        <v>N</v>
      </c>
      <c r="AE625" s="1294" t="str">
        <f>IF(ISNUMBER(SEARCH(kpi_catalog[[#Headers],[Product franchise]],$Q625)),"Y","N")</f>
        <v>N</v>
      </c>
      <c r="AF625" s="1294" t="str">
        <f>IF(ISNUMBER(SEARCH(kpi_catalog[[#Headers],[Product code]],$Q625)),"Y","N")</f>
        <v>Y</v>
      </c>
      <c r="AG625" s="1298"/>
      <c r="AH625" s="1296"/>
      <c r="AI625" s="1297"/>
      <c r="AJ625" s="1297"/>
    </row>
    <row r="626" spans="1:36" ht="30" customHeight="1">
      <c r="A626" s="1282">
        <v>624</v>
      </c>
      <c r="B626" s="1344" t="s">
        <v>5747</v>
      </c>
      <c r="C626" s="1296"/>
      <c r="D626" s="1323" t="s">
        <v>5880</v>
      </c>
      <c r="E626" s="1291" t="s">
        <v>5911</v>
      </c>
      <c r="F626" s="1291" t="s">
        <v>5911</v>
      </c>
      <c r="G626" s="1291" t="s">
        <v>3368</v>
      </c>
      <c r="H626" s="1355" t="s">
        <v>4336</v>
      </c>
      <c r="I626" s="1291" t="s">
        <v>145</v>
      </c>
      <c r="J626" s="1318" t="s">
        <v>5871</v>
      </c>
      <c r="K626" s="1291" t="s">
        <v>4346</v>
      </c>
      <c r="L626" s="1292" t="str">
        <f>IF(ISNUMBER(SEARCH(kpi_catalog[[#Headers],[Till Date]],K626)),"Y","N")</f>
        <v>N</v>
      </c>
      <c r="M626" s="1292" t="str">
        <f t="shared" si="14"/>
        <v>Y</v>
      </c>
      <c r="N626" s="1292" t="str">
        <f>IF(ISNUMBER(SEARCH(kpi_catalog[[#Headers],[YTD]],$K626)),"Y","N")</f>
        <v>Y</v>
      </c>
      <c r="O626" s="1292" t="str">
        <f t="shared" si="15"/>
        <v>N</v>
      </c>
      <c r="P626" s="1292" t="str">
        <f t="shared" si="16"/>
        <v>N</v>
      </c>
      <c r="Q626" s="1293" t="s">
        <v>5861</v>
      </c>
      <c r="R626" s="1319" t="str">
        <f>IF(ISNUMBER(SEARCH(kpi_catalog[[#Headers],[Division]],$Q626)),"Y","N")</f>
        <v>Y</v>
      </c>
      <c r="S626" s="1294" t="str">
        <f>IF(ISNUMBER(SEARCH(kpi_catalog[[#Headers],[Brand]],$Q626)),"Y","N")</f>
        <v>Y</v>
      </c>
      <c r="T626" s="1294" t="str">
        <f>IF(ISNUMBER(SEARCH(kpi_catalog[[#Headers],[Acquisition Period]],$Q626)),"Y","N")</f>
        <v>N</v>
      </c>
      <c r="U626" s="1294" t="str">
        <f>IF(ISNUMBER(SEARCH(kpi_catalog[[#Headers],[Engager Type]],$Q626)),"Y","N")</f>
        <v>N</v>
      </c>
      <c r="V626" s="1294" t="str">
        <f>IF(ISNUMBER(SEARCH(kpi_catalog[[#Headers],[Buyer Type]],$Q626)),"Y","N")</f>
        <v>N</v>
      </c>
      <c r="W626" s="1294" t="str">
        <f>IF(ISNUMBER(SEARCH(kpi_catalog[[#Headers],[Loyalty Filter]],$Q626)),"Y","N")</f>
        <v>Y</v>
      </c>
      <c r="X626" s="1294" t="str">
        <f>IF(ISNUMBER(SEARCH(kpi_catalog[[#Headers],[Channel]],$Q626)),"Y","N")</f>
        <v>N</v>
      </c>
      <c r="Y626" s="1294" t="str">
        <f>IF(ISNUMBER(SEARCH(kpi_catalog[[#Headers],[Campaign ID]],$Q626)),"Y","N")</f>
        <v>N</v>
      </c>
      <c r="Z626" s="1294" t="str">
        <f>IF(ISNUMBER(SEARCH(kpi_catalog[[#Headers],[Channel]],$Q626)),"Y","N")</f>
        <v>N</v>
      </c>
      <c r="AA626" s="1294" t="str">
        <f>IF(ISNUMBER(SEARCH(kpi_catalog[[#Headers],[Campaign ID]],$Q626)),"Y","N")</f>
        <v>N</v>
      </c>
      <c r="AB626" s="1294" t="str">
        <f>IF(ISNUMBER(SEARCH(kpi_catalog[[#Headers],[Campaign Name]],$Q626)),"Y","N")</f>
        <v>N</v>
      </c>
      <c r="AC626" s="1294" t="str">
        <f>IF(ISNUMBER(SEARCH(kpi_catalog[[#Headers],[Touchpoint]],$Q626)),"Y","N")</f>
        <v>N</v>
      </c>
      <c r="AD626" s="1294" t="str">
        <f>IF(ISNUMBER(SEARCH(kpi_catalog[[#Headers],[Campaign type]],$Q626)),"Y","N")</f>
        <v>N</v>
      </c>
      <c r="AE626" s="1294" t="str">
        <f>IF(ISNUMBER(SEARCH(kpi_catalog[[#Headers],[Product franchise]],$Q626)),"Y","N")</f>
        <v>N</v>
      </c>
      <c r="AF626" s="1294" t="str">
        <f>IF(ISNUMBER(SEARCH(kpi_catalog[[#Headers],[Product code]],$Q626)),"Y","N")</f>
        <v>Y</v>
      </c>
      <c r="AG626" s="1298"/>
      <c r="AH626" s="1296"/>
      <c r="AI626" s="1297"/>
      <c r="AJ626" s="1297"/>
    </row>
    <row r="627" spans="1:36" ht="30" customHeight="1">
      <c r="A627" s="1282">
        <v>625</v>
      </c>
      <c r="B627" s="1344" t="s">
        <v>5747</v>
      </c>
      <c r="C627" s="1296"/>
      <c r="D627" s="1323" t="s">
        <v>5880</v>
      </c>
      <c r="E627" s="1291" t="s">
        <v>5911</v>
      </c>
      <c r="F627" s="1291" t="s">
        <v>5912</v>
      </c>
      <c r="G627" s="1291" t="s">
        <v>3368</v>
      </c>
      <c r="H627" s="1355" t="s">
        <v>4336</v>
      </c>
      <c r="I627" s="1291" t="s">
        <v>145</v>
      </c>
      <c r="J627" s="1318" t="s">
        <v>5871</v>
      </c>
      <c r="K627" s="1291" t="s">
        <v>4346</v>
      </c>
      <c r="L627" s="1292" t="str">
        <f>IF(ISNUMBER(SEARCH(kpi_catalog[[#Headers],[Till Date]],K627)),"Y","N")</f>
        <v>N</v>
      </c>
      <c r="M627" s="1292" t="str">
        <f t="shared" si="14"/>
        <v>Y</v>
      </c>
      <c r="N627" s="1292" t="str">
        <f>IF(ISNUMBER(SEARCH(kpi_catalog[[#Headers],[YTD]],$K627)),"Y","N")</f>
        <v>Y</v>
      </c>
      <c r="O627" s="1292" t="str">
        <f t="shared" si="15"/>
        <v>N</v>
      </c>
      <c r="P627" s="1292" t="str">
        <f t="shared" si="16"/>
        <v>N</v>
      </c>
      <c r="Q627" s="1293" t="s">
        <v>5861</v>
      </c>
      <c r="R627" s="1319" t="str">
        <f>IF(ISNUMBER(SEARCH(kpi_catalog[[#Headers],[Division]],$Q627)),"Y","N")</f>
        <v>Y</v>
      </c>
      <c r="S627" s="1294" t="str">
        <f>IF(ISNUMBER(SEARCH(kpi_catalog[[#Headers],[Brand]],$Q627)),"Y","N")</f>
        <v>Y</v>
      </c>
      <c r="T627" s="1294" t="str">
        <f>IF(ISNUMBER(SEARCH(kpi_catalog[[#Headers],[Acquisition Period]],$Q627)),"Y","N")</f>
        <v>N</v>
      </c>
      <c r="U627" s="1294" t="str">
        <f>IF(ISNUMBER(SEARCH(kpi_catalog[[#Headers],[Engager Type]],$Q627)),"Y","N")</f>
        <v>N</v>
      </c>
      <c r="V627" s="1294" t="str">
        <f>IF(ISNUMBER(SEARCH(kpi_catalog[[#Headers],[Buyer Type]],$Q627)),"Y","N")</f>
        <v>N</v>
      </c>
      <c r="W627" s="1294" t="str">
        <f>IF(ISNUMBER(SEARCH(kpi_catalog[[#Headers],[Loyalty Filter]],$Q627)),"Y","N")</f>
        <v>Y</v>
      </c>
      <c r="X627" s="1294" t="str">
        <f>IF(ISNUMBER(SEARCH(kpi_catalog[[#Headers],[Channel]],$Q627)),"Y","N")</f>
        <v>N</v>
      </c>
      <c r="Y627" s="1294" t="str">
        <f>IF(ISNUMBER(SEARCH(kpi_catalog[[#Headers],[Campaign ID]],$Q627)),"Y","N")</f>
        <v>N</v>
      </c>
      <c r="Z627" s="1294" t="str">
        <f>IF(ISNUMBER(SEARCH(kpi_catalog[[#Headers],[Channel]],$Q627)),"Y","N")</f>
        <v>N</v>
      </c>
      <c r="AA627" s="1294" t="str">
        <f>IF(ISNUMBER(SEARCH(kpi_catalog[[#Headers],[Campaign ID]],$Q627)),"Y","N")</f>
        <v>N</v>
      </c>
      <c r="AB627" s="1294" t="str">
        <f>IF(ISNUMBER(SEARCH(kpi_catalog[[#Headers],[Campaign Name]],$Q627)),"Y","N")</f>
        <v>N</v>
      </c>
      <c r="AC627" s="1294" t="str">
        <f>IF(ISNUMBER(SEARCH(kpi_catalog[[#Headers],[Touchpoint]],$Q627)),"Y","N")</f>
        <v>N</v>
      </c>
      <c r="AD627" s="1294" t="str">
        <f>IF(ISNUMBER(SEARCH(kpi_catalog[[#Headers],[Campaign type]],$Q627)),"Y","N")</f>
        <v>N</v>
      </c>
      <c r="AE627" s="1294" t="str">
        <f>IF(ISNUMBER(SEARCH(kpi_catalog[[#Headers],[Product franchise]],$Q627)),"Y","N")</f>
        <v>N</v>
      </c>
      <c r="AF627" s="1294" t="str">
        <f>IF(ISNUMBER(SEARCH(kpi_catalog[[#Headers],[Product code]],$Q627)),"Y","N")</f>
        <v>Y</v>
      </c>
      <c r="AG627" s="1298"/>
      <c r="AH627" s="1296"/>
      <c r="AI627" s="1297"/>
      <c r="AJ627" s="1297"/>
    </row>
    <row r="628" spans="1:36" ht="30" customHeight="1">
      <c r="A628" s="1282">
        <v>626</v>
      </c>
      <c r="B628" s="1344" t="s">
        <v>5747</v>
      </c>
      <c r="C628" s="1296"/>
      <c r="D628" s="1323" t="s">
        <v>5880</v>
      </c>
      <c r="E628" s="1291" t="s">
        <v>5911</v>
      </c>
      <c r="F628" s="1291" t="s">
        <v>5913</v>
      </c>
      <c r="G628" s="1291" t="s">
        <v>4339</v>
      </c>
      <c r="H628" s="1355" t="s">
        <v>4336</v>
      </c>
      <c r="I628" s="1291" t="s">
        <v>145</v>
      </c>
      <c r="J628" s="1318" t="s">
        <v>5871</v>
      </c>
      <c r="K628" s="1291" t="s">
        <v>4346</v>
      </c>
      <c r="L628" s="1292" t="str">
        <f>IF(ISNUMBER(SEARCH(kpi_catalog[[#Headers],[Till Date]],K628)),"Y","N")</f>
        <v>N</v>
      </c>
      <c r="M628" s="1292" t="str">
        <f t="shared" si="14"/>
        <v>Y</v>
      </c>
      <c r="N628" s="1292" t="str">
        <f>IF(ISNUMBER(SEARCH(kpi_catalog[[#Headers],[YTD]],$K628)),"Y","N")</f>
        <v>Y</v>
      </c>
      <c r="O628" s="1292" t="str">
        <f t="shared" si="15"/>
        <v>N</v>
      </c>
      <c r="P628" s="1292" t="str">
        <f t="shared" si="16"/>
        <v>N</v>
      </c>
      <c r="Q628" s="1293" t="s">
        <v>5861</v>
      </c>
      <c r="R628" s="1319" t="str">
        <f>IF(ISNUMBER(SEARCH(kpi_catalog[[#Headers],[Division]],$Q628)),"Y","N")</f>
        <v>Y</v>
      </c>
      <c r="S628" s="1294" t="str">
        <f>IF(ISNUMBER(SEARCH(kpi_catalog[[#Headers],[Brand]],$Q628)),"Y","N")</f>
        <v>Y</v>
      </c>
      <c r="T628" s="1294" t="str">
        <f>IF(ISNUMBER(SEARCH(kpi_catalog[[#Headers],[Acquisition Period]],$Q628)),"Y","N")</f>
        <v>N</v>
      </c>
      <c r="U628" s="1294" t="str">
        <f>IF(ISNUMBER(SEARCH(kpi_catalog[[#Headers],[Engager Type]],$Q628)),"Y","N")</f>
        <v>N</v>
      </c>
      <c r="V628" s="1294" t="str">
        <f>IF(ISNUMBER(SEARCH(kpi_catalog[[#Headers],[Buyer Type]],$Q628)),"Y","N")</f>
        <v>N</v>
      </c>
      <c r="W628" s="1294" t="str">
        <f>IF(ISNUMBER(SEARCH(kpi_catalog[[#Headers],[Loyalty Filter]],$Q628)),"Y","N")</f>
        <v>Y</v>
      </c>
      <c r="X628" s="1294" t="str">
        <f>IF(ISNUMBER(SEARCH(kpi_catalog[[#Headers],[Channel]],$Q628)),"Y","N")</f>
        <v>N</v>
      </c>
      <c r="Y628" s="1294" t="str">
        <f>IF(ISNUMBER(SEARCH(kpi_catalog[[#Headers],[Campaign ID]],$Q628)),"Y","N")</f>
        <v>N</v>
      </c>
      <c r="Z628" s="1294" t="str">
        <f>IF(ISNUMBER(SEARCH(kpi_catalog[[#Headers],[Channel]],$Q628)),"Y","N")</f>
        <v>N</v>
      </c>
      <c r="AA628" s="1294" t="str">
        <f>IF(ISNUMBER(SEARCH(kpi_catalog[[#Headers],[Campaign ID]],$Q628)),"Y","N")</f>
        <v>N</v>
      </c>
      <c r="AB628" s="1294" t="str">
        <f>IF(ISNUMBER(SEARCH(kpi_catalog[[#Headers],[Campaign Name]],$Q628)),"Y","N")</f>
        <v>N</v>
      </c>
      <c r="AC628" s="1294" t="str">
        <f>IF(ISNUMBER(SEARCH(kpi_catalog[[#Headers],[Touchpoint]],$Q628)),"Y","N")</f>
        <v>N</v>
      </c>
      <c r="AD628" s="1294" t="str">
        <f>IF(ISNUMBER(SEARCH(kpi_catalog[[#Headers],[Campaign type]],$Q628)),"Y","N")</f>
        <v>N</v>
      </c>
      <c r="AE628" s="1294" t="str">
        <f>IF(ISNUMBER(SEARCH(kpi_catalog[[#Headers],[Product franchise]],$Q628)),"Y","N")</f>
        <v>N</v>
      </c>
      <c r="AF628" s="1294" t="str">
        <f>IF(ISNUMBER(SEARCH(kpi_catalog[[#Headers],[Product code]],$Q628)),"Y","N")</f>
        <v>Y</v>
      </c>
      <c r="AG628" s="1298"/>
      <c r="AH628" s="1296"/>
      <c r="AI628" s="1297"/>
      <c r="AJ628" s="1297"/>
    </row>
    <row r="629" spans="1:36" ht="30" customHeight="1">
      <c r="A629" s="1282">
        <v>627</v>
      </c>
      <c r="B629" s="1344" t="s">
        <v>4536</v>
      </c>
      <c r="C629" s="1296"/>
      <c r="D629" s="1323" t="s">
        <v>5876</v>
      </c>
      <c r="E629" s="1291" t="s">
        <v>5914</v>
      </c>
      <c r="F629" s="1291" t="s">
        <v>5914</v>
      </c>
      <c r="G629" s="1291" t="s">
        <v>3368</v>
      </c>
      <c r="H629" s="1355" t="s">
        <v>4336</v>
      </c>
      <c r="I629" s="1291" t="s">
        <v>145</v>
      </c>
      <c r="J629" s="1318" t="s">
        <v>5871</v>
      </c>
      <c r="K629" s="1291" t="s">
        <v>4346</v>
      </c>
      <c r="L629" s="1292" t="str">
        <f>IF(ISNUMBER(SEARCH(kpi_catalog[[#Headers],[Till Date]],K629)),"Y","N")</f>
        <v>N</v>
      </c>
      <c r="M629" s="1292" t="str">
        <f t="shared" si="14"/>
        <v>Y</v>
      </c>
      <c r="N629" s="1292" t="str">
        <f>IF(ISNUMBER(SEARCH(kpi_catalog[[#Headers],[YTD]],$K629)),"Y","N")</f>
        <v>Y</v>
      </c>
      <c r="O629" s="1292" t="str">
        <f t="shared" si="15"/>
        <v>N</v>
      </c>
      <c r="P629" s="1292" t="str">
        <f t="shared" si="16"/>
        <v>N</v>
      </c>
      <c r="Q629" s="1293" t="s">
        <v>5861</v>
      </c>
      <c r="R629" s="1319" t="str">
        <f>IF(ISNUMBER(SEARCH(kpi_catalog[[#Headers],[Division]],$Q629)),"Y","N")</f>
        <v>Y</v>
      </c>
      <c r="S629" s="1294" t="str">
        <f>IF(ISNUMBER(SEARCH(kpi_catalog[[#Headers],[Brand]],$Q629)),"Y","N")</f>
        <v>Y</v>
      </c>
      <c r="T629" s="1294" t="str">
        <f>IF(ISNUMBER(SEARCH(kpi_catalog[[#Headers],[Acquisition Period]],$Q629)),"Y","N")</f>
        <v>N</v>
      </c>
      <c r="U629" s="1294" t="str">
        <f>IF(ISNUMBER(SEARCH(kpi_catalog[[#Headers],[Engager Type]],$Q629)),"Y","N")</f>
        <v>N</v>
      </c>
      <c r="V629" s="1294" t="str">
        <f>IF(ISNUMBER(SEARCH(kpi_catalog[[#Headers],[Buyer Type]],$Q629)),"Y","N")</f>
        <v>N</v>
      </c>
      <c r="W629" s="1294" t="str">
        <f>IF(ISNUMBER(SEARCH(kpi_catalog[[#Headers],[Loyalty Filter]],$Q629)),"Y","N")</f>
        <v>Y</v>
      </c>
      <c r="X629" s="1294" t="str">
        <f>IF(ISNUMBER(SEARCH(kpi_catalog[[#Headers],[Channel]],$Q629)),"Y","N")</f>
        <v>N</v>
      </c>
      <c r="Y629" s="1294" t="str">
        <f>IF(ISNUMBER(SEARCH(kpi_catalog[[#Headers],[Campaign ID]],$Q629)),"Y","N")</f>
        <v>N</v>
      </c>
      <c r="Z629" s="1294" t="str">
        <f>IF(ISNUMBER(SEARCH(kpi_catalog[[#Headers],[Channel]],$Q629)),"Y","N")</f>
        <v>N</v>
      </c>
      <c r="AA629" s="1294" t="str">
        <f>IF(ISNUMBER(SEARCH(kpi_catalog[[#Headers],[Campaign ID]],$Q629)),"Y","N")</f>
        <v>N</v>
      </c>
      <c r="AB629" s="1294" t="str">
        <f>IF(ISNUMBER(SEARCH(kpi_catalog[[#Headers],[Campaign Name]],$Q629)),"Y","N")</f>
        <v>N</v>
      </c>
      <c r="AC629" s="1294" t="str">
        <f>IF(ISNUMBER(SEARCH(kpi_catalog[[#Headers],[Touchpoint]],$Q629)),"Y","N")</f>
        <v>N</v>
      </c>
      <c r="AD629" s="1294" t="str">
        <f>IF(ISNUMBER(SEARCH(kpi_catalog[[#Headers],[Campaign type]],$Q629)),"Y","N")</f>
        <v>N</v>
      </c>
      <c r="AE629" s="1294" t="str">
        <f>IF(ISNUMBER(SEARCH(kpi_catalog[[#Headers],[Product franchise]],$Q629)),"Y","N")</f>
        <v>N</v>
      </c>
      <c r="AF629" s="1294" t="str">
        <f>IF(ISNUMBER(SEARCH(kpi_catalog[[#Headers],[Product code]],$Q629)),"Y","N")</f>
        <v>Y</v>
      </c>
      <c r="AG629" s="1298"/>
      <c r="AH629" s="1296"/>
      <c r="AI629" s="1297"/>
      <c r="AJ629" s="1297"/>
    </row>
    <row r="630" spans="1:36" ht="30" customHeight="1">
      <c r="A630" s="1282">
        <v>628</v>
      </c>
      <c r="B630" s="1344" t="s">
        <v>4536</v>
      </c>
      <c r="C630" s="1296"/>
      <c r="D630" s="1323" t="s">
        <v>5876</v>
      </c>
      <c r="E630" s="1291" t="s">
        <v>5914</v>
      </c>
      <c r="F630" s="1291" t="s">
        <v>5915</v>
      </c>
      <c r="G630" s="1291" t="s">
        <v>3368</v>
      </c>
      <c r="H630" s="1355" t="s">
        <v>4336</v>
      </c>
      <c r="I630" s="1291" t="s">
        <v>145</v>
      </c>
      <c r="J630" s="1318" t="s">
        <v>5871</v>
      </c>
      <c r="K630" s="1291" t="s">
        <v>4346</v>
      </c>
      <c r="L630" s="1292" t="str">
        <f>IF(ISNUMBER(SEARCH(kpi_catalog[[#Headers],[Till Date]],K630)),"Y","N")</f>
        <v>N</v>
      </c>
      <c r="M630" s="1292" t="str">
        <f t="shared" si="14"/>
        <v>Y</v>
      </c>
      <c r="N630" s="1292" t="str">
        <f>IF(ISNUMBER(SEARCH(kpi_catalog[[#Headers],[YTD]],$K630)),"Y","N")</f>
        <v>Y</v>
      </c>
      <c r="O630" s="1292" t="str">
        <f t="shared" si="15"/>
        <v>N</v>
      </c>
      <c r="P630" s="1292" t="str">
        <f t="shared" si="16"/>
        <v>N</v>
      </c>
      <c r="Q630" s="1293" t="s">
        <v>5861</v>
      </c>
      <c r="R630" s="1319" t="str">
        <f>IF(ISNUMBER(SEARCH(kpi_catalog[[#Headers],[Division]],$Q630)),"Y","N")</f>
        <v>Y</v>
      </c>
      <c r="S630" s="1294" t="str">
        <f>IF(ISNUMBER(SEARCH(kpi_catalog[[#Headers],[Brand]],$Q630)),"Y","N")</f>
        <v>Y</v>
      </c>
      <c r="T630" s="1294" t="str">
        <f>IF(ISNUMBER(SEARCH(kpi_catalog[[#Headers],[Acquisition Period]],$Q630)),"Y","N")</f>
        <v>N</v>
      </c>
      <c r="U630" s="1294" t="str">
        <f>IF(ISNUMBER(SEARCH(kpi_catalog[[#Headers],[Engager Type]],$Q630)),"Y","N")</f>
        <v>N</v>
      </c>
      <c r="V630" s="1294" t="str">
        <f>IF(ISNUMBER(SEARCH(kpi_catalog[[#Headers],[Buyer Type]],$Q630)),"Y","N")</f>
        <v>N</v>
      </c>
      <c r="W630" s="1294" t="str">
        <f>IF(ISNUMBER(SEARCH(kpi_catalog[[#Headers],[Loyalty Filter]],$Q630)),"Y","N")</f>
        <v>Y</v>
      </c>
      <c r="X630" s="1294" t="str">
        <f>IF(ISNUMBER(SEARCH(kpi_catalog[[#Headers],[Channel]],$Q630)),"Y","N")</f>
        <v>N</v>
      </c>
      <c r="Y630" s="1294" t="str">
        <f>IF(ISNUMBER(SEARCH(kpi_catalog[[#Headers],[Campaign ID]],$Q630)),"Y","N")</f>
        <v>N</v>
      </c>
      <c r="Z630" s="1294" t="str">
        <f>IF(ISNUMBER(SEARCH(kpi_catalog[[#Headers],[Channel]],$Q630)),"Y","N")</f>
        <v>N</v>
      </c>
      <c r="AA630" s="1294" t="str">
        <f>IF(ISNUMBER(SEARCH(kpi_catalog[[#Headers],[Campaign ID]],$Q630)),"Y","N")</f>
        <v>N</v>
      </c>
      <c r="AB630" s="1294" t="str">
        <f>IF(ISNUMBER(SEARCH(kpi_catalog[[#Headers],[Campaign Name]],$Q630)),"Y","N")</f>
        <v>N</v>
      </c>
      <c r="AC630" s="1294" t="str">
        <f>IF(ISNUMBER(SEARCH(kpi_catalog[[#Headers],[Touchpoint]],$Q630)),"Y","N")</f>
        <v>N</v>
      </c>
      <c r="AD630" s="1294" t="str">
        <f>IF(ISNUMBER(SEARCH(kpi_catalog[[#Headers],[Campaign type]],$Q630)),"Y","N")</f>
        <v>N</v>
      </c>
      <c r="AE630" s="1294" t="str">
        <f>IF(ISNUMBER(SEARCH(kpi_catalog[[#Headers],[Product franchise]],$Q630)),"Y","N")</f>
        <v>N</v>
      </c>
      <c r="AF630" s="1294" t="str">
        <f>IF(ISNUMBER(SEARCH(kpi_catalog[[#Headers],[Product code]],$Q630)),"Y","N")</f>
        <v>Y</v>
      </c>
      <c r="AG630" s="1298"/>
      <c r="AH630" s="1296"/>
      <c r="AI630" s="1297"/>
      <c r="AJ630" s="1297"/>
    </row>
    <row r="631" spans="1:36" ht="30" customHeight="1">
      <c r="A631" s="1282">
        <v>629</v>
      </c>
      <c r="B631" s="1344" t="s">
        <v>4536</v>
      </c>
      <c r="C631" s="1296"/>
      <c r="D631" s="1323" t="s">
        <v>5876</v>
      </c>
      <c r="E631" s="1291" t="s">
        <v>5914</v>
      </c>
      <c r="F631" s="1291" t="s">
        <v>5916</v>
      </c>
      <c r="G631" s="1291" t="s">
        <v>4339</v>
      </c>
      <c r="H631" s="1355" t="s">
        <v>4336</v>
      </c>
      <c r="I631" s="1291" t="s">
        <v>145</v>
      </c>
      <c r="J631" s="1318" t="s">
        <v>5871</v>
      </c>
      <c r="K631" s="1291" t="s">
        <v>4346</v>
      </c>
      <c r="L631" s="1292" t="str">
        <f>IF(ISNUMBER(SEARCH(kpi_catalog[[#Headers],[Till Date]],K631)),"Y","N")</f>
        <v>N</v>
      </c>
      <c r="M631" s="1292" t="str">
        <f t="shared" si="14"/>
        <v>Y</v>
      </c>
      <c r="N631" s="1292" t="str">
        <f>IF(ISNUMBER(SEARCH(kpi_catalog[[#Headers],[YTD]],$K631)),"Y","N")</f>
        <v>Y</v>
      </c>
      <c r="O631" s="1292" t="str">
        <f t="shared" si="15"/>
        <v>N</v>
      </c>
      <c r="P631" s="1292" t="str">
        <f t="shared" si="16"/>
        <v>N</v>
      </c>
      <c r="Q631" s="1293" t="s">
        <v>5861</v>
      </c>
      <c r="R631" s="1319" t="str">
        <f>IF(ISNUMBER(SEARCH(kpi_catalog[[#Headers],[Division]],$Q631)),"Y","N")</f>
        <v>Y</v>
      </c>
      <c r="S631" s="1294" t="str">
        <f>IF(ISNUMBER(SEARCH(kpi_catalog[[#Headers],[Brand]],$Q631)),"Y","N")</f>
        <v>Y</v>
      </c>
      <c r="T631" s="1294" t="str">
        <f>IF(ISNUMBER(SEARCH(kpi_catalog[[#Headers],[Acquisition Period]],$Q631)),"Y","N")</f>
        <v>N</v>
      </c>
      <c r="U631" s="1294" t="str">
        <f>IF(ISNUMBER(SEARCH(kpi_catalog[[#Headers],[Engager Type]],$Q631)),"Y","N")</f>
        <v>N</v>
      </c>
      <c r="V631" s="1294" t="str">
        <f>IF(ISNUMBER(SEARCH(kpi_catalog[[#Headers],[Buyer Type]],$Q631)),"Y","N")</f>
        <v>N</v>
      </c>
      <c r="W631" s="1294" t="str">
        <f>IF(ISNUMBER(SEARCH(kpi_catalog[[#Headers],[Loyalty Filter]],$Q631)),"Y","N")</f>
        <v>Y</v>
      </c>
      <c r="X631" s="1294" t="str">
        <f>IF(ISNUMBER(SEARCH(kpi_catalog[[#Headers],[Channel]],$Q631)),"Y","N")</f>
        <v>N</v>
      </c>
      <c r="Y631" s="1294" t="str">
        <f>IF(ISNUMBER(SEARCH(kpi_catalog[[#Headers],[Campaign ID]],$Q631)),"Y","N")</f>
        <v>N</v>
      </c>
      <c r="Z631" s="1294" t="str">
        <f>IF(ISNUMBER(SEARCH(kpi_catalog[[#Headers],[Channel]],$Q631)),"Y","N")</f>
        <v>N</v>
      </c>
      <c r="AA631" s="1294" t="str">
        <f>IF(ISNUMBER(SEARCH(kpi_catalog[[#Headers],[Campaign ID]],$Q631)),"Y","N")</f>
        <v>N</v>
      </c>
      <c r="AB631" s="1294" t="str">
        <f>IF(ISNUMBER(SEARCH(kpi_catalog[[#Headers],[Campaign Name]],$Q631)),"Y","N")</f>
        <v>N</v>
      </c>
      <c r="AC631" s="1294" t="str">
        <f>IF(ISNUMBER(SEARCH(kpi_catalog[[#Headers],[Touchpoint]],$Q631)),"Y","N")</f>
        <v>N</v>
      </c>
      <c r="AD631" s="1294" t="str">
        <f>IF(ISNUMBER(SEARCH(kpi_catalog[[#Headers],[Campaign type]],$Q631)),"Y","N")</f>
        <v>N</v>
      </c>
      <c r="AE631" s="1294" t="str">
        <f>IF(ISNUMBER(SEARCH(kpi_catalog[[#Headers],[Product franchise]],$Q631)),"Y","N")</f>
        <v>N</v>
      </c>
      <c r="AF631" s="1294" t="str">
        <f>IF(ISNUMBER(SEARCH(kpi_catalog[[#Headers],[Product code]],$Q631)),"Y","N")</f>
        <v>Y</v>
      </c>
      <c r="AG631" s="1298"/>
      <c r="AH631" s="1296"/>
      <c r="AI631" s="1297"/>
      <c r="AJ631" s="1297"/>
    </row>
    <row r="632" spans="1:36" ht="30" customHeight="1">
      <c r="A632" s="1282">
        <v>630</v>
      </c>
      <c r="B632" s="1344" t="s">
        <v>4536</v>
      </c>
      <c r="C632" s="1296"/>
      <c r="D632" s="1291" t="s">
        <v>5872</v>
      </c>
      <c r="E632" s="1291" t="s">
        <v>5872</v>
      </c>
      <c r="F632" s="1291" t="s">
        <v>5917</v>
      </c>
      <c r="G632" s="1291" t="s">
        <v>3368</v>
      </c>
      <c r="H632" s="1291" t="s">
        <v>4336</v>
      </c>
      <c r="I632" s="1291" t="s">
        <v>145</v>
      </c>
      <c r="J632" s="1318" t="s">
        <v>5871</v>
      </c>
      <c r="K632" s="1291" t="s">
        <v>4346</v>
      </c>
      <c r="L632" s="1292" t="str">
        <f>IF(ISNUMBER(SEARCH(kpi_catalog[[#Headers],[Till Date]],K632)),"Y","N")</f>
        <v>N</v>
      </c>
      <c r="M632" s="1292" t="str">
        <f t="shared" si="14"/>
        <v>Y</v>
      </c>
      <c r="N632" s="1292" t="str">
        <f>IF(ISNUMBER(SEARCH(kpi_catalog[[#Headers],[YTD]],$K632)),"Y","N")</f>
        <v>Y</v>
      </c>
      <c r="O632" s="1292" t="str">
        <f t="shared" si="15"/>
        <v>N</v>
      </c>
      <c r="P632" s="1292" t="str">
        <f t="shared" si="16"/>
        <v>N</v>
      </c>
      <c r="Q632" s="1293" t="s">
        <v>5861</v>
      </c>
      <c r="R632" s="1319" t="str">
        <f>IF(ISNUMBER(SEARCH(kpi_catalog[[#Headers],[Division]],$Q632)),"Y","N")</f>
        <v>Y</v>
      </c>
      <c r="S632" s="1294" t="str">
        <f>IF(ISNUMBER(SEARCH(kpi_catalog[[#Headers],[Brand]],$Q632)),"Y","N")</f>
        <v>Y</v>
      </c>
      <c r="T632" s="1294" t="str">
        <f>IF(ISNUMBER(SEARCH(kpi_catalog[[#Headers],[Acquisition Period]],$Q632)),"Y","N")</f>
        <v>N</v>
      </c>
      <c r="U632" s="1294" t="str">
        <f>IF(ISNUMBER(SEARCH(kpi_catalog[[#Headers],[Engager Type]],$Q632)),"Y","N")</f>
        <v>N</v>
      </c>
      <c r="V632" s="1294" t="str">
        <f>IF(ISNUMBER(SEARCH(kpi_catalog[[#Headers],[Buyer Type]],$Q632)),"Y","N")</f>
        <v>N</v>
      </c>
      <c r="W632" s="1294" t="str">
        <f>IF(ISNUMBER(SEARCH(kpi_catalog[[#Headers],[Loyalty Filter]],$Q632)),"Y","N")</f>
        <v>Y</v>
      </c>
      <c r="X632" s="1294" t="str">
        <f>IF(ISNUMBER(SEARCH(kpi_catalog[[#Headers],[Channel]],$Q632)),"Y","N")</f>
        <v>N</v>
      </c>
      <c r="Y632" s="1294" t="str">
        <f>IF(ISNUMBER(SEARCH(kpi_catalog[[#Headers],[Campaign ID]],$Q632)),"Y","N")</f>
        <v>N</v>
      </c>
      <c r="Z632" s="1294" t="str">
        <f>IF(ISNUMBER(SEARCH(kpi_catalog[[#Headers],[Channel]],$Q632)),"Y","N")</f>
        <v>N</v>
      </c>
      <c r="AA632" s="1294" t="str">
        <f>IF(ISNUMBER(SEARCH(kpi_catalog[[#Headers],[Campaign ID]],$Q632)),"Y","N")</f>
        <v>N</v>
      </c>
      <c r="AB632" s="1294" t="str">
        <f>IF(ISNUMBER(SEARCH(kpi_catalog[[#Headers],[Campaign Name]],$Q632)),"Y","N")</f>
        <v>N</v>
      </c>
      <c r="AC632" s="1294" t="str">
        <f>IF(ISNUMBER(SEARCH(kpi_catalog[[#Headers],[Touchpoint]],$Q632)),"Y","N")</f>
        <v>N</v>
      </c>
      <c r="AD632" s="1294" t="str">
        <f>IF(ISNUMBER(SEARCH(kpi_catalog[[#Headers],[Campaign type]],$Q632)),"Y","N")</f>
        <v>N</v>
      </c>
      <c r="AE632" s="1294" t="str">
        <f>IF(ISNUMBER(SEARCH(kpi_catalog[[#Headers],[Product franchise]],$Q632)),"Y","N")</f>
        <v>N</v>
      </c>
      <c r="AF632" s="1294" t="str">
        <f>IF(ISNUMBER(SEARCH(kpi_catalog[[#Headers],[Product code]],$Q632)),"Y","N")</f>
        <v>Y</v>
      </c>
      <c r="AG632" s="1298"/>
      <c r="AH632" s="1296"/>
      <c r="AI632" s="1297"/>
      <c r="AJ632" s="1297"/>
    </row>
    <row r="633" spans="1:36" ht="30" customHeight="1">
      <c r="A633" s="1282">
        <v>631</v>
      </c>
      <c r="B633" s="1344" t="s">
        <v>4536</v>
      </c>
      <c r="C633" s="1296"/>
      <c r="D633" s="1291" t="s">
        <v>5872</v>
      </c>
      <c r="E633" s="1291" t="s">
        <v>5872</v>
      </c>
      <c r="F633" s="1291" t="s">
        <v>5918</v>
      </c>
      <c r="G633" s="1291" t="s">
        <v>3368</v>
      </c>
      <c r="H633" s="1291" t="s">
        <v>4336</v>
      </c>
      <c r="I633" s="1291" t="s">
        <v>145</v>
      </c>
      <c r="J633" s="1318" t="s">
        <v>5871</v>
      </c>
      <c r="K633" s="1291" t="s">
        <v>4346</v>
      </c>
      <c r="L633" s="1292" t="str">
        <f>IF(ISNUMBER(SEARCH(kpi_catalog[[#Headers],[Till Date]],K633)),"Y","N")</f>
        <v>N</v>
      </c>
      <c r="M633" s="1292" t="str">
        <f t="shared" si="14"/>
        <v>Y</v>
      </c>
      <c r="N633" s="1292" t="str">
        <f>IF(ISNUMBER(SEARCH(kpi_catalog[[#Headers],[YTD]],$K633)),"Y","N")</f>
        <v>Y</v>
      </c>
      <c r="O633" s="1292" t="str">
        <f t="shared" si="15"/>
        <v>N</v>
      </c>
      <c r="P633" s="1292" t="str">
        <f t="shared" si="16"/>
        <v>N</v>
      </c>
      <c r="Q633" s="1293" t="s">
        <v>5861</v>
      </c>
      <c r="R633" s="1319" t="str">
        <f>IF(ISNUMBER(SEARCH(kpi_catalog[[#Headers],[Division]],$Q633)),"Y","N")</f>
        <v>Y</v>
      </c>
      <c r="S633" s="1294" t="str">
        <f>IF(ISNUMBER(SEARCH(kpi_catalog[[#Headers],[Brand]],$Q633)),"Y","N")</f>
        <v>Y</v>
      </c>
      <c r="T633" s="1294" t="str">
        <f>IF(ISNUMBER(SEARCH(kpi_catalog[[#Headers],[Acquisition Period]],$Q633)),"Y","N")</f>
        <v>N</v>
      </c>
      <c r="U633" s="1294" t="str">
        <f>IF(ISNUMBER(SEARCH(kpi_catalog[[#Headers],[Engager Type]],$Q633)),"Y","N")</f>
        <v>N</v>
      </c>
      <c r="V633" s="1294" t="str">
        <f>IF(ISNUMBER(SEARCH(kpi_catalog[[#Headers],[Buyer Type]],$Q633)),"Y","N")</f>
        <v>N</v>
      </c>
      <c r="W633" s="1294" t="str">
        <f>IF(ISNUMBER(SEARCH(kpi_catalog[[#Headers],[Loyalty Filter]],$Q633)),"Y","N")</f>
        <v>Y</v>
      </c>
      <c r="X633" s="1294" t="str">
        <f>IF(ISNUMBER(SEARCH(kpi_catalog[[#Headers],[Channel]],$Q633)),"Y","N")</f>
        <v>N</v>
      </c>
      <c r="Y633" s="1294" t="str">
        <f>IF(ISNUMBER(SEARCH(kpi_catalog[[#Headers],[Campaign ID]],$Q633)),"Y","N")</f>
        <v>N</v>
      </c>
      <c r="Z633" s="1294" t="str">
        <f>IF(ISNUMBER(SEARCH(kpi_catalog[[#Headers],[Channel]],$Q633)),"Y","N")</f>
        <v>N</v>
      </c>
      <c r="AA633" s="1294" t="str">
        <f>IF(ISNUMBER(SEARCH(kpi_catalog[[#Headers],[Campaign ID]],$Q633)),"Y","N")</f>
        <v>N</v>
      </c>
      <c r="AB633" s="1294" t="str">
        <f>IF(ISNUMBER(SEARCH(kpi_catalog[[#Headers],[Campaign Name]],$Q633)),"Y","N")</f>
        <v>N</v>
      </c>
      <c r="AC633" s="1294" t="str">
        <f>IF(ISNUMBER(SEARCH(kpi_catalog[[#Headers],[Touchpoint]],$Q633)),"Y","N")</f>
        <v>N</v>
      </c>
      <c r="AD633" s="1294" t="str">
        <f>IF(ISNUMBER(SEARCH(kpi_catalog[[#Headers],[Campaign type]],$Q633)),"Y","N")</f>
        <v>N</v>
      </c>
      <c r="AE633" s="1294" t="str">
        <f>IF(ISNUMBER(SEARCH(kpi_catalog[[#Headers],[Product franchise]],$Q633)),"Y","N")</f>
        <v>N</v>
      </c>
      <c r="AF633" s="1294" t="str">
        <f>IF(ISNUMBER(SEARCH(kpi_catalog[[#Headers],[Product code]],$Q633)),"Y","N")</f>
        <v>Y</v>
      </c>
      <c r="AG633" s="1298"/>
      <c r="AH633" s="1296"/>
      <c r="AI633" s="1297"/>
      <c r="AJ633" s="1297"/>
    </row>
    <row r="634" spans="1:36" ht="30" customHeight="1">
      <c r="A634" s="1282">
        <v>632</v>
      </c>
      <c r="B634" s="1344" t="s">
        <v>4536</v>
      </c>
      <c r="C634" s="1296"/>
      <c r="D634" s="1291" t="s">
        <v>5872</v>
      </c>
      <c r="E634" s="1291" t="s">
        <v>5872</v>
      </c>
      <c r="F634" s="1291" t="s">
        <v>5919</v>
      </c>
      <c r="G634" s="1291" t="s">
        <v>4339</v>
      </c>
      <c r="H634" s="1291" t="s">
        <v>4336</v>
      </c>
      <c r="I634" s="1291" t="s">
        <v>145</v>
      </c>
      <c r="J634" s="1318" t="s">
        <v>5871</v>
      </c>
      <c r="K634" s="1291" t="s">
        <v>4346</v>
      </c>
      <c r="L634" s="1292" t="str">
        <f>IF(ISNUMBER(SEARCH(kpi_catalog[[#Headers],[Till Date]],K634)),"Y","N")</f>
        <v>N</v>
      </c>
      <c r="M634" s="1292" t="str">
        <f t="shared" si="14"/>
        <v>Y</v>
      </c>
      <c r="N634" s="1292" t="str">
        <f>IF(ISNUMBER(SEARCH(kpi_catalog[[#Headers],[YTD]],$K634)),"Y","N")</f>
        <v>Y</v>
      </c>
      <c r="O634" s="1292" t="str">
        <f t="shared" si="15"/>
        <v>N</v>
      </c>
      <c r="P634" s="1292" t="str">
        <f t="shared" si="16"/>
        <v>N</v>
      </c>
      <c r="Q634" s="1293" t="s">
        <v>5861</v>
      </c>
      <c r="R634" s="1319" t="str">
        <f>IF(ISNUMBER(SEARCH(kpi_catalog[[#Headers],[Division]],$Q634)),"Y","N")</f>
        <v>Y</v>
      </c>
      <c r="S634" s="1294" t="str">
        <f>IF(ISNUMBER(SEARCH(kpi_catalog[[#Headers],[Brand]],$Q634)),"Y","N")</f>
        <v>Y</v>
      </c>
      <c r="T634" s="1294" t="str">
        <f>IF(ISNUMBER(SEARCH(kpi_catalog[[#Headers],[Acquisition Period]],$Q634)),"Y","N")</f>
        <v>N</v>
      </c>
      <c r="U634" s="1294" t="str">
        <f>IF(ISNUMBER(SEARCH(kpi_catalog[[#Headers],[Engager Type]],$Q634)),"Y","N")</f>
        <v>N</v>
      </c>
      <c r="V634" s="1294" t="str">
        <f>IF(ISNUMBER(SEARCH(kpi_catalog[[#Headers],[Buyer Type]],$Q634)),"Y","N")</f>
        <v>N</v>
      </c>
      <c r="W634" s="1294" t="str">
        <f>IF(ISNUMBER(SEARCH(kpi_catalog[[#Headers],[Loyalty Filter]],$Q634)),"Y","N")</f>
        <v>Y</v>
      </c>
      <c r="X634" s="1294" t="str">
        <f>IF(ISNUMBER(SEARCH(kpi_catalog[[#Headers],[Channel]],$Q634)),"Y","N")</f>
        <v>N</v>
      </c>
      <c r="Y634" s="1294" t="str">
        <f>IF(ISNUMBER(SEARCH(kpi_catalog[[#Headers],[Campaign ID]],$Q634)),"Y","N")</f>
        <v>N</v>
      </c>
      <c r="Z634" s="1294" t="str">
        <f>IF(ISNUMBER(SEARCH(kpi_catalog[[#Headers],[Channel]],$Q634)),"Y","N")</f>
        <v>N</v>
      </c>
      <c r="AA634" s="1294" t="str">
        <f>IF(ISNUMBER(SEARCH(kpi_catalog[[#Headers],[Campaign ID]],$Q634)),"Y","N")</f>
        <v>N</v>
      </c>
      <c r="AB634" s="1294" t="str">
        <f>IF(ISNUMBER(SEARCH(kpi_catalog[[#Headers],[Campaign Name]],$Q634)),"Y","N")</f>
        <v>N</v>
      </c>
      <c r="AC634" s="1294" t="str">
        <f>IF(ISNUMBER(SEARCH(kpi_catalog[[#Headers],[Touchpoint]],$Q634)),"Y","N")</f>
        <v>N</v>
      </c>
      <c r="AD634" s="1294" t="str">
        <f>IF(ISNUMBER(SEARCH(kpi_catalog[[#Headers],[Campaign type]],$Q634)),"Y","N")</f>
        <v>N</v>
      </c>
      <c r="AE634" s="1294" t="str">
        <f>IF(ISNUMBER(SEARCH(kpi_catalog[[#Headers],[Product franchise]],$Q634)),"Y","N")</f>
        <v>N</v>
      </c>
      <c r="AF634" s="1294" t="str">
        <f>IF(ISNUMBER(SEARCH(kpi_catalog[[#Headers],[Product code]],$Q634)),"Y","N")</f>
        <v>Y</v>
      </c>
      <c r="AG634" s="1298"/>
      <c r="AH634" s="1296"/>
      <c r="AI634" s="1297"/>
      <c r="AJ634" s="1297"/>
    </row>
    <row r="635" spans="1:36" ht="30" customHeight="1">
      <c r="A635" s="1282">
        <v>633</v>
      </c>
      <c r="B635" s="1344" t="s">
        <v>4536</v>
      </c>
      <c r="C635" s="1296"/>
      <c r="D635" s="1291" t="s">
        <v>5872</v>
      </c>
      <c r="E635" s="1291" t="s">
        <v>5872</v>
      </c>
      <c r="F635" s="1291" t="s">
        <v>5920</v>
      </c>
      <c r="G635" s="1291" t="s">
        <v>4339</v>
      </c>
      <c r="H635" s="1291" t="s">
        <v>4413</v>
      </c>
      <c r="I635" s="1291" t="s">
        <v>145</v>
      </c>
      <c r="J635" s="1318" t="s">
        <v>5871</v>
      </c>
      <c r="K635" s="1291" t="s">
        <v>4346</v>
      </c>
      <c r="L635" s="1292" t="str">
        <f>IF(ISNUMBER(SEARCH(kpi_catalog[[#Headers],[Till Date]],K635)),"Y","N")</f>
        <v>N</v>
      </c>
      <c r="M635" s="1292" t="str">
        <f t="shared" si="14"/>
        <v>Y</v>
      </c>
      <c r="N635" s="1292" t="str">
        <f>IF(ISNUMBER(SEARCH(kpi_catalog[[#Headers],[YTD]],$K635)),"Y","N")</f>
        <v>Y</v>
      </c>
      <c r="O635" s="1292" t="str">
        <f t="shared" si="15"/>
        <v>N</v>
      </c>
      <c r="P635" s="1292" t="str">
        <f t="shared" si="16"/>
        <v>N</v>
      </c>
      <c r="Q635" s="1293" t="s">
        <v>5861</v>
      </c>
      <c r="R635" s="1319" t="str">
        <f>IF(ISNUMBER(SEARCH(kpi_catalog[[#Headers],[Division]],$Q635)),"Y","N")</f>
        <v>Y</v>
      </c>
      <c r="S635" s="1294" t="str">
        <f>IF(ISNUMBER(SEARCH(kpi_catalog[[#Headers],[Brand]],$Q635)),"Y","N")</f>
        <v>Y</v>
      </c>
      <c r="T635" s="1294" t="str">
        <f>IF(ISNUMBER(SEARCH(kpi_catalog[[#Headers],[Acquisition Period]],$Q635)),"Y","N")</f>
        <v>N</v>
      </c>
      <c r="U635" s="1294" t="str">
        <f>IF(ISNUMBER(SEARCH(kpi_catalog[[#Headers],[Engager Type]],$Q635)),"Y","N")</f>
        <v>N</v>
      </c>
      <c r="V635" s="1294" t="str">
        <f>IF(ISNUMBER(SEARCH(kpi_catalog[[#Headers],[Buyer Type]],$Q635)),"Y","N")</f>
        <v>N</v>
      </c>
      <c r="W635" s="1294" t="str">
        <f>IF(ISNUMBER(SEARCH(kpi_catalog[[#Headers],[Loyalty Filter]],$Q635)),"Y","N")</f>
        <v>Y</v>
      </c>
      <c r="X635" s="1294" t="str">
        <f>IF(ISNUMBER(SEARCH(kpi_catalog[[#Headers],[Channel]],$Q635)),"Y","N")</f>
        <v>N</v>
      </c>
      <c r="Y635" s="1294" t="str">
        <f>IF(ISNUMBER(SEARCH(kpi_catalog[[#Headers],[Campaign ID]],$Q635)),"Y","N")</f>
        <v>N</v>
      </c>
      <c r="Z635" s="1294" t="str">
        <f>IF(ISNUMBER(SEARCH(kpi_catalog[[#Headers],[Channel]],$Q635)),"Y","N")</f>
        <v>N</v>
      </c>
      <c r="AA635" s="1294" t="str">
        <f>IF(ISNUMBER(SEARCH(kpi_catalog[[#Headers],[Campaign ID]],$Q635)),"Y","N")</f>
        <v>N</v>
      </c>
      <c r="AB635" s="1294" t="str">
        <f>IF(ISNUMBER(SEARCH(kpi_catalog[[#Headers],[Campaign Name]],$Q635)),"Y","N")</f>
        <v>N</v>
      </c>
      <c r="AC635" s="1294" t="str">
        <f>IF(ISNUMBER(SEARCH(kpi_catalog[[#Headers],[Touchpoint]],$Q635)),"Y","N")</f>
        <v>N</v>
      </c>
      <c r="AD635" s="1294" t="str">
        <f>IF(ISNUMBER(SEARCH(kpi_catalog[[#Headers],[Campaign type]],$Q635)),"Y","N")</f>
        <v>N</v>
      </c>
      <c r="AE635" s="1294" t="str">
        <f>IF(ISNUMBER(SEARCH(kpi_catalog[[#Headers],[Product franchise]],$Q635)),"Y","N")</f>
        <v>N</v>
      </c>
      <c r="AF635" s="1294" t="str">
        <f>IF(ISNUMBER(SEARCH(kpi_catalog[[#Headers],[Product code]],$Q635)),"Y","N")</f>
        <v>Y</v>
      </c>
      <c r="AG635" s="1298"/>
      <c r="AH635" s="1296"/>
      <c r="AI635" s="1297"/>
      <c r="AJ635" s="1297"/>
    </row>
    <row r="636" spans="1:36" ht="30" customHeight="1">
      <c r="A636" s="1282">
        <v>634</v>
      </c>
      <c r="B636" s="1344" t="s">
        <v>4536</v>
      </c>
      <c r="C636" s="1296"/>
      <c r="D636" s="1291" t="s">
        <v>5872</v>
      </c>
      <c r="E636" s="1291" t="s">
        <v>5872</v>
      </c>
      <c r="F636" s="1291" t="s">
        <v>5921</v>
      </c>
      <c r="G636" s="1291" t="s">
        <v>4339</v>
      </c>
      <c r="H636" s="1291" t="s">
        <v>4413</v>
      </c>
      <c r="I636" s="1291" t="s">
        <v>145</v>
      </c>
      <c r="J636" s="1318" t="s">
        <v>5871</v>
      </c>
      <c r="K636" s="1291" t="s">
        <v>4346</v>
      </c>
      <c r="L636" s="1292" t="str">
        <f>IF(ISNUMBER(SEARCH(kpi_catalog[[#Headers],[Till Date]],K636)),"Y","N")</f>
        <v>N</v>
      </c>
      <c r="M636" s="1292" t="str">
        <f t="shared" si="14"/>
        <v>Y</v>
      </c>
      <c r="N636" s="1292" t="str">
        <f>IF(ISNUMBER(SEARCH(kpi_catalog[[#Headers],[YTD]],$K636)),"Y","N")</f>
        <v>Y</v>
      </c>
      <c r="O636" s="1292" t="str">
        <f t="shared" si="15"/>
        <v>N</v>
      </c>
      <c r="P636" s="1292" t="str">
        <f t="shared" si="16"/>
        <v>N</v>
      </c>
      <c r="Q636" s="1293" t="s">
        <v>5861</v>
      </c>
      <c r="R636" s="1319" t="str">
        <f>IF(ISNUMBER(SEARCH(kpi_catalog[[#Headers],[Division]],$Q636)),"Y","N")</f>
        <v>Y</v>
      </c>
      <c r="S636" s="1294" t="str">
        <f>IF(ISNUMBER(SEARCH(kpi_catalog[[#Headers],[Brand]],$Q636)),"Y","N")</f>
        <v>Y</v>
      </c>
      <c r="T636" s="1294" t="str">
        <f>IF(ISNUMBER(SEARCH(kpi_catalog[[#Headers],[Acquisition Period]],$Q636)),"Y","N")</f>
        <v>N</v>
      </c>
      <c r="U636" s="1294" t="str">
        <f>IF(ISNUMBER(SEARCH(kpi_catalog[[#Headers],[Engager Type]],$Q636)),"Y","N")</f>
        <v>N</v>
      </c>
      <c r="V636" s="1294" t="str">
        <f>IF(ISNUMBER(SEARCH(kpi_catalog[[#Headers],[Buyer Type]],$Q636)),"Y","N")</f>
        <v>N</v>
      </c>
      <c r="W636" s="1294" t="str">
        <f>IF(ISNUMBER(SEARCH(kpi_catalog[[#Headers],[Loyalty Filter]],$Q636)),"Y","N")</f>
        <v>Y</v>
      </c>
      <c r="X636" s="1294" t="str">
        <f>IF(ISNUMBER(SEARCH(kpi_catalog[[#Headers],[Channel]],$Q636)),"Y","N")</f>
        <v>N</v>
      </c>
      <c r="Y636" s="1294" t="str">
        <f>IF(ISNUMBER(SEARCH(kpi_catalog[[#Headers],[Campaign ID]],$Q636)),"Y","N")</f>
        <v>N</v>
      </c>
      <c r="Z636" s="1294" t="str">
        <f>IF(ISNUMBER(SEARCH(kpi_catalog[[#Headers],[Channel]],$Q636)),"Y","N")</f>
        <v>N</v>
      </c>
      <c r="AA636" s="1294" t="str">
        <f>IF(ISNUMBER(SEARCH(kpi_catalog[[#Headers],[Campaign ID]],$Q636)),"Y","N")</f>
        <v>N</v>
      </c>
      <c r="AB636" s="1294" t="str">
        <f>IF(ISNUMBER(SEARCH(kpi_catalog[[#Headers],[Campaign Name]],$Q636)),"Y","N")</f>
        <v>N</v>
      </c>
      <c r="AC636" s="1294" t="str">
        <f>IF(ISNUMBER(SEARCH(kpi_catalog[[#Headers],[Touchpoint]],$Q636)),"Y","N")</f>
        <v>N</v>
      </c>
      <c r="AD636" s="1294" t="str">
        <f>IF(ISNUMBER(SEARCH(kpi_catalog[[#Headers],[Campaign type]],$Q636)),"Y","N")</f>
        <v>N</v>
      </c>
      <c r="AE636" s="1294" t="str">
        <f>IF(ISNUMBER(SEARCH(kpi_catalog[[#Headers],[Product franchise]],$Q636)),"Y","N")</f>
        <v>N</v>
      </c>
      <c r="AF636" s="1294" t="str">
        <f>IF(ISNUMBER(SEARCH(kpi_catalog[[#Headers],[Product code]],$Q636)),"Y","N")</f>
        <v>Y</v>
      </c>
      <c r="AG636" s="1298"/>
      <c r="AH636" s="1296"/>
      <c r="AI636" s="1297"/>
      <c r="AJ636" s="1297"/>
    </row>
    <row r="637" spans="1:36" ht="30" customHeight="1">
      <c r="A637" s="1282">
        <v>635</v>
      </c>
      <c r="B637" s="1344" t="s">
        <v>4536</v>
      </c>
      <c r="C637" s="1296"/>
      <c r="D637" s="1291" t="s">
        <v>5872</v>
      </c>
      <c r="E637" s="1291" t="s">
        <v>5872</v>
      </c>
      <c r="F637" s="1291" t="s">
        <v>5922</v>
      </c>
      <c r="G637" s="1291" t="s">
        <v>3368</v>
      </c>
      <c r="H637" s="1291" t="s">
        <v>4336</v>
      </c>
      <c r="I637" s="1291" t="s">
        <v>145</v>
      </c>
      <c r="J637" s="1318" t="s">
        <v>5871</v>
      </c>
      <c r="K637" s="1291" t="s">
        <v>4346</v>
      </c>
      <c r="L637" s="1292" t="str">
        <f>IF(ISNUMBER(SEARCH(kpi_catalog[[#Headers],[Till Date]],K637)),"Y","N")</f>
        <v>N</v>
      </c>
      <c r="M637" s="1292" t="str">
        <f t="shared" si="14"/>
        <v>Y</v>
      </c>
      <c r="N637" s="1292" t="str">
        <f>IF(ISNUMBER(SEARCH(kpi_catalog[[#Headers],[YTD]],$K637)),"Y","N")</f>
        <v>Y</v>
      </c>
      <c r="O637" s="1292" t="str">
        <f t="shared" si="15"/>
        <v>N</v>
      </c>
      <c r="P637" s="1292" t="str">
        <f t="shared" si="16"/>
        <v>N</v>
      </c>
      <c r="Q637" s="1293" t="s">
        <v>5861</v>
      </c>
      <c r="R637" s="1319" t="str">
        <f>IF(ISNUMBER(SEARCH(kpi_catalog[[#Headers],[Division]],$Q637)),"Y","N")</f>
        <v>Y</v>
      </c>
      <c r="S637" s="1294" t="str">
        <f>IF(ISNUMBER(SEARCH(kpi_catalog[[#Headers],[Brand]],$Q637)),"Y","N")</f>
        <v>Y</v>
      </c>
      <c r="T637" s="1294" t="str">
        <f>IF(ISNUMBER(SEARCH(kpi_catalog[[#Headers],[Acquisition Period]],$Q637)),"Y","N")</f>
        <v>N</v>
      </c>
      <c r="U637" s="1294" t="str">
        <f>IF(ISNUMBER(SEARCH(kpi_catalog[[#Headers],[Engager Type]],$Q637)),"Y","N")</f>
        <v>N</v>
      </c>
      <c r="V637" s="1294" t="str">
        <f>IF(ISNUMBER(SEARCH(kpi_catalog[[#Headers],[Buyer Type]],$Q637)),"Y","N")</f>
        <v>N</v>
      </c>
      <c r="W637" s="1294" t="str">
        <f>IF(ISNUMBER(SEARCH(kpi_catalog[[#Headers],[Loyalty Filter]],$Q637)),"Y","N")</f>
        <v>Y</v>
      </c>
      <c r="X637" s="1294" t="str">
        <f>IF(ISNUMBER(SEARCH(kpi_catalog[[#Headers],[Channel]],$Q637)),"Y","N")</f>
        <v>N</v>
      </c>
      <c r="Y637" s="1294" t="str">
        <f>IF(ISNUMBER(SEARCH(kpi_catalog[[#Headers],[Campaign ID]],$Q637)),"Y","N")</f>
        <v>N</v>
      </c>
      <c r="Z637" s="1294" t="str">
        <f>IF(ISNUMBER(SEARCH(kpi_catalog[[#Headers],[Channel]],$Q637)),"Y","N")</f>
        <v>N</v>
      </c>
      <c r="AA637" s="1294" t="str">
        <f>IF(ISNUMBER(SEARCH(kpi_catalog[[#Headers],[Campaign ID]],$Q637)),"Y","N")</f>
        <v>N</v>
      </c>
      <c r="AB637" s="1294" t="str">
        <f>IF(ISNUMBER(SEARCH(kpi_catalog[[#Headers],[Campaign Name]],$Q637)),"Y","N")</f>
        <v>N</v>
      </c>
      <c r="AC637" s="1294" t="str">
        <f>IF(ISNUMBER(SEARCH(kpi_catalog[[#Headers],[Touchpoint]],$Q637)),"Y","N")</f>
        <v>N</v>
      </c>
      <c r="AD637" s="1294" t="str">
        <f>IF(ISNUMBER(SEARCH(kpi_catalog[[#Headers],[Campaign type]],$Q637)),"Y","N")</f>
        <v>N</v>
      </c>
      <c r="AE637" s="1294" t="str">
        <f>IF(ISNUMBER(SEARCH(kpi_catalog[[#Headers],[Product franchise]],$Q637)),"Y","N")</f>
        <v>N</v>
      </c>
      <c r="AF637" s="1294" t="str">
        <f>IF(ISNUMBER(SEARCH(kpi_catalog[[#Headers],[Product code]],$Q637)),"Y","N")</f>
        <v>Y</v>
      </c>
      <c r="AG637" s="1298"/>
      <c r="AH637" s="1296"/>
      <c r="AI637" s="1297"/>
      <c r="AJ637" s="1297"/>
    </row>
    <row r="638" spans="1:36" ht="30" customHeight="1">
      <c r="A638" s="1282">
        <v>636</v>
      </c>
      <c r="B638" s="1344" t="s">
        <v>4536</v>
      </c>
      <c r="C638" s="1296"/>
      <c r="D638" s="1291" t="s">
        <v>5872</v>
      </c>
      <c r="E638" s="1291" t="s">
        <v>5872</v>
      </c>
      <c r="F638" s="1291" t="s">
        <v>5923</v>
      </c>
      <c r="G638" s="1291" t="s">
        <v>3368</v>
      </c>
      <c r="H638" s="1291" t="s">
        <v>4336</v>
      </c>
      <c r="I638" s="1291" t="s">
        <v>145</v>
      </c>
      <c r="J638" s="1318" t="s">
        <v>5871</v>
      </c>
      <c r="K638" s="1291" t="s">
        <v>4346</v>
      </c>
      <c r="L638" s="1292" t="str">
        <f>IF(ISNUMBER(SEARCH(kpi_catalog[[#Headers],[Till Date]],K638)),"Y","N")</f>
        <v>N</v>
      </c>
      <c r="M638" s="1292" t="str">
        <f t="shared" si="14"/>
        <v>Y</v>
      </c>
      <c r="N638" s="1292" t="str">
        <f>IF(ISNUMBER(SEARCH(kpi_catalog[[#Headers],[YTD]],$K638)),"Y","N")</f>
        <v>Y</v>
      </c>
      <c r="O638" s="1292" t="str">
        <f t="shared" si="15"/>
        <v>N</v>
      </c>
      <c r="P638" s="1292" t="str">
        <f t="shared" si="16"/>
        <v>N</v>
      </c>
      <c r="Q638" s="1293" t="s">
        <v>5861</v>
      </c>
      <c r="R638" s="1319" t="str">
        <f>IF(ISNUMBER(SEARCH(kpi_catalog[[#Headers],[Division]],$Q638)),"Y","N")</f>
        <v>Y</v>
      </c>
      <c r="S638" s="1294" t="str">
        <f>IF(ISNUMBER(SEARCH(kpi_catalog[[#Headers],[Brand]],$Q638)),"Y","N")</f>
        <v>Y</v>
      </c>
      <c r="T638" s="1294" t="str">
        <f>IF(ISNUMBER(SEARCH(kpi_catalog[[#Headers],[Acquisition Period]],$Q638)),"Y","N")</f>
        <v>N</v>
      </c>
      <c r="U638" s="1294" t="str">
        <f>IF(ISNUMBER(SEARCH(kpi_catalog[[#Headers],[Engager Type]],$Q638)),"Y","N")</f>
        <v>N</v>
      </c>
      <c r="V638" s="1294" t="str">
        <f>IF(ISNUMBER(SEARCH(kpi_catalog[[#Headers],[Buyer Type]],$Q638)),"Y","N")</f>
        <v>N</v>
      </c>
      <c r="W638" s="1294" t="str">
        <f>IF(ISNUMBER(SEARCH(kpi_catalog[[#Headers],[Loyalty Filter]],$Q638)),"Y","N")</f>
        <v>Y</v>
      </c>
      <c r="X638" s="1294" t="str">
        <f>IF(ISNUMBER(SEARCH(kpi_catalog[[#Headers],[Channel]],$Q638)),"Y","N")</f>
        <v>N</v>
      </c>
      <c r="Y638" s="1294" t="str">
        <f>IF(ISNUMBER(SEARCH(kpi_catalog[[#Headers],[Campaign ID]],$Q638)),"Y","N")</f>
        <v>N</v>
      </c>
      <c r="Z638" s="1294" t="str">
        <f>IF(ISNUMBER(SEARCH(kpi_catalog[[#Headers],[Channel]],$Q638)),"Y","N")</f>
        <v>N</v>
      </c>
      <c r="AA638" s="1294" t="str">
        <f>IF(ISNUMBER(SEARCH(kpi_catalog[[#Headers],[Campaign ID]],$Q638)),"Y","N")</f>
        <v>N</v>
      </c>
      <c r="AB638" s="1294" t="str">
        <f>IF(ISNUMBER(SEARCH(kpi_catalog[[#Headers],[Campaign Name]],$Q638)),"Y","N")</f>
        <v>N</v>
      </c>
      <c r="AC638" s="1294" t="str">
        <f>IF(ISNUMBER(SEARCH(kpi_catalog[[#Headers],[Touchpoint]],$Q638)),"Y","N")</f>
        <v>N</v>
      </c>
      <c r="AD638" s="1294" t="str">
        <f>IF(ISNUMBER(SEARCH(kpi_catalog[[#Headers],[Campaign type]],$Q638)),"Y","N")</f>
        <v>N</v>
      </c>
      <c r="AE638" s="1294" t="str">
        <f>IF(ISNUMBER(SEARCH(kpi_catalog[[#Headers],[Product franchise]],$Q638)),"Y","N")</f>
        <v>N</v>
      </c>
      <c r="AF638" s="1294" t="str">
        <f>IF(ISNUMBER(SEARCH(kpi_catalog[[#Headers],[Product code]],$Q638)),"Y","N")</f>
        <v>Y</v>
      </c>
      <c r="AG638" s="1298"/>
      <c r="AH638" s="1296"/>
      <c r="AI638" s="1297"/>
      <c r="AJ638" s="1297"/>
    </row>
    <row r="639" spans="1:36" ht="30" customHeight="1">
      <c r="A639" s="1282">
        <v>637</v>
      </c>
      <c r="B639" s="1344" t="s">
        <v>4536</v>
      </c>
      <c r="C639" s="1296"/>
      <c r="D639" s="1291" t="s">
        <v>5872</v>
      </c>
      <c r="E639" s="1291" t="s">
        <v>5872</v>
      </c>
      <c r="F639" s="1291" t="s">
        <v>5924</v>
      </c>
      <c r="G639" s="1291" t="s">
        <v>4339</v>
      </c>
      <c r="H639" s="1291" t="s">
        <v>4336</v>
      </c>
      <c r="I639" s="1291" t="s">
        <v>145</v>
      </c>
      <c r="J639" s="1318" t="s">
        <v>5871</v>
      </c>
      <c r="K639" s="1291" t="s">
        <v>4346</v>
      </c>
      <c r="L639" s="1292" t="str">
        <f>IF(ISNUMBER(SEARCH(kpi_catalog[[#Headers],[Till Date]],K639)),"Y","N")</f>
        <v>N</v>
      </c>
      <c r="M639" s="1292" t="str">
        <f t="shared" si="14"/>
        <v>Y</v>
      </c>
      <c r="N639" s="1292" t="str">
        <f>IF(ISNUMBER(SEARCH(kpi_catalog[[#Headers],[YTD]],$K639)),"Y","N")</f>
        <v>Y</v>
      </c>
      <c r="O639" s="1292" t="str">
        <f t="shared" si="15"/>
        <v>N</v>
      </c>
      <c r="P639" s="1292" t="str">
        <f t="shared" si="16"/>
        <v>N</v>
      </c>
      <c r="Q639" s="1293" t="s">
        <v>5861</v>
      </c>
      <c r="R639" s="1319" t="str">
        <f>IF(ISNUMBER(SEARCH(kpi_catalog[[#Headers],[Division]],$Q639)),"Y","N")</f>
        <v>Y</v>
      </c>
      <c r="S639" s="1294" t="str">
        <f>IF(ISNUMBER(SEARCH(kpi_catalog[[#Headers],[Brand]],$Q639)),"Y","N")</f>
        <v>Y</v>
      </c>
      <c r="T639" s="1294" t="str">
        <f>IF(ISNUMBER(SEARCH(kpi_catalog[[#Headers],[Acquisition Period]],$Q639)),"Y","N")</f>
        <v>N</v>
      </c>
      <c r="U639" s="1294" t="str">
        <f>IF(ISNUMBER(SEARCH(kpi_catalog[[#Headers],[Engager Type]],$Q639)),"Y","N")</f>
        <v>N</v>
      </c>
      <c r="V639" s="1294" t="str">
        <f>IF(ISNUMBER(SEARCH(kpi_catalog[[#Headers],[Buyer Type]],$Q639)),"Y","N")</f>
        <v>N</v>
      </c>
      <c r="W639" s="1294" t="str">
        <f>IF(ISNUMBER(SEARCH(kpi_catalog[[#Headers],[Loyalty Filter]],$Q639)),"Y","N")</f>
        <v>Y</v>
      </c>
      <c r="X639" s="1294" t="str">
        <f>IF(ISNUMBER(SEARCH(kpi_catalog[[#Headers],[Channel]],$Q639)),"Y","N")</f>
        <v>N</v>
      </c>
      <c r="Y639" s="1294" t="str">
        <f>IF(ISNUMBER(SEARCH(kpi_catalog[[#Headers],[Campaign ID]],$Q639)),"Y","N")</f>
        <v>N</v>
      </c>
      <c r="Z639" s="1294" t="str">
        <f>IF(ISNUMBER(SEARCH(kpi_catalog[[#Headers],[Channel]],$Q639)),"Y","N")</f>
        <v>N</v>
      </c>
      <c r="AA639" s="1294" t="str">
        <f>IF(ISNUMBER(SEARCH(kpi_catalog[[#Headers],[Campaign ID]],$Q639)),"Y","N")</f>
        <v>N</v>
      </c>
      <c r="AB639" s="1294" t="str">
        <f>IF(ISNUMBER(SEARCH(kpi_catalog[[#Headers],[Campaign Name]],$Q639)),"Y","N")</f>
        <v>N</v>
      </c>
      <c r="AC639" s="1294" t="str">
        <f>IF(ISNUMBER(SEARCH(kpi_catalog[[#Headers],[Touchpoint]],$Q639)),"Y","N")</f>
        <v>N</v>
      </c>
      <c r="AD639" s="1294" t="str">
        <f>IF(ISNUMBER(SEARCH(kpi_catalog[[#Headers],[Campaign type]],$Q639)),"Y","N")</f>
        <v>N</v>
      </c>
      <c r="AE639" s="1294" t="str">
        <f>IF(ISNUMBER(SEARCH(kpi_catalog[[#Headers],[Product franchise]],$Q639)),"Y","N")</f>
        <v>N</v>
      </c>
      <c r="AF639" s="1294" t="str">
        <f>IF(ISNUMBER(SEARCH(kpi_catalog[[#Headers],[Product code]],$Q639)),"Y","N")</f>
        <v>Y</v>
      </c>
      <c r="AG639" s="1298"/>
      <c r="AH639" s="1296"/>
      <c r="AI639" s="1297"/>
      <c r="AJ639" s="1297"/>
    </row>
    <row r="640" spans="1:36" ht="30" customHeight="1">
      <c r="A640" s="1282">
        <v>638</v>
      </c>
      <c r="B640" s="1344" t="s">
        <v>4536</v>
      </c>
      <c r="C640" s="1296"/>
      <c r="D640" s="1291" t="s">
        <v>5872</v>
      </c>
      <c r="E640" s="1291" t="s">
        <v>5872</v>
      </c>
      <c r="F640" s="1291" t="s">
        <v>5925</v>
      </c>
      <c r="G640" s="1291" t="s">
        <v>4339</v>
      </c>
      <c r="H640" s="1291" t="s">
        <v>4413</v>
      </c>
      <c r="I640" s="1291" t="s">
        <v>145</v>
      </c>
      <c r="J640" s="1318" t="s">
        <v>5871</v>
      </c>
      <c r="K640" s="1291" t="s">
        <v>4346</v>
      </c>
      <c r="L640" s="1292" t="str">
        <f>IF(ISNUMBER(SEARCH(kpi_catalog[[#Headers],[Till Date]],K640)),"Y","N")</f>
        <v>N</v>
      </c>
      <c r="M640" s="1292" t="str">
        <f t="shared" si="14"/>
        <v>Y</v>
      </c>
      <c r="N640" s="1292" t="str">
        <f>IF(ISNUMBER(SEARCH(kpi_catalog[[#Headers],[YTD]],$K640)),"Y","N")</f>
        <v>Y</v>
      </c>
      <c r="O640" s="1292" t="str">
        <f t="shared" ref="O640:O671" si="17">IF(ISNUMBER(SEARCH("MTD",K640)),"Y","N")</f>
        <v>N</v>
      </c>
      <c r="P640" s="1292" t="str">
        <f t="shared" ref="P640:P671" si="18">IF(ISNUMBER(SEARCH("Selected date",K640)),"Y","N")</f>
        <v>N</v>
      </c>
      <c r="Q640" s="1293" t="s">
        <v>5861</v>
      </c>
      <c r="R640" s="1319" t="str">
        <f>IF(ISNUMBER(SEARCH(kpi_catalog[[#Headers],[Division]],$Q640)),"Y","N")</f>
        <v>Y</v>
      </c>
      <c r="S640" s="1294" t="str">
        <f>IF(ISNUMBER(SEARCH(kpi_catalog[[#Headers],[Brand]],$Q640)),"Y","N")</f>
        <v>Y</v>
      </c>
      <c r="T640" s="1294" t="str">
        <f>IF(ISNUMBER(SEARCH(kpi_catalog[[#Headers],[Acquisition Period]],$Q640)),"Y","N")</f>
        <v>N</v>
      </c>
      <c r="U640" s="1294" t="str">
        <f>IF(ISNUMBER(SEARCH(kpi_catalog[[#Headers],[Engager Type]],$Q640)),"Y","N")</f>
        <v>N</v>
      </c>
      <c r="V640" s="1294" t="str">
        <f>IF(ISNUMBER(SEARCH(kpi_catalog[[#Headers],[Buyer Type]],$Q640)),"Y","N")</f>
        <v>N</v>
      </c>
      <c r="W640" s="1294" t="str">
        <f>IF(ISNUMBER(SEARCH(kpi_catalog[[#Headers],[Loyalty Filter]],$Q640)),"Y","N")</f>
        <v>Y</v>
      </c>
      <c r="X640" s="1294" t="str">
        <f>IF(ISNUMBER(SEARCH(kpi_catalog[[#Headers],[Channel]],$Q640)),"Y","N")</f>
        <v>N</v>
      </c>
      <c r="Y640" s="1294" t="str">
        <f>IF(ISNUMBER(SEARCH(kpi_catalog[[#Headers],[Campaign ID]],$Q640)),"Y","N")</f>
        <v>N</v>
      </c>
      <c r="Z640" s="1294" t="str">
        <f>IF(ISNUMBER(SEARCH(kpi_catalog[[#Headers],[Channel]],$Q640)),"Y","N")</f>
        <v>N</v>
      </c>
      <c r="AA640" s="1294" t="str">
        <f>IF(ISNUMBER(SEARCH(kpi_catalog[[#Headers],[Campaign ID]],$Q640)),"Y","N")</f>
        <v>N</v>
      </c>
      <c r="AB640" s="1294" t="str">
        <f>IF(ISNUMBER(SEARCH(kpi_catalog[[#Headers],[Campaign Name]],$Q640)),"Y","N")</f>
        <v>N</v>
      </c>
      <c r="AC640" s="1294" t="str">
        <f>IF(ISNUMBER(SEARCH(kpi_catalog[[#Headers],[Touchpoint]],$Q640)),"Y","N")</f>
        <v>N</v>
      </c>
      <c r="AD640" s="1294" t="str">
        <f>IF(ISNUMBER(SEARCH(kpi_catalog[[#Headers],[Campaign type]],$Q640)),"Y","N")</f>
        <v>N</v>
      </c>
      <c r="AE640" s="1294" t="str">
        <f>IF(ISNUMBER(SEARCH(kpi_catalog[[#Headers],[Product franchise]],$Q640)),"Y","N")</f>
        <v>N</v>
      </c>
      <c r="AF640" s="1294" t="str">
        <f>IF(ISNUMBER(SEARCH(kpi_catalog[[#Headers],[Product code]],$Q640)),"Y","N")</f>
        <v>Y</v>
      </c>
      <c r="AG640" s="1298"/>
      <c r="AH640" s="1296"/>
      <c r="AI640" s="1297"/>
      <c r="AJ640" s="1297"/>
    </row>
    <row r="641" spans="1:36" ht="30" customHeight="1">
      <c r="A641" s="1282">
        <v>639</v>
      </c>
      <c r="B641" s="1344" t="s">
        <v>4536</v>
      </c>
      <c r="C641" s="1296"/>
      <c r="D641" s="1291" t="s">
        <v>5872</v>
      </c>
      <c r="E641" s="1291" t="s">
        <v>5872</v>
      </c>
      <c r="F641" s="1291" t="s">
        <v>5926</v>
      </c>
      <c r="G641" s="1291" t="s">
        <v>4339</v>
      </c>
      <c r="H641" s="1291" t="s">
        <v>4413</v>
      </c>
      <c r="I641" s="1291" t="s">
        <v>145</v>
      </c>
      <c r="J641" s="1318" t="s">
        <v>5871</v>
      </c>
      <c r="K641" s="1291" t="s">
        <v>4346</v>
      </c>
      <c r="L641" s="1292" t="str">
        <f>IF(ISNUMBER(SEARCH(kpi_catalog[[#Headers],[Till Date]],K641)),"Y","N")</f>
        <v>N</v>
      </c>
      <c r="M641" s="1292" t="str">
        <f t="shared" si="14"/>
        <v>Y</v>
      </c>
      <c r="N641" s="1292" t="str">
        <f>IF(ISNUMBER(SEARCH(kpi_catalog[[#Headers],[YTD]],$K641)),"Y","N")</f>
        <v>Y</v>
      </c>
      <c r="O641" s="1292" t="str">
        <f t="shared" si="17"/>
        <v>N</v>
      </c>
      <c r="P641" s="1292" t="str">
        <f t="shared" si="18"/>
        <v>N</v>
      </c>
      <c r="Q641" s="1293" t="s">
        <v>5861</v>
      </c>
      <c r="R641" s="1319" t="str">
        <f>IF(ISNUMBER(SEARCH(kpi_catalog[[#Headers],[Division]],$Q641)),"Y","N")</f>
        <v>Y</v>
      </c>
      <c r="S641" s="1294" t="str">
        <f>IF(ISNUMBER(SEARCH(kpi_catalog[[#Headers],[Brand]],$Q641)),"Y","N")</f>
        <v>Y</v>
      </c>
      <c r="T641" s="1294" t="str">
        <f>IF(ISNUMBER(SEARCH(kpi_catalog[[#Headers],[Acquisition Period]],$Q641)),"Y","N")</f>
        <v>N</v>
      </c>
      <c r="U641" s="1294" t="str">
        <f>IF(ISNUMBER(SEARCH(kpi_catalog[[#Headers],[Engager Type]],$Q641)),"Y","N")</f>
        <v>N</v>
      </c>
      <c r="V641" s="1294" t="str">
        <f>IF(ISNUMBER(SEARCH(kpi_catalog[[#Headers],[Buyer Type]],$Q641)),"Y","N")</f>
        <v>N</v>
      </c>
      <c r="W641" s="1294" t="str">
        <f>IF(ISNUMBER(SEARCH(kpi_catalog[[#Headers],[Loyalty Filter]],$Q641)),"Y","N")</f>
        <v>Y</v>
      </c>
      <c r="X641" s="1294" t="str">
        <f>IF(ISNUMBER(SEARCH(kpi_catalog[[#Headers],[Channel]],$Q641)),"Y","N")</f>
        <v>N</v>
      </c>
      <c r="Y641" s="1294" t="str">
        <f>IF(ISNUMBER(SEARCH(kpi_catalog[[#Headers],[Campaign ID]],$Q641)),"Y","N")</f>
        <v>N</v>
      </c>
      <c r="Z641" s="1294" t="str">
        <f>IF(ISNUMBER(SEARCH(kpi_catalog[[#Headers],[Channel]],$Q641)),"Y","N")</f>
        <v>N</v>
      </c>
      <c r="AA641" s="1294" t="str">
        <f>IF(ISNUMBER(SEARCH(kpi_catalog[[#Headers],[Campaign ID]],$Q641)),"Y","N")</f>
        <v>N</v>
      </c>
      <c r="AB641" s="1294" t="str">
        <f>IF(ISNUMBER(SEARCH(kpi_catalog[[#Headers],[Campaign Name]],$Q641)),"Y","N")</f>
        <v>N</v>
      </c>
      <c r="AC641" s="1294" t="str">
        <f>IF(ISNUMBER(SEARCH(kpi_catalog[[#Headers],[Touchpoint]],$Q641)),"Y","N")</f>
        <v>N</v>
      </c>
      <c r="AD641" s="1294" t="str">
        <f>IF(ISNUMBER(SEARCH(kpi_catalog[[#Headers],[Campaign type]],$Q641)),"Y","N")</f>
        <v>N</v>
      </c>
      <c r="AE641" s="1294" t="str">
        <f>IF(ISNUMBER(SEARCH(kpi_catalog[[#Headers],[Product franchise]],$Q641)),"Y","N")</f>
        <v>N</v>
      </c>
      <c r="AF641" s="1294" t="str">
        <f>IF(ISNUMBER(SEARCH(kpi_catalog[[#Headers],[Product code]],$Q641)),"Y","N")</f>
        <v>Y</v>
      </c>
      <c r="AG641" s="1298"/>
      <c r="AH641" s="1296"/>
      <c r="AI641" s="1297"/>
      <c r="AJ641" s="1297"/>
    </row>
    <row r="642" spans="1:36" ht="30" customHeight="1">
      <c r="A642" s="1282">
        <v>640</v>
      </c>
      <c r="B642" s="1344" t="s">
        <v>4536</v>
      </c>
      <c r="C642" s="1296"/>
      <c r="D642" s="1291" t="s">
        <v>5872</v>
      </c>
      <c r="E642" s="1291" t="s">
        <v>5872</v>
      </c>
      <c r="F642" s="1291" t="s">
        <v>5927</v>
      </c>
      <c r="G642" s="1291" t="s">
        <v>3368</v>
      </c>
      <c r="H642" s="1291" t="s">
        <v>4336</v>
      </c>
      <c r="I642" s="1291" t="s">
        <v>145</v>
      </c>
      <c r="J642" s="1318" t="s">
        <v>5871</v>
      </c>
      <c r="K642" s="1291" t="s">
        <v>4346</v>
      </c>
      <c r="L642" s="1292" t="str">
        <f>IF(ISNUMBER(SEARCH(kpi_catalog[[#Headers],[Till Date]],K642)),"Y","N")</f>
        <v>N</v>
      </c>
      <c r="M642" s="1292" t="str">
        <f t="shared" si="14"/>
        <v>Y</v>
      </c>
      <c r="N642" s="1292" t="str">
        <f>IF(ISNUMBER(SEARCH(kpi_catalog[[#Headers],[YTD]],$K642)),"Y","N")</f>
        <v>Y</v>
      </c>
      <c r="O642" s="1292" t="str">
        <f t="shared" si="17"/>
        <v>N</v>
      </c>
      <c r="P642" s="1292" t="str">
        <f t="shared" si="18"/>
        <v>N</v>
      </c>
      <c r="Q642" s="1293" t="s">
        <v>5861</v>
      </c>
      <c r="R642" s="1319" t="str">
        <f>IF(ISNUMBER(SEARCH(kpi_catalog[[#Headers],[Division]],$Q642)),"Y","N")</f>
        <v>Y</v>
      </c>
      <c r="S642" s="1294" t="str">
        <f>IF(ISNUMBER(SEARCH(kpi_catalog[[#Headers],[Brand]],$Q642)),"Y","N")</f>
        <v>Y</v>
      </c>
      <c r="T642" s="1294" t="str">
        <f>IF(ISNUMBER(SEARCH(kpi_catalog[[#Headers],[Acquisition Period]],$Q642)),"Y","N")</f>
        <v>N</v>
      </c>
      <c r="U642" s="1294" t="str">
        <f>IF(ISNUMBER(SEARCH(kpi_catalog[[#Headers],[Engager Type]],$Q642)),"Y","N")</f>
        <v>N</v>
      </c>
      <c r="V642" s="1294" t="str">
        <f>IF(ISNUMBER(SEARCH(kpi_catalog[[#Headers],[Buyer Type]],$Q642)),"Y","N")</f>
        <v>N</v>
      </c>
      <c r="W642" s="1294" t="str">
        <f>IF(ISNUMBER(SEARCH(kpi_catalog[[#Headers],[Loyalty Filter]],$Q642)),"Y","N")</f>
        <v>Y</v>
      </c>
      <c r="X642" s="1294" t="str">
        <f>IF(ISNUMBER(SEARCH(kpi_catalog[[#Headers],[Channel]],$Q642)),"Y","N")</f>
        <v>N</v>
      </c>
      <c r="Y642" s="1294" t="str">
        <f>IF(ISNUMBER(SEARCH(kpi_catalog[[#Headers],[Campaign ID]],$Q642)),"Y","N")</f>
        <v>N</v>
      </c>
      <c r="Z642" s="1294" t="str">
        <f>IF(ISNUMBER(SEARCH(kpi_catalog[[#Headers],[Channel]],$Q642)),"Y","N")</f>
        <v>N</v>
      </c>
      <c r="AA642" s="1294" t="str">
        <f>IF(ISNUMBER(SEARCH(kpi_catalog[[#Headers],[Campaign ID]],$Q642)),"Y","N")</f>
        <v>N</v>
      </c>
      <c r="AB642" s="1294" t="str">
        <f>IF(ISNUMBER(SEARCH(kpi_catalog[[#Headers],[Campaign Name]],$Q642)),"Y","N")</f>
        <v>N</v>
      </c>
      <c r="AC642" s="1294" t="str">
        <f>IF(ISNUMBER(SEARCH(kpi_catalog[[#Headers],[Touchpoint]],$Q642)),"Y","N")</f>
        <v>N</v>
      </c>
      <c r="AD642" s="1294" t="str">
        <f>IF(ISNUMBER(SEARCH(kpi_catalog[[#Headers],[Campaign type]],$Q642)),"Y","N")</f>
        <v>N</v>
      </c>
      <c r="AE642" s="1294" t="str">
        <f>IF(ISNUMBER(SEARCH(kpi_catalog[[#Headers],[Product franchise]],$Q642)),"Y","N")</f>
        <v>N</v>
      </c>
      <c r="AF642" s="1294" t="str">
        <f>IF(ISNUMBER(SEARCH(kpi_catalog[[#Headers],[Product code]],$Q642)),"Y","N")</f>
        <v>Y</v>
      </c>
      <c r="AG642" s="1298"/>
      <c r="AH642" s="1296"/>
      <c r="AI642" s="1297"/>
      <c r="AJ642" s="1297"/>
    </row>
    <row r="643" spans="1:36" ht="30" customHeight="1">
      <c r="A643" s="1282">
        <v>641</v>
      </c>
      <c r="B643" s="1344" t="s">
        <v>4536</v>
      </c>
      <c r="C643" s="1296"/>
      <c r="D643" s="1291" t="s">
        <v>5872</v>
      </c>
      <c r="E643" s="1291" t="s">
        <v>5872</v>
      </c>
      <c r="F643" s="1291" t="s">
        <v>5928</v>
      </c>
      <c r="G643" s="1291" t="s">
        <v>3368</v>
      </c>
      <c r="H643" s="1291" t="s">
        <v>4336</v>
      </c>
      <c r="I643" s="1291" t="s">
        <v>145</v>
      </c>
      <c r="J643" s="1318" t="s">
        <v>5871</v>
      </c>
      <c r="K643" s="1291" t="s">
        <v>4346</v>
      </c>
      <c r="L643" s="1292" t="str">
        <f>IF(ISNUMBER(SEARCH(kpi_catalog[[#Headers],[Till Date]],K643)),"Y","N")</f>
        <v>N</v>
      </c>
      <c r="M643" s="1292" t="str">
        <f t="shared" si="14"/>
        <v>Y</v>
      </c>
      <c r="N643" s="1292" t="str">
        <f>IF(ISNUMBER(SEARCH(kpi_catalog[[#Headers],[YTD]],$K643)),"Y","N")</f>
        <v>Y</v>
      </c>
      <c r="O643" s="1292" t="str">
        <f t="shared" si="17"/>
        <v>N</v>
      </c>
      <c r="P643" s="1292" t="str">
        <f t="shared" si="18"/>
        <v>N</v>
      </c>
      <c r="Q643" s="1293" t="s">
        <v>5861</v>
      </c>
      <c r="R643" s="1319" t="str">
        <f>IF(ISNUMBER(SEARCH(kpi_catalog[[#Headers],[Division]],$Q643)),"Y","N")</f>
        <v>Y</v>
      </c>
      <c r="S643" s="1294" t="str">
        <f>IF(ISNUMBER(SEARCH(kpi_catalog[[#Headers],[Brand]],$Q643)),"Y","N")</f>
        <v>Y</v>
      </c>
      <c r="T643" s="1294" t="str">
        <f>IF(ISNUMBER(SEARCH(kpi_catalog[[#Headers],[Acquisition Period]],$Q643)),"Y","N")</f>
        <v>N</v>
      </c>
      <c r="U643" s="1294" t="str">
        <f>IF(ISNUMBER(SEARCH(kpi_catalog[[#Headers],[Engager Type]],$Q643)),"Y","N")</f>
        <v>N</v>
      </c>
      <c r="V643" s="1294" t="str">
        <f>IF(ISNUMBER(SEARCH(kpi_catalog[[#Headers],[Buyer Type]],$Q643)),"Y","N")</f>
        <v>N</v>
      </c>
      <c r="W643" s="1294" t="str">
        <f>IF(ISNUMBER(SEARCH(kpi_catalog[[#Headers],[Loyalty Filter]],$Q643)),"Y","N")</f>
        <v>Y</v>
      </c>
      <c r="X643" s="1294" t="str">
        <f>IF(ISNUMBER(SEARCH(kpi_catalog[[#Headers],[Channel]],$Q643)),"Y","N")</f>
        <v>N</v>
      </c>
      <c r="Y643" s="1294" t="str">
        <f>IF(ISNUMBER(SEARCH(kpi_catalog[[#Headers],[Campaign ID]],$Q643)),"Y","N")</f>
        <v>N</v>
      </c>
      <c r="Z643" s="1294" t="str">
        <f>IF(ISNUMBER(SEARCH(kpi_catalog[[#Headers],[Channel]],$Q643)),"Y","N")</f>
        <v>N</v>
      </c>
      <c r="AA643" s="1294" t="str">
        <f>IF(ISNUMBER(SEARCH(kpi_catalog[[#Headers],[Campaign ID]],$Q643)),"Y","N")</f>
        <v>N</v>
      </c>
      <c r="AB643" s="1294" t="str">
        <f>IF(ISNUMBER(SEARCH(kpi_catalog[[#Headers],[Campaign Name]],$Q643)),"Y","N")</f>
        <v>N</v>
      </c>
      <c r="AC643" s="1294" t="str">
        <f>IF(ISNUMBER(SEARCH(kpi_catalog[[#Headers],[Touchpoint]],$Q643)),"Y","N")</f>
        <v>N</v>
      </c>
      <c r="AD643" s="1294" t="str">
        <f>IF(ISNUMBER(SEARCH(kpi_catalog[[#Headers],[Campaign type]],$Q643)),"Y","N")</f>
        <v>N</v>
      </c>
      <c r="AE643" s="1294" t="str">
        <f>IF(ISNUMBER(SEARCH(kpi_catalog[[#Headers],[Product franchise]],$Q643)),"Y","N")</f>
        <v>N</v>
      </c>
      <c r="AF643" s="1294" t="str">
        <f>IF(ISNUMBER(SEARCH(kpi_catalog[[#Headers],[Product code]],$Q643)),"Y","N")</f>
        <v>Y</v>
      </c>
      <c r="AG643" s="1298"/>
      <c r="AH643" s="1296"/>
      <c r="AI643" s="1297"/>
      <c r="AJ643" s="1297"/>
    </row>
    <row r="644" spans="1:36" ht="30" customHeight="1">
      <c r="A644" s="1282">
        <v>642</v>
      </c>
      <c r="B644" s="1344" t="s">
        <v>4536</v>
      </c>
      <c r="C644" s="1296"/>
      <c r="D644" s="1291" t="s">
        <v>5872</v>
      </c>
      <c r="E644" s="1291" t="s">
        <v>5872</v>
      </c>
      <c r="F644" s="1291" t="s">
        <v>5929</v>
      </c>
      <c r="G644" s="1291" t="s">
        <v>4339</v>
      </c>
      <c r="H644" s="1291" t="s">
        <v>4336</v>
      </c>
      <c r="I644" s="1291" t="s">
        <v>145</v>
      </c>
      <c r="J644" s="1318" t="s">
        <v>5871</v>
      </c>
      <c r="K644" s="1291" t="s">
        <v>4346</v>
      </c>
      <c r="L644" s="1292" t="str">
        <f>IF(ISNUMBER(SEARCH(kpi_catalog[[#Headers],[Till Date]],K644)),"Y","N")</f>
        <v>N</v>
      </c>
      <c r="M644" s="1292" t="str">
        <f t="shared" si="14"/>
        <v>Y</v>
      </c>
      <c r="N644" s="1292" t="str">
        <f>IF(ISNUMBER(SEARCH(kpi_catalog[[#Headers],[YTD]],$K644)),"Y","N")</f>
        <v>Y</v>
      </c>
      <c r="O644" s="1292" t="str">
        <f t="shared" si="17"/>
        <v>N</v>
      </c>
      <c r="P644" s="1292" t="str">
        <f t="shared" si="18"/>
        <v>N</v>
      </c>
      <c r="Q644" s="1293" t="s">
        <v>5861</v>
      </c>
      <c r="R644" s="1319" t="str">
        <f>IF(ISNUMBER(SEARCH(kpi_catalog[[#Headers],[Division]],$Q644)),"Y","N")</f>
        <v>Y</v>
      </c>
      <c r="S644" s="1294" t="str">
        <f>IF(ISNUMBER(SEARCH(kpi_catalog[[#Headers],[Brand]],$Q644)),"Y","N")</f>
        <v>Y</v>
      </c>
      <c r="T644" s="1294" t="str">
        <f>IF(ISNUMBER(SEARCH(kpi_catalog[[#Headers],[Acquisition Period]],$Q644)),"Y","N")</f>
        <v>N</v>
      </c>
      <c r="U644" s="1294" t="str">
        <f>IF(ISNUMBER(SEARCH(kpi_catalog[[#Headers],[Engager Type]],$Q644)),"Y","N")</f>
        <v>N</v>
      </c>
      <c r="V644" s="1294" t="str">
        <f>IF(ISNUMBER(SEARCH(kpi_catalog[[#Headers],[Buyer Type]],$Q644)),"Y","N")</f>
        <v>N</v>
      </c>
      <c r="W644" s="1294" t="str">
        <f>IF(ISNUMBER(SEARCH(kpi_catalog[[#Headers],[Loyalty Filter]],$Q644)),"Y","N")</f>
        <v>Y</v>
      </c>
      <c r="X644" s="1294" t="str">
        <f>IF(ISNUMBER(SEARCH(kpi_catalog[[#Headers],[Channel]],$Q644)),"Y","N")</f>
        <v>N</v>
      </c>
      <c r="Y644" s="1294" t="str">
        <f>IF(ISNUMBER(SEARCH(kpi_catalog[[#Headers],[Campaign ID]],$Q644)),"Y","N")</f>
        <v>N</v>
      </c>
      <c r="Z644" s="1294" t="str">
        <f>IF(ISNUMBER(SEARCH(kpi_catalog[[#Headers],[Channel]],$Q644)),"Y","N")</f>
        <v>N</v>
      </c>
      <c r="AA644" s="1294" t="str">
        <f>IF(ISNUMBER(SEARCH(kpi_catalog[[#Headers],[Campaign ID]],$Q644)),"Y","N")</f>
        <v>N</v>
      </c>
      <c r="AB644" s="1294" t="str">
        <f>IF(ISNUMBER(SEARCH(kpi_catalog[[#Headers],[Campaign Name]],$Q644)),"Y","N")</f>
        <v>N</v>
      </c>
      <c r="AC644" s="1294" t="str">
        <f>IF(ISNUMBER(SEARCH(kpi_catalog[[#Headers],[Touchpoint]],$Q644)),"Y","N")</f>
        <v>N</v>
      </c>
      <c r="AD644" s="1294" t="str">
        <f>IF(ISNUMBER(SEARCH(kpi_catalog[[#Headers],[Campaign type]],$Q644)),"Y","N")</f>
        <v>N</v>
      </c>
      <c r="AE644" s="1294" t="str">
        <f>IF(ISNUMBER(SEARCH(kpi_catalog[[#Headers],[Product franchise]],$Q644)),"Y","N")</f>
        <v>N</v>
      </c>
      <c r="AF644" s="1294" t="str">
        <f>IF(ISNUMBER(SEARCH(kpi_catalog[[#Headers],[Product code]],$Q644)),"Y","N")</f>
        <v>Y</v>
      </c>
      <c r="AG644" s="1298"/>
      <c r="AH644" s="1296"/>
      <c r="AI644" s="1297"/>
      <c r="AJ644" s="1297"/>
    </row>
    <row r="645" spans="1:36" ht="30" customHeight="1">
      <c r="A645" s="1282">
        <v>643</v>
      </c>
      <c r="B645" s="1344" t="s">
        <v>4536</v>
      </c>
      <c r="C645" s="1296"/>
      <c r="D645" s="1291" t="s">
        <v>5872</v>
      </c>
      <c r="E645" s="1291" t="s">
        <v>5872</v>
      </c>
      <c r="F645" s="1291" t="s">
        <v>5930</v>
      </c>
      <c r="G645" s="1291" t="s">
        <v>4339</v>
      </c>
      <c r="H645" s="1291" t="s">
        <v>4413</v>
      </c>
      <c r="I645" s="1291" t="s">
        <v>145</v>
      </c>
      <c r="J645" s="1318" t="s">
        <v>5871</v>
      </c>
      <c r="K645" s="1291" t="s">
        <v>4346</v>
      </c>
      <c r="L645" s="1292" t="str">
        <f>IF(ISNUMBER(SEARCH(kpi_catalog[[#Headers],[Till Date]],K645)),"Y","N")</f>
        <v>N</v>
      </c>
      <c r="M645" s="1292" t="str">
        <f t="shared" si="14"/>
        <v>Y</v>
      </c>
      <c r="N645" s="1292" t="str">
        <f>IF(ISNUMBER(SEARCH(kpi_catalog[[#Headers],[YTD]],$K645)),"Y","N")</f>
        <v>Y</v>
      </c>
      <c r="O645" s="1292" t="str">
        <f t="shared" si="17"/>
        <v>N</v>
      </c>
      <c r="P645" s="1292" t="str">
        <f t="shared" si="18"/>
        <v>N</v>
      </c>
      <c r="Q645" s="1293" t="s">
        <v>5861</v>
      </c>
      <c r="R645" s="1319" t="str">
        <f>IF(ISNUMBER(SEARCH(kpi_catalog[[#Headers],[Division]],$Q645)),"Y","N")</f>
        <v>Y</v>
      </c>
      <c r="S645" s="1294" t="str">
        <f>IF(ISNUMBER(SEARCH(kpi_catalog[[#Headers],[Brand]],$Q645)),"Y","N")</f>
        <v>Y</v>
      </c>
      <c r="T645" s="1294" t="str">
        <f>IF(ISNUMBER(SEARCH(kpi_catalog[[#Headers],[Acquisition Period]],$Q645)),"Y","N")</f>
        <v>N</v>
      </c>
      <c r="U645" s="1294" t="str">
        <f>IF(ISNUMBER(SEARCH(kpi_catalog[[#Headers],[Engager Type]],$Q645)),"Y","N")</f>
        <v>N</v>
      </c>
      <c r="V645" s="1294" t="str">
        <f>IF(ISNUMBER(SEARCH(kpi_catalog[[#Headers],[Buyer Type]],$Q645)),"Y","N")</f>
        <v>N</v>
      </c>
      <c r="W645" s="1294" t="str">
        <f>IF(ISNUMBER(SEARCH(kpi_catalog[[#Headers],[Loyalty Filter]],$Q645)),"Y","N")</f>
        <v>Y</v>
      </c>
      <c r="X645" s="1294" t="str">
        <f>IF(ISNUMBER(SEARCH(kpi_catalog[[#Headers],[Channel]],$Q645)),"Y","N")</f>
        <v>N</v>
      </c>
      <c r="Y645" s="1294" t="str">
        <f>IF(ISNUMBER(SEARCH(kpi_catalog[[#Headers],[Campaign ID]],$Q645)),"Y","N")</f>
        <v>N</v>
      </c>
      <c r="Z645" s="1294" t="str">
        <f>IF(ISNUMBER(SEARCH(kpi_catalog[[#Headers],[Channel]],$Q645)),"Y","N")</f>
        <v>N</v>
      </c>
      <c r="AA645" s="1294" t="str">
        <f>IF(ISNUMBER(SEARCH(kpi_catalog[[#Headers],[Campaign ID]],$Q645)),"Y","N")</f>
        <v>N</v>
      </c>
      <c r="AB645" s="1294" t="str">
        <f>IF(ISNUMBER(SEARCH(kpi_catalog[[#Headers],[Campaign Name]],$Q645)),"Y","N")</f>
        <v>N</v>
      </c>
      <c r="AC645" s="1294" t="str">
        <f>IF(ISNUMBER(SEARCH(kpi_catalog[[#Headers],[Touchpoint]],$Q645)),"Y","N")</f>
        <v>N</v>
      </c>
      <c r="AD645" s="1294" t="str">
        <f>IF(ISNUMBER(SEARCH(kpi_catalog[[#Headers],[Campaign type]],$Q645)),"Y","N")</f>
        <v>N</v>
      </c>
      <c r="AE645" s="1294" t="str">
        <f>IF(ISNUMBER(SEARCH(kpi_catalog[[#Headers],[Product franchise]],$Q645)),"Y","N")</f>
        <v>N</v>
      </c>
      <c r="AF645" s="1294" t="str">
        <f>IF(ISNUMBER(SEARCH(kpi_catalog[[#Headers],[Product code]],$Q645)),"Y","N")</f>
        <v>Y</v>
      </c>
      <c r="AG645" s="1298"/>
      <c r="AH645" s="1296"/>
      <c r="AI645" s="1297"/>
      <c r="AJ645" s="1297"/>
    </row>
    <row r="646" spans="1:36" ht="30" customHeight="1">
      <c r="A646" s="1282">
        <v>644</v>
      </c>
      <c r="B646" s="1344" t="s">
        <v>4536</v>
      </c>
      <c r="C646" s="1296"/>
      <c r="D646" s="1291" t="s">
        <v>5872</v>
      </c>
      <c r="E646" s="1291" t="s">
        <v>5872</v>
      </c>
      <c r="F646" s="1291" t="s">
        <v>5931</v>
      </c>
      <c r="G646" s="1291" t="s">
        <v>4339</v>
      </c>
      <c r="H646" s="1291" t="s">
        <v>4413</v>
      </c>
      <c r="I646" s="1291" t="s">
        <v>145</v>
      </c>
      <c r="J646" s="1318" t="s">
        <v>5871</v>
      </c>
      <c r="K646" s="1291" t="s">
        <v>4346</v>
      </c>
      <c r="L646" s="1292" t="str">
        <f>IF(ISNUMBER(SEARCH(kpi_catalog[[#Headers],[Till Date]],K646)),"Y","N")</f>
        <v>N</v>
      </c>
      <c r="M646" s="1292" t="str">
        <f t="shared" si="14"/>
        <v>Y</v>
      </c>
      <c r="N646" s="1292" t="str">
        <f>IF(ISNUMBER(SEARCH(kpi_catalog[[#Headers],[YTD]],$K646)),"Y","N")</f>
        <v>Y</v>
      </c>
      <c r="O646" s="1292" t="str">
        <f t="shared" si="17"/>
        <v>N</v>
      </c>
      <c r="P646" s="1292" t="str">
        <f t="shared" si="18"/>
        <v>N</v>
      </c>
      <c r="Q646" s="1293" t="s">
        <v>5861</v>
      </c>
      <c r="R646" s="1319" t="str">
        <f>IF(ISNUMBER(SEARCH(kpi_catalog[[#Headers],[Division]],$Q646)),"Y","N")</f>
        <v>Y</v>
      </c>
      <c r="S646" s="1294" t="str">
        <f>IF(ISNUMBER(SEARCH(kpi_catalog[[#Headers],[Brand]],$Q646)),"Y","N")</f>
        <v>Y</v>
      </c>
      <c r="T646" s="1294" t="str">
        <f>IF(ISNUMBER(SEARCH(kpi_catalog[[#Headers],[Acquisition Period]],$Q646)),"Y","N")</f>
        <v>N</v>
      </c>
      <c r="U646" s="1294" t="str">
        <f>IF(ISNUMBER(SEARCH(kpi_catalog[[#Headers],[Engager Type]],$Q646)),"Y","N")</f>
        <v>N</v>
      </c>
      <c r="V646" s="1294" t="str">
        <f>IF(ISNUMBER(SEARCH(kpi_catalog[[#Headers],[Buyer Type]],$Q646)),"Y","N")</f>
        <v>N</v>
      </c>
      <c r="W646" s="1294" t="str">
        <f>IF(ISNUMBER(SEARCH(kpi_catalog[[#Headers],[Loyalty Filter]],$Q646)),"Y","N")</f>
        <v>Y</v>
      </c>
      <c r="X646" s="1294" t="str">
        <f>IF(ISNUMBER(SEARCH(kpi_catalog[[#Headers],[Channel]],$Q646)),"Y","N")</f>
        <v>N</v>
      </c>
      <c r="Y646" s="1294" t="str">
        <f>IF(ISNUMBER(SEARCH(kpi_catalog[[#Headers],[Campaign ID]],$Q646)),"Y","N")</f>
        <v>N</v>
      </c>
      <c r="Z646" s="1294" t="str">
        <f>IF(ISNUMBER(SEARCH(kpi_catalog[[#Headers],[Channel]],$Q646)),"Y","N")</f>
        <v>N</v>
      </c>
      <c r="AA646" s="1294" t="str">
        <f>IF(ISNUMBER(SEARCH(kpi_catalog[[#Headers],[Campaign ID]],$Q646)),"Y","N")</f>
        <v>N</v>
      </c>
      <c r="AB646" s="1294" t="str">
        <f>IF(ISNUMBER(SEARCH(kpi_catalog[[#Headers],[Campaign Name]],$Q646)),"Y","N")</f>
        <v>N</v>
      </c>
      <c r="AC646" s="1294" t="str">
        <f>IF(ISNUMBER(SEARCH(kpi_catalog[[#Headers],[Touchpoint]],$Q646)),"Y","N")</f>
        <v>N</v>
      </c>
      <c r="AD646" s="1294" t="str">
        <f>IF(ISNUMBER(SEARCH(kpi_catalog[[#Headers],[Campaign type]],$Q646)),"Y","N")</f>
        <v>N</v>
      </c>
      <c r="AE646" s="1294" t="str">
        <f>IF(ISNUMBER(SEARCH(kpi_catalog[[#Headers],[Product franchise]],$Q646)),"Y","N")</f>
        <v>N</v>
      </c>
      <c r="AF646" s="1294" t="str">
        <f>IF(ISNUMBER(SEARCH(kpi_catalog[[#Headers],[Product code]],$Q646)),"Y","N")</f>
        <v>Y</v>
      </c>
      <c r="AG646" s="1298"/>
      <c r="AH646" s="1296"/>
      <c r="AI646" s="1297"/>
      <c r="AJ646" s="1297"/>
    </row>
    <row r="647" spans="1:36" ht="30" customHeight="1">
      <c r="A647" s="1282">
        <v>645</v>
      </c>
      <c r="B647" s="1344" t="s">
        <v>4536</v>
      </c>
      <c r="C647" s="1296"/>
      <c r="D647" s="1291" t="s">
        <v>5872</v>
      </c>
      <c r="E647" s="1291" t="s">
        <v>5872</v>
      </c>
      <c r="F647" s="1291" t="s">
        <v>5932</v>
      </c>
      <c r="G647" s="1291" t="s">
        <v>3368</v>
      </c>
      <c r="H647" s="1291" t="s">
        <v>4336</v>
      </c>
      <c r="I647" s="1291" t="s">
        <v>145</v>
      </c>
      <c r="J647" s="1318" t="s">
        <v>5871</v>
      </c>
      <c r="K647" s="1291" t="s">
        <v>4346</v>
      </c>
      <c r="L647" s="1292" t="str">
        <f>IF(ISNUMBER(SEARCH(kpi_catalog[[#Headers],[Till Date]],K647)),"Y","N")</f>
        <v>N</v>
      </c>
      <c r="M647" s="1292" t="str">
        <f t="shared" si="14"/>
        <v>Y</v>
      </c>
      <c r="N647" s="1292" t="str">
        <f>IF(ISNUMBER(SEARCH(kpi_catalog[[#Headers],[YTD]],$K647)),"Y","N")</f>
        <v>Y</v>
      </c>
      <c r="O647" s="1292" t="str">
        <f t="shared" si="17"/>
        <v>N</v>
      </c>
      <c r="P647" s="1292" t="str">
        <f t="shared" si="18"/>
        <v>N</v>
      </c>
      <c r="Q647" s="1293" t="s">
        <v>5861</v>
      </c>
      <c r="R647" s="1319" t="str">
        <f>IF(ISNUMBER(SEARCH(kpi_catalog[[#Headers],[Division]],$Q647)),"Y","N")</f>
        <v>Y</v>
      </c>
      <c r="S647" s="1294" t="str">
        <f>IF(ISNUMBER(SEARCH(kpi_catalog[[#Headers],[Brand]],$Q647)),"Y","N")</f>
        <v>Y</v>
      </c>
      <c r="T647" s="1294" t="str">
        <f>IF(ISNUMBER(SEARCH(kpi_catalog[[#Headers],[Acquisition Period]],$Q647)),"Y","N")</f>
        <v>N</v>
      </c>
      <c r="U647" s="1294" t="str">
        <f>IF(ISNUMBER(SEARCH(kpi_catalog[[#Headers],[Engager Type]],$Q647)),"Y","N")</f>
        <v>N</v>
      </c>
      <c r="V647" s="1294" t="str">
        <f>IF(ISNUMBER(SEARCH(kpi_catalog[[#Headers],[Buyer Type]],$Q647)),"Y","N")</f>
        <v>N</v>
      </c>
      <c r="W647" s="1294" t="str">
        <f>IF(ISNUMBER(SEARCH(kpi_catalog[[#Headers],[Loyalty Filter]],$Q647)),"Y","N")</f>
        <v>Y</v>
      </c>
      <c r="X647" s="1294" t="str">
        <f>IF(ISNUMBER(SEARCH(kpi_catalog[[#Headers],[Channel]],$Q647)),"Y","N")</f>
        <v>N</v>
      </c>
      <c r="Y647" s="1294" t="str">
        <f>IF(ISNUMBER(SEARCH(kpi_catalog[[#Headers],[Campaign ID]],$Q647)),"Y","N")</f>
        <v>N</v>
      </c>
      <c r="Z647" s="1294" t="str">
        <f>IF(ISNUMBER(SEARCH(kpi_catalog[[#Headers],[Channel]],$Q647)),"Y","N")</f>
        <v>N</v>
      </c>
      <c r="AA647" s="1294" t="str">
        <f>IF(ISNUMBER(SEARCH(kpi_catalog[[#Headers],[Campaign ID]],$Q647)),"Y","N")</f>
        <v>N</v>
      </c>
      <c r="AB647" s="1294" t="str">
        <f>IF(ISNUMBER(SEARCH(kpi_catalog[[#Headers],[Campaign Name]],$Q647)),"Y","N")</f>
        <v>N</v>
      </c>
      <c r="AC647" s="1294" t="str">
        <f>IF(ISNUMBER(SEARCH(kpi_catalog[[#Headers],[Touchpoint]],$Q647)),"Y","N")</f>
        <v>N</v>
      </c>
      <c r="AD647" s="1294" t="str">
        <f>IF(ISNUMBER(SEARCH(kpi_catalog[[#Headers],[Campaign type]],$Q647)),"Y","N")</f>
        <v>N</v>
      </c>
      <c r="AE647" s="1294" t="str">
        <f>IF(ISNUMBER(SEARCH(kpi_catalog[[#Headers],[Product franchise]],$Q647)),"Y","N")</f>
        <v>N</v>
      </c>
      <c r="AF647" s="1294" t="str">
        <f>IF(ISNUMBER(SEARCH(kpi_catalog[[#Headers],[Product code]],$Q647)),"Y","N")</f>
        <v>Y</v>
      </c>
      <c r="AG647" s="1298"/>
      <c r="AH647" s="1296"/>
      <c r="AI647" s="1297"/>
      <c r="AJ647" s="1297"/>
    </row>
    <row r="648" spans="1:36" ht="30" customHeight="1">
      <c r="A648" s="1282">
        <v>646</v>
      </c>
      <c r="B648" s="1344" t="s">
        <v>4536</v>
      </c>
      <c r="C648" s="1296"/>
      <c r="D648" s="1291" t="s">
        <v>5872</v>
      </c>
      <c r="E648" s="1291" t="s">
        <v>5872</v>
      </c>
      <c r="F648" s="1291" t="s">
        <v>5933</v>
      </c>
      <c r="G648" s="1291" t="s">
        <v>3368</v>
      </c>
      <c r="H648" s="1291" t="s">
        <v>4336</v>
      </c>
      <c r="I648" s="1291" t="s">
        <v>145</v>
      </c>
      <c r="J648" s="1318" t="s">
        <v>5871</v>
      </c>
      <c r="K648" s="1291" t="s">
        <v>4346</v>
      </c>
      <c r="L648" s="1292" t="str">
        <f>IF(ISNUMBER(SEARCH(kpi_catalog[[#Headers],[Till Date]],K648)),"Y","N")</f>
        <v>N</v>
      </c>
      <c r="M648" s="1292" t="str">
        <f t="shared" si="14"/>
        <v>Y</v>
      </c>
      <c r="N648" s="1292" t="str">
        <f>IF(ISNUMBER(SEARCH(kpi_catalog[[#Headers],[YTD]],$K648)),"Y","N")</f>
        <v>Y</v>
      </c>
      <c r="O648" s="1292" t="str">
        <f t="shared" si="17"/>
        <v>N</v>
      </c>
      <c r="P648" s="1292" t="str">
        <f t="shared" si="18"/>
        <v>N</v>
      </c>
      <c r="Q648" s="1293" t="s">
        <v>5861</v>
      </c>
      <c r="R648" s="1319" t="str">
        <f>IF(ISNUMBER(SEARCH(kpi_catalog[[#Headers],[Division]],$Q648)),"Y","N")</f>
        <v>Y</v>
      </c>
      <c r="S648" s="1294" t="str">
        <f>IF(ISNUMBER(SEARCH(kpi_catalog[[#Headers],[Brand]],$Q648)),"Y","N")</f>
        <v>Y</v>
      </c>
      <c r="T648" s="1294" t="str">
        <f>IF(ISNUMBER(SEARCH(kpi_catalog[[#Headers],[Acquisition Period]],$Q648)),"Y","N")</f>
        <v>N</v>
      </c>
      <c r="U648" s="1294" t="str">
        <f>IF(ISNUMBER(SEARCH(kpi_catalog[[#Headers],[Engager Type]],$Q648)),"Y","N")</f>
        <v>N</v>
      </c>
      <c r="V648" s="1294" t="str">
        <f>IF(ISNUMBER(SEARCH(kpi_catalog[[#Headers],[Buyer Type]],$Q648)),"Y","N")</f>
        <v>N</v>
      </c>
      <c r="W648" s="1294" t="str">
        <f>IF(ISNUMBER(SEARCH(kpi_catalog[[#Headers],[Loyalty Filter]],$Q648)),"Y","N")</f>
        <v>Y</v>
      </c>
      <c r="X648" s="1294" t="str">
        <f>IF(ISNUMBER(SEARCH(kpi_catalog[[#Headers],[Channel]],$Q648)),"Y","N")</f>
        <v>N</v>
      </c>
      <c r="Y648" s="1294" t="str">
        <f>IF(ISNUMBER(SEARCH(kpi_catalog[[#Headers],[Campaign ID]],$Q648)),"Y","N")</f>
        <v>N</v>
      </c>
      <c r="Z648" s="1294" t="str">
        <f>IF(ISNUMBER(SEARCH(kpi_catalog[[#Headers],[Channel]],$Q648)),"Y","N")</f>
        <v>N</v>
      </c>
      <c r="AA648" s="1294" t="str">
        <f>IF(ISNUMBER(SEARCH(kpi_catalog[[#Headers],[Campaign ID]],$Q648)),"Y","N")</f>
        <v>N</v>
      </c>
      <c r="AB648" s="1294" t="str">
        <f>IF(ISNUMBER(SEARCH(kpi_catalog[[#Headers],[Campaign Name]],$Q648)),"Y","N")</f>
        <v>N</v>
      </c>
      <c r="AC648" s="1294" t="str">
        <f>IF(ISNUMBER(SEARCH(kpi_catalog[[#Headers],[Touchpoint]],$Q648)),"Y","N")</f>
        <v>N</v>
      </c>
      <c r="AD648" s="1294" t="str">
        <f>IF(ISNUMBER(SEARCH(kpi_catalog[[#Headers],[Campaign type]],$Q648)),"Y","N")</f>
        <v>N</v>
      </c>
      <c r="AE648" s="1294" t="str">
        <f>IF(ISNUMBER(SEARCH(kpi_catalog[[#Headers],[Product franchise]],$Q648)),"Y","N")</f>
        <v>N</v>
      </c>
      <c r="AF648" s="1294" t="str">
        <f>IF(ISNUMBER(SEARCH(kpi_catalog[[#Headers],[Product code]],$Q648)),"Y","N")</f>
        <v>Y</v>
      </c>
      <c r="AG648" s="1298"/>
      <c r="AH648" s="1296"/>
      <c r="AI648" s="1297"/>
      <c r="AJ648" s="1297"/>
    </row>
    <row r="649" spans="1:36" ht="30" customHeight="1">
      <c r="A649" s="1282">
        <v>647</v>
      </c>
      <c r="B649" s="1344" t="s">
        <v>4536</v>
      </c>
      <c r="C649" s="1296"/>
      <c r="D649" s="1291" t="s">
        <v>5872</v>
      </c>
      <c r="E649" s="1291" t="s">
        <v>5872</v>
      </c>
      <c r="F649" s="1291" t="s">
        <v>5934</v>
      </c>
      <c r="G649" s="1291" t="s">
        <v>4339</v>
      </c>
      <c r="H649" s="1291" t="s">
        <v>4336</v>
      </c>
      <c r="I649" s="1291" t="s">
        <v>145</v>
      </c>
      <c r="J649" s="1318" t="s">
        <v>5871</v>
      </c>
      <c r="K649" s="1291" t="s">
        <v>4346</v>
      </c>
      <c r="L649" s="1292" t="str">
        <f>IF(ISNUMBER(SEARCH(kpi_catalog[[#Headers],[Till Date]],K649)),"Y","N")</f>
        <v>N</v>
      </c>
      <c r="M649" s="1292" t="str">
        <f t="shared" si="14"/>
        <v>Y</v>
      </c>
      <c r="N649" s="1292" t="str">
        <f>IF(ISNUMBER(SEARCH(kpi_catalog[[#Headers],[YTD]],$K649)),"Y","N")</f>
        <v>Y</v>
      </c>
      <c r="O649" s="1292" t="str">
        <f t="shared" si="17"/>
        <v>N</v>
      </c>
      <c r="P649" s="1292" t="str">
        <f t="shared" si="18"/>
        <v>N</v>
      </c>
      <c r="Q649" s="1293" t="s">
        <v>5861</v>
      </c>
      <c r="R649" s="1319" t="str">
        <f>IF(ISNUMBER(SEARCH(kpi_catalog[[#Headers],[Division]],$Q649)),"Y","N")</f>
        <v>Y</v>
      </c>
      <c r="S649" s="1294" t="str">
        <f>IF(ISNUMBER(SEARCH(kpi_catalog[[#Headers],[Brand]],$Q649)),"Y","N")</f>
        <v>Y</v>
      </c>
      <c r="T649" s="1294" t="str">
        <f>IF(ISNUMBER(SEARCH(kpi_catalog[[#Headers],[Acquisition Period]],$Q649)),"Y","N")</f>
        <v>N</v>
      </c>
      <c r="U649" s="1294" t="str">
        <f>IF(ISNUMBER(SEARCH(kpi_catalog[[#Headers],[Engager Type]],$Q649)),"Y","N")</f>
        <v>N</v>
      </c>
      <c r="V649" s="1294" t="str">
        <f>IF(ISNUMBER(SEARCH(kpi_catalog[[#Headers],[Buyer Type]],$Q649)),"Y","N")</f>
        <v>N</v>
      </c>
      <c r="W649" s="1294" t="str">
        <f>IF(ISNUMBER(SEARCH(kpi_catalog[[#Headers],[Loyalty Filter]],$Q649)),"Y","N")</f>
        <v>Y</v>
      </c>
      <c r="X649" s="1294" t="str">
        <f>IF(ISNUMBER(SEARCH(kpi_catalog[[#Headers],[Channel]],$Q649)),"Y","N")</f>
        <v>N</v>
      </c>
      <c r="Y649" s="1294" t="str">
        <f>IF(ISNUMBER(SEARCH(kpi_catalog[[#Headers],[Campaign ID]],$Q649)),"Y","N")</f>
        <v>N</v>
      </c>
      <c r="Z649" s="1294" t="str">
        <f>IF(ISNUMBER(SEARCH(kpi_catalog[[#Headers],[Channel]],$Q649)),"Y","N")</f>
        <v>N</v>
      </c>
      <c r="AA649" s="1294" t="str">
        <f>IF(ISNUMBER(SEARCH(kpi_catalog[[#Headers],[Campaign ID]],$Q649)),"Y","N")</f>
        <v>N</v>
      </c>
      <c r="AB649" s="1294" t="str">
        <f>IF(ISNUMBER(SEARCH(kpi_catalog[[#Headers],[Campaign Name]],$Q649)),"Y","N")</f>
        <v>N</v>
      </c>
      <c r="AC649" s="1294" t="str">
        <f>IF(ISNUMBER(SEARCH(kpi_catalog[[#Headers],[Touchpoint]],$Q649)),"Y","N")</f>
        <v>N</v>
      </c>
      <c r="AD649" s="1294" t="str">
        <f>IF(ISNUMBER(SEARCH(kpi_catalog[[#Headers],[Campaign type]],$Q649)),"Y","N")</f>
        <v>N</v>
      </c>
      <c r="AE649" s="1294" t="str">
        <f>IF(ISNUMBER(SEARCH(kpi_catalog[[#Headers],[Product franchise]],$Q649)),"Y","N")</f>
        <v>N</v>
      </c>
      <c r="AF649" s="1294" t="str">
        <f>IF(ISNUMBER(SEARCH(kpi_catalog[[#Headers],[Product code]],$Q649)),"Y","N")</f>
        <v>Y</v>
      </c>
      <c r="AG649" s="1298"/>
      <c r="AH649" s="1296"/>
      <c r="AI649" s="1297"/>
      <c r="AJ649" s="1297"/>
    </row>
    <row r="650" spans="1:36" ht="30" customHeight="1">
      <c r="A650" s="1282">
        <v>648</v>
      </c>
      <c r="B650" s="1344" t="s">
        <v>4536</v>
      </c>
      <c r="C650" s="1296"/>
      <c r="D650" s="1291" t="s">
        <v>5872</v>
      </c>
      <c r="E650" s="1291" t="s">
        <v>5872</v>
      </c>
      <c r="F650" s="1291" t="s">
        <v>5935</v>
      </c>
      <c r="G650" s="1291" t="s">
        <v>4339</v>
      </c>
      <c r="H650" s="1291" t="s">
        <v>4413</v>
      </c>
      <c r="I650" s="1291" t="s">
        <v>145</v>
      </c>
      <c r="J650" s="1318" t="s">
        <v>5871</v>
      </c>
      <c r="K650" s="1291" t="s">
        <v>4346</v>
      </c>
      <c r="L650" s="1292" t="str">
        <f>IF(ISNUMBER(SEARCH(kpi_catalog[[#Headers],[Till Date]],K650)),"Y","N")</f>
        <v>N</v>
      </c>
      <c r="M650" s="1292" t="str">
        <f t="shared" si="14"/>
        <v>Y</v>
      </c>
      <c r="N650" s="1292" t="str">
        <f>IF(ISNUMBER(SEARCH(kpi_catalog[[#Headers],[YTD]],$K650)),"Y","N")</f>
        <v>Y</v>
      </c>
      <c r="O650" s="1292" t="str">
        <f t="shared" si="17"/>
        <v>N</v>
      </c>
      <c r="P650" s="1292" t="str">
        <f t="shared" si="18"/>
        <v>N</v>
      </c>
      <c r="Q650" s="1293" t="s">
        <v>5861</v>
      </c>
      <c r="R650" s="1319" t="str">
        <f>IF(ISNUMBER(SEARCH(kpi_catalog[[#Headers],[Division]],$Q650)),"Y","N")</f>
        <v>Y</v>
      </c>
      <c r="S650" s="1294" t="str">
        <f>IF(ISNUMBER(SEARCH(kpi_catalog[[#Headers],[Brand]],$Q650)),"Y","N")</f>
        <v>Y</v>
      </c>
      <c r="T650" s="1294" t="str">
        <f>IF(ISNUMBER(SEARCH(kpi_catalog[[#Headers],[Acquisition Period]],$Q650)),"Y","N")</f>
        <v>N</v>
      </c>
      <c r="U650" s="1294" t="str">
        <f>IF(ISNUMBER(SEARCH(kpi_catalog[[#Headers],[Engager Type]],$Q650)),"Y","N")</f>
        <v>N</v>
      </c>
      <c r="V650" s="1294" t="str">
        <f>IF(ISNUMBER(SEARCH(kpi_catalog[[#Headers],[Buyer Type]],$Q650)),"Y","N")</f>
        <v>N</v>
      </c>
      <c r="W650" s="1294" t="str">
        <f>IF(ISNUMBER(SEARCH(kpi_catalog[[#Headers],[Loyalty Filter]],$Q650)),"Y","N")</f>
        <v>Y</v>
      </c>
      <c r="X650" s="1294" t="str">
        <f>IF(ISNUMBER(SEARCH(kpi_catalog[[#Headers],[Channel]],$Q650)),"Y","N")</f>
        <v>N</v>
      </c>
      <c r="Y650" s="1294" t="str">
        <f>IF(ISNUMBER(SEARCH(kpi_catalog[[#Headers],[Campaign ID]],$Q650)),"Y","N")</f>
        <v>N</v>
      </c>
      <c r="Z650" s="1294" t="str">
        <f>IF(ISNUMBER(SEARCH(kpi_catalog[[#Headers],[Channel]],$Q650)),"Y","N")</f>
        <v>N</v>
      </c>
      <c r="AA650" s="1294" t="str">
        <f>IF(ISNUMBER(SEARCH(kpi_catalog[[#Headers],[Campaign ID]],$Q650)),"Y","N")</f>
        <v>N</v>
      </c>
      <c r="AB650" s="1294" t="str">
        <f>IF(ISNUMBER(SEARCH(kpi_catalog[[#Headers],[Campaign Name]],$Q650)),"Y","N")</f>
        <v>N</v>
      </c>
      <c r="AC650" s="1294" t="str">
        <f>IF(ISNUMBER(SEARCH(kpi_catalog[[#Headers],[Touchpoint]],$Q650)),"Y","N")</f>
        <v>N</v>
      </c>
      <c r="AD650" s="1294" t="str">
        <f>IF(ISNUMBER(SEARCH(kpi_catalog[[#Headers],[Campaign type]],$Q650)),"Y","N")</f>
        <v>N</v>
      </c>
      <c r="AE650" s="1294" t="str">
        <f>IF(ISNUMBER(SEARCH(kpi_catalog[[#Headers],[Product franchise]],$Q650)),"Y","N")</f>
        <v>N</v>
      </c>
      <c r="AF650" s="1294" t="str">
        <f>IF(ISNUMBER(SEARCH(kpi_catalog[[#Headers],[Product code]],$Q650)),"Y","N")</f>
        <v>Y</v>
      </c>
      <c r="AG650" s="1298"/>
      <c r="AH650" s="1296"/>
      <c r="AI650" s="1297"/>
      <c r="AJ650" s="1297"/>
    </row>
    <row r="651" spans="1:36" ht="30" customHeight="1">
      <c r="A651" s="1282">
        <v>649</v>
      </c>
      <c r="B651" s="1344" t="s">
        <v>4536</v>
      </c>
      <c r="C651" s="1296"/>
      <c r="D651" s="1291" t="s">
        <v>5872</v>
      </c>
      <c r="E651" s="1291" t="s">
        <v>5872</v>
      </c>
      <c r="F651" s="1291" t="s">
        <v>5936</v>
      </c>
      <c r="G651" s="1291" t="s">
        <v>4339</v>
      </c>
      <c r="H651" s="1291" t="s">
        <v>4413</v>
      </c>
      <c r="I651" s="1291" t="s">
        <v>145</v>
      </c>
      <c r="J651" s="1318" t="s">
        <v>5871</v>
      </c>
      <c r="K651" s="1291" t="s">
        <v>4346</v>
      </c>
      <c r="L651" s="1292" t="str">
        <f>IF(ISNUMBER(SEARCH(kpi_catalog[[#Headers],[Till Date]],K651)),"Y","N")</f>
        <v>N</v>
      </c>
      <c r="M651" s="1292" t="str">
        <f t="shared" si="14"/>
        <v>Y</v>
      </c>
      <c r="N651" s="1292" t="str">
        <f>IF(ISNUMBER(SEARCH(kpi_catalog[[#Headers],[YTD]],$K651)),"Y","N")</f>
        <v>Y</v>
      </c>
      <c r="O651" s="1292" t="str">
        <f t="shared" si="17"/>
        <v>N</v>
      </c>
      <c r="P651" s="1292" t="str">
        <f t="shared" si="18"/>
        <v>N</v>
      </c>
      <c r="Q651" s="1293" t="s">
        <v>5861</v>
      </c>
      <c r="R651" s="1319" t="str">
        <f>IF(ISNUMBER(SEARCH(kpi_catalog[[#Headers],[Division]],$Q651)),"Y","N")</f>
        <v>Y</v>
      </c>
      <c r="S651" s="1294" t="str">
        <f>IF(ISNUMBER(SEARCH(kpi_catalog[[#Headers],[Brand]],$Q651)),"Y","N")</f>
        <v>Y</v>
      </c>
      <c r="T651" s="1294" t="str">
        <f>IF(ISNUMBER(SEARCH(kpi_catalog[[#Headers],[Acquisition Period]],$Q651)),"Y","N")</f>
        <v>N</v>
      </c>
      <c r="U651" s="1294" t="str">
        <f>IF(ISNUMBER(SEARCH(kpi_catalog[[#Headers],[Engager Type]],$Q651)),"Y","N")</f>
        <v>N</v>
      </c>
      <c r="V651" s="1294" t="str">
        <f>IF(ISNUMBER(SEARCH(kpi_catalog[[#Headers],[Buyer Type]],$Q651)),"Y","N")</f>
        <v>N</v>
      </c>
      <c r="W651" s="1294" t="str">
        <f>IF(ISNUMBER(SEARCH(kpi_catalog[[#Headers],[Loyalty Filter]],$Q651)),"Y","N")</f>
        <v>Y</v>
      </c>
      <c r="X651" s="1294" t="str">
        <f>IF(ISNUMBER(SEARCH(kpi_catalog[[#Headers],[Channel]],$Q651)),"Y","N")</f>
        <v>N</v>
      </c>
      <c r="Y651" s="1294" t="str">
        <f>IF(ISNUMBER(SEARCH(kpi_catalog[[#Headers],[Campaign ID]],$Q651)),"Y","N")</f>
        <v>N</v>
      </c>
      <c r="Z651" s="1294" t="str">
        <f>IF(ISNUMBER(SEARCH(kpi_catalog[[#Headers],[Channel]],$Q651)),"Y","N")</f>
        <v>N</v>
      </c>
      <c r="AA651" s="1294" t="str">
        <f>IF(ISNUMBER(SEARCH(kpi_catalog[[#Headers],[Campaign ID]],$Q651)),"Y","N")</f>
        <v>N</v>
      </c>
      <c r="AB651" s="1294" t="str">
        <f>IF(ISNUMBER(SEARCH(kpi_catalog[[#Headers],[Campaign Name]],$Q651)),"Y","N")</f>
        <v>N</v>
      </c>
      <c r="AC651" s="1294" t="str">
        <f>IF(ISNUMBER(SEARCH(kpi_catalog[[#Headers],[Touchpoint]],$Q651)),"Y","N")</f>
        <v>N</v>
      </c>
      <c r="AD651" s="1294" t="str">
        <f>IF(ISNUMBER(SEARCH(kpi_catalog[[#Headers],[Campaign type]],$Q651)),"Y","N")</f>
        <v>N</v>
      </c>
      <c r="AE651" s="1294" t="str">
        <f>IF(ISNUMBER(SEARCH(kpi_catalog[[#Headers],[Product franchise]],$Q651)),"Y","N")</f>
        <v>N</v>
      </c>
      <c r="AF651" s="1294" t="str">
        <f>IF(ISNUMBER(SEARCH(kpi_catalog[[#Headers],[Product code]],$Q651)),"Y","N")</f>
        <v>Y</v>
      </c>
      <c r="AG651" s="1298"/>
      <c r="AH651" s="1296"/>
      <c r="AI651" s="1297"/>
      <c r="AJ651" s="1297"/>
    </row>
    <row r="652" spans="1:36" ht="30" customHeight="1">
      <c r="A652" s="1282">
        <v>650</v>
      </c>
      <c r="B652" s="1344" t="s">
        <v>4536</v>
      </c>
      <c r="C652" s="1296"/>
      <c r="D652" s="1291" t="s">
        <v>5872</v>
      </c>
      <c r="E652" s="1291" t="s">
        <v>5872</v>
      </c>
      <c r="F652" s="1291" t="s">
        <v>5937</v>
      </c>
      <c r="G652" s="1291" t="s">
        <v>3368</v>
      </c>
      <c r="H652" s="1291" t="s">
        <v>4336</v>
      </c>
      <c r="I652" s="1291" t="s">
        <v>145</v>
      </c>
      <c r="J652" s="1318" t="s">
        <v>5871</v>
      </c>
      <c r="K652" s="1291" t="s">
        <v>4346</v>
      </c>
      <c r="L652" s="1292" t="str">
        <f>IF(ISNUMBER(SEARCH(kpi_catalog[[#Headers],[Till Date]],K652)),"Y","N")</f>
        <v>N</v>
      </c>
      <c r="M652" s="1292" t="str">
        <f t="shared" si="14"/>
        <v>Y</v>
      </c>
      <c r="N652" s="1292" t="str">
        <f>IF(ISNUMBER(SEARCH(kpi_catalog[[#Headers],[YTD]],$K652)),"Y","N")</f>
        <v>Y</v>
      </c>
      <c r="O652" s="1292" t="str">
        <f t="shared" si="17"/>
        <v>N</v>
      </c>
      <c r="P652" s="1292" t="str">
        <f t="shared" si="18"/>
        <v>N</v>
      </c>
      <c r="Q652" s="1293" t="s">
        <v>5861</v>
      </c>
      <c r="R652" s="1319" t="str">
        <f>IF(ISNUMBER(SEARCH(kpi_catalog[[#Headers],[Division]],$Q652)),"Y","N")</f>
        <v>Y</v>
      </c>
      <c r="S652" s="1294" t="str">
        <f>IF(ISNUMBER(SEARCH(kpi_catalog[[#Headers],[Brand]],$Q652)),"Y","N")</f>
        <v>Y</v>
      </c>
      <c r="T652" s="1294" t="str">
        <f>IF(ISNUMBER(SEARCH(kpi_catalog[[#Headers],[Acquisition Period]],$Q652)),"Y","N")</f>
        <v>N</v>
      </c>
      <c r="U652" s="1294" t="str">
        <f>IF(ISNUMBER(SEARCH(kpi_catalog[[#Headers],[Engager Type]],$Q652)),"Y","N")</f>
        <v>N</v>
      </c>
      <c r="V652" s="1294" t="str">
        <f>IF(ISNUMBER(SEARCH(kpi_catalog[[#Headers],[Buyer Type]],$Q652)),"Y","N")</f>
        <v>N</v>
      </c>
      <c r="W652" s="1294" t="str">
        <f>IF(ISNUMBER(SEARCH(kpi_catalog[[#Headers],[Loyalty Filter]],$Q652)),"Y","N")</f>
        <v>Y</v>
      </c>
      <c r="X652" s="1294" t="str">
        <f>IF(ISNUMBER(SEARCH(kpi_catalog[[#Headers],[Channel]],$Q652)),"Y","N")</f>
        <v>N</v>
      </c>
      <c r="Y652" s="1294" t="str">
        <f>IF(ISNUMBER(SEARCH(kpi_catalog[[#Headers],[Campaign ID]],$Q652)),"Y","N")</f>
        <v>N</v>
      </c>
      <c r="Z652" s="1294" t="str">
        <f>IF(ISNUMBER(SEARCH(kpi_catalog[[#Headers],[Channel]],$Q652)),"Y","N")</f>
        <v>N</v>
      </c>
      <c r="AA652" s="1294" t="str">
        <f>IF(ISNUMBER(SEARCH(kpi_catalog[[#Headers],[Campaign ID]],$Q652)),"Y","N")</f>
        <v>N</v>
      </c>
      <c r="AB652" s="1294" t="str">
        <f>IF(ISNUMBER(SEARCH(kpi_catalog[[#Headers],[Campaign Name]],$Q652)),"Y","N")</f>
        <v>N</v>
      </c>
      <c r="AC652" s="1294" t="str">
        <f>IF(ISNUMBER(SEARCH(kpi_catalog[[#Headers],[Touchpoint]],$Q652)),"Y","N")</f>
        <v>N</v>
      </c>
      <c r="AD652" s="1294" t="str">
        <f>IF(ISNUMBER(SEARCH(kpi_catalog[[#Headers],[Campaign type]],$Q652)),"Y","N")</f>
        <v>N</v>
      </c>
      <c r="AE652" s="1294" t="str">
        <f>IF(ISNUMBER(SEARCH(kpi_catalog[[#Headers],[Product franchise]],$Q652)),"Y","N")</f>
        <v>N</v>
      </c>
      <c r="AF652" s="1294" t="str">
        <f>IF(ISNUMBER(SEARCH(kpi_catalog[[#Headers],[Product code]],$Q652)),"Y","N")</f>
        <v>Y</v>
      </c>
      <c r="AG652" s="1298"/>
      <c r="AH652" s="1296"/>
      <c r="AI652" s="1297"/>
      <c r="AJ652" s="1297"/>
    </row>
    <row r="653" spans="1:36" ht="30" customHeight="1">
      <c r="A653" s="1282">
        <v>651</v>
      </c>
      <c r="B653" s="1344" t="s">
        <v>4536</v>
      </c>
      <c r="C653" s="1296"/>
      <c r="D653" s="1323" t="s">
        <v>5884</v>
      </c>
      <c r="E653" s="1291" t="s">
        <v>5938</v>
      </c>
      <c r="F653" s="1291" t="s">
        <v>5939</v>
      </c>
      <c r="G653" s="1291" t="s">
        <v>3368</v>
      </c>
      <c r="H653" s="1291" t="s">
        <v>4336</v>
      </c>
      <c r="I653" s="1291" t="s">
        <v>145</v>
      </c>
      <c r="J653" s="1318" t="s">
        <v>5871</v>
      </c>
      <c r="K653" s="1291" t="s">
        <v>4346</v>
      </c>
      <c r="L653" s="1292" t="str">
        <f>IF(ISNUMBER(SEARCH(kpi_catalog[[#Headers],[Till Date]],K653)),"Y","N")</f>
        <v>N</v>
      </c>
      <c r="M653" s="1292" t="str">
        <f t="shared" si="14"/>
        <v>Y</v>
      </c>
      <c r="N653" s="1292" t="str">
        <f>IF(ISNUMBER(SEARCH(kpi_catalog[[#Headers],[YTD]],$K653)),"Y","N")</f>
        <v>Y</v>
      </c>
      <c r="O653" s="1292" t="str">
        <f t="shared" si="17"/>
        <v>N</v>
      </c>
      <c r="P653" s="1292" t="str">
        <f t="shared" si="18"/>
        <v>N</v>
      </c>
      <c r="Q653" s="1293" t="s">
        <v>5861</v>
      </c>
      <c r="R653" s="1319" t="str">
        <f>IF(ISNUMBER(SEARCH(kpi_catalog[[#Headers],[Division]],$Q653)),"Y","N")</f>
        <v>Y</v>
      </c>
      <c r="S653" s="1294" t="str">
        <f>IF(ISNUMBER(SEARCH(kpi_catalog[[#Headers],[Brand]],$Q653)),"Y","N")</f>
        <v>Y</v>
      </c>
      <c r="T653" s="1294" t="str">
        <f>IF(ISNUMBER(SEARCH(kpi_catalog[[#Headers],[Acquisition Period]],$Q653)),"Y","N")</f>
        <v>N</v>
      </c>
      <c r="U653" s="1294" t="str">
        <f>IF(ISNUMBER(SEARCH(kpi_catalog[[#Headers],[Engager Type]],$Q653)),"Y","N")</f>
        <v>N</v>
      </c>
      <c r="V653" s="1294" t="str">
        <f>IF(ISNUMBER(SEARCH(kpi_catalog[[#Headers],[Buyer Type]],$Q653)),"Y","N")</f>
        <v>N</v>
      </c>
      <c r="W653" s="1294" t="str">
        <f>IF(ISNUMBER(SEARCH(kpi_catalog[[#Headers],[Loyalty Filter]],$Q653)),"Y","N")</f>
        <v>Y</v>
      </c>
      <c r="X653" s="1294" t="str">
        <f>IF(ISNUMBER(SEARCH(kpi_catalog[[#Headers],[Channel]],$Q653)),"Y","N")</f>
        <v>N</v>
      </c>
      <c r="Y653" s="1294" t="str">
        <f>IF(ISNUMBER(SEARCH(kpi_catalog[[#Headers],[Campaign ID]],$Q653)),"Y","N")</f>
        <v>N</v>
      </c>
      <c r="Z653" s="1294" t="str">
        <f>IF(ISNUMBER(SEARCH(kpi_catalog[[#Headers],[Channel]],$Q653)),"Y","N")</f>
        <v>N</v>
      </c>
      <c r="AA653" s="1294" t="str">
        <f>IF(ISNUMBER(SEARCH(kpi_catalog[[#Headers],[Campaign ID]],$Q653)),"Y","N")</f>
        <v>N</v>
      </c>
      <c r="AB653" s="1294" t="str">
        <f>IF(ISNUMBER(SEARCH(kpi_catalog[[#Headers],[Campaign Name]],$Q653)),"Y","N")</f>
        <v>N</v>
      </c>
      <c r="AC653" s="1294" t="str">
        <f>IF(ISNUMBER(SEARCH(kpi_catalog[[#Headers],[Touchpoint]],$Q653)),"Y","N")</f>
        <v>N</v>
      </c>
      <c r="AD653" s="1294" t="str">
        <f>IF(ISNUMBER(SEARCH(kpi_catalog[[#Headers],[Campaign type]],$Q653)),"Y","N")</f>
        <v>N</v>
      </c>
      <c r="AE653" s="1294" t="str">
        <f>IF(ISNUMBER(SEARCH(kpi_catalog[[#Headers],[Product franchise]],$Q653)),"Y","N")</f>
        <v>N</v>
      </c>
      <c r="AF653" s="1294" t="str">
        <f>IF(ISNUMBER(SEARCH(kpi_catalog[[#Headers],[Product code]],$Q653)),"Y","N")</f>
        <v>Y</v>
      </c>
      <c r="AG653" s="1298"/>
      <c r="AH653" s="1296"/>
      <c r="AI653" s="1297"/>
      <c r="AJ653" s="1297"/>
    </row>
    <row r="654" spans="1:36" ht="30" customHeight="1">
      <c r="A654" s="1282">
        <v>652</v>
      </c>
      <c r="B654" s="1344" t="s">
        <v>4536</v>
      </c>
      <c r="C654" s="1296"/>
      <c r="D654" s="1323" t="s">
        <v>5884</v>
      </c>
      <c r="E654" s="1291" t="s">
        <v>5938</v>
      </c>
      <c r="F654" s="1291" t="s">
        <v>5940</v>
      </c>
      <c r="G654" s="1291" t="s">
        <v>4339</v>
      </c>
      <c r="H654" s="1291" t="s">
        <v>4336</v>
      </c>
      <c r="I654" s="1291" t="s">
        <v>145</v>
      </c>
      <c r="J654" s="1318" t="s">
        <v>5871</v>
      </c>
      <c r="K654" s="1291" t="s">
        <v>4346</v>
      </c>
      <c r="L654" s="1292" t="str">
        <f>IF(ISNUMBER(SEARCH(kpi_catalog[[#Headers],[Till Date]],K654)),"Y","N")</f>
        <v>N</v>
      </c>
      <c r="M654" s="1292" t="str">
        <f t="shared" si="14"/>
        <v>Y</v>
      </c>
      <c r="N654" s="1292" t="str">
        <f>IF(ISNUMBER(SEARCH(kpi_catalog[[#Headers],[YTD]],$K654)),"Y","N")</f>
        <v>Y</v>
      </c>
      <c r="O654" s="1292" t="str">
        <f t="shared" si="17"/>
        <v>N</v>
      </c>
      <c r="P654" s="1292" t="str">
        <f t="shared" si="18"/>
        <v>N</v>
      </c>
      <c r="Q654" s="1293" t="s">
        <v>5861</v>
      </c>
      <c r="R654" s="1319" t="str">
        <f>IF(ISNUMBER(SEARCH(kpi_catalog[[#Headers],[Division]],$Q654)),"Y","N")</f>
        <v>Y</v>
      </c>
      <c r="S654" s="1294" t="str">
        <f>IF(ISNUMBER(SEARCH(kpi_catalog[[#Headers],[Brand]],$Q654)),"Y","N")</f>
        <v>Y</v>
      </c>
      <c r="T654" s="1294" t="str">
        <f>IF(ISNUMBER(SEARCH(kpi_catalog[[#Headers],[Acquisition Period]],$Q654)),"Y","N")</f>
        <v>N</v>
      </c>
      <c r="U654" s="1294" t="str">
        <f>IF(ISNUMBER(SEARCH(kpi_catalog[[#Headers],[Engager Type]],$Q654)),"Y","N")</f>
        <v>N</v>
      </c>
      <c r="V654" s="1294" t="str">
        <f>IF(ISNUMBER(SEARCH(kpi_catalog[[#Headers],[Buyer Type]],$Q654)),"Y","N")</f>
        <v>N</v>
      </c>
      <c r="W654" s="1294" t="str">
        <f>IF(ISNUMBER(SEARCH(kpi_catalog[[#Headers],[Loyalty Filter]],$Q654)),"Y","N")</f>
        <v>Y</v>
      </c>
      <c r="X654" s="1294" t="str">
        <f>IF(ISNUMBER(SEARCH(kpi_catalog[[#Headers],[Channel]],$Q654)),"Y","N")</f>
        <v>N</v>
      </c>
      <c r="Y654" s="1294" t="str">
        <f>IF(ISNUMBER(SEARCH(kpi_catalog[[#Headers],[Campaign ID]],$Q654)),"Y","N")</f>
        <v>N</v>
      </c>
      <c r="Z654" s="1294" t="str">
        <f>IF(ISNUMBER(SEARCH(kpi_catalog[[#Headers],[Channel]],$Q654)),"Y","N")</f>
        <v>N</v>
      </c>
      <c r="AA654" s="1294" t="str">
        <f>IF(ISNUMBER(SEARCH(kpi_catalog[[#Headers],[Campaign ID]],$Q654)),"Y","N")</f>
        <v>N</v>
      </c>
      <c r="AB654" s="1294" t="str">
        <f>IF(ISNUMBER(SEARCH(kpi_catalog[[#Headers],[Campaign Name]],$Q654)),"Y","N")</f>
        <v>N</v>
      </c>
      <c r="AC654" s="1294" t="str">
        <f>IF(ISNUMBER(SEARCH(kpi_catalog[[#Headers],[Touchpoint]],$Q654)),"Y","N")</f>
        <v>N</v>
      </c>
      <c r="AD654" s="1294" t="str">
        <f>IF(ISNUMBER(SEARCH(kpi_catalog[[#Headers],[Campaign type]],$Q654)),"Y","N")</f>
        <v>N</v>
      </c>
      <c r="AE654" s="1294" t="str">
        <f>IF(ISNUMBER(SEARCH(kpi_catalog[[#Headers],[Product franchise]],$Q654)),"Y","N")</f>
        <v>N</v>
      </c>
      <c r="AF654" s="1294" t="str">
        <f>IF(ISNUMBER(SEARCH(kpi_catalog[[#Headers],[Product code]],$Q654)),"Y","N")</f>
        <v>Y</v>
      </c>
      <c r="AG654" s="1298"/>
      <c r="AH654" s="1296"/>
      <c r="AI654" s="1297"/>
      <c r="AJ654" s="1297"/>
    </row>
    <row r="655" spans="1:36" ht="30" customHeight="1">
      <c r="A655" s="1282">
        <v>653</v>
      </c>
      <c r="B655" s="1344" t="s">
        <v>4536</v>
      </c>
      <c r="C655" s="1296"/>
      <c r="D655" s="1323" t="s">
        <v>5941</v>
      </c>
      <c r="E655" s="1291" t="s">
        <v>5942</v>
      </c>
      <c r="F655" s="1291" t="s">
        <v>5943</v>
      </c>
      <c r="G655" s="1291" t="s">
        <v>3368</v>
      </c>
      <c r="H655" s="1291" t="s">
        <v>4336</v>
      </c>
      <c r="I655" s="1291" t="s">
        <v>145</v>
      </c>
      <c r="J655" s="1318" t="s">
        <v>5871</v>
      </c>
      <c r="K655" s="1291" t="s">
        <v>4346</v>
      </c>
      <c r="L655" s="1292" t="str">
        <f>IF(ISNUMBER(SEARCH(kpi_catalog[[#Headers],[Till Date]],K655)),"Y","N")</f>
        <v>N</v>
      </c>
      <c r="M655" s="1292" t="str">
        <f t="shared" si="14"/>
        <v>Y</v>
      </c>
      <c r="N655" s="1292" t="str">
        <f>IF(ISNUMBER(SEARCH(kpi_catalog[[#Headers],[YTD]],$K655)),"Y","N")</f>
        <v>Y</v>
      </c>
      <c r="O655" s="1292" t="str">
        <f t="shared" si="17"/>
        <v>N</v>
      </c>
      <c r="P655" s="1292" t="str">
        <f t="shared" si="18"/>
        <v>N</v>
      </c>
      <c r="Q655" s="1293" t="s">
        <v>5861</v>
      </c>
      <c r="R655" s="1319" t="str">
        <f>IF(ISNUMBER(SEARCH(kpi_catalog[[#Headers],[Division]],$Q655)),"Y","N")</f>
        <v>Y</v>
      </c>
      <c r="S655" s="1294" t="str">
        <f>IF(ISNUMBER(SEARCH(kpi_catalog[[#Headers],[Brand]],$Q655)),"Y","N")</f>
        <v>Y</v>
      </c>
      <c r="T655" s="1294" t="str">
        <f>IF(ISNUMBER(SEARCH(kpi_catalog[[#Headers],[Acquisition Period]],$Q655)),"Y","N")</f>
        <v>N</v>
      </c>
      <c r="U655" s="1294" t="str">
        <f>IF(ISNUMBER(SEARCH(kpi_catalog[[#Headers],[Engager Type]],$Q655)),"Y","N")</f>
        <v>N</v>
      </c>
      <c r="V655" s="1294" t="str">
        <f>IF(ISNUMBER(SEARCH(kpi_catalog[[#Headers],[Buyer Type]],$Q655)),"Y","N")</f>
        <v>N</v>
      </c>
      <c r="W655" s="1294" t="str">
        <f>IF(ISNUMBER(SEARCH(kpi_catalog[[#Headers],[Loyalty Filter]],$Q655)),"Y","N")</f>
        <v>Y</v>
      </c>
      <c r="X655" s="1294" t="str">
        <f>IF(ISNUMBER(SEARCH(kpi_catalog[[#Headers],[Channel]],$Q655)),"Y","N")</f>
        <v>N</v>
      </c>
      <c r="Y655" s="1294" t="str">
        <f>IF(ISNUMBER(SEARCH(kpi_catalog[[#Headers],[Campaign ID]],$Q655)),"Y","N")</f>
        <v>N</v>
      </c>
      <c r="Z655" s="1294" t="str">
        <f>IF(ISNUMBER(SEARCH(kpi_catalog[[#Headers],[Channel]],$Q655)),"Y","N")</f>
        <v>N</v>
      </c>
      <c r="AA655" s="1294" t="str">
        <f>IF(ISNUMBER(SEARCH(kpi_catalog[[#Headers],[Campaign ID]],$Q655)),"Y","N")</f>
        <v>N</v>
      </c>
      <c r="AB655" s="1294" t="str">
        <f>IF(ISNUMBER(SEARCH(kpi_catalog[[#Headers],[Campaign Name]],$Q655)),"Y","N")</f>
        <v>N</v>
      </c>
      <c r="AC655" s="1294" t="str">
        <f>IF(ISNUMBER(SEARCH(kpi_catalog[[#Headers],[Touchpoint]],$Q655)),"Y","N")</f>
        <v>N</v>
      </c>
      <c r="AD655" s="1294" t="str">
        <f>IF(ISNUMBER(SEARCH(kpi_catalog[[#Headers],[Campaign type]],$Q655)),"Y","N")</f>
        <v>N</v>
      </c>
      <c r="AE655" s="1294" t="str">
        <f>IF(ISNUMBER(SEARCH(kpi_catalog[[#Headers],[Product franchise]],$Q655)),"Y","N")</f>
        <v>N</v>
      </c>
      <c r="AF655" s="1294" t="str">
        <f>IF(ISNUMBER(SEARCH(kpi_catalog[[#Headers],[Product code]],$Q655)),"Y","N")</f>
        <v>Y</v>
      </c>
      <c r="AG655" s="1298"/>
      <c r="AH655" s="1296"/>
      <c r="AI655" s="1297"/>
      <c r="AJ655" s="1297"/>
    </row>
    <row r="656" spans="1:36" ht="30" customHeight="1">
      <c r="A656" s="1282">
        <v>654</v>
      </c>
      <c r="B656" s="1344" t="s">
        <v>4536</v>
      </c>
      <c r="C656" s="1296"/>
      <c r="D656" s="1323" t="s">
        <v>5941</v>
      </c>
      <c r="E656" s="1291" t="s">
        <v>5942</v>
      </c>
      <c r="F656" s="1291" t="s">
        <v>5944</v>
      </c>
      <c r="G656" s="1291" t="s">
        <v>4339</v>
      </c>
      <c r="H656" s="1291" t="s">
        <v>4336</v>
      </c>
      <c r="I656" s="1291" t="s">
        <v>145</v>
      </c>
      <c r="J656" s="1318" t="s">
        <v>5871</v>
      </c>
      <c r="K656" s="1291" t="s">
        <v>4346</v>
      </c>
      <c r="L656" s="1292" t="str">
        <f>IF(ISNUMBER(SEARCH(kpi_catalog[[#Headers],[Till Date]],K656)),"Y","N")</f>
        <v>N</v>
      </c>
      <c r="M656" s="1292" t="str">
        <f t="shared" si="14"/>
        <v>Y</v>
      </c>
      <c r="N656" s="1292" t="str">
        <f>IF(ISNUMBER(SEARCH(kpi_catalog[[#Headers],[YTD]],$K656)),"Y","N")</f>
        <v>Y</v>
      </c>
      <c r="O656" s="1292" t="str">
        <f t="shared" si="17"/>
        <v>N</v>
      </c>
      <c r="P656" s="1292" t="str">
        <f t="shared" si="18"/>
        <v>N</v>
      </c>
      <c r="Q656" s="1293" t="s">
        <v>5861</v>
      </c>
      <c r="R656" s="1319" t="str">
        <f>IF(ISNUMBER(SEARCH(kpi_catalog[[#Headers],[Division]],$Q656)),"Y","N")</f>
        <v>Y</v>
      </c>
      <c r="S656" s="1294" t="str">
        <f>IF(ISNUMBER(SEARCH(kpi_catalog[[#Headers],[Brand]],$Q656)),"Y","N")</f>
        <v>Y</v>
      </c>
      <c r="T656" s="1294" t="str">
        <f>IF(ISNUMBER(SEARCH(kpi_catalog[[#Headers],[Acquisition Period]],$Q656)),"Y","N")</f>
        <v>N</v>
      </c>
      <c r="U656" s="1294" t="str">
        <f>IF(ISNUMBER(SEARCH(kpi_catalog[[#Headers],[Engager Type]],$Q656)),"Y","N")</f>
        <v>N</v>
      </c>
      <c r="V656" s="1294" t="str">
        <f>IF(ISNUMBER(SEARCH(kpi_catalog[[#Headers],[Buyer Type]],$Q656)),"Y","N")</f>
        <v>N</v>
      </c>
      <c r="W656" s="1294" t="str">
        <f>IF(ISNUMBER(SEARCH(kpi_catalog[[#Headers],[Loyalty Filter]],$Q656)),"Y","N")</f>
        <v>Y</v>
      </c>
      <c r="X656" s="1294" t="str">
        <f>IF(ISNUMBER(SEARCH(kpi_catalog[[#Headers],[Channel]],$Q656)),"Y","N")</f>
        <v>N</v>
      </c>
      <c r="Y656" s="1294" t="str">
        <f>IF(ISNUMBER(SEARCH(kpi_catalog[[#Headers],[Campaign ID]],$Q656)),"Y","N")</f>
        <v>N</v>
      </c>
      <c r="Z656" s="1294" t="str">
        <f>IF(ISNUMBER(SEARCH(kpi_catalog[[#Headers],[Channel]],$Q656)),"Y","N")</f>
        <v>N</v>
      </c>
      <c r="AA656" s="1294" t="str">
        <f>IF(ISNUMBER(SEARCH(kpi_catalog[[#Headers],[Campaign ID]],$Q656)),"Y","N")</f>
        <v>N</v>
      </c>
      <c r="AB656" s="1294" t="str">
        <f>IF(ISNUMBER(SEARCH(kpi_catalog[[#Headers],[Campaign Name]],$Q656)),"Y","N")</f>
        <v>N</v>
      </c>
      <c r="AC656" s="1294" t="str">
        <f>IF(ISNUMBER(SEARCH(kpi_catalog[[#Headers],[Touchpoint]],$Q656)),"Y","N")</f>
        <v>N</v>
      </c>
      <c r="AD656" s="1294" t="str">
        <f>IF(ISNUMBER(SEARCH(kpi_catalog[[#Headers],[Campaign type]],$Q656)),"Y","N")</f>
        <v>N</v>
      </c>
      <c r="AE656" s="1294" t="str">
        <f>IF(ISNUMBER(SEARCH(kpi_catalog[[#Headers],[Product franchise]],$Q656)),"Y","N")</f>
        <v>N</v>
      </c>
      <c r="AF656" s="1294" t="str">
        <f>IF(ISNUMBER(SEARCH(kpi_catalog[[#Headers],[Product code]],$Q656)),"Y","N")</f>
        <v>Y</v>
      </c>
      <c r="AG656" s="1298"/>
      <c r="AH656" s="1296"/>
      <c r="AI656" s="1297"/>
      <c r="AJ656" s="1297"/>
    </row>
    <row r="657" spans="1:36" ht="30" customHeight="1">
      <c r="A657" s="1282">
        <v>655</v>
      </c>
      <c r="B657" s="1344" t="s">
        <v>4536</v>
      </c>
      <c r="C657" s="1296"/>
      <c r="D657" s="1323" t="s">
        <v>5884</v>
      </c>
      <c r="E657" s="1291" t="s">
        <v>5945</v>
      </c>
      <c r="F657" s="1291" t="s">
        <v>5946</v>
      </c>
      <c r="G657" s="1291" t="s">
        <v>3368</v>
      </c>
      <c r="H657" s="1291" t="s">
        <v>4336</v>
      </c>
      <c r="I657" s="1291" t="s">
        <v>145</v>
      </c>
      <c r="J657" s="1318" t="s">
        <v>5871</v>
      </c>
      <c r="K657" s="1291" t="s">
        <v>4346</v>
      </c>
      <c r="L657" s="1292" t="str">
        <f>IF(ISNUMBER(SEARCH(kpi_catalog[[#Headers],[Till Date]],K657)),"Y","N")</f>
        <v>N</v>
      </c>
      <c r="M657" s="1292" t="str">
        <f t="shared" ref="M657:M720" si="19">IF(OR(ISNUMBER(SEARCH(M$2,K657)),ISNUMBER(SEARCH("End Date",K657))),"Y","N")</f>
        <v>Y</v>
      </c>
      <c r="N657" s="1292" t="str">
        <f>IF(ISNUMBER(SEARCH(kpi_catalog[[#Headers],[YTD]],$K657)),"Y","N")</f>
        <v>Y</v>
      </c>
      <c r="O657" s="1292" t="str">
        <f t="shared" si="17"/>
        <v>N</v>
      </c>
      <c r="P657" s="1292" t="str">
        <f t="shared" si="18"/>
        <v>N</v>
      </c>
      <c r="Q657" s="1293" t="s">
        <v>5861</v>
      </c>
      <c r="R657" s="1319" t="str">
        <f>IF(ISNUMBER(SEARCH(kpi_catalog[[#Headers],[Division]],$Q657)),"Y","N")</f>
        <v>Y</v>
      </c>
      <c r="S657" s="1294" t="str">
        <f>IF(ISNUMBER(SEARCH(kpi_catalog[[#Headers],[Brand]],$Q657)),"Y","N")</f>
        <v>Y</v>
      </c>
      <c r="T657" s="1294" t="str">
        <f>IF(ISNUMBER(SEARCH(kpi_catalog[[#Headers],[Acquisition Period]],$Q657)),"Y","N")</f>
        <v>N</v>
      </c>
      <c r="U657" s="1294" t="str">
        <f>IF(ISNUMBER(SEARCH(kpi_catalog[[#Headers],[Engager Type]],$Q657)),"Y","N")</f>
        <v>N</v>
      </c>
      <c r="V657" s="1294" t="str">
        <f>IF(ISNUMBER(SEARCH(kpi_catalog[[#Headers],[Buyer Type]],$Q657)),"Y","N")</f>
        <v>N</v>
      </c>
      <c r="W657" s="1294" t="str">
        <f>IF(ISNUMBER(SEARCH(kpi_catalog[[#Headers],[Loyalty Filter]],$Q657)),"Y","N")</f>
        <v>Y</v>
      </c>
      <c r="X657" s="1294" t="str">
        <f>IF(ISNUMBER(SEARCH(kpi_catalog[[#Headers],[Channel]],$Q657)),"Y","N")</f>
        <v>N</v>
      </c>
      <c r="Y657" s="1294" t="str">
        <f>IF(ISNUMBER(SEARCH(kpi_catalog[[#Headers],[Campaign ID]],$Q657)),"Y","N")</f>
        <v>N</v>
      </c>
      <c r="Z657" s="1294" t="str">
        <f>IF(ISNUMBER(SEARCH(kpi_catalog[[#Headers],[Channel]],$Q657)),"Y","N")</f>
        <v>N</v>
      </c>
      <c r="AA657" s="1294" t="str">
        <f>IF(ISNUMBER(SEARCH(kpi_catalog[[#Headers],[Campaign ID]],$Q657)),"Y","N")</f>
        <v>N</v>
      </c>
      <c r="AB657" s="1294" t="str">
        <f>IF(ISNUMBER(SEARCH(kpi_catalog[[#Headers],[Campaign Name]],$Q657)),"Y","N")</f>
        <v>N</v>
      </c>
      <c r="AC657" s="1294" t="str">
        <f>IF(ISNUMBER(SEARCH(kpi_catalog[[#Headers],[Touchpoint]],$Q657)),"Y","N")</f>
        <v>N</v>
      </c>
      <c r="AD657" s="1294" t="str">
        <f>IF(ISNUMBER(SEARCH(kpi_catalog[[#Headers],[Campaign type]],$Q657)),"Y","N")</f>
        <v>N</v>
      </c>
      <c r="AE657" s="1294" t="str">
        <f>IF(ISNUMBER(SEARCH(kpi_catalog[[#Headers],[Product franchise]],$Q657)),"Y","N")</f>
        <v>N</v>
      </c>
      <c r="AF657" s="1294" t="str">
        <f>IF(ISNUMBER(SEARCH(kpi_catalog[[#Headers],[Product code]],$Q657)),"Y","N")</f>
        <v>Y</v>
      </c>
      <c r="AG657" s="1298"/>
      <c r="AH657" s="1296"/>
      <c r="AI657" s="1297"/>
      <c r="AJ657" s="1297"/>
    </row>
    <row r="658" spans="1:36" ht="30" customHeight="1">
      <c r="A658" s="1282">
        <v>656</v>
      </c>
      <c r="B658" s="1344" t="s">
        <v>4536</v>
      </c>
      <c r="C658" s="1296"/>
      <c r="D658" s="1323" t="s">
        <v>5884</v>
      </c>
      <c r="E658" s="1291" t="s">
        <v>5945</v>
      </c>
      <c r="F658" s="1291" t="s">
        <v>5947</v>
      </c>
      <c r="G658" s="1291" t="s">
        <v>4339</v>
      </c>
      <c r="H658" s="1291" t="s">
        <v>4336</v>
      </c>
      <c r="I658" s="1291" t="s">
        <v>145</v>
      </c>
      <c r="J658" s="1318" t="s">
        <v>5871</v>
      </c>
      <c r="K658" s="1291" t="s">
        <v>4346</v>
      </c>
      <c r="L658" s="1292" t="str">
        <f>IF(ISNUMBER(SEARCH(kpi_catalog[[#Headers],[Till Date]],K658)),"Y","N")</f>
        <v>N</v>
      </c>
      <c r="M658" s="1292" t="str">
        <f t="shared" si="19"/>
        <v>Y</v>
      </c>
      <c r="N658" s="1292" t="str">
        <f>IF(ISNUMBER(SEARCH(kpi_catalog[[#Headers],[YTD]],$K658)),"Y","N")</f>
        <v>Y</v>
      </c>
      <c r="O658" s="1292" t="str">
        <f t="shared" si="17"/>
        <v>N</v>
      </c>
      <c r="P658" s="1292" t="str">
        <f t="shared" si="18"/>
        <v>N</v>
      </c>
      <c r="Q658" s="1293" t="s">
        <v>5861</v>
      </c>
      <c r="R658" s="1319" t="str">
        <f>IF(ISNUMBER(SEARCH(kpi_catalog[[#Headers],[Division]],$Q658)),"Y","N")</f>
        <v>Y</v>
      </c>
      <c r="S658" s="1294" t="str">
        <f>IF(ISNUMBER(SEARCH(kpi_catalog[[#Headers],[Brand]],$Q658)),"Y","N")</f>
        <v>Y</v>
      </c>
      <c r="T658" s="1294" t="str">
        <f>IF(ISNUMBER(SEARCH(kpi_catalog[[#Headers],[Acquisition Period]],$Q658)),"Y","N")</f>
        <v>N</v>
      </c>
      <c r="U658" s="1294" t="str">
        <f>IF(ISNUMBER(SEARCH(kpi_catalog[[#Headers],[Engager Type]],$Q658)),"Y","N")</f>
        <v>N</v>
      </c>
      <c r="V658" s="1294" t="str">
        <f>IF(ISNUMBER(SEARCH(kpi_catalog[[#Headers],[Buyer Type]],$Q658)),"Y","N")</f>
        <v>N</v>
      </c>
      <c r="W658" s="1294" t="str">
        <f>IF(ISNUMBER(SEARCH(kpi_catalog[[#Headers],[Loyalty Filter]],$Q658)),"Y","N")</f>
        <v>Y</v>
      </c>
      <c r="X658" s="1294" t="str">
        <f>IF(ISNUMBER(SEARCH(kpi_catalog[[#Headers],[Channel]],$Q658)),"Y","N")</f>
        <v>N</v>
      </c>
      <c r="Y658" s="1294" t="str">
        <f>IF(ISNUMBER(SEARCH(kpi_catalog[[#Headers],[Campaign ID]],$Q658)),"Y","N")</f>
        <v>N</v>
      </c>
      <c r="Z658" s="1294" t="str">
        <f>IF(ISNUMBER(SEARCH(kpi_catalog[[#Headers],[Channel]],$Q658)),"Y","N")</f>
        <v>N</v>
      </c>
      <c r="AA658" s="1294" t="str">
        <f>IF(ISNUMBER(SEARCH(kpi_catalog[[#Headers],[Campaign ID]],$Q658)),"Y","N")</f>
        <v>N</v>
      </c>
      <c r="AB658" s="1294" t="str">
        <f>IF(ISNUMBER(SEARCH(kpi_catalog[[#Headers],[Campaign Name]],$Q658)),"Y","N")</f>
        <v>N</v>
      </c>
      <c r="AC658" s="1294" t="str">
        <f>IF(ISNUMBER(SEARCH(kpi_catalog[[#Headers],[Touchpoint]],$Q658)),"Y","N")</f>
        <v>N</v>
      </c>
      <c r="AD658" s="1294" t="str">
        <f>IF(ISNUMBER(SEARCH(kpi_catalog[[#Headers],[Campaign type]],$Q658)),"Y","N")</f>
        <v>N</v>
      </c>
      <c r="AE658" s="1294" t="str">
        <f>IF(ISNUMBER(SEARCH(kpi_catalog[[#Headers],[Product franchise]],$Q658)),"Y","N")</f>
        <v>N</v>
      </c>
      <c r="AF658" s="1294" t="str">
        <f>IF(ISNUMBER(SEARCH(kpi_catalog[[#Headers],[Product code]],$Q658)),"Y","N")</f>
        <v>Y</v>
      </c>
      <c r="AG658" s="1298"/>
      <c r="AH658" s="1296"/>
      <c r="AI658" s="1297"/>
      <c r="AJ658" s="1297"/>
    </row>
    <row r="659" spans="1:36" ht="30" customHeight="1">
      <c r="A659" s="1282">
        <v>657</v>
      </c>
      <c r="B659" s="1344" t="s">
        <v>4536</v>
      </c>
      <c r="C659" s="1296"/>
      <c r="D659" s="1323" t="s">
        <v>5941</v>
      </c>
      <c r="E659" s="1291" t="s">
        <v>5948</v>
      </c>
      <c r="F659" s="1291" t="s">
        <v>5949</v>
      </c>
      <c r="G659" s="1291" t="s">
        <v>3368</v>
      </c>
      <c r="H659" s="1291" t="s">
        <v>4336</v>
      </c>
      <c r="I659" s="1291" t="s">
        <v>145</v>
      </c>
      <c r="J659" s="1318" t="s">
        <v>5871</v>
      </c>
      <c r="K659" s="1291" t="s">
        <v>4346</v>
      </c>
      <c r="L659" s="1292" t="str">
        <f>IF(ISNUMBER(SEARCH(kpi_catalog[[#Headers],[Till Date]],K659)),"Y","N")</f>
        <v>N</v>
      </c>
      <c r="M659" s="1292" t="str">
        <f t="shared" si="19"/>
        <v>Y</v>
      </c>
      <c r="N659" s="1292" t="str">
        <f>IF(ISNUMBER(SEARCH(kpi_catalog[[#Headers],[YTD]],$K659)),"Y","N")</f>
        <v>Y</v>
      </c>
      <c r="O659" s="1292" t="str">
        <f t="shared" si="17"/>
        <v>N</v>
      </c>
      <c r="P659" s="1292" t="str">
        <f t="shared" si="18"/>
        <v>N</v>
      </c>
      <c r="Q659" s="1293" t="s">
        <v>5861</v>
      </c>
      <c r="R659" s="1319" t="str">
        <f>IF(ISNUMBER(SEARCH(kpi_catalog[[#Headers],[Division]],$Q659)),"Y","N")</f>
        <v>Y</v>
      </c>
      <c r="S659" s="1294" t="str">
        <f>IF(ISNUMBER(SEARCH(kpi_catalog[[#Headers],[Brand]],$Q659)),"Y","N")</f>
        <v>Y</v>
      </c>
      <c r="T659" s="1294" t="str">
        <f>IF(ISNUMBER(SEARCH(kpi_catalog[[#Headers],[Acquisition Period]],$Q659)),"Y","N")</f>
        <v>N</v>
      </c>
      <c r="U659" s="1294" t="str">
        <f>IF(ISNUMBER(SEARCH(kpi_catalog[[#Headers],[Engager Type]],$Q659)),"Y","N")</f>
        <v>N</v>
      </c>
      <c r="V659" s="1294" t="str">
        <f>IF(ISNUMBER(SEARCH(kpi_catalog[[#Headers],[Buyer Type]],$Q659)),"Y","N")</f>
        <v>N</v>
      </c>
      <c r="W659" s="1294" t="str">
        <f>IF(ISNUMBER(SEARCH(kpi_catalog[[#Headers],[Loyalty Filter]],$Q659)),"Y","N")</f>
        <v>Y</v>
      </c>
      <c r="X659" s="1294" t="str">
        <f>IF(ISNUMBER(SEARCH(kpi_catalog[[#Headers],[Channel]],$Q659)),"Y","N")</f>
        <v>N</v>
      </c>
      <c r="Y659" s="1294" t="str">
        <f>IF(ISNUMBER(SEARCH(kpi_catalog[[#Headers],[Campaign ID]],$Q659)),"Y","N")</f>
        <v>N</v>
      </c>
      <c r="Z659" s="1294" t="str">
        <f>IF(ISNUMBER(SEARCH(kpi_catalog[[#Headers],[Channel]],$Q659)),"Y","N")</f>
        <v>N</v>
      </c>
      <c r="AA659" s="1294" t="str">
        <f>IF(ISNUMBER(SEARCH(kpi_catalog[[#Headers],[Campaign ID]],$Q659)),"Y","N")</f>
        <v>N</v>
      </c>
      <c r="AB659" s="1294" t="str">
        <f>IF(ISNUMBER(SEARCH(kpi_catalog[[#Headers],[Campaign Name]],$Q659)),"Y","N")</f>
        <v>N</v>
      </c>
      <c r="AC659" s="1294" t="str">
        <f>IF(ISNUMBER(SEARCH(kpi_catalog[[#Headers],[Touchpoint]],$Q659)),"Y","N")</f>
        <v>N</v>
      </c>
      <c r="AD659" s="1294" t="str">
        <f>IF(ISNUMBER(SEARCH(kpi_catalog[[#Headers],[Campaign type]],$Q659)),"Y","N")</f>
        <v>N</v>
      </c>
      <c r="AE659" s="1294" t="str">
        <f>IF(ISNUMBER(SEARCH(kpi_catalog[[#Headers],[Product franchise]],$Q659)),"Y","N")</f>
        <v>N</v>
      </c>
      <c r="AF659" s="1294" t="str">
        <f>IF(ISNUMBER(SEARCH(kpi_catalog[[#Headers],[Product code]],$Q659)),"Y","N")</f>
        <v>Y</v>
      </c>
      <c r="AG659" s="1298"/>
      <c r="AH659" s="1296"/>
      <c r="AI659" s="1297"/>
      <c r="AJ659" s="1297"/>
    </row>
    <row r="660" spans="1:36" ht="30" customHeight="1">
      <c r="A660" s="1282">
        <v>658</v>
      </c>
      <c r="B660" s="1344" t="s">
        <v>4536</v>
      </c>
      <c r="C660" s="1296"/>
      <c r="D660" s="1323" t="s">
        <v>5941</v>
      </c>
      <c r="E660" s="1291" t="s">
        <v>5948</v>
      </c>
      <c r="F660" s="1291" t="s">
        <v>5950</v>
      </c>
      <c r="G660" s="1291" t="s">
        <v>4339</v>
      </c>
      <c r="H660" s="1291" t="s">
        <v>4336</v>
      </c>
      <c r="I660" s="1291" t="s">
        <v>145</v>
      </c>
      <c r="J660" s="1318" t="s">
        <v>5871</v>
      </c>
      <c r="K660" s="1291" t="s">
        <v>4346</v>
      </c>
      <c r="L660" s="1292" t="str">
        <f>IF(ISNUMBER(SEARCH(kpi_catalog[[#Headers],[Till Date]],K660)),"Y","N")</f>
        <v>N</v>
      </c>
      <c r="M660" s="1292" t="str">
        <f t="shared" si="19"/>
        <v>Y</v>
      </c>
      <c r="N660" s="1292" t="str">
        <f>IF(ISNUMBER(SEARCH(kpi_catalog[[#Headers],[YTD]],$K660)),"Y","N")</f>
        <v>Y</v>
      </c>
      <c r="O660" s="1292" t="str">
        <f t="shared" si="17"/>
        <v>N</v>
      </c>
      <c r="P660" s="1292" t="str">
        <f t="shared" si="18"/>
        <v>N</v>
      </c>
      <c r="Q660" s="1293" t="s">
        <v>5861</v>
      </c>
      <c r="R660" s="1319" t="str">
        <f>IF(ISNUMBER(SEARCH(kpi_catalog[[#Headers],[Division]],$Q660)),"Y","N")</f>
        <v>Y</v>
      </c>
      <c r="S660" s="1294" t="str">
        <f>IF(ISNUMBER(SEARCH(kpi_catalog[[#Headers],[Brand]],$Q660)),"Y","N")</f>
        <v>Y</v>
      </c>
      <c r="T660" s="1294" t="str">
        <f>IF(ISNUMBER(SEARCH(kpi_catalog[[#Headers],[Acquisition Period]],$Q660)),"Y","N")</f>
        <v>N</v>
      </c>
      <c r="U660" s="1294" t="str">
        <f>IF(ISNUMBER(SEARCH(kpi_catalog[[#Headers],[Engager Type]],$Q660)),"Y","N")</f>
        <v>N</v>
      </c>
      <c r="V660" s="1294" t="str">
        <f>IF(ISNUMBER(SEARCH(kpi_catalog[[#Headers],[Buyer Type]],$Q660)),"Y","N")</f>
        <v>N</v>
      </c>
      <c r="W660" s="1294" t="str">
        <f>IF(ISNUMBER(SEARCH(kpi_catalog[[#Headers],[Loyalty Filter]],$Q660)),"Y","N")</f>
        <v>Y</v>
      </c>
      <c r="X660" s="1294" t="str">
        <f>IF(ISNUMBER(SEARCH(kpi_catalog[[#Headers],[Channel]],$Q660)),"Y","N")</f>
        <v>N</v>
      </c>
      <c r="Y660" s="1294" t="str">
        <f>IF(ISNUMBER(SEARCH(kpi_catalog[[#Headers],[Campaign ID]],$Q660)),"Y","N")</f>
        <v>N</v>
      </c>
      <c r="Z660" s="1294" t="str">
        <f>IF(ISNUMBER(SEARCH(kpi_catalog[[#Headers],[Channel]],$Q660)),"Y","N")</f>
        <v>N</v>
      </c>
      <c r="AA660" s="1294" t="str">
        <f>IF(ISNUMBER(SEARCH(kpi_catalog[[#Headers],[Campaign ID]],$Q660)),"Y","N")</f>
        <v>N</v>
      </c>
      <c r="AB660" s="1294" t="str">
        <f>IF(ISNUMBER(SEARCH(kpi_catalog[[#Headers],[Campaign Name]],$Q660)),"Y","N")</f>
        <v>N</v>
      </c>
      <c r="AC660" s="1294" t="str">
        <f>IF(ISNUMBER(SEARCH(kpi_catalog[[#Headers],[Touchpoint]],$Q660)),"Y","N")</f>
        <v>N</v>
      </c>
      <c r="AD660" s="1294" t="str">
        <f>IF(ISNUMBER(SEARCH(kpi_catalog[[#Headers],[Campaign type]],$Q660)),"Y","N")</f>
        <v>N</v>
      </c>
      <c r="AE660" s="1294" t="str">
        <f>IF(ISNUMBER(SEARCH(kpi_catalog[[#Headers],[Product franchise]],$Q660)),"Y","N")</f>
        <v>N</v>
      </c>
      <c r="AF660" s="1294" t="str">
        <f>IF(ISNUMBER(SEARCH(kpi_catalog[[#Headers],[Product code]],$Q660)),"Y","N")</f>
        <v>Y</v>
      </c>
      <c r="AG660" s="1298"/>
      <c r="AH660" s="1296"/>
      <c r="AI660" s="1297"/>
      <c r="AJ660" s="1297"/>
    </row>
    <row r="661" spans="1:36" ht="30" customHeight="1">
      <c r="A661" s="1282">
        <v>659</v>
      </c>
      <c r="B661" s="1344" t="s">
        <v>4536</v>
      </c>
      <c r="C661" s="1296"/>
      <c r="D661" s="1323" t="s">
        <v>5884</v>
      </c>
      <c r="E661" s="1291" t="s">
        <v>5951</v>
      </c>
      <c r="F661" s="1291" t="s">
        <v>5952</v>
      </c>
      <c r="G661" s="1291" t="s">
        <v>3368</v>
      </c>
      <c r="H661" s="1291" t="s">
        <v>4336</v>
      </c>
      <c r="I661" s="1291" t="s">
        <v>145</v>
      </c>
      <c r="J661" s="1318" t="s">
        <v>5871</v>
      </c>
      <c r="K661" s="1291" t="s">
        <v>4346</v>
      </c>
      <c r="L661" s="1292" t="str">
        <f>IF(ISNUMBER(SEARCH(kpi_catalog[[#Headers],[Till Date]],K661)),"Y","N")</f>
        <v>N</v>
      </c>
      <c r="M661" s="1292" t="str">
        <f t="shared" si="19"/>
        <v>Y</v>
      </c>
      <c r="N661" s="1292" t="str">
        <f>IF(ISNUMBER(SEARCH(kpi_catalog[[#Headers],[YTD]],$K661)),"Y","N")</f>
        <v>Y</v>
      </c>
      <c r="O661" s="1292" t="str">
        <f t="shared" si="17"/>
        <v>N</v>
      </c>
      <c r="P661" s="1292" t="str">
        <f t="shared" si="18"/>
        <v>N</v>
      </c>
      <c r="Q661" s="1293" t="s">
        <v>5861</v>
      </c>
      <c r="R661" s="1319" t="str">
        <f>IF(ISNUMBER(SEARCH(kpi_catalog[[#Headers],[Division]],$Q661)),"Y","N")</f>
        <v>Y</v>
      </c>
      <c r="S661" s="1294" t="str">
        <f>IF(ISNUMBER(SEARCH(kpi_catalog[[#Headers],[Brand]],$Q661)),"Y","N")</f>
        <v>Y</v>
      </c>
      <c r="T661" s="1294" t="str">
        <f>IF(ISNUMBER(SEARCH(kpi_catalog[[#Headers],[Acquisition Period]],$Q661)),"Y","N")</f>
        <v>N</v>
      </c>
      <c r="U661" s="1294" t="str">
        <f>IF(ISNUMBER(SEARCH(kpi_catalog[[#Headers],[Engager Type]],$Q661)),"Y","N")</f>
        <v>N</v>
      </c>
      <c r="V661" s="1294" t="str">
        <f>IF(ISNUMBER(SEARCH(kpi_catalog[[#Headers],[Buyer Type]],$Q661)),"Y","N")</f>
        <v>N</v>
      </c>
      <c r="W661" s="1294" t="str">
        <f>IF(ISNUMBER(SEARCH(kpi_catalog[[#Headers],[Loyalty Filter]],$Q661)),"Y","N")</f>
        <v>Y</v>
      </c>
      <c r="X661" s="1294" t="str">
        <f>IF(ISNUMBER(SEARCH(kpi_catalog[[#Headers],[Channel]],$Q661)),"Y","N")</f>
        <v>N</v>
      </c>
      <c r="Y661" s="1294" t="str">
        <f>IF(ISNUMBER(SEARCH(kpi_catalog[[#Headers],[Campaign ID]],$Q661)),"Y","N")</f>
        <v>N</v>
      </c>
      <c r="Z661" s="1294" t="str">
        <f>IF(ISNUMBER(SEARCH(kpi_catalog[[#Headers],[Channel]],$Q661)),"Y","N")</f>
        <v>N</v>
      </c>
      <c r="AA661" s="1294" t="str">
        <f>IF(ISNUMBER(SEARCH(kpi_catalog[[#Headers],[Campaign ID]],$Q661)),"Y","N")</f>
        <v>N</v>
      </c>
      <c r="AB661" s="1294" t="str">
        <f>IF(ISNUMBER(SEARCH(kpi_catalog[[#Headers],[Campaign Name]],$Q661)),"Y","N")</f>
        <v>N</v>
      </c>
      <c r="AC661" s="1294" t="str">
        <f>IF(ISNUMBER(SEARCH(kpi_catalog[[#Headers],[Touchpoint]],$Q661)),"Y","N")</f>
        <v>N</v>
      </c>
      <c r="AD661" s="1294" t="str">
        <f>IF(ISNUMBER(SEARCH(kpi_catalog[[#Headers],[Campaign type]],$Q661)),"Y","N")</f>
        <v>N</v>
      </c>
      <c r="AE661" s="1294" t="str">
        <f>IF(ISNUMBER(SEARCH(kpi_catalog[[#Headers],[Product franchise]],$Q661)),"Y","N")</f>
        <v>N</v>
      </c>
      <c r="AF661" s="1294" t="str">
        <f>IF(ISNUMBER(SEARCH(kpi_catalog[[#Headers],[Product code]],$Q661)),"Y","N")</f>
        <v>Y</v>
      </c>
      <c r="AG661" s="1298"/>
      <c r="AH661" s="1296"/>
      <c r="AI661" s="1297"/>
      <c r="AJ661" s="1297"/>
    </row>
    <row r="662" spans="1:36" ht="30" customHeight="1">
      <c r="A662" s="1282">
        <v>660</v>
      </c>
      <c r="B662" s="1344" t="s">
        <v>4536</v>
      </c>
      <c r="C662" s="1296"/>
      <c r="D662" s="1323" t="s">
        <v>5884</v>
      </c>
      <c r="E662" s="1291" t="s">
        <v>5951</v>
      </c>
      <c r="F662" s="1291" t="s">
        <v>5953</v>
      </c>
      <c r="G662" s="1291" t="s">
        <v>4339</v>
      </c>
      <c r="H662" s="1291" t="s">
        <v>4336</v>
      </c>
      <c r="I662" s="1291" t="s">
        <v>145</v>
      </c>
      <c r="J662" s="1318" t="s">
        <v>5871</v>
      </c>
      <c r="K662" s="1291" t="s">
        <v>4346</v>
      </c>
      <c r="L662" s="1292" t="str">
        <f>IF(ISNUMBER(SEARCH(kpi_catalog[[#Headers],[Till Date]],K662)),"Y","N")</f>
        <v>N</v>
      </c>
      <c r="M662" s="1292" t="str">
        <f t="shared" si="19"/>
        <v>Y</v>
      </c>
      <c r="N662" s="1292" t="str">
        <f>IF(ISNUMBER(SEARCH(kpi_catalog[[#Headers],[YTD]],$K662)),"Y","N")</f>
        <v>Y</v>
      </c>
      <c r="O662" s="1292" t="str">
        <f t="shared" si="17"/>
        <v>N</v>
      </c>
      <c r="P662" s="1292" t="str">
        <f t="shared" si="18"/>
        <v>N</v>
      </c>
      <c r="Q662" s="1293" t="s">
        <v>5861</v>
      </c>
      <c r="R662" s="1319" t="str">
        <f>IF(ISNUMBER(SEARCH(kpi_catalog[[#Headers],[Division]],$Q662)),"Y","N")</f>
        <v>Y</v>
      </c>
      <c r="S662" s="1294" t="str">
        <f>IF(ISNUMBER(SEARCH(kpi_catalog[[#Headers],[Brand]],$Q662)),"Y","N")</f>
        <v>Y</v>
      </c>
      <c r="T662" s="1294" t="str">
        <f>IF(ISNUMBER(SEARCH(kpi_catalog[[#Headers],[Acquisition Period]],$Q662)),"Y","N")</f>
        <v>N</v>
      </c>
      <c r="U662" s="1294" t="str">
        <f>IF(ISNUMBER(SEARCH(kpi_catalog[[#Headers],[Engager Type]],$Q662)),"Y","N")</f>
        <v>N</v>
      </c>
      <c r="V662" s="1294" t="str">
        <f>IF(ISNUMBER(SEARCH(kpi_catalog[[#Headers],[Buyer Type]],$Q662)),"Y","N")</f>
        <v>N</v>
      </c>
      <c r="W662" s="1294" t="str">
        <f>IF(ISNUMBER(SEARCH(kpi_catalog[[#Headers],[Loyalty Filter]],$Q662)),"Y","N")</f>
        <v>Y</v>
      </c>
      <c r="X662" s="1294" t="str">
        <f>IF(ISNUMBER(SEARCH(kpi_catalog[[#Headers],[Channel]],$Q662)),"Y","N")</f>
        <v>N</v>
      </c>
      <c r="Y662" s="1294" t="str">
        <f>IF(ISNUMBER(SEARCH(kpi_catalog[[#Headers],[Campaign ID]],$Q662)),"Y","N")</f>
        <v>N</v>
      </c>
      <c r="Z662" s="1294" t="str">
        <f>IF(ISNUMBER(SEARCH(kpi_catalog[[#Headers],[Channel]],$Q662)),"Y","N")</f>
        <v>N</v>
      </c>
      <c r="AA662" s="1294" t="str">
        <f>IF(ISNUMBER(SEARCH(kpi_catalog[[#Headers],[Campaign ID]],$Q662)),"Y","N")</f>
        <v>N</v>
      </c>
      <c r="AB662" s="1294" t="str">
        <f>IF(ISNUMBER(SEARCH(kpi_catalog[[#Headers],[Campaign Name]],$Q662)),"Y","N")</f>
        <v>N</v>
      </c>
      <c r="AC662" s="1294" t="str">
        <f>IF(ISNUMBER(SEARCH(kpi_catalog[[#Headers],[Touchpoint]],$Q662)),"Y","N")</f>
        <v>N</v>
      </c>
      <c r="AD662" s="1294" t="str">
        <f>IF(ISNUMBER(SEARCH(kpi_catalog[[#Headers],[Campaign type]],$Q662)),"Y","N")</f>
        <v>N</v>
      </c>
      <c r="AE662" s="1294" t="str">
        <f>IF(ISNUMBER(SEARCH(kpi_catalog[[#Headers],[Product franchise]],$Q662)),"Y","N")</f>
        <v>N</v>
      </c>
      <c r="AF662" s="1294" t="str">
        <f>IF(ISNUMBER(SEARCH(kpi_catalog[[#Headers],[Product code]],$Q662)),"Y","N")</f>
        <v>Y</v>
      </c>
      <c r="AG662" s="1298"/>
      <c r="AH662" s="1296"/>
      <c r="AI662" s="1297"/>
      <c r="AJ662" s="1297"/>
    </row>
    <row r="663" spans="1:36" ht="30" customHeight="1">
      <c r="A663" s="1282">
        <v>661</v>
      </c>
      <c r="B663" s="1344" t="s">
        <v>4536</v>
      </c>
      <c r="C663" s="1296"/>
      <c r="D663" s="1323" t="s">
        <v>5941</v>
      </c>
      <c r="E663" s="1291" t="s">
        <v>5954</v>
      </c>
      <c r="F663" s="1291" t="s">
        <v>5955</v>
      </c>
      <c r="G663" s="1291" t="s">
        <v>3368</v>
      </c>
      <c r="H663" s="1291" t="s">
        <v>4336</v>
      </c>
      <c r="I663" s="1291" t="s">
        <v>145</v>
      </c>
      <c r="J663" s="1318" t="s">
        <v>5871</v>
      </c>
      <c r="K663" s="1291" t="s">
        <v>4346</v>
      </c>
      <c r="L663" s="1292" t="str">
        <f>IF(ISNUMBER(SEARCH(kpi_catalog[[#Headers],[Till Date]],K663)),"Y","N")</f>
        <v>N</v>
      </c>
      <c r="M663" s="1292" t="str">
        <f t="shared" si="19"/>
        <v>Y</v>
      </c>
      <c r="N663" s="1292" t="str">
        <f>IF(ISNUMBER(SEARCH(kpi_catalog[[#Headers],[YTD]],$K663)),"Y","N")</f>
        <v>Y</v>
      </c>
      <c r="O663" s="1292" t="str">
        <f t="shared" si="17"/>
        <v>N</v>
      </c>
      <c r="P663" s="1292" t="str">
        <f t="shared" si="18"/>
        <v>N</v>
      </c>
      <c r="Q663" s="1293" t="s">
        <v>5861</v>
      </c>
      <c r="R663" s="1319" t="str">
        <f>IF(ISNUMBER(SEARCH(kpi_catalog[[#Headers],[Division]],$Q663)),"Y","N")</f>
        <v>Y</v>
      </c>
      <c r="S663" s="1294" t="str">
        <f>IF(ISNUMBER(SEARCH(kpi_catalog[[#Headers],[Brand]],$Q663)),"Y","N")</f>
        <v>Y</v>
      </c>
      <c r="T663" s="1294" t="str">
        <f>IF(ISNUMBER(SEARCH(kpi_catalog[[#Headers],[Acquisition Period]],$Q663)),"Y","N")</f>
        <v>N</v>
      </c>
      <c r="U663" s="1294" t="str">
        <f>IF(ISNUMBER(SEARCH(kpi_catalog[[#Headers],[Engager Type]],$Q663)),"Y","N")</f>
        <v>N</v>
      </c>
      <c r="V663" s="1294" t="str">
        <f>IF(ISNUMBER(SEARCH(kpi_catalog[[#Headers],[Buyer Type]],$Q663)),"Y","N")</f>
        <v>N</v>
      </c>
      <c r="W663" s="1294" t="str">
        <f>IF(ISNUMBER(SEARCH(kpi_catalog[[#Headers],[Loyalty Filter]],$Q663)),"Y","N")</f>
        <v>Y</v>
      </c>
      <c r="X663" s="1294" t="str">
        <f>IF(ISNUMBER(SEARCH(kpi_catalog[[#Headers],[Channel]],$Q663)),"Y","N")</f>
        <v>N</v>
      </c>
      <c r="Y663" s="1294" t="str">
        <f>IF(ISNUMBER(SEARCH(kpi_catalog[[#Headers],[Campaign ID]],$Q663)),"Y","N")</f>
        <v>N</v>
      </c>
      <c r="Z663" s="1294" t="str">
        <f>IF(ISNUMBER(SEARCH(kpi_catalog[[#Headers],[Channel]],$Q663)),"Y","N")</f>
        <v>N</v>
      </c>
      <c r="AA663" s="1294" t="str">
        <f>IF(ISNUMBER(SEARCH(kpi_catalog[[#Headers],[Campaign ID]],$Q663)),"Y","N")</f>
        <v>N</v>
      </c>
      <c r="AB663" s="1294" t="str">
        <f>IF(ISNUMBER(SEARCH(kpi_catalog[[#Headers],[Campaign Name]],$Q663)),"Y","N")</f>
        <v>N</v>
      </c>
      <c r="AC663" s="1294" t="str">
        <f>IF(ISNUMBER(SEARCH(kpi_catalog[[#Headers],[Touchpoint]],$Q663)),"Y","N")</f>
        <v>N</v>
      </c>
      <c r="AD663" s="1294" t="str">
        <f>IF(ISNUMBER(SEARCH(kpi_catalog[[#Headers],[Campaign type]],$Q663)),"Y","N")</f>
        <v>N</v>
      </c>
      <c r="AE663" s="1294" t="str">
        <f>IF(ISNUMBER(SEARCH(kpi_catalog[[#Headers],[Product franchise]],$Q663)),"Y","N")</f>
        <v>N</v>
      </c>
      <c r="AF663" s="1294" t="str">
        <f>IF(ISNUMBER(SEARCH(kpi_catalog[[#Headers],[Product code]],$Q663)),"Y","N")</f>
        <v>Y</v>
      </c>
      <c r="AG663" s="1298"/>
      <c r="AH663" s="1296"/>
      <c r="AI663" s="1297"/>
      <c r="AJ663" s="1297"/>
    </row>
    <row r="664" spans="1:36" ht="30" customHeight="1">
      <c r="A664" s="1282">
        <v>662</v>
      </c>
      <c r="B664" s="1344" t="s">
        <v>4536</v>
      </c>
      <c r="C664" s="1296"/>
      <c r="D664" s="1323" t="s">
        <v>5941</v>
      </c>
      <c r="E664" s="1291" t="s">
        <v>5954</v>
      </c>
      <c r="F664" s="1291" t="s">
        <v>5956</v>
      </c>
      <c r="G664" s="1291" t="s">
        <v>4339</v>
      </c>
      <c r="H664" s="1291" t="s">
        <v>4336</v>
      </c>
      <c r="I664" s="1291" t="s">
        <v>145</v>
      </c>
      <c r="J664" s="1318" t="s">
        <v>5871</v>
      </c>
      <c r="K664" s="1291" t="s">
        <v>4346</v>
      </c>
      <c r="L664" s="1292" t="str">
        <f>IF(ISNUMBER(SEARCH(kpi_catalog[[#Headers],[Till Date]],K664)),"Y","N")</f>
        <v>N</v>
      </c>
      <c r="M664" s="1292" t="str">
        <f t="shared" si="19"/>
        <v>Y</v>
      </c>
      <c r="N664" s="1292" t="str">
        <f>IF(ISNUMBER(SEARCH(kpi_catalog[[#Headers],[YTD]],$K664)),"Y","N")</f>
        <v>Y</v>
      </c>
      <c r="O664" s="1292" t="str">
        <f t="shared" si="17"/>
        <v>N</v>
      </c>
      <c r="P664" s="1292" t="str">
        <f t="shared" si="18"/>
        <v>N</v>
      </c>
      <c r="Q664" s="1293" t="s">
        <v>5861</v>
      </c>
      <c r="R664" s="1319" t="str">
        <f>IF(ISNUMBER(SEARCH(kpi_catalog[[#Headers],[Division]],$Q664)),"Y","N")</f>
        <v>Y</v>
      </c>
      <c r="S664" s="1294" t="str">
        <f>IF(ISNUMBER(SEARCH(kpi_catalog[[#Headers],[Brand]],$Q664)),"Y","N")</f>
        <v>Y</v>
      </c>
      <c r="T664" s="1294" t="str">
        <f>IF(ISNUMBER(SEARCH(kpi_catalog[[#Headers],[Acquisition Period]],$Q664)),"Y","N")</f>
        <v>N</v>
      </c>
      <c r="U664" s="1294" t="str">
        <f>IF(ISNUMBER(SEARCH(kpi_catalog[[#Headers],[Engager Type]],$Q664)),"Y","N")</f>
        <v>N</v>
      </c>
      <c r="V664" s="1294" t="str">
        <f>IF(ISNUMBER(SEARCH(kpi_catalog[[#Headers],[Buyer Type]],$Q664)),"Y","N")</f>
        <v>N</v>
      </c>
      <c r="W664" s="1294" t="str">
        <f>IF(ISNUMBER(SEARCH(kpi_catalog[[#Headers],[Loyalty Filter]],$Q664)),"Y","N")</f>
        <v>Y</v>
      </c>
      <c r="X664" s="1294" t="str">
        <f>IF(ISNUMBER(SEARCH(kpi_catalog[[#Headers],[Channel]],$Q664)),"Y","N")</f>
        <v>N</v>
      </c>
      <c r="Y664" s="1294" t="str">
        <f>IF(ISNUMBER(SEARCH(kpi_catalog[[#Headers],[Campaign ID]],$Q664)),"Y","N")</f>
        <v>N</v>
      </c>
      <c r="Z664" s="1294" t="str">
        <f>IF(ISNUMBER(SEARCH(kpi_catalog[[#Headers],[Channel]],$Q664)),"Y","N")</f>
        <v>N</v>
      </c>
      <c r="AA664" s="1294" t="str">
        <f>IF(ISNUMBER(SEARCH(kpi_catalog[[#Headers],[Campaign ID]],$Q664)),"Y","N")</f>
        <v>N</v>
      </c>
      <c r="AB664" s="1294" t="str">
        <f>IF(ISNUMBER(SEARCH(kpi_catalog[[#Headers],[Campaign Name]],$Q664)),"Y","N")</f>
        <v>N</v>
      </c>
      <c r="AC664" s="1294" t="str">
        <f>IF(ISNUMBER(SEARCH(kpi_catalog[[#Headers],[Touchpoint]],$Q664)),"Y","N")</f>
        <v>N</v>
      </c>
      <c r="AD664" s="1294" t="str">
        <f>IF(ISNUMBER(SEARCH(kpi_catalog[[#Headers],[Campaign type]],$Q664)),"Y","N")</f>
        <v>N</v>
      </c>
      <c r="AE664" s="1294" t="str">
        <f>IF(ISNUMBER(SEARCH(kpi_catalog[[#Headers],[Product franchise]],$Q664)),"Y","N")</f>
        <v>N</v>
      </c>
      <c r="AF664" s="1294" t="str">
        <f>IF(ISNUMBER(SEARCH(kpi_catalog[[#Headers],[Product code]],$Q664)),"Y","N")</f>
        <v>Y</v>
      </c>
      <c r="AG664" s="1298"/>
      <c r="AH664" s="1296"/>
      <c r="AI664" s="1297"/>
      <c r="AJ664" s="1297"/>
    </row>
    <row r="665" spans="1:36" ht="30" customHeight="1">
      <c r="A665" s="1282">
        <v>663</v>
      </c>
      <c r="B665" s="1344" t="s">
        <v>4536</v>
      </c>
      <c r="C665" s="1296"/>
      <c r="D665" s="1323" t="s">
        <v>5884</v>
      </c>
      <c r="E665" s="1291" t="s">
        <v>5957</v>
      </c>
      <c r="F665" s="1291" t="s">
        <v>5958</v>
      </c>
      <c r="G665" s="1291" t="s">
        <v>3368</v>
      </c>
      <c r="H665" s="1291" t="s">
        <v>4336</v>
      </c>
      <c r="I665" s="1291" t="s">
        <v>145</v>
      </c>
      <c r="J665" s="1318" t="s">
        <v>5871</v>
      </c>
      <c r="K665" s="1291" t="s">
        <v>4346</v>
      </c>
      <c r="L665" s="1292" t="str">
        <f>IF(ISNUMBER(SEARCH(kpi_catalog[[#Headers],[Till Date]],K665)),"Y","N")</f>
        <v>N</v>
      </c>
      <c r="M665" s="1292" t="str">
        <f t="shared" si="19"/>
        <v>Y</v>
      </c>
      <c r="N665" s="1292" t="str">
        <f>IF(ISNUMBER(SEARCH(kpi_catalog[[#Headers],[YTD]],$K665)),"Y","N")</f>
        <v>Y</v>
      </c>
      <c r="O665" s="1292" t="str">
        <f t="shared" si="17"/>
        <v>N</v>
      </c>
      <c r="P665" s="1292" t="str">
        <f t="shared" si="18"/>
        <v>N</v>
      </c>
      <c r="Q665" s="1293" t="s">
        <v>5861</v>
      </c>
      <c r="R665" s="1319" t="str">
        <f>IF(ISNUMBER(SEARCH(kpi_catalog[[#Headers],[Division]],$Q665)),"Y","N")</f>
        <v>Y</v>
      </c>
      <c r="S665" s="1294" t="str">
        <f>IF(ISNUMBER(SEARCH(kpi_catalog[[#Headers],[Brand]],$Q665)),"Y","N")</f>
        <v>Y</v>
      </c>
      <c r="T665" s="1294" t="str">
        <f>IF(ISNUMBER(SEARCH(kpi_catalog[[#Headers],[Acquisition Period]],$Q665)),"Y","N")</f>
        <v>N</v>
      </c>
      <c r="U665" s="1294" t="str">
        <f>IF(ISNUMBER(SEARCH(kpi_catalog[[#Headers],[Engager Type]],$Q665)),"Y","N")</f>
        <v>N</v>
      </c>
      <c r="V665" s="1294" t="str">
        <f>IF(ISNUMBER(SEARCH(kpi_catalog[[#Headers],[Buyer Type]],$Q665)),"Y","N")</f>
        <v>N</v>
      </c>
      <c r="W665" s="1294" t="str">
        <f>IF(ISNUMBER(SEARCH(kpi_catalog[[#Headers],[Loyalty Filter]],$Q665)),"Y","N")</f>
        <v>Y</v>
      </c>
      <c r="X665" s="1294" t="str">
        <f>IF(ISNUMBER(SEARCH(kpi_catalog[[#Headers],[Channel]],$Q665)),"Y","N")</f>
        <v>N</v>
      </c>
      <c r="Y665" s="1294" t="str">
        <f>IF(ISNUMBER(SEARCH(kpi_catalog[[#Headers],[Campaign ID]],$Q665)),"Y","N")</f>
        <v>N</v>
      </c>
      <c r="Z665" s="1294" t="str">
        <f>IF(ISNUMBER(SEARCH(kpi_catalog[[#Headers],[Channel]],$Q665)),"Y","N")</f>
        <v>N</v>
      </c>
      <c r="AA665" s="1294" t="str">
        <f>IF(ISNUMBER(SEARCH(kpi_catalog[[#Headers],[Campaign ID]],$Q665)),"Y","N")</f>
        <v>N</v>
      </c>
      <c r="AB665" s="1294" t="str">
        <f>IF(ISNUMBER(SEARCH(kpi_catalog[[#Headers],[Campaign Name]],$Q665)),"Y","N")</f>
        <v>N</v>
      </c>
      <c r="AC665" s="1294" t="str">
        <f>IF(ISNUMBER(SEARCH(kpi_catalog[[#Headers],[Touchpoint]],$Q665)),"Y","N")</f>
        <v>N</v>
      </c>
      <c r="AD665" s="1294" t="str">
        <f>IF(ISNUMBER(SEARCH(kpi_catalog[[#Headers],[Campaign type]],$Q665)),"Y","N")</f>
        <v>N</v>
      </c>
      <c r="AE665" s="1294" t="str">
        <f>IF(ISNUMBER(SEARCH(kpi_catalog[[#Headers],[Product franchise]],$Q665)),"Y","N")</f>
        <v>N</v>
      </c>
      <c r="AF665" s="1294" t="str">
        <f>IF(ISNUMBER(SEARCH(kpi_catalog[[#Headers],[Product code]],$Q665)),"Y","N")</f>
        <v>Y</v>
      </c>
      <c r="AG665" s="1298"/>
      <c r="AH665" s="1296"/>
      <c r="AI665" s="1297"/>
      <c r="AJ665" s="1297"/>
    </row>
    <row r="666" spans="1:36" ht="30" customHeight="1">
      <c r="A666" s="1282">
        <v>664</v>
      </c>
      <c r="B666" s="1344" t="s">
        <v>4536</v>
      </c>
      <c r="C666" s="1296"/>
      <c r="D666" s="1323" t="s">
        <v>5884</v>
      </c>
      <c r="E666" s="1291" t="s">
        <v>5957</v>
      </c>
      <c r="F666" s="1291" t="s">
        <v>5959</v>
      </c>
      <c r="G666" s="1291" t="s">
        <v>4339</v>
      </c>
      <c r="H666" s="1291" t="s">
        <v>4336</v>
      </c>
      <c r="I666" s="1291" t="s">
        <v>145</v>
      </c>
      <c r="J666" s="1318" t="s">
        <v>5871</v>
      </c>
      <c r="K666" s="1291" t="s">
        <v>4346</v>
      </c>
      <c r="L666" s="1292" t="str">
        <f>IF(ISNUMBER(SEARCH(kpi_catalog[[#Headers],[Till Date]],K666)),"Y","N")</f>
        <v>N</v>
      </c>
      <c r="M666" s="1292" t="str">
        <f t="shared" si="19"/>
        <v>Y</v>
      </c>
      <c r="N666" s="1292" t="str">
        <f>IF(ISNUMBER(SEARCH(kpi_catalog[[#Headers],[YTD]],$K666)),"Y","N")</f>
        <v>Y</v>
      </c>
      <c r="O666" s="1292" t="str">
        <f t="shared" si="17"/>
        <v>N</v>
      </c>
      <c r="P666" s="1292" t="str">
        <f t="shared" si="18"/>
        <v>N</v>
      </c>
      <c r="Q666" s="1293" t="s">
        <v>5861</v>
      </c>
      <c r="R666" s="1319" t="str">
        <f>IF(ISNUMBER(SEARCH(kpi_catalog[[#Headers],[Division]],$Q666)),"Y","N")</f>
        <v>Y</v>
      </c>
      <c r="S666" s="1294" t="str">
        <f>IF(ISNUMBER(SEARCH(kpi_catalog[[#Headers],[Brand]],$Q666)),"Y","N")</f>
        <v>Y</v>
      </c>
      <c r="T666" s="1294" t="str">
        <f>IF(ISNUMBER(SEARCH(kpi_catalog[[#Headers],[Acquisition Period]],$Q666)),"Y","N")</f>
        <v>N</v>
      </c>
      <c r="U666" s="1294" t="str">
        <f>IF(ISNUMBER(SEARCH(kpi_catalog[[#Headers],[Engager Type]],$Q666)),"Y","N")</f>
        <v>N</v>
      </c>
      <c r="V666" s="1294" t="str">
        <f>IF(ISNUMBER(SEARCH(kpi_catalog[[#Headers],[Buyer Type]],$Q666)),"Y","N")</f>
        <v>N</v>
      </c>
      <c r="W666" s="1294" t="str">
        <f>IF(ISNUMBER(SEARCH(kpi_catalog[[#Headers],[Loyalty Filter]],$Q666)),"Y","N")</f>
        <v>Y</v>
      </c>
      <c r="X666" s="1294" t="str">
        <f>IF(ISNUMBER(SEARCH(kpi_catalog[[#Headers],[Channel]],$Q666)),"Y","N")</f>
        <v>N</v>
      </c>
      <c r="Y666" s="1294" t="str">
        <f>IF(ISNUMBER(SEARCH(kpi_catalog[[#Headers],[Campaign ID]],$Q666)),"Y","N")</f>
        <v>N</v>
      </c>
      <c r="Z666" s="1294" t="str">
        <f>IF(ISNUMBER(SEARCH(kpi_catalog[[#Headers],[Channel]],$Q666)),"Y","N")</f>
        <v>N</v>
      </c>
      <c r="AA666" s="1294" t="str">
        <f>IF(ISNUMBER(SEARCH(kpi_catalog[[#Headers],[Campaign ID]],$Q666)),"Y","N")</f>
        <v>N</v>
      </c>
      <c r="AB666" s="1294" t="str">
        <f>IF(ISNUMBER(SEARCH(kpi_catalog[[#Headers],[Campaign Name]],$Q666)),"Y","N")</f>
        <v>N</v>
      </c>
      <c r="AC666" s="1294" t="str">
        <f>IF(ISNUMBER(SEARCH(kpi_catalog[[#Headers],[Touchpoint]],$Q666)),"Y","N")</f>
        <v>N</v>
      </c>
      <c r="AD666" s="1294" t="str">
        <f>IF(ISNUMBER(SEARCH(kpi_catalog[[#Headers],[Campaign type]],$Q666)),"Y","N")</f>
        <v>N</v>
      </c>
      <c r="AE666" s="1294" t="str">
        <f>IF(ISNUMBER(SEARCH(kpi_catalog[[#Headers],[Product franchise]],$Q666)),"Y","N")</f>
        <v>N</v>
      </c>
      <c r="AF666" s="1294" t="str">
        <f>IF(ISNUMBER(SEARCH(kpi_catalog[[#Headers],[Product code]],$Q666)),"Y","N")</f>
        <v>Y</v>
      </c>
      <c r="AG666" s="1298"/>
      <c r="AH666" s="1296"/>
      <c r="AI666" s="1297"/>
      <c r="AJ666" s="1297"/>
    </row>
    <row r="667" spans="1:36" ht="30" customHeight="1">
      <c r="A667" s="1282">
        <v>665</v>
      </c>
      <c r="B667" s="1344" t="s">
        <v>4536</v>
      </c>
      <c r="C667" s="1296"/>
      <c r="D667" s="1323" t="s">
        <v>5941</v>
      </c>
      <c r="E667" s="1291" t="s">
        <v>5960</v>
      </c>
      <c r="F667" s="1291" t="s">
        <v>5961</v>
      </c>
      <c r="G667" s="1291" t="s">
        <v>3368</v>
      </c>
      <c r="H667" s="1291" t="s">
        <v>4336</v>
      </c>
      <c r="I667" s="1291" t="s">
        <v>145</v>
      </c>
      <c r="J667" s="1318" t="s">
        <v>5871</v>
      </c>
      <c r="K667" s="1291" t="s">
        <v>4346</v>
      </c>
      <c r="L667" s="1292" t="str">
        <f>IF(ISNUMBER(SEARCH(kpi_catalog[[#Headers],[Till Date]],K667)),"Y","N")</f>
        <v>N</v>
      </c>
      <c r="M667" s="1292" t="str">
        <f t="shared" si="19"/>
        <v>Y</v>
      </c>
      <c r="N667" s="1292" t="str">
        <f>IF(ISNUMBER(SEARCH(kpi_catalog[[#Headers],[YTD]],$K667)),"Y","N")</f>
        <v>Y</v>
      </c>
      <c r="O667" s="1292" t="str">
        <f t="shared" si="17"/>
        <v>N</v>
      </c>
      <c r="P667" s="1292" t="str">
        <f t="shared" si="18"/>
        <v>N</v>
      </c>
      <c r="Q667" s="1293" t="s">
        <v>5861</v>
      </c>
      <c r="R667" s="1319" t="str">
        <f>IF(ISNUMBER(SEARCH(kpi_catalog[[#Headers],[Division]],$Q667)),"Y","N")</f>
        <v>Y</v>
      </c>
      <c r="S667" s="1294" t="str">
        <f>IF(ISNUMBER(SEARCH(kpi_catalog[[#Headers],[Brand]],$Q667)),"Y","N")</f>
        <v>Y</v>
      </c>
      <c r="T667" s="1294" t="str">
        <f>IF(ISNUMBER(SEARCH(kpi_catalog[[#Headers],[Acquisition Period]],$Q667)),"Y","N")</f>
        <v>N</v>
      </c>
      <c r="U667" s="1294" t="str">
        <f>IF(ISNUMBER(SEARCH(kpi_catalog[[#Headers],[Engager Type]],$Q667)),"Y","N")</f>
        <v>N</v>
      </c>
      <c r="V667" s="1294" t="str">
        <f>IF(ISNUMBER(SEARCH(kpi_catalog[[#Headers],[Buyer Type]],$Q667)),"Y","N")</f>
        <v>N</v>
      </c>
      <c r="W667" s="1294" t="str">
        <f>IF(ISNUMBER(SEARCH(kpi_catalog[[#Headers],[Loyalty Filter]],$Q667)),"Y","N")</f>
        <v>Y</v>
      </c>
      <c r="X667" s="1294" t="str">
        <f>IF(ISNUMBER(SEARCH(kpi_catalog[[#Headers],[Channel]],$Q667)),"Y","N")</f>
        <v>N</v>
      </c>
      <c r="Y667" s="1294" t="str">
        <f>IF(ISNUMBER(SEARCH(kpi_catalog[[#Headers],[Campaign ID]],$Q667)),"Y","N")</f>
        <v>N</v>
      </c>
      <c r="Z667" s="1294" t="str">
        <f>IF(ISNUMBER(SEARCH(kpi_catalog[[#Headers],[Channel]],$Q667)),"Y","N")</f>
        <v>N</v>
      </c>
      <c r="AA667" s="1294" t="str">
        <f>IF(ISNUMBER(SEARCH(kpi_catalog[[#Headers],[Campaign ID]],$Q667)),"Y","N")</f>
        <v>N</v>
      </c>
      <c r="AB667" s="1294" t="str">
        <f>IF(ISNUMBER(SEARCH(kpi_catalog[[#Headers],[Campaign Name]],$Q667)),"Y","N")</f>
        <v>N</v>
      </c>
      <c r="AC667" s="1294" t="str">
        <f>IF(ISNUMBER(SEARCH(kpi_catalog[[#Headers],[Touchpoint]],$Q667)),"Y","N")</f>
        <v>N</v>
      </c>
      <c r="AD667" s="1294" t="str">
        <f>IF(ISNUMBER(SEARCH(kpi_catalog[[#Headers],[Campaign type]],$Q667)),"Y","N")</f>
        <v>N</v>
      </c>
      <c r="AE667" s="1294" t="str">
        <f>IF(ISNUMBER(SEARCH(kpi_catalog[[#Headers],[Product franchise]],$Q667)),"Y","N")</f>
        <v>N</v>
      </c>
      <c r="AF667" s="1294" t="str">
        <f>IF(ISNUMBER(SEARCH(kpi_catalog[[#Headers],[Product code]],$Q667)),"Y","N")</f>
        <v>Y</v>
      </c>
      <c r="AG667" s="1298"/>
      <c r="AH667" s="1296"/>
      <c r="AI667" s="1297"/>
      <c r="AJ667" s="1297"/>
    </row>
    <row r="668" spans="1:36" ht="30" customHeight="1">
      <c r="A668" s="1282">
        <v>666</v>
      </c>
      <c r="B668" s="1344" t="s">
        <v>4536</v>
      </c>
      <c r="C668" s="1296"/>
      <c r="D668" s="1323" t="s">
        <v>5941</v>
      </c>
      <c r="E668" s="1291" t="s">
        <v>5960</v>
      </c>
      <c r="F668" s="1291" t="s">
        <v>5962</v>
      </c>
      <c r="G668" s="1291" t="s">
        <v>4339</v>
      </c>
      <c r="H668" s="1291" t="s">
        <v>4336</v>
      </c>
      <c r="I668" s="1291" t="s">
        <v>145</v>
      </c>
      <c r="J668" s="1318" t="s">
        <v>5871</v>
      </c>
      <c r="K668" s="1291" t="s">
        <v>4346</v>
      </c>
      <c r="L668" s="1292" t="str">
        <f>IF(ISNUMBER(SEARCH(kpi_catalog[[#Headers],[Till Date]],K668)),"Y","N")</f>
        <v>N</v>
      </c>
      <c r="M668" s="1292" t="str">
        <f t="shared" si="19"/>
        <v>Y</v>
      </c>
      <c r="N668" s="1292" t="str">
        <f>IF(ISNUMBER(SEARCH(kpi_catalog[[#Headers],[YTD]],$K668)),"Y","N")</f>
        <v>Y</v>
      </c>
      <c r="O668" s="1292" t="str">
        <f t="shared" si="17"/>
        <v>N</v>
      </c>
      <c r="P668" s="1292" t="str">
        <f t="shared" si="18"/>
        <v>N</v>
      </c>
      <c r="Q668" s="1293" t="s">
        <v>5861</v>
      </c>
      <c r="R668" s="1319" t="str">
        <f>IF(ISNUMBER(SEARCH(kpi_catalog[[#Headers],[Division]],$Q668)),"Y","N")</f>
        <v>Y</v>
      </c>
      <c r="S668" s="1294" t="str">
        <f>IF(ISNUMBER(SEARCH(kpi_catalog[[#Headers],[Brand]],$Q668)),"Y","N")</f>
        <v>Y</v>
      </c>
      <c r="T668" s="1294" t="str">
        <f>IF(ISNUMBER(SEARCH(kpi_catalog[[#Headers],[Acquisition Period]],$Q668)),"Y","N")</f>
        <v>N</v>
      </c>
      <c r="U668" s="1294" t="str">
        <f>IF(ISNUMBER(SEARCH(kpi_catalog[[#Headers],[Engager Type]],$Q668)),"Y","N")</f>
        <v>N</v>
      </c>
      <c r="V668" s="1294" t="str">
        <f>IF(ISNUMBER(SEARCH(kpi_catalog[[#Headers],[Buyer Type]],$Q668)),"Y","N")</f>
        <v>N</v>
      </c>
      <c r="W668" s="1294" t="str">
        <f>IF(ISNUMBER(SEARCH(kpi_catalog[[#Headers],[Loyalty Filter]],$Q668)),"Y","N")</f>
        <v>Y</v>
      </c>
      <c r="X668" s="1294" t="str">
        <f>IF(ISNUMBER(SEARCH(kpi_catalog[[#Headers],[Channel]],$Q668)),"Y","N")</f>
        <v>N</v>
      </c>
      <c r="Y668" s="1294" t="str">
        <f>IF(ISNUMBER(SEARCH(kpi_catalog[[#Headers],[Campaign ID]],$Q668)),"Y","N")</f>
        <v>N</v>
      </c>
      <c r="Z668" s="1294" t="str">
        <f>IF(ISNUMBER(SEARCH(kpi_catalog[[#Headers],[Channel]],$Q668)),"Y","N")</f>
        <v>N</v>
      </c>
      <c r="AA668" s="1294" t="str">
        <f>IF(ISNUMBER(SEARCH(kpi_catalog[[#Headers],[Campaign ID]],$Q668)),"Y","N")</f>
        <v>N</v>
      </c>
      <c r="AB668" s="1294" t="str">
        <f>IF(ISNUMBER(SEARCH(kpi_catalog[[#Headers],[Campaign Name]],$Q668)),"Y","N")</f>
        <v>N</v>
      </c>
      <c r="AC668" s="1294" t="str">
        <f>IF(ISNUMBER(SEARCH(kpi_catalog[[#Headers],[Touchpoint]],$Q668)),"Y","N")</f>
        <v>N</v>
      </c>
      <c r="AD668" s="1294" t="str">
        <f>IF(ISNUMBER(SEARCH(kpi_catalog[[#Headers],[Campaign type]],$Q668)),"Y","N")</f>
        <v>N</v>
      </c>
      <c r="AE668" s="1294" t="str">
        <f>IF(ISNUMBER(SEARCH(kpi_catalog[[#Headers],[Product franchise]],$Q668)),"Y","N")</f>
        <v>N</v>
      </c>
      <c r="AF668" s="1294" t="str">
        <f>IF(ISNUMBER(SEARCH(kpi_catalog[[#Headers],[Product code]],$Q668)),"Y","N")</f>
        <v>Y</v>
      </c>
      <c r="AG668" s="1298"/>
      <c r="AH668" s="1296"/>
      <c r="AI668" s="1297"/>
      <c r="AJ668" s="1297"/>
    </row>
    <row r="669" spans="1:36" ht="30" customHeight="1">
      <c r="A669" s="1282">
        <v>667</v>
      </c>
      <c r="B669" s="1344" t="s">
        <v>4536</v>
      </c>
      <c r="C669" s="1296"/>
      <c r="D669" s="1323" t="s">
        <v>5884</v>
      </c>
      <c r="E669" s="1291" t="s">
        <v>5963</v>
      </c>
      <c r="F669" s="1291" t="s">
        <v>5964</v>
      </c>
      <c r="G669" s="1291" t="s">
        <v>3368</v>
      </c>
      <c r="H669" s="1291" t="s">
        <v>4336</v>
      </c>
      <c r="I669" s="1291" t="s">
        <v>145</v>
      </c>
      <c r="J669" s="1318" t="s">
        <v>5871</v>
      </c>
      <c r="K669" s="1291" t="s">
        <v>4346</v>
      </c>
      <c r="L669" s="1292" t="str">
        <f>IF(ISNUMBER(SEARCH(kpi_catalog[[#Headers],[Till Date]],K669)),"Y","N")</f>
        <v>N</v>
      </c>
      <c r="M669" s="1292" t="str">
        <f t="shared" si="19"/>
        <v>Y</v>
      </c>
      <c r="N669" s="1292" t="str">
        <f>IF(ISNUMBER(SEARCH(kpi_catalog[[#Headers],[YTD]],$K669)),"Y","N")</f>
        <v>Y</v>
      </c>
      <c r="O669" s="1292" t="str">
        <f t="shared" si="17"/>
        <v>N</v>
      </c>
      <c r="P669" s="1292" t="str">
        <f t="shared" si="18"/>
        <v>N</v>
      </c>
      <c r="Q669" s="1293" t="s">
        <v>5861</v>
      </c>
      <c r="R669" s="1319" t="str">
        <f>IF(ISNUMBER(SEARCH(kpi_catalog[[#Headers],[Division]],$Q669)),"Y","N")</f>
        <v>Y</v>
      </c>
      <c r="S669" s="1294" t="str">
        <f>IF(ISNUMBER(SEARCH(kpi_catalog[[#Headers],[Brand]],$Q669)),"Y","N")</f>
        <v>Y</v>
      </c>
      <c r="T669" s="1294" t="str">
        <f>IF(ISNUMBER(SEARCH(kpi_catalog[[#Headers],[Acquisition Period]],$Q669)),"Y","N")</f>
        <v>N</v>
      </c>
      <c r="U669" s="1294" t="str">
        <f>IF(ISNUMBER(SEARCH(kpi_catalog[[#Headers],[Engager Type]],$Q669)),"Y","N")</f>
        <v>N</v>
      </c>
      <c r="V669" s="1294" t="str">
        <f>IF(ISNUMBER(SEARCH(kpi_catalog[[#Headers],[Buyer Type]],$Q669)),"Y","N")</f>
        <v>N</v>
      </c>
      <c r="W669" s="1294" t="str">
        <f>IF(ISNUMBER(SEARCH(kpi_catalog[[#Headers],[Loyalty Filter]],$Q669)),"Y","N")</f>
        <v>Y</v>
      </c>
      <c r="X669" s="1294" t="str">
        <f>IF(ISNUMBER(SEARCH(kpi_catalog[[#Headers],[Channel]],$Q669)),"Y","N")</f>
        <v>N</v>
      </c>
      <c r="Y669" s="1294" t="str">
        <f>IF(ISNUMBER(SEARCH(kpi_catalog[[#Headers],[Campaign ID]],$Q669)),"Y","N")</f>
        <v>N</v>
      </c>
      <c r="Z669" s="1294" t="str">
        <f>IF(ISNUMBER(SEARCH(kpi_catalog[[#Headers],[Channel]],$Q669)),"Y","N")</f>
        <v>N</v>
      </c>
      <c r="AA669" s="1294" t="str">
        <f>IF(ISNUMBER(SEARCH(kpi_catalog[[#Headers],[Campaign ID]],$Q669)),"Y","N")</f>
        <v>N</v>
      </c>
      <c r="AB669" s="1294" t="str">
        <f>IF(ISNUMBER(SEARCH(kpi_catalog[[#Headers],[Campaign Name]],$Q669)),"Y","N")</f>
        <v>N</v>
      </c>
      <c r="AC669" s="1294" t="str">
        <f>IF(ISNUMBER(SEARCH(kpi_catalog[[#Headers],[Touchpoint]],$Q669)),"Y","N")</f>
        <v>N</v>
      </c>
      <c r="AD669" s="1294" t="str">
        <f>IF(ISNUMBER(SEARCH(kpi_catalog[[#Headers],[Campaign type]],$Q669)),"Y","N")</f>
        <v>N</v>
      </c>
      <c r="AE669" s="1294" t="str">
        <f>IF(ISNUMBER(SEARCH(kpi_catalog[[#Headers],[Product franchise]],$Q669)),"Y","N")</f>
        <v>N</v>
      </c>
      <c r="AF669" s="1294" t="str">
        <f>IF(ISNUMBER(SEARCH(kpi_catalog[[#Headers],[Product code]],$Q669)),"Y","N")</f>
        <v>Y</v>
      </c>
      <c r="AG669" s="1298"/>
      <c r="AH669" s="1296"/>
      <c r="AI669" s="1297"/>
      <c r="AJ669" s="1297"/>
    </row>
    <row r="670" spans="1:36" ht="30" customHeight="1">
      <c r="A670" s="1282">
        <v>668</v>
      </c>
      <c r="B670" s="1344" t="s">
        <v>4536</v>
      </c>
      <c r="C670" s="1296"/>
      <c r="D670" s="1323" t="s">
        <v>5884</v>
      </c>
      <c r="E670" s="1291" t="s">
        <v>5963</v>
      </c>
      <c r="F670" s="1291" t="s">
        <v>5965</v>
      </c>
      <c r="G670" s="1291" t="s">
        <v>4339</v>
      </c>
      <c r="H670" s="1291" t="s">
        <v>4336</v>
      </c>
      <c r="I670" s="1291" t="s">
        <v>145</v>
      </c>
      <c r="J670" s="1318" t="s">
        <v>5871</v>
      </c>
      <c r="K670" s="1291" t="s">
        <v>4346</v>
      </c>
      <c r="L670" s="1292" t="str">
        <f>IF(ISNUMBER(SEARCH(kpi_catalog[[#Headers],[Till Date]],K670)),"Y","N")</f>
        <v>N</v>
      </c>
      <c r="M670" s="1292" t="str">
        <f t="shared" si="19"/>
        <v>Y</v>
      </c>
      <c r="N670" s="1292" t="str">
        <f>IF(ISNUMBER(SEARCH(kpi_catalog[[#Headers],[YTD]],$K670)),"Y","N")</f>
        <v>Y</v>
      </c>
      <c r="O670" s="1292" t="str">
        <f t="shared" si="17"/>
        <v>N</v>
      </c>
      <c r="P670" s="1292" t="str">
        <f t="shared" si="18"/>
        <v>N</v>
      </c>
      <c r="Q670" s="1293" t="s">
        <v>5861</v>
      </c>
      <c r="R670" s="1319" t="str">
        <f>IF(ISNUMBER(SEARCH(kpi_catalog[[#Headers],[Division]],$Q670)),"Y","N")</f>
        <v>Y</v>
      </c>
      <c r="S670" s="1294" t="str">
        <f>IF(ISNUMBER(SEARCH(kpi_catalog[[#Headers],[Brand]],$Q670)),"Y","N")</f>
        <v>Y</v>
      </c>
      <c r="T670" s="1294" t="str">
        <f>IF(ISNUMBER(SEARCH(kpi_catalog[[#Headers],[Acquisition Period]],$Q670)),"Y","N")</f>
        <v>N</v>
      </c>
      <c r="U670" s="1294" t="str">
        <f>IF(ISNUMBER(SEARCH(kpi_catalog[[#Headers],[Engager Type]],$Q670)),"Y","N")</f>
        <v>N</v>
      </c>
      <c r="V670" s="1294" t="str">
        <f>IF(ISNUMBER(SEARCH(kpi_catalog[[#Headers],[Buyer Type]],$Q670)),"Y","N")</f>
        <v>N</v>
      </c>
      <c r="W670" s="1294" t="str">
        <f>IF(ISNUMBER(SEARCH(kpi_catalog[[#Headers],[Loyalty Filter]],$Q670)),"Y","N")</f>
        <v>Y</v>
      </c>
      <c r="X670" s="1294" t="str">
        <f>IF(ISNUMBER(SEARCH(kpi_catalog[[#Headers],[Channel]],$Q670)),"Y","N")</f>
        <v>N</v>
      </c>
      <c r="Y670" s="1294" t="str">
        <f>IF(ISNUMBER(SEARCH(kpi_catalog[[#Headers],[Campaign ID]],$Q670)),"Y","N")</f>
        <v>N</v>
      </c>
      <c r="Z670" s="1294" t="str">
        <f>IF(ISNUMBER(SEARCH(kpi_catalog[[#Headers],[Channel]],$Q670)),"Y","N")</f>
        <v>N</v>
      </c>
      <c r="AA670" s="1294" t="str">
        <f>IF(ISNUMBER(SEARCH(kpi_catalog[[#Headers],[Campaign ID]],$Q670)),"Y","N")</f>
        <v>N</v>
      </c>
      <c r="AB670" s="1294" t="str">
        <f>IF(ISNUMBER(SEARCH(kpi_catalog[[#Headers],[Campaign Name]],$Q670)),"Y","N")</f>
        <v>N</v>
      </c>
      <c r="AC670" s="1294" t="str">
        <f>IF(ISNUMBER(SEARCH(kpi_catalog[[#Headers],[Touchpoint]],$Q670)),"Y","N")</f>
        <v>N</v>
      </c>
      <c r="AD670" s="1294" t="str">
        <f>IF(ISNUMBER(SEARCH(kpi_catalog[[#Headers],[Campaign type]],$Q670)),"Y","N")</f>
        <v>N</v>
      </c>
      <c r="AE670" s="1294" t="str">
        <f>IF(ISNUMBER(SEARCH(kpi_catalog[[#Headers],[Product franchise]],$Q670)),"Y","N")</f>
        <v>N</v>
      </c>
      <c r="AF670" s="1294" t="str">
        <f>IF(ISNUMBER(SEARCH(kpi_catalog[[#Headers],[Product code]],$Q670)),"Y","N")</f>
        <v>Y</v>
      </c>
      <c r="AG670" s="1298"/>
      <c r="AH670" s="1296"/>
      <c r="AI670" s="1297"/>
      <c r="AJ670" s="1297"/>
    </row>
    <row r="671" spans="1:36" ht="30" customHeight="1">
      <c r="A671" s="1282">
        <v>669</v>
      </c>
      <c r="B671" s="1344" t="s">
        <v>4536</v>
      </c>
      <c r="C671" s="1296"/>
      <c r="D671" s="1323" t="s">
        <v>5941</v>
      </c>
      <c r="E671" s="1291" t="s">
        <v>5966</v>
      </c>
      <c r="F671" s="1291" t="s">
        <v>5967</v>
      </c>
      <c r="G671" s="1291" t="s">
        <v>3368</v>
      </c>
      <c r="H671" s="1291" t="s">
        <v>4336</v>
      </c>
      <c r="I671" s="1291" t="s">
        <v>145</v>
      </c>
      <c r="J671" s="1318" t="s">
        <v>5871</v>
      </c>
      <c r="K671" s="1291" t="s">
        <v>4346</v>
      </c>
      <c r="L671" s="1292" t="str">
        <f>IF(ISNUMBER(SEARCH(kpi_catalog[[#Headers],[Till Date]],K671)),"Y","N")</f>
        <v>N</v>
      </c>
      <c r="M671" s="1292" t="str">
        <f t="shared" si="19"/>
        <v>Y</v>
      </c>
      <c r="N671" s="1292" t="str">
        <f>IF(ISNUMBER(SEARCH(kpi_catalog[[#Headers],[YTD]],$K671)),"Y","N")</f>
        <v>Y</v>
      </c>
      <c r="O671" s="1292" t="str">
        <f t="shared" si="17"/>
        <v>N</v>
      </c>
      <c r="P671" s="1292" t="str">
        <f t="shared" si="18"/>
        <v>N</v>
      </c>
      <c r="Q671" s="1293" t="s">
        <v>5861</v>
      </c>
      <c r="R671" s="1319" t="str">
        <f>IF(ISNUMBER(SEARCH(kpi_catalog[[#Headers],[Division]],$Q671)),"Y","N")</f>
        <v>Y</v>
      </c>
      <c r="S671" s="1294" t="str">
        <f>IF(ISNUMBER(SEARCH(kpi_catalog[[#Headers],[Brand]],$Q671)),"Y","N")</f>
        <v>Y</v>
      </c>
      <c r="T671" s="1294" t="str">
        <f>IF(ISNUMBER(SEARCH(kpi_catalog[[#Headers],[Acquisition Period]],$Q671)),"Y","N")</f>
        <v>N</v>
      </c>
      <c r="U671" s="1294" t="str">
        <f>IF(ISNUMBER(SEARCH(kpi_catalog[[#Headers],[Engager Type]],$Q671)),"Y","N")</f>
        <v>N</v>
      </c>
      <c r="V671" s="1294" t="str">
        <f>IF(ISNUMBER(SEARCH(kpi_catalog[[#Headers],[Buyer Type]],$Q671)),"Y","N")</f>
        <v>N</v>
      </c>
      <c r="W671" s="1294" t="str">
        <f>IF(ISNUMBER(SEARCH(kpi_catalog[[#Headers],[Loyalty Filter]],$Q671)),"Y","N")</f>
        <v>Y</v>
      </c>
      <c r="X671" s="1294" t="str">
        <f>IF(ISNUMBER(SEARCH(kpi_catalog[[#Headers],[Channel]],$Q671)),"Y","N")</f>
        <v>N</v>
      </c>
      <c r="Y671" s="1294" t="str">
        <f>IF(ISNUMBER(SEARCH(kpi_catalog[[#Headers],[Campaign ID]],$Q671)),"Y","N")</f>
        <v>N</v>
      </c>
      <c r="Z671" s="1294" t="str">
        <f>IF(ISNUMBER(SEARCH(kpi_catalog[[#Headers],[Channel]],$Q671)),"Y","N")</f>
        <v>N</v>
      </c>
      <c r="AA671" s="1294" t="str">
        <f>IF(ISNUMBER(SEARCH(kpi_catalog[[#Headers],[Campaign ID]],$Q671)),"Y","N")</f>
        <v>N</v>
      </c>
      <c r="AB671" s="1294" t="str">
        <f>IF(ISNUMBER(SEARCH(kpi_catalog[[#Headers],[Campaign Name]],$Q671)),"Y","N")</f>
        <v>N</v>
      </c>
      <c r="AC671" s="1294" t="str">
        <f>IF(ISNUMBER(SEARCH(kpi_catalog[[#Headers],[Touchpoint]],$Q671)),"Y","N")</f>
        <v>N</v>
      </c>
      <c r="AD671" s="1294" t="str">
        <f>IF(ISNUMBER(SEARCH(kpi_catalog[[#Headers],[Campaign type]],$Q671)),"Y","N")</f>
        <v>N</v>
      </c>
      <c r="AE671" s="1294" t="str">
        <f>IF(ISNUMBER(SEARCH(kpi_catalog[[#Headers],[Product franchise]],$Q671)),"Y","N")</f>
        <v>N</v>
      </c>
      <c r="AF671" s="1294" t="str">
        <f>IF(ISNUMBER(SEARCH(kpi_catalog[[#Headers],[Product code]],$Q671)),"Y","N")</f>
        <v>Y</v>
      </c>
      <c r="AG671" s="1298"/>
      <c r="AH671" s="1296"/>
      <c r="AI671" s="1297"/>
      <c r="AJ671" s="1297"/>
    </row>
    <row r="672" spans="1:36" ht="30" customHeight="1">
      <c r="A672" s="1282">
        <v>670</v>
      </c>
      <c r="B672" s="1344" t="s">
        <v>4536</v>
      </c>
      <c r="C672" s="1309"/>
      <c r="D672" s="1323" t="s">
        <v>5941</v>
      </c>
      <c r="E672" s="1301" t="s">
        <v>5966</v>
      </c>
      <c r="F672" s="1301" t="s">
        <v>5968</v>
      </c>
      <c r="G672" s="1301" t="s">
        <v>4339</v>
      </c>
      <c r="H672" s="1301" t="s">
        <v>4336</v>
      </c>
      <c r="I672" s="1301" t="s">
        <v>145</v>
      </c>
      <c r="J672" s="1333" t="s">
        <v>5871</v>
      </c>
      <c r="K672" s="1301" t="s">
        <v>4346</v>
      </c>
      <c r="L672" s="1304" t="str">
        <f>IF(ISNUMBER(SEARCH(kpi_catalog[[#Headers],[Till Date]],K672)),"Y","N")</f>
        <v>N</v>
      </c>
      <c r="M672" s="1304" t="str">
        <f t="shared" si="19"/>
        <v>Y</v>
      </c>
      <c r="N672" s="1304" t="str">
        <f>IF(ISNUMBER(SEARCH(kpi_catalog[[#Headers],[YTD]],$K672)),"Y","N")</f>
        <v>Y</v>
      </c>
      <c r="O672" s="1304" t="str">
        <f t="shared" ref="O672:O691" si="20">IF(ISNUMBER(SEARCH("MTD",K672)),"Y","N")</f>
        <v>N</v>
      </c>
      <c r="P672" s="1304" t="str">
        <f t="shared" ref="P672:P691" si="21">IF(ISNUMBER(SEARCH("Selected date",K672)),"Y","N")</f>
        <v>N</v>
      </c>
      <c r="Q672" s="1305" t="s">
        <v>5861</v>
      </c>
      <c r="R672" s="1345" t="str">
        <f>IF(ISNUMBER(SEARCH(kpi_catalog[[#Headers],[Division]],$Q672)),"Y","N")</f>
        <v>Y</v>
      </c>
      <c r="S672" s="1307" t="str">
        <f>IF(ISNUMBER(SEARCH(kpi_catalog[[#Headers],[Brand]],$Q672)),"Y","N")</f>
        <v>Y</v>
      </c>
      <c r="T672" s="1307" t="str">
        <f>IF(ISNUMBER(SEARCH(kpi_catalog[[#Headers],[Acquisition Period]],$Q672)),"Y","N")</f>
        <v>N</v>
      </c>
      <c r="U672" s="1307" t="str">
        <f>IF(ISNUMBER(SEARCH(kpi_catalog[[#Headers],[Engager Type]],$Q672)),"Y","N")</f>
        <v>N</v>
      </c>
      <c r="V672" s="1307" t="str">
        <f>IF(ISNUMBER(SEARCH(kpi_catalog[[#Headers],[Buyer Type]],$Q672)),"Y","N")</f>
        <v>N</v>
      </c>
      <c r="W672" s="1307" t="str">
        <f>IF(ISNUMBER(SEARCH(kpi_catalog[[#Headers],[Loyalty Filter]],$Q672)),"Y","N")</f>
        <v>Y</v>
      </c>
      <c r="X672" s="1307" t="str">
        <f>IF(ISNUMBER(SEARCH(kpi_catalog[[#Headers],[Channel]],$Q672)),"Y","N")</f>
        <v>N</v>
      </c>
      <c r="Y672" s="1307" t="str">
        <f>IF(ISNUMBER(SEARCH(kpi_catalog[[#Headers],[Campaign ID]],$Q672)),"Y","N")</f>
        <v>N</v>
      </c>
      <c r="Z672" s="1307" t="str">
        <f>IF(ISNUMBER(SEARCH(kpi_catalog[[#Headers],[Channel]],$Q672)),"Y","N")</f>
        <v>N</v>
      </c>
      <c r="AA672" s="1307" t="str">
        <f>IF(ISNUMBER(SEARCH(kpi_catalog[[#Headers],[Campaign ID]],$Q672)),"Y","N")</f>
        <v>N</v>
      </c>
      <c r="AB672" s="1307" t="str">
        <f>IF(ISNUMBER(SEARCH(kpi_catalog[[#Headers],[Campaign Name]],$Q672)),"Y","N")</f>
        <v>N</v>
      </c>
      <c r="AC672" s="1307" t="str">
        <f>IF(ISNUMBER(SEARCH(kpi_catalog[[#Headers],[Touchpoint]],$Q672)),"Y","N")</f>
        <v>N</v>
      </c>
      <c r="AD672" s="1307" t="str">
        <f>IF(ISNUMBER(SEARCH(kpi_catalog[[#Headers],[Campaign type]],$Q672)),"Y","N")</f>
        <v>N</v>
      </c>
      <c r="AE672" s="1307" t="str">
        <f>IF(ISNUMBER(SEARCH(kpi_catalog[[#Headers],[Product franchise]],$Q672)),"Y","N")</f>
        <v>N</v>
      </c>
      <c r="AF672" s="1307" t="str">
        <f>IF(ISNUMBER(SEARCH(kpi_catalog[[#Headers],[Product code]],$Q672)),"Y","N")</f>
        <v>Y</v>
      </c>
      <c r="AG672" s="1308"/>
      <c r="AH672" s="1309"/>
      <c r="AI672" s="1310"/>
      <c r="AJ672" s="1310"/>
    </row>
    <row r="673" spans="1:36" s="1353" customFormat="1" ht="30" customHeight="1">
      <c r="A673" s="1346">
        <v>671</v>
      </c>
      <c r="B673" s="1347" t="s">
        <v>5969</v>
      </c>
      <c r="C673" s="1346"/>
      <c r="D673" s="1346"/>
      <c r="E673" s="1347"/>
      <c r="F673" s="1346"/>
      <c r="G673" s="1346"/>
      <c r="H673" s="1346"/>
      <c r="I673" s="1346" t="s">
        <v>145</v>
      </c>
      <c r="J673" s="1346" t="s">
        <v>5970</v>
      </c>
      <c r="K673" s="1346"/>
      <c r="L673" s="1348" t="str">
        <f>IF(ISNUMBER(SEARCH(kpi_catalog[[#Headers],[Till Date]],K673)),"Y","N")</f>
        <v>N</v>
      </c>
      <c r="M673" s="1348" t="str">
        <f t="shared" si="19"/>
        <v>N</v>
      </c>
      <c r="N673" s="1348" t="str">
        <f>IF(ISNUMBER(SEARCH(kpi_catalog[[#Headers],[YTD]],$K673)),"Y","N")</f>
        <v>N</v>
      </c>
      <c r="O673" s="1349" t="str">
        <f t="shared" si="20"/>
        <v>N</v>
      </c>
      <c r="P673" s="1349" t="str">
        <f t="shared" si="21"/>
        <v>N</v>
      </c>
      <c r="Q673" s="1350"/>
      <c r="R673" s="1351" t="str">
        <f>IF(ISNUMBER(SEARCH(kpi_catalog[[#Headers],[Division]],$Q673)),"Y","N")</f>
        <v>N</v>
      </c>
      <c r="S673" s="1352" t="str">
        <f>IF(ISNUMBER(SEARCH(kpi_catalog[[#Headers],[Brand]],$Q673)),"Y","N")</f>
        <v>N</v>
      </c>
      <c r="T673" s="1352" t="str">
        <f>IF(ISNUMBER(SEARCH(kpi_catalog[[#Headers],[Acquisition Period]],$Q673)),"Y","N")</f>
        <v>N</v>
      </c>
      <c r="U673" s="1352" t="str">
        <f>IF(ISNUMBER(SEARCH(kpi_catalog[[#Headers],[Engager Type]],$Q673)),"Y","N")</f>
        <v>N</v>
      </c>
      <c r="V673" s="1352" t="str">
        <f>IF(ISNUMBER(SEARCH(kpi_catalog[[#Headers],[Buyer Type]],$Q673)),"Y","N")</f>
        <v>N</v>
      </c>
      <c r="W673" s="1352" t="str">
        <f>IF(ISNUMBER(SEARCH(kpi_catalog[[#Headers],[Loyalty Filter]],$Q673)),"Y","N")</f>
        <v>N</v>
      </c>
      <c r="X673" s="1352" t="str">
        <f>IF(ISNUMBER(SEARCH(kpi_catalog[[#Headers],[Channel]],$Q673)),"Y","N")</f>
        <v>N</v>
      </c>
      <c r="Y673" s="1352" t="str">
        <f>IF(ISNUMBER(SEARCH(kpi_catalog[[#Headers],[Campaign ID]],$Q673)),"Y","N")</f>
        <v>N</v>
      </c>
      <c r="Z673" s="1352" t="str">
        <f>IF(ISNUMBER(SEARCH(kpi_catalog[[#Headers],[Channel]],$Q673)),"Y","N")</f>
        <v>N</v>
      </c>
      <c r="AA673" s="1352" t="str">
        <f>IF(ISNUMBER(SEARCH(kpi_catalog[[#Headers],[Campaign ID]],$Q673)),"Y","N")</f>
        <v>N</v>
      </c>
      <c r="AB673" s="1352" t="str">
        <f>IF(ISNUMBER(SEARCH(kpi_catalog[[#Headers],[Campaign Name]],$Q673)),"Y","N")</f>
        <v>N</v>
      </c>
      <c r="AC673" s="1352" t="str">
        <f>IF(ISNUMBER(SEARCH(kpi_catalog[[#Headers],[Touchpoint]],$Q673)),"Y","N")</f>
        <v>N</v>
      </c>
      <c r="AD673" s="1352" t="str">
        <f>IF(ISNUMBER(SEARCH(kpi_catalog[[#Headers],[Campaign type]],$Q673)),"Y","N")</f>
        <v>N</v>
      </c>
      <c r="AE673" s="1352" t="str">
        <f>IF(ISNUMBER(SEARCH(kpi_catalog[[#Headers],[Product franchise]],$Q673)),"Y","N")</f>
        <v>N</v>
      </c>
      <c r="AF673" s="1352" t="str">
        <f>IF(ISNUMBER(SEARCH(kpi_catalog[[#Headers],[Product code]],$Q673)),"Y","N")</f>
        <v>N</v>
      </c>
      <c r="AG673" s="1350"/>
      <c r="AH673" s="1346"/>
      <c r="AI673" s="1346"/>
      <c r="AJ673" s="1346"/>
    </row>
    <row r="674" spans="1:36" ht="30" customHeight="1">
      <c r="A674" s="1282">
        <v>672</v>
      </c>
      <c r="B674" s="1283" t="s">
        <v>4536</v>
      </c>
      <c r="C674" s="1289"/>
      <c r="D674" s="1343" t="s">
        <v>5971</v>
      </c>
      <c r="E674" s="1284" t="s">
        <v>5972</v>
      </c>
      <c r="F674" s="1284" t="s">
        <v>5972</v>
      </c>
      <c r="G674" s="1284" t="s">
        <v>3368</v>
      </c>
      <c r="H674" s="1284" t="s">
        <v>4413</v>
      </c>
      <c r="I674" s="1284" t="s">
        <v>145</v>
      </c>
      <c r="J674" s="1316" t="s">
        <v>5970</v>
      </c>
      <c r="K674" s="1284" t="s">
        <v>4346</v>
      </c>
      <c r="L674" s="1285" t="str">
        <f>IF(ISNUMBER(SEARCH(kpi_catalog[[#Headers],[Till Date]],K674)),"Y","N")</f>
        <v>N</v>
      </c>
      <c r="M674" s="1285" t="str">
        <f t="shared" si="19"/>
        <v>Y</v>
      </c>
      <c r="N674" s="1285" t="str">
        <f>IF(ISNUMBER(SEARCH(kpi_catalog[[#Headers],[YTD]],$K674)),"Y","N")</f>
        <v>Y</v>
      </c>
      <c r="O674" s="1285" t="str">
        <f t="shared" si="20"/>
        <v>N</v>
      </c>
      <c r="P674" s="1285" t="str">
        <f t="shared" si="21"/>
        <v>N</v>
      </c>
      <c r="Q674" s="1286" t="s">
        <v>5861</v>
      </c>
      <c r="R674" s="1317" t="str">
        <f>IF(ISNUMBER(SEARCH(kpi_catalog[[#Headers],[Division]],$Q674)),"Y","N")</f>
        <v>Y</v>
      </c>
      <c r="S674" s="1287" t="str">
        <f>IF(ISNUMBER(SEARCH(kpi_catalog[[#Headers],[Brand]],$Q674)),"Y","N")</f>
        <v>Y</v>
      </c>
      <c r="T674" s="1287" t="str">
        <f>IF(ISNUMBER(SEARCH(kpi_catalog[[#Headers],[Acquisition Period]],$Q674)),"Y","N")</f>
        <v>N</v>
      </c>
      <c r="U674" s="1287" t="str">
        <f>IF(ISNUMBER(SEARCH(kpi_catalog[[#Headers],[Engager Type]],$Q674)),"Y","N")</f>
        <v>N</v>
      </c>
      <c r="V674" s="1287" t="str">
        <f>IF(ISNUMBER(SEARCH(kpi_catalog[[#Headers],[Buyer Type]],$Q674)),"Y","N")</f>
        <v>N</v>
      </c>
      <c r="W674" s="1287" t="str">
        <f>IF(ISNUMBER(SEARCH(kpi_catalog[[#Headers],[Loyalty Filter]],$Q674)),"Y","N")</f>
        <v>Y</v>
      </c>
      <c r="X674" s="1287" t="str">
        <f>IF(ISNUMBER(SEARCH(kpi_catalog[[#Headers],[Channel]],$Q674)),"Y","N")</f>
        <v>N</v>
      </c>
      <c r="Y674" s="1287" t="str">
        <f>IF(ISNUMBER(SEARCH(kpi_catalog[[#Headers],[Campaign ID]],$Q674)),"Y","N")</f>
        <v>N</v>
      </c>
      <c r="Z674" s="1287" t="str">
        <f>IF(ISNUMBER(SEARCH(kpi_catalog[[#Headers],[Channel]],$Q674)),"Y","N")</f>
        <v>N</v>
      </c>
      <c r="AA674" s="1287" t="str">
        <f>IF(ISNUMBER(SEARCH(kpi_catalog[[#Headers],[Campaign ID]],$Q674)),"Y","N")</f>
        <v>N</v>
      </c>
      <c r="AB674" s="1287" t="str">
        <f>IF(ISNUMBER(SEARCH(kpi_catalog[[#Headers],[Campaign Name]],$Q674)),"Y","N")</f>
        <v>N</v>
      </c>
      <c r="AC674" s="1287" t="str">
        <f>IF(ISNUMBER(SEARCH(kpi_catalog[[#Headers],[Touchpoint]],$Q674)),"Y","N")</f>
        <v>N</v>
      </c>
      <c r="AD674" s="1287" t="str">
        <f>IF(ISNUMBER(SEARCH(kpi_catalog[[#Headers],[Campaign type]],$Q674)),"Y","N")</f>
        <v>N</v>
      </c>
      <c r="AE674" s="1287" t="str">
        <f>IF(ISNUMBER(SEARCH(kpi_catalog[[#Headers],[Product franchise]],$Q674)),"Y","N")</f>
        <v>N</v>
      </c>
      <c r="AF674" s="1287" t="str">
        <f>IF(ISNUMBER(SEARCH(kpi_catalog[[#Headers],[Product code]],$Q674)),"Y","N")</f>
        <v>Y</v>
      </c>
      <c r="AG674" s="1322"/>
      <c r="AH674" s="1289"/>
      <c r="AI674" s="1290"/>
      <c r="AJ674" s="1290"/>
    </row>
    <row r="675" spans="1:36" ht="30" customHeight="1">
      <c r="A675" s="1282">
        <v>673</v>
      </c>
      <c r="B675" s="1283" t="s">
        <v>4536</v>
      </c>
      <c r="C675" s="1296"/>
      <c r="D675" s="1291" t="s">
        <v>5872</v>
      </c>
      <c r="E675" s="1291" t="s">
        <v>5823</v>
      </c>
      <c r="F675" s="1291" t="s">
        <v>5973</v>
      </c>
      <c r="G675" s="1291" t="s">
        <v>3368</v>
      </c>
      <c r="H675" s="1291" t="s">
        <v>4392</v>
      </c>
      <c r="I675" s="1291" t="s">
        <v>145</v>
      </c>
      <c r="J675" s="1318" t="s">
        <v>5970</v>
      </c>
      <c r="K675" s="1291" t="s">
        <v>4346</v>
      </c>
      <c r="L675" s="1292" t="str">
        <f>IF(ISNUMBER(SEARCH(kpi_catalog[[#Headers],[Till Date]],K675)),"Y","N")</f>
        <v>N</v>
      </c>
      <c r="M675" s="1292" t="str">
        <f t="shared" si="19"/>
        <v>Y</v>
      </c>
      <c r="N675" s="1292" t="str">
        <f>IF(ISNUMBER(SEARCH(kpi_catalog[[#Headers],[YTD]],$K675)),"Y","N")</f>
        <v>Y</v>
      </c>
      <c r="O675" s="1292" t="str">
        <f t="shared" si="20"/>
        <v>N</v>
      </c>
      <c r="P675" s="1292" t="str">
        <f t="shared" si="21"/>
        <v>N</v>
      </c>
      <c r="Q675" s="1293" t="s">
        <v>5861</v>
      </c>
      <c r="R675" s="1319" t="str">
        <f>IF(ISNUMBER(SEARCH(kpi_catalog[[#Headers],[Division]],$Q675)),"Y","N")</f>
        <v>Y</v>
      </c>
      <c r="S675" s="1294" t="str">
        <f>IF(ISNUMBER(SEARCH(kpi_catalog[[#Headers],[Brand]],$Q675)),"Y","N")</f>
        <v>Y</v>
      </c>
      <c r="T675" s="1294" t="str">
        <f>IF(ISNUMBER(SEARCH(kpi_catalog[[#Headers],[Acquisition Period]],$Q675)),"Y","N")</f>
        <v>N</v>
      </c>
      <c r="U675" s="1294" t="str">
        <f>IF(ISNUMBER(SEARCH(kpi_catalog[[#Headers],[Engager Type]],$Q675)),"Y","N")</f>
        <v>N</v>
      </c>
      <c r="V675" s="1294" t="str">
        <f>IF(ISNUMBER(SEARCH(kpi_catalog[[#Headers],[Buyer Type]],$Q675)),"Y","N")</f>
        <v>N</v>
      </c>
      <c r="W675" s="1294" t="str">
        <f>IF(ISNUMBER(SEARCH(kpi_catalog[[#Headers],[Loyalty Filter]],$Q675)),"Y","N")</f>
        <v>Y</v>
      </c>
      <c r="X675" s="1294" t="str">
        <f>IF(ISNUMBER(SEARCH(kpi_catalog[[#Headers],[Channel]],$Q675)),"Y","N")</f>
        <v>N</v>
      </c>
      <c r="Y675" s="1294" t="str">
        <f>IF(ISNUMBER(SEARCH(kpi_catalog[[#Headers],[Campaign ID]],$Q675)),"Y","N")</f>
        <v>N</v>
      </c>
      <c r="Z675" s="1294" t="str">
        <f>IF(ISNUMBER(SEARCH(kpi_catalog[[#Headers],[Channel]],$Q675)),"Y","N")</f>
        <v>N</v>
      </c>
      <c r="AA675" s="1294" t="str">
        <f>IF(ISNUMBER(SEARCH(kpi_catalog[[#Headers],[Campaign ID]],$Q675)),"Y","N")</f>
        <v>N</v>
      </c>
      <c r="AB675" s="1294" t="str">
        <f>IF(ISNUMBER(SEARCH(kpi_catalog[[#Headers],[Campaign Name]],$Q675)),"Y","N")</f>
        <v>N</v>
      </c>
      <c r="AC675" s="1294" t="str">
        <f>IF(ISNUMBER(SEARCH(kpi_catalog[[#Headers],[Touchpoint]],$Q675)),"Y","N")</f>
        <v>N</v>
      </c>
      <c r="AD675" s="1294" t="str">
        <f>IF(ISNUMBER(SEARCH(kpi_catalog[[#Headers],[Campaign type]],$Q675)),"Y","N")</f>
        <v>N</v>
      </c>
      <c r="AE675" s="1294" t="str">
        <f>IF(ISNUMBER(SEARCH(kpi_catalog[[#Headers],[Product franchise]],$Q675)),"Y","N")</f>
        <v>N</v>
      </c>
      <c r="AF675" s="1294" t="str">
        <f>IF(ISNUMBER(SEARCH(kpi_catalog[[#Headers],[Product code]],$Q675)),"Y","N")</f>
        <v>Y</v>
      </c>
      <c r="AG675" s="1298"/>
      <c r="AH675" s="1296"/>
      <c r="AI675" s="1297"/>
      <c r="AJ675" s="1297"/>
    </row>
    <row r="676" spans="1:36" ht="30" customHeight="1">
      <c r="A676" s="1282">
        <v>674</v>
      </c>
      <c r="B676" s="1283" t="s">
        <v>4536</v>
      </c>
      <c r="C676" s="1296"/>
      <c r="D676" s="1291" t="s">
        <v>5770</v>
      </c>
      <c r="E676" s="1291" t="s">
        <v>5770</v>
      </c>
      <c r="F676" s="1291" t="s">
        <v>5974</v>
      </c>
      <c r="G676" s="1291" t="s">
        <v>3368</v>
      </c>
      <c r="H676" s="1291" t="s">
        <v>4392</v>
      </c>
      <c r="I676" s="1291" t="s">
        <v>145</v>
      </c>
      <c r="J676" s="1318" t="s">
        <v>5970</v>
      </c>
      <c r="K676" s="1291" t="s">
        <v>4346</v>
      </c>
      <c r="L676" s="1292" t="str">
        <f>IF(ISNUMBER(SEARCH(kpi_catalog[[#Headers],[Till Date]],K676)),"Y","N")</f>
        <v>N</v>
      </c>
      <c r="M676" s="1292" t="str">
        <f t="shared" si="19"/>
        <v>Y</v>
      </c>
      <c r="N676" s="1292" t="str">
        <f>IF(ISNUMBER(SEARCH(kpi_catalog[[#Headers],[YTD]],$K676)),"Y","N")</f>
        <v>Y</v>
      </c>
      <c r="O676" s="1292" t="str">
        <f t="shared" si="20"/>
        <v>N</v>
      </c>
      <c r="P676" s="1292" t="str">
        <f t="shared" si="21"/>
        <v>N</v>
      </c>
      <c r="Q676" s="1293" t="s">
        <v>5861</v>
      </c>
      <c r="R676" s="1319" t="str">
        <f>IF(ISNUMBER(SEARCH(kpi_catalog[[#Headers],[Division]],$Q676)),"Y","N")</f>
        <v>Y</v>
      </c>
      <c r="S676" s="1294" t="str">
        <f>IF(ISNUMBER(SEARCH(kpi_catalog[[#Headers],[Brand]],$Q676)),"Y","N")</f>
        <v>Y</v>
      </c>
      <c r="T676" s="1294" t="str">
        <f>IF(ISNUMBER(SEARCH(kpi_catalog[[#Headers],[Acquisition Period]],$Q676)),"Y","N")</f>
        <v>N</v>
      </c>
      <c r="U676" s="1294" t="str">
        <f>IF(ISNUMBER(SEARCH(kpi_catalog[[#Headers],[Engager Type]],$Q676)),"Y","N")</f>
        <v>N</v>
      </c>
      <c r="V676" s="1294" t="str">
        <f>IF(ISNUMBER(SEARCH(kpi_catalog[[#Headers],[Buyer Type]],$Q676)),"Y","N")</f>
        <v>N</v>
      </c>
      <c r="W676" s="1294" t="str">
        <f>IF(ISNUMBER(SEARCH(kpi_catalog[[#Headers],[Loyalty Filter]],$Q676)),"Y","N")</f>
        <v>Y</v>
      </c>
      <c r="X676" s="1294" t="str">
        <f>IF(ISNUMBER(SEARCH(kpi_catalog[[#Headers],[Channel]],$Q676)),"Y","N")</f>
        <v>N</v>
      </c>
      <c r="Y676" s="1294" t="str">
        <f>IF(ISNUMBER(SEARCH(kpi_catalog[[#Headers],[Campaign ID]],$Q676)),"Y","N")</f>
        <v>N</v>
      </c>
      <c r="Z676" s="1294" t="str">
        <f>IF(ISNUMBER(SEARCH(kpi_catalog[[#Headers],[Channel]],$Q676)),"Y","N")</f>
        <v>N</v>
      </c>
      <c r="AA676" s="1294" t="str">
        <f>IF(ISNUMBER(SEARCH(kpi_catalog[[#Headers],[Campaign ID]],$Q676)),"Y","N")</f>
        <v>N</v>
      </c>
      <c r="AB676" s="1294" t="str">
        <f>IF(ISNUMBER(SEARCH(kpi_catalog[[#Headers],[Campaign Name]],$Q676)),"Y","N")</f>
        <v>N</v>
      </c>
      <c r="AC676" s="1294" t="str">
        <f>IF(ISNUMBER(SEARCH(kpi_catalog[[#Headers],[Touchpoint]],$Q676)),"Y","N")</f>
        <v>N</v>
      </c>
      <c r="AD676" s="1294" t="str">
        <f>IF(ISNUMBER(SEARCH(kpi_catalog[[#Headers],[Campaign type]],$Q676)),"Y","N")</f>
        <v>N</v>
      </c>
      <c r="AE676" s="1294" t="str">
        <f>IF(ISNUMBER(SEARCH(kpi_catalog[[#Headers],[Product franchise]],$Q676)),"Y","N")</f>
        <v>N</v>
      </c>
      <c r="AF676" s="1294" t="str">
        <f>IF(ISNUMBER(SEARCH(kpi_catalog[[#Headers],[Product code]],$Q676)),"Y","N")</f>
        <v>Y</v>
      </c>
      <c r="AG676" s="1298"/>
      <c r="AH676" s="1296"/>
      <c r="AI676" s="1297"/>
      <c r="AJ676" s="1297"/>
    </row>
    <row r="677" spans="1:36" ht="30" customHeight="1">
      <c r="A677" s="1282">
        <v>675</v>
      </c>
      <c r="B677" s="1283" t="s">
        <v>4536</v>
      </c>
      <c r="C677" s="1296"/>
      <c r="D677" s="1291" t="s">
        <v>4443</v>
      </c>
      <c r="E677" s="1291" t="s">
        <v>4443</v>
      </c>
      <c r="F677" s="1291" t="s">
        <v>5975</v>
      </c>
      <c r="G677" s="1291" t="s">
        <v>3368</v>
      </c>
      <c r="H677" s="1291" t="s">
        <v>4392</v>
      </c>
      <c r="I677" s="1291" t="s">
        <v>145</v>
      </c>
      <c r="J677" s="1318" t="s">
        <v>5970</v>
      </c>
      <c r="K677" s="1291" t="s">
        <v>4346</v>
      </c>
      <c r="L677" s="1292" t="str">
        <f>IF(ISNUMBER(SEARCH(kpi_catalog[[#Headers],[Till Date]],K677)),"Y","N")</f>
        <v>N</v>
      </c>
      <c r="M677" s="1292" t="str">
        <f t="shared" si="19"/>
        <v>Y</v>
      </c>
      <c r="N677" s="1292" t="str">
        <f>IF(ISNUMBER(SEARCH(kpi_catalog[[#Headers],[YTD]],$K677)),"Y","N")</f>
        <v>Y</v>
      </c>
      <c r="O677" s="1292" t="str">
        <f t="shared" si="20"/>
        <v>N</v>
      </c>
      <c r="P677" s="1292" t="str">
        <f t="shared" si="21"/>
        <v>N</v>
      </c>
      <c r="Q677" s="1293" t="s">
        <v>5861</v>
      </c>
      <c r="R677" s="1319" t="str">
        <f>IF(ISNUMBER(SEARCH(kpi_catalog[[#Headers],[Division]],$Q677)),"Y","N")</f>
        <v>Y</v>
      </c>
      <c r="S677" s="1294" t="str">
        <f>IF(ISNUMBER(SEARCH(kpi_catalog[[#Headers],[Brand]],$Q677)),"Y","N")</f>
        <v>Y</v>
      </c>
      <c r="T677" s="1294" t="str">
        <f>IF(ISNUMBER(SEARCH(kpi_catalog[[#Headers],[Acquisition Period]],$Q677)),"Y","N")</f>
        <v>N</v>
      </c>
      <c r="U677" s="1294" t="str">
        <f>IF(ISNUMBER(SEARCH(kpi_catalog[[#Headers],[Engager Type]],$Q677)),"Y","N")</f>
        <v>N</v>
      </c>
      <c r="V677" s="1294" t="str">
        <f>IF(ISNUMBER(SEARCH(kpi_catalog[[#Headers],[Buyer Type]],$Q677)),"Y","N")</f>
        <v>N</v>
      </c>
      <c r="W677" s="1294" t="str">
        <f>IF(ISNUMBER(SEARCH(kpi_catalog[[#Headers],[Loyalty Filter]],$Q677)),"Y","N")</f>
        <v>Y</v>
      </c>
      <c r="X677" s="1294" t="str">
        <f>IF(ISNUMBER(SEARCH(kpi_catalog[[#Headers],[Channel]],$Q677)),"Y","N")</f>
        <v>N</v>
      </c>
      <c r="Y677" s="1294" t="str">
        <f>IF(ISNUMBER(SEARCH(kpi_catalog[[#Headers],[Campaign ID]],$Q677)),"Y","N")</f>
        <v>N</v>
      </c>
      <c r="Z677" s="1294" t="str">
        <f>IF(ISNUMBER(SEARCH(kpi_catalog[[#Headers],[Channel]],$Q677)),"Y","N")</f>
        <v>N</v>
      </c>
      <c r="AA677" s="1294" t="str">
        <f>IF(ISNUMBER(SEARCH(kpi_catalog[[#Headers],[Campaign ID]],$Q677)),"Y","N")</f>
        <v>N</v>
      </c>
      <c r="AB677" s="1294" t="str">
        <f>IF(ISNUMBER(SEARCH(kpi_catalog[[#Headers],[Campaign Name]],$Q677)),"Y","N")</f>
        <v>N</v>
      </c>
      <c r="AC677" s="1294" t="str">
        <f>IF(ISNUMBER(SEARCH(kpi_catalog[[#Headers],[Touchpoint]],$Q677)),"Y","N")</f>
        <v>N</v>
      </c>
      <c r="AD677" s="1294" t="str">
        <f>IF(ISNUMBER(SEARCH(kpi_catalog[[#Headers],[Campaign type]],$Q677)),"Y","N")</f>
        <v>N</v>
      </c>
      <c r="AE677" s="1294" t="str">
        <f>IF(ISNUMBER(SEARCH(kpi_catalog[[#Headers],[Product franchise]],$Q677)),"Y","N")</f>
        <v>N</v>
      </c>
      <c r="AF677" s="1294" t="str">
        <f>IF(ISNUMBER(SEARCH(kpi_catalog[[#Headers],[Product code]],$Q677)),"Y","N")</f>
        <v>Y</v>
      </c>
      <c r="AG677" s="1298"/>
      <c r="AH677" s="1296"/>
      <c r="AI677" s="1297"/>
      <c r="AJ677" s="1297"/>
    </row>
    <row r="678" spans="1:36" ht="30" customHeight="1">
      <c r="A678" s="1282">
        <v>676</v>
      </c>
      <c r="B678" s="1283" t="s">
        <v>4536</v>
      </c>
      <c r="C678" s="1296"/>
      <c r="D678" s="1343" t="s">
        <v>5762</v>
      </c>
      <c r="E678" s="1291" t="s">
        <v>5860</v>
      </c>
      <c r="F678" s="1291" t="s">
        <v>5976</v>
      </c>
      <c r="G678" s="1291" t="s">
        <v>3368</v>
      </c>
      <c r="H678" s="1291" t="s">
        <v>4392</v>
      </c>
      <c r="I678" s="1291" t="s">
        <v>145</v>
      </c>
      <c r="J678" s="1318" t="s">
        <v>5970</v>
      </c>
      <c r="K678" s="1291" t="s">
        <v>4346</v>
      </c>
      <c r="L678" s="1292" t="str">
        <f>IF(ISNUMBER(SEARCH(kpi_catalog[[#Headers],[Till Date]],K678)),"Y","N")</f>
        <v>N</v>
      </c>
      <c r="M678" s="1292" t="str">
        <f t="shared" si="19"/>
        <v>Y</v>
      </c>
      <c r="N678" s="1292" t="str">
        <f>IF(ISNUMBER(SEARCH(kpi_catalog[[#Headers],[YTD]],$K678)),"Y","N")</f>
        <v>Y</v>
      </c>
      <c r="O678" s="1292" t="str">
        <f t="shared" si="20"/>
        <v>N</v>
      </c>
      <c r="P678" s="1292" t="str">
        <f t="shared" si="21"/>
        <v>N</v>
      </c>
      <c r="Q678" s="1293" t="s">
        <v>5861</v>
      </c>
      <c r="R678" s="1319" t="str">
        <f>IF(ISNUMBER(SEARCH(kpi_catalog[[#Headers],[Division]],$Q678)),"Y","N")</f>
        <v>Y</v>
      </c>
      <c r="S678" s="1294" t="str">
        <f>IF(ISNUMBER(SEARCH(kpi_catalog[[#Headers],[Brand]],$Q678)),"Y","N")</f>
        <v>Y</v>
      </c>
      <c r="T678" s="1294" t="str">
        <f>IF(ISNUMBER(SEARCH(kpi_catalog[[#Headers],[Acquisition Period]],$Q678)),"Y","N")</f>
        <v>N</v>
      </c>
      <c r="U678" s="1294" t="str">
        <f>IF(ISNUMBER(SEARCH(kpi_catalog[[#Headers],[Engager Type]],$Q678)),"Y","N")</f>
        <v>N</v>
      </c>
      <c r="V678" s="1294" t="str">
        <f>IF(ISNUMBER(SEARCH(kpi_catalog[[#Headers],[Buyer Type]],$Q678)),"Y","N")</f>
        <v>N</v>
      </c>
      <c r="W678" s="1294" t="str">
        <f>IF(ISNUMBER(SEARCH(kpi_catalog[[#Headers],[Loyalty Filter]],$Q678)),"Y","N")</f>
        <v>Y</v>
      </c>
      <c r="X678" s="1294" t="str">
        <f>IF(ISNUMBER(SEARCH(kpi_catalog[[#Headers],[Channel]],$Q678)),"Y","N")</f>
        <v>N</v>
      </c>
      <c r="Y678" s="1294" t="str">
        <f>IF(ISNUMBER(SEARCH(kpi_catalog[[#Headers],[Campaign ID]],$Q678)),"Y","N")</f>
        <v>N</v>
      </c>
      <c r="Z678" s="1294" t="str">
        <f>IF(ISNUMBER(SEARCH(kpi_catalog[[#Headers],[Channel]],$Q678)),"Y","N")</f>
        <v>N</v>
      </c>
      <c r="AA678" s="1294" t="str">
        <f>IF(ISNUMBER(SEARCH(kpi_catalog[[#Headers],[Campaign ID]],$Q678)),"Y","N")</f>
        <v>N</v>
      </c>
      <c r="AB678" s="1294" t="str">
        <f>IF(ISNUMBER(SEARCH(kpi_catalog[[#Headers],[Campaign Name]],$Q678)),"Y","N")</f>
        <v>N</v>
      </c>
      <c r="AC678" s="1294" t="str">
        <f>IF(ISNUMBER(SEARCH(kpi_catalog[[#Headers],[Touchpoint]],$Q678)),"Y","N")</f>
        <v>N</v>
      </c>
      <c r="AD678" s="1294" t="str">
        <f>IF(ISNUMBER(SEARCH(kpi_catalog[[#Headers],[Campaign type]],$Q678)),"Y","N")</f>
        <v>N</v>
      </c>
      <c r="AE678" s="1294" t="str">
        <f>IF(ISNUMBER(SEARCH(kpi_catalog[[#Headers],[Product franchise]],$Q678)),"Y","N")</f>
        <v>N</v>
      </c>
      <c r="AF678" s="1294" t="str">
        <f>IF(ISNUMBER(SEARCH(kpi_catalog[[#Headers],[Product code]],$Q678)),"Y","N")</f>
        <v>Y</v>
      </c>
      <c r="AG678" s="1298"/>
      <c r="AH678" s="1296"/>
      <c r="AI678" s="1297"/>
      <c r="AJ678" s="1297"/>
    </row>
    <row r="679" spans="1:36" ht="30" customHeight="1">
      <c r="A679" s="1282">
        <v>677</v>
      </c>
      <c r="B679" s="1283" t="s">
        <v>4536</v>
      </c>
      <c r="C679" s="1296"/>
      <c r="D679" s="1323" t="s">
        <v>5977</v>
      </c>
      <c r="E679" s="1291" t="s">
        <v>5978</v>
      </c>
      <c r="F679" s="1291" t="s">
        <v>5979</v>
      </c>
      <c r="G679" s="1291" t="s">
        <v>4339</v>
      </c>
      <c r="H679" s="1291" t="s">
        <v>4392</v>
      </c>
      <c r="I679" s="1291" t="s">
        <v>145</v>
      </c>
      <c r="J679" s="1318" t="s">
        <v>5970</v>
      </c>
      <c r="K679" s="1291" t="s">
        <v>4346</v>
      </c>
      <c r="L679" s="1292" t="str">
        <f>IF(ISNUMBER(SEARCH(kpi_catalog[[#Headers],[Till Date]],K679)),"Y","N")</f>
        <v>N</v>
      </c>
      <c r="M679" s="1292" t="str">
        <f t="shared" si="19"/>
        <v>Y</v>
      </c>
      <c r="N679" s="1292" t="str">
        <f>IF(ISNUMBER(SEARCH(kpi_catalog[[#Headers],[YTD]],$K679)),"Y","N")</f>
        <v>Y</v>
      </c>
      <c r="O679" s="1292" t="str">
        <f t="shared" si="20"/>
        <v>N</v>
      </c>
      <c r="P679" s="1292" t="str">
        <f t="shared" si="21"/>
        <v>N</v>
      </c>
      <c r="Q679" s="1293" t="s">
        <v>5861</v>
      </c>
      <c r="R679" s="1319" t="str">
        <f>IF(ISNUMBER(SEARCH(kpi_catalog[[#Headers],[Division]],$Q679)),"Y","N")</f>
        <v>Y</v>
      </c>
      <c r="S679" s="1294" t="str">
        <f>IF(ISNUMBER(SEARCH(kpi_catalog[[#Headers],[Brand]],$Q679)),"Y","N")</f>
        <v>Y</v>
      </c>
      <c r="T679" s="1294" t="str">
        <f>IF(ISNUMBER(SEARCH(kpi_catalog[[#Headers],[Acquisition Period]],$Q679)),"Y","N")</f>
        <v>N</v>
      </c>
      <c r="U679" s="1294" t="str">
        <f>IF(ISNUMBER(SEARCH(kpi_catalog[[#Headers],[Engager Type]],$Q679)),"Y","N")</f>
        <v>N</v>
      </c>
      <c r="V679" s="1294" t="str">
        <f>IF(ISNUMBER(SEARCH(kpi_catalog[[#Headers],[Buyer Type]],$Q679)),"Y","N")</f>
        <v>N</v>
      </c>
      <c r="W679" s="1294" t="str">
        <f>IF(ISNUMBER(SEARCH(kpi_catalog[[#Headers],[Loyalty Filter]],$Q679)),"Y","N")</f>
        <v>Y</v>
      </c>
      <c r="X679" s="1294" t="str">
        <f>IF(ISNUMBER(SEARCH(kpi_catalog[[#Headers],[Channel]],$Q679)),"Y","N")</f>
        <v>N</v>
      </c>
      <c r="Y679" s="1294" t="str">
        <f>IF(ISNUMBER(SEARCH(kpi_catalog[[#Headers],[Campaign ID]],$Q679)),"Y","N")</f>
        <v>N</v>
      </c>
      <c r="Z679" s="1294" t="str">
        <f>IF(ISNUMBER(SEARCH(kpi_catalog[[#Headers],[Channel]],$Q679)),"Y","N")</f>
        <v>N</v>
      </c>
      <c r="AA679" s="1294" t="str">
        <f>IF(ISNUMBER(SEARCH(kpi_catalog[[#Headers],[Campaign ID]],$Q679)),"Y","N")</f>
        <v>N</v>
      </c>
      <c r="AB679" s="1294" t="str">
        <f>IF(ISNUMBER(SEARCH(kpi_catalog[[#Headers],[Campaign Name]],$Q679)),"Y","N")</f>
        <v>N</v>
      </c>
      <c r="AC679" s="1294" t="str">
        <f>IF(ISNUMBER(SEARCH(kpi_catalog[[#Headers],[Touchpoint]],$Q679)),"Y","N")</f>
        <v>N</v>
      </c>
      <c r="AD679" s="1294" t="str">
        <f>IF(ISNUMBER(SEARCH(kpi_catalog[[#Headers],[Campaign type]],$Q679)),"Y","N")</f>
        <v>N</v>
      </c>
      <c r="AE679" s="1294" t="str">
        <f>IF(ISNUMBER(SEARCH(kpi_catalog[[#Headers],[Product franchise]],$Q679)),"Y","N")</f>
        <v>N</v>
      </c>
      <c r="AF679" s="1294" t="str">
        <f>IF(ISNUMBER(SEARCH(kpi_catalog[[#Headers],[Product code]],$Q679)),"Y","N")</f>
        <v>Y</v>
      </c>
      <c r="AG679" s="1298"/>
      <c r="AH679" s="1296"/>
      <c r="AI679" s="1297"/>
      <c r="AJ679" s="1297"/>
    </row>
    <row r="680" spans="1:36" ht="30" customHeight="1">
      <c r="A680" s="1282">
        <v>678</v>
      </c>
      <c r="B680" s="1283" t="s">
        <v>4536</v>
      </c>
      <c r="C680" s="1296"/>
      <c r="D680" s="1291" t="s">
        <v>4443</v>
      </c>
      <c r="E680" s="1291" t="s">
        <v>5980</v>
      </c>
      <c r="F680" s="1291" t="s">
        <v>5981</v>
      </c>
      <c r="G680" s="1291" t="s">
        <v>4339</v>
      </c>
      <c r="H680" s="1291" t="s">
        <v>4392</v>
      </c>
      <c r="I680" s="1291" t="s">
        <v>145</v>
      </c>
      <c r="J680" s="1318" t="s">
        <v>5970</v>
      </c>
      <c r="K680" s="1291" t="s">
        <v>4346</v>
      </c>
      <c r="L680" s="1292" t="str">
        <f>IF(ISNUMBER(SEARCH(kpi_catalog[[#Headers],[Till Date]],K680)),"Y","N")</f>
        <v>N</v>
      </c>
      <c r="M680" s="1292" t="str">
        <f t="shared" si="19"/>
        <v>Y</v>
      </c>
      <c r="N680" s="1292" t="str">
        <f>IF(ISNUMBER(SEARCH(kpi_catalog[[#Headers],[YTD]],$K680)),"Y","N")</f>
        <v>Y</v>
      </c>
      <c r="O680" s="1292" t="str">
        <f t="shared" si="20"/>
        <v>N</v>
      </c>
      <c r="P680" s="1292" t="str">
        <f t="shared" si="21"/>
        <v>N</v>
      </c>
      <c r="Q680" s="1293" t="s">
        <v>5861</v>
      </c>
      <c r="R680" s="1319" t="str">
        <f>IF(ISNUMBER(SEARCH(kpi_catalog[[#Headers],[Division]],$Q680)),"Y","N")</f>
        <v>Y</v>
      </c>
      <c r="S680" s="1294" t="str">
        <f>IF(ISNUMBER(SEARCH(kpi_catalog[[#Headers],[Brand]],$Q680)),"Y","N")</f>
        <v>Y</v>
      </c>
      <c r="T680" s="1294" t="str">
        <f>IF(ISNUMBER(SEARCH(kpi_catalog[[#Headers],[Acquisition Period]],$Q680)),"Y","N")</f>
        <v>N</v>
      </c>
      <c r="U680" s="1294" t="str">
        <f>IF(ISNUMBER(SEARCH(kpi_catalog[[#Headers],[Engager Type]],$Q680)),"Y","N")</f>
        <v>N</v>
      </c>
      <c r="V680" s="1294" t="str">
        <f>IF(ISNUMBER(SEARCH(kpi_catalog[[#Headers],[Buyer Type]],$Q680)),"Y","N")</f>
        <v>N</v>
      </c>
      <c r="W680" s="1294" t="str">
        <f>IF(ISNUMBER(SEARCH(kpi_catalog[[#Headers],[Loyalty Filter]],$Q680)),"Y","N")</f>
        <v>Y</v>
      </c>
      <c r="X680" s="1294" t="str">
        <f>IF(ISNUMBER(SEARCH(kpi_catalog[[#Headers],[Channel]],$Q680)),"Y","N")</f>
        <v>N</v>
      </c>
      <c r="Y680" s="1294" t="str">
        <f>IF(ISNUMBER(SEARCH(kpi_catalog[[#Headers],[Campaign ID]],$Q680)),"Y","N")</f>
        <v>N</v>
      </c>
      <c r="Z680" s="1294" t="str">
        <f>IF(ISNUMBER(SEARCH(kpi_catalog[[#Headers],[Channel]],$Q680)),"Y","N")</f>
        <v>N</v>
      </c>
      <c r="AA680" s="1294" t="str">
        <f>IF(ISNUMBER(SEARCH(kpi_catalog[[#Headers],[Campaign ID]],$Q680)),"Y","N")</f>
        <v>N</v>
      </c>
      <c r="AB680" s="1294" t="str">
        <f>IF(ISNUMBER(SEARCH(kpi_catalog[[#Headers],[Campaign Name]],$Q680)),"Y","N")</f>
        <v>N</v>
      </c>
      <c r="AC680" s="1294" t="str">
        <f>IF(ISNUMBER(SEARCH(kpi_catalog[[#Headers],[Touchpoint]],$Q680)),"Y","N")</f>
        <v>N</v>
      </c>
      <c r="AD680" s="1294" t="str">
        <f>IF(ISNUMBER(SEARCH(kpi_catalog[[#Headers],[Campaign type]],$Q680)),"Y","N")</f>
        <v>N</v>
      </c>
      <c r="AE680" s="1294" t="str">
        <f>IF(ISNUMBER(SEARCH(kpi_catalog[[#Headers],[Product franchise]],$Q680)),"Y","N")</f>
        <v>N</v>
      </c>
      <c r="AF680" s="1294" t="str">
        <f>IF(ISNUMBER(SEARCH(kpi_catalog[[#Headers],[Product code]],$Q680)),"Y","N")</f>
        <v>Y</v>
      </c>
      <c r="AG680" s="1298"/>
      <c r="AH680" s="1296"/>
      <c r="AI680" s="1297"/>
      <c r="AJ680" s="1297"/>
    </row>
    <row r="681" spans="1:36" ht="30" customHeight="1">
      <c r="A681" s="1282">
        <v>679</v>
      </c>
      <c r="B681" s="1283" t="s">
        <v>4536</v>
      </c>
      <c r="C681" s="1296"/>
      <c r="D681" s="1323" t="s">
        <v>5977</v>
      </c>
      <c r="E681" s="1291" t="s">
        <v>5982</v>
      </c>
      <c r="F681" s="1291" t="s">
        <v>5983</v>
      </c>
      <c r="G681" s="1291" t="s">
        <v>4339</v>
      </c>
      <c r="H681" s="1291" t="s">
        <v>4392</v>
      </c>
      <c r="I681" s="1291" t="s">
        <v>145</v>
      </c>
      <c r="J681" s="1318" t="s">
        <v>5970</v>
      </c>
      <c r="K681" s="1291" t="s">
        <v>4346</v>
      </c>
      <c r="L681" s="1292" t="str">
        <f>IF(ISNUMBER(SEARCH(kpi_catalog[[#Headers],[Till Date]],K681)),"Y","N")</f>
        <v>N</v>
      </c>
      <c r="M681" s="1292" t="str">
        <f t="shared" si="19"/>
        <v>Y</v>
      </c>
      <c r="N681" s="1292" t="str">
        <f>IF(ISNUMBER(SEARCH(kpi_catalog[[#Headers],[YTD]],$K681)),"Y","N")</f>
        <v>Y</v>
      </c>
      <c r="O681" s="1292" t="str">
        <f t="shared" si="20"/>
        <v>N</v>
      </c>
      <c r="P681" s="1292" t="str">
        <f t="shared" si="21"/>
        <v>N</v>
      </c>
      <c r="Q681" s="1293" t="s">
        <v>5861</v>
      </c>
      <c r="R681" s="1319" t="str">
        <f>IF(ISNUMBER(SEARCH(kpi_catalog[[#Headers],[Division]],$Q681)),"Y","N")</f>
        <v>Y</v>
      </c>
      <c r="S681" s="1294" t="str">
        <f>IF(ISNUMBER(SEARCH(kpi_catalog[[#Headers],[Brand]],$Q681)),"Y","N")</f>
        <v>Y</v>
      </c>
      <c r="T681" s="1294" t="str">
        <f>IF(ISNUMBER(SEARCH(kpi_catalog[[#Headers],[Acquisition Period]],$Q681)),"Y","N")</f>
        <v>N</v>
      </c>
      <c r="U681" s="1294" t="str">
        <f>IF(ISNUMBER(SEARCH(kpi_catalog[[#Headers],[Engager Type]],$Q681)),"Y","N")</f>
        <v>N</v>
      </c>
      <c r="V681" s="1294" t="str">
        <f>IF(ISNUMBER(SEARCH(kpi_catalog[[#Headers],[Buyer Type]],$Q681)),"Y","N")</f>
        <v>N</v>
      </c>
      <c r="W681" s="1294" t="str">
        <f>IF(ISNUMBER(SEARCH(kpi_catalog[[#Headers],[Loyalty Filter]],$Q681)),"Y","N")</f>
        <v>Y</v>
      </c>
      <c r="X681" s="1294" t="str">
        <f>IF(ISNUMBER(SEARCH(kpi_catalog[[#Headers],[Channel]],$Q681)),"Y","N")</f>
        <v>N</v>
      </c>
      <c r="Y681" s="1294" t="str">
        <f>IF(ISNUMBER(SEARCH(kpi_catalog[[#Headers],[Campaign ID]],$Q681)),"Y","N")</f>
        <v>N</v>
      </c>
      <c r="Z681" s="1294" t="str">
        <f>IF(ISNUMBER(SEARCH(kpi_catalog[[#Headers],[Channel]],$Q681)),"Y","N")</f>
        <v>N</v>
      </c>
      <c r="AA681" s="1294" t="str">
        <f>IF(ISNUMBER(SEARCH(kpi_catalog[[#Headers],[Campaign ID]],$Q681)),"Y","N")</f>
        <v>N</v>
      </c>
      <c r="AB681" s="1294" t="str">
        <f>IF(ISNUMBER(SEARCH(kpi_catalog[[#Headers],[Campaign Name]],$Q681)),"Y","N")</f>
        <v>N</v>
      </c>
      <c r="AC681" s="1294" t="str">
        <f>IF(ISNUMBER(SEARCH(kpi_catalog[[#Headers],[Touchpoint]],$Q681)),"Y","N")</f>
        <v>N</v>
      </c>
      <c r="AD681" s="1294" t="str">
        <f>IF(ISNUMBER(SEARCH(kpi_catalog[[#Headers],[Campaign type]],$Q681)),"Y","N")</f>
        <v>N</v>
      </c>
      <c r="AE681" s="1294" t="str">
        <f>IF(ISNUMBER(SEARCH(kpi_catalog[[#Headers],[Product franchise]],$Q681)),"Y","N")</f>
        <v>N</v>
      </c>
      <c r="AF681" s="1294" t="str">
        <f>IF(ISNUMBER(SEARCH(kpi_catalog[[#Headers],[Product code]],$Q681)),"Y","N")</f>
        <v>Y</v>
      </c>
      <c r="AG681" s="1298"/>
      <c r="AH681" s="1296"/>
      <c r="AI681" s="1297"/>
      <c r="AJ681" s="1297"/>
    </row>
    <row r="682" spans="1:36" ht="30" customHeight="1">
      <c r="A682" s="1282">
        <v>680</v>
      </c>
      <c r="B682" s="1283" t="s">
        <v>4536</v>
      </c>
      <c r="C682" s="1296"/>
      <c r="D682" s="1332" t="s">
        <v>5733</v>
      </c>
      <c r="E682" s="1291" t="s">
        <v>5984</v>
      </c>
      <c r="F682" s="1291" t="s">
        <v>5985</v>
      </c>
      <c r="G682" s="1291" t="s">
        <v>4339</v>
      </c>
      <c r="H682" s="1291" t="s">
        <v>4392</v>
      </c>
      <c r="I682" s="1291" t="s">
        <v>145</v>
      </c>
      <c r="J682" s="1318" t="s">
        <v>5970</v>
      </c>
      <c r="K682" s="1291" t="s">
        <v>4346</v>
      </c>
      <c r="L682" s="1292" t="str">
        <f>IF(ISNUMBER(SEARCH(kpi_catalog[[#Headers],[Till Date]],K682)),"Y","N")</f>
        <v>N</v>
      </c>
      <c r="M682" s="1292" t="str">
        <f t="shared" si="19"/>
        <v>Y</v>
      </c>
      <c r="N682" s="1292" t="str">
        <f>IF(ISNUMBER(SEARCH(kpi_catalog[[#Headers],[YTD]],$K682)),"Y","N")</f>
        <v>Y</v>
      </c>
      <c r="O682" s="1292" t="str">
        <f t="shared" si="20"/>
        <v>N</v>
      </c>
      <c r="P682" s="1292" t="str">
        <f t="shared" si="21"/>
        <v>N</v>
      </c>
      <c r="Q682" s="1293" t="s">
        <v>5861</v>
      </c>
      <c r="R682" s="1319" t="str">
        <f>IF(ISNUMBER(SEARCH(kpi_catalog[[#Headers],[Division]],$Q682)),"Y","N")</f>
        <v>Y</v>
      </c>
      <c r="S682" s="1294" t="str">
        <f>IF(ISNUMBER(SEARCH(kpi_catalog[[#Headers],[Brand]],$Q682)),"Y","N")</f>
        <v>Y</v>
      </c>
      <c r="T682" s="1294" t="str">
        <f>IF(ISNUMBER(SEARCH(kpi_catalog[[#Headers],[Acquisition Period]],$Q682)),"Y","N")</f>
        <v>N</v>
      </c>
      <c r="U682" s="1294" t="str">
        <f>IF(ISNUMBER(SEARCH(kpi_catalog[[#Headers],[Engager Type]],$Q682)),"Y","N")</f>
        <v>N</v>
      </c>
      <c r="V682" s="1294" t="str">
        <f>IF(ISNUMBER(SEARCH(kpi_catalog[[#Headers],[Buyer Type]],$Q682)),"Y","N")</f>
        <v>N</v>
      </c>
      <c r="W682" s="1294" t="str">
        <f>IF(ISNUMBER(SEARCH(kpi_catalog[[#Headers],[Loyalty Filter]],$Q682)),"Y","N")</f>
        <v>Y</v>
      </c>
      <c r="X682" s="1294" t="str">
        <f>IF(ISNUMBER(SEARCH(kpi_catalog[[#Headers],[Channel]],$Q682)),"Y","N")</f>
        <v>N</v>
      </c>
      <c r="Y682" s="1294" t="str">
        <f>IF(ISNUMBER(SEARCH(kpi_catalog[[#Headers],[Campaign ID]],$Q682)),"Y","N")</f>
        <v>N</v>
      </c>
      <c r="Z682" s="1294" t="str">
        <f>IF(ISNUMBER(SEARCH(kpi_catalog[[#Headers],[Channel]],$Q682)),"Y","N")</f>
        <v>N</v>
      </c>
      <c r="AA682" s="1294" t="str">
        <f>IF(ISNUMBER(SEARCH(kpi_catalog[[#Headers],[Campaign ID]],$Q682)),"Y","N")</f>
        <v>N</v>
      </c>
      <c r="AB682" s="1294" t="str">
        <f>IF(ISNUMBER(SEARCH(kpi_catalog[[#Headers],[Campaign Name]],$Q682)),"Y","N")</f>
        <v>N</v>
      </c>
      <c r="AC682" s="1294" t="str">
        <f>IF(ISNUMBER(SEARCH(kpi_catalog[[#Headers],[Touchpoint]],$Q682)),"Y","N")</f>
        <v>N</v>
      </c>
      <c r="AD682" s="1294" t="str">
        <f>IF(ISNUMBER(SEARCH(kpi_catalog[[#Headers],[Campaign type]],$Q682)),"Y","N")</f>
        <v>N</v>
      </c>
      <c r="AE682" s="1294" t="str">
        <f>IF(ISNUMBER(SEARCH(kpi_catalog[[#Headers],[Product franchise]],$Q682)),"Y","N")</f>
        <v>N</v>
      </c>
      <c r="AF682" s="1294" t="str">
        <f>IF(ISNUMBER(SEARCH(kpi_catalog[[#Headers],[Product code]],$Q682)),"Y","N")</f>
        <v>Y</v>
      </c>
      <c r="AG682" s="1298"/>
      <c r="AH682" s="1296"/>
      <c r="AI682" s="1297"/>
      <c r="AJ682" s="1297"/>
    </row>
    <row r="683" spans="1:36" ht="30" customHeight="1">
      <c r="A683" s="1282">
        <v>681</v>
      </c>
      <c r="B683" s="1283" t="s">
        <v>4536</v>
      </c>
      <c r="C683" s="1296"/>
      <c r="D683" s="1291" t="s">
        <v>5872</v>
      </c>
      <c r="E683" s="1291" t="s">
        <v>5823</v>
      </c>
      <c r="F683" s="1291" t="s">
        <v>5986</v>
      </c>
      <c r="G683" s="1291" t="s">
        <v>3368</v>
      </c>
      <c r="H683" s="1291" t="s">
        <v>4392</v>
      </c>
      <c r="I683" s="1291" t="s">
        <v>145</v>
      </c>
      <c r="J683" s="1318" t="s">
        <v>5970</v>
      </c>
      <c r="K683" s="1291" t="s">
        <v>4346</v>
      </c>
      <c r="L683" s="1292" t="str">
        <f>IF(ISNUMBER(SEARCH(kpi_catalog[[#Headers],[Till Date]],K683)),"Y","N")</f>
        <v>N</v>
      </c>
      <c r="M683" s="1292" t="str">
        <f t="shared" si="19"/>
        <v>Y</v>
      </c>
      <c r="N683" s="1292" t="str">
        <f>IF(ISNUMBER(SEARCH(kpi_catalog[[#Headers],[YTD]],$K683)),"Y","N")</f>
        <v>Y</v>
      </c>
      <c r="O683" s="1292" t="str">
        <f t="shared" si="20"/>
        <v>N</v>
      </c>
      <c r="P683" s="1292" t="str">
        <f t="shared" si="21"/>
        <v>N</v>
      </c>
      <c r="Q683" s="1293" t="s">
        <v>5861</v>
      </c>
      <c r="R683" s="1319" t="str">
        <f>IF(ISNUMBER(SEARCH(kpi_catalog[[#Headers],[Division]],$Q683)),"Y","N")</f>
        <v>Y</v>
      </c>
      <c r="S683" s="1294" t="str">
        <f>IF(ISNUMBER(SEARCH(kpi_catalog[[#Headers],[Brand]],$Q683)),"Y","N")</f>
        <v>Y</v>
      </c>
      <c r="T683" s="1294" t="str">
        <f>IF(ISNUMBER(SEARCH(kpi_catalog[[#Headers],[Acquisition Period]],$Q683)),"Y","N")</f>
        <v>N</v>
      </c>
      <c r="U683" s="1294" t="str">
        <f>IF(ISNUMBER(SEARCH(kpi_catalog[[#Headers],[Engager Type]],$Q683)),"Y","N")</f>
        <v>N</v>
      </c>
      <c r="V683" s="1294" t="str">
        <f>IF(ISNUMBER(SEARCH(kpi_catalog[[#Headers],[Buyer Type]],$Q683)),"Y","N")</f>
        <v>N</v>
      </c>
      <c r="W683" s="1294" t="str">
        <f>IF(ISNUMBER(SEARCH(kpi_catalog[[#Headers],[Loyalty Filter]],$Q683)),"Y","N")</f>
        <v>Y</v>
      </c>
      <c r="X683" s="1294" t="str">
        <f>IF(ISNUMBER(SEARCH(kpi_catalog[[#Headers],[Channel]],$Q683)),"Y","N")</f>
        <v>N</v>
      </c>
      <c r="Y683" s="1294" t="str">
        <f>IF(ISNUMBER(SEARCH(kpi_catalog[[#Headers],[Campaign ID]],$Q683)),"Y","N")</f>
        <v>N</v>
      </c>
      <c r="Z683" s="1294" t="str">
        <f>IF(ISNUMBER(SEARCH(kpi_catalog[[#Headers],[Channel]],$Q683)),"Y","N")</f>
        <v>N</v>
      </c>
      <c r="AA683" s="1294" t="str">
        <f>IF(ISNUMBER(SEARCH(kpi_catalog[[#Headers],[Campaign ID]],$Q683)),"Y","N")</f>
        <v>N</v>
      </c>
      <c r="AB683" s="1294" t="str">
        <f>IF(ISNUMBER(SEARCH(kpi_catalog[[#Headers],[Campaign Name]],$Q683)),"Y","N")</f>
        <v>N</v>
      </c>
      <c r="AC683" s="1294" t="str">
        <f>IF(ISNUMBER(SEARCH(kpi_catalog[[#Headers],[Touchpoint]],$Q683)),"Y","N")</f>
        <v>N</v>
      </c>
      <c r="AD683" s="1294" t="str">
        <f>IF(ISNUMBER(SEARCH(kpi_catalog[[#Headers],[Campaign type]],$Q683)),"Y","N")</f>
        <v>N</v>
      </c>
      <c r="AE683" s="1294" t="str">
        <f>IF(ISNUMBER(SEARCH(kpi_catalog[[#Headers],[Product franchise]],$Q683)),"Y","N")</f>
        <v>N</v>
      </c>
      <c r="AF683" s="1294" t="str">
        <f>IF(ISNUMBER(SEARCH(kpi_catalog[[#Headers],[Product code]],$Q683)),"Y","N")</f>
        <v>Y</v>
      </c>
      <c r="AG683" s="1298"/>
      <c r="AH683" s="1296"/>
      <c r="AI683" s="1297"/>
      <c r="AJ683" s="1297"/>
    </row>
    <row r="684" spans="1:36" ht="30" customHeight="1">
      <c r="A684" s="1282">
        <v>682</v>
      </c>
      <c r="B684" s="1283" t="s">
        <v>4536</v>
      </c>
      <c r="C684" s="1296"/>
      <c r="D684" s="1323" t="s">
        <v>5770</v>
      </c>
      <c r="E684" s="1291" t="s">
        <v>5770</v>
      </c>
      <c r="F684" s="1291" t="s">
        <v>5987</v>
      </c>
      <c r="G684" s="1291" t="s">
        <v>3368</v>
      </c>
      <c r="H684" s="1291" t="s">
        <v>4392</v>
      </c>
      <c r="I684" s="1291" t="s">
        <v>145</v>
      </c>
      <c r="J684" s="1318" t="s">
        <v>5970</v>
      </c>
      <c r="K684" s="1291" t="s">
        <v>4346</v>
      </c>
      <c r="L684" s="1292" t="str">
        <f>IF(ISNUMBER(SEARCH(kpi_catalog[[#Headers],[Till Date]],K684)),"Y","N")</f>
        <v>N</v>
      </c>
      <c r="M684" s="1292" t="str">
        <f t="shared" si="19"/>
        <v>Y</v>
      </c>
      <c r="N684" s="1292" t="str">
        <f>IF(ISNUMBER(SEARCH(kpi_catalog[[#Headers],[YTD]],$K684)),"Y","N")</f>
        <v>Y</v>
      </c>
      <c r="O684" s="1292" t="str">
        <f t="shared" si="20"/>
        <v>N</v>
      </c>
      <c r="P684" s="1292" t="str">
        <f t="shared" si="21"/>
        <v>N</v>
      </c>
      <c r="Q684" s="1293" t="s">
        <v>5861</v>
      </c>
      <c r="R684" s="1319" t="str">
        <f>IF(ISNUMBER(SEARCH(kpi_catalog[[#Headers],[Division]],$Q684)),"Y","N")</f>
        <v>Y</v>
      </c>
      <c r="S684" s="1294" t="str">
        <f>IF(ISNUMBER(SEARCH(kpi_catalog[[#Headers],[Brand]],$Q684)),"Y","N")</f>
        <v>Y</v>
      </c>
      <c r="T684" s="1294" t="str">
        <f>IF(ISNUMBER(SEARCH(kpi_catalog[[#Headers],[Acquisition Period]],$Q684)),"Y","N")</f>
        <v>N</v>
      </c>
      <c r="U684" s="1294" t="str">
        <f>IF(ISNUMBER(SEARCH(kpi_catalog[[#Headers],[Engager Type]],$Q684)),"Y","N")</f>
        <v>N</v>
      </c>
      <c r="V684" s="1294" t="str">
        <f>IF(ISNUMBER(SEARCH(kpi_catalog[[#Headers],[Buyer Type]],$Q684)),"Y","N")</f>
        <v>N</v>
      </c>
      <c r="W684" s="1294" t="str">
        <f>IF(ISNUMBER(SEARCH(kpi_catalog[[#Headers],[Loyalty Filter]],$Q684)),"Y","N")</f>
        <v>Y</v>
      </c>
      <c r="X684" s="1294" t="str">
        <f>IF(ISNUMBER(SEARCH(kpi_catalog[[#Headers],[Channel]],$Q684)),"Y","N")</f>
        <v>N</v>
      </c>
      <c r="Y684" s="1294" t="str">
        <f>IF(ISNUMBER(SEARCH(kpi_catalog[[#Headers],[Campaign ID]],$Q684)),"Y","N")</f>
        <v>N</v>
      </c>
      <c r="Z684" s="1294" t="str">
        <f>IF(ISNUMBER(SEARCH(kpi_catalog[[#Headers],[Channel]],$Q684)),"Y","N")</f>
        <v>N</v>
      </c>
      <c r="AA684" s="1294" t="str">
        <f>IF(ISNUMBER(SEARCH(kpi_catalog[[#Headers],[Campaign ID]],$Q684)),"Y","N")</f>
        <v>N</v>
      </c>
      <c r="AB684" s="1294" t="str">
        <f>IF(ISNUMBER(SEARCH(kpi_catalog[[#Headers],[Campaign Name]],$Q684)),"Y","N")</f>
        <v>N</v>
      </c>
      <c r="AC684" s="1294" t="str">
        <f>IF(ISNUMBER(SEARCH(kpi_catalog[[#Headers],[Touchpoint]],$Q684)),"Y","N")</f>
        <v>N</v>
      </c>
      <c r="AD684" s="1294" t="str">
        <f>IF(ISNUMBER(SEARCH(kpi_catalog[[#Headers],[Campaign type]],$Q684)),"Y","N")</f>
        <v>N</v>
      </c>
      <c r="AE684" s="1294" t="str">
        <f>IF(ISNUMBER(SEARCH(kpi_catalog[[#Headers],[Product franchise]],$Q684)),"Y","N")</f>
        <v>N</v>
      </c>
      <c r="AF684" s="1294" t="str">
        <f>IF(ISNUMBER(SEARCH(kpi_catalog[[#Headers],[Product code]],$Q684)),"Y","N")</f>
        <v>Y</v>
      </c>
      <c r="AG684" s="1298"/>
      <c r="AH684" s="1296"/>
      <c r="AI684" s="1297"/>
      <c r="AJ684" s="1297"/>
    </row>
    <row r="685" spans="1:36" ht="30" customHeight="1">
      <c r="A685" s="1282">
        <v>683</v>
      </c>
      <c r="B685" s="1283" t="s">
        <v>4536</v>
      </c>
      <c r="C685" s="1296"/>
      <c r="D685" s="1291" t="s">
        <v>4443</v>
      </c>
      <c r="E685" s="1291" t="s">
        <v>4443</v>
      </c>
      <c r="F685" s="1291" t="s">
        <v>5988</v>
      </c>
      <c r="G685" s="1291" t="s">
        <v>3368</v>
      </c>
      <c r="H685" s="1291" t="s">
        <v>4392</v>
      </c>
      <c r="I685" s="1291" t="s">
        <v>145</v>
      </c>
      <c r="J685" s="1318" t="s">
        <v>5970</v>
      </c>
      <c r="K685" s="1291" t="s">
        <v>4346</v>
      </c>
      <c r="L685" s="1292" t="str">
        <f>IF(ISNUMBER(SEARCH(kpi_catalog[[#Headers],[Till Date]],K685)),"Y","N")</f>
        <v>N</v>
      </c>
      <c r="M685" s="1292" t="str">
        <f t="shared" si="19"/>
        <v>Y</v>
      </c>
      <c r="N685" s="1292" t="str">
        <f>IF(ISNUMBER(SEARCH(kpi_catalog[[#Headers],[YTD]],$K685)),"Y","N")</f>
        <v>Y</v>
      </c>
      <c r="O685" s="1292" t="str">
        <f t="shared" si="20"/>
        <v>N</v>
      </c>
      <c r="P685" s="1292" t="str">
        <f t="shared" si="21"/>
        <v>N</v>
      </c>
      <c r="Q685" s="1293" t="s">
        <v>5861</v>
      </c>
      <c r="R685" s="1319" t="str">
        <f>IF(ISNUMBER(SEARCH(kpi_catalog[[#Headers],[Division]],$Q685)),"Y","N")</f>
        <v>Y</v>
      </c>
      <c r="S685" s="1294" t="str">
        <f>IF(ISNUMBER(SEARCH(kpi_catalog[[#Headers],[Brand]],$Q685)),"Y","N")</f>
        <v>Y</v>
      </c>
      <c r="T685" s="1294" t="str">
        <f>IF(ISNUMBER(SEARCH(kpi_catalog[[#Headers],[Acquisition Period]],$Q685)),"Y","N")</f>
        <v>N</v>
      </c>
      <c r="U685" s="1294" t="str">
        <f>IF(ISNUMBER(SEARCH(kpi_catalog[[#Headers],[Engager Type]],$Q685)),"Y","N")</f>
        <v>N</v>
      </c>
      <c r="V685" s="1294" t="str">
        <f>IF(ISNUMBER(SEARCH(kpi_catalog[[#Headers],[Buyer Type]],$Q685)),"Y","N")</f>
        <v>N</v>
      </c>
      <c r="W685" s="1294" t="str">
        <f>IF(ISNUMBER(SEARCH(kpi_catalog[[#Headers],[Loyalty Filter]],$Q685)),"Y","N")</f>
        <v>Y</v>
      </c>
      <c r="X685" s="1294" t="str">
        <f>IF(ISNUMBER(SEARCH(kpi_catalog[[#Headers],[Channel]],$Q685)),"Y","N")</f>
        <v>N</v>
      </c>
      <c r="Y685" s="1294" t="str">
        <f>IF(ISNUMBER(SEARCH(kpi_catalog[[#Headers],[Campaign ID]],$Q685)),"Y","N")</f>
        <v>N</v>
      </c>
      <c r="Z685" s="1294" t="str">
        <f>IF(ISNUMBER(SEARCH(kpi_catalog[[#Headers],[Channel]],$Q685)),"Y","N")</f>
        <v>N</v>
      </c>
      <c r="AA685" s="1294" t="str">
        <f>IF(ISNUMBER(SEARCH(kpi_catalog[[#Headers],[Campaign ID]],$Q685)),"Y","N")</f>
        <v>N</v>
      </c>
      <c r="AB685" s="1294" t="str">
        <f>IF(ISNUMBER(SEARCH(kpi_catalog[[#Headers],[Campaign Name]],$Q685)),"Y","N")</f>
        <v>N</v>
      </c>
      <c r="AC685" s="1294" t="str">
        <f>IF(ISNUMBER(SEARCH(kpi_catalog[[#Headers],[Touchpoint]],$Q685)),"Y","N")</f>
        <v>N</v>
      </c>
      <c r="AD685" s="1294" t="str">
        <f>IF(ISNUMBER(SEARCH(kpi_catalog[[#Headers],[Campaign type]],$Q685)),"Y","N")</f>
        <v>N</v>
      </c>
      <c r="AE685" s="1294" t="str">
        <f>IF(ISNUMBER(SEARCH(kpi_catalog[[#Headers],[Product franchise]],$Q685)),"Y","N")</f>
        <v>N</v>
      </c>
      <c r="AF685" s="1294" t="str">
        <f>IF(ISNUMBER(SEARCH(kpi_catalog[[#Headers],[Product code]],$Q685)),"Y","N")</f>
        <v>Y</v>
      </c>
      <c r="AG685" s="1298"/>
      <c r="AH685" s="1296"/>
      <c r="AI685" s="1297"/>
      <c r="AJ685" s="1297"/>
    </row>
    <row r="686" spans="1:36" ht="30" customHeight="1">
      <c r="A686" s="1282">
        <v>684</v>
      </c>
      <c r="B686" s="1283" t="s">
        <v>4536</v>
      </c>
      <c r="C686" s="1296"/>
      <c r="D686" s="1343" t="s">
        <v>5762</v>
      </c>
      <c r="E686" s="1291" t="s">
        <v>5860</v>
      </c>
      <c r="F686" s="1291" t="s">
        <v>5989</v>
      </c>
      <c r="G686" s="1291" t="s">
        <v>3368</v>
      </c>
      <c r="H686" s="1291" t="s">
        <v>4392</v>
      </c>
      <c r="I686" s="1291" t="s">
        <v>145</v>
      </c>
      <c r="J686" s="1318" t="s">
        <v>5970</v>
      </c>
      <c r="K686" s="1291" t="s">
        <v>4346</v>
      </c>
      <c r="L686" s="1292" t="str">
        <f>IF(ISNUMBER(SEARCH(kpi_catalog[[#Headers],[Till Date]],K686)),"Y","N")</f>
        <v>N</v>
      </c>
      <c r="M686" s="1292" t="str">
        <f t="shared" si="19"/>
        <v>Y</v>
      </c>
      <c r="N686" s="1292" t="str">
        <f>IF(ISNUMBER(SEARCH(kpi_catalog[[#Headers],[YTD]],$K686)),"Y","N")</f>
        <v>Y</v>
      </c>
      <c r="O686" s="1292" t="str">
        <f t="shared" si="20"/>
        <v>N</v>
      </c>
      <c r="P686" s="1292" t="str">
        <f t="shared" si="21"/>
        <v>N</v>
      </c>
      <c r="Q686" s="1293" t="s">
        <v>5861</v>
      </c>
      <c r="R686" s="1319" t="str">
        <f>IF(ISNUMBER(SEARCH(kpi_catalog[[#Headers],[Division]],$Q686)),"Y","N")</f>
        <v>Y</v>
      </c>
      <c r="S686" s="1294" t="str">
        <f>IF(ISNUMBER(SEARCH(kpi_catalog[[#Headers],[Brand]],$Q686)),"Y","N")</f>
        <v>Y</v>
      </c>
      <c r="T686" s="1294" t="str">
        <f>IF(ISNUMBER(SEARCH(kpi_catalog[[#Headers],[Acquisition Period]],$Q686)),"Y","N")</f>
        <v>N</v>
      </c>
      <c r="U686" s="1294" t="str">
        <f>IF(ISNUMBER(SEARCH(kpi_catalog[[#Headers],[Engager Type]],$Q686)),"Y","N")</f>
        <v>N</v>
      </c>
      <c r="V686" s="1294" t="str">
        <f>IF(ISNUMBER(SEARCH(kpi_catalog[[#Headers],[Buyer Type]],$Q686)),"Y","N")</f>
        <v>N</v>
      </c>
      <c r="W686" s="1294" t="str">
        <f>IF(ISNUMBER(SEARCH(kpi_catalog[[#Headers],[Loyalty Filter]],$Q686)),"Y","N")</f>
        <v>Y</v>
      </c>
      <c r="X686" s="1294" t="str">
        <f>IF(ISNUMBER(SEARCH(kpi_catalog[[#Headers],[Channel]],$Q686)),"Y","N")</f>
        <v>N</v>
      </c>
      <c r="Y686" s="1294" t="str">
        <f>IF(ISNUMBER(SEARCH(kpi_catalog[[#Headers],[Campaign ID]],$Q686)),"Y","N")</f>
        <v>N</v>
      </c>
      <c r="Z686" s="1294" t="str">
        <f>IF(ISNUMBER(SEARCH(kpi_catalog[[#Headers],[Channel]],$Q686)),"Y","N")</f>
        <v>N</v>
      </c>
      <c r="AA686" s="1294" t="str">
        <f>IF(ISNUMBER(SEARCH(kpi_catalog[[#Headers],[Campaign ID]],$Q686)),"Y","N")</f>
        <v>N</v>
      </c>
      <c r="AB686" s="1294" t="str">
        <f>IF(ISNUMBER(SEARCH(kpi_catalog[[#Headers],[Campaign Name]],$Q686)),"Y","N")</f>
        <v>N</v>
      </c>
      <c r="AC686" s="1294" t="str">
        <f>IF(ISNUMBER(SEARCH(kpi_catalog[[#Headers],[Touchpoint]],$Q686)),"Y","N")</f>
        <v>N</v>
      </c>
      <c r="AD686" s="1294" t="str">
        <f>IF(ISNUMBER(SEARCH(kpi_catalog[[#Headers],[Campaign type]],$Q686)),"Y","N")</f>
        <v>N</v>
      </c>
      <c r="AE686" s="1294" t="str">
        <f>IF(ISNUMBER(SEARCH(kpi_catalog[[#Headers],[Product franchise]],$Q686)),"Y","N")</f>
        <v>N</v>
      </c>
      <c r="AF686" s="1294" t="str">
        <f>IF(ISNUMBER(SEARCH(kpi_catalog[[#Headers],[Product code]],$Q686)),"Y","N")</f>
        <v>Y</v>
      </c>
      <c r="AG686" s="1298"/>
      <c r="AH686" s="1296"/>
      <c r="AI686" s="1297"/>
      <c r="AJ686" s="1297"/>
    </row>
    <row r="687" spans="1:36" ht="30" customHeight="1">
      <c r="A687" s="1282">
        <v>685</v>
      </c>
      <c r="B687" s="1283" t="s">
        <v>4536</v>
      </c>
      <c r="C687" s="1296"/>
      <c r="D687" s="1323" t="s">
        <v>5977</v>
      </c>
      <c r="E687" s="1291" t="s">
        <v>5978</v>
      </c>
      <c r="F687" s="1291" t="s">
        <v>5990</v>
      </c>
      <c r="G687" s="1291" t="s">
        <v>4339</v>
      </c>
      <c r="H687" s="1291" t="s">
        <v>4392</v>
      </c>
      <c r="I687" s="1291" t="s">
        <v>145</v>
      </c>
      <c r="J687" s="1318" t="s">
        <v>5970</v>
      </c>
      <c r="K687" s="1291" t="s">
        <v>4346</v>
      </c>
      <c r="L687" s="1292" t="str">
        <f>IF(ISNUMBER(SEARCH(kpi_catalog[[#Headers],[Till Date]],K687)),"Y","N")</f>
        <v>N</v>
      </c>
      <c r="M687" s="1292" t="str">
        <f t="shared" si="19"/>
        <v>Y</v>
      </c>
      <c r="N687" s="1292" t="str">
        <f>IF(ISNUMBER(SEARCH(kpi_catalog[[#Headers],[YTD]],$K687)),"Y","N")</f>
        <v>Y</v>
      </c>
      <c r="O687" s="1292" t="str">
        <f t="shared" si="20"/>
        <v>N</v>
      </c>
      <c r="P687" s="1292" t="str">
        <f t="shared" si="21"/>
        <v>N</v>
      </c>
      <c r="Q687" s="1293" t="s">
        <v>5861</v>
      </c>
      <c r="R687" s="1319" t="str">
        <f>IF(ISNUMBER(SEARCH(kpi_catalog[[#Headers],[Division]],$Q687)),"Y","N")</f>
        <v>Y</v>
      </c>
      <c r="S687" s="1294" t="str">
        <f>IF(ISNUMBER(SEARCH(kpi_catalog[[#Headers],[Brand]],$Q687)),"Y","N")</f>
        <v>Y</v>
      </c>
      <c r="T687" s="1294" t="str">
        <f>IF(ISNUMBER(SEARCH(kpi_catalog[[#Headers],[Acquisition Period]],$Q687)),"Y","N")</f>
        <v>N</v>
      </c>
      <c r="U687" s="1294" t="str">
        <f>IF(ISNUMBER(SEARCH(kpi_catalog[[#Headers],[Engager Type]],$Q687)),"Y","N")</f>
        <v>N</v>
      </c>
      <c r="V687" s="1294" t="str">
        <f>IF(ISNUMBER(SEARCH(kpi_catalog[[#Headers],[Buyer Type]],$Q687)),"Y","N")</f>
        <v>N</v>
      </c>
      <c r="W687" s="1294" t="str">
        <f>IF(ISNUMBER(SEARCH(kpi_catalog[[#Headers],[Loyalty Filter]],$Q687)),"Y","N")</f>
        <v>Y</v>
      </c>
      <c r="X687" s="1294" t="str">
        <f>IF(ISNUMBER(SEARCH(kpi_catalog[[#Headers],[Channel]],$Q687)),"Y","N")</f>
        <v>N</v>
      </c>
      <c r="Y687" s="1294" t="str">
        <f>IF(ISNUMBER(SEARCH(kpi_catalog[[#Headers],[Campaign ID]],$Q687)),"Y","N")</f>
        <v>N</v>
      </c>
      <c r="Z687" s="1294" t="str">
        <f>IF(ISNUMBER(SEARCH(kpi_catalog[[#Headers],[Channel]],$Q687)),"Y","N")</f>
        <v>N</v>
      </c>
      <c r="AA687" s="1294" t="str">
        <f>IF(ISNUMBER(SEARCH(kpi_catalog[[#Headers],[Campaign ID]],$Q687)),"Y","N")</f>
        <v>N</v>
      </c>
      <c r="AB687" s="1294" t="str">
        <f>IF(ISNUMBER(SEARCH(kpi_catalog[[#Headers],[Campaign Name]],$Q687)),"Y","N")</f>
        <v>N</v>
      </c>
      <c r="AC687" s="1294" t="str">
        <f>IF(ISNUMBER(SEARCH(kpi_catalog[[#Headers],[Touchpoint]],$Q687)),"Y","N")</f>
        <v>N</v>
      </c>
      <c r="AD687" s="1294" t="str">
        <f>IF(ISNUMBER(SEARCH(kpi_catalog[[#Headers],[Campaign type]],$Q687)),"Y","N")</f>
        <v>N</v>
      </c>
      <c r="AE687" s="1294" t="str">
        <f>IF(ISNUMBER(SEARCH(kpi_catalog[[#Headers],[Product franchise]],$Q687)),"Y","N")</f>
        <v>N</v>
      </c>
      <c r="AF687" s="1294" t="str">
        <f>IF(ISNUMBER(SEARCH(kpi_catalog[[#Headers],[Product code]],$Q687)),"Y","N")</f>
        <v>Y</v>
      </c>
      <c r="AG687" s="1298"/>
      <c r="AH687" s="1296"/>
      <c r="AI687" s="1297"/>
      <c r="AJ687" s="1297"/>
    </row>
    <row r="688" spans="1:36" ht="30" customHeight="1">
      <c r="A688" s="1282">
        <v>686</v>
      </c>
      <c r="B688" s="1283" t="s">
        <v>4536</v>
      </c>
      <c r="C688" s="1296"/>
      <c r="D688" s="1291" t="s">
        <v>4443</v>
      </c>
      <c r="E688" s="1291" t="s">
        <v>5980</v>
      </c>
      <c r="F688" s="1291" t="s">
        <v>5991</v>
      </c>
      <c r="G688" s="1291" t="s">
        <v>4339</v>
      </c>
      <c r="H688" s="1291" t="s">
        <v>4392</v>
      </c>
      <c r="I688" s="1291" t="s">
        <v>145</v>
      </c>
      <c r="J688" s="1318" t="s">
        <v>5970</v>
      </c>
      <c r="K688" s="1291" t="s">
        <v>4346</v>
      </c>
      <c r="L688" s="1292" t="str">
        <f>IF(ISNUMBER(SEARCH(kpi_catalog[[#Headers],[Till Date]],K688)),"Y","N")</f>
        <v>N</v>
      </c>
      <c r="M688" s="1292" t="str">
        <f t="shared" si="19"/>
        <v>Y</v>
      </c>
      <c r="N688" s="1292" t="str">
        <f>IF(ISNUMBER(SEARCH(kpi_catalog[[#Headers],[YTD]],$K688)),"Y","N")</f>
        <v>Y</v>
      </c>
      <c r="O688" s="1292" t="str">
        <f t="shared" si="20"/>
        <v>N</v>
      </c>
      <c r="P688" s="1292" t="str">
        <f t="shared" si="21"/>
        <v>N</v>
      </c>
      <c r="Q688" s="1293" t="s">
        <v>5861</v>
      </c>
      <c r="R688" s="1319" t="str">
        <f>IF(ISNUMBER(SEARCH(kpi_catalog[[#Headers],[Division]],$Q688)),"Y","N")</f>
        <v>Y</v>
      </c>
      <c r="S688" s="1294" t="str">
        <f>IF(ISNUMBER(SEARCH(kpi_catalog[[#Headers],[Brand]],$Q688)),"Y","N")</f>
        <v>Y</v>
      </c>
      <c r="T688" s="1294" t="str">
        <f>IF(ISNUMBER(SEARCH(kpi_catalog[[#Headers],[Acquisition Period]],$Q688)),"Y","N")</f>
        <v>N</v>
      </c>
      <c r="U688" s="1294" t="str">
        <f>IF(ISNUMBER(SEARCH(kpi_catalog[[#Headers],[Engager Type]],$Q688)),"Y","N")</f>
        <v>N</v>
      </c>
      <c r="V688" s="1294" t="str">
        <f>IF(ISNUMBER(SEARCH(kpi_catalog[[#Headers],[Buyer Type]],$Q688)),"Y","N")</f>
        <v>N</v>
      </c>
      <c r="W688" s="1294" t="str">
        <f>IF(ISNUMBER(SEARCH(kpi_catalog[[#Headers],[Loyalty Filter]],$Q688)),"Y","N")</f>
        <v>Y</v>
      </c>
      <c r="X688" s="1294" t="str">
        <f>IF(ISNUMBER(SEARCH(kpi_catalog[[#Headers],[Channel]],$Q688)),"Y","N")</f>
        <v>N</v>
      </c>
      <c r="Y688" s="1294" t="str">
        <f>IF(ISNUMBER(SEARCH(kpi_catalog[[#Headers],[Campaign ID]],$Q688)),"Y","N")</f>
        <v>N</v>
      </c>
      <c r="Z688" s="1294" t="str">
        <f>IF(ISNUMBER(SEARCH(kpi_catalog[[#Headers],[Channel]],$Q688)),"Y","N")</f>
        <v>N</v>
      </c>
      <c r="AA688" s="1294" t="str">
        <f>IF(ISNUMBER(SEARCH(kpi_catalog[[#Headers],[Campaign ID]],$Q688)),"Y","N")</f>
        <v>N</v>
      </c>
      <c r="AB688" s="1294" t="str">
        <f>IF(ISNUMBER(SEARCH(kpi_catalog[[#Headers],[Campaign Name]],$Q688)),"Y","N")</f>
        <v>N</v>
      </c>
      <c r="AC688" s="1294" t="str">
        <f>IF(ISNUMBER(SEARCH(kpi_catalog[[#Headers],[Touchpoint]],$Q688)),"Y","N")</f>
        <v>N</v>
      </c>
      <c r="AD688" s="1294" t="str">
        <f>IF(ISNUMBER(SEARCH(kpi_catalog[[#Headers],[Campaign type]],$Q688)),"Y","N")</f>
        <v>N</v>
      </c>
      <c r="AE688" s="1294" t="str">
        <f>IF(ISNUMBER(SEARCH(kpi_catalog[[#Headers],[Product franchise]],$Q688)),"Y","N")</f>
        <v>N</v>
      </c>
      <c r="AF688" s="1294" t="str">
        <f>IF(ISNUMBER(SEARCH(kpi_catalog[[#Headers],[Product code]],$Q688)),"Y","N")</f>
        <v>Y</v>
      </c>
      <c r="AG688" s="1298"/>
      <c r="AH688" s="1296"/>
      <c r="AI688" s="1297"/>
      <c r="AJ688" s="1297"/>
    </row>
    <row r="689" spans="1:36" ht="30" customHeight="1">
      <c r="A689" s="1282">
        <v>687</v>
      </c>
      <c r="B689" s="1283" t="s">
        <v>4536</v>
      </c>
      <c r="C689" s="1296"/>
      <c r="D689" s="1323" t="s">
        <v>5977</v>
      </c>
      <c r="E689" s="1291" t="s">
        <v>5982</v>
      </c>
      <c r="F689" s="1291" t="s">
        <v>5992</v>
      </c>
      <c r="G689" s="1291" t="s">
        <v>4339</v>
      </c>
      <c r="H689" s="1291" t="s">
        <v>4392</v>
      </c>
      <c r="I689" s="1291" t="s">
        <v>145</v>
      </c>
      <c r="J689" s="1318" t="s">
        <v>5970</v>
      </c>
      <c r="K689" s="1291" t="s">
        <v>4346</v>
      </c>
      <c r="L689" s="1292" t="str">
        <f>IF(ISNUMBER(SEARCH(kpi_catalog[[#Headers],[Till Date]],K689)),"Y","N")</f>
        <v>N</v>
      </c>
      <c r="M689" s="1292" t="str">
        <f t="shared" si="19"/>
        <v>Y</v>
      </c>
      <c r="N689" s="1292" t="str">
        <f>IF(ISNUMBER(SEARCH(kpi_catalog[[#Headers],[YTD]],$K689)),"Y","N")</f>
        <v>Y</v>
      </c>
      <c r="O689" s="1292" t="str">
        <f t="shared" si="20"/>
        <v>N</v>
      </c>
      <c r="P689" s="1292" t="str">
        <f t="shared" si="21"/>
        <v>N</v>
      </c>
      <c r="Q689" s="1293" t="s">
        <v>5861</v>
      </c>
      <c r="R689" s="1319" t="str">
        <f>IF(ISNUMBER(SEARCH(kpi_catalog[[#Headers],[Division]],$Q689)),"Y","N")</f>
        <v>Y</v>
      </c>
      <c r="S689" s="1294" t="str">
        <f>IF(ISNUMBER(SEARCH(kpi_catalog[[#Headers],[Brand]],$Q689)),"Y","N")</f>
        <v>Y</v>
      </c>
      <c r="T689" s="1294" t="str">
        <f>IF(ISNUMBER(SEARCH(kpi_catalog[[#Headers],[Acquisition Period]],$Q689)),"Y","N")</f>
        <v>N</v>
      </c>
      <c r="U689" s="1294" t="str">
        <f>IF(ISNUMBER(SEARCH(kpi_catalog[[#Headers],[Engager Type]],$Q689)),"Y","N")</f>
        <v>N</v>
      </c>
      <c r="V689" s="1294" t="str">
        <f>IF(ISNUMBER(SEARCH(kpi_catalog[[#Headers],[Buyer Type]],$Q689)),"Y","N")</f>
        <v>N</v>
      </c>
      <c r="W689" s="1294" t="str">
        <f>IF(ISNUMBER(SEARCH(kpi_catalog[[#Headers],[Loyalty Filter]],$Q689)),"Y","N")</f>
        <v>Y</v>
      </c>
      <c r="X689" s="1294" t="str">
        <f>IF(ISNUMBER(SEARCH(kpi_catalog[[#Headers],[Channel]],$Q689)),"Y","N")</f>
        <v>N</v>
      </c>
      <c r="Y689" s="1294" t="str">
        <f>IF(ISNUMBER(SEARCH(kpi_catalog[[#Headers],[Campaign ID]],$Q689)),"Y","N")</f>
        <v>N</v>
      </c>
      <c r="Z689" s="1294" t="str">
        <f>IF(ISNUMBER(SEARCH(kpi_catalog[[#Headers],[Channel]],$Q689)),"Y","N")</f>
        <v>N</v>
      </c>
      <c r="AA689" s="1294" t="str">
        <f>IF(ISNUMBER(SEARCH(kpi_catalog[[#Headers],[Campaign ID]],$Q689)),"Y","N")</f>
        <v>N</v>
      </c>
      <c r="AB689" s="1294" t="str">
        <f>IF(ISNUMBER(SEARCH(kpi_catalog[[#Headers],[Campaign Name]],$Q689)),"Y","N")</f>
        <v>N</v>
      </c>
      <c r="AC689" s="1294" t="str">
        <f>IF(ISNUMBER(SEARCH(kpi_catalog[[#Headers],[Touchpoint]],$Q689)),"Y","N")</f>
        <v>N</v>
      </c>
      <c r="AD689" s="1294" t="str">
        <f>IF(ISNUMBER(SEARCH(kpi_catalog[[#Headers],[Campaign type]],$Q689)),"Y","N")</f>
        <v>N</v>
      </c>
      <c r="AE689" s="1294" t="str">
        <f>IF(ISNUMBER(SEARCH(kpi_catalog[[#Headers],[Product franchise]],$Q689)),"Y","N")</f>
        <v>N</v>
      </c>
      <c r="AF689" s="1294" t="str">
        <f>IF(ISNUMBER(SEARCH(kpi_catalog[[#Headers],[Product code]],$Q689)),"Y","N")</f>
        <v>Y</v>
      </c>
      <c r="AG689" s="1298"/>
      <c r="AH689" s="1296"/>
      <c r="AI689" s="1297"/>
      <c r="AJ689" s="1297"/>
    </row>
    <row r="690" spans="1:36" ht="30" customHeight="1">
      <c r="A690" s="1282">
        <v>688</v>
      </c>
      <c r="B690" s="1283" t="s">
        <v>4536</v>
      </c>
      <c r="C690" s="1309"/>
      <c r="D690" s="1332" t="s">
        <v>5733</v>
      </c>
      <c r="E690" s="1301" t="s">
        <v>5984</v>
      </c>
      <c r="F690" s="1301" t="s">
        <v>5993</v>
      </c>
      <c r="G690" s="1301" t="s">
        <v>4339</v>
      </c>
      <c r="H690" s="1301" t="s">
        <v>4392</v>
      </c>
      <c r="I690" s="1301" t="s">
        <v>145</v>
      </c>
      <c r="J690" s="1333" t="s">
        <v>5970</v>
      </c>
      <c r="K690" s="1301" t="s">
        <v>4346</v>
      </c>
      <c r="L690" s="1304" t="str">
        <f>IF(ISNUMBER(SEARCH(kpi_catalog[[#Headers],[Till Date]],K690)),"Y","N")</f>
        <v>N</v>
      </c>
      <c r="M690" s="1304" t="str">
        <f t="shared" si="19"/>
        <v>Y</v>
      </c>
      <c r="N690" s="1304" t="str">
        <f>IF(ISNUMBER(SEARCH(kpi_catalog[[#Headers],[YTD]],$K690)),"Y","N")</f>
        <v>Y</v>
      </c>
      <c r="O690" s="1304" t="str">
        <f t="shared" si="20"/>
        <v>N</v>
      </c>
      <c r="P690" s="1304" t="str">
        <f t="shared" si="21"/>
        <v>N</v>
      </c>
      <c r="Q690" s="1305" t="s">
        <v>5861</v>
      </c>
      <c r="R690" s="1345" t="str">
        <f>IF(ISNUMBER(SEARCH(kpi_catalog[[#Headers],[Division]],$Q690)),"Y","N")</f>
        <v>Y</v>
      </c>
      <c r="S690" s="1307" t="str">
        <f>IF(ISNUMBER(SEARCH(kpi_catalog[[#Headers],[Brand]],$Q690)),"Y","N")</f>
        <v>Y</v>
      </c>
      <c r="T690" s="1307" t="str">
        <f>IF(ISNUMBER(SEARCH(kpi_catalog[[#Headers],[Acquisition Period]],$Q690)),"Y","N")</f>
        <v>N</v>
      </c>
      <c r="U690" s="1307" t="str">
        <f>IF(ISNUMBER(SEARCH(kpi_catalog[[#Headers],[Engager Type]],$Q690)),"Y","N")</f>
        <v>N</v>
      </c>
      <c r="V690" s="1307" t="str">
        <f>IF(ISNUMBER(SEARCH(kpi_catalog[[#Headers],[Buyer Type]],$Q690)),"Y","N")</f>
        <v>N</v>
      </c>
      <c r="W690" s="1307" t="str">
        <f>IF(ISNUMBER(SEARCH(kpi_catalog[[#Headers],[Loyalty Filter]],$Q690)),"Y","N")</f>
        <v>Y</v>
      </c>
      <c r="X690" s="1307" t="str">
        <f>IF(ISNUMBER(SEARCH(kpi_catalog[[#Headers],[Channel]],$Q690)),"Y","N")</f>
        <v>N</v>
      </c>
      <c r="Y690" s="1307" t="str">
        <f>IF(ISNUMBER(SEARCH(kpi_catalog[[#Headers],[Campaign ID]],$Q690)),"Y","N")</f>
        <v>N</v>
      </c>
      <c r="Z690" s="1307" t="str">
        <f>IF(ISNUMBER(SEARCH(kpi_catalog[[#Headers],[Channel]],$Q690)),"Y","N")</f>
        <v>N</v>
      </c>
      <c r="AA690" s="1307" t="str">
        <f>IF(ISNUMBER(SEARCH(kpi_catalog[[#Headers],[Campaign ID]],$Q690)),"Y","N")</f>
        <v>N</v>
      </c>
      <c r="AB690" s="1307" t="str">
        <f>IF(ISNUMBER(SEARCH(kpi_catalog[[#Headers],[Campaign Name]],$Q690)),"Y","N")</f>
        <v>N</v>
      </c>
      <c r="AC690" s="1307" t="str">
        <f>IF(ISNUMBER(SEARCH(kpi_catalog[[#Headers],[Touchpoint]],$Q690)),"Y","N")</f>
        <v>N</v>
      </c>
      <c r="AD690" s="1307" t="str">
        <f>IF(ISNUMBER(SEARCH(kpi_catalog[[#Headers],[Campaign type]],$Q690)),"Y","N")</f>
        <v>N</v>
      </c>
      <c r="AE690" s="1307" t="str">
        <f>IF(ISNUMBER(SEARCH(kpi_catalog[[#Headers],[Product franchise]],$Q690)),"Y","N")</f>
        <v>N</v>
      </c>
      <c r="AF690" s="1307" t="str">
        <f>IF(ISNUMBER(SEARCH(kpi_catalog[[#Headers],[Product code]],$Q690)),"Y","N")</f>
        <v>Y</v>
      </c>
      <c r="AG690" s="1308"/>
      <c r="AH690" s="1309"/>
      <c r="AI690" s="1310"/>
      <c r="AJ690" s="1310"/>
    </row>
    <row r="691" spans="1:36" s="1372" customFormat="1" ht="30" customHeight="1">
      <c r="A691" s="1365">
        <v>689</v>
      </c>
      <c r="B691" s="1366" t="s">
        <v>5994</v>
      </c>
      <c r="C691" s="1365"/>
      <c r="D691" s="1365"/>
      <c r="E691" s="1366"/>
      <c r="F691" s="1365"/>
      <c r="G691" s="1365"/>
      <c r="H691" s="1365"/>
      <c r="I691" s="1365" t="s">
        <v>4811</v>
      </c>
      <c r="J691" s="1365" t="s">
        <v>4812</v>
      </c>
      <c r="K691" s="1365"/>
      <c r="L691" s="1367" t="str">
        <f>IF(ISNUMBER(SEARCH(kpi_catalog[[#Headers],[Till Date]],K691)),"Y","N")</f>
        <v>N</v>
      </c>
      <c r="M691" s="1367" t="str">
        <f t="shared" si="19"/>
        <v>N</v>
      </c>
      <c r="N691" s="1367" t="str">
        <f>IF(ISNUMBER(SEARCH(kpi_catalog[[#Headers],[YTD]],$K691)),"Y","N")</f>
        <v>N</v>
      </c>
      <c r="O691" s="1368" t="str">
        <f t="shared" si="20"/>
        <v>N</v>
      </c>
      <c r="P691" s="1368" t="str">
        <f t="shared" si="21"/>
        <v>N</v>
      </c>
      <c r="Q691" s="1369"/>
      <c r="R691" s="1370" t="str">
        <f>IF(ISNUMBER(SEARCH(kpi_catalog[[#Headers],[Division]],$Q691)),"Y","N")</f>
        <v>N</v>
      </c>
      <c r="S691" s="1371" t="str">
        <f>IF(ISNUMBER(SEARCH(kpi_catalog[[#Headers],[Brand]],$Q691)),"Y","N")</f>
        <v>N</v>
      </c>
      <c r="T691" s="1371" t="str">
        <f>IF(ISNUMBER(SEARCH(kpi_catalog[[#Headers],[Acquisition Period]],$Q691)),"Y","N")</f>
        <v>N</v>
      </c>
      <c r="U691" s="1371" t="str">
        <f>IF(ISNUMBER(SEARCH(kpi_catalog[[#Headers],[Engager Type]],$Q691)),"Y","N")</f>
        <v>N</v>
      </c>
      <c r="V691" s="1371" t="str">
        <f>IF(ISNUMBER(SEARCH(kpi_catalog[[#Headers],[Buyer Type]],$Q691)),"Y","N")</f>
        <v>N</v>
      </c>
      <c r="W691" s="1371" t="str">
        <f>IF(ISNUMBER(SEARCH(kpi_catalog[[#Headers],[Loyalty Filter]],$Q691)),"Y","N")</f>
        <v>N</v>
      </c>
      <c r="X691" s="1371" t="str">
        <f>IF(ISNUMBER(SEARCH(kpi_catalog[[#Headers],[Channel]],$Q691)),"Y","N")</f>
        <v>N</v>
      </c>
      <c r="Y691" s="1371" t="str">
        <f>IF(ISNUMBER(SEARCH(kpi_catalog[[#Headers],[Campaign ID]],$Q691)),"Y","N")</f>
        <v>N</v>
      </c>
      <c r="Z691" s="1371" t="str">
        <f>IF(ISNUMBER(SEARCH(kpi_catalog[[#Headers],[Channel]],$Q691)),"Y","N")</f>
        <v>N</v>
      </c>
      <c r="AA691" s="1371" t="str">
        <f>IF(ISNUMBER(SEARCH(kpi_catalog[[#Headers],[Campaign ID]],$Q691)),"Y","N")</f>
        <v>N</v>
      </c>
      <c r="AB691" s="1371" t="str">
        <f>IF(ISNUMBER(SEARCH(kpi_catalog[[#Headers],[Campaign Name]],$Q691)),"Y","N")</f>
        <v>N</v>
      </c>
      <c r="AC691" s="1371" t="str">
        <f>IF(ISNUMBER(SEARCH(kpi_catalog[[#Headers],[Touchpoint]],$Q691)),"Y","N")</f>
        <v>N</v>
      </c>
      <c r="AD691" s="1371" t="str">
        <f>IF(ISNUMBER(SEARCH(kpi_catalog[[#Headers],[Campaign type]],$Q691)),"Y","N")</f>
        <v>N</v>
      </c>
      <c r="AE691" s="1371" t="str">
        <f>IF(ISNUMBER(SEARCH(kpi_catalog[[#Headers],[Product franchise]],$Q691)),"Y","N")</f>
        <v>N</v>
      </c>
      <c r="AF691" s="1371" t="str">
        <f>IF(ISNUMBER(SEARCH(kpi_catalog[[#Headers],[Product code]],$Q691)),"Y","N")</f>
        <v>N</v>
      </c>
      <c r="AG691" s="1369"/>
      <c r="AH691" s="1365"/>
      <c r="AI691" s="1365"/>
      <c r="AJ691" s="1365"/>
    </row>
    <row r="692" spans="1:36" ht="30" customHeight="1">
      <c r="A692" s="1282">
        <v>690</v>
      </c>
      <c r="B692" s="1283" t="s">
        <v>644</v>
      </c>
      <c r="C692" s="1289"/>
      <c r="D692" s="1343" t="s">
        <v>4328</v>
      </c>
      <c r="E692" s="1343" t="s">
        <v>4328</v>
      </c>
      <c r="F692" s="1354" t="s">
        <v>4328</v>
      </c>
      <c r="G692" s="1354" t="s">
        <v>3368</v>
      </c>
      <c r="H692" s="1354" t="s">
        <v>4392</v>
      </c>
      <c r="I692" s="1354" t="s">
        <v>4811</v>
      </c>
      <c r="J692" s="1316" t="s">
        <v>4812</v>
      </c>
      <c r="K692" s="1284" t="s">
        <v>5995</v>
      </c>
      <c r="L692" s="1285" t="str">
        <f>IF(ISNUMBER(SEARCH(kpi_catalog[[#Headers],[Till Date]],K692)),"Y","N")</f>
        <v>Y</v>
      </c>
      <c r="M692" s="1285" t="str">
        <f t="shared" si="19"/>
        <v>N</v>
      </c>
      <c r="N692" s="1285" t="str">
        <f>IF(ISNUMBER(SEARCH(kpi_catalog[[#Headers],[YTD]],$K692)),"Y","N")</f>
        <v>N</v>
      </c>
      <c r="O692" s="1285" t="str">
        <f>IF(ISNUMBER(SEARCH(kpi_catalog[[#Headers],[MTD]],$K692)),"Y","N")</f>
        <v>N</v>
      </c>
      <c r="P692" s="1285" t="str">
        <f>IF(ISNUMBER(SEARCH(kpi_catalog[[#Headers],[Selected period]],$K692)),"Y","N")</f>
        <v>N</v>
      </c>
      <c r="Q692" s="1316" t="s">
        <v>4341</v>
      </c>
      <c r="R692" s="1317" t="str">
        <f>IF(ISNUMBER(SEARCH(kpi_catalog[[#Headers],[Division]],$Q692)),"Y","N")</f>
        <v>Y</v>
      </c>
      <c r="S692" s="1287" t="str">
        <f>IF(ISNUMBER(SEARCH(kpi_catalog[[#Headers],[Brand]],$Q692)),"Y","N")</f>
        <v>Y</v>
      </c>
      <c r="T692" s="1287" t="str">
        <f>IF(ISNUMBER(SEARCH(kpi_catalog[[#Headers],[Acquisition Period]],$Q692)),"Y","N")</f>
        <v>N</v>
      </c>
      <c r="U692" s="1287" t="str">
        <f>IF(ISNUMBER(SEARCH(kpi_catalog[[#Headers],[Engager Type]],$Q692)),"Y","N")</f>
        <v>N</v>
      </c>
      <c r="V692" s="1287" t="str">
        <f>IF(ISNUMBER(SEARCH(kpi_catalog[[#Headers],[Buyer Type]],$Q692)),"Y","N")</f>
        <v>N</v>
      </c>
      <c r="W692" s="1287" t="str">
        <f>IF(ISNUMBER(SEARCH(kpi_catalog[[#Headers],[Loyalty Filter]],$Q692)),"Y","N")</f>
        <v>N</v>
      </c>
      <c r="X692" s="1287" t="str">
        <f>IF(ISNUMBER(SEARCH(kpi_catalog[[#Headers],[Channel]],$Q692)),"Y","N")</f>
        <v>N</v>
      </c>
      <c r="Y692" s="1287" t="str">
        <f>IF(ISNUMBER(SEARCH(kpi_catalog[[#Headers],[Campaign ID]],$Q692)),"Y","N")</f>
        <v>N</v>
      </c>
      <c r="Z692" s="1287" t="str">
        <f>IF(ISNUMBER(SEARCH(kpi_catalog[[#Headers],[Channel]],$Q692)),"Y","N")</f>
        <v>N</v>
      </c>
      <c r="AA692" s="1287" t="str">
        <f>IF(ISNUMBER(SEARCH(kpi_catalog[[#Headers],[Campaign ID]],$Q692)),"Y","N")</f>
        <v>N</v>
      </c>
      <c r="AB692" s="1287" t="str">
        <f>IF(ISNUMBER(SEARCH(kpi_catalog[[#Headers],[Campaign Name]],$Q692)),"Y","N")</f>
        <v>N</v>
      </c>
      <c r="AC692" s="1287" t="str">
        <f>IF(ISNUMBER(SEARCH(kpi_catalog[[#Headers],[Touchpoint]],$Q692)),"Y","N")</f>
        <v>N</v>
      </c>
      <c r="AD692" s="1287" t="str">
        <f>IF(ISNUMBER(SEARCH(kpi_catalog[[#Headers],[Campaign type]],$Q692)),"Y","N")</f>
        <v>N</v>
      </c>
      <c r="AE692" s="1287" t="str">
        <f>IF(ISNUMBER(SEARCH(kpi_catalog[[#Headers],[Product franchise]],$Q692)),"Y","N")</f>
        <v>N</v>
      </c>
      <c r="AF692" s="1287" t="str">
        <f>IF(ISNUMBER(SEARCH(kpi_catalog[[#Headers],[Product code]],$Q692)),"Y","N")</f>
        <v>N</v>
      </c>
      <c r="AG692" s="1343"/>
      <c r="AH692" s="1289"/>
      <c r="AI692" s="1290"/>
      <c r="AJ692" s="1290"/>
    </row>
    <row r="693" spans="1:36" ht="30" customHeight="1">
      <c r="A693" s="1282">
        <v>691</v>
      </c>
      <c r="B693" s="1283" t="s">
        <v>644</v>
      </c>
      <c r="C693" s="1296"/>
      <c r="D693" s="1323" t="s">
        <v>4328</v>
      </c>
      <c r="E693" s="1323" t="s">
        <v>4328</v>
      </c>
      <c r="F693" s="1355" t="s">
        <v>5996</v>
      </c>
      <c r="G693" s="1355" t="s">
        <v>4339</v>
      </c>
      <c r="H693" s="1355" t="s">
        <v>4392</v>
      </c>
      <c r="I693" s="1355" t="s">
        <v>4811</v>
      </c>
      <c r="J693" s="1318" t="s">
        <v>4812</v>
      </c>
      <c r="K693" s="1291" t="s">
        <v>5995</v>
      </c>
      <c r="L693" s="1292" t="str">
        <f>IF(ISNUMBER(SEARCH(kpi_catalog[[#Headers],[Till Date]],K693)),"Y","N")</f>
        <v>Y</v>
      </c>
      <c r="M693" s="1292" t="str">
        <f t="shared" si="19"/>
        <v>N</v>
      </c>
      <c r="N693" s="1292" t="str">
        <f>IF(ISNUMBER(SEARCH(kpi_catalog[[#Headers],[YTD]],$K693)),"Y","N")</f>
        <v>N</v>
      </c>
      <c r="O693" s="1292" t="str">
        <f>IF(ISNUMBER(SEARCH(kpi_catalog[[#Headers],[MTD]],$K693)),"Y","N")</f>
        <v>N</v>
      </c>
      <c r="P693" s="1292" t="str">
        <f>IF(ISNUMBER(SEARCH(kpi_catalog[[#Headers],[Selected period]],$K693)),"Y","N")</f>
        <v>N</v>
      </c>
      <c r="Q693" s="1318" t="s">
        <v>4341</v>
      </c>
      <c r="R693" s="1319" t="str">
        <f>IF(ISNUMBER(SEARCH(kpi_catalog[[#Headers],[Division]],$Q693)),"Y","N")</f>
        <v>Y</v>
      </c>
      <c r="S693" s="1294" t="str">
        <f>IF(ISNUMBER(SEARCH(kpi_catalog[[#Headers],[Brand]],$Q693)),"Y","N")</f>
        <v>Y</v>
      </c>
      <c r="T693" s="1294" t="str">
        <f>IF(ISNUMBER(SEARCH(kpi_catalog[[#Headers],[Acquisition Period]],$Q693)),"Y","N")</f>
        <v>N</v>
      </c>
      <c r="U693" s="1294" t="str">
        <f>IF(ISNUMBER(SEARCH(kpi_catalog[[#Headers],[Engager Type]],$Q693)),"Y","N")</f>
        <v>N</v>
      </c>
      <c r="V693" s="1294" t="str">
        <f>IF(ISNUMBER(SEARCH(kpi_catalog[[#Headers],[Buyer Type]],$Q693)),"Y","N")</f>
        <v>N</v>
      </c>
      <c r="W693" s="1294" t="str">
        <f>IF(ISNUMBER(SEARCH(kpi_catalog[[#Headers],[Loyalty Filter]],$Q693)),"Y","N")</f>
        <v>N</v>
      </c>
      <c r="X693" s="1294" t="str">
        <f>IF(ISNUMBER(SEARCH(kpi_catalog[[#Headers],[Channel]],$Q693)),"Y","N")</f>
        <v>N</v>
      </c>
      <c r="Y693" s="1294" t="str">
        <f>IF(ISNUMBER(SEARCH(kpi_catalog[[#Headers],[Campaign ID]],$Q693)),"Y","N")</f>
        <v>N</v>
      </c>
      <c r="Z693" s="1294" t="str">
        <f>IF(ISNUMBER(SEARCH(kpi_catalog[[#Headers],[Channel]],$Q693)),"Y","N")</f>
        <v>N</v>
      </c>
      <c r="AA693" s="1294" t="str">
        <f>IF(ISNUMBER(SEARCH(kpi_catalog[[#Headers],[Campaign ID]],$Q693)),"Y","N")</f>
        <v>N</v>
      </c>
      <c r="AB693" s="1294" t="str">
        <f>IF(ISNUMBER(SEARCH(kpi_catalog[[#Headers],[Campaign Name]],$Q693)),"Y","N")</f>
        <v>N</v>
      </c>
      <c r="AC693" s="1294" t="str">
        <f>IF(ISNUMBER(SEARCH(kpi_catalog[[#Headers],[Touchpoint]],$Q693)),"Y","N")</f>
        <v>N</v>
      </c>
      <c r="AD693" s="1294" t="str">
        <f>IF(ISNUMBER(SEARCH(kpi_catalog[[#Headers],[Campaign type]],$Q693)),"Y","N")</f>
        <v>N</v>
      </c>
      <c r="AE693" s="1294" t="str">
        <f>IF(ISNUMBER(SEARCH(kpi_catalog[[#Headers],[Product franchise]],$Q693)),"Y","N")</f>
        <v>N</v>
      </c>
      <c r="AF693" s="1294" t="str">
        <f>IF(ISNUMBER(SEARCH(kpi_catalog[[#Headers],[Product code]],$Q693)),"Y","N")</f>
        <v>N</v>
      </c>
      <c r="AG693" s="1323"/>
      <c r="AH693" s="1296"/>
      <c r="AI693" s="1297"/>
      <c r="AJ693" s="1297"/>
    </row>
    <row r="694" spans="1:36" ht="30" customHeight="1">
      <c r="A694" s="1282">
        <v>692</v>
      </c>
      <c r="B694" s="1283" t="s">
        <v>644</v>
      </c>
      <c r="C694" s="1296"/>
      <c r="D694" s="1323" t="s">
        <v>4340</v>
      </c>
      <c r="E694" s="1323" t="s">
        <v>4340</v>
      </c>
      <c r="F694" s="1355" t="s">
        <v>4340</v>
      </c>
      <c r="G694" s="1355" t="s">
        <v>3368</v>
      </c>
      <c r="H694" s="1355" t="s">
        <v>4392</v>
      </c>
      <c r="I694" s="1355" t="s">
        <v>4811</v>
      </c>
      <c r="J694" s="1318" t="s">
        <v>4812</v>
      </c>
      <c r="K694" s="1291" t="s">
        <v>5995</v>
      </c>
      <c r="L694" s="1292" t="str">
        <f>IF(ISNUMBER(SEARCH(kpi_catalog[[#Headers],[Till Date]],K694)),"Y","N")</f>
        <v>Y</v>
      </c>
      <c r="M694" s="1292" t="str">
        <f t="shared" si="19"/>
        <v>N</v>
      </c>
      <c r="N694" s="1292" t="str">
        <f>IF(ISNUMBER(SEARCH(kpi_catalog[[#Headers],[YTD]],$K694)),"Y","N")</f>
        <v>N</v>
      </c>
      <c r="O694" s="1292" t="str">
        <f>IF(ISNUMBER(SEARCH(kpi_catalog[[#Headers],[MTD]],$K694)),"Y","N")</f>
        <v>N</v>
      </c>
      <c r="P694" s="1292" t="str">
        <f>IF(ISNUMBER(SEARCH(kpi_catalog[[#Headers],[Selected period]],$K694)),"Y","N")</f>
        <v>N</v>
      </c>
      <c r="Q694" s="1318" t="s">
        <v>4341</v>
      </c>
      <c r="R694" s="1319" t="str">
        <f>IF(ISNUMBER(SEARCH(kpi_catalog[[#Headers],[Division]],$Q694)),"Y","N")</f>
        <v>Y</v>
      </c>
      <c r="S694" s="1294" t="str">
        <f>IF(ISNUMBER(SEARCH(kpi_catalog[[#Headers],[Brand]],$Q694)),"Y","N")</f>
        <v>Y</v>
      </c>
      <c r="T694" s="1294" t="str">
        <f>IF(ISNUMBER(SEARCH(kpi_catalog[[#Headers],[Acquisition Period]],$Q694)),"Y","N")</f>
        <v>N</v>
      </c>
      <c r="U694" s="1294" t="str">
        <f>IF(ISNUMBER(SEARCH(kpi_catalog[[#Headers],[Engager Type]],$Q694)),"Y","N")</f>
        <v>N</v>
      </c>
      <c r="V694" s="1294" t="str">
        <f>IF(ISNUMBER(SEARCH(kpi_catalog[[#Headers],[Buyer Type]],$Q694)),"Y","N")</f>
        <v>N</v>
      </c>
      <c r="W694" s="1294" t="str">
        <f>IF(ISNUMBER(SEARCH(kpi_catalog[[#Headers],[Loyalty Filter]],$Q694)),"Y","N")</f>
        <v>N</v>
      </c>
      <c r="X694" s="1294" t="str">
        <f>IF(ISNUMBER(SEARCH(kpi_catalog[[#Headers],[Channel]],$Q694)),"Y","N")</f>
        <v>N</v>
      </c>
      <c r="Y694" s="1294" t="str">
        <f>IF(ISNUMBER(SEARCH(kpi_catalog[[#Headers],[Campaign ID]],$Q694)),"Y","N")</f>
        <v>N</v>
      </c>
      <c r="Z694" s="1294" t="str">
        <f>IF(ISNUMBER(SEARCH(kpi_catalog[[#Headers],[Channel]],$Q694)),"Y","N")</f>
        <v>N</v>
      </c>
      <c r="AA694" s="1294" t="str">
        <f>IF(ISNUMBER(SEARCH(kpi_catalog[[#Headers],[Campaign ID]],$Q694)),"Y","N")</f>
        <v>N</v>
      </c>
      <c r="AB694" s="1294" t="str">
        <f>IF(ISNUMBER(SEARCH(kpi_catalog[[#Headers],[Campaign Name]],$Q694)),"Y","N")</f>
        <v>N</v>
      </c>
      <c r="AC694" s="1294" t="str">
        <f>IF(ISNUMBER(SEARCH(kpi_catalog[[#Headers],[Touchpoint]],$Q694)),"Y","N")</f>
        <v>N</v>
      </c>
      <c r="AD694" s="1294" t="str">
        <f>IF(ISNUMBER(SEARCH(kpi_catalog[[#Headers],[Campaign type]],$Q694)),"Y","N")</f>
        <v>N</v>
      </c>
      <c r="AE694" s="1294" t="str">
        <f>IF(ISNUMBER(SEARCH(kpi_catalog[[#Headers],[Product franchise]],$Q694)),"Y","N")</f>
        <v>N</v>
      </c>
      <c r="AF694" s="1294" t="str">
        <f>IF(ISNUMBER(SEARCH(kpi_catalog[[#Headers],[Product code]],$Q694)),"Y","N")</f>
        <v>N</v>
      </c>
      <c r="AG694" s="1323"/>
      <c r="AH694" s="1296"/>
      <c r="AI694" s="1297"/>
      <c r="AJ694" s="1297"/>
    </row>
    <row r="695" spans="1:36" ht="30" customHeight="1">
      <c r="A695" s="1282">
        <v>693</v>
      </c>
      <c r="B695" s="1283" t="s">
        <v>644</v>
      </c>
      <c r="C695" s="1296"/>
      <c r="D695" s="1323" t="s">
        <v>4340</v>
      </c>
      <c r="E695" s="1323" t="s">
        <v>4340</v>
      </c>
      <c r="F695" s="1355" t="s">
        <v>4815</v>
      </c>
      <c r="G695" s="1355" t="s">
        <v>4339</v>
      </c>
      <c r="H695" s="1355" t="s">
        <v>4392</v>
      </c>
      <c r="I695" s="1355" t="s">
        <v>4811</v>
      </c>
      <c r="J695" s="1318" t="s">
        <v>4812</v>
      </c>
      <c r="K695" s="1291" t="s">
        <v>5995</v>
      </c>
      <c r="L695" s="1292" t="str">
        <f>IF(ISNUMBER(SEARCH(kpi_catalog[[#Headers],[Till Date]],K695)),"Y","N")</f>
        <v>Y</v>
      </c>
      <c r="M695" s="1292" t="str">
        <f t="shared" si="19"/>
        <v>N</v>
      </c>
      <c r="N695" s="1292" t="str">
        <f>IF(ISNUMBER(SEARCH(kpi_catalog[[#Headers],[YTD]],$K695)),"Y","N")</f>
        <v>N</v>
      </c>
      <c r="O695" s="1292" t="str">
        <f>IF(ISNUMBER(SEARCH(kpi_catalog[[#Headers],[MTD]],$K695)),"Y","N")</f>
        <v>N</v>
      </c>
      <c r="P695" s="1292" t="str">
        <f>IF(ISNUMBER(SEARCH(kpi_catalog[[#Headers],[Selected period]],$K695)),"Y","N")</f>
        <v>N</v>
      </c>
      <c r="Q695" s="1318" t="s">
        <v>4341</v>
      </c>
      <c r="R695" s="1319" t="str">
        <f>IF(ISNUMBER(SEARCH(kpi_catalog[[#Headers],[Division]],$Q695)),"Y","N")</f>
        <v>Y</v>
      </c>
      <c r="S695" s="1294" t="str">
        <f>IF(ISNUMBER(SEARCH(kpi_catalog[[#Headers],[Brand]],$Q695)),"Y","N")</f>
        <v>Y</v>
      </c>
      <c r="T695" s="1294" t="str">
        <f>IF(ISNUMBER(SEARCH(kpi_catalog[[#Headers],[Acquisition Period]],$Q695)),"Y","N")</f>
        <v>N</v>
      </c>
      <c r="U695" s="1294" t="str">
        <f>IF(ISNUMBER(SEARCH(kpi_catalog[[#Headers],[Engager Type]],$Q695)),"Y","N")</f>
        <v>N</v>
      </c>
      <c r="V695" s="1294" t="str">
        <f>IF(ISNUMBER(SEARCH(kpi_catalog[[#Headers],[Buyer Type]],$Q695)),"Y","N")</f>
        <v>N</v>
      </c>
      <c r="W695" s="1294" t="str">
        <f>IF(ISNUMBER(SEARCH(kpi_catalog[[#Headers],[Loyalty Filter]],$Q695)),"Y","N")</f>
        <v>N</v>
      </c>
      <c r="X695" s="1294" t="str">
        <f>IF(ISNUMBER(SEARCH(kpi_catalog[[#Headers],[Channel]],$Q695)),"Y","N")</f>
        <v>N</v>
      </c>
      <c r="Y695" s="1294" t="str">
        <f>IF(ISNUMBER(SEARCH(kpi_catalog[[#Headers],[Campaign ID]],$Q695)),"Y","N")</f>
        <v>N</v>
      </c>
      <c r="Z695" s="1294" t="str">
        <f>IF(ISNUMBER(SEARCH(kpi_catalog[[#Headers],[Channel]],$Q695)),"Y","N")</f>
        <v>N</v>
      </c>
      <c r="AA695" s="1294" t="str">
        <f>IF(ISNUMBER(SEARCH(kpi_catalog[[#Headers],[Campaign ID]],$Q695)),"Y","N")</f>
        <v>N</v>
      </c>
      <c r="AB695" s="1294" t="str">
        <f>IF(ISNUMBER(SEARCH(kpi_catalog[[#Headers],[Campaign Name]],$Q695)),"Y","N")</f>
        <v>N</v>
      </c>
      <c r="AC695" s="1294" t="str">
        <f>IF(ISNUMBER(SEARCH(kpi_catalog[[#Headers],[Touchpoint]],$Q695)),"Y","N")</f>
        <v>N</v>
      </c>
      <c r="AD695" s="1294" t="str">
        <f>IF(ISNUMBER(SEARCH(kpi_catalog[[#Headers],[Campaign type]],$Q695)),"Y","N")</f>
        <v>N</v>
      </c>
      <c r="AE695" s="1294" t="str">
        <f>IF(ISNUMBER(SEARCH(kpi_catalog[[#Headers],[Product franchise]],$Q695)),"Y","N")</f>
        <v>N</v>
      </c>
      <c r="AF695" s="1294" t="str">
        <f>IF(ISNUMBER(SEARCH(kpi_catalog[[#Headers],[Product code]],$Q695)),"Y","N")</f>
        <v>N</v>
      </c>
      <c r="AG695" s="1323"/>
      <c r="AH695" s="1296"/>
      <c r="AI695" s="1297"/>
      <c r="AJ695" s="1297"/>
    </row>
    <row r="696" spans="1:36" ht="30" customHeight="1">
      <c r="A696" s="1282">
        <v>694</v>
      </c>
      <c r="B696" s="1283" t="s">
        <v>644</v>
      </c>
      <c r="C696" s="1296"/>
      <c r="D696" s="1323" t="s">
        <v>4340</v>
      </c>
      <c r="E696" s="1323" t="s">
        <v>4340</v>
      </c>
      <c r="F696" s="1355" t="s">
        <v>4816</v>
      </c>
      <c r="G696" s="1355" t="s">
        <v>4339</v>
      </c>
      <c r="H696" s="1355" t="s">
        <v>4392</v>
      </c>
      <c r="I696" s="1355" t="s">
        <v>4811</v>
      </c>
      <c r="J696" s="1318" t="s">
        <v>4812</v>
      </c>
      <c r="K696" s="1291" t="s">
        <v>5995</v>
      </c>
      <c r="L696" s="1292" t="str">
        <f>IF(ISNUMBER(SEARCH(kpi_catalog[[#Headers],[Till Date]],K696)),"Y","N")</f>
        <v>Y</v>
      </c>
      <c r="M696" s="1292" t="str">
        <f t="shared" si="19"/>
        <v>N</v>
      </c>
      <c r="N696" s="1292" t="str">
        <f>IF(ISNUMBER(SEARCH(kpi_catalog[[#Headers],[YTD]],$K696)),"Y","N")</f>
        <v>N</v>
      </c>
      <c r="O696" s="1292" t="str">
        <f>IF(ISNUMBER(SEARCH(kpi_catalog[[#Headers],[MTD]],$K696)),"Y","N")</f>
        <v>N</v>
      </c>
      <c r="P696" s="1292" t="str">
        <f>IF(ISNUMBER(SEARCH(kpi_catalog[[#Headers],[Selected period]],$K696)),"Y","N")</f>
        <v>N</v>
      </c>
      <c r="Q696" s="1318" t="s">
        <v>4341</v>
      </c>
      <c r="R696" s="1319" t="str">
        <f>IF(ISNUMBER(SEARCH(kpi_catalog[[#Headers],[Division]],$Q696)),"Y","N")</f>
        <v>Y</v>
      </c>
      <c r="S696" s="1294" t="str">
        <f>IF(ISNUMBER(SEARCH(kpi_catalog[[#Headers],[Brand]],$Q696)),"Y","N")</f>
        <v>Y</v>
      </c>
      <c r="T696" s="1294" t="str">
        <f>IF(ISNUMBER(SEARCH(kpi_catalog[[#Headers],[Acquisition Period]],$Q696)),"Y","N")</f>
        <v>N</v>
      </c>
      <c r="U696" s="1294" t="str">
        <f>IF(ISNUMBER(SEARCH(kpi_catalog[[#Headers],[Engager Type]],$Q696)),"Y","N")</f>
        <v>N</v>
      </c>
      <c r="V696" s="1294" t="str">
        <f>IF(ISNUMBER(SEARCH(kpi_catalog[[#Headers],[Buyer Type]],$Q696)),"Y","N")</f>
        <v>N</v>
      </c>
      <c r="W696" s="1294" t="str">
        <f>IF(ISNUMBER(SEARCH(kpi_catalog[[#Headers],[Loyalty Filter]],$Q696)),"Y","N")</f>
        <v>N</v>
      </c>
      <c r="X696" s="1294" t="str">
        <f>IF(ISNUMBER(SEARCH(kpi_catalog[[#Headers],[Channel]],$Q696)),"Y","N")</f>
        <v>N</v>
      </c>
      <c r="Y696" s="1294" t="str">
        <f>IF(ISNUMBER(SEARCH(kpi_catalog[[#Headers],[Campaign ID]],$Q696)),"Y","N")</f>
        <v>N</v>
      </c>
      <c r="Z696" s="1294" t="str">
        <f>IF(ISNUMBER(SEARCH(kpi_catalog[[#Headers],[Channel]],$Q696)),"Y","N")</f>
        <v>N</v>
      </c>
      <c r="AA696" s="1294" t="str">
        <f>IF(ISNUMBER(SEARCH(kpi_catalog[[#Headers],[Campaign ID]],$Q696)),"Y","N")</f>
        <v>N</v>
      </c>
      <c r="AB696" s="1294" t="str">
        <f>IF(ISNUMBER(SEARCH(kpi_catalog[[#Headers],[Campaign Name]],$Q696)),"Y","N")</f>
        <v>N</v>
      </c>
      <c r="AC696" s="1294" t="str">
        <f>IF(ISNUMBER(SEARCH(kpi_catalog[[#Headers],[Touchpoint]],$Q696)),"Y","N")</f>
        <v>N</v>
      </c>
      <c r="AD696" s="1294" t="str">
        <f>IF(ISNUMBER(SEARCH(kpi_catalog[[#Headers],[Campaign type]],$Q696)),"Y","N")</f>
        <v>N</v>
      </c>
      <c r="AE696" s="1294" t="str">
        <f>IF(ISNUMBER(SEARCH(kpi_catalog[[#Headers],[Product franchise]],$Q696)),"Y","N")</f>
        <v>N</v>
      </c>
      <c r="AF696" s="1294" t="str">
        <f>IF(ISNUMBER(SEARCH(kpi_catalog[[#Headers],[Product code]],$Q696)),"Y","N")</f>
        <v>N</v>
      </c>
      <c r="AG696" s="1323"/>
      <c r="AH696" s="1296"/>
      <c r="AI696" s="1297"/>
      <c r="AJ696" s="1297"/>
    </row>
    <row r="697" spans="1:36" ht="30" customHeight="1">
      <c r="A697" s="1282">
        <v>695</v>
      </c>
      <c r="B697" s="1283" t="s">
        <v>644</v>
      </c>
      <c r="C697" s="1296"/>
      <c r="D697" s="1355" t="s">
        <v>4403</v>
      </c>
      <c r="E697" s="1355" t="s">
        <v>4403</v>
      </c>
      <c r="F697" s="1355" t="s">
        <v>4403</v>
      </c>
      <c r="G697" s="1355" t="s">
        <v>3368</v>
      </c>
      <c r="H697" s="1355" t="s">
        <v>4392</v>
      </c>
      <c r="I697" s="1355" t="s">
        <v>4811</v>
      </c>
      <c r="J697" s="1318" t="s">
        <v>4812</v>
      </c>
      <c r="K697" s="1291" t="s">
        <v>5995</v>
      </c>
      <c r="L697" s="1292" t="str">
        <f>IF(ISNUMBER(SEARCH(kpi_catalog[[#Headers],[Till Date]],K697)),"Y","N")</f>
        <v>Y</v>
      </c>
      <c r="M697" s="1292" t="str">
        <f t="shared" si="19"/>
        <v>N</v>
      </c>
      <c r="N697" s="1292" t="str">
        <f>IF(ISNUMBER(SEARCH(kpi_catalog[[#Headers],[YTD]],$K697)),"Y","N")</f>
        <v>N</v>
      </c>
      <c r="O697" s="1292" t="str">
        <f>IF(ISNUMBER(SEARCH(kpi_catalog[[#Headers],[MTD]],$K697)),"Y","N")</f>
        <v>N</v>
      </c>
      <c r="P697" s="1292" t="str">
        <f>IF(ISNUMBER(SEARCH(kpi_catalog[[#Headers],[Selected period]],$K697)),"Y","N")</f>
        <v>N</v>
      </c>
      <c r="Q697" s="1318" t="s">
        <v>4341</v>
      </c>
      <c r="R697" s="1319" t="str">
        <f>IF(ISNUMBER(SEARCH(kpi_catalog[[#Headers],[Division]],$Q697)),"Y","N")</f>
        <v>Y</v>
      </c>
      <c r="S697" s="1294" t="str">
        <f>IF(ISNUMBER(SEARCH(kpi_catalog[[#Headers],[Brand]],$Q697)),"Y","N")</f>
        <v>Y</v>
      </c>
      <c r="T697" s="1294" t="str">
        <f>IF(ISNUMBER(SEARCH(kpi_catalog[[#Headers],[Acquisition Period]],$Q697)),"Y","N")</f>
        <v>N</v>
      </c>
      <c r="U697" s="1294" t="str">
        <f>IF(ISNUMBER(SEARCH(kpi_catalog[[#Headers],[Engager Type]],$Q697)),"Y","N")</f>
        <v>N</v>
      </c>
      <c r="V697" s="1294" t="str">
        <f>IF(ISNUMBER(SEARCH(kpi_catalog[[#Headers],[Buyer Type]],$Q697)),"Y","N")</f>
        <v>N</v>
      </c>
      <c r="W697" s="1294" t="str">
        <f>IF(ISNUMBER(SEARCH(kpi_catalog[[#Headers],[Loyalty Filter]],$Q697)),"Y","N")</f>
        <v>N</v>
      </c>
      <c r="X697" s="1294" t="str">
        <f>IF(ISNUMBER(SEARCH(kpi_catalog[[#Headers],[Channel]],$Q697)),"Y","N")</f>
        <v>N</v>
      </c>
      <c r="Y697" s="1294" t="str">
        <f>IF(ISNUMBER(SEARCH(kpi_catalog[[#Headers],[Campaign ID]],$Q697)),"Y","N")</f>
        <v>N</v>
      </c>
      <c r="Z697" s="1294" t="str">
        <f>IF(ISNUMBER(SEARCH(kpi_catalog[[#Headers],[Channel]],$Q697)),"Y","N")</f>
        <v>N</v>
      </c>
      <c r="AA697" s="1294" t="str">
        <f>IF(ISNUMBER(SEARCH(kpi_catalog[[#Headers],[Campaign ID]],$Q697)),"Y","N")</f>
        <v>N</v>
      </c>
      <c r="AB697" s="1294" t="str">
        <f>IF(ISNUMBER(SEARCH(kpi_catalog[[#Headers],[Campaign Name]],$Q697)),"Y","N")</f>
        <v>N</v>
      </c>
      <c r="AC697" s="1294" t="str">
        <f>IF(ISNUMBER(SEARCH(kpi_catalog[[#Headers],[Touchpoint]],$Q697)),"Y","N")</f>
        <v>N</v>
      </c>
      <c r="AD697" s="1294" t="str">
        <f>IF(ISNUMBER(SEARCH(kpi_catalog[[#Headers],[Campaign type]],$Q697)),"Y","N")</f>
        <v>N</v>
      </c>
      <c r="AE697" s="1294" t="str">
        <f>IF(ISNUMBER(SEARCH(kpi_catalog[[#Headers],[Product franchise]],$Q697)),"Y","N")</f>
        <v>N</v>
      </c>
      <c r="AF697" s="1294" t="str">
        <f>IF(ISNUMBER(SEARCH(kpi_catalog[[#Headers],[Product code]],$Q697)),"Y","N")</f>
        <v>N</v>
      </c>
      <c r="AG697" s="1323"/>
      <c r="AH697" s="1296"/>
      <c r="AI697" s="1297"/>
      <c r="AJ697" s="1297"/>
    </row>
    <row r="698" spans="1:36" ht="30" customHeight="1">
      <c r="A698" s="1282">
        <v>696</v>
      </c>
      <c r="B698" s="1283" t="s">
        <v>644</v>
      </c>
      <c r="C698" s="1296"/>
      <c r="D698" s="1355" t="s">
        <v>4403</v>
      </c>
      <c r="E698" s="1355" t="s">
        <v>4403</v>
      </c>
      <c r="F698" s="1355" t="s">
        <v>4817</v>
      </c>
      <c r="G698" s="1355" t="s">
        <v>4339</v>
      </c>
      <c r="H698" s="1355" t="s">
        <v>4392</v>
      </c>
      <c r="I698" s="1355" t="s">
        <v>4811</v>
      </c>
      <c r="J698" s="1318" t="s">
        <v>4812</v>
      </c>
      <c r="K698" s="1291" t="s">
        <v>5995</v>
      </c>
      <c r="L698" s="1292" t="str">
        <f>IF(ISNUMBER(SEARCH(kpi_catalog[[#Headers],[Till Date]],K698)),"Y","N")</f>
        <v>Y</v>
      </c>
      <c r="M698" s="1292" t="str">
        <f t="shared" si="19"/>
        <v>N</v>
      </c>
      <c r="N698" s="1292" t="str">
        <f>IF(ISNUMBER(SEARCH(kpi_catalog[[#Headers],[YTD]],$K698)),"Y","N")</f>
        <v>N</v>
      </c>
      <c r="O698" s="1292" t="str">
        <f>IF(ISNUMBER(SEARCH(kpi_catalog[[#Headers],[MTD]],$K698)),"Y","N")</f>
        <v>N</v>
      </c>
      <c r="P698" s="1292" t="str">
        <f>IF(ISNUMBER(SEARCH(kpi_catalog[[#Headers],[Selected period]],$K698)),"Y","N")</f>
        <v>N</v>
      </c>
      <c r="Q698" s="1318" t="s">
        <v>4341</v>
      </c>
      <c r="R698" s="1319" t="str">
        <f>IF(ISNUMBER(SEARCH(kpi_catalog[[#Headers],[Division]],$Q698)),"Y","N")</f>
        <v>Y</v>
      </c>
      <c r="S698" s="1294" t="str">
        <f>IF(ISNUMBER(SEARCH(kpi_catalog[[#Headers],[Brand]],$Q698)),"Y","N")</f>
        <v>Y</v>
      </c>
      <c r="T698" s="1294" t="str">
        <f>IF(ISNUMBER(SEARCH(kpi_catalog[[#Headers],[Acquisition Period]],$Q698)),"Y","N")</f>
        <v>N</v>
      </c>
      <c r="U698" s="1294" t="str">
        <f>IF(ISNUMBER(SEARCH(kpi_catalog[[#Headers],[Engager Type]],$Q698)),"Y","N")</f>
        <v>N</v>
      </c>
      <c r="V698" s="1294" t="str">
        <f>IF(ISNUMBER(SEARCH(kpi_catalog[[#Headers],[Buyer Type]],$Q698)),"Y","N")</f>
        <v>N</v>
      </c>
      <c r="W698" s="1294" t="str">
        <f>IF(ISNUMBER(SEARCH(kpi_catalog[[#Headers],[Loyalty Filter]],$Q698)),"Y","N")</f>
        <v>N</v>
      </c>
      <c r="X698" s="1294" t="str">
        <f>IF(ISNUMBER(SEARCH(kpi_catalog[[#Headers],[Channel]],$Q698)),"Y","N")</f>
        <v>N</v>
      </c>
      <c r="Y698" s="1294" t="str">
        <f>IF(ISNUMBER(SEARCH(kpi_catalog[[#Headers],[Campaign ID]],$Q698)),"Y","N")</f>
        <v>N</v>
      </c>
      <c r="Z698" s="1294" t="str">
        <f>IF(ISNUMBER(SEARCH(kpi_catalog[[#Headers],[Channel]],$Q698)),"Y","N")</f>
        <v>N</v>
      </c>
      <c r="AA698" s="1294" t="str">
        <f>IF(ISNUMBER(SEARCH(kpi_catalog[[#Headers],[Campaign ID]],$Q698)),"Y","N")</f>
        <v>N</v>
      </c>
      <c r="AB698" s="1294" t="str">
        <f>IF(ISNUMBER(SEARCH(kpi_catalog[[#Headers],[Campaign Name]],$Q698)),"Y","N")</f>
        <v>N</v>
      </c>
      <c r="AC698" s="1294" t="str">
        <f>IF(ISNUMBER(SEARCH(kpi_catalog[[#Headers],[Touchpoint]],$Q698)),"Y","N")</f>
        <v>N</v>
      </c>
      <c r="AD698" s="1294" t="str">
        <f>IF(ISNUMBER(SEARCH(kpi_catalog[[#Headers],[Campaign type]],$Q698)),"Y","N")</f>
        <v>N</v>
      </c>
      <c r="AE698" s="1294" t="str">
        <f>IF(ISNUMBER(SEARCH(kpi_catalog[[#Headers],[Product franchise]],$Q698)),"Y","N")</f>
        <v>N</v>
      </c>
      <c r="AF698" s="1294" t="str">
        <f>IF(ISNUMBER(SEARCH(kpi_catalog[[#Headers],[Product code]],$Q698)),"Y","N")</f>
        <v>N</v>
      </c>
      <c r="AG698" s="1323"/>
      <c r="AH698" s="1296"/>
      <c r="AI698" s="1297"/>
      <c r="AJ698" s="1297"/>
    </row>
    <row r="699" spans="1:36" ht="30" customHeight="1">
      <c r="A699" s="1282">
        <v>697</v>
      </c>
      <c r="B699" s="1283" t="s">
        <v>644</v>
      </c>
      <c r="C699" s="1296"/>
      <c r="D699" s="1355" t="s">
        <v>4403</v>
      </c>
      <c r="E699" s="1355" t="s">
        <v>4403</v>
      </c>
      <c r="F699" s="1355" t="s">
        <v>4818</v>
      </c>
      <c r="G699" s="1355" t="s">
        <v>3368</v>
      </c>
      <c r="H699" s="1355" t="s">
        <v>4392</v>
      </c>
      <c r="I699" s="1355" t="s">
        <v>4811</v>
      </c>
      <c r="J699" s="1318" t="s">
        <v>4812</v>
      </c>
      <c r="K699" s="1291" t="s">
        <v>5995</v>
      </c>
      <c r="L699" s="1292" t="str">
        <f>IF(ISNUMBER(SEARCH(kpi_catalog[[#Headers],[Till Date]],K699)),"Y","N")</f>
        <v>Y</v>
      </c>
      <c r="M699" s="1292" t="str">
        <f t="shared" si="19"/>
        <v>N</v>
      </c>
      <c r="N699" s="1292" t="str">
        <f>IF(ISNUMBER(SEARCH(kpi_catalog[[#Headers],[YTD]],$K699)),"Y","N")</f>
        <v>N</v>
      </c>
      <c r="O699" s="1292" t="str">
        <f>IF(ISNUMBER(SEARCH(kpi_catalog[[#Headers],[MTD]],$K699)),"Y","N")</f>
        <v>N</v>
      </c>
      <c r="P699" s="1292" t="str">
        <f>IF(ISNUMBER(SEARCH(kpi_catalog[[#Headers],[Selected period]],$K699)),"Y","N")</f>
        <v>N</v>
      </c>
      <c r="Q699" s="1318" t="s">
        <v>4341</v>
      </c>
      <c r="R699" s="1319" t="str">
        <f>IF(ISNUMBER(SEARCH(kpi_catalog[[#Headers],[Division]],$Q699)),"Y","N")</f>
        <v>Y</v>
      </c>
      <c r="S699" s="1294" t="str">
        <f>IF(ISNUMBER(SEARCH(kpi_catalog[[#Headers],[Brand]],$Q699)),"Y","N")</f>
        <v>Y</v>
      </c>
      <c r="T699" s="1294" t="str">
        <f>IF(ISNUMBER(SEARCH(kpi_catalog[[#Headers],[Acquisition Period]],$Q699)),"Y","N")</f>
        <v>N</v>
      </c>
      <c r="U699" s="1294" t="str">
        <f>IF(ISNUMBER(SEARCH(kpi_catalog[[#Headers],[Engager Type]],$Q699)),"Y","N")</f>
        <v>N</v>
      </c>
      <c r="V699" s="1294" t="str">
        <f>IF(ISNUMBER(SEARCH(kpi_catalog[[#Headers],[Buyer Type]],$Q699)),"Y","N")</f>
        <v>N</v>
      </c>
      <c r="W699" s="1294" t="str">
        <f>IF(ISNUMBER(SEARCH(kpi_catalog[[#Headers],[Loyalty Filter]],$Q699)),"Y","N")</f>
        <v>N</v>
      </c>
      <c r="X699" s="1294" t="str">
        <f>IF(ISNUMBER(SEARCH(kpi_catalog[[#Headers],[Channel]],$Q699)),"Y","N")</f>
        <v>N</v>
      </c>
      <c r="Y699" s="1294" t="str">
        <f>IF(ISNUMBER(SEARCH(kpi_catalog[[#Headers],[Campaign ID]],$Q699)),"Y","N")</f>
        <v>N</v>
      </c>
      <c r="Z699" s="1294" t="str">
        <f>IF(ISNUMBER(SEARCH(kpi_catalog[[#Headers],[Channel]],$Q699)),"Y","N")</f>
        <v>N</v>
      </c>
      <c r="AA699" s="1294" t="str">
        <f>IF(ISNUMBER(SEARCH(kpi_catalog[[#Headers],[Campaign ID]],$Q699)),"Y","N")</f>
        <v>N</v>
      </c>
      <c r="AB699" s="1294" t="str">
        <f>IF(ISNUMBER(SEARCH(kpi_catalog[[#Headers],[Campaign Name]],$Q699)),"Y","N")</f>
        <v>N</v>
      </c>
      <c r="AC699" s="1294" t="str">
        <f>IF(ISNUMBER(SEARCH(kpi_catalog[[#Headers],[Touchpoint]],$Q699)),"Y","N")</f>
        <v>N</v>
      </c>
      <c r="AD699" s="1294" t="str">
        <f>IF(ISNUMBER(SEARCH(kpi_catalog[[#Headers],[Campaign type]],$Q699)),"Y","N")</f>
        <v>N</v>
      </c>
      <c r="AE699" s="1294" t="str">
        <f>IF(ISNUMBER(SEARCH(kpi_catalog[[#Headers],[Product franchise]],$Q699)),"Y","N")</f>
        <v>N</v>
      </c>
      <c r="AF699" s="1294" t="str">
        <f>IF(ISNUMBER(SEARCH(kpi_catalog[[#Headers],[Product code]],$Q699)),"Y","N")</f>
        <v>N</v>
      </c>
      <c r="AG699" s="1323"/>
      <c r="AH699" s="1296"/>
      <c r="AI699" s="1297"/>
      <c r="AJ699" s="1297"/>
    </row>
    <row r="700" spans="1:36" ht="30" customHeight="1">
      <c r="A700" s="1282">
        <v>698</v>
      </c>
      <c r="B700" s="1283" t="s">
        <v>5729</v>
      </c>
      <c r="C700" s="1296"/>
      <c r="D700" s="1355" t="s">
        <v>4819</v>
      </c>
      <c r="E700" s="1355" t="s">
        <v>4819</v>
      </c>
      <c r="F700" s="1355" t="s">
        <v>4819</v>
      </c>
      <c r="G700" s="1355" t="s">
        <v>3368</v>
      </c>
      <c r="H700" s="1355" t="s">
        <v>4392</v>
      </c>
      <c r="I700" s="1355" t="s">
        <v>4811</v>
      </c>
      <c r="J700" s="1318" t="s">
        <v>4812</v>
      </c>
      <c r="K700" s="1291" t="s">
        <v>5995</v>
      </c>
      <c r="L700" s="1292" t="str">
        <f>IF(ISNUMBER(SEARCH(kpi_catalog[[#Headers],[Till Date]],K700)),"Y","N")</f>
        <v>Y</v>
      </c>
      <c r="M700" s="1292" t="str">
        <f t="shared" si="19"/>
        <v>N</v>
      </c>
      <c r="N700" s="1292" t="str">
        <f>IF(ISNUMBER(SEARCH(kpi_catalog[[#Headers],[YTD]],$K700)),"Y","N")</f>
        <v>N</v>
      </c>
      <c r="O700" s="1292" t="str">
        <f>IF(ISNUMBER(SEARCH(kpi_catalog[[#Headers],[MTD]],$K700)),"Y","N")</f>
        <v>N</v>
      </c>
      <c r="P700" s="1292" t="str">
        <f>IF(ISNUMBER(SEARCH(kpi_catalog[[#Headers],[Selected period]],$K700)),"Y","N")</f>
        <v>N</v>
      </c>
      <c r="Q700" s="1318" t="s">
        <v>4341</v>
      </c>
      <c r="R700" s="1319" t="str">
        <f>IF(ISNUMBER(SEARCH(kpi_catalog[[#Headers],[Division]],$Q700)),"Y","N")</f>
        <v>Y</v>
      </c>
      <c r="S700" s="1294" t="str">
        <f>IF(ISNUMBER(SEARCH(kpi_catalog[[#Headers],[Brand]],$Q700)),"Y","N")</f>
        <v>Y</v>
      </c>
      <c r="T700" s="1294" t="str">
        <f>IF(ISNUMBER(SEARCH(kpi_catalog[[#Headers],[Acquisition Period]],$Q700)),"Y","N")</f>
        <v>N</v>
      </c>
      <c r="U700" s="1294" t="str">
        <f>IF(ISNUMBER(SEARCH(kpi_catalog[[#Headers],[Engager Type]],$Q700)),"Y","N")</f>
        <v>N</v>
      </c>
      <c r="V700" s="1294" t="str">
        <f>IF(ISNUMBER(SEARCH(kpi_catalog[[#Headers],[Buyer Type]],$Q700)),"Y","N")</f>
        <v>N</v>
      </c>
      <c r="W700" s="1294" t="str">
        <f>IF(ISNUMBER(SEARCH(kpi_catalog[[#Headers],[Loyalty Filter]],$Q700)),"Y","N")</f>
        <v>N</v>
      </c>
      <c r="X700" s="1294" t="str">
        <f>IF(ISNUMBER(SEARCH(kpi_catalog[[#Headers],[Channel]],$Q700)),"Y","N")</f>
        <v>N</v>
      </c>
      <c r="Y700" s="1294" t="str">
        <f>IF(ISNUMBER(SEARCH(kpi_catalog[[#Headers],[Campaign ID]],$Q700)),"Y","N")</f>
        <v>N</v>
      </c>
      <c r="Z700" s="1294" t="str">
        <f>IF(ISNUMBER(SEARCH(kpi_catalog[[#Headers],[Channel]],$Q700)),"Y","N")</f>
        <v>N</v>
      </c>
      <c r="AA700" s="1294" t="str">
        <f>IF(ISNUMBER(SEARCH(kpi_catalog[[#Headers],[Campaign ID]],$Q700)),"Y","N")</f>
        <v>N</v>
      </c>
      <c r="AB700" s="1294" t="str">
        <f>IF(ISNUMBER(SEARCH(kpi_catalog[[#Headers],[Campaign Name]],$Q700)),"Y","N")</f>
        <v>N</v>
      </c>
      <c r="AC700" s="1294" t="str">
        <f>IF(ISNUMBER(SEARCH(kpi_catalog[[#Headers],[Touchpoint]],$Q700)),"Y","N")</f>
        <v>N</v>
      </c>
      <c r="AD700" s="1294" t="str">
        <f>IF(ISNUMBER(SEARCH(kpi_catalog[[#Headers],[Campaign type]],$Q700)),"Y","N")</f>
        <v>N</v>
      </c>
      <c r="AE700" s="1294" t="str">
        <f>IF(ISNUMBER(SEARCH(kpi_catalog[[#Headers],[Product franchise]],$Q700)),"Y","N")</f>
        <v>N</v>
      </c>
      <c r="AF700" s="1294" t="str">
        <f>IF(ISNUMBER(SEARCH(kpi_catalog[[#Headers],[Product code]],$Q700)),"Y","N")</f>
        <v>N</v>
      </c>
      <c r="AG700" s="1323"/>
      <c r="AH700" s="1296"/>
      <c r="AI700" s="1297"/>
      <c r="AJ700" s="1297"/>
    </row>
    <row r="701" spans="1:36" ht="30" customHeight="1">
      <c r="A701" s="1282">
        <v>699</v>
      </c>
      <c r="B701" s="1283" t="s">
        <v>5729</v>
      </c>
      <c r="C701" s="1296"/>
      <c r="D701" s="1355" t="s">
        <v>4819</v>
      </c>
      <c r="E701" s="1355" t="s">
        <v>4819</v>
      </c>
      <c r="F701" s="1355" t="s">
        <v>4820</v>
      </c>
      <c r="G701" s="1355" t="s">
        <v>4339</v>
      </c>
      <c r="H701" s="1355" t="s">
        <v>4392</v>
      </c>
      <c r="I701" s="1355" t="s">
        <v>4811</v>
      </c>
      <c r="J701" s="1318" t="s">
        <v>4812</v>
      </c>
      <c r="K701" s="1291" t="s">
        <v>5995</v>
      </c>
      <c r="L701" s="1292" t="str">
        <f>IF(ISNUMBER(SEARCH(kpi_catalog[[#Headers],[Till Date]],K701)),"Y","N")</f>
        <v>Y</v>
      </c>
      <c r="M701" s="1292" t="str">
        <f t="shared" si="19"/>
        <v>N</v>
      </c>
      <c r="N701" s="1292" t="str">
        <f>IF(ISNUMBER(SEARCH(kpi_catalog[[#Headers],[YTD]],$K701)),"Y","N")</f>
        <v>N</v>
      </c>
      <c r="O701" s="1292" t="str">
        <f>IF(ISNUMBER(SEARCH(kpi_catalog[[#Headers],[MTD]],$K701)),"Y","N")</f>
        <v>N</v>
      </c>
      <c r="P701" s="1292" t="str">
        <f>IF(ISNUMBER(SEARCH(kpi_catalog[[#Headers],[Selected period]],$K701)),"Y","N")</f>
        <v>N</v>
      </c>
      <c r="Q701" s="1318" t="s">
        <v>4341</v>
      </c>
      <c r="R701" s="1319" t="str">
        <f>IF(ISNUMBER(SEARCH(kpi_catalog[[#Headers],[Division]],$Q701)),"Y","N")</f>
        <v>Y</v>
      </c>
      <c r="S701" s="1294" t="str">
        <f>IF(ISNUMBER(SEARCH(kpi_catalog[[#Headers],[Brand]],$Q701)),"Y","N")</f>
        <v>Y</v>
      </c>
      <c r="T701" s="1294" t="str">
        <f>IF(ISNUMBER(SEARCH(kpi_catalog[[#Headers],[Acquisition Period]],$Q701)),"Y","N")</f>
        <v>N</v>
      </c>
      <c r="U701" s="1294" t="str">
        <f>IF(ISNUMBER(SEARCH(kpi_catalog[[#Headers],[Engager Type]],$Q701)),"Y","N")</f>
        <v>N</v>
      </c>
      <c r="V701" s="1294" t="str">
        <f>IF(ISNUMBER(SEARCH(kpi_catalog[[#Headers],[Buyer Type]],$Q701)),"Y","N")</f>
        <v>N</v>
      </c>
      <c r="W701" s="1294" t="str">
        <f>IF(ISNUMBER(SEARCH(kpi_catalog[[#Headers],[Loyalty Filter]],$Q701)),"Y","N")</f>
        <v>N</v>
      </c>
      <c r="X701" s="1294" t="str">
        <f>IF(ISNUMBER(SEARCH(kpi_catalog[[#Headers],[Channel]],$Q701)),"Y","N")</f>
        <v>N</v>
      </c>
      <c r="Y701" s="1294" t="str">
        <f>IF(ISNUMBER(SEARCH(kpi_catalog[[#Headers],[Campaign ID]],$Q701)),"Y","N")</f>
        <v>N</v>
      </c>
      <c r="Z701" s="1294" t="str">
        <f>IF(ISNUMBER(SEARCH(kpi_catalog[[#Headers],[Channel]],$Q701)),"Y","N")</f>
        <v>N</v>
      </c>
      <c r="AA701" s="1294" t="str">
        <f>IF(ISNUMBER(SEARCH(kpi_catalog[[#Headers],[Campaign ID]],$Q701)),"Y","N")</f>
        <v>N</v>
      </c>
      <c r="AB701" s="1294" t="str">
        <f>IF(ISNUMBER(SEARCH(kpi_catalog[[#Headers],[Campaign Name]],$Q701)),"Y","N")</f>
        <v>N</v>
      </c>
      <c r="AC701" s="1294" t="str">
        <f>IF(ISNUMBER(SEARCH(kpi_catalog[[#Headers],[Touchpoint]],$Q701)),"Y","N")</f>
        <v>N</v>
      </c>
      <c r="AD701" s="1294" t="str">
        <f>IF(ISNUMBER(SEARCH(kpi_catalog[[#Headers],[Campaign type]],$Q701)),"Y","N")</f>
        <v>N</v>
      </c>
      <c r="AE701" s="1294" t="str">
        <f>IF(ISNUMBER(SEARCH(kpi_catalog[[#Headers],[Product franchise]],$Q701)),"Y","N")</f>
        <v>N</v>
      </c>
      <c r="AF701" s="1294" t="str">
        <f>IF(ISNUMBER(SEARCH(kpi_catalog[[#Headers],[Product code]],$Q701)),"Y","N")</f>
        <v>N</v>
      </c>
      <c r="AG701" s="1323"/>
      <c r="AH701" s="1296"/>
      <c r="AI701" s="1297"/>
      <c r="AJ701" s="1297"/>
    </row>
    <row r="702" spans="1:36" ht="30" customHeight="1">
      <c r="A702" s="1282">
        <v>700</v>
      </c>
      <c r="B702" s="1283" t="s">
        <v>5729</v>
      </c>
      <c r="C702" s="1296"/>
      <c r="D702" s="1355" t="s">
        <v>4819</v>
      </c>
      <c r="E702" s="1355" t="s">
        <v>4819</v>
      </c>
      <c r="F702" s="1355" t="s">
        <v>4821</v>
      </c>
      <c r="G702" s="1355" t="s">
        <v>4352</v>
      </c>
      <c r="H702" s="1355" t="s">
        <v>4392</v>
      </c>
      <c r="I702" s="1355" t="s">
        <v>4811</v>
      </c>
      <c r="J702" s="1318" t="s">
        <v>4812</v>
      </c>
      <c r="K702" s="1291" t="s">
        <v>5995</v>
      </c>
      <c r="L702" s="1292" t="str">
        <f>IF(ISNUMBER(SEARCH(kpi_catalog[[#Headers],[Till Date]],K702)),"Y","N")</f>
        <v>Y</v>
      </c>
      <c r="M702" s="1292" t="str">
        <f t="shared" si="19"/>
        <v>N</v>
      </c>
      <c r="N702" s="1292" t="str">
        <f>IF(ISNUMBER(SEARCH(kpi_catalog[[#Headers],[YTD]],$K702)),"Y","N")</f>
        <v>N</v>
      </c>
      <c r="O702" s="1292" t="str">
        <f>IF(ISNUMBER(SEARCH(kpi_catalog[[#Headers],[MTD]],$K702)),"Y","N")</f>
        <v>N</v>
      </c>
      <c r="P702" s="1292" t="str">
        <f>IF(ISNUMBER(SEARCH(kpi_catalog[[#Headers],[Selected period]],$K702)),"Y","N")</f>
        <v>N</v>
      </c>
      <c r="Q702" s="1318" t="s">
        <v>4341</v>
      </c>
      <c r="R702" s="1319" t="str">
        <f>IF(ISNUMBER(SEARCH(kpi_catalog[[#Headers],[Division]],$Q702)),"Y","N")</f>
        <v>Y</v>
      </c>
      <c r="S702" s="1294" t="str">
        <f>IF(ISNUMBER(SEARCH(kpi_catalog[[#Headers],[Brand]],$Q702)),"Y","N")</f>
        <v>Y</v>
      </c>
      <c r="T702" s="1294" t="str">
        <f>IF(ISNUMBER(SEARCH(kpi_catalog[[#Headers],[Acquisition Period]],$Q702)),"Y","N")</f>
        <v>N</v>
      </c>
      <c r="U702" s="1294" t="str">
        <f>IF(ISNUMBER(SEARCH(kpi_catalog[[#Headers],[Engager Type]],$Q702)),"Y","N")</f>
        <v>N</v>
      </c>
      <c r="V702" s="1294" t="str">
        <f>IF(ISNUMBER(SEARCH(kpi_catalog[[#Headers],[Buyer Type]],$Q702)),"Y","N")</f>
        <v>N</v>
      </c>
      <c r="W702" s="1294" t="str">
        <f>IF(ISNUMBER(SEARCH(kpi_catalog[[#Headers],[Loyalty Filter]],$Q702)),"Y","N")</f>
        <v>N</v>
      </c>
      <c r="X702" s="1294" t="str">
        <f>IF(ISNUMBER(SEARCH(kpi_catalog[[#Headers],[Channel]],$Q702)),"Y","N")</f>
        <v>N</v>
      </c>
      <c r="Y702" s="1294" t="str">
        <f>IF(ISNUMBER(SEARCH(kpi_catalog[[#Headers],[Campaign ID]],$Q702)),"Y","N")</f>
        <v>N</v>
      </c>
      <c r="Z702" s="1294" t="str">
        <f>IF(ISNUMBER(SEARCH(kpi_catalog[[#Headers],[Channel]],$Q702)),"Y","N")</f>
        <v>N</v>
      </c>
      <c r="AA702" s="1294" t="str">
        <f>IF(ISNUMBER(SEARCH(kpi_catalog[[#Headers],[Campaign ID]],$Q702)),"Y","N")</f>
        <v>N</v>
      </c>
      <c r="AB702" s="1294" t="str">
        <f>IF(ISNUMBER(SEARCH(kpi_catalog[[#Headers],[Campaign Name]],$Q702)),"Y","N")</f>
        <v>N</v>
      </c>
      <c r="AC702" s="1294" t="str">
        <f>IF(ISNUMBER(SEARCH(kpi_catalog[[#Headers],[Touchpoint]],$Q702)),"Y","N")</f>
        <v>N</v>
      </c>
      <c r="AD702" s="1294" t="str">
        <f>IF(ISNUMBER(SEARCH(kpi_catalog[[#Headers],[Campaign type]],$Q702)),"Y","N")</f>
        <v>N</v>
      </c>
      <c r="AE702" s="1294" t="str">
        <f>IF(ISNUMBER(SEARCH(kpi_catalog[[#Headers],[Product franchise]],$Q702)),"Y","N")</f>
        <v>N</v>
      </c>
      <c r="AF702" s="1294" t="str">
        <f>IF(ISNUMBER(SEARCH(kpi_catalog[[#Headers],[Product code]],$Q702)),"Y","N")</f>
        <v>N</v>
      </c>
      <c r="AG702" s="1323"/>
      <c r="AH702" s="1296"/>
      <c r="AI702" s="1297"/>
      <c r="AJ702" s="1297"/>
    </row>
    <row r="703" spans="1:36" ht="30" customHeight="1">
      <c r="A703" s="1282">
        <v>701</v>
      </c>
      <c r="B703" s="1344" t="s">
        <v>639</v>
      </c>
      <c r="C703" s="1296"/>
      <c r="D703" s="1355" t="s">
        <v>4822</v>
      </c>
      <c r="E703" s="1355" t="s">
        <v>4822</v>
      </c>
      <c r="F703" s="1355" t="s">
        <v>4822</v>
      </c>
      <c r="G703" s="1355" t="s">
        <v>3368</v>
      </c>
      <c r="H703" s="1355" t="s">
        <v>4392</v>
      </c>
      <c r="I703" s="1355" t="s">
        <v>4811</v>
      </c>
      <c r="J703" s="1318" t="s">
        <v>4812</v>
      </c>
      <c r="K703" s="1291" t="s">
        <v>5995</v>
      </c>
      <c r="L703" s="1292" t="str">
        <f>IF(ISNUMBER(SEARCH(kpi_catalog[[#Headers],[Till Date]],K703)),"Y","N")</f>
        <v>Y</v>
      </c>
      <c r="M703" s="1292" t="str">
        <f t="shared" si="19"/>
        <v>N</v>
      </c>
      <c r="N703" s="1292" t="str">
        <f>IF(ISNUMBER(SEARCH(kpi_catalog[[#Headers],[YTD]],$K703)),"Y","N")</f>
        <v>N</v>
      </c>
      <c r="O703" s="1292" t="str">
        <f>IF(ISNUMBER(SEARCH(kpi_catalog[[#Headers],[MTD]],$K703)),"Y","N")</f>
        <v>N</v>
      </c>
      <c r="P703" s="1292" t="str">
        <f>IF(ISNUMBER(SEARCH(kpi_catalog[[#Headers],[Selected period]],$K703)),"Y","N")</f>
        <v>N</v>
      </c>
      <c r="Q703" s="1318" t="s">
        <v>4341</v>
      </c>
      <c r="R703" s="1319" t="str">
        <f>IF(ISNUMBER(SEARCH(kpi_catalog[[#Headers],[Division]],$Q703)),"Y","N")</f>
        <v>Y</v>
      </c>
      <c r="S703" s="1294" t="str">
        <f>IF(ISNUMBER(SEARCH(kpi_catalog[[#Headers],[Brand]],$Q703)),"Y","N")</f>
        <v>Y</v>
      </c>
      <c r="T703" s="1294" t="str">
        <f>IF(ISNUMBER(SEARCH(kpi_catalog[[#Headers],[Acquisition Period]],$Q703)),"Y","N")</f>
        <v>N</v>
      </c>
      <c r="U703" s="1294" t="str">
        <f>IF(ISNUMBER(SEARCH(kpi_catalog[[#Headers],[Engager Type]],$Q703)),"Y","N")</f>
        <v>N</v>
      </c>
      <c r="V703" s="1294" t="str">
        <f>IF(ISNUMBER(SEARCH(kpi_catalog[[#Headers],[Buyer Type]],$Q703)),"Y","N")</f>
        <v>N</v>
      </c>
      <c r="W703" s="1294" t="str">
        <f>IF(ISNUMBER(SEARCH(kpi_catalog[[#Headers],[Loyalty Filter]],$Q703)),"Y","N")</f>
        <v>N</v>
      </c>
      <c r="X703" s="1294" t="str">
        <f>IF(ISNUMBER(SEARCH(kpi_catalog[[#Headers],[Channel]],$Q703)),"Y","N")</f>
        <v>N</v>
      </c>
      <c r="Y703" s="1294" t="str">
        <f>IF(ISNUMBER(SEARCH(kpi_catalog[[#Headers],[Campaign ID]],$Q703)),"Y","N")</f>
        <v>N</v>
      </c>
      <c r="Z703" s="1294" t="str">
        <f>IF(ISNUMBER(SEARCH(kpi_catalog[[#Headers],[Channel]],$Q703)),"Y","N")</f>
        <v>N</v>
      </c>
      <c r="AA703" s="1294" t="str">
        <f>IF(ISNUMBER(SEARCH(kpi_catalog[[#Headers],[Campaign ID]],$Q703)),"Y","N")</f>
        <v>N</v>
      </c>
      <c r="AB703" s="1294" t="str">
        <f>IF(ISNUMBER(SEARCH(kpi_catalog[[#Headers],[Campaign Name]],$Q703)),"Y","N")</f>
        <v>N</v>
      </c>
      <c r="AC703" s="1294" t="str">
        <f>IF(ISNUMBER(SEARCH(kpi_catalog[[#Headers],[Touchpoint]],$Q703)),"Y","N")</f>
        <v>N</v>
      </c>
      <c r="AD703" s="1294" t="str">
        <f>IF(ISNUMBER(SEARCH(kpi_catalog[[#Headers],[Campaign type]],$Q703)),"Y","N")</f>
        <v>N</v>
      </c>
      <c r="AE703" s="1294" t="str">
        <f>IF(ISNUMBER(SEARCH(kpi_catalog[[#Headers],[Product franchise]],$Q703)),"Y","N")</f>
        <v>N</v>
      </c>
      <c r="AF703" s="1294" t="str">
        <f>IF(ISNUMBER(SEARCH(kpi_catalog[[#Headers],[Product code]],$Q703)),"Y","N")</f>
        <v>N</v>
      </c>
      <c r="AG703" s="1323"/>
      <c r="AH703" s="1296"/>
      <c r="AI703" s="1297"/>
      <c r="AJ703" s="1297"/>
    </row>
    <row r="704" spans="1:36" ht="30" customHeight="1">
      <c r="A704" s="1282">
        <v>702</v>
      </c>
      <c r="B704" s="1344" t="s">
        <v>639</v>
      </c>
      <c r="C704" s="1296"/>
      <c r="D704" s="1355" t="s">
        <v>4822</v>
      </c>
      <c r="E704" s="1355" t="s">
        <v>4822</v>
      </c>
      <c r="F704" s="1355" t="s">
        <v>4823</v>
      </c>
      <c r="G704" s="1355" t="s">
        <v>4339</v>
      </c>
      <c r="H704" s="1355" t="s">
        <v>4392</v>
      </c>
      <c r="I704" s="1355" t="s">
        <v>4811</v>
      </c>
      <c r="J704" s="1318" t="s">
        <v>4812</v>
      </c>
      <c r="K704" s="1291" t="s">
        <v>5995</v>
      </c>
      <c r="L704" s="1292" t="str">
        <f>IF(ISNUMBER(SEARCH(kpi_catalog[[#Headers],[Till Date]],K704)),"Y","N")</f>
        <v>Y</v>
      </c>
      <c r="M704" s="1292" t="str">
        <f t="shared" si="19"/>
        <v>N</v>
      </c>
      <c r="N704" s="1292" t="str">
        <f>IF(ISNUMBER(SEARCH(kpi_catalog[[#Headers],[YTD]],$K704)),"Y","N")</f>
        <v>N</v>
      </c>
      <c r="O704" s="1292" t="str">
        <f>IF(ISNUMBER(SEARCH(kpi_catalog[[#Headers],[MTD]],$K704)),"Y","N")</f>
        <v>N</v>
      </c>
      <c r="P704" s="1292" t="str">
        <f>IF(ISNUMBER(SEARCH(kpi_catalog[[#Headers],[Selected period]],$K704)),"Y","N")</f>
        <v>N</v>
      </c>
      <c r="Q704" s="1318" t="s">
        <v>4341</v>
      </c>
      <c r="R704" s="1319" t="str">
        <f>IF(ISNUMBER(SEARCH(kpi_catalog[[#Headers],[Division]],$Q704)),"Y","N")</f>
        <v>Y</v>
      </c>
      <c r="S704" s="1294" t="str">
        <f>IF(ISNUMBER(SEARCH(kpi_catalog[[#Headers],[Brand]],$Q704)),"Y","N")</f>
        <v>Y</v>
      </c>
      <c r="T704" s="1294" t="str">
        <f>IF(ISNUMBER(SEARCH(kpi_catalog[[#Headers],[Acquisition Period]],$Q704)),"Y","N")</f>
        <v>N</v>
      </c>
      <c r="U704" s="1294" t="str">
        <f>IF(ISNUMBER(SEARCH(kpi_catalog[[#Headers],[Engager Type]],$Q704)),"Y","N")</f>
        <v>N</v>
      </c>
      <c r="V704" s="1294" t="str">
        <f>IF(ISNUMBER(SEARCH(kpi_catalog[[#Headers],[Buyer Type]],$Q704)),"Y","N")</f>
        <v>N</v>
      </c>
      <c r="W704" s="1294" t="str">
        <f>IF(ISNUMBER(SEARCH(kpi_catalog[[#Headers],[Loyalty Filter]],$Q704)),"Y","N")</f>
        <v>N</v>
      </c>
      <c r="X704" s="1294" t="str">
        <f>IF(ISNUMBER(SEARCH(kpi_catalog[[#Headers],[Channel]],$Q704)),"Y","N")</f>
        <v>N</v>
      </c>
      <c r="Y704" s="1294" t="str">
        <f>IF(ISNUMBER(SEARCH(kpi_catalog[[#Headers],[Campaign ID]],$Q704)),"Y","N")</f>
        <v>N</v>
      </c>
      <c r="Z704" s="1294" t="str">
        <f>IF(ISNUMBER(SEARCH(kpi_catalog[[#Headers],[Channel]],$Q704)),"Y","N")</f>
        <v>N</v>
      </c>
      <c r="AA704" s="1294" t="str">
        <f>IF(ISNUMBER(SEARCH(kpi_catalog[[#Headers],[Campaign ID]],$Q704)),"Y","N")</f>
        <v>N</v>
      </c>
      <c r="AB704" s="1294" t="str">
        <f>IF(ISNUMBER(SEARCH(kpi_catalog[[#Headers],[Campaign Name]],$Q704)),"Y","N")</f>
        <v>N</v>
      </c>
      <c r="AC704" s="1294" t="str">
        <f>IF(ISNUMBER(SEARCH(kpi_catalog[[#Headers],[Touchpoint]],$Q704)),"Y","N")</f>
        <v>N</v>
      </c>
      <c r="AD704" s="1294" t="str">
        <f>IF(ISNUMBER(SEARCH(kpi_catalog[[#Headers],[Campaign type]],$Q704)),"Y","N")</f>
        <v>N</v>
      </c>
      <c r="AE704" s="1294" t="str">
        <f>IF(ISNUMBER(SEARCH(kpi_catalog[[#Headers],[Product franchise]],$Q704)),"Y","N")</f>
        <v>N</v>
      </c>
      <c r="AF704" s="1294" t="str">
        <f>IF(ISNUMBER(SEARCH(kpi_catalog[[#Headers],[Product code]],$Q704)),"Y","N")</f>
        <v>N</v>
      </c>
      <c r="AG704" s="1323"/>
      <c r="AH704" s="1296"/>
      <c r="AI704" s="1297"/>
      <c r="AJ704" s="1297"/>
    </row>
    <row r="705" spans="1:36" ht="30" customHeight="1">
      <c r="A705" s="1282">
        <v>703</v>
      </c>
      <c r="B705" s="1344" t="s">
        <v>639</v>
      </c>
      <c r="C705" s="1296"/>
      <c r="D705" s="1355" t="s">
        <v>4822</v>
      </c>
      <c r="E705" s="1355" t="s">
        <v>4822</v>
      </c>
      <c r="F705" s="1355" t="s">
        <v>4824</v>
      </c>
      <c r="G705" s="1355" t="s">
        <v>4352</v>
      </c>
      <c r="H705" s="1355" t="s">
        <v>4392</v>
      </c>
      <c r="I705" s="1355" t="s">
        <v>4811</v>
      </c>
      <c r="J705" s="1318" t="s">
        <v>4812</v>
      </c>
      <c r="K705" s="1291" t="s">
        <v>5995</v>
      </c>
      <c r="L705" s="1292" t="str">
        <f>IF(ISNUMBER(SEARCH(kpi_catalog[[#Headers],[Till Date]],K705)),"Y","N")</f>
        <v>Y</v>
      </c>
      <c r="M705" s="1292" t="str">
        <f t="shared" si="19"/>
        <v>N</v>
      </c>
      <c r="N705" s="1292" t="str">
        <f>IF(ISNUMBER(SEARCH(kpi_catalog[[#Headers],[YTD]],$K705)),"Y","N")</f>
        <v>N</v>
      </c>
      <c r="O705" s="1292" t="str">
        <f>IF(ISNUMBER(SEARCH(kpi_catalog[[#Headers],[MTD]],$K705)),"Y","N")</f>
        <v>N</v>
      </c>
      <c r="P705" s="1292" t="str">
        <f>IF(ISNUMBER(SEARCH(kpi_catalog[[#Headers],[Selected period]],$K705)),"Y","N")</f>
        <v>N</v>
      </c>
      <c r="Q705" s="1318" t="s">
        <v>4341</v>
      </c>
      <c r="R705" s="1319" t="str">
        <f>IF(ISNUMBER(SEARCH(kpi_catalog[[#Headers],[Division]],$Q705)),"Y","N")</f>
        <v>Y</v>
      </c>
      <c r="S705" s="1294" t="str">
        <f>IF(ISNUMBER(SEARCH(kpi_catalog[[#Headers],[Brand]],$Q705)),"Y","N")</f>
        <v>Y</v>
      </c>
      <c r="T705" s="1294" t="str">
        <f>IF(ISNUMBER(SEARCH(kpi_catalog[[#Headers],[Acquisition Period]],$Q705)),"Y","N")</f>
        <v>N</v>
      </c>
      <c r="U705" s="1294" t="str">
        <f>IF(ISNUMBER(SEARCH(kpi_catalog[[#Headers],[Engager Type]],$Q705)),"Y","N")</f>
        <v>N</v>
      </c>
      <c r="V705" s="1294" t="str">
        <f>IF(ISNUMBER(SEARCH(kpi_catalog[[#Headers],[Buyer Type]],$Q705)),"Y","N")</f>
        <v>N</v>
      </c>
      <c r="W705" s="1294" t="str">
        <f>IF(ISNUMBER(SEARCH(kpi_catalog[[#Headers],[Loyalty Filter]],$Q705)),"Y","N")</f>
        <v>N</v>
      </c>
      <c r="X705" s="1294" t="str">
        <f>IF(ISNUMBER(SEARCH(kpi_catalog[[#Headers],[Channel]],$Q705)),"Y","N")</f>
        <v>N</v>
      </c>
      <c r="Y705" s="1294" t="str">
        <f>IF(ISNUMBER(SEARCH(kpi_catalog[[#Headers],[Campaign ID]],$Q705)),"Y","N")</f>
        <v>N</v>
      </c>
      <c r="Z705" s="1294" t="str">
        <f>IF(ISNUMBER(SEARCH(kpi_catalog[[#Headers],[Channel]],$Q705)),"Y","N")</f>
        <v>N</v>
      </c>
      <c r="AA705" s="1294" t="str">
        <f>IF(ISNUMBER(SEARCH(kpi_catalog[[#Headers],[Campaign ID]],$Q705)),"Y","N")</f>
        <v>N</v>
      </c>
      <c r="AB705" s="1294" t="str">
        <f>IF(ISNUMBER(SEARCH(kpi_catalog[[#Headers],[Campaign Name]],$Q705)),"Y","N")</f>
        <v>N</v>
      </c>
      <c r="AC705" s="1294" t="str">
        <f>IF(ISNUMBER(SEARCH(kpi_catalog[[#Headers],[Touchpoint]],$Q705)),"Y","N")</f>
        <v>N</v>
      </c>
      <c r="AD705" s="1294" t="str">
        <f>IF(ISNUMBER(SEARCH(kpi_catalog[[#Headers],[Campaign type]],$Q705)),"Y","N")</f>
        <v>N</v>
      </c>
      <c r="AE705" s="1294" t="str">
        <f>IF(ISNUMBER(SEARCH(kpi_catalog[[#Headers],[Product franchise]],$Q705)),"Y","N")</f>
        <v>N</v>
      </c>
      <c r="AF705" s="1294" t="str">
        <f>IF(ISNUMBER(SEARCH(kpi_catalog[[#Headers],[Product code]],$Q705)),"Y","N")</f>
        <v>N</v>
      </c>
      <c r="AG705" s="1323"/>
      <c r="AH705" s="1296"/>
      <c r="AI705" s="1297"/>
      <c r="AJ705" s="1297"/>
    </row>
    <row r="706" spans="1:36" ht="30" customHeight="1">
      <c r="A706" s="1282">
        <v>704</v>
      </c>
      <c r="B706" s="1344" t="s">
        <v>639</v>
      </c>
      <c r="C706" s="1296"/>
      <c r="D706" s="1355" t="s">
        <v>4825</v>
      </c>
      <c r="E706" s="1355" t="s">
        <v>4825</v>
      </c>
      <c r="F706" s="1355" t="s">
        <v>4825</v>
      </c>
      <c r="G706" s="1355" t="s">
        <v>3368</v>
      </c>
      <c r="H706" s="1355" t="s">
        <v>4392</v>
      </c>
      <c r="I706" s="1355" t="s">
        <v>4811</v>
      </c>
      <c r="J706" s="1318" t="s">
        <v>4812</v>
      </c>
      <c r="K706" s="1291" t="s">
        <v>5995</v>
      </c>
      <c r="L706" s="1292" t="str">
        <f>IF(ISNUMBER(SEARCH(kpi_catalog[[#Headers],[Till Date]],K706)),"Y","N")</f>
        <v>Y</v>
      </c>
      <c r="M706" s="1292" t="str">
        <f t="shared" si="19"/>
        <v>N</v>
      </c>
      <c r="N706" s="1292" t="str">
        <f>IF(ISNUMBER(SEARCH(kpi_catalog[[#Headers],[YTD]],$K706)),"Y","N")</f>
        <v>N</v>
      </c>
      <c r="O706" s="1292" t="str">
        <f>IF(ISNUMBER(SEARCH(kpi_catalog[[#Headers],[MTD]],$K706)),"Y","N")</f>
        <v>N</v>
      </c>
      <c r="P706" s="1292" t="str">
        <f>IF(ISNUMBER(SEARCH(kpi_catalog[[#Headers],[Selected period]],$K706)),"Y","N")</f>
        <v>N</v>
      </c>
      <c r="Q706" s="1318" t="s">
        <v>4341</v>
      </c>
      <c r="R706" s="1319" t="str">
        <f>IF(ISNUMBER(SEARCH(kpi_catalog[[#Headers],[Division]],$Q706)),"Y","N")</f>
        <v>Y</v>
      </c>
      <c r="S706" s="1294" t="str">
        <f>IF(ISNUMBER(SEARCH(kpi_catalog[[#Headers],[Brand]],$Q706)),"Y","N")</f>
        <v>Y</v>
      </c>
      <c r="T706" s="1294" t="str">
        <f>IF(ISNUMBER(SEARCH(kpi_catalog[[#Headers],[Acquisition Period]],$Q706)),"Y","N")</f>
        <v>N</v>
      </c>
      <c r="U706" s="1294" t="str">
        <f>IF(ISNUMBER(SEARCH(kpi_catalog[[#Headers],[Engager Type]],$Q706)),"Y","N")</f>
        <v>N</v>
      </c>
      <c r="V706" s="1294" t="str">
        <f>IF(ISNUMBER(SEARCH(kpi_catalog[[#Headers],[Buyer Type]],$Q706)),"Y","N")</f>
        <v>N</v>
      </c>
      <c r="W706" s="1294" t="str">
        <f>IF(ISNUMBER(SEARCH(kpi_catalog[[#Headers],[Loyalty Filter]],$Q706)),"Y","N")</f>
        <v>N</v>
      </c>
      <c r="X706" s="1294" t="str">
        <f>IF(ISNUMBER(SEARCH(kpi_catalog[[#Headers],[Channel]],$Q706)),"Y","N")</f>
        <v>N</v>
      </c>
      <c r="Y706" s="1294" t="str">
        <f>IF(ISNUMBER(SEARCH(kpi_catalog[[#Headers],[Campaign ID]],$Q706)),"Y","N")</f>
        <v>N</v>
      </c>
      <c r="Z706" s="1294" t="str">
        <f>IF(ISNUMBER(SEARCH(kpi_catalog[[#Headers],[Channel]],$Q706)),"Y","N")</f>
        <v>N</v>
      </c>
      <c r="AA706" s="1294" t="str">
        <f>IF(ISNUMBER(SEARCH(kpi_catalog[[#Headers],[Campaign ID]],$Q706)),"Y","N")</f>
        <v>N</v>
      </c>
      <c r="AB706" s="1294" t="str">
        <f>IF(ISNUMBER(SEARCH(kpi_catalog[[#Headers],[Campaign Name]],$Q706)),"Y","N")</f>
        <v>N</v>
      </c>
      <c r="AC706" s="1294" t="str">
        <f>IF(ISNUMBER(SEARCH(kpi_catalog[[#Headers],[Touchpoint]],$Q706)),"Y","N")</f>
        <v>N</v>
      </c>
      <c r="AD706" s="1294" t="str">
        <f>IF(ISNUMBER(SEARCH(kpi_catalog[[#Headers],[Campaign type]],$Q706)),"Y","N")</f>
        <v>N</v>
      </c>
      <c r="AE706" s="1294" t="str">
        <f>IF(ISNUMBER(SEARCH(kpi_catalog[[#Headers],[Product franchise]],$Q706)),"Y","N")</f>
        <v>N</v>
      </c>
      <c r="AF706" s="1294" t="str">
        <f>IF(ISNUMBER(SEARCH(kpi_catalog[[#Headers],[Product code]],$Q706)),"Y","N")</f>
        <v>N</v>
      </c>
      <c r="AG706" s="1323"/>
      <c r="AH706" s="1296"/>
      <c r="AI706" s="1297"/>
      <c r="AJ706" s="1297"/>
    </row>
    <row r="707" spans="1:36" ht="30" customHeight="1">
      <c r="A707" s="1282">
        <v>705</v>
      </c>
      <c r="B707" s="1344" t="s">
        <v>639</v>
      </c>
      <c r="C707" s="1296"/>
      <c r="D707" s="1355" t="s">
        <v>4825</v>
      </c>
      <c r="E707" s="1355" t="s">
        <v>4825</v>
      </c>
      <c r="F707" s="1355" t="s">
        <v>4826</v>
      </c>
      <c r="G707" s="1355" t="s">
        <v>4339</v>
      </c>
      <c r="H707" s="1355" t="s">
        <v>4392</v>
      </c>
      <c r="I707" s="1355" t="s">
        <v>4811</v>
      </c>
      <c r="J707" s="1318" t="s">
        <v>4812</v>
      </c>
      <c r="K707" s="1291" t="s">
        <v>5995</v>
      </c>
      <c r="L707" s="1292" t="str">
        <f>IF(ISNUMBER(SEARCH(kpi_catalog[[#Headers],[Till Date]],K707)),"Y","N")</f>
        <v>Y</v>
      </c>
      <c r="M707" s="1292" t="str">
        <f t="shared" si="19"/>
        <v>N</v>
      </c>
      <c r="N707" s="1292" t="str">
        <f>IF(ISNUMBER(SEARCH(kpi_catalog[[#Headers],[YTD]],$K707)),"Y","N")</f>
        <v>N</v>
      </c>
      <c r="O707" s="1292" t="str">
        <f>IF(ISNUMBER(SEARCH(kpi_catalog[[#Headers],[MTD]],$K707)),"Y","N")</f>
        <v>N</v>
      </c>
      <c r="P707" s="1292" t="str">
        <f>IF(ISNUMBER(SEARCH(kpi_catalog[[#Headers],[Selected period]],$K707)),"Y","N")</f>
        <v>N</v>
      </c>
      <c r="Q707" s="1318" t="s">
        <v>4341</v>
      </c>
      <c r="R707" s="1319" t="str">
        <f>IF(ISNUMBER(SEARCH(kpi_catalog[[#Headers],[Division]],$Q707)),"Y","N")</f>
        <v>Y</v>
      </c>
      <c r="S707" s="1294" t="str">
        <f>IF(ISNUMBER(SEARCH(kpi_catalog[[#Headers],[Brand]],$Q707)),"Y","N")</f>
        <v>Y</v>
      </c>
      <c r="T707" s="1294" t="str">
        <f>IF(ISNUMBER(SEARCH(kpi_catalog[[#Headers],[Acquisition Period]],$Q707)),"Y","N")</f>
        <v>N</v>
      </c>
      <c r="U707" s="1294" t="str">
        <f>IF(ISNUMBER(SEARCH(kpi_catalog[[#Headers],[Engager Type]],$Q707)),"Y","N")</f>
        <v>N</v>
      </c>
      <c r="V707" s="1294" t="str">
        <f>IF(ISNUMBER(SEARCH(kpi_catalog[[#Headers],[Buyer Type]],$Q707)),"Y","N")</f>
        <v>N</v>
      </c>
      <c r="W707" s="1294" t="str">
        <f>IF(ISNUMBER(SEARCH(kpi_catalog[[#Headers],[Loyalty Filter]],$Q707)),"Y","N")</f>
        <v>N</v>
      </c>
      <c r="X707" s="1294" t="str">
        <f>IF(ISNUMBER(SEARCH(kpi_catalog[[#Headers],[Channel]],$Q707)),"Y","N")</f>
        <v>N</v>
      </c>
      <c r="Y707" s="1294" t="str">
        <f>IF(ISNUMBER(SEARCH(kpi_catalog[[#Headers],[Campaign ID]],$Q707)),"Y","N")</f>
        <v>N</v>
      </c>
      <c r="Z707" s="1294" t="str">
        <f>IF(ISNUMBER(SEARCH(kpi_catalog[[#Headers],[Channel]],$Q707)),"Y","N")</f>
        <v>N</v>
      </c>
      <c r="AA707" s="1294" t="str">
        <f>IF(ISNUMBER(SEARCH(kpi_catalog[[#Headers],[Campaign ID]],$Q707)),"Y","N")</f>
        <v>N</v>
      </c>
      <c r="AB707" s="1294" t="str">
        <f>IF(ISNUMBER(SEARCH(kpi_catalog[[#Headers],[Campaign Name]],$Q707)),"Y","N")</f>
        <v>N</v>
      </c>
      <c r="AC707" s="1294" t="str">
        <f>IF(ISNUMBER(SEARCH(kpi_catalog[[#Headers],[Touchpoint]],$Q707)),"Y","N")</f>
        <v>N</v>
      </c>
      <c r="AD707" s="1294" t="str">
        <f>IF(ISNUMBER(SEARCH(kpi_catalog[[#Headers],[Campaign type]],$Q707)),"Y","N")</f>
        <v>N</v>
      </c>
      <c r="AE707" s="1294" t="str">
        <f>IF(ISNUMBER(SEARCH(kpi_catalog[[#Headers],[Product franchise]],$Q707)),"Y","N")</f>
        <v>N</v>
      </c>
      <c r="AF707" s="1294" t="str">
        <f>IF(ISNUMBER(SEARCH(kpi_catalog[[#Headers],[Product code]],$Q707)),"Y","N")</f>
        <v>N</v>
      </c>
      <c r="AG707" s="1323"/>
      <c r="AH707" s="1296"/>
      <c r="AI707" s="1297"/>
      <c r="AJ707" s="1297"/>
    </row>
    <row r="708" spans="1:36" ht="30" customHeight="1">
      <c r="A708" s="1282">
        <v>706</v>
      </c>
      <c r="B708" s="1344" t="s">
        <v>639</v>
      </c>
      <c r="C708" s="1296"/>
      <c r="D708" s="1355" t="s">
        <v>4825</v>
      </c>
      <c r="E708" s="1355" t="s">
        <v>4825</v>
      </c>
      <c r="F708" s="1355" t="s">
        <v>4827</v>
      </c>
      <c r="G708" s="1355" t="s">
        <v>4352</v>
      </c>
      <c r="H708" s="1355" t="s">
        <v>4392</v>
      </c>
      <c r="I708" s="1355" t="s">
        <v>4811</v>
      </c>
      <c r="J708" s="1318" t="s">
        <v>4812</v>
      </c>
      <c r="K708" s="1291" t="s">
        <v>5995</v>
      </c>
      <c r="L708" s="1292" t="str">
        <f>IF(ISNUMBER(SEARCH(kpi_catalog[[#Headers],[Till Date]],K708)),"Y","N")</f>
        <v>Y</v>
      </c>
      <c r="M708" s="1292" t="str">
        <f t="shared" si="19"/>
        <v>N</v>
      </c>
      <c r="N708" s="1292" t="str">
        <f>IF(ISNUMBER(SEARCH(kpi_catalog[[#Headers],[YTD]],$K708)),"Y","N")</f>
        <v>N</v>
      </c>
      <c r="O708" s="1292" t="str">
        <f>IF(ISNUMBER(SEARCH(kpi_catalog[[#Headers],[MTD]],$K708)),"Y","N")</f>
        <v>N</v>
      </c>
      <c r="P708" s="1292" t="str">
        <f>IF(ISNUMBER(SEARCH(kpi_catalog[[#Headers],[Selected period]],$K708)),"Y","N")</f>
        <v>N</v>
      </c>
      <c r="Q708" s="1318" t="s">
        <v>4341</v>
      </c>
      <c r="R708" s="1319" t="str">
        <f>IF(ISNUMBER(SEARCH(kpi_catalog[[#Headers],[Division]],$Q708)),"Y","N")</f>
        <v>Y</v>
      </c>
      <c r="S708" s="1294" t="str">
        <f>IF(ISNUMBER(SEARCH(kpi_catalog[[#Headers],[Brand]],$Q708)),"Y","N")</f>
        <v>Y</v>
      </c>
      <c r="T708" s="1294" t="str">
        <f>IF(ISNUMBER(SEARCH(kpi_catalog[[#Headers],[Acquisition Period]],$Q708)),"Y","N")</f>
        <v>N</v>
      </c>
      <c r="U708" s="1294" t="str">
        <f>IF(ISNUMBER(SEARCH(kpi_catalog[[#Headers],[Engager Type]],$Q708)),"Y","N")</f>
        <v>N</v>
      </c>
      <c r="V708" s="1294" t="str">
        <f>IF(ISNUMBER(SEARCH(kpi_catalog[[#Headers],[Buyer Type]],$Q708)),"Y","N")</f>
        <v>N</v>
      </c>
      <c r="W708" s="1294" t="str">
        <f>IF(ISNUMBER(SEARCH(kpi_catalog[[#Headers],[Loyalty Filter]],$Q708)),"Y","N")</f>
        <v>N</v>
      </c>
      <c r="X708" s="1294" t="str">
        <f>IF(ISNUMBER(SEARCH(kpi_catalog[[#Headers],[Channel]],$Q708)),"Y","N")</f>
        <v>N</v>
      </c>
      <c r="Y708" s="1294" t="str">
        <f>IF(ISNUMBER(SEARCH(kpi_catalog[[#Headers],[Campaign ID]],$Q708)),"Y","N")</f>
        <v>N</v>
      </c>
      <c r="Z708" s="1294" t="str">
        <f>IF(ISNUMBER(SEARCH(kpi_catalog[[#Headers],[Channel]],$Q708)),"Y","N")</f>
        <v>N</v>
      </c>
      <c r="AA708" s="1294" t="str">
        <f>IF(ISNUMBER(SEARCH(kpi_catalog[[#Headers],[Campaign ID]],$Q708)),"Y","N")</f>
        <v>N</v>
      </c>
      <c r="AB708" s="1294" t="str">
        <f>IF(ISNUMBER(SEARCH(kpi_catalog[[#Headers],[Campaign Name]],$Q708)),"Y","N")</f>
        <v>N</v>
      </c>
      <c r="AC708" s="1294" t="str">
        <f>IF(ISNUMBER(SEARCH(kpi_catalog[[#Headers],[Touchpoint]],$Q708)),"Y","N")</f>
        <v>N</v>
      </c>
      <c r="AD708" s="1294" t="str">
        <f>IF(ISNUMBER(SEARCH(kpi_catalog[[#Headers],[Campaign type]],$Q708)),"Y","N")</f>
        <v>N</v>
      </c>
      <c r="AE708" s="1294" t="str">
        <f>IF(ISNUMBER(SEARCH(kpi_catalog[[#Headers],[Product franchise]],$Q708)),"Y","N")</f>
        <v>N</v>
      </c>
      <c r="AF708" s="1294" t="str">
        <f>IF(ISNUMBER(SEARCH(kpi_catalog[[#Headers],[Product code]],$Q708)),"Y","N")</f>
        <v>N</v>
      </c>
      <c r="AG708" s="1323"/>
      <c r="AH708" s="1296"/>
      <c r="AI708" s="1297"/>
      <c r="AJ708" s="1297"/>
    </row>
    <row r="709" spans="1:36" ht="30" customHeight="1">
      <c r="A709" s="1282">
        <v>707</v>
      </c>
      <c r="B709" s="1344" t="s">
        <v>639</v>
      </c>
      <c r="C709" s="1296"/>
      <c r="D709" s="1355" t="s">
        <v>4828</v>
      </c>
      <c r="E709" s="1355" t="s">
        <v>4828</v>
      </c>
      <c r="F709" s="1355" t="s">
        <v>4828</v>
      </c>
      <c r="G709" s="1355" t="s">
        <v>4337</v>
      </c>
      <c r="H709" s="1355" t="s">
        <v>4392</v>
      </c>
      <c r="I709" s="1355" t="s">
        <v>4811</v>
      </c>
      <c r="J709" s="1318" t="s">
        <v>4812</v>
      </c>
      <c r="K709" s="1291" t="s">
        <v>5995</v>
      </c>
      <c r="L709" s="1292" t="str">
        <f>IF(ISNUMBER(SEARCH(kpi_catalog[[#Headers],[Till Date]],K709)),"Y","N")</f>
        <v>Y</v>
      </c>
      <c r="M709" s="1292" t="str">
        <f t="shared" si="19"/>
        <v>N</v>
      </c>
      <c r="N709" s="1292" t="str">
        <f>IF(ISNUMBER(SEARCH(kpi_catalog[[#Headers],[YTD]],$K709)),"Y","N")</f>
        <v>N</v>
      </c>
      <c r="O709" s="1292" t="str">
        <f>IF(ISNUMBER(SEARCH(kpi_catalog[[#Headers],[MTD]],$K709)),"Y","N")</f>
        <v>N</v>
      </c>
      <c r="P709" s="1292" t="str">
        <f>IF(ISNUMBER(SEARCH(kpi_catalog[[#Headers],[Selected period]],$K709)),"Y","N")</f>
        <v>N</v>
      </c>
      <c r="Q709" s="1318" t="s">
        <v>4341</v>
      </c>
      <c r="R709" s="1319" t="str">
        <f>IF(ISNUMBER(SEARCH(kpi_catalog[[#Headers],[Division]],$Q709)),"Y","N")</f>
        <v>Y</v>
      </c>
      <c r="S709" s="1294" t="str">
        <f>IF(ISNUMBER(SEARCH(kpi_catalog[[#Headers],[Brand]],$Q709)),"Y","N")</f>
        <v>Y</v>
      </c>
      <c r="T709" s="1294" t="str">
        <f>IF(ISNUMBER(SEARCH(kpi_catalog[[#Headers],[Acquisition Period]],$Q709)),"Y","N")</f>
        <v>N</v>
      </c>
      <c r="U709" s="1294" t="str">
        <f>IF(ISNUMBER(SEARCH(kpi_catalog[[#Headers],[Engager Type]],$Q709)),"Y","N")</f>
        <v>N</v>
      </c>
      <c r="V709" s="1294" t="str">
        <f>IF(ISNUMBER(SEARCH(kpi_catalog[[#Headers],[Buyer Type]],$Q709)),"Y","N")</f>
        <v>N</v>
      </c>
      <c r="W709" s="1294" t="str">
        <f>IF(ISNUMBER(SEARCH(kpi_catalog[[#Headers],[Loyalty Filter]],$Q709)),"Y","N")</f>
        <v>N</v>
      </c>
      <c r="X709" s="1294" t="str">
        <f>IF(ISNUMBER(SEARCH(kpi_catalog[[#Headers],[Channel]],$Q709)),"Y","N")</f>
        <v>N</v>
      </c>
      <c r="Y709" s="1294" t="str">
        <f>IF(ISNUMBER(SEARCH(kpi_catalog[[#Headers],[Campaign ID]],$Q709)),"Y","N")</f>
        <v>N</v>
      </c>
      <c r="Z709" s="1294" t="str">
        <f>IF(ISNUMBER(SEARCH(kpi_catalog[[#Headers],[Channel]],$Q709)),"Y","N")</f>
        <v>N</v>
      </c>
      <c r="AA709" s="1294" t="str">
        <f>IF(ISNUMBER(SEARCH(kpi_catalog[[#Headers],[Campaign ID]],$Q709)),"Y","N")</f>
        <v>N</v>
      </c>
      <c r="AB709" s="1294" t="str">
        <f>IF(ISNUMBER(SEARCH(kpi_catalog[[#Headers],[Campaign Name]],$Q709)),"Y","N")</f>
        <v>N</v>
      </c>
      <c r="AC709" s="1294" t="str">
        <f>IF(ISNUMBER(SEARCH(kpi_catalog[[#Headers],[Touchpoint]],$Q709)),"Y","N")</f>
        <v>N</v>
      </c>
      <c r="AD709" s="1294" t="str">
        <f>IF(ISNUMBER(SEARCH(kpi_catalog[[#Headers],[Campaign type]],$Q709)),"Y","N")</f>
        <v>N</v>
      </c>
      <c r="AE709" s="1294" t="str">
        <f>IF(ISNUMBER(SEARCH(kpi_catalog[[#Headers],[Product franchise]],$Q709)),"Y","N")</f>
        <v>N</v>
      </c>
      <c r="AF709" s="1294" t="str">
        <f>IF(ISNUMBER(SEARCH(kpi_catalog[[#Headers],[Product code]],$Q709)),"Y","N")</f>
        <v>N</v>
      </c>
      <c r="AG709" s="1323"/>
      <c r="AH709" s="1296"/>
      <c r="AI709" s="1297"/>
      <c r="AJ709" s="1297"/>
    </row>
    <row r="710" spans="1:36" ht="30" customHeight="1">
      <c r="A710" s="1282">
        <v>708</v>
      </c>
      <c r="B710" s="1344" t="s">
        <v>4536</v>
      </c>
      <c r="C710" s="1296"/>
      <c r="D710" s="1355" t="s">
        <v>5997</v>
      </c>
      <c r="E710" s="1355" t="s">
        <v>5997</v>
      </c>
      <c r="F710" s="1355" t="s">
        <v>4829</v>
      </c>
      <c r="G710" s="1355" t="s">
        <v>3368</v>
      </c>
      <c r="H710" s="1355" t="s">
        <v>4392</v>
      </c>
      <c r="I710" s="1355" t="s">
        <v>4811</v>
      </c>
      <c r="J710" s="1318" t="s">
        <v>4812</v>
      </c>
      <c r="K710" s="1291" t="s">
        <v>5995</v>
      </c>
      <c r="L710" s="1292" t="str">
        <f>IF(ISNUMBER(SEARCH(kpi_catalog[[#Headers],[Till Date]],K710)),"Y","N")</f>
        <v>Y</v>
      </c>
      <c r="M710" s="1292" t="str">
        <f t="shared" si="19"/>
        <v>N</v>
      </c>
      <c r="N710" s="1292" t="str">
        <f>IF(ISNUMBER(SEARCH(kpi_catalog[[#Headers],[YTD]],$K710)),"Y","N")</f>
        <v>N</v>
      </c>
      <c r="O710" s="1292" t="str">
        <f>IF(ISNUMBER(SEARCH(kpi_catalog[[#Headers],[MTD]],$K710)),"Y","N")</f>
        <v>N</v>
      </c>
      <c r="P710" s="1292" t="str">
        <f>IF(ISNUMBER(SEARCH(kpi_catalog[[#Headers],[Selected period]],$K710)),"Y","N")</f>
        <v>N</v>
      </c>
      <c r="Q710" s="1318" t="s">
        <v>4341</v>
      </c>
      <c r="R710" s="1319" t="str">
        <f>IF(ISNUMBER(SEARCH(kpi_catalog[[#Headers],[Division]],$Q710)),"Y","N")</f>
        <v>Y</v>
      </c>
      <c r="S710" s="1294" t="str">
        <f>IF(ISNUMBER(SEARCH(kpi_catalog[[#Headers],[Brand]],$Q710)),"Y","N")</f>
        <v>Y</v>
      </c>
      <c r="T710" s="1294" t="str">
        <f>IF(ISNUMBER(SEARCH(kpi_catalog[[#Headers],[Acquisition Period]],$Q710)),"Y","N")</f>
        <v>N</v>
      </c>
      <c r="U710" s="1294" t="str">
        <f>IF(ISNUMBER(SEARCH(kpi_catalog[[#Headers],[Engager Type]],$Q710)),"Y","N")</f>
        <v>N</v>
      </c>
      <c r="V710" s="1294" t="str">
        <f>IF(ISNUMBER(SEARCH(kpi_catalog[[#Headers],[Buyer Type]],$Q710)),"Y","N")</f>
        <v>N</v>
      </c>
      <c r="W710" s="1294" t="str">
        <f>IF(ISNUMBER(SEARCH(kpi_catalog[[#Headers],[Loyalty Filter]],$Q710)),"Y","N")</f>
        <v>N</v>
      </c>
      <c r="X710" s="1294" t="str">
        <f>IF(ISNUMBER(SEARCH(kpi_catalog[[#Headers],[Channel]],$Q710)),"Y","N")</f>
        <v>N</v>
      </c>
      <c r="Y710" s="1294" t="str">
        <f>IF(ISNUMBER(SEARCH(kpi_catalog[[#Headers],[Campaign ID]],$Q710)),"Y","N")</f>
        <v>N</v>
      </c>
      <c r="Z710" s="1294" t="str">
        <f>IF(ISNUMBER(SEARCH(kpi_catalog[[#Headers],[Channel]],$Q710)),"Y","N")</f>
        <v>N</v>
      </c>
      <c r="AA710" s="1294" t="str">
        <f>IF(ISNUMBER(SEARCH(kpi_catalog[[#Headers],[Campaign ID]],$Q710)),"Y","N")</f>
        <v>N</v>
      </c>
      <c r="AB710" s="1294" t="str">
        <f>IF(ISNUMBER(SEARCH(kpi_catalog[[#Headers],[Campaign Name]],$Q710)),"Y","N")</f>
        <v>N</v>
      </c>
      <c r="AC710" s="1294" t="str">
        <f>IF(ISNUMBER(SEARCH(kpi_catalog[[#Headers],[Touchpoint]],$Q710)),"Y","N")</f>
        <v>N</v>
      </c>
      <c r="AD710" s="1294" t="str">
        <f>IF(ISNUMBER(SEARCH(kpi_catalog[[#Headers],[Campaign type]],$Q710)),"Y","N")</f>
        <v>N</v>
      </c>
      <c r="AE710" s="1294" t="str">
        <f>IF(ISNUMBER(SEARCH(kpi_catalog[[#Headers],[Product franchise]],$Q710)),"Y","N")</f>
        <v>N</v>
      </c>
      <c r="AF710" s="1294" t="str">
        <f>IF(ISNUMBER(SEARCH(kpi_catalog[[#Headers],[Product code]],$Q710)),"Y","N")</f>
        <v>N</v>
      </c>
      <c r="AG710" s="1323"/>
      <c r="AH710" s="1296"/>
      <c r="AI710" s="1297"/>
      <c r="AJ710" s="1297"/>
    </row>
    <row r="711" spans="1:36" ht="30" customHeight="1">
      <c r="A711" s="1282">
        <v>709</v>
      </c>
      <c r="B711" s="1344" t="s">
        <v>4536</v>
      </c>
      <c r="C711" s="1296"/>
      <c r="D711" s="1355" t="s">
        <v>5997</v>
      </c>
      <c r="E711" s="1355" t="s">
        <v>5997</v>
      </c>
      <c r="F711" s="1355" t="s">
        <v>4830</v>
      </c>
      <c r="G711" s="1355" t="s">
        <v>4339</v>
      </c>
      <c r="H711" s="1355" t="s">
        <v>4392</v>
      </c>
      <c r="I711" s="1355" t="s">
        <v>4811</v>
      </c>
      <c r="J711" s="1318" t="s">
        <v>4812</v>
      </c>
      <c r="K711" s="1291" t="s">
        <v>5995</v>
      </c>
      <c r="L711" s="1292" t="str">
        <f>IF(ISNUMBER(SEARCH(kpi_catalog[[#Headers],[Till Date]],K711)),"Y","N")</f>
        <v>Y</v>
      </c>
      <c r="M711" s="1292" t="str">
        <f t="shared" si="19"/>
        <v>N</v>
      </c>
      <c r="N711" s="1292" t="str">
        <f>IF(ISNUMBER(SEARCH(kpi_catalog[[#Headers],[YTD]],$K711)),"Y","N")</f>
        <v>N</v>
      </c>
      <c r="O711" s="1292" t="str">
        <f>IF(ISNUMBER(SEARCH(kpi_catalog[[#Headers],[MTD]],$K711)),"Y","N")</f>
        <v>N</v>
      </c>
      <c r="P711" s="1292" t="str">
        <f>IF(ISNUMBER(SEARCH(kpi_catalog[[#Headers],[Selected period]],$K711)),"Y","N")</f>
        <v>N</v>
      </c>
      <c r="Q711" s="1318" t="s">
        <v>4341</v>
      </c>
      <c r="R711" s="1319" t="str">
        <f>IF(ISNUMBER(SEARCH(kpi_catalog[[#Headers],[Division]],$Q711)),"Y","N")</f>
        <v>Y</v>
      </c>
      <c r="S711" s="1294" t="str">
        <f>IF(ISNUMBER(SEARCH(kpi_catalog[[#Headers],[Brand]],$Q711)),"Y","N")</f>
        <v>Y</v>
      </c>
      <c r="T711" s="1294" t="str">
        <f>IF(ISNUMBER(SEARCH(kpi_catalog[[#Headers],[Acquisition Period]],$Q711)),"Y","N")</f>
        <v>N</v>
      </c>
      <c r="U711" s="1294" t="str">
        <f>IF(ISNUMBER(SEARCH(kpi_catalog[[#Headers],[Engager Type]],$Q711)),"Y","N")</f>
        <v>N</v>
      </c>
      <c r="V711" s="1294" t="str">
        <f>IF(ISNUMBER(SEARCH(kpi_catalog[[#Headers],[Buyer Type]],$Q711)),"Y","N")</f>
        <v>N</v>
      </c>
      <c r="W711" s="1294" t="str">
        <f>IF(ISNUMBER(SEARCH(kpi_catalog[[#Headers],[Loyalty Filter]],$Q711)),"Y","N")</f>
        <v>N</v>
      </c>
      <c r="X711" s="1294" t="str">
        <f>IF(ISNUMBER(SEARCH(kpi_catalog[[#Headers],[Channel]],$Q711)),"Y","N")</f>
        <v>N</v>
      </c>
      <c r="Y711" s="1294" t="str">
        <f>IF(ISNUMBER(SEARCH(kpi_catalog[[#Headers],[Campaign ID]],$Q711)),"Y","N")</f>
        <v>N</v>
      </c>
      <c r="Z711" s="1294" t="str">
        <f>IF(ISNUMBER(SEARCH(kpi_catalog[[#Headers],[Channel]],$Q711)),"Y","N")</f>
        <v>N</v>
      </c>
      <c r="AA711" s="1294" t="str">
        <f>IF(ISNUMBER(SEARCH(kpi_catalog[[#Headers],[Campaign ID]],$Q711)),"Y","N")</f>
        <v>N</v>
      </c>
      <c r="AB711" s="1294" t="str">
        <f>IF(ISNUMBER(SEARCH(kpi_catalog[[#Headers],[Campaign Name]],$Q711)),"Y","N")</f>
        <v>N</v>
      </c>
      <c r="AC711" s="1294" t="str">
        <f>IF(ISNUMBER(SEARCH(kpi_catalog[[#Headers],[Touchpoint]],$Q711)),"Y","N")</f>
        <v>N</v>
      </c>
      <c r="AD711" s="1294" t="str">
        <f>IF(ISNUMBER(SEARCH(kpi_catalog[[#Headers],[Campaign type]],$Q711)),"Y","N")</f>
        <v>N</v>
      </c>
      <c r="AE711" s="1294" t="str">
        <f>IF(ISNUMBER(SEARCH(kpi_catalog[[#Headers],[Product franchise]],$Q711)),"Y","N")</f>
        <v>N</v>
      </c>
      <c r="AF711" s="1294" t="str">
        <f>IF(ISNUMBER(SEARCH(kpi_catalog[[#Headers],[Product code]],$Q711)),"Y","N")</f>
        <v>N</v>
      </c>
      <c r="AG711" s="1323"/>
      <c r="AH711" s="1296"/>
      <c r="AI711" s="1297"/>
      <c r="AJ711" s="1297"/>
    </row>
    <row r="712" spans="1:36" ht="30" customHeight="1">
      <c r="A712" s="1282">
        <v>710</v>
      </c>
      <c r="B712" s="1344" t="s">
        <v>4536</v>
      </c>
      <c r="C712" s="1296"/>
      <c r="D712" s="1355" t="s">
        <v>5997</v>
      </c>
      <c r="E712" s="1355" t="s">
        <v>5997</v>
      </c>
      <c r="F712" s="1355" t="s">
        <v>4831</v>
      </c>
      <c r="G712" s="1355" t="s">
        <v>4339</v>
      </c>
      <c r="H712" s="1355" t="s">
        <v>4392</v>
      </c>
      <c r="I712" s="1355" t="s">
        <v>4811</v>
      </c>
      <c r="J712" s="1318" t="s">
        <v>4812</v>
      </c>
      <c r="K712" s="1291" t="s">
        <v>5995</v>
      </c>
      <c r="L712" s="1292" t="str">
        <f>IF(ISNUMBER(SEARCH(kpi_catalog[[#Headers],[Till Date]],K712)),"Y","N")</f>
        <v>Y</v>
      </c>
      <c r="M712" s="1292" t="str">
        <f t="shared" si="19"/>
        <v>N</v>
      </c>
      <c r="N712" s="1292" t="str">
        <f>IF(ISNUMBER(SEARCH(kpi_catalog[[#Headers],[YTD]],$K712)),"Y","N")</f>
        <v>N</v>
      </c>
      <c r="O712" s="1292" t="str">
        <f>IF(ISNUMBER(SEARCH(kpi_catalog[[#Headers],[MTD]],$K712)),"Y","N")</f>
        <v>N</v>
      </c>
      <c r="P712" s="1292" t="str">
        <f>IF(ISNUMBER(SEARCH(kpi_catalog[[#Headers],[Selected period]],$K712)),"Y","N")</f>
        <v>N</v>
      </c>
      <c r="Q712" s="1318" t="s">
        <v>4341</v>
      </c>
      <c r="R712" s="1319" t="str">
        <f>IF(ISNUMBER(SEARCH(kpi_catalog[[#Headers],[Division]],$Q712)),"Y","N")</f>
        <v>Y</v>
      </c>
      <c r="S712" s="1294" t="str">
        <f>IF(ISNUMBER(SEARCH(kpi_catalog[[#Headers],[Brand]],$Q712)),"Y","N")</f>
        <v>Y</v>
      </c>
      <c r="T712" s="1294" t="str">
        <f>IF(ISNUMBER(SEARCH(kpi_catalog[[#Headers],[Acquisition Period]],$Q712)),"Y","N")</f>
        <v>N</v>
      </c>
      <c r="U712" s="1294" t="str">
        <f>IF(ISNUMBER(SEARCH(kpi_catalog[[#Headers],[Engager Type]],$Q712)),"Y","N")</f>
        <v>N</v>
      </c>
      <c r="V712" s="1294" t="str">
        <f>IF(ISNUMBER(SEARCH(kpi_catalog[[#Headers],[Buyer Type]],$Q712)),"Y","N")</f>
        <v>N</v>
      </c>
      <c r="W712" s="1294" t="str">
        <f>IF(ISNUMBER(SEARCH(kpi_catalog[[#Headers],[Loyalty Filter]],$Q712)),"Y","N")</f>
        <v>N</v>
      </c>
      <c r="X712" s="1294" t="str">
        <f>IF(ISNUMBER(SEARCH(kpi_catalog[[#Headers],[Channel]],$Q712)),"Y","N")</f>
        <v>N</v>
      </c>
      <c r="Y712" s="1294" t="str">
        <f>IF(ISNUMBER(SEARCH(kpi_catalog[[#Headers],[Campaign ID]],$Q712)),"Y","N")</f>
        <v>N</v>
      </c>
      <c r="Z712" s="1294" t="str">
        <f>IF(ISNUMBER(SEARCH(kpi_catalog[[#Headers],[Channel]],$Q712)),"Y","N")</f>
        <v>N</v>
      </c>
      <c r="AA712" s="1294" t="str">
        <f>IF(ISNUMBER(SEARCH(kpi_catalog[[#Headers],[Campaign ID]],$Q712)),"Y","N")</f>
        <v>N</v>
      </c>
      <c r="AB712" s="1294" t="str">
        <f>IF(ISNUMBER(SEARCH(kpi_catalog[[#Headers],[Campaign Name]],$Q712)),"Y","N")</f>
        <v>N</v>
      </c>
      <c r="AC712" s="1294" t="str">
        <f>IF(ISNUMBER(SEARCH(kpi_catalog[[#Headers],[Touchpoint]],$Q712)),"Y","N")</f>
        <v>N</v>
      </c>
      <c r="AD712" s="1294" t="str">
        <f>IF(ISNUMBER(SEARCH(kpi_catalog[[#Headers],[Campaign type]],$Q712)),"Y","N")</f>
        <v>N</v>
      </c>
      <c r="AE712" s="1294" t="str">
        <f>IF(ISNUMBER(SEARCH(kpi_catalog[[#Headers],[Product franchise]],$Q712)),"Y","N")</f>
        <v>N</v>
      </c>
      <c r="AF712" s="1294" t="str">
        <f>IF(ISNUMBER(SEARCH(kpi_catalog[[#Headers],[Product code]],$Q712)),"Y","N")</f>
        <v>N</v>
      </c>
      <c r="AG712" s="1323"/>
      <c r="AH712" s="1296"/>
      <c r="AI712" s="1297"/>
      <c r="AJ712" s="1297"/>
    </row>
    <row r="713" spans="1:36" ht="30" customHeight="1">
      <c r="A713" s="1282">
        <v>711</v>
      </c>
      <c r="B713" s="1344" t="s">
        <v>4536</v>
      </c>
      <c r="C713" s="1296"/>
      <c r="D713" s="1355" t="s">
        <v>5997</v>
      </c>
      <c r="E713" s="1355" t="s">
        <v>5997</v>
      </c>
      <c r="F713" s="1355" t="s">
        <v>4832</v>
      </c>
      <c r="G713" s="1355" t="s">
        <v>4352</v>
      </c>
      <c r="H713" s="1355" t="s">
        <v>4392</v>
      </c>
      <c r="I713" s="1355" t="s">
        <v>4811</v>
      </c>
      <c r="J713" s="1318" t="s">
        <v>4812</v>
      </c>
      <c r="K713" s="1291" t="s">
        <v>5995</v>
      </c>
      <c r="L713" s="1292" t="str">
        <f>IF(ISNUMBER(SEARCH(kpi_catalog[[#Headers],[Till Date]],K713)),"Y","N")</f>
        <v>Y</v>
      </c>
      <c r="M713" s="1292" t="str">
        <f t="shared" si="19"/>
        <v>N</v>
      </c>
      <c r="N713" s="1292" t="str">
        <f>IF(ISNUMBER(SEARCH(kpi_catalog[[#Headers],[YTD]],$K713)),"Y","N")</f>
        <v>N</v>
      </c>
      <c r="O713" s="1292" t="str">
        <f>IF(ISNUMBER(SEARCH(kpi_catalog[[#Headers],[MTD]],$K713)),"Y","N")</f>
        <v>N</v>
      </c>
      <c r="P713" s="1292" t="str">
        <f>IF(ISNUMBER(SEARCH(kpi_catalog[[#Headers],[Selected period]],$K713)),"Y","N")</f>
        <v>N</v>
      </c>
      <c r="Q713" s="1318" t="s">
        <v>4341</v>
      </c>
      <c r="R713" s="1319" t="str">
        <f>IF(ISNUMBER(SEARCH(kpi_catalog[[#Headers],[Division]],$Q713)),"Y","N")</f>
        <v>Y</v>
      </c>
      <c r="S713" s="1294" t="str">
        <f>IF(ISNUMBER(SEARCH(kpi_catalog[[#Headers],[Brand]],$Q713)),"Y","N")</f>
        <v>Y</v>
      </c>
      <c r="T713" s="1294" t="str">
        <f>IF(ISNUMBER(SEARCH(kpi_catalog[[#Headers],[Acquisition Period]],$Q713)),"Y","N")</f>
        <v>N</v>
      </c>
      <c r="U713" s="1294" t="str">
        <f>IF(ISNUMBER(SEARCH(kpi_catalog[[#Headers],[Engager Type]],$Q713)),"Y","N")</f>
        <v>N</v>
      </c>
      <c r="V713" s="1294" t="str">
        <f>IF(ISNUMBER(SEARCH(kpi_catalog[[#Headers],[Buyer Type]],$Q713)),"Y","N")</f>
        <v>N</v>
      </c>
      <c r="W713" s="1294" t="str">
        <f>IF(ISNUMBER(SEARCH(kpi_catalog[[#Headers],[Loyalty Filter]],$Q713)),"Y","N")</f>
        <v>N</v>
      </c>
      <c r="X713" s="1294" t="str">
        <f>IF(ISNUMBER(SEARCH(kpi_catalog[[#Headers],[Channel]],$Q713)),"Y","N")</f>
        <v>N</v>
      </c>
      <c r="Y713" s="1294" t="str">
        <f>IF(ISNUMBER(SEARCH(kpi_catalog[[#Headers],[Campaign ID]],$Q713)),"Y","N")</f>
        <v>N</v>
      </c>
      <c r="Z713" s="1294" t="str">
        <f>IF(ISNUMBER(SEARCH(kpi_catalog[[#Headers],[Channel]],$Q713)),"Y","N")</f>
        <v>N</v>
      </c>
      <c r="AA713" s="1294" t="str">
        <f>IF(ISNUMBER(SEARCH(kpi_catalog[[#Headers],[Campaign ID]],$Q713)),"Y","N")</f>
        <v>N</v>
      </c>
      <c r="AB713" s="1294" t="str">
        <f>IF(ISNUMBER(SEARCH(kpi_catalog[[#Headers],[Campaign Name]],$Q713)),"Y","N")</f>
        <v>N</v>
      </c>
      <c r="AC713" s="1294" t="str">
        <f>IF(ISNUMBER(SEARCH(kpi_catalog[[#Headers],[Touchpoint]],$Q713)),"Y","N")</f>
        <v>N</v>
      </c>
      <c r="AD713" s="1294" t="str">
        <f>IF(ISNUMBER(SEARCH(kpi_catalog[[#Headers],[Campaign type]],$Q713)),"Y","N")</f>
        <v>N</v>
      </c>
      <c r="AE713" s="1294" t="str">
        <f>IF(ISNUMBER(SEARCH(kpi_catalog[[#Headers],[Product franchise]],$Q713)),"Y","N")</f>
        <v>N</v>
      </c>
      <c r="AF713" s="1294" t="str">
        <f>IF(ISNUMBER(SEARCH(kpi_catalog[[#Headers],[Product code]],$Q713)),"Y","N")</f>
        <v>N</v>
      </c>
      <c r="AG713" s="1323"/>
      <c r="AH713" s="1296"/>
      <c r="AI713" s="1297"/>
      <c r="AJ713" s="1297"/>
    </row>
    <row r="714" spans="1:36" ht="30" customHeight="1">
      <c r="A714" s="1282">
        <v>712</v>
      </c>
      <c r="B714" s="1344" t="s">
        <v>4536</v>
      </c>
      <c r="C714" s="1296"/>
      <c r="D714" s="1355" t="s">
        <v>5997</v>
      </c>
      <c r="E714" s="1355" t="s">
        <v>5997</v>
      </c>
      <c r="F714" s="1355" t="s">
        <v>4833</v>
      </c>
      <c r="G714" s="1355" t="s">
        <v>3368</v>
      </c>
      <c r="H714" s="1355" t="s">
        <v>4392</v>
      </c>
      <c r="I714" s="1355" t="s">
        <v>4811</v>
      </c>
      <c r="J714" s="1318" t="s">
        <v>4812</v>
      </c>
      <c r="K714" s="1291" t="s">
        <v>5995</v>
      </c>
      <c r="L714" s="1292" t="str">
        <f>IF(ISNUMBER(SEARCH(kpi_catalog[[#Headers],[Till Date]],K714)),"Y","N")</f>
        <v>Y</v>
      </c>
      <c r="M714" s="1292" t="str">
        <f t="shared" si="19"/>
        <v>N</v>
      </c>
      <c r="N714" s="1292" t="str">
        <f>IF(ISNUMBER(SEARCH(kpi_catalog[[#Headers],[YTD]],$K714)),"Y","N")</f>
        <v>N</v>
      </c>
      <c r="O714" s="1292" t="str">
        <f>IF(ISNUMBER(SEARCH(kpi_catalog[[#Headers],[MTD]],$K714)),"Y","N")</f>
        <v>N</v>
      </c>
      <c r="P714" s="1292" t="str">
        <f>IF(ISNUMBER(SEARCH(kpi_catalog[[#Headers],[Selected period]],$K714)),"Y","N")</f>
        <v>N</v>
      </c>
      <c r="Q714" s="1318" t="s">
        <v>4341</v>
      </c>
      <c r="R714" s="1319" t="str">
        <f>IF(ISNUMBER(SEARCH(kpi_catalog[[#Headers],[Division]],$Q714)),"Y","N")</f>
        <v>Y</v>
      </c>
      <c r="S714" s="1294" t="str">
        <f>IF(ISNUMBER(SEARCH(kpi_catalog[[#Headers],[Brand]],$Q714)),"Y","N")</f>
        <v>Y</v>
      </c>
      <c r="T714" s="1294" t="str">
        <f>IF(ISNUMBER(SEARCH(kpi_catalog[[#Headers],[Acquisition Period]],$Q714)),"Y","N")</f>
        <v>N</v>
      </c>
      <c r="U714" s="1294" t="str">
        <f>IF(ISNUMBER(SEARCH(kpi_catalog[[#Headers],[Engager Type]],$Q714)),"Y","N")</f>
        <v>N</v>
      </c>
      <c r="V714" s="1294" t="str">
        <f>IF(ISNUMBER(SEARCH(kpi_catalog[[#Headers],[Buyer Type]],$Q714)),"Y","N")</f>
        <v>N</v>
      </c>
      <c r="W714" s="1294" t="str">
        <f>IF(ISNUMBER(SEARCH(kpi_catalog[[#Headers],[Loyalty Filter]],$Q714)),"Y","N")</f>
        <v>N</v>
      </c>
      <c r="X714" s="1294" t="str">
        <f>IF(ISNUMBER(SEARCH(kpi_catalog[[#Headers],[Channel]],$Q714)),"Y","N")</f>
        <v>N</v>
      </c>
      <c r="Y714" s="1294" t="str">
        <f>IF(ISNUMBER(SEARCH(kpi_catalog[[#Headers],[Campaign ID]],$Q714)),"Y","N")</f>
        <v>N</v>
      </c>
      <c r="Z714" s="1294" t="str">
        <f>IF(ISNUMBER(SEARCH(kpi_catalog[[#Headers],[Channel]],$Q714)),"Y","N")</f>
        <v>N</v>
      </c>
      <c r="AA714" s="1294" t="str">
        <f>IF(ISNUMBER(SEARCH(kpi_catalog[[#Headers],[Campaign ID]],$Q714)),"Y","N")</f>
        <v>N</v>
      </c>
      <c r="AB714" s="1294" t="str">
        <f>IF(ISNUMBER(SEARCH(kpi_catalog[[#Headers],[Campaign Name]],$Q714)),"Y","N")</f>
        <v>N</v>
      </c>
      <c r="AC714" s="1294" t="str">
        <f>IF(ISNUMBER(SEARCH(kpi_catalog[[#Headers],[Touchpoint]],$Q714)),"Y","N")</f>
        <v>N</v>
      </c>
      <c r="AD714" s="1294" t="str">
        <f>IF(ISNUMBER(SEARCH(kpi_catalog[[#Headers],[Campaign type]],$Q714)),"Y","N")</f>
        <v>N</v>
      </c>
      <c r="AE714" s="1294" t="str">
        <f>IF(ISNUMBER(SEARCH(kpi_catalog[[#Headers],[Product franchise]],$Q714)),"Y","N")</f>
        <v>N</v>
      </c>
      <c r="AF714" s="1294" t="str">
        <f>IF(ISNUMBER(SEARCH(kpi_catalog[[#Headers],[Product code]],$Q714)),"Y","N")</f>
        <v>N</v>
      </c>
      <c r="AG714" s="1323"/>
      <c r="AH714" s="1296"/>
      <c r="AI714" s="1297"/>
      <c r="AJ714" s="1297"/>
    </row>
    <row r="715" spans="1:36" ht="30" customHeight="1">
      <c r="A715" s="1282">
        <v>713</v>
      </c>
      <c r="B715" s="1344" t="s">
        <v>4536</v>
      </c>
      <c r="C715" s="1296"/>
      <c r="D715" s="1355" t="s">
        <v>5997</v>
      </c>
      <c r="E715" s="1355" t="s">
        <v>5997</v>
      </c>
      <c r="F715" s="1355" t="s">
        <v>4834</v>
      </c>
      <c r="G715" s="1355" t="s">
        <v>4339</v>
      </c>
      <c r="H715" s="1355" t="s">
        <v>4392</v>
      </c>
      <c r="I715" s="1355" t="s">
        <v>4811</v>
      </c>
      <c r="J715" s="1318" t="s">
        <v>4812</v>
      </c>
      <c r="K715" s="1291" t="s">
        <v>5995</v>
      </c>
      <c r="L715" s="1292" t="str">
        <f>IF(ISNUMBER(SEARCH(kpi_catalog[[#Headers],[Till Date]],K715)),"Y","N")</f>
        <v>Y</v>
      </c>
      <c r="M715" s="1292" t="str">
        <f t="shared" si="19"/>
        <v>N</v>
      </c>
      <c r="N715" s="1292" t="str">
        <f>IF(ISNUMBER(SEARCH(kpi_catalog[[#Headers],[YTD]],$K715)),"Y","N")</f>
        <v>N</v>
      </c>
      <c r="O715" s="1292" t="str">
        <f>IF(ISNUMBER(SEARCH(kpi_catalog[[#Headers],[MTD]],$K715)),"Y","N")</f>
        <v>N</v>
      </c>
      <c r="P715" s="1292" t="str">
        <f>IF(ISNUMBER(SEARCH(kpi_catalog[[#Headers],[Selected period]],$K715)),"Y","N")</f>
        <v>N</v>
      </c>
      <c r="Q715" s="1318" t="s">
        <v>4341</v>
      </c>
      <c r="R715" s="1319" t="str">
        <f>IF(ISNUMBER(SEARCH(kpi_catalog[[#Headers],[Division]],$Q715)),"Y","N")</f>
        <v>Y</v>
      </c>
      <c r="S715" s="1294" t="str">
        <f>IF(ISNUMBER(SEARCH(kpi_catalog[[#Headers],[Brand]],$Q715)),"Y","N")</f>
        <v>Y</v>
      </c>
      <c r="T715" s="1294" t="str">
        <f>IF(ISNUMBER(SEARCH(kpi_catalog[[#Headers],[Acquisition Period]],$Q715)),"Y","N")</f>
        <v>N</v>
      </c>
      <c r="U715" s="1294" t="str">
        <f>IF(ISNUMBER(SEARCH(kpi_catalog[[#Headers],[Engager Type]],$Q715)),"Y","N")</f>
        <v>N</v>
      </c>
      <c r="V715" s="1294" t="str">
        <f>IF(ISNUMBER(SEARCH(kpi_catalog[[#Headers],[Buyer Type]],$Q715)),"Y","N")</f>
        <v>N</v>
      </c>
      <c r="W715" s="1294" t="str">
        <f>IF(ISNUMBER(SEARCH(kpi_catalog[[#Headers],[Loyalty Filter]],$Q715)),"Y","N")</f>
        <v>N</v>
      </c>
      <c r="X715" s="1294" t="str">
        <f>IF(ISNUMBER(SEARCH(kpi_catalog[[#Headers],[Channel]],$Q715)),"Y","N")</f>
        <v>N</v>
      </c>
      <c r="Y715" s="1294" t="str">
        <f>IF(ISNUMBER(SEARCH(kpi_catalog[[#Headers],[Campaign ID]],$Q715)),"Y","N")</f>
        <v>N</v>
      </c>
      <c r="Z715" s="1294" t="str">
        <f>IF(ISNUMBER(SEARCH(kpi_catalog[[#Headers],[Channel]],$Q715)),"Y","N")</f>
        <v>N</v>
      </c>
      <c r="AA715" s="1294" t="str">
        <f>IF(ISNUMBER(SEARCH(kpi_catalog[[#Headers],[Campaign ID]],$Q715)),"Y","N")</f>
        <v>N</v>
      </c>
      <c r="AB715" s="1294" t="str">
        <f>IF(ISNUMBER(SEARCH(kpi_catalog[[#Headers],[Campaign Name]],$Q715)),"Y","N")</f>
        <v>N</v>
      </c>
      <c r="AC715" s="1294" t="str">
        <f>IF(ISNUMBER(SEARCH(kpi_catalog[[#Headers],[Touchpoint]],$Q715)),"Y","N")</f>
        <v>N</v>
      </c>
      <c r="AD715" s="1294" t="str">
        <f>IF(ISNUMBER(SEARCH(kpi_catalog[[#Headers],[Campaign type]],$Q715)),"Y","N")</f>
        <v>N</v>
      </c>
      <c r="AE715" s="1294" t="str">
        <f>IF(ISNUMBER(SEARCH(kpi_catalog[[#Headers],[Product franchise]],$Q715)),"Y","N")</f>
        <v>N</v>
      </c>
      <c r="AF715" s="1294" t="str">
        <f>IF(ISNUMBER(SEARCH(kpi_catalog[[#Headers],[Product code]],$Q715)),"Y","N")</f>
        <v>N</v>
      </c>
      <c r="AG715" s="1323"/>
      <c r="AH715" s="1296"/>
      <c r="AI715" s="1297"/>
      <c r="AJ715" s="1297"/>
    </row>
    <row r="716" spans="1:36" ht="30" customHeight="1">
      <c r="A716" s="1282">
        <v>714</v>
      </c>
      <c r="B716" s="1344" t="s">
        <v>4536</v>
      </c>
      <c r="C716" s="1296"/>
      <c r="D716" s="1355" t="s">
        <v>5997</v>
      </c>
      <c r="E716" s="1355" t="s">
        <v>5997</v>
      </c>
      <c r="F716" s="1355" t="s">
        <v>4835</v>
      </c>
      <c r="G716" s="1355" t="s">
        <v>4339</v>
      </c>
      <c r="H716" s="1355" t="s">
        <v>4392</v>
      </c>
      <c r="I716" s="1355" t="s">
        <v>4811</v>
      </c>
      <c r="J716" s="1318" t="s">
        <v>4812</v>
      </c>
      <c r="K716" s="1291" t="s">
        <v>5995</v>
      </c>
      <c r="L716" s="1292" t="str">
        <f>IF(ISNUMBER(SEARCH(kpi_catalog[[#Headers],[Till Date]],K716)),"Y","N")</f>
        <v>Y</v>
      </c>
      <c r="M716" s="1292" t="str">
        <f t="shared" si="19"/>
        <v>N</v>
      </c>
      <c r="N716" s="1292" t="str">
        <f>IF(ISNUMBER(SEARCH(kpi_catalog[[#Headers],[YTD]],$K716)),"Y","N")</f>
        <v>N</v>
      </c>
      <c r="O716" s="1292" t="str">
        <f>IF(ISNUMBER(SEARCH(kpi_catalog[[#Headers],[MTD]],$K716)),"Y","N")</f>
        <v>N</v>
      </c>
      <c r="P716" s="1292" t="str">
        <f>IF(ISNUMBER(SEARCH(kpi_catalog[[#Headers],[Selected period]],$K716)),"Y","N")</f>
        <v>N</v>
      </c>
      <c r="Q716" s="1318" t="s">
        <v>4341</v>
      </c>
      <c r="R716" s="1319" t="str">
        <f>IF(ISNUMBER(SEARCH(kpi_catalog[[#Headers],[Division]],$Q716)),"Y","N")</f>
        <v>Y</v>
      </c>
      <c r="S716" s="1294" t="str">
        <f>IF(ISNUMBER(SEARCH(kpi_catalog[[#Headers],[Brand]],$Q716)),"Y","N")</f>
        <v>Y</v>
      </c>
      <c r="T716" s="1294" t="str">
        <f>IF(ISNUMBER(SEARCH(kpi_catalog[[#Headers],[Acquisition Period]],$Q716)),"Y","N")</f>
        <v>N</v>
      </c>
      <c r="U716" s="1294" t="str">
        <f>IF(ISNUMBER(SEARCH(kpi_catalog[[#Headers],[Engager Type]],$Q716)),"Y","N")</f>
        <v>N</v>
      </c>
      <c r="V716" s="1294" t="str">
        <f>IF(ISNUMBER(SEARCH(kpi_catalog[[#Headers],[Buyer Type]],$Q716)),"Y","N")</f>
        <v>N</v>
      </c>
      <c r="W716" s="1294" t="str">
        <f>IF(ISNUMBER(SEARCH(kpi_catalog[[#Headers],[Loyalty Filter]],$Q716)),"Y","N")</f>
        <v>N</v>
      </c>
      <c r="X716" s="1294" t="str">
        <f>IF(ISNUMBER(SEARCH(kpi_catalog[[#Headers],[Channel]],$Q716)),"Y","N")</f>
        <v>N</v>
      </c>
      <c r="Y716" s="1294" t="str">
        <f>IF(ISNUMBER(SEARCH(kpi_catalog[[#Headers],[Campaign ID]],$Q716)),"Y","N")</f>
        <v>N</v>
      </c>
      <c r="Z716" s="1294" t="str">
        <f>IF(ISNUMBER(SEARCH(kpi_catalog[[#Headers],[Channel]],$Q716)),"Y","N")</f>
        <v>N</v>
      </c>
      <c r="AA716" s="1294" t="str">
        <f>IF(ISNUMBER(SEARCH(kpi_catalog[[#Headers],[Campaign ID]],$Q716)),"Y","N")</f>
        <v>N</v>
      </c>
      <c r="AB716" s="1294" t="str">
        <f>IF(ISNUMBER(SEARCH(kpi_catalog[[#Headers],[Campaign Name]],$Q716)),"Y","N")</f>
        <v>N</v>
      </c>
      <c r="AC716" s="1294" t="str">
        <f>IF(ISNUMBER(SEARCH(kpi_catalog[[#Headers],[Touchpoint]],$Q716)),"Y","N")</f>
        <v>N</v>
      </c>
      <c r="AD716" s="1294" t="str">
        <f>IF(ISNUMBER(SEARCH(kpi_catalog[[#Headers],[Campaign type]],$Q716)),"Y","N")</f>
        <v>N</v>
      </c>
      <c r="AE716" s="1294" t="str">
        <f>IF(ISNUMBER(SEARCH(kpi_catalog[[#Headers],[Product franchise]],$Q716)),"Y","N")</f>
        <v>N</v>
      </c>
      <c r="AF716" s="1294" t="str">
        <f>IF(ISNUMBER(SEARCH(kpi_catalog[[#Headers],[Product code]],$Q716)),"Y","N")</f>
        <v>N</v>
      </c>
      <c r="AG716" s="1323"/>
      <c r="AH716" s="1296"/>
      <c r="AI716" s="1297"/>
      <c r="AJ716" s="1297"/>
    </row>
    <row r="717" spans="1:36" ht="30" customHeight="1">
      <c r="A717" s="1282">
        <v>715</v>
      </c>
      <c r="B717" s="1344" t="s">
        <v>4536</v>
      </c>
      <c r="C717" s="1296"/>
      <c r="D717" s="1355" t="s">
        <v>5997</v>
      </c>
      <c r="E717" s="1355" t="s">
        <v>5997</v>
      </c>
      <c r="F717" s="1355" t="s">
        <v>4836</v>
      </c>
      <c r="G717" s="1355" t="s">
        <v>4352</v>
      </c>
      <c r="H717" s="1355" t="s">
        <v>4392</v>
      </c>
      <c r="I717" s="1355" t="s">
        <v>4811</v>
      </c>
      <c r="J717" s="1318" t="s">
        <v>4812</v>
      </c>
      <c r="K717" s="1291" t="s">
        <v>5995</v>
      </c>
      <c r="L717" s="1292" t="str">
        <f>IF(ISNUMBER(SEARCH(kpi_catalog[[#Headers],[Till Date]],K717)),"Y","N")</f>
        <v>Y</v>
      </c>
      <c r="M717" s="1292" t="str">
        <f t="shared" si="19"/>
        <v>N</v>
      </c>
      <c r="N717" s="1292" t="str">
        <f>IF(ISNUMBER(SEARCH(kpi_catalog[[#Headers],[YTD]],$K717)),"Y","N")</f>
        <v>N</v>
      </c>
      <c r="O717" s="1292" t="str">
        <f>IF(ISNUMBER(SEARCH(kpi_catalog[[#Headers],[MTD]],$K717)),"Y","N")</f>
        <v>N</v>
      </c>
      <c r="P717" s="1292" t="str">
        <f>IF(ISNUMBER(SEARCH(kpi_catalog[[#Headers],[Selected period]],$K717)),"Y","N")</f>
        <v>N</v>
      </c>
      <c r="Q717" s="1318" t="s">
        <v>4341</v>
      </c>
      <c r="R717" s="1319" t="str">
        <f>IF(ISNUMBER(SEARCH(kpi_catalog[[#Headers],[Division]],$Q717)),"Y","N")</f>
        <v>Y</v>
      </c>
      <c r="S717" s="1294" t="str">
        <f>IF(ISNUMBER(SEARCH(kpi_catalog[[#Headers],[Brand]],$Q717)),"Y","N")</f>
        <v>Y</v>
      </c>
      <c r="T717" s="1294" t="str">
        <f>IF(ISNUMBER(SEARCH(kpi_catalog[[#Headers],[Acquisition Period]],$Q717)),"Y","N")</f>
        <v>N</v>
      </c>
      <c r="U717" s="1294" t="str">
        <f>IF(ISNUMBER(SEARCH(kpi_catalog[[#Headers],[Engager Type]],$Q717)),"Y","N")</f>
        <v>N</v>
      </c>
      <c r="V717" s="1294" t="str">
        <f>IF(ISNUMBER(SEARCH(kpi_catalog[[#Headers],[Buyer Type]],$Q717)),"Y","N")</f>
        <v>N</v>
      </c>
      <c r="W717" s="1294" t="str">
        <f>IF(ISNUMBER(SEARCH(kpi_catalog[[#Headers],[Loyalty Filter]],$Q717)),"Y","N")</f>
        <v>N</v>
      </c>
      <c r="X717" s="1294" t="str">
        <f>IF(ISNUMBER(SEARCH(kpi_catalog[[#Headers],[Channel]],$Q717)),"Y","N")</f>
        <v>N</v>
      </c>
      <c r="Y717" s="1294" t="str">
        <f>IF(ISNUMBER(SEARCH(kpi_catalog[[#Headers],[Campaign ID]],$Q717)),"Y","N")</f>
        <v>N</v>
      </c>
      <c r="Z717" s="1294" t="str">
        <f>IF(ISNUMBER(SEARCH(kpi_catalog[[#Headers],[Channel]],$Q717)),"Y","N")</f>
        <v>N</v>
      </c>
      <c r="AA717" s="1294" t="str">
        <f>IF(ISNUMBER(SEARCH(kpi_catalog[[#Headers],[Campaign ID]],$Q717)),"Y","N")</f>
        <v>N</v>
      </c>
      <c r="AB717" s="1294" t="str">
        <f>IF(ISNUMBER(SEARCH(kpi_catalog[[#Headers],[Campaign Name]],$Q717)),"Y","N")</f>
        <v>N</v>
      </c>
      <c r="AC717" s="1294" t="str">
        <f>IF(ISNUMBER(SEARCH(kpi_catalog[[#Headers],[Touchpoint]],$Q717)),"Y","N")</f>
        <v>N</v>
      </c>
      <c r="AD717" s="1294" t="str">
        <f>IF(ISNUMBER(SEARCH(kpi_catalog[[#Headers],[Campaign type]],$Q717)),"Y","N")</f>
        <v>N</v>
      </c>
      <c r="AE717" s="1294" t="str">
        <f>IF(ISNUMBER(SEARCH(kpi_catalog[[#Headers],[Product franchise]],$Q717)),"Y","N")</f>
        <v>N</v>
      </c>
      <c r="AF717" s="1294" t="str">
        <f>IF(ISNUMBER(SEARCH(kpi_catalog[[#Headers],[Product code]],$Q717)),"Y","N")</f>
        <v>N</v>
      </c>
      <c r="AG717" s="1323"/>
      <c r="AH717" s="1296"/>
      <c r="AI717" s="1297"/>
      <c r="AJ717" s="1297"/>
    </row>
    <row r="718" spans="1:36" ht="30" customHeight="1">
      <c r="A718" s="1282">
        <v>716</v>
      </c>
      <c r="B718" s="1344" t="s">
        <v>4536</v>
      </c>
      <c r="C718" s="1296"/>
      <c r="D718" s="1355" t="s">
        <v>5997</v>
      </c>
      <c r="E718" s="1355" t="s">
        <v>5997</v>
      </c>
      <c r="F718" s="1355" t="s">
        <v>4837</v>
      </c>
      <c r="G718" s="1355" t="s">
        <v>3368</v>
      </c>
      <c r="H718" s="1355" t="s">
        <v>4392</v>
      </c>
      <c r="I718" s="1355" t="s">
        <v>4811</v>
      </c>
      <c r="J718" s="1318" t="s">
        <v>4812</v>
      </c>
      <c r="K718" s="1291" t="s">
        <v>5995</v>
      </c>
      <c r="L718" s="1292" t="str">
        <f>IF(ISNUMBER(SEARCH(kpi_catalog[[#Headers],[Till Date]],K718)),"Y","N")</f>
        <v>Y</v>
      </c>
      <c r="M718" s="1292" t="str">
        <f t="shared" si="19"/>
        <v>N</v>
      </c>
      <c r="N718" s="1292" t="str">
        <f>IF(ISNUMBER(SEARCH(kpi_catalog[[#Headers],[YTD]],$K718)),"Y","N")</f>
        <v>N</v>
      </c>
      <c r="O718" s="1292" t="str">
        <f>IF(ISNUMBER(SEARCH(kpi_catalog[[#Headers],[MTD]],$K718)),"Y","N")</f>
        <v>N</v>
      </c>
      <c r="P718" s="1292" t="str">
        <f>IF(ISNUMBER(SEARCH(kpi_catalog[[#Headers],[Selected period]],$K718)),"Y","N")</f>
        <v>N</v>
      </c>
      <c r="Q718" s="1318" t="s">
        <v>4341</v>
      </c>
      <c r="R718" s="1319" t="str">
        <f>IF(ISNUMBER(SEARCH(kpi_catalog[[#Headers],[Division]],$Q718)),"Y","N")</f>
        <v>Y</v>
      </c>
      <c r="S718" s="1294" t="str">
        <f>IF(ISNUMBER(SEARCH(kpi_catalog[[#Headers],[Brand]],$Q718)),"Y","N")</f>
        <v>Y</v>
      </c>
      <c r="T718" s="1294" t="str">
        <f>IF(ISNUMBER(SEARCH(kpi_catalog[[#Headers],[Acquisition Period]],$Q718)),"Y","N")</f>
        <v>N</v>
      </c>
      <c r="U718" s="1294" t="str">
        <f>IF(ISNUMBER(SEARCH(kpi_catalog[[#Headers],[Engager Type]],$Q718)),"Y","N")</f>
        <v>N</v>
      </c>
      <c r="V718" s="1294" t="str">
        <f>IF(ISNUMBER(SEARCH(kpi_catalog[[#Headers],[Buyer Type]],$Q718)),"Y","N")</f>
        <v>N</v>
      </c>
      <c r="W718" s="1294" t="str">
        <f>IF(ISNUMBER(SEARCH(kpi_catalog[[#Headers],[Loyalty Filter]],$Q718)),"Y","N")</f>
        <v>N</v>
      </c>
      <c r="X718" s="1294" t="str">
        <f>IF(ISNUMBER(SEARCH(kpi_catalog[[#Headers],[Channel]],$Q718)),"Y","N")</f>
        <v>N</v>
      </c>
      <c r="Y718" s="1294" t="str">
        <f>IF(ISNUMBER(SEARCH(kpi_catalog[[#Headers],[Campaign ID]],$Q718)),"Y","N")</f>
        <v>N</v>
      </c>
      <c r="Z718" s="1294" t="str">
        <f>IF(ISNUMBER(SEARCH(kpi_catalog[[#Headers],[Channel]],$Q718)),"Y","N")</f>
        <v>N</v>
      </c>
      <c r="AA718" s="1294" t="str">
        <f>IF(ISNUMBER(SEARCH(kpi_catalog[[#Headers],[Campaign ID]],$Q718)),"Y","N")</f>
        <v>N</v>
      </c>
      <c r="AB718" s="1294" t="str">
        <f>IF(ISNUMBER(SEARCH(kpi_catalog[[#Headers],[Campaign Name]],$Q718)),"Y","N")</f>
        <v>N</v>
      </c>
      <c r="AC718" s="1294" t="str">
        <f>IF(ISNUMBER(SEARCH(kpi_catalog[[#Headers],[Touchpoint]],$Q718)),"Y","N")</f>
        <v>N</v>
      </c>
      <c r="AD718" s="1294" t="str">
        <f>IF(ISNUMBER(SEARCH(kpi_catalog[[#Headers],[Campaign type]],$Q718)),"Y","N")</f>
        <v>N</v>
      </c>
      <c r="AE718" s="1294" t="str">
        <f>IF(ISNUMBER(SEARCH(kpi_catalog[[#Headers],[Product franchise]],$Q718)),"Y","N")</f>
        <v>N</v>
      </c>
      <c r="AF718" s="1294" t="str">
        <f>IF(ISNUMBER(SEARCH(kpi_catalog[[#Headers],[Product code]],$Q718)),"Y","N")</f>
        <v>N</v>
      </c>
      <c r="AG718" s="1323"/>
      <c r="AH718" s="1296"/>
      <c r="AI718" s="1297"/>
      <c r="AJ718" s="1297"/>
    </row>
    <row r="719" spans="1:36" ht="30" customHeight="1">
      <c r="A719" s="1282">
        <v>717</v>
      </c>
      <c r="B719" s="1344" t="s">
        <v>4536</v>
      </c>
      <c r="C719" s="1296"/>
      <c r="D719" s="1355" t="s">
        <v>5997</v>
      </c>
      <c r="E719" s="1355" t="s">
        <v>5997</v>
      </c>
      <c r="F719" s="1355" t="s">
        <v>4838</v>
      </c>
      <c r="G719" s="1355" t="s">
        <v>4339</v>
      </c>
      <c r="H719" s="1355" t="s">
        <v>4392</v>
      </c>
      <c r="I719" s="1355" t="s">
        <v>4811</v>
      </c>
      <c r="J719" s="1318" t="s">
        <v>4812</v>
      </c>
      <c r="K719" s="1291" t="s">
        <v>5995</v>
      </c>
      <c r="L719" s="1292" t="str">
        <f>IF(ISNUMBER(SEARCH(kpi_catalog[[#Headers],[Till Date]],K719)),"Y","N")</f>
        <v>Y</v>
      </c>
      <c r="M719" s="1292" t="str">
        <f t="shared" si="19"/>
        <v>N</v>
      </c>
      <c r="N719" s="1292" t="str">
        <f>IF(ISNUMBER(SEARCH(kpi_catalog[[#Headers],[YTD]],$K719)),"Y","N")</f>
        <v>N</v>
      </c>
      <c r="O719" s="1292" t="str">
        <f>IF(ISNUMBER(SEARCH(kpi_catalog[[#Headers],[MTD]],$K719)),"Y","N")</f>
        <v>N</v>
      </c>
      <c r="P719" s="1292" t="str">
        <f>IF(ISNUMBER(SEARCH(kpi_catalog[[#Headers],[Selected period]],$K719)),"Y","N")</f>
        <v>N</v>
      </c>
      <c r="Q719" s="1318" t="s">
        <v>4341</v>
      </c>
      <c r="R719" s="1319" t="str">
        <f>IF(ISNUMBER(SEARCH(kpi_catalog[[#Headers],[Division]],$Q719)),"Y","N")</f>
        <v>Y</v>
      </c>
      <c r="S719" s="1294" t="str">
        <f>IF(ISNUMBER(SEARCH(kpi_catalog[[#Headers],[Brand]],$Q719)),"Y","N")</f>
        <v>Y</v>
      </c>
      <c r="T719" s="1294" t="str">
        <f>IF(ISNUMBER(SEARCH(kpi_catalog[[#Headers],[Acquisition Period]],$Q719)),"Y","N")</f>
        <v>N</v>
      </c>
      <c r="U719" s="1294" t="str">
        <f>IF(ISNUMBER(SEARCH(kpi_catalog[[#Headers],[Engager Type]],$Q719)),"Y","N")</f>
        <v>N</v>
      </c>
      <c r="V719" s="1294" t="str">
        <f>IF(ISNUMBER(SEARCH(kpi_catalog[[#Headers],[Buyer Type]],$Q719)),"Y","N")</f>
        <v>N</v>
      </c>
      <c r="W719" s="1294" t="str">
        <f>IF(ISNUMBER(SEARCH(kpi_catalog[[#Headers],[Loyalty Filter]],$Q719)),"Y","N")</f>
        <v>N</v>
      </c>
      <c r="X719" s="1294" t="str">
        <f>IF(ISNUMBER(SEARCH(kpi_catalog[[#Headers],[Channel]],$Q719)),"Y","N")</f>
        <v>N</v>
      </c>
      <c r="Y719" s="1294" t="str">
        <f>IF(ISNUMBER(SEARCH(kpi_catalog[[#Headers],[Campaign ID]],$Q719)),"Y","N")</f>
        <v>N</v>
      </c>
      <c r="Z719" s="1294" t="str">
        <f>IF(ISNUMBER(SEARCH(kpi_catalog[[#Headers],[Channel]],$Q719)),"Y","N")</f>
        <v>N</v>
      </c>
      <c r="AA719" s="1294" t="str">
        <f>IF(ISNUMBER(SEARCH(kpi_catalog[[#Headers],[Campaign ID]],$Q719)),"Y","N")</f>
        <v>N</v>
      </c>
      <c r="AB719" s="1294" t="str">
        <f>IF(ISNUMBER(SEARCH(kpi_catalog[[#Headers],[Campaign Name]],$Q719)),"Y","N")</f>
        <v>N</v>
      </c>
      <c r="AC719" s="1294" t="str">
        <f>IF(ISNUMBER(SEARCH(kpi_catalog[[#Headers],[Touchpoint]],$Q719)),"Y","N")</f>
        <v>N</v>
      </c>
      <c r="AD719" s="1294" t="str">
        <f>IF(ISNUMBER(SEARCH(kpi_catalog[[#Headers],[Campaign type]],$Q719)),"Y","N")</f>
        <v>N</v>
      </c>
      <c r="AE719" s="1294" t="str">
        <f>IF(ISNUMBER(SEARCH(kpi_catalog[[#Headers],[Product franchise]],$Q719)),"Y","N")</f>
        <v>N</v>
      </c>
      <c r="AF719" s="1294" t="str">
        <f>IF(ISNUMBER(SEARCH(kpi_catalog[[#Headers],[Product code]],$Q719)),"Y","N")</f>
        <v>N</v>
      </c>
      <c r="AG719" s="1323"/>
      <c r="AH719" s="1296"/>
      <c r="AI719" s="1297"/>
      <c r="AJ719" s="1297"/>
    </row>
    <row r="720" spans="1:36" ht="30" customHeight="1">
      <c r="A720" s="1282">
        <v>718</v>
      </c>
      <c r="B720" s="1344" t="s">
        <v>4536</v>
      </c>
      <c r="C720" s="1296"/>
      <c r="D720" s="1355" t="s">
        <v>5997</v>
      </c>
      <c r="E720" s="1355" t="s">
        <v>5997</v>
      </c>
      <c r="F720" s="1355" t="s">
        <v>4839</v>
      </c>
      <c r="G720" s="1355" t="s">
        <v>4339</v>
      </c>
      <c r="H720" s="1355" t="s">
        <v>4392</v>
      </c>
      <c r="I720" s="1355" t="s">
        <v>4811</v>
      </c>
      <c r="J720" s="1318" t="s">
        <v>4812</v>
      </c>
      <c r="K720" s="1291" t="s">
        <v>5995</v>
      </c>
      <c r="L720" s="1292" t="str">
        <f>IF(ISNUMBER(SEARCH(kpi_catalog[[#Headers],[Till Date]],K720)),"Y","N")</f>
        <v>Y</v>
      </c>
      <c r="M720" s="1292" t="str">
        <f t="shared" si="19"/>
        <v>N</v>
      </c>
      <c r="N720" s="1292" t="str">
        <f>IF(ISNUMBER(SEARCH(kpi_catalog[[#Headers],[YTD]],$K720)),"Y","N")</f>
        <v>N</v>
      </c>
      <c r="O720" s="1292" t="str">
        <f>IF(ISNUMBER(SEARCH(kpi_catalog[[#Headers],[MTD]],$K720)),"Y","N")</f>
        <v>N</v>
      </c>
      <c r="P720" s="1292" t="str">
        <f>IF(ISNUMBER(SEARCH(kpi_catalog[[#Headers],[Selected period]],$K720)),"Y","N")</f>
        <v>N</v>
      </c>
      <c r="Q720" s="1318" t="s">
        <v>4341</v>
      </c>
      <c r="R720" s="1319" t="str">
        <f>IF(ISNUMBER(SEARCH(kpi_catalog[[#Headers],[Division]],$Q720)),"Y","N")</f>
        <v>Y</v>
      </c>
      <c r="S720" s="1294" t="str">
        <f>IF(ISNUMBER(SEARCH(kpi_catalog[[#Headers],[Brand]],$Q720)),"Y","N")</f>
        <v>Y</v>
      </c>
      <c r="T720" s="1294" t="str">
        <f>IF(ISNUMBER(SEARCH(kpi_catalog[[#Headers],[Acquisition Period]],$Q720)),"Y","N")</f>
        <v>N</v>
      </c>
      <c r="U720" s="1294" t="str">
        <f>IF(ISNUMBER(SEARCH(kpi_catalog[[#Headers],[Engager Type]],$Q720)),"Y","N")</f>
        <v>N</v>
      </c>
      <c r="V720" s="1294" t="str">
        <f>IF(ISNUMBER(SEARCH(kpi_catalog[[#Headers],[Buyer Type]],$Q720)),"Y","N")</f>
        <v>N</v>
      </c>
      <c r="W720" s="1294" t="str">
        <f>IF(ISNUMBER(SEARCH(kpi_catalog[[#Headers],[Loyalty Filter]],$Q720)),"Y","N")</f>
        <v>N</v>
      </c>
      <c r="X720" s="1294" t="str">
        <f>IF(ISNUMBER(SEARCH(kpi_catalog[[#Headers],[Channel]],$Q720)),"Y","N")</f>
        <v>N</v>
      </c>
      <c r="Y720" s="1294" t="str">
        <f>IF(ISNUMBER(SEARCH(kpi_catalog[[#Headers],[Campaign ID]],$Q720)),"Y","N")</f>
        <v>N</v>
      </c>
      <c r="Z720" s="1294" t="str">
        <f>IF(ISNUMBER(SEARCH(kpi_catalog[[#Headers],[Channel]],$Q720)),"Y","N")</f>
        <v>N</v>
      </c>
      <c r="AA720" s="1294" t="str">
        <f>IF(ISNUMBER(SEARCH(kpi_catalog[[#Headers],[Campaign ID]],$Q720)),"Y","N")</f>
        <v>N</v>
      </c>
      <c r="AB720" s="1294" t="str">
        <f>IF(ISNUMBER(SEARCH(kpi_catalog[[#Headers],[Campaign Name]],$Q720)),"Y","N")</f>
        <v>N</v>
      </c>
      <c r="AC720" s="1294" t="str">
        <f>IF(ISNUMBER(SEARCH(kpi_catalog[[#Headers],[Touchpoint]],$Q720)),"Y","N")</f>
        <v>N</v>
      </c>
      <c r="AD720" s="1294" t="str">
        <f>IF(ISNUMBER(SEARCH(kpi_catalog[[#Headers],[Campaign type]],$Q720)),"Y","N")</f>
        <v>N</v>
      </c>
      <c r="AE720" s="1294" t="str">
        <f>IF(ISNUMBER(SEARCH(kpi_catalog[[#Headers],[Product franchise]],$Q720)),"Y","N")</f>
        <v>N</v>
      </c>
      <c r="AF720" s="1294" t="str">
        <f>IF(ISNUMBER(SEARCH(kpi_catalog[[#Headers],[Product code]],$Q720)),"Y","N")</f>
        <v>N</v>
      </c>
      <c r="AG720" s="1323"/>
      <c r="AH720" s="1296"/>
      <c r="AI720" s="1297"/>
      <c r="AJ720" s="1297"/>
    </row>
    <row r="721" spans="1:36" ht="30" customHeight="1">
      <c r="A721" s="1282">
        <v>719</v>
      </c>
      <c r="B721" s="1344" t="s">
        <v>4536</v>
      </c>
      <c r="C721" s="1296"/>
      <c r="D721" s="1355" t="s">
        <v>5997</v>
      </c>
      <c r="E721" s="1355" t="s">
        <v>5997</v>
      </c>
      <c r="F721" s="1355" t="s">
        <v>4840</v>
      </c>
      <c r="G721" s="1355" t="s">
        <v>4352</v>
      </c>
      <c r="H721" s="1355" t="s">
        <v>4392</v>
      </c>
      <c r="I721" s="1355" t="s">
        <v>4811</v>
      </c>
      <c r="J721" s="1318" t="s">
        <v>4812</v>
      </c>
      <c r="K721" s="1291" t="s">
        <v>5995</v>
      </c>
      <c r="L721" s="1292" t="str">
        <f>IF(ISNUMBER(SEARCH(kpi_catalog[[#Headers],[Till Date]],K721)),"Y","N")</f>
        <v>Y</v>
      </c>
      <c r="M721" s="1292" t="str">
        <f t="shared" ref="M721:M784" si="22">IF(OR(ISNUMBER(SEARCH(M$2,K721)),ISNUMBER(SEARCH("End Date",K721))),"Y","N")</f>
        <v>N</v>
      </c>
      <c r="N721" s="1292" t="str">
        <f>IF(ISNUMBER(SEARCH(kpi_catalog[[#Headers],[YTD]],$K721)),"Y","N")</f>
        <v>N</v>
      </c>
      <c r="O721" s="1292" t="str">
        <f>IF(ISNUMBER(SEARCH(kpi_catalog[[#Headers],[MTD]],$K721)),"Y","N")</f>
        <v>N</v>
      </c>
      <c r="P721" s="1292" t="str">
        <f>IF(ISNUMBER(SEARCH(kpi_catalog[[#Headers],[Selected period]],$K721)),"Y","N")</f>
        <v>N</v>
      </c>
      <c r="Q721" s="1318" t="s">
        <v>4341</v>
      </c>
      <c r="R721" s="1319" t="str">
        <f>IF(ISNUMBER(SEARCH(kpi_catalog[[#Headers],[Division]],$Q721)),"Y","N")</f>
        <v>Y</v>
      </c>
      <c r="S721" s="1294" t="str">
        <f>IF(ISNUMBER(SEARCH(kpi_catalog[[#Headers],[Brand]],$Q721)),"Y","N")</f>
        <v>Y</v>
      </c>
      <c r="T721" s="1294" t="str">
        <f>IF(ISNUMBER(SEARCH(kpi_catalog[[#Headers],[Acquisition Period]],$Q721)),"Y","N")</f>
        <v>N</v>
      </c>
      <c r="U721" s="1294" t="str">
        <f>IF(ISNUMBER(SEARCH(kpi_catalog[[#Headers],[Engager Type]],$Q721)),"Y","N")</f>
        <v>N</v>
      </c>
      <c r="V721" s="1294" t="str">
        <f>IF(ISNUMBER(SEARCH(kpi_catalog[[#Headers],[Buyer Type]],$Q721)),"Y","N")</f>
        <v>N</v>
      </c>
      <c r="W721" s="1294" t="str">
        <f>IF(ISNUMBER(SEARCH(kpi_catalog[[#Headers],[Loyalty Filter]],$Q721)),"Y","N")</f>
        <v>N</v>
      </c>
      <c r="X721" s="1294" t="str">
        <f>IF(ISNUMBER(SEARCH(kpi_catalog[[#Headers],[Channel]],$Q721)),"Y","N")</f>
        <v>N</v>
      </c>
      <c r="Y721" s="1294" t="str">
        <f>IF(ISNUMBER(SEARCH(kpi_catalog[[#Headers],[Campaign ID]],$Q721)),"Y","N")</f>
        <v>N</v>
      </c>
      <c r="Z721" s="1294" t="str">
        <f>IF(ISNUMBER(SEARCH(kpi_catalog[[#Headers],[Channel]],$Q721)),"Y","N")</f>
        <v>N</v>
      </c>
      <c r="AA721" s="1294" t="str">
        <f>IF(ISNUMBER(SEARCH(kpi_catalog[[#Headers],[Campaign ID]],$Q721)),"Y","N")</f>
        <v>N</v>
      </c>
      <c r="AB721" s="1294" t="str">
        <f>IF(ISNUMBER(SEARCH(kpi_catalog[[#Headers],[Campaign Name]],$Q721)),"Y","N")</f>
        <v>N</v>
      </c>
      <c r="AC721" s="1294" t="str">
        <f>IF(ISNUMBER(SEARCH(kpi_catalog[[#Headers],[Touchpoint]],$Q721)),"Y","N")</f>
        <v>N</v>
      </c>
      <c r="AD721" s="1294" t="str">
        <f>IF(ISNUMBER(SEARCH(kpi_catalog[[#Headers],[Campaign type]],$Q721)),"Y","N")</f>
        <v>N</v>
      </c>
      <c r="AE721" s="1294" t="str">
        <f>IF(ISNUMBER(SEARCH(kpi_catalog[[#Headers],[Product franchise]],$Q721)),"Y","N")</f>
        <v>N</v>
      </c>
      <c r="AF721" s="1294" t="str">
        <f>IF(ISNUMBER(SEARCH(kpi_catalog[[#Headers],[Product code]],$Q721)),"Y","N")</f>
        <v>N</v>
      </c>
      <c r="AG721" s="1323"/>
      <c r="AH721" s="1296"/>
      <c r="AI721" s="1297"/>
      <c r="AJ721" s="1297"/>
    </row>
    <row r="722" spans="1:36" ht="30" customHeight="1">
      <c r="A722" s="1282">
        <v>720</v>
      </c>
      <c r="B722" s="1344" t="s">
        <v>4536</v>
      </c>
      <c r="C722" s="1296"/>
      <c r="D722" s="1355" t="s">
        <v>5997</v>
      </c>
      <c r="E722" s="1355" t="s">
        <v>5997</v>
      </c>
      <c r="F722" s="1355" t="s">
        <v>4841</v>
      </c>
      <c r="G722" s="1355" t="s">
        <v>3368</v>
      </c>
      <c r="H722" s="1355" t="s">
        <v>4392</v>
      </c>
      <c r="I722" s="1355" t="s">
        <v>4811</v>
      </c>
      <c r="J722" s="1318" t="s">
        <v>4812</v>
      </c>
      <c r="K722" s="1291" t="s">
        <v>5995</v>
      </c>
      <c r="L722" s="1292" t="str">
        <f>IF(ISNUMBER(SEARCH(kpi_catalog[[#Headers],[Till Date]],K722)),"Y","N")</f>
        <v>Y</v>
      </c>
      <c r="M722" s="1292" t="str">
        <f t="shared" si="22"/>
        <v>N</v>
      </c>
      <c r="N722" s="1292" t="str">
        <f>IF(ISNUMBER(SEARCH(kpi_catalog[[#Headers],[YTD]],$K722)),"Y","N")</f>
        <v>N</v>
      </c>
      <c r="O722" s="1292" t="str">
        <f>IF(ISNUMBER(SEARCH(kpi_catalog[[#Headers],[MTD]],$K722)),"Y","N")</f>
        <v>N</v>
      </c>
      <c r="P722" s="1292" t="str">
        <f>IF(ISNUMBER(SEARCH(kpi_catalog[[#Headers],[Selected period]],$K722)),"Y","N")</f>
        <v>N</v>
      </c>
      <c r="Q722" s="1318" t="s">
        <v>4341</v>
      </c>
      <c r="R722" s="1319" t="str">
        <f>IF(ISNUMBER(SEARCH(kpi_catalog[[#Headers],[Division]],$Q722)),"Y","N")</f>
        <v>Y</v>
      </c>
      <c r="S722" s="1294" t="str">
        <f>IF(ISNUMBER(SEARCH(kpi_catalog[[#Headers],[Brand]],$Q722)),"Y","N")</f>
        <v>Y</v>
      </c>
      <c r="T722" s="1294" t="str">
        <f>IF(ISNUMBER(SEARCH(kpi_catalog[[#Headers],[Acquisition Period]],$Q722)),"Y","N")</f>
        <v>N</v>
      </c>
      <c r="U722" s="1294" t="str">
        <f>IF(ISNUMBER(SEARCH(kpi_catalog[[#Headers],[Engager Type]],$Q722)),"Y","N")</f>
        <v>N</v>
      </c>
      <c r="V722" s="1294" t="str">
        <f>IF(ISNUMBER(SEARCH(kpi_catalog[[#Headers],[Buyer Type]],$Q722)),"Y","N")</f>
        <v>N</v>
      </c>
      <c r="W722" s="1294" t="str">
        <f>IF(ISNUMBER(SEARCH(kpi_catalog[[#Headers],[Loyalty Filter]],$Q722)),"Y","N")</f>
        <v>N</v>
      </c>
      <c r="X722" s="1294" t="str">
        <f>IF(ISNUMBER(SEARCH(kpi_catalog[[#Headers],[Channel]],$Q722)),"Y","N")</f>
        <v>N</v>
      </c>
      <c r="Y722" s="1294" t="str">
        <f>IF(ISNUMBER(SEARCH(kpi_catalog[[#Headers],[Campaign ID]],$Q722)),"Y","N")</f>
        <v>N</v>
      </c>
      <c r="Z722" s="1294" t="str">
        <f>IF(ISNUMBER(SEARCH(kpi_catalog[[#Headers],[Channel]],$Q722)),"Y","N")</f>
        <v>N</v>
      </c>
      <c r="AA722" s="1294" t="str">
        <f>IF(ISNUMBER(SEARCH(kpi_catalog[[#Headers],[Campaign ID]],$Q722)),"Y","N")</f>
        <v>N</v>
      </c>
      <c r="AB722" s="1294" t="str">
        <f>IF(ISNUMBER(SEARCH(kpi_catalog[[#Headers],[Campaign Name]],$Q722)),"Y","N")</f>
        <v>N</v>
      </c>
      <c r="AC722" s="1294" t="str">
        <f>IF(ISNUMBER(SEARCH(kpi_catalog[[#Headers],[Touchpoint]],$Q722)),"Y","N")</f>
        <v>N</v>
      </c>
      <c r="AD722" s="1294" t="str">
        <f>IF(ISNUMBER(SEARCH(kpi_catalog[[#Headers],[Campaign type]],$Q722)),"Y","N")</f>
        <v>N</v>
      </c>
      <c r="AE722" s="1294" t="str">
        <f>IF(ISNUMBER(SEARCH(kpi_catalog[[#Headers],[Product franchise]],$Q722)),"Y","N")</f>
        <v>N</v>
      </c>
      <c r="AF722" s="1294" t="str">
        <f>IF(ISNUMBER(SEARCH(kpi_catalog[[#Headers],[Product code]],$Q722)),"Y","N")</f>
        <v>N</v>
      </c>
      <c r="AG722" s="1323"/>
      <c r="AH722" s="1296"/>
      <c r="AI722" s="1297"/>
      <c r="AJ722" s="1297"/>
    </row>
    <row r="723" spans="1:36" ht="30" customHeight="1">
      <c r="A723" s="1282">
        <v>721</v>
      </c>
      <c r="B723" s="1344" t="s">
        <v>4536</v>
      </c>
      <c r="C723" s="1296"/>
      <c r="D723" s="1355" t="s">
        <v>5997</v>
      </c>
      <c r="E723" s="1355" t="s">
        <v>5997</v>
      </c>
      <c r="F723" s="1355" t="s">
        <v>4842</v>
      </c>
      <c r="G723" s="1355" t="s">
        <v>4339</v>
      </c>
      <c r="H723" s="1355" t="s">
        <v>4392</v>
      </c>
      <c r="I723" s="1355" t="s">
        <v>4811</v>
      </c>
      <c r="J723" s="1318" t="s">
        <v>4812</v>
      </c>
      <c r="K723" s="1291" t="s">
        <v>5995</v>
      </c>
      <c r="L723" s="1292" t="str">
        <f>IF(ISNUMBER(SEARCH(kpi_catalog[[#Headers],[Till Date]],K723)),"Y","N")</f>
        <v>Y</v>
      </c>
      <c r="M723" s="1292" t="str">
        <f t="shared" si="22"/>
        <v>N</v>
      </c>
      <c r="N723" s="1292" t="str">
        <f>IF(ISNUMBER(SEARCH(kpi_catalog[[#Headers],[YTD]],$K723)),"Y","N")</f>
        <v>N</v>
      </c>
      <c r="O723" s="1292" t="str">
        <f>IF(ISNUMBER(SEARCH(kpi_catalog[[#Headers],[MTD]],$K723)),"Y","N")</f>
        <v>N</v>
      </c>
      <c r="P723" s="1292" t="str">
        <f>IF(ISNUMBER(SEARCH(kpi_catalog[[#Headers],[Selected period]],$K723)),"Y","N")</f>
        <v>N</v>
      </c>
      <c r="Q723" s="1318" t="s">
        <v>4341</v>
      </c>
      <c r="R723" s="1319" t="str">
        <f>IF(ISNUMBER(SEARCH(kpi_catalog[[#Headers],[Division]],$Q723)),"Y","N")</f>
        <v>Y</v>
      </c>
      <c r="S723" s="1294" t="str">
        <f>IF(ISNUMBER(SEARCH(kpi_catalog[[#Headers],[Brand]],$Q723)),"Y","N")</f>
        <v>Y</v>
      </c>
      <c r="T723" s="1294" t="str">
        <f>IF(ISNUMBER(SEARCH(kpi_catalog[[#Headers],[Acquisition Period]],$Q723)),"Y","N")</f>
        <v>N</v>
      </c>
      <c r="U723" s="1294" t="str">
        <f>IF(ISNUMBER(SEARCH(kpi_catalog[[#Headers],[Engager Type]],$Q723)),"Y","N")</f>
        <v>N</v>
      </c>
      <c r="V723" s="1294" t="str">
        <f>IF(ISNUMBER(SEARCH(kpi_catalog[[#Headers],[Buyer Type]],$Q723)),"Y","N")</f>
        <v>N</v>
      </c>
      <c r="W723" s="1294" t="str">
        <f>IF(ISNUMBER(SEARCH(kpi_catalog[[#Headers],[Loyalty Filter]],$Q723)),"Y","N")</f>
        <v>N</v>
      </c>
      <c r="X723" s="1294" t="str">
        <f>IF(ISNUMBER(SEARCH(kpi_catalog[[#Headers],[Channel]],$Q723)),"Y","N")</f>
        <v>N</v>
      </c>
      <c r="Y723" s="1294" t="str">
        <f>IF(ISNUMBER(SEARCH(kpi_catalog[[#Headers],[Campaign ID]],$Q723)),"Y","N")</f>
        <v>N</v>
      </c>
      <c r="Z723" s="1294" t="str">
        <f>IF(ISNUMBER(SEARCH(kpi_catalog[[#Headers],[Channel]],$Q723)),"Y","N")</f>
        <v>N</v>
      </c>
      <c r="AA723" s="1294" t="str">
        <f>IF(ISNUMBER(SEARCH(kpi_catalog[[#Headers],[Campaign ID]],$Q723)),"Y","N")</f>
        <v>N</v>
      </c>
      <c r="AB723" s="1294" t="str">
        <f>IF(ISNUMBER(SEARCH(kpi_catalog[[#Headers],[Campaign Name]],$Q723)),"Y","N")</f>
        <v>N</v>
      </c>
      <c r="AC723" s="1294" t="str">
        <f>IF(ISNUMBER(SEARCH(kpi_catalog[[#Headers],[Touchpoint]],$Q723)),"Y","N")</f>
        <v>N</v>
      </c>
      <c r="AD723" s="1294" t="str">
        <f>IF(ISNUMBER(SEARCH(kpi_catalog[[#Headers],[Campaign type]],$Q723)),"Y","N")</f>
        <v>N</v>
      </c>
      <c r="AE723" s="1294" t="str">
        <f>IF(ISNUMBER(SEARCH(kpi_catalog[[#Headers],[Product franchise]],$Q723)),"Y","N")</f>
        <v>N</v>
      </c>
      <c r="AF723" s="1294" t="str">
        <f>IF(ISNUMBER(SEARCH(kpi_catalog[[#Headers],[Product code]],$Q723)),"Y","N")</f>
        <v>N</v>
      </c>
      <c r="AG723" s="1323"/>
      <c r="AH723" s="1296"/>
      <c r="AI723" s="1297"/>
      <c r="AJ723" s="1297"/>
    </row>
    <row r="724" spans="1:36" ht="30" customHeight="1">
      <c r="A724" s="1282">
        <v>722</v>
      </c>
      <c r="B724" s="1344" t="s">
        <v>4536</v>
      </c>
      <c r="C724" s="1296"/>
      <c r="D724" s="1355" t="s">
        <v>5997</v>
      </c>
      <c r="E724" s="1355" t="s">
        <v>5997</v>
      </c>
      <c r="F724" s="1355" t="s">
        <v>4843</v>
      </c>
      <c r="G724" s="1355" t="s">
        <v>4339</v>
      </c>
      <c r="H724" s="1355" t="s">
        <v>4392</v>
      </c>
      <c r="I724" s="1355" t="s">
        <v>4811</v>
      </c>
      <c r="J724" s="1318" t="s">
        <v>4812</v>
      </c>
      <c r="K724" s="1291" t="s">
        <v>5995</v>
      </c>
      <c r="L724" s="1292" t="str">
        <f>IF(ISNUMBER(SEARCH(kpi_catalog[[#Headers],[Till Date]],K724)),"Y","N")</f>
        <v>Y</v>
      </c>
      <c r="M724" s="1292" t="str">
        <f t="shared" si="22"/>
        <v>N</v>
      </c>
      <c r="N724" s="1292" t="str">
        <f>IF(ISNUMBER(SEARCH(kpi_catalog[[#Headers],[YTD]],$K724)),"Y","N")</f>
        <v>N</v>
      </c>
      <c r="O724" s="1292" t="str">
        <f>IF(ISNUMBER(SEARCH(kpi_catalog[[#Headers],[MTD]],$K724)),"Y","N")</f>
        <v>N</v>
      </c>
      <c r="P724" s="1292" t="str">
        <f>IF(ISNUMBER(SEARCH(kpi_catalog[[#Headers],[Selected period]],$K724)),"Y","N")</f>
        <v>N</v>
      </c>
      <c r="Q724" s="1318" t="s">
        <v>4341</v>
      </c>
      <c r="R724" s="1319" t="str">
        <f>IF(ISNUMBER(SEARCH(kpi_catalog[[#Headers],[Division]],$Q724)),"Y","N")</f>
        <v>Y</v>
      </c>
      <c r="S724" s="1294" t="str">
        <f>IF(ISNUMBER(SEARCH(kpi_catalog[[#Headers],[Brand]],$Q724)),"Y","N")</f>
        <v>Y</v>
      </c>
      <c r="T724" s="1294" t="str">
        <f>IF(ISNUMBER(SEARCH(kpi_catalog[[#Headers],[Acquisition Period]],$Q724)),"Y","N")</f>
        <v>N</v>
      </c>
      <c r="U724" s="1294" t="str">
        <f>IF(ISNUMBER(SEARCH(kpi_catalog[[#Headers],[Engager Type]],$Q724)),"Y","N")</f>
        <v>N</v>
      </c>
      <c r="V724" s="1294" t="str">
        <f>IF(ISNUMBER(SEARCH(kpi_catalog[[#Headers],[Buyer Type]],$Q724)),"Y","N")</f>
        <v>N</v>
      </c>
      <c r="W724" s="1294" t="str">
        <f>IF(ISNUMBER(SEARCH(kpi_catalog[[#Headers],[Loyalty Filter]],$Q724)),"Y","N")</f>
        <v>N</v>
      </c>
      <c r="X724" s="1294" t="str">
        <f>IF(ISNUMBER(SEARCH(kpi_catalog[[#Headers],[Channel]],$Q724)),"Y","N")</f>
        <v>N</v>
      </c>
      <c r="Y724" s="1294" t="str">
        <f>IF(ISNUMBER(SEARCH(kpi_catalog[[#Headers],[Campaign ID]],$Q724)),"Y","N")</f>
        <v>N</v>
      </c>
      <c r="Z724" s="1294" t="str">
        <f>IF(ISNUMBER(SEARCH(kpi_catalog[[#Headers],[Channel]],$Q724)),"Y","N")</f>
        <v>N</v>
      </c>
      <c r="AA724" s="1294" t="str">
        <f>IF(ISNUMBER(SEARCH(kpi_catalog[[#Headers],[Campaign ID]],$Q724)),"Y","N")</f>
        <v>N</v>
      </c>
      <c r="AB724" s="1294" t="str">
        <f>IF(ISNUMBER(SEARCH(kpi_catalog[[#Headers],[Campaign Name]],$Q724)),"Y","N")</f>
        <v>N</v>
      </c>
      <c r="AC724" s="1294" t="str">
        <f>IF(ISNUMBER(SEARCH(kpi_catalog[[#Headers],[Touchpoint]],$Q724)),"Y","N")</f>
        <v>N</v>
      </c>
      <c r="AD724" s="1294" t="str">
        <f>IF(ISNUMBER(SEARCH(kpi_catalog[[#Headers],[Campaign type]],$Q724)),"Y","N")</f>
        <v>N</v>
      </c>
      <c r="AE724" s="1294" t="str">
        <f>IF(ISNUMBER(SEARCH(kpi_catalog[[#Headers],[Product franchise]],$Q724)),"Y","N")</f>
        <v>N</v>
      </c>
      <c r="AF724" s="1294" t="str">
        <f>IF(ISNUMBER(SEARCH(kpi_catalog[[#Headers],[Product code]],$Q724)),"Y","N")</f>
        <v>N</v>
      </c>
      <c r="AG724" s="1323"/>
      <c r="AH724" s="1296"/>
      <c r="AI724" s="1297"/>
      <c r="AJ724" s="1297"/>
    </row>
    <row r="725" spans="1:36" ht="30" customHeight="1">
      <c r="A725" s="1282">
        <v>723</v>
      </c>
      <c r="B725" s="1344" t="s">
        <v>4536</v>
      </c>
      <c r="C725" s="1296"/>
      <c r="D725" s="1355" t="s">
        <v>5997</v>
      </c>
      <c r="E725" s="1355" t="s">
        <v>5997</v>
      </c>
      <c r="F725" s="1355" t="s">
        <v>4844</v>
      </c>
      <c r="G725" s="1355" t="s">
        <v>4352</v>
      </c>
      <c r="H725" s="1355" t="s">
        <v>4392</v>
      </c>
      <c r="I725" s="1355" t="s">
        <v>4811</v>
      </c>
      <c r="J725" s="1318" t="s">
        <v>4812</v>
      </c>
      <c r="K725" s="1291" t="s">
        <v>5995</v>
      </c>
      <c r="L725" s="1292" t="str">
        <f>IF(ISNUMBER(SEARCH(kpi_catalog[[#Headers],[Till Date]],K725)),"Y","N")</f>
        <v>Y</v>
      </c>
      <c r="M725" s="1292" t="str">
        <f t="shared" si="22"/>
        <v>N</v>
      </c>
      <c r="N725" s="1292" t="str">
        <f>IF(ISNUMBER(SEARCH(kpi_catalog[[#Headers],[YTD]],$K725)),"Y","N")</f>
        <v>N</v>
      </c>
      <c r="O725" s="1292" t="str">
        <f>IF(ISNUMBER(SEARCH(kpi_catalog[[#Headers],[MTD]],$K725)),"Y","N")</f>
        <v>N</v>
      </c>
      <c r="P725" s="1292" t="str">
        <f>IF(ISNUMBER(SEARCH(kpi_catalog[[#Headers],[Selected period]],$K725)),"Y","N")</f>
        <v>N</v>
      </c>
      <c r="Q725" s="1318" t="s">
        <v>4341</v>
      </c>
      <c r="R725" s="1319" t="str">
        <f>IF(ISNUMBER(SEARCH(kpi_catalog[[#Headers],[Division]],$Q725)),"Y","N")</f>
        <v>Y</v>
      </c>
      <c r="S725" s="1294" t="str">
        <f>IF(ISNUMBER(SEARCH(kpi_catalog[[#Headers],[Brand]],$Q725)),"Y","N")</f>
        <v>Y</v>
      </c>
      <c r="T725" s="1294" t="str">
        <f>IF(ISNUMBER(SEARCH(kpi_catalog[[#Headers],[Acquisition Period]],$Q725)),"Y","N")</f>
        <v>N</v>
      </c>
      <c r="U725" s="1294" t="str">
        <f>IF(ISNUMBER(SEARCH(kpi_catalog[[#Headers],[Engager Type]],$Q725)),"Y","N")</f>
        <v>N</v>
      </c>
      <c r="V725" s="1294" t="str">
        <f>IF(ISNUMBER(SEARCH(kpi_catalog[[#Headers],[Buyer Type]],$Q725)),"Y","N")</f>
        <v>N</v>
      </c>
      <c r="W725" s="1294" t="str">
        <f>IF(ISNUMBER(SEARCH(kpi_catalog[[#Headers],[Loyalty Filter]],$Q725)),"Y","N")</f>
        <v>N</v>
      </c>
      <c r="X725" s="1294" t="str">
        <f>IF(ISNUMBER(SEARCH(kpi_catalog[[#Headers],[Channel]],$Q725)),"Y","N")</f>
        <v>N</v>
      </c>
      <c r="Y725" s="1294" t="str">
        <f>IF(ISNUMBER(SEARCH(kpi_catalog[[#Headers],[Campaign ID]],$Q725)),"Y","N")</f>
        <v>N</v>
      </c>
      <c r="Z725" s="1294" t="str">
        <f>IF(ISNUMBER(SEARCH(kpi_catalog[[#Headers],[Channel]],$Q725)),"Y","N")</f>
        <v>N</v>
      </c>
      <c r="AA725" s="1294" t="str">
        <f>IF(ISNUMBER(SEARCH(kpi_catalog[[#Headers],[Campaign ID]],$Q725)),"Y","N")</f>
        <v>N</v>
      </c>
      <c r="AB725" s="1294" t="str">
        <f>IF(ISNUMBER(SEARCH(kpi_catalog[[#Headers],[Campaign Name]],$Q725)),"Y","N")</f>
        <v>N</v>
      </c>
      <c r="AC725" s="1294" t="str">
        <f>IF(ISNUMBER(SEARCH(kpi_catalog[[#Headers],[Touchpoint]],$Q725)),"Y","N")</f>
        <v>N</v>
      </c>
      <c r="AD725" s="1294" t="str">
        <f>IF(ISNUMBER(SEARCH(kpi_catalog[[#Headers],[Campaign type]],$Q725)),"Y","N")</f>
        <v>N</v>
      </c>
      <c r="AE725" s="1294" t="str">
        <f>IF(ISNUMBER(SEARCH(kpi_catalog[[#Headers],[Product franchise]],$Q725)),"Y","N")</f>
        <v>N</v>
      </c>
      <c r="AF725" s="1294" t="str">
        <f>IF(ISNUMBER(SEARCH(kpi_catalog[[#Headers],[Product code]],$Q725)),"Y","N")</f>
        <v>N</v>
      </c>
      <c r="AG725" s="1323"/>
      <c r="AH725" s="1296"/>
      <c r="AI725" s="1297"/>
      <c r="AJ725" s="1297"/>
    </row>
    <row r="726" spans="1:36" ht="30" customHeight="1">
      <c r="A726" s="1282">
        <v>724</v>
      </c>
      <c r="B726" s="1344" t="s">
        <v>4536</v>
      </c>
      <c r="C726" s="1296"/>
      <c r="D726" s="1355" t="s">
        <v>5997</v>
      </c>
      <c r="E726" s="1355" t="s">
        <v>5997</v>
      </c>
      <c r="F726" s="1355" t="s">
        <v>4845</v>
      </c>
      <c r="G726" s="1355" t="s">
        <v>3368</v>
      </c>
      <c r="H726" s="1355" t="s">
        <v>4392</v>
      </c>
      <c r="I726" s="1355" t="s">
        <v>4811</v>
      </c>
      <c r="J726" s="1318" t="s">
        <v>4812</v>
      </c>
      <c r="K726" s="1291" t="s">
        <v>5995</v>
      </c>
      <c r="L726" s="1292" t="str">
        <f>IF(ISNUMBER(SEARCH(kpi_catalog[[#Headers],[Till Date]],K726)),"Y","N")</f>
        <v>Y</v>
      </c>
      <c r="M726" s="1292" t="str">
        <f t="shared" si="22"/>
        <v>N</v>
      </c>
      <c r="N726" s="1292" t="str">
        <f>IF(ISNUMBER(SEARCH(kpi_catalog[[#Headers],[YTD]],$K726)),"Y","N")</f>
        <v>N</v>
      </c>
      <c r="O726" s="1292" t="str">
        <f>IF(ISNUMBER(SEARCH(kpi_catalog[[#Headers],[MTD]],$K726)),"Y","N")</f>
        <v>N</v>
      </c>
      <c r="P726" s="1292" t="str">
        <f>IF(ISNUMBER(SEARCH(kpi_catalog[[#Headers],[Selected period]],$K726)),"Y","N")</f>
        <v>N</v>
      </c>
      <c r="Q726" s="1318" t="s">
        <v>4341</v>
      </c>
      <c r="R726" s="1319" t="str">
        <f>IF(ISNUMBER(SEARCH(kpi_catalog[[#Headers],[Division]],$Q726)),"Y","N")</f>
        <v>Y</v>
      </c>
      <c r="S726" s="1294" t="str">
        <f>IF(ISNUMBER(SEARCH(kpi_catalog[[#Headers],[Brand]],$Q726)),"Y","N")</f>
        <v>Y</v>
      </c>
      <c r="T726" s="1294" t="str">
        <f>IF(ISNUMBER(SEARCH(kpi_catalog[[#Headers],[Acquisition Period]],$Q726)),"Y","N")</f>
        <v>N</v>
      </c>
      <c r="U726" s="1294" t="str">
        <f>IF(ISNUMBER(SEARCH(kpi_catalog[[#Headers],[Engager Type]],$Q726)),"Y","N")</f>
        <v>N</v>
      </c>
      <c r="V726" s="1294" t="str">
        <f>IF(ISNUMBER(SEARCH(kpi_catalog[[#Headers],[Buyer Type]],$Q726)),"Y","N")</f>
        <v>N</v>
      </c>
      <c r="W726" s="1294" t="str">
        <f>IF(ISNUMBER(SEARCH(kpi_catalog[[#Headers],[Loyalty Filter]],$Q726)),"Y","N")</f>
        <v>N</v>
      </c>
      <c r="X726" s="1294" t="str">
        <f>IF(ISNUMBER(SEARCH(kpi_catalog[[#Headers],[Channel]],$Q726)),"Y","N")</f>
        <v>N</v>
      </c>
      <c r="Y726" s="1294" t="str">
        <f>IF(ISNUMBER(SEARCH(kpi_catalog[[#Headers],[Campaign ID]],$Q726)),"Y","N")</f>
        <v>N</v>
      </c>
      <c r="Z726" s="1294" t="str">
        <f>IF(ISNUMBER(SEARCH(kpi_catalog[[#Headers],[Channel]],$Q726)),"Y","N")</f>
        <v>N</v>
      </c>
      <c r="AA726" s="1294" t="str">
        <f>IF(ISNUMBER(SEARCH(kpi_catalog[[#Headers],[Campaign ID]],$Q726)),"Y","N")</f>
        <v>N</v>
      </c>
      <c r="AB726" s="1294" t="str">
        <f>IF(ISNUMBER(SEARCH(kpi_catalog[[#Headers],[Campaign Name]],$Q726)),"Y","N")</f>
        <v>N</v>
      </c>
      <c r="AC726" s="1294" t="str">
        <f>IF(ISNUMBER(SEARCH(kpi_catalog[[#Headers],[Touchpoint]],$Q726)),"Y","N")</f>
        <v>N</v>
      </c>
      <c r="AD726" s="1294" t="str">
        <f>IF(ISNUMBER(SEARCH(kpi_catalog[[#Headers],[Campaign type]],$Q726)),"Y","N")</f>
        <v>N</v>
      </c>
      <c r="AE726" s="1294" t="str">
        <f>IF(ISNUMBER(SEARCH(kpi_catalog[[#Headers],[Product franchise]],$Q726)),"Y","N")</f>
        <v>N</v>
      </c>
      <c r="AF726" s="1294" t="str">
        <f>IF(ISNUMBER(SEARCH(kpi_catalog[[#Headers],[Product code]],$Q726)),"Y","N")</f>
        <v>N</v>
      </c>
      <c r="AG726" s="1323"/>
      <c r="AH726" s="1296"/>
      <c r="AI726" s="1297"/>
      <c r="AJ726" s="1297"/>
    </row>
    <row r="727" spans="1:36" ht="30" customHeight="1">
      <c r="A727" s="1282">
        <v>725</v>
      </c>
      <c r="B727" s="1344" t="s">
        <v>4536</v>
      </c>
      <c r="C727" s="1296"/>
      <c r="D727" s="1355" t="s">
        <v>5997</v>
      </c>
      <c r="E727" s="1355" t="s">
        <v>5997</v>
      </c>
      <c r="F727" s="1355" t="s">
        <v>4846</v>
      </c>
      <c r="G727" s="1355" t="s">
        <v>4339</v>
      </c>
      <c r="H727" s="1355" t="s">
        <v>4392</v>
      </c>
      <c r="I727" s="1355" t="s">
        <v>4811</v>
      </c>
      <c r="J727" s="1318" t="s">
        <v>4812</v>
      </c>
      <c r="K727" s="1291" t="s">
        <v>5995</v>
      </c>
      <c r="L727" s="1292" t="str">
        <f>IF(ISNUMBER(SEARCH(kpi_catalog[[#Headers],[Till Date]],K727)),"Y","N")</f>
        <v>Y</v>
      </c>
      <c r="M727" s="1292" t="str">
        <f t="shared" si="22"/>
        <v>N</v>
      </c>
      <c r="N727" s="1292" t="str">
        <f>IF(ISNUMBER(SEARCH(kpi_catalog[[#Headers],[YTD]],$K727)),"Y","N")</f>
        <v>N</v>
      </c>
      <c r="O727" s="1292" t="str">
        <f>IF(ISNUMBER(SEARCH(kpi_catalog[[#Headers],[MTD]],$K727)),"Y","N")</f>
        <v>N</v>
      </c>
      <c r="P727" s="1292" t="str">
        <f>IF(ISNUMBER(SEARCH(kpi_catalog[[#Headers],[Selected period]],$K727)),"Y","N")</f>
        <v>N</v>
      </c>
      <c r="Q727" s="1318" t="s">
        <v>4341</v>
      </c>
      <c r="R727" s="1319" t="str">
        <f>IF(ISNUMBER(SEARCH(kpi_catalog[[#Headers],[Division]],$Q727)),"Y","N")</f>
        <v>Y</v>
      </c>
      <c r="S727" s="1294" t="str">
        <f>IF(ISNUMBER(SEARCH(kpi_catalog[[#Headers],[Brand]],$Q727)),"Y","N")</f>
        <v>Y</v>
      </c>
      <c r="T727" s="1294" t="str">
        <f>IF(ISNUMBER(SEARCH(kpi_catalog[[#Headers],[Acquisition Period]],$Q727)),"Y","N")</f>
        <v>N</v>
      </c>
      <c r="U727" s="1294" t="str">
        <f>IF(ISNUMBER(SEARCH(kpi_catalog[[#Headers],[Engager Type]],$Q727)),"Y","N")</f>
        <v>N</v>
      </c>
      <c r="V727" s="1294" t="str">
        <f>IF(ISNUMBER(SEARCH(kpi_catalog[[#Headers],[Buyer Type]],$Q727)),"Y","N")</f>
        <v>N</v>
      </c>
      <c r="W727" s="1294" t="str">
        <f>IF(ISNUMBER(SEARCH(kpi_catalog[[#Headers],[Loyalty Filter]],$Q727)),"Y","N")</f>
        <v>N</v>
      </c>
      <c r="X727" s="1294" t="str">
        <f>IF(ISNUMBER(SEARCH(kpi_catalog[[#Headers],[Channel]],$Q727)),"Y","N")</f>
        <v>N</v>
      </c>
      <c r="Y727" s="1294" t="str">
        <f>IF(ISNUMBER(SEARCH(kpi_catalog[[#Headers],[Campaign ID]],$Q727)),"Y","N")</f>
        <v>N</v>
      </c>
      <c r="Z727" s="1294" t="str">
        <f>IF(ISNUMBER(SEARCH(kpi_catalog[[#Headers],[Channel]],$Q727)),"Y","N")</f>
        <v>N</v>
      </c>
      <c r="AA727" s="1294" t="str">
        <f>IF(ISNUMBER(SEARCH(kpi_catalog[[#Headers],[Campaign ID]],$Q727)),"Y","N")</f>
        <v>N</v>
      </c>
      <c r="AB727" s="1294" t="str">
        <f>IF(ISNUMBER(SEARCH(kpi_catalog[[#Headers],[Campaign Name]],$Q727)),"Y","N")</f>
        <v>N</v>
      </c>
      <c r="AC727" s="1294" t="str">
        <f>IF(ISNUMBER(SEARCH(kpi_catalog[[#Headers],[Touchpoint]],$Q727)),"Y","N")</f>
        <v>N</v>
      </c>
      <c r="AD727" s="1294" t="str">
        <f>IF(ISNUMBER(SEARCH(kpi_catalog[[#Headers],[Campaign type]],$Q727)),"Y","N")</f>
        <v>N</v>
      </c>
      <c r="AE727" s="1294" t="str">
        <f>IF(ISNUMBER(SEARCH(kpi_catalog[[#Headers],[Product franchise]],$Q727)),"Y","N")</f>
        <v>N</v>
      </c>
      <c r="AF727" s="1294" t="str">
        <f>IF(ISNUMBER(SEARCH(kpi_catalog[[#Headers],[Product code]],$Q727)),"Y","N")</f>
        <v>N</v>
      </c>
      <c r="AG727" s="1323"/>
      <c r="AH727" s="1296"/>
      <c r="AI727" s="1297"/>
      <c r="AJ727" s="1297"/>
    </row>
    <row r="728" spans="1:36" ht="30" customHeight="1">
      <c r="A728" s="1282">
        <v>726</v>
      </c>
      <c r="B728" s="1344" t="s">
        <v>4536</v>
      </c>
      <c r="C728" s="1296"/>
      <c r="D728" s="1355" t="s">
        <v>5997</v>
      </c>
      <c r="E728" s="1355" t="s">
        <v>5997</v>
      </c>
      <c r="F728" s="1355" t="s">
        <v>4847</v>
      </c>
      <c r="G728" s="1355" t="s">
        <v>4339</v>
      </c>
      <c r="H728" s="1355" t="s">
        <v>4392</v>
      </c>
      <c r="I728" s="1355" t="s">
        <v>4811</v>
      </c>
      <c r="J728" s="1318" t="s">
        <v>4812</v>
      </c>
      <c r="K728" s="1291" t="s">
        <v>5995</v>
      </c>
      <c r="L728" s="1292" t="str">
        <f>IF(ISNUMBER(SEARCH(kpi_catalog[[#Headers],[Till Date]],K728)),"Y","N")</f>
        <v>Y</v>
      </c>
      <c r="M728" s="1292" t="str">
        <f t="shared" si="22"/>
        <v>N</v>
      </c>
      <c r="N728" s="1292" t="str">
        <f>IF(ISNUMBER(SEARCH(kpi_catalog[[#Headers],[YTD]],$K728)),"Y","N")</f>
        <v>N</v>
      </c>
      <c r="O728" s="1292" t="str">
        <f>IF(ISNUMBER(SEARCH(kpi_catalog[[#Headers],[MTD]],$K728)),"Y","N")</f>
        <v>N</v>
      </c>
      <c r="P728" s="1292" t="str">
        <f>IF(ISNUMBER(SEARCH(kpi_catalog[[#Headers],[Selected period]],$K728)),"Y","N")</f>
        <v>N</v>
      </c>
      <c r="Q728" s="1318" t="s">
        <v>4341</v>
      </c>
      <c r="R728" s="1319" t="str">
        <f>IF(ISNUMBER(SEARCH(kpi_catalog[[#Headers],[Division]],$Q728)),"Y","N")</f>
        <v>Y</v>
      </c>
      <c r="S728" s="1294" t="str">
        <f>IF(ISNUMBER(SEARCH(kpi_catalog[[#Headers],[Brand]],$Q728)),"Y","N")</f>
        <v>Y</v>
      </c>
      <c r="T728" s="1294" t="str">
        <f>IF(ISNUMBER(SEARCH(kpi_catalog[[#Headers],[Acquisition Period]],$Q728)),"Y","N")</f>
        <v>N</v>
      </c>
      <c r="U728" s="1294" t="str">
        <f>IF(ISNUMBER(SEARCH(kpi_catalog[[#Headers],[Engager Type]],$Q728)),"Y","N")</f>
        <v>N</v>
      </c>
      <c r="V728" s="1294" t="str">
        <f>IF(ISNUMBER(SEARCH(kpi_catalog[[#Headers],[Buyer Type]],$Q728)),"Y","N")</f>
        <v>N</v>
      </c>
      <c r="W728" s="1294" t="str">
        <f>IF(ISNUMBER(SEARCH(kpi_catalog[[#Headers],[Loyalty Filter]],$Q728)),"Y","N")</f>
        <v>N</v>
      </c>
      <c r="X728" s="1294" t="str">
        <f>IF(ISNUMBER(SEARCH(kpi_catalog[[#Headers],[Channel]],$Q728)),"Y","N")</f>
        <v>N</v>
      </c>
      <c r="Y728" s="1294" t="str">
        <f>IF(ISNUMBER(SEARCH(kpi_catalog[[#Headers],[Campaign ID]],$Q728)),"Y","N")</f>
        <v>N</v>
      </c>
      <c r="Z728" s="1294" t="str">
        <f>IF(ISNUMBER(SEARCH(kpi_catalog[[#Headers],[Channel]],$Q728)),"Y","N")</f>
        <v>N</v>
      </c>
      <c r="AA728" s="1294" t="str">
        <f>IF(ISNUMBER(SEARCH(kpi_catalog[[#Headers],[Campaign ID]],$Q728)),"Y","N")</f>
        <v>N</v>
      </c>
      <c r="AB728" s="1294" t="str">
        <f>IF(ISNUMBER(SEARCH(kpi_catalog[[#Headers],[Campaign Name]],$Q728)),"Y","N")</f>
        <v>N</v>
      </c>
      <c r="AC728" s="1294" t="str">
        <f>IF(ISNUMBER(SEARCH(kpi_catalog[[#Headers],[Touchpoint]],$Q728)),"Y","N")</f>
        <v>N</v>
      </c>
      <c r="AD728" s="1294" t="str">
        <f>IF(ISNUMBER(SEARCH(kpi_catalog[[#Headers],[Campaign type]],$Q728)),"Y","N")</f>
        <v>N</v>
      </c>
      <c r="AE728" s="1294" t="str">
        <f>IF(ISNUMBER(SEARCH(kpi_catalog[[#Headers],[Product franchise]],$Q728)),"Y","N")</f>
        <v>N</v>
      </c>
      <c r="AF728" s="1294" t="str">
        <f>IF(ISNUMBER(SEARCH(kpi_catalog[[#Headers],[Product code]],$Q728)),"Y","N")</f>
        <v>N</v>
      </c>
      <c r="AG728" s="1323"/>
      <c r="AH728" s="1296"/>
      <c r="AI728" s="1297"/>
      <c r="AJ728" s="1297"/>
    </row>
    <row r="729" spans="1:36" ht="30" customHeight="1">
      <c r="A729" s="1282">
        <v>727</v>
      </c>
      <c r="B729" s="1344" t="s">
        <v>4536</v>
      </c>
      <c r="C729" s="1296"/>
      <c r="D729" s="1355" t="s">
        <v>5997</v>
      </c>
      <c r="E729" s="1355" t="s">
        <v>5997</v>
      </c>
      <c r="F729" s="1355" t="s">
        <v>4848</v>
      </c>
      <c r="G729" s="1355" t="s">
        <v>4352</v>
      </c>
      <c r="H729" s="1355" t="s">
        <v>4392</v>
      </c>
      <c r="I729" s="1355" t="s">
        <v>4811</v>
      </c>
      <c r="J729" s="1318" t="s">
        <v>4812</v>
      </c>
      <c r="K729" s="1291" t="s">
        <v>5995</v>
      </c>
      <c r="L729" s="1292" t="str">
        <f>IF(ISNUMBER(SEARCH(kpi_catalog[[#Headers],[Till Date]],K729)),"Y","N")</f>
        <v>Y</v>
      </c>
      <c r="M729" s="1292" t="str">
        <f t="shared" si="22"/>
        <v>N</v>
      </c>
      <c r="N729" s="1292" t="str">
        <f>IF(ISNUMBER(SEARCH(kpi_catalog[[#Headers],[YTD]],$K729)),"Y","N")</f>
        <v>N</v>
      </c>
      <c r="O729" s="1292" t="str">
        <f>IF(ISNUMBER(SEARCH(kpi_catalog[[#Headers],[MTD]],$K729)),"Y","N")</f>
        <v>N</v>
      </c>
      <c r="P729" s="1292" t="str">
        <f>IF(ISNUMBER(SEARCH(kpi_catalog[[#Headers],[Selected period]],$K729)),"Y","N")</f>
        <v>N</v>
      </c>
      <c r="Q729" s="1318" t="s">
        <v>4341</v>
      </c>
      <c r="R729" s="1319" t="str">
        <f>IF(ISNUMBER(SEARCH(kpi_catalog[[#Headers],[Division]],$Q729)),"Y","N")</f>
        <v>Y</v>
      </c>
      <c r="S729" s="1294" t="str">
        <f>IF(ISNUMBER(SEARCH(kpi_catalog[[#Headers],[Brand]],$Q729)),"Y","N")</f>
        <v>Y</v>
      </c>
      <c r="T729" s="1294" t="str">
        <f>IF(ISNUMBER(SEARCH(kpi_catalog[[#Headers],[Acquisition Period]],$Q729)),"Y","N")</f>
        <v>N</v>
      </c>
      <c r="U729" s="1294" t="str">
        <f>IF(ISNUMBER(SEARCH(kpi_catalog[[#Headers],[Engager Type]],$Q729)),"Y","N")</f>
        <v>N</v>
      </c>
      <c r="V729" s="1294" t="str">
        <f>IF(ISNUMBER(SEARCH(kpi_catalog[[#Headers],[Buyer Type]],$Q729)),"Y","N")</f>
        <v>N</v>
      </c>
      <c r="W729" s="1294" t="str">
        <f>IF(ISNUMBER(SEARCH(kpi_catalog[[#Headers],[Loyalty Filter]],$Q729)),"Y","N")</f>
        <v>N</v>
      </c>
      <c r="X729" s="1294" t="str">
        <f>IF(ISNUMBER(SEARCH(kpi_catalog[[#Headers],[Channel]],$Q729)),"Y","N")</f>
        <v>N</v>
      </c>
      <c r="Y729" s="1294" t="str">
        <f>IF(ISNUMBER(SEARCH(kpi_catalog[[#Headers],[Campaign ID]],$Q729)),"Y","N")</f>
        <v>N</v>
      </c>
      <c r="Z729" s="1294" t="str">
        <f>IF(ISNUMBER(SEARCH(kpi_catalog[[#Headers],[Channel]],$Q729)),"Y","N")</f>
        <v>N</v>
      </c>
      <c r="AA729" s="1294" t="str">
        <f>IF(ISNUMBER(SEARCH(kpi_catalog[[#Headers],[Campaign ID]],$Q729)),"Y","N")</f>
        <v>N</v>
      </c>
      <c r="AB729" s="1294" t="str">
        <f>IF(ISNUMBER(SEARCH(kpi_catalog[[#Headers],[Campaign Name]],$Q729)),"Y","N")</f>
        <v>N</v>
      </c>
      <c r="AC729" s="1294" t="str">
        <f>IF(ISNUMBER(SEARCH(kpi_catalog[[#Headers],[Touchpoint]],$Q729)),"Y","N")</f>
        <v>N</v>
      </c>
      <c r="AD729" s="1294" t="str">
        <f>IF(ISNUMBER(SEARCH(kpi_catalog[[#Headers],[Campaign type]],$Q729)),"Y","N")</f>
        <v>N</v>
      </c>
      <c r="AE729" s="1294" t="str">
        <f>IF(ISNUMBER(SEARCH(kpi_catalog[[#Headers],[Product franchise]],$Q729)),"Y","N")</f>
        <v>N</v>
      </c>
      <c r="AF729" s="1294" t="str">
        <f>IF(ISNUMBER(SEARCH(kpi_catalog[[#Headers],[Product code]],$Q729)),"Y","N")</f>
        <v>N</v>
      </c>
      <c r="AG729" s="1323"/>
      <c r="AH729" s="1296"/>
      <c r="AI729" s="1297"/>
      <c r="AJ729" s="1297"/>
    </row>
    <row r="730" spans="1:36" ht="30" customHeight="1">
      <c r="A730" s="1282">
        <v>728</v>
      </c>
      <c r="B730" s="1344" t="s">
        <v>4536</v>
      </c>
      <c r="C730" s="1296"/>
      <c r="D730" s="1355" t="s">
        <v>5997</v>
      </c>
      <c r="E730" s="1355" t="s">
        <v>5997</v>
      </c>
      <c r="F730" s="1355" t="s">
        <v>4849</v>
      </c>
      <c r="G730" s="1355" t="s">
        <v>3368</v>
      </c>
      <c r="H730" s="1355" t="s">
        <v>4392</v>
      </c>
      <c r="I730" s="1355" t="s">
        <v>4811</v>
      </c>
      <c r="J730" s="1318" t="s">
        <v>4812</v>
      </c>
      <c r="K730" s="1291" t="s">
        <v>5995</v>
      </c>
      <c r="L730" s="1292" t="str">
        <f>IF(ISNUMBER(SEARCH(kpi_catalog[[#Headers],[Till Date]],K730)),"Y","N")</f>
        <v>Y</v>
      </c>
      <c r="M730" s="1292" t="str">
        <f t="shared" si="22"/>
        <v>N</v>
      </c>
      <c r="N730" s="1292" t="str">
        <f>IF(ISNUMBER(SEARCH(kpi_catalog[[#Headers],[YTD]],$K730)),"Y","N")</f>
        <v>N</v>
      </c>
      <c r="O730" s="1292" t="str">
        <f>IF(ISNUMBER(SEARCH(kpi_catalog[[#Headers],[MTD]],$K730)),"Y","N")</f>
        <v>N</v>
      </c>
      <c r="P730" s="1292" t="str">
        <f>IF(ISNUMBER(SEARCH(kpi_catalog[[#Headers],[Selected period]],$K730)),"Y","N")</f>
        <v>N</v>
      </c>
      <c r="Q730" s="1318" t="s">
        <v>4341</v>
      </c>
      <c r="R730" s="1319" t="str">
        <f>IF(ISNUMBER(SEARCH(kpi_catalog[[#Headers],[Division]],$Q730)),"Y","N")</f>
        <v>Y</v>
      </c>
      <c r="S730" s="1294" t="str">
        <f>IF(ISNUMBER(SEARCH(kpi_catalog[[#Headers],[Brand]],$Q730)),"Y","N")</f>
        <v>Y</v>
      </c>
      <c r="T730" s="1294" t="str">
        <f>IF(ISNUMBER(SEARCH(kpi_catalog[[#Headers],[Acquisition Period]],$Q730)),"Y","N")</f>
        <v>N</v>
      </c>
      <c r="U730" s="1294" t="str">
        <f>IF(ISNUMBER(SEARCH(kpi_catalog[[#Headers],[Engager Type]],$Q730)),"Y","N")</f>
        <v>N</v>
      </c>
      <c r="V730" s="1294" t="str">
        <f>IF(ISNUMBER(SEARCH(kpi_catalog[[#Headers],[Buyer Type]],$Q730)),"Y","N")</f>
        <v>N</v>
      </c>
      <c r="W730" s="1294" t="str">
        <f>IF(ISNUMBER(SEARCH(kpi_catalog[[#Headers],[Loyalty Filter]],$Q730)),"Y","N")</f>
        <v>N</v>
      </c>
      <c r="X730" s="1294" t="str">
        <f>IF(ISNUMBER(SEARCH(kpi_catalog[[#Headers],[Channel]],$Q730)),"Y","N")</f>
        <v>N</v>
      </c>
      <c r="Y730" s="1294" t="str">
        <f>IF(ISNUMBER(SEARCH(kpi_catalog[[#Headers],[Campaign ID]],$Q730)),"Y","N")</f>
        <v>N</v>
      </c>
      <c r="Z730" s="1294" t="str">
        <f>IF(ISNUMBER(SEARCH(kpi_catalog[[#Headers],[Channel]],$Q730)),"Y","N")</f>
        <v>N</v>
      </c>
      <c r="AA730" s="1294" t="str">
        <f>IF(ISNUMBER(SEARCH(kpi_catalog[[#Headers],[Campaign ID]],$Q730)),"Y","N")</f>
        <v>N</v>
      </c>
      <c r="AB730" s="1294" t="str">
        <f>IF(ISNUMBER(SEARCH(kpi_catalog[[#Headers],[Campaign Name]],$Q730)),"Y","N")</f>
        <v>N</v>
      </c>
      <c r="AC730" s="1294" t="str">
        <f>IF(ISNUMBER(SEARCH(kpi_catalog[[#Headers],[Touchpoint]],$Q730)),"Y","N")</f>
        <v>N</v>
      </c>
      <c r="AD730" s="1294" t="str">
        <f>IF(ISNUMBER(SEARCH(kpi_catalog[[#Headers],[Campaign type]],$Q730)),"Y","N")</f>
        <v>N</v>
      </c>
      <c r="AE730" s="1294" t="str">
        <f>IF(ISNUMBER(SEARCH(kpi_catalog[[#Headers],[Product franchise]],$Q730)),"Y","N")</f>
        <v>N</v>
      </c>
      <c r="AF730" s="1294" t="str">
        <f>IF(ISNUMBER(SEARCH(kpi_catalog[[#Headers],[Product code]],$Q730)),"Y","N")</f>
        <v>N</v>
      </c>
      <c r="AG730" s="1323"/>
      <c r="AH730" s="1296"/>
      <c r="AI730" s="1297"/>
      <c r="AJ730" s="1297"/>
    </row>
    <row r="731" spans="1:36" ht="30" customHeight="1">
      <c r="A731" s="1282">
        <v>729</v>
      </c>
      <c r="B731" s="1344" t="s">
        <v>4536</v>
      </c>
      <c r="C731" s="1296"/>
      <c r="D731" s="1355" t="s">
        <v>5997</v>
      </c>
      <c r="E731" s="1355" t="s">
        <v>5997</v>
      </c>
      <c r="F731" s="1355" t="s">
        <v>4850</v>
      </c>
      <c r="G731" s="1355" t="s">
        <v>4339</v>
      </c>
      <c r="H731" s="1355" t="s">
        <v>4392</v>
      </c>
      <c r="I731" s="1355" t="s">
        <v>4811</v>
      </c>
      <c r="J731" s="1318" t="s">
        <v>4812</v>
      </c>
      <c r="K731" s="1291" t="s">
        <v>5995</v>
      </c>
      <c r="L731" s="1292" t="str">
        <f>IF(ISNUMBER(SEARCH(kpi_catalog[[#Headers],[Till Date]],K731)),"Y","N")</f>
        <v>Y</v>
      </c>
      <c r="M731" s="1292" t="str">
        <f t="shared" si="22"/>
        <v>N</v>
      </c>
      <c r="N731" s="1292" t="str">
        <f>IF(ISNUMBER(SEARCH(kpi_catalog[[#Headers],[YTD]],$K731)),"Y","N")</f>
        <v>N</v>
      </c>
      <c r="O731" s="1292" t="str">
        <f>IF(ISNUMBER(SEARCH(kpi_catalog[[#Headers],[MTD]],$K731)),"Y","N")</f>
        <v>N</v>
      </c>
      <c r="P731" s="1292" t="str">
        <f>IF(ISNUMBER(SEARCH(kpi_catalog[[#Headers],[Selected period]],$K731)),"Y","N")</f>
        <v>N</v>
      </c>
      <c r="Q731" s="1318" t="s">
        <v>4341</v>
      </c>
      <c r="R731" s="1319" t="str">
        <f>IF(ISNUMBER(SEARCH(kpi_catalog[[#Headers],[Division]],$Q731)),"Y","N")</f>
        <v>Y</v>
      </c>
      <c r="S731" s="1294" t="str">
        <f>IF(ISNUMBER(SEARCH(kpi_catalog[[#Headers],[Brand]],$Q731)),"Y","N")</f>
        <v>Y</v>
      </c>
      <c r="T731" s="1294" t="str">
        <f>IF(ISNUMBER(SEARCH(kpi_catalog[[#Headers],[Acquisition Period]],$Q731)),"Y","N")</f>
        <v>N</v>
      </c>
      <c r="U731" s="1294" t="str">
        <f>IF(ISNUMBER(SEARCH(kpi_catalog[[#Headers],[Engager Type]],$Q731)),"Y","N")</f>
        <v>N</v>
      </c>
      <c r="V731" s="1294" t="str">
        <f>IF(ISNUMBER(SEARCH(kpi_catalog[[#Headers],[Buyer Type]],$Q731)),"Y","N")</f>
        <v>N</v>
      </c>
      <c r="W731" s="1294" t="str">
        <f>IF(ISNUMBER(SEARCH(kpi_catalog[[#Headers],[Loyalty Filter]],$Q731)),"Y","N")</f>
        <v>N</v>
      </c>
      <c r="X731" s="1294" t="str">
        <f>IF(ISNUMBER(SEARCH(kpi_catalog[[#Headers],[Channel]],$Q731)),"Y","N")</f>
        <v>N</v>
      </c>
      <c r="Y731" s="1294" t="str">
        <f>IF(ISNUMBER(SEARCH(kpi_catalog[[#Headers],[Campaign ID]],$Q731)),"Y","N")</f>
        <v>N</v>
      </c>
      <c r="Z731" s="1294" t="str">
        <f>IF(ISNUMBER(SEARCH(kpi_catalog[[#Headers],[Channel]],$Q731)),"Y","N")</f>
        <v>N</v>
      </c>
      <c r="AA731" s="1294" t="str">
        <f>IF(ISNUMBER(SEARCH(kpi_catalog[[#Headers],[Campaign ID]],$Q731)),"Y","N")</f>
        <v>N</v>
      </c>
      <c r="AB731" s="1294" t="str">
        <f>IF(ISNUMBER(SEARCH(kpi_catalog[[#Headers],[Campaign Name]],$Q731)),"Y","N")</f>
        <v>N</v>
      </c>
      <c r="AC731" s="1294" t="str">
        <f>IF(ISNUMBER(SEARCH(kpi_catalog[[#Headers],[Touchpoint]],$Q731)),"Y","N")</f>
        <v>N</v>
      </c>
      <c r="AD731" s="1294" t="str">
        <f>IF(ISNUMBER(SEARCH(kpi_catalog[[#Headers],[Campaign type]],$Q731)),"Y","N")</f>
        <v>N</v>
      </c>
      <c r="AE731" s="1294" t="str">
        <f>IF(ISNUMBER(SEARCH(kpi_catalog[[#Headers],[Product franchise]],$Q731)),"Y","N")</f>
        <v>N</v>
      </c>
      <c r="AF731" s="1294" t="str">
        <f>IF(ISNUMBER(SEARCH(kpi_catalog[[#Headers],[Product code]],$Q731)),"Y","N")</f>
        <v>N</v>
      </c>
      <c r="AG731" s="1323"/>
      <c r="AH731" s="1296"/>
      <c r="AI731" s="1297"/>
      <c r="AJ731" s="1297"/>
    </row>
    <row r="732" spans="1:36" ht="30" customHeight="1">
      <c r="A732" s="1282">
        <v>730</v>
      </c>
      <c r="B732" s="1344" t="s">
        <v>4536</v>
      </c>
      <c r="C732" s="1296"/>
      <c r="D732" s="1355" t="s">
        <v>5997</v>
      </c>
      <c r="E732" s="1355" t="s">
        <v>5997</v>
      </c>
      <c r="F732" s="1355" t="s">
        <v>4851</v>
      </c>
      <c r="G732" s="1355" t="s">
        <v>4339</v>
      </c>
      <c r="H732" s="1355" t="s">
        <v>4392</v>
      </c>
      <c r="I732" s="1355" t="s">
        <v>4811</v>
      </c>
      <c r="J732" s="1318" t="s">
        <v>4812</v>
      </c>
      <c r="K732" s="1291" t="s">
        <v>5995</v>
      </c>
      <c r="L732" s="1292" t="str">
        <f>IF(ISNUMBER(SEARCH(kpi_catalog[[#Headers],[Till Date]],K732)),"Y","N")</f>
        <v>Y</v>
      </c>
      <c r="M732" s="1292" t="str">
        <f t="shared" si="22"/>
        <v>N</v>
      </c>
      <c r="N732" s="1292" t="str">
        <f>IF(ISNUMBER(SEARCH(kpi_catalog[[#Headers],[YTD]],$K732)),"Y","N")</f>
        <v>N</v>
      </c>
      <c r="O732" s="1292" t="str">
        <f>IF(ISNUMBER(SEARCH(kpi_catalog[[#Headers],[MTD]],$K732)),"Y","N")</f>
        <v>N</v>
      </c>
      <c r="P732" s="1292" t="str">
        <f>IF(ISNUMBER(SEARCH(kpi_catalog[[#Headers],[Selected period]],$K732)),"Y","N")</f>
        <v>N</v>
      </c>
      <c r="Q732" s="1318" t="s">
        <v>4341</v>
      </c>
      <c r="R732" s="1319" t="str">
        <f>IF(ISNUMBER(SEARCH(kpi_catalog[[#Headers],[Division]],$Q732)),"Y","N")</f>
        <v>Y</v>
      </c>
      <c r="S732" s="1294" t="str">
        <f>IF(ISNUMBER(SEARCH(kpi_catalog[[#Headers],[Brand]],$Q732)),"Y","N")</f>
        <v>Y</v>
      </c>
      <c r="T732" s="1294" t="str">
        <f>IF(ISNUMBER(SEARCH(kpi_catalog[[#Headers],[Acquisition Period]],$Q732)),"Y","N")</f>
        <v>N</v>
      </c>
      <c r="U732" s="1294" t="str">
        <f>IF(ISNUMBER(SEARCH(kpi_catalog[[#Headers],[Engager Type]],$Q732)),"Y","N")</f>
        <v>N</v>
      </c>
      <c r="V732" s="1294" t="str">
        <f>IF(ISNUMBER(SEARCH(kpi_catalog[[#Headers],[Buyer Type]],$Q732)),"Y","N")</f>
        <v>N</v>
      </c>
      <c r="W732" s="1294" t="str">
        <f>IF(ISNUMBER(SEARCH(kpi_catalog[[#Headers],[Loyalty Filter]],$Q732)),"Y","N")</f>
        <v>N</v>
      </c>
      <c r="X732" s="1294" t="str">
        <f>IF(ISNUMBER(SEARCH(kpi_catalog[[#Headers],[Channel]],$Q732)),"Y","N")</f>
        <v>N</v>
      </c>
      <c r="Y732" s="1294" t="str">
        <f>IF(ISNUMBER(SEARCH(kpi_catalog[[#Headers],[Campaign ID]],$Q732)),"Y","N")</f>
        <v>N</v>
      </c>
      <c r="Z732" s="1294" t="str">
        <f>IF(ISNUMBER(SEARCH(kpi_catalog[[#Headers],[Channel]],$Q732)),"Y","N")</f>
        <v>N</v>
      </c>
      <c r="AA732" s="1294" t="str">
        <f>IF(ISNUMBER(SEARCH(kpi_catalog[[#Headers],[Campaign ID]],$Q732)),"Y","N")</f>
        <v>N</v>
      </c>
      <c r="AB732" s="1294" t="str">
        <f>IF(ISNUMBER(SEARCH(kpi_catalog[[#Headers],[Campaign Name]],$Q732)),"Y","N")</f>
        <v>N</v>
      </c>
      <c r="AC732" s="1294" t="str">
        <f>IF(ISNUMBER(SEARCH(kpi_catalog[[#Headers],[Touchpoint]],$Q732)),"Y","N")</f>
        <v>N</v>
      </c>
      <c r="AD732" s="1294" t="str">
        <f>IF(ISNUMBER(SEARCH(kpi_catalog[[#Headers],[Campaign type]],$Q732)),"Y","N")</f>
        <v>N</v>
      </c>
      <c r="AE732" s="1294" t="str">
        <f>IF(ISNUMBER(SEARCH(kpi_catalog[[#Headers],[Product franchise]],$Q732)),"Y","N")</f>
        <v>N</v>
      </c>
      <c r="AF732" s="1294" t="str">
        <f>IF(ISNUMBER(SEARCH(kpi_catalog[[#Headers],[Product code]],$Q732)),"Y","N")</f>
        <v>N</v>
      </c>
      <c r="AG732" s="1323"/>
      <c r="AH732" s="1296"/>
      <c r="AI732" s="1297"/>
      <c r="AJ732" s="1297"/>
    </row>
    <row r="733" spans="1:36" ht="30" customHeight="1">
      <c r="A733" s="1282">
        <v>731</v>
      </c>
      <c r="B733" s="1344" t="s">
        <v>4536</v>
      </c>
      <c r="C733" s="1296"/>
      <c r="D733" s="1355" t="s">
        <v>5997</v>
      </c>
      <c r="E733" s="1355" t="s">
        <v>5997</v>
      </c>
      <c r="F733" s="1355" t="s">
        <v>4852</v>
      </c>
      <c r="G733" s="1355" t="s">
        <v>4352</v>
      </c>
      <c r="H733" s="1355" t="s">
        <v>4392</v>
      </c>
      <c r="I733" s="1355" t="s">
        <v>4811</v>
      </c>
      <c r="J733" s="1318" t="s">
        <v>4812</v>
      </c>
      <c r="K733" s="1291" t="s">
        <v>5995</v>
      </c>
      <c r="L733" s="1292" t="str">
        <f>IF(ISNUMBER(SEARCH(kpi_catalog[[#Headers],[Till Date]],K733)),"Y","N")</f>
        <v>Y</v>
      </c>
      <c r="M733" s="1292" t="str">
        <f t="shared" si="22"/>
        <v>N</v>
      </c>
      <c r="N733" s="1292" t="str">
        <f>IF(ISNUMBER(SEARCH(kpi_catalog[[#Headers],[YTD]],$K733)),"Y","N")</f>
        <v>N</v>
      </c>
      <c r="O733" s="1292" t="str">
        <f>IF(ISNUMBER(SEARCH(kpi_catalog[[#Headers],[MTD]],$K733)),"Y","N")</f>
        <v>N</v>
      </c>
      <c r="P733" s="1292" t="str">
        <f>IF(ISNUMBER(SEARCH(kpi_catalog[[#Headers],[Selected period]],$K733)),"Y","N")</f>
        <v>N</v>
      </c>
      <c r="Q733" s="1318" t="s">
        <v>4341</v>
      </c>
      <c r="R733" s="1319" t="str">
        <f>IF(ISNUMBER(SEARCH(kpi_catalog[[#Headers],[Division]],$Q733)),"Y","N")</f>
        <v>Y</v>
      </c>
      <c r="S733" s="1294" t="str">
        <f>IF(ISNUMBER(SEARCH(kpi_catalog[[#Headers],[Brand]],$Q733)),"Y","N")</f>
        <v>Y</v>
      </c>
      <c r="T733" s="1294" t="str">
        <f>IF(ISNUMBER(SEARCH(kpi_catalog[[#Headers],[Acquisition Period]],$Q733)),"Y","N")</f>
        <v>N</v>
      </c>
      <c r="U733" s="1294" t="str">
        <f>IF(ISNUMBER(SEARCH(kpi_catalog[[#Headers],[Engager Type]],$Q733)),"Y","N")</f>
        <v>N</v>
      </c>
      <c r="V733" s="1294" t="str">
        <f>IF(ISNUMBER(SEARCH(kpi_catalog[[#Headers],[Buyer Type]],$Q733)),"Y","N")</f>
        <v>N</v>
      </c>
      <c r="W733" s="1294" t="str">
        <f>IF(ISNUMBER(SEARCH(kpi_catalog[[#Headers],[Loyalty Filter]],$Q733)),"Y","N")</f>
        <v>N</v>
      </c>
      <c r="X733" s="1294" t="str">
        <f>IF(ISNUMBER(SEARCH(kpi_catalog[[#Headers],[Channel]],$Q733)),"Y","N")</f>
        <v>N</v>
      </c>
      <c r="Y733" s="1294" t="str">
        <f>IF(ISNUMBER(SEARCH(kpi_catalog[[#Headers],[Campaign ID]],$Q733)),"Y","N")</f>
        <v>N</v>
      </c>
      <c r="Z733" s="1294" t="str">
        <f>IF(ISNUMBER(SEARCH(kpi_catalog[[#Headers],[Channel]],$Q733)),"Y","N")</f>
        <v>N</v>
      </c>
      <c r="AA733" s="1294" t="str">
        <f>IF(ISNUMBER(SEARCH(kpi_catalog[[#Headers],[Campaign ID]],$Q733)),"Y","N")</f>
        <v>N</v>
      </c>
      <c r="AB733" s="1294" t="str">
        <f>IF(ISNUMBER(SEARCH(kpi_catalog[[#Headers],[Campaign Name]],$Q733)),"Y","N")</f>
        <v>N</v>
      </c>
      <c r="AC733" s="1294" t="str">
        <f>IF(ISNUMBER(SEARCH(kpi_catalog[[#Headers],[Touchpoint]],$Q733)),"Y","N")</f>
        <v>N</v>
      </c>
      <c r="AD733" s="1294" t="str">
        <f>IF(ISNUMBER(SEARCH(kpi_catalog[[#Headers],[Campaign type]],$Q733)),"Y","N")</f>
        <v>N</v>
      </c>
      <c r="AE733" s="1294" t="str">
        <f>IF(ISNUMBER(SEARCH(kpi_catalog[[#Headers],[Product franchise]],$Q733)),"Y","N")</f>
        <v>N</v>
      </c>
      <c r="AF733" s="1294" t="str">
        <f>IF(ISNUMBER(SEARCH(kpi_catalog[[#Headers],[Product code]],$Q733)),"Y","N")</f>
        <v>N</v>
      </c>
      <c r="AG733" s="1323"/>
      <c r="AH733" s="1296"/>
      <c r="AI733" s="1297"/>
      <c r="AJ733" s="1297"/>
    </row>
    <row r="734" spans="1:36" ht="30" customHeight="1">
      <c r="A734" s="1282">
        <v>732</v>
      </c>
      <c r="B734" s="1344" t="s">
        <v>644</v>
      </c>
      <c r="C734" s="1296"/>
      <c r="D734" s="1355" t="s">
        <v>4853</v>
      </c>
      <c r="E734" s="1355" t="s">
        <v>4853</v>
      </c>
      <c r="F734" s="1355" t="s">
        <v>4853</v>
      </c>
      <c r="G734" s="1355" t="s">
        <v>3368</v>
      </c>
      <c r="H734" s="1355" t="s">
        <v>4392</v>
      </c>
      <c r="I734" s="1355" t="s">
        <v>4811</v>
      </c>
      <c r="J734" s="1318" t="s">
        <v>4812</v>
      </c>
      <c r="K734" s="1291" t="s">
        <v>5995</v>
      </c>
      <c r="L734" s="1292" t="str">
        <f>IF(ISNUMBER(SEARCH(kpi_catalog[[#Headers],[Till Date]],K734)),"Y","N")</f>
        <v>Y</v>
      </c>
      <c r="M734" s="1292" t="str">
        <f t="shared" si="22"/>
        <v>N</v>
      </c>
      <c r="N734" s="1292" t="str">
        <f>IF(ISNUMBER(SEARCH(kpi_catalog[[#Headers],[YTD]],$K734)),"Y","N")</f>
        <v>N</v>
      </c>
      <c r="O734" s="1292" t="str">
        <f>IF(ISNUMBER(SEARCH(kpi_catalog[[#Headers],[MTD]],$K734)),"Y","N")</f>
        <v>N</v>
      </c>
      <c r="P734" s="1292" t="str">
        <f>IF(ISNUMBER(SEARCH(kpi_catalog[[#Headers],[Selected period]],$K734)),"Y","N")</f>
        <v>N</v>
      </c>
      <c r="Q734" s="1318" t="s">
        <v>4341</v>
      </c>
      <c r="R734" s="1319" t="str">
        <f>IF(ISNUMBER(SEARCH(kpi_catalog[[#Headers],[Division]],$Q734)),"Y","N")</f>
        <v>Y</v>
      </c>
      <c r="S734" s="1294" t="str">
        <f>IF(ISNUMBER(SEARCH(kpi_catalog[[#Headers],[Brand]],$Q734)),"Y","N")</f>
        <v>Y</v>
      </c>
      <c r="T734" s="1294" t="str">
        <f>IF(ISNUMBER(SEARCH(kpi_catalog[[#Headers],[Acquisition Period]],$Q734)),"Y","N")</f>
        <v>N</v>
      </c>
      <c r="U734" s="1294" t="str">
        <f>IF(ISNUMBER(SEARCH(kpi_catalog[[#Headers],[Engager Type]],$Q734)),"Y","N")</f>
        <v>N</v>
      </c>
      <c r="V734" s="1294" t="str">
        <f>IF(ISNUMBER(SEARCH(kpi_catalog[[#Headers],[Buyer Type]],$Q734)),"Y","N")</f>
        <v>N</v>
      </c>
      <c r="W734" s="1294" t="str">
        <f>IF(ISNUMBER(SEARCH(kpi_catalog[[#Headers],[Loyalty Filter]],$Q734)),"Y","N")</f>
        <v>N</v>
      </c>
      <c r="X734" s="1294" t="str">
        <f>IF(ISNUMBER(SEARCH(kpi_catalog[[#Headers],[Channel]],$Q734)),"Y","N")</f>
        <v>N</v>
      </c>
      <c r="Y734" s="1294" t="str">
        <f>IF(ISNUMBER(SEARCH(kpi_catalog[[#Headers],[Campaign ID]],$Q734)),"Y","N")</f>
        <v>N</v>
      </c>
      <c r="Z734" s="1294" t="str">
        <f>IF(ISNUMBER(SEARCH(kpi_catalog[[#Headers],[Channel]],$Q734)),"Y","N")</f>
        <v>N</v>
      </c>
      <c r="AA734" s="1294" t="str">
        <f>IF(ISNUMBER(SEARCH(kpi_catalog[[#Headers],[Campaign ID]],$Q734)),"Y","N")</f>
        <v>N</v>
      </c>
      <c r="AB734" s="1294" t="str">
        <f>IF(ISNUMBER(SEARCH(kpi_catalog[[#Headers],[Campaign Name]],$Q734)),"Y","N")</f>
        <v>N</v>
      </c>
      <c r="AC734" s="1294" t="str">
        <f>IF(ISNUMBER(SEARCH(kpi_catalog[[#Headers],[Touchpoint]],$Q734)),"Y","N")</f>
        <v>N</v>
      </c>
      <c r="AD734" s="1294" t="str">
        <f>IF(ISNUMBER(SEARCH(kpi_catalog[[#Headers],[Campaign type]],$Q734)),"Y","N")</f>
        <v>N</v>
      </c>
      <c r="AE734" s="1294" t="str">
        <f>IF(ISNUMBER(SEARCH(kpi_catalog[[#Headers],[Product franchise]],$Q734)),"Y","N")</f>
        <v>N</v>
      </c>
      <c r="AF734" s="1294" t="str">
        <f>IF(ISNUMBER(SEARCH(kpi_catalog[[#Headers],[Product code]],$Q734)),"Y","N")</f>
        <v>N</v>
      </c>
      <c r="AG734" s="1323"/>
      <c r="AH734" s="1296"/>
      <c r="AI734" s="1297"/>
      <c r="AJ734" s="1297"/>
    </row>
    <row r="735" spans="1:36" ht="30" customHeight="1">
      <c r="A735" s="1282">
        <v>733</v>
      </c>
      <c r="B735" s="1344" t="s">
        <v>644</v>
      </c>
      <c r="C735" s="1296"/>
      <c r="D735" s="1355" t="s">
        <v>4853</v>
      </c>
      <c r="E735" s="1355" t="s">
        <v>4853</v>
      </c>
      <c r="F735" s="1355" t="s">
        <v>4854</v>
      </c>
      <c r="G735" s="1355" t="s">
        <v>4339</v>
      </c>
      <c r="H735" s="1355" t="s">
        <v>4392</v>
      </c>
      <c r="I735" s="1355" t="s">
        <v>4811</v>
      </c>
      <c r="J735" s="1318" t="s">
        <v>4812</v>
      </c>
      <c r="K735" s="1291" t="s">
        <v>5995</v>
      </c>
      <c r="L735" s="1292" t="str">
        <f>IF(ISNUMBER(SEARCH(kpi_catalog[[#Headers],[Till Date]],K735)),"Y","N")</f>
        <v>Y</v>
      </c>
      <c r="M735" s="1292" t="str">
        <f t="shared" si="22"/>
        <v>N</v>
      </c>
      <c r="N735" s="1292" t="str">
        <f>IF(ISNUMBER(SEARCH(kpi_catalog[[#Headers],[YTD]],$K735)),"Y","N")</f>
        <v>N</v>
      </c>
      <c r="O735" s="1292" t="str">
        <f>IF(ISNUMBER(SEARCH(kpi_catalog[[#Headers],[MTD]],$K735)),"Y","N")</f>
        <v>N</v>
      </c>
      <c r="P735" s="1292" t="str">
        <f>IF(ISNUMBER(SEARCH(kpi_catalog[[#Headers],[Selected period]],$K735)),"Y","N")</f>
        <v>N</v>
      </c>
      <c r="Q735" s="1318" t="s">
        <v>4341</v>
      </c>
      <c r="R735" s="1319" t="str">
        <f>IF(ISNUMBER(SEARCH(kpi_catalog[[#Headers],[Division]],$Q735)),"Y","N")</f>
        <v>Y</v>
      </c>
      <c r="S735" s="1294" t="str">
        <f>IF(ISNUMBER(SEARCH(kpi_catalog[[#Headers],[Brand]],$Q735)),"Y","N")</f>
        <v>Y</v>
      </c>
      <c r="T735" s="1294" t="str">
        <f>IF(ISNUMBER(SEARCH(kpi_catalog[[#Headers],[Acquisition Period]],$Q735)),"Y","N")</f>
        <v>N</v>
      </c>
      <c r="U735" s="1294" t="str">
        <f>IF(ISNUMBER(SEARCH(kpi_catalog[[#Headers],[Engager Type]],$Q735)),"Y","N")</f>
        <v>N</v>
      </c>
      <c r="V735" s="1294" t="str">
        <f>IF(ISNUMBER(SEARCH(kpi_catalog[[#Headers],[Buyer Type]],$Q735)),"Y","N")</f>
        <v>N</v>
      </c>
      <c r="W735" s="1294" t="str">
        <f>IF(ISNUMBER(SEARCH(kpi_catalog[[#Headers],[Loyalty Filter]],$Q735)),"Y","N")</f>
        <v>N</v>
      </c>
      <c r="X735" s="1294" t="str">
        <f>IF(ISNUMBER(SEARCH(kpi_catalog[[#Headers],[Channel]],$Q735)),"Y","N")</f>
        <v>N</v>
      </c>
      <c r="Y735" s="1294" t="str">
        <f>IF(ISNUMBER(SEARCH(kpi_catalog[[#Headers],[Campaign ID]],$Q735)),"Y","N")</f>
        <v>N</v>
      </c>
      <c r="Z735" s="1294" t="str">
        <f>IF(ISNUMBER(SEARCH(kpi_catalog[[#Headers],[Channel]],$Q735)),"Y","N")</f>
        <v>N</v>
      </c>
      <c r="AA735" s="1294" t="str">
        <f>IF(ISNUMBER(SEARCH(kpi_catalog[[#Headers],[Campaign ID]],$Q735)),"Y","N")</f>
        <v>N</v>
      </c>
      <c r="AB735" s="1294" t="str">
        <f>IF(ISNUMBER(SEARCH(kpi_catalog[[#Headers],[Campaign Name]],$Q735)),"Y","N")</f>
        <v>N</v>
      </c>
      <c r="AC735" s="1294" t="str">
        <f>IF(ISNUMBER(SEARCH(kpi_catalog[[#Headers],[Touchpoint]],$Q735)),"Y","N")</f>
        <v>N</v>
      </c>
      <c r="AD735" s="1294" t="str">
        <f>IF(ISNUMBER(SEARCH(kpi_catalog[[#Headers],[Campaign type]],$Q735)),"Y","N")</f>
        <v>N</v>
      </c>
      <c r="AE735" s="1294" t="str">
        <f>IF(ISNUMBER(SEARCH(kpi_catalog[[#Headers],[Product franchise]],$Q735)),"Y","N")</f>
        <v>N</v>
      </c>
      <c r="AF735" s="1294" t="str">
        <f>IF(ISNUMBER(SEARCH(kpi_catalog[[#Headers],[Product code]],$Q735)),"Y","N")</f>
        <v>N</v>
      </c>
      <c r="AG735" s="1323"/>
      <c r="AH735" s="1296"/>
      <c r="AI735" s="1297"/>
      <c r="AJ735" s="1297"/>
    </row>
    <row r="736" spans="1:36" ht="30" customHeight="1">
      <c r="A736" s="1282">
        <v>734</v>
      </c>
      <c r="B736" s="1344" t="s">
        <v>644</v>
      </c>
      <c r="C736" s="1296"/>
      <c r="D736" s="1355" t="s">
        <v>4855</v>
      </c>
      <c r="E736" s="1355" t="s">
        <v>4855</v>
      </c>
      <c r="F736" s="1355" t="s">
        <v>4855</v>
      </c>
      <c r="G736" s="1355" t="s">
        <v>3368</v>
      </c>
      <c r="H736" s="1355" t="s">
        <v>4392</v>
      </c>
      <c r="I736" s="1355" t="s">
        <v>4811</v>
      </c>
      <c r="J736" s="1318" t="s">
        <v>4812</v>
      </c>
      <c r="K736" s="1291" t="s">
        <v>5995</v>
      </c>
      <c r="L736" s="1292" t="str">
        <f>IF(ISNUMBER(SEARCH(kpi_catalog[[#Headers],[Till Date]],K736)),"Y","N")</f>
        <v>Y</v>
      </c>
      <c r="M736" s="1292" t="str">
        <f t="shared" si="22"/>
        <v>N</v>
      </c>
      <c r="N736" s="1292" t="str">
        <f>IF(ISNUMBER(SEARCH(kpi_catalog[[#Headers],[YTD]],$K736)),"Y","N")</f>
        <v>N</v>
      </c>
      <c r="O736" s="1292" t="str">
        <f>IF(ISNUMBER(SEARCH(kpi_catalog[[#Headers],[MTD]],$K736)),"Y","N")</f>
        <v>N</v>
      </c>
      <c r="P736" s="1292" t="str">
        <f>IF(ISNUMBER(SEARCH(kpi_catalog[[#Headers],[Selected period]],$K736)),"Y","N")</f>
        <v>N</v>
      </c>
      <c r="Q736" s="1318" t="s">
        <v>4341</v>
      </c>
      <c r="R736" s="1319" t="str">
        <f>IF(ISNUMBER(SEARCH(kpi_catalog[[#Headers],[Division]],$Q736)),"Y","N")</f>
        <v>Y</v>
      </c>
      <c r="S736" s="1294" t="str">
        <f>IF(ISNUMBER(SEARCH(kpi_catalog[[#Headers],[Brand]],$Q736)),"Y","N")</f>
        <v>Y</v>
      </c>
      <c r="T736" s="1294" t="str">
        <f>IF(ISNUMBER(SEARCH(kpi_catalog[[#Headers],[Acquisition Period]],$Q736)),"Y","N")</f>
        <v>N</v>
      </c>
      <c r="U736" s="1294" t="str">
        <f>IF(ISNUMBER(SEARCH(kpi_catalog[[#Headers],[Engager Type]],$Q736)),"Y","N")</f>
        <v>N</v>
      </c>
      <c r="V736" s="1294" t="str">
        <f>IF(ISNUMBER(SEARCH(kpi_catalog[[#Headers],[Buyer Type]],$Q736)),"Y","N")</f>
        <v>N</v>
      </c>
      <c r="W736" s="1294" t="str">
        <f>IF(ISNUMBER(SEARCH(kpi_catalog[[#Headers],[Loyalty Filter]],$Q736)),"Y","N")</f>
        <v>N</v>
      </c>
      <c r="X736" s="1294" t="str">
        <f>IF(ISNUMBER(SEARCH(kpi_catalog[[#Headers],[Channel]],$Q736)),"Y","N")</f>
        <v>N</v>
      </c>
      <c r="Y736" s="1294" t="str">
        <f>IF(ISNUMBER(SEARCH(kpi_catalog[[#Headers],[Campaign ID]],$Q736)),"Y","N")</f>
        <v>N</v>
      </c>
      <c r="Z736" s="1294" t="str">
        <f>IF(ISNUMBER(SEARCH(kpi_catalog[[#Headers],[Channel]],$Q736)),"Y","N")</f>
        <v>N</v>
      </c>
      <c r="AA736" s="1294" t="str">
        <f>IF(ISNUMBER(SEARCH(kpi_catalog[[#Headers],[Campaign ID]],$Q736)),"Y","N")</f>
        <v>N</v>
      </c>
      <c r="AB736" s="1294" t="str">
        <f>IF(ISNUMBER(SEARCH(kpi_catalog[[#Headers],[Campaign Name]],$Q736)),"Y","N")</f>
        <v>N</v>
      </c>
      <c r="AC736" s="1294" t="str">
        <f>IF(ISNUMBER(SEARCH(kpi_catalog[[#Headers],[Touchpoint]],$Q736)),"Y","N")</f>
        <v>N</v>
      </c>
      <c r="AD736" s="1294" t="str">
        <f>IF(ISNUMBER(SEARCH(kpi_catalog[[#Headers],[Campaign type]],$Q736)),"Y","N")</f>
        <v>N</v>
      </c>
      <c r="AE736" s="1294" t="str">
        <f>IF(ISNUMBER(SEARCH(kpi_catalog[[#Headers],[Product franchise]],$Q736)),"Y","N")</f>
        <v>N</v>
      </c>
      <c r="AF736" s="1294" t="str">
        <f>IF(ISNUMBER(SEARCH(kpi_catalog[[#Headers],[Product code]],$Q736)),"Y","N")</f>
        <v>N</v>
      </c>
      <c r="AG736" s="1323"/>
      <c r="AH736" s="1296"/>
      <c r="AI736" s="1297"/>
      <c r="AJ736" s="1297"/>
    </row>
    <row r="737" spans="1:36" ht="30" customHeight="1">
      <c r="A737" s="1282">
        <v>735</v>
      </c>
      <c r="B737" s="1344" t="s">
        <v>644</v>
      </c>
      <c r="C737" s="1296"/>
      <c r="D737" s="1355" t="s">
        <v>4855</v>
      </c>
      <c r="E737" s="1355" t="s">
        <v>4855</v>
      </c>
      <c r="F737" s="1355" t="s">
        <v>4856</v>
      </c>
      <c r="G737" s="1355" t="s">
        <v>4339</v>
      </c>
      <c r="H737" s="1355" t="s">
        <v>4392</v>
      </c>
      <c r="I737" s="1355" t="s">
        <v>4811</v>
      </c>
      <c r="J737" s="1318" t="s">
        <v>4812</v>
      </c>
      <c r="K737" s="1291" t="s">
        <v>5995</v>
      </c>
      <c r="L737" s="1292" t="str">
        <f>IF(ISNUMBER(SEARCH(kpi_catalog[[#Headers],[Till Date]],K737)),"Y","N")</f>
        <v>Y</v>
      </c>
      <c r="M737" s="1292" t="str">
        <f t="shared" si="22"/>
        <v>N</v>
      </c>
      <c r="N737" s="1292" t="str">
        <f>IF(ISNUMBER(SEARCH(kpi_catalog[[#Headers],[YTD]],$K737)),"Y","N")</f>
        <v>N</v>
      </c>
      <c r="O737" s="1292" t="str">
        <f>IF(ISNUMBER(SEARCH(kpi_catalog[[#Headers],[MTD]],$K737)),"Y","N")</f>
        <v>N</v>
      </c>
      <c r="P737" s="1292" t="str">
        <f>IF(ISNUMBER(SEARCH(kpi_catalog[[#Headers],[Selected period]],$K737)),"Y","N")</f>
        <v>N</v>
      </c>
      <c r="Q737" s="1318" t="s">
        <v>4341</v>
      </c>
      <c r="R737" s="1319" t="str">
        <f>IF(ISNUMBER(SEARCH(kpi_catalog[[#Headers],[Division]],$Q737)),"Y","N")</f>
        <v>Y</v>
      </c>
      <c r="S737" s="1294" t="str">
        <f>IF(ISNUMBER(SEARCH(kpi_catalog[[#Headers],[Brand]],$Q737)),"Y","N")</f>
        <v>Y</v>
      </c>
      <c r="T737" s="1294" t="str">
        <f>IF(ISNUMBER(SEARCH(kpi_catalog[[#Headers],[Acquisition Period]],$Q737)),"Y","N")</f>
        <v>N</v>
      </c>
      <c r="U737" s="1294" t="str">
        <f>IF(ISNUMBER(SEARCH(kpi_catalog[[#Headers],[Engager Type]],$Q737)),"Y","N")</f>
        <v>N</v>
      </c>
      <c r="V737" s="1294" t="str">
        <f>IF(ISNUMBER(SEARCH(kpi_catalog[[#Headers],[Buyer Type]],$Q737)),"Y","N")</f>
        <v>N</v>
      </c>
      <c r="W737" s="1294" t="str">
        <f>IF(ISNUMBER(SEARCH(kpi_catalog[[#Headers],[Loyalty Filter]],$Q737)),"Y","N")</f>
        <v>N</v>
      </c>
      <c r="X737" s="1294" t="str">
        <f>IF(ISNUMBER(SEARCH(kpi_catalog[[#Headers],[Channel]],$Q737)),"Y","N")</f>
        <v>N</v>
      </c>
      <c r="Y737" s="1294" t="str">
        <f>IF(ISNUMBER(SEARCH(kpi_catalog[[#Headers],[Campaign ID]],$Q737)),"Y","N")</f>
        <v>N</v>
      </c>
      <c r="Z737" s="1294" t="str">
        <f>IF(ISNUMBER(SEARCH(kpi_catalog[[#Headers],[Channel]],$Q737)),"Y","N")</f>
        <v>N</v>
      </c>
      <c r="AA737" s="1294" t="str">
        <f>IF(ISNUMBER(SEARCH(kpi_catalog[[#Headers],[Campaign ID]],$Q737)),"Y","N")</f>
        <v>N</v>
      </c>
      <c r="AB737" s="1294" t="str">
        <f>IF(ISNUMBER(SEARCH(kpi_catalog[[#Headers],[Campaign Name]],$Q737)),"Y","N")</f>
        <v>N</v>
      </c>
      <c r="AC737" s="1294" t="str">
        <f>IF(ISNUMBER(SEARCH(kpi_catalog[[#Headers],[Touchpoint]],$Q737)),"Y","N")</f>
        <v>N</v>
      </c>
      <c r="AD737" s="1294" t="str">
        <f>IF(ISNUMBER(SEARCH(kpi_catalog[[#Headers],[Campaign type]],$Q737)),"Y","N")</f>
        <v>N</v>
      </c>
      <c r="AE737" s="1294" t="str">
        <f>IF(ISNUMBER(SEARCH(kpi_catalog[[#Headers],[Product franchise]],$Q737)),"Y","N")</f>
        <v>N</v>
      </c>
      <c r="AF737" s="1294" t="str">
        <f>IF(ISNUMBER(SEARCH(kpi_catalog[[#Headers],[Product code]],$Q737)),"Y","N")</f>
        <v>N</v>
      </c>
      <c r="AG737" s="1323"/>
      <c r="AH737" s="1296"/>
      <c r="AI737" s="1297"/>
      <c r="AJ737" s="1297"/>
    </row>
    <row r="738" spans="1:36" ht="30" customHeight="1">
      <c r="A738" s="1282">
        <v>736</v>
      </c>
      <c r="B738" s="1344" t="s">
        <v>644</v>
      </c>
      <c r="C738" s="1296"/>
      <c r="D738" s="1355" t="s">
        <v>4857</v>
      </c>
      <c r="E738" s="1355" t="s">
        <v>4857</v>
      </c>
      <c r="F738" s="1355" t="s">
        <v>4857</v>
      </c>
      <c r="G738" s="1355" t="s">
        <v>4339</v>
      </c>
      <c r="H738" s="1355" t="s">
        <v>4392</v>
      </c>
      <c r="I738" s="1355" t="s">
        <v>4811</v>
      </c>
      <c r="J738" s="1318" t="s">
        <v>4812</v>
      </c>
      <c r="K738" s="1291" t="s">
        <v>5995</v>
      </c>
      <c r="L738" s="1292" t="str">
        <f>IF(ISNUMBER(SEARCH(kpi_catalog[[#Headers],[Till Date]],K738)),"Y","N")</f>
        <v>Y</v>
      </c>
      <c r="M738" s="1292" t="str">
        <f t="shared" si="22"/>
        <v>N</v>
      </c>
      <c r="N738" s="1292" t="str">
        <f>IF(ISNUMBER(SEARCH(kpi_catalog[[#Headers],[YTD]],$K738)),"Y","N")</f>
        <v>N</v>
      </c>
      <c r="O738" s="1292" t="str">
        <f>IF(ISNUMBER(SEARCH(kpi_catalog[[#Headers],[MTD]],$K738)),"Y","N")</f>
        <v>N</v>
      </c>
      <c r="P738" s="1292" t="str">
        <f>IF(ISNUMBER(SEARCH(kpi_catalog[[#Headers],[Selected period]],$K738)),"Y","N")</f>
        <v>N</v>
      </c>
      <c r="Q738" s="1318" t="s">
        <v>4341</v>
      </c>
      <c r="R738" s="1319" t="str">
        <f>IF(ISNUMBER(SEARCH(kpi_catalog[[#Headers],[Division]],$Q738)),"Y","N")</f>
        <v>Y</v>
      </c>
      <c r="S738" s="1294" t="str">
        <f>IF(ISNUMBER(SEARCH(kpi_catalog[[#Headers],[Brand]],$Q738)),"Y","N")</f>
        <v>Y</v>
      </c>
      <c r="T738" s="1294" t="str">
        <f>IF(ISNUMBER(SEARCH(kpi_catalog[[#Headers],[Acquisition Period]],$Q738)),"Y","N")</f>
        <v>N</v>
      </c>
      <c r="U738" s="1294" t="str">
        <f>IF(ISNUMBER(SEARCH(kpi_catalog[[#Headers],[Engager Type]],$Q738)),"Y","N")</f>
        <v>N</v>
      </c>
      <c r="V738" s="1294" t="str">
        <f>IF(ISNUMBER(SEARCH(kpi_catalog[[#Headers],[Buyer Type]],$Q738)),"Y","N")</f>
        <v>N</v>
      </c>
      <c r="W738" s="1294" t="str">
        <f>IF(ISNUMBER(SEARCH(kpi_catalog[[#Headers],[Loyalty Filter]],$Q738)),"Y","N")</f>
        <v>N</v>
      </c>
      <c r="X738" s="1294" t="str">
        <f>IF(ISNUMBER(SEARCH(kpi_catalog[[#Headers],[Channel]],$Q738)),"Y","N")</f>
        <v>N</v>
      </c>
      <c r="Y738" s="1294" t="str">
        <f>IF(ISNUMBER(SEARCH(kpi_catalog[[#Headers],[Campaign ID]],$Q738)),"Y","N")</f>
        <v>N</v>
      </c>
      <c r="Z738" s="1294" t="str">
        <f>IF(ISNUMBER(SEARCH(kpi_catalog[[#Headers],[Channel]],$Q738)),"Y","N")</f>
        <v>N</v>
      </c>
      <c r="AA738" s="1294" t="str">
        <f>IF(ISNUMBER(SEARCH(kpi_catalog[[#Headers],[Campaign ID]],$Q738)),"Y","N")</f>
        <v>N</v>
      </c>
      <c r="AB738" s="1294" t="str">
        <f>IF(ISNUMBER(SEARCH(kpi_catalog[[#Headers],[Campaign Name]],$Q738)),"Y","N")</f>
        <v>N</v>
      </c>
      <c r="AC738" s="1294" t="str">
        <f>IF(ISNUMBER(SEARCH(kpi_catalog[[#Headers],[Touchpoint]],$Q738)),"Y","N")</f>
        <v>N</v>
      </c>
      <c r="AD738" s="1294" t="str">
        <f>IF(ISNUMBER(SEARCH(kpi_catalog[[#Headers],[Campaign type]],$Q738)),"Y","N")</f>
        <v>N</v>
      </c>
      <c r="AE738" s="1294" t="str">
        <f>IF(ISNUMBER(SEARCH(kpi_catalog[[#Headers],[Product franchise]],$Q738)),"Y","N")</f>
        <v>N</v>
      </c>
      <c r="AF738" s="1294" t="str">
        <f>IF(ISNUMBER(SEARCH(kpi_catalog[[#Headers],[Product code]],$Q738)),"Y","N")</f>
        <v>N</v>
      </c>
      <c r="AG738" s="1323"/>
      <c r="AH738" s="1296"/>
      <c r="AI738" s="1297"/>
      <c r="AJ738" s="1297"/>
    </row>
    <row r="739" spans="1:36" ht="30" customHeight="1">
      <c r="A739" s="1282">
        <v>737</v>
      </c>
      <c r="B739" s="1344" t="s">
        <v>644</v>
      </c>
      <c r="C739" s="1296"/>
      <c r="D739" s="1355" t="s">
        <v>4858</v>
      </c>
      <c r="E739" s="1355" t="s">
        <v>4858</v>
      </c>
      <c r="F739" s="1355" t="s">
        <v>4858</v>
      </c>
      <c r="G739" s="1355" t="s">
        <v>4339</v>
      </c>
      <c r="H739" s="1355" t="s">
        <v>4392</v>
      </c>
      <c r="I739" s="1355" t="s">
        <v>4811</v>
      </c>
      <c r="J739" s="1318" t="s">
        <v>4812</v>
      </c>
      <c r="K739" s="1291" t="s">
        <v>5995</v>
      </c>
      <c r="L739" s="1292" t="str">
        <f>IF(ISNUMBER(SEARCH(kpi_catalog[[#Headers],[Till Date]],K739)),"Y","N")</f>
        <v>Y</v>
      </c>
      <c r="M739" s="1292" t="str">
        <f t="shared" si="22"/>
        <v>N</v>
      </c>
      <c r="N739" s="1292" t="str">
        <f>IF(ISNUMBER(SEARCH(kpi_catalog[[#Headers],[YTD]],$K739)),"Y","N")</f>
        <v>N</v>
      </c>
      <c r="O739" s="1292" t="str">
        <f>IF(ISNUMBER(SEARCH(kpi_catalog[[#Headers],[MTD]],$K739)),"Y","N")</f>
        <v>N</v>
      </c>
      <c r="P739" s="1292" t="str">
        <f>IF(ISNUMBER(SEARCH(kpi_catalog[[#Headers],[Selected period]],$K739)),"Y","N")</f>
        <v>N</v>
      </c>
      <c r="Q739" s="1318" t="s">
        <v>4341</v>
      </c>
      <c r="R739" s="1319" t="str">
        <f>IF(ISNUMBER(SEARCH(kpi_catalog[[#Headers],[Division]],$Q739)),"Y","N")</f>
        <v>Y</v>
      </c>
      <c r="S739" s="1294" t="str">
        <f>IF(ISNUMBER(SEARCH(kpi_catalog[[#Headers],[Brand]],$Q739)),"Y","N")</f>
        <v>Y</v>
      </c>
      <c r="T739" s="1294" t="str">
        <f>IF(ISNUMBER(SEARCH(kpi_catalog[[#Headers],[Acquisition Period]],$Q739)),"Y","N")</f>
        <v>N</v>
      </c>
      <c r="U739" s="1294" t="str">
        <f>IF(ISNUMBER(SEARCH(kpi_catalog[[#Headers],[Engager Type]],$Q739)),"Y","N")</f>
        <v>N</v>
      </c>
      <c r="V739" s="1294" t="str">
        <f>IF(ISNUMBER(SEARCH(kpi_catalog[[#Headers],[Buyer Type]],$Q739)),"Y","N")</f>
        <v>N</v>
      </c>
      <c r="W739" s="1294" t="str">
        <f>IF(ISNUMBER(SEARCH(kpi_catalog[[#Headers],[Loyalty Filter]],$Q739)),"Y","N")</f>
        <v>N</v>
      </c>
      <c r="X739" s="1294" t="str">
        <f>IF(ISNUMBER(SEARCH(kpi_catalog[[#Headers],[Channel]],$Q739)),"Y","N")</f>
        <v>N</v>
      </c>
      <c r="Y739" s="1294" t="str">
        <f>IF(ISNUMBER(SEARCH(kpi_catalog[[#Headers],[Campaign ID]],$Q739)),"Y","N")</f>
        <v>N</v>
      </c>
      <c r="Z739" s="1294" t="str">
        <f>IF(ISNUMBER(SEARCH(kpi_catalog[[#Headers],[Channel]],$Q739)),"Y","N")</f>
        <v>N</v>
      </c>
      <c r="AA739" s="1294" t="str">
        <f>IF(ISNUMBER(SEARCH(kpi_catalog[[#Headers],[Campaign ID]],$Q739)),"Y","N")</f>
        <v>N</v>
      </c>
      <c r="AB739" s="1294" t="str">
        <f>IF(ISNUMBER(SEARCH(kpi_catalog[[#Headers],[Campaign Name]],$Q739)),"Y","N")</f>
        <v>N</v>
      </c>
      <c r="AC739" s="1294" t="str">
        <f>IF(ISNUMBER(SEARCH(kpi_catalog[[#Headers],[Touchpoint]],$Q739)),"Y","N")</f>
        <v>N</v>
      </c>
      <c r="AD739" s="1294" t="str">
        <f>IF(ISNUMBER(SEARCH(kpi_catalog[[#Headers],[Campaign type]],$Q739)),"Y","N")</f>
        <v>N</v>
      </c>
      <c r="AE739" s="1294" t="str">
        <f>IF(ISNUMBER(SEARCH(kpi_catalog[[#Headers],[Product franchise]],$Q739)),"Y","N")</f>
        <v>N</v>
      </c>
      <c r="AF739" s="1294" t="str">
        <f>IF(ISNUMBER(SEARCH(kpi_catalog[[#Headers],[Product code]],$Q739)),"Y","N")</f>
        <v>N</v>
      </c>
      <c r="AG739" s="1323"/>
      <c r="AH739" s="1296"/>
      <c r="AI739" s="1297"/>
      <c r="AJ739" s="1297"/>
    </row>
    <row r="740" spans="1:36" s="1372" customFormat="1" ht="30" customHeight="1">
      <c r="A740" s="1365">
        <v>738</v>
      </c>
      <c r="B740" s="1366" t="s">
        <v>5998</v>
      </c>
      <c r="C740" s="1365"/>
      <c r="D740" s="1365"/>
      <c r="E740" s="1366"/>
      <c r="F740" s="1365"/>
      <c r="G740" s="1365"/>
      <c r="H740" s="1365"/>
      <c r="I740" s="1365" t="s">
        <v>4811</v>
      </c>
      <c r="J740" s="1365" t="s">
        <v>4860</v>
      </c>
      <c r="K740" s="1365"/>
      <c r="L740" s="1367" t="str">
        <f>IF(ISNUMBER(SEARCH(kpi_catalog[[#Headers],[Till Date]],K740)),"Y","N")</f>
        <v>N</v>
      </c>
      <c r="M740" s="1367" t="str">
        <f t="shared" si="22"/>
        <v>N</v>
      </c>
      <c r="N740" s="1367" t="str">
        <f>IF(ISNUMBER(SEARCH(kpi_catalog[[#Headers],[YTD]],$K740)),"Y","N")</f>
        <v>N</v>
      </c>
      <c r="O740" s="1368" t="str">
        <f>IF(ISNUMBER(SEARCH("MTD",K740)),"Y","N")</f>
        <v>N</v>
      </c>
      <c r="P740" s="1368" t="str">
        <f>IF(ISNUMBER(SEARCH("Selected date",K740)),"Y","N")</f>
        <v>N</v>
      </c>
      <c r="Q740" s="1369"/>
      <c r="R740" s="1370" t="str">
        <f>IF(ISNUMBER(SEARCH(kpi_catalog[[#Headers],[Division]],$Q740)),"Y","N")</f>
        <v>N</v>
      </c>
      <c r="S740" s="1371" t="str">
        <f>IF(ISNUMBER(SEARCH(kpi_catalog[[#Headers],[Brand]],$Q740)),"Y","N")</f>
        <v>N</v>
      </c>
      <c r="T740" s="1371" t="str">
        <f>IF(ISNUMBER(SEARCH(kpi_catalog[[#Headers],[Acquisition Period]],$Q740)),"Y","N")</f>
        <v>N</v>
      </c>
      <c r="U740" s="1371" t="str">
        <f>IF(ISNUMBER(SEARCH(kpi_catalog[[#Headers],[Engager Type]],$Q740)),"Y","N")</f>
        <v>N</v>
      </c>
      <c r="V740" s="1371" t="str">
        <f>IF(ISNUMBER(SEARCH(kpi_catalog[[#Headers],[Buyer Type]],$Q740)),"Y","N")</f>
        <v>N</v>
      </c>
      <c r="W740" s="1371" t="str">
        <f>IF(ISNUMBER(SEARCH(kpi_catalog[[#Headers],[Loyalty Filter]],$Q740)),"Y","N")</f>
        <v>N</v>
      </c>
      <c r="X740" s="1371" t="str">
        <f>IF(ISNUMBER(SEARCH(kpi_catalog[[#Headers],[Channel]],$Q740)),"Y","N")</f>
        <v>N</v>
      </c>
      <c r="Y740" s="1371" t="str">
        <f>IF(ISNUMBER(SEARCH(kpi_catalog[[#Headers],[Campaign ID]],$Q740)),"Y","N")</f>
        <v>N</v>
      </c>
      <c r="Z740" s="1371" t="str">
        <f>IF(ISNUMBER(SEARCH(kpi_catalog[[#Headers],[Channel]],$Q740)),"Y","N")</f>
        <v>N</v>
      </c>
      <c r="AA740" s="1371" t="str">
        <f>IF(ISNUMBER(SEARCH(kpi_catalog[[#Headers],[Campaign ID]],$Q740)),"Y","N")</f>
        <v>N</v>
      </c>
      <c r="AB740" s="1371" t="str">
        <f>IF(ISNUMBER(SEARCH(kpi_catalog[[#Headers],[Campaign Name]],$Q740)),"Y","N")</f>
        <v>N</v>
      </c>
      <c r="AC740" s="1371" t="str">
        <f>IF(ISNUMBER(SEARCH(kpi_catalog[[#Headers],[Touchpoint]],$Q740)),"Y","N")</f>
        <v>N</v>
      </c>
      <c r="AD740" s="1371" t="str">
        <f>IF(ISNUMBER(SEARCH(kpi_catalog[[#Headers],[Campaign type]],$Q740)),"Y","N")</f>
        <v>N</v>
      </c>
      <c r="AE740" s="1371" t="str">
        <f>IF(ISNUMBER(SEARCH(kpi_catalog[[#Headers],[Product franchise]],$Q740)),"Y","N")</f>
        <v>N</v>
      </c>
      <c r="AF740" s="1371" t="str">
        <f>IF(ISNUMBER(SEARCH(kpi_catalog[[#Headers],[Product code]],$Q740)),"Y","N")</f>
        <v>N</v>
      </c>
      <c r="AG740" s="1369"/>
      <c r="AH740" s="1365"/>
      <c r="AI740" s="1365"/>
      <c r="AJ740" s="1365"/>
    </row>
    <row r="741" spans="1:36" ht="30" customHeight="1">
      <c r="A741" s="1282">
        <v>739</v>
      </c>
      <c r="B741" s="1344" t="s">
        <v>644</v>
      </c>
      <c r="C741" s="1296"/>
      <c r="D741" s="1355" t="s">
        <v>4328</v>
      </c>
      <c r="E741" s="1355" t="s">
        <v>4328</v>
      </c>
      <c r="F741" s="1291" t="s">
        <v>4328</v>
      </c>
      <c r="G741" s="1291" t="s">
        <v>3368</v>
      </c>
      <c r="H741" s="1291" t="s">
        <v>4336</v>
      </c>
      <c r="I741" s="1355" t="s">
        <v>4811</v>
      </c>
      <c r="J741" s="1318" t="s">
        <v>4860</v>
      </c>
      <c r="K741" s="1291" t="s">
        <v>5714</v>
      </c>
      <c r="L741" s="1292" t="str">
        <f>IF(ISNUMBER(SEARCH(kpi_catalog[[#Headers],[Till Date]],K741)),"Y","N")</f>
        <v>Y</v>
      </c>
      <c r="M741" s="1292" t="str">
        <f t="shared" si="22"/>
        <v>N</v>
      </c>
      <c r="N741" s="1292" t="str">
        <f>IF(ISNUMBER(SEARCH(kpi_catalog[[#Headers],[YTD]],$K741)),"Y","N")</f>
        <v>N</v>
      </c>
      <c r="O741" s="1292" t="str">
        <f>IF(ISNUMBER(SEARCH(kpi_catalog[[#Headers],[MTD]],$K741)),"Y","N")</f>
        <v>N</v>
      </c>
      <c r="P741" s="1292" t="str">
        <f>IF(ISNUMBER(SEARCH(kpi_catalog[[#Headers],[Selected period]],$K741)),"Y","N")</f>
        <v>N</v>
      </c>
      <c r="Q741" s="1291" t="s">
        <v>4341</v>
      </c>
      <c r="R741" s="1292" t="str">
        <f>IF(ISNUMBER(SEARCH(kpi_catalog[[#Headers],[Division]],$Q741)),"Y","N")</f>
        <v>Y</v>
      </c>
      <c r="S741" s="1294" t="str">
        <f>IF(ISNUMBER(SEARCH(kpi_catalog[[#Headers],[Brand]],$Q741)),"Y","N")</f>
        <v>Y</v>
      </c>
      <c r="T741" s="1294" t="str">
        <f>IF(ISNUMBER(SEARCH(kpi_catalog[[#Headers],[Acquisition Period]],$Q741)),"Y","N")</f>
        <v>N</v>
      </c>
      <c r="U741" s="1294" t="str">
        <f>IF(ISNUMBER(SEARCH(kpi_catalog[[#Headers],[Engager Type]],$Q741)),"Y","N")</f>
        <v>N</v>
      </c>
      <c r="V741" s="1294" t="str">
        <f>IF(ISNUMBER(SEARCH(kpi_catalog[[#Headers],[Buyer Type]],$Q741)),"Y","N")</f>
        <v>N</v>
      </c>
      <c r="W741" s="1294" t="str">
        <f>IF(ISNUMBER(SEARCH(kpi_catalog[[#Headers],[Loyalty Filter]],$Q741)),"Y","N")</f>
        <v>N</v>
      </c>
      <c r="X741" s="1294" t="str">
        <f>IF(ISNUMBER(SEARCH(kpi_catalog[[#Headers],[Channel]],$Q741)),"Y","N")</f>
        <v>N</v>
      </c>
      <c r="Y741" s="1294" t="str">
        <f>IF(ISNUMBER(SEARCH(kpi_catalog[[#Headers],[Campaign ID]],$Q741)),"Y","N")</f>
        <v>N</v>
      </c>
      <c r="Z741" s="1294" t="str">
        <f>IF(ISNUMBER(SEARCH(kpi_catalog[[#Headers],[Channel]],$Q741)),"Y","N")</f>
        <v>N</v>
      </c>
      <c r="AA741" s="1294" t="str">
        <f>IF(ISNUMBER(SEARCH(kpi_catalog[[#Headers],[Campaign ID]],$Q741)),"Y","N")</f>
        <v>N</v>
      </c>
      <c r="AB741" s="1294" t="str">
        <f>IF(ISNUMBER(SEARCH(kpi_catalog[[#Headers],[Campaign Name]],$Q741)),"Y","N")</f>
        <v>N</v>
      </c>
      <c r="AC741" s="1294" t="str">
        <f>IF(ISNUMBER(SEARCH(kpi_catalog[[#Headers],[Touchpoint]],$Q741)),"Y","N")</f>
        <v>N</v>
      </c>
      <c r="AD741" s="1294" t="str">
        <f>IF(ISNUMBER(SEARCH(kpi_catalog[[#Headers],[Campaign type]],$Q741)),"Y","N")</f>
        <v>N</v>
      </c>
      <c r="AE741" s="1294" t="str">
        <f>IF(ISNUMBER(SEARCH(kpi_catalog[[#Headers],[Product franchise]],$Q741)),"Y","N")</f>
        <v>N</v>
      </c>
      <c r="AF741" s="1294" t="str">
        <f>IF(ISNUMBER(SEARCH(kpi_catalog[[#Headers],[Product code]],$Q741)),"Y","N")</f>
        <v>N</v>
      </c>
      <c r="AG741" s="1323"/>
      <c r="AH741" s="1296"/>
      <c r="AI741" s="1297"/>
      <c r="AJ741" s="1297"/>
    </row>
    <row r="742" spans="1:36" ht="30" customHeight="1">
      <c r="A742" s="1282">
        <v>740</v>
      </c>
      <c r="B742" s="1344" t="s">
        <v>4536</v>
      </c>
      <c r="C742" s="1296"/>
      <c r="D742" s="1355" t="s">
        <v>4366</v>
      </c>
      <c r="E742" s="1355" t="s">
        <v>4366</v>
      </c>
      <c r="F742" s="1291" t="s">
        <v>4366</v>
      </c>
      <c r="G742" s="1291" t="s">
        <v>3368</v>
      </c>
      <c r="H742" s="1291" t="s">
        <v>4336</v>
      </c>
      <c r="I742" s="1355" t="s">
        <v>4811</v>
      </c>
      <c r="J742" s="1318" t="s">
        <v>4860</v>
      </c>
      <c r="K742" s="1291" t="s">
        <v>4861</v>
      </c>
      <c r="L742" s="1292" t="str">
        <f>IF(ISNUMBER(SEARCH(kpi_catalog[[#Headers],[Till Date]],K742)),"Y","N")</f>
        <v>N</v>
      </c>
      <c r="M742" s="1292" t="str">
        <f t="shared" si="22"/>
        <v>Y</v>
      </c>
      <c r="N742" s="1292" t="str">
        <f>IF(ISNUMBER(SEARCH(kpi_catalog[[#Headers],[YTD]],$K742)),"Y","N")</f>
        <v>N</v>
      </c>
      <c r="O742" s="1292" t="str">
        <f>IF(ISNUMBER(SEARCH(kpi_catalog[[#Headers],[MTD]],$K742)),"Y","N")</f>
        <v>N</v>
      </c>
      <c r="P742" s="1292" t="str">
        <f>IF(ISNUMBER(SEARCH(kpi_catalog[[#Headers],[Selected period]],$K742)),"Y","N")</f>
        <v>N</v>
      </c>
      <c r="Q742" s="1291" t="s">
        <v>4341</v>
      </c>
      <c r="R742" s="1292" t="str">
        <f>IF(ISNUMBER(SEARCH(kpi_catalog[[#Headers],[Division]],$Q742)),"Y","N")</f>
        <v>Y</v>
      </c>
      <c r="S742" s="1294" t="str">
        <f>IF(ISNUMBER(SEARCH(kpi_catalog[[#Headers],[Brand]],$Q742)),"Y","N")</f>
        <v>Y</v>
      </c>
      <c r="T742" s="1294" t="str">
        <f>IF(ISNUMBER(SEARCH(kpi_catalog[[#Headers],[Acquisition Period]],$Q742)),"Y","N")</f>
        <v>N</v>
      </c>
      <c r="U742" s="1294" t="str">
        <f>IF(ISNUMBER(SEARCH(kpi_catalog[[#Headers],[Engager Type]],$Q742)),"Y","N")</f>
        <v>N</v>
      </c>
      <c r="V742" s="1294" t="str">
        <f>IF(ISNUMBER(SEARCH(kpi_catalog[[#Headers],[Buyer Type]],$Q742)),"Y","N")</f>
        <v>N</v>
      </c>
      <c r="W742" s="1294" t="str">
        <f>IF(ISNUMBER(SEARCH(kpi_catalog[[#Headers],[Loyalty Filter]],$Q742)),"Y","N")</f>
        <v>N</v>
      </c>
      <c r="X742" s="1294" t="str">
        <f>IF(ISNUMBER(SEARCH(kpi_catalog[[#Headers],[Channel]],$Q742)),"Y","N")</f>
        <v>N</v>
      </c>
      <c r="Y742" s="1294" t="str">
        <f>IF(ISNUMBER(SEARCH(kpi_catalog[[#Headers],[Campaign ID]],$Q742)),"Y","N")</f>
        <v>N</v>
      </c>
      <c r="Z742" s="1294" t="str">
        <f>IF(ISNUMBER(SEARCH(kpi_catalog[[#Headers],[Channel]],$Q742)),"Y","N")</f>
        <v>N</v>
      </c>
      <c r="AA742" s="1294" t="str">
        <f>IF(ISNUMBER(SEARCH(kpi_catalog[[#Headers],[Campaign ID]],$Q742)),"Y","N")</f>
        <v>N</v>
      </c>
      <c r="AB742" s="1294" t="str">
        <f>IF(ISNUMBER(SEARCH(kpi_catalog[[#Headers],[Campaign Name]],$Q742)),"Y","N")</f>
        <v>N</v>
      </c>
      <c r="AC742" s="1294" t="str">
        <f>IF(ISNUMBER(SEARCH(kpi_catalog[[#Headers],[Touchpoint]],$Q742)),"Y","N")</f>
        <v>N</v>
      </c>
      <c r="AD742" s="1294" t="str">
        <f>IF(ISNUMBER(SEARCH(kpi_catalog[[#Headers],[Campaign type]],$Q742)),"Y","N")</f>
        <v>N</v>
      </c>
      <c r="AE742" s="1294" t="str">
        <f>IF(ISNUMBER(SEARCH(kpi_catalog[[#Headers],[Product franchise]],$Q742)),"Y","N")</f>
        <v>N</v>
      </c>
      <c r="AF742" s="1294" t="str">
        <f>IF(ISNUMBER(SEARCH(kpi_catalog[[#Headers],[Product code]],$Q742)),"Y","N")</f>
        <v>N</v>
      </c>
      <c r="AG742" s="1323"/>
      <c r="AH742" s="1296"/>
      <c r="AI742" s="1297"/>
      <c r="AJ742" s="1297"/>
    </row>
    <row r="743" spans="1:36" ht="30" customHeight="1">
      <c r="A743" s="1282">
        <v>741</v>
      </c>
      <c r="B743" s="1344" t="s">
        <v>4536</v>
      </c>
      <c r="C743" s="1296"/>
      <c r="D743" s="1355" t="s">
        <v>4366</v>
      </c>
      <c r="E743" s="1355" t="s">
        <v>4366</v>
      </c>
      <c r="F743" s="1291" t="str">
        <f>F742 &amp; " - %"</f>
        <v>Active Buyers - %</v>
      </c>
      <c r="G743" s="1291" t="s">
        <v>4339</v>
      </c>
      <c r="H743" s="1291" t="s">
        <v>4336</v>
      </c>
      <c r="I743" s="1355" t="s">
        <v>4811</v>
      </c>
      <c r="J743" s="1318" t="s">
        <v>4860</v>
      </c>
      <c r="K743" s="1291" t="s">
        <v>4861</v>
      </c>
      <c r="L743" s="1292" t="str">
        <f>IF(ISNUMBER(SEARCH(kpi_catalog[[#Headers],[Till Date]],K743)),"Y","N")</f>
        <v>N</v>
      </c>
      <c r="M743" s="1292" t="str">
        <f t="shared" si="22"/>
        <v>Y</v>
      </c>
      <c r="N743" s="1292" t="str">
        <f>IF(ISNUMBER(SEARCH(kpi_catalog[[#Headers],[YTD]],$K743)),"Y","N")</f>
        <v>N</v>
      </c>
      <c r="O743" s="1292" t="str">
        <f>IF(ISNUMBER(SEARCH(kpi_catalog[[#Headers],[MTD]],$K743)),"Y","N")</f>
        <v>N</v>
      </c>
      <c r="P743" s="1292" t="str">
        <f>IF(ISNUMBER(SEARCH(kpi_catalog[[#Headers],[Selected period]],$K743)),"Y","N")</f>
        <v>N</v>
      </c>
      <c r="Q743" s="1291" t="s">
        <v>4341</v>
      </c>
      <c r="R743" s="1292" t="str">
        <f>IF(ISNUMBER(SEARCH(kpi_catalog[[#Headers],[Division]],$Q743)),"Y","N")</f>
        <v>Y</v>
      </c>
      <c r="S743" s="1294" t="str">
        <f>IF(ISNUMBER(SEARCH(kpi_catalog[[#Headers],[Brand]],$Q743)),"Y","N")</f>
        <v>Y</v>
      </c>
      <c r="T743" s="1294" t="str">
        <f>IF(ISNUMBER(SEARCH(kpi_catalog[[#Headers],[Acquisition Period]],$Q743)),"Y","N")</f>
        <v>N</v>
      </c>
      <c r="U743" s="1294" t="str">
        <f>IF(ISNUMBER(SEARCH(kpi_catalog[[#Headers],[Engager Type]],$Q743)),"Y","N")</f>
        <v>N</v>
      </c>
      <c r="V743" s="1294" t="str">
        <f>IF(ISNUMBER(SEARCH(kpi_catalog[[#Headers],[Buyer Type]],$Q743)),"Y","N")</f>
        <v>N</v>
      </c>
      <c r="W743" s="1294" t="str">
        <f>IF(ISNUMBER(SEARCH(kpi_catalog[[#Headers],[Loyalty Filter]],$Q743)),"Y","N")</f>
        <v>N</v>
      </c>
      <c r="X743" s="1294" t="str">
        <f>IF(ISNUMBER(SEARCH(kpi_catalog[[#Headers],[Channel]],$Q743)),"Y","N")</f>
        <v>N</v>
      </c>
      <c r="Y743" s="1294" t="str">
        <f>IF(ISNUMBER(SEARCH(kpi_catalog[[#Headers],[Campaign ID]],$Q743)),"Y","N")</f>
        <v>N</v>
      </c>
      <c r="Z743" s="1294" t="str">
        <f>IF(ISNUMBER(SEARCH(kpi_catalog[[#Headers],[Channel]],$Q743)),"Y","N")</f>
        <v>N</v>
      </c>
      <c r="AA743" s="1294" t="str">
        <f>IF(ISNUMBER(SEARCH(kpi_catalog[[#Headers],[Campaign ID]],$Q743)),"Y","N")</f>
        <v>N</v>
      </c>
      <c r="AB743" s="1294" t="str">
        <f>IF(ISNUMBER(SEARCH(kpi_catalog[[#Headers],[Campaign Name]],$Q743)),"Y","N")</f>
        <v>N</v>
      </c>
      <c r="AC743" s="1294" t="str">
        <f>IF(ISNUMBER(SEARCH(kpi_catalog[[#Headers],[Touchpoint]],$Q743)),"Y","N")</f>
        <v>N</v>
      </c>
      <c r="AD743" s="1294" t="str">
        <f>IF(ISNUMBER(SEARCH(kpi_catalog[[#Headers],[Campaign type]],$Q743)),"Y","N")</f>
        <v>N</v>
      </c>
      <c r="AE743" s="1294" t="str">
        <f>IF(ISNUMBER(SEARCH(kpi_catalog[[#Headers],[Product franchise]],$Q743)),"Y","N")</f>
        <v>N</v>
      </c>
      <c r="AF743" s="1294" t="str">
        <f>IF(ISNUMBER(SEARCH(kpi_catalog[[#Headers],[Product code]],$Q743)),"Y","N")</f>
        <v>N</v>
      </c>
      <c r="AG743" s="1323"/>
      <c r="AH743" s="1296"/>
      <c r="AI743" s="1297"/>
      <c r="AJ743" s="1297"/>
    </row>
    <row r="744" spans="1:36" ht="30" customHeight="1">
      <c r="A744" s="1282">
        <v>742</v>
      </c>
      <c r="B744" s="1344" t="s">
        <v>4536</v>
      </c>
      <c r="C744" s="1296"/>
      <c r="D744" s="1355" t="s">
        <v>4366</v>
      </c>
      <c r="E744" s="1355" t="s">
        <v>4366</v>
      </c>
      <c r="F744" s="1291" t="str">
        <f>F742 &amp; " - pp QoQ"</f>
        <v>Active Buyers - pp QoQ</v>
      </c>
      <c r="G744" s="1291" t="s">
        <v>4352</v>
      </c>
      <c r="H744" s="1291" t="s">
        <v>4336</v>
      </c>
      <c r="I744" s="1355" t="s">
        <v>4811</v>
      </c>
      <c r="J744" s="1318" t="s">
        <v>4860</v>
      </c>
      <c r="K744" s="1291" t="s">
        <v>4861</v>
      </c>
      <c r="L744" s="1292" t="str">
        <f>IF(ISNUMBER(SEARCH(kpi_catalog[[#Headers],[Till Date]],K744)),"Y","N")</f>
        <v>N</v>
      </c>
      <c r="M744" s="1292" t="str">
        <f t="shared" si="22"/>
        <v>Y</v>
      </c>
      <c r="N744" s="1292" t="str">
        <f>IF(ISNUMBER(SEARCH(kpi_catalog[[#Headers],[YTD]],$K744)),"Y","N")</f>
        <v>N</v>
      </c>
      <c r="O744" s="1292" t="str">
        <f>IF(ISNUMBER(SEARCH(kpi_catalog[[#Headers],[MTD]],$K744)),"Y","N")</f>
        <v>N</v>
      </c>
      <c r="P744" s="1292" t="str">
        <f>IF(ISNUMBER(SEARCH(kpi_catalog[[#Headers],[Selected period]],$K744)),"Y","N")</f>
        <v>N</v>
      </c>
      <c r="Q744" s="1291" t="s">
        <v>4341</v>
      </c>
      <c r="R744" s="1292" t="str">
        <f>IF(ISNUMBER(SEARCH(kpi_catalog[[#Headers],[Division]],$Q744)),"Y","N")</f>
        <v>Y</v>
      </c>
      <c r="S744" s="1294" t="str">
        <f>IF(ISNUMBER(SEARCH(kpi_catalog[[#Headers],[Brand]],$Q744)),"Y","N")</f>
        <v>Y</v>
      </c>
      <c r="T744" s="1294" t="str">
        <f>IF(ISNUMBER(SEARCH(kpi_catalog[[#Headers],[Acquisition Period]],$Q744)),"Y","N")</f>
        <v>N</v>
      </c>
      <c r="U744" s="1294" t="str">
        <f>IF(ISNUMBER(SEARCH(kpi_catalog[[#Headers],[Engager Type]],$Q744)),"Y","N")</f>
        <v>N</v>
      </c>
      <c r="V744" s="1294" t="str">
        <f>IF(ISNUMBER(SEARCH(kpi_catalog[[#Headers],[Buyer Type]],$Q744)),"Y","N")</f>
        <v>N</v>
      </c>
      <c r="W744" s="1294" t="str">
        <f>IF(ISNUMBER(SEARCH(kpi_catalog[[#Headers],[Loyalty Filter]],$Q744)),"Y","N")</f>
        <v>N</v>
      </c>
      <c r="X744" s="1294" t="str">
        <f>IF(ISNUMBER(SEARCH(kpi_catalog[[#Headers],[Channel]],$Q744)),"Y","N")</f>
        <v>N</v>
      </c>
      <c r="Y744" s="1294" t="str">
        <f>IF(ISNUMBER(SEARCH(kpi_catalog[[#Headers],[Campaign ID]],$Q744)),"Y","N")</f>
        <v>N</v>
      </c>
      <c r="Z744" s="1294" t="str">
        <f>IF(ISNUMBER(SEARCH(kpi_catalog[[#Headers],[Channel]],$Q744)),"Y","N")</f>
        <v>N</v>
      </c>
      <c r="AA744" s="1294" t="str">
        <f>IF(ISNUMBER(SEARCH(kpi_catalog[[#Headers],[Campaign ID]],$Q744)),"Y","N")</f>
        <v>N</v>
      </c>
      <c r="AB744" s="1294" t="str">
        <f>IF(ISNUMBER(SEARCH(kpi_catalog[[#Headers],[Campaign Name]],$Q744)),"Y","N")</f>
        <v>N</v>
      </c>
      <c r="AC744" s="1294" t="str">
        <f>IF(ISNUMBER(SEARCH(kpi_catalog[[#Headers],[Touchpoint]],$Q744)),"Y","N")</f>
        <v>N</v>
      </c>
      <c r="AD744" s="1294" t="str">
        <f>IF(ISNUMBER(SEARCH(kpi_catalog[[#Headers],[Campaign type]],$Q744)),"Y","N")</f>
        <v>N</v>
      </c>
      <c r="AE744" s="1294" t="str">
        <f>IF(ISNUMBER(SEARCH(kpi_catalog[[#Headers],[Product franchise]],$Q744)),"Y","N")</f>
        <v>N</v>
      </c>
      <c r="AF744" s="1294" t="str">
        <f>IF(ISNUMBER(SEARCH(kpi_catalog[[#Headers],[Product code]],$Q744)),"Y","N")</f>
        <v>N</v>
      </c>
      <c r="AG744" s="1323"/>
      <c r="AH744" s="1296"/>
      <c r="AI744" s="1297"/>
      <c r="AJ744" s="1297"/>
    </row>
    <row r="745" spans="1:36" ht="30" customHeight="1">
      <c r="A745" s="1282">
        <v>743</v>
      </c>
      <c r="B745" s="1344" t="s">
        <v>4536</v>
      </c>
      <c r="C745" s="1296"/>
      <c r="D745" s="1355" t="s">
        <v>4505</v>
      </c>
      <c r="E745" s="1355" t="s">
        <v>4505</v>
      </c>
      <c r="F745" s="1291" t="s">
        <v>4505</v>
      </c>
      <c r="G745" s="1291" t="s">
        <v>3368</v>
      </c>
      <c r="H745" s="1291" t="s">
        <v>4336</v>
      </c>
      <c r="I745" s="1355" t="s">
        <v>4811</v>
      </c>
      <c r="J745" s="1318" t="s">
        <v>4860</v>
      </c>
      <c r="K745" s="1291" t="s">
        <v>4861</v>
      </c>
      <c r="L745" s="1292" t="str">
        <f>IF(ISNUMBER(SEARCH(kpi_catalog[[#Headers],[Till Date]],K745)),"Y","N")</f>
        <v>N</v>
      </c>
      <c r="M745" s="1292" t="str">
        <f t="shared" si="22"/>
        <v>Y</v>
      </c>
      <c r="N745" s="1292" t="str">
        <f>IF(ISNUMBER(SEARCH(kpi_catalog[[#Headers],[YTD]],$K745)),"Y","N")</f>
        <v>N</v>
      </c>
      <c r="O745" s="1292" t="str">
        <f>IF(ISNUMBER(SEARCH(kpi_catalog[[#Headers],[MTD]],$K745)),"Y","N")</f>
        <v>N</v>
      </c>
      <c r="P745" s="1292" t="str">
        <f>IF(ISNUMBER(SEARCH(kpi_catalog[[#Headers],[Selected period]],$K745)),"Y","N")</f>
        <v>N</v>
      </c>
      <c r="Q745" s="1291" t="s">
        <v>4341</v>
      </c>
      <c r="R745" s="1292" t="str">
        <f>IF(ISNUMBER(SEARCH(kpi_catalog[[#Headers],[Division]],$Q745)),"Y","N")</f>
        <v>Y</v>
      </c>
      <c r="S745" s="1294" t="str">
        <f>IF(ISNUMBER(SEARCH(kpi_catalog[[#Headers],[Brand]],$Q745)),"Y","N")</f>
        <v>Y</v>
      </c>
      <c r="T745" s="1294" t="str">
        <f>IF(ISNUMBER(SEARCH(kpi_catalog[[#Headers],[Acquisition Period]],$Q745)),"Y","N")</f>
        <v>N</v>
      </c>
      <c r="U745" s="1294" t="str">
        <f>IF(ISNUMBER(SEARCH(kpi_catalog[[#Headers],[Engager Type]],$Q745)),"Y","N")</f>
        <v>N</v>
      </c>
      <c r="V745" s="1294" t="str">
        <f>IF(ISNUMBER(SEARCH(kpi_catalog[[#Headers],[Buyer Type]],$Q745)),"Y","N")</f>
        <v>N</v>
      </c>
      <c r="W745" s="1294" t="str">
        <f>IF(ISNUMBER(SEARCH(kpi_catalog[[#Headers],[Loyalty Filter]],$Q745)),"Y","N")</f>
        <v>N</v>
      </c>
      <c r="X745" s="1294" t="str">
        <f>IF(ISNUMBER(SEARCH(kpi_catalog[[#Headers],[Channel]],$Q745)),"Y","N")</f>
        <v>N</v>
      </c>
      <c r="Y745" s="1294" t="str">
        <f>IF(ISNUMBER(SEARCH(kpi_catalog[[#Headers],[Campaign ID]],$Q745)),"Y","N")</f>
        <v>N</v>
      </c>
      <c r="Z745" s="1294" t="str">
        <f>IF(ISNUMBER(SEARCH(kpi_catalog[[#Headers],[Channel]],$Q745)),"Y","N")</f>
        <v>N</v>
      </c>
      <c r="AA745" s="1294" t="str">
        <f>IF(ISNUMBER(SEARCH(kpi_catalog[[#Headers],[Campaign ID]],$Q745)),"Y","N")</f>
        <v>N</v>
      </c>
      <c r="AB745" s="1294" t="str">
        <f>IF(ISNUMBER(SEARCH(kpi_catalog[[#Headers],[Campaign Name]],$Q745)),"Y","N")</f>
        <v>N</v>
      </c>
      <c r="AC745" s="1294" t="str">
        <f>IF(ISNUMBER(SEARCH(kpi_catalog[[#Headers],[Touchpoint]],$Q745)),"Y","N")</f>
        <v>N</v>
      </c>
      <c r="AD745" s="1294" t="str">
        <f>IF(ISNUMBER(SEARCH(kpi_catalog[[#Headers],[Campaign type]],$Q745)),"Y","N")</f>
        <v>N</v>
      </c>
      <c r="AE745" s="1294" t="str">
        <f>IF(ISNUMBER(SEARCH(kpi_catalog[[#Headers],[Product franchise]],$Q745)),"Y","N")</f>
        <v>N</v>
      </c>
      <c r="AF745" s="1294" t="str">
        <f>IF(ISNUMBER(SEARCH(kpi_catalog[[#Headers],[Product code]],$Q745)),"Y","N")</f>
        <v>N</v>
      </c>
      <c r="AG745" s="1323"/>
      <c r="AH745" s="1296"/>
      <c r="AI745" s="1297"/>
      <c r="AJ745" s="1297"/>
    </row>
    <row r="746" spans="1:36" ht="30" customHeight="1">
      <c r="A746" s="1282">
        <v>744</v>
      </c>
      <c r="B746" s="1344" t="s">
        <v>4536</v>
      </c>
      <c r="C746" s="1296"/>
      <c r="D746" s="1355" t="s">
        <v>4505</v>
      </c>
      <c r="E746" s="1355" t="s">
        <v>4505</v>
      </c>
      <c r="F746" s="1291" t="str">
        <f>F745 &amp; " - %"</f>
        <v>Inactive Buyers - %</v>
      </c>
      <c r="G746" s="1291" t="s">
        <v>4339</v>
      </c>
      <c r="H746" s="1291" t="s">
        <v>4336</v>
      </c>
      <c r="I746" s="1355" t="s">
        <v>4811</v>
      </c>
      <c r="J746" s="1318" t="s">
        <v>4860</v>
      </c>
      <c r="K746" s="1291" t="s">
        <v>4861</v>
      </c>
      <c r="L746" s="1292" t="str">
        <f>IF(ISNUMBER(SEARCH(kpi_catalog[[#Headers],[Till Date]],K746)),"Y","N")</f>
        <v>N</v>
      </c>
      <c r="M746" s="1292" t="str">
        <f t="shared" si="22"/>
        <v>Y</v>
      </c>
      <c r="N746" s="1292" t="str">
        <f>IF(ISNUMBER(SEARCH(kpi_catalog[[#Headers],[YTD]],$K746)),"Y","N")</f>
        <v>N</v>
      </c>
      <c r="O746" s="1292" t="str">
        <f>IF(ISNUMBER(SEARCH(kpi_catalog[[#Headers],[MTD]],$K746)),"Y","N")</f>
        <v>N</v>
      </c>
      <c r="P746" s="1292" t="str">
        <f>IF(ISNUMBER(SEARCH(kpi_catalog[[#Headers],[Selected period]],$K746)),"Y","N")</f>
        <v>N</v>
      </c>
      <c r="Q746" s="1291" t="s">
        <v>4341</v>
      </c>
      <c r="R746" s="1292" t="str">
        <f>IF(ISNUMBER(SEARCH(kpi_catalog[[#Headers],[Division]],$Q746)),"Y","N")</f>
        <v>Y</v>
      </c>
      <c r="S746" s="1294" t="str">
        <f>IF(ISNUMBER(SEARCH(kpi_catalog[[#Headers],[Brand]],$Q746)),"Y","N")</f>
        <v>Y</v>
      </c>
      <c r="T746" s="1294" t="str">
        <f>IF(ISNUMBER(SEARCH(kpi_catalog[[#Headers],[Acquisition Period]],$Q746)),"Y","N")</f>
        <v>N</v>
      </c>
      <c r="U746" s="1294" t="str">
        <f>IF(ISNUMBER(SEARCH(kpi_catalog[[#Headers],[Engager Type]],$Q746)),"Y","N")</f>
        <v>N</v>
      </c>
      <c r="V746" s="1294" t="str">
        <f>IF(ISNUMBER(SEARCH(kpi_catalog[[#Headers],[Buyer Type]],$Q746)),"Y","N")</f>
        <v>N</v>
      </c>
      <c r="W746" s="1294" t="str">
        <f>IF(ISNUMBER(SEARCH(kpi_catalog[[#Headers],[Loyalty Filter]],$Q746)),"Y","N")</f>
        <v>N</v>
      </c>
      <c r="X746" s="1294" t="str">
        <f>IF(ISNUMBER(SEARCH(kpi_catalog[[#Headers],[Channel]],$Q746)),"Y","N")</f>
        <v>N</v>
      </c>
      <c r="Y746" s="1294" t="str">
        <f>IF(ISNUMBER(SEARCH(kpi_catalog[[#Headers],[Campaign ID]],$Q746)),"Y","N")</f>
        <v>N</v>
      </c>
      <c r="Z746" s="1294" t="str">
        <f>IF(ISNUMBER(SEARCH(kpi_catalog[[#Headers],[Channel]],$Q746)),"Y","N")</f>
        <v>N</v>
      </c>
      <c r="AA746" s="1294" t="str">
        <f>IF(ISNUMBER(SEARCH(kpi_catalog[[#Headers],[Campaign ID]],$Q746)),"Y","N")</f>
        <v>N</v>
      </c>
      <c r="AB746" s="1294" t="str">
        <f>IF(ISNUMBER(SEARCH(kpi_catalog[[#Headers],[Campaign Name]],$Q746)),"Y","N")</f>
        <v>N</v>
      </c>
      <c r="AC746" s="1294" t="str">
        <f>IF(ISNUMBER(SEARCH(kpi_catalog[[#Headers],[Touchpoint]],$Q746)),"Y","N")</f>
        <v>N</v>
      </c>
      <c r="AD746" s="1294" t="str">
        <f>IF(ISNUMBER(SEARCH(kpi_catalog[[#Headers],[Campaign type]],$Q746)),"Y","N")</f>
        <v>N</v>
      </c>
      <c r="AE746" s="1294" t="str">
        <f>IF(ISNUMBER(SEARCH(kpi_catalog[[#Headers],[Product franchise]],$Q746)),"Y","N")</f>
        <v>N</v>
      </c>
      <c r="AF746" s="1294" t="str">
        <f>IF(ISNUMBER(SEARCH(kpi_catalog[[#Headers],[Product code]],$Q746)),"Y","N")</f>
        <v>N</v>
      </c>
      <c r="AG746" s="1323"/>
      <c r="AH746" s="1296"/>
      <c r="AI746" s="1297"/>
      <c r="AJ746" s="1297"/>
    </row>
    <row r="747" spans="1:36" ht="30" customHeight="1">
      <c r="A747" s="1282">
        <v>745</v>
      </c>
      <c r="B747" s="1344" t="s">
        <v>4536</v>
      </c>
      <c r="C747" s="1296"/>
      <c r="D747" s="1355" t="s">
        <v>4505</v>
      </c>
      <c r="E747" s="1355" t="s">
        <v>4505</v>
      </c>
      <c r="F747" s="1291" t="str">
        <f>F745 &amp; " - pp QoQ"</f>
        <v>Inactive Buyers - pp QoQ</v>
      </c>
      <c r="G747" s="1291" t="s">
        <v>4352</v>
      </c>
      <c r="H747" s="1291" t="s">
        <v>4336</v>
      </c>
      <c r="I747" s="1355" t="s">
        <v>4811</v>
      </c>
      <c r="J747" s="1318" t="s">
        <v>4860</v>
      </c>
      <c r="K747" s="1291" t="s">
        <v>4861</v>
      </c>
      <c r="L747" s="1292" t="str">
        <f>IF(ISNUMBER(SEARCH(kpi_catalog[[#Headers],[Till Date]],K747)),"Y","N")</f>
        <v>N</v>
      </c>
      <c r="M747" s="1292" t="str">
        <f t="shared" si="22"/>
        <v>Y</v>
      </c>
      <c r="N747" s="1292" t="str">
        <f>IF(ISNUMBER(SEARCH(kpi_catalog[[#Headers],[YTD]],$K747)),"Y","N")</f>
        <v>N</v>
      </c>
      <c r="O747" s="1292" t="str">
        <f>IF(ISNUMBER(SEARCH(kpi_catalog[[#Headers],[MTD]],$K747)),"Y","N")</f>
        <v>N</v>
      </c>
      <c r="P747" s="1292" t="str">
        <f>IF(ISNUMBER(SEARCH(kpi_catalog[[#Headers],[Selected period]],$K747)),"Y","N")</f>
        <v>N</v>
      </c>
      <c r="Q747" s="1291" t="s">
        <v>4341</v>
      </c>
      <c r="R747" s="1292" t="str">
        <f>IF(ISNUMBER(SEARCH(kpi_catalog[[#Headers],[Division]],$Q747)),"Y","N")</f>
        <v>Y</v>
      </c>
      <c r="S747" s="1294" t="str">
        <f>IF(ISNUMBER(SEARCH(kpi_catalog[[#Headers],[Brand]],$Q747)),"Y","N")</f>
        <v>Y</v>
      </c>
      <c r="T747" s="1294" t="str">
        <f>IF(ISNUMBER(SEARCH(kpi_catalog[[#Headers],[Acquisition Period]],$Q747)),"Y","N")</f>
        <v>N</v>
      </c>
      <c r="U747" s="1294" t="str">
        <f>IF(ISNUMBER(SEARCH(kpi_catalog[[#Headers],[Engager Type]],$Q747)),"Y","N")</f>
        <v>N</v>
      </c>
      <c r="V747" s="1294" t="str">
        <f>IF(ISNUMBER(SEARCH(kpi_catalog[[#Headers],[Buyer Type]],$Q747)),"Y","N")</f>
        <v>N</v>
      </c>
      <c r="W747" s="1294" t="str">
        <f>IF(ISNUMBER(SEARCH(kpi_catalog[[#Headers],[Loyalty Filter]],$Q747)),"Y","N")</f>
        <v>N</v>
      </c>
      <c r="X747" s="1294" t="str">
        <f>IF(ISNUMBER(SEARCH(kpi_catalog[[#Headers],[Channel]],$Q747)),"Y","N")</f>
        <v>N</v>
      </c>
      <c r="Y747" s="1294" t="str">
        <f>IF(ISNUMBER(SEARCH(kpi_catalog[[#Headers],[Campaign ID]],$Q747)),"Y","N")</f>
        <v>N</v>
      </c>
      <c r="Z747" s="1294" t="str">
        <f>IF(ISNUMBER(SEARCH(kpi_catalog[[#Headers],[Channel]],$Q747)),"Y","N")</f>
        <v>N</v>
      </c>
      <c r="AA747" s="1294" t="str">
        <f>IF(ISNUMBER(SEARCH(kpi_catalog[[#Headers],[Campaign ID]],$Q747)),"Y","N")</f>
        <v>N</v>
      </c>
      <c r="AB747" s="1294" t="str">
        <f>IF(ISNUMBER(SEARCH(kpi_catalog[[#Headers],[Campaign Name]],$Q747)),"Y","N")</f>
        <v>N</v>
      </c>
      <c r="AC747" s="1294" t="str">
        <f>IF(ISNUMBER(SEARCH(kpi_catalog[[#Headers],[Touchpoint]],$Q747)),"Y","N")</f>
        <v>N</v>
      </c>
      <c r="AD747" s="1294" t="str">
        <f>IF(ISNUMBER(SEARCH(kpi_catalog[[#Headers],[Campaign type]],$Q747)),"Y","N")</f>
        <v>N</v>
      </c>
      <c r="AE747" s="1294" t="str">
        <f>IF(ISNUMBER(SEARCH(kpi_catalog[[#Headers],[Product franchise]],$Q747)),"Y","N")</f>
        <v>N</v>
      </c>
      <c r="AF747" s="1294" t="str">
        <f>IF(ISNUMBER(SEARCH(kpi_catalog[[#Headers],[Product code]],$Q747)),"Y","N")</f>
        <v>N</v>
      </c>
      <c r="AG747" s="1323"/>
      <c r="AH747" s="1296"/>
      <c r="AI747" s="1297"/>
      <c r="AJ747" s="1297"/>
    </row>
    <row r="748" spans="1:36" ht="30" customHeight="1">
      <c r="A748" s="1282">
        <v>746</v>
      </c>
      <c r="B748" s="1344" t="s">
        <v>5999</v>
      </c>
      <c r="C748" s="1296"/>
      <c r="D748" s="1355" t="s">
        <v>4862</v>
      </c>
      <c r="E748" s="1355" t="s">
        <v>4862</v>
      </c>
      <c r="F748" s="1291" t="s">
        <v>4862</v>
      </c>
      <c r="G748" s="1291" t="s">
        <v>3368</v>
      </c>
      <c r="H748" s="1291" t="s">
        <v>4336</v>
      </c>
      <c r="I748" s="1355" t="s">
        <v>4811</v>
      </c>
      <c r="J748" s="1318" t="s">
        <v>4860</v>
      </c>
      <c r="K748" s="1291" t="s">
        <v>4861</v>
      </c>
      <c r="L748" s="1292" t="str">
        <f>IF(ISNUMBER(SEARCH(kpi_catalog[[#Headers],[Till Date]],K748)),"Y","N")</f>
        <v>N</v>
      </c>
      <c r="M748" s="1292" t="str">
        <f t="shared" si="22"/>
        <v>Y</v>
      </c>
      <c r="N748" s="1292" t="str">
        <f>IF(ISNUMBER(SEARCH(kpi_catalog[[#Headers],[YTD]],$K748)),"Y","N")</f>
        <v>N</v>
      </c>
      <c r="O748" s="1292" t="str">
        <f>IF(ISNUMBER(SEARCH(kpi_catalog[[#Headers],[MTD]],$K748)),"Y","N")</f>
        <v>N</v>
      </c>
      <c r="P748" s="1292" t="str">
        <f>IF(ISNUMBER(SEARCH(kpi_catalog[[#Headers],[Selected period]],$K748)),"Y","N")</f>
        <v>N</v>
      </c>
      <c r="Q748" s="1291" t="s">
        <v>4341</v>
      </c>
      <c r="R748" s="1292" t="str">
        <f>IF(ISNUMBER(SEARCH(kpi_catalog[[#Headers],[Division]],$Q748)),"Y","N")</f>
        <v>Y</v>
      </c>
      <c r="S748" s="1294" t="str">
        <f>IF(ISNUMBER(SEARCH(kpi_catalog[[#Headers],[Brand]],$Q748)),"Y","N")</f>
        <v>Y</v>
      </c>
      <c r="T748" s="1294" t="str">
        <f>IF(ISNUMBER(SEARCH(kpi_catalog[[#Headers],[Acquisition Period]],$Q748)),"Y","N")</f>
        <v>N</v>
      </c>
      <c r="U748" s="1294" t="str">
        <f>IF(ISNUMBER(SEARCH(kpi_catalog[[#Headers],[Engager Type]],$Q748)),"Y","N")</f>
        <v>N</v>
      </c>
      <c r="V748" s="1294" t="str">
        <f>IF(ISNUMBER(SEARCH(kpi_catalog[[#Headers],[Buyer Type]],$Q748)),"Y","N")</f>
        <v>N</v>
      </c>
      <c r="W748" s="1294" t="str">
        <f>IF(ISNUMBER(SEARCH(kpi_catalog[[#Headers],[Loyalty Filter]],$Q748)),"Y","N")</f>
        <v>N</v>
      </c>
      <c r="X748" s="1294" t="str">
        <f>IF(ISNUMBER(SEARCH(kpi_catalog[[#Headers],[Channel]],$Q748)),"Y","N")</f>
        <v>N</v>
      </c>
      <c r="Y748" s="1294" t="str">
        <f>IF(ISNUMBER(SEARCH(kpi_catalog[[#Headers],[Campaign ID]],$Q748)),"Y","N")</f>
        <v>N</v>
      </c>
      <c r="Z748" s="1294" t="str">
        <f>IF(ISNUMBER(SEARCH(kpi_catalog[[#Headers],[Channel]],$Q748)),"Y","N")</f>
        <v>N</v>
      </c>
      <c r="AA748" s="1294" t="str">
        <f>IF(ISNUMBER(SEARCH(kpi_catalog[[#Headers],[Campaign ID]],$Q748)),"Y","N")</f>
        <v>N</v>
      </c>
      <c r="AB748" s="1294" t="str">
        <f>IF(ISNUMBER(SEARCH(kpi_catalog[[#Headers],[Campaign Name]],$Q748)),"Y","N")</f>
        <v>N</v>
      </c>
      <c r="AC748" s="1294" t="str">
        <f>IF(ISNUMBER(SEARCH(kpi_catalog[[#Headers],[Touchpoint]],$Q748)),"Y","N")</f>
        <v>N</v>
      </c>
      <c r="AD748" s="1294" t="str">
        <f>IF(ISNUMBER(SEARCH(kpi_catalog[[#Headers],[Campaign type]],$Q748)),"Y","N")</f>
        <v>N</v>
      </c>
      <c r="AE748" s="1294" t="str">
        <f>IF(ISNUMBER(SEARCH(kpi_catalog[[#Headers],[Product franchise]],$Q748)),"Y","N")</f>
        <v>N</v>
      </c>
      <c r="AF748" s="1294" t="str">
        <f>IF(ISNUMBER(SEARCH(kpi_catalog[[#Headers],[Product code]],$Q748)),"Y","N")</f>
        <v>N</v>
      </c>
      <c r="AG748" s="1323"/>
      <c r="AH748" s="1296"/>
      <c r="AI748" s="1297"/>
      <c r="AJ748" s="1297"/>
    </row>
    <row r="749" spans="1:36" ht="30" customHeight="1">
      <c r="A749" s="1282">
        <v>747</v>
      </c>
      <c r="B749" s="1344" t="s">
        <v>5999</v>
      </c>
      <c r="C749" s="1296"/>
      <c r="D749" s="1355" t="s">
        <v>4862</v>
      </c>
      <c r="E749" s="1355" t="s">
        <v>4862</v>
      </c>
      <c r="F749" s="1291" t="str">
        <f>F748 &amp; " - %"</f>
        <v>Prospects - %</v>
      </c>
      <c r="G749" s="1291" t="s">
        <v>4339</v>
      </c>
      <c r="H749" s="1291" t="s">
        <v>4336</v>
      </c>
      <c r="I749" s="1355" t="s">
        <v>4811</v>
      </c>
      <c r="J749" s="1318" t="s">
        <v>4860</v>
      </c>
      <c r="K749" s="1291" t="s">
        <v>4861</v>
      </c>
      <c r="L749" s="1292" t="str">
        <f>IF(ISNUMBER(SEARCH(kpi_catalog[[#Headers],[Till Date]],K749)),"Y","N")</f>
        <v>N</v>
      </c>
      <c r="M749" s="1292" t="str">
        <f t="shared" si="22"/>
        <v>Y</v>
      </c>
      <c r="N749" s="1292" t="str">
        <f>IF(ISNUMBER(SEARCH(kpi_catalog[[#Headers],[YTD]],$K749)),"Y","N")</f>
        <v>N</v>
      </c>
      <c r="O749" s="1292" t="str">
        <f>IF(ISNUMBER(SEARCH(kpi_catalog[[#Headers],[MTD]],$K749)),"Y","N")</f>
        <v>N</v>
      </c>
      <c r="P749" s="1292" t="str">
        <f>IF(ISNUMBER(SEARCH(kpi_catalog[[#Headers],[Selected period]],$K749)),"Y","N")</f>
        <v>N</v>
      </c>
      <c r="Q749" s="1291" t="s">
        <v>4341</v>
      </c>
      <c r="R749" s="1292" t="str">
        <f>IF(ISNUMBER(SEARCH(kpi_catalog[[#Headers],[Division]],$Q749)),"Y","N")</f>
        <v>Y</v>
      </c>
      <c r="S749" s="1294" t="str">
        <f>IF(ISNUMBER(SEARCH(kpi_catalog[[#Headers],[Brand]],$Q749)),"Y","N")</f>
        <v>Y</v>
      </c>
      <c r="T749" s="1294" t="str">
        <f>IF(ISNUMBER(SEARCH(kpi_catalog[[#Headers],[Acquisition Period]],$Q749)),"Y","N")</f>
        <v>N</v>
      </c>
      <c r="U749" s="1294" t="str">
        <f>IF(ISNUMBER(SEARCH(kpi_catalog[[#Headers],[Engager Type]],$Q749)),"Y","N")</f>
        <v>N</v>
      </c>
      <c r="V749" s="1294" t="str">
        <f>IF(ISNUMBER(SEARCH(kpi_catalog[[#Headers],[Buyer Type]],$Q749)),"Y","N")</f>
        <v>N</v>
      </c>
      <c r="W749" s="1294" t="str">
        <f>IF(ISNUMBER(SEARCH(kpi_catalog[[#Headers],[Loyalty Filter]],$Q749)),"Y","N")</f>
        <v>N</v>
      </c>
      <c r="X749" s="1294" t="str">
        <f>IF(ISNUMBER(SEARCH(kpi_catalog[[#Headers],[Channel]],$Q749)),"Y","N")</f>
        <v>N</v>
      </c>
      <c r="Y749" s="1294" t="str">
        <f>IF(ISNUMBER(SEARCH(kpi_catalog[[#Headers],[Campaign ID]],$Q749)),"Y","N")</f>
        <v>N</v>
      </c>
      <c r="Z749" s="1294" t="str">
        <f>IF(ISNUMBER(SEARCH(kpi_catalog[[#Headers],[Channel]],$Q749)),"Y","N")</f>
        <v>N</v>
      </c>
      <c r="AA749" s="1294" t="str">
        <f>IF(ISNUMBER(SEARCH(kpi_catalog[[#Headers],[Campaign ID]],$Q749)),"Y","N")</f>
        <v>N</v>
      </c>
      <c r="AB749" s="1294" t="str">
        <f>IF(ISNUMBER(SEARCH(kpi_catalog[[#Headers],[Campaign Name]],$Q749)),"Y","N")</f>
        <v>N</v>
      </c>
      <c r="AC749" s="1294" t="str">
        <f>IF(ISNUMBER(SEARCH(kpi_catalog[[#Headers],[Touchpoint]],$Q749)),"Y","N")</f>
        <v>N</v>
      </c>
      <c r="AD749" s="1294" t="str">
        <f>IF(ISNUMBER(SEARCH(kpi_catalog[[#Headers],[Campaign type]],$Q749)),"Y","N")</f>
        <v>N</v>
      </c>
      <c r="AE749" s="1294" t="str">
        <f>IF(ISNUMBER(SEARCH(kpi_catalog[[#Headers],[Product franchise]],$Q749)),"Y","N")</f>
        <v>N</v>
      </c>
      <c r="AF749" s="1294" t="str">
        <f>IF(ISNUMBER(SEARCH(kpi_catalog[[#Headers],[Product code]],$Q749)),"Y","N")</f>
        <v>N</v>
      </c>
      <c r="AG749" s="1323"/>
      <c r="AH749" s="1296"/>
      <c r="AI749" s="1297"/>
      <c r="AJ749" s="1297"/>
    </row>
    <row r="750" spans="1:36" ht="30" customHeight="1">
      <c r="A750" s="1282">
        <v>748</v>
      </c>
      <c r="B750" s="1344" t="s">
        <v>5999</v>
      </c>
      <c r="C750" s="1296"/>
      <c r="D750" s="1355" t="s">
        <v>4862</v>
      </c>
      <c r="E750" s="1355" t="s">
        <v>4862</v>
      </c>
      <c r="F750" s="1291" t="str">
        <f>F748 &amp; " - pp QoQ"</f>
        <v>Prospects - pp QoQ</v>
      </c>
      <c r="G750" s="1291" t="s">
        <v>4352</v>
      </c>
      <c r="H750" s="1291" t="s">
        <v>4336</v>
      </c>
      <c r="I750" s="1355" t="s">
        <v>4811</v>
      </c>
      <c r="J750" s="1318" t="s">
        <v>4860</v>
      </c>
      <c r="K750" s="1291" t="s">
        <v>4861</v>
      </c>
      <c r="L750" s="1292" t="str">
        <f>IF(ISNUMBER(SEARCH(kpi_catalog[[#Headers],[Till Date]],K750)),"Y","N")</f>
        <v>N</v>
      </c>
      <c r="M750" s="1292" t="str">
        <f t="shared" si="22"/>
        <v>Y</v>
      </c>
      <c r="N750" s="1292" t="str">
        <f>IF(ISNUMBER(SEARCH(kpi_catalog[[#Headers],[YTD]],$K750)),"Y","N")</f>
        <v>N</v>
      </c>
      <c r="O750" s="1292" t="str">
        <f>IF(ISNUMBER(SEARCH(kpi_catalog[[#Headers],[MTD]],$K750)),"Y","N")</f>
        <v>N</v>
      </c>
      <c r="P750" s="1292" t="str">
        <f>IF(ISNUMBER(SEARCH(kpi_catalog[[#Headers],[Selected period]],$K750)),"Y","N")</f>
        <v>N</v>
      </c>
      <c r="Q750" s="1291" t="s">
        <v>4341</v>
      </c>
      <c r="R750" s="1292" t="str">
        <f>IF(ISNUMBER(SEARCH(kpi_catalog[[#Headers],[Division]],$Q750)),"Y","N")</f>
        <v>Y</v>
      </c>
      <c r="S750" s="1294" t="str">
        <f>IF(ISNUMBER(SEARCH(kpi_catalog[[#Headers],[Brand]],$Q750)),"Y","N")</f>
        <v>Y</v>
      </c>
      <c r="T750" s="1294" t="str">
        <f>IF(ISNUMBER(SEARCH(kpi_catalog[[#Headers],[Acquisition Period]],$Q750)),"Y","N")</f>
        <v>N</v>
      </c>
      <c r="U750" s="1294" t="str">
        <f>IF(ISNUMBER(SEARCH(kpi_catalog[[#Headers],[Engager Type]],$Q750)),"Y","N")</f>
        <v>N</v>
      </c>
      <c r="V750" s="1294" t="str">
        <f>IF(ISNUMBER(SEARCH(kpi_catalog[[#Headers],[Buyer Type]],$Q750)),"Y","N")</f>
        <v>N</v>
      </c>
      <c r="W750" s="1294" t="str">
        <f>IF(ISNUMBER(SEARCH(kpi_catalog[[#Headers],[Loyalty Filter]],$Q750)),"Y","N")</f>
        <v>N</v>
      </c>
      <c r="X750" s="1294" t="str">
        <f>IF(ISNUMBER(SEARCH(kpi_catalog[[#Headers],[Channel]],$Q750)),"Y","N")</f>
        <v>N</v>
      </c>
      <c r="Y750" s="1294" t="str">
        <f>IF(ISNUMBER(SEARCH(kpi_catalog[[#Headers],[Campaign ID]],$Q750)),"Y","N")</f>
        <v>N</v>
      </c>
      <c r="Z750" s="1294" t="str">
        <f>IF(ISNUMBER(SEARCH(kpi_catalog[[#Headers],[Channel]],$Q750)),"Y","N")</f>
        <v>N</v>
      </c>
      <c r="AA750" s="1294" t="str">
        <f>IF(ISNUMBER(SEARCH(kpi_catalog[[#Headers],[Campaign ID]],$Q750)),"Y","N")</f>
        <v>N</v>
      </c>
      <c r="AB750" s="1294" t="str">
        <f>IF(ISNUMBER(SEARCH(kpi_catalog[[#Headers],[Campaign Name]],$Q750)),"Y","N")</f>
        <v>N</v>
      </c>
      <c r="AC750" s="1294" t="str">
        <f>IF(ISNUMBER(SEARCH(kpi_catalog[[#Headers],[Touchpoint]],$Q750)),"Y","N")</f>
        <v>N</v>
      </c>
      <c r="AD750" s="1294" t="str">
        <f>IF(ISNUMBER(SEARCH(kpi_catalog[[#Headers],[Campaign type]],$Q750)),"Y","N")</f>
        <v>N</v>
      </c>
      <c r="AE750" s="1294" t="str">
        <f>IF(ISNUMBER(SEARCH(kpi_catalog[[#Headers],[Product franchise]],$Q750)),"Y","N")</f>
        <v>N</v>
      </c>
      <c r="AF750" s="1294" t="str">
        <f>IF(ISNUMBER(SEARCH(kpi_catalog[[#Headers],[Product code]],$Q750)),"Y","N")</f>
        <v>N</v>
      </c>
      <c r="AG750" s="1323"/>
      <c r="AH750" s="1296"/>
      <c r="AI750" s="1297"/>
      <c r="AJ750" s="1297"/>
    </row>
    <row r="751" spans="1:36" ht="30" customHeight="1">
      <c r="A751" s="1282">
        <v>749</v>
      </c>
      <c r="B751" s="1344" t="s">
        <v>6000</v>
      </c>
      <c r="C751" s="1296"/>
      <c r="D751" s="1355" t="s">
        <v>4863</v>
      </c>
      <c r="E751" s="1355" t="s">
        <v>4863</v>
      </c>
      <c r="F751" s="1291" t="s">
        <v>4863</v>
      </c>
      <c r="G751" s="1291" t="s">
        <v>3368</v>
      </c>
      <c r="H751" s="1291" t="s">
        <v>4336</v>
      </c>
      <c r="I751" s="1355" t="s">
        <v>4811</v>
      </c>
      <c r="J751" s="1318" t="s">
        <v>4860</v>
      </c>
      <c r="K751" s="1291" t="s">
        <v>4861</v>
      </c>
      <c r="L751" s="1292" t="str">
        <f>IF(ISNUMBER(SEARCH(kpi_catalog[[#Headers],[Till Date]],K751)),"Y","N")</f>
        <v>N</v>
      </c>
      <c r="M751" s="1292" t="str">
        <f t="shared" si="22"/>
        <v>Y</v>
      </c>
      <c r="N751" s="1292" t="str">
        <f>IF(ISNUMBER(SEARCH(kpi_catalog[[#Headers],[YTD]],$K751)),"Y","N")</f>
        <v>N</v>
      </c>
      <c r="O751" s="1292" t="str">
        <f>IF(ISNUMBER(SEARCH(kpi_catalog[[#Headers],[MTD]],$K751)),"Y","N")</f>
        <v>N</v>
      </c>
      <c r="P751" s="1292" t="str">
        <f>IF(ISNUMBER(SEARCH(kpi_catalog[[#Headers],[Selected period]],$K751)),"Y","N")</f>
        <v>N</v>
      </c>
      <c r="Q751" s="1291" t="s">
        <v>4341</v>
      </c>
      <c r="R751" s="1292" t="str">
        <f>IF(ISNUMBER(SEARCH(kpi_catalog[[#Headers],[Division]],$Q751)),"Y","N")</f>
        <v>Y</v>
      </c>
      <c r="S751" s="1294" t="str">
        <f>IF(ISNUMBER(SEARCH(kpi_catalog[[#Headers],[Brand]],$Q751)),"Y","N")</f>
        <v>Y</v>
      </c>
      <c r="T751" s="1294" t="str">
        <f>IF(ISNUMBER(SEARCH(kpi_catalog[[#Headers],[Acquisition Period]],$Q751)),"Y","N")</f>
        <v>N</v>
      </c>
      <c r="U751" s="1294" t="str">
        <f>IF(ISNUMBER(SEARCH(kpi_catalog[[#Headers],[Engager Type]],$Q751)),"Y","N")</f>
        <v>N</v>
      </c>
      <c r="V751" s="1294" t="str">
        <f>IF(ISNUMBER(SEARCH(kpi_catalog[[#Headers],[Buyer Type]],$Q751)),"Y","N")</f>
        <v>N</v>
      </c>
      <c r="W751" s="1294" t="str">
        <f>IF(ISNUMBER(SEARCH(kpi_catalog[[#Headers],[Loyalty Filter]],$Q751)),"Y","N")</f>
        <v>N</v>
      </c>
      <c r="X751" s="1294" t="str">
        <f>IF(ISNUMBER(SEARCH(kpi_catalog[[#Headers],[Channel]],$Q751)),"Y","N")</f>
        <v>N</v>
      </c>
      <c r="Y751" s="1294" t="str">
        <f>IF(ISNUMBER(SEARCH(kpi_catalog[[#Headers],[Campaign ID]],$Q751)),"Y","N")</f>
        <v>N</v>
      </c>
      <c r="Z751" s="1294" t="str">
        <f>IF(ISNUMBER(SEARCH(kpi_catalog[[#Headers],[Channel]],$Q751)),"Y","N")</f>
        <v>N</v>
      </c>
      <c r="AA751" s="1294" t="str">
        <f>IF(ISNUMBER(SEARCH(kpi_catalog[[#Headers],[Campaign ID]],$Q751)),"Y","N")</f>
        <v>N</v>
      </c>
      <c r="AB751" s="1294" t="str">
        <f>IF(ISNUMBER(SEARCH(kpi_catalog[[#Headers],[Campaign Name]],$Q751)),"Y","N")</f>
        <v>N</v>
      </c>
      <c r="AC751" s="1294" t="str">
        <f>IF(ISNUMBER(SEARCH(kpi_catalog[[#Headers],[Touchpoint]],$Q751)),"Y","N")</f>
        <v>N</v>
      </c>
      <c r="AD751" s="1294" t="str">
        <f>IF(ISNUMBER(SEARCH(kpi_catalog[[#Headers],[Campaign type]],$Q751)),"Y","N")</f>
        <v>N</v>
      </c>
      <c r="AE751" s="1294" t="str">
        <f>IF(ISNUMBER(SEARCH(kpi_catalog[[#Headers],[Product franchise]],$Q751)),"Y","N")</f>
        <v>N</v>
      </c>
      <c r="AF751" s="1294" t="str">
        <f>IF(ISNUMBER(SEARCH(kpi_catalog[[#Headers],[Product code]],$Q751)),"Y","N")</f>
        <v>N</v>
      </c>
      <c r="AG751" s="1323"/>
      <c r="AH751" s="1296"/>
      <c r="AI751" s="1297"/>
      <c r="AJ751" s="1297"/>
    </row>
    <row r="752" spans="1:36" ht="30" customHeight="1">
      <c r="A752" s="1282">
        <v>750</v>
      </c>
      <c r="B752" s="1344" t="s">
        <v>6000</v>
      </c>
      <c r="C752" s="1296"/>
      <c r="D752" s="1355" t="s">
        <v>4863</v>
      </c>
      <c r="E752" s="1355" t="s">
        <v>4863</v>
      </c>
      <c r="F752" s="1291" t="str">
        <f>F751 &amp; " - %"</f>
        <v>Newly Acquired (Active Buyers) - %</v>
      </c>
      <c r="G752" s="1291" t="s">
        <v>4339</v>
      </c>
      <c r="H752" s="1291" t="s">
        <v>4336</v>
      </c>
      <c r="I752" s="1355" t="s">
        <v>4811</v>
      </c>
      <c r="J752" s="1318" t="s">
        <v>4860</v>
      </c>
      <c r="K752" s="1291" t="s">
        <v>4861</v>
      </c>
      <c r="L752" s="1292" t="str">
        <f>IF(ISNUMBER(SEARCH(kpi_catalog[[#Headers],[Till Date]],K752)),"Y","N")</f>
        <v>N</v>
      </c>
      <c r="M752" s="1292" t="str">
        <f t="shared" si="22"/>
        <v>Y</v>
      </c>
      <c r="N752" s="1292" t="str">
        <f>IF(ISNUMBER(SEARCH(kpi_catalog[[#Headers],[YTD]],$K752)),"Y","N")</f>
        <v>N</v>
      </c>
      <c r="O752" s="1292" t="str">
        <f>IF(ISNUMBER(SEARCH(kpi_catalog[[#Headers],[MTD]],$K752)),"Y","N")</f>
        <v>N</v>
      </c>
      <c r="P752" s="1292" t="str">
        <f>IF(ISNUMBER(SEARCH(kpi_catalog[[#Headers],[Selected period]],$K752)),"Y","N")</f>
        <v>N</v>
      </c>
      <c r="Q752" s="1291" t="s">
        <v>4341</v>
      </c>
      <c r="R752" s="1292" t="str">
        <f>IF(ISNUMBER(SEARCH(kpi_catalog[[#Headers],[Division]],$Q752)),"Y","N")</f>
        <v>Y</v>
      </c>
      <c r="S752" s="1294" t="str">
        <f>IF(ISNUMBER(SEARCH(kpi_catalog[[#Headers],[Brand]],$Q752)),"Y","N")</f>
        <v>Y</v>
      </c>
      <c r="T752" s="1294" t="str">
        <f>IF(ISNUMBER(SEARCH(kpi_catalog[[#Headers],[Acquisition Period]],$Q752)),"Y","N")</f>
        <v>N</v>
      </c>
      <c r="U752" s="1294" t="str">
        <f>IF(ISNUMBER(SEARCH(kpi_catalog[[#Headers],[Engager Type]],$Q752)),"Y","N")</f>
        <v>N</v>
      </c>
      <c r="V752" s="1294" t="str">
        <f>IF(ISNUMBER(SEARCH(kpi_catalog[[#Headers],[Buyer Type]],$Q752)),"Y","N")</f>
        <v>N</v>
      </c>
      <c r="W752" s="1294" t="str">
        <f>IF(ISNUMBER(SEARCH(kpi_catalog[[#Headers],[Loyalty Filter]],$Q752)),"Y","N")</f>
        <v>N</v>
      </c>
      <c r="X752" s="1294" t="str">
        <f>IF(ISNUMBER(SEARCH(kpi_catalog[[#Headers],[Channel]],$Q752)),"Y","N")</f>
        <v>N</v>
      </c>
      <c r="Y752" s="1294" t="str">
        <f>IF(ISNUMBER(SEARCH(kpi_catalog[[#Headers],[Campaign ID]],$Q752)),"Y","N")</f>
        <v>N</v>
      </c>
      <c r="Z752" s="1294" t="str">
        <f>IF(ISNUMBER(SEARCH(kpi_catalog[[#Headers],[Channel]],$Q752)),"Y","N")</f>
        <v>N</v>
      </c>
      <c r="AA752" s="1294" t="str">
        <f>IF(ISNUMBER(SEARCH(kpi_catalog[[#Headers],[Campaign ID]],$Q752)),"Y","N")</f>
        <v>N</v>
      </c>
      <c r="AB752" s="1294" t="str">
        <f>IF(ISNUMBER(SEARCH(kpi_catalog[[#Headers],[Campaign Name]],$Q752)),"Y","N")</f>
        <v>N</v>
      </c>
      <c r="AC752" s="1294" t="str">
        <f>IF(ISNUMBER(SEARCH(kpi_catalog[[#Headers],[Touchpoint]],$Q752)),"Y","N")</f>
        <v>N</v>
      </c>
      <c r="AD752" s="1294" t="str">
        <f>IF(ISNUMBER(SEARCH(kpi_catalog[[#Headers],[Campaign type]],$Q752)),"Y","N")</f>
        <v>N</v>
      </c>
      <c r="AE752" s="1294" t="str">
        <f>IF(ISNUMBER(SEARCH(kpi_catalog[[#Headers],[Product franchise]],$Q752)),"Y","N")</f>
        <v>N</v>
      </c>
      <c r="AF752" s="1294" t="str">
        <f>IF(ISNUMBER(SEARCH(kpi_catalog[[#Headers],[Product code]],$Q752)),"Y","N")</f>
        <v>N</v>
      </c>
      <c r="AG752" s="1323"/>
      <c r="AH752" s="1296"/>
      <c r="AI752" s="1297"/>
      <c r="AJ752" s="1297"/>
    </row>
    <row r="753" spans="1:36" ht="30" customHeight="1">
      <c r="A753" s="1282">
        <v>751</v>
      </c>
      <c r="B753" s="1344" t="s">
        <v>6000</v>
      </c>
      <c r="C753" s="1296"/>
      <c r="D753" s="1355" t="s">
        <v>4863</v>
      </c>
      <c r="E753" s="1355" t="s">
        <v>4863</v>
      </c>
      <c r="F753" s="1291" t="str">
        <f>F751 &amp; " - pp QoQ"</f>
        <v>Newly Acquired (Active Buyers) - pp QoQ</v>
      </c>
      <c r="G753" s="1291" t="s">
        <v>4352</v>
      </c>
      <c r="H753" s="1291" t="s">
        <v>4336</v>
      </c>
      <c r="I753" s="1355" t="s">
        <v>4811</v>
      </c>
      <c r="J753" s="1318" t="s">
        <v>4860</v>
      </c>
      <c r="K753" s="1291" t="s">
        <v>4861</v>
      </c>
      <c r="L753" s="1292" t="str">
        <f>IF(ISNUMBER(SEARCH(kpi_catalog[[#Headers],[Till Date]],K753)),"Y","N")</f>
        <v>N</v>
      </c>
      <c r="M753" s="1292" t="str">
        <f t="shared" si="22"/>
        <v>Y</v>
      </c>
      <c r="N753" s="1292" t="str">
        <f>IF(ISNUMBER(SEARCH(kpi_catalog[[#Headers],[YTD]],$K753)),"Y","N")</f>
        <v>N</v>
      </c>
      <c r="O753" s="1292" t="str">
        <f>IF(ISNUMBER(SEARCH(kpi_catalog[[#Headers],[MTD]],$K753)),"Y","N")</f>
        <v>N</v>
      </c>
      <c r="P753" s="1292" t="str">
        <f>IF(ISNUMBER(SEARCH(kpi_catalog[[#Headers],[Selected period]],$K753)),"Y","N")</f>
        <v>N</v>
      </c>
      <c r="Q753" s="1291" t="s">
        <v>4341</v>
      </c>
      <c r="R753" s="1292" t="str">
        <f>IF(ISNUMBER(SEARCH(kpi_catalog[[#Headers],[Division]],$Q753)),"Y","N")</f>
        <v>Y</v>
      </c>
      <c r="S753" s="1294" t="str">
        <f>IF(ISNUMBER(SEARCH(kpi_catalog[[#Headers],[Brand]],$Q753)),"Y","N")</f>
        <v>Y</v>
      </c>
      <c r="T753" s="1294" t="str">
        <f>IF(ISNUMBER(SEARCH(kpi_catalog[[#Headers],[Acquisition Period]],$Q753)),"Y","N")</f>
        <v>N</v>
      </c>
      <c r="U753" s="1294" t="str">
        <f>IF(ISNUMBER(SEARCH(kpi_catalog[[#Headers],[Engager Type]],$Q753)),"Y","N")</f>
        <v>N</v>
      </c>
      <c r="V753" s="1294" t="str">
        <f>IF(ISNUMBER(SEARCH(kpi_catalog[[#Headers],[Buyer Type]],$Q753)),"Y","N")</f>
        <v>N</v>
      </c>
      <c r="W753" s="1294" t="str">
        <f>IF(ISNUMBER(SEARCH(kpi_catalog[[#Headers],[Loyalty Filter]],$Q753)),"Y","N")</f>
        <v>N</v>
      </c>
      <c r="X753" s="1294" t="str">
        <f>IF(ISNUMBER(SEARCH(kpi_catalog[[#Headers],[Channel]],$Q753)),"Y","N")</f>
        <v>N</v>
      </c>
      <c r="Y753" s="1294" t="str">
        <f>IF(ISNUMBER(SEARCH(kpi_catalog[[#Headers],[Campaign ID]],$Q753)),"Y","N")</f>
        <v>N</v>
      </c>
      <c r="Z753" s="1294" t="str">
        <f>IF(ISNUMBER(SEARCH(kpi_catalog[[#Headers],[Channel]],$Q753)),"Y","N")</f>
        <v>N</v>
      </c>
      <c r="AA753" s="1294" t="str">
        <f>IF(ISNUMBER(SEARCH(kpi_catalog[[#Headers],[Campaign ID]],$Q753)),"Y","N")</f>
        <v>N</v>
      </c>
      <c r="AB753" s="1294" t="str">
        <f>IF(ISNUMBER(SEARCH(kpi_catalog[[#Headers],[Campaign Name]],$Q753)),"Y","N")</f>
        <v>N</v>
      </c>
      <c r="AC753" s="1294" t="str">
        <f>IF(ISNUMBER(SEARCH(kpi_catalog[[#Headers],[Touchpoint]],$Q753)),"Y","N")</f>
        <v>N</v>
      </c>
      <c r="AD753" s="1294" t="str">
        <f>IF(ISNUMBER(SEARCH(kpi_catalog[[#Headers],[Campaign type]],$Q753)),"Y","N")</f>
        <v>N</v>
      </c>
      <c r="AE753" s="1294" t="str">
        <f>IF(ISNUMBER(SEARCH(kpi_catalog[[#Headers],[Product franchise]],$Q753)),"Y","N")</f>
        <v>N</v>
      </c>
      <c r="AF753" s="1294" t="str">
        <f>IF(ISNUMBER(SEARCH(kpi_catalog[[#Headers],[Product code]],$Q753)),"Y","N")</f>
        <v>N</v>
      </c>
      <c r="AG753" s="1323"/>
      <c r="AH753" s="1296"/>
      <c r="AI753" s="1297"/>
      <c r="AJ753" s="1297"/>
    </row>
    <row r="754" spans="1:36" ht="30" customHeight="1">
      <c r="A754" s="1282">
        <v>752</v>
      </c>
      <c r="B754" s="1344" t="s">
        <v>5747</v>
      </c>
      <c r="C754" s="1296"/>
      <c r="D754" s="1355" t="s">
        <v>4509</v>
      </c>
      <c r="E754" s="1355" t="s">
        <v>4509</v>
      </c>
      <c r="F754" s="1291" t="s">
        <v>4509</v>
      </c>
      <c r="G754" s="1291" t="s">
        <v>3368</v>
      </c>
      <c r="H754" s="1291" t="s">
        <v>4336</v>
      </c>
      <c r="I754" s="1355" t="s">
        <v>4811</v>
      </c>
      <c r="J754" s="1318" t="s">
        <v>4860</v>
      </c>
      <c r="K754" s="1291" t="s">
        <v>4861</v>
      </c>
      <c r="L754" s="1292" t="str">
        <f>IF(ISNUMBER(SEARCH(kpi_catalog[[#Headers],[Till Date]],K754)),"Y","N")</f>
        <v>N</v>
      </c>
      <c r="M754" s="1292" t="str">
        <f t="shared" si="22"/>
        <v>Y</v>
      </c>
      <c r="N754" s="1292" t="str">
        <f>IF(ISNUMBER(SEARCH(kpi_catalog[[#Headers],[YTD]],$K754)),"Y","N")</f>
        <v>N</v>
      </c>
      <c r="O754" s="1292" t="str">
        <f>IF(ISNUMBER(SEARCH(kpi_catalog[[#Headers],[MTD]],$K754)),"Y","N")</f>
        <v>N</v>
      </c>
      <c r="P754" s="1292" t="str">
        <f>IF(ISNUMBER(SEARCH(kpi_catalog[[#Headers],[Selected period]],$K754)),"Y","N")</f>
        <v>N</v>
      </c>
      <c r="Q754" s="1291" t="s">
        <v>4341</v>
      </c>
      <c r="R754" s="1292" t="str">
        <f>IF(ISNUMBER(SEARCH(kpi_catalog[[#Headers],[Division]],$Q754)),"Y","N")</f>
        <v>Y</v>
      </c>
      <c r="S754" s="1294" t="str">
        <f>IF(ISNUMBER(SEARCH(kpi_catalog[[#Headers],[Brand]],$Q754)),"Y","N")</f>
        <v>Y</v>
      </c>
      <c r="T754" s="1294" t="str">
        <f>IF(ISNUMBER(SEARCH(kpi_catalog[[#Headers],[Acquisition Period]],$Q754)),"Y","N")</f>
        <v>N</v>
      </c>
      <c r="U754" s="1294" t="str">
        <f>IF(ISNUMBER(SEARCH(kpi_catalog[[#Headers],[Engager Type]],$Q754)),"Y","N")</f>
        <v>N</v>
      </c>
      <c r="V754" s="1294" t="str">
        <f>IF(ISNUMBER(SEARCH(kpi_catalog[[#Headers],[Buyer Type]],$Q754)),"Y","N")</f>
        <v>N</v>
      </c>
      <c r="W754" s="1294" t="str">
        <f>IF(ISNUMBER(SEARCH(kpi_catalog[[#Headers],[Loyalty Filter]],$Q754)),"Y","N")</f>
        <v>N</v>
      </c>
      <c r="X754" s="1294" t="str">
        <f>IF(ISNUMBER(SEARCH(kpi_catalog[[#Headers],[Channel]],$Q754)),"Y","N")</f>
        <v>N</v>
      </c>
      <c r="Y754" s="1294" t="str">
        <f>IF(ISNUMBER(SEARCH(kpi_catalog[[#Headers],[Campaign ID]],$Q754)),"Y","N")</f>
        <v>N</v>
      </c>
      <c r="Z754" s="1294" t="str">
        <f>IF(ISNUMBER(SEARCH(kpi_catalog[[#Headers],[Channel]],$Q754)),"Y","N")</f>
        <v>N</v>
      </c>
      <c r="AA754" s="1294" t="str">
        <f>IF(ISNUMBER(SEARCH(kpi_catalog[[#Headers],[Campaign ID]],$Q754)),"Y","N")</f>
        <v>N</v>
      </c>
      <c r="AB754" s="1294" t="str">
        <f>IF(ISNUMBER(SEARCH(kpi_catalog[[#Headers],[Campaign Name]],$Q754)),"Y","N")</f>
        <v>N</v>
      </c>
      <c r="AC754" s="1294" t="str">
        <f>IF(ISNUMBER(SEARCH(kpi_catalog[[#Headers],[Touchpoint]],$Q754)),"Y","N")</f>
        <v>N</v>
      </c>
      <c r="AD754" s="1294" t="str">
        <f>IF(ISNUMBER(SEARCH(kpi_catalog[[#Headers],[Campaign type]],$Q754)),"Y","N")</f>
        <v>N</v>
      </c>
      <c r="AE754" s="1294" t="str">
        <f>IF(ISNUMBER(SEARCH(kpi_catalog[[#Headers],[Product franchise]],$Q754)),"Y","N")</f>
        <v>N</v>
      </c>
      <c r="AF754" s="1294" t="str">
        <f>IF(ISNUMBER(SEARCH(kpi_catalog[[#Headers],[Product code]],$Q754)),"Y","N")</f>
        <v>N</v>
      </c>
      <c r="AG754" s="1323"/>
      <c r="AH754" s="1296"/>
      <c r="AI754" s="1297"/>
      <c r="AJ754" s="1297"/>
    </row>
    <row r="755" spans="1:36" ht="30" customHeight="1">
      <c r="A755" s="1282">
        <v>753</v>
      </c>
      <c r="B755" s="1344" t="s">
        <v>5747</v>
      </c>
      <c r="C755" s="1296"/>
      <c r="D755" s="1355" t="s">
        <v>4509</v>
      </c>
      <c r="E755" s="1355" t="s">
        <v>4509</v>
      </c>
      <c r="F755" s="1291" t="str">
        <f>F754 &amp; " - %"</f>
        <v>Converted Prospects - %</v>
      </c>
      <c r="G755" s="1291" t="s">
        <v>4339</v>
      </c>
      <c r="H755" s="1291" t="s">
        <v>4336</v>
      </c>
      <c r="I755" s="1355" t="s">
        <v>4811</v>
      </c>
      <c r="J755" s="1318" t="s">
        <v>4860</v>
      </c>
      <c r="K755" s="1291" t="s">
        <v>4861</v>
      </c>
      <c r="L755" s="1292" t="str">
        <f>IF(ISNUMBER(SEARCH(kpi_catalog[[#Headers],[Till Date]],K755)),"Y","N")</f>
        <v>N</v>
      </c>
      <c r="M755" s="1292" t="str">
        <f t="shared" si="22"/>
        <v>Y</v>
      </c>
      <c r="N755" s="1292" t="str">
        <f>IF(ISNUMBER(SEARCH(kpi_catalog[[#Headers],[YTD]],$K755)),"Y","N")</f>
        <v>N</v>
      </c>
      <c r="O755" s="1292" t="str">
        <f>IF(ISNUMBER(SEARCH(kpi_catalog[[#Headers],[MTD]],$K755)),"Y","N")</f>
        <v>N</v>
      </c>
      <c r="P755" s="1292" t="str">
        <f>IF(ISNUMBER(SEARCH(kpi_catalog[[#Headers],[Selected period]],$K755)),"Y","N")</f>
        <v>N</v>
      </c>
      <c r="Q755" s="1291" t="s">
        <v>4341</v>
      </c>
      <c r="R755" s="1292" t="str">
        <f>IF(ISNUMBER(SEARCH(kpi_catalog[[#Headers],[Division]],$Q755)),"Y","N")</f>
        <v>Y</v>
      </c>
      <c r="S755" s="1294" t="str">
        <f>IF(ISNUMBER(SEARCH(kpi_catalog[[#Headers],[Brand]],$Q755)),"Y","N")</f>
        <v>Y</v>
      </c>
      <c r="T755" s="1294" t="str">
        <f>IF(ISNUMBER(SEARCH(kpi_catalog[[#Headers],[Acquisition Period]],$Q755)),"Y","N")</f>
        <v>N</v>
      </c>
      <c r="U755" s="1294" t="str">
        <f>IF(ISNUMBER(SEARCH(kpi_catalog[[#Headers],[Engager Type]],$Q755)),"Y","N")</f>
        <v>N</v>
      </c>
      <c r="V755" s="1294" t="str">
        <f>IF(ISNUMBER(SEARCH(kpi_catalog[[#Headers],[Buyer Type]],$Q755)),"Y","N")</f>
        <v>N</v>
      </c>
      <c r="W755" s="1294" t="str">
        <f>IF(ISNUMBER(SEARCH(kpi_catalog[[#Headers],[Loyalty Filter]],$Q755)),"Y","N")</f>
        <v>N</v>
      </c>
      <c r="X755" s="1294" t="str">
        <f>IF(ISNUMBER(SEARCH(kpi_catalog[[#Headers],[Channel]],$Q755)),"Y","N")</f>
        <v>N</v>
      </c>
      <c r="Y755" s="1294" t="str">
        <f>IF(ISNUMBER(SEARCH(kpi_catalog[[#Headers],[Campaign ID]],$Q755)),"Y","N")</f>
        <v>N</v>
      </c>
      <c r="Z755" s="1294" t="str">
        <f>IF(ISNUMBER(SEARCH(kpi_catalog[[#Headers],[Channel]],$Q755)),"Y","N")</f>
        <v>N</v>
      </c>
      <c r="AA755" s="1294" t="str">
        <f>IF(ISNUMBER(SEARCH(kpi_catalog[[#Headers],[Campaign ID]],$Q755)),"Y","N")</f>
        <v>N</v>
      </c>
      <c r="AB755" s="1294" t="str">
        <f>IF(ISNUMBER(SEARCH(kpi_catalog[[#Headers],[Campaign Name]],$Q755)),"Y","N")</f>
        <v>N</v>
      </c>
      <c r="AC755" s="1294" t="str">
        <f>IF(ISNUMBER(SEARCH(kpi_catalog[[#Headers],[Touchpoint]],$Q755)),"Y","N")</f>
        <v>N</v>
      </c>
      <c r="AD755" s="1294" t="str">
        <f>IF(ISNUMBER(SEARCH(kpi_catalog[[#Headers],[Campaign type]],$Q755)),"Y","N")</f>
        <v>N</v>
      </c>
      <c r="AE755" s="1294" t="str">
        <f>IF(ISNUMBER(SEARCH(kpi_catalog[[#Headers],[Product franchise]],$Q755)),"Y","N")</f>
        <v>N</v>
      </c>
      <c r="AF755" s="1294" t="str">
        <f>IF(ISNUMBER(SEARCH(kpi_catalog[[#Headers],[Product code]],$Q755)),"Y","N")</f>
        <v>N</v>
      </c>
      <c r="AG755" s="1323"/>
      <c r="AH755" s="1296"/>
      <c r="AI755" s="1297"/>
      <c r="AJ755" s="1297"/>
    </row>
    <row r="756" spans="1:36" ht="30" customHeight="1">
      <c r="A756" s="1282">
        <v>754</v>
      </c>
      <c r="B756" s="1344" t="s">
        <v>5747</v>
      </c>
      <c r="C756" s="1296"/>
      <c r="D756" s="1355" t="s">
        <v>4509</v>
      </c>
      <c r="E756" s="1355" t="s">
        <v>4509</v>
      </c>
      <c r="F756" s="1291" t="str">
        <f>F754 &amp; " - pp QoQ"</f>
        <v>Converted Prospects - pp QoQ</v>
      </c>
      <c r="G756" s="1291" t="s">
        <v>4352</v>
      </c>
      <c r="H756" s="1291" t="s">
        <v>4336</v>
      </c>
      <c r="I756" s="1355" t="s">
        <v>4811</v>
      </c>
      <c r="J756" s="1318" t="s">
        <v>4860</v>
      </c>
      <c r="K756" s="1291" t="s">
        <v>4861</v>
      </c>
      <c r="L756" s="1292" t="str">
        <f>IF(ISNUMBER(SEARCH(kpi_catalog[[#Headers],[Till Date]],K756)),"Y","N")</f>
        <v>N</v>
      </c>
      <c r="M756" s="1292" t="str">
        <f t="shared" si="22"/>
        <v>Y</v>
      </c>
      <c r="N756" s="1292" t="str">
        <f>IF(ISNUMBER(SEARCH(kpi_catalog[[#Headers],[YTD]],$K756)),"Y","N")</f>
        <v>N</v>
      </c>
      <c r="O756" s="1292" t="str">
        <f>IF(ISNUMBER(SEARCH(kpi_catalog[[#Headers],[MTD]],$K756)),"Y","N")</f>
        <v>N</v>
      </c>
      <c r="P756" s="1292" t="str">
        <f>IF(ISNUMBER(SEARCH(kpi_catalog[[#Headers],[Selected period]],$K756)),"Y","N")</f>
        <v>N</v>
      </c>
      <c r="Q756" s="1291" t="s">
        <v>4341</v>
      </c>
      <c r="R756" s="1292" t="str">
        <f>IF(ISNUMBER(SEARCH(kpi_catalog[[#Headers],[Division]],$Q756)),"Y","N")</f>
        <v>Y</v>
      </c>
      <c r="S756" s="1294" t="str">
        <f>IF(ISNUMBER(SEARCH(kpi_catalog[[#Headers],[Brand]],$Q756)),"Y","N")</f>
        <v>Y</v>
      </c>
      <c r="T756" s="1294" t="str">
        <f>IF(ISNUMBER(SEARCH(kpi_catalog[[#Headers],[Acquisition Period]],$Q756)),"Y","N")</f>
        <v>N</v>
      </c>
      <c r="U756" s="1294" t="str">
        <f>IF(ISNUMBER(SEARCH(kpi_catalog[[#Headers],[Engager Type]],$Q756)),"Y","N")</f>
        <v>N</v>
      </c>
      <c r="V756" s="1294" t="str">
        <f>IF(ISNUMBER(SEARCH(kpi_catalog[[#Headers],[Buyer Type]],$Q756)),"Y","N")</f>
        <v>N</v>
      </c>
      <c r="W756" s="1294" t="str">
        <f>IF(ISNUMBER(SEARCH(kpi_catalog[[#Headers],[Loyalty Filter]],$Q756)),"Y","N")</f>
        <v>N</v>
      </c>
      <c r="X756" s="1294" t="str">
        <f>IF(ISNUMBER(SEARCH(kpi_catalog[[#Headers],[Channel]],$Q756)),"Y","N")</f>
        <v>N</v>
      </c>
      <c r="Y756" s="1294" t="str">
        <f>IF(ISNUMBER(SEARCH(kpi_catalog[[#Headers],[Campaign ID]],$Q756)),"Y","N")</f>
        <v>N</v>
      </c>
      <c r="Z756" s="1294" t="str">
        <f>IF(ISNUMBER(SEARCH(kpi_catalog[[#Headers],[Channel]],$Q756)),"Y","N")</f>
        <v>N</v>
      </c>
      <c r="AA756" s="1294" t="str">
        <f>IF(ISNUMBER(SEARCH(kpi_catalog[[#Headers],[Campaign ID]],$Q756)),"Y","N")</f>
        <v>N</v>
      </c>
      <c r="AB756" s="1294" t="str">
        <f>IF(ISNUMBER(SEARCH(kpi_catalog[[#Headers],[Campaign Name]],$Q756)),"Y","N")</f>
        <v>N</v>
      </c>
      <c r="AC756" s="1294" t="str">
        <f>IF(ISNUMBER(SEARCH(kpi_catalog[[#Headers],[Touchpoint]],$Q756)),"Y","N")</f>
        <v>N</v>
      </c>
      <c r="AD756" s="1294" t="str">
        <f>IF(ISNUMBER(SEARCH(kpi_catalog[[#Headers],[Campaign type]],$Q756)),"Y","N")</f>
        <v>N</v>
      </c>
      <c r="AE756" s="1294" t="str">
        <f>IF(ISNUMBER(SEARCH(kpi_catalog[[#Headers],[Product franchise]],$Q756)),"Y","N")</f>
        <v>N</v>
      </c>
      <c r="AF756" s="1294" t="str">
        <f>IF(ISNUMBER(SEARCH(kpi_catalog[[#Headers],[Product code]],$Q756)),"Y","N")</f>
        <v>N</v>
      </c>
      <c r="AG756" s="1323"/>
      <c r="AH756" s="1296"/>
      <c r="AI756" s="1297"/>
      <c r="AJ756" s="1297"/>
    </row>
    <row r="757" spans="1:36" ht="30" customHeight="1">
      <c r="A757" s="1282">
        <v>755</v>
      </c>
      <c r="B757" s="1344" t="s">
        <v>4536</v>
      </c>
      <c r="C757" s="1296"/>
      <c r="D757" s="1355" t="s">
        <v>4864</v>
      </c>
      <c r="E757" s="1355" t="s">
        <v>4864</v>
      </c>
      <c r="F757" s="1291" t="s">
        <v>4864</v>
      </c>
      <c r="G757" s="1291" t="s">
        <v>3368</v>
      </c>
      <c r="H757" s="1291" t="s">
        <v>4336</v>
      </c>
      <c r="I757" s="1355" t="s">
        <v>4811</v>
      </c>
      <c r="J757" s="1318" t="s">
        <v>4860</v>
      </c>
      <c r="K757" s="1291" t="s">
        <v>4861</v>
      </c>
      <c r="L757" s="1292" t="str">
        <f>IF(ISNUMBER(SEARCH(kpi_catalog[[#Headers],[Till Date]],K757)),"Y","N")</f>
        <v>N</v>
      </c>
      <c r="M757" s="1292" t="str">
        <f t="shared" si="22"/>
        <v>Y</v>
      </c>
      <c r="N757" s="1292" t="str">
        <f>IF(ISNUMBER(SEARCH(kpi_catalog[[#Headers],[YTD]],$K757)),"Y","N")</f>
        <v>N</v>
      </c>
      <c r="O757" s="1292" t="str">
        <f>IF(ISNUMBER(SEARCH(kpi_catalog[[#Headers],[MTD]],$K757)),"Y","N")</f>
        <v>N</v>
      </c>
      <c r="P757" s="1292" t="str">
        <f>IF(ISNUMBER(SEARCH(kpi_catalog[[#Headers],[Selected period]],$K757)),"Y","N")</f>
        <v>N</v>
      </c>
      <c r="Q757" s="1291" t="s">
        <v>4341</v>
      </c>
      <c r="R757" s="1292" t="str">
        <f>IF(ISNUMBER(SEARCH(kpi_catalog[[#Headers],[Division]],$Q757)),"Y","N")</f>
        <v>Y</v>
      </c>
      <c r="S757" s="1294" t="str">
        <f>IF(ISNUMBER(SEARCH(kpi_catalog[[#Headers],[Brand]],$Q757)),"Y","N")</f>
        <v>Y</v>
      </c>
      <c r="T757" s="1294" t="str">
        <f>IF(ISNUMBER(SEARCH(kpi_catalog[[#Headers],[Acquisition Period]],$Q757)),"Y","N")</f>
        <v>N</v>
      </c>
      <c r="U757" s="1294" t="str">
        <f>IF(ISNUMBER(SEARCH(kpi_catalog[[#Headers],[Engager Type]],$Q757)),"Y","N")</f>
        <v>N</v>
      </c>
      <c r="V757" s="1294" t="str">
        <f>IF(ISNUMBER(SEARCH(kpi_catalog[[#Headers],[Buyer Type]],$Q757)),"Y","N")</f>
        <v>N</v>
      </c>
      <c r="W757" s="1294" t="str">
        <f>IF(ISNUMBER(SEARCH(kpi_catalog[[#Headers],[Loyalty Filter]],$Q757)),"Y","N")</f>
        <v>N</v>
      </c>
      <c r="X757" s="1294" t="str">
        <f>IF(ISNUMBER(SEARCH(kpi_catalog[[#Headers],[Channel]],$Q757)),"Y","N")</f>
        <v>N</v>
      </c>
      <c r="Y757" s="1294" t="str">
        <f>IF(ISNUMBER(SEARCH(kpi_catalog[[#Headers],[Campaign ID]],$Q757)),"Y","N")</f>
        <v>N</v>
      </c>
      <c r="Z757" s="1294" t="str">
        <f>IF(ISNUMBER(SEARCH(kpi_catalog[[#Headers],[Channel]],$Q757)),"Y","N")</f>
        <v>N</v>
      </c>
      <c r="AA757" s="1294" t="str">
        <f>IF(ISNUMBER(SEARCH(kpi_catalog[[#Headers],[Campaign ID]],$Q757)),"Y","N")</f>
        <v>N</v>
      </c>
      <c r="AB757" s="1294" t="str">
        <f>IF(ISNUMBER(SEARCH(kpi_catalog[[#Headers],[Campaign Name]],$Q757)),"Y","N")</f>
        <v>N</v>
      </c>
      <c r="AC757" s="1294" t="str">
        <f>IF(ISNUMBER(SEARCH(kpi_catalog[[#Headers],[Touchpoint]],$Q757)),"Y","N")</f>
        <v>N</v>
      </c>
      <c r="AD757" s="1294" t="str">
        <f>IF(ISNUMBER(SEARCH(kpi_catalog[[#Headers],[Campaign type]],$Q757)),"Y","N")</f>
        <v>N</v>
      </c>
      <c r="AE757" s="1294" t="str">
        <f>IF(ISNUMBER(SEARCH(kpi_catalog[[#Headers],[Product franchise]],$Q757)),"Y","N")</f>
        <v>N</v>
      </c>
      <c r="AF757" s="1294" t="str">
        <f>IF(ISNUMBER(SEARCH(kpi_catalog[[#Headers],[Product code]],$Q757)),"Y","N")</f>
        <v>N</v>
      </c>
      <c r="AG757" s="1323"/>
      <c r="AH757" s="1296"/>
      <c r="AI757" s="1297"/>
      <c r="AJ757" s="1297"/>
    </row>
    <row r="758" spans="1:36" ht="30" customHeight="1">
      <c r="A758" s="1282">
        <v>756</v>
      </c>
      <c r="B758" s="1344" t="s">
        <v>4536</v>
      </c>
      <c r="C758" s="1296"/>
      <c r="D758" s="1355" t="s">
        <v>4864</v>
      </c>
      <c r="E758" s="1355" t="s">
        <v>4864</v>
      </c>
      <c r="F758" s="1291" t="str">
        <f>F757 &amp; " - %"</f>
        <v>Retained + Reactivated - %</v>
      </c>
      <c r="G758" s="1291" t="s">
        <v>4339</v>
      </c>
      <c r="H758" s="1291" t="s">
        <v>4336</v>
      </c>
      <c r="I758" s="1355" t="s">
        <v>4811</v>
      </c>
      <c r="J758" s="1318" t="s">
        <v>4860</v>
      </c>
      <c r="K758" s="1291" t="s">
        <v>4861</v>
      </c>
      <c r="L758" s="1292" t="str">
        <f>IF(ISNUMBER(SEARCH(kpi_catalog[[#Headers],[Till Date]],K758)),"Y","N")</f>
        <v>N</v>
      </c>
      <c r="M758" s="1292" t="str">
        <f t="shared" si="22"/>
        <v>Y</v>
      </c>
      <c r="N758" s="1292" t="str">
        <f>IF(ISNUMBER(SEARCH(kpi_catalog[[#Headers],[YTD]],$K758)),"Y","N")</f>
        <v>N</v>
      </c>
      <c r="O758" s="1292" t="str">
        <f>IF(ISNUMBER(SEARCH(kpi_catalog[[#Headers],[MTD]],$K758)),"Y","N")</f>
        <v>N</v>
      </c>
      <c r="P758" s="1292" t="str">
        <f>IF(ISNUMBER(SEARCH(kpi_catalog[[#Headers],[Selected period]],$K758)),"Y","N")</f>
        <v>N</v>
      </c>
      <c r="Q758" s="1291" t="s">
        <v>4341</v>
      </c>
      <c r="R758" s="1292" t="str">
        <f>IF(ISNUMBER(SEARCH(kpi_catalog[[#Headers],[Division]],$Q758)),"Y","N")</f>
        <v>Y</v>
      </c>
      <c r="S758" s="1294" t="str">
        <f>IF(ISNUMBER(SEARCH(kpi_catalog[[#Headers],[Brand]],$Q758)),"Y","N")</f>
        <v>Y</v>
      </c>
      <c r="T758" s="1294" t="str">
        <f>IF(ISNUMBER(SEARCH(kpi_catalog[[#Headers],[Acquisition Period]],$Q758)),"Y","N")</f>
        <v>N</v>
      </c>
      <c r="U758" s="1294" t="str">
        <f>IF(ISNUMBER(SEARCH(kpi_catalog[[#Headers],[Engager Type]],$Q758)),"Y","N")</f>
        <v>N</v>
      </c>
      <c r="V758" s="1294" t="str">
        <f>IF(ISNUMBER(SEARCH(kpi_catalog[[#Headers],[Buyer Type]],$Q758)),"Y","N")</f>
        <v>N</v>
      </c>
      <c r="W758" s="1294" t="str">
        <f>IF(ISNUMBER(SEARCH(kpi_catalog[[#Headers],[Loyalty Filter]],$Q758)),"Y","N")</f>
        <v>N</v>
      </c>
      <c r="X758" s="1294" t="str">
        <f>IF(ISNUMBER(SEARCH(kpi_catalog[[#Headers],[Channel]],$Q758)),"Y","N")</f>
        <v>N</v>
      </c>
      <c r="Y758" s="1294" t="str">
        <f>IF(ISNUMBER(SEARCH(kpi_catalog[[#Headers],[Campaign ID]],$Q758)),"Y","N")</f>
        <v>N</v>
      </c>
      <c r="Z758" s="1294" t="str">
        <f>IF(ISNUMBER(SEARCH(kpi_catalog[[#Headers],[Channel]],$Q758)),"Y","N")</f>
        <v>N</v>
      </c>
      <c r="AA758" s="1294" t="str">
        <f>IF(ISNUMBER(SEARCH(kpi_catalog[[#Headers],[Campaign ID]],$Q758)),"Y","N")</f>
        <v>N</v>
      </c>
      <c r="AB758" s="1294" t="str">
        <f>IF(ISNUMBER(SEARCH(kpi_catalog[[#Headers],[Campaign Name]],$Q758)),"Y","N")</f>
        <v>N</v>
      </c>
      <c r="AC758" s="1294" t="str">
        <f>IF(ISNUMBER(SEARCH(kpi_catalog[[#Headers],[Touchpoint]],$Q758)),"Y","N")</f>
        <v>N</v>
      </c>
      <c r="AD758" s="1294" t="str">
        <f>IF(ISNUMBER(SEARCH(kpi_catalog[[#Headers],[Campaign type]],$Q758)),"Y","N")</f>
        <v>N</v>
      </c>
      <c r="AE758" s="1294" t="str">
        <f>IF(ISNUMBER(SEARCH(kpi_catalog[[#Headers],[Product franchise]],$Q758)),"Y","N")</f>
        <v>N</v>
      </c>
      <c r="AF758" s="1294" t="str">
        <f>IF(ISNUMBER(SEARCH(kpi_catalog[[#Headers],[Product code]],$Q758)),"Y","N")</f>
        <v>N</v>
      </c>
      <c r="AG758" s="1323"/>
      <c r="AH758" s="1296"/>
      <c r="AI758" s="1297"/>
      <c r="AJ758" s="1297"/>
    </row>
    <row r="759" spans="1:36" ht="30" customHeight="1">
      <c r="A759" s="1282">
        <v>757</v>
      </c>
      <c r="B759" s="1344" t="s">
        <v>4536</v>
      </c>
      <c r="C759" s="1296"/>
      <c r="D759" s="1355" t="s">
        <v>4864</v>
      </c>
      <c r="E759" s="1355" t="s">
        <v>4864</v>
      </c>
      <c r="F759" s="1291" t="str">
        <f>F757 &amp; " - pp QoQ"</f>
        <v>Retained + Reactivated - pp QoQ</v>
      </c>
      <c r="G759" s="1291" t="s">
        <v>4352</v>
      </c>
      <c r="H759" s="1291" t="s">
        <v>4336</v>
      </c>
      <c r="I759" s="1355" t="s">
        <v>4811</v>
      </c>
      <c r="J759" s="1318" t="s">
        <v>4860</v>
      </c>
      <c r="K759" s="1291" t="s">
        <v>4861</v>
      </c>
      <c r="L759" s="1292" t="str">
        <f>IF(ISNUMBER(SEARCH(kpi_catalog[[#Headers],[Till Date]],K759)),"Y","N")</f>
        <v>N</v>
      </c>
      <c r="M759" s="1292" t="str">
        <f t="shared" si="22"/>
        <v>Y</v>
      </c>
      <c r="N759" s="1292" t="str">
        <f>IF(ISNUMBER(SEARCH(kpi_catalog[[#Headers],[YTD]],$K759)),"Y","N")</f>
        <v>N</v>
      </c>
      <c r="O759" s="1292" t="str">
        <f>IF(ISNUMBER(SEARCH(kpi_catalog[[#Headers],[MTD]],$K759)),"Y","N")</f>
        <v>N</v>
      </c>
      <c r="P759" s="1292" t="str">
        <f>IF(ISNUMBER(SEARCH(kpi_catalog[[#Headers],[Selected period]],$K759)),"Y","N")</f>
        <v>N</v>
      </c>
      <c r="Q759" s="1291" t="s">
        <v>4341</v>
      </c>
      <c r="R759" s="1292" t="str">
        <f>IF(ISNUMBER(SEARCH(kpi_catalog[[#Headers],[Division]],$Q759)),"Y","N")</f>
        <v>Y</v>
      </c>
      <c r="S759" s="1294" t="str">
        <f>IF(ISNUMBER(SEARCH(kpi_catalog[[#Headers],[Brand]],$Q759)),"Y","N")</f>
        <v>Y</v>
      </c>
      <c r="T759" s="1294" t="str">
        <f>IF(ISNUMBER(SEARCH(kpi_catalog[[#Headers],[Acquisition Period]],$Q759)),"Y","N")</f>
        <v>N</v>
      </c>
      <c r="U759" s="1294" t="str">
        <f>IF(ISNUMBER(SEARCH(kpi_catalog[[#Headers],[Engager Type]],$Q759)),"Y","N")</f>
        <v>N</v>
      </c>
      <c r="V759" s="1294" t="str">
        <f>IF(ISNUMBER(SEARCH(kpi_catalog[[#Headers],[Buyer Type]],$Q759)),"Y","N")</f>
        <v>N</v>
      </c>
      <c r="W759" s="1294" t="str">
        <f>IF(ISNUMBER(SEARCH(kpi_catalog[[#Headers],[Loyalty Filter]],$Q759)),"Y","N")</f>
        <v>N</v>
      </c>
      <c r="X759" s="1294" t="str">
        <f>IF(ISNUMBER(SEARCH(kpi_catalog[[#Headers],[Channel]],$Q759)),"Y","N")</f>
        <v>N</v>
      </c>
      <c r="Y759" s="1294" t="str">
        <f>IF(ISNUMBER(SEARCH(kpi_catalog[[#Headers],[Campaign ID]],$Q759)),"Y","N")</f>
        <v>N</v>
      </c>
      <c r="Z759" s="1294" t="str">
        <f>IF(ISNUMBER(SEARCH(kpi_catalog[[#Headers],[Channel]],$Q759)),"Y","N")</f>
        <v>N</v>
      </c>
      <c r="AA759" s="1294" t="str">
        <f>IF(ISNUMBER(SEARCH(kpi_catalog[[#Headers],[Campaign ID]],$Q759)),"Y","N")</f>
        <v>N</v>
      </c>
      <c r="AB759" s="1294" t="str">
        <f>IF(ISNUMBER(SEARCH(kpi_catalog[[#Headers],[Campaign Name]],$Q759)),"Y","N")</f>
        <v>N</v>
      </c>
      <c r="AC759" s="1294" t="str">
        <f>IF(ISNUMBER(SEARCH(kpi_catalog[[#Headers],[Touchpoint]],$Q759)),"Y","N")</f>
        <v>N</v>
      </c>
      <c r="AD759" s="1294" t="str">
        <f>IF(ISNUMBER(SEARCH(kpi_catalog[[#Headers],[Campaign type]],$Q759)),"Y","N")</f>
        <v>N</v>
      </c>
      <c r="AE759" s="1294" t="str">
        <f>IF(ISNUMBER(SEARCH(kpi_catalog[[#Headers],[Product franchise]],$Q759)),"Y","N")</f>
        <v>N</v>
      </c>
      <c r="AF759" s="1294" t="str">
        <f>IF(ISNUMBER(SEARCH(kpi_catalog[[#Headers],[Product code]],$Q759)),"Y","N")</f>
        <v>N</v>
      </c>
      <c r="AG759" s="1323"/>
      <c r="AH759" s="1296"/>
      <c r="AI759" s="1297"/>
      <c r="AJ759" s="1297"/>
    </row>
    <row r="760" spans="1:36" ht="30" customHeight="1">
      <c r="A760" s="1282">
        <v>758</v>
      </c>
      <c r="B760" s="1344" t="s">
        <v>6001</v>
      </c>
      <c r="C760" s="1296"/>
      <c r="D760" s="1355" t="s">
        <v>4865</v>
      </c>
      <c r="E760" s="1355" t="s">
        <v>4865</v>
      </c>
      <c r="F760" s="1291" t="s">
        <v>4865</v>
      </c>
      <c r="G760" s="1291" t="s">
        <v>3368</v>
      </c>
      <c r="H760" s="1291" t="s">
        <v>4336</v>
      </c>
      <c r="I760" s="1355" t="s">
        <v>4811</v>
      </c>
      <c r="J760" s="1318" t="s">
        <v>4860</v>
      </c>
      <c r="K760" s="1291" t="s">
        <v>4861</v>
      </c>
      <c r="L760" s="1292" t="str">
        <f>IF(ISNUMBER(SEARCH(kpi_catalog[[#Headers],[Till Date]],K760)),"Y","N")</f>
        <v>N</v>
      </c>
      <c r="M760" s="1292" t="str">
        <f t="shared" si="22"/>
        <v>Y</v>
      </c>
      <c r="N760" s="1292" t="str">
        <f>IF(ISNUMBER(SEARCH(kpi_catalog[[#Headers],[YTD]],$K760)),"Y","N")</f>
        <v>N</v>
      </c>
      <c r="O760" s="1292" t="str">
        <f>IF(ISNUMBER(SEARCH(kpi_catalog[[#Headers],[MTD]],$K760)),"Y","N")</f>
        <v>N</v>
      </c>
      <c r="P760" s="1292" t="str">
        <f>IF(ISNUMBER(SEARCH(kpi_catalog[[#Headers],[Selected period]],$K760)),"Y","N")</f>
        <v>N</v>
      </c>
      <c r="Q760" s="1291" t="s">
        <v>4341</v>
      </c>
      <c r="R760" s="1292" t="str">
        <f>IF(ISNUMBER(SEARCH(kpi_catalog[[#Headers],[Division]],$Q760)),"Y","N")</f>
        <v>Y</v>
      </c>
      <c r="S760" s="1294" t="str">
        <f>IF(ISNUMBER(SEARCH(kpi_catalog[[#Headers],[Brand]],$Q760)),"Y","N")</f>
        <v>Y</v>
      </c>
      <c r="T760" s="1294" t="str">
        <f>IF(ISNUMBER(SEARCH(kpi_catalog[[#Headers],[Acquisition Period]],$Q760)),"Y","N")</f>
        <v>N</v>
      </c>
      <c r="U760" s="1294" t="str">
        <f>IF(ISNUMBER(SEARCH(kpi_catalog[[#Headers],[Engager Type]],$Q760)),"Y","N")</f>
        <v>N</v>
      </c>
      <c r="V760" s="1294" t="str">
        <f>IF(ISNUMBER(SEARCH(kpi_catalog[[#Headers],[Buyer Type]],$Q760)),"Y","N")</f>
        <v>N</v>
      </c>
      <c r="W760" s="1294" t="str">
        <f>IF(ISNUMBER(SEARCH(kpi_catalog[[#Headers],[Loyalty Filter]],$Q760)),"Y","N")</f>
        <v>N</v>
      </c>
      <c r="X760" s="1294" t="str">
        <f>IF(ISNUMBER(SEARCH(kpi_catalog[[#Headers],[Channel]],$Q760)),"Y","N")</f>
        <v>N</v>
      </c>
      <c r="Y760" s="1294" t="str">
        <f>IF(ISNUMBER(SEARCH(kpi_catalog[[#Headers],[Campaign ID]],$Q760)),"Y","N")</f>
        <v>N</v>
      </c>
      <c r="Z760" s="1294" t="str">
        <f>IF(ISNUMBER(SEARCH(kpi_catalog[[#Headers],[Channel]],$Q760)),"Y","N")</f>
        <v>N</v>
      </c>
      <c r="AA760" s="1294" t="str">
        <f>IF(ISNUMBER(SEARCH(kpi_catalog[[#Headers],[Campaign ID]],$Q760)),"Y","N")</f>
        <v>N</v>
      </c>
      <c r="AB760" s="1294" t="str">
        <f>IF(ISNUMBER(SEARCH(kpi_catalog[[#Headers],[Campaign Name]],$Q760)),"Y","N")</f>
        <v>N</v>
      </c>
      <c r="AC760" s="1294" t="str">
        <f>IF(ISNUMBER(SEARCH(kpi_catalog[[#Headers],[Touchpoint]],$Q760)),"Y","N")</f>
        <v>N</v>
      </c>
      <c r="AD760" s="1294" t="str">
        <f>IF(ISNUMBER(SEARCH(kpi_catalog[[#Headers],[Campaign type]],$Q760)),"Y","N")</f>
        <v>N</v>
      </c>
      <c r="AE760" s="1294" t="str">
        <f>IF(ISNUMBER(SEARCH(kpi_catalog[[#Headers],[Product franchise]],$Q760)),"Y","N")</f>
        <v>N</v>
      </c>
      <c r="AF760" s="1294" t="str">
        <f>IF(ISNUMBER(SEARCH(kpi_catalog[[#Headers],[Product code]],$Q760)),"Y","N")</f>
        <v>N</v>
      </c>
      <c r="AG760" s="1323"/>
      <c r="AH760" s="1296"/>
      <c r="AI760" s="1297"/>
      <c r="AJ760" s="1297"/>
    </row>
    <row r="761" spans="1:36" ht="30" customHeight="1">
      <c r="A761" s="1282">
        <v>759</v>
      </c>
      <c r="B761" s="1344" t="s">
        <v>6001</v>
      </c>
      <c r="C761" s="1296"/>
      <c r="D761" s="1355" t="s">
        <v>4865</v>
      </c>
      <c r="E761" s="1355" t="s">
        <v>4865</v>
      </c>
      <c r="F761" s="1291" t="str">
        <f>F760 &amp; " - %"</f>
        <v>Newly Acquired (Active Buyers) - Engaged - %</v>
      </c>
      <c r="G761" s="1291" t="s">
        <v>4339</v>
      </c>
      <c r="H761" s="1291" t="s">
        <v>4336</v>
      </c>
      <c r="I761" s="1355" t="s">
        <v>4811</v>
      </c>
      <c r="J761" s="1318" t="s">
        <v>4860</v>
      </c>
      <c r="K761" s="1291" t="s">
        <v>4861</v>
      </c>
      <c r="L761" s="1292" t="str">
        <f>IF(ISNUMBER(SEARCH(kpi_catalog[[#Headers],[Till Date]],K761)),"Y","N")</f>
        <v>N</v>
      </c>
      <c r="M761" s="1292" t="str">
        <f t="shared" si="22"/>
        <v>Y</v>
      </c>
      <c r="N761" s="1292" t="str">
        <f>IF(ISNUMBER(SEARCH(kpi_catalog[[#Headers],[YTD]],$K761)),"Y","N")</f>
        <v>N</v>
      </c>
      <c r="O761" s="1292" t="str">
        <f>IF(ISNUMBER(SEARCH(kpi_catalog[[#Headers],[MTD]],$K761)),"Y","N")</f>
        <v>N</v>
      </c>
      <c r="P761" s="1292" t="str">
        <f>IF(ISNUMBER(SEARCH(kpi_catalog[[#Headers],[Selected period]],$K761)),"Y","N")</f>
        <v>N</v>
      </c>
      <c r="Q761" s="1291" t="s">
        <v>4341</v>
      </c>
      <c r="R761" s="1292" t="str">
        <f>IF(ISNUMBER(SEARCH(kpi_catalog[[#Headers],[Division]],$Q761)),"Y","N")</f>
        <v>Y</v>
      </c>
      <c r="S761" s="1294" t="str">
        <f>IF(ISNUMBER(SEARCH(kpi_catalog[[#Headers],[Brand]],$Q761)),"Y","N")</f>
        <v>Y</v>
      </c>
      <c r="T761" s="1294" t="str">
        <f>IF(ISNUMBER(SEARCH(kpi_catalog[[#Headers],[Acquisition Period]],$Q761)),"Y","N")</f>
        <v>N</v>
      </c>
      <c r="U761" s="1294" t="str">
        <f>IF(ISNUMBER(SEARCH(kpi_catalog[[#Headers],[Engager Type]],$Q761)),"Y","N")</f>
        <v>N</v>
      </c>
      <c r="V761" s="1294" t="str">
        <f>IF(ISNUMBER(SEARCH(kpi_catalog[[#Headers],[Buyer Type]],$Q761)),"Y","N")</f>
        <v>N</v>
      </c>
      <c r="W761" s="1294" t="str">
        <f>IF(ISNUMBER(SEARCH(kpi_catalog[[#Headers],[Loyalty Filter]],$Q761)),"Y","N")</f>
        <v>N</v>
      </c>
      <c r="X761" s="1294" t="str">
        <f>IF(ISNUMBER(SEARCH(kpi_catalog[[#Headers],[Channel]],$Q761)),"Y","N")</f>
        <v>N</v>
      </c>
      <c r="Y761" s="1294" t="str">
        <f>IF(ISNUMBER(SEARCH(kpi_catalog[[#Headers],[Campaign ID]],$Q761)),"Y","N")</f>
        <v>N</v>
      </c>
      <c r="Z761" s="1294" t="str">
        <f>IF(ISNUMBER(SEARCH(kpi_catalog[[#Headers],[Channel]],$Q761)),"Y","N")</f>
        <v>N</v>
      </c>
      <c r="AA761" s="1294" t="str">
        <f>IF(ISNUMBER(SEARCH(kpi_catalog[[#Headers],[Campaign ID]],$Q761)),"Y","N")</f>
        <v>N</v>
      </c>
      <c r="AB761" s="1294" t="str">
        <f>IF(ISNUMBER(SEARCH(kpi_catalog[[#Headers],[Campaign Name]],$Q761)),"Y","N")</f>
        <v>N</v>
      </c>
      <c r="AC761" s="1294" t="str">
        <f>IF(ISNUMBER(SEARCH(kpi_catalog[[#Headers],[Touchpoint]],$Q761)),"Y","N")</f>
        <v>N</v>
      </c>
      <c r="AD761" s="1294" t="str">
        <f>IF(ISNUMBER(SEARCH(kpi_catalog[[#Headers],[Campaign type]],$Q761)),"Y","N")</f>
        <v>N</v>
      </c>
      <c r="AE761" s="1294" t="str">
        <f>IF(ISNUMBER(SEARCH(kpi_catalog[[#Headers],[Product franchise]],$Q761)),"Y","N")</f>
        <v>N</v>
      </c>
      <c r="AF761" s="1294" t="str">
        <f>IF(ISNUMBER(SEARCH(kpi_catalog[[#Headers],[Product code]],$Q761)),"Y","N")</f>
        <v>N</v>
      </c>
      <c r="AG761" s="1323"/>
      <c r="AH761" s="1296"/>
      <c r="AI761" s="1297"/>
      <c r="AJ761" s="1297"/>
    </row>
    <row r="762" spans="1:36" ht="30" customHeight="1">
      <c r="A762" s="1282">
        <v>760</v>
      </c>
      <c r="B762" s="1344" t="s">
        <v>6001</v>
      </c>
      <c r="C762" s="1296"/>
      <c r="D762" s="1355" t="s">
        <v>4865</v>
      </c>
      <c r="E762" s="1355" t="s">
        <v>4865</v>
      </c>
      <c r="F762" s="1291" t="str">
        <f>F760 &amp; " - pp QoQ"</f>
        <v>Newly Acquired (Active Buyers) - Engaged - pp QoQ</v>
      </c>
      <c r="G762" s="1291" t="s">
        <v>4352</v>
      </c>
      <c r="H762" s="1291" t="s">
        <v>4336</v>
      </c>
      <c r="I762" s="1355" t="s">
        <v>4811</v>
      </c>
      <c r="J762" s="1318" t="s">
        <v>4860</v>
      </c>
      <c r="K762" s="1291" t="s">
        <v>4861</v>
      </c>
      <c r="L762" s="1292" t="str">
        <f>IF(ISNUMBER(SEARCH(kpi_catalog[[#Headers],[Till Date]],K762)),"Y","N")</f>
        <v>N</v>
      </c>
      <c r="M762" s="1292" t="str">
        <f t="shared" si="22"/>
        <v>Y</v>
      </c>
      <c r="N762" s="1292" t="str">
        <f>IF(ISNUMBER(SEARCH(kpi_catalog[[#Headers],[YTD]],$K762)),"Y","N")</f>
        <v>N</v>
      </c>
      <c r="O762" s="1292" t="str">
        <f>IF(ISNUMBER(SEARCH(kpi_catalog[[#Headers],[MTD]],$K762)),"Y","N")</f>
        <v>N</v>
      </c>
      <c r="P762" s="1292" t="str">
        <f>IF(ISNUMBER(SEARCH(kpi_catalog[[#Headers],[Selected period]],$K762)),"Y","N")</f>
        <v>N</v>
      </c>
      <c r="Q762" s="1291" t="s">
        <v>4341</v>
      </c>
      <c r="R762" s="1292" t="str">
        <f>IF(ISNUMBER(SEARCH(kpi_catalog[[#Headers],[Division]],$Q762)),"Y","N")</f>
        <v>Y</v>
      </c>
      <c r="S762" s="1294" t="str">
        <f>IF(ISNUMBER(SEARCH(kpi_catalog[[#Headers],[Brand]],$Q762)),"Y","N")</f>
        <v>Y</v>
      </c>
      <c r="T762" s="1294" t="str">
        <f>IF(ISNUMBER(SEARCH(kpi_catalog[[#Headers],[Acquisition Period]],$Q762)),"Y","N")</f>
        <v>N</v>
      </c>
      <c r="U762" s="1294" t="str">
        <f>IF(ISNUMBER(SEARCH(kpi_catalog[[#Headers],[Engager Type]],$Q762)),"Y","N")</f>
        <v>N</v>
      </c>
      <c r="V762" s="1294" t="str">
        <f>IF(ISNUMBER(SEARCH(kpi_catalog[[#Headers],[Buyer Type]],$Q762)),"Y","N")</f>
        <v>N</v>
      </c>
      <c r="W762" s="1294" t="str">
        <f>IF(ISNUMBER(SEARCH(kpi_catalog[[#Headers],[Loyalty Filter]],$Q762)),"Y","N")</f>
        <v>N</v>
      </c>
      <c r="X762" s="1294" t="str">
        <f>IF(ISNUMBER(SEARCH(kpi_catalog[[#Headers],[Channel]],$Q762)),"Y","N")</f>
        <v>N</v>
      </c>
      <c r="Y762" s="1294" t="str">
        <f>IF(ISNUMBER(SEARCH(kpi_catalog[[#Headers],[Campaign ID]],$Q762)),"Y","N")</f>
        <v>N</v>
      </c>
      <c r="Z762" s="1294" t="str">
        <f>IF(ISNUMBER(SEARCH(kpi_catalog[[#Headers],[Channel]],$Q762)),"Y","N")</f>
        <v>N</v>
      </c>
      <c r="AA762" s="1294" t="str">
        <f>IF(ISNUMBER(SEARCH(kpi_catalog[[#Headers],[Campaign ID]],$Q762)),"Y","N")</f>
        <v>N</v>
      </c>
      <c r="AB762" s="1294" t="str">
        <f>IF(ISNUMBER(SEARCH(kpi_catalog[[#Headers],[Campaign Name]],$Q762)),"Y","N")</f>
        <v>N</v>
      </c>
      <c r="AC762" s="1294" t="str">
        <f>IF(ISNUMBER(SEARCH(kpi_catalog[[#Headers],[Touchpoint]],$Q762)),"Y","N")</f>
        <v>N</v>
      </c>
      <c r="AD762" s="1294" t="str">
        <f>IF(ISNUMBER(SEARCH(kpi_catalog[[#Headers],[Campaign type]],$Q762)),"Y","N")</f>
        <v>N</v>
      </c>
      <c r="AE762" s="1294" t="str">
        <f>IF(ISNUMBER(SEARCH(kpi_catalog[[#Headers],[Product franchise]],$Q762)),"Y","N")</f>
        <v>N</v>
      </c>
      <c r="AF762" s="1294" t="str">
        <f>IF(ISNUMBER(SEARCH(kpi_catalog[[#Headers],[Product code]],$Q762)),"Y","N")</f>
        <v>N</v>
      </c>
      <c r="AG762" s="1323"/>
      <c r="AH762" s="1296"/>
      <c r="AI762" s="1297"/>
      <c r="AJ762" s="1297"/>
    </row>
    <row r="763" spans="1:36" ht="30" customHeight="1">
      <c r="A763" s="1282">
        <v>761</v>
      </c>
      <c r="B763" s="1344" t="s">
        <v>6001</v>
      </c>
      <c r="C763" s="1296"/>
      <c r="D763" s="1355" t="s">
        <v>4866</v>
      </c>
      <c r="E763" s="1355" t="s">
        <v>4866</v>
      </c>
      <c r="F763" s="1291" t="s">
        <v>4866</v>
      </c>
      <c r="G763" s="1291" t="s">
        <v>3368</v>
      </c>
      <c r="H763" s="1291" t="s">
        <v>4336</v>
      </c>
      <c r="I763" s="1355" t="s">
        <v>4811</v>
      </c>
      <c r="J763" s="1318" t="s">
        <v>4860</v>
      </c>
      <c r="K763" s="1291" t="s">
        <v>4861</v>
      </c>
      <c r="L763" s="1292" t="str">
        <f>IF(ISNUMBER(SEARCH(kpi_catalog[[#Headers],[Till Date]],K763)),"Y","N")</f>
        <v>N</v>
      </c>
      <c r="M763" s="1292" t="str">
        <f t="shared" si="22"/>
        <v>Y</v>
      </c>
      <c r="N763" s="1292" t="str">
        <f>IF(ISNUMBER(SEARCH(kpi_catalog[[#Headers],[YTD]],$K763)),"Y","N")</f>
        <v>N</v>
      </c>
      <c r="O763" s="1292" t="str">
        <f>IF(ISNUMBER(SEARCH(kpi_catalog[[#Headers],[MTD]],$K763)),"Y","N")</f>
        <v>N</v>
      </c>
      <c r="P763" s="1292" t="str">
        <f>IF(ISNUMBER(SEARCH(kpi_catalog[[#Headers],[Selected period]],$K763)),"Y","N")</f>
        <v>N</v>
      </c>
      <c r="Q763" s="1291" t="s">
        <v>4341</v>
      </c>
      <c r="R763" s="1292" t="str">
        <f>IF(ISNUMBER(SEARCH(kpi_catalog[[#Headers],[Division]],$Q763)),"Y","N")</f>
        <v>Y</v>
      </c>
      <c r="S763" s="1294" t="str">
        <f>IF(ISNUMBER(SEARCH(kpi_catalog[[#Headers],[Brand]],$Q763)),"Y","N")</f>
        <v>Y</v>
      </c>
      <c r="T763" s="1294" t="str">
        <f>IF(ISNUMBER(SEARCH(kpi_catalog[[#Headers],[Acquisition Period]],$Q763)),"Y","N")</f>
        <v>N</v>
      </c>
      <c r="U763" s="1294" t="str">
        <f>IF(ISNUMBER(SEARCH(kpi_catalog[[#Headers],[Engager Type]],$Q763)),"Y","N")</f>
        <v>N</v>
      </c>
      <c r="V763" s="1294" t="str">
        <f>IF(ISNUMBER(SEARCH(kpi_catalog[[#Headers],[Buyer Type]],$Q763)),"Y","N")</f>
        <v>N</v>
      </c>
      <c r="W763" s="1294" t="str">
        <f>IF(ISNUMBER(SEARCH(kpi_catalog[[#Headers],[Loyalty Filter]],$Q763)),"Y","N")</f>
        <v>N</v>
      </c>
      <c r="X763" s="1294" t="str">
        <f>IF(ISNUMBER(SEARCH(kpi_catalog[[#Headers],[Channel]],$Q763)),"Y","N")</f>
        <v>N</v>
      </c>
      <c r="Y763" s="1294" t="str">
        <f>IF(ISNUMBER(SEARCH(kpi_catalog[[#Headers],[Campaign ID]],$Q763)),"Y","N")</f>
        <v>N</v>
      </c>
      <c r="Z763" s="1294" t="str">
        <f>IF(ISNUMBER(SEARCH(kpi_catalog[[#Headers],[Channel]],$Q763)),"Y","N")</f>
        <v>N</v>
      </c>
      <c r="AA763" s="1294" t="str">
        <f>IF(ISNUMBER(SEARCH(kpi_catalog[[#Headers],[Campaign ID]],$Q763)),"Y","N")</f>
        <v>N</v>
      </c>
      <c r="AB763" s="1294" t="str">
        <f>IF(ISNUMBER(SEARCH(kpi_catalog[[#Headers],[Campaign Name]],$Q763)),"Y","N")</f>
        <v>N</v>
      </c>
      <c r="AC763" s="1294" t="str">
        <f>IF(ISNUMBER(SEARCH(kpi_catalog[[#Headers],[Touchpoint]],$Q763)),"Y","N")</f>
        <v>N</v>
      </c>
      <c r="AD763" s="1294" t="str">
        <f>IF(ISNUMBER(SEARCH(kpi_catalog[[#Headers],[Campaign type]],$Q763)),"Y","N")</f>
        <v>N</v>
      </c>
      <c r="AE763" s="1294" t="str">
        <f>IF(ISNUMBER(SEARCH(kpi_catalog[[#Headers],[Product franchise]],$Q763)),"Y","N")</f>
        <v>N</v>
      </c>
      <c r="AF763" s="1294" t="str">
        <f>IF(ISNUMBER(SEARCH(kpi_catalog[[#Headers],[Product code]],$Q763)),"Y","N")</f>
        <v>N</v>
      </c>
      <c r="AG763" s="1323"/>
      <c r="AH763" s="1296"/>
      <c r="AI763" s="1297"/>
      <c r="AJ763" s="1297"/>
    </row>
    <row r="764" spans="1:36" ht="30" customHeight="1">
      <c r="A764" s="1282">
        <v>762</v>
      </c>
      <c r="B764" s="1344" t="s">
        <v>6001</v>
      </c>
      <c r="C764" s="1296"/>
      <c r="D764" s="1355" t="s">
        <v>4866</v>
      </c>
      <c r="E764" s="1355" t="s">
        <v>4866</v>
      </c>
      <c r="F764" s="1291" t="str">
        <f>F763 &amp; " - %"</f>
        <v>Newly Acquired (Active Buyers) - Non-Engaged - %</v>
      </c>
      <c r="G764" s="1291" t="s">
        <v>4339</v>
      </c>
      <c r="H764" s="1291" t="s">
        <v>4336</v>
      </c>
      <c r="I764" s="1355" t="s">
        <v>4811</v>
      </c>
      <c r="J764" s="1318" t="s">
        <v>4860</v>
      </c>
      <c r="K764" s="1291" t="s">
        <v>4861</v>
      </c>
      <c r="L764" s="1292" t="str">
        <f>IF(ISNUMBER(SEARCH(kpi_catalog[[#Headers],[Till Date]],K764)),"Y","N")</f>
        <v>N</v>
      </c>
      <c r="M764" s="1292" t="str">
        <f t="shared" si="22"/>
        <v>Y</v>
      </c>
      <c r="N764" s="1292" t="str">
        <f>IF(ISNUMBER(SEARCH(kpi_catalog[[#Headers],[YTD]],$K764)),"Y","N")</f>
        <v>N</v>
      </c>
      <c r="O764" s="1292" t="str">
        <f>IF(ISNUMBER(SEARCH(kpi_catalog[[#Headers],[MTD]],$K764)),"Y","N")</f>
        <v>N</v>
      </c>
      <c r="P764" s="1292" t="str">
        <f>IF(ISNUMBER(SEARCH(kpi_catalog[[#Headers],[Selected period]],$K764)),"Y","N")</f>
        <v>N</v>
      </c>
      <c r="Q764" s="1291" t="s">
        <v>4341</v>
      </c>
      <c r="R764" s="1292" t="str">
        <f>IF(ISNUMBER(SEARCH(kpi_catalog[[#Headers],[Division]],$Q764)),"Y","N")</f>
        <v>Y</v>
      </c>
      <c r="S764" s="1294" t="str">
        <f>IF(ISNUMBER(SEARCH(kpi_catalog[[#Headers],[Brand]],$Q764)),"Y","N")</f>
        <v>Y</v>
      </c>
      <c r="T764" s="1294" t="str">
        <f>IF(ISNUMBER(SEARCH(kpi_catalog[[#Headers],[Acquisition Period]],$Q764)),"Y","N")</f>
        <v>N</v>
      </c>
      <c r="U764" s="1294" t="str">
        <f>IF(ISNUMBER(SEARCH(kpi_catalog[[#Headers],[Engager Type]],$Q764)),"Y","N")</f>
        <v>N</v>
      </c>
      <c r="V764" s="1294" t="str">
        <f>IF(ISNUMBER(SEARCH(kpi_catalog[[#Headers],[Buyer Type]],$Q764)),"Y","N")</f>
        <v>N</v>
      </c>
      <c r="W764" s="1294" t="str">
        <f>IF(ISNUMBER(SEARCH(kpi_catalog[[#Headers],[Loyalty Filter]],$Q764)),"Y","N")</f>
        <v>N</v>
      </c>
      <c r="X764" s="1294" t="str">
        <f>IF(ISNUMBER(SEARCH(kpi_catalog[[#Headers],[Channel]],$Q764)),"Y","N")</f>
        <v>N</v>
      </c>
      <c r="Y764" s="1294" t="str">
        <f>IF(ISNUMBER(SEARCH(kpi_catalog[[#Headers],[Campaign ID]],$Q764)),"Y","N")</f>
        <v>N</v>
      </c>
      <c r="Z764" s="1294" t="str">
        <f>IF(ISNUMBER(SEARCH(kpi_catalog[[#Headers],[Channel]],$Q764)),"Y","N")</f>
        <v>N</v>
      </c>
      <c r="AA764" s="1294" t="str">
        <f>IF(ISNUMBER(SEARCH(kpi_catalog[[#Headers],[Campaign ID]],$Q764)),"Y","N")</f>
        <v>N</v>
      </c>
      <c r="AB764" s="1294" t="str">
        <f>IF(ISNUMBER(SEARCH(kpi_catalog[[#Headers],[Campaign Name]],$Q764)),"Y","N")</f>
        <v>N</v>
      </c>
      <c r="AC764" s="1294" t="str">
        <f>IF(ISNUMBER(SEARCH(kpi_catalog[[#Headers],[Touchpoint]],$Q764)),"Y","N")</f>
        <v>N</v>
      </c>
      <c r="AD764" s="1294" t="str">
        <f>IF(ISNUMBER(SEARCH(kpi_catalog[[#Headers],[Campaign type]],$Q764)),"Y","N")</f>
        <v>N</v>
      </c>
      <c r="AE764" s="1294" t="str">
        <f>IF(ISNUMBER(SEARCH(kpi_catalog[[#Headers],[Product franchise]],$Q764)),"Y","N")</f>
        <v>N</v>
      </c>
      <c r="AF764" s="1294" t="str">
        <f>IF(ISNUMBER(SEARCH(kpi_catalog[[#Headers],[Product code]],$Q764)),"Y","N")</f>
        <v>N</v>
      </c>
      <c r="AG764" s="1323"/>
      <c r="AH764" s="1296"/>
      <c r="AI764" s="1297"/>
      <c r="AJ764" s="1297"/>
    </row>
    <row r="765" spans="1:36" ht="30" customHeight="1">
      <c r="A765" s="1282">
        <v>763</v>
      </c>
      <c r="B765" s="1344" t="s">
        <v>6001</v>
      </c>
      <c r="C765" s="1296"/>
      <c r="D765" s="1355" t="s">
        <v>4866</v>
      </c>
      <c r="E765" s="1355" t="s">
        <v>4866</v>
      </c>
      <c r="F765" s="1291" t="str">
        <f>F763 &amp; " - pp QoQ"</f>
        <v>Newly Acquired (Active Buyers) - Non-Engaged - pp QoQ</v>
      </c>
      <c r="G765" s="1291" t="s">
        <v>4352</v>
      </c>
      <c r="H765" s="1291" t="s">
        <v>4336</v>
      </c>
      <c r="I765" s="1355" t="s">
        <v>4811</v>
      </c>
      <c r="J765" s="1318" t="s">
        <v>4860</v>
      </c>
      <c r="K765" s="1291" t="s">
        <v>4861</v>
      </c>
      <c r="L765" s="1292" t="str">
        <f>IF(ISNUMBER(SEARCH(kpi_catalog[[#Headers],[Till Date]],K765)),"Y","N")</f>
        <v>N</v>
      </c>
      <c r="M765" s="1292" t="str">
        <f t="shared" si="22"/>
        <v>Y</v>
      </c>
      <c r="N765" s="1292" t="str">
        <f>IF(ISNUMBER(SEARCH(kpi_catalog[[#Headers],[YTD]],$K765)),"Y","N")</f>
        <v>N</v>
      </c>
      <c r="O765" s="1292" t="str">
        <f>IF(ISNUMBER(SEARCH(kpi_catalog[[#Headers],[MTD]],$K765)),"Y","N")</f>
        <v>N</v>
      </c>
      <c r="P765" s="1292" t="str">
        <f>IF(ISNUMBER(SEARCH(kpi_catalog[[#Headers],[Selected period]],$K765)),"Y","N")</f>
        <v>N</v>
      </c>
      <c r="Q765" s="1291" t="s">
        <v>4341</v>
      </c>
      <c r="R765" s="1292" t="str">
        <f>IF(ISNUMBER(SEARCH(kpi_catalog[[#Headers],[Division]],$Q765)),"Y","N")</f>
        <v>Y</v>
      </c>
      <c r="S765" s="1294" t="str">
        <f>IF(ISNUMBER(SEARCH(kpi_catalog[[#Headers],[Brand]],$Q765)),"Y","N")</f>
        <v>Y</v>
      </c>
      <c r="T765" s="1294" t="str">
        <f>IF(ISNUMBER(SEARCH(kpi_catalog[[#Headers],[Acquisition Period]],$Q765)),"Y","N")</f>
        <v>N</v>
      </c>
      <c r="U765" s="1294" t="str">
        <f>IF(ISNUMBER(SEARCH(kpi_catalog[[#Headers],[Engager Type]],$Q765)),"Y","N")</f>
        <v>N</v>
      </c>
      <c r="V765" s="1294" t="str">
        <f>IF(ISNUMBER(SEARCH(kpi_catalog[[#Headers],[Buyer Type]],$Q765)),"Y","N")</f>
        <v>N</v>
      </c>
      <c r="W765" s="1294" t="str">
        <f>IF(ISNUMBER(SEARCH(kpi_catalog[[#Headers],[Loyalty Filter]],$Q765)),"Y","N")</f>
        <v>N</v>
      </c>
      <c r="X765" s="1294" t="str">
        <f>IF(ISNUMBER(SEARCH(kpi_catalog[[#Headers],[Channel]],$Q765)),"Y","N")</f>
        <v>N</v>
      </c>
      <c r="Y765" s="1294" t="str">
        <f>IF(ISNUMBER(SEARCH(kpi_catalog[[#Headers],[Campaign ID]],$Q765)),"Y","N")</f>
        <v>N</v>
      </c>
      <c r="Z765" s="1294" t="str">
        <f>IF(ISNUMBER(SEARCH(kpi_catalog[[#Headers],[Channel]],$Q765)),"Y","N")</f>
        <v>N</v>
      </c>
      <c r="AA765" s="1294" t="str">
        <f>IF(ISNUMBER(SEARCH(kpi_catalog[[#Headers],[Campaign ID]],$Q765)),"Y","N")</f>
        <v>N</v>
      </c>
      <c r="AB765" s="1294" t="str">
        <f>IF(ISNUMBER(SEARCH(kpi_catalog[[#Headers],[Campaign Name]],$Q765)),"Y","N")</f>
        <v>N</v>
      </c>
      <c r="AC765" s="1294" t="str">
        <f>IF(ISNUMBER(SEARCH(kpi_catalog[[#Headers],[Touchpoint]],$Q765)),"Y","N")</f>
        <v>N</v>
      </c>
      <c r="AD765" s="1294" t="str">
        <f>IF(ISNUMBER(SEARCH(kpi_catalog[[#Headers],[Campaign type]],$Q765)),"Y","N")</f>
        <v>N</v>
      </c>
      <c r="AE765" s="1294" t="str">
        <f>IF(ISNUMBER(SEARCH(kpi_catalog[[#Headers],[Product franchise]],$Q765)),"Y","N")</f>
        <v>N</v>
      </c>
      <c r="AF765" s="1294" t="str">
        <f>IF(ISNUMBER(SEARCH(kpi_catalog[[#Headers],[Product code]],$Q765)),"Y","N")</f>
        <v>N</v>
      </c>
      <c r="AG765" s="1323"/>
      <c r="AH765" s="1296"/>
      <c r="AI765" s="1297"/>
      <c r="AJ765" s="1297"/>
    </row>
    <row r="766" spans="1:36" ht="30" customHeight="1">
      <c r="A766" s="1282">
        <v>764</v>
      </c>
      <c r="B766" s="1344" t="s">
        <v>5999</v>
      </c>
      <c r="C766" s="1296"/>
      <c r="D766" s="1355" t="s">
        <v>4867</v>
      </c>
      <c r="E766" s="1355" t="s">
        <v>4867</v>
      </c>
      <c r="F766" s="1291" t="s">
        <v>4867</v>
      </c>
      <c r="G766" s="1291" t="s">
        <v>3368</v>
      </c>
      <c r="H766" s="1291" t="s">
        <v>4336</v>
      </c>
      <c r="I766" s="1355" t="s">
        <v>4811</v>
      </c>
      <c r="J766" s="1318" t="s">
        <v>4860</v>
      </c>
      <c r="K766" s="1291" t="s">
        <v>4861</v>
      </c>
      <c r="L766" s="1292" t="str">
        <f>IF(ISNUMBER(SEARCH(kpi_catalog[[#Headers],[Till Date]],K766)),"Y","N")</f>
        <v>N</v>
      </c>
      <c r="M766" s="1292" t="str">
        <f t="shared" si="22"/>
        <v>Y</v>
      </c>
      <c r="N766" s="1292" t="str">
        <f>IF(ISNUMBER(SEARCH(kpi_catalog[[#Headers],[YTD]],$K766)),"Y","N")</f>
        <v>N</v>
      </c>
      <c r="O766" s="1292" t="str">
        <f>IF(ISNUMBER(SEARCH(kpi_catalog[[#Headers],[MTD]],$K766)),"Y","N")</f>
        <v>N</v>
      </c>
      <c r="P766" s="1292" t="str">
        <f>IF(ISNUMBER(SEARCH(kpi_catalog[[#Headers],[Selected period]],$K766)),"Y","N")</f>
        <v>N</v>
      </c>
      <c r="Q766" s="1291" t="s">
        <v>4341</v>
      </c>
      <c r="R766" s="1292" t="str">
        <f>IF(ISNUMBER(SEARCH(kpi_catalog[[#Headers],[Division]],$Q766)),"Y","N")</f>
        <v>Y</v>
      </c>
      <c r="S766" s="1294" t="str">
        <f>IF(ISNUMBER(SEARCH(kpi_catalog[[#Headers],[Brand]],$Q766)),"Y","N")</f>
        <v>Y</v>
      </c>
      <c r="T766" s="1294" t="str">
        <f>IF(ISNUMBER(SEARCH(kpi_catalog[[#Headers],[Acquisition Period]],$Q766)),"Y","N")</f>
        <v>N</v>
      </c>
      <c r="U766" s="1294" t="str">
        <f>IF(ISNUMBER(SEARCH(kpi_catalog[[#Headers],[Engager Type]],$Q766)),"Y","N")</f>
        <v>N</v>
      </c>
      <c r="V766" s="1294" t="str">
        <f>IF(ISNUMBER(SEARCH(kpi_catalog[[#Headers],[Buyer Type]],$Q766)),"Y","N")</f>
        <v>N</v>
      </c>
      <c r="W766" s="1294" t="str">
        <f>IF(ISNUMBER(SEARCH(kpi_catalog[[#Headers],[Loyalty Filter]],$Q766)),"Y","N")</f>
        <v>N</v>
      </c>
      <c r="X766" s="1294" t="str">
        <f>IF(ISNUMBER(SEARCH(kpi_catalog[[#Headers],[Channel]],$Q766)),"Y","N")</f>
        <v>N</v>
      </c>
      <c r="Y766" s="1294" t="str">
        <f>IF(ISNUMBER(SEARCH(kpi_catalog[[#Headers],[Campaign ID]],$Q766)),"Y","N")</f>
        <v>N</v>
      </c>
      <c r="Z766" s="1294" t="str">
        <f>IF(ISNUMBER(SEARCH(kpi_catalog[[#Headers],[Channel]],$Q766)),"Y","N")</f>
        <v>N</v>
      </c>
      <c r="AA766" s="1294" t="str">
        <f>IF(ISNUMBER(SEARCH(kpi_catalog[[#Headers],[Campaign ID]],$Q766)),"Y","N")</f>
        <v>N</v>
      </c>
      <c r="AB766" s="1294" t="str">
        <f>IF(ISNUMBER(SEARCH(kpi_catalog[[#Headers],[Campaign Name]],$Q766)),"Y","N")</f>
        <v>N</v>
      </c>
      <c r="AC766" s="1294" t="str">
        <f>IF(ISNUMBER(SEARCH(kpi_catalog[[#Headers],[Touchpoint]],$Q766)),"Y","N")</f>
        <v>N</v>
      </c>
      <c r="AD766" s="1294" t="str">
        <f>IF(ISNUMBER(SEARCH(kpi_catalog[[#Headers],[Campaign type]],$Q766)),"Y","N")</f>
        <v>N</v>
      </c>
      <c r="AE766" s="1294" t="str">
        <f>IF(ISNUMBER(SEARCH(kpi_catalog[[#Headers],[Product franchise]],$Q766)),"Y","N")</f>
        <v>N</v>
      </c>
      <c r="AF766" s="1294" t="str">
        <f>IF(ISNUMBER(SEARCH(kpi_catalog[[#Headers],[Product code]],$Q766)),"Y","N")</f>
        <v>N</v>
      </c>
      <c r="AG766" s="1323"/>
      <c r="AH766" s="1296"/>
      <c r="AI766" s="1297"/>
      <c r="AJ766" s="1297"/>
    </row>
    <row r="767" spans="1:36" ht="30" customHeight="1">
      <c r="A767" s="1282">
        <v>765</v>
      </c>
      <c r="B767" s="1344" t="s">
        <v>5999</v>
      </c>
      <c r="C767" s="1296"/>
      <c r="D767" s="1355" t="s">
        <v>4867</v>
      </c>
      <c r="E767" s="1355" t="s">
        <v>4867</v>
      </c>
      <c r="F767" s="1291" t="str">
        <f>F766 &amp; " - %"</f>
        <v>Converted Prospects - Engaged - %</v>
      </c>
      <c r="G767" s="1291" t="s">
        <v>4339</v>
      </c>
      <c r="H767" s="1291" t="s">
        <v>4336</v>
      </c>
      <c r="I767" s="1355" t="s">
        <v>4811</v>
      </c>
      <c r="J767" s="1318" t="s">
        <v>4860</v>
      </c>
      <c r="K767" s="1291" t="s">
        <v>4861</v>
      </c>
      <c r="L767" s="1292" t="str">
        <f>IF(ISNUMBER(SEARCH(kpi_catalog[[#Headers],[Till Date]],K767)),"Y","N")</f>
        <v>N</v>
      </c>
      <c r="M767" s="1292" t="str">
        <f t="shared" si="22"/>
        <v>Y</v>
      </c>
      <c r="N767" s="1292" t="str">
        <f>IF(ISNUMBER(SEARCH(kpi_catalog[[#Headers],[YTD]],$K767)),"Y","N")</f>
        <v>N</v>
      </c>
      <c r="O767" s="1292" t="str">
        <f>IF(ISNUMBER(SEARCH(kpi_catalog[[#Headers],[MTD]],$K767)),"Y","N")</f>
        <v>N</v>
      </c>
      <c r="P767" s="1292" t="str">
        <f>IF(ISNUMBER(SEARCH(kpi_catalog[[#Headers],[Selected period]],$K767)),"Y","N")</f>
        <v>N</v>
      </c>
      <c r="Q767" s="1291" t="s">
        <v>4341</v>
      </c>
      <c r="R767" s="1292" t="str">
        <f>IF(ISNUMBER(SEARCH(kpi_catalog[[#Headers],[Division]],$Q767)),"Y","N")</f>
        <v>Y</v>
      </c>
      <c r="S767" s="1294" t="str">
        <f>IF(ISNUMBER(SEARCH(kpi_catalog[[#Headers],[Brand]],$Q767)),"Y","N")</f>
        <v>Y</v>
      </c>
      <c r="T767" s="1294" t="str">
        <f>IF(ISNUMBER(SEARCH(kpi_catalog[[#Headers],[Acquisition Period]],$Q767)),"Y","N")</f>
        <v>N</v>
      </c>
      <c r="U767" s="1294" t="str">
        <f>IF(ISNUMBER(SEARCH(kpi_catalog[[#Headers],[Engager Type]],$Q767)),"Y","N")</f>
        <v>N</v>
      </c>
      <c r="V767" s="1294" t="str">
        <f>IF(ISNUMBER(SEARCH(kpi_catalog[[#Headers],[Buyer Type]],$Q767)),"Y","N")</f>
        <v>N</v>
      </c>
      <c r="W767" s="1294" t="str">
        <f>IF(ISNUMBER(SEARCH(kpi_catalog[[#Headers],[Loyalty Filter]],$Q767)),"Y","N")</f>
        <v>N</v>
      </c>
      <c r="X767" s="1294" t="str">
        <f>IF(ISNUMBER(SEARCH(kpi_catalog[[#Headers],[Channel]],$Q767)),"Y","N")</f>
        <v>N</v>
      </c>
      <c r="Y767" s="1294" t="str">
        <f>IF(ISNUMBER(SEARCH(kpi_catalog[[#Headers],[Campaign ID]],$Q767)),"Y","N")</f>
        <v>N</v>
      </c>
      <c r="Z767" s="1294" t="str">
        <f>IF(ISNUMBER(SEARCH(kpi_catalog[[#Headers],[Channel]],$Q767)),"Y","N")</f>
        <v>N</v>
      </c>
      <c r="AA767" s="1294" t="str">
        <f>IF(ISNUMBER(SEARCH(kpi_catalog[[#Headers],[Campaign ID]],$Q767)),"Y","N")</f>
        <v>N</v>
      </c>
      <c r="AB767" s="1294" t="str">
        <f>IF(ISNUMBER(SEARCH(kpi_catalog[[#Headers],[Campaign Name]],$Q767)),"Y","N")</f>
        <v>N</v>
      </c>
      <c r="AC767" s="1294" t="str">
        <f>IF(ISNUMBER(SEARCH(kpi_catalog[[#Headers],[Touchpoint]],$Q767)),"Y","N")</f>
        <v>N</v>
      </c>
      <c r="AD767" s="1294" t="str">
        <f>IF(ISNUMBER(SEARCH(kpi_catalog[[#Headers],[Campaign type]],$Q767)),"Y","N")</f>
        <v>N</v>
      </c>
      <c r="AE767" s="1294" t="str">
        <f>IF(ISNUMBER(SEARCH(kpi_catalog[[#Headers],[Product franchise]],$Q767)),"Y","N")</f>
        <v>N</v>
      </c>
      <c r="AF767" s="1294" t="str">
        <f>IF(ISNUMBER(SEARCH(kpi_catalog[[#Headers],[Product code]],$Q767)),"Y","N")</f>
        <v>N</v>
      </c>
      <c r="AG767" s="1323"/>
      <c r="AH767" s="1296"/>
      <c r="AI767" s="1297"/>
      <c r="AJ767" s="1297"/>
    </row>
    <row r="768" spans="1:36" ht="30" customHeight="1">
      <c r="A768" s="1282">
        <v>766</v>
      </c>
      <c r="B768" s="1344" t="s">
        <v>5999</v>
      </c>
      <c r="C768" s="1296"/>
      <c r="D768" s="1355" t="s">
        <v>4867</v>
      </c>
      <c r="E768" s="1355" t="s">
        <v>4867</v>
      </c>
      <c r="F768" s="1291" t="str">
        <f>F766 &amp; " - pp QoQ"</f>
        <v>Converted Prospects - Engaged - pp QoQ</v>
      </c>
      <c r="G768" s="1291" t="s">
        <v>4352</v>
      </c>
      <c r="H768" s="1291" t="s">
        <v>4336</v>
      </c>
      <c r="I768" s="1355" t="s">
        <v>4811</v>
      </c>
      <c r="J768" s="1318" t="s">
        <v>4860</v>
      </c>
      <c r="K768" s="1291" t="s">
        <v>4861</v>
      </c>
      <c r="L768" s="1292" t="str">
        <f>IF(ISNUMBER(SEARCH(kpi_catalog[[#Headers],[Till Date]],K768)),"Y","N")</f>
        <v>N</v>
      </c>
      <c r="M768" s="1292" t="str">
        <f t="shared" si="22"/>
        <v>Y</v>
      </c>
      <c r="N768" s="1292" t="str">
        <f>IF(ISNUMBER(SEARCH(kpi_catalog[[#Headers],[YTD]],$K768)),"Y","N")</f>
        <v>N</v>
      </c>
      <c r="O768" s="1292" t="str">
        <f>IF(ISNUMBER(SEARCH(kpi_catalog[[#Headers],[MTD]],$K768)),"Y","N")</f>
        <v>N</v>
      </c>
      <c r="P768" s="1292" t="str">
        <f>IF(ISNUMBER(SEARCH(kpi_catalog[[#Headers],[Selected period]],$K768)),"Y","N")</f>
        <v>N</v>
      </c>
      <c r="Q768" s="1291" t="s">
        <v>4341</v>
      </c>
      <c r="R768" s="1292" t="str">
        <f>IF(ISNUMBER(SEARCH(kpi_catalog[[#Headers],[Division]],$Q768)),"Y","N")</f>
        <v>Y</v>
      </c>
      <c r="S768" s="1294" t="str">
        <f>IF(ISNUMBER(SEARCH(kpi_catalog[[#Headers],[Brand]],$Q768)),"Y","N")</f>
        <v>Y</v>
      </c>
      <c r="T768" s="1294" t="str">
        <f>IF(ISNUMBER(SEARCH(kpi_catalog[[#Headers],[Acquisition Period]],$Q768)),"Y","N")</f>
        <v>N</v>
      </c>
      <c r="U768" s="1294" t="str">
        <f>IF(ISNUMBER(SEARCH(kpi_catalog[[#Headers],[Engager Type]],$Q768)),"Y","N")</f>
        <v>N</v>
      </c>
      <c r="V768" s="1294" t="str">
        <f>IF(ISNUMBER(SEARCH(kpi_catalog[[#Headers],[Buyer Type]],$Q768)),"Y","N")</f>
        <v>N</v>
      </c>
      <c r="W768" s="1294" t="str">
        <f>IF(ISNUMBER(SEARCH(kpi_catalog[[#Headers],[Loyalty Filter]],$Q768)),"Y","N")</f>
        <v>N</v>
      </c>
      <c r="X768" s="1294" t="str">
        <f>IF(ISNUMBER(SEARCH(kpi_catalog[[#Headers],[Channel]],$Q768)),"Y","N")</f>
        <v>N</v>
      </c>
      <c r="Y768" s="1294" t="str">
        <f>IF(ISNUMBER(SEARCH(kpi_catalog[[#Headers],[Campaign ID]],$Q768)),"Y","N")</f>
        <v>N</v>
      </c>
      <c r="Z768" s="1294" t="str">
        <f>IF(ISNUMBER(SEARCH(kpi_catalog[[#Headers],[Channel]],$Q768)),"Y","N")</f>
        <v>N</v>
      </c>
      <c r="AA768" s="1294" t="str">
        <f>IF(ISNUMBER(SEARCH(kpi_catalog[[#Headers],[Campaign ID]],$Q768)),"Y","N")</f>
        <v>N</v>
      </c>
      <c r="AB768" s="1294" t="str">
        <f>IF(ISNUMBER(SEARCH(kpi_catalog[[#Headers],[Campaign Name]],$Q768)),"Y","N")</f>
        <v>N</v>
      </c>
      <c r="AC768" s="1294" t="str">
        <f>IF(ISNUMBER(SEARCH(kpi_catalog[[#Headers],[Touchpoint]],$Q768)),"Y","N")</f>
        <v>N</v>
      </c>
      <c r="AD768" s="1294" t="str">
        <f>IF(ISNUMBER(SEARCH(kpi_catalog[[#Headers],[Campaign type]],$Q768)),"Y","N")</f>
        <v>N</v>
      </c>
      <c r="AE768" s="1294" t="str">
        <f>IF(ISNUMBER(SEARCH(kpi_catalog[[#Headers],[Product franchise]],$Q768)),"Y","N")</f>
        <v>N</v>
      </c>
      <c r="AF768" s="1294" t="str">
        <f>IF(ISNUMBER(SEARCH(kpi_catalog[[#Headers],[Product code]],$Q768)),"Y","N")</f>
        <v>N</v>
      </c>
      <c r="AG768" s="1323"/>
      <c r="AH768" s="1296"/>
      <c r="AI768" s="1297"/>
      <c r="AJ768" s="1297"/>
    </row>
    <row r="769" spans="1:36" ht="30" customHeight="1">
      <c r="A769" s="1282">
        <v>767</v>
      </c>
      <c r="B769" s="1344" t="s">
        <v>5999</v>
      </c>
      <c r="C769" s="1296"/>
      <c r="D769" s="1355" t="s">
        <v>4868</v>
      </c>
      <c r="E769" s="1355" t="s">
        <v>4868</v>
      </c>
      <c r="F769" s="1291" t="s">
        <v>4868</v>
      </c>
      <c r="G769" s="1291" t="s">
        <v>3368</v>
      </c>
      <c r="H769" s="1291" t="s">
        <v>4336</v>
      </c>
      <c r="I769" s="1355" t="s">
        <v>4811</v>
      </c>
      <c r="J769" s="1318" t="s">
        <v>4860</v>
      </c>
      <c r="K769" s="1291" t="s">
        <v>4861</v>
      </c>
      <c r="L769" s="1292" t="str">
        <f>IF(ISNUMBER(SEARCH(kpi_catalog[[#Headers],[Till Date]],K769)),"Y","N")</f>
        <v>N</v>
      </c>
      <c r="M769" s="1292" t="str">
        <f t="shared" si="22"/>
        <v>Y</v>
      </c>
      <c r="N769" s="1292" t="str">
        <f>IF(ISNUMBER(SEARCH(kpi_catalog[[#Headers],[YTD]],$K769)),"Y","N")</f>
        <v>N</v>
      </c>
      <c r="O769" s="1292" t="str">
        <f>IF(ISNUMBER(SEARCH(kpi_catalog[[#Headers],[MTD]],$K769)),"Y","N")</f>
        <v>N</v>
      </c>
      <c r="P769" s="1292" t="str">
        <f>IF(ISNUMBER(SEARCH(kpi_catalog[[#Headers],[Selected period]],$K769)),"Y","N")</f>
        <v>N</v>
      </c>
      <c r="Q769" s="1291" t="s">
        <v>4341</v>
      </c>
      <c r="R769" s="1292" t="str">
        <f>IF(ISNUMBER(SEARCH(kpi_catalog[[#Headers],[Division]],$Q769)),"Y","N")</f>
        <v>Y</v>
      </c>
      <c r="S769" s="1294" t="str">
        <f>IF(ISNUMBER(SEARCH(kpi_catalog[[#Headers],[Brand]],$Q769)),"Y","N")</f>
        <v>Y</v>
      </c>
      <c r="T769" s="1294" t="str">
        <f>IF(ISNUMBER(SEARCH(kpi_catalog[[#Headers],[Acquisition Period]],$Q769)),"Y","N")</f>
        <v>N</v>
      </c>
      <c r="U769" s="1294" t="str">
        <f>IF(ISNUMBER(SEARCH(kpi_catalog[[#Headers],[Engager Type]],$Q769)),"Y","N")</f>
        <v>N</v>
      </c>
      <c r="V769" s="1294" t="str">
        <f>IF(ISNUMBER(SEARCH(kpi_catalog[[#Headers],[Buyer Type]],$Q769)),"Y","N")</f>
        <v>N</v>
      </c>
      <c r="W769" s="1294" t="str">
        <f>IF(ISNUMBER(SEARCH(kpi_catalog[[#Headers],[Loyalty Filter]],$Q769)),"Y","N")</f>
        <v>N</v>
      </c>
      <c r="X769" s="1294" t="str">
        <f>IF(ISNUMBER(SEARCH(kpi_catalog[[#Headers],[Channel]],$Q769)),"Y","N")</f>
        <v>N</v>
      </c>
      <c r="Y769" s="1294" t="str">
        <f>IF(ISNUMBER(SEARCH(kpi_catalog[[#Headers],[Campaign ID]],$Q769)),"Y","N")</f>
        <v>N</v>
      </c>
      <c r="Z769" s="1294" t="str">
        <f>IF(ISNUMBER(SEARCH(kpi_catalog[[#Headers],[Channel]],$Q769)),"Y","N")</f>
        <v>N</v>
      </c>
      <c r="AA769" s="1294" t="str">
        <f>IF(ISNUMBER(SEARCH(kpi_catalog[[#Headers],[Campaign ID]],$Q769)),"Y","N")</f>
        <v>N</v>
      </c>
      <c r="AB769" s="1294" t="str">
        <f>IF(ISNUMBER(SEARCH(kpi_catalog[[#Headers],[Campaign Name]],$Q769)),"Y","N")</f>
        <v>N</v>
      </c>
      <c r="AC769" s="1294" t="str">
        <f>IF(ISNUMBER(SEARCH(kpi_catalog[[#Headers],[Touchpoint]],$Q769)),"Y","N")</f>
        <v>N</v>
      </c>
      <c r="AD769" s="1294" t="str">
        <f>IF(ISNUMBER(SEARCH(kpi_catalog[[#Headers],[Campaign type]],$Q769)),"Y","N")</f>
        <v>N</v>
      </c>
      <c r="AE769" s="1294" t="str">
        <f>IF(ISNUMBER(SEARCH(kpi_catalog[[#Headers],[Product franchise]],$Q769)),"Y","N")</f>
        <v>N</v>
      </c>
      <c r="AF769" s="1294" t="str">
        <f>IF(ISNUMBER(SEARCH(kpi_catalog[[#Headers],[Product code]],$Q769)),"Y","N")</f>
        <v>N</v>
      </c>
      <c r="AG769" s="1323"/>
      <c r="AH769" s="1296"/>
      <c r="AI769" s="1297"/>
      <c r="AJ769" s="1297"/>
    </row>
    <row r="770" spans="1:36" ht="30" customHeight="1">
      <c r="A770" s="1282">
        <v>768</v>
      </c>
      <c r="B770" s="1344" t="s">
        <v>5999</v>
      </c>
      <c r="C770" s="1296"/>
      <c r="D770" s="1355" t="s">
        <v>4868</v>
      </c>
      <c r="E770" s="1355" t="s">
        <v>4868</v>
      </c>
      <c r="F770" s="1291" t="str">
        <f>F769 &amp; " - %"</f>
        <v>Converted Prospects - Non-Engaged - %</v>
      </c>
      <c r="G770" s="1291" t="s">
        <v>4339</v>
      </c>
      <c r="H770" s="1291" t="s">
        <v>4336</v>
      </c>
      <c r="I770" s="1355" t="s">
        <v>4811</v>
      </c>
      <c r="J770" s="1318" t="s">
        <v>4860</v>
      </c>
      <c r="K770" s="1291" t="s">
        <v>4861</v>
      </c>
      <c r="L770" s="1292" t="str">
        <f>IF(ISNUMBER(SEARCH(kpi_catalog[[#Headers],[Till Date]],K770)),"Y","N")</f>
        <v>N</v>
      </c>
      <c r="M770" s="1292" t="str">
        <f t="shared" si="22"/>
        <v>Y</v>
      </c>
      <c r="N770" s="1292" t="str">
        <f>IF(ISNUMBER(SEARCH(kpi_catalog[[#Headers],[YTD]],$K770)),"Y","N")</f>
        <v>N</v>
      </c>
      <c r="O770" s="1292" t="str">
        <f>IF(ISNUMBER(SEARCH(kpi_catalog[[#Headers],[MTD]],$K770)),"Y","N")</f>
        <v>N</v>
      </c>
      <c r="P770" s="1292" t="str">
        <f>IF(ISNUMBER(SEARCH(kpi_catalog[[#Headers],[Selected period]],$K770)),"Y","N")</f>
        <v>N</v>
      </c>
      <c r="Q770" s="1291" t="s">
        <v>4341</v>
      </c>
      <c r="R770" s="1292" t="str">
        <f>IF(ISNUMBER(SEARCH(kpi_catalog[[#Headers],[Division]],$Q770)),"Y","N")</f>
        <v>Y</v>
      </c>
      <c r="S770" s="1294" t="str">
        <f>IF(ISNUMBER(SEARCH(kpi_catalog[[#Headers],[Brand]],$Q770)),"Y","N")</f>
        <v>Y</v>
      </c>
      <c r="T770" s="1294" t="str">
        <f>IF(ISNUMBER(SEARCH(kpi_catalog[[#Headers],[Acquisition Period]],$Q770)),"Y","N")</f>
        <v>N</v>
      </c>
      <c r="U770" s="1294" t="str">
        <f>IF(ISNUMBER(SEARCH(kpi_catalog[[#Headers],[Engager Type]],$Q770)),"Y","N")</f>
        <v>N</v>
      </c>
      <c r="V770" s="1294" t="str">
        <f>IF(ISNUMBER(SEARCH(kpi_catalog[[#Headers],[Buyer Type]],$Q770)),"Y","N")</f>
        <v>N</v>
      </c>
      <c r="W770" s="1294" t="str">
        <f>IF(ISNUMBER(SEARCH(kpi_catalog[[#Headers],[Loyalty Filter]],$Q770)),"Y","N")</f>
        <v>N</v>
      </c>
      <c r="X770" s="1294" t="str">
        <f>IF(ISNUMBER(SEARCH(kpi_catalog[[#Headers],[Channel]],$Q770)),"Y","N")</f>
        <v>N</v>
      </c>
      <c r="Y770" s="1294" t="str">
        <f>IF(ISNUMBER(SEARCH(kpi_catalog[[#Headers],[Campaign ID]],$Q770)),"Y","N")</f>
        <v>N</v>
      </c>
      <c r="Z770" s="1294" t="str">
        <f>IF(ISNUMBER(SEARCH(kpi_catalog[[#Headers],[Channel]],$Q770)),"Y","N")</f>
        <v>N</v>
      </c>
      <c r="AA770" s="1294" t="str">
        <f>IF(ISNUMBER(SEARCH(kpi_catalog[[#Headers],[Campaign ID]],$Q770)),"Y","N")</f>
        <v>N</v>
      </c>
      <c r="AB770" s="1294" t="str">
        <f>IF(ISNUMBER(SEARCH(kpi_catalog[[#Headers],[Campaign Name]],$Q770)),"Y","N")</f>
        <v>N</v>
      </c>
      <c r="AC770" s="1294" t="str">
        <f>IF(ISNUMBER(SEARCH(kpi_catalog[[#Headers],[Touchpoint]],$Q770)),"Y","N")</f>
        <v>N</v>
      </c>
      <c r="AD770" s="1294" t="str">
        <f>IF(ISNUMBER(SEARCH(kpi_catalog[[#Headers],[Campaign type]],$Q770)),"Y","N")</f>
        <v>N</v>
      </c>
      <c r="AE770" s="1294" t="str">
        <f>IF(ISNUMBER(SEARCH(kpi_catalog[[#Headers],[Product franchise]],$Q770)),"Y","N")</f>
        <v>N</v>
      </c>
      <c r="AF770" s="1294" t="str">
        <f>IF(ISNUMBER(SEARCH(kpi_catalog[[#Headers],[Product code]],$Q770)),"Y","N")</f>
        <v>N</v>
      </c>
      <c r="AG770" s="1323"/>
      <c r="AH770" s="1296"/>
      <c r="AI770" s="1297"/>
      <c r="AJ770" s="1297"/>
    </row>
    <row r="771" spans="1:36" ht="30" customHeight="1">
      <c r="A771" s="1282">
        <v>769</v>
      </c>
      <c r="B771" s="1344" t="s">
        <v>5999</v>
      </c>
      <c r="C771" s="1296"/>
      <c r="D771" s="1355" t="s">
        <v>4868</v>
      </c>
      <c r="E771" s="1355" t="s">
        <v>4868</v>
      </c>
      <c r="F771" s="1291" t="str">
        <f>F769 &amp; " - pp QoQ"</f>
        <v>Converted Prospects - Non-Engaged - pp QoQ</v>
      </c>
      <c r="G771" s="1291" t="s">
        <v>4352</v>
      </c>
      <c r="H771" s="1291" t="s">
        <v>4336</v>
      </c>
      <c r="I771" s="1355" t="s">
        <v>4811</v>
      </c>
      <c r="J771" s="1318" t="s">
        <v>4860</v>
      </c>
      <c r="K771" s="1291" t="s">
        <v>4861</v>
      </c>
      <c r="L771" s="1292" t="str">
        <f>IF(ISNUMBER(SEARCH(kpi_catalog[[#Headers],[Till Date]],K771)),"Y","N")</f>
        <v>N</v>
      </c>
      <c r="M771" s="1292" t="str">
        <f t="shared" si="22"/>
        <v>Y</v>
      </c>
      <c r="N771" s="1292" t="str">
        <f>IF(ISNUMBER(SEARCH(kpi_catalog[[#Headers],[YTD]],$K771)),"Y","N")</f>
        <v>N</v>
      </c>
      <c r="O771" s="1292" t="str">
        <f>IF(ISNUMBER(SEARCH(kpi_catalog[[#Headers],[MTD]],$K771)),"Y","N")</f>
        <v>N</v>
      </c>
      <c r="P771" s="1292" t="str">
        <f>IF(ISNUMBER(SEARCH(kpi_catalog[[#Headers],[Selected period]],$K771)),"Y","N")</f>
        <v>N</v>
      </c>
      <c r="Q771" s="1291" t="s">
        <v>4341</v>
      </c>
      <c r="R771" s="1292" t="str">
        <f>IF(ISNUMBER(SEARCH(kpi_catalog[[#Headers],[Division]],$Q771)),"Y","N")</f>
        <v>Y</v>
      </c>
      <c r="S771" s="1294" t="str">
        <f>IF(ISNUMBER(SEARCH(kpi_catalog[[#Headers],[Brand]],$Q771)),"Y","N")</f>
        <v>Y</v>
      </c>
      <c r="T771" s="1294" t="str">
        <f>IF(ISNUMBER(SEARCH(kpi_catalog[[#Headers],[Acquisition Period]],$Q771)),"Y","N")</f>
        <v>N</v>
      </c>
      <c r="U771" s="1294" t="str">
        <f>IF(ISNUMBER(SEARCH(kpi_catalog[[#Headers],[Engager Type]],$Q771)),"Y","N")</f>
        <v>N</v>
      </c>
      <c r="V771" s="1294" t="str">
        <f>IF(ISNUMBER(SEARCH(kpi_catalog[[#Headers],[Buyer Type]],$Q771)),"Y","N")</f>
        <v>N</v>
      </c>
      <c r="W771" s="1294" t="str">
        <f>IF(ISNUMBER(SEARCH(kpi_catalog[[#Headers],[Loyalty Filter]],$Q771)),"Y","N")</f>
        <v>N</v>
      </c>
      <c r="X771" s="1294" t="str">
        <f>IF(ISNUMBER(SEARCH(kpi_catalog[[#Headers],[Channel]],$Q771)),"Y","N")</f>
        <v>N</v>
      </c>
      <c r="Y771" s="1294" t="str">
        <f>IF(ISNUMBER(SEARCH(kpi_catalog[[#Headers],[Campaign ID]],$Q771)),"Y","N")</f>
        <v>N</v>
      </c>
      <c r="Z771" s="1294" t="str">
        <f>IF(ISNUMBER(SEARCH(kpi_catalog[[#Headers],[Channel]],$Q771)),"Y","N")</f>
        <v>N</v>
      </c>
      <c r="AA771" s="1294" t="str">
        <f>IF(ISNUMBER(SEARCH(kpi_catalog[[#Headers],[Campaign ID]],$Q771)),"Y","N")</f>
        <v>N</v>
      </c>
      <c r="AB771" s="1294" t="str">
        <f>IF(ISNUMBER(SEARCH(kpi_catalog[[#Headers],[Campaign Name]],$Q771)),"Y","N")</f>
        <v>N</v>
      </c>
      <c r="AC771" s="1294" t="str">
        <f>IF(ISNUMBER(SEARCH(kpi_catalog[[#Headers],[Touchpoint]],$Q771)),"Y","N")</f>
        <v>N</v>
      </c>
      <c r="AD771" s="1294" t="str">
        <f>IF(ISNUMBER(SEARCH(kpi_catalog[[#Headers],[Campaign type]],$Q771)),"Y","N")</f>
        <v>N</v>
      </c>
      <c r="AE771" s="1294" t="str">
        <f>IF(ISNUMBER(SEARCH(kpi_catalog[[#Headers],[Product franchise]],$Q771)),"Y","N")</f>
        <v>N</v>
      </c>
      <c r="AF771" s="1294" t="str">
        <f>IF(ISNUMBER(SEARCH(kpi_catalog[[#Headers],[Product code]],$Q771)),"Y","N")</f>
        <v>N</v>
      </c>
      <c r="AG771" s="1323"/>
      <c r="AH771" s="1296"/>
      <c r="AI771" s="1297"/>
      <c r="AJ771" s="1297"/>
    </row>
    <row r="772" spans="1:36" ht="30" customHeight="1">
      <c r="A772" s="1282">
        <v>770</v>
      </c>
      <c r="B772" s="1344" t="s">
        <v>6002</v>
      </c>
      <c r="C772" s="1296"/>
      <c r="D772" s="1355" t="s">
        <v>4869</v>
      </c>
      <c r="E772" s="1355" t="s">
        <v>4869</v>
      </c>
      <c r="F772" s="1291" t="s">
        <v>4869</v>
      </c>
      <c r="G772" s="1291" t="s">
        <v>3368</v>
      </c>
      <c r="H772" s="1291" t="s">
        <v>4336</v>
      </c>
      <c r="I772" s="1355" t="s">
        <v>4811</v>
      </c>
      <c r="J772" s="1318" t="s">
        <v>4860</v>
      </c>
      <c r="K772" s="1291" t="s">
        <v>4861</v>
      </c>
      <c r="L772" s="1292" t="str">
        <f>IF(ISNUMBER(SEARCH(kpi_catalog[[#Headers],[Till Date]],K772)),"Y","N")</f>
        <v>N</v>
      </c>
      <c r="M772" s="1292" t="str">
        <f t="shared" si="22"/>
        <v>Y</v>
      </c>
      <c r="N772" s="1292" t="str">
        <f>IF(ISNUMBER(SEARCH(kpi_catalog[[#Headers],[YTD]],$K772)),"Y","N")</f>
        <v>N</v>
      </c>
      <c r="O772" s="1292" t="str">
        <f>IF(ISNUMBER(SEARCH(kpi_catalog[[#Headers],[MTD]],$K772)),"Y","N")</f>
        <v>N</v>
      </c>
      <c r="P772" s="1292" t="str">
        <f>IF(ISNUMBER(SEARCH(kpi_catalog[[#Headers],[Selected period]],$K772)),"Y","N")</f>
        <v>N</v>
      </c>
      <c r="Q772" s="1291" t="s">
        <v>4341</v>
      </c>
      <c r="R772" s="1292" t="str">
        <f>IF(ISNUMBER(SEARCH(kpi_catalog[[#Headers],[Division]],$Q772)),"Y","N")</f>
        <v>Y</v>
      </c>
      <c r="S772" s="1294" t="str">
        <f>IF(ISNUMBER(SEARCH(kpi_catalog[[#Headers],[Brand]],$Q772)),"Y","N")</f>
        <v>Y</v>
      </c>
      <c r="T772" s="1294" t="str">
        <f>IF(ISNUMBER(SEARCH(kpi_catalog[[#Headers],[Acquisition Period]],$Q772)),"Y","N")</f>
        <v>N</v>
      </c>
      <c r="U772" s="1294" t="str">
        <f>IF(ISNUMBER(SEARCH(kpi_catalog[[#Headers],[Engager Type]],$Q772)),"Y","N")</f>
        <v>N</v>
      </c>
      <c r="V772" s="1294" t="str">
        <f>IF(ISNUMBER(SEARCH(kpi_catalog[[#Headers],[Buyer Type]],$Q772)),"Y","N")</f>
        <v>N</v>
      </c>
      <c r="W772" s="1294" t="str">
        <f>IF(ISNUMBER(SEARCH(kpi_catalog[[#Headers],[Loyalty Filter]],$Q772)),"Y","N")</f>
        <v>N</v>
      </c>
      <c r="X772" s="1294" t="str">
        <f>IF(ISNUMBER(SEARCH(kpi_catalog[[#Headers],[Channel]],$Q772)),"Y","N")</f>
        <v>N</v>
      </c>
      <c r="Y772" s="1294" t="str">
        <f>IF(ISNUMBER(SEARCH(kpi_catalog[[#Headers],[Campaign ID]],$Q772)),"Y","N")</f>
        <v>N</v>
      </c>
      <c r="Z772" s="1294" t="str">
        <f>IF(ISNUMBER(SEARCH(kpi_catalog[[#Headers],[Channel]],$Q772)),"Y","N")</f>
        <v>N</v>
      </c>
      <c r="AA772" s="1294" t="str">
        <f>IF(ISNUMBER(SEARCH(kpi_catalog[[#Headers],[Campaign ID]],$Q772)),"Y","N")</f>
        <v>N</v>
      </c>
      <c r="AB772" s="1294" t="str">
        <f>IF(ISNUMBER(SEARCH(kpi_catalog[[#Headers],[Campaign Name]],$Q772)),"Y","N")</f>
        <v>N</v>
      </c>
      <c r="AC772" s="1294" t="str">
        <f>IF(ISNUMBER(SEARCH(kpi_catalog[[#Headers],[Touchpoint]],$Q772)),"Y","N")</f>
        <v>N</v>
      </c>
      <c r="AD772" s="1294" t="str">
        <f>IF(ISNUMBER(SEARCH(kpi_catalog[[#Headers],[Campaign type]],$Q772)),"Y","N")</f>
        <v>N</v>
      </c>
      <c r="AE772" s="1294" t="str">
        <f>IF(ISNUMBER(SEARCH(kpi_catalog[[#Headers],[Product franchise]],$Q772)),"Y","N")</f>
        <v>N</v>
      </c>
      <c r="AF772" s="1294" t="str">
        <f>IF(ISNUMBER(SEARCH(kpi_catalog[[#Headers],[Product code]],$Q772)),"Y","N")</f>
        <v>N</v>
      </c>
      <c r="AG772" s="1323"/>
      <c r="AH772" s="1296"/>
      <c r="AI772" s="1297"/>
      <c r="AJ772" s="1297"/>
    </row>
    <row r="773" spans="1:36" ht="30" customHeight="1">
      <c r="A773" s="1282">
        <v>771</v>
      </c>
      <c r="B773" s="1344" t="s">
        <v>6002</v>
      </c>
      <c r="C773" s="1296"/>
      <c r="D773" s="1355" t="s">
        <v>4869</v>
      </c>
      <c r="E773" s="1355" t="s">
        <v>4869</v>
      </c>
      <c r="F773" s="1291" t="str">
        <f>F772 &amp; " - %"</f>
        <v>Retained &amp; Reactivated - Engaged - %</v>
      </c>
      <c r="G773" s="1291" t="s">
        <v>4339</v>
      </c>
      <c r="H773" s="1291" t="s">
        <v>4336</v>
      </c>
      <c r="I773" s="1355" t="s">
        <v>4811</v>
      </c>
      <c r="J773" s="1318" t="s">
        <v>4860</v>
      </c>
      <c r="K773" s="1291" t="s">
        <v>4861</v>
      </c>
      <c r="L773" s="1292" t="str">
        <f>IF(ISNUMBER(SEARCH(kpi_catalog[[#Headers],[Till Date]],K773)),"Y","N")</f>
        <v>N</v>
      </c>
      <c r="M773" s="1292" t="str">
        <f t="shared" si="22"/>
        <v>Y</v>
      </c>
      <c r="N773" s="1292" t="str">
        <f>IF(ISNUMBER(SEARCH(kpi_catalog[[#Headers],[YTD]],$K773)),"Y","N")</f>
        <v>N</v>
      </c>
      <c r="O773" s="1292" t="str">
        <f>IF(ISNUMBER(SEARCH(kpi_catalog[[#Headers],[MTD]],$K773)),"Y","N")</f>
        <v>N</v>
      </c>
      <c r="P773" s="1292" t="str">
        <f>IF(ISNUMBER(SEARCH(kpi_catalog[[#Headers],[Selected period]],$K773)),"Y","N")</f>
        <v>N</v>
      </c>
      <c r="Q773" s="1291" t="s">
        <v>4341</v>
      </c>
      <c r="R773" s="1292" t="str">
        <f>IF(ISNUMBER(SEARCH(kpi_catalog[[#Headers],[Division]],$Q773)),"Y","N")</f>
        <v>Y</v>
      </c>
      <c r="S773" s="1294" t="str">
        <f>IF(ISNUMBER(SEARCH(kpi_catalog[[#Headers],[Brand]],$Q773)),"Y","N")</f>
        <v>Y</v>
      </c>
      <c r="T773" s="1294" t="str">
        <f>IF(ISNUMBER(SEARCH(kpi_catalog[[#Headers],[Acquisition Period]],$Q773)),"Y","N")</f>
        <v>N</v>
      </c>
      <c r="U773" s="1294" t="str">
        <f>IF(ISNUMBER(SEARCH(kpi_catalog[[#Headers],[Engager Type]],$Q773)),"Y","N")</f>
        <v>N</v>
      </c>
      <c r="V773" s="1294" t="str">
        <f>IF(ISNUMBER(SEARCH(kpi_catalog[[#Headers],[Buyer Type]],$Q773)),"Y","N")</f>
        <v>N</v>
      </c>
      <c r="W773" s="1294" t="str">
        <f>IF(ISNUMBER(SEARCH(kpi_catalog[[#Headers],[Loyalty Filter]],$Q773)),"Y","N")</f>
        <v>N</v>
      </c>
      <c r="X773" s="1294" t="str">
        <f>IF(ISNUMBER(SEARCH(kpi_catalog[[#Headers],[Channel]],$Q773)),"Y","N")</f>
        <v>N</v>
      </c>
      <c r="Y773" s="1294" t="str">
        <f>IF(ISNUMBER(SEARCH(kpi_catalog[[#Headers],[Campaign ID]],$Q773)),"Y","N")</f>
        <v>N</v>
      </c>
      <c r="Z773" s="1294" t="str">
        <f>IF(ISNUMBER(SEARCH(kpi_catalog[[#Headers],[Channel]],$Q773)),"Y","N")</f>
        <v>N</v>
      </c>
      <c r="AA773" s="1294" t="str">
        <f>IF(ISNUMBER(SEARCH(kpi_catalog[[#Headers],[Campaign ID]],$Q773)),"Y","N")</f>
        <v>N</v>
      </c>
      <c r="AB773" s="1294" t="str">
        <f>IF(ISNUMBER(SEARCH(kpi_catalog[[#Headers],[Campaign Name]],$Q773)),"Y","N")</f>
        <v>N</v>
      </c>
      <c r="AC773" s="1294" t="str">
        <f>IF(ISNUMBER(SEARCH(kpi_catalog[[#Headers],[Touchpoint]],$Q773)),"Y","N")</f>
        <v>N</v>
      </c>
      <c r="AD773" s="1294" t="str">
        <f>IF(ISNUMBER(SEARCH(kpi_catalog[[#Headers],[Campaign type]],$Q773)),"Y","N")</f>
        <v>N</v>
      </c>
      <c r="AE773" s="1294" t="str">
        <f>IF(ISNUMBER(SEARCH(kpi_catalog[[#Headers],[Product franchise]],$Q773)),"Y","N")</f>
        <v>N</v>
      </c>
      <c r="AF773" s="1294" t="str">
        <f>IF(ISNUMBER(SEARCH(kpi_catalog[[#Headers],[Product code]],$Q773)),"Y","N")</f>
        <v>N</v>
      </c>
      <c r="AG773" s="1323"/>
      <c r="AH773" s="1296"/>
      <c r="AI773" s="1297"/>
      <c r="AJ773" s="1297"/>
    </row>
    <row r="774" spans="1:36" ht="30" customHeight="1">
      <c r="A774" s="1282">
        <v>772</v>
      </c>
      <c r="B774" s="1344" t="s">
        <v>6002</v>
      </c>
      <c r="C774" s="1296"/>
      <c r="D774" s="1355" t="s">
        <v>4869</v>
      </c>
      <c r="E774" s="1355" t="s">
        <v>4869</v>
      </c>
      <c r="F774" s="1291" t="str">
        <f>F772 &amp; " - pp QoQ"</f>
        <v>Retained &amp; Reactivated - Engaged - pp QoQ</v>
      </c>
      <c r="G774" s="1291" t="s">
        <v>4352</v>
      </c>
      <c r="H774" s="1291" t="s">
        <v>4336</v>
      </c>
      <c r="I774" s="1355" t="s">
        <v>4811</v>
      </c>
      <c r="J774" s="1318" t="s">
        <v>4860</v>
      </c>
      <c r="K774" s="1291" t="s">
        <v>4861</v>
      </c>
      <c r="L774" s="1292" t="str">
        <f>IF(ISNUMBER(SEARCH(kpi_catalog[[#Headers],[Till Date]],K774)),"Y","N")</f>
        <v>N</v>
      </c>
      <c r="M774" s="1292" t="str">
        <f t="shared" si="22"/>
        <v>Y</v>
      </c>
      <c r="N774" s="1292" t="str">
        <f>IF(ISNUMBER(SEARCH(kpi_catalog[[#Headers],[YTD]],$K774)),"Y","N")</f>
        <v>N</v>
      </c>
      <c r="O774" s="1292" t="str">
        <f>IF(ISNUMBER(SEARCH(kpi_catalog[[#Headers],[MTD]],$K774)),"Y","N")</f>
        <v>N</v>
      </c>
      <c r="P774" s="1292" t="str">
        <f>IF(ISNUMBER(SEARCH(kpi_catalog[[#Headers],[Selected period]],$K774)),"Y","N")</f>
        <v>N</v>
      </c>
      <c r="Q774" s="1291" t="s">
        <v>4341</v>
      </c>
      <c r="R774" s="1292" t="str">
        <f>IF(ISNUMBER(SEARCH(kpi_catalog[[#Headers],[Division]],$Q774)),"Y","N")</f>
        <v>Y</v>
      </c>
      <c r="S774" s="1294" t="str">
        <f>IF(ISNUMBER(SEARCH(kpi_catalog[[#Headers],[Brand]],$Q774)),"Y","N")</f>
        <v>Y</v>
      </c>
      <c r="T774" s="1294" t="str">
        <f>IF(ISNUMBER(SEARCH(kpi_catalog[[#Headers],[Acquisition Period]],$Q774)),"Y","N")</f>
        <v>N</v>
      </c>
      <c r="U774" s="1294" t="str">
        <f>IF(ISNUMBER(SEARCH(kpi_catalog[[#Headers],[Engager Type]],$Q774)),"Y","N")</f>
        <v>N</v>
      </c>
      <c r="V774" s="1294" t="str">
        <f>IF(ISNUMBER(SEARCH(kpi_catalog[[#Headers],[Buyer Type]],$Q774)),"Y","N")</f>
        <v>N</v>
      </c>
      <c r="W774" s="1294" t="str">
        <f>IF(ISNUMBER(SEARCH(kpi_catalog[[#Headers],[Loyalty Filter]],$Q774)),"Y","N")</f>
        <v>N</v>
      </c>
      <c r="X774" s="1294" t="str">
        <f>IF(ISNUMBER(SEARCH(kpi_catalog[[#Headers],[Channel]],$Q774)),"Y","N")</f>
        <v>N</v>
      </c>
      <c r="Y774" s="1294" t="str">
        <f>IF(ISNUMBER(SEARCH(kpi_catalog[[#Headers],[Campaign ID]],$Q774)),"Y","N")</f>
        <v>N</v>
      </c>
      <c r="Z774" s="1294" t="str">
        <f>IF(ISNUMBER(SEARCH(kpi_catalog[[#Headers],[Channel]],$Q774)),"Y","N")</f>
        <v>N</v>
      </c>
      <c r="AA774" s="1294" t="str">
        <f>IF(ISNUMBER(SEARCH(kpi_catalog[[#Headers],[Campaign ID]],$Q774)),"Y","N")</f>
        <v>N</v>
      </c>
      <c r="AB774" s="1294" t="str">
        <f>IF(ISNUMBER(SEARCH(kpi_catalog[[#Headers],[Campaign Name]],$Q774)),"Y","N")</f>
        <v>N</v>
      </c>
      <c r="AC774" s="1294" t="str">
        <f>IF(ISNUMBER(SEARCH(kpi_catalog[[#Headers],[Touchpoint]],$Q774)),"Y","N")</f>
        <v>N</v>
      </c>
      <c r="AD774" s="1294" t="str">
        <f>IF(ISNUMBER(SEARCH(kpi_catalog[[#Headers],[Campaign type]],$Q774)),"Y","N")</f>
        <v>N</v>
      </c>
      <c r="AE774" s="1294" t="str">
        <f>IF(ISNUMBER(SEARCH(kpi_catalog[[#Headers],[Product franchise]],$Q774)),"Y","N")</f>
        <v>N</v>
      </c>
      <c r="AF774" s="1294" t="str">
        <f>IF(ISNUMBER(SEARCH(kpi_catalog[[#Headers],[Product code]],$Q774)),"Y","N")</f>
        <v>N</v>
      </c>
      <c r="AG774" s="1323"/>
      <c r="AH774" s="1296"/>
      <c r="AI774" s="1297"/>
      <c r="AJ774" s="1297"/>
    </row>
    <row r="775" spans="1:36" ht="30" customHeight="1">
      <c r="A775" s="1282">
        <v>773</v>
      </c>
      <c r="B775" s="1344" t="s">
        <v>6002</v>
      </c>
      <c r="C775" s="1296"/>
      <c r="D775" s="1355" t="s">
        <v>4870</v>
      </c>
      <c r="E775" s="1355" t="s">
        <v>4870</v>
      </c>
      <c r="F775" s="1291" t="s">
        <v>4870</v>
      </c>
      <c r="G775" s="1291" t="s">
        <v>3368</v>
      </c>
      <c r="H775" s="1291" t="s">
        <v>4336</v>
      </c>
      <c r="I775" s="1355" t="s">
        <v>4811</v>
      </c>
      <c r="J775" s="1318" t="s">
        <v>4860</v>
      </c>
      <c r="K775" s="1291" t="s">
        <v>4861</v>
      </c>
      <c r="L775" s="1292" t="str">
        <f>IF(ISNUMBER(SEARCH(kpi_catalog[[#Headers],[Till Date]],K775)),"Y","N")</f>
        <v>N</v>
      </c>
      <c r="M775" s="1292" t="str">
        <f t="shared" si="22"/>
        <v>Y</v>
      </c>
      <c r="N775" s="1292" t="str">
        <f>IF(ISNUMBER(SEARCH(kpi_catalog[[#Headers],[YTD]],$K775)),"Y","N")</f>
        <v>N</v>
      </c>
      <c r="O775" s="1292" t="str">
        <f>IF(ISNUMBER(SEARCH(kpi_catalog[[#Headers],[MTD]],$K775)),"Y","N")</f>
        <v>N</v>
      </c>
      <c r="P775" s="1292" t="str">
        <f>IF(ISNUMBER(SEARCH(kpi_catalog[[#Headers],[Selected period]],$K775)),"Y","N")</f>
        <v>N</v>
      </c>
      <c r="Q775" s="1291" t="s">
        <v>4341</v>
      </c>
      <c r="R775" s="1292" t="str">
        <f>IF(ISNUMBER(SEARCH(kpi_catalog[[#Headers],[Division]],$Q775)),"Y","N")</f>
        <v>Y</v>
      </c>
      <c r="S775" s="1294" t="str">
        <f>IF(ISNUMBER(SEARCH(kpi_catalog[[#Headers],[Brand]],$Q775)),"Y","N")</f>
        <v>Y</v>
      </c>
      <c r="T775" s="1294" t="str">
        <f>IF(ISNUMBER(SEARCH(kpi_catalog[[#Headers],[Acquisition Period]],$Q775)),"Y","N")</f>
        <v>N</v>
      </c>
      <c r="U775" s="1294" t="str">
        <f>IF(ISNUMBER(SEARCH(kpi_catalog[[#Headers],[Engager Type]],$Q775)),"Y","N")</f>
        <v>N</v>
      </c>
      <c r="V775" s="1294" t="str">
        <f>IF(ISNUMBER(SEARCH(kpi_catalog[[#Headers],[Buyer Type]],$Q775)),"Y","N")</f>
        <v>N</v>
      </c>
      <c r="W775" s="1294" t="str">
        <f>IF(ISNUMBER(SEARCH(kpi_catalog[[#Headers],[Loyalty Filter]],$Q775)),"Y","N")</f>
        <v>N</v>
      </c>
      <c r="X775" s="1294" t="str">
        <f>IF(ISNUMBER(SEARCH(kpi_catalog[[#Headers],[Channel]],$Q775)),"Y","N")</f>
        <v>N</v>
      </c>
      <c r="Y775" s="1294" t="str">
        <f>IF(ISNUMBER(SEARCH(kpi_catalog[[#Headers],[Campaign ID]],$Q775)),"Y","N")</f>
        <v>N</v>
      </c>
      <c r="Z775" s="1294" t="str">
        <f>IF(ISNUMBER(SEARCH(kpi_catalog[[#Headers],[Channel]],$Q775)),"Y","N")</f>
        <v>N</v>
      </c>
      <c r="AA775" s="1294" t="str">
        <f>IF(ISNUMBER(SEARCH(kpi_catalog[[#Headers],[Campaign ID]],$Q775)),"Y","N")</f>
        <v>N</v>
      </c>
      <c r="AB775" s="1294" t="str">
        <f>IF(ISNUMBER(SEARCH(kpi_catalog[[#Headers],[Campaign Name]],$Q775)),"Y","N")</f>
        <v>N</v>
      </c>
      <c r="AC775" s="1294" t="str">
        <f>IF(ISNUMBER(SEARCH(kpi_catalog[[#Headers],[Touchpoint]],$Q775)),"Y","N")</f>
        <v>N</v>
      </c>
      <c r="AD775" s="1294" t="str">
        <f>IF(ISNUMBER(SEARCH(kpi_catalog[[#Headers],[Campaign type]],$Q775)),"Y","N")</f>
        <v>N</v>
      </c>
      <c r="AE775" s="1294" t="str">
        <f>IF(ISNUMBER(SEARCH(kpi_catalog[[#Headers],[Product franchise]],$Q775)),"Y","N")</f>
        <v>N</v>
      </c>
      <c r="AF775" s="1294" t="str">
        <f>IF(ISNUMBER(SEARCH(kpi_catalog[[#Headers],[Product code]],$Q775)),"Y","N")</f>
        <v>N</v>
      </c>
      <c r="AG775" s="1323"/>
      <c r="AH775" s="1296"/>
      <c r="AI775" s="1297"/>
      <c r="AJ775" s="1297"/>
    </row>
    <row r="776" spans="1:36" ht="30" customHeight="1">
      <c r="A776" s="1282">
        <v>774</v>
      </c>
      <c r="B776" s="1344" t="s">
        <v>6002</v>
      </c>
      <c r="C776" s="1296"/>
      <c r="D776" s="1355" t="s">
        <v>4870</v>
      </c>
      <c r="E776" s="1355" t="s">
        <v>4870</v>
      </c>
      <c r="F776" s="1291" t="str">
        <f>F775 &amp; " - %"</f>
        <v>Retained &amp; Reactivated - Non-Engaged - %</v>
      </c>
      <c r="G776" s="1291" t="s">
        <v>4339</v>
      </c>
      <c r="H776" s="1291" t="s">
        <v>4336</v>
      </c>
      <c r="I776" s="1355" t="s">
        <v>4811</v>
      </c>
      <c r="J776" s="1318" t="s">
        <v>4860</v>
      </c>
      <c r="K776" s="1291" t="s">
        <v>4861</v>
      </c>
      <c r="L776" s="1292" t="str">
        <f>IF(ISNUMBER(SEARCH(kpi_catalog[[#Headers],[Till Date]],K776)),"Y","N")</f>
        <v>N</v>
      </c>
      <c r="M776" s="1292" t="str">
        <f t="shared" si="22"/>
        <v>Y</v>
      </c>
      <c r="N776" s="1292" t="str">
        <f>IF(ISNUMBER(SEARCH(kpi_catalog[[#Headers],[YTD]],$K776)),"Y","N")</f>
        <v>N</v>
      </c>
      <c r="O776" s="1292" t="str">
        <f>IF(ISNUMBER(SEARCH(kpi_catalog[[#Headers],[MTD]],$K776)),"Y","N")</f>
        <v>N</v>
      </c>
      <c r="P776" s="1292" t="str">
        <f>IF(ISNUMBER(SEARCH(kpi_catalog[[#Headers],[Selected period]],$K776)),"Y","N")</f>
        <v>N</v>
      </c>
      <c r="Q776" s="1291" t="s">
        <v>4341</v>
      </c>
      <c r="R776" s="1292" t="str">
        <f>IF(ISNUMBER(SEARCH(kpi_catalog[[#Headers],[Division]],$Q776)),"Y","N")</f>
        <v>Y</v>
      </c>
      <c r="S776" s="1294" t="str">
        <f>IF(ISNUMBER(SEARCH(kpi_catalog[[#Headers],[Brand]],$Q776)),"Y","N")</f>
        <v>Y</v>
      </c>
      <c r="T776" s="1294" t="str">
        <f>IF(ISNUMBER(SEARCH(kpi_catalog[[#Headers],[Acquisition Period]],$Q776)),"Y","N")</f>
        <v>N</v>
      </c>
      <c r="U776" s="1294" t="str">
        <f>IF(ISNUMBER(SEARCH(kpi_catalog[[#Headers],[Engager Type]],$Q776)),"Y","N")</f>
        <v>N</v>
      </c>
      <c r="V776" s="1294" t="str">
        <f>IF(ISNUMBER(SEARCH(kpi_catalog[[#Headers],[Buyer Type]],$Q776)),"Y","N")</f>
        <v>N</v>
      </c>
      <c r="W776" s="1294" t="str">
        <f>IF(ISNUMBER(SEARCH(kpi_catalog[[#Headers],[Loyalty Filter]],$Q776)),"Y","N")</f>
        <v>N</v>
      </c>
      <c r="X776" s="1294" t="str">
        <f>IF(ISNUMBER(SEARCH(kpi_catalog[[#Headers],[Channel]],$Q776)),"Y","N")</f>
        <v>N</v>
      </c>
      <c r="Y776" s="1294" t="str">
        <f>IF(ISNUMBER(SEARCH(kpi_catalog[[#Headers],[Campaign ID]],$Q776)),"Y","N")</f>
        <v>N</v>
      </c>
      <c r="Z776" s="1294" t="str">
        <f>IF(ISNUMBER(SEARCH(kpi_catalog[[#Headers],[Channel]],$Q776)),"Y","N")</f>
        <v>N</v>
      </c>
      <c r="AA776" s="1294" t="str">
        <f>IF(ISNUMBER(SEARCH(kpi_catalog[[#Headers],[Campaign ID]],$Q776)),"Y","N")</f>
        <v>N</v>
      </c>
      <c r="AB776" s="1294" t="str">
        <f>IF(ISNUMBER(SEARCH(kpi_catalog[[#Headers],[Campaign Name]],$Q776)),"Y","N")</f>
        <v>N</v>
      </c>
      <c r="AC776" s="1294" t="str">
        <f>IF(ISNUMBER(SEARCH(kpi_catalog[[#Headers],[Touchpoint]],$Q776)),"Y","N")</f>
        <v>N</v>
      </c>
      <c r="AD776" s="1294" t="str">
        <f>IF(ISNUMBER(SEARCH(kpi_catalog[[#Headers],[Campaign type]],$Q776)),"Y","N")</f>
        <v>N</v>
      </c>
      <c r="AE776" s="1294" t="str">
        <f>IF(ISNUMBER(SEARCH(kpi_catalog[[#Headers],[Product franchise]],$Q776)),"Y","N")</f>
        <v>N</v>
      </c>
      <c r="AF776" s="1294" t="str">
        <f>IF(ISNUMBER(SEARCH(kpi_catalog[[#Headers],[Product code]],$Q776)),"Y","N")</f>
        <v>N</v>
      </c>
      <c r="AG776" s="1323"/>
      <c r="AH776" s="1296"/>
      <c r="AI776" s="1297"/>
      <c r="AJ776" s="1297"/>
    </row>
    <row r="777" spans="1:36" ht="30" customHeight="1">
      <c r="A777" s="1282">
        <v>775</v>
      </c>
      <c r="B777" s="1344" t="s">
        <v>6002</v>
      </c>
      <c r="C777" s="1296"/>
      <c r="D777" s="1355" t="s">
        <v>4870</v>
      </c>
      <c r="E777" s="1355" t="s">
        <v>4870</v>
      </c>
      <c r="F777" s="1291" t="str">
        <f>F775 &amp; " - pp QoQ"</f>
        <v>Retained &amp; Reactivated - Non-Engaged - pp QoQ</v>
      </c>
      <c r="G777" s="1291" t="s">
        <v>4352</v>
      </c>
      <c r="H777" s="1291" t="s">
        <v>4336</v>
      </c>
      <c r="I777" s="1355" t="s">
        <v>4811</v>
      </c>
      <c r="J777" s="1318" t="s">
        <v>4860</v>
      </c>
      <c r="K777" s="1291" t="s">
        <v>4861</v>
      </c>
      <c r="L777" s="1292" t="str">
        <f>IF(ISNUMBER(SEARCH(kpi_catalog[[#Headers],[Till Date]],K777)),"Y","N")</f>
        <v>N</v>
      </c>
      <c r="M777" s="1292" t="str">
        <f t="shared" si="22"/>
        <v>Y</v>
      </c>
      <c r="N777" s="1292" t="str">
        <f>IF(ISNUMBER(SEARCH(kpi_catalog[[#Headers],[YTD]],$K777)),"Y","N")</f>
        <v>N</v>
      </c>
      <c r="O777" s="1292" t="str">
        <f>IF(ISNUMBER(SEARCH(kpi_catalog[[#Headers],[MTD]],$K777)),"Y","N")</f>
        <v>N</v>
      </c>
      <c r="P777" s="1292" t="str">
        <f>IF(ISNUMBER(SEARCH(kpi_catalog[[#Headers],[Selected period]],$K777)),"Y","N")</f>
        <v>N</v>
      </c>
      <c r="Q777" s="1291" t="s">
        <v>4341</v>
      </c>
      <c r="R777" s="1292" t="str">
        <f>IF(ISNUMBER(SEARCH(kpi_catalog[[#Headers],[Division]],$Q777)),"Y","N")</f>
        <v>Y</v>
      </c>
      <c r="S777" s="1294" t="str">
        <f>IF(ISNUMBER(SEARCH(kpi_catalog[[#Headers],[Brand]],$Q777)),"Y","N")</f>
        <v>Y</v>
      </c>
      <c r="T777" s="1294" t="str">
        <f>IF(ISNUMBER(SEARCH(kpi_catalog[[#Headers],[Acquisition Period]],$Q777)),"Y","N")</f>
        <v>N</v>
      </c>
      <c r="U777" s="1294" t="str">
        <f>IF(ISNUMBER(SEARCH(kpi_catalog[[#Headers],[Engager Type]],$Q777)),"Y","N")</f>
        <v>N</v>
      </c>
      <c r="V777" s="1294" t="str">
        <f>IF(ISNUMBER(SEARCH(kpi_catalog[[#Headers],[Buyer Type]],$Q777)),"Y","N")</f>
        <v>N</v>
      </c>
      <c r="W777" s="1294" t="str">
        <f>IF(ISNUMBER(SEARCH(kpi_catalog[[#Headers],[Loyalty Filter]],$Q777)),"Y","N")</f>
        <v>N</v>
      </c>
      <c r="X777" s="1294" t="str">
        <f>IF(ISNUMBER(SEARCH(kpi_catalog[[#Headers],[Channel]],$Q777)),"Y","N")</f>
        <v>N</v>
      </c>
      <c r="Y777" s="1294" t="str">
        <f>IF(ISNUMBER(SEARCH(kpi_catalog[[#Headers],[Campaign ID]],$Q777)),"Y","N")</f>
        <v>N</v>
      </c>
      <c r="Z777" s="1294" t="str">
        <f>IF(ISNUMBER(SEARCH(kpi_catalog[[#Headers],[Channel]],$Q777)),"Y","N")</f>
        <v>N</v>
      </c>
      <c r="AA777" s="1294" t="str">
        <f>IF(ISNUMBER(SEARCH(kpi_catalog[[#Headers],[Campaign ID]],$Q777)),"Y","N")</f>
        <v>N</v>
      </c>
      <c r="AB777" s="1294" t="str">
        <f>IF(ISNUMBER(SEARCH(kpi_catalog[[#Headers],[Campaign Name]],$Q777)),"Y","N")</f>
        <v>N</v>
      </c>
      <c r="AC777" s="1294" t="str">
        <f>IF(ISNUMBER(SEARCH(kpi_catalog[[#Headers],[Touchpoint]],$Q777)),"Y","N")</f>
        <v>N</v>
      </c>
      <c r="AD777" s="1294" t="str">
        <f>IF(ISNUMBER(SEARCH(kpi_catalog[[#Headers],[Campaign type]],$Q777)),"Y","N")</f>
        <v>N</v>
      </c>
      <c r="AE777" s="1294" t="str">
        <f>IF(ISNUMBER(SEARCH(kpi_catalog[[#Headers],[Product franchise]],$Q777)),"Y","N")</f>
        <v>N</v>
      </c>
      <c r="AF777" s="1294" t="str">
        <f>IF(ISNUMBER(SEARCH(kpi_catalog[[#Headers],[Product code]],$Q777)),"Y","N")</f>
        <v>N</v>
      </c>
      <c r="AG777" s="1323"/>
      <c r="AH777" s="1296"/>
      <c r="AI777" s="1297"/>
      <c r="AJ777" s="1297"/>
    </row>
    <row r="778" spans="1:36" ht="30" customHeight="1">
      <c r="A778" s="1282">
        <v>776</v>
      </c>
      <c r="B778" s="1344" t="s">
        <v>4536</v>
      </c>
      <c r="C778" s="1296"/>
      <c r="D778" s="1355" t="s">
        <v>4871</v>
      </c>
      <c r="E778" s="1355" t="s">
        <v>4871</v>
      </c>
      <c r="F778" s="1291" t="s">
        <v>4871</v>
      </c>
      <c r="G778" s="1291" t="s">
        <v>3368</v>
      </c>
      <c r="H778" s="1291" t="s">
        <v>4336</v>
      </c>
      <c r="I778" s="1355" t="s">
        <v>4811</v>
      </c>
      <c r="J778" s="1318" t="s">
        <v>4860</v>
      </c>
      <c r="K778" s="1291" t="s">
        <v>4861</v>
      </c>
      <c r="L778" s="1292" t="str">
        <f>IF(ISNUMBER(SEARCH(kpi_catalog[[#Headers],[Till Date]],K778)),"Y","N")</f>
        <v>N</v>
      </c>
      <c r="M778" s="1292" t="str">
        <f t="shared" si="22"/>
        <v>Y</v>
      </c>
      <c r="N778" s="1292" t="str">
        <f>IF(ISNUMBER(SEARCH(kpi_catalog[[#Headers],[YTD]],$K778)),"Y","N")</f>
        <v>N</v>
      </c>
      <c r="O778" s="1292" t="str">
        <f>IF(ISNUMBER(SEARCH(kpi_catalog[[#Headers],[MTD]],$K778)),"Y","N")</f>
        <v>N</v>
      </c>
      <c r="P778" s="1292" t="str">
        <f>IF(ISNUMBER(SEARCH(kpi_catalog[[#Headers],[Selected period]],$K778)),"Y","N")</f>
        <v>N</v>
      </c>
      <c r="Q778" s="1291" t="s">
        <v>4341</v>
      </c>
      <c r="R778" s="1292" t="str">
        <f>IF(ISNUMBER(SEARCH(kpi_catalog[[#Headers],[Division]],$Q778)),"Y","N")</f>
        <v>Y</v>
      </c>
      <c r="S778" s="1294" t="str">
        <f>IF(ISNUMBER(SEARCH(kpi_catalog[[#Headers],[Brand]],$Q778)),"Y","N")</f>
        <v>Y</v>
      </c>
      <c r="T778" s="1294" t="str">
        <f>IF(ISNUMBER(SEARCH(kpi_catalog[[#Headers],[Acquisition Period]],$Q778)),"Y","N")</f>
        <v>N</v>
      </c>
      <c r="U778" s="1294" t="str">
        <f>IF(ISNUMBER(SEARCH(kpi_catalog[[#Headers],[Engager Type]],$Q778)),"Y","N")</f>
        <v>N</v>
      </c>
      <c r="V778" s="1294" t="str">
        <f>IF(ISNUMBER(SEARCH(kpi_catalog[[#Headers],[Buyer Type]],$Q778)),"Y","N")</f>
        <v>N</v>
      </c>
      <c r="W778" s="1294" t="str">
        <f>IF(ISNUMBER(SEARCH(kpi_catalog[[#Headers],[Loyalty Filter]],$Q778)),"Y","N")</f>
        <v>N</v>
      </c>
      <c r="X778" s="1294" t="str">
        <f>IF(ISNUMBER(SEARCH(kpi_catalog[[#Headers],[Channel]],$Q778)),"Y","N")</f>
        <v>N</v>
      </c>
      <c r="Y778" s="1294" t="str">
        <f>IF(ISNUMBER(SEARCH(kpi_catalog[[#Headers],[Campaign ID]],$Q778)),"Y","N")</f>
        <v>N</v>
      </c>
      <c r="Z778" s="1294" t="str">
        <f>IF(ISNUMBER(SEARCH(kpi_catalog[[#Headers],[Channel]],$Q778)),"Y","N")</f>
        <v>N</v>
      </c>
      <c r="AA778" s="1294" t="str">
        <f>IF(ISNUMBER(SEARCH(kpi_catalog[[#Headers],[Campaign ID]],$Q778)),"Y","N")</f>
        <v>N</v>
      </c>
      <c r="AB778" s="1294" t="str">
        <f>IF(ISNUMBER(SEARCH(kpi_catalog[[#Headers],[Campaign Name]],$Q778)),"Y","N")</f>
        <v>N</v>
      </c>
      <c r="AC778" s="1294" t="str">
        <f>IF(ISNUMBER(SEARCH(kpi_catalog[[#Headers],[Touchpoint]],$Q778)),"Y","N")</f>
        <v>N</v>
      </c>
      <c r="AD778" s="1294" t="str">
        <f>IF(ISNUMBER(SEARCH(kpi_catalog[[#Headers],[Campaign type]],$Q778)),"Y","N")</f>
        <v>N</v>
      </c>
      <c r="AE778" s="1294" t="str">
        <f>IF(ISNUMBER(SEARCH(kpi_catalog[[#Headers],[Product franchise]],$Q778)),"Y","N")</f>
        <v>N</v>
      </c>
      <c r="AF778" s="1294" t="str">
        <f>IF(ISNUMBER(SEARCH(kpi_catalog[[#Headers],[Product code]],$Q778)),"Y","N")</f>
        <v>N</v>
      </c>
      <c r="AG778" s="1323"/>
      <c r="AH778" s="1296"/>
      <c r="AI778" s="1297"/>
      <c r="AJ778" s="1297"/>
    </row>
    <row r="779" spans="1:36" ht="30" customHeight="1">
      <c r="A779" s="1282">
        <v>777</v>
      </c>
      <c r="B779" s="1344" t="s">
        <v>4536</v>
      </c>
      <c r="C779" s="1296"/>
      <c r="D779" s="1355" t="s">
        <v>4871</v>
      </c>
      <c r="E779" s="1355" t="s">
        <v>4871</v>
      </c>
      <c r="F779" s="1291" t="str">
        <f>F778 &amp; " - %"</f>
        <v>13-24M since last purchase - %</v>
      </c>
      <c r="G779" s="1291" t="s">
        <v>4339</v>
      </c>
      <c r="H779" s="1291" t="s">
        <v>4336</v>
      </c>
      <c r="I779" s="1355" t="s">
        <v>4811</v>
      </c>
      <c r="J779" s="1318" t="s">
        <v>4860</v>
      </c>
      <c r="K779" s="1291" t="s">
        <v>4861</v>
      </c>
      <c r="L779" s="1292" t="str">
        <f>IF(ISNUMBER(SEARCH(kpi_catalog[[#Headers],[Till Date]],K779)),"Y","N")</f>
        <v>N</v>
      </c>
      <c r="M779" s="1292" t="str">
        <f t="shared" si="22"/>
        <v>Y</v>
      </c>
      <c r="N779" s="1292" t="str">
        <f>IF(ISNUMBER(SEARCH(kpi_catalog[[#Headers],[YTD]],$K779)),"Y","N")</f>
        <v>N</v>
      </c>
      <c r="O779" s="1292" t="str">
        <f>IF(ISNUMBER(SEARCH(kpi_catalog[[#Headers],[MTD]],$K779)),"Y","N")</f>
        <v>N</v>
      </c>
      <c r="P779" s="1292" t="str">
        <f>IF(ISNUMBER(SEARCH(kpi_catalog[[#Headers],[Selected period]],$K779)),"Y","N")</f>
        <v>N</v>
      </c>
      <c r="Q779" s="1291" t="s">
        <v>4341</v>
      </c>
      <c r="R779" s="1292" t="str">
        <f>IF(ISNUMBER(SEARCH(kpi_catalog[[#Headers],[Division]],$Q779)),"Y","N")</f>
        <v>Y</v>
      </c>
      <c r="S779" s="1294" t="str">
        <f>IF(ISNUMBER(SEARCH(kpi_catalog[[#Headers],[Brand]],$Q779)),"Y","N")</f>
        <v>Y</v>
      </c>
      <c r="T779" s="1294" t="str">
        <f>IF(ISNUMBER(SEARCH(kpi_catalog[[#Headers],[Acquisition Period]],$Q779)),"Y","N")</f>
        <v>N</v>
      </c>
      <c r="U779" s="1294" t="str">
        <f>IF(ISNUMBER(SEARCH(kpi_catalog[[#Headers],[Engager Type]],$Q779)),"Y","N")</f>
        <v>N</v>
      </c>
      <c r="V779" s="1294" t="str">
        <f>IF(ISNUMBER(SEARCH(kpi_catalog[[#Headers],[Buyer Type]],$Q779)),"Y","N")</f>
        <v>N</v>
      </c>
      <c r="W779" s="1294" t="str">
        <f>IF(ISNUMBER(SEARCH(kpi_catalog[[#Headers],[Loyalty Filter]],$Q779)),"Y","N")</f>
        <v>N</v>
      </c>
      <c r="X779" s="1294" t="str">
        <f>IF(ISNUMBER(SEARCH(kpi_catalog[[#Headers],[Channel]],$Q779)),"Y","N")</f>
        <v>N</v>
      </c>
      <c r="Y779" s="1294" t="str">
        <f>IF(ISNUMBER(SEARCH(kpi_catalog[[#Headers],[Campaign ID]],$Q779)),"Y","N")</f>
        <v>N</v>
      </c>
      <c r="Z779" s="1294" t="str">
        <f>IF(ISNUMBER(SEARCH(kpi_catalog[[#Headers],[Channel]],$Q779)),"Y","N")</f>
        <v>N</v>
      </c>
      <c r="AA779" s="1294" t="str">
        <f>IF(ISNUMBER(SEARCH(kpi_catalog[[#Headers],[Campaign ID]],$Q779)),"Y","N")</f>
        <v>N</v>
      </c>
      <c r="AB779" s="1294" t="str">
        <f>IF(ISNUMBER(SEARCH(kpi_catalog[[#Headers],[Campaign Name]],$Q779)),"Y","N")</f>
        <v>N</v>
      </c>
      <c r="AC779" s="1294" t="str">
        <f>IF(ISNUMBER(SEARCH(kpi_catalog[[#Headers],[Touchpoint]],$Q779)),"Y","N")</f>
        <v>N</v>
      </c>
      <c r="AD779" s="1294" t="str">
        <f>IF(ISNUMBER(SEARCH(kpi_catalog[[#Headers],[Campaign type]],$Q779)),"Y","N")</f>
        <v>N</v>
      </c>
      <c r="AE779" s="1294" t="str">
        <f>IF(ISNUMBER(SEARCH(kpi_catalog[[#Headers],[Product franchise]],$Q779)),"Y","N")</f>
        <v>N</v>
      </c>
      <c r="AF779" s="1294" t="str">
        <f>IF(ISNUMBER(SEARCH(kpi_catalog[[#Headers],[Product code]],$Q779)),"Y","N")</f>
        <v>N</v>
      </c>
      <c r="AG779" s="1323"/>
      <c r="AH779" s="1296"/>
      <c r="AI779" s="1297"/>
      <c r="AJ779" s="1297"/>
    </row>
    <row r="780" spans="1:36" ht="30" customHeight="1">
      <c r="A780" s="1282">
        <v>778</v>
      </c>
      <c r="B780" s="1344" t="s">
        <v>4536</v>
      </c>
      <c r="C780" s="1296"/>
      <c r="D780" s="1355" t="s">
        <v>4871</v>
      </c>
      <c r="E780" s="1355" t="s">
        <v>4871</v>
      </c>
      <c r="F780" s="1291" t="str">
        <f>F778 &amp; " - pp QoQ"</f>
        <v>13-24M since last purchase - pp QoQ</v>
      </c>
      <c r="G780" s="1291" t="s">
        <v>4352</v>
      </c>
      <c r="H780" s="1291" t="s">
        <v>4336</v>
      </c>
      <c r="I780" s="1355" t="s">
        <v>4811</v>
      </c>
      <c r="J780" s="1318" t="s">
        <v>4860</v>
      </c>
      <c r="K780" s="1291" t="s">
        <v>4861</v>
      </c>
      <c r="L780" s="1292" t="str">
        <f>IF(ISNUMBER(SEARCH(kpi_catalog[[#Headers],[Till Date]],K780)),"Y","N")</f>
        <v>N</v>
      </c>
      <c r="M780" s="1292" t="str">
        <f t="shared" si="22"/>
        <v>Y</v>
      </c>
      <c r="N780" s="1292" t="str">
        <f>IF(ISNUMBER(SEARCH(kpi_catalog[[#Headers],[YTD]],$K780)),"Y","N")</f>
        <v>N</v>
      </c>
      <c r="O780" s="1292" t="str">
        <f>IF(ISNUMBER(SEARCH(kpi_catalog[[#Headers],[MTD]],$K780)),"Y","N")</f>
        <v>N</v>
      </c>
      <c r="P780" s="1292" t="str">
        <f>IF(ISNUMBER(SEARCH(kpi_catalog[[#Headers],[Selected period]],$K780)),"Y","N")</f>
        <v>N</v>
      </c>
      <c r="Q780" s="1291" t="s">
        <v>4341</v>
      </c>
      <c r="R780" s="1292" t="str">
        <f>IF(ISNUMBER(SEARCH(kpi_catalog[[#Headers],[Division]],$Q780)),"Y","N")</f>
        <v>Y</v>
      </c>
      <c r="S780" s="1294" t="str">
        <f>IF(ISNUMBER(SEARCH(kpi_catalog[[#Headers],[Brand]],$Q780)),"Y","N")</f>
        <v>Y</v>
      </c>
      <c r="T780" s="1294" t="str">
        <f>IF(ISNUMBER(SEARCH(kpi_catalog[[#Headers],[Acquisition Period]],$Q780)),"Y","N")</f>
        <v>N</v>
      </c>
      <c r="U780" s="1294" t="str">
        <f>IF(ISNUMBER(SEARCH(kpi_catalog[[#Headers],[Engager Type]],$Q780)),"Y","N")</f>
        <v>N</v>
      </c>
      <c r="V780" s="1294" t="str">
        <f>IF(ISNUMBER(SEARCH(kpi_catalog[[#Headers],[Buyer Type]],$Q780)),"Y","N")</f>
        <v>N</v>
      </c>
      <c r="W780" s="1294" t="str">
        <f>IF(ISNUMBER(SEARCH(kpi_catalog[[#Headers],[Loyalty Filter]],$Q780)),"Y","N")</f>
        <v>N</v>
      </c>
      <c r="X780" s="1294" t="str">
        <f>IF(ISNUMBER(SEARCH(kpi_catalog[[#Headers],[Channel]],$Q780)),"Y","N")</f>
        <v>N</v>
      </c>
      <c r="Y780" s="1294" t="str">
        <f>IF(ISNUMBER(SEARCH(kpi_catalog[[#Headers],[Campaign ID]],$Q780)),"Y","N")</f>
        <v>N</v>
      </c>
      <c r="Z780" s="1294" t="str">
        <f>IF(ISNUMBER(SEARCH(kpi_catalog[[#Headers],[Channel]],$Q780)),"Y","N")</f>
        <v>N</v>
      </c>
      <c r="AA780" s="1294" t="str">
        <f>IF(ISNUMBER(SEARCH(kpi_catalog[[#Headers],[Campaign ID]],$Q780)),"Y","N")</f>
        <v>N</v>
      </c>
      <c r="AB780" s="1294" t="str">
        <f>IF(ISNUMBER(SEARCH(kpi_catalog[[#Headers],[Campaign Name]],$Q780)),"Y","N")</f>
        <v>N</v>
      </c>
      <c r="AC780" s="1294" t="str">
        <f>IF(ISNUMBER(SEARCH(kpi_catalog[[#Headers],[Touchpoint]],$Q780)),"Y","N")</f>
        <v>N</v>
      </c>
      <c r="AD780" s="1294" t="str">
        <f>IF(ISNUMBER(SEARCH(kpi_catalog[[#Headers],[Campaign type]],$Q780)),"Y","N")</f>
        <v>N</v>
      </c>
      <c r="AE780" s="1294" t="str">
        <f>IF(ISNUMBER(SEARCH(kpi_catalog[[#Headers],[Product franchise]],$Q780)),"Y","N")</f>
        <v>N</v>
      </c>
      <c r="AF780" s="1294" t="str">
        <f>IF(ISNUMBER(SEARCH(kpi_catalog[[#Headers],[Product code]],$Q780)),"Y","N")</f>
        <v>N</v>
      </c>
      <c r="AG780" s="1323"/>
      <c r="AH780" s="1296"/>
      <c r="AI780" s="1297"/>
      <c r="AJ780" s="1297"/>
    </row>
    <row r="781" spans="1:36" ht="30" customHeight="1">
      <c r="A781" s="1282">
        <v>779</v>
      </c>
      <c r="B781" s="1344" t="s">
        <v>4536</v>
      </c>
      <c r="C781" s="1296"/>
      <c r="D781" s="1355" t="s">
        <v>4872</v>
      </c>
      <c r="E781" s="1355" t="s">
        <v>4872</v>
      </c>
      <c r="F781" s="1291" t="s">
        <v>4872</v>
      </c>
      <c r="G781" s="1291" t="s">
        <v>3368</v>
      </c>
      <c r="H781" s="1291" t="s">
        <v>4336</v>
      </c>
      <c r="I781" s="1355" t="s">
        <v>4811</v>
      </c>
      <c r="J781" s="1318" t="s">
        <v>4860</v>
      </c>
      <c r="K781" s="1291" t="s">
        <v>4861</v>
      </c>
      <c r="L781" s="1292" t="str">
        <f>IF(ISNUMBER(SEARCH(kpi_catalog[[#Headers],[Till Date]],K781)),"Y","N")</f>
        <v>N</v>
      </c>
      <c r="M781" s="1292" t="str">
        <f t="shared" si="22"/>
        <v>Y</v>
      </c>
      <c r="N781" s="1292" t="str">
        <f>IF(ISNUMBER(SEARCH(kpi_catalog[[#Headers],[YTD]],$K781)),"Y","N")</f>
        <v>N</v>
      </c>
      <c r="O781" s="1292" t="str">
        <f>IF(ISNUMBER(SEARCH(kpi_catalog[[#Headers],[MTD]],$K781)),"Y","N")</f>
        <v>N</v>
      </c>
      <c r="P781" s="1292" t="str">
        <f>IF(ISNUMBER(SEARCH(kpi_catalog[[#Headers],[Selected period]],$K781)),"Y","N")</f>
        <v>N</v>
      </c>
      <c r="Q781" s="1291" t="s">
        <v>4341</v>
      </c>
      <c r="R781" s="1292" t="str">
        <f>IF(ISNUMBER(SEARCH(kpi_catalog[[#Headers],[Division]],$Q781)),"Y","N")</f>
        <v>Y</v>
      </c>
      <c r="S781" s="1294" t="str">
        <f>IF(ISNUMBER(SEARCH(kpi_catalog[[#Headers],[Brand]],$Q781)),"Y","N")</f>
        <v>Y</v>
      </c>
      <c r="T781" s="1294" t="str">
        <f>IF(ISNUMBER(SEARCH(kpi_catalog[[#Headers],[Acquisition Period]],$Q781)),"Y","N")</f>
        <v>N</v>
      </c>
      <c r="U781" s="1294" t="str">
        <f>IF(ISNUMBER(SEARCH(kpi_catalog[[#Headers],[Engager Type]],$Q781)),"Y","N")</f>
        <v>N</v>
      </c>
      <c r="V781" s="1294" t="str">
        <f>IF(ISNUMBER(SEARCH(kpi_catalog[[#Headers],[Buyer Type]],$Q781)),"Y","N")</f>
        <v>N</v>
      </c>
      <c r="W781" s="1294" t="str">
        <f>IF(ISNUMBER(SEARCH(kpi_catalog[[#Headers],[Loyalty Filter]],$Q781)),"Y","N")</f>
        <v>N</v>
      </c>
      <c r="X781" s="1294" t="str">
        <f>IF(ISNUMBER(SEARCH(kpi_catalog[[#Headers],[Channel]],$Q781)),"Y","N")</f>
        <v>N</v>
      </c>
      <c r="Y781" s="1294" t="str">
        <f>IF(ISNUMBER(SEARCH(kpi_catalog[[#Headers],[Campaign ID]],$Q781)),"Y","N")</f>
        <v>N</v>
      </c>
      <c r="Z781" s="1294" t="str">
        <f>IF(ISNUMBER(SEARCH(kpi_catalog[[#Headers],[Channel]],$Q781)),"Y","N")</f>
        <v>N</v>
      </c>
      <c r="AA781" s="1294" t="str">
        <f>IF(ISNUMBER(SEARCH(kpi_catalog[[#Headers],[Campaign ID]],$Q781)),"Y","N")</f>
        <v>N</v>
      </c>
      <c r="AB781" s="1294" t="str">
        <f>IF(ISNUMBER(SEARCH(kpi_catalog[[#Headers],[Campaign Name]],$Q781)),"Y","N")</f>
        <v>N</v>
      </c>
      <c r="AC781" s="1294" t="str">
        <f>IF(ISNUMBER(SEARCH(kpi_catalog[[#Headers],[Touchpoint]],$Q781)),"Y","N")</f>
        <v>N</v>
      </c>
      <c r="AD781" s="1294" t="str">
        <f>IF(ISNUMBER(SEARCH(kpi_catalog[[#Headers],[Campaign type]],$Q781)),"Y","N")</f>
        <v>N</v>
      </c>
      <c r="AE781" s="1294" t="str">
        <f>IF(ISNUMBER(SEARCH(kpi_catalog[[#Headers],[Product franchise]],$Q781)),"Y","N")</f>
        <v>N</v>
      </c>
      <c r="AF781" s="1294" t="str">
        <f>IF(ISNUMBER(SEARCH(kpi_catalog[[#Headers],[Product code]],$Q781)),"Y","N")</f>
        <v>N</v>
      </c>
      <c r="AG781" s="1323"/>
      <c r="AH781" s="1296"/>
      <c r="AI781" s="1297"/>
      <c r="AJ781" s="1297"/>
    </row>
    <row r="782" spans="1:36" ht="30" customHeight="1">
      <c r="A782" s="1282">
        <v>780</v>
      </c>
      <c r="B782" s="1344" t="s">
        <v>4536</v>
      </c>
      <c r="C782" s="1296"/>
      <c r="D782" s="1355" t="s">
        <v>4872</v>
      </c>
      <c r="E782" s="1355" t="s">
        <v>4872</v>
      </c>
      <c r="F782" s="1291" t="str">
        <f>F781 &amp; " - %"</f>
        <v>24+ since last purchase - %</v>
      </c>
      <c r="G782" s="1291" t="s">
        <v>4339</v>
      </c>
      <c r="H782" s="1291" t="s">
        <v>4336</v>
      </c>
      <c r="I782" s="1355" t="s">
        <v>4811</v>
      </c>
      <c r="J782" s="1318" t="s">
        <v>4860</v>
      </c>
      <c r="K782" s="1291" t="s">
        <v>4861</v>
      </c>
      <c r="L782" s="1292" t="str">
        <f>IF(ISNUMBER(SEARCH(kpi_catalog[[#Headers],[Till Date]],K782)),"Y","N")</f>
        <v>N</v>
      </c>
      <c r="M782" s="1292" t="str">
        <f t="shared" si="22"/>
        <v>Y</v>
      </c>
      <c r="N782" s="1292" t="str">
        <f>IF(ISNUMBER(SEARCH(kpi_catalog[[#Headers],[YTD]],$K782)),"Y","N")</f>
        <v>N</v>
      </c>
      <c r="O782" s="1292" t="str">
        <f>IF(ISNUMBER(SEARCH(kpi_catalog[[#Headers],[MTD]],$K782)),"Y","N")</f>
        <v>N</v>
      </c>
      <c r="P782" s="1292" t="str">
        <f>IF(ISNUMBER(SEARCH(kpi_catalog[[#Headers],[Selected period]],$K782)),"Y","N")</f>
        <v>N</v>
      </c>
      <c r="Q782" s="1291" t="s">
        <v>4341</v>
      </c>
      <c r="R782" s="1292" t="str">
        <f>IF(ISNUMBER(SEARCH(kpi_catalog[[#Headers],[Division]],$Q782)),"Y","N")</f>
        <v>Y</v>
      </c>
      <c r="S782" s="1294" t="str">
        <f>IF(ISNUMBER(SEARCH(kpi_catalog[[#Headers],[Brand]],$Q782)),"Y","N")</f>
        <v>Y</v>
      </c>
      <c r="T782" s="1294" t="str">
        <f>IF(ISNUMBER(SEARCH(kpi_catalog[[#Headers],[Acquisition Period]],$Q782)),"Y","N")</f>
        <v>N</v>
      </c>
      <c r="U782" s="1294" t="str">
        <f>IF(ISNUMBER(SEARCH(kpi_catalog[[#Headers],[Engager Type]],$Q782)),"Y","N")</f>
        <v>N</v>
      </c>
      <c r="V782" s="1294" t="str">
        <f>IF(ISNUMBER(SEARCH(kpi_catalog[[#Headers],[Buyer Type]],$Q782)),"Y","N")</f>
        <v>N</v>
      </c>
      <c r="W782" s="1294" t="str">
        <f>IF(ISNUMBER(SEARCH(kpi_catalog[[#Headers],[Loyalty Filter]],$Q782)),"Y","N")</f>
        <v>N</v>
      </c>
      <c r="X782" s="1294" t="str">
        <f>IF(ISNUMBER(SEARCH(kpi_catalog[[#Headers],[Channel]],$Q782)),"Y","N")</f>
        <v>N</v>
      </c>
      <c r="Y782" s="1294" t="str">
        <f>IF(ISNUMBER(SEARCH(kpi_catalog[[#Headers],[Campaign ID]],$Q782)),"Y","N")</f>
        <v>N</v>
      </c>
      <c r="Z782" s="1294" t="str">
        <f>IF(ISNUMBER(SEARCH(kpi_catalog[[#Headers],[Channel]],$Q782)),"Y","N")</f>
        <v>N</v>
      </c>
      <c r="AA782" s="1294" t="str">
        <f>IF(ISNUMBER(SEARCH(kpi_catalog[[#Headers],[Campaign ID]],$Q782)),"Y","N")</f>
        <v>N</v>
      </c>
      <c r="AB782" s="1294" t="str">
        <f>IF(ISNUMBER(SEARCH(kpi_catalog[[#Headers],[Campaign Name]],$Q782)),"Y","N")</f>
        <v>N</v>
      </c>
      <c r="AC782" s="1294" t="str">
        <f>IF(ISNUMBER(SEARCH(kpi_catalog[[#Headers],[Touchpoint]],$Q782)),"Y","N")</f>
        <v>N</v>
      </c>
      <c r="AD782" s="1294" t="str">
        <f>IF(ISNUMBER(SEARCH(kpi_catalog[[#Headers],[Campaign type]],$Q782)),"Y","N")</f>
        <v>N</v>
      </c>
      <c r="AE782" s="1294" t="str">
        <f>IF(ISNUMBER(SEARCH(kpi_catalog[[#Headers],[Product franchise]],$Q782)),"Y","N")</f>
        <v>N</v>
      </c>
      <c r="AF782" s="1294" t="str">
        <f>IF(ISNUMBER(SEARCH(kpi_catalog[[#Headers],[Product code]],$Q782)),"Y","N")</f>
        <v>N</v>
      </c>
      <c r="AG782" s="1323"/>
      <c r="AH782" s="1296"/>
      <c r="AI782" s="1297"/>
      <c r="AJ782" s="1297"/>
    </row>
    <row r="783" spans="1:36" ht="30" customHeight="1">
      <c r="A783" s="1282">
        <v>781</v>
      </c>
      <c r="B783" s="1344" t="s">
        <v>4536</v>
      </c>
      <c r="C783" s="1296"/>
      <c r="D783" s="1355" t="s">
        <v>4872</v>
      </c>
      <c r="E783" s="1355" t="s">
        <v>4872</v>
      </c>
      <c r="F783" s="1291" t="str">
        <f>F781 &amp; " - pp QoQ"</f>
        <v>24+ since last purchase - pp QoQ</v>
      </c>
      <c r="G783" s="1291" t="s">
        <v>4352</v>
      </c>
      <c r="H783" s="1291" t="s">
        <v>4336</v>
      </c>
      <c r="I783" s="1355" t="s">
        <v>4811</v>
      </c>
      <c r="J783" s="1318" t="s">
        <v>4860</v>
      </c>
      <c r="K783" s="1291" t="s">
        <v>4861</v>
      </c>
      <c r="L783" s="1292" t="str">
        <f>IF(ISNUMBER(SEARCH(kpi_catalog[[#Headers],[Till Date]],K783)),"Y","N")</f>
        <v>N</v>
      </c>
      <c r="M783" s="1292" t="str">
        <f t="shared" si="22"/>
        <v>Y</v>
      </c>
      <c r="N783" s="1292" t="str">
        <f>IF(ISNUMBER(SEARCH(kpi_catalog[[#Headers],[YTD]],$K783)),"Y","N")</f>
        <v>N</v>
      </c>
      <c r="O783" s="1292" t="str">
        <f>IF(ISNUMBER(SEARCH(kpi_catalog[[#Headers],[MTD]],$K783)),"Y","N")</f>
        <v>N</v>
      </c>
      <c r="P783" s="1292" t="str">
        <f>IF(ISNUMBER(SEARCH(kpi_catalog[[#Headers],[Selected period]],$K783)),"Y","N")</f>
        <v>N</v>
      </c>
      <c r="Q783" s="1291" t="s">
        <v>4341</v>
      </c>
      <c r="R783" s="1292" t="str">
        <f>IF(ISNUMBER(SEARCH(kpi_catalog[[#Headers],[Division]],$Q783)),"Y","N")</f>
        <v>Y</v>
      </c>
      <c r="S783" s="1294" t="str">
        <f>IF(ISNUMBER(SEARCH(kpi_catalog[[#Headers],[Brand]],$Q783)),"Y","N")</f>
        <v>Y</v>
      </c>
      <c r="T783" s="1294" t="str">
        <f>IF(ISNUMBER(SEARCH(kpi_catalog[[#Headers],[Acquisition Period]],$Q783)),"Y","N")</f>
        <v>N</v>
      </c>
      <c r="U783" s="1294" t="str">
        <f>IF(ISNUMBER(SEARCH(kpi_catalog[[#Headers],[Engager Type]],$Q783)),"Y","N")</f>
        <v>N</v>
      </c>
      <c r="V783" s="1294" t="str">
        <f>IF(ISNUMBER(SEARCH(kpi_catalog[[#Headers],[Buyer Type]],$Q783)),"Y","N")</f>
        <v>N</v>
      </c>
      <c r="W783" s="1294" t="str">
        <f>IF(ISNUMBER(SEARCH(kpi_catalog[[#Headers],[Loyalty Filter]],$Q783)),"Y","N")</f>
        <v>N</v>
      </c>
      <c r="X783" s="1294" t="str">
        <f>IF(ISNUMBER(SEARCH(kpi_catalog[[#Headers],[Channel]],$Q783)),"Y","N")</f>
        <v>N</v>
      </c>
      <c r="Y783" s="1294" t="str">
        <f>IF(ISNUMBER(SEARCH(kpi_catalog[[#Headers],[Campaign ID]],$Q783)),"Y","N")</f>
        <v>N</v>
      </c>
      <c r="Z783" s="1294" t="str">
        <f>IF(ISNUMBER(SEARCH(kpi_catalog[[#Headers],[Channel]],$Q783)),"Y","N")</f>
        <v>N</v>
      </c>
      <c r="AA783" s="1294" t="str">
        <f>IF(ISNUMBER(SEARCH(kpi_catalog[[#Headers],[Campaign ID]],$Q783)),"Y","N")</f>
        <v>N</v>
      </c>
      <c r="AB783" s="1294" t="str">
        <f>IF(ISNUMBER(SEARCH(kpi_catalog[[#Headers],[Campaign Name]],$Q783)),"Y","N")</f>
        <v>N</v>
      </c>
      <c r="AC783" s="1294" t="str">
        <f>IF(ISNUMBER(SEARCH(kpi_catalog[[#Headers],[Touchpoint]],$Q783)),"Y","N")</f>
        <v>N</v>
      </c>
      <c r="AD783" s="1294" t="str">
        <f>IF(ISNUMBER(SEARCH(kpi_catalog[[#Headers],[Campaign type]],$Q783)),"Y","N")</f>
        <v>N</v>
      </c>
      <c r="AE783" s="1294" t="str">
        <f>IF(ISNUMBER(SEARCH(kpi_catalog[[#Headers],[Product franchise]],$Q783)),"Y","N")</f>
        <v>N</v>
      </c>
      <c r="AF783" s="1294" t="str">
        <f>IF(ISNUMBER(SEARCH(kpi_catalog[[#Headers],[Product code]],$Q783)),"Y","N")</f>
        <v>N</v>
      </c>
      <c r="AG783" s="1323"/>
      <c r="AH783" s="1296"/>
      <c r="AI783" s="1297"/>
      <c r="AJ783" s="1297"/>
    </row>
    <row r="784" spans="1:36" ht="30" customHeight="1">
      <c r="A784" s="1282">
        <v>782</v>
      </c>
      <c r="B784" s="1344" t="s">
        <v>6002</v>
      </c>
      <c r="C784" s="1296"/>
      <c r="D784" s="1355" t="s">
        <v>4873</v>
      </c>
      <c r="E784" s="1355" t="s">
        <v>4873</v>
      </c>
      <c r="F784" s="1291" t="s">
        <v>4873</v>
      </c>
      <c r="G784" s="1291" t="s">
        <v>3368</v>
      </c>
      <c r="H784" s="1291" t="s">
        <v>4336</v>
      </c>
      <c r="I784" s="1355" t="s">
        <v>4811</v>
      </c>
      <c r="J784" s="1318" t="s">
        <v>4860</v>
      </c>
      <c r="K784" s="1291" t="s">
        <v>4861</v>
      </c>
      <c r="L784" s="1292" t="str">
        <f>IF(ISNUMBER(SEARCH(kpi_catalog[[#Headers],[Till Date]],K784)),"Y","N")</f>
        <v>N</v>
      </c>
      <c r="M784" s="1292" t="str">
        <f t="shared" si="22"/>
        <v>Y</v>
      </c>
      <c r="N784" s="1292" t="str">
        <f>IF(ISNUMBER(SEARCH(kpi_catalog[[#Headers],[YTD]],$K784)),"Y","N")</f>
        <v>N</v>
      </c>
      <c r="O784" s="1292" t="str">
        <f>IF(ISNUMBER(SEARCH(kpi_catalog[[#Headers],[MTD]],$K784)),"Y","N")</f>
        <v>N</v>
      </c>
      <c r="P784" s="1292" t="str">
        <f>IF(ISNUMBER(SEARCH(kpi_catalog[[#Headers],[Selected period]],$K784)),"Y","N")</f>
        <v>N</v>
      </c>
      <c r="Q784" s="1291" t="s">
        <v>4341</v>
      </c>
      <c r="R784" s="1292" t="str">
        <f>IF(ISNUMBER(SEARCH(kpi_catalog[[#Headers],[Division]],$Q784)),"Y","N")</f>
        <v>Y</v>
      </c>
      <c r="S784" s="1294" t="str">
        <f>IF(ISNUMBER(SEARCH(kpi_catalog[[#Headers],[Brand]],$Q784)),"Y","N")</f>
        <v>Y</v>
      </c>
      <c r="T784" s="1294" t="str">
        <f>IF(ISNUMBER(SEARCH(kpi_catalog[[#Headers],[Acquisition Period]],$Q784)),"Y","N")</f>
        <v>N</v>
      </c>
      <c r="U784" s="1294" t="str">
        <f>IF(ISNUMBER(SEARCH(kpi_catalog[[#Headers],[Engager Type]],$Q784)),"Y","N")</f>
        <v>N</v>
      </c>
      <c r="V784" s="1294" t="str">
        <f>IF(ISNUMBER(SEARCH(kpi_catalog[[#Headers],[Buyer Type]],$Q784)),"Y","N")</f>
        <v>N</v>
      </c>
      <c r="W784" s="1294" t="str">
        <f>IF(ISNUMBER(SEARCH(kpi_catalog[[#Headers],[Loyalty Filter]],$Q784)),"Y","N")</f>
        <v>N</v>
      </c>
      <c r="X784" s="1294" t="str">
        <f>IF(ISNUMBER(SEARCH(kpi_catalog[[#Headers],[Channel]],$Q784)),"Y","N")</f>
        <v>N</v>
      </c>
      <c r="Y784" s="1294" t="str">
        <f>IF(ISNUMBER(SEARCH(kpi_catalog[[#Headers],[Campaign ID]],$Q784)),"Y","N")</f>
        <v>N</v>
      </c>
      <c r="Z784" s="1294" t="str">
        <f>IF(ISNUMBER(SEARCH(kpi_catalog[[#Headers],[Channel]],$Q784)),"Y","N")</f>
        <v>N</v>
      </c>
      <c r="AA784" s="1294" t="str">
        <f>IF(ISNUMBER(SEARCH(kpi_catalog[[#Headers],[Campaign ID]],$Q784)),"Y","N")</f>
        <v>N</v>
      </c>
      <c r="AB784" s="1294" t="str">
        <f>IF(ISNUMBER(SEARCH(kpi_catalog[[#Headers],[Campaign Name]],$Q784)),"Y","N")</f>
        <v>N</v>
      </c>
      <c r="AC784" s="1294" t="str">
        <f>IF(ISNUMBER(SEARCH(kpi_catalog[[#Headers],[Touchpoint]],$Q784)),"Y","N")</f>
        <v>N</v>
      </c>
      <c r="AD784" s="1294" t="str">
        <f>IF(ISNUMBER(SEARCH(kpi_catalog[[#Headers],[Campaign type]],$Q784)),"Y","N")</f>
        <v>N</v>
      </c>
      <c r="AE784" s="1294" t="str">
        <f>IF(ISNUMBER(SEARCH(kpi_catalog[[#Headers],[Product franchise]],$Q784)),"Y","N")</f>
        <v>N</v>
      </c>
      <c r="AF784" s="1294" t="str">
        <f>IF(ISNUMBER(SEARCH(kpi_catalog[[#Headers],[Product code]],$Q784)),"Y","N")</f>
        <v>N</v>
      </c>
      <c r="AG784" s="1323"/>
      <c r="AH784" s="1296"/>
      <c r="AI784" s="1297"/>
      <c r="AJ784" s="1297"/>
    </row>
    <row r="785" spans="1:36" ht="30" customHeight="1">
      <c r="A785" s="1282">
        <v>783</v>
      </c>
      <c r="B785" s="1344" t="s">
        <v>6002</v>
      </c>
      <c r="C785" s="1296"/>
      <c r="D785" s="1355" t="s">
        <v>4873</v>
      </c>
      <c r="E785" s="1355" t="s">
        <v>4873</v>
      </c>
      <c r="F785" s="1291" t="str">
        <f>F784 &amp; " - %"</f>
        <v>13-24M since last purchase - Engaged - %</v>
      </c>
      <c r="G785" s="1291" t="s">
        <v>4339</v>
      </c>
      <c r="H785" s="1291" t="s">
        <v>4336</v>
      </c>
      <c r="I785" s="1355" t="s">
        <v>4811</v>
      </c>
      <c r="J785" s="1318" t="s">
        <v>4860</v>
      </c>
      <c r="K785" s="1291" t="s">
        <v>4861</v>
      </c>
      <c r="L785" s="1292" t="str">
        <f>IF(ISNUMBER(SEARCH(kpi_catalog[[#Headers],[Till Date]],K785)),"Y","N")</f>
        <v>N</v>
      </c>
      <c r="M785" s="1292" t="str">
        <f t="shared" ref="M785:M848" si="23">IF(OR(ISNUMBER(SEARCH(M$2,K785)),ISNUMBER(SEARCH("End Date",K785))),"Y","N")</f>
        <v>Y</v>
      </c>
      <c r="N785" s="1292" t="str">
        <f>IF(ISNUMBER(SEARCH(kpi_catalog[[#Headers],[YTD]],$K785)),"Y","N")</f>
        <v>N</v>
      </c>
      <c r="O785" s="1292" t="str">
        <f>IF(ISNUMBER(SEARCH(kpi_catalog[[#Headers],[MTD]],$K785)),"Y","N")</f>
        <v>N</v>
      </c>
      <c r="P785" s="1292" t="str">
        <f>IF(ISNUMBER(SEARCH(kpi_catalog[[#Headers],[Selected period]],$K785)),"Y","N")</f>
        <v>N</v>
      </c>
      <c r="Q785" s="1291" t="s">
        <v>4341</v>
      </c>
      <c r="R785" s="1292" t="str">
        <f>IF(ISNUMBER(SEARCH(kpi_catalog[[#Headers],[Division]],$Q785)),"Y","N")</f>
        <v>Y</v>
      </c>
      <c r="S785" s="1294" t="str">
        <f>IF(ISNUMBER(SEARCH(kpi_catalog[[#Headers],[Brand]],$Q785)),"Y","N")</f>
        <v>Y</v>
      </c>
      <c r="T785" s="1294" t="str">
        <f>IF(ISNUMBER(SEARCH(kpi_catalog[[#Headers],[Acquisition Period]],$Q785)),"Y","N")</f>
        <v>N</v>
      </c>
      <c r="U785" s="1294" t="str">
        <f>IF(ISNUMBER(SEARCH(kpi_catalog[[#Headers],[Engager Type]],$Q785)),"Y","N")</f>
        <v>N</v>
      </c>
      <c r="V785" s="1294" t="str">
        <f>IF(ISNUMBER(SEARCH(kpi_catalog[[#Headers],[Buyer Type]],$Q785)),"Y","N")</f>
        <v>N</v>
      </c>
      <c r="W785" s="1294" t="str">
        <f>IF(ISNUMBER(SEARCH(kpi_catalog[[#Headers],[Loyalty Filter]],$Q785)),"Y","N")</f>
        <v>N</v>
      </c>
      <c r="X785" s="1294" t="str">
        <f>IF(ISNUMBER(SEARCH(kpi_catalog[[#Headers],[Channel]],$Q785)),"Y","N")</f>
        <v>N</v>
      </c>
      <c r="Y785" s="1294" t="str">
        <f>IF(ISNUMBER(SEARCH(kpi_catalog[[#Headers],[Campaign ID]],$Q785)),"Y","N")</f>
        <v>N</v>
      </c>
      <c r="Z785" s="1294" t="str">
        <f>IF(ISNUMBER(SEARCH(kpi_catalog[[#Headers],[Channel]],$Q785)),"Y","N")</f>
        <v>N</v>
      </c>
      <c r="AA785" s="1294" t="str">
        <f>IF(ISNUMBER(SEARCH(kpi_catalog[[#Headers],[Campaign ID]],$Q785)),"Y","N")</f>
        <v>N</v>
      </c>
      <c r="AB785" s="1294" t="str">
        <f>IF(ISNUMBER(SEARCH(kpi_catalog[[#Headers],[Campaign Name]],$Q785)),"Y","N")</f>
        <v>N</v>
      </c>
      <c r="AC785" s="1294" t="str">
        <f>IF(ISNUMBER(SEARCH(kpi_catalog[[#Headers],[Touchpoint]],$Q785)),"Y","N")</f>
        <v>N</v>
      </c>
      <c r="AD785" s="1294" t="str">
        <f>IF(ISNUMBER(SEARCH(kpi_catalog[[#Headers],[Campaign type]],$Q785)),"Y","N")</f>
        <v>N</v>
      </c>
      <c r="AE785" s="1294" t="str">
        <f>IF(ISNUMBER(SEARCH(kpi_catalog[[#Headers],[Product franchise]],$Q785)),"Y","N")</f>
        <v>N</v>
      </c>
      <c r="AF785" s="1294" t="str">
        <f>IF(ISNUMBER(SEARCH(kpi_catalog[[#Headers],[Product code]],$Q785)),"Y","N")</f>
        <v>N</v>
      </c>
      <c r="AG785" s="1323"/>
      <c r="AH785" s="1296"/>
      <c r="AI785" s="1297"/>
      <c r="AJ785" s="1297"/>
    </row>
    <row r="786" spans="1:36" ht="30" customHeight="1">
      <c r="A786" s="1282">
        <v>784</v>
      </c>
      <c r="B786" s="1344" t="s">
        <v>6002</v>
      </c>
      <c r="C786" s="1296"/>
      <c r="D786" s="1355" t="s">
        <v>4873</v>
      </c>
      <c r="E786" s="1355" t="s">
        <v>4873</v>
      </c>
      <c r="F786" s="1291" t="str">
        <f>F784 &amp; " - pp QoQ"</f>
        <v>13-24M since last purchase - Engaged - pp QoQ</v>
      </c>
      <c r="G786" s="1291" t="s">
        <v>4352</v>
      </c>
      <c r="H786" s="1291" t="s">
        <v>4336</v>
      </c>
      <c r="I786" s="1355" t="s">
        <v>4811</v>
      </c>
      <c r="J786" s="1318" t="s">
        <v>4860</v>
      </c>
      <c r="K786" s="1291" t="s">
        <v>4861</v>
      </c>
      <c r="L786" s="1292" t="str">
        <f>IF(ISNUMBER(SEARCH(kpi_catalog[[#Headers],[Till Date]],K786)),"Y","N")</f>
        <v>N</v>
      </c>
      <c r="M786" s="1292" t="str">
        <f t="shared" si="23"/>
        <v>Y</v>
      </c>
      <c r="N786" s="1292" t="str">
        <f>IF(ISNUMBER(SEARCH(kpi_catalog[[#Headers],[YTD]],$K786)),"Y","N")</f>
        <v>N</v>
      </c>
      <c r="O786" s="1292" t="str">
        <f>IF(ISNUMBER(SEARCH(kpi_catalog[[#Headers],[MTD]],$K786)),"Y","N")</f>
        <v>N</v>
      </c>
      <c r="P786" s="1292" t="str">
        <f>IF(ISNUMBER(SEARCH(kpi_catalog[[#Headers],[Selected period]],$K786)),"Y","N")</f>
        <v>N</v>
      </c>
      <c r="Q786" s="1291" t="s">
        <v>4341</v>
      </c>
      <c r="R786" s="1292" t="str">
        <f>IF(ISNUMBER(SEARCH(kpi_catalog[[#Headers],[Division]],$Q786)),"Y","N")</f>
        <v>Y</v>
      </c>
      <c r="S786" s="1294" t="str">
        <f>IF(ISNUMBER(SEARCH(kpi_catalog[[#Headers],[Brand]],$Q786)),"Y","N")</f>
        <v>Y</v>
      </c>
      <c r="T786" s="1294" t="str">
        <f>IF(ISNUMBER(SEARCH(kpi_catalog[[#Headers],[Acquisition Period]],$Q786)),"Y","N")</f>
        <v>N</v>
      </c>
      <c r="U786" s="1294" t="str">
        <f>IF(ISNUMBER(SEARCH(kpi_catalog[[#Headers],[Engager Type]],$Q786)),"Y","N")</f>
        <v>N</v>
      </c>
      <c r="V786" s="1294" t="str">
        <f>IF(ISNUMBER(SEARCH(kpi_catalog[[#Headers],[Buyer Type]],$Q786)),"Y","N")</f>
        <v>N</v>
      </c>
      <c r="W786" s="1294" t="str">
        <f>IF(ISNUMBER(SEARCH(kpi_catalog[[#Headers],[Loyalty Filter]],$Q786)),"Y","N")</f>
        <v>N</v>
      </c>
      <c r="X786" s="1294" t="str">
        <f>IF(ISNUMBER(SEARCH(kpi_catalog[[#Headers],[Channel]],$Q786)),"Y","N")</f>
        <v>N</v>
      </c>
      <c r="Y786" s="1294" t="str">
        <f>IF(ISNUMBER(SEARCH(kpi_catalog[[#Headers],[Campaign ID]],$Q786)),"Y","N")</f>
        <v>N</v>
      </c>
      <c r="Z786" s="1294" t="str">
        <f>IF(ISNUMBER(SEARCH(kpi_catalog[[#Headers],[Channel]],$Q786)),"Y","N")</f>
        <v>N</v>
      </c>
      <c r="AA786" s="1294" t="str">
        <f>IF(ISNUMBER(SEARCH(kpi_catalog[[#Headers],[Campaign ID]],$Q786)),"Y","N")</f>
        <v>N</v>
      </c>
      <c r="AB786" s="1294" t="str">
        <f>IF(ISNUMBER(SEARCH(kpi_catalog[[#Headers],[Campaign Name]],$Q786)),"Y","N")</f>
        <v>N</v>
      </c>
      <c r="AC786" s="1294" t="str">
        <f>IF(ISNUMBER(SEARCH(kpi_catalog[[#Headers],[Touchpoint]],$Q786)),"Y","N")</f>
        <v>N</v>
      </c>
      <c r="AD786" s="1294" t="str">
        <f>IF(ISNUMBER(SEARCH(kpi_catalog[[#Headers],[Campaign type]],$Q786)),"Y","N")</f>
        <v>N</v>
      </c>
      <c r="AE786" s="1294" t="str">
        <f>IF(ISNUMBER(SEARCH(kpi_catalog[[#Headers],[Product franchise]],$Q786)),"Y","N")</f>
        <v>N</v>
      </c>
      <c r="AF786" s="1294" t="str">
        <f>IF(ISNUMBER(SEARCH(kpi_catalog[[#Headers],[Product code]],$Q786)),"Y","N")</f>
        <v>N</v>
      </c>
      <c r="AG786" s="1323"/>
      <c r="AH786" s="1296"/>
      <c r="AI786" s="1297"/>
      <c r="AJ786" s="1297"/>
    </row>
    <row r="787" spans="1:36" ht="30" customHeight="1">
      <c r="A787" s="1282">
        <v>785</v>
      </c>
      <c r="B787" s="1344" t="s">
        <v>6002</v>
      </c>
      <c r="C787" s="1296"/>
      <c r="D787" s="1355" t="s">
        <v>4874</v>
      </c>
      <c r="E787" s="1355" t="s">
        <v>4874</v>
      </c>
      <c r="F787" s="1291" t="s">
        <v>4874</v>
      </c>
      <c r="G787" s="1291" t="s">
        <v>3368</v>
      </c>
      <c r="H787" s="1291" t="s">
        <v>4336</v>
      </c>
      <c r="I787" s="1355" t="s">
        <v>4811</v>
      </c>
      <c r="J787" s="1318" t="s">
        <v>4860</v>
      </c>
      <c r="K787" s="1291" t="s">
        <v>4861</v>
      </c>
      <c r="L787" s="1292" t="str">
        <f>IF(ISNUMBER(SEARCH(kpi_catalog[[#Headers],[Till Date]],K787)),"Y","N")</f>
        <v>N</v>
      </c>
      <c r="M787" s="1292" t="str">
        <f t="shared" si="23"/>
        <v>Y</v>
      </c>
      <c r="N787" s="1292" t="str">
        <f>IF(ISNUMBER(SEARCH(kpi_catalog[[#Headers],[YTD]],$K787)),"Y","N")</f>
        <v>N</v>
      </c>
      <c r="O787" s="1292" t="str">
        <f>IF(ISNUMBER(SEARCH(kpi_catalog[[#Headers],[MTD]],$K787)),"Y","N")</f>
        <v>N</v>
      </c>
      <c r="P787" s="1292" t="str">
        <f>IF(ISNUMBER(SEARCH(kpi_catalog[[#Headers],[Selected period]],$K787)),"Y","N")</f>
        <v>N</v>
      </c>
      <c r="Q787" s="1291" t="s">
        <v>4341</v>
      </c>
      <c r="R787" s="1292" t="str">
        <f>IF(ISNUMBER(SEARCH(kpi_catalog[[#Headers],[Division]],$Q787)),"Y","N")</f>
        <v>Y</v>
      </c>
      <c r="S787" s="1294" t="str">
        <f>IF(ISNUMBER(SEARCH(kpi_catalog[[#Headers],[Brand]],$Q787)),"Y","N")</f>
        <v>Y</v>
      </c>
      <c r="T787" s="1294" t="str">
        <f>IF(ISNUMBER(SEARCH(kpi_catalog[[#Headers],[Acquisition Period]],$Q787)),"Y","N")</f>
        <v>N</v>
      </c>
      <c r="U787" s="1294" t="str">
        <f>IF(ISNUMBER(SEARCH(kpi_catalog[[#Headers],[Engager Type]],$Q787)),"Y","N")</f>
        <v>N</v>
      </c>
      <c r="V787" s="1294" t="str">
        <f>IF(ISNUMBER(SEARCH(kpi_catalog[[#Headers],[Buyer Type]],$Q787)),"Y","N")</f>
        <v>N</v>
      </c>
      <c r="W787" s="1294" t="str">
        <f>IF(ISNUMBER(SEARCH(kpi_catalog[[#Headers],[Loyalty Filter]],$Q787)),"Y","N")</f>
        <v>N</v>
      </c>
      <c r="X787" s="1294" t="str">
        <f>IF(ISNUMBER(SEARCH(kpi_catalog[[#Headers],[Channel]],$Q787)),"Y","N")</f>
        <v>N</v>
      </c>
      <c r="Y787" s="1294" t="str">
        <f>IF(ISNUMBER(SEARCH(kpi_catalog[[#Headers],[Campaign ID]],$Q787)),"Y","N")</f>
        <v>N</v>
      </c>
      <c r="Z787" s="1294" t="str">
        <f>IF(ISNUMBER(SEARCH(kpi_catalog[[#Headers],[Channel]],$Q787)),"Y","N")</f>
        <v>N</v>
      </c>
      <c r="AA787" s="1294" t="str">
        <f>IF(ISNUMBER(SEARCH(kpi_catalog[[#Headers],[Campaign ID]],$Q787)),"Y","N")</f>
        <v>N</v>
      </c>
      <c r="AB787" s="1294" t="str">
        <f>IF(ISNUMBER(SEARCH(kpi_catalog[[#Headers],[Campaign Name]],$Q787)),"Y","N")</f>
        <v>N</v>
      </c>
      <c r="AC787" s="1294" t="str">
        <f>IF(ISNUMBER(SEARCH(kpi_catalog[[#Headers],[Touchpoint]],$Q787)),"Y","N")</f>
        <v>N</v>
      </c>
      <c r="AD787" s="1294" t="str">
        <f>IF(ISNUMBER(SEARCH(kpi_catalog[[#Headers],[Campaign type]],$Q787)),"Y","N")</f>
        <v>N</v>
      </c>
      <c r="AE787" s="1294" t="str">
        <f>IF(ISNUMBER(SEARCH(kpi_catalog[[#Headers],[Product franchise]],$Q787)),"Y","N")</f>
        <v>N</v>
      </c>
      <c r="AF787" s="1294" t="str">
        <f>IF(ISNUMBER(SEARCH(kpi_catalog[[#Headers],[Product code]],$Q787)),"Y","N")</f>
        <v>N</v>
      </c>
      <c r="AG787" s="1323"/>
      <c r="AH787" s="1296"/>
      <c r="AI787" s="1297"/>
      <c r="AJ787" s="1297"/>
    </row>
    <row r="788" spans="1:36" ht="30" customHeight="1">
      <c r="A788" s="1282">
        <v>786</v>
      </c>
      <c r="B788" s="1344" t="s">
        <v>6002</v>
      </c>
      <c r="C788" s="1296"/>
      <c r="D788" s="1355" t="s">
        <v>4874</v>
      </c>
      <c r="E788" s="1355" t="s">
        <v>4874</v>
      </c>
      <c r="F788" s="1291" t="str">
        <f>F787 &amp; " - %"</f>
        <v>13-24M since last purchase - Non-Engaged - %</v>
      </c>
      <c r="G788" s="1291" t="s">
        <v>4339</v>
      </c>
      <c r="H788" s="1291" t="s">
        <v>4336</v>
      </c>
      <c r="I788" s="1355" t="s">
        <v>4811</v>
      </c>
      <c r="J788" s="1318" t="s">
        <v>4860</v>
      </c>
      <c r="K788" s="1291" t="s">
        <v>4861</v>
      </c>
      <c r="L788" s="1292" t="str">
        <f>IF(ISNUMBER(SEARCH(kpi_catalog[[#Headers],[Till Date]],K788)),"Y","N")</f>
        <v>N</v>
      </c>
      <c r="M788" s="1292" t="str">
        <f t="shared" si="23"/>
        <v>Y</v>
      </c>
      <c r="N788" s="1292" t="str">
        <f>IF(ISNUMBER(SEARCH(kpi_catalog[[#Headers],[YTD]],$K788)),"Y","N")</f>
        <v>N</v>
      </c>
      <c r="O788" s="1292" t="str">
        <f>IF(ISNUMBER(SEARCH(kpi_catalog[[#Headers],[MTD]],$K788)),"Y","N")</f>
        <v>N</v>
      </c>
      <c r="P788" s="1292" t="str">
        <f>IF(ISNUMBER(SEARCH(kpi_catalog[[#Headers],[Selected period]],$K788)),"Y","N")</f>
        <v>N</v>
      </c>
      <c r="Q788" s="1291" t="s">
        <v>4341</v>
      </c>
      <c r="R788" s="1292" t="str">
        <f>IF(ISNUMBER(SEARCH(kpi_catalog[[#Headers],[Division]],$Q788)),"Y","N")</f>
        <v>Y</v>
      </c>
      <c r="S788" s="1294" t="str">
        <f>IF(ISNUMBER(SEARCH(kpi_catalog[[#Headers],[Brand]],$Q788)),"Y","N")</f>
        <v>Y</v>
      </c>
      <c r="T788" s="1294" t="str">
        <f>IF(ISNUMBER(SEARCH(kpi_catalog[[#Headers],[Acquisition Period]],$Q788)),"Y","N")</f>
        <v>N</v>
      </c>
      <c r="U788" s="1294" t="str">
        <f>IF(ISNUMBER(SEARCH(kpi_catalog[[#Headers],[Engager Type]],$Q788)),"Y","N")</f>
        <v>N</v>
      </c>
      <c r="V788" s="1294" t="str">
        <f>IF(ISNUMBER(SEARCH(kpi_catalog[[#Headers],[Buyer Type]],$Q788)),"Y","N")</f>
        <v>N</v>
      </c>
      <c r="W788" s="1294" t="str">
        <f>IF(ISNUMBER(SEARCH(kpi_catalog[[#Headers],[Loyalty Filter]],$Q788)),"Y","N")</f>
        <v>N</v>
      </c>
      <c r="X788" s="1294" t="str">
        <f>IF(ISNUMBER(SEARCH(kpi_catalog[[#Headers],[Channel]],$Q788)),"Y","N")</f>
        <v>N</v>
      </c>
      <c r="Y788" s="1294" t="str">
        <f>IF(ISNUMBER(SEARCH(kpi_catalog[[#Headers],[Campaign ID]],$Q788)),"Y","N")</f>
        <v>N</v>
      </c>
      <c r="Z788" s="1294" t="str">
        <f>IF(ISNUMBER(SEARCH(kpi_catalog[[#Headers],[Channel]],$Q788)),"Y","N")</f>
        <v>N</v>
      </c>
      <c r="AA788" s="1294" t="str">
        <f>IF(ISNUMBER(SEARCH(kpi_catalog[[#Headers],[Campaign ID]],$Q788)),"Y","N")</f>
        <v>N</v>
      </c>
      <c r="AB788" s="1294" t="str">
        <f>IF(ISNUMBER(SEARCH(kpi_catalog[[#Headers],[Campaign Name]],$Q788)),"Y","N")</f>
        <v>N</v>
      </c>
      <c r="AC788" s="1294" t="str">
        <f>IF(ISNUMBER(SEARCH(kpi_catalog[[#Headers],[Touchpoint]],$Q788)),"Y","N")</f>
        <v>N</v>
      </c>
      <c r="AD788" s="1294" t="str">
        <f>IF(ISNUMBER(SEARCH(kpi_catalog[[#Headers],[Campaign type]],$Q788)),"Y","N")</f>
        <v>N</v>
      </c>
      <c r="AE788" s="1294" t="str">
        <f>IF(ISNUMBER(SEARCH(kpi_catalog[[#Headers],[Product franchise]],$Q788)),"Y","N")</f>
        <v>N</v>
      </c>
      <c r="AF788" s="1294" t="str">
        <f>IF(ISNUMBER(SEARCH(kpi_catalog[[#Headers],[Product code]],$Q788)),"Y","N")</f>
        <v>N</v>
      </c>
      <c r="AG788" s="1323"/>
      <c r="AH788" s="1296"/>
      <c r="AI788" s="1297"/>
      <c r="AJ788" s="1297"/>
    </row>
    <row r="789" spans="1:36" ht="30" customHeight="1">
      <c r="A789" s="1282">
        <v>787</v>
      </c>
      <c r="B789" s="1344" t="s">
        <v>6002</v>
      </c>
      <c r="C789" s="1296"/>
      <c r="D789" s="1355" t="s">
        <v>4874</v>
      </c>
      <c r="E789" s="1355" t="s">
        <v>4874</v>
      </c>
      <c r="F789" s="1291" t="str">
        <f>F787 &amp; " - pp QoQ"</f>
        <v>13-24M since last purchase - Non-Engaged - pp QoQ</v>
      </c>
      <c r="G789" s="1291" t="s">
        <v>4352</v>
      </c>
      <c r="H789" s="1291" t="s">
        <v>4336</v>
      </c>
      <c r="I789" s="1355" t="s">
        <v>4811</v>
      </c>
      <c r="J789" s="1318" t="s">
        <v>4860</v>
      </c>
      <c r="K789" s="1291" t="s">
        <v>4861</v>
      </c>
      <c r="L789" s="1292" t="str">
        <f>IF(ISNUMBER(SEARCH(kpi_catalog[[#Headers],[Till Date]],K789)),"Y","N")</f>
        <v>N</v>
      </c>
      <c r="M789" s="1292" t="str">
        <f t="shared" si="23"/>
        <v>Y</v>
      </c>
      <c r="N789" s="1292" t="str">
        <f>IF(ISNUMBER(SEARCH(kpi_catalog[[#Headers],[YTD]],$K789)),"Y","N")</f>
        <v>N</v>
      </c>
      <c r="O789" s="1292" t="str">
        <f>IF(ISNUMBER(SEARCH(kpi_catalog[[#Headers],[MTD]],$K789)),"Y","N")</f>
        <v>N</v>
      </c>
      <c r="P789" s="1292" t="str">
        <f>IF(ISNUMBER(SEARCH(kpi_catalog[[#Headers],[Selected period]],$K789)),"Y","N")</f>
        <v>N</v>
      </c>
      <c r="Q789" s="1291" t="s">
        <v>4341</v>
      </c>
      <c r="R789" s="1292" t="str">
        <f>IF(ISNUMBER(SEARCH(kpi_catalog[[#Headers],[Division]],$Q789)),"Y","N")</f>
        <v>Y</v>
      </c>
      <c r="S789" s="1294" t="str">
        <f>IF(ISNUMBER(SEARCH(kpi_catalog[[#Headers],[Brand]],$Q789)),"Y","N")</f>
        <v>Y</v>
      </c>
      <c r="T789" s="1294" t="str">
        <f>IF(ISNUMBER(SEARCH(kpi_catalog[[#Headers],[Acquisition Period]],$Q789)),"Y","N")</f>
        <v>N</v>
      </c>
      <c r="U789" s="1294" t="str">
        <f>IF(ISNUMBER(SEARCH(kpi_catalog[[#Headers],[Engager Type]],$Q789)),"Y","N")</f>
        <v>N</v>
      </c>
      <c r="V789" s="1294" t="str">
        <f>IF(ISNUMBER(SEARCH(kpi_catalog[[#Headers],[Buyer Type]],$Q789)),"Y","N")</f>
        <v>N</v>
      </c>
      <c r="W789" s="1294" t="str">
        <f>IF(ISNUMBER(SEARCH(kpi_catalog[[#Headers],[Loyalty Filter]],$Q789)),"Y","N")</f>
        <v>N</v>
      </c>
      <c r="X789" s="1294" t="str">
        <f>IF(ISNUMBER(SEARCH(kpi_catalog[[#Headers],[Channel]],$Q789)),"Y","N")</f>
        <v>N</v>
      </c>
      <c r="Y789" s="1294" t="str">
        <f>IF(ISNUMBER(SEARCH(kpi_catalog[[#Headers],[Campaign ID]],$Q789)),"Y","N")</f>
        <v>N</v>
      </c>
      <c r="Z789" s="1294" t="str">
        <f>IF(ISNUMBER(SEARCH(kpi_catalog[[#Headers],[Channel]],$Q789)),"Y","N")</f>
        <v>N</v>
      </c>
      <c r="AA789" s="1294" t="str">
        <f>IF(ISNUMBER(SEARCH(kpi_catalog[[#Headers],[Campaign ID]],$Q789)),"Y","N")</f>
        <v>N</v>
      </c>
      <c r="AB789" s="1294" t="str">
        <f>IF(ISNUMBER(SEARCH(kpi_catalog[[#Headers],[Campaign Name]],$Q789)),"Y","N")</f>
        <v>N</v>
      </c>
      <c r="AC789" s="1294" t="str">
        <f>IF(ISNUMBER(SEARCH(kpi_catalog[[#Headers],[Touchpoint]],$Q789)),"Y","N")</f>
        <v>N</v>
      </c>
      <c r="AD789" s="1294" t="str">
        <f>IF(ISNUMBER(SEARCH(kpi_catalog[[#Headers],[Campaign type]],$Q789)),"Y","N")</f>
        <v>N</v>
      </c>
      <c r="AE789" s="1294" t="str">
        <f>IF(ISNUMBER(SEARCH(kpi_catalog[[#Headers],[Product franchise]],$Q789)),"Y","N")</f>
        <v>N</v>
      </c>
      <c r="AF789" s="1294" t="str">
        <f>IF(ISNUMBER(SEARCH(kpi_catalog[[#Headers],[Product code]],$Q789)),"Y","N")</f>
        <v>N</v>
      </c>
      <c r="AG789" s="1323"/>
      <c r="AH789" s="1296"/>
      <c r="AI789" s="1297"/>
      <c r="AJ789" s="1297"/>
    </row>
    <row r="790" spans="1:36" ht="30" customHeight="1">
      <c r="A790" s="1282">
        <v>788</v>
      </c>
      <c r="B790" s="1344" t="s">
        <v>6002</v>
      </c>
      <c r="C790" s="1296"/>
      <c r="D790" s="1355" t="s">
        <v>4875</v>
      </c>
      <c r="E790" s="1355" t="s">
        <v>4875</v>
      </c>
      <c r="F790" s="1291" t="s">
        <v>4875</v>
      </c>
      <c r="G790" s="1291" t="s">
        <v>3368</v>
      </c>
      <c r="H790" s="1291" t="s">
        <v>4336</v>
      </c>
      <c r="I790" s="1355" t="s">
        <v>4811</v>
      </c>
      <c r="J790" s="1318" t="s">
        <v>4860</v>
      </c>
      <c r="K790" s="1291" t="s">
        <v>4861</v>
      </c>
      <c r="L790" s="1292" t="str">
        <f>IF(ISNUMBER(SEARCH(kpi_catalog[[#Headers],[Till Date]],K790)),"Y","N")</f>
        <v>N</v>
      </c>
      <c r="M790" s="1292" t="str">
        <f t="shared" si="23"/>
        <v>Y</v>
      </c>
      <c r="N790" s="1292" t="str">
        <f>IF(ISNUMBER(SEARCH(kpi_catalog[[#Headers],[YTD]],$K790)),"Y","N")</f>
        <v>N</v>
      </c>
      <c r="O790" s="1292" t="str">
        <f>IF(ISNUMBER(SEARCH(kpi_catalog[[#Headers],[MTD]],$K790)),"Y","N")</f>
        <v>N</v>
      </c>
      <c r="P790" s="1292" t="str">
        <f>IF(ISNUMBER(SEARCH(kpi_catalog[[#Headers],[Selected period]],$K790)),"Y","N")</f>
        <v>N</v>
      </c>
      <c r="Q790" s="1291" t="s">
        <v>4341</v>
      </c>
      <c r="R790" s="1292" t="str">
        <f>IF(ISNUMBER(SEARCH(kpi_catalog[[#Headers],[Division]],$Q790)),"Y","N")</f>
        <v>Y</v>
      </c>
      <c r="S790" s="1294" t="str">
        <f>IF(ISNUMBER(SEARCH(kpi_catalog[[#Headers],[Brand]],$Q790)),"Y","N")</f>
        <v>Y</v>
      </c>
      <c r="T790" s="1294" t="str">
        <f>IF(ISNUMBER(SEARCH(kpi_catalog[[#Headers],[Acquisition Period]],$Q790)),"Y","N")</f>
        <v>N</v>
      </c>
      <c r="U790" s="1294" t="str">
        <f>IF(ISNUMBER(SEARCH(kpi_catalog[[#Headers],[Engager Type]],$Q790)),"Y","N")</f>
        <v>N</v>
      </c>
      <c r="V790" s="1294" t="str">
        <f>IF(ISNUMBER(SEARCH(kpi_catalog[[#Headers],[Buyer Type]],$Q790)),"Y","N")</f>
        <v>N</v>
      </c>
      <c r="W790" s="1294" t="str">
        <f>IF(ISNUMBER(SEARCH(kpi_catalog[[#Headers],[Loyalty Filter]],$Q790)),"Y","N")</f>
        <v>N</v>
      </c>
      <c r="X790" s="1294" t="str">
        <f>IF(ISNUMBER(SEARCH(kpi_catalog[[#Headers],[Channel]],$Q790)),"Y","N")</f>
        <v>N</v>
      </c>
      <c r="Y790" s="1294" t="str">
        <f>IF(ISNUMBER(SEARCH(kpi_catalog[[#Headers],[Campaign ID]],$Q790)),"Y","N")</f>
        <v>N</v>
      </c>
      <c r="Z790" s="1294" t="str">
        <f>IF(ISNUMBER(SEARCH(kpi_catalog[[#Headers],[Channel]],$Q790)),"Y","N")</f>
        <v>N</v>
      </c>
      <c r="AA790" s="1294" t="str">
        <f>IF(ISNUMBER(SEARCH(kpi_catalog[[#Headers],[Campaign ID]],$Q790)),"Y","N")</f>
        <v>N</v>
      </c>
      <c r="AB790" s="1294" t="str">
        <f>IF(ISNUMBER(SEARCH(kpi_catalog[[#Headers],[Campaign Name]],$Q790)),"Y","N")</f>
        <v>N</v>
      </c>
      <c r="AC790" s="1294" t="str">
        <f>IF(ISNUMBER(SEARCH(kpi_catalog[[#Headers],[Touchpoint]],$Q790)),"Y","N")</f>
        <v>N</v>
      </c>
      <c r="AD790" s="1294" t="str">
        <f>IF(ISNUMBER(SEARCH(kpi_catalog[[#Headers],[Campaign type]],$Q790)),"Y","N")</f>
        <v>N</v>
      </c>
      <c r="AE790" s="1294" t="str">
        <f>IF(ISNUMBER(SEARCH(kpi_catalog[[#Headers],[Product franchise]],$Q790)),"Y","N")</f>
        <v>N</v>
      </c>
      <c r="AF790" s="1294" t="str">
        <f>IF(ISNUMBER(SEARCH(kpi_catalog[[#Headers],[Product code]],$Q790)),"Y","N")</f>
        <v>N</v>
      </c>
      <c r="AG790" s="1323"/>
      <c r="AH790" s="1296"/>
      <c r="AI790" s="1297"/>
      <c r="AJ790" s="1297"/>
    </row>
    <row r="791" spans="1:36" ht="30" customHeight="1">
      <c r="A791" s="1282">
        <v>789</v>
      </c>
      <c r="B791" s="1344" t="s">
        <v>6002</v>
      </c>
      <c r="C791" s="1296"/>
      <c r="D791" s="1355" t="s">
        <v>4875</v>
      </c>
      <c r="E791" s="1355" t="s">
        <v>4875</v>
      </c>
      <c r="F791" s="1291" t="str">
        <f>F790 &amp; " - %"</f>
        <v>24+ since last purchase - Engaged - %</v>
      </c>
      <c r="G791" s="1291" t="s">
        <v>4339</v>
      </c>
      <c r="H791" s="1291" t="s">
        <v>4336</v>
      </c>
      <c r="I791" s="1355" t="s">
        <v>4811</v>
      </c>
      <c r="J791" s="1318" t="s">
        <v>4860</v>
      </c>
      <c r="K791" s="1291" t="s">
        <v>4861</v>
      </c>
      <c r="L791" s="1292" t="str">
        <f>IF(ISNUMBER(SEARCH(kpi_catalog[[#Headers],[Till Date]],K791)),"Y","N")</f>
        <v>N</v>
      </c>
      <c r="M791" s="1292" t="str">
        <f t="shared" si="23"/>
        <v>Y</v>
      </c>
      <c r="N791" s="1292" t="str">
        <f>IF(ISNUMBER(SEARCH(kpi_catalog[[#Headers],[YTD]],$K791)),"Y","N")</f>
        <v>N</v>
      </c>
      <c r="O791" s="1292" t="str">
        <f>IF(ISNUMBER(SEARCH(kpi_catalog[[#Headers],[MTD]],$K791)),"Y","N")</f>
        <v>N</v>
      </c>
      <c r="P791" s="1292" t="str">
        <f>IF(ISNUMBER(SEARCH(kpi_catalog[[#Headers],[Selected period]],$K791)),"Y","N")</f>
        <v>N</v>
      </c>
      <c r="Q791" s="1291" t="s">
        <v>4341</v>
      </c>
      <c r="R791" s="1292" t="str">
        <f>IF(ISNUMBER(SEARCH(kpi_catalog[[#Headers],[Division]],$Q791)),"Y","N")</f>
        <v>Y</v>
      </c>
      <c r="S791" s="1294" t="str">
        <f>IF(ISNUMBER(SEARCH(kpi_catalog[[#Headers],[Brand]],$Q791)),"Y","N")</f>
        <v>Y</v>
      </c>
      <c r="T791" s="1294" t="str">
        <f>IF(ISNUMBER(SEARCH(kpi_catalog[[#Headers],[Acquisition Period]],$Q791)),"Y","N")</f>
        <v>N</v>
      </c>
      <c r="U791" s="1294" t="str">
        <f>IF(ISNUMBER(SEARCH(kpi_catalog[[#Headers],[Engager Type]],$Q791)),"Y","N")</f>
        <v>N</v>
      </c>
      <c r="V791" s="1294" t="str">
        <f>IF(ISNUMBER(SEARCH(kpi_catalog[[#Headers],[Buyer Type]],$Q791)),"Y","N")</f>
        <v>N</v>
      </c>
      <c r="W791" s="1294" t="str">
        <f>IF(ISNUMBER(SEARCH(kpi_catalog[[#Headers],[Loyalty Filter]],$Q791)),"Y","N")</f>
        <v>N</v>
      </c>
      <c r="X791" s="1294" t="str">
        <f>IF(ISNUMBER(SEARCH(kpi_catalog[[#Headers],[Channel]],$Q791)),"Y","N")</f>
        <v>N</v>
      </c>
      <c r="Y791" s="1294" t="str">
        <f>IF(ISNUMBER(SEARCH(kpi_catalog[[#Headers],[Campaign ID]],$Q791)),"Y","N")</f>
        <v>N</v>
      </c>
      <c r="Z791" s="1294" t="str">
        <f>IF(ISNUMBER(SEARCH(kpi_catalog[[#Headers],[Channel]],$Q791)),"Y","N")</f>
        <v>N</v>
      </c>
      <c r="AA791" s="1294" t="str">
        <f>IF(ISNUMBER(SEARCH(kpi_catalog[[#Headers],[Campaign ID]],$Q791)),"Y","N")</f>
        <v>N</v>
      </c>
      <c r="AB791" s="1294" t="str">
        <f>IF(ISNUMBER(SEARCH(kpi_catalog[[#Headers],[Campaign Name]],$Q791)),"Y","N")</f>
        <v>N</v>
      </c>
      <c r="AC791" s="1294" t="str">
        <f>IF(ISNUMBER(SEARCH(kpi_catalog[[#Headers],[Touchpoint]],$Q791)),"Y","N")</f>
        <v>N</v>
      </c>
      <c r="AD791" s="1294" t="str">
        <f>IF(ISNUMBER(SEARCH(kpi_catalog[[#Headers],[Campaign type]],$Q791)),"Y","N")</f>
        <v>N</v>
      </c>
      <c r="AE791" s="1294" t="str">
        <f>IF(ISNUMBER(SEARCH(kpi_catalog[[#Headers],[Product franchise]],$Q791)),"Y","N")</f>
        <v>N</v>
      </c>
      <c r="AF791" s="1294" t="str">
        <f>IF(ISNUMBER(SEARCH(kpi_catalog[[#Headers],[Product code]],$Q791)),"Y","N")</f>
        <v>N</v>
      </c>
      <c r="AG791" s="1323"/>
      <c r="AH791" s="1296"/>
      <c r="AI791" s="1297"/>
      <c r="AJ791" s="1297"/>
    </row>
    <row r="792" spans="1:36" ht="30" customHeight="1">
      <c r="A792" s="1282">
        <v>790</v>
      </c>
      <c r="B792" s="1344" t="s">
        <v>6002</v>
      </c>
      <c r="C792" s="1296"/>
      <c r="D792" s="1355" t="s">
        <v>4875</v>
      </c>
      <c r="E792" s="1355" t="s">
        <v>4875</v>
      </c>
      <c r="F792" s="1291" t="str">
        <f>F790 &amp; " - pp QoQ"</f>
        <v>24+ since last purchase - Engaged - pp QoQ</v>
      </c>
      <c r="G792" s="1291" t="s">
        <v>4352</v>
      </c>
      <c r="H792" s="1291" t="s">
        <v>4336</v>
      </c>
      <c r="I792" s="1355" t="s">
        <v>4811</v>
      </c>
      <c r="J792" s="1318" t="s">
        <v>4860</v>
      </c>
      <c r="K792" s="1291" t="s">
        <v>4861</v>
      </c>
      <c r="L792" s="1292" t="str">
        <f>IF(ISNUMBER(SEARCH(kpi_catalog[[#Headers],[Till Date]],K792)),"Y","N")</f>
        <v>N</v>
      </c>
      <c r="M792" s="1292" t="str">
        <f t="shared" si="23"/>
        <v>Y</v>
      </c>
      <c r="N792" s="1292" t="str">
        <f>IF(ISNUMBER(SEARCH(kpi_catalog[[#Headers],[YTD]],$K792)),"Y","N")</f>
        <v>N</v>
      </c>
      <c r="O792" s="1292" t="str">
        <f>IF(ISNUMBER(SEARCH(kpi_catalog[[#Headers],[MTD]],$K792)),"Y","N")</f>
        <v>N</v>
      </c>
      <c r="P792" s="1292" t="str">
        <f>IF(ISNUMBER(SEARCH(kpi_catalog[[#Headers],[Selected period]],$K792)),"Y","N")</f>
        <v>N</v>
      </c>
      <c r="Q792" s="1291" t="s">
        <v>4341</v>
      </c>
      <c r="R792" s="1292" t="str">
        <f>IF(ISNUMBER(SEARCH(kpi_catalog[[#Headers],[Division]],$Q792)),"Y","N")</f>
        <v>Y</v>
      </c>
      <c r="S792" s="1294" t="str">
        <f>IF(ISNUMBER(SEARCH(kpi_catalog[[#Headers],[Brand]],$Q792)),"Y","N")</f>
        <v>Y</v>
      </c>
      <c r="T792" s="1294" t="str">
        <f>IF(ISNUMBER(SEARCH(kpi_catalog[[#Headers],[Acquisition Period]],$Q792)),"Y","N")</f>
        <v>N</v>
      </c>
      <c r="U792" s="1294" t="str">
        <f>IF(ISNUMBER(SEARCH(kpi_catalog[[#Headers],[Engager Type]],$Q792)),"Y","N")</f>
        <v>N</v>
      </c>
      <c r="V792" s="1294" t="str">
        <f>IF(ISNUMBER(SEARCH(kpi_catalog[[#Headers],[Buyer Type]],$Q792)),"Y","N")</f>
        <v>N</v>
      </c>
      <c r="W792" s="1294" t="str">
        <f>IF(ISNUMBER(SEARCH(kpi_catalog[[#Headers],[Loyalty Filter]],$Q792)),"Y","N")</f>
        <v>N</v>
      </c>
      <c r="X792" s="1294" t="str">
        <f>IF(ISNUMBER(SEARCH(kpi_catalog[[#Headers],[Channel]],$Q792)),"Y","N")</f>
        <v>N</v>
      </c>
      <c r="Y792" s="1294" t="str">
        <f>IF(ISNUMBER(SEARCH(kpi_catalog[[#Headers],[Campaign ID]],$Q792)),"Y","N")</f>
        <v>N</v>
      </c>
      <c r="Z792" s="1294" t="str">
        <f>IF(ISNUMBER(SEARCH(kpi_catalog[[#Headers],[Channel]],$Q792)),"Y","N")</f>
        <v>N</v>
      </c>
      <c r="AA792" s="1294" t="str">
        <f>IF(ISNUMBER(SEARCH(kpi_catalog[[#Headers],[Campaign ID]],$Q792)),"Y","N")</f>
        <v>N</v>
      </c>
      <c r="AB792" s="1294" t="str">
        <f>IF(ISNUMBER(SEARCH(kpi_catalog[[#Headers],[Campaign Name]],$Q792)),"Y","N")</f>
        <v>N</v>
      </c>
      <c r="AC792" s="1294" t="str">
        <f>IF(ISNUMBER(SEARCH(kpi_catalog[[#Headers],[Touchpoint]],$Q792)),"Y","N")</f>
        <v>N</v>
      </c>
      <c r="AD792" s="1294" t="str">
        <f>IF(ISNUMBER(SEARCH(kpi_catalog[[#Headers],[Campaign type]],$Q792)),"Y","N")</f>
        <v>N</v>
      </c>
      <c r="AE792" s="1294" t="str">
        <f>IF(ISNUMBER(SEARCH(kpi_catalog[[#Headers],[Product franchise]],$Q792)),"Y","N")</f>
        <v>N</v>
      </c>
      <c r="AF792" s="1294" t="str">
        <f>IF(ISNUMBER(SEARCH(kpi_catalog[[#Headers],[Product code]],$Q792)),"Y","N")</f>
        <v>N</v>
      </c>
      <c r="AG792" s="1323"/>
      <c r="AH792" s="1296"/>
      <c r="AI792" s="1297"/>
      <c r="AJ792" s="1297"/>
    </row>
    <row r="793" spans="1:36" ht="30" customHeight="1">
      <c r="A793" s="1282">
        <v>791</v>
      </c>
      <c r="B793" s="1344" t="s">
        <v>6002</v>
      </c>
      <c r="C793" s="1296"/>
      <c r="D793" s="1355" t="s">
        <v>4876</v>
      </c>
      <c r="E793" s="1355" t="s">
        <v>4876</v>
      </c>
      <c r="F793" s="1291" t="s">
        <v>4876</v>
      </c>
      <c r="G793" s="1291" t="s">
        <v>3368</v>
      </c>
      <c r="H793" s="1291" t="s">
        <v>4336</v>
      </c>
      <c r="I793" s="1355" t="s">
        <v>4811</v>
      </c>
      <c r="J793" s="1318" t="s">
        <v>4860</v>
      </c>
      <c r="K793" s="1291" t="s">
        <v>4861</v>
      </c>
      <c r="L793" s="1292" t="str">
        <f>IF(ISNUMBER(SEARCH(kpi_catalog[[#Headers],[Till Date]],K793)),"Y","N")</f>
        <v>N</v>
      </c>
      <c r="M793" s="1292" t="str">
        <f t="shared" si="23"/>
        <v>Y</v>
      </c>
      <c r="N793" s="1292" t="str">
        <f>IF(ISNUMBER(SEARCH(kpi_catalog[[#Headers],[YTD]],$K793)),"Y","N")</f>
        <v>N</v>
      </c>
      <c r="O793" s="1292" t="str">
        <f>IF(ISNUMBER(SEARCH(kpi_catalog[[#Headers],[MTD]],$K793)),"Y","N")</f>
        <v>N</v>
      </c>
      <c r="P793" s="1292" t="str">
        <f>IF(ISNUMBER(SEARCH(kpi_catalog[[#Headers],[Selected period]],$K793)),"Y","N")</f>
        <v>N</v>
      </c>
      <c r="Q793" s="1291" t="s">
        <v>4341</v>
      </c>
      <c r="R793" s="1292" t="str">
        <f>IF(ISNUMBER(SEARCH(kpi_catalog[[#Headers],[Division]],$Q793)),"Y","N")</f>
        <v>Y</v>
      </c>
      <c r="S793" s="1294" t="str">
        <f>IF(ISNUMBER(SEARCH(kpi_catalog[[#Headers],[Brand]],$Q793)),"Y","N")</f>
        <v>Y</v>
      </c>
      <c r="T793" s="1294" t="str">
        <f>IF(ISNUMBER(SEARCH(kpi_catalog[[#Headers],[Acquisition Period]],$Q793)),"Y","N")</f>
        <v>N</v>
      </c>
      <c r="U793" s="1294" t="str">
        <f>IF(ISNUMBER(SEARCH(kpi_catalog[[#Headers],[Engager Type]],$Q793)),"Y","N")</f>
        <v>N</v>
      </c>
      <c r="V793" s="1294" t="str">
        <f>IF(ISNUMBER(SEARCH(kpi_catalog[[#Headers],[Buyer Type]],$Q793)),"Y","N")</f>
        <v>N</v>
      </c>
      <c r="W793" s="1294" t="str">
        <f>IF(ISNUMBER(SEARCH(kpi_catalog[[#Headers],[Loyalty Filter]],$Q793)),"Y","N")</f>
        <v>N</v>
      </c>
      <c r="X793" s="1294" t="str">
        <f>IF(ISNUMBER(SEARCH(kpi_catalog[[#Headers],[Channel]],$Q793)),"Y","N")</f>
        <v>N</v>
      </c>
      <c r="Y793" s="1294" t="str">
        <f>IF(ISNUMBER(SEARCH(kpi_catalog[[#Headers],[Campaign ID]],$Q793)),"Y","N")</f>
        <v>N</v>
      </c>
      <c r="Z793" s="1294" t="str">
        <f>IF(ISNUMBER(SEARCH(kpi_catalog[[#Headers],[Channel]],$Q793)),"Y","N")</f>
        <v>N</v>
      </c>
      <c r="AA793" s="1294" t="str">
        <f>IF(ISNUMBER(SEARCH(kpi_catalog[[#Headers],[Campaign ID]],$Q793)),"Y","N")</f>
        <v>N</v>
      </c>
      <c r="AB793" s="1294" t="str">
        <f>IF(ISNUMBER(SEARCH(kpi_catalog[[#Headers],[Campaign Name]],$Q793)),"Y","N")</f>
        <v>N</v>
      </c>
      <c r="AC793" s="1294" t="str">
        <f>IF(ISNUMBER(SEARCH(kpi_catalog[[#Headers],[Touchpoint]],$Q793)),"Y","N")</f>
        <v>N</v>
      </c>
      <c r="AD793" s="1294" t="str">
        <f>IF(ISNUMBER(SEARCH(kpi_catalog[[#Headers],[Campaign type]],$Q793)),"Y","N")</f>
        <v>N</v>
      </c>
      <c r="AE793" s="1294" t="str">
        <f>IF(ISNUMBER(SEARCH(kpi_catalog[[#Headers],[Product franchise]],$Q793)),"Y","N")</f>
        <v>N</v>
      </c>
      <c r="AF793" s="1294" t="str">
        <f>IF(ISNUMBER(SEARCH(kpi_catalog[[#Headers],[Product code]],$Q793)),"Y","N")</f>
        <v>N</v>
      </c>
      <c r="AG793" s="1323"/>
      <c r="AH793" s="1296"/>
      <c r="AI793" s="1297"/>
      <c r="AJ793" s="1297"/>
    </row>
    <row r="794" spans="1:36" ht="30" customHeight="1">
      <c r="A794" s="1282">
        <v>792</v>
      </c>
      <c r="B794" s="1344" t="s">
        <v>6002</v>
      </c>
      <c r="C794" s="1296"/>
      <c r="D794" s="1355" t="s">
        <v>4876</v>
      </c>
      <c r="E794" s="1355" t="s">
        <v>4876</v>
      </c>
      <c r="F794" s="1291" t="str">
        <f>F793 &amp; " - %"</f>
        <v>24+ since last purchase - Non-Engaged - %</v>
      </c>
      <c r="G794" s="1291" t="s">
        <v>4339</v>
      </c>
      <c r="H794" s="1291" t="s">
        <v>4336</v>
      </c>
      <c r="I794" s="1355" t="s">
        <v>4811</v>
      </c>
      <c r="J794" s="1318" t="s">
        <v>4860</v>
      </c>
      <c r="K794" s="1291" t="s">
        <v>4861</v>
      </c>
      <c r="L794" s="1292" t="str">
        <f>IF(ISNUMBER(SEARCH(kpi_catalog[[#Headers],[Till Date]],K794)),"Y","N")</f>
        <v>N</v>
      </c>
      <c r="M794" s="1292" t="str">
        <f t="shared" si="23"/>
        <v>Y</v>
      </c>
      <c r="N794" s="1292" t="str">
        <f>IF(ISNUMBER(SEARCH(kpi_catalog[[#Headers],[YTD]],$K794)),"Y","N")</f>
        <v>N</v>
      </c>
      <c r="O794" s="1292" t="str">
        <f>IF(ISNUMBER(SEARCH(kpi_catalog[[#Headers],[MTD]],$K794)),"Y","N")</f>
        <v>N</v>
      </c>
      <c r="P794" s="1292" t="str">
        <f>IF(ISNUMBER(SEARCH(kpi_catalog[[#Headers],[Selected period]],$K794)),"Y","N")</f>
        <v>N</v>
      </c>
      <c r="Q794" s="1291" t="s">
        <v>4341</v>
      </c>
      <c r="R794" s="1292" t="str">
        <f>IF(ISNUMBER(SEARCH(kpi_catalog[[#Headers],[Division]],$Q794)),"Y","N")</f>
        <v>Y</v>
      </c>
      <c r="S794" s="1294" t="str">
        <f>IF(ISNUMBER(SEARCH(kpi_catalog[[#Headers],[Brand]],$Q794)),"Y","N")</f>
        <v>Y</v>
      </c>
      <c r="T794" s="1294" t="str">
        <f>IF(ISNUMBER(SEARCH(kpi_catalog[[#Headers],[Acquisition Period]],$Q794)),"Y","N")</f>
        <v>N</v>
      </c>
      <c r="U794" s="1294" t="str">
        <f>IF(ISNUMBER(SEARCH(kpi_catalog[[#Headers],[Engager Type]],$Q794)),"Y","N")</f>
        <v>N</v>
      </c>
      <c r="V794" s="1294" t="str">
        <f>IF(ISNUMBER(SEARCH(kpi_catalog[[#Headers],[Buyer Type]],$Q794)),"Y","N")</f>
        <v>N</v>
      </c>
      <c r="W794" s="1294" t="str">
        <f>IF(ISNUMBER(SEARCH(kpi_catalog[[#Headers],[Loyalty Filter]],$Q794)),"Y","N")</f>
        <v>N</v>
      </c>
      <c r="X794" s="1294" t="str">
        <f>IF(ISNUMBER(SEARCH(kpi_catalog[[#Headers],[Channel]],$Q794)),"Y","N")</f>
        <v>N</v>
      </c>
      <c r="Y794" s="1294" t="str">
        <f>IF(ISNUMBER(SEARCH(kpi_catalog[[#Headers],[Campaign ID]],$Q794)),"Y","N")</f>
        <v>N</v>
      </c>
      <c r="Z794" s="1294" t="str">
        <f>IF(ISNUMBER(SEARCH(kpi_catalog[[#Headers],[Channel]],$Q794)),"Y","N")</f>
        <v>N</v>
      </c>
      <c r="AA794" s="1294" t="str">
        <f>IF(ISNUMBER(SEARCH(kpi_catalog[[#Headers],[Campaign ID]],$Q794)),"Y","N")</f>
        <v>N</v>
      </c>
      <c r="AB794" s="1294" t="str">
        <f>IF(ISNUMBER(SEARCH(kpi_catalog[[#Headers],[Campaign Name]],$Q794)),"Y","N")</f>
        <v>N</v>
      </c>
      <c r="AC794" s="1294" t="str">
        <f>IF(ISNUMBER(SEARCH(kpi_catalog[[#Headers],[Touchpoint]],$Q794)),"Y","N")</f>
        <v>N</v>
      </c>
      <c r="AD794" s="1294" t="str">
        <f>IF(ISNUMBER(SEARCH(kpi_catalog[[#Headers],[Campaign type]],$Q794)),"Y","N")</f>
        <v>N</v>
      </c>
      <c r="AE794" s="1294" t="str">
        <f>IF(ISNUMBER(SEARCH(kpi_catalog[[#Headers],[Product franchise]],$Q794)),"Y","N")</f>
        <v>N</v>
      </c>
      <c r="AF794" s="1294" t="str">
        <f>IF(ISNUMBER(SEARCH(kpi_catalog[[#Headers],[Product code]],$Q794)),"Y","N")</f>
        <v>N</v>
      </c>
      <c r="AG794" s="1323"/>
      <c r="AH794" s="1296"/>
      <c r="AI794" s="1297"/>
      <c r="AJ794" s="1297"/>
    </row>
    <row r="795" spans="1:36" ht="30" customHeight="1">
      <c r="A795" s="1282">
        <v>793</v>
      </c>
      <c r="B795" s="1344" t="s">
        <v>6002</v>
      </c>
      <c r="C795" s="1296"/>
      <c r="D795" s="1355" t="s">
        <v>4876</v>
      </c>
      <c r="E795" s="1355" t="s">
        <v>4876</v>
      </c>
      <c r="F795" s="1291" t="str">
        <f>F793 &amp; " - pp QoQ"</f>
        <v>24+ since last purchase - Non-Engaged - pp QoQ</v>
      </c>
      <c r="G795" s="1291" t="s">
        <v>4352</v>
      </c>
      <c r="H795" s="1291" t="s">
        <v>4336</v>
      </c>
      <c r="I795" s="1355" t="s">
        <v>4811</v>
      </c>
      <c r="J795" s="1318" t="s">
        <v>4860</v>
      </c>
      <c r="K795" s="1291" t="s">
        <v>4861</v>
      </c>
      <c r="L795" s="1292" t="str">
        <f>IF(ISNUMBER(SEARCH(kpi_catalog[[#Headers],[Till Date]],K795)),"Y","N")</f>
        <v>N</v>
      </c>
      <c r="M795" s="1292" t="str">
        <f t="shared" si="23"/>
        <v>Y</v>
      </c>
      <c r="N795" s="1292" t="str">
        <f>IF(ISNUMBER(SEARCH(kpi_catalog[[#Headers],[YTD]],$K795)),"Y","N")</f>
        <v>N</v>
      </c>
      <c r="O795" s="1292" t="str">
        <f>IF(ISNUMBER(SEARCH(kpi_catalog[[#Headers],[MTD]],$K795)),"Y","N")</f>
        <v>N</v>
      </c>
      <c r="P795" s="1292" t="str">
        <f>IF(ISNUMBER(SEARCH(kpi_catalog[[#Headers],[Selected period]],$K795)),"Y","N")</f>
        <v>N</v>
      </c>
      <c r="Q795" s="1291" t="s">
        <v>4341</v>
      </c>
      <c r="R795" s="1292" t="str">
        <f>IF(ISNUMBER(SEARCH(kpi_catalog[[#Headers],[Division]],$Q795)),"Y","N")</f>
        <v>Y</v>
      </c>
      <c r="S795" s="1294" t="str">
        <f>IF(ISNUMBER(SEARCH(kpi_catalog[[#Headers],[Brand]],$Q795)),"Y","N")</f>
        <v>Y</v>
      </c>
      <c r="T795" s="1294" t="str">
        <f>IF(ISNUMBER(SEARCH(kpi_catalog[[#Headers],[Acquisition Period]],$Q795)),"Y","N")</f>
        <v>N</v>
      </c>
      <c r="U795" s="1294" t="str">
        <f>IF(ISNUMBER(SEARCH(kpi_catalog[[#Headers],[Engager Type]],$Q795)),"Y","N")</f>
        <v>N</v>
      </c>
      <c r="V795" s="1294" t="str">
        <f>IF(ISNUMBER(SEARCH(kpi_catalog[[#Headers],[Buyer Type]],$Q795)),"Y","N")</f>
        <v>N</v>
      </c>
      <c r="W795" s="1294" t="str">
        <f>IF(ISNUMBER(SEARCH(kpi_catalog[[#Headers],[Loyalty Filter]],$Q795)),"Y","N")</f>
        <v>N</v>
      </c>
      <c r="X795" s="1294" t="str">
        <f>IF(ISNUMBER(SEARCH(kpi_catalog[[#Headers],[Channel]],$Q795)),"Y","N")</f>
        <v>N</v>
      </c>
      <c r="Y795" s="1294" t="str">
        <f>IF(ISNUMBER(SEARCH(kpi_catalog[[#Headers],[Campaign ID]],$Q795)),"Y","N")</f>
        <v>N</v>
      </c>
      <c r="Z795" s="1294" t="str">
        <f>IF(ISNUMBER(SEARCH(kpi_catalog[[#Headers],[Channel]],$Q795)),"Y","N")</f>
        <v>N</v>
      </c>
      <c r="AA795" s="1294" t="str">
        <f>IF(ISNUMBER(SEARCH(kpi_catalog[[#Headers],[Campaign ID]],$Q795)),"Y","N")</f>
        <v>N</v>
      </c>
      <c r="AB795" s="1294" t="str">
        <f>IF(ISNUMBER(SEARCH(kpi_catalog[[#Headers],[Campaign Name]],$Q795)),"Y","N")</f>
        <v>N</v>
      </c>
      <c r="AC795" s="1294" t="str">
        <f>IF(ISNUMBER(SEARCH(kpi_catalog[[#Headers],[Touchpoint]],$Q795)),"Y","N")</f>
        <v>N</v>
      </c>
      <c r="AD795" s="1294" t="str">
        <f>IF(ISNUMBER(SEARCH(kpi_catalog[[#Headers],[Campaign type]],$Q795)),"Y","N")</f>
        <v>N</v>
      </c>
      <c r="AE795" s="1294" t="str">
        <f>IF(ISNUMBER(SEARCH(kpi_catalog[[#Headers],[Product franchise]],$Q795)),"Y","N")</f>
        <v>N</v>
      </c>
      <c r="AF795" s="1294" t="str">
        <f>IF(ISNUMBER(SEARCH(kpi_catalog[[#Headers],[Product code]],$Q795)),"Y","N")</f>
        <v>N</v>
      </c>
      <c r="AG795" s="1323"/>
      <c r="AH795" s="1296"/>
      <c r="AI795" s="1297"/>
      <c r="AJ795" s="1297"/>
    </row>
    <row r="796" spans="1:36" ht="30" customHeight="1">
      <c r="A796" s="1282">
        <v>794</v>
      </c>
      <c r="B796" s="1344" t="s">
        <v>6003</v>
      </c>
      <c r="C796" s="1296"/>
      <c r="D796" s="1355" t="s">
        <v>4877</v>
      </c>
      <c r="E796" s="1355" t="s">
        <v>4877</v>
      </c>
      <c r="F796" s="1291" t="s">
        <v>4877</v>
      </c>
      <c r="G796" s="1291" t="s">
        <v>3368</v>
      </c>
      <c r="H796" s="1291" t="s">
        <v>4336</v>
      </c>
      <c r="I796" s="1355" t="s">
        <v>4811</v>
      </c>
      <c r="J796" s="1318" t="s">
        <v>4860</v>
      </c>
      <c r="K796" s="1291" t="s">
        <v>4861</v>
      </c>
      <c r="L796" s="1292" t="str">
        <f>IF(ISNUMBER(SEARCH(kpi_catalog[[#Headers],[Till Date]],K796)),"Y","N")</f>
        <v>N</v>
      </c>
      <c r="M796" s="1292" t="str">
        <f t="shared" si="23"/>
        <v>Y</v>
      </c>
      <c r="N796" s="1292" t="str">
        <f>IF(ISNUMBER(SEARCH(kpi_catalog[[#Headers],[YTD]],$K796)),"Y","N")</f>
        <v>N</v>
      </c>
      <c r="O796" s="1292" t="str">
        <f>IF(ISNUMBER(SEARCH(kpi_catalog[[#Headers],[MTD]],$K796)),"Y","N")</f>
        <v>N</v>
      </c>
      <c r="P796" s="1292" t="str">
        <f>IF(ISNUMBER(SEARCH(kpi_catalog[[#Headers],[Selected period]],$K796)),"Y","N")</f>
        <v>N</v>
      </c>
      <c r="Q796" s="1291" t="s">
        <v>4341</v>
      </c>
      <c r="R796" s="1292" t="str">
        <f>IF(ISNUMBER(SEARCH(kpi_catalog[[#Headers],[Division]],$Q796)),"Y","N")</f>
        <v>Y</v>
      </c>
      <c r="S796" s="1294" t="str">
        <f>IF(ISNUMBER(SEARCH(kpi_catalog[[#Headers],[Brand]],$Q796)),"Y","N")</f>
        <v>Y</v>
      </c>
      <c r="T796" s="1294" t="str">
        <f>IF(ISNUMBER(SEARCH(kpi_catalog[[#Headers],[Acquisition Period]],$Q796)),"Y","N")</f>
        <v>N</v>
      </c>
      <c r="U796" s="1294" t="str">
        <f>IF(ISNUMBER(SEARCH(kpi_catalog[[#Headers],[Engager Type]],$Q796)),"Y","N")</f>
        <v>N</v>
      </c>
      <c r="V796" s="1294" t="str">
        <f>IF(ISNUMBER(SEARCH(kpi_catalog[[#Headers],[Buyer Type]],$Q796)),"Y","N")</f>
        <v>N</v>
      </c>
      <c r="W796" s="1294" t="str">
        <f>IF(ISNUMBER(SEARCH(kpi_catalog[[#Headers],[Loyalty Filter]],$Q796)),"Y","N")</f>
        <v>N</v>
      </c>
      <c r="X796" s="1294" t="str">
        <f>IF(ISNUMBER(SEARCH(kpi_catalog[[#Headers],[Channel]],$Q796)),"Y","N")</f>
        <v>N</v>
      </c>
      <c r="Y796" s="1294" t="str">
        <f>IF(ISNUMBER(SEARCH(kpi_catalog[[#Headers],[Campaign ID]],$Q796)),"Y","N")</f>
        <v>N</v>
      </c>
      <c r="Z796" s="1294" t="str">
        <f>IF(ISNUMBER(SEARCH(kpi_catalog[[#Headers],[Channel]],$Q796)),"Y","N")</f>
        <v>N</v>
      </c>
      <c r="AA796" s="1294" t="str">
        <f>IF(ISNUMBER(SEARCH(kpi_catalog[[#Headers],[Campaign ID]],$Q796)),"Y","N")</f>
        <v>N</v>
      </c>
      <c r="AB796" s="1294" t="str">
        <f>IF(ISNUMBER(SEARCH(kpi_catalog[[#Headers],[Campaign Name]],$Q796)),"Y","N")</f>
        <v>N</v>
      </c>
      <c r="AC796" s="1294" t="str">
        <f>IF(ISNUMBER(SEARCH(kpi_catalog[[#Headers],[Touchpoint]],$Q796)),"Y","N")</f>
        <v>N</v>
      </c>
      <c r="AD796" s="1294" t="str">
        <f>IF(ISNUMBER(SEARCH(kpi_catalog[[#Headers],[Campaign type]],$Q796)),"Y","N")</f>
        <v>N</v>
      </c>
      <c r="AE796" s="1294" t="str">
        <f>IF(ISNUMBER(SEARCH(kpi_catalog[[#Headers],[Product franchise]],$Q796)),"Y","N")</f>
        <v>N</v>
      </c>
      <c r="AF796" s="1294" t="str">
        <f>IF(ISNUMBER(SEARCH(kpi_catalog[[#Headers],[Product code]],$Q796)),"Y","N")</f>
        <v>N</v>
      </c>
      <c r="AG796" s="1323"/>
      <c r="AH796" s="1296"/>
      <c r="AI796" s="1297"/>
      <c r="AJ796" s="1297"/>
    </row>
    <row r="797" spans="1:36" ht="30" customHeight="1">
      <c r="A797" s="1282">
        <v>795</v>
      </c>
      <c r="B797" s="1344" t="s">
        <v>6003</v>
      </c>
      <c r="C797" s="1296"/>
      <c r="D797" s="1355" t="s">
        <v>4877</v>
      </c>
      <c r="E797" s="1355" t="s">
        <v>4877</v>
      </c>
      <c r="F797" s="1291" t="str">
        <f>F796 &amp; " - %"</f>
        <v>Newly Acquired (Prospects) - %</v>
      </c>
      <c r="G797" s="1291" t="s">
        <v>4339</v>
      </c>
      <c r="H797" s="1291" t="s">
        <v>4336</v>
      </c>
      <c r="I797" s="1355" t="s">
        <v>4811</v>
      </c>
      <c r="J797" s="1318" t="s">
        <v>4860</v>
      </c>
      <c r="K797" s="1291" t="s">
        <v>4861</v>
      </c>
      <c r="L797" s="1292" t="str">
        <f>IF(ISNUMBER(SEARCH(kpi_catalog[[#Headers],[Till Date]],K797)),"Y","N")</f>
        <v>N</v>
      </c>
      <c r="M797" s="1292" t="str">
        <f t="shared" si="23"/>
        <v>Y</v>
      </c>
      <c r="N797" s="1292" t="str">
        <f>IF(ISNUMBER(SEARCH(kpi_catalog[[#Headers],[YTD]],$K797)),"Y","N")</f>
        <v>N</v>
      </c>
      <c r="O797" s="1292" t="str">
        <f>IF(ISNUMBER(SEARCH(kpi_catalog[[#Headers],[MTD]],$K797)),"Y","N")</f>
        <v>N</v>
      </c>
      <c r="P797" s="1292" t="str">
        <f>IF(ISNUMBER(SEARCH(kpi_catalog[[#Headers],[Selected period]],$K797)),"Y","N")</f>
        <v>N</v>
      </c>
      <c r="Q797" s="1291" t="s">
        <v>4341</v>
      </c>
      <c r="R797" s="1292" t="str">
        <f>IF(ISNUMBER(SEARCH(kpi_catalog[[#Headers],[Division]],$Q797)),"Y","N")</f>
        <v>Y</v>
      </c>
      <c r="S797" s="1294" t="str">
        <f>IF(ISNUMBER(SEARCH(kpi_catalog[[#Headers],[Brand]],$Q797)),"Y","N")</f>
        <v>Y</v>
      </c>
      <c r="T797" s="1294" t="str">
        <f>IF(ISNUMBER(SEARCH(kpi_catalog[[#Headers],[Acquisition Period]],$Q797)),"Y","N")</f>
        <v>N</v>
      </c>
      <c r="U797" s="1294" t="str">
        <f>IF(ISNUMBER(SEARCH(kpi_catalog[[#Headers],[Engager Type]],$Q797)),"Y","N")</f>
        <v>N</v>
      </c>
      <c r="V797" s="1294" t="str">
        <f>IF(ISNUMBER(SEARCH(kpi_catalog[[#Headers],[Buyer Type]],$Q797)),"Y","N")</f>
        <v>N</v>
      </c>
      <c r="W797" s="1294" t="str">
        <f>IF(ISNUMBER(SEARCH(kpi_catalog[[#Headers],[Loyalty Filter]],$Q797)),"Y","N")</f>
        <v>N</v>
      </c>
      <c r="X797" s="1294" t="str">
        <f>IF(ISNUMBER(SEARCH(kpi_catalog[[#Headers],[Channel]],$Q797)),"Y","N")</f>
        <v>N</v>
      </c>
      <c r="Y797" s="1294" t="str">
        <f>IF(ISNUMBER(SEARCH(kpi_catalog[[#Headers],[Campaign ID]],$Q797)),"Y","N")</f>
        <v>N</v>
      </c>
      <c r="Z797" s="1294" t="str">
        <f>IF(ISNUMBER(SEARCH(kpi_catalog[[#Headers],[Channel]],$Q797)),"Y","N")</f>
        <v>N</v>
      </c>
      <c r="AA797" s="1294" t="str">
        <f>IF(ISNUMBER(SEARCH(kpi_catalog[[#Headers],[Campaign ID]],$Q797)),"Y","N")</f>
        <v>N</v>
      </c>
      <c r="AB797" s="1294" t="str">
        <f>IF(ISNUMBER(SEARCH(kpi_catalog[[#Headers],[Campaign Name]],$Q797)),"Y","N")</f>
        <v>N</v>
      </c>
      <c r="AC797" s="1294" t="str">
        <f>IF(ISNUMBER(SEARCH(kpi_catalog[[#Headers],[Touchpoint]],$Q797)),"Y","N")</f>
        <v>N</v>
      </c>
      <c r="AD797" s="1294" t="str">
        <f>IF(ISNUMBER(SEARCH(kpi_catalog[[#Headers],[Campaign type]],$Q797)),"Y","N")</f>
        <v>N</v>
      </c>
      <c r="AE797" s="1294" t="str">
        <f>IF(ISNUMBER(SEARCH(kpi_catalog[[#Headers],[Product franchise]],$Q797)),"Y","N")</f>
        <v>N</v>
      </c>
      <c r="AF797" s="1294" t="str">
        <f>IF(ISNUMBER(SEARCH(kpi_catalog[[#Headers],[Product code]],$Q797)),"Y","N")</f>
        <v>N</v>
      </c>
      <c r="AG797" s="1323"/>
      <c r="AH797" s="1296"/>
      <c r="AI797" s="1297"/>
      <c r="AJ797" s="1297"/>
    </row>
    <row r="798" spans="1:36" ht="30" customHeight="1">
      <c r="A798" s="1282">
        <v>796</v>
      </c>
      <c r="B798" s="1344" t="s">
        <v>6003</v>
      </c>
      <c r="C798" s="1296"/>
      <c r="D798" s="1355" t="s">
        <v>4877</v>
      </c>
      <c r="E798" s="1355" t="s">
        <v>4877</v>
      </c>
      <c r="F798" s="1291" t="str">
        <f>F796 &amp; " - pp QoQ"</f>
        <v>Newly Acquired (Prospects) - pp QoQ</v>
      </c>
      <c r="G798" s="1291" t="s">
        <v>4352</v>
      </c>
      <c r="H798" s="1291" t="s">
        <v>4336</v>
      </c>
      <c r="I798" s="1355" t="s">
        <v>4811</v>
      </c>
      <c r="J798" s="1318" t="s">
        <v>4860</v>
      </c>
      <c r="K798" s="1291" t="s">
        <v>4861</v>
      </c>
      <c r="L798" s="1292" t="str">
        <f>IF(ISNUMBER(SEARCH(kpi_catalog[[#Headers],[Till Date]],K798)),"Y","N")</f>
        <v>N</v>
      </c>
      <c r="M798" s="1292" t="str">
        <f t="shared" si="23"/>
        <v>Y</v>
      </c>
      <c r="N798" s="1292" t="str">
        <f>IF(ISNUMBER(SEARCH(kpi_catalog[[#Headers],[YTD]],$K798)),"Y","N")</f>
        <v>N</v>
      </c>
      <c r="O798" s="1292" t="str">
        <f>IF(ISNUMBER(SEARCH(kpi_catalog[[#Headers],[MTD]],$K798)),"Y","N")</f>
        <v>N</v>
      </c>
      <c r="P798" s="1292" t="str">
        <f>IF(ISNUMBER(SEARCH(kpi_catalog[[#Headers],[Selected period]],$K798)),"Y","N")</f>
        <v>N</v>
      </c>
      <c r="Q798" s="1291" t="s">
        <v>4341</v>
      </c>
      <c r="R798" s="1292" t="str">
        <f>IF(ISNUMBER(SEARCH(kpi_catalog[[#Headers],[Division]],$Q798)),"Y","N")</f>
        <v>Y</v>
      </c>
      <c r="S798" s="1294" t="str">
        <f>IF(ISNUMBER(SEARCH(kpi_catalog[[#Headers],[Brand]],$Q798)),"Y","N")</f>
        <v>Y</v>
      </c>
      <c r="T798" s="1294" t="str">
        <f>IF(ISNUMBER(SEARCH(kpi_catalog[[#Headers],[Acquisition Period]],$Q798)),"Y","N")</f>
        <v>N</v>
      </c>
      <c r="U798" s="1294" t="str">
        <f>IF(ISNUMBER(SEARCH(kpi_catalog[[#Headers],[Engager Type]],$Q798)),"Y","N")</f>
        <v>N</v>
      </c>
      <c r="V798" s="1294" t="str">
        <f>IF(ISNUMBER(SEARCH(kpi_catalog[[#Headers],[Buyer Type]],$Q798)),"Y","N")</f>
        <v>N</v>
      </c>
      <c r="W798" s="1294" t="str">
        <f>IF(ISNUMBER(SEARCH(kpi_catalog[[#Headers],[Loyalty Filter]],$Q798)),"Y","N")</f>
        <v>N</v>
      </c>
      <c r="X798" s="1294" t="str">
        <f>IF(ISNUMBER(SEARCH(kpi_catalog[[#Headers],[Channel]],$Q798)),"Y","N")</f>
        <v>N</v>
      </c>
      <c r="Y798" s="1294" t="str">
        <f>IF(ISNUMBER(SEARCH(kpi_catalog[[#Headers],[Campaign ID]],$Q798)),"Y","N")</f>
        <v>N</v>
      </c>
      <c r="Z798" s="1294" t="str">
        <f>IF(ISNUMBER(SEARCH(kpi_catalog[[#Headers],[Channel]],$Q798)),"Y","N")</f>
        <v>N</v>
      </c>
      <c r="AA798" s="1294" t="str">
        <f>IF(ISNUMBER(SEARCH(kpi_catalog[[#Headers],[Campaign ID]],$Q798)),"Y","N")</f>
        <v>N</v>
      </c>
      <c r="AB798" s="1294" t="str">
        <f>IF(ISNUMBER(SEARCH(kpi_catalog[[#Headers],[Campaign Name]],$Q798)),"Y","N")</f>
        <v>N</v>
      </c>
      <c r="AC798" s="1294" t="str">
        <f>IF(ISNUMBER(SEARCH(kpi_catalog[[#Headers],[Touchpoint]],$Q798)),"Y","N")</f>
        <v>N</v>
      </c>
      <c r="AD798" s="1294" t="str">
        <f>IF(ISNUMBER(SEARCH(kpi_catalog[[#Headers],[Campaign type]],$Q798)),"Y","N")</f>
        <v>N</v>
      </c>
      <c r="AE798" s="1294" t="str">
        <f>IF(ISNUMBER(SEARCH(kpi_catalog[[#Headers],[Product franchise]],$Q798)),"Y","N")</f>
        <v>N</v>
      </c>
      <c r="AF798" s="1294" t="str">
        <f>IF(ISNUMBER(SEARCH(kpi_catalog[[#Headers],[Product code]],$Q798)),"Y","N")</f>
        <v>N</v>
      </c>
      <c r="AG798" s="1323"/>
      <c r="AH798" s="1296"/>
      <c r="AI798" s="1297"/>
      <c r="AJ798" s="1297"/>
    </row>
    <row r="799" spans="1:36" ht="30" customHeight="1">
      <c r="A799" s="1282">
        <v>797</v>
      </c>
      <c r="B799" s="1344" t="s">
        <v>5999</v>
      </c>
      <c r="C799" s="1296"/>
      <c r="D799" s="1355" t="s">
        <v>4878</v>
      </c>
      <c r="E799" s="1355" t="s">
        <v>4878</v>
      </c>
      <c r="F799" s="1291" t="s">
        <v>4878</v>
      </c>
      <c r="G799" s="1291" t="s">
        <v>3368</v>
      </c>
      <c r="H799" s="1291" t="s">
        <v>4336</v>
      </c>
      <c r="I799" s="1355" t="s">
        <v>4811</v>
      </c>
      <c r="J799" s="1318" t="s">
        <v>4860</v>
      </c>
      <c r="K799" s="1291" t="s">
        <v>4861</v>
      </c>
      <c r="L799" s="1292" t="str">
        <f>IF(ISNUMBER(SEARCH(kpi_catalog[[#Headers],[Till Date]],K799)),"Y","N")</f>
        <v>N</v>
      </c>
      <c r="M799" s="1292" t="str">
        <f t="shared" si="23"/>
        <v>Y</v>
      </c>
      <c r="N799" s="1292" t="str">
        <f>IF(ISNUMBER(SEARCH(kpi_catalog[[#Headers],[YTD]],$K799)),"Y","N")</f>
        <v>N</v>
      </c>
      <c r="O799" s="1292" t="str">
        <f>IF(ISNUMBER(SEARCH(kpi_catalog[[#Headers],[MTD]],$K799)),"Y","N")</f>
        <v>N</v>
      </c>
      <c r="P799" s="1292" t="str">
        <f>IF(ISNUMBER(SEARCH(kpi_catalog[[#Headers],[Selected period]],$K799)),"Y","N")</f>
        <v>N</v>
      </c>
      <c r="Q799" s="1291" t="s">
        <v>4341</v>
      </c>
      <c r="R799" s="1292" t="str">
        <f>IF(ISNUMBER(SEARCH(kpi_catalog[[#Headers],[Division]],$Q799)),"Y","N")</f>
        <v>Y</v>
      </c>
      <c r="S799" s="1294" t="str">
        <f>IF(ISNUMBER(SEARCH(kpi_catalog[[#Headers],[Brand]],$Q799)),"Y","N")</f>
        <v>Y</v>
      </c>
      <c r="T799" s="1294" t="str">
        <f>IF(ISNUMBER(SEARCH(kpi_catalog[[#Headers],[Acquisition Period]],$Q799)),"Y","N")</f>
        <v>N</v>
      </c>
      <c r="U799" s="1294" t="str">
        <f>IF(ISNUMBER(SEARCH(kpi_catalog[[#Headers],[Engager Type]],$Q799)),"Y","N")</f>
        <v>N</v>
      </c>
      <c r="V799" s="1294" t="str">
        <f>IF(ISNUMBER(SEARCH(kpi_catalog[[#Headers],[Buyer Type]],$Q799)),"Y","N")</f>
        <v>N</v>
      </c>
      <c r="W799" s="1294" t="str">
        <f>IF(ISNUMBER(SEARCH(kpi_catalog[[#Headers],[Loyalty Filter]],$Q799)),"Y","N")</f>
        <v>N</v>
      </c>
      <c r="X799" s="1294" t="str">
        <f>IF(ISNUMBER(SEARCH(kpi_catalog[[#Headers],[Channel]],$Q799)),"Y","N")</f>
        <v>N</v>
      </c>
      <c r="Y799" s="1294" t="str">
        <f>IF(ISNUMBER(SEARCH(kpi_catalog[[#Headers],[Campaign ID]],$Q799)),"Y","N")</f>
        <v>N</v>
      </c>
      <c r="Z799" s="1294" t="str">
        <f>IF(ISNUMBER(SEARCH(kpi_catalog[[#Headers],[Channel]],$Q799)),"Y","N")</f>
        <v>N</v>
      </c>
      <c r="AA799" s="1294" t="str">
        <f>IF(ISNUMBER(SEARCH(kpi_catalog[[#Headers],[Campaign ID]],$Q799)),"Y","N")</f>
        <v>N</v>
      </c>
      <c r="AB799" s="1294" t="str">
        <f>IF(ISNUMBER(SEARCH(kpi_catalog[[#Headers],[Campaign Name]],$Q799)),"Y","N")</f>
        <v>N</v>
      </c>
      <c r="AC799" s="1294" t="str">
        <f>IF(ISNUMBER(SEARCH(kpi_catalog[[#Headers],[Touchpoint]],$Q799)),"Y","N")</f>
        <v>N</v>
      </c>
      <c r="AD799" s="1294" t="str">
        <f>IF(ISNUMBER(SEARCH(kpi_catalog[[#Headers],[Campaign type]],$Q799)),"Y","N")</f>
        <v>N</v>
      </c>
      <c r="AE799" s="1294" t="str">
        <f>IF(ISNUMBER(SEARCH(kpi_catalog[[#Headers],[Product franchise]],$Q799)),"Y","N")</f>
        <v>N</v>
      </c>
      <c r="AF799" s="1294" t="str">
        <f>IF(ISNUMBER(SEARCH(kpi_catalog[[#Headers],[Product code]],$Q799)),"Y","N")</f>
        <v>N</v>
      </c>
      <c r="AG799" s="1323"/>
      <c r="AH799" s="1296"/>
      <c r="AI799" s="1297"/>
      <c r="AJ799" s="1297"/>
    </row>
    <row r="800" spans="1:36" ht="30" customHeight="1">
      <c r="A800" s="1282">
        <v>798</v>
      </c>
      <c r="B800" s="1344" t="s">
        <v>5999</v>
      </c>
      <c r="C800" s="1296"/>
      <c r="D800" s="1355" t="s">
        <v>4878</v>
      </c>
      <c r="E800" s="1355" t="s">
        <v>4878</v>
      </c>
      <c r="F800" s="1291" t="str">
        <f>F799 &amp; " - %"</f>
        <v>Existing Prospects - %</v>
      </c>
      <c r="G800" s="1291" t="s">
        <v>4339</v>
      </c>
      <c r="H800" s="1291" t="s">
        <v>4336</v>
      </c>
      <c r="I800" s="1355" t="s">
        <v>4811</v>
      </c>
      <c r="J800" s="1318" t="s">
        <v>4860</v>
      </c>
      <c r="K800" s="1291" t="s">
        <v>4861</v>
      </c>
      <c r="L800" s="1292" t="str">
        <f>IF(ISNUMBER(SEARCH(kpi_catalog[[#Headers],[Till Date]],K800)),"Y","N")</f>
        <v>N</v>
      </c>
      <c r="M800" s="1292" t="str">
        <f t="shared" si="23"/>
        <v>Y</v>
      </c>
      <c r="N800" s="1292" t="str">
        <f>IF(ISNUMBER(SEARCH(kpi_catalog[[#Headers],[YTD]],$K800)),"Y","N")</f>
        <v>N</v>
      </c>
      <c r="O800" s="1292" t="str">
        <f>IF(ISNUMBER(SEARCH(kpi_catalog[[#Headers],[MTD]],$K800)),"Y","N")</f>
        <v>N</v>
      </c>
      <c r="P800" s="1292" t="str">
        <f>IF(ISNUMBER(SEARCH(kpi_catalog[[#Headers],[Selected period]],$K800)),"Y","N")</f>
        <v>N</v>
      </c>
      <c r="Q800" s="1291" t="s">
        <v>4341</v>
      </c>
      <c r="R800" s="1292" t="str">
        <f>IF(ISNUMBER(SEARCH(kpi_catalog[[#Headers],[Division]],$Q800)),"Y","N")</f>
        <v>Y</v>
      </c>
      <c r="S800" s="1294" t="str">
        <f>IF(ISNUMBER(SEARCH(kpi_catalog[[#Headers],[Brand]],$Q800)),"Y","N")</f>
        <v>Y</v>
      </c>
      <c r="T800" s="1294" t="str">
        <f>IF(ISNUMBER(SEARCH(kpi_catalog[[#Headers],[Acquisition Period]],$Q800)),"Y","N")</f>
        <v>N</v>
      </c>
      <c r="U800" s="1294" t="str">
        <f>IF(ISNUMBER(SEARCH(kpi_catalog[[#Headers],[Engager Type]],$Q800)),"Y","N")</f>
        <v>N</v>
      </c>
      <c r="V800" s="1294" t="str">
        <f>IF(ISNUMBER(SEARCH(kpi_catalog[[#Headers],[Buyer Type]],$Q800)),"Y","N")</f>
        <v>N</v>
      </c>
      <c r="W800" s="1294" t="str">
        <f>IF(ISNUMBER(SEARCH(kpi_catalog[[#Headers],[Loyalty Filter]],$Q800)),"Y","N")</f>
        <v>N</v>
      </c>
      <c r="X800" s="1294" t="str">
        <f>IF(ISNUMBER(SEARCH(kpi_catalog[[#Headers],[Channel]],$Q800)),"Y","N")</f>
        <v>N</v>
      </c>
      <c r="Y800" s="1294" t="str">
        <f>IF(ISNUMBER(SEARCH(kpi_catalog[[#Headers],[Campaign ID]],$Q800)),"Y","N")</f>
        <v>N</v>
      </c>
      <c r="Z800" s="1294" t="str">
        <f>IF(ISNUMBER(SEARCH(kpi_catalog[[#Headers],[Channel]],$Q800)),"Y","N")</f>
        <v>N</v>
      </c>
      <c r="AA800" s="1294" t="str">
        <f>IF(ISNUMBER(SEARCH(kpi_catalog[[#Headers],[Campaign ID]],$Q800)),"Y","N")</f>
        <v>N</v>
      </c>
      <c r="AB800" s="1294" t="str">
        <f>IF(ISNUMBER(SEARCH(kpi_catalog[[#Headers],[Campaign Name]],$Q800)),"Y","N")</f>
        <v>N</v>
      </c>
      <c r="AC800" s="1294" t="str">
        <f>IF(ISNUMBER(SEARCH(kpi_catalog[[#Headers],[Touchpoint]],$Q800)),"Y","N")</f>
        <v>N</v>
      </c>
      <c r="AD800" s="1294" t="str">
        <f>IF(ISNUMBER(SEARCH(kpi_catalog[[#Headers],[Campaign type]],$Q800)),"Y","N")</f>
        <v>N</v>
      </c>
      <c r="AE800" s="1294" t="str">
        <f>IF(ISNUMBER(SEARCH(kpi_catalog[[#Headers],[Product franchise]],$Q800)),"Y","N")</f>
        <v>N</v>
      </c>
      <c r="AF800" s="1294" t="str">
        <f>IF(ISNUMBER(SEARCH(kpi_catalog[[#Headers],[Product code]],$Q800)),"Y","N")</f>
        <v>N</v>
      </c>
      <c r="AG800" s="1323"/>
      <c r="AH800" s="1296"/>
      <c r="AI800" s="1297"/>
      <c r="AJ800" s="1297"/>
    </row>
    <row r="801" spans="1:36" ht="30" customHeight="1">
      <c r="A801" s="1282">
        <v>799</v>
      </c>
      <c r="B801" s="1344" t="s">
        <v>5999</v>
      </c>
      <c r="C801" s="1296"/>
      <c r="D801" s="1355" t="s">
        <v>4878</v>
      </c>
      <c r="E801" s="1355" t="s">
        <v>4878</v>
      </c>
      <c r="F801" s="1291" t="str">
        <f>F799 &amp; " - pp QoQ"</f>
        <v>Existing Prospects - pp QoQ</v>
      </c>
      <c r="G801" s="1291" t="s">
        <v>4352</v>
      </c>
      <c r="H801" s="1291" t="s">
        <v>4336</v>
      </c>
      <c r="I801" s="1355" t="s">
        <v>4811</v>
      </c>
      <c r="J801" s="1318" t="s">
        <v>4860</v>
      </c>
      <c r="K801" s="1291" t="s">
        <v>4861</v>
      </c>
      <c r="L801" s="1292" t="str">
        <f>IF(ISNUMBER(SEARCH(kpi_catalog[[#Headers],[Till Date]],K801)),"Y","N")</f>
        <v>N</v>
      </c>
      <c r="M801" s="1292" t="str">
        <f t="shared" si="23"/>
        <v>Y</v>
      </c>
      <c r="N801" s="1292" t="str">
        <f>IF(ISNUMBER(SEARCH(kpi_catalog[[#Headers],[YTD]],$K801)),"Y","N")</f>
        <v>N</v>
      </c>
      <c r="O801" s="1292" t="str">
        <f>IF(ISNUMBER(SEARCH(kpi_catalog[[#Headers],[MTD]],$K801)),"Y","N")</f>
        <v>N</v>
      </c>
      <c r="P801" s="1292" t="str">
        <f>IF(ISNUMBER(SEARCH(kpi_catalog[[#Headers],[Selected period]],$K801)),"Y","N")</f>
        <v>N</v>
      </c>
      <c r="Q801" s="1291" t="s">
        <v>4341</v>
      </c>
      <c r="R801" s="1292" t="str">
        <f>IF(ISNUMBER(SEARCH(kpi_catalog[[#Headers],[Division]],$Q801)),"Y","N")</f>
        <v>Y</v>
      </c>
      <c r="S801" s="1294" t="str">
        <f>IF(ISNUMBER(SEARCH(kpi_catalog[[#Headers],[Brand]],$Q801)),"Y","N")</f>
        <v>Y</v>
      </c>
      <c r="T801" s="1294" t="str">
        <f>IF(ISNUMBER(SEARCH(kpi_catalog[[#Headers],[Acquisition Period]],$Q801)),"Y","N")</f>
        <v>N</v>
      </c>
      <c r="U801" s="1294" t="str">
        <f>IF(ISNUMBER(SEARCH(kpi_catalog[[#Headers],[Engager Type]],$Q801)),"Y","N")</f>
        <v>N</v>
      </c>
      <c r="V801" s="1294" t="str">
        <f>IF(ISNUMBER(SEARCH(kpi_catalog[[#Headers],[Buyer Type]],$Q801)),"Y","N")</f>
        <v>N</v>
      </c>
      <c r="W801" s="1294" t="str">
        <f>IF(ISNUMBER(SEARCH(kpi_catalog[[#Headers],[Loyalty Filter]],$Q801)),"Y","N")</f>
        <v>N</v>
      </c>
      <c r="X801" s="1294" t="str">
        <f>IF(ISNUMBER(SEARCH(kpi_catalog[[#Headers],[Channel]],$Q801)),"Y","N")</f>
        <v>N</v>
      </c>
      <c r="Y801" s="1294" t="str">
        <f>IF(ISNUMBER(SEARCH(kpi_catalog[[#Headers],[Campaign ID]],$Q801)),"Y","N")</f>
        <v>N</v>
      </c>
      <c r="Z801" s="1294" t="str">
        <f>IF(ISNUMBER(SEARCH(kpi_catalog[[#Headers],[Channel]],$Q801)),"Y","N")</f>
        <v>N</v>
      </c>
      <c r="AA801" s="1294" t="str">
        <f>IF(ISNUMBER(SEARCH(kpi_catalog[[#Headers],[Campaign ID]],$Q801)),"Y","N")</f>
        <v>N</v>
      </c>
      <c r="AB801" s="1294" t="str">
        <f>IF(ISNUMBER(SEARCH(kpi_catalog[[#Headers],[Campaign Name]],$Q801)),"Y","N")</f>
        <v>N</v>
      </c>
      <c r="AC801" s="1294" t="str">
        <f>IF(ISNUMBER(SEARCH(kpi_catalog[[#Headers],[Touchpoint]],$Q801)),"Y","N")</f>
        <v>N</v>
      </c>
      <c r="AD801" s="1294" t="str">
        <f>IF(ISNUMBER(SEARCH(kpi_catalog[[#Headers],[Campaign type]],$Q801)),"Y","N")</f>
        <v>N</v>
      </c>
      <c r="AE801" s="1294" t="str">
        <f>IF(ISNUMBER(SEARCH(kpi_catalog[[#Headers],[Product franchise]],$Q801)),"Y","N")</f>
        <v>N</v>
      </c>
      <c r="AF801" s="1294" t="str">
        <f>IF(ISNUMBER(SEARCH(kpi_catalog[[#Headers],[Product code]],$Q801)),"Y","N")</f>
        <v>N</v>
      </c>
      <c r="AG801" s="1323"/>
      <c r="AH801" s="1296"/>
      <c r="AI801" s="1297"/>
      <c r="AJ801" s="1297"/>
    </row>
    <row r="802" spans="1:36" ht="30" customHeight="1">
      <c r="A802" s="1282">
        <v>800</v>
      </c>
      <c r="B802" s="1344" t="s">
        <v>6003</v>
      </c>
      <c r="C802" s="1296"/>
      <c r="D802" s="1355" t="s">
        <v>4879</v>
      </c>
      <c r="E802" s="1355" t="s">
        <v>4879</v>
      </c>
      <c r="F802" s="1291" t="s">
        <v>4879</v>
      </c>
      <c r="G802" s="1291" t="s">
        <v>3368</v>
      </c>
      <c r="H802" s="1291" t="s">
        <v>4336</v>
      </c>
      <c r="I802" s="1355" t="s">
        <v>4811</v>
      </c>
      <c r="J802" s="1318" t="s">
        <v>4860</v>
      </c>
      <c r="K802" s="1291" t="s">
        <v>4861</v>
      </c>
      <c r="L802" s="1292" t="str">
        <f>IF(ISNUMBER(SEARCH(kpi_catalog[[#Headers],[Till Date]],K802)),"Y","N")</f>
        <v>N</v>
      </c>
      <c r="M802" s="1292" t="str">
        <f t="shared" si="23"/>
        <v>Y</v>
      </c>
      <c r="N802" s="1292" t="str">
        <f>IF(ISNUMBER(SEARCH(kpi_catalog[[#Headers],[YTD]],$K802)),"Y","N")</f>
        <v>N</v>
      </c>
      <c r="O802" s="1292" t="str">
        <f>IF(ISNUMBER(SEARCH(kpi_catalog[[#Headers],[MTD]],$K802)),"Y","N")</f>
        <v>N</v>
      </c>
      <c r="P802" s="1292" t="str">
        <f>IF(ISNUMBER(SEARCH(kpi_catalog[[#Headers],[Selected period]],$K802)),"Y","N")</f>
        <v>N</v>
      </c>
      <c r="Q802" s="1291" t="s">
        <v>4341</v>
      </c>
      <c r="R802" s="1292" t="str">
        <f>IF(ISNUMBER(SEARCH(kpi_catalog[[#Headers],[Division]],$Q802)),"Y","N")</f>
        <v>Y</v>
      </c>
      <c r="S802" s="1294" t="str">
        <f>IF(ISNUMBER(SEARCH(kpi_catalog[[#Headers],[Brand]],$Q802)),"Y","N")</f>
        <v>Y</v>
      </c>
      <c r="T802" s="1294" t="str">
        <f>IF(ISNUMBER(SEARCH(kpi_catalog[[#Headers],[Acquisition Period]],$Q802)),"Y","N")</f>
        <v>N</v>
      </c>
      <c r="U802" s="1294" t="str">
        <f>IF(ISNUMBER(SEARCH(kpi_catalog[[#Headers],[Engager Type]],$Q802)),"Y","N")</f>
        <v>N</v>
      </c>
      <c r="V802" s="1294" t="str">
        <f>IF(ISNUMBER(SEARCH(kpi_catalog[[#Headers],[Buyer Type]],$Q802)),"Y","N")</f>
        <v>N</v>
      </c>
      <c r="W802" s="1294" t="str">
        <f>IF(ISNUMBER(SEARCH(kpi_catalog[[#Headers],[Loyalty Filter]],$Q802)),"Y","N")</f>
        <v>N</v>
      </c>
      <c r="X802" s="1294" t="str">
        <f>IF(ISNUMBER(SEARCH(kpi_catalog[[#Headers],[Channel]],$Q802)),"Y","N")</f>
        <v>N</v>
      </c>
      <c r="Y802" s="1294" t="str">
        <f>IF(ISNUMBER(SEARCH(kpi_catalog[[#Headers],[Campaign ID]],$Q802)),"Y","N")</f>
        <v>N</v>
      </c>
      <c r="Z802" s="1294" t="str">
        <f>IF(ISNUMBER(SEARCH(kpi_catalog[[#Headers],[Channel]],$Q802)),"Y","N")</f>
        <v>N</v>
      </c>
      <c r="AA802" s="1294" t="str">
        <f>IF(ISNUMBER(SEARCH(kpi_catalog[[#Headers],[Campaign ID]],$Q802)),"Y","N")</f>
        <v>N</v>
      </c>
      <c r="AB802" s="1294" t="str">
        <f>IF(ISNUMBER(SEARCH(kpi_catalog[[#Headers],[Campaign Name]],$Q802)),"Y","N")</f>
        <v>N</v>
      </c>
      <c r="AC802" s="1294" t="str">
        <f>IF(ISNUMBER(SEARCH(kpi_catalog[[#Headers],[Touchpoint]],$Q802)),"Y","N")</f>
        <v>N</v>
      </c>
      <c r="AD802" s="1294" t="str">
        <f>IF(ISNUMBER(SEARCH(kpi_catalog[[#Headers],[Campaign type]],$Q802)),"Y","N")</f>
        <v>N</v>
      </c>
      <c r="AE802" s="1294" t="str">
        <f>IF(ISNUMBER(SEARCH(kpi_catalog[[#Headers],[Product franchise]],$Q802)),"Y","N")</f>
        <v>N</v>
      </c>
      <c r="AF802" s="1294" t="str">
        <f>IF(ISNUMBER(SEARCH(kpi_catalog[[#Headers],[Product code]],$Q802)),"Y","N")</f>
        <v>N</v>
      </c>
      <c r="AG802" s="1323"/>
      <c r="AH802" s="1296"/>
      <c r="AI802" s="1297"/>
      <c r="AJ802" s="1297"/>
    </row>
    <row r="803" spans="1:36" ht="30" customHeight="1">
      <c r="A803" s="1282">
        <v>801</v>
      </c>
      <c r="B803" s="1344" t="s">
        <v>6003</v>
      </c>
      <c r="C803" s="1296"/>
      <c r="D803" s="1355" t="s">
        <v>4879</v>
      </c>
      <c r="E803" s="1355" t="s">
        <v>4879</v>
      </c>
      <c r="F803" s="1291" t="str">
        <f>F802 &amp; " - %"</f>
        <v>Newly Acquired (Prospects) - Engaged - %</v>
      </c>
      <c r="G803" s="1291" t="s">
        <v>4339</v>
      </c>
      <c r="H803" s="1291" t="s">
        <v>4336</v>
      </c>
      <c r="I803" s="1355" t="s">
        <v>4811</v>
      </c>
      <c r="J803" s="1318" t="s">
        <v>4860</v>
      </c>
      <c r="K803" s="1291" t="s">
        <v>4861</v>
      </c>
      <c r="L803" s="1292" t="str">
        <f>IF(ISNUMBER(SEARCH(kpi_catalog[[#Headers],[Till Date]],K803)),"Y","N")</f>
        <v>N</v>
      </c>
      <c r="M803" s="1292" t="str">
        <f t="shared" si="23"/>
        <v>Y</v>
      </c>
      <c r="N803" s="1292" t="str">
        <f>IF(ISNUMBER(SEARCH(kpi_catalog[[#Headers],[YTD]],$K803)),"Y","N")</f>
        <v>N</v>
      </c>
      <c r="O803" s="1292" t="str">
        <f>IF(ISNUMBER(SEARCH(kpi_catalog[[#Headers],[MTD]],$K803)),"Y","N")</f>
        <v>N</v>
      </c>
      <c r="P803" s="1292" t="str">
        <f>IF(ISNUMBER(SEARCH(kpi_catalog[[#Headers],[Selected period]],$K803)),"Y","N")</f>
        <v>N</v>
      </c>
      <c r="Q803" s="1291" t="s">
        <v>4341</v>
      </c>
      <c r="R803" s="1292" t="str">
        <f>IF(ISNUMBER(SEARCH(kpi_catalog[[#Headers],[Division]],$Q803)),"Y","N")</f>
        <v>Y</v>
      </c>
      <c r="S803" s="1294" t="str">
        <f>IF(ISNUMBER(SEARCH(kpi_catalog[[#Headers],[Brand]],$Q803)),"Y","N")</f>
        <v>Y</v>
      </c>
      <c r="T803" s="1294" t="str">
        <f>IF(ISNUMBER(SEARCH(kpi_catalog[[#Headers],[Acquisition Period]],$Q803)),"Y","N")</f>
        <v>N</v>
      </c>
      <c r="U803" s="1294" t="str">
        <f>IF(ISNUMBER(SEARCH(kpi_catalog[[#Headers],[Engager Type]],$Q803)),"Y","N")</f>
        <v>N</v>
      </c>
      <c r="V803" s="1294" t="str">
        <f>IF(ISNUMBER(SEARCH(kpi_catalog[[#Headers],[Buyer Type]],$Q803)),"Y","N")</f>
        <v>N</v>
      </c>
      <c r="W803" s="1294" t="str">
        <f>IF(ISNUMBER(SEARCH(kpi_catalog[[#Headers],[Loyalty Filter]],$Q803)),"Y","N")</f>
        <v>N</v>
      </c>
      <c r="X803" s="1294" t="str">
        <f>IF(ISNUMBER(SEARCH(kpi_catalog[[#Headers],[Channel]],$Q803)),"Y","N")</f>
        <v>N</v>
      </c>
      <c r="Y803" s="1294" t="str">
        <f>IF(ISNUMBER(SEARCH(kpi_catalog[[#Headers],[Campaign ID]],$Q803)),"Y","N")</f>
        <v>N</v>
      </c>
      <c r="Z803" s="1294" t="str">
        <f>IF(ISNUMBER(SEARCH(kpi_catalog[[#Headers],[Channel]],$Q803)),"Y","N")</f>
        <v>N</v>
      </c>
      <c r="AA803" s="1294" t="str">
        <f>IF(ISNUMBER(SEARCH(kpi_catalog[[#Headers],[Campaign ID]],$Q803)),"Y","N")</f>
        <v>N</v>
      </c>
      <c r="AB803" s="1294" t="str">
        <f>IF(ISNUMBER(SEARCH(kpi_catalog[[#Headers],[Campaign Name]],$Q803)),"Y","N")</f>
        <v>N</v>
      </c>
      <c r="AC803" s="1294" t="str">
        <f>IF(ISNUMBER(SEARCH(kpi_catalog[[#Headers],[Touchpoint]],$Q803)),"Y","N")</f>
        <v>N</v>
      </c>
      <c r="AD803" s="1294" t="str">
        <f>IF(ISNUMBER(SEARCH(kpi_catalog[[#Headers],[Campaign type]],$Q803)),"Y","N")</f>
        <v>N</v>
      </c>
      <c r="AE803" s="1294" t="str">
        <f>IF(ISNUMBER(SEARCH(kpi_catalog[[#Headers],[Product franchise]],$Q803)),"Y","N")</f>
        <v>N</v>
      </c>
      <c r="AF803" s="1294" t="str">
        <f>IF(ISNUMBER(SEARCH(kpi_catalog[[#Headers],[Product code]],$Q803)),"Y","N")</f>
        <v>N</v>
      </c>
      <c r="AG803" s="1323"/>
      <c r="AH803" s="1296"/>
      <c r="AI803" s="1297"/>
      <c r="AJ803" s="1297"/>
    </row>
    <row r="804" spans="1:36" ht="30" customHeight="1">
      <c r="A804" s="1282">
        <v>802</v>
      </c>
      <c r="B804" s="1344" t="s">
        <v>6003</v>
      </c>
      <c r="C804" s="1296"/>
      <c r="D804" s="1355" t="s">
        <v>4879</v>
      </c>
      <c r="E804" s="1355" t="s">
        <v>4879</v>
      </c>
      <c r="F804" s="1291" t="str">
        <f>F802 &amp; " - pp QoQ"</f>
        <v>Newly Acquired (Prospects) - Engaged - pp QoQ</v>
      </c>
      <c r="G804" s="1291" t="s">
        <v>4352</v>
      </c>
      <c r="H804" s="1291" t="s">
        <v>4336</v>
      </c>
      <c r="I804" s="1355" t="s">
        <v>4811</v>
      </c>
      <c r="J804" s="1318" t="s">
        <v>4860</v>
      </c>
      <c r="K804" s="1291" t="s">
        <v>4861</v>
      </c>
      <c r="L804" s="1292" t="str">
        <f>IF(ISNUMBER(SEARCH(kpi_catalog[[#Headers],[Till Date]],K804)),"Y","N")</f>
        <v>N</v>
      </c>
      <c r="M804" s="1292" t="str">
        <f t="shared" si="23"/>
        <v>Y</v>
      </c>
      <c r="N804" s="1292" t="str">
        <f>IF(ISNUMBER(SEARCH(kpi_catalog[[#Headers],[YTD]],$K804)),"Y","N")</f>
        <v>N</v>
      </c>
      <c r="O804" s="1292" t="str">
        <f>IF(ISNUMBER(SEARCH(kpi_catalog[[#Headers],[MTD]],$K804)),"Y","N")</f>
        <v>N</v>
      </c>
      <c r="P804" s="1292" t="str">
        <f>IF(ISNUMBER(SEARCH(kpi_catalog[[#Headers],[Selected period]],$K804)),"Y","N")</f>
        <v>N</v>
      </c>
      <c r="Q804" s="1291" t="s">
        <v>4341</v>
      </c>
      <c r="R804" s="1292" t="str">
        <f>IF(ISNUMBER(SEARCH(kpi_catalog[[#Headers],[Division]],$Q804)),"Y","N")</f>
        <v>Y</v>
      </c>
      <c r="S804" s="1294" t="str">
        <f>IF(ISNUMBER(SEARCH(kpi_catalog[[#Headers],[Brand]],$Q804)),"Y","N")</f>
        <v>Y</v>
      </c>
      <c r="T804" s="1294" t="str">
        <f>IF(ISNUMBER(SEARCH(kpi_catalog[[#Headers],[Acquisition Period]],$Q804)),"Y","N")</f>
        <v>N</v>
      </c>
      <c r="U804" s="1294" t="str">
        <f>IF(ISNUMBER(SEARCH(kpi_catalog[[#Headers],[Engager Type]],$Q804)),"Y","N")</f>
        <v>N</v>
      </c>
      <c r="V804" s="1294" t="str">
        <f>IF(ISNUMBER(SEARCH(kpi_catalog[[#Headers],[Buyer Type]],$Q804)),"Y","N")</f>
        <v>N</v>
      </c>
      <c r="W804" s="1294" t="str">
        <f>IF(ISNUMBER(SEARCH(kpi_catalog[[#Headers],[Loyalty Filter]],$Q804)),"Y","N")</f>
        <v>N</v>
      </c>
      <c r="X804" s="1294" t="str">
        <f>IF(ISNUMBER(SEARCH(kpi_catalog[[#Headers],[Channel]],$Q804)),"Y","N")</f>
        <v>N</v>
      </c>
      <c r="Y804" s="1294" t="str">
        <f>IF(ISNUMBER(SEARCH(kpi_catalog[[#Headers],[Campaign ID]],$Q804)),"Y","N")</f>
        <v>N</v>
      </c>
      <c r="Z804" s="1294" t="str">
        <f>IF(ISNUMBER(SEARCH(kpi_catalog[[#Headers],[Channel]],$Q804)),"Y","N")</f>
        <v>N</v>
      </c>
      <c r="AA804" s="1294" t="str">
        <f>IF(ISNUMBER(SEARCH(kpi_catalog[[#Headers],[Campaign ID]],$Q804)),"Y","N")</f>
        <v>N</v>
      </c>
      <c r="AB804" s="1294" t="str">
        <f>IF(ISNUMBER(SEARCH(kpi_catalog[[#Headers],[Campaign Name]],$Q804)),"Y","N")</f>
        <v>N</v>
      </c>
      <c r="AC804" s="1294" t="str">
        <f>IF(ISNUMBER(SEARCH(kpi_catalog[[#Headers],[Touchpoint]],$Q804)),"Y","N")</f>
        <v>N</v>
      </c>
      <c r="AD804" s="1294" t="str">
        <f>IF(ISNUMBER(SEARCH(kpi_catalog[[#Headers],[Campaign type]],$Q804)),"Y","N")</f>
        <v>N</v>
      </c>
      <c r="AE804" s="1294" t="str">
        <f>IF(ISNUMBER(SEARCH(kpi_catalog[[#Headers],[Product franchise]],$Q804)),"Y","N")</f>
        <v>N</v>
      </c>
      <c r="AF804" s="1294" t="str">
        <f>IF(ISNUMBER(SEARCH(kpi_catalog[[#Headers],[Product code]],$Q804)),"Y","N")</f>
        <v>N</v>
      </c>
      <c r="AG804" s="1323"/>
      <c r="AH804" s="1296"/>
      <c r="AI804" s="1297"/>
      <c r="AJ804" s="1297"/>
    </row>
    <row r="805" spans="1:36" ht="30" customHeight="1">
      <c r="A805" s="1282">
        <v>803</v>
      </c>
      <c r="B805" s="1344" t="s">
        <v>6003</v>
      </c>
      <c r="C805" s="1296"/>
      <c r="D805" s="1355" t="s">
        <v>4880</v>
      </c>
      <c r="E805" s="1355" t="s">
        <v>4880</v>
      </c>
      <c r="F805" s="1291" t="s">
        <v>4880</v>
      </c>
      <c r="G805" s="1291" t="s">
        <v>3368</v>
      </c>
      <c r="H805" s="1291" t="s">
        <v>4336</v>
      </c>
      <c r="I805" s="1355" t="s">
        <v>4811</v>
      </c>
      <c r="J805" s="1318" t="s">
        <v>4860</v>
      </c>
      <c r="K805" s="1291" t="s">
        <v>4861</v>
      </c>
      <c r="L805" s="1292" t="str">
        <f>IF(ISNUMBER(SEARCH(kpi_catalog[[#Headers],[Till Date]],K805)),"Y","N")</f>
        <v>N</v>
      </c>
      <c r="M805" s="1292" t="str">
        <f t="shared" si="23"/>
        <v>Y</v>
      </c>
      <c r="N805" s="1292" t="str">
        <f>IF(ISNUMBER(SEARCH(kpi_catalog[[#Headers],[YTD]],$K805)),"Y","N")</f>
        <v>N</v>
      </c>
      <c r="O805" s="1292" t="str">
        <f>IF(ISNUMBER(SEARCH(kpi_catalog[[#Headers],[MTD]],$K805)),"Y","N")</f>
        <v>N</v>
      </c>
      <c r="P805" s="1292" t="str">
        <f>IF(ISNUMBER(SEARCH(kpi_catalog[[#Headers],[Selected period]],$K805)),"Y","N")</f>
        <v>N</v>
      </c>
      <c r="Q805" s="1291" t="s">
        <v>4341</v>
      </c>
      <c r="R805" s="1292" t="str">
        <f>IF(ISNUMBER(SEARCH(kpi_catalog[[#Headers],[Division]],$Q805)),"Y","N")</f>
        <v>Y</v>
      </c>
      <c r="S805" s="1294" t="str">
        <f>IF(ISNUMBER(SEARCH(kpi_catalog[[#Headers],[Brand]],$Q805)),"Y","N")</f>
        <v>Y</v>
      </c>
      <c r="T805" s="1294" t="str">
        <f>IF(ISNUMBER(SEARCH(kpi_catalog[[#Headers],[Acquisition Period]],$Q805)),"Y","N")</f>
        <v>N</v>
      </c>
      <c r="U805" s="1294" t="str">
        <f>IF(ISNUMBER(SEARCH(kpi_catalog[[#Headers],[Engager Type]],$Q805)),"Y","N")</f>
        <v>N</v>
      </c>
      <c r="V805" s="1294" t="str">
        <f>IF(ISNUMBER(SEARCH(kpi_catalog[[#Headers],[Buyer Type]],$Q805)),"Y","N")</f>
        <v>N</v>
      </c>
      <c r="W805" s="1294" t="str">
        <f>IF(ISNUMBER(SEARCH(kpi_catalog[[#Headers],[Loyalty Filter]],$Q805)),"Y","N")</f>
        <v>N</v>
      </c>
      <c r="X805" s="1294" t="str">
        <f>IF(ISNUMBER(SEARCH(kpi_catalog[[#Headers],[Channel]],$Q805)),"Y","N")</f>
        <v>N</v>
      </c>
      <c r="Y805" s="1294" t="str">
        <f>IF(ISNUMBER(SEARCH(kpi_catalog[[#Headers],[Campaign ID]],$Q805)),"Y","N")</f>
        <v>N</v>
      </c>
      <c r="Z805" s="1294" t="str">
        <f>IF(ISNUMBER(SEARCH(kpi_catalog[[#Headers],[Channel]],$Q805)),"Y","N")</f>
        <v>N</v>
      </c>
      <c r="AA805" s="1294" t="str">
        <f>IF(ISNUMBER(SEARCH(kpi_catalog[[#Headers],[Campaign ID]],$Q805)),"Y","N")</f>
        <v>N</v>
      </c>
      <c r="AB805" s="1294" t="str">
        <f>IF(ISNUMBER(SEARCH(kpi_catalog[[#Headers],[Campaign Name]],$Q805)),"Y","N")</f>
        <v>N</v>
      </c>
      <c r="AC805" s="1294" t="str">
        <f>IF(ISNUMBER(SEARCH(kpi_catalog[[#Headers],[Touchpoint]],$Q805)),"Y","N")</f>
        <v>N</v>
      </c>
      <c r="AD805" s="1294" t="str">
        <f>IF(ISNUMBER(SEARCH(kpi_catalog[[#Headers],[Campaign type]],$Q805)),"Y","N")</f>
        <v>N</v>
      </c>
      <c r="AE805" s="1294" t="str">
        <f>IF(ISNUMBER(SEARCH(kpi_catalog[[#Headers],[Product franchise]],$Q805)),"Y","N")</f>
        <v>N</v>
      </c>
      <c r="AF805" s="1294" t="str">
        <f>IF(ISNUMBER(SEARCH(kpi_catalog[[#Headers],[Product code]],$Q805)),"Y","N")</f>
        <v>N</v>
      </c>
      <c r="AG805" s="1323"/>
      <c r="AH805" s="1296"/>
      <c r="AI805" s="1297"/>
      <c r="AJ805" s="1297"/>
    </row>
    <row r="806" spans="1:36" ht="30" customHeight="1">
      <c r="A806" s="1282">
        <v>804</v>
      </c>
      <c r="B806" s="1344" t="s">
        <v>6003</v>
      </c>
      <c r="C806" s="1296"/>
      <c r="D806" s="1355" t="s">
        <v>4880</v>
      </c>
      <c r="E806" s="1355" t="s">
        <v>4880</v>
      </c>
      <c r="F806" s="1291" t="str">
        <f>F805 &amp; " - %"</f>
        <v>Newly Acquired (Prospects) - Non-Engaged - %</v>
      </c>
      <c r="G806" s="1291" t="s">
        <v>4339</v>
      </c>
      <c r="H806" s="1291" t="s">
        <v>4336</v>
      </c>
      <c r="I806" s="1355" t="s">
        <v>4811</v>
      </c>
      <c r="J806" s="1318" t="s">
        <v>4860</v>
      </c>
      <c r="K806" s="1291" t="s">
        <v>4861</v>
      </c>
      <c r="L806" s="1292" t="str">
        <f>IF(ISNUMBER(SEARCH(kpi_catalog[[#Headers],[Till Date]],K806)),"Y","N")</f>
        <v>N</v>
      </c>
      <c r="M806" s="1292" t="str">
        <f t="shared" si="23"/>
        <v>Y</v>
      </c>
      <c r="N806" s="1292" t="str">
        <f>IF(ISNUMBER(SEARCH(kpi_catalog[[#Headers],[YTD]],$K806)),"Y","N")</f>
        <v>N</v>
      </c>
      <c r="O806" s="1292" t="str">
        <f>IF(ISNUMBER(SEARCH(kpi_catalog[[#Headers],[MTD]],$K806)),"Y","N")</f>
        <v>N</v>
      </c>
      <c r="P806" s="1292" t="str">
        <f>IF(ISNUMBER(SEARCH(kpi_catalog[[#Headers],[Selected period]],$K806)),"Y","N")</f>
        <v>N</v>
      </c>
      <c r="Q806" s="1291" t="s">
        <v>4341</v>
      </c>
      <c r="R806" s="1292" t="str">
        <f>IF(ISNUMBER(SEARCH(kpi_catalog[[#Headers],[Division]],$Q806)),"Y","N")</f>
        <v>Y</v>
      </c>
      <c r="S806" s="1294" t="str">
        <f>IF(ISNUMBER(SEARCH(kpi_catalog[[#Headers],[Brand]],$Q806)),"Y","N")</f>
        <v>Y</v>
      </c>
      <c r="T806" s="1294" t="str">
        <f>IF(ISNUMBER(SEARCH(kpi_catalog[[#Headers],[Acquisition Period]],$Q806)),"Y","N")</f>
        <v>N</v>
      </c>
      <c r="U806" s="1294" t="str">
        <f>IF(ISNUMBER(SEARCH(kpi_catalog[[#Headers],[Engager Type]],$Q806)),"Y","N")</f>
        <v>N</v>
      </c>
      <c r="V806" s="1294" t="str">
        <f>IF(ISNUMBER(SEARCH(kpi_catalog[[#Headers],[Buyer Type]],$Q806)),"Y","N")</f>
        <v>N</v>
      </c>
      <c r="W806" s="1294" t="str">
        <f>IF(ISNUMBER(SEARCH(kpi_catalog[[#Headers],[Loyalty Filter]],$Q806)),"Y","N")</f>
        <v>N</v>
      </c>
      <c r="X806" s="1294" t="str">
        <f>IF(ISNUMBER(SEARCH(kpi_catalog[[#Headers],[Channel]],$Q806)),"Y","N")</f>
        <v>N</v>
      </c>
      <c r="Y806" s="1294" t="str">
        <f>IF(ISNUMBER(SEARCH(kpi_catalog[[#Headers],[Campaign ID]],$Q806)),"Y","N")</f>
        <v>N</v>
      </c>
      <c r="Z806" s="1294" t="str">
        <f>IF(ISNUMBER(SEARCH(kpi_catalog[[#Headers],[Channel]],$Q806)),"Y","N")</f>
        <v>N</v>
      </c>
      <c r="AA806" s="1294" t="str">
        <f>IF(ISNUMBER(SEARCH(kpi_catalog[[#Headers],[Campaign ID]],$Q806)),"Y","N")</f>
        <v>N</v>
      </c>
      <c r="AB806" s="1294" t="str">
        <f>IF(ISNUMBER(SEARCH(kpi_catalog[[#Headers],[Campaign Name]],$Q806)),"Y","N")</f>
        <v>N</v>
      </c>
      <c r="AC806" s="1294" t="str">
        <f>IF(ISNUMBER(SEARCH(kpi_catalog[[#Headers],[Touchpoint]],$Q806)),"Y","N")</f>
        <v>N</v>
      </c>
      <c r="AD806" s="1294" t="str">
        <f>IF(ISNUMBER(SEARCH(kpi_catalog[[#Headers],[Campaign type]],$Q806)),"Y","N")</f>
        <v>N</v>
      </c>
      <c r="AE806" s="1294" t="str">
        <f>IF(ISNUMBER(SEARCH(kpi_catalog[[#Headers],[Product franchise]],$Q806)),"Y","N")</f>
        <v>N</v>
      </c>
      <c r="AF806" s="1294" t="str">
        <f>IF(ISNUMBER(SEARCH(kpi_catalog[[#Headers],[Product code]],$Q806)),"Y","N")</f>
        <v>N</v>
      </c>
      <c r="AG806" s="1323"/>
      <c r="AH806" s="1296"/>
      <c r="AI806" s="1297"/>
      <c r="AJ806" s="1297"/>
    </row>
    <row r="807" spans="1:36" ht="30" customHeight="1">
      <c r="A807" s="1282">
        <v>805</v>
      </c>
      <c r="B807" s="1344" t="s">
        <v>6003</v>
      </c>
      <c r="C807" s="1296"/>
      <c r="D807" s="1355" t="s">
        <v>4880</v>
      </c>
      <c r="E807" s="1355" t="s">
        <v>4880</v>
      </c>
      <c r="F807" s="1291" t="str">
        <f>F805 &amp; " - pp QoQ"</f>
        <v>Newly Acquired (Prospects) - Non-Engaged - pp QoQ</v>
      </c>
      <c r="G807" s="1291" t="s">
        <v>4352</v>
      </c>
      <c r="H807" s="1291" t="s">
        <v>4336</v>
      </c>
      <c r="I807" s="1355" t="s">
        <v>4811</v>
      </c>
      <c r="J807" s="1318" t="s">
        <v>4860</v>
      </c>
      <c r="K807" s="1291" t="s">
        <v>4861</v>
      </c>
      <c r="L807" s="1292" t="str">
        <f>IF(ISNUMBER(SEARCH(kpi_catalog[[#Headers],[Till Date]],K807)),"Y","N")</f>
        <v>N</v>
      </c>
      <c r="M807" s="1292" t="str">
        <f t="shared" si="23"/>
        <v>Y</v>
      </c>
      <c r="N807" s="1292" t="str">
        <f>IF(ISNUMBER(SEARCH(kpi_catalog[[#Headers],[YTD]],$K807)),"Y","N")</f>
        <v>N</v>
      </c>
      <c r="O807" s="1292" t="str">
        <f>IF(ISNUMBER(SEARCH(kpi_catalog[[#Headers],[MTD]],$K807)),"Y","N")</f>
        <v>N</v>
      </c>
      <c r="P807" s="1292" t="str">
        <f>IF(ISNUMBER(SEARCH(kpi_catalog[[#Headers],[Selected period]],$K807)),"Y","N")</f>
        <v>N</v>
      </c>
      <c r="Q807" s="1291" t="s">
        <v>4341</v>
      </c>
      <c r="R807" s="1292" t="str">
        <f>IF(ISNUMBER(SEARCH(kpi_catalog[[#Headers],[Division]],$Q807)),"Y","N")</f>
        <v>Y</v>
      </c>
      <c r="S807" s="1294" t="str">
        <f>IF(ISNUMBER(SEARCH(kpi_catalog[[#Headers],[Brand]],$Q807)),"Y","N")</f>
        <v>Y</v>
      </c>
      <c r="T807" s="1294" t="str">
        <f>IF(ISNUMBER(SEARCH(kpi_catalog[[#Headers],[Acquisition Period]],$Q807)),"Y","N")</f>
        <v>N</v>
      </c>
      <c r="U807" s="1294" t="str">
        <f>IF(ISNUMBER(SEARCH(kpi_catalog[[#Headers],[Engager Type]],$Q807)),"Y","N")</f>
        <v>N</v>
      </c>
      <c r="V807" s="1294" t="str">
        <f>IF(ISNUMBER(SEARCH(kpi_catalog[[#Headers],[Buyer Type]],$Q807)),"Y","N")</f>
        <v>N</v>
      </c>
      <c r="W807" s="1294" t="str">
        <f>IF(ISNUMBER(SEARCH(kpi_catalog[[#Headers],[Loyalty Filter]],$Q807)),"Y","N")</f>
        <v>N</v>
      </c>
      <c r="X807" s="1294" t="str">
        <f>IF(ISNUMBER(SEARCH(kpi_catalog[[#Headers],[Channel]],$Q807)),"Y","N")</f>
        <v>N</v>
      </c>
      <c r="Y807" s="1294" t="str">
        <f>IF(ISNUMBER(SEARCH(kpi_catalog[[#Headers],[Campaign ID]],$Q807)),"Y","N")</f>
        <v>N</v>
      </c>
      <c r="Z807" s="1294" t="str">
        <f>IF(ISNUMBER(SEARCH(kpi_catalog[[#Headers],[Channel]],$Q807)),"Y","N")</f>
        <v>N</v>
      </c>
      <c r="AA807" s="1294" t="str">
        <f>IF(ISNUMBER(SEARCH(kpi_catalog[[#Headers],[Campaign ID]],$Q807)),"Y","N")</f>
        <v>N</v>
      </c>
      <c r="AB807" s="1294" t="str">
        <f>IF(ISNUMBER(SEARCH(kpi_catalog[[#Headers],[Campaign Name]],$Q807)),"Y","N")</f>
        <v>N</v>
      </c>
      <c r="AC807" s="1294" t="str">
        <f>IF(ISNUMBER(SEARCH(kpi_catalog[[#Headers],[Touchpoint]],$Q807)),"Y","N")</f>
        <v>N</v>
      </c>
      <c r="AD807" s="1294" t="str">
        <f>IF(ISNUMBER(SEARCH(kpi_catalog[[#Headers],[Campaign type]],$Q807)),"Y","N")</f>
        <v>N</v>
      </c>
      <c r="AE807" s="1294" t="str">
        <f>IF(ISNUMBER(SEARCH(kpi_catalog[[#Headers],[Product franchise]],$Q807)),"Y","N")</f>
        <v>N</v>
      </c>
      <c r="AF807" s="1294" t="str">
        <f>IF(ISNUMBER(SEARCH(kpi_catalog[[#Headers],[Product code]],$Q807)),"Y","N")</f>
        <v>N</v>
      </c>
      <c r="AG807" s="1323"/>
      <c r="AH807" s="1296"/>
      <c r="AI807" s="1297"/>
      <c r="AJ807" s="1297"/>
    </row>
    <row r="808" spans="1:36" ht="30" customHeight="1">
      <c r="A808" s="1282">
        <v>806</v>
      </c>
      <c r="B808" s="1344" t="s">
        <v>5999</v>
      </c>
      <c r="C808" s="1296"/>
      <c r="D808" s="1355" t="s">
        <v>4881</v>
      </c>
      <c r="E808" s="1355" t="s">
        <v>4881</v>
      </c>
      <c r="F808" s="1291" t="s">
        <v>4881</v>
      </c>
      <c r="G808" s="1291" t="s">
        <v>3368</v>
      </c>
      <c r="H808" s="1291" t="s">
        <v>4336</v>
      </c>
      <c r="I808" s="1355" t="s">
        <v>4811</v>
      </c>
      <c r="J808" s="1318" t="s">
        <v>4860</v>
      </c>
      <c r="K808" s="1291" t="s">
        <v>4861</v>
      </c>
      <c r="L808" s="1292" t="str">
        <f>IF(ISNUMBER(SEARCH(kpi_catalog[[#Headers],[Till Date]],K808)),"Y","N")</f>
        <v>N</v>
      </c>
      <c r="M808" s="1292" t="str">
        <f t="shared" si="23"/>
        <v>Y</v>
      </c>
      <c r="N808" s="1292" t="str">
        <f>IF(ISNUMBER(SEARCH(kpi_catalog[[#Headers],[YTD]],$K808)),"Y","N")</f>
        <v>N</v>
      </c>
      <c r="O808" s="1292" t="str">
        <f>IF(ISNUMBER(SEARCH(kpi_catalog[[#Headers],[MTD]],$K808)),"Y","N")</f>
        <v>N</v>
      </c>
      <c r="P808" s="1292" t="str">
        <f>IF(ISNUMBER(SEARCH(kpi_catalog[[#Headers],[Selected period]],$K808)),"Y","N")</f>
        <v>N</v>
      </c>
      <c r="Q808" s="1291" t="s">
        <v>4341</v>
      </c>
      <c r="R808" s="1292" t="str">
        <f>IF(ISNUMBER(SEARCH(kpi_catalog[[#Headers],[Division]],$Q808)),"Y","N")</f>
        <v>Y</v>
      </c>
      <c r="S808" s="1294" t="str">
        <f>IF(ISNUMBER(SEARCH(kpi_catalog[[#Headers],[Brand]],$Q808)),"Y","N")</f>
        <v>Y</v>
      </c>
      <c r="T808" s="1294" t="str">
        <f>IF(ISNUMBER(SEARCH(kpi_catalog[[#Headers],[Acquisition Period]],$Q808)),"Y","N")</f>
        <v>N</v>
      </c>
      <c r="U808" s="1294" t="str">
        <f>IF(ISNUMBER(SEARCH(kpi_catalog[[#Headers],[Engager Type]],$Q808)),"Y","N")</f>
        <v>N</v>
      </c>
      <c r="V808" s="1294" t="str">
        <f>IF(ISNUMBER(SEARCH(kpi_catalog[[#Headers],[Buyer Type]],$Q808)),"Y","N")</f>
        <v>N</v>
      </c>
      <c r="W808" s="1294" t="str">
        <f>IF(ISNUMBER(SEARCH(kpi_catalog[[#Headers],[Loyalty Filter]],$Q808)),"Y","N")</f>
        <v>N</v>
      </c>
      <c r="X808" s="1294" t="str">
        <f>IF(ISNUMBER(SEARCH(kpi_catalog[[#Headers],[Channel]],$Q808)),"Y","N")</f>
        <v>N</v>
      </c>
      <c r="Y808" s="1294" t="str">
        <f>IF(ISNUMBER(SEARCH(kpi_catalog[[#Headers],[Campaign ID]],$Q808)),"Y","N")</f>
        <v>N</v>
      </c>
      <c r="Z808" s="1294" t="str">
        <f>IF(ISNUMBER(SEARCH(kpi_catalog[[#Headers],[Channel]],$Q808)),"Y","N")</f>
        <v>N</v>
      </c>
      <c r="AA808" s="1294" t="str">
        <f>IF(ISNUMBER(SEARCH(kpi_catalog[[#Headers],[Campaign ID]],$Q808)),"Y","N")</f>
        <v>N</v>
      </c>
      <c r="AB808" s="1294" t="str">
        <f>IF(ISNUMBER(SEARCH(kpi_catalog[[#Headers],[Campaign Name]],$Q808)),"Y","N")</f>
        <v>N</v>
      </c>
      <c r="AC808" s="1294" t="str">
        <f>IF(ISNUMBER(SEARCH(kpi_catalog[[#Headers],[Touchpoint]],$Q808)),"Y","N")</f>
        <v>N</v>
      </c>
      <c r="AD808" s="1294" t="str">
        <f>IF(ISNUMBER(SEARCH(kpi_catalog[[#Headers],[Campaign type]],$Q808)),"Y","N")</f>
        <v>N</v>
      </c>
      <c r="AE808" s="1294" t="str">
        <f>IF(ISNUMBER(SEARCH(kpi_catalog[[#Headers],[Product franchise]],$Q808)),"Y","N")</f>
        <v>N</v>
      </c>
      <c r="AF808" s="1294" t="str">
        <f>IF(ISNUMBER(SEARCH(kpi_catalog[[#Headers],[Product code]],$Q808)),"Y","N")</f>
        <v>N</v>
      </c>
      <c r="AG808" s="1323"/>
      <c r="AH808" s="1296"/>
      <c r="AI808" s="1297"/>
      <c r="AJ808" s="1297"/>
    </row>
    <row r="809" spans="1:36" ht="30" customHeight="1">
      <c r="A809" s="1282">
        <v>807</v>
      </c>
      <c r="B809" s="1344" t="s">
        <v>5999</v>
      </c>
      <c r="C809" s="1296"/>
      <c r="D809" s="1355" t="s">
        <v>4881</v>
      </c>
      <c r="E809" s="1355" t="s">
        <v>4881</v>
      </c>
      <c r="F809" s="1291" t="str">
        <f>F808 &amp; " - %"</f>
        <v>Existing Prospects - Engaged - %</v>
      </c>
      <c r="G809" s="1291" t="s">
        <v>4339</v>
      </c>
      <c r="H809" s="1291" t="s">
        <v>4336</v>
      </c>
      <c r="I809" s="1355" t="s">
        <v>4811</v>
      </c>
      <c r="J809" s="1318" t="s">
        <v>4860</v>
      </c>
      <c r="K809" s="1291" t="s">
        <v>4861</v>
      </c>
      <c r="L809" s="1292" t="str">
        <f>IF(ISNUMBER(SEARCH(kpi_catalog[[#Headers],[Till Date]],K809)),"Y","N")</f>
        <v>N</v>
      </c>
      <c r="M809" s="1292" t="str">
        <f t="shared" si="23"/>
        <v>Y</v>
      </c>
      <c r="N809" s="1292" t="str">
        <f>IF(ISNUMBER(SEARCH(kpi_catalog[[#Headers],[YTD]],$K809)),"Y","N")</f>
        <v>N</v>
      </c>
      <c r="O809" s="1292" t="str">
        <f>IF(ISNUMBER(SEARCH(kpi_catalog[[#Headers],[MTD]],$K809)),"Y","N")</f>
        <v>N</v>
      </c>
      <c r="P809" s="1292" t="str">
        <f>IF(ISNUMBER(SEARCH(kpi_catalog[[#Headers],[Selected period]],$K809)),"Y","N")</f>
        <v>N</v>
      </c>
      <c r="Q809" s="1291" t="s">
        <v>4341</v>
      </c>
      <c r="R809" s="1292" t="str">
        <f>IF(ISNUMBER(SEARCH(kpi_catalog[[#Headers],[Division]],$Q809)),"Y","N")</f>
        <v>Y</v>
      </c>
      <c r="S809" s="1294" t="str">
        <f>IF(ISNUMBER(SEARCH(kpi_catalog[[#Headers],[Brand]],$Q809)),"Y","N")</f>
        <v>Y</v>
      </c>
      <c r="T809" s="1294" t="str">
        <f>IF(ISNUMBER(SEARCH(kpi_catalog[[#Headers],[Acquisition Period]],$Q809)),"Y","N")</f>
        <v>N</v>
      </c>
      <c r="U809" s="1294" t="str">
        <f>IF(ISNUMBER(SEARCH(kpi_catalog[[#Headers],[Engager Type]],$Q809)),"Y","N")</f>
        <v>N</v>
      </c>
      <c r="V809" s="1294" t="str">
        <f>IF(ISNUMBER(SEARCH(kpi_catalog[[#Headers],[Buyer Type]],$Q809)),"Y","N")</f>
        <v>N</v>
      </c>
      <c r="W809" s="1294" t="str">
        <f>IF(ISNUMBER(SEARCH(kpi_catalog[[#Headers],[Loyalty Filter]],$Q809)),"Y","N")</f>
        <v>N</v>
      </c>
      <c r="X809" s="1294" t="str">
        <f>IF(ISNUMBER(SEARCH(kpi_catalog[[#Headers],[Channel]],$Q809)),"Y","N")</f>
        <v>N</v>
      </c>
      <c r="Y809" s="1294" t="str">
        <f>IF(ISNUMBER(SEARCH(kpi_catalog[[#Headers],[Campaign ID]],$Q809)),"Y","N")</f>
        <v>N</v>
      </c>
      <c r="Z809" s="1294" t="str">
        <f>IF(ISNUMBER(SEARCH(kpi_catalog[[#Headers],[Channel]],$Q809)),"Y","N")</f>
        <v>N</v>
      </c>
      <c r="AA809" s="1294" t="str">
        <f>IF(ISNUMBER(SEARCH(kpi_catalog[[#Headers],[Campaign ID]],$Q809)),"Y","N")</f>
        <v>N</v>
      </c>
      <c r="AB809" s="1294" t="str">
        <f>IF(ISNUMBER(SEARCH(kpi_catalog[[#Headers],[Campaign Name]],$Q809)),"Y","N")</f>
        <v>N</v>
      </c>
      <c r="AC809" s="1294" t="str">
        <f>IF(ISNUMBER(SEARCH(kpi_catalog[[#Headers],[Touchpoint]],$Q809)),"Y","N")</f>
        <v>N</v>
      </c>
      <c r="AD809" s="1294" t="str">
        <f>IF(ISNUMBER(SEARCH(kpi_catalog[[#Headers],[Campaign type]],$Q809)),"Y","N")</f>
        <v>N</v>
      </c>
      <c r="AE809" s="1294" t="str">
        <f>IF(ISNUMBER(SEARCH(kpi_catalog[[#Headers],[Product franchise]],$Q809)),"Y","N")</f>
        <v>N</v>
      </c>
      <c r="AF809" s="1294" t="str">
        <f>IF(ISNUMBER(SEARCH(kpi_catalog[[#Headers],[Product code]],$Q809)),"Y","N")</f>
        <v>N</v>
      </c>
      <c r="AG809" s="1323"/>
      <c r="AH809" s="1296"/>
      <c r="AI809" s="1297"/>
      <c r="AJ809" s="1297"/>
    </row>
    <row r="810" spans="1:36" ht="30" customHeight="1">
      <c r="A810" s="1282">
        <v>808</v>
      </c>
      <c r="B810" s="1344" t="s">
        <v>5999</v>
      </c>
      <c r="C810" s="1296"/>
      <c r="D810" s="1355" t="s">
        <v>4881</v>
      </c>
      <c r="E810" s="1355" t="s">
        <v>4881</v>
      </c>
      <c r="F810" s="1291" t="str">
        <f>F808 &amp; " - pp QoQ"</f>
        <v>Existing Prospects - Engaged - pp QoQ</v>
      </c>
      <c r="G810" s="1291" t="s">
        <v>4352</v>
      </c>
      <c r="H810" s="1291" t="s">
        <v>4336</v>
      </c>
      <c r="I810" s="1355" t="s">
        <v>4811</v>
      </c>
      <c r="J810" s="1318" t="s">
        <v>4860</v>
      </c>
      <c r="K810" s="1291" t="s">
        <v>4861</v>
      </c>
      <c r="L810" s="1292" t="str">
        <f>IF(ISNUMBER(SEARCH(kpi_catalog[[#Headers],[Till Date]],K810)),"Y","N")</f>
        <v>N</v>
      </c>
      <c r="M810" s="1292" t="str">
        <f t="shared" si="23"/>
        <v>Y</v>
      </c>
      <c r="N810" s="1292" t="str">
        <f>IF(ISNUMBER(SEARCH(kpi_catalog[[#Headers],[YTD]],$K810)),"Y","N")</f>
        <v>N</v>
      </c>
      <c r="O810" s="1292" t="str">
        <f>IF(ISNUMBER(SEARCH(kpi_catalog[[#Headers],[MTD]],$K810)),"Y","N")</f>
        <v>N</v>
      </c>
      <c r="P810" s="1292" t="str">
        <f>IF(ISNUMBER(SEARCH(kpi_catalog[[#Headers],[Selected period]],$K810)),"Y","N")</f>
        <v>N</v>
      </c>
      <c r="Q810" s="1291" t="s">
        <v>4341</v>
      </c>
      <c r="R810" s="1292" t="str">
        <f>IF(ISNUMBER(SEARCH(kpi_catalog[[#Headers],[Division]],$Q810)),"Y","N")</f>
        <v>Y</v>
      </c>
      <c r="S810" s="1294" t="str">
        <f>IF(ISNUMBER(SEARCH(kpi_catalog[[#Headers],[Brand]],$Q810)),"Y","N")</f>
        <v>Y</v>
      </c>
      <c r="T810" s="1294" t="str">
        <f>IF(ISNUMBER(SEARCH(kpi_catalog[[#Headers],[Acquisition Period]],$Q810)),"Y","N")</f>
        <v>N</v>
      </c>
      <c r="U810" s="1294" t="str">
        <f>IF(ISNUMBER(SEARCH(kpi_catalog[[#Headers],[Engager Type]],$Q810)),"Y","N")</f>
        <v>N</v>
      </c>
      <c r="V810" s="1294" t="str">
        <f>IF(ISNUMBER(SEARCH(kpi_catalog[[#Headers],[Buyer Type]],$Q810)),"Y","N")</f>
        <v>N</v>
      </c>
      <c r="W810" s="1294" t="str">
        <f>IF(ISNUMBER(SEARCH(kpi_catalog[[#Headers],[Loyalty Filter]],$Q810)),"Y","N")</f>
        <v>N</v>
      </c>
      <c r="X810" s="1294" t="str">
        <f>IF(ISNUMBER(SEARCH(kpi_catalog[[#Headers],[Channel]],$Q810)),"Y","N")</f>
        <v>N</v>
      </c>
      <c r="Y810" s="1294" t="str">
        <f>IF(ISNUMBER(SEARCH(kpi_catalog[[#Headers],[Campaign ID]],$Q810)),"Y","N")</f>
        <v>N</v>
      </c>
      <c r="Z810" s="1294" t="str">
        <f>IF(ISNUMBER(SEARCH(kpi_catalog[[#Headers],[Channel]],$Q810)),"Y","N")</f>
        <v>N</v>
      </c>
      <c r="AA810" s="1294" t="str">
        <f>IF(ISNUMBER(SEARCH(kpi_catalog[[#Headers],[Campaign ID]],$Q810)),"Y","N")</f>
        <v>N</v>
      </c>
      <c r="AB810" s="1294" t="str">
        <f>IF(ISNUMBER(SEARCH(kpi_catalog[[#Headers],[Campaign Name]],$Q810)),"Y","N")</f>
        <v>N</v>
      </c>
      <c r="AC810" s="1294" t="str">
        <f>IF(ISNUMBER(SEARCH(kpi_catalog[[#Headers],[Touchpoint]],$Q810)),"Y","N")</f>
        <v>N</v>
      </c>
      <c r="AD810" s="1294" t="str">
        <f>IF(ISNUMBER(SEARCH(kpi_catalog[[#Headers],[Campaign type]],$Q810)),"Y","N")</f>
        <v>N</v>
      </c>
      <c r="AE810" s="1294" t="str">
        <f>IF(ISNUMBER(SEARCH(kpi_catalog[[#Headers],[Product franchise]],$Q810)),"Y","N")</f>
        <v>N</v>
      </c>
      <c r="AF810" s="1294" t="str">
        <f>IF(ISNUMBER(SEARCH(kpi_catalog[[#Headers],[Product code]],$Q810)),"Y","N")</f>
        <v>N</v>
      </c>
      <c r="AG810" s="1323"/>
      <c r="AH810" s="1296"/>
      <c r="AI810" s="1297"/>
      <c r="AJ810" s="1297"/>
    </row>
    <row r="811" spans="1:36" ht="30" customHeight="1">
      <c r="A811" s="1282">
        <v>809</v>
      </c>
      <c r="B811" s="1344" t="s">
        <v>5999</v>
      </c>
      <c r="C811" s="1296"/>
      <c r="D811" s="1355" t="s">
        <v>4882</v>
      </c>
      <c r="E811" s="1355" t="s">
        <v>4882</v>
      </c>
      <c r="F811" s="1291" t="s">
        <v>4882</v>
      </c>
      <c r="G811" s="1291" t="s">
        <v>3368</v>
      </c>
      <c r="H811" s="1291" t="s">
        <v>4336</v>
      </c>
      <c r="I811" s="1355" t="s">
        <v>4811</v>
      </c>
      <c r="J811" s="1318" t="s">
        <v>4860</v>
      </c>
      <c r="K811" s="1291" t="s">
        <v>4861</v>
      </c>
      <c r="L811" s="1292" t="str">
        <f>IF(ISNUMBER(SEARCH(kpi_catalog[[#Headers],[Till Date]],K811)),"Y","N")</f>
        <v>N</v>
      </c>
      <c r="M811" s="1292" t="str">
        <f t="shared" si="23"/>
        <v>Y</v>
      </c>
      <c r="N811" s="1292" t="str">
        <f>IF(ISNUMBER(SEARCH(kpi_catalog[[#Headers],[YTD]],$K811)),"Y","N")</f>
        <v>N</v>
      </c>
      <c r="O811" s="1292" t="str">
        <f>IF(ISNUMBER(SEARCH(kpi_catalog[[#Headers],[MTD]],$K811)),"Y","N")</f>
        <v>N</v>
      </c>
      <c r="P811" s="1292" t="str">
        <f>IF(ISNUMBER(SEARCH(kpi_catalog[[#Headers],[Selected period]],$K811)),"Y","N")</f>
        <v>N</v>
      </c>
      <c r="Q811" s="1291" t="s">
        <v>4341</v>
      </c>
      <c r="R811" s="1292" t="str">
        <f>IF(ISNUMBER(SEARCH(kpi_catalog[[#Headers],[Division]],$Q811)),"Y","N")</f>
        <v>Y</v>
      </c>
      <c r="S811" s="1294" t="str">
        <f>IF(ISNUMBER(SEARCH(kpi_catalog[[#Headers],[Brand]],$Q811)),"Y","N")</f>
        <v>Y</v>
      </c>
      <c r="T811" s="1294" t="str">
        <f>IF(ISNUMBER(SEARCH(kpi_catalog[[#Headers],[Acquisition Period]],$Q811)),"Y","N")</f>
        <v>N</v>
      </c>
      <c r="U811" s="1294" t="str">
        <f>IF(ISNUMBER(SEARCH(kpi_catalog[[#Headers],[Engager Type]],$Q811)),"Y","N")</f>
        <v>N</v>
      </c>
      <c r="V811" s="1294" t="str">
        <f>IF(ISNUMBER(SEARCH(kpi_catalog[[#Headers],[Buyer Type]],$Q811)),"Y","N")</f>
        <v>N</v>
      </c>
      <c r="W811" s="1294" t="str">
        <f>IF(ISNUMBER(SEARCH(kpi_catalog[[#Headers],[Loyalty Filter]],$Q811)),"Y","N")</f>
        <v>N</v>
      </c>
      <c r="X811" s="1294" t="str">
        <f>IF(ISNUMBER(SEARCH(kpi_catalog[[#Headers],[Channel]],$Q811)),"Y","N")</f>
        <v>N</v>
      </c>
      <c r="Y811" s="1294" t="str">
        <f>IF(ISNUMBER(SEARCH(kpi_catalog[[#Headers],[Campaign ID]],$Q811)),"Y","N")</f>
        <v>N</v>
      </c>
      <c r="Z811" s="1294" t="str">
        <f>IF(ISNUMBER(SEARCH(kpi_catalog[[#Headers],[Channel]],$Q811)),"Y","N")</f>
        <v>N</v>
      </c>
      <c r="AA811" s="1294" t="str">
        <f>IF(ISNUMBER(SEARCH(kpi_catalog[[#Headers],[Campaign ID]],$Q811)),"Y","N")</f>
        <v>N</v>
      </c>
      <c r="AB811" s="1294" t="str">
        <f>IF(ISNUMBER(SEARCH(kpi_catalog[[#Headers],[Campaign Name]],$Q811)),"Y","N")</f>
        <v>N</v>
      </c>
      <c r="AC811" s="1294" t="str">
        <f>IF(ISNUMBER(SEARCH(kpi_catalog[[#Headers],[Touchpoint]],$Q811)),"Y","N")</f>
        <v>N</v>
      </c>
      <c r="AD811" s="1294" t="str">
        <f>IF(ISNUMBER(SEARCH(kpi_catalog[[#Headers],[Campaign type]],$Q811)),"Y","N")</f>
        <v>N</v>
      </c>
      <c r="AE811" s="1294" t="str">
        <f>IF(ISNUMBER(SEARCH(kpi_catalog[[#Headers],[Product franchise]],$Q811)),"Y","N")</f>
        <v>N</v>
      </c>
      <c r="AF811" s="1294" t="str">
        <f>IF(ISNUMBER(SEARCH(kpi_catalog[[#Headers],[Product code]],$Q811)),"Y","N")</f>
        <v>N</v>
      </c>
      <c r="AG811" s="1323"/>
      <c r="AH811" s="1296"/>
      <c r="AI811" s="1297"/>
      <c r="AJ811" s="1297"/>
    </row>
    <row r="812" spans="1:36" ht="30" customHeight="1">
      <c r="A812" s="1282">
        <v>810</v>
      </c>
      <c r="B812" s="1344" t="s">
        <v>5999</v>
      </c>
      <c r="C812" s="1296"/>
      <c r="D812" s="1355" t="s">
        <v>4882</v>
      </c>
      <c r="E812" s="1355" t="s">
        <v>4882</v>
      </c>
      <c r="F812" s="1291" t="str">
        <f>F811 &amp; " - %"</f>
        <v>Existing Prospects - Non-Engaged - %</v>
      </c>
      <c r="G812" s="1291" t="s">
        <v>4339</v>
      </c>
      <c r="H812" s="1291" t="s">
        <v>4336</v>
      </c>
      <c r="I812" s="1355" t="s">
        <v>4811</v>
      </c>
      <c r="J812" s="1318" t="s">
        <v>4860</v>
      </c>
      <c r="K812" s="1291" t="s">
        <v>4861</v>
      </c>
      <c r="L812" s="1292" t="str">
        <f>IF(ISNUMBER(SEARCH(kpi_catalog[[#Headers],[Till Date]],K812)),"Y","N")</f>
        <v>N</v>
      </c>
      <c r="M812" s="1292" t="str">
        <f t="shared" si="23"/>
        <v>Y</v>
      </c>
      <c r="N812" s="1292" t="str">
        <f>IF(ISNUMBER(SEARCH(kpi_catalog[[#Headers],[YTD]],$K812)),"Y","N")</f>
        <v>N</v>
      </c>
      <c r="O812" s="1292" t="str">
        <f>IF(ISNUMBER(SEARCH(kpi_catalog[[#Headers],[MTD]],$K812)),"Y","N")</f>
        <v>N</v>
      </c>
      <c r="P812" s="1292" t="str">
        <f>IF(ISNUMBER(SEARCH(kpi_catalog[[#Headers],[Selected period]],$K812)),"Y","N")</f>
        <v>N</v>
      </c>
      <c r="Q812" s="1291" t="s">
        <v>4341</v>
      </c>
      <c r="R812" s="1292" t="str">
        <f>IF(ISNUMBER(SEARCH(kpi_catalog[[#Headers],[Division]],$Q812)),"Y","N")</f>
        <v>Y</v>
      </c>
      <c r="S812" s="1294" t="str">
        <f>IF(ISNUMBER(SEARCH(kpi_catalog[[#Headers],[Brand]],$Q812)),"Y","N")</f>
        <v>Y</v>
      </c>
      <c r="T812" s="1294" t="str">
        <f>IF(ISNUMBER(SEARCH(kpi_catalog[[#Headers],[Acquisition Period]],$Q812)),"Y","N")</f>
        <v>N</v>
      </c>
      <c r="U812" s="1294" t="str">
        <f>IF(ISNUMBER(SEARCH(kpi_catalog[[#Headers],[Engager Type]],$Q812)),"Y","N")</f>
        <v>N</v>
      </c>
      <c r="V812" s="1294" t="str">
        <f>IF(ISNUMBER(SEARCH(kpi_catalog[[#Headers],[Buyer Type]],$Q812)),"Y","N")</f>
        <v>N</v>
      </c>
      <c r="W812" s="1294" t="str">
        <f>IF(ISNUMBER(SEARCH(kpi_catalog[[#Headers],[Loyalty Filter]],$Q812)),"Y","N")</f>
        <v>N</v>
      </c>
      <c r="X812" s="1294" t="str">
        <f>IF(ISNUMBER(SEARCH(kpi_catalog[[#Headers],[Channel]],$Q812)),"Y","N")</f>
        <v>N</v>
      </c>
      <c r="Y812" s="1294" t="str">
        <f>IF(ISNUMBER(SEARCH(kpi_catalog[[#Headers],[Campaign ID]],$Q812)),"Y","N")</f>
        <v>N</v>
      </c>
      <c r="Z812" s="1294" t="str">
        <f>IF(ISNUMBER(SEARCH(kpi_catalog[[#Headers],[Channel]],$Q812)),"Y","N")</f>
        <v>N</v>
      </c>
      <c r="AA812" s="1294" t="str">
        <f>IF(ISNUMBER(SEARCH(kpi_catalog[[#Headers],[Campaign ID]],$Q812)),"Y","N")</f>
        <v>N</v>
      </c>
      <c r="AB812" s="1294" t="str">
        <f>IF(ISNUMBER(SEARCH(kpi_catalog[[#Headers],[Campaign Name]],$Q812)),"Y","N")</f>
        <v>N</v>
      </c>
      <c r="AC812" s="1294" t="str">
        <f>IF(ISNUMBER(SEARCH(kpi_catalog[[#Headers],[Touchpoint]],$Q812)),"Y","N")</f>
        <v>N</v>
      </c>
      <c r="AD812" s="1294" t="str">
        <f>IF(ISNUMBER(SEARCH(kpi_catalog[[#Headers],[Campaign type]],$Q812)),"Y","N")</f>
        <v>N</v>
      </c>
      <c r="AE812" s="1294" t="str">
        <f>IF(ISNUMBER(SEARCH(kpi_catalog[[#Headers],[Product franchise]],$Q812)),"Y","N")</f>
        <v>N</v>
      </c>
      <c r="AF812" s="1294" t="str">
        <f>IF(ISNUMBER(SEARCH(kpi_catalog[[#Headers],[Product code]],$Q812)),"Y","N")</f>
        <v>N</v>
      </c>
      <c r="AG812" s="1323"/>
      <c r="AH812" s="1296"/>
      <c r="AI812" s="1297"/>
      <c r="AJ812" s="1297"/>
    </row>
    <row r="813" spans="1:36" ht="30" customHeight="1">
      <c r="A813" s="1282">
        <v>811</v>
      </c>
      <c r="B813" s="1344" t="s">
        <v>5999</v>
      </c>
      <c r="C813" s="1296"/>
      <c r="D813" s="1355" t="s">
        <v>4882</v>
      </c>
      <c r="E813" s="1355" t="s">
        <v>4882</v>
      </c>
      <c r="F813" s="1291" t="str">
        <f>F811 &amp; " - pp QoQ"</f>
        <v>Existing Prospects - Non-Engaged - pp QoQ</v>
      </c>
      <c r="G813" s="1291" t="s">
        <v>4352</v>
      </c>
      <c r="H813" s="1291" t="s">
        <v>4336</v>
      </c>
      <c r="I813" s="1355" t="s">
        <v>4811</v>
      </c>
      <c r="J813" s="1318" t="s">
        <v>4860</v>
      </c>
      <c r="K813" s="1291" t="s">
        <v>4861</v>
      </c>
      <c r="L813" s="1292" t="str">
        <f>IF(ISNUMBER(SEARCH(kpi_catalog[[#Headers],[Till Date]],K813)),"Y","N")</f>
        <v>N</v>
      </c>
      <c r="M813" s="1292" t="str">
        <f t="shared" si="23"/>
        <v>Y</v>
      </c>
      <c r="N813" s="1292" t="str">
        <f>IF(ISNUMBER(SEARCH(kpi_catalog[[#Headers],[YTD]],$K813)),"Y","N")</f>
        <v>N</v>
      </c>
      <c r="O813" s="1292" t="str">
        <f>IF(ISNUMBER(SEARCH(kpi_catalog[[#Headers],[MTD]],$K813)),"Y","N")</f>
        <v>N</v>
      </c>
      <c r="P813" s="1292" t="str">
        <f>IF(ISNUMBER(SEARCH(kpi_catalog[[#Headers],[Selected period]],$K813)),"Y","N")</f>
        <v>N</v>
      </c>
      <c r="Q813" s="1291" t="s">
        <v>4341</v>
      </c>
      <c r="R813" s="1292" t="str">
        <f>IF(ISNUMBER(SEARCH(kpi_catalog[[#Headers],[Division]],$Q813)),"Y","N")</f>
        <v>Y</v>
      </c>
      <c r="S813" s="1294" t="str">
        <f>IF(ISNUMBER(SEARCH(kpi_catalog[[#Headers],[Brand]],$Q813)),"Y","N")</f>
        <v>Y</v>
      </c>
      <c r="T813" s="1294" t="str">
        <f>IF(ISNUMBER(SEARCH(kpi_catalog[[#Headers],[Acquisition Period]],$Q813)),"Y","N")</f>
        <v>N</v>
      </c>
      <c r="U813" s="1294" t="str">
        <f>IF(ISNUMBER(SEARCH(kpi_catalog[[#Headers],[Engager Type]],$Q813)),"Y","N")</f>
        <v>N</v>
      </c>
      <c r="V813" s="1294" t="str">
        <f>IF(ISNUMBER(SEARCH(kpi_catalog[[#Headers],[Buyer Type]],$Q813)),"Y","N")</f>
        <v>N</v>
      </c>
      <c r="W813" s="1294" t="str">
        <f>IF(ISNUMBER(SEARCH(kpi_catalog[[#Headers],[Loyalty Filter]],$Q813)),"Y","N")</f>
        <v>N</v>
      </c>
      <c r="X813" s="1294" t="str">
        <f>IF(ISNUMBER(SEARCH(kpi_catalog[[#Headers],[Channel]],$Q813)),"Y","N")</f>
        <v>N</v>
      </c>
      <c r="Y813" s="1294" t="str">
        <f>IF(ISNUMBER(SEARCH(kpi_catalog[[#Headers],[Campaign ID]],$Q813)),"Y","N")</f>
        <v>N</v>
      </c>
      <c r="Z813" s="1294" t="str">
        <f>IF(ISNUMBER(SEARCH(kpi_catalog[[#Headers],[Channel]],$Q813)),"Y","N")</f>
        <v>N</v>
      </c>
      <c r="AA813" s="1294" t="str">
        <f>IF(ISNUMBER(SEARCH(kpi_catalog[[#Headers],[Campaign ID]],$Q813)),"Y","N")</f>
        <v>N</v>
      </c>
      <c r="AB813" s="1294" t="str">
        <f>IF(ISNUMBER(SEARCH(kpi_catalog[[#Headers],[Campaign Name]],$Q813)),"Y","N")</f>
        <v>N</v>
      </c>
      <c r="AC813" s="1294" t="str">
        <f>IF(ISNUMBER(SEARCH(kpi_catalog[[#Headers],[Touchpoint]],$Q813)),"Y","N")</f>
        <v>N</v>
      </c>
      <c r="AD813" s="1294" t="str">
        <f>IF(ISNUMBER(SEARCH(kpi_catalog[[#Headers],[Campaign type]],$Q813)),"Y","N")</f>
        <v>N</v>
      </c>
      <c r="AE813" s="1294" t="str">
        <f>IF(ISNUMBER(SEARCH(kpi_catalog[[#Headers],[Product franchise]],$Q813)),"Y","N")</f>
        <v>N</v>
      </c>
      <c r="AF813" s="1294" t="str">
        <f>IF(ISNUMBER(SEARCH(kpi_catalog[[#Headers],[Product code]],$Q813)),"Y","N")</f>
        <v>N</v>
      </c>
      <c r="AG813" s="1323"/>
      <c r="AH813" s="1296"/>
      <c r="AI813" s="1297"/>
      <c r="AJ813" s="1297"/>
    </row>
    <row r="814" spans="1:36" s="1372" customFormat="1" ht="30" customHeight="1">
      <c r="A814" s="1365">
        <v>812</v>
      </c>
      <c r="B814" s="1366" t="s">
        <v>6004</v>
      </c>
      <c r="C814" s="1365"/>
      <c r="D814" s="1365"/>
      <c r="E814" s="1366"/>
      <c r="F814" s="1365"/>
      <c r="G814" s="1365"/>
      <c r="H814" s="1365"/>
      <c r="I814" s="1365" t="s">
        <v>4811</v>
      </c>
      <c r="J814" s="1365" t="s">
        <v>4883</v>
      </c>
      <c r="K814" s="1365"/>
      <c r="L814" s="1367" t="str">
        <f>IF(ISNUMBER(SEARCH(kpi_catalog[[#Headers],[Till Date]],K814)),"Y","N")</f>
        <v>N</v>
      </c>
      <c r="M814" s="1367" t="str">
        <f t="shared" si="23"/>
        <v>N</v>
      </c>
      <c r="N814" s="1367" t="str">
        <f>IF(ISNUMBER(SEARCH(kpi_catalog[[#Headers],[YTD]],$K814)),"Y","N")</f>
        <v>N</v>
      </c>
      <c r="O814" s="1368" t="str">
        <f>IF(ISNUMBER(SEARCH("MTD",K814)),"Y","N")</f>
        <v>N</v>
      </c>
      <c r="P814" s="1368" t="str">
        <f>IF(ISNUMBER(SEARCH("Selected date",K814)),"Y","N")</f>
        <v>N</v>
      </c>
      <c r="Q814" s="1369"/>
      <c r="R814" s="1370" t="str">
        <f>IF(ISNUMBER(SEARCH(kpi_catalog[[#Headers],[Division]],$Q814)),"Y","N")</f>
        <v>N</v>
      </c>
      <c r="S814" s="1371" t="str">
        <f>IF(ISNUMBER(SEARCH(kpi_catalog[[#Headers],[Brand]],$Q814)),"Y","N")</f>
        <v>N</v>
      </c>
      <c r="T814" s="1371" t="str">
        <f>IF(ISNUMBER(SEARCH(kpi_catalog[[#Headers],[Acquisition Period]],$Q814)),"Y","N")</f>
        <v>N</v>
      </c>
      <c r="U814" s="1371" t="str">
        <f>IF(ISNUMBER(SEARCH(kpi_catalog[[#Headers],[Engager Type]],$Q814)),"Y","N")</f>
        <v>N</v>
      </c>
      <c r="V814" s="1371" t="str">
        <f>IF(ISNUMBER(SEARCH(kpi_catalog[[#Headers],[Buyer Type]],$Q814)),"Y","N")</f>
        <v>N</v>
      </c>
      <c r="W814" s="1371" t="str">
        <f>IF(ISNUMBER(SEARCH(kpi_catalog[[#Headers],[Loyalty Filter]],$Q814)),"Y","N")</f>
        <v>N</v>
      </c>
      <c r="X814" s="1371" t="str">
        <f>IF(ISNUMBER(SEARCH(kpi_catalog[[#Headers],[Channel]],$Q814)),"Y","N")</f>
        <v>N</v>
      </c>
      <c r="Y814" s="1371" t="str">
        <f>IF(ISNUMBER(SEARCH(kpi_catalog[[#Headers],[Campaign ID]],$Q814)),"Y","N")</f>
        <v>N</v>
      </c>
      <c r="Z814" s="1371" t="str">
        <f>IF(ISNUMBER(SEARCH(kpi_catalog[[#Headers],[Channel]],$Q814)),"Y","N")</f>
        <v>N</v>
      </c>
      <c r="AA814" s="1371" t="str">
        <f>IF(ISNUMBER(SEARCH(kpi_catalog[[#Headers],[Campaign ID]],$Q814)),"Y","N")</f>
        <v>N</v>
      </c>
      <c r="AB814" s="1371" t="str">
        <f>IF(ISNUMBER(SEARCH(kpi_catalog[[#Headers],[Campaign Name]],$Q814)),"Y","N")</f>
        <v>N</v>
      </c>
      <c r="AC814" s="1371" t="str">
        <f>IF(ISNUMBER(SEARCH(kpi_catalog[[#Headers],[Touchpoint]],$Q814)),"Y","N")</f>
        <v>N</v>
      </c>
      <c r="AD814" s="1371" t="str">
        <f>IF(ISNUMBER(SEARCH(kpi_catalog[[#Headers],[Campaign type]],$Q814)),"Y","N")</f>
        <v>N</v>
      </c>
      <c r="AE814" s="1371" t="str">
        <f>IF(ISNUMBER(SEARCH(kpi_catalog[[#Headers],[Product franchise]],$Q814)),"Y","N")</f>
        <v>N</v>
      </c>
      <c r="AF814" s="1371" t="str">
        <f>IF(ISNUMBER(SEARCH(kpi_catalog[[#Headers],[Product code]],$Q814)),"Y","N")</f>
        <v>N</v>
      </c>
      <c r="AG814" s="1369"/>
      <c r="AH814" s="1365"/>
      <c r="AI814" s="1365"/>
      <c r="AJ814" s="1365"/>
    </row>
    <row r="815" spans="1:36" ht="30" customHeight="1">
      <c r="A815" s="1282">
        <v>813</v>
      </c>
      <c r="B815" s="1344" t="s">
        <v>644</v>
      </c>
      <c r="C815" s="1296"/>
      <c r="D815" s="1291" t="s">
        <v>4328</v>
      </c>
      <c r="E815" s="1291" t="s">
        <v>4328</v>
      </c>
      <c r="F815" s="1291" t="s">
        <v>4328</v>
      </c>
      <c r="G815" s="1291" t="s">
        <v>3368</v>
      </c>
      <c r="H815" s="1291" t="s">
        <v>4336</v>
      </c>
      <c r="I815" s="1355" t="s">
        <v>4811</v>
      </c>
      <c r="J815" s="1318" t="s">
        <v>4883</v>
      </c>
      <c r="K815" s="1291" t="s">
        <v>5714</v>
      </c>
      <c r="L815" s="1292" t="str">
        <f>IF(ISNUMBER(SEARCH(kpi_catalog[[#Headers],[Till Date]],K815)),"Y","N")</f>
        <v>Y</v>
      </c>
      <c r="M815" s="1292" t="str">
        <f t="shared" si="23"/>
        <v>N</v>
      </c>
      <c r="N815" s="1292" t="str">
        <f>IF(ISNUMBER(SEARCH(kpi_catalog[[#Headers],[YTD]],$K815)),"Y","N")</f>
        <v>N</v>
      </c>
      <c r="O815" s="1292" t="str">
        <f>IF(ISNUMBER(SEARCH(kpi_catalog[[#Headers],[MTD]],$K815)),"Y","N")</f>
        <v>N</v>
      </c>
      <c r="P815" s="1292" t="str">
        <f>IF(ISNUMBER(SEARCH(kpi_catalog[[#Headers],[Selected period]],$K815)),"Y","N")</f>
        <v>N</v>
      </c>
      <c r="Q815" s="1291" t="s">
        <v>4341</v>
      </c>
      <c r="R815" s="1292" t="str">
        <f>IF(ISNUMBER(SEARCH(kpi_catalog[[#Headers],[Division]],$Q815)),"Y","N")</f>
        <v>Y</v>
      </c>
      <c r="S815" s="1294" t="str">
        <f>IF(ISNUMBER(SEARCH(kpi_catalog[[#Headers],[Brand]],$Q815)),"Y","N")</f>
        <v>Y</v>
      </c>
      <c r="T815" s="1294" t="str">
        <f>IF(ISNUMBER(SEARCH(kpi_catalog[[#Headers],[Acquisition Period]],$Q815)),"Y","N")</f>
        <v>N</v>
      </c>
      <c r="U815" s="1294" t="str">
        <f>IF(ISNUMBER(SEARCH(kpi_catalog[[#Headers],[Engager Type]],$Q815)),"Y","N")</f>
        <v>N</v>
      </c>
      <c r="V815" s="1294" t="str">
        <f>IF(ISNUMBER(SEARCH(kpi_catalog[[#Headers],[Buyer Type]],$Q815)),"Y","N")</f>
        <v>N</v>
      </c>
      <c r="W815" s="1294" t="str">
        <f>IF(ISNUMBER(SEARCH(kpi_catalog[[#Headers],[Loyalty Filter]],$Q815)),"Y","N")</f>
        <v>N</v>
      </c>
      <c r="X815" s="1294" t="str">
        <f>IF(ISNUMBER(SEARCH(kpi_catalog[[#Headers],[Channel]],$Q815)),"Y","N")</f>
        <v>N</v>
      </c>
      <c r="Y815" s="1294" t="str">
        <f>IF(ISNUMBER(SEARCH(kpi_catalog[[#Headers],[Campaign ID]],$Q815)),"Y","N")</f>
        <v>N</v>
      </c>
      <c r="Z815" s="1294" t="str">
        <f>IF(ISNUMBER(SEARCH(kpi_catalog[[#Headers],[Channel]],$Q815)),"Y","N")</f>
        <v>N</v>
      </c>
      <c r="AA815" s="1294" t="str">
        <f>IF(ISNUMBER(SEARCH(kpi_catalog[[#Headers],[Campaign ID]],$Q815)),"Y","N")</f>
        <v>N</v>
      </c>
      <c r="AB815" s="1294" t="str">
        <f>IF(ISNUMBER(SEARCH(kpi_catalog[[#Headers],[Campaign Name]],$Q815)),"Y","N")</f>
        <v>N</v>
      </c>
      <c r="AC815" s="1294" t="str">
        <f>IF(ISNUMBER(SEARCH(kpi_catalog[[#Headers],[Touchpoint]],$Q815)),"Y","N")</f>
        <v>N</v>
      </c>
      <c r="AD815" s="1294" t="str">
        <f>IF(ISNUMBER(SEARCH(kpi_catalog[[#Headers],[Campaign type]],$Q815)),"Y","N")</f>
        <v>N</v>
      </c>
      <c r="AE815" s="1294" t="str">
        <f>IF(ISNUMBER(SEARCH(kpi_catalog[[#Headers],[Product franchise]],$Q815)),"Y","N")</f>
        <v>N</v>
      </c>
      <c r="AF815" s="1294" t="str">
        <f>IF(ISNUMBER(SEARCH(kpi_catalog[[#Headers],[Product code]],$Q815)),"Y","N")</f>
        <v>N</v>
      </c>
      <c r="AG815" s="1323"/>
      <c r="AH815" s="1296"/>
      <c r="AI815" s="1297"/>
      <c r="AJ815" s="1297"/>
    </row>
    <row r="816" spans="1:36" ht="30" customHeight="1">
      <c r="A816" s="1282">
        <v>814</v>
      </c>
      <c r="B816" s="1344" t="s">
        <v>639</v>
      </c>
      <c r="C816" s="1296"/>
      <c r="D816" s="1355" t="s">
        <v>4357</v>
      </c>
      <c r="E816" s="1355" t="s">
        <v>4357</v>
      </c>
      <c r="F816" s="1291" t="s">
        <v>4357</v>
      </c>
      <c r="G816" s="1291" t="s">
        <v>3368</v>
      </c>
      <c r="H816" s="1291" t="s">
        <v>4336</v>
      </c>
      <c r="I816" s="1355" t="s">
        <v>4811</v>
      </c>
      <c r="J816" s="1318" t="s">
        <v>4883</v>
      </c>
      <c r="K816" s="1291" t="s">
        <v>4861</v>
      </c>
      <c r="L816" s="1292" t="str">
        <f>IF(ISNUMBER(SEARCH(kpi_catalog[[#Headers],[Till Date]],K816)),"Y","N")</f>
        <v>N</v>
      </c>
      <c r="M816" s="1292" t="str">
        <f t="shared" si="23"/>
        <v>Y</v>
      </c>
      <c r="N816" s="1292" t="str">
        <f>IF(ISNUMBER(SEARCH(kpi_catalog[[#Headers],[YTD]],$K816)),"Y","N")</f>
        <v>N</v>
      </c>
      <c r="O816" s="1292" t="str">
        <f>IF(ISNUMBER(SEARCH(kpi_catalog[[#Headers],[MTD]],$K816)),"Y","N")</f>
        <v>N</v>
      </c>
      <c r="P816" s="1292" t="str">
        <f>IF(ISNUMBER(SEARCH(kpi_catalog[[#Headers],[Selected period]],$K816)),"Y","N")</f>
        <v>N</v>
      </c>
      <c r="Q816" s="1291" t="s">
        <v>4341</v>
      </c>
      <c r="R816" s="1292" t="str">
        <f>IF(ISNUMBER(SEARCH(kpi_catalog[[#Headers],[Division]],$Q816)),"Y","N")</f>
        <v>Y</v>
      </c>
      <c r="S816" s="1294" t="str">
        <f>IF(ISNUMBER(SEARCH(kpi_catalog[[#Headers],[Brand]],$Q816)),"Y","N")</f>
        <v>Y</v>
      </c>
      <c r="T816" s="1294" t="str">
        <f>IF(ISNUMBER(SEARCH(kpi_catalog[[#Headers],[Acquisition Period]],$Q816)),"Y","N")</f>
        <v>N</v>
      </c>
      <c r="U816" s="1294" t="str">
        <f>IF(ISNUMBER(SEARCH(kpi_catalog[[#Headers],[Engager Type]],$Q816)),"Y","N")</f>
        <v>N</v>
      </c>
      <c r="V816" s="1294" t="str">
        <f>IF(ISNUMBER(SEARCH(kpi_catalog[[#Headers],[Buyer Type]],$Q816)),"Y","N")</f>
        <v>N</v>
      </c>
      <c r="W816" s="1294" t="str">
        <f>IF(ISNUMBER(SEARCH(kpi_catalog[[#Headers],[Loyalty Filter]],$Q816)),"Y","N")</f>
        <v>N</v>
      </c>
      <c r="X816" s="1294" t="str">
        <f>IF(ISNUMBER(SEARCH(kpi_catalog[[#Headers],[Channel]],$Q816)),"Y","N")</f>
        <v>N</v>
      </c>
      <c r="Y816" s="1294" t="str">
        <f>IF(ISNUMBER(SEARCH(kpi_catalog[[#Headers],[Campaign ID]],$Q816)),"Y","N")</f>
        <v>N</v>
      </c>
      <c r="Z816" s="1294" t="str">
        <f>IF(ISNUMBER(SEARCH(kpi_catalog[[#Headers],[Channel]],$Q816)),"Y","N")</f>
        <v>N</v>
      </c>
      <c r="AA816" s="1294" t="str">
        <f>IF(ISNUMBER(SEARCH(kpi_catalog[[#Headers],[Campaign ID]],$Q816)),"Y","N")</f>
        <v>N</v>
      </c>
      <c r="AB816" s="1294" t="str">
        <f>IF(ISNUMBER(SEARCH(kpi_catalog[[#Headers],[Campaign Name]],$Q816)),"Y","N")</f>
        <v>N</v>
      </c>
      <c r="AC816" s="1294" t="str">
        <f>IF(ISNUMBER(SEARCH(kpi_catalog[[#Headers],[Touchpoint]],$Q816)),"Y","N")</f>
        <v>N</v>
      </c>
      <c r="AD816" s="1294" t="str">
        <f>IF(ISNUMBER(SEARCH(kpi_catalog[[#Headers],[Campaign type]],$Q816)),"Y","N")</f>
        <v>N</v>
      </c>
      <c r="AE816" s="1294" t="str">
        <f>IF(ISNUMBER(SEARCH(kpi_catalog[[#Headers],[Product franchise]],$Q816)),"Y","N")</f>
        <v>N</v>
      </c>
      <c r="AF816" s="1294" t="str">
        <f>IF(ISNUMBER(SEARCH(kpi_catalog[[#Headers],[Product code]],$Q816)),"Y","N")</f>
        <v>N</v>
      </c>
      <c r="AG816" s="1323"/>
      <c r="AH816" s="1296"/>
      <c r="AI816" s="1297"/>
      <c r="AJ816" s="1297"/>
    </row>
    <row r="817" spans="1:36" ht="30" customHeight="1">
      <c r="A817" s="1282">
        <v>815</v>
      </c>
      <c r="B817" s="1344" t="s">
        <v>639</v>
      </c>
      <c r="C817" s="1296"/>
      <c r="D817" s="1355" t="s">
        <v>4357</v>
      </c>
      <c r="E817" s="1355" t="s">
        <v>4357</v>
      </c>
      <c r="F817" s="1291" t="str">
        <f>F816 &amp; " - %"</f>
        <v>Active Engagers - %</v>
      </c>
      <c r="G817" s="1291" t="s">
        <v>4339</v>
      </c>
      <c r="H817" s="1291" t="s">
        <v>4336</v>
      </c>
      <c r="I817" s="1355" t="s">
        <v>4811</v>
      </c>
      <c r="J817" s="1318" t="s">
        <v>4883</v>
      </c>
      <c r="K817" s="1291" t="s">
        <v>4861</v>
      </c>
      <c r="L817" s="1292" t="str">
        <f>IF(ISNUMBER(SEARCH(kpi_catalog[[#Headers],[Till Date]],K817)),"Y","N")</f>
        <v>N</v>
      </c>
      <c r="M817" s="1292" t="str">
        <f t="shared" si="23"/>
        <v>Y</v>
      </c>
      <c r="N817" s="1292" t="str">
        <f>IF(ISNUMBER(SEARCH(kpi_catalog[[#Headers],[YTD]],$K817)),"Y","N")</f>
        <v>N</v>
      </c>
      <c r="O817" s="1292" t="str">
        <f>IF(ISNUMBER(SEARCH(kpi_catalog[[#Headers],[MTD]],$K817)),"Y","N")</f>
        <v>N</v>
      </c>
      <c r="P817" s="1292" t="str">
        <f>IF(ISNUMBER(SEARCH(kpi_catalog[[#Headers],[Selected period]],$K817)),"Y","N")</f>
        <v>N</v>
      </c>
      <c r="Q817" s="1291" t="s">
        <v>4341</v>
      </c>
      <c r="R817" s="1292" t="str">
        <f>IF(ISNUMBER(SEARCH(kpi_catalog[[#Headers],[Division]],$Q817)),"Y","N")</f>
        <v>Y</v>
      </c>
      <c r="S817" s="1294" t="str">
        <f>IF(ISNUMBER(SEARCH(kpi_catalog[[#Headers],[Brand]],$Q817)),"Y","N")</f>
        <v>Y</v>
      </c>
      <c r="T817" s="1294" t="str">
        <f>IF(ISNUMBER(SEARCH(kpi_catalog[[#Headers],[Acquisition Period]],$Q817)),"Y","N")</f>
        <v>N</v>
      </c>
      <c r="U817" s="1294" t="str">
        <f>IF(ISNUMBER(SEARCH(kpi_catalog[[#Headers],[Engager Type]],$Q817)),"Y","N")</f>
        <v>N</v>
      </c>
      <c r="V817" s="1294" t="str">
        <f>IF(ISNUMBER(SEARCH(kpi_catalog[[#Headers],[Buyer Type]],$Q817)),"Y","N")</f>
        <v>N</v>
      </c>
      <c r="W817" s="1294" t="str">
        <f>IF(ISNUMBER(SEARCH(kpi_catalog[[#Headers],[Loyalty Filter]],$Q817)),"Y","N")</f>
        <v>N</v>
      </c>
      <c r="X817" s="1294" t="str">
        <f>IF(ISNUMBER(SEARCH(kpi_catalog[[#Headers],[Channel]],$Q817)),"Y","N")</f>
        <v>N</v>
      </c>
      <c r="Y817" s="1294" t="str">
        <f>IF(ISNUMBER(SEARCH(kpi_catalog[[#Headers],[Campaign ID]],$Q817)),"Y","N")</f>
        <v>N</v>
      </c>
      <c r="Z817" s="1294" t="str">
        <f>IF(ISNUMBER(SEARCH(kpi_catalog[[#Headers],[Channel]],$Q817)),"Y","N")</f>
        <v>N</v>
      </c>
      <c r="AA817" s="1294" t="str">
        <f>IF(ISNUMBER(SEARCH(kpi_catalog[[#Headers],[Campaign ID]],$Q817)),"Y","N")</f>
        <v>N</v>
      </c>
      <c r="AB817" s="1294" t="str">
        <f>IF(ISNUMBER(SEARCH(kpi_catalog[[#Headers],[Campaign Name]],$Q817)),"Y","N")</f>
        <v>N</v>
      </c>
      <c r="AC817" s="1294" t="str">
        <f>IF(ISNUMBER(SEARCH(kpi_catalog[[#Headers],[Touchpoint]],$Q817)),"Y","N")</f>
        <v>N</v>
      </c>
      <c r="AD817" s="1294" t="str">
        <f>IF(ISNUMBER(SEARCH(kpi_catalog[[#Headers],[Campaign type]],$Q817)),"Y","N")</f>
        <v>N</v>
      </c>
      <c r="AE817" s="1294" t="str">
        <f>IF(ISNUMBER(SEARCH(kpi_catalog[[#Headers],[Product franchise]],$Q817)),"Y","N")</f>
        <v>N</v>
      </c>
      <c r="AF817" s="1294" t="str">
        <f>IF(ISNUMBER(SEARCH(kpi_catalog[[#Headers],[Product code]],$Q817)),"Y","N")</f>
        <v>N</v>
      </c>
      <c r="AG817" s="1323"/>
      <c r="AH817" s="1296"/>
      <c r="AI817" s="1297"/>
      <c r="AJ817" s="1297"/>
    </row>
    <row r="818" spans="1:36" ht="30" customHeight="1">
      <c r="A818" s="1282">
        <v>816</v>
      </c>
      <c r="B818" s="1344" t="s">
        <v>639</v>
      </c>
      <c r="C818" s="1296"/>
      <c r="D818" s="1355" t="s">
        <v>4357</v>
      </c>
      <c r="E818" s="1355" t="s">
        <v>4357</v>
      </c>
      <c r="F818" s="1291" t="str">
        <f>F816 &amp; " - pp QoQ"</f>
        <v>Active Engagers - pp QoQ</v>
      </c>
      <c r="G818" s="1291" t="s">
        <v>4352</v>
      </c>
      <c r="H818" s="1291" t="s">
        <v>4336</v>
      </c>
      <c r="I818" s="1355" t="s">
        <v>4811</v>
      </c>
      <c r="J818" s="1318" t="s">
        <v>4883</v>
      </c>
      <c r="K818" s="1291" t="s">
        <v>4861</v>
      </c>
      <c r="L818" s="1292" t="str">
        <f>IF(ISNUMBER(SEARCH(kpi_catalog[[#Headers],[Till Date]],K818)),"Y","N")</f>
        <v>N</v>
      </c>
      <c r="M818" s="1292" t="str">
        <f t="shared" si="23"/>
        <v>Y</v>
      </c>
      <c r="N818" s="1292" t="str">
        <f>IF(ISNUMBER(SEARCH(kpi_catalog[[#Headers],[YTD]],$K818)),"Y","N")</f>
        <v>N</v>
      </c>
      <c r="O818" s="1292" t="str">
        <f>IF(ISNUMBER(SEARCH(kpi_catalog[[#Headers],[MTD]],$K818)),"Y","N")</f>
        <v>N</v>
      </c>
      <c r="P818" s="1292" t="str">
        <f>IF(ISNUMBER(SEARCH(kpi_catalog[[#Headers],[Selected period]],$K818)),"Y","N")</f>
        <v>N</v>
      </c>
      <c r="Q818" s="1291" t="s">
        <v>4341</v>
      </c>
      <c r="R818" s="1292" t="str">
        <f>IF(ISNUMBER(SEARCH(kpi_catalog[[#Headers],[Division]],$Q818)),"Y","N")</f>
        <v>Y</v>
      </c>
      <c r="S818" s="1294" t="str">
        <f>IF(ISNUMBER(SEARCH(kpi_catalog[[#Headers],[Brand]],$Q818)),"Y","N")</f>
        <v>Y</v>
      </c>
      <c r="T818" s="1294" t="str">
        <f>IF(ISNUMBER(SEARCH(kpi_catalog[[#Headers],[Acquisition Period]],$Q818)),"Y","N")</f>
        <v>N</v>
      </c>
      <c r="U818" s="1294" t="str">
        <f>IF(ISNUMBER(SEARCH(kpi_catalog[[#Headers],[Engager Type]],$Q818)),"Y","N")</f>
        <v>N</v>
      </c>
      <c r="V818" s="1294" t="str">
        <f>IF(ISNUMBER(SEARCH(kpi_catalog[[#Headers],[Buyer Type]],$Q818)),"Y","N")</f>
        <v>N</v>
      </c>
      <c r="W818" s="1294" t="str">
        <f>IF(ISNUMBER(SEARCH(kpi_catalog[[#Headers],[Loyalty Filter]],$Q818)),"Y","N")</f>
        <v>N</v>
      </c>
      <c r="X818" s="1294" t="str">
        <f>IF(ISNUMBER(SEARCH(kpi_catalog[[#Headers],[Channel]],$Q818)),"Y","N")</f>
        <v>N</v>
      </c>
      <c r="Y818" s="1294" t="str">
        <f>IF(ISNUMBER(SEARCH(kpi_catalog[[#Headers],[Campaign ID]],$Q818)),"Y","N")</f>
        <v>N</v>
      </c>
      <c r="Z818" s="1294" t="str">
        <f>IF(ISNUMBER(SEARCH(kpi_catalog[[#Headers],[Channel]],$Q818)),"Y","N")</f>
        <v>N</v>
      </c>
      <c r="AA818" s="1294" t="str">
        <f>IF(ISNUMBER(SEARCH(kpi_catalog[[#Headers],[Campaign ID]],$Q818)),"Y","N")</f>
        <v>N</v>
      </c>
      <c r="AB818" s="1294" t="str">
        <f>IF(ISNUMBER(SEARCH(kpi_catalog[[#Headers],[Campaign Name]],$Q818)),"Y","N")</f>
        <v>N</v>
      </c>
      <c r="AC818" s="1294" t="str">
        <f>IF(ISNUMBER(SEARCH(kpi_catalog[[#Headers],[Touchpoint]],$Q818)),"Y","N")</f>
        <v>N</v>
      </c>
      <c r="AD818" s="1294" t="str">
        <f>IF(ISNUMBER(SEARCH(kpi_catalog[[#Headers],[Campaign type]],$Q818)),"Y","N")</f>
        <v>N</v>
      </c>
      <c r="AE818" s="1294" t="str">
        <f>IF(ISNUMBER(SEARCH(kpi_catalog[[#Headers],[Product franchise]],$Q818)),"Y","N")</f>
        <v>N</v>
      </c>
      <c r="AF818" s="1294" t="str">
        <f>IF(ISNUMBER(SEARCH(kpi_catalog[[#Headers],[Product code]],$Q818)),"Y","N")</f>
        <v>N</v>
      </c>
      <c r="AG818" s="1323"/>
      <c r="AH818" s="1296"/>
      <c r="AI818" s="1297"/>
      <c r="AJ818" s="1297"/>
    </row>
    <row r="819" spans="1:36" ht="30" customHeight="1">
      <c r="A819" s="1282">
        <v>817</v>
      </c>
      <c r="B819" s="1344" t="s">
        <v>639</v>
      </c>
      <c r="C819" s="1296"/>
      <c r="D819" s="1355" t="s">
        <v>4884</v>
      </c>
      <c r="E819" s="1355" t="s">
        <v>4884</v>
      </c>
      <c r="F819" s="1291" t="s">
        <v>4884</v>
      </c>
      <c r="G819" s="1291" t="s">
        <v>3368</v>
      </c>
      <c r="H819" s="1291" t="s">
        <v>4336</v>
      </c>
      <c r="I819" s="1355" t="s">
        <v>4811</v>
      </c>
      <c r="J819" s="1318" t="s">
        <v>4883</v>
      </c>
      <c r="K819" s="1291" t="s">
        <v>4861</v>
      </c>
      <c r="L819" s="1292" t="str">
        <f>IF(ISNUMBER(SEARCH(kpi_catalog[[#Headers],[Till Date]],K819)),"Y","N")</f>
        <v>N</v>
      </c>
      <c r="M819" s="1292" t="str">
        <f t="shared" si="23"/>
        <v>Y</v>
      </c>
      <c r="N819" s="1292" t="str">
        <f>IF(ISNUMBER(SEARCH(kpi_catalog[[#Headers],[YTD]],$K819)),"Y","N")</f>
        <v>N</v>
      </c>
      <c r="O819" s="1292" t="str">
        <f>IF(ISNUMBER(SEARCH(kpi_catalog[[#Headers],[MTD]],$K819)),"Y","N")</f>
        <v>N</v>
      </c>
      <c r="P819" s="1292" t="str">
        <f>IF(ISNUMBER(SEARCH(kpi_catalog[[#Headers],[Selected period]],$K819)),"Y","N")</f>
        <v>N</v>
      </c>
      <c r="Q819" s="1291" t="s">
        <v>4341</v>
      </c>
      <c r="R819" s="1292" t="str">
        <f>IF(ISNUMBER(SEARCH(kpi_catalog[[#Headers],[Division]],$Q819)),"Y","N")</f>
        <v>Y</v>
      </c>
      <c r="S819" s="1294" t="str">
        <f>IF(ISNUMBER(SEARCH(kpi_catalog[[#Headers],[Brand]],$Q819)),"Y","N")</f>
        <v>Y</v>
      </c>
      <c r="T819" s="1294" t="str">
        <f>IF(ISNUMBER(SEARCH(kpi_catalog[[#Headers],[Acquisition Period]],$Q819)),"Y","N")</f>
        <v>N</v>
      </c>
      <c r="U819" s="1294" t="str">
        <f>IF(ISNUMBER(SEARCH(kpi_catalog[[#Headers],[Engager Type]],$Q819)),"Y","N")</f>
        <v>N</v>
      </c>
      <c r="V819" s="1294" t="str">
        <f>IF(ISNUMBER(SEARCH(kpi_catalog[[#Headers],[Buyer Type]],$Q819)),"Y","N")</f>
        <v>N</v>
      </c>
      <c r="W819" s="1294" t="str">
        <f>IF(ISNUMBER(SEARCH(kpi_catalog[[#Headers],[Loyalty Filter]],$Q819)),"Y","N")</f>
        <v>N</v>
      </c>
      <c r="X819" s="1294" t="str">
        <f>IF(ISNUMBER(SEARCH(kpi_catalog[[#Headers],[Channel]],$Q819)),"Y","N")</f>
        <v>N</v>
      </c>
      <c r="Y819" s="1294" t="str">
        <f>IF(ISNUMBER(SEARCH(kpi_catalog[[#Headers],[Campaign ID]],$Q819)),"Y","N")</f>
        <v>N</v>
      </c>
      <c r="Z819" s="1294" t="str">
        <f>IF(ISNUMBER(SEARCH(kpi_catalog[[#Headers],[Channel]],$Q819)),"Y","N")</f>
        <v>N</v>
      </c>
      <c r="AA819" s="1294" t="str">
        <f>IF(ISNUMBER(SEARCH(kpi_catalog[[#Headers],[Campaign ID]],$Q819)),"Y","N")</f>
        <v>N</v>
      </c>
      <c r="AB819" s="1294" t="str">
        <f>IF(ISNUMBER(SEARCH(kpi_catalog[[#Headers],[Campaign Name]],$Q819)),"Y","N")</f>
        <v>N</v>
      </c>
      <c r="AC819" s="1294" t="str">
        <f>IF(ISNUMBER(SEARCH(kpi_catalog[[#Headers],[Touchpoint]],$Q819)),"Y","N")</f>
        <v>N</v>
      </c>
      <c r="AD819" s="1294" t="str">
        <f>IF(ISNUMBER(SEARCH(kpi_catalog[[#Headers],[Campaign type]],$Q819)),"Y","N")</f>
        <v>N</v>
      </c>
      <c r="AE819" s="1294" t="str">
        <f>IF(ISNUMBER(SEARCH(kpi_catalog[[#Headers],[Product franchise]],$Q819)),"Y","N")</f>
        <v>N</v>
      </c>
      <c r="AF819" s="1294" t="str">
        <f>IF(ISNUMBER(SEARCH(kpi_catalog[[#Headers],[Product code]],$Q819)),"Y","N")</f>
        <v>N</v>
      </c>
      <c r="AG819" s="1323"/>
      <c r="AH819" s="1296"/>
      <c r="AI819" s="1297"/>
      <c r="AJ819" s="1297"/>
    </row>
    <row r="820" spans="1:36" ht="30" customHeight="1">
      <c r="A820" s="1282">
        <v>818</v>
      </c>
      <c r="B820" s="1344" t="s">
        <v>639</v>
      </c>
      <c r="C820" s="1296"/>
      <c r="D820" s="1355" t="s">
        <v>4884</v>
      </c>
      <c r="E820" s="1355" t="s">
        <v>4884</v>
      </c>
      <c r="F820" s="1291" t="str">
        <f>F819 &amp; " - %"</f>
        <v>Inactive Engagers - %</v>
      </c>
      <c r="G820" s="1291" t="s">
        <v>4339</v>
      </c>
      <c r="H820" s="1291" t="s">
        <v>4336</v>
      </c>
      <c r="I820" s="1355" t="s">
        <v>4811</v>
      </c>
      <c r="J820" s="1318" t="s">
        <v>4883</v>
      </c>
      <c r="K820" s="1291" t="s">
        <v>4861</v>
      </c>
      <c r="L820" s="1292" t="str">
        <f>IF(ISNUMBER(SEARCH(kpi_catalog[[#Headers],[Till Date]],K820)),"Y","N")</f>
        <v>N</v>
      </c>
      <c r="M820" s="1292" t="str">
        <f t="shared" si="23"/>
        <v>Y</v>
      </c>
      <c r="N820" s="1292" t="str">
        <f>IF(ISNUMBER(SEARCH(kpi_catalog[[#Headers],[YTD]],$K820)),"Y","N")</f>
        <v>N</v>
      </c>
      <c r="O820" s="1292" t="str">
        <f>IF(ISNUMBER(SEARCH(kpi_catalog[[#Headers],[MTD]],$K820)),"Y","N")</f>
        <v>N</v>
      </c>
      <c r="P820" s="1292" t="str">
        <f>IF(ISNUMBER(SEARCH(kpi_catalog[[#Headers],[Selected period]],$K820)),"Y","N")</f>
        <v>N</v>
      </c>
      <c r="Q820" s="1291" t="s">
        <v>4341</v>
      </c>
      <c r="R820" s="1292" t="str">
        <f>IF(ISNUMBER(SEARCH(kpi_catalog[[#Headers],[Division]],$Q820)),"Y","N")</f>
        <v>Y</v>
      </c>
      <c r="S820" s="1294" t="str">
        <f>IF(ISNUMBER(SEARCH(kpi_catalog[[#Headers],[Brand]],$Q820)),"Y","N")</f>
        <v>Y</v>
      </c>
      <c r="T820" s="1294" t="str">
        <f>IF(ISNUMBER(SEARCH(kpi_catalog[[#Headers],[Acquisition Period]],$Q820)),"Y","N")</f>
        <v>N</v>
      </c>
      <c r="U820" s="1294" t="str">
        <f>IF(ISNUMBER(SEARCH(kpi_catalog[[#Headers],[Engager Type]],$Q820)),"Y","N")</f>
        <v>N</v>
      </c>
      <c r="V820" s="1294" t="str">
        <f>IF(ISNUMBER(SEARCH(kpi_catalog[[#Headers],[Buyer Type]],$Q820)),"Y","N")</f>
        <v>N</v>
      </c>
      <c r="W820" s="1294" t="str">
        <f>IF(ISNUMBER(SEARCH(kpi_catalog[[#Headers],[Loyalty Filter]],$Q820)),"Y","N")</f>
        <v>N</v>
      </c>
      <c r="X820" s="1294" t="str">
        <f>IF(ISNUMBER(SEARCH(kpi_catalog[[#Headers],[Channel]],$Q820)),"Y","N")</f>
        <v>N</v>
      </c>
      <c r="Y820" s="1294" t="str">
        <f>IF(ISNUMBER(SEARCH(kpi_catalog[[#Headers],[Campaign ID]],$Q820)),"Y","N")</f>
        <v>N</v>
      </c>
      <c r="Z820" s="1294" t="str">
        <f>IF(ISNUMBER(SEARCH(kpi_catalog[[#Headers],[Channel]],$Q820)),"Y","N")</f>
        <v>N</v>
      </c>
      <c r="AA820" s="1294" t="str">
        <f>IF(ISNUMBER(SEARCH(kpi_catalog[[#Headers],[Campaign ID]],$Q820)),"Y","N")</f>
        <v>N</v>
      </c>
      <c r="AB820" s="1294" t="str">
        <f>IF(ISNUMBER(SEARCH(kpi_catalog[[#Headers],[Campaign Name]],$Q820)),"Y","N")</f>
        <v>N</v>
      </c>
      <c r="AC820" s="1294" t="str">
        <f>IF(ISNUMBER(SEARCH(kpi_catalog[[#Headers],[Touchpoint]],$Q820)),"Y","N")</f>
        <v>N</v>
      </c>
      <c r="AD820" s="1294" t="str">
        <f>IF(ISNUMBER(SEARCH(kpi_catalog[[#Headers],[Campaign type]],$Q820)),"Y","N")</f>
        <v>N</v>
      </c>
      <c r="AE820" s="1294" t="str">
        <f>IF(ISNUMBER(SEARCH(kpi_catalog[[#Headers],[Product franchise]],$Q820)),"Y","N")</f>
        <v>N</v>
      </c>
      <c r="AF820" s="1294" t="str">
        <f>IF(ISNUMBER(SEARCH(kpi_catalog[[#Headers],[Product code]],$Q820)),"Y","N")</f>
        <v>N</v>
      </c>
      <c r="AG820" s="1323"/>
      <c r="AH820" s="1296"/>
      <c r="AI820" s="1297"/>
      <c r="AJ820" s="1297"/>
    </row>
    <row r="821" spans="1:36" ht="30" customHeight="1">
      <c r="A821" s="1282">
        <v>819</v>
      </c>
      <c r="B821" s="1344" t="s">
        <v>639</v>
      </c>
      <c r="C821" s="1296"/>
      <c r="D821" s="1355" t="s">
        <v>4884</v>
      </c>
      <c r="E821" s="1355" t="s">
        <v>4884</v>
      </c>
      <c r="F821" s="1291" t="str">
        <f>F819 &amp; " - pp QoQ"</f>
        <v>Inactive Engagers - pp QoQ</v>
      </c>
      <c r="G821" s="1291" t="s">
        <v>4352</v>
      </c>
      <c r="H821" s="1291" t="s">
        <v>4336</v>
      </c>
      <c r="I821" s="1355" t="s">
        <v>4811</v>
      </c>
      <c r="J821" s="1318" t="s">
        <v>4883</v>
      </c>
      <c r="K821" s="1291" t="s">
        <v>4861</v>
      </c>
      <c r="L821" s="1292" t="str">
        <f>IF(ISNUMBER(SEARCH(kpi_catalog[[#Headers],[Till Date]],K821)),"Y","N")</f>
        <v>N</v>
      </c>
      <c r="M821" s="1292" t="str">
        <f t="shared" si="23"/>
        <v>Y</v>
      </c>
      <c r="N821" s="1292" t="str">
        <f>IF(ISNUMBER(SEARCH(kpi_catalog[[#Headers],[YTD]],$K821)),"Y","N")</f>
        <v>N</v>
      </c>
      <c r="O821" s="1292" t="str">
        <f>IF(ISNUMBER(SEARCH(kpi_catalog[[#Headers],[MTD]],$K821)),"Y","N")</f>
        <v>N</v>
      </c>
      <c r="P821" s="1292" t="str">
        <f>IF(ISNUMBER(SEARCH(kpi_catalog[[#Headers],[Selected period]],$K821)),"Y","N")</f>
        <v>N</v>
      </c>
      <c r="Q821" s="1291" t="s">
        <v>4341</v>
      </c>
      <c r="R821" s="1292" t="str">
        <f>IF(ISNUMBER(SEARCH(kpi_catalog[[#Headers],[Division]],$Q821)),"Y","N")</f>
        <v>Y</v>
      </c>
      <c r="S821" s="1294" t="str">
        <f>IF(ISNUMBER(SEARCH(kpi_catalog[[#Headers],[Brand]],$Q821)),"Y","N")</f>
        <v>Y</v>
      </c>
      <c r="T821" s="1294" t="str">
        <f>IF(ISNUMBER(SEARCH(kpi_catalog[[#Headers],[Acquisition Period]],$Q821)),"Y","N")</f>
        <v>N</v>
      </c>
      <c r="U821" s="1294" t="str">
        <f>IF(ISNUMBER(SEARCH(kpi_catalog[[#Headers],[Engager Type]],$Q821)),"Y","N")</f>
        <v>N</v>
      </c>
      <c r="V821" s="1294" t="str">
        <f>IF(ISNUMBER(SEARCH(kpi_catalog[[#Headers],[Buyer Type]],$Q821)),"Y","N")</f>
        <v>N</v>
      </c>
      <c r="W821" s="1294" t="str">
        <f>IF(ISNUMBER(SEARCH(kpi_catalog[[#Headers],[Loyalty Filter]],$Q821)),"Y","N")</f>
        <v>N</v>
      </c>
      <c r="X821" s="1294" t="str">
        <f>IF(ISNUMBER(SEARCH(kpi_catalog[[#Headers],[Channel]],$Q821)),"Y","N")</f>
        <v>N</v>
      </c>
      <c r="Y821" s="1294" t="str">
        <f>IF(ISNUMBER(SEARCH(kpi_catalog[[#Headers],[Campaign ID]],$Q821)),"Y","N")</f>
        <v>N</v>
      </c>
      <c r="Z821" s="1294" t="str">
        <f>IF(ISNUMBER(SEARCH(kpi_catalog[[#Headers],[Channel]],$Q821)),"Y","N")</f>
        <v>N</v>
      </c>
      <c r="AA821" s="1294" t="str">
        <f>IF(ISNUMBER(SEARCH(kpi_catalog[[#Headers],[Campaign ID]],$Q821)),"Y","N")</f>
        <v>N</v>
      </c>
      <c r="AB821" s="1294" t="str">
        <f>IF(ISNUMBER(SEARCH(kpi_catalog[[#Headers],[Campaign Name]],$Q821)),"Y","N")</f>
        <v>N</v>
      </c>
      <c r="AC821" s="1294" t="str">
        <f>IF(ISNUMBER(SEARCH(kpi_catalog[[#Headers],[Touchpoint]],$Q821)),"Y","N")</f>
        <v>N</v>
      </c>
      <c r="AD821" s="1294" t="str">
        <f>IF(ISNUMBER(SEARCH(kpi_catalog[[#Headers],[Campaign type]],$Q821)),"Y","N")</f>
        <v>N</v>
      </c>
      <c r="AE821" s="1294" t="str">
        <f>IF(ISNUMBER(SEARCH(kpi_catalog[[#Headers],[Product franchise]],$Q821)),"Y","N")</f>
        <v>N</v>
      </c>
      <c r="AF821" s="1294" t="str">
        <f>IF(ISNUMBER(SEARCH(kpi_catalog[[#Headers],[Product code]],$Q821)),"Y","N")</f>
        <v>N</v>
      </c>
      <c r="AG821" s="1323"/>
      <c r="AH821" s="1296"/>
      <c r="AI821" s="1297"/>
      <c r="AJ821" s="1297"/>
    </row>
    <row r="822" spans="1:36" ht="30" customHeight="1">
      <c r="A822" s="1282">
        <v>820</v>
      </c>
      <c r="B822" s="1344" t="s">
        <v>5999</v>
      </c>
      <c r="C822" s="1296"/>
      <c r="D822" s="1355" t="s">
        <v>4862</v>
      </c>
      <c r="E822" s="1355" t="s">
        <v>4862</v>
      </c>
      <c r="F822" s="1291" t="s">
        <v>4862</v>
      </c>
      <c r="G822" s="1291" t="s">
        <v>3368</v>
      </c>
      <c r="H822" s="1291" t="s">
        <v>4336</v>
      </c>
      <c r="I822" s="1355" t="s">
        <v>4811</v>
      </c>
      <c r="J822" s="1318" t="s">
        <v>4883</v>
      </c>
      <c r="K822" s="1291" t="s">
        <v>4861</v>
      </c>
      <c r="L822" s="1292" t="str">
        <f>IF(ISNUMBER(SEARCH(kpi_catalog[[#Headers],[Till Date]],K822)),"Y","N")</f>
        <v>N</v>
      </c>
      <c r="M822" s="1292" t="str">
        <f t="shared" si="23"/>
        <v>Y</v>
      </c>
      <c r="N822" s="1292" t="str">
        <f>IF(ISNUMBER(SEARCH(kpi_catalog[[#Headers],[YTD]],$K822)),"Y","N")</f>
        <v>N</v>
      </c>
      <c r="O822" s="1292" t="str">
        <f>IF(ISNUMBER(SEARCH(kpi_catalog[[#Headers],[MTD]],$K822)),"Y","N")</f>
        <v>N</v>
      </c>
      <c r="P822" s="1292" t="str">
        <f>IF(ISNUMBER(SEARCH(kpi_catalog[[#Headers],[Selected period]],$K822)),"Y","N")</f>
        <v>N</v>
      </c>
      <c r="Q822" s="1291" t="s">
        <v>4341</v>
      </c>
      <c r="R822" s="1292" t="str">
        <f>IF(ISNUMBER(SEARCH(kpi_catalog[[#Headers],[Division]],$Q822)),"Y","N")</f>
        <v>Y</v>
      </c>
      <c r="S822" s="1294" t="str">
        <f>IF(ISNUMBER(SEARCH(kpi_catalog[[#Headers],[Brand]],$Q822)),"Y","N")</f>
        <v>Y</v>
      </c>
      <c r="T822" s="1294" t="str">
        <f>IF(ISNUMBER(SEARCH(kpi_catalog[[#Headers],[Acquisition Period]],$Q822)),"Y","N")</f>
        <v>N</v>
      </c>
      <c r="U822" s="1294" t="str">
        <f>IF(ISNUMBER(SEARCH(kpi_catalog[[#Headers],[Engager Type]],$Q822)),"Y","N")</f>
        <v>N</v>
      </c>
      <c r="V822" s="1294" t="str">
        <f>IF(ISNUMBER(SEARCH(kpi_catalog[[#Headers],[Buyer Type]],$Q822)),"Y","N")</f>
        <v>N</v>
      </c>
      <c r="W822" s="1294" t="str">
        <f>IF(ISNUMBER(SEARCH(kpi_catalog[[#Headers],[Loyalty Filter]],$Q822)),"Y","N")</f>
        <v>N</v>
      </c>
      <c r="X822" s="1294" t="str">
        <f>IF(ISNUMBER(SEARCH(kpi_catalog[[#Headers],[Channel]],$Q822)),"Y","N")</f>
        <v>N</v>
      </c>
      <c r="Y822" s="1294" t="str">
        <f>IF(ISNUMBER(SEARCH(kpi_catalog[[#Headers],[Campaign ID]],$Q822)),"Y","N")</f>
        <v>N</v>
      </c>
      <c r="Z822" s="1294" t="str">
        <f>IF(ISNUMBER(SEARCH(kpi_catalog[[#Headers],[Channel]],$Q822)),"Y","N")</f>
        <v>N</v>
      </c>
      <c r="AA822" s="1294" t="str">
        <f>IF(ISNUMBER(SEARCH(kpi_catalog[[#Headers],[Campaign ID]],$Q822)),"Y","N")</f>
        <v>N</v>
      </c>
      <c r="AB822" s="1294" t="str">
        <f>IF(ISNUMBER(SEARCH(kpi_catalog[[#Headers],[Campaign Name]],$Q822)),"Y","N")</f>
        <v>N</v>
      </c>
      <c r="AC822" s="1294" t="str">
        <f>IF(ISNUMBER(SEARCH(kpi_catalog[[#Headers],[Touchpoint]],$Q822)),"Y","N")</f>
        <v>N</v>
      </c>
      <c r="AD822" s="1294" t="str">
        <f>IF(ISNUMBER(SEARCH(kpi_catalog[[#Headers],[Campaign type]],$Q822)),"Y","N")</f>
        <v>N</v>
      </c>
      <c r="AE822" s="1294" t="str">
        <f>IF(ISNUMBER(SEARCH(kpi_catalog[[#Headers],[Product franchise]],$Q822)),"Y","N")</f>
        <v>N</v>
      </c>
      <c r="AF822" s="1294" t="str">
        <f>IF(ISNUMBER(SEARCH(kpi_catalog[[#Headers],[Product code]],$Q822)),"Y","N")</f>
        <v>N</v>
      </c>
      <c r="AG822" s="1323"/>
      <c r="AH822" s="1296"/>
      <c r="AI822" s="1297"/>
      <c r="AJ822" s="1297"/>
    </row>
    <row r="823" spans="1:36" ht="30" customHeight="1">
      <c r="A823" s="1282">
        <v>821</v>
      </c>
      <c r="B823" s="1344" t="s">
        <v>5999</v>
      </c>
      <c r="C823" s="1296"/>
      <c r="D823" s="1355" t="s">
        <v>4862</v>
      </c>
      <c r="E823" s="1355" t="s">
        <v>4862</v>
      </c>
      <c r="F823" s="1291" t="str">
        <f>F822 &amp; " - %"</f>
        <v>Prospects - %</v>
      </c>
      <c r="G823" s="1291" t="s">
        <v>4339</v>
      </c>
      <c r="H823" s="1291" t="s">
        <v>4336</v>
      </c>
      <c r="I823" s="1355" t="s">
        <v>4811</v>
      </c>
      <c r="J823" s="1318" t="s">
        <v>4883</v>
      </c>
      <c r="K823" s="1291" t="s">
        <v>4861</v>
      </c>
      <c r="L823" s="1292" t="str">
        <f>IF(ISNUMBER(SEARCH(kpi_catalog[[#Headers],[Till Date]],K823)),"Y","N")</f>
        <v>N</v>
      </c>
      <c r="M823" s="1292" t="str">
        <f t="shared" si="23"/>
        <v>Y</v>
      </c>
      <c r="N823" s="1292" t="str">
        <f>IF(ISNUMBER(SEARCH(kpi_catalog[[#Headers],[YTD]],$K823)),"Y","N")</f>
        <v>N</v>
      </c>
      <c r="O823" s="1292" t="str">
        <f>IF(ISNUMBER(SEARCH(kpi_catalog[[#Headers],[MTD]],$K823)),"Y","N")</f>
        <v>N</v>
      </c>
      <c r="P823" s="1292" t="str">
        <f>IF(ISNUMBER(SEARCH(kpi_catalog[[#Headers],[Selected period]],$K823)),"Y","N")</f>
        <v>N</v>
      </c>
      <c r="Q823" s="1291" t="s">
        <v>4341</v>
      </c>
      <c r="R823" s="1292" t="str">
        <f>IF(ISNUMBER(SEARCH(kpi_catalog[[#Headers],[Division]],$Q823)),"Y","N")</f>
        <v>Y</v>
      </c>
      <c r="S823" s="1294" t="str">
        <f>IF(ISNUMBER(SEARCH(kpi_catalog[[#Headers],[Brand]],$Q823)),"Y","N")</f>
        <v>Y</v>
      </c>
      <c r="T823" s="1294" t="str">
        <f>IF(ISNUMBER(SEARCH(kpi_catalog[[#Headers],[Acquisition Period]],$Q823)),"Y","N")</f>
        <v>N</v>
      </c>
      <c r="U823" s="1294" t="str">
        <f>IF(ISNUMBER(SEARCH(kpi_catalog[[#Headers],[Engager Type]],$Q823)),"Y","N")</f>
        <v>N</v>
      </c>
      <c r="V823" s="1294" t="str">
        <f>IF(ISNUMBER(SEARCH(kpi_catalog[[#Headers],[Buyer Type]],$Q823)),"Y","N")</f>
        <v>N</v>
      </c>
      <c r="W823" s="1294" t="str">
        <f>IF(ISNUMBER(SEARCH(kpi_catalog[[#Headers],[Loyalty Filter]],$Q823)),"Y","N")</f>
        <v>N</v>
      </c>
      <c r="X823" s="1294" t="str">
        <f>IF(ISNUMBER(SEARCH(kpi_catalog[[#Headers],[Channel]],$Q823)),"Y","N")</f>
        <v>N</v>
      </c>
      <c r="Y823" s="1294" t="str">
        <f>IF(ISNUMBER(SEARCH(kpi_catalog[[#Headers],[Campaign ID]],$Q823)),"Y","N")</f>
        <v>N</v>
      </c>
      <c r="Z823" s="1294" t="str">
        <f>IF(ISNUMBER(SEARCH(kpi_catalog[[#Headers],[Channel]],$Q823)),"Y","N")</f>
        <v>N</v>
      </c>
      <c r="AA823" s="1294" t="str">
        <f>IF(ISNUMBER(SEARCH(kpi_catalog[[#Headers],[Campaign ID]],$Q823)),"Y","N")</f>
        <v>N</v>
      </c>
      <c r="AB823" s="1294" t="str">
        <f>IF(ISNUMBER(SEARCH(kpi_catalog[[#Headers],[Campaign Name]],$Q823)),"Y","N")</f>
        <v>N</v>
      </c>
      <c r="AC823" s="1294" t="str">
        <f>IF(ISNUMBER(SEARCH(kpi_catalog[[#Headers],[Touchpoint]],$Q823)),"Y","N")</f>
        <v>N</v>
      </c>
      <c r="AD823" s="1294" t="str">
        <f>IF(ISNUMBER(SEARCH(kpi_catalog[[#Headers],[Campaign type]],$Q823)),"Y","N")</f>
        <v>N</v>
      </c>
      <c r="AE823" s="1294" t="str">
        <f>IF(ISNUMBER(SEARCH(kpi_catalog[[#Headers],[Product franchise]],$Q823)),"Y","N")</f>
        <v>N</v>
      </c>
      <c r="AF823" s="1294" t="str">
        <f>IF(ISNUMBER(SEARCH(kpi_catalog[[#Headers],[Product code]],$Q823)),"Y","N")</f>
        <v>N</v>
      </c>
      <c r="AG823" s="1323"/>
      <c r="AH823" s="1296"/>
      <c r="AI823" s="1297"/>
      <c r="AJ823" s="1297"/>
    </row>
    <row r="824" spans="1:36" ht="30" customHeight="1">
      <c r="A824" s="1282">
        <v>822</v>
      </c>
      <c r="B824" s="1344" t="s">
        <v>5999</v>
      </c>
      <c r="C824" s="1296"/>
      <c r="D824" s="1355" t="s">
        <v>4862</v>
      </c>
      <c r="E824" s="1355" t="s">
        <v>4862</v>
      </c>
      <c r="F824" s="1291" t="str">
        <f>F822 &amp; " - pp QoQ"</f>
        <v>Prospects - pp QoQ</v>
      </c>
      <c r="G824" s="1291" t="s">
        <v>4352</v>
      </c>
      <c r="H824" s="1291" t="s">
        <v>4336</v>
      </c>
      <c r="I824" s="1355" t="s">
        <v>4811</v>
      </c>
      <c r="J824" s="1318" t="s">
        <v>4883</v>
      </c>
      <c r="K824" s="1291" t="s">
        <v>4861</v>
      </c>
      <c r="L824" s="1292" t="str">
        <f>IF(ISNUMBER(SEARCH(kpi_catalog[[#Headers],[Till Date]],K824)),"Y","N")</f>
        <v>N</v>
      </c>
      <c r="M824" s="1292" t="str">
        <f t="shared" si="23"/>
        <v>Y</v>
      </c>
      <c r="N824" s="1292" t="str">
        <f>IF(ISNUMBER(SEARCH(kpi_catalog[[#Headers],[YTD]],$K824)),"Y","N")</f>
        <v>N</v>
      </c>
      <c r="O824" s="1292" t="str">
        <f>IF(ISNUMBER(SEARCH(kpi_catalog[[#Headers],[MTD]],$K824)),"Y","N")</f>
        <v>N</v>
      </c>
      <c r="P824" s="1292" t="str">
        <f>IF(ISNUMBER(SEARCH(kpi_catalog[[#Headers],[Selected period]],$K824)),"Y","N")</f>
        <v>N</v>
      </c>
      <c r="Q824" s="1291" t="s">
        <v>4341</v>
      </c>
      <c r="R824" s="1292" t="str">
        <f>IF(ISNUMBER(SEARCH(kpi_catalog[[#Headers],[Division]],$Q824)),"Y","N")</f>
        <v>Y</v>
      </c>
      <c r="S824" s="1294" t="str">
        <f>IF(ISNUMBER(SEARCH(kpi_catalog[[#Headers],[Brand]],$Q824)),"Y","N")</f>
        <v>Y</v>
      </c>
      <c r="T824" s="1294" t="str">
        <f>IF(ISNUMBER(SEARCH(kpi_catalog[[#Headers],[Acquisition Period]],$Q824)),"Y","N")</f>
        <v>N</v>
      </c>
      <c r="U824" s="1294" t="str">
        <f>IF(ISNUMBER(SEARCH(kpi_catalog[[#Headers],[Engager Type]],$Q824)),"Y","N")</f>
        <v>N</v>
      </c>
      <c r="V824" s="1294" t="str">
        <f>IF(ISNUMBER(SEARCH(kpi_catalog[[#Headers],[Buyer Type]],$Q824)),"Y","N")</f>
        <v>N</v>
      </c>
      <c r="W824" s="1294" t="str">
        <f>IF(ISNUMBER(SEARCH(kpi_catalog[[#Headers],[Loyalty Filter]],$Q824)),"Y","N")</f>
        <v>N</v>
      </c>
      <c r="X824" s="1294" t="str">
        <f>IF(ISNUMBER(SEARCH(kpi_catalog[[#Headers],[Channel]],$Q824)),"Y","N")</f>
        <v>N</v>
      </c>
      <c r="Y824" s="1294" t="str">
        <f>IF(ISNUMBER(SEARCH(kpi_catalog[[#Headers],[Campaign ID]],$Q824)),"Y","N")</f>
        <v>N</v>
      </c>
      <c r="Z824" s="1294" t="str">
        <f>IF(ISNUMBER(SEARCH(kpi_catalog[[#Headers],[Channel]],$Q824)),"Y","N")</f>
        <v>N</v>
      </c>
      <c r="AA824" s="1294" t="str">
        <f>IF(ISNUMBER(SEARCH(kpi_catalog[[#Headers],[Campaign ID]],$Q824)),"Y","N")</f>
        <v>N</v>
      </c>
      <c r="AB824" s="1294" t="str">
        <f>IF(ISNUMBER(SEARCH(kpi_catalog[[#Headers],[Campaign Name]],$Q824)),"Y","N")</f>
        <v>N</v>
      </c>
      <c r="AC824" s="1294" t="str">
        <f>IF(ISNUMBER(SEARCH(kpi_catalog[[#Headers],[Touchpoint]],$Q824)),"Y","N")</f>
        <v>N</v>
      </c>
      <c r="AD824" s="1294" t="str">
        <f>IF(ISNUMBER(SEARCH(kpi_catalog[[#Headers],[Campaign type]],$Q824)),"Y","N")</f>
        <v>N</v>
      </c>
      <c r="AE824" s="1294" t="str">
        <f>IF(ISNUMBER(SEARCH(kpi_catalog[[#Headers],[Product franchise]],$Q824)),"Y","N")</f>
        <v>N</v>
      </c>
      <c r="AF824" s="1294" t="str">
        <f>IF(ISNUMBER(SEARCH(kpi_catalog[[#Headers],[Product code]],$Q824)),"Y","N")</f>
        <v>N</v>
      </c>
      <c r="AG824" s="1323"/>
      <c r="AH824" s="1296"/>
      <c r="AI824" s="1297"/>
      <c r="AJ824" s="1297"/>
    </row>
    <row r="825" spans="1:36" ht="30" customHeight="1">
      <c r="A825" s="1282">
        <v>823</v>
      </c>
      <c r="B825" s="1344" t="s">
        <v>5729</v>
      </c>
      <c r="C825" s="1296"/>
      <c r="D825" s="1355" t="s">
        <v>4885</v>
      </c>
      <c r="E825" s="1355" t="s">
        <v>4885</v>
      </c>
      <c r="F825" s="1291" t="s">
        <v>4885</v>
      </c>
      <c r="G825" s="1291" t="s">
        <v>3368</v>
      </c>
      <c r="H825" s="1291" t="s">
        <v>4336</v>
      </c>
      <c r="I825" s="1355" t="s">
        <v>4811</v>
      </c>
      <c r="J825" s="1318" t="s">
        <v>4883</v>
      </c>
      <c r="K825" s="1291" t="s">
        <v>4861</v>
      </c>
      <c r="L825" s="1292" t="str">
        <f>IF(ISNUMBER(SEARCH(kpi_catalog[[#Headers],[Till Date]],K825)),"Y","N")</f>
        <v>N</v>
      </c>
      <c r="M825" s="1292" t="str">
        <f t="shared" si="23"/>
        <v>Y</v>
      </c>
      <c r="N825" s="1292" t="str">
        <f>IF(ISNUMBER(SEARCH(kpi_catalog[[#Headers],[YTD]],$K825)),"Y","N")</f>
        <v>N</v>
      </c>
      <c r="O825" s="1292" t="str">
        <f>IF(ISNUMBER(SEARCH(kpi_catalog[[#Headers],[MTD]],$K825)),"Y","N")</f>
        <v>N</v>
      </c>
      <c r="P825" s="1292" t="str">
        <f>IF(ISNUMBER(SEARCH(kpi_catalog[[#Headers],[Selected period]],$K825)),"Y","N")</f>
        <v>N</v>
      </c>
      <c r="Q825" s="1291" t="s">
        <v>4341</v>
      </c>
      <c r="R825" s="1292" t="str">
        <f>IF(ISNUMBER(SEARCH(kpi_catalog[[#Headers],[Division]],$Q825)),"Y","N")</f>
        <v>Y</v>
      </c>
      <c r="S825" s="1294" t="str">
        <f>IF(ISNUMBER(SEARCH(kpi_catalog[[#Headers],[Brand]],$Q825)),"Y","N")</f>
        <v>Y</v>
      </c>
      <c r="T825" s="1294" t="str">
        <f>IF(ISNUMBER(SEARCH(kpi_catalog[[#Headers],[Acquisition Period]],$Q825)),"Y","N")</f>
        <v>N</v>
      </c>
      <c r="U825" s="1294" t="str">
        <f>IF(ISNUMBER(SEARCH(kpi_catalog[[#Headers],[Engager Type]],$Q825)),"Y","N")</f>
        <v>N</v>
      </c>
      <c r="V825" s="1294" t="str">
        <f>IF(ISNUMBER(SEARCH(kpi_catalog[[#Headers],[Buyer Type]],$Q825)),"Y","N")</f>
        <v>N</v>
      </c>
      <c r="W825" s="1294" t="str">
        <f>IF(ISNUMBER(SEARCH(kpi_catalog[[#Headers],[Loyalty Filter]],$Q825)),"Y","N")</f>
        <v>N</v>
      </c>
      <c r="X825" s="1294" t="str">
        <f>IF(ISNUMBER(SEARCH(kpi_catalog[[#Headers],[Channel]],$Q825)),"Y","N")</f>
        <v>N</v>
      </c>
      <c r="Y825" s="1294" t="str">
        <f>IF(ISNUMBER(SEARCH(kpi_catalog[[#Headers],[Campaign ID]],$Q825)),"Y","N")</f>
        <v>N</v>
      </c>
      <c r="Z825" s="1294" t="str">
        <f>IF(ISNUMBER(SEARCH(kpi_catalog[[#Headers],[Channel]],$Q825)),"Y","N")</f>
        <v>N</v>
      </c>
      <c r="AA825" s="1294" t="str">
        <f>IF(ISNUMBER(SEARCH(kpi_catalog[[#Headers],[Campaign ID]],$Q825)),"Y","N")</f>
        <v>N</v>
      </c>
      <c r="AB825" s="1294" t="str">
        <f>IF(ISNUMBER(SEARCH(kpi_catalog[[#Headers],[Campaign Name]],$Q825)),"Y","N")</f>
        <v>N</v>
      </c>
      <c r="AC825" s="1294" t="str">
        <f>IF(ISNUMBER(SEARCH(kpi_catalog[[#Headers],[Touchpoint]],$Q825)),"Y","N")</f>
        <v>N</v>
      </c>
      <c r="AD825" s="1294" t="str">
        <f>IF(ISNUMBER(SEARCH(kpi_catalog[[#Headers],[Campaign type]],$Q825)),"Y","N")</f>
        <v>N</v>
      </c>
      <c r="AE825" s="1294" t="str">
        <f>IF(ISNUMBER(SEARCH(kpi_catalog[[#Headers],[Product franchise]],$Q825)),"Y","N")</f>
        <v>N</v>
      </c>
      <c r="AF825" s="1294" t="str">
        <f>IF(ISNUMBER(SEARCH(kpi_catalog[[#Headers],[Product code]],$Q825)),"Y","N")</f>
        <v>N</v>
      </c>
      <c r="AG825" s="1323"/>
      <c r="AH825" s="1296"/>
      <c r="AI825" s="1297"/>
      <c r="AJ825" s="1297"/>
    </row>
    <row r="826" spans="1:36" ht="30" customHeight="1">
      <c r="A826" s="1282">
        <v>824</v>
      </c>
      <c r="B826" s="1344" t="s">
        <v>5729</v>
      </c>
      <c r="C826" s="1296"/>
      <c r="D826" s="1355" t="s">
        <v>4885</v>
      </c>
      <c r="E826" s="1355" t="s">
        <v>4885</v>
      </c>
      <c r="F826" s="1291" t="str">
        <f>F825 &amp; " - %"</f>
        <v>Newly Acquired (Active Engagers) - %</v>
      </c>
      <c r="G826" s="1291" t="s">
        <v>4339</v>
      </c>
      <c r="H826" s="1291" t="s">
        <v>4336</v>
      </c>
      <c r="I826" s="1355" t="s">
        <v>4811</v>
      </c>
      <c r="J826" s="1318" t="s">
        <v>4883</v>
      </c>
      <c r="K826" s="1291" t="s">
        <v>4861</v>
      </c>
      <c r="L826" s="1292" t="str">
        <f>IF(ISNUMBER(SEARCH(kpi_catalog[[#Headers],[Till Date]],K826)),"Y","N")</f>
        <v>N</v>
      </c>
      <c r="M826" s="1292" t="str">
        <f t="shared" si="23"/>
        <v>Y</v>
      </c>
      <c r="N826" s="1292" t="str">
        <f>IF(ISNUMBER(SEARCH(kpi_catalog[[#Headers],[YTD]],$K826)),"Y","N")</f>
        <v>N</v>
      </c>
      <c r="O826" s="1292" t="str">
        <f>IF(ISNUMBER(SEARCH(kpi_catalog[[#Headers],[MTD]],$K826)),"Y","N")</f>
        <v>N</v>
      </c>
      <c r="P826" s="1292" t="str">
        <f>IF(ISNUMBER(SEARCH(kpi_catalog[[#Headers],[Selected period]],$K826)),"Y","N")</f>
        <v>N</v>
      </c>
      <c r="Q826" s="1291" t="s">
        <v>4341</v>
      </c>
      <c r="R826" s="1292" t="str">
        <f>IF(ISNUMBER(SEARCH(kpi_catalog[[#Headers],[Division]],$Q826)),"Y","N")</f>
        <v>Y</v>
      </c>
      <c r="S826" s="1294" t="str">
        <f>IF(ISNUMBER(SEARCH(kpi_catalog[[#Headers],[Brand]],$Q826)),"Y","N")</f>
        <v>Y</v>
      </c>
      <c r="T826" s="1294" t="str">
        <f>IF(ISNUMBER(SEARCH(kpi_catalog[[#Headers],[Acquisition Period]],$Q826)),"Y","N")</f>
        <v>N</v>
      </c>
      <c r="U826" s="1294" t="str">
        <f>IF(ISNUMBER(SEARCH(kpi_catalog[[#Headers],[Engager Type]],$Q826)),"Y","N")</f>
        <v>N</v>
      </c>
      <c r="V826" s="1294" t="str">
        <f>IF(ISNUMBER(SEARCH(kpi_catalog[[#Headers],[Buyer Type]],$Q826)),"Y","N")</f>
        <v>N</v>
      </c>
      <c r="W826" s="1294" t="str">
        <f>IF(ISNUMBER(SEARCH(kpi_catalog[[#Headers],[Loyalty Filter]],$Q826)),"Y","N")</f>
        <v>N</v>
      </c>
      <c r="X826" s="1294" t="str">
        <f>IF(ISNUMBER(SEARCH(kpi_catalog[[#Headers],[Channel]],$Q826)),"Y","N")</f>
        <v>N</v>
      </c>
      <c r="Y826" s="1294" t="str">
        <f>IF(ISNUMBER(SEARCH(kpi_catalog[[#Headers],[Campaign ID]],$Q826)),"Y","N")</f>
        <v>N</v>
      </c>
      <c r="Z826" s="1294" t="str">
        <f>IF(ISNUMBER(SEARCH(kpi_catalog[[#Headers],[Channel]],$Q826)),"Y","N")</f>
        <v>N</v>
      </c>
      <c r="AA826" s="1294" t="str">
        <f>IF(ISNUMBER(SEARCH(kpi_catalog[[#Headers],[Campaign ID]],$Q826)),"Y","N")</f>
        <v>N</v>
      </c>
      <c r="AB826" s="1294" t="str">
        <f>IF(ISNUMBER(SEARCH(kpi_catalog[[#Headers],[Campaign Name]],$Q826)),"Y","N")</f>
        <v>N</v>
      </c>
      <c r="AC826" s="1294" t="str">
        <f>IF(ISNUMBER(SEARCH(kpi_catalog[[#Headers],[Touchpoint]],$Q826)),"Y","N")</f>
        <v>N</v>
      </c>
      <c r="AD826" s="1294" t="str">
        <f>IF(ISNUMBER(SEARCH(kpi_catalog[[#Headers],[Campaign type]],$Q826)),"Y","N")</f>
        <v>N</v>
      </c>
      <c r="AE826" s="1294" t="str">
        <f>IF(ISNUMBER(SEARCH(kpi_catalog[[#Headers],[Product franchise]],$Q826)),"Y","N")</f>
        <v>N</v>
      </c>
      <c r="AF826" s="1294" t="str">
        <f>IF(ISNUMBER(SEARCH(kpi_catalog[[#Headers],[Product code]],$Q826)),"Y","N")</f>
        <v>N</v>
      </c>
      <c r="AG826" s="1323"/>
      <c r="AH826" s="1296"/>
      <c r="AI826" s="1297"/>
      <c r="AJ826" s="1297"/>
    </row>
    <row r="827" spans="1:36" ht="30" customHeight="1">
      <c r="A827" s="1282">
        <v>825</v>
      </c>
      <c r="B827" s="1344" t="s">
        <v>5729</v>
      </c>
      <c r="C827" s="1296"/>
      <c r="D827" s="1355" t="s">
        <v>4885</v>
      </c>
      <c r="E827" s="1355" t="s">
        <v>4885</v>
      </c>
      <c r="F827" s="1291" t="str">
        <f>F825 &amp; " - pp QoQ"</f>
        <v>Newly Acquired (Active Engagers) - pp QoQ</v>
      </c>
      <c r="G827" s="1291" t="s">
        <v>4352</v>
      </c>
      <c r="H827" s="1291" t="s">
        <v>4336</v>
      </c>
      <c r="I827" s="1355" t="s">
        <v>4811</v>
      </c>
      <c r="J827" s="1318" t="s">
        <v>4883</v>
      </c>
      <c r="K827" s="1291" t="s">
        <v>4861</v>
      </c>
      <c r="L827" s="1292" t="str">
        <f>IF(ISNUMBER(SEARCH(kpi_catalog[[#Headers],[Till Date]],K827)),"Y","N")</f>
        <v>N</v>
      </c>
      <c r="M827" s="1292" t="str">
        <f t="shared" si="23"/>
        <v>Y</v>
      </c>
      <c r="N827" s="1292" t="str">
        <f>IF(ISNUMBER(SEARCH(kpi_catalog[[#Headers],[YTD]],$K827)),"Y","N")</f>
        <v>N</v>
      </c>
      <c r="O827" s="1292" t="str">
        <f>IF(ISNUMBER(SEARCH(kpi_catalog[[#Headers],[MTD]],$K827)),"Y","N")</f>
        <v>N</v>
      </c>
      <c r="P827" s="1292" t="str">
        <f>IF(ISNUMBER(SEARCH(kpi_catalog[[#Headers],[Selected period]],$K827)),"Y","N")</f>
        <v>N</v>
      </c>
      <c r="Q827" s="1291" t="s">
        <v>4341</v>
      </c>
      <c r="R827" s="1292" t="str">
        <f>IF(ISNUMBER(SEARCH(kpi_catalog[[#Headers],[Division]],$Q827)),"Y","N")</f>
        <v>Y</v>
      </c>
      <c r="S827" s="1294" t="str">
        <f>IF(ISNUMBER(SEARCH(kpi_catalog[[#Headers],[Brand]],$Q827)),"Y","N")</f>
        <v>Y</v>
      </c>
      <c r="T827" s="1294" t="str">
        <f>IF(ISNUMBER(SEARCH(kpi_catalog[[#Headers],[Acquisition Period]],$Q827)),"Y","N")</f>
        <v>N</v>
      </c>
      <c r="U827" s="1294" t="str">
        <f>IF(ISNUMBER(SEARCH(kpi_catalog[[#Headers],[Engager Type]],$Q827)),"Y","N")</f>
        <v>N</v>
      </c>
      <c r="V827" s="1294" t="str">
        <f>IF(ISNUMBER(SEARCH(kpi_catalog[[#Headers],[Buyer Type]],$Q827)),"Y","N")</f>
        <v>N</v>
      </c>
      <c r="W827" s="1294" t="str">
        <f>IF(ISNUMBER(SEARCH(kpi_catalog[[#Headers],[Loyalty Filter]],$Q827)),"Y","N")</f>
        <v>N</v>
      </c>
      <c r="X827" s="1294" t="str">
        <f>IF(ISNUMBER(SEARCH(kpi_catalog[[#Headers],[Channel]],$Q827)),"Y","N")</f>
        <v>N</v>
      </c>
      <c r="Y827" s="1294" t="str">
        <f>IF(ISNUMBER(SEARCH(kpi_catalog[[#Headers],[Campaign ID]],$Q827)),"Y","N")</f>
        <v>N</v>
      </c>
      <c r="Z827" s="1294" t="str">
        <f>IF(ISNUMBER(SEARCH(kpi_catalog[[#Headers],[Channel]],$Q827)),"Y","N")</f>
        <v>N</v>
      </c>
      <c r="AA827" s="1294" t="str">
        <f>IF(ISNUMBER(SEARCH(kpi_catalog[[#Headers],[Campaign ID]],$Q827)),"Y","N")</f>
        <v>N</v>
      </c>
      <c r="AB827" s="1294" t="str">
        <f>IF(ISNUMBER(SEARCH(kpi_catalog[[#Headers],[Campaign Name]],$Q827)),"Y","N")</f>
        <v>N</v>
      </c>
      <c r="AC827" s="1294" t="str">
        <f>IF(ISNUMBER(SEARCH(kpi_catalog[[#Headers],[Touchpoint]],$Q827)),"Y","N")</f>
        <v>N</v>
      </c>
      <c r="AD827" s="1294" t="str">
        <f>IF(ISNUMBER(SEARCH(kpi_catalog[[#Headers],[Campaign type]],$Q827)),"Y","N")</f>
        <v>N</v>
      </c>
      <c r="AE827" s="1294" t="str">
        <f>IF(ISNUMBER(SEARCH(kpi_catalog[[#Headers],[Product franchise]],$Q827)),"Y","N")</f>
        <v>N</v>
      </c>
      <c r="AF827" s="1294" t="str">
        <f>IF(ISNUMBER(SEARCH(kpi_catalog[[#Headers],[Product code]],$Q827)),"Y","N")</f>
        <v>N</v>
      </c>
      <c r="AG827" s="1323"/>
      <c r="AH827" s="1296"/>
      <c r="AI827" s="1297"/>
      <c r="AJ827" s="1297"/>
    </row>
    <row r="828" spans="1:36" ht="30" customHeight="1">
      <c r="A828" s="1282">
        <v>826</v>
      </c>
      <c r="B828" s="1344" t="s">
        <v>5999</v>
      </c>
      <c r="C828" s="1296"/>
      <c r="D828" s="1355" t="s">
        <v>4886</v>
      </c>
      <c r="E828" s="1355" t="s">
        <v>4886</v>
      </c>
      <c r="F828" s="1291" t="s">
        <v>4886</v>
      </c>
      <c r="G828" s="1291" t="s">
        <v>3368</v>
      </c>
      <c r="H828" s="1291" t="s">
        <v>4336</v>
      </c>
      <c r="I828" s="1355" t="s">
        <v>4811</v>
      </c>
      <c r="J828" s="1318" t="s">
        <v>4883</v>
      </c>
      <c r="K828" s="1291" t="s">
        <v>4861</v>
      </c>
      <c r="L828" s="1292" t="str">
        <f>IF(ISNUMBER(SEARCH(kpi_catalog[[#Headers],[Till Date]],K828)),"Y","N")</f>
        <v>N</v>
      </c>
      <c r="M828" s="1292" t="str">
        <f t="shared" si="23"/>
        <v>Y</v>
      </c>
      <c r="N828" s="1292" t="str">
        <f>IF(ISNUMBER(SEARCH(kpi_catalog[[#Headers],[YTD]],$K828)),"Y","N")</f>
        <v>N</v>
      </c>
      <c r="O828" s="1292" t="str">
        <f>IF(ISNUMBER(SEARCH(kpi_catalog[[#Headers],[MTD]],$K828)),"Y","N")</f>
        <v>N</v>
      </c>
      <c r="P828" s="1292" t="str">
        <f>IF(ISNUMBER(SEARCH(kpi_catalog[[#Headers],[Selected period]],$K828)),"Y","N")</f>
        <v>N</v>
      </c>
      <c r="Q828" s="1291" t="s">
        <v>4341</v>
      </c>
      <c r="R828" s="1292" t="str">
        <f>IF(ISNUMBER(SEARCH(kpi_catalog[[#Headers],[Division]],$Q828)),"Y","N")</f>
        <v>Y</v>
      </c>
      <c r="S828" s="1294" t="str">
        <f>IF(ISNUMBER(SEARCH(kpi_catalog[[#Headers],[Brand]],$Q828)),"Y","N")</f>
        <v>Y</v>
      </c>
      <c r="T828" s="1294" t="str">
        <f>IF(ISNUMBER(SEARCH(kpi_catalog[[#Headers],[Acquisition Period]],$Q828)),"Y","N")</f>
        <v>N</v>
      </c>
      <c r="U828" s="1294" t="str">
        <f>IF(ISNUMBER(SEARCH(kpi_catalog[[#Headers],[Engager Type]],$Q828)),"Y","N")</f>
        <v>N</v>
      </c>
      <c r="V828" s="1294" t="str">
        <f>IF(ISNUMBER(SEARCH(kpi_catalog[[#Headers],[Buyer Type]],$Q828)),"Y","N")</f>
        <v>N</v>
      </c>
      <c r="W828" s="1294" t="str">
        <f>IF(ISNUMBER(SEARCH(kpi_catalog[[#Headers],[Loyalty Filter]],$Q828)),"Y","N")</f>
        <v>N</v>
      </c>
      <c r="X828" s="1294" t="str">
        <f>IF(ISNUMBER(SEARCH(kpi_catalog[[#Headers],[Channel]],$Q828)),"Y","N")</f>
        <v>N</v>
      </c>
      <c r="Y828" s="1294" t="str">
        <f>IF(ISNUMBER(SEARCH(kpi_catalog[[#Headers],[Campaign ID]],$Q828)),"Y","N")</f>
        <v>N</v>
      </c>
      <c r="Z828" s="1294" t="str">
        <f>IF(ISNUMBER(SEARCH(kpi_catalog[[#Headers],[Channel]],$Q828)),"Y","N")</f>
        <v>N</v>
      </c>
      <c r="AA828" s="1294" t="str">
        <f>IF(ISNUMBER(SEARCH(kpi_catalog[[#Headers],[Campaign ID]],$Q828)),"Y","N")</f>
        <v>N</v>
      </c>
      <c r="AB828" s="1294" t="str">
        <f>IF(ISNUMBER(SEARCH(kpi_catalog[[#Headers],[Campaign Name]],$Q828)),"Y","N")</f>
        <v>N</v>
      </c>
      <c r="AC828" s="1294" t="str">
        <f>IF(ISNUMBER(SEARCH(kpi_catalog[[#Headers],[Touchpoint]],$Q828)),"Y","N")</f>
        <v>N</v>
      </c>
      <c r="AD828" s="1294" t="str">
        <f>IF(ISNUMBER(SEARCH(kpi_catalog[[#Headers],[Campaign type]],$Q828)),"Y","N")</f>
        <v>N</v>
      </c>
      <c r="AE828" s="1294" t="str">
        <f>IF(ISNUMBER(SEARCH(kpi_catalog[[#Headers],[Product franchise]],$Q828)),"Y","N")</f>
        <v>N</v>
      </c>
      <c r="AF828" s="1294" t="str">
        <f>IF(ISNUMBER(SEARCH(kpi_catalog[[#Headers],[Product code]],$Q828)),"Y","N")</f>
        <v>N</v>
      </c>
      <c r="AG828" s="1323"/>
      <c r="AH828" s="1296"/>
      <c r="AI828" s="1297"/>
      <c r="AJ828" s="1297"/>
    </row>
    <row r="829" spans="1:36" ht="30" customHeight="1">
      <c r="A829" s="1282">
        <v>827</v>
      </c>
      <c r="B829" s="1344" t="s">
        <v>5999</v>
      </c>
      <c r="C829" s="1296"/>
      <c r="D829" s="1355" t="s">
        <v>4886</v>
      </c>
      <c r="E829" s="1355" t="s">
        <v>4886</v>
      </c>
      <c r="F829" s="1291" t="str">
        <f>F828 &amp; " - %"</f>
        <v>Newly Engaged Prospects - %</v>
      </c>
      <c r="G829" s="1291" t="s">
        <v>4339</v>
      </c>
      <c r="H829" s="1291" t="s">
        <v>4336</v>
      </c>
      <c r="I829" s="1355" t="s">
        <v>4811</v>
      </c>
      <c r="J829" s="1318" t="s">
        <v>4883</v>
      </c>
      <c r="K829" s="1291" t="s">
        <v>4861</v>
      </c>
      <c r="L829" s="1292" t="str">
        <f>IF(ISNUMBER(SEARCH(kpi_catalog[[#Headers],[Till Date]],K829)),"Y","N")</f>
        <v>N</v>
      </c>
      <c r="M829" s="1292" t="str">
        <f t="shared" si="23"/>
        <v>Y</v>
      </c>
      <c r="N829" s="1292" t="str">
        <f>IF(ISNUMBER(SEARCH(kpi_catalog[[#Headers],[YTD]],$K829)),"Y","N")</f>
        <v>N</v>
      </c>
      <c r="O829" s="1292" t="str">
        <f>IF(ISNUMBER(SEARCH(kpi_catalog[[#Headers],[MTD]],$K829)),"Y","N")</f>
        <v>N</v>
      </c>
      <c r="P829" s="1292" t="str">
        <f>IF(ISNUMBER(SEARCH(kpi_catalog[[#Headers],[Selected period]],$K829)),"Y","N")</f>
        <v>N</v>
      </c>
      <c r="Q829" s="1291" t="s">
        <v>4341</v>
      </c>
      <c r="R829" s="1292" t="str">
        <f>IF(ISNUMBER(SEARCH(kpi_catalog[[#Headers],[Division]],$Q829)),"Y","N")</f>
        <v>Y</v>
      </c>
      <c r="S829" s="1294" t="str">
        <f>IF(ISNUMBER(SEARCH(kpi_catalog[[#Headers],[Brand]],$Q829)),"Y","N")</f>
        <v>Y</v>
      </c>
      <c r="T829" s="1294" t="str">
        <f>IF(ISNUMBER(SEARCH(kpi_catalog[[#Headers],[Acquisition Period]],$Q829)),"Y","N")</f>
        <v>N</v>
      </c>
      <c r="U829" s="1294" t="str">
        <f>IF(ISNUMBER(SEARCH(kpi_catalog[[#Headers],[Engager Type]],$Q829)),"Y","N")</f>
        <v>N</v>
      </c>
      <c r="V829" s="1294" t="str">
        <f>IF(ISNUMBER(SEARCH(kpi_catalog[[#Headers],[Buyer Type]],$Q829)),"Y","N")</f>
        <v>N</v>
      </c>
      <c r="W829" s="1294" t="str">
        <f>IF(ISNUMBER(SEARCH(kpi_catalog[[#Headers],[Loyalty Filter]],$Q829)),"Y","N")</f>
        <v>N</v>
      </c>
      <c r="X829" s="1294" t="str">
        <f>IF(ISNUMBER(SEARCH(kpi_catalog[[#Headers],[Channel]],$Q829)),"Y","N")</f>
        <v>N</v>
      </c>
      <c r="Y829" s="1294" t="str">
        <f>IF(ISNUMBER(SEARCH(kpi_catalog[[#Headers],[Campaign ID]],$Q829)),"Y","N")</f>
        <v>N</v>
      </c>
      <c r="Z829" s="1294" t="str">
        <f>IF(ISNUMBER(SEARCH(kpi_catalog[[#Headers],[Channel]],$Q829)),"Y","N")</f>
        <v>N</v>
      </c>
      <c r="AA829" s="1294" t="str">
        <f>IF(ISNUMBER(SEARCH(kpi_catalog[[#Headers],[Campaign ID]],$Q829)),"Y","N")</f>
        <v>N</v>
      </c>
      <c r="AB829" s="1294" t="str">
        <f>IF(ISNUMBER(SEARCH(kpi_catalog[[#Headers],[Campaign Name]],$Q829)),"Y","N")</f>
        <v>N</v>
      </c>
      <c r="AC829" s="1294" t="str">
        <f>IF(ISNUMBER(SEARCH(kpi_catalog[[#Headers],[Touchpoint]],$Q829)),"Y","N")</f>
        <v>N</v>
      </c>
      <c r="AD829" s="1294" t="str">
        <f>IF(ISNUMBER(SEARCH(kpi_catalog[[#Headers],[Campaign type]],$Q829)),"Y","N")</f>
        <v>N</v>
      </c>
      <c r="AE829" s="1294" t="str">
        <f>IF(ISNUMBER(SEARCH(kpi_catalog[[#Headers],[Product franchise]],$Q829)),"Y","N")</f>
        <v>N</v>
      </c>
      <c r="AF829" s="1294" t="str">
        <f>IF(ISNUMBER(SEARCH(kpi_catalog[[#Headers],[Product code]],$Q829)),"Y","N")</f>
        <v>N</v>
      </c>
      <c r="AG829" s="1323"/>
      <c r="AH829" s="1296"/>
      <c r="AI829" s="1297"/>
      <c r="AJ829" s="1297"/>
    </row>
    <row r="830" spans="1:36" ht="30" customHeight="1">
      <c r="A830" s="1282">
        <v>828</v>
      </c>
      <c r="B830" s="1344" t="s">
        <v>5999</v>
      </c>
      <c r="C830" s="1296"/>
      <c r="D830" s="1355" t="s">
        <v>4886</v>
      </c>
      <c r="E830" s="1355" t="s">
        <v>4886</v>
      </c>
      <c r="F830" s="1291" t="str">
        <f>F828 &amp; " - pp QoQ"</f>
        <v>Newly Engaged Prospects - pp QoQ</v>
      </c>
      <c r="G830" s="1291" t="s">
        <v>4352</v>
      </c>
      <c r="H830" s="1291" t="s">
        <v>4336</v>
      </c>
      <c r="I830" s="1355" t="s">
        <v>4811</v>
      </c>
      <c r="J830" s="1318" t="s">
        <v>4883</v>
      </c>
      <c r="K830" s="1291" t="s">
        <v>4861</v>
      </c>
      <c r="L830" s="1292" t="str">
        <f>IF(ISNUMBER(SEARCH(kpi_catalog[[#Headers],[Till Date]],K830)),"Y","N")</f>
        <v>N</v>
      </c>
      <c r="M830" s="1292" t="str">
        <f t="shared" si="23"/>
        <v>Y</v>
      </c>
      <c r="N830" s="1292" t="str">
        <f>IF(ISNUMBER(SEARCH(kpi_catalog[[#Headers],[YTD]],$K830)),"Y","N")</f>
        <v>N</v>
      </c>
      <c r="O830" s="1292" t="str">
        <f>IF(ISNUMBER(SEARCH(kpi_catalog[[#Headers],[MTD]],$K830)),"Y","N")</f>
        <v>N</v>
      </c>
      <c r="P830" s="1292" t="str">
        <f>IF(ISNUMBER(SEARCH(kpi_catalog[[#Headers],[Selected period]],$K830)),"Y","N")</f>
        <v>N</v>
      </c>
      <c r="Q830" s="1291" t="s">
        <v>4341</v>
      </c>
      <c r="R830" s="1292" t="str">
        <f>IF(ISNUMBER(SEARCH(kpi_catalog[[#Headers],[Division]],$Q830)),"Y","N")</f>
        <v>Y</v>
      </c>
      <c r="S830" s="1294" t="str">
        <f>IF(ISNUMBER(SEARCH(kpi_catalog[[#Headers],[Brand]],$Q830)),"Y","N")</f>
        <v>Y</v>
      </c>
      <c r="T830" s="1294" t="str">
        <f>IF(ISNUMBER(SEARCH(kpi_catalog[[#Headers],[Acquisition Period]],$Q830)),"Y","N")</f>
        <v>N</v>
      </c>
      <c r="U830" s="1294" t="str">
        <f>IF(ISNUMBER(SEARCH(kpi_catalog[[#Headers],[Engager Type]],$Q830)),"Y","N")</f>
        <v>N</v>
      </c>
      <c r="V830" s="1294" t="str">
        <f>IF(ISNUMBER(SEARCH(kpi_catalog[[#Headers],[Buyer Type]],$Q830)),"Y","N")</f>
        <v>N</v>
      </c>
      <c r="W830" s="1294" t="str">
        <f>IF(ISNUMBER(SEARCH(kpi_catalog[[#Headers],[Loyalty Filter]],$Q830)),"Y","N")</f>
        <v>N</v>
      </c>
      <c r="X830" s="1294" t="str">
        <f>IF(ISNUMBER(SEARCH(kpi_catalog[[#Headers],[Channel]],$Q830)),"Y","N")</f>
        <v>N</v>
      </c>
      <c r="Y830" s="1294" t="str">
        <f>IF(ISNUMBER(SEARCH(kpi_catalog[[#Headers],[Campaign ID]],$Q830)),"Y","N")</f>
        <v>N</v>
      </c>
      <c r="Z830" s="1294" t="str">
        <f>IF(ISNUMBER(SEARCH(kpi_catalog[[#Headers],[Channel]],$Q830)),"Y","N")</f>
        <v>N</v>
      </c>
      <c r="AA830" s="1294" t="str">
        <f>IF(ISNUMBER(SEARCH(kpi_catalog[[#Headers],[Campaign ID]],$Q830)),"Y","N")</f>
        <v>N</v>
      </c>
      <c r="AB830" s="1294" t="str">
        <f>IF(ISNUMBER(SEARCH(kpi_catalog[[#Headers],[Campaign Name]],$Q830)),"Y","N")</f>
        <v>N</v>
      </c>
      <c r="AC830" s="1294" t="str">
        <f>IF(ISNUMBER(SEARCH(kpi_catalog[[#Headers],[Touchpoint]],$Q830)),"Y","N")</f>
        <v>N</v>
      </c>
      <c r="AD830" s="1294" t="str">
        <f>IF(ISNUMBER(SEARCH(kpi_catalog[[#Headers],[Campaign type]],$Q830)),"Y","N")</f>
        <v>N</v>
      </c>
      <c r="AE830" s="1294" t="str">
        <f>IF(ISNUMBER(SEARCH(kpi_catalog[[#Headers],[Product franchise]],$Q830)),"Y","N")</f>
        <v>N</v>
      </c>
      <c r="AF830" s="1294" t="str">
        <f>IF(ISNUMBER(SEARCH(kpi_catalog[[#Headers],[Product code]],$Q830)),"Y","N")</f>
        <v>N</v>
      </c>
      <c r="AG830" s="1323"/>
      <c r="AH830" s="1296"/>
      <c r="AI830" s="1297"/>
      <c r="AJ830" s="1297"/>
    </row>
    <row r="831" spans="1:36" ht="30" customHeight="1">
      <c r="A831" s="1282">
        <v>829</v>
      </c>
      <c r="B831" s="1344" t="s">
        <v>4536</v>
      </c>
      <c r="C831" s="1296"/>
      <c r="D831" s="1355" t="s">
        <v>4864</v>
      </c>
      <c r="E831" s="1355" t="s">
        <v>4864</v>
      </c>
      <c r="F831" s="1291" t="s">
        <v>4864</v>
      </c>
      <c r="G831" s="1291" t="s">
        <v>3368</v>
      </c>
      <c r="H831" s="1291" t="s">
        <v>4336</v>
      </c>
      <c r="I831" s="1355" t="s">
        <v>4811</v>
      </c>
      <c r="J831" s="1318" t="s">
        <v>4883</v>
      </c>
      <c r="K831" s="1291" t="s">
        <v>4861</v>
      </c>
      <c r="L831" s="1292" t="str">
        <f>IF(ISNUMBER(SEARCH(kpi_catalog[[#Headers],[Till Date]],K831)),"Y","N")</f>
        <v>N</v>
      </c>
      <c r="M831" s="1292" t="str">
        <f t="shared" si="23"/>
        <v>Y</v>
      </c>
      <c r="N831" s="1292" t="str">
        <f>IF(ISNUMBER(SEARCH(kpi_catalog[[#Headers],[YTD]],$K831)),"Y","N")</f>
        <v>N</v>
      </c>
      <c r="O831" s="1292" t="str">
        <f>IF(ISNUMBER(SEARCH(kpi_catalog[[#Headers],[MTD]],$K831)),"Y","N")</f>
        <v>N</v>
      </c>
      <c r="P831" s="1292" t="str">
        <f>IF(ISNUMBER(SEARCH(kpi_catalog[[#Headers],[Selected period]],$K831)),"Y","N")</f>
        <v>N</v>
      </c>
      <c r="Q831" s="1291" t="s">
        <v>4341</v>
      </c>
      <c r="R831" s="1292" t="str">
        <f>IF(ISNUMBER(SEARCH(kpi_catalog[[#Headers],[Division]],$Q831)),"Y","N")</f>
        <v>Y</v>
      </c>
      <c r="S831" s="1294" t="str">
        <f>IF(ISNUMBER(SEARCH(kpi_catalog[[#Headers],[Brand]],$Q831)),"Y","N")</f>
        <v>Y</v>
      </c>
      <c r="T831" s="1294" t="str">
        <f>IF(ISNUMBER(SEARCH(kpi_catalog[[#Headers],[Acquisition Period]],$Q831)),"Y","N")</f>
        <v>N</v>
      </c>
      <c r="U831" s="1294" t="str">
        <f>IF(ISNUMBER(SEARCH(kpi_catalog[[#Headers],[Engager Type]],$Q831)),"Y","N")</f>
        <v>N</v>
      </c>
      <c r="V831" s="1294" t="str">
        <f>IF(ISNUMBER(SEARCH(kpi_catalog[[#Headers],[Buyer Type]],$Q831)),"Y","N")</f>
        <v>N</v>
      </c>
      <c r="W831" s="1294" t="str">
        <f>IF(ISNUMBER(SEARCH(kpi_catalog[[#Headers],[Loyalty Filter]],$Q831)),"Y","N")</f>
        <v>N</v>
      </c>
      <c r="X831" s="1294" t="str">
        <f>IF(ISNUMBER(SEARCH(kpi_catalog[[#Headers],[Channel]],$Q831)),"Y","N")</f>
        <v>N</v>
      </c>
      <c r="Y831" s="1294" t="str">
        <f>IF(ISNUMBER(SEARCH(kpi_catalog[[#Headers],[Campaign ID]],$Q831)),"Y","N")</f>
        <v>N</v>
      </c>
      <c r="Z831" s="1294" t="str">
        <f>IF(ISNUMBER(SEARCH(kpi_catalog[[#Headers],[Channel]],$Q831)),"Y","N")</f>
        <v>N</v>
      </c>
      <c r="AA831" s="1294" t="str">
        <f>IF(ISNUMBER(SEARCH(kpi_catalog[[#Headers],[Campaign ID]],$Q831)),"Y","N")</f>
        <v>N</v>
      </c>
      <c r="AB831" s="1294" t="str">
        <f>IF(ISNUMBER(SEARCH(kpi_catalog[[#Headers],[Campaign Name]],$Q831)),"Y","N")</f>
        <v>N</v>
      </c>
      <c r="AC831" s="1294" t="str">
        <f>IF(ISNUMBER(SEARCH(kpi_catalog[[#Headers],[Touchpoint]],$Q831)),"Y","N")</f>
        <v>N</v>
      </c>
      <c r="AD831" s="1294" t="str">
        <f>IF(ISNUMBER(SEARCH(kpi_catalog[[#Headers],[Campaign type]],$Q831)),"Y","N")</f>
        <v>N</v>
      </c>
      <c r="AE831" s="1294" t="str">
        <f>IF(ISNUMBER(SEARCH(kpi_catalog[[#Headers],[Product franchise]],$Q831)),"Y","N")</f>
        <v>N</v>
      </c>
      <c r="AF831" s="1294" t="str">
        <f>IF(ISNUMBER(SEARCH(kpi_catalog[[#Headers],[Product code]],$Q831)),"Y","N")</f>
        <v>N</v>
      </c>
      <c r="AG831" s="1323"/>
      <c r="AH831" s="1296"/>
      <c r="AI831" s="1297"/>
      <c r="AJ831" s="1297"/>
    </row>
    <row r="832" spans="1:36" ht="30" customHeight="1">
      <c r="A832" s="1282">
        <v>830</v>
      </c>
      <c r="B832" s="1344" t="s">
        <v>4536</v>
      </c>
      <c r="C832" s="1296"/>
      <c r="D832" s="1355" t="s">
        <v>4864</v>
      </c>
      <c r="E832" s="1355" t="s">
        <v>4864</v>
      </c>
      <c r="F832" s="1291" t="str">
        <f>F831 &amp; " - %"</f>
        <v>Retained + Reactivated - %</v>
      </c>
      <c r="G832" s="1291" t="s">
        <v>4339</v>
      </c>
      <c r="H832" s="1291" t="s">
        <v>4336</v>
      </c>
      <c r="I832" s="1355" t="s">
        <v>4811</v>
      </c>
      <c r="J832" s="1318" t="s">
        <v>4883</v>
      </c>
      <c r="K832" s="1291" t="s">
        <v>4861</v>
      </c>
      <c r="L832" s="1292" t="str">
        <f>IF(ISNUMBER(SEARCH(kpi_catalog[[#Headers],[Till Date]],K832)),"Y","N")</f>
        <v>N</v>
      </c>
      <c r="M832" s="1292" t="str">
        <f t="shared" si="23"/>
        <v>Y</v>
      </c>
      <c r="N832" s="1292" t="str">
        <f>IF(ISNUMBER(SEARCH(kpi_catalog[[#Headers],[YTD]],$K832)),"Y","N")</f>
        <v>N</v>
      </c>
      <c r="O832" s="1292" t="str">
        <f>IF(ISNUMBER(SEARCH(kpi_catalog[[#Headers],[MTD]],$K832)),"Y","N")</f>
        <v>N</v>
      </c>
      <c r="P832" s="1292" t="str">
        <f>IF(ISNUMBER(SEARCH(kpi_catalog[[#Headers],[Selected period]],$K832)),"Y","N")</f>
        <v>N</v>
      </c>
      <c r="Q832" s="1291" t="s">
        <v>4341</v>
      </c>
      <c r="R832" s="1292" t="str">
        <f>IF(ISNUMBER(SEARCH(kpi_catalog[[#Headers],[Division]],$Q832)),"Y","N")</f>
        <v>Y</v>
      </c>
      <c r="S832" s="1294" t="str">
        <f>IF(ISNUMBER(SEARCH(kpi_catalog[[#Headers],[Brand]],$Q832)),"Y","N")</f>
        <v>Y</v>
      </c>
      <c r="T832" s="1294" t="str">
        <f>IF(ISNUMBER(SEARCH(kpi_catalog[[#Headers],[Acquisition Period]],$Q832)),"Y","N")</f>
        <v>N</v>
      </c>
      <c r="U832" s="1294" t="str">
        <f>IF(ISNUMBER(SEARCH(kpi_catalog[[#Headers],[Engager Type]],$Q832)),"Y","N")</f>
        <v>N</v>
      </c>
      <c r="V832" s="1294" t="str">
        <f>IF(ISNUMBER(SEARCH(kpi_catalog[[#Headers],[Buyer Type]],$Q832)),"Y","N")</f>
        <v>N</v>
      </c>
      <c r="W832" s="1294" t="str">
        <f>IF(ISNUMBER(SEARCH(kpi_catalog[[#Headers],[Loyalty Filter]],$Q832)),"Y","N")</f>
        <v>N</v>
      </c>
      <c r="X832" s="1294" t="str">
        <f>IF(ISNUMBER(SEARCH(kpi_catalog[[#Headers],[Channel]],$Q832)),"Y","N")</f>
        <v>N</v>
      </c>
      <c r="Y832" s="1294" t="str">
        <f>IF(ISNUMBER(SEARCH(kpi_catalog[[#Headers],[Campaign ID]],$Q832)),"Y","N")</f>
        <v>N</v>
      </c>
      <c r="Z832" s="1294" t="str">
        <f>IF(ISNUMBER(SEARCH(kpi_catalog[[#Headers],[Channel]],$Q832)),"Y","N")</f>
        <v>N</v>
      </c>
      <c r="AA832" s="1294" t="str">
        <f>IF(ISNUMBER(SEARCH(kpi_catalog[[#Headers],[Campaign ID]],$Q832)),"Y","N")</f>
        <v>N</v>
      </c>
      <c r="AB832" s="1294" t="str">
        <f>IF(ISNUMBER(SEARCH(kpi_catalog[[#Headers],[Campaign Name]],$Q832)),"Y","N")</f>
        <v>N</v>
      </c>
      <c r="AC832" s="1294" t="str">
        <f>IF(ISNUMBER(SEARCH(kpi_catalog[[#Headers],[Touchpoint]],$Q832)),"Y","N")</f>
        <v>N</v>
      </c>
      <c r="AD832" s="1294" t="str">
        <f>IF(ISNUMBER(SEARCH(kpi_catalog[[#Headers],[Campaign type]],$Q832)),"Y","N")</f>
        <v>N</v>
      </c>
      <c r="AE832" s="1294" t="str">
        <f>IF(ISNUMBER(SEARCH(kpi_catalog[[#Headers],[Product franchise]],$Q832)),"Y","N")</f>
        <v>N</v>
      </c>
      <c r="AF832" s="1294" t="str">
        <f>IF(ISNUMBER(SEARCH(kpi_catalog[[#Headers],[Product code]],$Q832)),"Y","N")</f>
        <v>N</v>
      </c>
      <c r="AG832" s="1323"/>
      <c r="AH832" s="1296"/>
      <c r="AI832" s="1297"/>
      <c r="AJ832" s="1297"/>
    </row>
    <row r="833" spans="1:36" ht="30" customHeight="1">
      <c r="A833" s="1282">
        <v>831</v>
      </c>
      <c r="B833" s="1344" t="s">
        <v>4536</v>
      </c>
      <c r="C833" s="1296"/>
      <c r="D833" s="1355" t="s">
        <v>4864</v>
      </c>
      <c r="E833" s="1355" t="s">
        <v>4864</v>
      </c>
      <c r="F833" s="1291" t="str">
        <f>F831 &amp; " - pp QoQ"</f>
        <v>Retained + Reactivated - pp QoQ</v>
      </c>
      <c r="G833" s="1291" t="s">
        <v>4352</v>
      </c>
      <c r="H833" s="1291" t="s">
        <v>4336</v>
      </c>
      <c r="I833" s="1355" t="s">
        <v>4811</v>
      </c>
      <c r="J833" s="1318" t="s">
        <v>4883</v>
      </c>
      <c r="K833" s="1291" t="s">
        <v>4861</v>
      </c>
      <c r="L833" s="1292" t="str">
        <f>IF(ISNUMBER(SEARCH(kpi_catalog[[#Headers],[Till Date]],K833)),"Y","N")</f>
        <v>N</v>
      </c>
      <c r="M833" s="1292" t="str">
        <f t="shared" si="23"/>
        <v>Y</v>
      </c>
      <c r="N833" s="1292" t="str">
        <f>IF(ISNUMBER(SEARCH(kpi_catalog[[#Headers],[YTD]],$K833)),"Y","N")</f>
        <v>N</v>
      </c>
      <c r="O833" s="1292" t="str">
        <f>IF(ISNUMBER(SEARCH(kpi_catalog[[#Headers],[MTD]],$K833)),"Y","N")</f>
        <v>N</v>
      </c>
      <c r="P833" s="1292" t="str">
        <f>IF(ISNUMBER(SEARCH(kpi_catalog[[#Headers],[Selected period]],$K833)),"Y","N")</f>
        <v>N</v>
      </c>
      <c r="Q833" s="1291" t="s">
        <v>4341</v>
      </c>
      <c r="R833" s="1292" t="str">
        <f>IF(ISNUMBER(SEARCH(kpi_catalog[[#Headers],[Division]],$Q833)),"Y","N")</f>
        <v>Y</v>
      </c>
      <c r="S833" s="1294" t="str">
        <f>IF(ISNUMBER(SEARCH(kpi_catalog[[#Headers],[Brand]],$Q833)),"Y","N")</f>
        <v>Y</v>
      </c>
      <c r="T833" s="1294" t="str">
        <f>IF(ISNUMBER(SEARCH(kpi_catalog[[#Headers],[Acquisition Period]],$Q833)),"Y","N")</f>
        <v>N</v>
      </c>
      <c r="U833" s="1294" t="str">
        <f>IF(ISNUMBER(SEARCH(kpi_catalog[[#Headers],[Engager Type]],$Q833)),"Y","N")</f>
        <v>N</v>
      </c>
      <c r="V833" s="1294" t="str">
        <f>IF(ISNUMBER(SEARCH(kpi_catalog[[#Headers],[Buyer Type]],$Q833)),"Y","N")</f>
        <v>N</v>
      </c>
      <c r="W833" s="1294" t="str">
        <f>IF(ISNUMBER(SEARCH(kpi_catalog[[#Headers],[Loyalty Filter]],$Q833)),"Y","N")</f>
        <v>N</v>
      </c>
      <c r="X833" s="1294" t="str">
        <f>IF(ISNUMBER(SEARCH(kpi_catalog[[#Headers],[Channel]],$Q833)),"Y","N")</f>
        <v>N</v>
      </c>
      <c r="Y833" s="1294" t="str">
        <f>IF(ISNUMBER(SEARCH(kpi_catalog[[#Headers],[Campaign ID]],$Q833)),"Y","N")</f>
        <v>N</v>
      </c>
      <c r="Z833" s="1294" t="str">
        <f>IF(ISNUMBER(SEARCH(kpi_catalog[[#Headers],[Channel]],$Q833)),"Y","N")</f>
        <v>N</v>
      </c>
      <c r="AA833" s="1294" t="str">
        <f>IF(ISNUMBER(SEARCH(kpi_catalog[[#Headers],[Campaign ID]],$Q833)),"Y","N")</f>
        <v>N</v>
      </c>
      <c r="AB833" s="1294" t="str">
        <f>IF(ISNUMBER(SEARCH(kpi_catalog[[#Headers],[Campaign Name]],$Q833)),"Y","N")</f>
        <v>N</v>
      </c>
      <c r="AC833" s="1294" t="str">
        <f>IF(ISNUMBER(SEARCH(kpi_catalog[[#Headers],[Touchpoint]],$Q833)),"Y","N")</f>
        <v>N</v>
      </c>
      <c r="AD833" s="1294" t="str">
        <f>IF(ISNUMBER(SEARCH(kpi_catalog[[#Headers],[Campaign type]],$Q833)),"Y","N")</f>
        <v>N</v>
      </c>
      <c r="AE833" s="1294" t="str">
        <f>IF(ISNUMBER(SEARCH(kpi_catalog[[#Headers],[Product franchise]],$Q833)),"Y","N")</f>
        <v>N</v>
      </c>
      <c r="AF833" s="1294" t="str">
        <f>IF(ISNUMBER(SEARCH(kpi_catalog[[#Headers],[Product code]],$Q833)),"Y","N")</f>
        <v>N</v>
      </c>
      <c r="AG833" s="1323"/>
      <c r="AH833" s="1296"/>
      <c r="AI833" s="1297"/>
      <c r="AJ833" s="1297"/>
    </row>
    <row r="834" spans="1:36" ht="30" customHeight="1">
      <c r="A834" s="1282">
        <v>832</v>
      </c>
      <c r="B834" s="1344" t="s">
        <v>639</v>
      </c>
      <c r="C834" s="1296"/>
      <c r="D834" s="1355" t="s">
        <v>4887</v>
      </c>
      <c r="E834" s="1355" t="s">
        <v>4887</v>
      </c>
      <c r="F834" s="1291" t="s">
        <v>4887</v>
      </c>
      <c r="G834" s="1291" t="s">
        <v>3368</v>
      </c>
      <c r="H834" s="1291" t="s">
        <v>4336</v>
      </c>
      <c r="I834" s="1355" t="s">
        <v>4811</v>
      </c>
      <c r="J834" s="1318" t="s">
        <v>4883</v>
      </c>
      <c r="K834" s="1291" t="s">
        <v>4861</v>
      </c>
      <c r="L834" s="1292" t="str">
        <f>IF(ISNUMBER(SEARCH(kpi_catalog[[#Headers],[Till Date]],K834)),"Y","N")</f>
        <v>N</v>
      </c>
      <c r="M834" s="1292" t="str">
        <f t="shared" si="23"/>
        <v>Y</v>
      </c>
      <c r="N834" s="1292" t="str">
        <f>IF(ISNUMBER(SEARCH(kpi_catalog[[#Headers],[YTD]],$K834)),"Y","N")</f>
        <v>N</v>
      </c>
      <c r="O834" s="1292" t="str">
        <f>IF(ISNUMBER(SEARCH(kpi_catalog[[#Headers],[MTD]],$K834)),"Y","N")</f>
        <v>N</v>
      </c>
      <c r="P834" s="1292" t="str">
        <f>IF(ISNUMBER(SEARCH(kpi_catalog[[#Headers],[Selected period]],$K834)),"Y","N")</f>
        <v>N</v>
      </c>
      <c r="Q834" s="1291" t="s">
        <v>4341</v>
      </c>
      <c r="R834" s="1292" t="str">
        <f>IF(ISNUMBER(SEARCH(kpi_catalog[[#Headers],[Division]],$Q834)),"Y","N")</f>
        <v>Y</v>
      </c>
      <c r="S834" s="1294" t="str">
        <f>IF(ISNUMBER(SEARCH(kpi_catalog[[#Headers],[Brand]],$Q834)),"Y","N")</f>
        <v>Y</v>
      </c>
      <c r="T834" s="1294" t="str">
        <f>IF(ISNUMBER(SEARCH(kpi_catalog[[#Headers],[Acquisition Period]],$Q834)),"Y","N")</f>
        <v>N</v>
      </c>
      <c r="U834" s="1294" t="str">
        <f>IF(ISNUMBER(SEARCH(kpi_catalog[[#Headers],[Engager Type]],$Q834)),"Y","N")</f>
        <v>N</v>
      </c>
      <c r="V834" s="1294" t="str">
        <f>IF(ISNUMBER(SEARCH(kpi_catalog[[#Headers],[Buyer Type]],$Q834)),"Y","N")</f>
        <v>N</v>
      </c>
      <c r="W834" s="1294" t="str">
        <f>IF(ISNUMBER(SEARCH(kpi_catalog[[#Headers],[Loyalty Filter]],$Q834)),"Y","N")</f>
        <v>N</v>
      </c>
      <c r="X834" s="1294" t="str">
        <f>IF(ISNUMBER(SEARCH(kpi_catalog[[#Headers],[Channel]],$Q834)),"Y","N")</f>
        <v>N</v>
      </c>
      <c r="Y834" s="1294" t="str">
        <f>IF(ISNUMBER(SEARCH(kpi_catalog[[#Headers],[Campaign ID]],$Q834)),"Y","N")</f>
        <v>N</v>
      </c>
      <c r="Z834" s="1294" t="str">
        <f>IF(ISNUMBER(SEARCH(kpi_catalog[[#Headers],[Channel]],$Q834)),"Y","N")</f>
        <v>N</v>
      </c>
      <c r="AA834" s="1294" t="str">
        <f>IF(ISNUMBER(SEARCH(kpi_catalog[[#Headers],[Campaign ID]],$Q834)),"Y","N")</f>
        <v>N</v>
      </c>
      <c r="AB834" s="1294" t="str">
        <f>IF(ISNUMBER(SEARCH(kpi_catalog[[#Headers],[Campaign Name]],$Q834)),"Y","N")</f>
        <v>N</v>
      </c>
      <c r="AC834" s="1294" t="str">
        <f>IF(ISNUMBER(SEARCH(kpi_catalog[[#Headers],[Touchpoint]],$Q834)),"Y","N")</f>
        <v>N</v>
      </c>
      <c r="AD834" s="1294" t="str">
        <f>IF(ISNUMBER(SEARCH(kpi_catalog[[#Headers],[Campaign type]],$Q834)),"Y","N")</f>
        <v>N</v>
      </c>
      <c r="AE834" s="1294" t="str">
        <f>IF(ISNUMBER(SEARCH(kpi_catalog[[#Headers],[Product franchise]],$Q834)),"Y","N")</f>
        <v>N</v>
      </c>
      <c r="AF834" s="1294" t="str">
        <f>IF(ISNUMBER(SEARCH(kpi_catalog[[#Headers],[Product code]],$Q834)),"Y","N")</f>
        <v>N</v>
      </c>
      <c r="AG834" s="1323"/>
      <c r="AH834" s="1296"/>
      <c r="AI834" s="1297"/>
      <c r="AJ834" s="1297"/>
    </row>
    <row r="835" spans="1:36" ht="30" customHeight="1">
      <c r="A835" s="1282">
        <v>833</v>
      </c>
      <c r="B835" s="1344" t="s">
        <v>639</v>
      </c>
      <c r="C835" s="1296"/>
      <c r="D835" s="1355" t="s">
        <v>4887</v>
      </c>
      <c r="E835" s="1355" t="s">
        <v>4887</v>
      </c>
      <c r="F835" s="1291" t="str">
        <f>F834 &amp; " - %"</f>
        <v>13-24M since last engagement - %</v>
      </c>
      <c r="G835" s="1291" t="s">
        <v>4339</v>
      </c>
      <c r="H835" s="1291" t="s">
        <v>4336</v>
      </c>
      <c r="I835" s="1355" t="s">
        <v>4811</v>
      </c>
      <c r="J835" s="1318" t="s">
        <v>4883</v>
      </c>
      <c r="K835" s="1291" t="s">
        <v>4861</v>
      </c>
      <c r="L835" s="1292" t="str">
        <f>IF(ISNUMBER(SEARCH(kpi_catalog[[#Headers],[Till Date]],K835)),"Y","N")</f>
        <v>N</v>
      </c>
      <c r="M835" s="1292" t="str">
        <f t="shared" si="23"/>
        <v>Y</v>
      </c>
      <c r="N835" s="1292" t="str">
        <f>IF(ISNUMBER(SEARCH(kpi_catalog[[#Headers],[YTD]],$K835)),"Y","N")</f>
        <v>N</v>
      </c>
      <c r="O835" s="1292" t="str">
        <f>IF(ISNUMBER(SEARCH(kpi_catalog[[#Headers],[MTD]],$K835)),"Y","N")</f>
        <v>N</v>
      </c>
      <c r="P835" s="1292" t="str">
        <f>IF(ISNUMBER(SEARCH(kpi_catalog[[#Headers],[Selected period]],$K835)),"Y","N")</f>
        <v>N</v>
      </c>
      <c r="Q835" s="1291" t="s">
        <v>4341</v>
      </c>
      <c r="R835" s="1292" t="str">
        <f>IF(ISNUMBER(SEARCH(kpi_catalog[[#Headers],[Division]],$Q835)),"Y","N")</f>
        <v>Y</v>
      </c>
      <c r="S835" s="1294" t="str">
        <f>IF(ISNUMBER(SEARCH(kpi_catalog[[#Headers],[Brand]],$Q835)),"Y","N")</f>
        <v>Y</v>
      </c>
      <c r="T835" s="1294" t="str">
        <f>IF(ISNUMBER(SEARCH(kpi_catalog[[#Headers],[Acquisition Period]],$Q835)),"Y","N")</f>
        <v>N</v>
      </c>
      <c r="U835" s="1294" t="str">
        <f>IF(ISNUMBER(SEARCH(kpi_catalog[[#Headers],[Engager Type]],$Q835)),"Y","N")</f>
        <v>N</v>
      </c>
      <c r="V835" s="1294" t="str">
        <f>IF(ISNUMBER(SEARCH(kpi_catalog[[#Headers],[Buyer Type]],$Q835)),"Y","N")</f>
        <v>N</v>
      </c>
      <c r="W835" s="1294" t="str">
        <f>IF(ISNUMBER(SEARCH(kpi_catalog[[#Headers],[Loyalty Filter]],$Q835)),"Y","N")</f>
        <v>N</v>
      </c>
      <c r="X835" s="1294" t="str">
        <f>IF(ISNUMBER(SEARCH(kpi_catalog[[#Headers],[Channel]],$Q835)),"Y","N")</f>
        <v>N</v>
      </c>
      <c r="Y835" s="1294" t="str">
        <f>IF(ISNUMBER(SEARCH(kpi_catalog[[#Headers],[Campaign ID]],$Q835)),"Y","N")</f>
        <v>N</v>
      </c>
      <c r="Z835" s="1294" t="str">
        <f>IF(ISNUMBER(SEARCH(kpi_catalog[[#Headers],[Channel]],$Q835)),"Y","N")</f>
        <v>N</v>
      </c>
      <c r="AA835" s="1294" t="str">
        <f>IF(ISNUMBER(SEARCH(kpi_catalog[[#Headers],[Campaign ID]],$Q835)),"Y","N")</f>
        <v>N</v>
      </c>
      <c r="AB835" s="1294" t="str">
        <f>IF(ISNUMBER(SEARCH(kpi_catalog[[#Headers],[Campaign Name]],$Q835)),"Y","N")</f>
        <v>N</v>
      </c>
      <c r="AC835" s="1294" t="str">
        <f>IF(ISNUMBER(SEARCH(kpi_catalog[[#Headers],[Touchpoint]],$Q835)),"Y","N")</f>
        <v>N</v>
      </c>
      <c r="AD835" s="1294" t="str">
        <f>IF(ISNUMBER(SEARCH(kpi_catalog[[#Headers],[Campaign type]],$Q835)),"Y","N")</f>
        <v>N</v>
      </c>
      <c r="AE835" s="1294" t="str">
        <f>IF(ISNUMBER(SEARCH(kpi_catalog[[#Headers],[Product franchise]],$Q835)),"Y","N")</f>
        <v>N</v>
      </c>
      <c r="AF835" s="1294" t="str">
        <f>IF(ISNUMBER(SEARCH(kpi_catalog[[#Headers],[Product code]],$Q835)),"Y","N")</f>
        <v>N</v>
      </c>
      <c r="AG835" s="1323"/>
      <c r="AH835" s="1296"/>
      <c r="AI835" s="1297"/>
      <c r="AJ835" s="1297"/>
    </row>
    <row r="836" spans="1:36" ht="30" customHeight="1">
      <c r="A836" s="1282">
        <v>834</v>
      </c>
      <c r="B836" s="1344" t="s">
        <v>639</v>
      </c>
      <c r="C836" s="1296"/>
      <c r="D836" s="1355" t="s">
        <v>4887</v>
      </c>
      <c r="E836" s="1355" t="s">
        <v>4887</v>
      </c>
      <c r="F836" s="1291" t="str">
        <f>F834 &amp; " - pp QoQ"</f>
        <v>13-24M since last engagement - pp QoQ</v>
      </c>
      <c r="G836" s="1291" t="s">
        <v>4352</v>
      </c>
      <c r="H836" s="1291" t="s">
        <v>4336</v>
      </c>
      <c r="I836" s="1355" t="s">
        <v>4811</v>
      </c>
      <c r="J836" s="1318" t="s">
        <v>4883</v>
      </c>
      <c r="K836" s="1291" t="s">
        <v>4861</v>
      </c>
      <c r="L836" s="1292" t="str">
        <f>IF(ISNUMBER(SEARCH(kpi_catalog[[#Headers],[Till Date]],K836)),"Y","N")</f>
        <v>N</v>
      </c>
      <c r="M836" s="1292" t="str">
        <f t="shared" si="23"/>
        <v>Y</v>
      </c>
      <c r="N836" s="1292" t="str">
        <f>IF(ISNUMBER(SEARCH(kpi_catalog[[#Headers],[YTD]],$K836)),"Y","N")</f>
        <v>N</v>
      </c>
      <c r="O836" s="1292" t="str">
        <f>IF(ISNUMBER(SEARCH(kpi_catalog[[#Headers],[MTD]],$K836)),"Y","N")</f>
        <v>N</v>
      </c>
      <c r="P836" s="1292" t="str">
        <f>IF(ISNUMBER(SEARCH(kpi_catalog[[#Headers],[Selected period]],$K836)),"Y","N")</f>
        <v>N</v>
      </c>
      <c r="Q836" s="1291" t="s">
        <v>4341</v>
      </c>
      <c r="R836" s="1292" t="str">
        <f>IF(ISNUMBER(SEARCH(kpi_catalog[[#Headers],[Division]],$Q836)),"Y","N")</f>
        <v>Y</v>
      </c>
      <c r="S836" s="1294" t="str">
        <f>IF(ISNUMBER(SEARCH(kpi_catalog[[#Headers],[Brand]],$Q836)),"Y","N")</f>
        <v>Y</v>
      </c>
      <c r="T836" s="1294" t="str">
        <f>IF(ISNUMBER(SEARCH(kpi_catalog[[#Headers],[Acquisition Period]],$Q836)),"Y","N")</f>
        <v>N</v>
      </c>
      <c r="U836" s="1294" t="str">
        <f>IF(ISNUMBER(SEARCH(kpi_catalog[[#Headers],[Engager Type]],$Q836)),"Y","N")</f>
        <v>N</v>
      </c>
      <c r="V836" s="1294" t="str">
        <f>IF(ISNUMBER(SEARCH(kpi_catalog[[#Headers],[Buyer Type]],$Q836)),"Y","N")</f>
        <v>N</v>
      </c>
      <c r="W836" s="1294" t="str">
        <f>IF(ISNUMBER(SEARCH(kpi_catalog[[#Headers],[Loyalty Filter]],$Q836)),"Y","N")</f>
        <v>N</v>
      </c>
      <c r="X836" s="1294" t="str">
        <f>IF(ISNUMBER(SEARCH(kpi_catalog[[#Headers],[Channel]],$Q836)),"Y","N")</f>
        <v>N</v>
      </c>
      <c r="Y836" s="1294" t="str">
        <f>IF(ISNUMBER(SEARCH(kpi_catalog[[#Headers],[Campaign ID]],$Q836)),"Y","N")</f>
        <v>N</v>
      </c>
      <c r="Z836" s="1294" t="str">
        <f>IF(ISNUMBER(SEARCH(kpi_catalog[[#Headers],[Channel]],$Q836)),"Y","N")</f>
        <v>N</v>
      </c>
      <c r="AA836" s="1294" t="str">
        <f>IF(ISNUMBER(SEARCH(kpi_catalog[[#Headers],[Campaign ID]],$Q836)),"Y","N")</f>
        <v>N</v>
      </c>
      <c r="AB836" s="1294" t="str">
        <f>IF(ISNUMBER(SEARCH(kpi_catalog[[#Headers],[Campaign Name]],$Q836)),"Y","N")</f>
        <v>N</v>
      </c>
      <c r="AC836" s="1294" t="str">
        <f>IF(ISNUMBER(SEARCH(kpi_catalog[[#Headers],[Touchpoint]],$Q836)),"Y","N")</f>
        <v>N</v>
      </c>
      <c r="AD836" s="1294" t="str">
        <f>IF(ISNUMBER(SEARCH(kpi_catalog[[#Headers],[Campaign type]],$Q836)),"Y","N")</f>
        <v>N</v>
      </c>
      <c r="AE836" s="1294" t="str">
        <f>IF(ISNUMBER(SEARCH(kpi_catalog[[#Headers],[Product franchise]],$Q836)),"Y","N")</f>
        <v>N</v>
      </c>
      <c r="AF836" s="1294" t="str">
        <f>IF(ISNUMBER(SEARCH(kpi_catalog[[#Headers],[Product code]],$Q836)),"Y","N")</f>
        <v>N</v>
      </c>
      <c r="AG836" s="1323"/>
      <c r="AH836" s="1296"/>
      <c r="AI836" s="1297"/>
      <c r="AJ836" s="1297"/>
    </row>
    <row r="837" spans="1:36" ht="30" customHeight="1">
      <c r="A837" s="1282">
        <v>835</v>
      </c>
      <c r="B837" s="1344" t="s">
        <v>639</v>
      </c>
      <c r="C837" s="1296"/>
      <c r="D837" s="1355" t="s">
        <v>4888</v>
      </c>
      <c r="E837" s="1355" t="s">
        <v>4888</v>
      </c>
      <c r="F837" s="1291" t="s">
        <v>4888</v>
      </c>
      <c r="G837" s="1291" t="s">
        <v>3368</v>
      </c>
      <c r="H837" s="1291" t="s">
        <v>4336</v>
      </c>
      <c r="I837" s="1355" t="s">
        <v>4811</v>
      </c>
      <c r="J837" s="1318" t="s">
        <v>4883</v>
      </c>
      <c r="K837" s="1291" t="s">
        <v>4861</v>
      </c>
      <c r="L837" s="1292" t="str">
        <f>IF(ISNUMBER(SEARCH(kpi_catalog[[#Headers],[Till Date]],K837)),"Y","N")</f>
        <v>N</v>
      </c>
      <c r="M837" s="1292" t="str">
        <f t="shared" si="23"/>
        <v>Y</v>
      </c>
      <c r="N837" s="1292" t="str">
        <f>IF(ISNUMBER(SEARCH(kpi_catalog[[#Headers],[YTD]],$K837)),"Y","N")</f>
        <v>N</v>
      </c>
      <c r="O837" s="1292" t="str">
        <f>IF(ISNUMBER(SEARCH(kpi_catalog[[#Headers],[MTD]],$K837)),"Y","N")</f>
        <v>N</v>
      </c>
      <c r="P837" s="1292" t="str">
        <f>IF(ISNUMBER(SEARCH(kpi_catalog[[#Headers],[Selected period]],$K837)),"Y","N")</f>
        <v>N</v>
      </c>
      <c r="Q837" s="1291" t="s">
        <v>4341</v>
      </c>
      <c r="R837" s="1292" t="str">
        <f>IF(ISNUMBER(SEARCH(kpi_catalog[[#Headers],[Division]],$Q837)),"Y","N")</f>
        <v>Y</v>
      </c>
      <c r="S837" s="1294" t="str">
        <f>IF(ISNUMBER(SEARCH(kpi_catalog[[#Headers],[Brand]],$Q837)),"Y","N")</f>
        <v>Y</v>
      </c>
      <c r="T837" s="1294" t="str">
        <f>IF(ISNUMBER(SEARCH(kpi_catalog[[#Headers],[Acquisition Period]],$Q837)),"Y","N")</f>
        <v>N</v>
      </c>
      <c r="U837" s="1294" t="str">
        <f>IF(ISNUMBER(SEARCH(kpi_catalog[[#Headers],[Engager Type]],$Q837)),"Y","N")</f>
        <v>N</v>
      </c>
      <c r="V837" s="1294" t="str">
        <f>IF(ISNUMBER(SEARCH(kpi_catalog[[#Headers],[Buyer Type]],$Q837)),"Y","N")</f>
        <v>N</v>
      </c>
      <c r="W837" s="1294" t="str">
        <f>IF(ISNUMBER(SEARCH(kpi_catalog[[#Headers],[Loyalty Filter]],$Q837)),"Y","N")</f>
        <v>N</v>
      </c>
      <c r="X837" s="1294" t="str">
        <f>IF(ISNUMBER(SEARCH(kpi_catalog[[#Headers],[Channel]],$Q837)),"Y","N")</f>
        <v>N</v>
      </c>
      <c r="Y837" s="1294" t="str">
        <f>IF(ISNUMBER(SEARCH(kpi_catalog[[#Headers],[Campaign ID]],$Q837)),"Y","N")</f>
        <v>N</v>
      </c>
      <c r="Z837" s="1294" t="str">
        <f>IF(ISNUMBER(SEARCH(kpi_catalog[[#Headers],[Channel]],$Q837)),"Y","N")</f>
        <v>N</v>
      </c>
      <c r="AA837" s="1294" t="str">
        <f>IF(ISNUMBER(SEARCH(kpi_catalog[[#Headers],[Campaign ID]],$Q837)),"Y","N")</f>
        <v>N</v>
      </c>
      <c r="AB837" s="1294" t="str">
        <f>IF(ISNUMBER(SEARCH(kpi_catalog[[#Headers],[Campaign Name]],$Q837)),"Y","N")</f>
        <v>N</v>
      </c>
      <c r="AC837" s="1294" t="str">
        <f>IF(ISNUMBER(SEARCH(kpi_catalog[[#Headers],[Touchpoint]],$Q837)),"Y","N")</f>
        <v>N</v>
      </c>
      <c r="AD837" s="1294" t="str">
        <f>IF(ISNUMBER(SEARCH(kpi_catalog[[#Headers],[Campaign type]],$Q837)),"Y","N")</f>
        <v>N</v>
      </c>
      <c r="AE837" s="1294" t="str">
        <f>IF(ISNUMBER(SEARCH(kpi_catalog[[#Headers],[Product franchise]],$Q837)),"Y","N")</f>
        <v>N</v>
      </c>
      <c r="AF837" s="1294" t="str">
        <f>IF(ISNUMBER(SEARCH(kpi_catalog[[#Headers],[Product code]],$Q837)),"Y","N")</f>
        <v>N</v>
      </c>
      <c r="AG837" s="1323"/>
      <c r="AH837" s="1296"/>
      <c r="AI837" s="1297"/>
      <c r="AJ837" s="1297"/>
    </row>
    <row r="838" spans="1:36" ht="30" customHeight="1">
      <c r="A838" s="1282">
        <v>836</v>
      </c>
      <c r="B838" s="1344" t="s">
        <v>639</v>
      </c>
      <c r="C838" s="1296"/>
      <c r="D838" s="1355" t="s">
        <v>4888</v>
      </c>
      <c r="E838" s="1355" t="s">
        <v>4888</v>
      </c>
      <c r="F838" s="1291" t="str">
        <f>F837 &amp; " - %"</f>
        <v>24+ since last engagement - %</v>
      </c>
      <c r="G838" s="1291" t="s">
        <v>4339</v>
      </c>
      <c r="H838" s="1291" t="s">
        <v>4336</v>
      </c>
      <c r="I838" s="1355" t="s">
        <v>4811</v>
      </c>
      <c r="J838" s="1318" t="s">
        <v>4883</v>
      </c>
      <c r="K838" s="1291" t="s">
        <v>4861</v>
      </c>
      <c r="L838" s="1292" t="str">
        <f>IF(ISNUMBER(SEARCH(kpi_catalog[[#Headers],[Till Date]],K838)),"Y","N")</f>
        <v>N</v>
      </c>
      <c r="M838" s="1292" t="str">
        <f t="shared" si="23"/>
        <v>Y</v>
      </c>
      <c r="N838" s="1292" t="str">
        <f>IF(ISNUMBER(SEARCH(kpi_catalog[[#Headers],[YTD]],$K838)),"Y","N")</f>
        <v>N</v>
      </c>
      <c r="O838" s="1292" t="str">
        <f>IF(ISNUMBER(SEARCH(kpi_catalog[[#Headers],[MTD]],$K838)),"Y","N")</f>
        <v>N</v>
      </c>
      <c r="P838" s="1292" t="str">
        <f>IF(ISNUMBER(SEARCH(kpi_catalog[[#Headers],[Selected period]],$K838)),"Y","N")</f>
        <v>N</v>
      </c>
      <c r="Q838" s="1291" t="s">
        <v>4341</v>
      </c>
      <c r="R838" s="1292" t="str">
        <f>IF(ISNUMBER(SEARCH(kpi_catalog[[#Headers],[Division]],$Q838)),"Y","N")</f>
        <v>Y</v>
      </c>
      <c r="S838" s="1294" t="str">
        <f>IF(ISNUMBER(SEARCH(kpi_catalog[[#Headers],[Brand]],$Q838)),"Y","N")</f>
        <v>Y</v>
      </c>
      <c r="T838" s="1294" t="str">
        <f>IF(ISNUMBER(SEARCH(kpi_catalog[[#Headers],[Acquisition Period]],$Q838)),"Y","N")</f>
        <v>N</v>
      </c>
      <c r="U838" s="1294" t="str">
        <f>IF(ISNUMBER(SEARCH(kpi_catalog[[#Headers],[Engager Type]],$Q838)),"Y","N")</f>
        <v>N</v>
      </c>
      <c r="V838" s="1294" t="str">
        <f>IF(ISNUMBER(SEARCH(kpi_catalog[[#Headers],[Buyer Type]],$Q838)),"Y","N")</f>
        <v>N</v>
      </c>
      <c r="W838" s="1294" t="str">
        <f>IF(ISNUMBER(SEARCH(kpi_catalog[[#Headers],[Loyalty Filter]],$Q838)),"Y","N")</f>
        <v>N</v>
      </c>
      <c r="X838" s="1294" t="str">
        <f>IF(ISNUMBER(SEARCH(kpi_catalog[[#Headers],[Channel]],$Q838)),"Y","N")</f>
        <v>N</v>
      </c>
      <c r="Y838" s="1294" t="str">
        <f>IF(ISNUMBER(SEARCH(kpi_catalog[[#Headers],[Campaign ID]],$Q838)),"Y","N")</f>
        <v>N</v>
      </c>
      <c r="Z838" s="1294" t="str">
        <f>IF(ISNUMBER(SEARCH(kpi_catalog[[#Headers],[Channel]],$Q838)),"Y","N")</f>
        <v>N</v>
      </c>
      <c r="AA838" s="1294" t="str">
        <f>IF(ISNUMBER(SEARCH(kpi_catalog[[#Headers],[Campaign ID]],$Q838)),"Y","N")</f>
        <v>N</v>
      </c>
      <c r="AB838" s="1294" t="str">
        <f>IF(ISNUMBER(SEARCH(kpi_catalog[[#Headers],[Campaign Name]],$Q838)),"Y","N")</f>
        <v>N</v>
      </c>
      <c r="AC838" s="1294" t="str">
        <f>IF(ISNUMBER(SEARCH(kpi_catalog[[#Headers],[Touchpoint]],$Q838)),"Y","N")</f>
        <v>N</v>
      </c>
      <c r="AD838" s="1294" t="str">
        <f>IF(ISNUMBER(SEARCH(kpi_catalog[[#Headers],[Campaign type]],$Q838)),"Y","N")</f>
        <v>N</v>
      </c>
      <c r="AE838" s="1294" t="str">
        <f>IF(ISNUMBER(SEARCH(kpi_catalog[[#Headers],[Product franchise]],$Q838)),"Y","N")</f>
        <v>N</v>
      </c>
      <c r="AF838" s="1294" t="str">
        <f>IF(ISNUMBER(SEARCH(kpi_catalog[[#Headers],[Product code]],$Q838)),"Y","N")</f>
        <v>N</v>
      </c>
      <c r="AG838" s="1323"/>
      <c r="AH838" s="1296"/>
      <c r="AI838" s="1297"/>
      <c r="AJ838" s="1297"/>
    </row>
    <row r="839" spans="1:36" ht="30" customHeight="1">
      <c r="A839" s="1282">
        <v>837</v>
      </c>
      <c r="B839" s="1344" t="s">
        <v>639</v>
      </c>
      <c r="C839" s="1296"/>
      <c r="D839" s="1355" t="s">
        <v>4888</v>
      </c>
      <c r="E839" s="1355" t="s">
        <v>4888</v>
      </c>
      <c r="F839" s="1291" t="str">
        <f>F837 &amp; " - pp QoQ"</f>
        <v>24+ since last engagement - pp QoQ</v>
      </c>
      <c r="G839" s="1291" t="s">
        <v>4352</v>
      </c>
      <c r="H839" s="1291" t="s">
        <v>4336</v>
      </c>
      <c r="I839" s="1355" t="s">
        <v>4811</v>
      </c>
      <c r="J839" s="1318" t="s">
        <v>4883</v>
      </c>
      <c r="K839" s="1291" t="s">
        <v>4861</v>
      </c>
      <c r="L839" s="1292" t="str">
        <f>IF(ISNUMBER(SEARCH(kpi_catalog[[#Headers],[Till Date]],K839)),"Y","N")</f>
        <v>N</v>
      </c>
      <c r="M839" s="1292" t="str">
        <f t="shared" si="23"/>
        <v>Y</v>
      </c>
      <c r="N839" s="1292" t="str">
        <f>IF(ISNUMBER(SEARCH(kpi_catalog[[#Headers],[YTD]],$K839)),"Y","N")</f>
        <v>N</v>
      </c>
      <c r="O839" s="1292" t="str">
        <f>IF(ISNUMBER(SEARCH(kpi_catalog[[#Headers],[MTD]],$K839)),"Y","N")</f>
        <v>N</v>
      </c>
      <c r="P839" s="1292" t="str">
        <f>IF(ISNUMBER(SEARCH(kpi_catalog[[#Headers],[Selected period]],$K839)),"Y","N")</f>
        <v>N</v>
      </c>
      <c r="Q839" s="1291" t="s">
        <v>4341</v>
      </c>
      <c r="R839" s="1292" t="str">
        <f>IF(ISNUMBER(SEARCH(kpi_catalog[[#Headers],[Division]],$Q839)),"Y","N")</f>
        <v>Y</v>
      </c>
      <c r="S839" s="1294" t="str">
        <f>IF(ISNUMBER(SEARCH(kpi_catalog[[#Headers],[Brand]],$Q839)),"Y","N")</f>
        <v>Y</v>
      </c>
      <c r="T839" s="1294" t="str">
        <f>IF(ISNUMBER(SEARCH(kpi_catalog[[#Headers],[Acquisition Period]],$Q839)),"Y","N")</f>
        <v>N</v>
      </c>
      <c r="U839" s="1294" t="str">
        <f>IF(ISNUMBER(SEARCH(kpi_catalog[[#Headers],[Engager Type]],$Q839)),"Y","N")</f>
        <v>N</v>
      </c>
      <c r="V839" s="1294" t="str">
        <f>IF(ISNUMBER(SEARCH(kpi_catalog[[#Headers],[Buyer Type]],$Q839)),"Y","N")</f>
        <v>N</v>
      </c>
      <c r="W839" s="1294" t="str">
        <f>IF(ISNUMBER(SEARCH(kpi_catalog[[#Headers],[Loyalty Filter]],$Q839)),"Y","N")</f>
        <v>N</v>
      </c>
      <c r="X839" s="1294" t="str">
        <f>IF(ISNUMBER(SEARCH(kpi_catalog[[#Headers],[Channel]],$Q839)),"Y","N")</f>
        <v>N</v>
      </c>
      <c r="Y839" s="1294" t="str">
        <f>IF(ISNUMBER(SEARCH(kpi_catalog[[#Headers],[Campaign ID]],$Q839)),"Y","N")</f>
        <v>N</v>
      </c>
      <c r="Z839" s="1294" t="str">
        <f>IF(ISNUMBER(SEARCH(kpi_catalog[[#Headers],[Channel]],$Q839)),"Y","N")</f>
        <v>N</v>
      </c>
      <c r="AA839" s="1294" t="str">
        <f>IF(ISNUMBER(SEARCH(kpi_catalog[[#Headers],[Campaign ID]],$Q839)),"Y","N")</f>
        <v>N</v>
      </c>
      <c r="AB839" s="1294" t="str">
        <f>IF(ISNUMBER(SEARCH(kpi_catalog[[#Headers],[Campaign Name]],$Q839)),"Y","N")</f>
        <v>N</v>
      </c>
      <c r="AC839" s="1294" t="str">
        <f>IF(ISNUMBER(SEARCH(kpi_catalog[[#Headers],[Touchpoint]],$Q839)),"Y","N")</f>
        <v>N</v>
      </c>
      <c r="AD839" s="1294" t="str">
        <f>IF(ISNUMBER(SEARCH(kpi_catalog[[#Headers],[Campaign type]],$Q839)),"Y","N")</f>
        <v>N</v>
      </c>
      <c r="AE839" s="1294" t="str">
        <f>IF(ISNUMBER(SEARCH(kpi_catalog[[#Headers],[Product franchise]],$Q839)),"Y","N")</f>
        <v>N</v>
      </c>
      <c r="AF839" s="1294" t="str">
        <f>IF(ISNUMBER(SEARCH(kpi_catalog[[#Headers],[Product code]],$Q839)),"Y","N")</f>
        <v>N</v>
      </c>
      <c r="AG839" s="1323"/>
      <c r="AH839" s="1296"/>
      <c r="AI839" s="1297"/>
      <c r="AJ839" s="1297"/>
    </row>
    <row r="840" spans="1:36" ht="30" customHeight="1">
      <c r="A840" s="1282">
        <v>838</v>
      </c>
      <c r="B840" s="1344" t="s">
        <v>6003</v>
      </c>
      <c r="C840" s="1296"/>
      <c r="D840" s="1355" t="s">
        <v>4877</v>
      </c>
      <c r="E840" s="1355" t="s">
        <v>4877</v>
      </c>
      <c r="F840" s="1291" t="s">
        <v>4877</v>
      </c>
      <c r="G840" s="1291" t="s">
        <v>3368</v>
      </c>
      <c r="H840" s="1291" t="s">
        <v>4336</v>
      </c>
      <c r="I840" s="1355" t="s">
        <v>4811</v>
      </c>
      <c r="J840" s="1318" t="s">
        <v>4883</v>
      </c>
      <c r="K840" s="1291" t="s">
        <v>4861</v>
      </c>
      <c r="L840" s="1292" t="str">
        <f>IF(ISNUMBER(SEARCH(kpi_catalog[[#Headers],[Till Date]],K840)),"Y","N")</f>
        <v>N</v>
      </c>
      <c r="M840" s="1292" t="str">
        <f t="shared" si="23"/>
        <v>Y</v>
      </c>
      <c r="N840" s="1292" t="str">
        <f>IF(ISNUMBER(SEARCH(kpi_catalog[[#Headers],[YTD]],$K840)),"Y","N")</f>
        <v>N</v>
      </c>
      <c r="O840" s="1292" t="str">
        <f>IF(ISNUMBER(SEARCH(kpi_catalog[[#Headers],[MTD]],$K840)),"Y","N")</f>
        <v>N</v>
      </c>
      <c r="P840" s="1292" t="str">
        <f>IF(ISNUMBER(SEARCH(kpi_catalog[[#Headers],[Selected period]],$K840)),"Y","N")</f>
        <v>N</v>
      </c>
      <c r="Q840" s="1291" t="s">
        <v>4341</v>
      </c>
      <c r="R840" s="1292" t="str">
        <f>IF(ISNUMBER(SEARCH(kpi_catalog[[#Headers],[Division]],$Q840)),"Y","N")</f>
        <v>Y</v>
      </c>
      <c r="S840" s="1294" t="str">
        <f>IF(ISNUMBER(SEARCH(kpi_catalog[[#Headers],[Brand]],$Q840)),"Y","N")</f>
        <v>Y</v>
      </c>
      <c r="T840" s="1294" t="str">
        <f>IF(ISNUMBER(SEARCH(kpi_catalog[[#Headers],[Acquisition Period]],$Q840)),"Y","N")</f>
        <v>N</v>
      </c>
      <c r="U840" s="1294" t="str">
        <f>IF(ISNUMBER(SEARCH(kpi_catalog[[#Headers],[Engager Type]],$Q840)),"Y","N")</f>
        <v>N</v>
      </c>
      <c r="V840" s="1294" t="str">
        <f>IF(ISNUMBER(SEARCH(kpi_catalog[[#Headers],[Buyer Type]],$Q840)),"Y","N")</f>
        <v>N</v>
      </c>
      <c r="W840" s="1294" t="str">
        <f>IF(ISNUMBER(SEARCH(kpi_catalog[[#Headers],[Loyalty Filter]],$Q840)),"Y","N")</f>
        <v>N</v>
      </c>
      <c r="X840" s="1294" t="str">
        <f>IF(ISNUMBER(SEARCH(kpi_catalog[[#Headers],[Channel]],$Q840)),"Y","N")</f>
        <v>N</v>
      </c>
      <c r="Y840" s="1294" t="str">
        <f>IF(ISNUMBER(SEARCH(kpi_catalog[[#Headers],[Campaign ID]],$Q840)),"Y","N")</f>
        <v>N</v>
      </c>
      <c r="Z840" s="1294" t="str">
        <f>IF(ISNUMBER(SEARCH(kpi_catalog[[#Headers],[Channel]],$Q840)),"Y","N")</f>
        <v>N</v>
      </c>
      <c r="AA840" s="1294" t="str">
        <f>IF(ISNUMBER(SEARCH(kpi_catalog[[#Headers],[Campaign ID]],$Q840)),"Y","N")</f>
        <v>N</v>
      </c>
      <c r="AB840" s="1294" t="str">
        <f>IF(ISNUMBER(SEARCH(kpi_catalog[[#Headers],[Campaign Name]],$Q840)),"Y","N")</f>
        <v>N</v>
      </c>
      <c r="AC840" s="1294" t="str">
        <f>IF(ISNUMBER(SEARCH(kpi_catalog[[#Headers],[Touchpoint]],$Q840)),"Y","N")</f>
        <v>N</v>
      </c>
      <c r="AD840" s="1294" t="str">
        <f>IF(ISNUMBER(SEARCH(kpi_catalog[[#Headers],[Campaign type]],$Q840)),"Y","N")</f>
        <v>N</v>
      </c>
      <c r="AE840" s="1294" t="str">
        <f>IF(ISNUMBER(SEARCH(kpi_catalog[[#Headers],[Product franchise]],$Q840)),"Y","N")</f>
        <v>N</v>
      </c>
      <c r="AF840" s="1294" t="str">
        <f>IF(ISNUMBER(SEARCH(kpi_catalog[[#Headers],[Product code]],$Q840)),"Y","N")</f>
        <v>N</v>
      </c>
      <c r="AG840" s="1323"/>
      <c r="AH840" s="1296"/>
      <c r="AI840" s="1297"/>
      <c r="AJ840" s="1297"/>
    </row>
    <row r="841" spans="1:36" ht="30" customHeight="1">
      <c r="A841" s="1282">
        <v>839</v>
      </c>
      <c r="B841" s="1344" t="s">
        <v>6003</v>
      </c>
      <c r="C841" s="1296"/>
      <c r="D841" s="1355" t="s">
        <v>4877</v>
      </c>
      <c r="E841" s="1355" t="s">
        <v>4877</v>
      </c>
      <c r="F841" s="1291" t="str">
        <f>F840 &amp; " - %"</f>
        <v>Newly Acquired (Prospects) - %</v>
      </c>
      <c r="G841" s="1291" t="s">
        <v>4339</v>
      </c>
      <c r="H841" s="1291" t="s">
        <v>4336</v>
      </c>
      <c r="I841" s="1355" t="s">
        <v>4811</v>
      </c>
      <c r="J841" s="1318" t="s">
        <v>4883</v>
      </c>
      <c r="K841" s="1291" t="s">
        <v>4861</v>
      </c>
      <c r="L841" s="1292" t="str">
        <f>IF(ISNUMBER(SEARCH(kpi_catalog[[#Headers],[Till Date]],K841)),"Y","N")</f>
        <v>N</v>
      </c>
      <c r="M841" s="1292" t="str">
        <f t="shared" si="23"/>
        <v>Y</v>
      </c>
      <c r="N841" s="1292" t="str">
        <f>IF(ISNUMBER(SEARCH(kpi_catalog[[#Headers],[YTD]],$K841)),"Y","N")</f>
        <v>N</v>
      </c>
      <c r="O841" s="1292" t="str">
        <f>IF(ISNUMBER(SEARCH(kpi_catalog[[#Headers],[MTD]],$K841)),"Y","N")</f>
        <v>N</v>
      </c>
      <c r="P841" s="1292" t="str">
        <f>IF(ISNUMBER(SEARCH(kpi_catalog[[#Headers],[Selected period]],$K841)),"Y","N")</f>
        <v>N</v>
      </c>
      <c r="Q841" s="1291" t="s">
        <v>4341</v>
      </c>
      <c r="R841" s="1292" t="str">
        <f>IF(ISNUMBER(SEARCH(kpi_catalog[[#Headers],[Division]],$Q841)),"Y","N")</f>
        <v>Y</v>
      </c>
      <c r="S841" s="1294" t="str">
        <f>IF(ISNUMBER(SEARCH(kpi_catalog[[#Headers],[Brand]],$Q841)),"Y","N")</f>
        <v>Y</v>
      </c>
      <c r="T841" s="1294" t="str">
        <f>IF(ISNUMBER(SEARCH(kpi_catalog[[#Headers],[Acquisition Period]],$Q841)),"Y","N")</f>
        <v>N</v>
      </c>
      <c r="U841" s="1294" t="str">
        <f>IF(ISNUMBER(SEARCH(kpi_catalog[[#Headers],[Engager Type]],$Q841)),"Y","N")</f>
        <v>N</v>
      </c>
      <c r="V841" s="1294" t="str">
        <f>IF(ISNUMBER(SEARCH(kpi_catalog[[#Headers],[Buyer Type]],$Q841)),"Y","N")</f>
        <v>N</v>
      </c>
      <c r="W841" s="1294" t="str">
        <f>IF(ISNUMBER(SEARCH(kpi_catalog[[#Headers],[Loyalty Filter]],$Q841)),"Y","N")</f>
        <v>N</v>
      </c>
      <c r="X841" s="1294" t="str">
        <f>IF(ISNUMBER(SEARCH(kpi_catalog[[#Headers],[Channel]],$Q841)),"Y","N")</f>
        <v>N</v>
      </c>
      <c r="Y841" s="1294" t="str">
        <f>IF(ISNUMBER(SEARCH(kpi_catalog[[#Headers],[Campaign ID]],$Q841)),"Y","N")</f>
        <v>N</v>
      </c>
      <c r="Z841" s="1294" t="str">
        <f>IF(ISNUMBER(SEARCH(kpi_catalog[[#Headers],[Channel]],$Q841)),"Y","N")</f>
        <v>N</v>
      </c>
      <c r="AA841" s="1294" t="str">
        <f>IF(ISNUMBER(SEARCH(kpi_catalog[[#Headers],[Campaign ID]],$Q841)),"Y","N")</f>
        <v>N</v>
      </c>
      <c r="AB841" s="1294" t="str">
        <f>IF(ISNUMBER(SEARCH(kpi_catalog[[#Headers],[Campaign Name]],$Q841)),"Y","N")</f>
        <v>N</v>
      </c>
      <c r="AC841" s="1294" t="str">
        <f>IF(ISNUMBER(SEARCH(kpi_catalog[[#Headers],[Touchpoint]],$Q841)),"Y","N")</f>
        <v>N</v>
      </c>
      <c r="AD841" s="1294" t="str">
        <f>IF(ISNUMBER(SEARCH(kpi_catalog[[#Headers],[Campaign type]],$Q841)),"Y","N")</f>
        <v>N</v>
      </c>
      <c r="AE841" s="1294" t="str">
        <f>IF(ISNUMBER(SEARCH(kpi_catalog[[#Headers],[Product franchise]],$Q841)),"Y","N")</f>
        <v>N</v>
      </c>
      <c r="AF841" s="1294" t="str">
        <f>IF(ISNUMBER(SEARCH(kpi_catalog[[#Headers],[Product code]],$Q841)),"Y","N")</f>
        <v>N</v>
      </c>
      <c r="AG841" s="1323"/>
      <c r="AH841" s="1296"/>
      <c r="AI841" s="1297"/>
      <c r="AJ841" s="1297"/>
    </row>
    <row r="842" spans="1:36" ht="30" customHeight="1">
      <c r="A842" s="1282">
        <v>840</v>
      </c>
      <c r="B842" s="1344" t="s">
        <v>6003</v>
      </c>
      <c r="C842" s="1296"/>
      <c r="D842" s="1355" t="s">
        <v>4877</v>
      </c>
      <c r="E842" s="1355" t="s">
        <v>4877</v>
      </c>
      <c r="F842" s="1291" t="str">
        <f>F840 &amp; " - pp QoQ"</f>
        <v>Newly Acquired (Prospects) - pp QoQ</v>
      </c>
      <c r="G842" s="1291" t="s">
        <v>4352</v>
      </c>
      <c r="H842" s="1291" t="s">
        <v>4336</v>
      </c>
      <c r="I842" s="1355" t="s">
        <v>4811</v>
      </c>
      <c r="J842" s="1318" t="s">
        <v>4883</v>
      </c>
      <c r="K842" s="1291" t="s">
        <v>4861</v>
      </c>
      <c r="L842" s="1292" t="str">
        <f>IF(ISNUMBER(SEARCH(kpi_catalog[[#Headers],[Till Date]],K842)),"Y","N")</f>
        <v>N</v>
      </c>
      <c r="M842" s="1292" t="str">
        <f t="shared" si="23"/>
        <v>Y</v>
      </c>
      <c r="N842" s="1292" t="str">
        <f>IF(ISNUMBER(SEARCH(kpi_catalog[[#Headers],[YTD]],$K842)),"Y","N")</f>
        <v>N</v>
      </c>
      <c r="O842" s="1292" t="str">
        <f>IF(ISNUMBER(SEARCH(kpi_catalog[[#Headers],[MTD]],$K842)),"Y","N")</f>
        <v>N</v>
      </c>
      <c r="P842" s="1292" t="str">
        <f>IF(ISNUMBER(SEARCH(kpi_catalog[[#Headers],[Selected period]],$K842)),"Y","N")</f>
        <v>N</v>
      </c>
      <c r="Q842" s="1291" t="s">
        <v>4341</v>
      </c>
      <c r="R842" s="1292" t="str">
        <f>IF(ISNUMBER(SEARCH(kpi_catalog[[#Headers],[Division]],$Q842)),"Y","N")</f>
        <v>Y</v>
      </c>
      <c r="S842" s="1294" t="str">
        <f>IF(ISNUMBER(SEARCH(kpi_catalog[[#Headers],[Brand]],$Q842)),"Y","N")</f>
        <v>Y</v>
      </c>
      <c r="T842" s="1294" t="str">
        <f>IF(ISNUMBER(SEARCH(kpi_catalog[[#Headers],[Acquisition Period]],$Q842)),"Y","N")</f>
        <v>N</v>
      </c>
      <c r="U842" s="1294" t="str">
        <f>IF(ISNUMBER(SEARCH(kpi_catalog[[#Headers],[Engager Type]],$Q842)),"Y","N")</f>
        <v>N</v>
      </c>
      <c r="V842" s="1294" t="str">
        <f>IF(ISNUMBER(SEARCH(kpi_catalog[[#Headers],[Buyer Type]],$Q842)),"Y","N")</f>
        <v>N</v>
      </c>
      <c r="W842" s="1294" t="str">
        <f>IF(ISNUMBER(SEARCH(kpi_catalog[[#Headers],[Loyalty Filter]],$Q842)),"Y","N")</f>
        <v>N</v>
      </c>
      <c r="X842" s="1294" t="str">
        <f>IF(ISNUMBER(SEARCH(kpi_catalog[[#Headers],[Channel]],$Q842)),"Y","N")</f>
        <v>N</v>
      </c>
      <c r="Y842" s="1294" t="str">
        <f>IF(ISNUMBER(SEARCH(kpi_catalog[[#Headers],[Campaign ID]],$Q842)),"Y","N")</f>
        <v>N</v>
      </c>
      <c r="Z842" s="1294" t="str">
        <f>IF(ISNUMBER(SEARCH(kpi_catalog[[#Headers],[Channel]],$Q842)),"Y","N")</f>
        <v>N</v>
      </c>
      <c r="AA842" s="1294" t="str">
        <f>IF(ISNUMBER(SEARCH(kpi_catalog[[#Headers],[Campaign ID]],$Q842)),"Y","N")</f>
        <v>N</v>
      </c>
      <c r="AB842" s="1294" t="str">
        <f>IF(ISNUMBER(SEARCH(kpi_catalog[[#Headers],[Campaign Name]],$Q842)),"Y","N")</f>
        <v>N</v>
      </c>
      <c r="AC842" s="1294" t="str">
        <f>IF(ISNUMBER(SEARCH(kpi_catalog[[#Headers],[Touchpoint]],$Q842)),"Y","N")</f>
        <v>N</v>
      </c>
      <c r="AD842" s="1294" t="str">
        <f>IF(ISNUMBER(SEARCH(kpi_catalog[[#Headers],[Campaign type]],$Q842)),"Y","N")</f>
        <v>N</v>
      </c>
      <c r="AE842" s="1294" t="str">
        <f>IF(ISNUMBER(SEARCH(kpi_catalog[[#Headers],[Product franchise]],$Q842)),"Y","N")</f>
        <v>N</v>
      </c>
      <c r="AF842" s="1294" t="str">
        <f>IF(ISNUMBER(SEARCH(kpi_catalog[[#Headers],[Product code]],$Q842)),"Y","N")</f>
        <v>N</v>
      </c>
      <c r="AG842" s="1323"/>
      <c r="AH842" s="1296"/>
      <c r="AI842" s="1297"/>
      <c r="AJ842" s="1297"/>
    </row>
    <row r="843" spans="1:36" ht="30" customHeight="1">
      <c r="A843" s="1282">
        <v>841</v>
      </c>
      <c r="B843" s="1344" t="s">
        <v>5999</v>
      </c>
      <c r="C843" s="1296"/>
      <c r="D843" s="1355" t="s">
        <v>4878</v>
      </c>
      <c r="E843" s="1355" t="s">
        <v>4878</v>
      </c>
      <c r="F843" s="1291" t="s">
        <v>4878</v>
      </c>
      <c r="G843" s="1291" t="s">
        <v>3368</v>
      </c>
      <c r="H843" s="1291" t="s">
        <v>4336</v>
      </c>
      <c r="I843" s="1355" t="s">
        <v>4811</v>
      </c>
      <c r="J843" s="1318" t="s">
        <v>4883</v>
      </c>
      <c r="K843" s="1291" t="s">
        <v>4861</v>
      </c>
      <c r="L843" s="1292" t="str">
        <f>IF(ISNUMBER(SEARCH(kpi_catalog[[#Headers],[Till Date]],K843)),"Y","N")</f>
        <v>N</v>
      </c>
      <c r="M843" s="1292" t="str">
        <f t="shared" si="23"/>
        <v>Y</v>
      </c>
      <c r="N843" s="1292" t="str">
        <f>IF(ISNUMBER(SEARCH(kpi_catalog[[#Headers],[YTD]],$K843)),"Y","N")</f>
        <v>N</v>
      </c>
      <c r="O843" s="1292" t="str">
        <f>IF(ISNUMBER(SEARCH(kpi_catalog[[#Headers],[MTD]],$K843)),"Y","N")</f>
        <v>N</v>
      </c>
      <c r="P843" s="1292" t="str">
        <f>IF(ISNUMBER(SEARCH(kpi_catalog[[#Headers],[Selected period]],$K843)),"Y","N")</f>
        <v>N</v>
      </c>
      <c r="Q843" s="1291" t="s">
        <v>4341</v>
      </c>
      <c r="R843" s="1292" t="str">
        <f>IF(ISNUMBER(SEARCH(kpi_catalog[[#Headers],[Division]],$Q843)),"Y","N")</f>
        <v>Y</v>
      </c>
      <c r="S843" s="1294" t="str">
        <f>IF(ISNUMBER(SEARCH(kpi_catalog[[#Headers],[Brand]],$Q843)),"Y","N")</f>
        <v>Y</v>
      </c>
      <c r="T843" s="1294" t="str">
        <f>IF(ISNUMBER(SEARCH(kpi_catalog[[#Headers],[Acquisition Period]],$Q843)),"Y","N")</f>
        <v>N</v>
      </c>
      <c r="U843" s="1294" t="str">
        <f>IF(ISNUMBER(SEARCH(kpi_catalog[[#Headers],[Engager Type]],$Q843)),"Y","N")</f>
        <v>N</v>
      </c>
      <c r="V843" s="1294" t="str">
        <f>IF(ISNUMBER(SEARCH(kpi_catalog[[#Headers],[Buyer Type]],$Q843)),"Y","N")</f>
        <v>N</v>
      </c>
      <c r="W843" s="1294" t="str">
        <f>IF(ISNUMBER(SEARCH(kpi_catalog[[#Headers],[Loyalty Filter]],$Q843)),"Y","N")</f>
        <v>N</v>
      </c>
      <c r="X843" s="1294" t="str">
        <f>IF(ISNUMBER(SEARCH(kpi_catalog[[#Headers],[Channel]],$Q843)),"Y","N")</f>
        <v>N</v>
      </c>
      <c r="Y843" s="1294" t="str">
        <f>IF(ISNUMBER(SEARCH(kpi_catalog[[#Headers],[Campaign ID]],$Q843)),"Y","N")</f>
        <v>N</v>
      </c>
      <c r="Z843" s="1294" t="str">
        <f>IF(ISNUMBER(SEARCH(kpi_catalog[[#Headers],[Channel]],$Q843)),"Y","N")</f>
        <v>N</v>
      </c>
      <c r="AA843" s="1294" t="str">
        <f>IF(ISNUMBER(SEARCH(kpi_catalog[[#Headers],[Campaign ID]],$Q843)),"Y","N")</f>
        <v>N</v>
      </c>
      <c r="AB843" s="1294" t="str">
        <f>IF(ISNUMBER(SEARCH(kpi_catalog[[#Headers],[Campaign Name]],$Q843)),"Y","N")</f>
        <v>N</v>
      </c>
      <c r="AC843" s="1294" t="str">
        <f>IF(ISNUMBER(SEARCH(kpi_catalog[[#Headers],[Touchpoint]],$Q843)),"Y","N")</f>
        <v>N</v>
      </c>
      <c r="AD843" s="1294" t="str">
        <f>IF(ISNUMBER(SEARCH(kpi_catalog[[#Headers],[Campaign type]],$Q843)),"Y","N")</f>
        <v>N</v>
      </c>
      <c r="AE843" s="1294" t="str">
        <f>IF(ISNUMBER(SEARCH(kpi_catalog[[#Headers],[Product franchise]],$Q843)),"Y","N")</f>
        <v>N</v>
      </c>
      <c r="AF843" s="1294" t="str">
        <f>IF(ISNUMBER(SEARCH(kpi_catalog[[#Headers],[Product code]],$Q843)),"Y","N")</f>
        <v>N</v>
      </c>
      <c r="AG843" s="1323"/>
      <c r="AH843" s="1296"/>
      <c r="AI843" s="1297"/>
      <c r="AJ843" s="1297"/>
    </row>
    <row r="844" spans="1:36" ht="30" customHeight="1">
      <c r="A844" s="1282">
        <v>842</v>
      </c>
      <c r="B844" s="1344" t="s">
        <v>5999</v>
      </c>
      <c r="C844" s="1296"/>
      <c r="D844" s="1355" t="s">
        <v>4878</v>
      </c>
      <c r="E844" s="1355" t="s">
        <v>4878</v>
      </c>
      <c r="F844" s="1291" t="str">
        <f>F843 &amp; " - %"</f>
        <v>Existing Prospects - %</v>
      </c>
      <c r="G844" s="1291" t="s">
        <v>4339</v>
      </c>
      <c r="H844" s="1291" t="s">
        <v>4336</v>
      </c>
      <c r="I844" s="1355" t="s">
        <v>4811</v>
      </c>
      <c r="J844" s="1318" t="s">
        <v>4883</v>
      </c>
      <c r="K844" s="1291" t="s">
        <v>4861</v>
      </c>
      <c r="L844" s="1292" t="str">
        <f>IF(ISNUMBER(SEARCH(kpi_catalog[[#Headers],[Till Date]],K844)),"Y","N")</f>
        <v>N</v>
      </c>
      <c r="M844" s="1292" t="str">
        <f t="shared" si="23"/>
        <v>Y</v>
      </c>
      <c r="N844" s="1292" t="str">
        <f>IF(ISNUMBER(SEARCH(kpi_catalog[[#Headers],[YTD]],$K844)),"Y","N")</f>
        <v>N</v>
      </c>
      <c r="O844" s="1292" t="str">
        <f>IF(ISNUMBER(SEARCH(kpi_catalog[[#Headers],[MTD]],$K844)),"Y","N")</f>
        <v>N</v>
      </c>
      <c r="P844" s="1292" t="str">
        <f>IF(ISNUMBER(SEARCH(kpi_catalog[[#Headers],[Selected period]],$K844)),"Y","N")</f>
        <v>N</v>
      </c>
      <c r="Q844" s="1291" t="s">
        <v>4341</v>
      </c>
      <c r="R844" s="1292" t="str">
        <f>IF(ISNUMBER(SEARCH(kpi_catalog[[#Headers],[Division]],$Q844)),"Y","N")</f>
        <v>Y</v>
      </c>
      <c r="S844" s="1294" t="str">
        <f>IF(ISNUMBER(SEARCH(kpi_catalog[[#Headers],[Brand]],$Q844)),"Y","N")</f>
        <v>Y</v>
      </c>
      <c r="T844" s="1294" t="str">
        <f>IF(ISNUMBER(SEARCH(kpi_catalog[[#Headers],[Acquisition Period]],$Q844)),"Y","N")</f>
        <v>N</v>
      </c>
      <c r="U844" s="1294" t="str">
        <f>IF(ISNUMBER(SEARCH(kpi_catalog[[#Headers],[Engager Type]],$Q844)),"Y","N")</f>
        <v>N</v>
      </c>
      <c r="V844" s="1294" t="str">
        <f>IF(ISNUMBER(SEARCH(kpi_catalog[[#Headers],[Buyer Type]],$Q844)),"Y","N")</f>
        <v>N</v>
      </c>
      <c r="W844" s="1294" t="str">
        <f>IF(ISNUMBER(SEARCH(kpi_catalog[[#Headers],[Loyalty Filter]],$Q844)),"Y","N")</f>
        <v>N</v>
      </c>
      <c r="X844" s="1294" t="str">
        <f>IF(ISNUMBER(SEARCH(kpi_catalog[[#Headers],[Channel]],$Q844)),"Y","N")</f>
        <v>N</v>
      </c>
      <c r="Y844" s="1294" t="str">
        <f>IF(ISNUMBER(SEARCH(kpi_catalog[[#Headers],[Campaign ID]],$Q844)),"Y","N")</f>
        <v>N</v>
      </c>
      <c r="Z844" s="1294" t="str">
        <f>IF(ISNUMBER(SEARCH(kpi_catalog[[#Headers],[Channel]],$Q844)),"Y","N")</f>
        <v>N</v>
      </c>
      <c r="AA844" s="1294" t="str">
        <f>IF(ISNUMBER(SEARCH(kpi_catalog[[#Headers],[Campaign ID]],$Q844)),"Y","N")</f>
        <v>N</v>
      </c>
      <c r="AB844" s="1294" t="str">
        <f>IF(ISNUMBER(SEARCH(kpi_catalog[[#Headers],[Campaign Name]],$Q844)),"Y","N")</f>
        <v>N</v>
      </c>
      <c r="AC844" s="1294" t="str">
        <f>IF(ISNUMBER(SEARCH(kpi_catalog[[#Headers],[Touchpoint]],$Q844)),"Y","N")</f>
        <v>N</v>
      </c>
      <c r="AD844" s="1294" t="str">
        <f>IF(ISNUMBER(SEARCH(kpi_catalog[[#Headers],[Campaign type]],$Q844)),"Y","N")</f>
        <v>N</v>
      </c>
      <c r="AE844" s="1294" t="str">
        <f>IF(ISNUMBER(SEARCH(kpi_catalog[[#Headers],[Product franchise]],$Q844)),"Y","N")</f>
        <v>N</v>
      </c>
      <c r="AF844" s="1294" t="str">
        <f>IF(ISNUMBER(SEARCH(kpi_catalog[[#Headers],[Product code]],$Q844)),"Y","N")</f>
        <v>N</v>
      </c>
      <c r="AG844" s="1323"/>
      <c r="AH844" s="1296"/>
      <c r="AI844" s="1297"/>
      <c r="AJ844" s="1297"/>
    </row>
    <row r="845" spans="1:36" ht="30" customHeight="1">
      <c r="A845" s="1282">
        <v>843</v>
      </c>
      <c r="B845" s="1344" t="s">
        <v>5999</v>
      </c>
      <c r="C845" s="1296"/>
      <c r="D845" s="1364" t="s">
        <v>4878</v>
      </c>
      <c r="E845" s="1364" t="s">
        <v>4878</v>
      </c>
      <c r="F845" s="1301" t="str">
        <f>F843 &amp; " - pp QoQ"</f>
        <v>Existing Prospects - pp QoQ</v>
      </c>
      <c r="G845" s="1301" t="s">
        <v>4352</v>
      </c>
      <c r="H845" s="1301" t="s">
        <v>4336</v>
      </c>
      <c r="I845" s="1364" t="s">
        <v>4811</v>
      </c>
      <c r="J845" s="1333" t="s">
        <v>4883</v>
      </c>
      <c r="K845" s="1301" t="s">
        <v>4861</v>
      </c>
      <c r="L845" s="1304" t="str">
        <f>IF(ISNUMBER(SEARCH(kpi_catalog[[#Headers],[Till Date]],K845)),"Y","N")</f>
        <v>N</v>
      </c>
      <c r="M845" s="1304" t="str">
        <f t="shared" si="23"/>
        <v>Y</v>
      </c>
      <c r="N845" s="1304" t="str">
        <f>IF(ISNUMBER(SEARCH(kpi_catalog[[#Headers],[YTD]],$K845)),"Y","N")</f>
        <v>N</v>
      </c>
      <c r="O845" s="1304" t="str">
        <f>IF(ISNUMBER(SEARCH(kpi_catalog[[#Headers],[MTD]],$K845)),"Y","N")</f>
        <v>N</v>
      </c>
      <c r="P845" s="1304" t="str">
        <f>IF(ISNUMBER(SEARCH(kpi_catalog[[#Headers],[Selected period]],$K845)),"Y","N")</f>
        <v>N</v>
      </c>
      <c r="Q845" s="1301" t="s">
        <v>4341</v>
      </c>
      <c r="R845" s="1304" t="str">
        <f>IF(ISNUMBER(SEARCH(kpi_catalog[[#Headers],[Division]],$Q845)),"Y","N")</f>
        <v>Y</v>
      </c>
      <c r="S845" s="1307" t="str">
        <f>IF(ISNUMBER(SEARCH(kpi_catalog[[#Headers],[Brand]],$Q845)),"Y","N")</f>
        <v>Y</v>
      </c>
      <c r="T845" s="1307" t="str">
        <f>IF(ISNUMBER(SEARCH(kpi_catalog[[#Headers],[Acquisition Period]],$Q845)),"Y","N")</f>
        <v>N</v>
      </c>
      <c r="U845" s="1307" t="str">
        <f>IF(ISNUMBER(SEARCH(kpi_catalog[[#Headers],[Engager Type]],$Q845)),"Y","N")</f>
        <v>N</v>
      </c>
      <c r="V845" s="1307" t="str">
        <f>IF(ISNUMBER(SEARCH(kpi_catalog[[#Headers],[Buyer Type]],$Q845)),"Y","N")</f>
        <v>N</v>
      </c>
      <c r="W845" s="1307" t="str">
        <f>IF(ISNUMBER(SEARCH(kpi_catalog[[#Headers],[Loyalty Filter]],$Q845)),"Y","N")</f>
        <v>N</v>
      </c>
      <c r="X845" s="1307" t="str">
        <f>IF(ISNUMBER(SEARCH(kpi_catalog[[#Headers],[Channel]],$Q845)),"Y","N")</f>
        <v>N</v>
      </c>
      <c r="Y845" s="1307" t="str">
        <f>IF(ISNUMBER(SEARCH(kpi_catalog[[#Headers],[Campaign ID]],$Q845)),"Y","N")</f>
        <v>N</v>
      </c>
      <c r="Z845" s="1307" t="str">
        <f>IF(ISNUMBER(SEARCH(kpi_catalog[[#Headers],[Channel]],$Q845)),"Y","N")</f>
        <v>N</v>
      </c>
      <c r="AA845" s="1307" t="str">
        <f>IF(ISNUMBER(SEARCH(kpi_catalog[[#Headers],[Campaign ID]],$Q845)),"Y","N")</f>
        <v>N</v>
      </c>
      <c r="AB845" s="1307" t="str">
        <f>IF(ISNUMBER(SEARCH(kpi_catalog[[#Headers],[Campaign Name]],$Q845)),"Y","N")</f>
        <v>N</v>
      </c>
      <c r="AC845" s="1307" t="str">
        <f>IF(ISNUMBER(SEARCH(kpi_catalog[[#Headers],[Touchpoint]],$Q845)),"Y","N")</f>
        <v>N</v>
      </c>
      <c r="AD845" s="1307" t="str">
        <f>IF(ISNUMBER(SEARCH(kpi_catalog[[#Headers],[Campaign type]],$Q845)),"Y","N")</f>
        <v>N</v>
      </c>
      <c r="AE845" s="1307" t="str">
        <f>IF(ISNUMBER(SEARCH(kpi_catalog[[#Headers],[Product franchise]],$Q845)),"Y","N")</f>
        <v>N</v>
      </c>
      <c r="AF845" s="1307" t="str">
        <f>IF(ISNUMBER(SEARCH(kpi_catalog[[#Headers],[Product code]],$Q845)),"Y","N")</f>
        <v>N</v>
      </c>
      <c r="AG845" s="1332"/>
      <c r="AH845" s="1309"/>
      <c r="AI845" s="1310"/>
      <c r="AJ845" s="1310"/>
    </row>
    <row r="846" spans="1:36" s="1382" customFormat="1" ht="30" customHeight="1">
      <c r="A846" s="1373">
        <v>844</v>
      </c>
      <c r="B846" s="1374" t="s">
        <v>6005</v>
      </c>
      <c r="C846" s="1375"/>
      <c r="D846" s="1373"/>
      <c r="E846" s="1374"/>
      <c r="F846" s="1376"/>
      <c r="G846" s="1376"/>
      <c r="H846" s="1376"/>
      <c r="I846" s="1376" t="s">
        <v>4889</v>
      </c>
      <c r="J846" s="1376" t="s">
        <v>4890</v>
      </c>
      <c r="K846" s="1376"/>
      <c r="L846" s="1377" t="str">
        <f>IF(ISNUMBER(SEARCH(kpi_catalog[[#Headers],[Till Date]],K846)),"Y","N")</f>
        <v>N</v>
      </c>
      <c r="M846" s="1377" t="str">
        <f t="shared" si="23"/>
        <v>N</v>
      </c>
      <c r="N846" s="1377" t="str">
        <f>IF(ISNUMBER(SEARCH(kpi_catalog[[#Headers],[YTD]],$K846)),"Y","N")</f>
        <v>N</v>
      </c>
      <c r="O846" s="1377" t="str">
        <f>IF(ISNUMBER(SEARCH("MTD",K846)),"Y","N")</f>
        <v>N</v>
      </c>
      <c r="P846" s="1377" t="str">
        <f>IF(ISNUMBER(SEARCH("Selected date",K846)),"Y","N")</f>
        <v>N</v>
      </c>
      <c r="Q846" s="1378"/>
      <c r="R846" s="1379" t="str">
        <f>IF(ISNUMBER(SEARCH(kpi_catalog[[#Headers],[Division]],$Q846)),"Y","N")</f>
        <v>N</v>
      </c>
      <c r="S846" s="1379"/>
      <c r="T846" s="1379"/>
      <c r="U846" s="1379"/>
      <c r="V846" s="1379"/>
      <c r="W846" s="1379"/>
      <c r="X846" s="1378"/>
      <c r="Y846" s="1378"/>
      <c r="Z846" s="1378"/>
      <c r="AA846" s="1378"/>
      <c r="AB846" s="1379"/>
      <c r="AC846" s="1379"/>
      <c r="AD846" s="1379"/>
      <c r="AE846" s="1379"/>
      <c r="AF846" s="1379"/>
      <c r="AG846" s="1380"/>
      <c r="AH846" s="1381"/>
      <c r="AI846" s="1377"/>
      <c r="AJ846" s="1377"/>
    </row>
    <row r="847" spans="1:36" ht="30" customHeight="1">
      <c r="A847" s="1282">
        <v>845</v>
      </c>
      <c r="B847" s="1300" t="s">
        <v>644</v>
      </c>
      <c r="C847" s="1291"/>
      <c r="D847" s="1284" t="s">
        <v>4328</v>
      </c>
      <c r="E847" s="1284" t="s">
        <v>4328</v>
      </c>
      <c r="F847" s="1284" t="s">
        <v>4328</v>
      </c>
      <c r="G847" s="1284" t="s">
        <v>3368</v>
      </c>
      <c r="H847" s="1284" t="s">
        <v>4336</v>
      </c>
      <c r="I847" s="1284" t="s">
        <v>4889</v>
      </c>
      <c r="J847" s="1284" t="s">
        <v>4890</v>
      </c>
      <c r="K847" s="1284" t="s">
        <v>5995</v>
      </c>
      <c r="L847" s="1285" t="str">
        <f>IF(ISNUMBER(SEARCH(kpi_catalog[[#Headers],[Till Date]],K847)),"Y","N")</f>
        <v>Y</v>
      </c>
      <c r="M847" s="1285" t="str">
        <f t="shared" si="23"/>
        <v>N</v>
      </c>
      <c r="N847" s="1285" t="str">
        <f>IF(ISNUMBER(SEARCH(kpi_catalog[[#Headers],[YTD]],$K847)),"Y","N")</f>
        <v>N</v>
      </c>
      <c r="O847" s="1285" t="str">
        <f>IF(ISNUMBER(SEARCH(kpi_catalog[[#Headers],[MTD]],$K847)),"Y","N")</f>
        <v>N</v>
      </c>
      <c r="P847" s="1285" t="str">
        <f>IF(ISNUMBER(SEARCH(kpi_catalog[[#Headers],[Selected period]],$K847)),"Y","N")</f>
        <v>N</v>
      </c>
      <c r="Q847" s="1284" t="s">
        <v>4341</v>
      </c>
      <c r="R847" s="1285" t="str">
        <f>IF(ISNUMBER(SEARCH(kpi_catalog[[#Headers],[Division]],$Q847)),"Y","N")</f>
        <v>Y</v>
      </c>
      <c r="S847" s="1287" t="str">
        <f>IF(ISNUMBER(SEARCH(kpi_catalog[[#Headers],[Brand]],$Q847)),"Y","N")</f>
        <v>Y</v>
      </c>
      <c r="T847" s="1287" t="str">
        <f>IF(ISNUMBER(SEARCH(kpi_catalog[[#Headers],[Acquisition Period]],$Q847)),"Y","N")</f>
        <v>N</v>
      </c>
      <c r="U847" s="1287" t="str">
        <f>IF(ISNUMBER(SEARCH(kpi_catalog[[#Headers],[Engager Type]],$Q847)),"Y","N")</f>
        <v>N</v>
      </c>
      <c r="V847" s="1287" t="str">
        <f>IF(ISNUMBER(SEARCH(kpi_catalog[[#Headers],[Buyer Type]],$Q847)),"Y","N")</f>
        <v>N</v>
      </c>
      <c r="W847" s="1287" t="str">
        <f>IF(ISNUMBER(SEARCH(kpi_catalog[[#Headers],[Loyalty Filter]],$Q847)),"Y","N")</f>
        <v>N</v>
      </c>
      <c r="X847" s="1287" t="str">
        <f>IF(ISNUMBER(SEARCH(kpi_catalog[[#Headers],[Channel]],$Q847)),"Y","N")</f>
        <v>N</v>
      </c>
      <c r="Y847" s="1287" t="str">
        <f>IF(ISNUMBER(SEARCH(kpi_catalog[[#Headers],[Campaign ID]],$Q847)),"Y","N")</f>
        <v>N</v>
      </c>
      <c r="Z847" s="1287" t="str">
        <f>IF(ISNUMBER(SEARCH(kpi_catalog[[#Headers],[Channel]],$Q847)),"Y","N")</f>
        <v>N</v>
      </c>
      <c r="AA847" s="1287" t="str">
        <f>IF(ISNUMBER(SEARCH(kpi_catalog[[#Headers],[Campaign ID]],$Q847)),"Y","N")</f>
        <v>N</v>
      </c>
      <c r="AB847" s="1287" t="str">
        <f>IF(ISNUMBER(SEARCH(kpi_catalog[[#Headers],[Campaign Name]],$Q847)),"Y","N")</f>
        <v>N</v>
      </c>
      <c r="AC847" s="1287" t="str">
        <f>IF(ISNUMBER(SEARCH(kpi_catalog[[#Headers],[Touchpoint]],$Q847)),"Y","N")</f>
        <v>N</v>
      </c>
      <c r="AD847" s="1287" t="str">
        <f>IF(ISNUMBER(SEARCH(kpi_catalog[[#Headers],[Campaign type]],$Q847)),"Y","N")</f>
        <v>N</v>
      </c>
      <c r="AE847" s="1287" t="str">
        <f>IF(ISNUMBER(SEARCH(kpi_catalog[[#Headers],[Product franchise]],$Q847)),"Y","N")</f>
        <v>N</v>
      </c>
      <c r="AF847" s="1287" t="str">
        <f>IF(ISNUMBER(SEARCH(kpi_catalog[[#Headers],[Product code]],$Q847)),"Y","N")</f>
        <v>N</v>
      </c>
      <c r="AG847" s="1343"/>
      <c r="AH847" s="1289"/>
      <c r="AI847" s="1290"/>
      <c r="AJ847" s="1290"/>
    </row>
    <row r="848" spans="1:36" ht="30" customHeight="1">
      <c r="A848" s="1282">
        <v>846</v>
      </c>
      <c r="B848" s="1300" t="s">
        <v>644</v>
      </c>
      <c r="C848" s="1291"/>
      <c r="D848" s="1355" t="s">
        <v>6006</v>
      </c>
      <c r="E848" s="1355" t="s">
        <v>6006</v>
      </c>
      <c r="F848" s="1291" t="s">
        <v>4891</v>
      </c>
      <c r="G848" s="1291" t="s">
        <v>4339</v>
      </c>
      <c r="H848" s="1291" t="s">
        <v>4413</v>
      </c>
      <c r="I848" s="1291" t="s">
        <v>4889</v>
      </c>
      <c r="J848" s="1291" t="s">
        <v>4890</v>
      </c>
      <c r="K848" s="1291" t="s">
        <v>5995</v>
      </c>
      <c r="L848" s="1292" t="str">
        <f>IF(ISNUMBER(SEARCH(kpi_catalog[[#Headers],[Till Date]],K848)),"Y","N")</f>
        <v>Y</v>
      </c>
      <c r="M848" s="1292" t="str">
        <f t="shared" si="23"/>
        <v>N</v>
      </c>
      <c r="N848" s="1292" t="str">
        <f>IF(ISNUMBER(SEARCH(kpi_catalog[[#Headers],[YTD]],$K848)),"Y","N")</f>
        <v>N</v>
      </c>
      <c r="O848" s="1292" t="str">
        <f>IF(ISNUMBER(SEARCH(kpi_catalog[[#Headers],[MTD]],$K848)),"Y","N")</f>
        <v>N</v>
      </c>
      <c r="P848" s="1292" t="str">
        <f>IF(ISNUMBER(SEARCH(kpi_catalog[[#Headers],[Selected period]],$K848)),"Y","N")</f>
        <v>N</v>
      </c>
      <c r="Q848" s="1291" t="s">
        <v>4341</v>
      </c>
      <c r="R848" s="1292" t="str">
        <f>IF(ISNUMBER(SEARCH(kpi_catalog[[#Headers],[Division]],$Q848)),"Y","N")</f>
        <v>Y</v>
      </c>
      <c r="S848" s="1294" t="str">
        <f>IF(ISNUMBER(SEARCH(kpi_catalog[[#Headers],[Brand]],$Q848)),"Y","N")</f>
        <v>Y</v>
      </c>
      <c r="T848" s="1294" t="str">
        <f>IF(ISNUMBER(SEARCH(kpi_catalog[[#Headers],[Acquisition Period]],$Q848)),"Y","N")</f>
        <v>N</v>
      </c>
      <c r="U848" s="1294" t="str">
        <f>IF(ISNUMBER(SEARCH(kpi_catalog[[#Headers],[Engager Type]],$Q848)),"Y","N")</f>
        <v>N</v>
      </c>
      <c r="V848" s="1294" t="str">
        <f>IF(ISNUMBER(SEARCH(kpi_catalog[[#Headers],[Buyer Type]],$Q848)),"Y","N")</f>
        <v>N</v>
      </c>
      <c r="W848" s="1294" t="str">
        <f>IF(ISNUMBER(SEARCH(kpi_catalog[[#Headers],[Loyalty Filter]],$Q848)),"Y","N")</f>
        <v>N</v>
      </c>
      <c r="X848" s="1294" t="str">
        <f>IF(ISNUMBER(SEARCH(kpi_catalog[[#Headers],[Channel]],$Q848)),"Y","N")</f>
        <v>N</v>
      </c>
      <c r="Y848" s="1294" t="str">
        <f>IF(ISNUMBER(SEARCH(kpi_catalog[[#Headers],[Campaign ID]],$Q848)),"Y","N")</f>
        <v>N</v>
      </c>
      <c r="Z848" s="1294" t="str">
        <f>IF(ISNUMBER(SEARCH(kpi_catalog[[#Headers],[Channel]],$Q848)),"Y","N")</f>
        <v>N</v>
      </c>
      <c r="AA848" s="1294" t="str">
        <f>IF(ISNUMBER(SEARCH(kpi_catalog[[#Headers],[Campaign ID]],$Q848)),"Y","N")</f>
        <v>N</v>
      </c>
      <c r="AB848" s="1294" t="str">
        <f>IF(ISNUMBER(SEARCH(kpi_catalog[[#Headers],[Campaign Name]],$Q848)),"Y","N")</f>
        <v>N</v>
      </c>
      <c r="AC848" s="1294" t="str">
        <f>IF(ISNUMBER(SEARCH(kpi_catalog[[#Headers],[Touchpoint]],$Q848)),"Y","N")</f>
        <v>N</v>
      </c>
      <c r="AD848" s="1294" t="str">
        <f>IF(ISNUMBER(SEARCH(kpi_catalog[[#Headers],[Campaign type]],$Q848)),"Y","N")</f>
        <v>N</v>
      </c>
      <c r="AE848" s="1294" t="str">
        <f>IF(ISNUMBER(SEARCH(kpi_catalog[[#Headers],[Product franchise]],$Q848)),"Y","N")</f>
        <v>N</v>
      </c>
      <c r="AF848" s="1294" t="str">
        <f>IF(ISNUMBER(SEARCH(kpi_catalog[[#Headers],[Product code]],$Q848)),"Y","N")</f>
        <v>N</v>
      </c>
      <c r="AG848" s="1323"/>
      <c r="AH848" s="1296"/>
      <c r="AI848" s="1297"/>
      <c r="AJ848" s="1297"/>
    </row>
    <row r="849" spans="1:36" ht="30" customHeight="1">
      <c r="A849" s="1282">
        <v>847</v>
      </c>
      <c r="B849" s="1300" t="s">
        <v>644</v>
      </c>
      <c r="C849" s="1291"/>
      <c r="D849" s="1291" t="s">
        <v>4892</v>
      </c>
      <c r="E849" s="1291" t="s">
        <v>4892</v>
      </c>
      <c r="F849" s="1291" t="s">
        <v>4892</v>
      </c>
      <c r="G849" s="1291" t="s">
        <v>4339</v>
      </c>
      <c r="H849" s="1291" t="s">
        <v>4336</v>
      </c>
      <c r="I849" s="1291" t="s">
        <v>4889</v>
      </c>
      <c r="J849" s="1291" t="s">
        <v>4890</v>
      </c>
      <c r="K849" s="1291" t="s">
        <v>5995</v>
      </c>
      <c r="L849" s="1292" t="str">
        <f>IF(ISNUMBER(SEARCH(kpi_catalog[[#Headers],[Till Date]],K849)),"Y","N")</f>
        <v>Y</v>
      </c>
      <c r="M849" s="1292" t="str">
        <f t="shared" ref="M849:M912" si="24">IF(OR(ISNUMBER(SEARCH(M$2,K849)),ISNUMBER(SEARCH("End Date",K849))),"Y","N")</f>
        <v>N</v>
      </c>
      <c r="N849" s="1292" t="str">
        <f>IF(ISNUMBER(SEARCH(kpi_catalog[[#Headers],[YTD]],$K849)),"Y","N")</f>
        <v>N</v>
      </c>
      <c r="O849" s="1292" t="str">
        <f>IF(ISNUMBER(SEARCH(kpi_catalog[[#Headers],[MTD]],$K849)),"Y","N")</f>
        <v>N</v>
      </c>
      <c r="P849" s="1292" t="str">
        <f>IF(ISNUMBER(SEARCH(kpi_catalog[[#Headers],[Selected period]],$K849)),"Y","N")</f>
        <v>N</v>
      </c>
      <c r="Q849" s="1291" t="s">
        <v>4341</v>
      </c>
      <c r="R849" s="1292" t="str">
        <f>IF(ISNUMBER(SEARCH(kpi_catalog[[#Headers],[Division]],$Q849)),"Y","N")</f>
        <v>Y</v>
      </c>
      <c r="S849" s="1294" t="str">
        <f>IF(ISNUMBER(SEARCH(kpi_catalog[[#Headers],[Brand]],$Q849)),"Y","N")</f>
        <v>Y</v>
      </c>
      <c r="T849" s="1294" t="str">
        <f>IF(ISNUMBER(SEARCH(kpi_catalog[[#Headers],[Acquisition Period]],$Q849)),"Y","N")</f>
        <v>N</v>
      </c>
      <c r="U849" s="1294" t="str">
        <f>IF(ISNUMBER(SEARCH(kpi_catalog[[#Headers],[Engager Type]],$Q849)),"Y","N")</f>
        <v>N</v>
      </c>
      <c r="V849" s="1294" t="str">
        <f>IF(ISNUMBER(SEARCH(kpi_catalog[[#Headers],[Buyer Type]],$Q849)),"Y","N")</f>
        <v>N</v>
      </c>
      <c r="W849" s="1294" t="str">
        <f>IF(ISNUMBER(SEARCH(kpi_catalog[[#Headers],[Loyalty Filter]],$Q849)),"Y","N")</f>
        <v>N</v>
      </c>
      <c r="X849" s="1294" t="str">
        <f>IF(ISNUMBER(SEARCH(kpi_catalog[[#Headers],[Channel]],$Q849)),"Y","N")</f>
        <v>N</v>
      </c>
      <c r="Y849" s="1294" t="str">
        <f>IF(ISNUMBER(SEARCH(kpi_catalog[[#Headers],[Campaign ID]],$Q849)),"Y","N")</f>
        <v>N</v>
      </c>
      <c r="Z849" s="1294" t="str">
        <f>IF(ISNUMBER(SEARCH(kpi_catalog[[#Headers],[Channel]],$Q849)),"Y","N")</f>
        <v>N</v>
      </c>
      <c r="AA849" s="1294" t="str">
        <f>IF(ISNUMBER(SEARCH(kpi_catalog[[#Headers],[Campaign ID]],$Q849)),"Y","N")</f>
        <v>N</v>
      </c>
      <c r="AB849" s="1294" t="str">
        <f>IF(ISNUMBER(SEARCH(kpi_catalog[[#Headers],[Campaign Name]],$Q849)),"Y","N")</f>
        <v>N</v>
      </c>
      <c r="AC849" s="1294" t="str">
        <f>IF(ISNUMBER(SEARCH(kpi_catalog[[#Headers],[Touchpoint]],$Q849)),"Y","N")</f>
        <v>N</v>
      </c>
      <c r="AD849" s="1294" t="str">
        <f>IF(ISNUMBER(SEARCH(kpi_catalog[[#Headers],[Campaign type]],$Q849)),"Y","N")</f>
        <v>N</v>
      </c>
      <c r="AE849" s="1294" t="str">
        <f>IF(ISNUMBER(SEARCH(kpi_catalog[[#Headers],[Product franchise]],$Q849)),"Y","N")</f>
        <v>N</v>
      </c>
      <c r="AF849" s="1294" t="str">
        <f>IF(ISNUMBER(SEARCH(kpi_catalog[[#Headers],[Product code]],$Q849)),"Y","N")</f>
        <v>N</v>
      </c>
      <c r="AG849" s="1323"/>
      <c r="AH849" s="1296"/>
      <c r="AI849" s="1297"/>
      <c r="AJ849" s="1297"/>
    </row>
    <row r="850" spans="1:36" ht="30" customHeight="1">
      <c r="A850" s="1282">
        <v>848</v>
      </c>
      <c r="B850" s="1300" t="s">
        <v>644</v>
      </c>
      <c r="C850" s="1291"/>
      <c r="D850" s="1291" t="s">
        <v>4893</v>
      </c>
      <c r="E850" s="1291" t="s">
        <v>4893</v>
      </c>
      <c r="F850" s="1291" t="s">
        <v>4893</v>
      </c>
      <c r="G850" s="1291" t="s">
        <v>4339</v>
      </c>
      <c r="H850" s="1291" t="s">
        <v>4336</v>
      </c>
      <c r="I850" s="1291" t="s">
        <v>4889</v>
      </c>
      <c r="J850" s="1291" t="s">
        <v>4890</v>
      </c>
      <c r="K850" s="1291" t="s">
        <v>5995</v>
      </c>
      <c r="L850" s="1292" t="str">
        <f>IF(ISNUMBER(SEARCH(kpi_catalog[[#Headers],[Till Date]],K850)),"Y","N")</f>
        <v>Y</v>
      </c>
      <c r="M850" s="1292" t="str">
        <f t="shared" si="24"/>
        <v>N</v>
      </c>
      <c r="N850" s="1292" t="str">
        <f>IF(ISNUMBER(SEARCH(kpi_catalog[[#Headers],[YTD]],$K850)),"Y","N")</f>
        <v>N</v>
      </c>
      <c r="O850" s="1292" t="str">
        <f>IF(ISNUMBER(SEARCH(kpi_catalog[[#Headers],[MTD]],$K850)),"Y","N")</f>
        <v>N</v>
      </c>
      <c r="P850" s="1292" t="str">
        <f>IF(ISNUMBER(SEARCH(kpi_catalog[[#Headers],[Selected period]],$K850)),"Y","N")</f>
        <v>N</v>
      </c>
      <c r="Q850" s="1291" t="s">
        <v>4341</v>
      </c>
      <c r="R850" s="1292" t="str">
        <f>IF(ISNUMBER(SEARCH(kpi_catalog[[#Headers],[Division]],$Q850)),"Y","N")</f>
        <v>Y</v>
      </c>
      <c r="S850" s="1294" t="str">
        <f>IF(ISNUMBER(SEARCH(kpi_catalog[[#Headers],[Brand]],$Q850)),"Y","N")</f>
        <v>Y</v>
      </c>
      <c r="T850" s="1294" t="str">
        <f>IF(ISNUMBER(SEARCH(kpi_catalog[[#Headers],[Acquisition Period]],$Q850)),"Y","N")</f>
        <v>N</v>
      </c>
      <c r="U850" s="1294" t="str">
        <f>IF(ISNUMBER(SEARCH(kpi_catalog[[#Headers],[Engager Type]],$Q850)),"Y","N")</f>
        <v>N</v>
      </c>
      <c r="V850" s="1294" t="str">
        <f>IF(ISNUMBER(SEARCH(kpi_catalog[[#Headers],[Buyer Type]],$Q850)),"Y","N")</f>
        <v>N</v>
      </c>
      <c r="W850" s="1294" t="str">
        <f>IF(ISNUMBER(SEARCH(kpi_catalog[[#Headers],[Loyalty Filter]],$Q850)),"Y","N")</f>
        <v>N</v>
      </c>
      <c r="X850" s="1294" t="str">
        <f>IF(ISNUMBER(SEARCH(kpi_catalog[[#Headers],[Channel]],$Q850)),"Y","N")</f>
        <v>N</v>
      </c>
      <c r="Y850" s="1294" t="str">
        <f>IF(ISNUMBER(SEARCH(kpi_catalog[[#Headers],[Campaign ID]],$Q850)),"Y","N")</f>
        <v>N</v>
      </c>
      <c r="Z850" s="1294" t="str">
        <f>IF(ISNUMBER(SEARCH(kpi_catalog[[#Headers],[Channel]],$Q850)),"Y","N")</f>
        <v>N</v>
      </c>
      <c r="AA850" s="1294" t="str">
        <f>IF(ISNUMBER(SEARCH(kpi_catalog[[#Headers],[Campaign ID]],$Q850)),"Y","N")</f>
        <v>N</v>
      </c>
      <c r="AB850" s="1294" t="str">
        <f>IF(ISNUMBER(SEARCH(kpi_catalog[[#Headers],[Campaign Name]],$Q850)),"Y","N")</f>
        <v>N</v>
      </c>
      <c r="AC850" s="1294" t="str">
        <f>IF(ISNUMBER(SEARCH(kpi_catalog[[#Headers],[Touchpoint]],$Q850)),"Y","N")</f>
        <v>N</v>
      </c>
      <c r="AD850" s="1294" t="str">
        <f>IF(ISNUMBER(SEARCH(kpi_catalog[[#Headers],[Campaign type]],$Q850)),"Y","N")</f>
        <v>N</v>
      </c>
      <c r="AE850" s="1294" t="str">
        <f>IF(ISNUMBER(SEARCH(kpi_catalog[[#Headers],[Product franchise]],$Q850)),"Y","N")</f>
        <v>N</v>
      </c>
      <c r="AF850" s="1294" t="str">
        <f>IF(ISNUMBER(SEARCH(kpi_catalog[[#Headers],[Product code]],$Q850)),"Y","N")</f>
        <v>N</v>
      </c>
      <c r="AG850" s="1323"/>
      <c r="AH850" s="1296"/>
      <c r="AI850" s="1297"/>
      <c r="AJ850" s="1297"/>
    </row>
    <row r="851" spans="1:36" ht="30" customHeight="1">
      <c r="A851" s="1282">
        <v>849</v>
      </c>
      <c r="B851" s="1300" t="s">
        <v>644</v>
      </c>
      <c r="C851" s="1291"/>
      <c r="D851" s="1291" t="s">
        <v>4894</v>
      </c>
      <c r="E851" s="1291" t="s">
        <v>4894</v>
      </c>
      <c r="F851" s="1291" t="s">
        <v>4894</v>
      </c>
      <c r="G851" s="1291" t="s">
        <v>4339</v>
      </c>
      <c r="H851" s="1291" t="s">
        <v>4336</v>
      </c>
      <c r="I851" s="1291" t="s">
        <v>4889</v>
      </c>
      <c r="J851" s="1291" t="s">
        <v>4890</v>
      </c>
      <c r="K851" s="1291" t="s">
        <v>5995</v>
      </c>
      <c r="L851" s="1292" t="str">
        <f>IF(ISNUMBER(SEARCH(kpi_catalog[[#Headers],[Till Date]],K851)),"Y","N")</f>
        <v>Y</v>
      </c>
      <c r="M851" s="1292" t="str">
        <f t="shared" si="24"/>
        <v>N</v>
      </c>
      <c r="N851" s="1292" t="str">
        <f>IF(ISNUMBER(SEARCH(kpi_catalog[[#Headers],[YTD]],$K851)),"Y","N")</f>
        <v>N</v>
      </c>
      <c r="O851" s="1292" t="str">
        <f>IF(ISNUMBER(SEARCH(kpi_catalog[[#Headers],[MTD]],$K851)),"Y","N")</f>
        <v>N</v>
      </c>
      <c r="P851" s="1292" t="str">
        <f>IF(ISNUMBER(SEARCH(kpi_catalog[[#Headers],[Selected period]],$K851)),"Y","N")</f>
        <v>N</v>
      </c>
      <c r="Q851" s="1291" t="s">
        <v>4341</v>
      </c>
      <c r="R851" s="1292" t="str">
        <f>IF(ISNUMBER(SEARCH(kpi_catalog[[#Headers],[Division]],$Q851)),"Y","N")</f>
        <v>Y</v>
      </c>
      <c r="S851" s="1294" t="str">
        <f>IF(ISNUMBER(SEARCH(kpi_catalog[[#Headers],[Brand]],$Q851)),"Y","N")</f>
        <v>Y</v>
      </c>
      <c r="T851" s="1294" t="str">
        <f>IF(ISNUMBER(SEARCH(kpi_catalog[[#Headers],[Acquisition Period]],$Q851)),"Y","N")</f>
        <v>N</v>
      </c>
      <c r="U851" s="1294" t="str">
        <f>IF(ISNUMBER(SEARCH(kpi_catalog[[#Headers],[Engager Type]],$Q851)),"Y","N")</f>
        <v>N</v>
      </c>
      <c r="V851" s="1294" t="str">
        <f>IF(ISNUMBER(SEARCH(kpi_catalog[[#Headers],[Buyer Type]],$Q851)),"Y","N")</f>
        <v>N</v>
      </c>
      <c r="W851" s="1294" t="str">
        <f>IF(ISNUMBER(SEARCH(kpi_catalog[[#Headers],[Loyalty Filter]],$Q851)),"Y","N")</f>
        <v>N</v>
      </c>
      <c r="X851" s="1294" t="str">
        <f>IF(ISNUMBER(SEARCH(kpi_catalog[[#Headers],[Channel]],$Q851)),"Y","N")</f>
        <v>N</v>
      </c>
      <c r="Y851" s="1294" t="str">
        <f>IF(ISNUMBER(SEARCH(kpi_catalog[[#Headers],[Campaign ID]],$Q851)),"Y","N")</f>
        <v>N</v>
      </c>
      <c r="Z851" s="1294" t="str">
        <f>IF(ISNUMBER(SEARCH(kpi_catalog[[#Headers],[Channel]],$Q851)),"Y","N")</f>
        <v>N</v>
      </c>
      <c r="AA851" s="1294" t="str">
        <f>IF(ISNUMBER(SEARCH(kpi_catalog[[#Headers],[Campaign ID]],$Q851)),"Y","N")</f>
        <v>N</v>
      </c>
      <c r="AB851" s="1294" t="str">
        <f>IF(ISNUMBER(SEARCH(kpi_catalog[[#Headers],[Campaign Name]],$Q851)),"Y","N")</f>
        <v>N</v>
      </c>
      <c r="AC851" s="1294" t="str">
        <f>IF(ISNUMBER(SEARCH(kpi_catalog[[#Headers],[Touchpoint]],$Q851)),"Y","N")</f>
        <v>N</v>
      </c>
      <c r="AD851" s="1294" t="str">
        <f>IF(ISNUMBER(SEARCH(kpi_catalog[[#Headers],[Campaign type]],$Q851)),"Y","N")</f>
        <v>N</v>
      </c>
      <c r="AE851" s="1294" t="str">
        <f>IF(ISNUMBER(SEARCH(kpi_catalog[[#Headers],[Product franchise]],$Q851)),"Y","N")</f>
        <v>N</v>
      </c>
      <c r="AF851" s="1294" t="str">
        <f>IF(ISNUMBER(SEARCH(kpi_catalog[[#Headers],[Product code]],$Q851)),"Y","N")</f>
        <v>N</v>
      </c>
      <c r="AG851" s="1323"/>
      <c r="AH851" s="1296"/>
      <c r="AI851" s="1297"/>
      <c r="AJ851" s="1297"/>
    </row>
    <row r="852" spans="1:36" ht="30" customHeight="1">
      <c r="A852" s="1282">
        <v>850</v>
      </c>
      <c r="B852" s="1300" t="s">
        <v>644</v>
      </c>
      <c r="C852" s="1291"/>
      <c r="D852" s="1291" t="s">
        <v>4895</v>
      </c>
      <c r="E852" s="1291" t="s">
        <v>4895</v>
      </c>
      <c r="F852" s="1291" t="s">
        <v>4895</v>
      </c>
      <c r="G852" s="1291" t="s">
        <v>4339</v>
      </c>
      <c r="H852" s="1291" t="s">
        <v>4336</v>
      </c>
      <c r="I852" s="1291" t="s">
        <v>4889</v>
      </c>
      <c r="J852" s="1291" t="s">
        <v>4890</v>
      </c>
      <c r="K852" s="1291" t="s">
        <v>5995</v>
      </c>
      <c r="L852" s="1292" t="str">
        <f>IF(ISNUMBER(SEARCH(kpi_catalog[[#Headers],[Till Date]],K852)),"Y","N")</f>
        <v>Y</v>
      </c>
      <c r="M852" s="1292" t="str">
        <f t="shared" si="24"/>
        <v>N</v>
      </c>
      <c r="N852" s="1292" t="str">
        <f>IF(ISNUMBER(SEARCH(kpi_catalog[[#Headers],[YTD]],$K852)),"Y","N")</f>
        <v>N</v>
      </c>
      <c r="O852" s="1292" t="str">
        <f>IF(ISNUMBER(SEARCH(kpi_catalog[[#Headers],[MTD]],$K852)),"Y","N")</f>
        <v>N</v>
      </c>
      <c r="P852" s="1292" t="str">
        <f>IF(ISNUMBER(SEARCH(kpi_catalog[[#Headers],[Selected period]],$K852)),"Y","N")</f>
        <v>N</v>
      </c>
      <c r="Q852" s="1291" t="s">
        <v>4341</v>
      </c>
      <c r="R852" s="1292" t="str">
        <f>IF(ISNUMBER(SEARCH(kpi_catalog[[#Headers],[Division]],$Q852)),"Y","N")</f>
        <v>Y</v>
      </c>
      <c r="S852" s="1294" t="str">
        <f>IF(ISNUMBER(SEARCH(kpi_catalog[[#Headers],[Brand]],$Q852)),"Y","N")</f>
        <v>Y</v>
      </c>
      <c r="T852" s="1294" t="str">
        <f>IF(ISNUMBER(SEARCH(kpi_catalog[[#Headers],[Acquisition Period]],$Q852)),"Y","N")</f>
        <v>N</v>
      </c>
      <c r="U852" s="1294" t="str">
        <f>IF(ISNUMBER(SEARCH(kpi_catalog[[#Headers],[Engager Type]],$Q852)),"Y","N")</f>
        <v>N</v>
      </c>
      <c r="V852" s="1294" t="str">
        <f>IF(ISNUMBER(SEARCH(kpi_catalog[[#Headers],[Buyer Type]],$Q852)),"Y","N")</f>
        <v>N</v>
      </c>
      <c r="W852" s="1294" t="str">
        <f>IF(ISNUMBER(SEARCH(kpi_catalog[[#Headers],[Loyalty Filter]],$Q852)),"Y","N")</f>
        <v>N</v>
      </c>
      <c r="X852" s="1294" t="str">
        <f>IF(ISNUMBER(SEARCH(kpi_catalog[[#Headers],[Channel]],$Q852)),"Y","N")</f>
        <v>N</v>
      </c>
      <c r="Y852" s="1294" t="str">
        <f>IF(ISNUMBER(SEARCH(kpi_catalog[[#Headers],[Campaign ID]],$Q852)),"Y","N")</f>
        <v>N</v>
      </c>
      <c r="Z852" s="1294" t="str">
        <f>IF(ISNUMBER(SEARCH(kpi_catalog[[#Headers],[Channel]],$Q852)),"Y","N")</f>
        <v>N</v>
      </c>
      <c r="AA852" s="1294" t="str">
        <f>IF(ISNUMBER(SEARCH(kpi_catalog[[#Headers],[Campaign ID]],$Q852)),"Y","N")</f>
        <v>N</v>
      </c>
      <c r="AB852" s="1294" t="str">
        <f>IF(ISNUMBER(SEARCH(kpi_catalog[[#Headers],[Campaign Name]],$Q852)),"Y","N")</f>
        <v>N</v>
      </c>
      <c r="AC852" s="1294" t="str">
        <f>IF(ISNUMBER(SEARCH(kpi_catalog[[#Headers],[Touchpoint]],$Q852)),"Y","N")</f>
        <v>N</v>
      </c>
      <c r="AD852" s="1294" t="str">
        <f>IF(ISNUMBER(SEARCH(kpi_catalog[[#Headers],[Campaign type]],$Q852)),"Y","N")</f>
        <v>N</v>
      </c>
      <c r="AE852" s="1294" t="str">
        <f>IF(ISNUMBER(SEARCH(kpi_catalog[[#Headers],[Product franchise]],$Q852)),"Y","N")</f>
        <v>N</v>
      </c>
      <c r="AF852" s="1294" t="str">
        <f>IF(ISNUMBER(SEARCH(kpi_catalog[[#Headers],[Product code]],$Q852)),"Y","N")</f>
        <v>N</v>
      </c>
      <c r="AG852" s="1323"/>
      <c r="AH852" s="1296"/>
      <c r="AI852" s="1297"/>
      <c r="AJ852" s="1297"/>
    </row>
    <row r="853" spans="1:36" ht="30" customHeight="1">
      <c r="A853" s="1282">
        <v>851</v>
      </c>
      <c r="B853" s="1300" t="s">
        <v>644</v>
      </c>
      <c r="C853" s="1291"/>
      <c r="D853" s="1291" t="s">
        <v>4896</v>
      </c>
      <c r="E853" s="1291" t="s">
        <v>4896</v>
      </c>
      <c r="F853" s="1291" t="s">
        <v>4896</v>
      </c>
      <c r="G853" s="1291" t="s">
        <v>4339</v>
      </c>
      <c r="H853" s="1291" t="s">
        <v>4336</v>
      </c>
      <c r="I853" s="1291" t="s">
        <v>4889</v>
      </c>
      <c r="J853" s="1291" t="s">
        <v>4890</v>
      </c>
      <c r="K853" s="1291" t="s">
        <v>5995</v>
      </c>
      <c r="L853" s="1292" t="str">
        <f>IF(ISNUMBER(SEARCH(kpi_catalog[[#Headers],[Till Date]],K853)),"Y","N")</f>
        <v>Y</v>
      </c>
      <c r="M853" s="1292" t="str">
        <f t="shared" si="24"/>
        <v>N</v>
      </c>
      <c r="N853" s="1292" t="str">
        <f>IF(ISNUMBER(SEARCH(kpi_catalog[[#Headers],[YTD]],$K853)),"Y","N")</f>
        <v>N</v>
      </c>
      <c r="O853" s="1292" t="str">
        <f>IF(ISNUMBER(SEARCH(kpi_catalog[[#Headers],[MTD]],$K853)),"Y","N")</f>
        <v>N</v>
      </c>
      <c r="P853" s="1292" t="str">
        <f>IF(ISNUMBER(SEARCH(kpi_catalog[[#Headers],[Selected period]],$K853)),"Y","N")</f>
        <v>N</v>
      </c>
      <c r="Q853" s="1291" t="s">
        <v>4341</v>
      </c>
      <c r="R853" s="1292" t="str">
        <f>IF(ISNUMBER(SEARCH(kpi_catalog[[#Headers],[Division]],$Q853)),"Y","N")</f>
        <v>Y</v>
      </c>
      <c r="S853" s="1294" t="str">
        <f>IF(ISNUMBER(SEARCH(kpi_catalog[[#Headers],[Brand]],$Q853)),"Y","N")</f>
        <v>Y</v>
      </c>
      <c r="T853" s="1294" t="str">
        <f>IF(ISNUMBER(SEARCH(kpi_catalog[[#Headers],[Acquisition Period]],$Q853)),"Y","N")</f>
        <v>N</v>
      </c>
      <c r="U853" s="1294" t="str">
        <f>IF(ISNUMBER(SEARCH(kpi_catalog[[#Headers],[Engager Type]],$Q853)),"Y","N")</f>
        <v>N</v>
      </c>
      <c r="V853" s="1294" t="str">
        <f>IF(ISNUMBER(SEARCH(kpi_catalog[[#Headers],[Buyer Type]],$Q853)),"Y","N")</f>
        <v>N</v>
      </c>
      <c r="W853" s="1294" t="str">
        <f>IF(ISNUMBER(SEARCH(kpi_catalog[[#Headers],[Loyalty Filter]],$Q853)),"Y","N")</f>
        <v>N</v>
      </c>
      <c r="X853" s="1294" t="str">
        <f>IF(ISNUMBER(SEARCH(kpi_catalog[[#Headers],[Channel]],$Q853)),"Y","N")</f>
        <v>N</v>
      </c>
      <c r="Y853" s="1294" t="str">
        <f>IF(ISNUMBER(SEARCH(kpi_catalog[[#Headers],[Campaign ID]],$Q853)),"Y","N")</f>
        <v>N</v>
      </c>
      <c r="Z853" s="1294" t="str">
        <f>IF(ISNUMBER(SEARCH(kpi_catalog[[#Headers],[Channel]],$Q853)),"Y","N")</f>
        <v>N</v>
      </c>
      <c r="AA853" s="1294" t="str">
        <f>IF(ISNUMBER(SEARCH(kpi_catalog[[#Headers],[Campaign ID]],$Q853)),"Y","N")</f>
        <v>N</v>
      </c>
      <c r="AB853" s="1294" t="str">
        <f>IF(ISNUMBER(SEARCH(kpi_catalog[[#Headers],[Campaign Name]],$Q853)),"Y","N")</f>
        <v>N</v>
      </c>
      <c r="AC853" s="1294" t="str">
        <f>IF(ISNUMBER(SEARCH(kpi_catalog[[#Headers],[Touchpoint]],$Q853)),"Y","N")</f>
        <v>N</v>
      </c>
      <c r="AD853" s="1294" t="str">
        <f>IF(ISNUMBER(SEARCH(kpi_catalog[[#Headers],[Campaign type]],$Q853)),"Y","N")</f>
        <v>N</v>
      </c>
      <c r="AE853" s="1294" t="str">
        <f>IF(ISNUMBER(SEARCH(kpi_catalog[[#Headers],[Product franchise]],$Q853)),"Y","N")</f>
        <v>N</v>
      </c>
      <c r="AF853" s="1294" t="str">
        <f>IF(ISNUMBER(SEARCH(kpi_catalog[[#Headers],[Product code]],$Q853)),"Y","N")</f>
        <v>N</v>
      </c>
      <c r="AG853" s="1323"/>
      <c r="AH853" s="1296"/>
      <c r="AI853" s="1297"/>
      <c r="AJ853" s="1297"/>
    </row>
    <row r="854" spans="1:36" ht="30" customHeight="1">
      <c r="A854" s="1282">
        <v>852</v>
      </c>
      <c r="B854" s="1300" t="s">
        <v>644</v>
      </c>
      <c r="C854" s="1291"/>
      <c r="D854" s="1355" t="s">
        <v>6006</v>
      </c>
      <c r="E854" s="1355" t="s">
        <v>6006</v>
      </c>
      <c r="F854" s="1291" t="s">
        <v>4897</v>
      </c>
      <c r="G854" s="1291" t="s">
        <v>4898</v>
      </c>
      <c r="H854" s="1291" t="s">
        <v>4413</v>
      </c>
      <c r="I854" s="1291" t="s">
        <v>4889</v>
      </c>
      <c r="J854" s="1291" t="s">
        <v>4890</v>
      </c>
      <c r="K854" s="1291" t="s">
        <v>5995</v>
      </c>
      <c r="L854" s="1292" t="str">
        <f>IF(ISNUMBER(SEARCH(kpi_catalog[[#Headers],[Till Date]],K854)),"Y","N")</f>
        <v>Y</v>
      </c>
      <c r="M854" s="1292" t="str">
        <f t="shared" si="24"/>
        <v>N</v>
      </c>
      <c r="N854" s="1292" t="str">
        <f>IF(ISNUMBER(SEARCH(kpi_catalog[[#Headers],[YTD]],$K854)),"Y","N")</f>
        <v>N</v>
      </c>
      <c r="O854" s="1292" t="str">
        <f>IF(ISNUMBER(SEARCH(kpi_catalog[[#Headers],[MTD]],$K854)),"Y","N")</f>
        <v>N</v>
      </c>
      <c r="P854" s="1292" t="str">
        <f>IF(ISNUMBER(SEARCH(kpi_catalog[[#Headers],[Selected period]],$K854)),"Y","N")</f>
        <v>N</v>
      </c>
      <c r="Q854" s="1291" t="s">
        <v>4341</v>
      </c>
      <c r="R854" s="1292" t="str">
        <f>IF(ISNUMBER(SEARCH(kpi_catalog[[#Headers],[Division]],$Q854)),"Y","N")</f>
        <v>Y</v>
      </c>
      <c r="S854" s="1294" t="str">
        <f>IF(ISNUMBER(SEARCH(kpi_catalog[[#Headers],[Brand]],$Q854)),"Y","N")</f>
        <v>Y</v>
      </c>
      <c r="T854" s="1294" t="str">
        <f>IF(ISNUMBER(SEARCH(kpi_catalog[[#Headers],[Acquisition Period]],$Q854)),"Y","N")</f>
        <v>N</v>
      </c>
      <c r="U854" s="1294" t="str">
        <f>IF(ISNUMBER(SEARCH(kpi_catalog[[#Headers],[Engager Type]],$Q854)),"Y","N")</f>
        <v>N</v>
      </c>
      <c r="V854" s="1294" t="str">
        <f>IF(ISNUMBER(SEARCH(kpi_catalog[[#Headers],[Buyer Type]],$Q854)),"Y","N")</f>
        <v>N</v>
      </c>
      <c r="W854" s="1294" t="str">
        <f>IF(ISNUMBER(SEARCH(kpi_catalog[[#Headers],[Loyalty Filter]],$Q854)),"Y","N")</f>
        <v>N</v>
      </c>
      <c r="X854" s="1294" t="str">
        <f>IF(ISNUMBER(SEARCH(kpi_catalog[[#Headers],[Channel]],$Q854)),"Y","N")</f>
        <v>N</v>
      </c>
      <c r="Y854" s="1294" t="str">
        <f>IF(ISNUMBER(SEARCH(kpi_catalog[[#Headers],[Campaign ID]],$Q854)),"Y","N")</f>
        <v>N</v>
      </c>
      <c r="Z854" s="1294" t="str">
        <f>IF(ISNUMBER(SEARCH(kpi_catalog[[#Headers],[Channel]],$Q854)),"Y","N")</f>
        <v>N</v>
      </c>
      <c r="AA854" s="1294" t="str">
        <f>IF(ISNUMBER(SEARCH(kpi_catalog[[#Headers],[Campaign ID]],$Q854)),"Y","N")</f>
        <v>N</v>
      </c>
      <c r="AB854" s="1294" t="str">
        <f>IF(ISNUMBER(SEARCH(kpi_catalog[[#Headers],[Campaign Name]],$Q854)),"Y","N")</f>
        <v>N</v>
      </c>
      <c r="AC854" s="1294" t="str">
        <f>IF(ISNUMBER(SEARCH(kpi_catalog[[#Headers],[Touchpoint]],$Q854)),"Y","N")</f>
        <v>N</v>
      </c>
      <c r="AD854" s="1294" t="str">
        <f>IF(ISNUMBER(SEARCH(kpi_catalog[[#Headers],[Campaign type]],$Q854)),"Y","N")</f>
        <v>N</v>
      </c>
      <c r="AE854" s="1294" t="str">
        <f>IF(ISNUMBER(SEARCH(kpi_catalog[[#Headers],[Product franchise]],$Q854)),"Y","N")</f>
        <v>N</v>
      </c>
      <c r="AF854" s="1294" t="str">
        <f>IF(ISNUMBER(SEARCH(kpi_catalog[[#Headers],[Product code]],$Q854)),"Y","N")</f>
        <v>N</v>
      </c>
      <c r="AG854" s="1323"/>
      <c r="AH854" s="1296"/>
      <c r="AI854" s="1297"/>
      <c r="AJ854" s="1297"/>
    </row>
    <row r="855" spans="1:36" ht="30" customHeight="1">
      <c r="A855" s="1282">
        <v>853</v>
      </c>
      <c r="B855" s="1300" t="s">
        <v>644</v>
      </c>
      <c r="C855" s="1291"/>
      <c r="D855" s="1355" t="s">
        <v>6006</v>
      </c>
      <c r="E855" s="1355" t="s">
        <v>6006</v>
      </c>
      <c r="F855" s="1291" t="s">
        <v>4899</v>
      </c>
      <c r="G855" s="1291" t="s">
        <v>3368</v>
      </c>
      <c r="H855" s="1291" t="s">
        <v>4413</v>
      </c>
      <c r="I855" s="1291" t="s">
        <v>4889</v>
      </c>
      <c r="J855" s="1291" t="s">
        <v>4890</v>
      </c>
      <c r="K855" s="1291" t="s">
        <v>5995</v>
      </c>
      <c r="L855" s="1292" t="str">
        <f>IF(ISNUMBER(SEARCH(kpi_catalog[[#Headers],[Till Date]],K855)),"Y","N")</f>
        <v>Y</v>
      </c>
      <c r="M855" s="1292" t="str">
        <f t="shared" si="24"/>
        <v>N</v>
      </c>
      <c r="N855" s="1292" t="str">
        <f>IF(ISNUMBER(SEARCH(kpi_catalog[[#Headers],[YTD]],$K855)),"Y","N")</f>
        <v>N</v>
      </c>
      <c r="O855" s="1292" t="str">
        <f>IF(ISNUMBER(SEARCH(kpi_catalog[[#Headers],[MTD]],$K855)),"Y","N")</f>
        <v>N</v>
      </c>
      <c r="P855" s="1292" t="str">
        <f>IF(ISNUMBER(SEARCH(kpi_catalog[[#Headers],[Selected period]],$K855)),"Y","N")</f>
        <v>N</v>
      </c>
      <c r="Q855" s="1291" t="s">
        <v>4341</v>
      </c>
      <c r="R855" s="1292" t="str">
        <f>IF(ISNUMBER(SEARCH(kpi_catalog[[#Headers],[Division]],$Q855)),"Y","N")</f>
        <v>Y</v>
      </c>
      <c r="S855" s="1294" t="str">
        <f>IF(ISNUMBER(SEARCH(kpi_catalog[[#Headers],[Brand]],$Q855)),"Y","N")</f>
        <v>Y</v>
      </c>
      <c r="T855" s="1294" t="str">
        <f>IF(ISNUMBER(SEARCH(kpi_catalog[[#Headers],[Acquisition Period]],$Q855)),"Y","N")</f>
        <v>N</v>
      </c>
      <c r="U855" s="1294" t="str">
        <f>IF(ISNUMBER(SEARCH(kpi_catalog[[#Headers],[Engager Type]],$Q855)),"Y","N")</f>
        <v>N</v>
      </c>
      <c r="V855" s="1294" t="str">
        <f>IF(ISNUMBER(SEARCH(kpi_catalog[[#Headers],[Buyer Type]],$Q855)),"Y","N")</f>
        <v>N</v>
      </c>
      <c r="W855" s="1294" t="str">
        <f>IF(ISNUMBER(SEARCH(kpi_catalog[[#Headers],[Loyalty Filter]],$Q855)),"Y","N")</f>
        <v>N</v>
      </c>
      <c r="X855" s="1294" t="str">
        <f>IF(ISNUMBER(SEARCH(kpi_catalog[[#Headers],[Channel]],$Q855)),"Y","N")</f>
        <v>N</v>
      </c>
      <c r="Y855" s="1294" t="str">
        <f>IF(ISNUMBER(SEARCH(kpi_catalog[[#Headers],[Campaign ID]],$Q855)),"Y","N")</f>
        <v>N</v>
      </c>
      <c r="Z855" s="1294" t="str">
        <f>IF(ISNUMBER(SEARCH(kpi_catalog[[#Headers],[Channel]],$Q855)),"Y","N")</f>
        <v>N</v>
      </c>
      <c r="AA855" s="1294" t="str">
        <f>IF(ISNUMBER(SEARCH(kpi_catalog[[#Headers],[Campaign ID]],$Q855)),"Y","N")</f>
        <v>N</v>
      </c>
      <c r="AB855" s="1294" t="str">
        <f>IF(ISNUMBER(SEARCH(kpi_catalog[[#Headers],[Campaign Name]],$Q855)),"Y","N")</f>
        <v>N</v>
      </c>
      <c r="AC855" s="1294" t="str">
        <f>IF(ISNUMBER(SEARCH(kpi_catalog[[#Headers],[Touchpoint]],$Q855)),"Y","N")</f>
        <v>N</v>
      </c>
      <c r="AD855" s="1294" t="str">
        <f>IF(ISNUMBER(SEARCH(kpi_catalog[[#Headers],[Campaign type]],$Q855)),"Y","N")</f>
        <v>N</v>
      </c>
      <c r="AE855" s="1294" t="str">
        <f>IF(ISNUMBER(SEARCH(kpi_catalog[[#Headers],[Product franchise]],$Q855)),"Y","N")</f>
        <v>N</v>
      </c>
      <c r="AF855" s="1294" t="str">
        <f>IF(ISNUMBER(SEARCH(kpi_catalog[[#Headers],[Product code]],$Q855)),"Y","N")</f>
        <v>N</v>
      </c>
      <c r="AG855" s="1323"/>
      <c r="AH855" s="1296"/>
      <c r="AI855" s="1297"/>
      <c r="AJ855" s="1297"/>
    </row>
    <row r="856" spans="1:36" ht="30" customHeight="1">
      <c r="A856" s="1282">
        <v>854</v>
      </c>
      <c r="B856" s="1300" t="s">
        <v>644</v>
      </c>
      <c r="C856" s="1291"/>
      <c r="D856" s="1355" t="s">
        <v>6006</v>
      </c>
      <c r="E856" s="1355" t="s">
        <v>6006</v>
      </c>
      <c r="F856" s="1291" t="s">
        <v>4900</v>
      </c>
      <c r="G856" s="1291" t="s">
        <v>4339</v>
      </c>
      <c r="H856" s="1291" t="s">
        <v>4413</v>
      </c>
      <c r="I856" s="1291" t="s">
        <v>4889</v>
      </c>
      <c r="J856" s="1291" t="s">
        <v>4890</v>
      </c>
      <c r="K856" s="1291" t="s">
        <v>5995</v>
      </c>
      <c r="L856" s="1292" t="str">
        <f>IF(ISNUMBER(SEARCH(kpi_catalog[[#Headers],[Till Date]],K856)),"Y","N")</f>
        <v>Y</v>
      </c>
      <c r="M856" s="1292" t="str">
        <f t="shared" si="24"/>
        <v>N</v>
      </c>
      <c r="N856" s="1292" t="str">
        <f>IF(ISNUMBER(SEARCH(kpi_catalog[[#Headers],[YTD]],$K856)),"Y","N")</f>
        <v>N</v>
      </c>
      <c r="O856" s="1292" t="str">
        <f>IF(ISNUMBER(SEARCH(kpi_catalog[[#Headers],[MTD]],$K856)),"Y","N")</f>
        <v>N</v>
      </c>
      <c r="P856" s="1292" t="str">
        <f>IF(ISNUMBER(SEARCH(kpi_catalog[[#Headers],[Selected period]],$K856)),"Y","N")</f>
        <v>N</v>
      </c>
      <c r="Q856" s="1291" t="s">
        <v>4341</v>
      </c>
      <c r="R856" s="1292" t="str">
        <f>IF(ISNUMBER(SEARCH(kpi_catalog[[#Headers],[Division]],$Q856)),"Y","N")</f>
        <v>Y</v>
      </c>
      <c r="S856" s="1294" t="str">
        <f>IF(ISNUMBER(SEARCH(kpi_catalog[[#Headers],[Brand]],$Q856)),"Y","N")</f>
        <v>Y</v>
      </c>
      <c r="T856" s="1294" t="str">
        <f>IF(ISNUMBER(SEARCH(kpi_catalog[[#Headers],[Acquisition Period]],$Q856)),"Y","N")</f>
        <v>N</v>
      </c>
      <c r="U856" s="1294" t="str">
        <f>IF(ISNUMBER(SEARCH(kpi_catalog[[#Headers],[Engager Type]],$Q856)),"Y","N")</f>
        <v>N</v>
      </c>
      <c r="V856" s="1294" t="str">
        <f>IF(ISNUMBER(SEARCH(kpi_catalog[[#Headers],[Buyer Type]],$Q856)),"Y","N")</f>
        <v>N</v>
      </c>
      <c r="W856" s="1294" t="str">
        <f>IF(ISNUMBER(SEARCH(kpi_catalog[[#Headers],[Loyalty Filter]],$Q856)),"Y","N")</f>
        <v>N</v>
      </c>
      <c r="X856" s="1294" t="str">
        <f>IF(ISNUMBER(SEARCH(kpi_catalog[[#Headers],[Channel]],$Q856)),"Y","N")</f>
        <v>N</v>
      </c>
      <c r="Y856" s="1294" t="str">
        <f>IF(ISNUMBER(SEARCH(kpi_catalog[[#Headers],[Campaign ID]],$Q856)),"Y","N")</f>
        <v>N</v>
      </c>
      <c r="Z856" s="1294" t="str">
        <f>IF(ISNUMBER(SEARCH(kpi_catalog[[#Headers],[Channel]],$Q856)),"Y","N")</f>
        <v>N</v>
      </c>
      <c r="AA856" s="1294" t="str">
        <f>IF(ISNUMBER(SEARCH(kpi_catalog[[#Headers],[Campaign ID]],$Q856)),"Y","N")</f>
        <v>N</v>
      </c>
      <c r="AB856" s="1294" t="str">
        <f>IF(ISNUMBER(SEARCH(kpi_catalog[[#Headers],[Campaign Name]],$Q856)),"Y","N")</f>
        <v>N</v>
      </c>
      <c r="AC856" s="1294" t="str">
        <f>IF(ISNUMBER(SEARCH(kpi_catalog[[#Headers],[Touchpoint]],$Q856)),"Y","N")</f>
        <v>N</v>
      </c>
      <c r="AD856" s="1294" t="str">
        <f>IF(ISNUMBER(SEARCH(kpi_catalog[[#Headers],[Campaign type]],$Q856)),"Y","N")</f>
        <v>N</v>
      </c>
      <c r="AE856" s="1294" t="str">
        <f>IF(ISNUMBER(SEARCH(kpi_catalog[[#Headers],[Product franchise]],$Q856)),"Y","N")</f>
        <v>N</v>
      </c>
      <c r="AF856" s="1294" t="str">
        <f>IF(ISNUMBER(SEARCH(kpi_catalog[[#Headers],[Product code]],$Q856)),"Y","N")</f>
        <v>N</v>
      </c>
      <c r="AG856" s="1323"/>
      <c r="AH856" s="1296"/>
      <c r="AI856" s="1297"/>
      <c r="AJ856" s="1297"/>
    </row>
    <row r="857" spans="1:36" ht="30" customHeight="1">
      <c r="A857" s="1282">
        <v>855</v>
      </c>
      <c r="B857" s="1300" t="s">
        <v>644</v>
      </c>
      <c r="C857" s="1291"/>
      <c r="D857" s="1355" t="s">
        <v>6006</v>
      </c>
      <c r="E857" s="1355" t="s">
        <v>6006</v>
      </c>
      <c r="F857" s="1291" t="s">
        <v>4901</v>
      </c>
      <c r="G857" s="1291" t="s">
        <v>4339</v>
      </c>
      <c r="H857" s="1291" t="s">
        <v>4413</v>
      </c>
      <c r="I857" s="1291" t="s">
        <v>4889</v>
      </c>
      <c r="J857" s="1291" t="s">
        <v>4890</v>
      </c>
      <c r="K857" s="1291" t="s">
        <v>5995</v>
      </c>
      <c r="L857" s="1292" t="str">
        <f>IF(ISNUMBER(SEARCH(kpi_catalog[[#Headers],[Till Date]],K857)),"Y","N")</f>
        <v>Y</v>
      </c>
      <c r="M857" s="1292" t="str">
        <f t="shared" si="24"/>
        <v>N</v>
      </c>
      <c r="N857" s="1292" t="str">
        <f>IF(ISNUMBER(SEARCH(kpi_catalog[[#Headers],[YTD]],$K857)),"Y","N")</f>
        <v>N</v>
      </c>
      <c r="O857" s="1292" t="str">
        <f>IF(ISNUMBER(SEARCH(kpi_catalog[[#Headers],[MTD]],$K857)),"Y","N")</f>
        <v>N</v>
      </c>
      <c r="P857" s="1292" t="str">
        <f>IF(ISNUMBER(SEARCH(kpi_catalog[[#Headers],[Selected period]],$K857)),"Y","N")</f>
        <v>N</v>
      </c>
      <c r="Q857" s="1291" t="s">
        <v>4341</v>
      </c>
      <c r="R857" s="1292" t="str">
        <f>IF(ISNUMBER(SEARCH(kpi_catalog[[#Headers],[Division]],$Q857)),"Y","N")</f>
        <v>Y</v>
      </c>
      <c r="S857" s="1294" t="str">
        <f>IF(ISNUMBER(SEARCH(kpi_catalog[[#Headers],[Brand]],$Q857)),"Y","N")</f>
        <v>Y</v>
      </c>
      <c r="T857" s="1294" t="str">
        <f>IF(ISNUMBER(SEARCH(kpi_catalog[[#Headers],[Acquisition Period]],$Q857)),"Y","N")</f>
        <v>N</v>
      </c>
      <c r="U857" s="1294" t="str">
        <f>IF(ISNUMBER(SEARCH(kpi_catalog[[#Headers],[Engager Type]],$Q857)),"Y","N")</f>
        <v>N</v>
      </c>
      <c r="V857" s="1294" t="str">
        <f>IF(ISNUMBER(SEARCH(kpi_catalog[[#Headers],[Buyer Type]],$Q857)),"Y","N")</f>
        <v>N</v>
      </c>
      <c r="W857" s="1294" t="str">
        <f>IF(ISNUMBER(SEARCH(kpi_catalog[[#Headers],[Loyalty Filter]],$Q857)),"Y","N")</f>
        <v>N</v>
      </c>
      <c r="X857" s="1294" t="str">
        <f>IF(ISNUMBER(SEARCH(kpi_catalog[[#Headers],[Channel]],$Q857)),"Y","N")</f>
        <v>N</v>
      </c>
      <c r="Y857" s="1294" t="str">
        <f>IF(ISNUMBER(SEARCH(kpi_catalog[[#Headers],[Campaign ID]],$Q857)),"Y","N")</f>
        <v>N</v>
      </c>
      <c r="Z857" s="1294" t="str">
        <f>IF(ISNUMBER(SEARCH(kpi_catalog[[#Headers],[Channel]],$Q857)),"Y","N")</f>
        <v>N</v>
      </c>
      <c r="AA857" s="1294" t="str">
        <f>IF(ISNUMBER(SEARCH(kpi_catalog[[#Headers],[Campaign ID]],$Q857)),"Y","N")</f>
        <v>N</v>
      </c>
      <c r="AB857" s="1294" t="str">
        <f>IF(ISNUMBER(SEARCH(kpi_catalog[[#Headers],[Campaign Name]],$Q857)),"Y","N")</f>
        <v>N</v>
      </c>
      <c r="AC857" s="1294" t="str">
        <f>IF(ISNUMBER(SEARCH(kpi_catalog[[#Headers],[Touchpoint]],$Q857)),"Y","N")</f>
        <v>N</v>
      </c>
      <c r="AD857" s="1294" t="str">
        <f>IF(ISNUMBER(SEARCH(kpi_catalog[[#Headers],[Campaign type]],$Q857)),"Y","N")</f>
        <v>N</v>
      </c>
      <c r="AE857" s="1294" t="str">
        <f>IF(ISNUMBER(SEARCH(kpi_catalog[[#Headers],[Product franchise]],$Q857)),"Y","N")</f>
        <v>N</v>
      </c>
      <c r="AF857" s="1294" t="str">
        <f>IF(ISNUMBER(SEARCH(kpi_catalog[[#Headers],[Product code]],$Q857)),"Y","N")</f>
        <v>N</v>
      </c>
      <c r="AG857" s="1323"/>
      <c r="AH857" s="1296"/>
      <c r="AI857" s="1297"/>
      <c r="AJ857" s="1297"/>
    </row>
    <row r="858" spans="1:36" ht="30" customHeight="1">
      <c r="A858" s="1282">
        <v>856</v>
      </c>
      <c r="B858" s="1300" t="s">
        <v>644</v>
      </c>
      <c r="C858" s="1291"/>
      <c r="D858" s="1355" t="s">
        <v>6006</v>
      </c>
      <c r="E858" s="1355" t="s">
        <v>6006</v>
      </c>
      <c r="F858" s="1301" t="s">
        <v>4902</v>
      </c>
      <c r="G858" s="1301" t="s">
        <v>4339</v>
      </c>
      <c r="H858" s="1301" t="s">
        <v>4413</v>
      </c>
      <c r="I858" s="1301" t="s">
        <v>4889</v>
      </c>
      <c r="J858" s="1301" t="s">
        <v>4890</v>
      </c>
      <c r="K858" s="1301" t="s">
        <v>5995</v>
      </c>
      <c r="L858" s="1304" t="str">
        <f>IF(ISNUMBER(SEARCH(kpi_catalog[[#Headers],[Till Date]],K858)),"Y","N")</f>
        <v>Y</v>
      </c>
      <c r="M858" s="1304" t="str">
        <f t="shared" si="24"/>
        <v>N</v>
      </c>
      <c r="N858" s="1304" t="str">
        <f>IF(ISNUMBER(SEARCH(kpi_catalog[[#Headers],[YTD]],$K858)),"Y","N")</f>
        <v>N</v>
      </c>
      <c r="O858" s="1304" t="str">
        <f>IF(ISNUMBER(SEARCH(kpi_catalog[[#Headers],[MTD]],$K858)),"Y","N")</f>
        <v>N</v>
      </c>
      <c r="P858" s="1304" t="str">
        <f>IF(ISNUMBER(SEARCH(kpi_catalog[[#Headers],[Selected period]],$K858)),"Y","N")</f>
        <v>N</v>
      </c>
      <c r="Q858" s="1301" t="s">
        <v>4341</v>
      </c>
      <c r="R858" s="1304" t="str">
        <f>IF(ISNUMBER(SEARCH(kpi_catalog[[#Headers],[Division]],$Q858)),"Y","N")</f>
        <v>Y</v>
      </c>
      <c r="S858" s="1307" t="str">
        <f>IF(ISNUMBER(SEARCH(kpi_catalog[[#Headers],[Brand]],$Q858)),"Y","N")</f>
        <v>Y</v>
      </c>
      <c r="T858" s="1307" t="str">
        <f>IF(ISNUMBER(SEARCH(kpi_catalog[[#Headers],[Acquisition Period]],$Q858)),"Y","N")</f>
        <v>N</v>
      </c>
      <c r="U858" s="1307" t="str">
        <f>IF(ISNUMBER(SEARCH(kpi_catalog[[#Headers],[Engager Type]],$Q858)),"Y","N")</f>
        <v>N</v>
      </c>
      <c r="V858" s="1307" t="str">
        <f>IF(ISNUMBER(SEARCH(kpi_catalog[[#Headers],[Buyer Type]],$Q858)),"Y","N")</f>
        <v>N</v>
      </c>
      <c r="W858" s="1307" t="str">
        <f>IF(ISNUMBER(SEARCH(kpi_catalog[[#Headers],[Loyalty Filter]],$Q858)),"Y","N")</f>
        <v>N</v>
      </c>
      <c r="X858" s="1307" t="str">
        <f>IF(ISNUMBER(SEARCH(kpi_catalog[[#Headers],[Channel]],$Q858)),"Y","N")</f>
        <v>N</v>
      </c>
      <c r="Y858" s="1307" t="str">
        <f>IF(ISNUMBER(SEARCH(kpi_catalog[[#Headers],[Campaign ID]],$Q858)),"Y","N")</f>
        <v>N</v>
      </c>
      <c r="Z858" s="1307" t="str">
        <f>IF(ISNUMBER(SEARCH(kpi_catalog[[#Headers],[Channel]],$Q858)),"Y","N")</f>
        <v>N</v>
      </c>
      <c r="AA858" s="1307" t="str">
        <f>IF(ISNUMBER(SEARCH(kpi_catalog[[#Headers],[Campaign ID]],$Q858)),"Y","N")</f>
        <v>N</v>
      </c>
      <c r="AB858" s="1307" t="str">
        <f>IF(ISNUMBER(SEARCH(kpi_catalog[[#Headers],[Campaign Name]],$Q858)),"Y","N")</f>
        <v>N</v>
      </c>
      <c r="AC858" s="1307" t="str">
        <f>IF(ISNUMBER(SEARCH(kpi_catalog[[#Headers],[Touchpoint]],$Q858)),"Y","N")</f>
        <v>N</v>
      </c>
      <c r="AD858" s="1307" t="str">
        <f>IF(ISNUMBER(SEARCH(kpi_catalog[[#Headers],[Campaign type]],$Q858)),"Y","N")</f>
        <v>N</v>
      </c>
      <c r="AE858" s="1307" t="str">
        <f>IF(ISNUMBER(SEARCH(kpi_catalog[[#Headers],[Product franchise]],$Q858)),"Y","N")</f>
        <v>N</v>
      </c>
      <c r="AF858" s="1307" t="str">
        <f>IF(ISNUMBER(SEARCH(kpi_catalog[[#Headers],[Product code]],$Q858)),"Y","N")</f>
        <v>N</v>
      </c>
      <c r="AG858" s="1332"/>
      <c r="AH858" s="1309"/>
      <c r="AI858" s="1310"/>
      <c r="AJ858" s="1310"/>
    </row>
    <row r="859" spans="1:36" s="1382" customFormat="1" ht="30" customHeight="1">
      <c r="A859" s="1373">
        <v>857</v>
      </c>
      <c r="B859" s="1383" t="s">
        <v>6007</v>
      </c>
      <c r="C859" s="1375"/>
      <c r="D859" s="1373"/>
      <c r="E859" s="1383"/>
      <c r="F859" s="1376"/>
      <c r="G859" s="1376"/>
      <c r="H859" s="1376"/>
      <c r="I859" s="1376" t="s">
        <v>4889</v>
      </c>
      <c r="J859" s="1376" t="s">
        <v>4904</v>
      </c>
      <c r="K859" s="1376"/>
      <c r="L859" s="1377" t="str">
        <f>IF(ISNUMBER(SEARCH(kpi_catalog[[#Headers],[Till Date]],K859)),"Y","N")</f>
        <v>N</v>
      </c>
      <c r="M859" s="1377" t="str">
        <f t="shared" si="24"/>
        <v>N</v>
      </c>
      <c r="N859" s="1377" t="str">
        <f>IF(ISNUMBER(SEARCH(kpi_catalog[[#Headers],[YTD]],$K859)),"Y","N")</f>
        <v>N</v>
      </c>
      <c r="O859" s="1377" t="str">
        <f>IF(ISNUMBER(SEARCH("MTD",K859)),"Y","N")</f>
        <v>N</v>
      </c>
      <c r="P859" s="1377" t="str">
        <f>IF(ISNUMBER(SEARCH("Selected date",K859)),"Y","N")</f>
        <v>N</v>
      </c>
      <c r="Q859" s="1378"/>
      <c r="R859" s="1379" t="str">
        <f>IF(ISNUMBER(SEARCH(kpi_catalog[[#Headers],[Division]],$Q859)),"Y","N")</f>
        <v>N</v>
      </c>
      <c r="S859" s="1379"/>
      <c r="T859" s="1379"/>
      <c r="U859" s="1379"/>
      <c r="V859" s="1379"/>
      <c r="W859" s="1379"/>
      <c r="X859" s="1378"/>
      <c r="Y859" s="1378"/>
      <c r="Z859" s="1378"/>
      <c r="AA859" s="1378"/>
      <c r="AB859" s="1379"/>
      <c r="AC859" s="1379"/>
      <c r="AD859" s="1379"/>
      <c r="AE859" s="1379"/>
      <c r="AF859" s="1379"/>
      <c r="AG859" s="1380"/>
      <c r="AH859" s="1381"/>
      <c r="AI859" s="1377"/>
      <c r="AJ859" s="1377"/>
    </row>
    <row r="860" spans="1:36" ht="30" customHeight="1">
      <c r="A860" s="1282">
        <v>858</v>
      </c>
      <c r="B860" s="1344" t="s">
        <v>644</v>
      </c>
      <c r="C860" s="1296"/>
      <c r="D860" s="1354" t="s">
        <v>6008</v>
      </c>
      <c r="E860" s="1354" t="s">
        <v>6008</v>
      </c>
      <c r="F860" s="1384" t="s">
        <v>4903</v>
      </c>
      <c r="G860" s="1384" t="s">
        <v>3368</v>
      </c>
      <c r="H860" s="1384" t="s">
        <v>4336</v>
      </c>
      <c r="I860" s="1284" t="s">
        <v>4889</v>
      </c>
      <c r="J860" s="1284" t="s">
        <v>4904</v>
      </c>
      <c r="K860" s="1284" t="s">
        <v>5995</v>
      </c>
      <c r="L860" s="1285" t="str">
        <f>IF(ISNUMBER(SEARCH(kpi_catalog[[#Headers],[Till Date]],K860)),"Y","N")</f>
        <v>Y</v>
      </c>
      <c r="M860" s="1285" t="str">
        <f t="shared" si="24"/>
        <v>N</v>
      </c>
      <c r="N860" s="1285" t="str">
        <f>IF(ISNUMBER(SEARCH(kpi_catalog[[#Headers],[YTD]],$K860)),"Y","N")</f>
        <v>N</v>
      </c>
      <c r="O860" s="1285" t="str">
        <f>IF(ISNUMBER(SEARCH(kpi_catalog[[#Headers],[MTD]],$K860)),"Y","N")</f>
        <v>N</v>
      </c>
      <c r="P860" s="1285" t="str">
        <f>IF(ISNUMBER(SEARCH(kpi_catalog[[#Headers],[Selected period]],$K860)),"Y","N")</f>
        <v>N</v>
      </c>
      <c r="Q860" s="1284" t="s">
        <v>4341</v>
      </c>
      <c r="R860" s="1285" t="str">
        <f>IF(ISNUMBER(SEARCH(kpi_catalog[[#Headers],[Division]],$Q860)),"Y","N")</f>
        <v>Y</v>
      </c>
      <c r="S860" s="1287" t="str">
        <f>IF(ISNUMBER(SEARCH(kpi_catalog[[#Headers],[Brand]],$Q860)),"Y","N")</f>
        <v>Y</v>
      </c>
      <c r="T860" s="1287" t="str">
        <f>IF(ISNUMBER(SEARCH(kpi_catalog[[#Headers],[Acquisition Period]],$Q860)),"Y","N")</f>
        <v>N</v>
      </c>
      <c r="U860" s="1287" t="str">
        <f>IF(ISNUMBER(SEARCH(kpi_catalog[[#Headers],[Engager Type]],$Q860)),"Y","N")</f>
        <v>N</v>
      </c>
      <c r="V860" s="1287" t="str">
        <f>IF(ISNUMBER(SEARCH(kpi_catalog[[#Headers],[Buyer Type]],$Q860)),"Y","N")</f>
        <v>N</v>
      </c>
      <c r="W860" s="1287" t="str">
        <f>IF(ISNUMBER(SEARCH(kpi_catalog[[#Headers],[Loyalty Filter]],$Q860)),"Y","N")</f>
        <v>N</v>
      </c>
      <c r="X860" s="1287" t="str">
        <f>IF(ISNUMBER(SEARCH(kpi_catalog[[#Headers],[Channel]],$Q860)),"Y","N")</f>
        <v>N</v>
      </c>
      <c r="Y860" s="1287" t="str">
        <f>IF(ISNUMBER(SEARCH(kpi_catalog[[#Headers],[Campaign ID]],$Q860)),"Y","N")</f>
        <v>N</v>
      </c>
      <c r="Z860" s="1287" t="str">
        <f>IF(ISNUMBER(SEARCH(kpi_catalog[[#Headers],[Channel]],$Q860)),"Y","N")</f>
        <v>N</v>
      </c>
      <c r="AA860" s="1287" t="str">
        <f>IF(ISNUMBER(SEARCH(kpi_catalog[[#Headers],[Campaign ID]],$Q860)),"Y","N")</f>
        <v>N</v>
      </c>
      <c r="AB860" s="1287" t="str">
        <f>IF(ISNUMBER(SEARCH(kpi_catalog[[#Headers],[Campaign Name]],$Q860)),"Y","N")</f>
        <v>N</v>
      </c>
      <c r="AC860" s="1287" t="str">
        <f>IF(ISNUMBER(SEARCH(kpi_catalog[[#Headers],[Touchpoint]],$Q860)),"Y","N")</f>
        <v>N</v>
      </c>
      <c r="AD860" s="1287" t="str">
        <f>IF(ISNUMBER(SEARCH(kpi_catalog[[#Headers],[Campaign type]],$Q860)),"Y","N")</f>
        <v>N</v>
      </c>
      <c r="AE860" s="1287" t="str">
        <f>IF(ISNUMBER(SEARCH(kpi_catalog[[#Headers],[Product franchise]],$Q860)),"Y","N")</f>
        <v>N</v>
      </c>
      <c r="AF860" s="1287" t="str">
        <f>IF(ISNUMBER(SEARCH(kpi_catalog[[#Headers],[Product code]],$Q860)),"Y","N")</f>
        <v>N</v>
      </c>
      <c r="AG860" s="1343"/>
      <c r="AH860" s="1289"/>
      <c r="AI860" s="1290"/>
      <c r="AJ860" s="1290"/>
    </row>
    <row r="861" spans="1:36" ht="30" customHeight="1">
      <c r="A861" s="1282">
        <v>859</v>
      </c>
      <c r="B861" s="1344" t="s">
        <v>644</v>
      </c>
      <c r="C861" s="1296"/>
      <c r="D861" s="1355" t="s">
        <v>6009</v>
      </c>
      <c r="E861" s="1355" t="s">
        <v>6009</v>
      </c>
      <c r="F861" s="1385" t="s">
        <v>4905</v>
      </c>
      <c r="G861" s="1385" t="s">
        <v>3368</v>
      </c>
      <c r="H861" s="1385" t="s">
        <v>4336</v>
      </c>
      <c r="I861" s="1291" t="s">
        <v>4889</v>
      </c>
      <c r="J861" s="1291" t="s">
        <v>4904</v>
      </c>
      <c r="K861" s="1291" t="s">
        <v>5995</v>
      </c>
      <c r="L861" s="1292" t="str">
        <f>IF(ISNUMBER(SEARCH(kpi_catalog[[#Headers],[Till Date]],K861)),"Y","N")</f>
        <v>Y</v>
      </c>
      <c r="M861" s="1292" t="str">
        <f t="shared" si="24"/>
        <v>N</v>
      </c>
      <c r="N861" s="1292" t="str">
        <f>IF(ISNUMBER(SEARCH(kpi_catalog[[#Headers],[YTD]],$K861)),"Y","N")</f>
        <v>N</v>
      </c>
      <c r="O861" s="1292" t="str">
        <f>IF(ISNUMBER(SEARCH(kpi_catalog[[#Headers],[MTD]],$K861)),"Y","N")</f>
        <v>N</v>
      </c>
      <c r="P861" s="1292" t="str">
        <f>IF(ISNUMBER(SEARCH(kpi_catalog[[#Headers],[Selected period]],$K861)),"Y","N")</f>
        <v>N</v>
      </c>
      <c r="Q861" s="1291" t="s">
        <v>4341</v>
      </c>
      <c r="R861" s="1292" t="str">
        <f>IF(ISNUMBER(SEARCH(kpi_catalog[[#Headers],[Division]],$Q861)),"Y","N")</f>
        <v>Y</v>
      </c>
      <c r="S861" s="1294" t="str">
        <f>IF(ISNUMBER(SEARCH(kpi_catalog[[#Headers],[Brand]],$Q861)),"Y","N")</f>
        <v>Y</v>
      </c>
      <c r="T861" s="1294" t="str">
        <f>IF(ISNUMBER(SEARCH(kpi_catalog[[#Headers],[Acquisition Period]],$Q861)),"Y","N")</f>
        <v>N</v>
      </c>
      <c r="U861" s="1294" t="str">
        <f>IF(ISNUMBER(SEARCH(kpi_catalog[[#Headers],[Engager Type]],$Q861)),"Y","N")</f>
        <v>N</v>
      </c>
      <c r="V861" s="1294" t="str">
        <f>IF(ISNUMBER(SEARCH(kpi_catalog[[#Headers],[Buyer Type]],$Q861)),"Y","N")</f>
        <v>N</v>
      </c>
      <c r="W861" s="1294" t="str">
        <f>IF(ISNUMBER(SEARCH(kpi_catalog[[#Headers],[Loyalty Filter]],$Q861)),"Y","N")</f>
        <v>N</v>
      </c>
      <c r="X861" s="1294" t="str">
        <f>IF(ISNUMBER(SEARCH(kpi_catalog[[#Headers],[Channel]],$Q861)),"Y","N")</f>
        <v>N</v>
      </c>
      <c r="Y861" s="1294" t="str">
        <f>IF(ISNUMBER(SEARCH(kpi_catalog[[#Headers],[Campaign ID]],$Q861)),"Y","N")</f>
        <v>N</v>
      </c>
      <c r="Z861" s="1294" t="str">
        <f>IF(ISNUMBER(SEARCH(kpi_catalog[[#Headers],[Channel]],$Q861)),"Y","N")</f>
        <v>N</v>
      </c>
      <c r="AA861" s="1294" t="str">
        <f>IF(ISNUMBER(SEARCH(kpi_catalog[[#Headers],[Campaign ID]],$Q861)),"Y","N")</f>
        <v>N</v>
      </c>
      <c r="AB861" s="1294" t="str">
        <f>IF(ISNUMBER(SEARCH(kpi_catalog[[#Headers],[Campaign Name]],$Q861)),"Y","N")</f>
        <v>N</v>
      </c>
      <c r="AC861" s="1294" t="str">
        <f>IF(ISNUMBER(SEARCH(kpi_catalog[[#Headers],[Touchpoint]],$Q861)),"Y","N")</f>
        <v>N</v>
      </c>
      <c r="AD861" s="1294" t="str">
        <f>IF(ISNUMBER(SEARCH(kpi_catalog[[#Headers],[Campaign type]],$Q861)),"Y","N")</f>
        <v>N</v>
      </c>
      <c r="AE861" s="1294" t="str">
        <f>IF(ISNUMBER(SEARCH(kpi_catalog[[#Headers],[Product franchise]],$Q861)),"Y","N")</f>
        <v>N</v>
      </c>
      <c r="AF861" s="1294" t="str">
        <f>IF(ISNUMBER(SEARCH(kpi_catalog[[#Headers],[Product code]],$Q861)),"Y","N")</f>
        <v>N</v>
      </c>
      <c r="AG861" s="1323"/>
      <c r="AH861" s="1296"/>
      <c r="AI861" s="1297"/>
      <c r="AJ861" s="1297"/>
    </row>
    <row r="862" spans="1:36" ht="30" customHeight="1">
      <c r="A862" s="1282">
        <v>860</v>
      </c>
      <c r="B862" s="1344" t="s">
        <v>5729</v>
      </c>
      <c r="C862" s="1296"/>
      <c r="D862" s="1355" t="s">
        <v>6008</v>
      </c>
      <c r="E862" s="1355" t="s">
        <v>6008</v>
      </c>
      <c r="F862" s="1385" t="s">
        <v>4906</v>
      </c>
      <c r="G862" s="1385" t="s">
        <v>3368</v>
      </c>
      <c r="H862" s="1385" t="s">
        <v>4336</v>
      </c>
      <c r="I862" s="1291" t="s">
        <v>4889</v>
      </c>
      <c r="J862" s="1291" t="s">
        <v>4904</v>
      </c>
      <c r="K862" s="1291" t="s">
        <v>5995</v>
      </c>
      <c r="L862" s="1292" t="str">
        <f>IF(ISNUMBER(SEARCH(kpi_catalog[[#Headers],[Till Date]],K862)),"Y","N")</f>
        <v>Y</v>
      </c>
      <c r="M862" s="1292" t="str">
        <f t="shared" si="24"/>
        <v>N</v>
      </c>
      <c r="N862" s="1292" t="str">
        <f>IF(ISNUMBER(SEARCH(kpi_catalog[[#Headers],[YTD]],$K862)),"Y","N")</f>
        <v>N</v>
      </c>
      <c r="O862" s="1292" t="str">
        <f>IF(ISNUMBER(SEARCH(kpi_catalog[[#Headers],[MTD]],$K862)),"Y","N")</f>
        <v>N</v>
      </c>
      <c r="P862" s="1292" t="str">
        <f>IF(ISNUMBER(SEARCH(kpi_catalog[[#Headers],[Selected period]],$K862)),"Y","N")</f>
        <v>N</v>
      </c>
      <c r="Q862" s="1291" t="s">
        <v>4341</v>
      </c>
      <c r="R862" s="1292" t="str">
        <f>IF(ISNUMBER(SEARCH(kpi_catalog[[#Headers],[Division]],$Q862)),"Y","N")</f>
        <v>Y</v>
      </c>
      <c r="S862" s="1294" t="str">
        <f>IF(ISNUMBER(SEARCH(kpi_catalog[[#Headers],[Brand]],$Q862)),"Y","N")</f>
        <v>Y</v>
      </c>
      <c r="T862" s="1294" t="str">
        <f>IF(ISNUMBER(SEARCH(kpi_catalog[[#Headers],[Acquisition Period]],$Q862)),"Y","N")</f>
        <v>N</v>
      </c>
      <c r="U862" s="1294" t="str">
        <f>IF(ISNUMBER(SEARCH(kpi_catalog[[#Headers],[Engager Type]],$Q862)),"Y","N")</f>
        <v>N</v>
      </c>
      <c r="V862" s="1294" t="str">
        <f>IF(ISNUMBER(SEARCH(kpi_catalog[[#Headers],[Buyer Type]],$Q862)),"Y","N")</f>
        <v>N</v>
      </c>
      <c r="W862" s="1294" t="str">
        <f>IF(ISNUMBER(SEARCH(kpi_catalog[[#Headers],[Loyalty Filter]],$Q862)),"Y","N")</f>
        <v>N</v>
      </c>
      <c r="X862" s="1294" t="str">
        <f>IF(ISNUMBER(SEARCH(kpi_catalog[[#Headers],[Channel]],$Q862)),"Y","N")</f>
        <v>N</v>
      </c>
      <c r="Y862" s="1294" t="str">
        <f>IF(ISNUMBER(SEARCH(kpi_catalog[[#Headers],[Campaign ID]],$Q862)),"Y","N")</f>
        <v>N</v>
      </c>
      <c r="Z862" s="1294" t="str">
        <f>IF(ISNUMBER(SEARCH(kpi_catalog[[#Headers],[Channel]],$Q862)),"Y","N")</f>
        <v>N</v>
      </c>
      <c r="AA862" s="1294" t="str">
        <f>IF(ISNUMBER(SEARCH(kpi_catalog[[#Headers],[Campaign ID]],$Q862)),"Y","N")</f>
        <v>N</v>
      </c>
      <c r="AB862" s="1294" t="str">
        <f>IF(ISNUMBER(SEARCH(kpi_catalog[[#Headers],[Campaign Name]],$Q862)),"Y","N")</f>
        <v>N</v>
      </c>
      <c r="AC862" s="1294" t="str">
        <f>IF(ISNUMBER(SEARCH(kpi_catalog[[#Headers],[Touchpoint]],$Q862)),"Y","N")</f>
        <v>N</v>
      </c>
      <c r="AD862" s="1294" t="str">
        <f>IF(ISNUMBER(SEARCH(kpi_catalog[[#Headers],[Campaign type]],$Q862)),"Y","N")</f>
        <v>N</v>
      </c>
      <c r="AE862" s="1294" t="str">
        <f>IF(ISNUMBER(SEARCH(kpi_catalog[[#Headers],[Product franchise]],$Q862)),"Y","N")</f>
        <v>N</v>
      </c>
      <c r="AF862" s="1294" t="str">
        <f>IF(ISNUMBER(SEARCH(kpi_catalog[[#Headers],[Product code]],$Q862)),"Y","N")</f>
        <v>N</v>
      </c>
      <c r="AG862" s="1323"/>
      <c r="AH862" s="1296"/>
      <c r="AI862" s="1297"/>
      <c r="AJ862" s="1297"/>
    </row>
    <row r="863" spans="1:36" ht="30" customHeight="1">
      <c r="A863" s="1282">
        <v>861</v>
      </c>
      <c r="B863" s="1344" t="s">
        <v>5729</v>
      </c>
      <c r="C863" s="1296"/>
      <c r="D863" s="1355" t="s">
        <v>6009</v>
      </c>
      <c r="E863" s="1355" t="s">
        <v>6009</v>
      </c>
      <c r="F863" s="1385" t="s">
        <v>4907</v>
      </c>
      <c r="G863" s="1385" t="s">
        <v>3368</v>
      </c>
      <c r="H863" s="1385" t="s">
        <v>4336</v>
      </c>
      <c r="I863" s="1291" t="s">
        <v>4889</v>
      </c>
      <c r="J863" s="1291" t="s">
        <v>4904</v>
      </c>
      <c r="K863" s="1291" t="s">
        <v>5995</v>
      </c>
      <c r="L863" s="1292" t="str">
        <f>IF(ISNUMBER(SEARCH(kpi_catalog[[#Headers],[Till Date]],K863)),"Y","N")</f>
        <v>Y</v>
      </c>
      <c r="M863" s="1292" t="str">
        <f t="shared" si="24"/>
        <v>N</v>
      </c>
      <c r="N863" s="1292" t="str">
        <f>IF(ISNUMBER(SEARCH(kpi_catalog[[#Headers],[YTD]],$K863)),"Y","N")</f>
        <v>N</v>
      </c>
      <c r="O863" s="1292" t="str">
        <f>IF(ISNUMBER(SEARCH(kpi_catalog[[#Headers],[MTD]],$K863)),"Y","N")</f>
        <v>N</v>
      </c>
      <c r="P863" s="1292" t="str">
        <f>IF(ISNUMBER(SEARCH(kpi_catalog[[#Headers],[Selected period]],$K863)),"Y","N")</f>
        <v>N</v>
      </c>
      <c r="Q863" s="1291" t="s">
        <v>4341</v>
      </c>
      <c r="R863" s="1292" t="str">
        <f>IF(ISNUMBER(SEARCH(kpi_catalog[[#Headers],[Division]],$Q863)),"Y","N")</f>
        <v>Y</v>
      </c>
      <c r="S863" s="1294" t="str">
        <f>IF(ISNUMBER(SEARCH(kpi_catalog[[#Headers],[Brand]],$Q863)),"Y","N")</f>
        <v>Y</v>
      </c>
      <c r="T863" s="1294" t="str">
        <f>IF(ISNUMBER(SEARCH(kpi_catalog[[#Headers],[Acquisition Period]],$Q863)),"Y","N")</f>
        <v>N</v>
      </c>
      <c r="U863" s="1294" t="str">
        <f>IF(ISNUMBER(SEARCH(kpi_catalog[[#Headers],[Engager Type]],$Q863)),"Y","N")</f>
        <v>N</v>
      </c>
      <c r="V863" s="1294" t="str">
        <f>IF(ISNUMBER(SEARCH(kpi_catalog[[#Headers],[Buyer Type]],$Q863)),"Y","N")</f>
        <v>N</v>
      </c>
      <c r="W863" s="1294" t="str">
        <f>IF(ISNUMBER(SEARCH(kpi_catalog[[#Headers],[Loyalty Filter]],$Q863)),"Y","N")</f>
        <v>N</v>
      </c>
      <c r="X863" s="1294" t="str">
        <f>IF(ISNUMBER(SEARCH(kpi_catalog[[#Headers],[Channel]],$Q863)),"Y","N")</f>
        <v>N</v>
      </c>
      <c r="Y863" s="1294" t="str">
        <f>IF(ISNUMBER(SEARCH(kpi_catalog[[#Headers],[Campaign ID]],$Q863)),"Y","N")</f>
        <v>N</v>
      </c>
      <c r="Z863" s="1294" t="str">
        <f>IF(ISNUMBER(SEARCH(kpi_catalog[[#Headers],[Channel]],$Q863)),"Y","N")</f>
        <v>N</v>
      </c>
      <c r="AA863" s="1294" t="str">
        <f>IF(ISNUMBER(SEARCH(kpi_catalog[[#Headers],[Campaign ID]],$Q863)),"Y","N")</f>
        <v>N</v>
      </c>
      <c r="AB863" s="1294" t="str">
        <f>IF(ISNUMBER(SEARCH(kpi_catalog[[#Headers],[Campaign Name]],$Q863)),"Y","N")</f>
        <v>N</v>
      </c>
      <c r="AC863" s="1294" t="str">
        <f>IF(ISNUMBER(SEARCH(kpi_catalog[[#Headers],[Touchpoint]],$Q863)),"Y","N")</f>
        <v>N</v>
      </c>
      <c r="AD863" s="1294" t="str">
        <f>IF(ISNUMBER(SEARCH(kpi_catalog[[#Headers],[Campaign type]],$Q863)),"Y","N")</f>
        <v>N</v>
      </c>
      <c r="AE863" s="1294" t="str">
        <f>IF(ISNUMBER(SEARCH(kpi_catalog[[#Headers],[Product franchise]],$Q863)),"Y","N")</f>
        <v>N</v>
      </c>
      <c r="AF863" s="1294" t="str">
        <f>IF(ISNUMBER(SEARCH(kpi_catalog[[#Headers],[Product code]],$Q863)),"Y","N")</f>
        <v>N</v>
      </c>
      <c r="AG863" s="1323"/>
      <c r="AH863" s="1296"/>
      <c r="AI863" s="1297"/>
      <c r="AJ863" s="1297"/>
    </row>
    <row r="864" spans="1:36" ht="30" customHeight="1">
      <c r="A864" s="1282">
        <v>862</v>
      </c>
      <c r="B864" s="1344" t="s">
        <v>5729</v>
      </c>
      <c r="C864" s="1296"/>
      <c r="D864" s="1355" t="s">
        <v>6008</v>
      </c>
      <c r="E864" s="1355" t="s">
        <v>6008</v>
      </c>
      <c r="F864" s="1385" t="s">
        <v>4908</v>
      </c>
      <c r="G864" s="1385" t="s">
        <v>3368</v>
      </c>
      <c r="H864" s="1385" t="s">
        <v>4336</v>
      </c>
      <c r="I864" s="1291" t="s">
        <v>4889</v>
      </c>
      <c r="J864" s="1291" t="s">
        <v>4904</v>
      </c>
      <c r="K864" s="1291" t="s">
        <v>5995</v>
      </c>
      <c r="L864" s="1292" t="str">
        <f>IF(ISNUMBER(SEARCH(kpi_catalog[[#Headers],[Till Date]],K864)),"Y","N")</f>
        <v>Y</v>
      </c>
      <c r="M864" s="1292" t="str">
        <f t="shared" si="24"/>
        <v>N</v>
      </c>
      <c r="N864" s="1292" t="str">
        <f>IF(ISNUMBER(SEARCH(kpi_catalog[[#Headers],[YTD]],$K864)),"Y","N")</f>
        <v>N</v>
      </c>
      <c r="O864" s="1292" t="str">
        <f>IF(ISNUMBER(SEARCH(kpi_catalog[[#Headers],[MTD]],$K864)),"Y","N")</f>
        <v>N</v>
      </c>
      <c r="P864" s="1292" t="str">
        <f>IF(ISNUMBER(SEARCH(kpi_catalog[[#Headers],[Selected period]],$K864)),"Y","N")</f>
        <v>N</v>
      </c>
      <c r="Q864" s="1291" t="s">
        <v>4341</v>
      </c>
      <c r="R864" s="1292" t="str">
        <f>IF(ISNUMBER(SEARCH(kpi_catalog[[#Headers],[Division]],$Q864)),"Y","N")</f>
        <v>Y</v>
      </c>
      <c r="S864" s="1294" t="str">
        <f>IF(ISNUMBER(SEARCH(kpi_catalog[[#Headers],[Brand]],$Q864)),"Y","N")</f>
        <v>Y</v>
      </c>
      <c r="T864" s="1294" t="str">
        <f>IF(ISNUMBER(SEARCH(kpi_catalog[[#Headers],[Acquisition Period]],$Q864)),"Y","N")</f>
        <v>N</v>
      </c>
      <c r="U864" s="1294" t="str">
        <f>IF(ISNUMBER(SEARCH(kpi_catalog[[#Headers],[Engager Type]],$Q864)),"Y","N")</f>
        <v>N</v>
      </c>
      <c r="V864" s="1294" t="str">
        <f>IF(ISNUMBER(SEARCH(kpi_catalog[[#Headers],[Buyer Type]],$Q864)),"Y","N")</f>
        <v>N</v>
      </c>
      <c r="W864" s="1294" t="str">
        <f>IF(ISNUMBER(SEARCH(kpi_catalog[[#Headers],[Loyalty Filter]],$Q864)),"Y","N")</f>
        <v>N</v>
      </c>
      <c r="X864" s="1294" t="str">
        <f>IF(ISNUMBER(SEARCH(kpi_catalog[[#Headers],[Channel]],$Q864)),"Y","N")</f>
        <v>N</v>
      </c>
      <c r="Y864" s="1294" t="str">
        <f>IF(ISNUMBER(SEARCH(kpi_catalog[[#Headers],[Campaign ID]],$Q864)),"Y","N")</f>
        <v>N</v>
      </c>
      <c r="Z864" s="1294" t="str">
        <f>IF(ISNUMBER(SEARCH(kpi_catalog[[#Headers],[Channel]],$Q864)),"Y","N")</f>
        <v>N</v>
      </c>
      <c r="AA864" s="1294" t="str">
        <f>IF(ISNUMBER(SEARCH(kpi_catalog[[#Headers],[Campaign ID]],$Q864)),"Y","N")</f>
        <v>N</v>
      </c>
      <c r="AB864" s="1294" t="str">
        <f>IF(ISNUMBER(SEARCH(kpi_catalog[[#Headers],[Campaign Name]],$Q864)),"Y","N")</f>
        <v>N</v>
      </c>
      <c r="AC864" s="1294" t="str">
        <f>IF(ISNUMBER(SEARCH(kpi_catalog[[#Headers],[Touchpoint]],$Q864)),"Y","N")</f>
        <v>N</v>
      </c>
      <c r="AD864" s="1294" t="str">
        <f>IF(ISNUMBER(SEARCH(kpi_catalog[[#Headers],[Campaign type]],$Q864)),"Y","N")</f>
        <v>N</v>
      </c>
      <c r="AE864" s="1294" t="str">
        <f>IF(ISNUMBER(SEARCH(kpi_catalog[[#Headers],[Product franchise]],$Q864)),"Y","N")</f>
        <v>N</v>
      </c>
      <c r="AF864" s="1294" t="str">
        <f>IF(ISNUMBER(SEARCH(kpi_catalog[[#Headers],[Product code]],$Q864)),"Y","N")</f>
        <v>N</v>
      </c>
      <c r="AG864" s="1323"/>
      <c r="AH864" s="1296"/>
      <c r="AI864" s="1297"/>
      <c r="AJ864" s="1297"/>
    </row>
    <row r="865" spans="1:36" ht="30" customHeight="1">
      <c r="A865" s="1282">
        <v>863</v>
      </c>
      <c r="B865" s="1344" t="s">
        <v>5729</v>
      </c>
      <c r="C865" s="1296"/>
      <c r="D865" s="1355" t="s">
        <v>6009</v>
      </c>
      <c r="E865" s="1355" t="s">
        <v>6009</v>
      </c>
      <c r="F865" s="1385" t="s">
        <v>4909</v>
      </c>
      <c r="G865" s="1385" t="s">
        <v>3368</v>
      </c>
      <c r="H865" s="1385" t="s">
        <v>4336</v>
      </c>
      <c r="I865" s="1291" t="s">
        <v>4889</v>
      </c>
      <c r="J865" s="1291" t="s">
        <v>4904</v>
      </c>
      <c r="K865" s="1291" t="s">
        <v>5995</v>
      </c>
      <c r="L865" s="1292" t="str">
        <f>IF(ISNUMBER(SEARCH(kpi_catalog[[#Headers],[Till Date]],K865)),"Y","N")</f>
        <v>Y</v>
      </c>
      <c r="M865" s="1292" t="str">
        <f t="shared" si="24"/>
        <v>N</v>
      </c>
      <c r="N865" s="1292" t="str">
        <f>IF(ISNUMBER(SEARCH(kpi_catalog[[#Headers],[YTD]],$K865)),"Y","N")</f>
        <v>N</v>
      </c>
      <c r="O865" s="1292" t="str">
        <f>IF(ISNUMBER(SEARCH(kpi_catalog[[#Headers],[MTD]],$K865)),"Y","N")</f>
        <v>N</v>
      </c>
      <c r="P865" s="1292" t="str">
        <f>IF(ISNUMBER(SEARCH(kpi_catalog[[#Headers],[Selected period]],$K865)),"Y","N")</f>
        <v>N</v>
      </c>
      <c r="Q865" s="1291" t="s">
        <v>4341</v>
      </c>
      <c r="R865" s="1292" t="str">
        <f>IF(ISNUMBER(SEARCH(kpi_catalog[[#Headers],[Division]],$Q865)),"Y","N")</f>
        <v>Y</v>
      </c>
      <c r="S865" s="1294" t="str">
        <f>IF(ISNUMBER(SEARCH(kpi_catalog[[#Headers],[Brand]],$Q865)),"Y","N")</f>
        <v>Y</v>
      </c>
      <c r="T865" s="1294" t="str">
        <f>IF(ISNUMBER(SEARCH(kpi_catalog[[#Headers],[Acquisition Period]],$Q865)),"Y","N")</f>
        <v>N</v>
      </c>
      <c r="U865" s="1294" t="str">
        <f>IF(ISNUMBER(SEARCH(kpi_catalog[[#Headers],[Engager Type]],$Q865)),"Y","N")</f>
        <v>N</v>
      </c>
      <c r="V865" s="1294" t="str">
        <f>IF(ISNUMBER(SEARCH(kpi_catalog[[#Headers],[Buyer Type]],$Q865)),"Y","N")</f>
        <v>N</v>
      </c>
      <c r="W865" s="1294" t="str">
        <f>IF(ISNUMBER(SEARCH(kpi_catalog[[#Headers],[Loyalty Filter]],$Q865)),"Y","N")</f>
        <v>N</v>
      </c>
      <c r="X865" s="1294" t="str">
        <f>IF(ISNUMBER(SEARCH(kpi_catalog[[#Headers],[Channel]],$Q865)),"Y","N")</f>
        <v>N</v>
      </c>
      <c r="Y865" s="1294" t="str">
        <f>IF(ISNUMBER(SEARCH(kpi_catalog[[#Headers],[Campaign ID]],$Q865)),"Y","N")</f>
        <v>N</v>
      </c>
      <c r="Z865" s="1294" t="str">
        <f>IF(ISNUMBER(SEARCH(kpi_catalog[[#Headers],[Channel]],$Q865)),"Y","N")</f>
        <v>N</v>
      </c>
      <c r="AA865" s="1294" t="str">
        <f>IF(ISNUMBER(SEARCH(kpi_catalog[[#Headers],[Campaign ID]],$Q865)),"Y","N")</f>
        <v>N</v>
      </c>
      <c r="AB865" s="1294" t="str">
        <f>IF(ISNUMBER(SEARCH(kpi_catalog[[#Headers],[Campaign Name]],$Q865)),"Y","N")</f>
        <v>N</v>
      </c>
      <c r="AC865" s="1294" t="str">
        <f>IF(ISNUMBER(SEARCH(kpi_catalog[[#Headers],[Touchpoint]],$Q865)),"Y","N")</f>
        <v>N</v>
      </c>
      <c r="AD865" s="1294" t="str">
        <f>IF(ISNUMBER(SEARCH(kpi_catalog[[#Headers],[Campaign type]],$Q865)),"Y","N")</f>
        <v>N</v>
      </c>
      <c r="AE865" s="1294" t="str">
        <f>IF(ISNUMBER(SEARCH(kpi_catalog[[#Headers],[Product franchise]],$Q865)),"Y","N")</f>
        <v>N</v>
      </c>
      <c r="AF865" s="1294" t="str">
        <f>IF(ISNUMBER(SEARCH(kpi_catalog[[#Headers],[Product code]],$Q865)),"Y","N")</f>
        <v>N</v>
      </c>
      <c r="AG865" s="1323"/>
      <c r="AH865" s="1296"/>
      <c r="AI865" s="1297"/>
      <c r="AJ865" s="1297"/>
    </row>
    <row r="866" spans="1:36" ht="30" customHeight="1">
      <c r="A866" s="1282">
        <v>864</v>
      </c>
      <c r="B866" s="1344" t="s">
        <v>639</v>
      </c>
      <c r="C866" s="1296"/>
      <c r="D866" s="1323" t="s">
        <v>67</v>
      </c>
      <c r="E866" s="1323" t="s">
        <v>67</v>
      </c>
      <c r="F866" s="1355" t="s">
        <v>4910</v>
      </c>
      <c r="G866" s="1355" t="s">
        <v>4339</v>
      </c>
      <c r="H866" s="1355" t="s">
        <v>4413</v>
      </c>
      <c r="I866" s="1291" t="s">
        <v>4889</v>
      </c>
      <c r="J866" s="1291" t="s">
        <v>4904</v>
      </c>
      <c r="K866" s="1291" t="s">
        <v>5995</v>
      </c>
      <c r="L866" s="1292" t="str">
        <f>IF(ISNUMBER(SEARCH(kpi_catalog[[#Headers],[Till Date]],K866)),"Y","N")</f>
        <v>Y</v>
      </c>
      <c r="M866" s="1292" t="str">
        <f t="shared" si="24"/>
        <v>N</v>
      </c>
      <c r="N866" s="1292" t="str">
        <f>IF(ISNUMBER(SEARCH(kpi_catalog[[#Headers],[YTD]],$K866)),"Y","N")</f>
        <v>N</v>
      </c>
      <c r="O866" s="1292" t="str">
        <f>IF(ISNUMBER(SEARCH(kpi_catalog[[#Headers],[MTD]],$K866)),"Y","N")</f>
        <v>N</v>
      </c>
      <c r="P866" s="1292" t="str">
        <f>IF(ISNUMBER(SEARCH(kpi_catalog[[#Headers],[Selected period]],$K866)),"Y","N")</f>
        <v>N</v>
      </c>
      <c r="Q866" s="1291" t="s">
        <v>4341</v>
      </c>
      <c r="R866" s="1292" t="str">
        <f>IF(ISNUMBER(SEARCH(kpi_catalog[[#Headers],[Division]],$Q866)),"Y","N")</f>
        <v>Y</v>
      </c>
      <c r="S866" s="1294" t="str">
        <f>IF(ISNUMBER(SEARCH(kpi_catalog[[#Headers],[Brand]],$Q866)),"Y","N")</f>
        <v>Y</v>
      </c>
      <c r="T866" s="1294" t="str">
        <f>IF(ISNUMBER(SEARCH(kpi_catalog[[#Headers],[Acquisition Period]],$Q866)),"Y","N")</f>
        <v>N</v>
      </c>
      <c r="U866" s="1294" t="str">
        <f>IF(ISNUMBER(SEARCH(kpi_catalog[[#Headers],[Engager Type]],$Q866)),"Y","N")</f>
        <v>N</v>
      </c>
      <c r="V866" s="1294" t="str">
        <f>IF(ISNUMBER(SEARCH(kpi_catalog[[#Headers],[Buyer Type]],$Q866)),"Y","N")</f>
        <v>N</v>
      </c>
      <c r="W866" s="1294" t="str">
        <f>IF(ISNUMBER(SEARCH(kpi_catalog[[#Headers],[Loyalty Filter]],$Q866)),"Y","N")</f>
        <v>N</v>
      </c>
      <c r="X866" s="1294" t="str">
        <f>IF(ISNUMBER(SEARCH(kpi_catalog[[#Headers],[Channel]],$Q866)),"Y","N")</f>
        <v>N</v>
      </c>
      <c r="Y866" s="1294" t="str">
        <f>IF(ISNUMBER(SEARCH(kpi_catalog[[#Headers],[Campaign ID]],$Q866)),"Y","N")</f>
        <v>N</v>
      </c>
      <c r="Z866" s="1294" t="str">
        <f>IF(ISNUMBER(SEARCH(kpi_catalog[[#Headers],[Channel]],$Q866)),"Y","N")</f>
        <v>N</v>
      </c>
      <c r="AA866" s="1294" t="str">
        <f>IF(ISNUMBER(SEARCH(kpi_catalog[[#Headers],[Campaign ID]],$Q866)),"Y","N")</f>
        <v>N</v>
      </c>
      <c r="AB866" s="1294" t="str">
        <f>IF(ISNUMBER(SEARCH(kpi_catalog[[#Headers],[Campaign Name]],$Q866)),"Y","N")</f>
        <v>N</v>
      </c>
      <c r="AC866" s="1294" t="str">
        <f>IF(ISNUMBER(SEARCH(kpi_catalog[[#Headers],[Touchpoint]],$Q866)),"Y","N")</f>
        <v>N</v>
      </c>
      <c r="AD866" s="1294" t="str">
        <f>IF(ISNUMBER(SEARCH(kpi_catalog[[#Headers],[Campaign type]],$Q866)),"Y","N")</f>
        <v>N</v>
      </c>
      <c r="AE866" s="1294" t="str">
        <f>IF(ISNUMBER(SEARCH(kpi_catalog[[#Headers],[Product franchise]],$Q866)),"Y","N")</f>
        <v>N</v>
      </c>
      <c r="AF866" s="1294" t="str">
        <f>IF(ISNUMBER(SEARCH(kpi_catalog[[#Headers],[Product code]],$Q866)),"Y","N")</f>
        <v>N</v>
      </c>
      <c r="AG866" s="1323"/>
      <c r="AH866" s="1296"/>
      <c r="AI866" s="1297"/>
      <c r="AJ866" s="1297"/>
    </row>
    <row r="867" spans="1:36" ht="30" customHeight="1">
      <c r="A867" s="1282">
        <v>865</v>
      </c>
      <c r="B867" s="1344" t="s">
        <v>639</v>
      </c>
      <c r="C867" s="1296"/>
      <c r="D867" s="1323" t="s">
        <v>67</v>
      </c>
      <c r="E867" s="1323" t="s">
        <v>67</v>
      </c>
      <c r="F867" s="1355" t="s">
        <v>4911</v>
      </c>
      <c r="G867" s="1355" t="s">
        <v>4339</v>
      </c>
      <c r="H867" s="1355" t="s">
        <v>4413</v>
      </c>
      <c r="I867" s="1291" t="s">
        <v>4889</v>
      </c>
      <c r="J867" s="1291" t="s">
        <v>4904</v>
      </c>
      <c r="K867" s="1291" t="s">
        <v>5995</v>
      </c>
      <c r="L867" s="1292" t="str">
        <f>IF(ISNUMBER(SEARCH(kpi_catalog[[#Headers],[Till Date]],K867)),"Y","N")</f>
        <v>Y</v>
      </c>
      <c r="M867" s="1292" t="str">
        <f t="shared" si="24"/>
        <v>N</v>
      </c>
      <c r="N867" s="1292" t="str">
        <f>IF(ISNUMBER(SEARCH(kpi_catalog[[#Headers],[YTD]],$K867)),"Y","N")</f>
        <v>N</v>
      </c>
      <c r="O867" s="1292" t="str">
        <f>IF(ISNUMBER(SEARCH(kpi_catalog[[#Headers],[MTD]],$K867)),"Y","N")</f>
        <v>N</v>
      </c>
      <c r="P867" s="1292" t="str">
        <f>IF(ISNUMBER(SEARCH(kpi_catalog[[#Headers],[Selected period]],$K867)),"Y","N")</f>
        <v>N</v>
      </c>
      <c r="Q867" s="1291" t="s">
        <v>4341</v>
      </c>
      <c r="R867" s="1292" t="str">
        <f>IF(ISNUMBER(SEARCH(kpi_catalog[[#Headers],[Division]],$Q867)),"Y","N")</f>
        <v>Y</v>
      </c>
      <c r="S867" s="1294" t="str">
        <f>IF(ISNUMBER(SEARCH(kpi_catalog[[#Headers],[Brand]],$Q867)),"Y","N")</f>
        <v>Y</v>
      </c>
      <c r="T867" s="1294" t="str">
        <f>IF(ISNUMBER(SEARCH(kpi_catalog[[#Headers],[Acquisition Period]],$Q867)),"Y","N")</f>
        <v>N</v>
      </c>
      <c r="U867" s="1294" t="str">
        <f>IF(ISNUMBER(SEARCH(kpi_catalog[[#Headers],[Engager Type]],$Q867)),"Y","N")</f>
        <v>N</v>
      </c>
      <c r="V867" s="1294" t="str">
        <f>IF(ISNUMBER(SEARCH(kpi_catalog[[#Headers],[Buyer Type]],$Q867)),"Y","N")</f>
        <v>N</v>
      </c>
      <c r="W867" s="1294" t="str">
        <f>IF(ISNUMBER(SEARCH(kpi_catalog[[#Headers],[Loyalty Filter]],$Q867)),"Y","N")</f>
        <v>N</v>
      </c>
      <c r="X867" s="1294" t="str">
        <f>IF(ISNUMBER(SEARCH(kpi_catalog[[#Headers],[Channel]],$Q867)),"Y","N")</f>
        <v>N</v>
      </c>
      <c r="Y867" s="1294" t="str">
        <f>IF(ISNUMBER(SEARCH(kpi_catalog[[#Headers],[Campaign ID]],$Q867)),"Y","N")</f>
        <v>N</v>
      </c>
      <c r="Z867" s="1294" t="str">
        <f>IF(ISNUMBER(SEARCH(kpi_catalog[[#Headers],[Channel]],$Q867)),"Y","N")</f>
        <v>N</v>
      </c>
      <c r="AA867" s="1294" t="str">
        <f>IF(ISNUMBER(SEARCH(kpi_catalog[[#Headers],[Campaign ID]],$Q867)),"Y","N")</f>
        <v>N</v>
      </c>
      <c r="AB867" s="1294" t="str">
        <f>IF(ISNUMBER(SEARCH(kpi_catalog[[#Headers],[Campaign Name]],$Q867)),"Y","N")</f>
        <v>N</v>
      </c>
      <c r="AC867" s="1294" t="str">
        <f>IF(ISNUMBER(SEARCH(kpi_catalog[[#Headers],[Touchpoint]],$Q867)),"Y","N")</f>
        <v>N</v>
      </c>
      <c r="AD867" s="1294" t="str">
        <f>IF(ISNUMBER(SEARCH(kpi_catalog[[#Headers],[Campaign type]],$Q867)),"Y","N")</f>
        <v>N</v>
      </c>
      <c r="AE867" s="1294" t="str">
        <f>IF(ISNUMBER(SEARCH(kpi_catalog[[#Headers],[Product franchise]],$Q867)),"Y","N")</f>
        <v>N</v>
      </c>
      <c r="AF867" s="1294" t="str">
        <f>IF(ISNUMBER(SEARCH(kpi_catalog[[#Headers],[Product code]],$Q867)),"Y","N")</f>
        <v>N</v>
      </c>
      <c r="AG867" s="1323"/>
      <c r="AH867" s="1296"/>
      <c r="AI867" s="1297"/>
      <c r="AJ867" s="1297"/>
    </row>
    <row r="868" spans="1:36" ht="30" customHeight="1">
      <c r="A868" s="1282">
        <v>866</v>
      </c>
      <c r="B868" s="1344" t="s">
        <v>644</v>
      </c>
      <c r="C868" s="1296"/>
      <c r="D868" s="1323" t="s">
        <v>4328</v>
      </c>
      <c r="E868" s="1323" t="s">
        <v>4328</v>
      </c>
      <c r="F868" s="1355" t="s">
        <v>4912</v>
      </c>
      <c r="G868" s="1355" t="s">
        <v>3368</v>
      </c>
      <c r="H868" s="1355" t="s">
        <v>4413</v>
      </c>
      <c r="I868" s="1291" t="s">
        <v>4889</v>
      </c>
      <c r="J868" s="1291" t="s">
        <v>4904</v>
      </c>
      <c r="K868" s="1291" t="s">
        <v>5995</v>
      </c>
      <c r="L868" s="1292" t="str">
        <f>IF(ISNUMBER(SEARCH(kpi_catalog[[#Headers],[Till Date]],K868)),"Y","N")</f>
        <v>Y</v>
      </c>
      <c r="M868" s="1292" t="str">
        <f t="shared" si="24"/>
        <v>N</v>
      </c>
      <c r="N868" s="1292" t="str">
        <f>IF(ISNUMBER(SEARCH(kpi_catalog[[#Headers],[YTD]],$K868)),"Y","N")</f>
        <v>N</v>
      </c>
      <c r="O868" s="1292" t="str">
        <f>IF(ISNUMBER(SEARCH(kpi_catalog[[#Headers],[MTD]],$K868)),"Y","N")</f>
        <v>N</v>
      </c>
      <c r="P868" s="1292" t="str">
        <f>IF(ISNUMBER(SEARCH(kpi_catalog[[#Headers],[Selected period]],$K868)),"Y","N")</f>
        <v>N</v>
      </c>
      <c r="Q868" s="1291" t="s">
        <v>4341</v>
      </c>
      <c r="R868" s="1292" t="str">
        <f>IF(ISNUMBER(SEARCH(kpi_catalog[[#Headers],[Division]],$Q868)),"Y","N")</f>
        <v>Y</v>
      </c>
      <c r="S868" s="1294" t="str">
        <f>IF(ISNUMBER(SEARCH(kpi_catalog[[#Headers],[Brand]],$Q868)),"Y","N")</f>
        <v>Y</v>
      </c>
      <c r="T868" s="1294" t="str">
        <f>IF(ISNUMBER(SEARCH(kpi_catalog[[#Headers],[Acquisition Period]],$Q868)),"Y","N")</f>
        <v>N</v>
      </c>
      <c r="U868" s="1294" t="str">
        <f>IF(ISNUMBER(SEARCH(kpi_catalog[[#Headers],[Engager Type]],$Q868)),"Y","N")</f>
        <v>N</v>
      </c>
      <c r="V868" s="1294" t="str">
        <f>IF(ISNUMBER(SEARCH(kpi_catalog[[#Headers],[Buyer Type]],$Q868)),"Y","N")</f>
        <v>N</v>
      </c>
      <c r="W868" s="1294" t="str">
        <f>IF(ISNUMBER(SEARCH(kpi_catalog[[#Headers],[Loyalty Filter]],$Q868)),"Y","N")</f>
        <v>N</v>
      </c>
      <c r="X868" s="1294" t="str">
        <f>IF(ISNUMBER(SEARCH(kpi_catalog[[#Headers],[Channel]],$Q868)),"Y","N")</f>
        <v>N</v>
      </c>
      <c r="Y868" s="1294" t="str">
        <f>IF(ISNUMBER(SEARCH(kpi_catalog[[#Headers],[Campaign ID]],$Q868)),"Y","N")</f>
        <v>N</v>
      </c>
      <c r="Z868" s="1294" t="str">
        <f>IF(ISNUMBER(SEARCH(kpi_catalog[[#Headers],[Channel]],$Q868)),"Y","N")</f>
        <v>N</v>
      </c>
      <c r="AA868" s="1294" t="str">
        <f>IF(ISNUMBER(SEARCH(kpi_catalog[[#Headers],[Campaign ID]],$Q868)),"Y","N")</f>
        <v>N</v>
      </c>
      <c r="AB868" s="1294" t="str">
        <f>IF(ISNUMBER(SEARCH(kpi_catalog[[#Headers],[Campaign Name]],$Q868)),"Y","N")</f>
        <v>N</v>
      </c>
      <c r="AC868" s="1294" t="str">
        <f>IF(ISNUMBER(SEARCH(kpi_catalog[[#Headers],[Touchpoint]],$Q868)),"Y","N")</f>
        <v>N</v>
      </c>
      <c r="AD868" s="1294" t="str">
        <f>IF(ISNUMBER(SEARCH(kpi_catalog[[#Headers],[Campaign type]],$Q868)),"Y","N")</f>
        <v>N</v>
      </c>
      <c r="AE868" s="1294" t="str">
        <f>IF(ISNUMBER(SEARCH(kpi_catalog[[#Headers],[Product franchise]],$Q868)),"Y","N")</f>
        <v>N</v>
      </c>
      <c r="AF868" s="1294" t="str">
        <f>IF(ISNUMBER(SEARCH(kpi_catalog[[#Headers],[Product code]],$Q868)),"Y","N")</f>
        <v>N</v>
      </c>
      <c r="AG868" s="1323"/>
      <c r="AH868" s="1296"/>
      <c r="AI868" s="1297"/>
      <c r="AJ868" s="1297"/>
    </row>
    <row r="869" spans="1:36" ht="30" customHeight="1">
      <c r="A869" s="1282">
        <v>867</v>
      </c>
      <c r="B869" s="1344" t="s">
        <v>5729</v>
      </c>
      <c r="C869" s="1296"/>
      <c r="D869" s="1323" t="s">
        <v>4435</v>
      </c>
      <c r="E869" s="1323" t="s">
        <v>4435</v>
      </c>
      <c r="F869" s="1355" t="s">
        <v>4913</v>
      </c>
      <c r="G869" s="1355" t="s">
        <v>4339</v>
      </c>
      <c r="H869" s="1355" t="s">
        <v>4413</v>
      </c>
      <c r="I869" s="1291" t="s">
        <v>4889</v>
      </c>
      <c r="J869" s="1291" t="s">
        <v>4904</v>
      </c>
      <c r="K869" s="1291" t="s">
        <v>5995</v>
      </c>
      <c r="L869" s="1292" t="str">
        <f>IF(ISNUMBER(SEARCH(kpi_catalog[[#Headers],[Till Date]],K869)),"Y","N")</f>
        <v>Y</v>
      </c>
      <c r="M869" s="1292" t="str">
        <f t="shared" si="24"/>
        <v>N</v>
      </c>
      <c r="N869" s="1292" t="str">
        <f>IF(ISNUMBER(SEARCH(kpi_catalog[[#Headers],[YTD]],$K869)),"Y","N")</f>
        <v>N</v>
      </c>
      <c r="O869" s="1292" t="str">
        <f>IF(ISNUMBER(SEARCH(kpi_catalog[[#Headers],[MTD]],$K869)),"Y","N")</f>
        <v>N</v>
      </c>
      <c r="P869" s="1292" t="str">
        <f>IF(ISNUMBER(SEARCH(kpi_catalog[[#Headers],[Selected period]],$K869)),"Y","N")</f>
        <v>N</v>
      </c>
      <c r="Q869" s="1291" t="s">
        <v>4341</v>
      </c>
      <c r="R869" s="1292" t="str">
        <f>IF(ISNUMBER(SEARCH(kpi_catalog[[#Headers],[Division]],$Q869)),"Y","N")</f>
        <v>Y</v>
      </c>
      <c r="S869" s="1294" t="str">
        <f>IF(ISNUMBER(SEARCH(kpi_catalog[[#Headers],[Brand]],$Q869)),"Y","N")</f>
        <v>Y</v>
      </c>
      <c r="T869" s="1294" t="str">
        <f>IF(ISNUMBER(SEARCH(kpi_catalog[[#Headers],[Acquisition Period]],$Q869)),"Y","N")</f>
        <v>N</v>
      </c>
      <c r="U869" s="1294" t="str">
        <f>IF(ISNUMBER(SEARCH(kpi_catalog[[#Headers],[Engager Type]],$Q869)),"Y","N")</f>
        <v>N</v>
      </c>
      <c r="V869" s="1294" t="str">
        <f>IF(ISNUMBER(SEARCH(kpi_catalog[[#Headers],[Buyer Type]],$Q869)),"Y","N")</f>
        <v>N</v>
      </c>
      <c r="W869" s="1294" t="str">
        <f>IF(ISNUMBER(SEARCH(kpi_catalog[[#Headers],[Loyalty Filter]],$Q869)),"Y","N")</f>
        <v>N</v>
      </c>
      <c r="X869" s="1294" t="str">
        <f>IF(ISNUMBER(SEARCH(kpi_catalog[[#Headers],[Channel]],$Q869)),"Y","N")</f>
        <v>N</v>
      </c>
      <c r="Y869" s="1294" t="str">
        <f>IF(ISNUMBER(SEARCH(kpi_catalog[[#Headers],[Campaign ID]],$Q869)),"Y","N")</f>
        <v>N</v>
      </c>
      <c r="Z869" s="1294" t="str">
        <f>IF(ISNUMBER(SEARCH(kpi_catalog[[#Headers],[Channel]],$Q869)),"Y","N")</f>
        <v>N</v>
      </c>
      <c r="AA869" s="1294" t="str">
        <f>IF(ISNUMBER(SEARCH(kpi_catalog[[#Headers],[Campaign ID]],$Q869)),"Y","N")</f>
        <v>N</v>
      </c>
      <c r="AB869" s="1294" t="str">
        <f>IF(ISNUMBER(SEARCH(kpi_catalog[[#Headers],[Campaign Name]],$Q869)),"Y","N")</f>
        <v>N</v>
      </c>
      <c r="AC869" s="1294" t="str">
        <f>IF(ISNUMBER(SEARCH(kpi_catalog[[#Headers],[Touchpoint]],$Q869)),"Y","N")</f>
        <v>N</v>
      </c>
      <c r="AD869" s="1294" t="str">
        <f>IF(ISNUMBER(SEARCH(kpi_catalog[[#Headers],[Campaign type]],$Q869)),"Y","N")</f>
        <v>N</v>
      </c>
      <c r="AE869" s="1294" t="str">
        <f>IF(ISNUMBER(SEARCH(kpi_catalog[[#Headers],[Product franchise]],$Q869)),"Y","N")</f>
        <v>N</v>
      </c>
      <c r="AF869" s="1294" t="str">
        <f>IF(ISNUMBER(SEARCH(kpi_catalog[[#Headers],[Product code]],$Q869)),"Y","N")</f>
        <v>N</v>
      </c>
      <c r="AG869" s="1323"/>
      <c r="AH869" s="1296"/>
      <c r="AI869" s="1297"/>
      <c r="AJ869" s="1297"/>
    </row>
    <row r="870" spans="1:36" ht="30" customHeight="1">
      <c r="A870" s="1282">
        <v>868</v>
      </c>
      <c r="B870" s="1344" t="s">
        <v>5729</v>
      </c>
      <c r="C870" s="1296"/>
      <c r="D870" s="1332" t="s">
        <v>4435</v>
      </c>
      <c r="E870" s="1332" t="s">
        <v>4435</v>
      </c>
      <c r="F870" s="1364" t="s">
        <v>4914</v>
      </c>
      <c r="G870" s="1364" t="s">
        <v>4339</v>
      </c>
      <c r="H870" s="1364" t="s">
        <v>4413</v>
      </c>
      <c r="I870" s="1301" t="s">
        <v>4889</v>
      </c>
      <c r="J870" s="1301" t="s">
        <v>4904</v>
      </c>
      <c r="K870" s="1301" t="s">
        <v>5995</v>
      </c>
      <c r="L870" s="1304" t="str">
        <f>IF(ISNUMBER(SEARCH(kpi_catalog[[#Headers],[Till Date]],K870)),"Y","N")</f>
        <v>Y</v>
      </c>
      <c r="M870" s="1304" t="str">
        <f t="shared" si="24"/>
        <v>N</v>
      </c>
      <c r="N870" s="1304" t="str">
        <f>IF(ISNUMBER(SEARCH(kpi_catalog[[#Headers],[YTD]],$K870)),"Y","N")</f>
        <v>N</v>
      </c>
      <c r="O870" s="1304" t="str">
        <f>IF(ISNUMBER(SEARCH(kpi_catalog[[#Headers],[MTD]],$K870)),"Y","N")</f>
        <v>N</v>
      </c>
      <c r="P870" s="1304" t="str">
        <f>IF(ISNUMBER(SEARCH(kpi_catalog[[#Headers],[Selected period]],$K870)),"Y","N")</f>
        <v>N</v>
      </c>
      <c r="Q870" s="1301" t="s">
        <v>4341</v>
      </c>
      <c r="R870" s="1304" t="str">
        <f>IF(ISNUMBER(SEARCH(kpi_catalog[[#Headers],[Division]],$Q870)),"Y","N")</f>
        <v>Y</v>
      </c>
      <c r="S870" s="1307" t="str">
        <f>IF(ISNUMBER(SEARCH(kpi_catalog[[#Headers],[Brand]],$Q870)),"Y","N")</f>
        <v>Y</v>
      </c>
      <c r="T870" s="1307" t="str">
        <f>IF(ISNUMBER(SEARCH(kpi_catalog[[#Headers],[Acquisition Period]],$Q870)),"Y","N")</f>
        <v>N</v>
      </c>
      <c r="U870" s="1307" t="str">
        <f>IF(ISNUMBER(SEARCH(kpi_catalog[[#Headers],[Engager Type]],$Q870)),"Y","N")</f>
        <v>N</v>
      </c>
      <c r="V870" s="1307" t="str">
        <f>IF(ISNUMBER(SEARCH(kpi_catalog[[#Headers],[Buyer Type]],$Q870)),"Y","N")</f>
        <v>N</v>
      </c>
      <c r="W870" s="1307" t="str">
        <f>IF(ISNUMBER(SEARCH(kpi_catalog[[#Headers],[Loyalty Filter]],$Q870)),"Y","N")</f>
        <v>N</v>
      </c>
      <c r="X870" s="1307" t="str">
        <f>IF(ISNUMBER(SEARCH(kpi_catalog[[#Headers],[Channel]],$Q870)),"Y","N")</f>
        <v>N</v>
      </c>
      <c r="Y870" s="1307" t="str">
        <f>IF(ISNUMBER(SEARCH(kpi_catalog[[#Headers],[Campaign ID]],$Q870)),"Y","N")</f>
        <v>N</v>
      </c>
      <c r="Z870" s="1307" t="str">
        <f>IF(ISNUMBER(SEARCH(kpi_catalog[[#Headers],[Channel]],$Q870)),"Y","N")</f>
        <v>N</v>
      </c>
      <c r="AA870" s="1307" t="str">
        <f>IF(ISNUMBER(SEARCH(kpi_catalog[[#Headers],[Campaign ID]],$Q870)),"Y","N")</f>
        <v>N</v>
      </c>
      <c r="AB870" s="1307" t="str">
        <f>IF(ISNUMBER(SEARCH(kpi_catalog[[#Headers],[Campaign Name]],$Q870)),"Y","N")</f>
        <v>N</v>
      </c>
      <c r="AC870" s="1307" t="str">
        <f>IF(ISNUMBER(SEARCH(kpi_catalog[[#Headers],[Touchpoint]],$Q870)),"Y","N")</f>
        <v>N</v>
      </c>
      <c r="AD870" s="1307" t="str">
        <f>IF(ISNUMBER(SEARCH(kpi_catalog[[#Headers],[Campaign type]],$Q870)),"Y","N")</f>
        <v>N</v>
      </c>
      <c r="AE870" s="1307" t="str">
        <f>IF(ISNUMBER(SEARCH(kpi_catalog[[#Headers],[Product franchise]],$Q870)),"Y","N")</f>
        <v>N</v>
      </c>
      <c r="AF870" s="1307" t="str">
        <f>IF(ISNUMBER(SEARCH(kpi_catalog[[#Headers],[Product code]],$Q870)),"Y","N")</f>
        <v>N</v>
      </c>
      <c r="AG870" s="1332"/>
      <c r="AH870" s="1309"/>
      <c r="AI870" s="1310"/>
      <c r="AJ870" s="1310"/>
    </row>
    <row r="871" spans="1:36" s="1382" customFormat="1" ht="30" customHeight="1">
      <c r="A871" s="1373">
        <v>869</v>
      </c>
      <c r="B871" s="1386" t="s">
        <v>6010</v>
      </c>
      <c r="C871" s="1375"/>
      <c r="D871" s="1373"/>
      <c r="E871" s="1383" t="s">
        <v>6010</v>
      </c>
      <c r="F871" s="1376"/>
      <c r="G871" s="1376"/>
      <c r="H871" s="1376"/>
      <c r="I871" s="1376" t="s">
        <v>4889</v>
      </c>
      <c r="J871" s="1376" t="s">
        <v>6011</v>
      </c>
      <c r="K871" s="1376"/>
      <c r="L871" s="1377" t="str">
        <f>IF(ISNUMBER(SEARCH(kpi_catalog[[#Headers],[Till Date]],K871)),"Y","N")</f>
        <v>N</v>
      </c>
      <c r="M871" s="1377" t="str">
        <f t="shared" si="24"/>
        <v>N</v>
      </c>
      <c r="N871" s="1377" t="str">
        <f>IF(ISNUMBER(SEARCH(kpi_catalog[[#Headers],[YTD]],$K871)),"Y","N")</f>
        <v>N</v>
      </c>
      <c r="O871" s="1377" t="str">
        <f>IF(ISNUMBER(SEARCH("MTD",K871)),"Y","N")</f>
        <v>N</v>
      </c>
      <c r="P871" s="1377" t="str">
        <f>IF(ISNUMBER(SEARCH("Selected date",K871)),"Y","N")</f>
        <v>N</v>
      </c>
      <c r="Q871" s="1378"/>
      <c r="R871" s="1379" t="str">
        <f>IF(ISNUMBER(SEARCH(kpi_catalog[[#Headers],[Division]],$Q871)),"Y","N")</f>
        <v>N</v>
      </c>
      <c r="S871" s="1379"/>
      <c r="T871" s="1379"/>
      <c r="U871" s="1379"/>
      <c r="V871" s="1379"/>
      <c r="W871" s="1379"/>
      <c r="X871" s="1378"/>
      <c r="Y871" s="1378"/>
      <c r="Z871" s="1378"/>
      <c r="AA871" s="1378"/>
      <c r="AB871" s="1379"/>
      <c r="AC871" s="1379"/>
      <c r="AD871" s="1379"/>
      <c r="AE871" s="1379"/>
      <c r="AF871" s="1379"/>
      <c r="AG871" s="1380"/>
      <c r="AH871" s="1381"/>
      <c r="AI871" s="1377"/>
      <c r="AJ871" s="1377"/>
    </row>
    <row r="872" spans="1:36" ht="30" customHeight="1">
      <c r="A872" s="1282">
        <v>870</v>
      </c>
      <c r="B872" s="1344" t="s">
        <v>644</v>
      </c>
      <c r="C872" s="1296"/>
      <c r="D872" s="1343" t="s">
        <v>6012</v>
      </c>
      <c r="E872" s="1289" t="s">
        <v>6012</v>
      </c>
      <c r="F872" s="1384" t="s">
        <v>4916</v>
      </c>
      <c r="G872" s="1384" t="s">
        <v>4339</v>
      </c>
      <c r="H872" s="1384" t="s">
        <v>6013</v>
      </c>
      <c r="I872" s="1284" t="s">
        <v>4889</v>
      </c>
      <c r="J872" s="1284" t="s">
        <v>6011</v>
      </c>
      <c r="K872" s="1284" t="s">
        <v>5995</v>
      </c>
      <c r="L872" s="1285" t="str">
        <f>IF(ISNUMBER(SEARCH(kpi_catalog[[#Headers],[Till Date]],K872)),"Y","N")</f>
        <v>Y</v>
      </c>
      <c r="M872" s="1285" t="str">
        <f t="shared" si="24"/>
        <v>N</v>
      </c>
      <c r="N872" s="1285" t="str">
        <f>IF(ISNUMBER(SEARCH(kpi_catalog[[#Headers],[YTD]],$K872)),"Y","N")</f>
        <v>N</v>
      </c>
      <c r="O872" s="1285" t="str">
        <f>IF(ISNUMBER(SEARCH(kpi_catalog[[#Headers],[MTD]],$K872)),"Y","N")</f>
        <v>N</v>
      </c>
      <c r="P872" s="1285" t="str">
        <f>IF(ISNUMBER(SEARCH(kpi_catalog[[#Headers],[Selected period]],$K872)),"Y","N")</f>
        <v>N</v>
      </c>
      <c r="Q872" s="1284" t="s">
        <v>4341</v>
      </c>
      <c r="R872" s="1285" t="str">
        <f>IF(ISNUMBER(SEARCH(kpi_catalog[[#Headers],[Division]],$Q872)),"Y","N")</f>
        <v>Y</v>
      </c>
      <c r="S872" s="1287" t="str">
        <f>IF(ISNUMBER(SEARCH(kpi_catalog[[#Headers],[Brand]],$Q872)),"Y","N")</f>
        <v>Y</v>
      </c>
      <c r="T872" s="1287" t="str">
        <f>IF(ISNUMBER(SEARCH(kpi_catalog[[#Headers],[Acquisition Period]],$Q872)),"Y","N")</f>
        <v>N</v>
      </c>
      <c r="U872" s="1287" t="str">
        <f>IF(ISNUMBER(SEARCH(kpi_catalog[[#Headers],[Engager Type]],$Q872)),"Y","N")</f>
        <v>N</v>
      </c>
      <c r="V872" s="1287" t="str">
        <f>IF(ISNUMBER(SEARCH(kpi_catalog[[#Headers],[Buyer Type]],$Q872)),"Y","N")</f>
        <v>N</v>
      </c>
      <c r="W872" s="1287" t="str">
        <f>IF(ISNUMBER(SEARCH(kpi_catalog[[#Headers],[Loyalty Filter]],$Q872)),"Y","N")</f>
        <v>N</v>
      </c>
      <c r="X872" s="1287" t="str">
        <f>IF(ISNUMBER(SEARCH(kpi_catalog[[#Headers],[Channel]],$Q872)),"Y","N")</f>
        <v>N</v>
      </c>
      <c r="Y872" s="1287" t="str">
        <f>IF(ISNUMBER(SEARCH(kpi_catalog[[#Headers],[Campaign ID]],$Q872)),"Y","N")</f>
        <v>N</v>
      </c>
      <c r="Z872" s="1287" t="str">
        <f>IF(ISNUMBER(SEARCH(kpi_catalog[[#Headers],[Channel]],$Q872)),"Y","N")</f>
        <v>N</v>
      </c>
      <c r="AA872" s="1287" t="str">
        <f>IF(ISNUMBER(SEARCH(kpi_catalog[[#Headers],[Campaign ID]],$Q872)),"Y","N")</f>
        <v>N</v>
      </c>
      <c r="AB872" s="1287" t="str">
        <f>IF(ISNUMBER(SEARCH(kpi_catalog[[#Headers],[Campaign Name]],$Q872)),"Y","N")</f>
        <v>N</v>
      </c>
      <c r="AC872" s="1287" t="str">
        <f>IF(ISNUMBER(SEARCH(kpi_catalog[[#Headers],[Touchpoint]],$Q872)),"Y","N")</f>
        <v>N</v>
      </c>
      <c r="AD872" s="1287" t="str">
        <f>IF(ISNUMBER(SEARCH(kpi_catalog[[#Headers],[Campaign type]],$Q872)),"Y","N")</f>
        <v>N</v>
      </c>
      <c r="AE872" s="1287" t="str">
        <f>IF(ISNUMBER(SEARCH(kpi_catalog[[#Headers],[Product franchise]],$Q872)),"Y","N")</f>
        <v>N</v>
      </c>
      <c r="AF872" s="1287" t="str">
        <f>IF(ISNUMBER(SEARCH(kpi_catalog[[#Headers],[Product code]],$Q872)),"Y","N")</f>
        <v>N</v>
      </c>
      <c r="AG872" s="1343"/>
      <c r="AH872" s="1289"/>
      <c r="AI872" s="1290"/>
      <c r="AJ872" s="1290"/>
    </row>
    <row r="873" spans="1:36" ht="30" customHeight="1">
      <c r="A873" s="1282">
        <v>871</v>
      </c>
      <c r="B873" s="1344" t="s">
        <v>644</v>
      </c>
      <c r="C873" s="1296"/>
      <c r="D873" s="1323" t="s">
        <v>6014</v>
      </c>
      <c r="E873" s="1296" t="s">
        <v>6014</v>
      </c>
      <c r="F873" s="1385" t="s">
        <v>4917</v>
      </c>
      <c r="G873" s="1385" t="s">
        <v>4339</v>
      </c>
      <c r="H873" s="1384" t="s">
        <v>6013</v>
      </c>
      <c r="I873" s="1291" t="s">
        <v>4889</v>
      </c>
      <c r="J873" s="1291" t="s">
        <v>6011</v>
      </c>
      <c r="K873" s="1291" t="s">
        <v>5995</v>
      </c>
      <c r="L873" s="1292" t="str">
        <f>IF(ISNUMBER(SEARCH(kpi_catalog[[#Headers],[Till Date]],K873)),"Y","N")</f>
        <v>Y</v>
      </c>
      <c r="M873" s="1292" t="str">
        <f t="shared" si="24"/>
        <v>N</v>
      </c>
      <c r="N873" s="1292" t="str">
        <f>IF(ISNUMBER(SEARCH(kpi_catalog[[#Headers],[YTD]],$K873)),"Y","N")</f>
        <v>N</v>
      </c>
      <c r="O873" s="1292" t="str">
        <f>IF(ISNUMBER(SEARCH(kpi_catalog[[#Headers],[MTD]],$K873)),"Y","N")</f>
        <v>N</v>
      </c>
      <c r="P873" s="1292" t="str">
        <f>IF(ISNUMBER(SEARCH(kpi_catalog[[#Headers],[Selected period]],$K873)),"Y","N")</f>
        <v>N</v>
      </c>
      <c r="Q873" s="1291" t="s">
        <v>4341</v>
      </c>
      <c r="R873" s="1292" t="str">
        <f>IF(ISNUMBER(SEARCH(kpi_catalog[[#Headers],[Division]],$Q873)),"Y","N")</f>
        <v>Y</v>
      </c>
      <c r="S873" s="1294" t="str">
        <f>IF(ISNUMBER(SEARCH(kpi_catalog[[#Headers],[Brand]],$Q873)),"Y","N")</f>
        <v>Y</v>
      </c>
      <c r="T873" s="1294" t="str">
        <f>IF(ISNUMBER(SEARCH(kpi_catalog[[#Headers],[Acquisition Period]],$Q873)),"Y","N")</f>
        <v>N</v>
      </c>
      <c r="U873" s="1294" t="str">
        <f>IF(ISNUMBER(SEARCH(kpi_catalog[[#Headers],[Engager Type]],$Q873)),"Y","N")</f>
        <v>N</v>
      </c>
      <c r="V873" s="1294" t="str">
        <f>IF(ISNUMBER(SEARCH(kpi_catalog[[#Headers],[Buyer Type]],$Q873)),"Y","N")</f>
        <v>N</v>
      </c>
      <c r="W873" s="1294" t="str">
        <f>IF(ISNUMBER(SEARCH(kpi_catalog[[#Headers],[Loyalty Filter]],$Q873)),"Y","N")</f>
        <v>N</v>
      </c>
      <c r="X873" s="1294" t="str">
        <f>IF(ISNUMBER(SEARCH(kpi_catalog[[#Headers],[Channel]],$Q873)),"Y","N")</f>
        <v>N</v>
      </c>
      <c r="Y873" s="1294" t="str">
        <f>IF(ISNUMBER(SEARCH(kpi_catalog[[#Headers],[Campaign ID]],$Q873)),"Y","N")</f>
        <v>N</v>
      </c>
      <c r="Z873" s="1294" t="str">
        <f>IF(ISNUMBER(SEARCH(kpi_catalog[[#Headers],[Channel]],$Q873)),"Y","N")</f>
        <v>N</v>
      </c>
      <c r="AA873" s="1294" t="str">
        <f>IF(ISNUMBER(SEARCH(kpi_catalog[[#Headers],[Campaign ID]],$Q873)),"Y","N")</f>
        <v>N</v>
      </c>
      <c r="AB873" s="1294" t="str">
        <f>IF(ISNUMBER(SEARCH(kpi_catalog[[#Headers],[Campaign Name]],$Q873)),"Y","N")</f>
        <v>N</v>
      </c>
      <c r="AC873" s="1294" t="str">
        <f>IF(ISNUMBER(SEARCH(kpi_catalog[[#Headers],[Touchpoint]],$Q873)),"Y","N")</f>
        <v>N</v>
      </c>
      <c r="AD873" s="1294" t="str">
        <f>IF(ISNUMBER(SEARCH(kpi_catalog[[#Headers],[Campaign type]],$Q873)),"Y","N")</f>
        <v>N</v>
      </c>
      <c r="AE873" s="1294" t="str">
        <f>IF(ISNUMBER(SEARCH(kpi_catalog[[#Headers],[Product franchise]],$Q873)),"Y","N")</f>
        <v>N</v>
      </c>
      <c r="AF873" s="1294" t="str">
        <f>IF(ISNUMBER(SEARCH(kpi_catalog[[#Headers],[Product code]],$Q873)),"Y","N")</f>
        <v>N</v>
      </c>
      <c r="AG873" s="1323"/>
      <c r="AH873" s="1296"/>
      <c r="AI873" s="1297"/>
      <c r="AJ873" s="1297"/>
    </row>
    <row r="874" spans="1:36" ht="30" customHeight="1">
      <c r="A874" s="1282">
        <v>872</v>
      </c>
      <c r="B874" s="1344" t="s">
        <v>639</v>
      </c>
      <c r="C874" s="1296"/>
      <c r="D874" s="1323" t="s">
        <v>4435</v>
      </c>
      <c r="E874" s="1296" t="s">
        <v>4435</v>
      </c>
      <c r="F874" s="1385" t="s">
        <v>4918</v>
      </c>
      <c r="G874" s="1385" t="s">
        <v>4339</v>
      </c>
      <c r="H874" s="1384" t="s">
        <v>6013</v>
      </c>
      <c r="I874" s="1291" t="s">
        <v>4889</v>
      </c>
      <c r="J874" s="1291" t="s">
        <v>6011</v>
      </c>
      <c r="K874" s="1291" t="s">
        <v>5995</v>
      </c>
      <c r="L874" s="1292" t="str">
        <f>IF(ISNUMBER(SEARCH(kpi_catalog[[#Headers],[Till Date]],K874)),"Y","N")</f>
        <v>Y</v>
      </c>
      <c r="M874" s="1292" t="str">
        <f t="shared" si="24"/>
        <v>N</v>
      </c>
      <c r="N874" s="1292" t="str">
        <f>IF(ISNUMBER(SEARCH(kpi_catalog[[#Headers],[YTD]],$K874)),"Y","N")</f>
        <v>N</v>
      </c>
      <c r="O874" s="1292" t="str">
        <f>IF(ISNUMBER(SEARCH(kpi_catalog[[#Headers],[MTD]],$K874)),"Y","N")</f>
        <v>N</v>
      </c>
      <c r="P874" s="1292" t="str">
        <f>IF(ISNUMBER(SEARCH(kpi_catalog[[#Headers],[Selected period]],$K874)),"Y","N")</f>
        <v>N</v>
      </c>
      <c r="Q874" s="1291" t="s">
        <v>4341</v>
      </c>
      <c r="R874" s="1292" t="str">
        <f>IF(ISNUMBER(SEARCH(kpi_catalog[[#Headers],[Division]],$Q874)),"Y","N")</f>
        <v>Y</v>
      </c>
      <c r="S874" s="1294" t="str">
        <f>IF(ISNUMBER(SEARCH(kpi_catalog[[#Headers],[Brand]],$Q874)),"Y","N")</f>
        <v>Y</v>
      </c>
      <c r="T874" s="1294" t="str">
        <f>IF(ISNUMBER(SEARCH(kpi_catalog[[#Headers],[Acquisition Period]],$Q874)),"Y","N")</f>
        <v>N</v>
      </c>
      <c r="U874" s="1294" t="str">
        <f>IF(ISNUMBER(SEARCH(kpi_catalog[[#Headers],[Engager Type]],$Q874)),"Y","N")</f>
        <v>N</v>
      </c>
      <c r="V874" s="1294" t="str">
        <f>IF(ISNUMBER(SEARCH(kpi_catalog[[#Headers],[Buyer Type]],$Q874)),"Y","N")</f>
        <v>N</v>
      </c>
      <c r="W874" s="1294" t="str">
        <f>IF(ISNUMBER(SEARCH(kpi_catalog[[#Headers],[Loyalty Filter]],$Q874)),"Y","N")</f>
        <v>N</v>
      </c>
      <c r="X874" s="1294" t="str">
        <f>IF(ISNUMBER(SEARCH(kpi_catalog[[#Headers],[Channel]],$Q874)),"Y","N")</f>
        <v>N</v>
      </c>
      <c r="Y874" s="1294" t="str">
        <f>IF(ISNUMBER(SEARCH(kpi_catalog[[#Headers],[Campaign ID]],$Q874)),"Y","N")</f>
        <v>N</v>
      </c>
      <c r="Z874" s="1294" t="str">
        <f>IF(ISNUMBER(SEARCH(kpi_catalog[[#Headers],[Channel]],$Q874)),"Y","N")</f>
        <v>N</v>
      </c>
      <c r="AA874" s="1294" t="str">
        <f>IF(ISNUMBER(SEARCH(kpi_catalog[[#Headers],[Campaign ID]],$Q874)),"Y","N")</f>
        <v>N</v>
      </c>
      <c r="AB874" s="1294" t="str">
        <f>IF(ISNUMBER(SEARCH(kpi_catalog[[#Headers],[Campaign Name]],$Q874)),"Y","N")</f>
        <v>N</v>
      </c>
      <c r="AC874" s="1294" t="str">
        <f>IF(ISNUMBER(SEARCH(kpi_catalog[[#Headers],[Touchpoint]],$Q874)),"Y","N")</f>
        <v>N</v>
      </c>
      <c r="AD874" s="1294" t="str">
        <f>IF(ISNUMBER(SEARCH(kpi_catalog[[#Headers],[Campaign type]],$Q874)),"Y","N")</f>
        <v>N</v>
      </c>
      <c r="AE874" s="1294" t="str">
        <f>IF(ISNUMBER(SEARCH(kpi_catalog[[#Headers],[Product franchise]],$Q874)),"Y","N")</f>
        <v>N</v>
      </c>
      <c r="AF874" s="1294" t="str">
        <f>IF(ISNUMBER(SEARCH(kpi_catalog[[#Headers],[Product code]],$Q874)),"Y","N")</f>
        <v>N</v>
      </c>
      <c r="AG874" s="1323"/>
      <c r="AH874" s="1296"/>
      <c r="AI874" s="1297"/>
      <c r="AJ874" s="1297"/>
    </row>
    <row r="875" spans="1:36" ht="30" customHeight="1">
      <c r="A875" s="1282">
        <v>873</v>
      </c>
      <c r="B875" s="1344" t="s">
        <v>639</v>
      </c>
      <c r="C875" s="1296"/>
      <c r="D875" s="1323" t="s">
        <v>4435</v>
      </c>
      <c r="E875" s="1296" t="s">
        <v>4435</v>
      </c>
      <c r="F875" s="1385" t="s">
        <v>4919</v>
      </c>
      <c r="G875" s="1385" t="s">
        <v>4339</v>
      </c>
      <c r="H875" s="1385" t="s">
        <v>4413</v>
      </c>
      <c r="I875" s="1291" t="s">
        <v>4889</v>
      </c>
      <c r="J875" s="1291" t="s">
        <v>6011</v>
      </c>
      <c r="K875" s="1291" t="s">
        <v>5995</v>
      </c>
      <c r="L875" s="1292" t="str">
        <f>IF(ISNUMBER(SEARCH(kpi_catalog[[#Headers],[Till Date]],K875)),"Y","N")</f>
        <v>Y</v>
      </c>
      <c r="M875" s="1292" t="str">
        <f t="shared" si="24"/>
        <v>N</v>
      </c>
      <c r="N875" s="1292" t="str">
        <f>IF(ISNUMBER(SEARCH(kpi_catalog[[#Headers],[YTD]],$K875)),"Y","N")</f>
        <v>N</v>
      </c>
      <c r="O875" s="1292" t="str">
        <f>IF(ISNUMBER(SEARCH(kpi_catalog[[#Headers],[MTD]],$K875)),"Y","N")</f>
        <v>N</v>
      </c>
      <c r="P875" s="1292" t="str">
        <f>IF(ISNUMBER(SEARCH(kpi_catalog[[#Headers],[Selected period]],$K875)),"Y","N")</f>
        <v>N</v>
      </c>
      <c r="Q875" s="1291" t="s">
        <v>4341</v>
      </c>
      <c r="R875" s="1292" t="str">
        <f>IF(ISNUMBER(SEARCH(kpi_catalog[[#Headers],[Division]],$Q875)),"Y","N")</f>
        <v>Y</v>
      </c>
      <c r="S875" s="1294" t="str">
        <f>IF(ISNUMBER(SEARCH(kpi_catalog[[#Headers],[Brand]],$Q875)),"Y","N")</f>
        <v>Y</v>
      </c>
      <c r="T875" s="1294" t="str">
        <f>IF(ISNUMBER(SEARCH(kpi_catalog[[#Headers],[Acquisition Period]],$Q875)),"Y","N")</f>
        <v>N</v>
      </c>
      <c r="U875" s="1294" t="str">
        <f>IF(ISNUMBER(SEARCH(kpi_catalog[[#Headers],[Engager Type]],$Q875)),"Y","N")</f>
        <v>N</v>
      </c>
      <c r="V875" s="1294" t="str">
        <f>IF(ISNUMBER(SEARCH(kpi_catalog[[#Headers],[Buyer Type]],$Q875)),"Y","N")</f>
        <v>N</v>
      </c>
      <c r="W875" s="1294" t="str">
        <f>IF(ISNUMBER(SEARCH(kpi_catalog[[#Headers],[Loyalty Filter]],$Q875)),"Y","N")</f>
        <v>N</v>
      </c>
      <c r="X875" s="1294" t="str">
        <f>IF(ISNUMBER(SEARCH(kpi_catalog[[#Headers],[Channel]],$Q875)),"Y","N")</f>
        <v>N</v>
      </c>
      <c r="Y875" s="1294" t="str">
        <f>IF(ISNUMBER(SEARCH(kpi_catalog[[#Headers],[Campaign ID]],$Q875)),"Y","N")</f>
        <v>N</v>
      </c>
      <c r="Z875" s="1294" t="str">
        <f>IF(ISNUMBER(SEARCH(kpi_catalog[[#Headers],[Channel]],$Q875)),"Y","N")</f>
        <v>N</v>
      </c>
      <c r="AA875" s="1294" t="str">
        <f>IF(ISNUMBER(SEARCH(kpi_catalog[[#Headers],[Campaign ID]],$Q875)),"Y","N")</f>
        <v>N</v>
      </c>
      <c r="AB875" s="1294" t="str">
        <f>IF(ISNUMBER(SEARCH(kpi_catalog[[#Headers],[Campaign Name]],$Q875)),"Y","N")</f>
        <v>N</v>
      </c>
      <c r="AC875" s="1294" t="str">
        <f>IF(ISNUMBER(SEARCH(kpi_catalog[[#Headers],[Touchpoint]],$Q875)),"Y","N")</f>
        <v>N</v>
      </c>
      <c r="AD875" s="1294" t="str">
        <f>IF(ISNUMBER(SEARCH(kpi_catalog[[#Headers],[Campaign type]],$Q875)),"Y","N")</f>
        <v>N</v>
      </c>
      <c r="AE875" s="1294" t="str">
        <f>IF(ISNUMBER(SEARCH(kpi_catalog[[#Headers],[Product franchise]],$Q875)),"Y","N")</f>
        <v>N</v>
      </c>
      <c r="AF875" s="1294" t="str">
        <f>IF(ISNUMBER(SEARCH(kpi_catalog[[#Headers],[Product code]],$Q875)),"Y","N")</f>
        <v>N</v>
      </c>
      <c r="AG875" s="1323"/>
      <c r="AH875" s="1296"/>
      <c r="AI875" s="1297"/>
      <c r="AJ875" s="1297"/>
    </row>
    <row r="876" spans="1:36" ht="30" customHeight="1">
      <c r="A876" s="1282">
        <v>874</v>
      </c>
      <c r="B876" s="1344" t="s">
        <v>644</v>
      </c>
      <c r="C876" s="1296"/>
      <c r="D876" s="1323" t="s">
        <v>6015</v>
      </c>
      <c r="E876" s="1296" t="s">
        <v>6015</v>
      </c>
      <c r="F876" s="1385" t="s">
        <v>4920</v>
      </c>
      <c r="G876" s="1385" t="s">
        <v>3368</v>
      </c>
      <c r="H876" s="1385" t="s">
        <v>4392</v>
      </c>
      <c r="I876" s="1291" t="s">
        <v>4889</v>
      </c>
      <c r="J876" s="1291" t="s">
        <v>6011</v>
      </c>
      <c r="K876" s="1291" t="s">
        <v>5995</v>
      </c>
      <c r="L876" s="1292" t="str">
        <f>IF(ISNUMBER(SEARCH(kpi_catalog[[#Headers],[Till Date]],K876)),"Y","N")</f>
        <v>Y</v>
      </c>
      <c r="M876" s="1292" t="str">
        <f t="shared" si="24"/>
        <v>N</v>
      </c>
      <c r="N876" s="1292" t="str">
        <f>IF(ISNUMBER(SEARCH(kpi_catalog[[#Headers],[YTD]],$K876)),"Y","N")</f>
        <v>N</v>
      </c>
      <c r="O876" s="1292" t="str">
        <f>IF(ISNUMBER(SEARCH(kpi_catalog[[#Headers],[MTD]],$K876)),"Y","N")</f>
        <v>N</v>
      </c>
      <c r="P876" s="1292" t="str">
        <f>IF(ISNUMBER(SEARCH(kpi_catalog[[#Headers],[Selected period]],$K876)),"Y","N")</f>
        <v>N</v>
      </c>
      <c r="Q876" s="1291" t="s">
        <v>4341</v>
      </c>
      <c r="R876" s="1292" t="str">
        <f>IF(ISNUMBER(SEARCH(kpi_catalog[[#Headers],[Division]],$Q876)),"Y","N")</f>
        <v>Y</v>
      </c>
      <c r="S876" s="1294" t="str">
        <f>IF(ISNUMBER(SEARCH(kpi_catalog[[#Headers],[Brand]],$Q876)),"Y","N")</f>
        <v>Y</v>
      </c>
      <c r="T876" s="1294" t="str">
        <f>IF(ISNUMBER(SEARCH(kpi_catalog[[#Headers],[Acquisition Period]],$Q876)),"Y","N")</f>
        <v>N</v>
      </c>
      <c r="U876" s="1294" t="str">
        <f>IF(ISNUMBER(SEARCH(kpi_catalog[[#Headers],[Engager Type]],$Q876)),"Y","N")</f>
        <v>N</v>
      </c>
      <c r="V876" s="1294" t="str">
        <f>IF(ISNUMBER(SEARCH(kpi_catalog[[#Headers],[Buyer Type]],$Q876)),"Y","N")</f>
        <v>N</v>
      </c>
      <c r="W876" s="1294" t="str">
        <f>IF(ISNUMBER(SEARCH(kpi_catalog[[#Headers],[Loyalty Filter]],$Q876)),"Y","N")</f>
        <v>N</v>
      </c>
      <c r="X876" s="1294" t="str">
        <f>IF(ISNUMBER(SEARCH(kpi_catalog[[#Headers],[Channel]],$Q876)),"Y","N")</f>
        <v>N</v>
      </c>
      <c r="Y876" s="1294" t="str">
        <f>IF(ISNUMBER(SEARCH(kpi_catalog[[#Headers],[Campaign ID]],$Q876)),"Y","N")</f>
        <v>N</v>
      </c>
      <c r="Z876" s="1294" t="str">
        <f>IF(ISNUMBER(SEARCH(kpi_catalog[[#Headers],[Channel]],$Q876)),"Y","N")</f>
        <v>N</v>
      </c>
      <c r="AA876" s="1294" t="str">
        <f>IF(ISNUMBER(SEARCH(kpi_catalog[[#Headers],[Campaign ID]],$Q876)),"Y","N")</f>
        <v>N</v>
      </c>
      <c r="AB876" s="1294" t="str">
        <f>IF(ISNUMBER(SEARCH(kpi_catalog[[#Headers],[Campaign Name]],$Q876)),"Y","N")</f>
        <v>N</v>
      </c>
      <c r="AC876" s="1294" t="str">
        <f>IF(ISNUMBER(SEARCH(kpi_catalog[[#Headers],[Touchpoint]],$Q876)),"Y","N")</f>
        <v>N</v>
      </c>
      <c r="AD876" s="1294" t="str">
        <f>IF(ISNUMBER(SEARCH(kpi_catalog[[#Headers],[Campaign type]],$Q876)),"Y","N")</f>
        <v>N</v>
      </c>
      <c r="AE876" s="1294" t="str">
        <f>IF(ISNUMBER(SEARCH(kpi_catalog[[#Headers],[Product franchise]],$Q876)),"Y","N")</f>
        <v>N</v>
      </c>
      <c r="AF876" s="1294" t="str">
        <f>IF(ISNUMBER(SEARCH(kpi_catalog[[#Headers],[Product code]],$Q876)),"Y","N")</f>
        <v>N</v>
      </c>
      <c r="AG876" s="1323"/>
      <c r="AH876" s="1296"/>
      <c r="AI876" s="1297"/>
      <c r="AJ876" s="1297"/>
    </row>
    <row r="877" spans="1:36" s="1395" customFormat="1" ht="30" customHeight="1">
      <c r="A877" s="1387" t="s">
        <v>6016</v>
      </c>
      <c r="B877" s="1388" t="s">
        <v>6017</v>
      </c>
      <c r="C877" s="1389"/>
      <c r="D877" s="1390"/>
      <c r="E877" s="1390"/>
      <c r="F877" s="1387"/>
      <c r="G877" s="1387"/>
      <c r="H877" s="1387"/>
      <c r="I877" s="1387" t="s">
        <v>70</v>
      </c>
      <c r="J877" s="1387" t="s">
        <v>4922</v>
      </c>
      <c r="K877" s="1387"/>
      <c r="L877" s="1391" t="str">
        <f>IF(ISNUMBER(SEARCH(kpi_catalog[[#Headers],[Till Date]],K877)),"Y","N")</f>
        <v>N</v>
      </c>
      <c r="M877" s="1391" t="str">
        <f t="shared" si="24"/>
        <v>N</v>
      </c>
      <c r="N877" s="1391" t="str">
        <f>IF(ISNUMBER(SEARCH(kpi_catalog[[#Headers],[YTD]],$K877)),"Y","N")</f>
        <v>N</v>
      </c>
      <c r="O877" s="1391" t="str">
        <f>IF(ISNUMBER(SEARCH("MTD",K877)),"Y","N")</f>
        <v>N</v>
      </c>
      <c r="P877" s="1391" t="str">
        <f>IF(ISNUMBER(SEARCH("Selected date",K877)),"Y","N")</f>
        <v>N</v>
      </c>
      <c r="Q877" s="1392"/>
      <c r="R877" s="1393" t="str">
        <f>IF(ISNUMBER(SEARCH(kpi_catalog[[#Headers],[Division]],$Q877)),"Y","N")</f>
        <v>N</v>
      </c>
      <c r="S877" s="1393"/>
      <c r="T877" s="1393"/>
      <c r="U877" s="1393"/>
      <c r="V877" s="1393"/>
      <c r="W877" s="1393"/>
      <c r="X877" s="1392"/>
      <c r="Y877" s="1392"/>
      <c r="Z877" s="1392"/>
      <c r="AA877" s="1392"/>
      <c r="AB877" s="1393"/>
      <c r="AC877" s="1393"/>
      <c r="AD877" s="1393"/>
      <c r="AE877" s="1393"/>
      <c r="AF877" s="1393"/>
      <c r="AG877" s="1394"/>
      <c r="AH877" s="1389"/>
      <c r="AI877" s="1391"/>
      <c r="AJ877" s="1391"/>
    </row>
    <row r="878" spans="1:36" ht="30" customHeight="1">
      <c r="A878" s="1282">
        <v>876</v>
      </c>
      <c r="B878" s="1344" t="s">
        <v>70</v>
      </c>
      <c r="C878" s="1289"/>
      <c r="D878" s="1343" t="s">
        <v>4953</v>
      </c>
      <c r="E878" s="1343" t="s">
        <v>6018</v>
      </c>
      <c r="F878" s="1284" t="s">
        <v>4921</v>
      </c>
      <c r="G878" s="1284" t="s">
        <v>3368</v>
      </c>
      <c r="H878" s="1284" t="s">
        <v>4343</v>
      </c>
      <c r="I878" s="1284" t="s">
        <v>70</v>
      </c>
      <c r="J878" s="1316" t="s">
        <v>4922</v>
      </c>
      <c r="K878" s="1284" t="s">
        <v>4346</v>
      </c>
      <c r="L878" s="1285" t="str">
        <f>IF(ISNUMBER(SEARCH(kpi_catalog[[#Headers],[Till Date]],K878)),"Y","N")</f>
        <v>N</v>
      </c>
      <c r="M878" s="1285" t="str">
        <f t="shared" si="24"/>
        <v>Y</v>
      </c>
      <c r="N878" s="1285" t="str">
        <f>IF(ISNUMBER(SEARCH(kpi_catalog[[#Headers],[YTD]],$K878)),"Y","N")</f>
        <v>Y</v>
      </c>
      <c r="O878" s="1285" t="str">
        <f>IF(ISNUMBER(SEARCH(kpi_catalog[[#Headers],[MTD]],$K878)),"Y","N")</f>
        <v>N</v>
      </c>
      <c r="P878" s="1285" t="str">
        <f>IF(ISNUMBER(SEARCH(kpi_catalog[[#Headers],[Selected period]],$K878)),"Y","N")</f>
        <v>N</v>
      </c>
      <c r="Q878" s="1286" t="s">
        <v>4923</v>
      </c>
      <c r="R878" s="1287" t="str">
        <f>IF(ISNUMBER(SEARCH(kpi_catalog[[#Headers],[Division]],$Q878)),"Y","N")</f>
        <v>Y</v>
      </c>
      <c r="S878" s="1287" t="str">
        <f>IF(ISNUMBER(SEARCH(kpi_catalog[[#Headers],[Brand]],$Q878)),"Y","N")</f>
        <v>Y</v>
      </c>
      <c r="T878" s="1287" t="str">
        <f>IF(ISNUMBER(SEARCH(kpi_catalog[[#Headers],[Acquisition Period]],$Q878)),"Y","N")</f>
        <v>N</v>
      </c>
      <c r="U878" s="1287" t="str">
        <f>IF(ISNUMBER(SEARCH(kpi_catalog[[#Headers],[Engager Type]],$Q878)),"Y","N")</f>
        <v>N</v>
      </c>
      <c r="V878" s="1287" t="str">
        <f>IF(ISNUMBER(SEARCH(kpi_catalog[[#Headers],[Buyer Type]],$Q878)),"Y","N")</f>
        <v>Y</v>
      </c>
      <c r="W878" s="1287" t="str">
        <f>IF(ISNUMBER(SEARCH(kpi_catalog[[#Headers],[Loyalty Filter]],$Q878)),"Y","N")</f>
        <v>N</v>
      </c>
      <c r="X878" s="1287" t="str">
        <f>IF(ISNUMBER(SEARCH(kpi_catalog[[#Headers],[Channel]],$Q878)),"Y","N")</f>
        <v>N</v>
      </c>
      <c r="Y878" s="1287" t="str">
        <f>IF(ISNUMBER(SEARCH(kpi_catalog[[#Headers],[Campaign ID]],$Q878)),"Y","N")</f>
        <v>N</v>
      </c>
      <c r="Z878" s="1287" t="str">
        <f>IF(ISNUMBER(SEARCH(kpi_catalog[[#Headers],[Channel]],$Q878)),"Y","N")</f>
        <v>N</v>
      </c>
      <c r="AA878" s="1287" t="str">
        <f>IF(ISNUMBER(SEARCH(kpi_catalog[[#Headers],[Campaign ID]],$Q878)),"Y","N")</f>
        <v>N</v>
      </c>
      <c r="AB878" s="1287" t="str">
        <f>IF(ISNUMBER(SEARCH(kpi_catalog[[#Headers],[Campaign Name]],$Q878)),"Y","N")</f>
        <v>N</v>
      </c>
      <c r="AC878" s="1287" t="str">
        <f>IF(ISNUMBER(SEARCH(kpi_catalog[[#Headers],[Touchpoint]],$Q878)),"Y","N")</f>
        <v>N</v>
      </c>
      <c r="AD878" s="1287" t="str">
        <f>IF(ISNUMBER(SEARCH(kpi_catalog[[#Headers],[Campaign type]],$Q878)),"Y","N")</f>
        <v>N</v>
      </c>
      <c r="AE878" s="1287" t="str">
        <f>IF(ISNUMBER(SEARCH(kpi_catalog[[#Headers],[Product franchise]],$Q878)),"Y","N")</f>
        <v>N</v>
      </c>
      <c r="AF878" s="1287" t="str">
        <f>IF(ISNUMBER(SEARCH(kpi_catalog[[#Headers],[Product code]],$Q878)),"Y","N")</f>
        <v>N</v>
      </c>
      <c r="AG878" s="1330" t="s">
        <v>4582</v>
      </c>
      <c r="AH878" s="1396"/>
      <c r="AI878" s="1290" t="s">
        <v>4333</v>
      </c>
      <c r="AJ878" s="1290"/>
    </row>
    <row r="879" spans="1:36" ht="30" customHeight="1">
      <c r="A879" s="1282">
        <v>877</v>
      </c>
      <c r="B879" s="1283" t="s">
        <v>70</v>
      </c>
      <c r="C879" s="1296"/>
      <c r="D879" s="1343" t="s">
        <v>4953</v>
      </c>
      <c r="E879" s="1343" t="s">
        <v>6018</v>
      </c>
      <c r="F879" s="1291" t="s">
        <v>4924</v>
      </c>
      <c r="G879" s="1291" t="s">
        <v>3368</v>
      </c>
      <c r="H879" s="1291" t="s">
        <v>4343</v>
      </c>
      <c r="I879" s="1291" t="s">
        <v>70</v>
      </c>
      <c r="J879" s="1318" t="s">
        <v>4922</v>
      </c>
      <c r="K879" s="1291" t="s">
        <v>4346</v>
      </c>
      <c r="L879" s="1292" t="str">
        <f>IF(ISNUMBER(SEARCH(kpi_catalog[[#Headers],[Till Date]],K879)),"Y","N")</f>
        <v>N</v>
      </c>
      <c r="M879" s="1292" t="str">
        <f t="shared" si="24"/>
        <v>Y</v>
      </c>
      <c r="N879" s="1292" t="str">
        <f>IF(ISNUMBER(SEARCH(kpi_catalog[[#Headers],[YTD]],$K879)),"Y","N")</f>
        <v>Y</v>
      </c>
      <c r="O879" s="1292" t="str">
        <f>IF(ISNUMBER(SEARCH(kpi_catalog[[#Headers],[MTD]],$K879)),"Y","N")</f>
        <v>N</v>
      </c>
      <c r="P879" s="1292" t="str">
        <f>IF(ISNUMBER(SEARCH(kpi_catalog[[#Headers],[Selected period]],$K879)),"Y","N")</f>
        <v>N</v>
      </c>
      <c r="Q879" s="1293" t="s">
        <v>4923</v>
      </c>
      <c r="R879" s="1294" t="str">
        <f>IF(ISNUMBER(SEARCH(kpi_catalog[[#Headers],[Division]],$Q879)),"Y","N")</f>
        <v>Y</v>
      </c>
      <c r="S879" s="1294" t="str">
        <f>IF(ISNUMBER(SEARCH(kpi_catalog[[#Headers],[Brand]],$Q879)),"Y","N")</f>
        <v>Y</v>
      </c>
      <c r="T879" s="1294" t="str">
        <f>IF(ISNUMBER(SEARCH(kpi_catalog[[#Headers],[Acquisition Period]],$Q879)),"Y","N")</f>
        <v>N</v>
      </c>
      <c r="U879" s="1294" t="str">
        <f>IF(ISNUMBER(SEARCH(kpi_catalog[[#Headers],[Engager Type]],$Q879)),"Y","N")</f>
        <v>N</v>
      </c>
      <c r="V879" s="1294" t="str">
        <f>IF(ISNUMBER(SEARCH(kpi_catalog[[#Headers],[Buyer Type]],$Q879)),"Y","N")</f>
        <v>Y</v>
      </c>
      <c r="W879" s="1294" t="str">
        <f>IF(ISNUMBER(SEARCH(kpi_catalog[[#Headers],[Loyalty Filter]],$Q879)),"Y","N")</f>
        <v>N</v>
      </c>
      <c r="X879" s="1294" t="str">
        <f>IF(ISNUMBER(SEARCH(kpi_catalog[[#Headers],[Channel]],$Q879)),"Y","N")</f>
        <v>N</v>
      </c>
      <c r="Y879" s="1294" t="str">
        <f>IF(ISNUMBER(SEARCH(kpi_catalog[[#Headers],[Campaign ID]],$Q879)),"Y","N")</f>
        <v>N</v>
      </c>
      <c r="Z879" s="1294" t="str">
        <f>IF(ISNUMBER(SEARCH(kpi_catalog[[#Headers],[Channel]],$Q879)),"Y","N")</f>
        <v>N</v>
      </c>
      <c r="AA879" s="1294" t="str">
        <f>IF(ISNUMBER(SEARCH(kpi_catalog[[#Headers],[Campaign ID]],$Q879)),"Y","N")</f>
        <v>N</v>
      </c>
      <c r="AB879" s="1294" t="str">
        <f>IF(ISNUMBER(SEARCH(kpi_catalog[[#Headers],[Campaign Name]],$Q879)),"Y","N")</f>
        <v>N</v>
      </c>
      <c r="AC879" s="1294" t="str">
        <f>IF(ISNUMBER(SEARCH(kpi_catalog[[#Headers],[Touchpoint]],$Q879)),"Y","N")</f>
        <v>N</v>
      </c>
      <c r="AD879" s="1294" t="str">
        <f>IF(ISNUMBER(SEARCH(kpi_catalog[[#Headers],[Campaign type]],$Q879)),"Y","N")</f>
        <v>N</v>
      </c>
      <c r="AE879" s="1294" t="str">
        <f>IF(ISNUMBER(SEARCH(kpi_catalog[[#Headers],[Product franchise]],$Q879)),"Y","N")</f>
        <v>N</v>
      </c>
      <c r="AF879" s="1294" t="str">
        <f>IF(ISNUMBER(SEARCH(kpi_catalog[[#Headers],[Product code]],$Q879)),"Y","N")</f>
        <v>N</v>
      </c>
      <c r="AG879" s="1295" t="s">
        <v>4337</v>
      </c>
      <c r="AH879" s="1296"/>
      <c r="AI879" s="1297" t="s">
        <v>4333</v>
      </c>
      <c r="AJ879" s="1297"/>
    </row>
    <row r="880" spans="1:36" ht="30" customHeight="1">
      <c r="A880" s="1282">
        <v>878</v>
      </c>
      <c r="B880" s="1283" t="s">
        <v>70</v>
      </c>
      <c r="C880" s="1309"/>
      <c r="D880" s="1343" t="s">
        <v>4953</v>
      </c>
      <c r="E880" s="1343" t="s">
        <v>6018</v>
      </c>
      <c r="F880" s="1301" t="s">
        <v>4925</v>
      </c>
      <c r="G880" s="1301" t="s">
        <v>4339</v>
      </c>
      <c r="H880" s="1301" t="s">
        <v>4343</v>
      </c>
      <c r="I880" s="1301" t="s">
        <v>70</v>
      </c>
      <c r="J880" s="1333" t="s">
        <v>4922</v>
      </c>
      <c r="K880" s="1301" t="s">
        <v>4346</v>
      </c>
      <c r="L880" s="1304" t="str">
        <f>IF(ISNUMBER(SEARCH(kpi_catalog[[#Headers],[Till Date]],K880)),"Y","N")</f>
        <v>N</v>
      </c>
      <c r="M880" s="1304" t="str">
        <f t="shared" si="24"/>
        <v>Y</v>
      </c>
      <c r="N880" s="1304" t="str">
        <f>IF(ISNUMBER(SEARCH(kpi_catalog[[#Headers],[YTD]],$K880)),"Y","N")</f>
        <v>Y</v>
      </c>
      <c r="O880" s="1304" t="str">
        <f>IF(ISNUMBER(SEARCH(kpi_catalog[[#Headers],[MTD]],$K880)),"Y","N")</f>
        <v>N</v>
      </c>
      <c r="P880" s="1304" t="str">
        <f>IF(ISNUMBER(SEARCH(kpi_catalog[[#Headers],[Selected period]],$K880)),"Y","N")</f>
        <v>N</v>
      </c>
      <c r="Q880" s="1305" t="s">
        <v>4923</v>
      </c>
      <c r="R880" s="1307" t="str">
        <f>IF(ISNUMBER(SEARCH(kpi_catalog[[#Headers],[Division]],$Q880)),"Y","N")</f>
        <v>Y</v>
      </c>
      <c r="S880" s="1307" t="str">
        <f>IF(ISNUMBER(SEARCH(kpi_catalog[[#Headers],[Brand]],$Q880)),"Y","N")</f>
        <v>Y</v>
      </c>
      <c r="T880" s="1307" t="str">
        <f>IF(ISNUMBER(SEARCH(kpi_catalog[[#Headers],[Acquisition Period]],$Q880)),"Y","N")</f>
        <v>N</v>
      </c>
      <c r="U880" s="1307" t="str">
        <f>IF(ISNUMBER(SEARCH(kpi_catalog[[#Headers],[Engager Type]],$Q880)),"Y","N")</f>
        <v>N</v>
      </c>
      <c r="V880" s="1307" t="str">
        <f>IF(ISNUMBER(SEARCH(kpi_catalog[[#Headers],[Buyer Type]],$Q880)),"Y","N")</f>
        <v>Y</v>
      </c>
      <c r="W880" s="1307" t="str">
        <f>IF(ISNUMBER(SEARCH(kpi_catalog[[#Headers],[Loyalty Filter]],$Q880)),"Y","N")</f>
        <v>N</v>
      </c>
      <c r="X880" s="1307" t="str">
        <f>IF(ISNUMBER(SEARCH(kpi_catalog[[#Headers],[Channel]],$Q880)),"Y","N")</f>
        <v>N</v>
      </c>
      <c r="Y880" s="1307" t="str">
        <f>IF(ISNUMBER(SEARCH(kpi_catalog[[#Headers],[Campaign ID]],$Q880)),"Y","N")</f>
        <v>N</v>
      </c>
      <c r="Z880" s="1307" t="str">
        <f>IF(ISNUMBER(SEARCH(kpi_catalog[[#Headers],[Channel]],$Q880)),"Y","N")</f>
        <v>N</v>
      </c>
      <c r="AA880" s="1307" t="str">
        <f>IF(ISNUMBER(SEARCH(kpi_catalog[[#Headers],[Campaign ID]],$Q880)),"Y","N")</f>
        <v>N</v>
      </c>
      <c r="AB880" s="1307" t="str">
        <f>IF(ISNUMBER(SEARCH(kpi_catalog[[#Headers],[Campaign Name]],$Q880)),"Y","N")</f>
        <v>N</v>
      </c>
      <c r="AC880" s="1307" t="str">
        <f>IF(ISNUMBER(SEARCH(kpi_catalog[[#Headers],[Touchpoint]],$Q880)),"Y","N")</f>
        <v>N</v>
      </c>
      <c r="AD880" s="1307" t="str">
        <f>IF(ISNUMBER(SEARCH(kpi_catalog[[#Headers],[Campaign type]],$Q880)),"Y","N")</f>
        <v>N</v>
      </c>
      <c r="AE880" s="1307" t="str">
        <f>IF(ISNUMBER(SEARCH(kpi_catalog[[#Headers],[Product franchise]],$Q880)),"Y","N")</f>
        <v>N</v>
      </c>
      <c r="AF880" s="1307" t="str">
        <f>IF(ISNUMBER(SEARCH(kpi_catalog[[#Headers],[Product code]],$Q880)),"Y","N")</f>
        <v>N</v>
      </c>
      <c r="AG880" s="1329" t="s">
        <v>4337</v>
      </c>
      <c r="AH880" s="1309"/>
      <c r="AI880" s="1310" t="s">
        <v>4333</v>
      </c>
      <c r="AJ880" s="1310"/>
    </row>
    <row r="881" spans="1:36" s="1395" customFormat="1" ht="30" customHeight="1">
      <c r="A881" s="1387">
        <v>879</v>
      </c>
      <c r="B881" s="1397" t="s">
        <v>6019</v>
      </c>
      <c r="C881" s="1389"/>
      <c r="D881" s="1390"/>
      <c r="E881" s="1390"/>
      <c r="F881" s="1387"/>
      <c r="G881" s="1387"/>
      <c r="H881" s="1387"/>
      <c r="I881" s="1387" t="s">
        <v>70</v>
      </c>
      <c r="J881" s="1387" t="s">
        <v>4927</v>
      </c>
      <c r="K881" s="1387"/>
      <c r="L881" s="1391" t="str">
        <f>IF(ISNUMBER(SEARCH(kpi_catalog[[#Headers],[Till Date]],K881)),"Y","N")</f>
        <v>N</v>
      </c>
      <c r="M881" s="1391" t="str">
        <f t="shared" si="24"/>
        <v>N</v>
      </c>
      <c r="N881" s="1391" t="str">
        <f>IF(ISNUMBER(SEARCH(kpi_catalog[[#Headers],[YTD]],$K881)),"Y","N")</f>
        <v>N</v>
      </c>
      <c r="O881" s="1391" t="str">
        <f>IF(ISNUMBER(SEARCH("MTD",K881)),"Y","N")</f>
        <v>N</v>
      </c>
      <c r="P881" s="1391" t="str">
        <f>IF(ISNUMBER(SEARCH("Selected date",K881)),"Y","N")</f>
        <v>N</v>
      </c>
      <c r="Q881" s="1392"/>
      <c r="R881" s="1393" t="str">
        <f>IF(ISNUMBER(SEARCH(kpi_catalog[[#Headers],[Division]],$Q881)),"Y","N")</f>
        <v>N</v>
      </c>
      <c r="S881" s="1393"/>
      <c r="T881" s="1393"/>
      <c r="U881" s="1393"/>
      <c r="V881" s="1393"/>
      <c r="W881" s="1393"/>
      <c r="X881" s="1392"/>
      <c r="Y881" s="1392"/>
      <c r="Z881" s="1392"/>
      <c r="AA881" s="1392"/>
      <c r="AB881" s="1393"/>
      <c r="AC881" s="1393"/>
      <c r="AD881" s="1393"/>
      <c r="AE881" s="1393"/>
      <c r="AF881" s="1393"/>
      <c r="AG881" s="1394"/>
      <c r="AH881" s="1389"/>
      <c r="AI881" s="1391"/>
      <c r="AJ881" s="1391"/>
    </row>
    <row r="882" spans="1:36" ht="30" customHeight="1">
      <c r="A882" s="1282">
        <v>880</v>
      </c>
      <c r="B882" s="1283" t="s">
        <v>5732</v>
      </c>
      <c r="C882" s="1289"/>
      <c r="D882" s="1343" t="s">
        <v>4443</v>
      </c>
      <c r="E882" s="1343" t="s">
        <v>6020</v>
      </c>
      <c r="F882" s="1284" t="s">
        <v>4926</v>
      </c>
      <c r="G882" s="1284" t="s">
        <v>3368</v>
      </c>
      <c r="H882" s="1284" t="s">
        <v>4413</v>
      </c>
      <c r="I882" s="1284" t="s">
        <v>70</v>
      </c>
      <c r="J882" s="1316" t="s">
        <v>4927</v>
      </c>
      <c r="K882" s="1284" t="s">
        <v>4346</v>
      </c>
      <c r="L882" s="1285" t="str">
        <f>IF(ISNUMBER(SEARCH(kpi_catalog[[#Headers],[Till Date]],K882)),"Y","N")</f>
        <v>N</v>
      </c>
      <c r="M882" s="1285" t="str">
        <f t="shared" si="24"/>
        <v>Y</v>
      </c>
      <c r="N882" s="1285" t="str">
        <f>IF(ISNUMBER(SEARCH(kpi_catalog[[#Headers],[YTD]],$K882)),"Y","N")</f>
        <v>Y</v>
      </c>
      <c r="O882" s="1285" t="str">
        <f>IF(ISNUMBER(SEARCH(kpi_catalog[[#Headers],[MTD]],$K882)),"Y","N")</f>
        <v>N</v>
      </c>
      <c r="P882" s="1285" t="str">
        <f>IF(ISNUMBER(SEARCH(kpi_catalog[[#Headers],[Selected period]],$K882)),"Y","N")</f>
        <v>N</v>
      </c>
      <c r="Q882" s="1286" t="s">
        <v>4923</v>
      </c>
      <c r="R882" s="1287" t="str">
        <f>IF(ISNUMBER(SEARCH(kpi_catalog[[#Headers],[Division]],$Q882)),"Y","N")</f>
        <v>Y</v>
      </c>
      <c r="S882" s="1287" t="str">
        <f>IF(ISNUMBER(SEARCH(kpi_catalog[[#Headers],[Brand]],$Q882)),"Y","N")</f>
        <v>Y</v>
      </c>
      <c r="T882" s="1287" t="str">
        <f>IF(ISNUMBER(SEARCH(kpi_catalog[[#Headers],[Acquisition Period]],$Q882)),"Y","N")</f>
        <v>N</v>
      </c>
      <c r="U882" s="1287" t="str">
        <f>IF(ISNUMBER(SEARCH(kpi_catalog[[#Headers],[Engager Type]],$Q882)),"Y","N")</f>
        <v>N</v>
      </c>
      <c r="V882" s="1287" t="str">
        <f>IF(ISNUMBER(SEARCH(kpi_catalog[[#Headers],[Buyer Type]],$Q882)),"Y","N")</f>
        <v>Y</v>
      </c>
      <c r="W882" s="1287" t="str">
        <f>IF(ISNUMBER(SEARCH(kpi_catalog[[#Headers],[Loyalty Filter]],$Q882)),"Y","N")</f>
        <v>N</v>
      </c>
      <c r="X882" s="1287" t="str">
        <f>IF(ISNUMBER(SEARCH(kpi_catalog[[#Headers],[Channel]],$Q882)),"Y","N")</f>
        <v>N</v>
      </c>
      <c r="Y882" s="1287" t="str">
        <f>IF(ISNUMBER(SEARCH(kpi_catalog[[#Headers],[Campaign ID]],$Q882)),"Y","N")</f>
        <v>N</v>
      </c>
      <c r="Z882" s="1287" t="str">
        <f>IF(ISNUMBER(SEARCH(kpi_catalog[[#Headers],[Channel]],$Q882)),"Y","N")</f>
        <v>N</v>
      </c>
      <c r="AA882" s="1287" t="str">
        <f>IF(ISNUMBER(SEARCH(kpi_catalog[[#Headers],[Campaign ID]],$Q882)),"Y","N")</f>
        <v>N</v>
      </c>
      <c r="AB882" s="1287" t="str">
        <f>IF(ISNUMBER(SEARCH(kpi_catalog[[#Headers],[Campaign Name]],$Q882)),"Y","N")</f>
        <v>N</v>
      </c>
      <c r="AC882" s="1287" t="str">
        <f>IF(ISNUMBER(SEARCH(kpi_catalog[[#Headers],[Touchpoint]],$Q882)),"Y","N")</f>
        <v>N</v>
      </c>
      <c r="AD882" s="1287" t="str">
        <f>IF(ISNUMBER(SEARCH(kpi_catalog[[#Headers],[Campaign type]],$Q882)),"Y","N")</f>
        <v>N</v>
      </c>
      <c r="AE882" s="1287" t="str">
        <f>IF(ISNUMBER(SEARCH(kpi_catalog[[#Headers],[Product franchise]],$Q882)),"Y","N")</f>
        <v>N</v>
      </c>
      <c r="AF882" s="1287" t="str">
        <f>IF(ISNUMBER(SEARCH(kpi_catalog[[#Headers],[Product code]],$Q882)),"Y","N")</f>
        <v>N</v>
      </c>
      <c r="AG882" s="1330" t="s">
        <v>4629</v>
      </c>
      <c r="AH882" s="1289"/>
      <c r="AI882" s="1290"/>
      <c r="AJ882" s="1290"/>
    </row>
    <row r="883" spans="1:36" ht="30" customHeight="1">
      <c r="A883" s="1282">
        <v>881</v>
      </c>
      <c r="B883" s="1283" t="s">
        <v>5732</v>
      </c>
      <c r="C883" s="1296"/>
      <c r="D883" s="1343" t="s">
        <v>4443</v>
      </c>
      <c r="E883" s="1343" t="s">
        <v>6020</v>
      </c>
      <c r="F883" s="1291" t="s">
        <v>4928</v>
      </c>
      <c r="G883" s="1291" t="s">
        <v>4339</v>
      </c>
      <c r="H883" s="1291" t="s">
        <v>4413</v>
      </c>
      <c r="I883" s="1291" t="s">
        <v>70</v>
      </c>
      <c r="J883" s="1318" t="s">
        <v>4927</v>
      </c>
      <c r="K883" s="1291" t="s">
        <v>4346</v>
      </c>
      <c r="L883" s="1292" t="str">
        <f>IF(ISNUMBER(SEARCH(kpi_catalog[[#Headers],[Till Date]],K883)),"Y","N")</f>
        <v>N</v>
      </c>
      <c r="M883" s="1292" t="str">
        <f t="shared" si="24"/>
        <v>Y</v>
      </c>
      <c r="N883" s="1292" t="str">
        <f>IF(ISNUMBER(SEARCH(kpi_catalog[[#Headers],[YTD]],$K883)),"Y","N")</f>
        <v>Y</v>
      </c>
      <c r="O883" s="1292" t="str">
        <f>IF(ISNUMBER(SEARCH(kpi_catalog[[#Headers],[MTD]],$K883)),"Y","N")</f>
        <v>N</v>
      </c>
      <c r="P883" s="1292" t="str">
        <f>IF(ISNUMBER(SEARCH(kpi_catalog[[#Headers],[Selected period]],$K883)),"Y","N")</f>
        <v>N</v>
      </c>
      <c r="Q883" s="1293" t="s">
        <v>4923</v>
      </c>
      <c r="R883" s="1294" t="str">
        <f>IF(ISNUMBER(SEARCH(kpi_catalog[[#Headers],[Division]],$Q883)),"Y","N")</f>
        <v>Y</v>
      </c>
      <c r="S883" s="1294" t="str">
        <f>IF(ISNUMBER(SEARCH(kpi_catalog[[#Headers],[Brand]],$Q883)),"Y","N")</f>
        <v>Y</v>
      </c>
      <c r="T883" s="1294" t="str">
        <f>IF(ISNUMBER(SEARCH(kpi_catalog[[#Headers],[Acquisition Period]],$Q883)),"Y","N")</f>
        <v>N</v>
      </c>
      <c r="U883" s="1294" t="str">
        <f>IF(ISNUMBER(SEARCH(kpi_catalog[[#Headers],[Engager Type]],$Q883)),"Y","N")</f>
        <v>N</v>
      </c>
      <c r="V883" s="1294" t="str">
        <f>IF(ISNUMBER(SEARCH(kpi_catalog[[#Headers],[Buyer Type]],$Q883)),"Y","N")</f>
        <v>Y</v>
      </c>
      <c r="W883" s="1294" t="str">
        <f>IF(ISNUMBER(SEARCH(kpi_catalog[[#Headers],[Loyalty Filter]],$Q883)),"Y","N")</f>
        <v>N</v>
      </c>
      <c r="X883" s="1294" t="str">
        <f>IF(ISNUMBER(SEARCH(kpi_catalog[[#Headers],[Channel]],$Q883)),"Y","N")</f>
        <v>N</v>
      </c>
      <c r="Y883" s="1294" t="str">
        <f>IF(ISNUMBER(SEARCH(kpi_catalog[[#Headers],[Campaign ID]],$Q883)),"Y","N")</f>
        <v>N</v>
      </c>
      <c r="Z883" s="1294" t="str">
        <f>IF(ISNUMBER(SEARCH(kpi_catalog[[#Headers],[Channel]],$Q883)),"Y","N")</f>
        <v>N</v>
      </c>
      <c r="AA883" s="1294" t="str">
        <f>IF(ISNUMBER(SEARCH(kpi_catalog[[#Headers],[Campaign ID]],$Q883)),"Y","N")</f>
        <v>N</v>
      </c>
      <c r="AB883" s="1294" t="str">
        <f>IF(ISNUMBER(SEARCH(kpi_catalog[[#Headers],[Campaign Name]],$Q883)),"Y","N")</f>
        <v>N</v>
      </c>
      <c r="AC883" s="1294" t="str">
        <f>IF(ISNUMBER(SEARCH(kpi_catalog[[#Headers],[Touchpoint]],$Q883)),"Y","N")</f>
        <v>N</v>
      </c>
      <c r="AD883" s="1294" t="str">
        <f>IF(ISNUMBER(SEARCH(kpi_catalog[[#Headers],[Campaign type]],$Q883)),"Y","N")</f>
        <v>N</v>
      </c>
      <c r="AE883" s="1294" t="str">
        <f>IF(ISNUMBER(SEARCH(kpi_catalog[[#Headers],[Product franchise]],$Q883)),"Y","N")</f>
        <v>N</v>
      </c>
      <c r="AF883" s="1294" t="str">
        <f>IF(ISNUMBER(SEARCH(kpi_catalog[[#Headers],[Product code]],$Q883)),"Y","N")</f>
        <v>N</v>
      </c>
      <c r="AG883" s="1295" t="s">
        <v>4337</v>
      </c>
      <c r="AH883" s="1296"/>
      <c r="AI883" s="1297"/>
      <c r="AJ883" s="1297"/>
    </row>
    <row r="884" spans="1:36" ht="30" customHeight="1">
      <c r="A884" s="1282">
        <v>882</v>
      </c>
      <c r="B884" s="1283" t="s">
        <v>5732</v>
      </c>
      <c r="C884" s="1296"/>
      <c r="D884" s="1343" t="s">
        <v>4443</v>
      </c>
      <c r="E884" s="1343" t="s">
        <v>6020</v>
      </c>
      <c r="F884" s="1291" t="s">
        <v>4929</v>
      </c>
      <c r="G884" s="1291" t="s">
        <v>3368</v>
      </c>
      <c r="H884" s="1291" t="s">
        <v>4392</v>
      </c>
      <c r="I884" s="1291" t="s">
        <v>70</v>
      </c>
      <c r="J884" s="1318" t="s">
        <v>4927</v>
      </c>
      <c r="K884" s="1291" t="s">
        <v>4346</v>
      </c>
      <c r="L884" s="1292" t="str">
        <f>IF(ISNUMBER(SEARCH(kpi_catalog[[#Headers],[Till Date]],K884)),"Y","N")</f>
        <v>N</v>
      </c>
      <c r="M884" s="1292" t="str">
        <f t="shared" si="24"/>
        <v>Y</v>
      </c>
      <c r="N884" s="1292" t="str">
        <f>IF(ISNUMBER(SEARCH(kpi_catalog[[#Headers],[YTD]],$K884)),"Y","N")</f>
        <v>Y</v>
      </c>
      <c r="O884" s="1292" t="str">
        <f>IF(ISNUMBER(SEARCH(kpi_catalog[[#Headers],[MTD]],$K884)),"Y","N")</f>
        <v>N</v>
      </c>
      <c r="P884" s="1292" t="str">
        <f>IF(ISNUMBER(SEARCH(kpi_catalog[[#Headers],[Selected period]],$K884)),"Y","N")</f>
        <v>N</v>
      </c>
      <c r="Q884" s="1293" t="s">
        <v>4923</v>
      </c>
      <c r="R884" s="1294" t="str">
        <f>IF(ISNUMBER(SEARCH(kpi_catalog[[#Headers],[Division]],$Q884)),"Y","N")</f>
        <v>Y</v>
      </c>
      <c r="S884" s="1294" t="str">
        <f>IF(ISNUMBER(SEARCH(kpi_catalog[[#Headers],[Brand]],$Q884)),"Y","N")</f>
        <v>Y</v>
      </c>
      <c r="T884" s="1294" t="str">
        <f>IF(ISNUMBER(SEARCH(kpi_catalog[[#Headers],[Acquisition Period]],$Q884)),"Y","N")</f>
        <v>N</v>
      </c>
      <c r="U884" s="1294" t="str">
        <f>IF(ISNUMBER(SEARCH(kpi_catalog[[#Headers],[Engager Type]],$Q884)),"Y","N")</f>
        <v>N</v>
      </c>
      <c r="V884" s="1294" t="str">
        <f>IF(ISNUMBER(SEARCH(kpi_catalog[[#Headers],[Buyer Type]],$Q884)),"Y","N")</f>
        <v>Y</v>
      </c>
      <c r="W884" s="1294" t="str">
        <f>IF(ISNUMBER(SEARCH(kpi_catalog[[#Headers],[Loyalty Filter]],$Q884)),"Y","N")</f>
        <v>N</v>
      </c>
      <c r="X884" s="1294" t="str">
        <f>IF(ISNUMBER(SEARCH(kpi_catalog[[#Headers],[Channel]],$Q884)),"Y","N")</f>
        <v>N</v>
      </c>
      <c r="Y884" s="1294" t="str">
        <f>IF(ISNUMBER(SEARCH(kpi_catalog[[#Headers],[Campaign ID]],$Q884)),"Y","N")</f>
        <v>N</v>
      </c>
      <c r="Z884" s="1294" t="str">
        <f>IF(ISNUMBER(SEARCH(kpi_catalog[[#Headers],[Channel]],$Q884)),"Y","N")</f>
        <v>N</v>
      </c>
      <c r="AA884" s="1294" t="str">
        <f>IF(ISNUMBER(SEARCH(kpi_catalog[[#Headers],[Campaign ID]],$Q884)),"Y","N")</f>
        <v>N</v>
      </c>
      <c r="AB884" s="1294" t="str">
        <f>IF(ISNUMBER(SEARCH(kpi_catalog[[#Headers],[Campaign Name]],$Q884)),"Y","N")</f>
        <v>N</v>
      </c>
      <c r="AC884" s="1294" t="str">
        <f>IF(ISNUMBER(SEARCH(kpi_catalog[[#Headers],[Touchpoint]],$Q884)),"Y","N")</f>
        <v>N</v>
      </c>
      <c r="AD884" s="1294" t="str">
        <f>IF(ISNUMBER(SEARCH(kpi_catalog[[#Headers],[Campaign type]],$Q884)),"Y","N")</f>
        <v>N</v>
      </c>
      <c r="AE884" s="1294" t="str">
        <f>IF(ISNUMBER(SEARCH(kpi_catalog[[#Headers],[Product franchise]],$Q884)),"Y","N")</f>
        <v>N</v>
      </c>
      <c r="AF884" s="1294" t="str">
        <f>IF(ISNUMBER(SEARCH(kpi_catalog[[#Headers],[Product code]],$Q884)),"Y","N")</f>
        <v>N</v>
      </c>
      <c r="AG884" s="1295" t="s">
        <v>4337</v>
      </c>
      <c r="AH884" s="1296"/>
      <c r="AI884" s="1297"/>
      <c r="AJ884" s="1297"/>
    </row>
    <row r="885" spans="1:36" ht="30" customHeight="1">
      <c r="A885" s="1282">
        <v>883</v>
      </c>
      <c r="B885" s="1283" t="s">
        <v>5732</v>
      </c>
      <c r="C885" s="1296"/>
      <c r="D885" s="1343" t="s">
        <v>4443</v>
      </c>
      <c r="E885" s="1343" t="s">
        <v>6020</v>
      </c>
      <c r="F885" s="1291" t="s">
        <v>4930</v>
      </c>
      <c r="G885" s="1291" t="s">
        <v>3368</v>
      </c>
      <c r="H885" s="1291" t="s">
        <v>4392</v>
      </c>
      <c r="I885" s="1291" t="s">
        <v>70</v>
      </c>
      <c r="J885" s="1318" t="s">
        <v>4927</v>
      </c>
      <c r="K885" s="1291" t="s">
        <v>4346</v>
      </c>
      <c r="L885" s="1292" t="str">
        <f>IF(ISNUMBER(SEARCH(kpi_catalog[[#Headers],[Till Date]],K885)),"Y","N")</f>
        <v>N</v>
      </c>
      <c r="M885" s="1292" t="str">
        <f t="shared" si="24"/>
        <v>Y</v>
      </c>
      <c r="N885" s="1292" t="str">
        <f>IF(ISNUMBER(SEARCH(kpi_catalog[[#Headers],[YTD]],$K885)),"Y","N")</f>
        <v>Y</v>
      </c>
      <c r="O885" s="1292" t="str">
        <f>IF(ISNUMBER(SEARCH(kpi_catalog[[#Headers],[MTD]],$K885)),"Y","N")</f>
        <v>N</v>
      </c>
      <c r="P885" s="1292" t="str">
        <f>IF(ISNUMBER(SEARCH(kpi_catalog[[#Headers],[Selected period]],$K885)),"Y","N")</f>
        <v>N</v>
      </c>
      <c r="Q885" s="1293" t="s">
        <v>4923</v>
      </c>
      <c r="R885" s="1294" t="str">
        <f>IF(ISNUMBER(SEARCH(kpi_catalog[[#Headers],[Division]],$Q885)),"Y","N")</f>
        <v>Y</v>
      </c>
      <c r="S885" s="1294" t="str">
        <f>IF(ISNUMBER(SEARCH(kpi_catalog[[#Headers],[Brand]],$Q885)),"Y","N")</f>
        <v>Y</v>
      </c>
      <c r="T885" s="1294" t="str">
        <f>IF(ISNUMBER(SEARCH(kpi_catalog[[#Headers],[Acquisition Period]],$Q885)),"Y","N")</f>
        <v>N</v>
      </c>
      <c r="U885" s="1294" t="str">
        <f>IF(ISNUMBER(SEARCH(kpi_catalog[[#Headers],[Engager Type]],$Q885)),"Y","N")</f>
        <v>N</v>
      </c>
      <c r="V885" s="1294" t="str">
        <f>IF(ISNUMBER(SEARCH(kpi_catalog[[#Headers],[Buyer Type]],$Q885)),"Y","N")</f>
        <v>Y</v>
      </c>
      <c r="W885" s="1294" t="str">
        <f>IF(ISNUMBER(SEARCH(kpi_catalog[[#Headers],[Loyalty Filter]],$Q885)),"Y","N")</f>
        <v>N</v>
      </c>
      <c r="X885" s="1294" t="str">
        <f>IF(ISNUMBER(SEARCH(kpi_catalog[[#Headers],[Channel]],$Q885)),"Y","N")</f>
        <v>N</v>
      </c>
      <c r="Y885" s="1294" t="str">
        <f>IF(ISNUMBER(SEARCH(kpi_catalog[[#Headers],[Campaign ID]],$Q885)),"Y","N")</f>
        <v>N</v>
      </c>
      <c r="Z885" s="1294" t="str">
        <f>IF(ISNUMBER(SEARCH(kpi_catalog[[#Headers],[Channel]],$Q885)),"Y","N")</f>
        <v>N</v>
      </c>
      <c r="AA885" s="1294" t="str">
        <f>IF(ISNUMBER(SEARCH(kpi_catalog[[#Headers],[Campaign ID]],$Q885)),"Y","N")</f>
        <v>N</v>
      </c>
      <c r="AB885" s="1294" t="str">
        <f>IF(ISNUMBER(SEARCH(kpi_catalog[[#Headers],[Campaign Name]],$Q885)),"Y","N")</f>
        <v>N</v>
      </c>
      <c r="AC885" s="1294" t="str">
        <f>IF(ISNUMBER(SEARCH(kpi_catalog[[#Headers],[Touchpoint]],$Q885)),"Y","N")</f>
        <v>N</v>
      </c>
      <c r="AD885" s="1294" t="str">
        <f>IF(ISNUMBER(SEARCH(kpi_catalog[[#Headers],[Campaign type]],$Q885)),"Y","N")</f>
        <v>N</v>
      </c>
      <c r="AE885" s="1294" t="str">
        <f>IF(ISNUMBER(SEARCH(kpi_catalog[[#Headers],[Product franchise]],$Q885)),"Y","N")</f>
        <v>N</v>
      </c>
      <c r="AF885" s="1294" t="str">
        <f>IF(ISNUMBER(SEARCH(kpi_catalog[[#Headers],[Product code]],$Q885)),"Y","N")</f>
        <v>N</v>
      </c>
      <c r="AG885" s="1295" t="s">
        <v>4337</v>
      </c>
      <c r="AH885" s="1296"/>
      <c r="AI885" s="1297"/>
      <c r="AJ885" s="1297"/>
    </row>
    <row r="886" spans="1:36" ht="30" customHeight="1">
      <c r="A886" s="1282">
        <v>884</v>
      </c>
      <c r="B886" s="1283" t="s">
        <v>5732</v>
      </c>
      <c r="C886" s="1296"/>
      <c r="D886" s="1343" t="s">
        <v>4443</v>
      </c>
      <c r="E886" s="1343" t="s">
        <v>6020</v>
      </c>
      <c r="F886" s="1291" t="s">
        <v>4931</v>
      </c>
      <c r="G886" s="1291" t="s">
        <v>4339</v>
      </c>
      <c r="H886" s="1291" t="s">
        <v>4392</v>
      </c>
      <c r="I886" s="1291" t="s">
        <v>70</v>
      </c>
      <c r="J886" s="1318" t="s">
        <v>4927</v>
      </c>
      <c r="K886" s="1291" t="s">
        <v>4346</v>
      </c>
      <c r="L886" s="1292" t="str">
        <f>IF(ISNUMBER(SEARCH(kpi_catalog[[#Headers],[Till Date]],K886)),"Y","N")</f>
        <v>N</v>
      </c>
      <c r="M886" s="1292" t="str">
        <f t="shared" si="24"/>
        <v>Y</v>
      </c>
      <c r="N886" s="1292" t="str">
        <f>IF(ISNUMBER(SEARCH(kpi_catalog[[#Headers],[YTD]],$K886)),"Y","N")</f>
        <v>Y</v>
      </c>
      <c r="O886" s="1292" t="str">
        <f>IF(ISNUMBER(SEARCH(kpi_catalog[[#Headers],[MTD]],$K886)),"Y","N")</f>
        <v>N</v>
      </c>
      <c r="P886" s="1292" t="str">
        <f>IF(ISNUMBER(SEARCH(kpi_catalog[[#Headers],[Selected period]],$K886)),"Y","N")</f>
        <v>N</v>
      </c>
      <c r="Q886" s="1293" t="s">
        <v>4923</v>
      </c>
      <c r="R886" s="1294" t="str">
        <f>IF(ISNUMBER(SEARCH(kpi_catalog[[#Headers],[Division]],$Q886)),"Y","N")</f>
        <v>Y</v>
      </c>
      <c r="S886" s="1294" t="str">
        <f>IF(ISNUMBER(SEARCH(kpi_catalog[[#Headers],[Brand]],$Q886)),"Y","N")</f>
        <v>Y</v>
      </c>
      <c r="T886" s="1294" t="str">
        <f>IF(ISNUMBER(SEARCH(kpi_catalog[[#Headers],[Acquisition Period]],$Q886)),"Y","N")</f>
        <v>N</v>
      </c>
      <c r="U886" s="1294" t="str">
        <f>IF(ISNUMBER(SEARCH(kpi_catalog[[#Headers],[Engager Type]],$Q886)),"Y","N")</f>
        <v>N</v>
      </c>
      <c r="V886" s="1294" t="str">
        <f>IF(ISNUMBER(SEARCH(kpi_catalog[[#Headers],[Buyer Type]],$Q886)),"Y","N")</f>
        <v>Y</v>
      </c>
      <c r="W886" s="1294" t="str">
        <f>IF(ISNUMBER(SEARCH(kpi_catalog[[#Headers],[Loyalty Filter]],$Q886)),"Y","N")</f>
        <v>N</v>
      </c>
      <c r="X886" s="1294" t="str">
        <f>IF(ISNUMBER(SEARCH(kpi_catalog[[#Headers],[Channel]],$Q886)),"Y","N")</f>
        <v>N</v>
      </c>
      <c r="Y886" s="1294" t="str">
        <f>IF(ISNUMBER(SEARCH(kpi_catalog[[#Headers],[Campaign ID]],$Q886)),"Y","N")</f>
        <v>N</v>
      </c>
      <c r="Z886" s="1294" t="str">
        <f>IF(ISNUMBER(SEARCH(kpi_catalog[[#Headers],[Channel]],$Q886)),"Y","N")</f>
        <v>N</v>
      </c>
      <c r="AA886" s="1294" t="str">
        <f>IF(ISNUMBER(SEARCH(kpi_catalog[[#Headers],[Campaign ID]],$Q886)),"Y","N")</f>
        <v>N</v>
      </c>
      <c r="AB886" s="1294" t="str">
        <f>IF(ISNUMBER(SEARCH(kpi_catalog[[#Headers],[Campaign Name]],$Q886)),"Y","N")</f>
        <v>N</v>
      </c>
      <c r="AC886" s="1294" t="str">
        <f>IF(ISNUMBER(SEARCH(kpi_catalog[[#Headers],[Touchpoint]],$Q886)),"Y","N")</f>
        <v>N</v>
      </c>
      <c r="AD886" s="1294" t="str">
        <f>IF(ISNUMBER(SEARCH(kpi_catalog[[#Headers],[Campaign type]],$Q886)),"Y","N")</f>
        <v>N</v>
      </c>
      <c r="AE886" s="1294" t="str">
        <f>IF(ISNUMBER(SEARCH(kpi_catalog[[#Headers],[Product franchise]],$Q886)),"Y","N")</f>
        <v>N</v>
      </c>
      <c r="AF886" s="1294" t="str">
        <f>IF(ISNUMBER(SEARCH(kpi_catalog[[#Headers],[Product code]],$Q886)),"Y","N")</f>
        <v>N</v>
      </c>
      <c r="AG886" s="1295" t="s">
        <v>4337</v>
      </c>
      <c r="AH886" s="1296"/>
      <c r="AI886" s="1297"/>
      <c r="AJ886" s="1297"/>
    </row>
    <row r="887" spans="1:36" ht="30" customHeight="1">
      <c r="A887" s="1282">
        <v>885</v>
      </c>
      <c r="B887" s="1283" t="s">
        <v>5732</v>
      </c>
      <c r="C887" s="1296"/>
      <c r="D887" s="1323" t="s">
        <v>5770</v>
      </c>
      <c r="E887" s="1323" t="s">
        <v>5012</v>
      </c>
      <c r="F887" s="1291" t="s">
        <v>4932</v>
      </c>
      <c r="G887" s="1291" t="s">
        <v>3368</v>
      </c>
      <c r="H887" s="1291" t="s">
        <v>4413</v>
      </c>
      <c r="I887" s="1291" t="s">
        <v>70</v>
      </c>
      <c r="J887" s="1318" t="s">
        <v>4927</v>
      </c>
      <c r="K887" s="1291" t="s">
        <v>4346</v>
      </c>
      <c r="L887" s="1292" t="str">
        <f>IF(ISNUMBER(SEARCH(kpi_catalog[[#Headers],[Till Date]],K887)),"Y","N")</f>
        <v>N</v>
      </c>
      <c r="M887" s="1292" t="str">
        <f t="shared" si="24"/>
        <v>Y</v>
      </c>
      <c r="N887" s="1292" t="str">
        <f>IF(ISNUMBER(SEARCH(kpi_catalog[[#Headers],[YTD]],$K887)),"Y","N")</f>
        <v>Y</v>
      </c>
      <c r="O887" s="1292" t="str">
        <f>IF(ISNUMBER(SEARCH(kpi_catalog[[#Headers],[MTD]],$K887)),"Y","N")</f>
        <v>N</v>
      </c>
      <c r="P887" s="1292" t="str">
        <f>IF(ISNUMBER(SEARCH(kpi_catalog[[#Headers],[Selected period]],$K887)),"Y","N")</f>
        <v>N</v>
      </c>
      <c r="Q887" s="1293" t="s">
        <v>4923</v>
      </c>
      <c r="R887" s="1294" t="str">
        <f>IF(ISNUMBER(SEARCH(kpi_catalog[[#Headers],[Division]],$Q887)),"Y","N")</f>
        <v>Y</v>
      </c>
      <c r="S887" s="1294" t="str">
        <f>IF(ISNUMBER(SEARCH(kpi_catalog[[#Headers],[Brand]],$Q887)),"Y","N")</f>
        <v>Y</v>
      </c>
      <c r="T887" s="1294" t="str">
        <f>IF(ISNUMBER(SEARCH(kpi_catalog[[#Headers],[Acquisition Period]],$Q887)),"Y","N")</f>
        <v>N</v>
      </c>
      <c r="U887" s="1294" t="str">
        <f>IF(ISNUMBER(SEARCH(kpi_catalog[[#Headers],[Engager Type]],$Q887)),"Y","N")</f>
        <v>N</v>
      </c>
      <c r="V887" s="1294" t="str">
        <f>IF(ISNUMBER(SEARCH(kpi_catalog[[#Headers],[Buyer Type]],$Q887)),"Y","N")</f>
        <v>Y</v>
      </c>
      <c r="W887" s="1294" t="str">
        <f>IF(ISNUMBER(SEARCH(kpi_catalog[[#Headers],[Loyalty Filter]],$Q887)),"Y","N")</f>
        <v>N</v>
      </c>
      <c r="X887" s="1294" t="str">
        <f>IF(ISNUMBER(SEARCH(kpi_catalog[[#Headers],[Channel]],$Q887)),"Y","N")</f>
        <v>N</v>
      </c>
      <c r="Y887" s="1294" t="str">
        <f>IF(ISNUMBER(SEARCH(kpi_catalog[[#Headers],[Campaign ID]],$Q887)),"Y","N")</f>
        <v>N</v>
      </c>
      <c r="Z887" s="1294" t="str">
        <f>IF(ISNUMBER(SEARCH(kpi_catalog[[#Headers],[Channel]],$Q887)),"Y","N")</f>
        <v>N</v>
      </c>
      <c r="AA887" s="1294" t="str">
        <f>IF(ISNUMBER(SEARCH(kpi_catalog[[#Headers],[Campaign ID]],$Q887)),"Y","N")</f>
        <v>N</v>
      </c>
      <c r="AB887" s="1294" t="str">
        <f>IF(ISNUMBER(SEARCH(kpi_catalog[[#Headers],[Campaign Name]],$Q887)),"Y","N")</f>
        <v>N</v>
      </c>
      <c r="AC887" s="1294" t="str">
        <f>IF(ISNUMBER(SEARCH(kpi_catalog[[#Headers],[Touchpoint]],$Q887)),"Y","N")</f>
        <v>N</v>
      </c>
      <c r="AD887" s="1294" t="str">
        <f>IF(ISNUMBER(SEARCH(kpi_catalog[[#Headers],[Campaign type]],$Q887)),"Y","N")</f>
        <v>N</v>
      </c>
      <c r="AE887" s="1294" t="str">
        <f>IF(ISNUMBER(SEARCH(kpi_catalog[[#Headers],[Product franchise]],$Q887)),"Y","N")</f>
        <v>N</v>
      </c>
      <c r="AF887" s="1294" t="str">
        <f>IF(ISNUMBER(SEARCH(kpi_catalog[[#Headers],[Product code]],$Q887)),"Y","N")</f>
        <v>N</v>
      </c>
      <c r="AG887" s="1326" t="s">
        <v>4933</v>
      </c>
      <c r="AH887" s="1296"/>
      <c r="AI887" s="1297"/>
      <c r="AJ887" s="1297"/>
    </row>
    <row r="888" spans="1:36" ht="30" customHeight="1">
      <c r="A888" s="1282">
        <v>886</v>
      </c>
      <c r="B888" s="1283" t="s">
        <v>5732</v>
      </c>
      <c r="C888" s="1296"/>
      <c r="D888" s="1323" t="s">
        <v>5770</v>
      </c>
      <c r="E888" s="1323" t="s">
        <v>5012</v>
      </c>
      <c r="F888" s="1291" t="s">
        <v>4934</v>
      </c>
      <c r="G888" s="1291" t="s">
        <v>4339</v>
      </c>
      <c r="H888" s="1291" t="s">
        <v>4413</v>
      </c>
      <c r="I888" s="1291" t="s">
        <v>70</v>
      </c>
      <c r="J888" s="1318" t="s">
        <v>4927</v>
      </c>
      <c r="K888" s="1291" t="s">
        <v>4346</v>
      </c>
      <c r="L888" s="1292" t="str">
        <f>IF(ISNUMBER(SEARCH(kpi_catalog[[#Headers],[Till Date]],K888)),"Y","N")</f>
        <v>N</v>
      </c>
      <c r="M888" s="1292" t="str">
        <f t="shared" si="24"/>
        <v>Y</v>
      </c>
      <c r="N888" s="1292" t="str">
        <f>IF(ISNUMBER(SEARCH(kpi_catalog[[#Headers],[YTD]],$K888)),"Y","N")</f>
        <v>Y</v>
      </c>
      <c r="O888" s="1292" t="str">
        <f>IF(ISNUMBER(SEARCH(kpi_catalog[[#Headers],[MTD]],$K888)),"Y","N")</f>
        <v>N</v>
      </c>
      <c r="P888" s="1292" t="str">
        <f>IF(ISNUMBER(SEARCH(kpi_catalog[[#Headers],[Selected period]],$K888)),"Y","N")</f>
        <v>N</v>
      </c>
      <c r="Q888" s="1293" t="s">
        <v>4923</v>
      </c>
      <c r="R888" s="1294" t="str">
        <f>IF(ISNUMBER(SEARCH(kpi_catalog[[#Headers],[Division]],$Q888)),"Y","N")</f>
        <v>Y</v>
      </c>
      <c r="S888" s="1294" t="str">
        <f>IF(ISNUMBER(SEARCH(kpi_catalog[[#Headers],[Brand]],$Q888)),"Y","N")</f>
        <v>Y</v>
      </c>
      <c r="T888" s="1294" t="str">
        <f>IF(ISNUMBER(SEARCH(kpi_catalog[[#Headers],[Acquisition Period]],$Q888)),"Y","N")</f>
        <v>N</v>
      </c>
      <c r="U888" s="1294" t="str">
        <f>IF(ISNUMBER(SEARCH(kpi_catalog[[#Headers],[Engager Type]],$Q888)),"Y","N")</f>
        <v>N</v>
      </c>
      <c r="V888" s="1294" t="str">
        <f>IF(ISNUMBER(SEARCH(kpi_catalog[[#Headers],[Buyer Type]],$Q888)),"Y","N")</f>
        <v>Y</v>
      </c>
      <c r="W888" s="1294" t="str">
        <f>IF(ISNUMBER(SEARCH(kpi_catalog[[#Headers],[Loyalty Filter]],$Q888)),"Y","N")</f>
        <v>N</v>
      </c>
      <c r="X888" s="1294" t="str">
        <f>IF(ISNUMBER(SEARCH(kpi_catalog[[#Headers],[Channel]],$Q888)),"Y","N")</f>
        <v>N</v>
      </c>
      <c r="Y888" s="1294" t="str">
        <f>IF(ISNUMBER(SEARCH(kpi_catalog[[#Headers],[Campaign ID]],$Q888)),"Y","N")</f>
        <v>N</v>
      </c>
      <c r="Z888" s="1294" t="str">
        <f>IF(ISNUMBER(SEARCH(kpi_catalog[[#Headers],[Channel]],$Q888)),"Y","N")</f>
        <v>N</v>
      </c>
      <c r="AA888" s="1294" t="str">
        <f>IF(ISNUMBER(SEARCH(kpi_catalog[[#Headers],[Campaign ID]],$Q888)),"Y","N")</f>
        <v>N</v>
      </c>
      <c r="AB888" s="1294" t="str">
        <f>IF(ISNUMBER(SEARCH(kpi_catalog[[#Headers],[Campaign Name]],$Q888)),"Y","N")</f>
        <v>N</v>
      </c>
      <c r="AC888" s="1294" t="str">
        <f>IF(ISNUMBER(SEARCH(kpi_catalog[[#Headers],[Touchpoint]],$Q888)),"Y","N")</f>
        <v>N</v>
      </c>
      <c r="AD888" s="1294" t="str">
        <f>IF(ISNUMBER(SEARCH(kpi_catalog[[#Headers],[Campaign type]],$Q888)),"Y","N")</f>
        <v>N</v>
      </c>
      <c r="AE888" s="1294" t="str">
        <f>IF(ISNUMBER(SEARCH(kpi_catalog[[#Headers],[Product franchise]],$Q888)),"Y","N")</f>
        <v>N</v>
      </c>
      <c r="AF888" s="1294" t="str">
        <f>IF(ISNUMBER(SEARCH(kpi_catalog[[#Headers],[Product code]],$Q888)),"Y","N")</f>
        <v>N</v>
      </c>
      <c r="AG888" s="1295" t="s">
        <v>4337</v>
      </c>
      <c r="AH888" s="1296"/>
      <c r="AI888" s="1297"/>
      <c r="AJ888" s="1297"/>
    </row>
    <row r="889" spans="1:36" ht="30" customHeight="1">
      <c r="A889" s="1282">
        <v>887</v>
      </c>
      <c r="B889" s="1283" t="s">
        <v>5732</v>
      </c>
      <c r="C889" s="1296"/>
      <c r="D889" s="1323" t="s">
        <v>5770</v>
      </c>
      <c r="E889" s="1323" t="s">
        <v>5012</v>
      </c>
      <c r="F889" s="1291" t="s">
        <v>4935</v>
      </c>
      <c r="G889" s="1291" t="s">
        <v>3368</v>
      </c>
      <c r="H889" s="1291" t="s">
        <v>4392</v>
      </c>
      <c r="I889" s="1291" t="s">
        <v>70</v>
      </c>
      <c r="J889" s="1318" t="s">
        <v>4927</v>
      </c>
      <c r="K889" s="1291" t="s">
        <v>4346</v>
      </c>
      <c r="L889" s="1292" t="str">
        <f>IF(ISNUMBER(SEARCH(kpi_catalog[[#Headers],[Till Date]],K889)),"Y","N")</f>
        <v>N</v>
      </c>
      <c r="M889" s="1292" t="str">
        <f t="shared" si="24"/>
        <v>Y</v>
      </c>
      <c r="N889" s="1292" t="str">
        <f>IF(ISNUMBER(SEARCH(kpi_catalog[[#Headers],[YTD]],$K889)),"Y","N")</f>
        <v>Y</v>
      </c>
      <c r="O889" s="1292" t="str">
        <f>IF(ISNUMBER(SEARCH(kpi_catalog[[#Headers],[MTD]],$K889)),"Y","N")</f>
        <v>N</v>
      </c>
      <c r="P889" s="1292" t="str">
        <f>IF(ISNUMBER(SEARCH(kpi_catalog[[#Headers],[Selected period]],$K889)),"Y","N")</f>
        <v>N</v>
      </c>
      <c r="Q889" s="1293" t="s">
        <v>4923</v>
      </c>
      <c r="R889" s="1294" t="str">
        <f>IF(ISNUMBER(SEARCH(kpi_catalog[[#Headers],[Division]],$Q889)),"Y","N")</f>
        <v>Y</v>
      </c>
      <c r="S889" s="1294" t="str">
        <f>IF(ISNUMBER(SEARCH(kpi_catalog[[#Headers],[Brand]],$Q889)),"Y","N")</f>
        <v>Y</v>
      </c>
      <c r="T889" s="1294" t="str">
        <f>IF(ISNUMBER(SEARCH(kpi_catalog[[#Headers],[Acquisition Period]],$Q889)),"Y","N")</f>
        <v>N</v>
      </c>
      <c r="U889" s="1294" t="str">
        <f>IF(ISNUMBER(SEARCH(kpi_catalog[[#Headers],[Engager Type]],$Q889)),"Y","N")</f>
        <v>N</v>
      </c>
      <c r="V889" s="1294" t="str">
        <f>IF(ISNUMBER(SEARCH(kpi_catalog[[#Headers],[Buyer Type]],$Q889)),"Y","N")</f>
        <v>Y</v>
      </c>
      <c r="W889" s="1294" t="str">
        <f>IF(ISNUMBER(SEARCH(kpi_catalog[[#Headers],[Loyalty Filter]],$Q889)),"Y","N")</f>
        <v>N</v>
      </c>
      <c r="X889" s="1294" t="str">
        <f>IF(ISNUMBER(SEARCH(kpi_catalog[[#Headers],[Channel]],$Q889)),"Y","N")</f>
        <v>N</v>
      </c>
      <c r="Y889" s="1294" t="str">
        <f>IF(ISNUMBER(SEARCH(kpi_catalog[[#Headers],[Campaign ID]],$Q889)),"Y","N")</f>
        <v>N</v>
      </c>
      <c r="Z889" s="1294" t="str">
        <f>IF(ISNUMBER(SEARCH(kpi_catalog[[#Headers],[Channel]],$Q889)),"Y","N")</f>
        <v>N</v>
      </c>
      <c r="AA889" s="1294" t="str">
        <f>IF(ISNUMBER(SEARCH(kpi_catalog[[#Headers],[Campaign ID]],$Q889)),"Y","N")</f>
        <v>N</v>
      </c>
      <c r="AB889" s="1294" t="str">
        <f>IF(ISNUMBER(SEARCH(kpi_catalog[[#Headers],[Campaign Name]],$Q889)),"Y","N")</f>
        <v>N</v>
      </c>
      <c r="AC889" s="1294" t="str">
        <f>IF(ISNUMBER(SEARCH(kpi_catalog[[#Headers],[Touchpoint]],$Q889)),"Y","N")</f>
        <v>N</v>
      </c>
      <c r="AD889" s="1294" t="str">
        <f>IF(ISNUMBER(SEARCH(kpi_catalog[[#Headers],[Campaign type]],$Q889)),"Y","N")</f>
        <v>N</v>
      </c>
      <c r="AE889" s="1294" t="str">
        <f>IF(ISNUMBER(SEARCH(kpi_catalog[[#Headers],[Product franchise]],$Q889)),"Y","N")</f>
        <v>N</v>
      </c>
      <c r="AF889" s="1294" t="str">
        <f>IF(ISNUMBER(SEARCH(kpi_catalog[[#Headers],[Product code]],$Q889)),"Y","N")</f>
        <v>N</v>
      </c>
      <c r="AG889" s="1295" t="s">
        <v>4337</v>
      </c>
      <c r="AH889" s="1296"/>
      <c r="AI889" s="1297"/>
      <c r="AJ889" s="1297"/>
    </row>
    <row r="890" spans="1:36" ht="30" customHeight="1">
      <c r="A890" s="1282">
        <v>888</v>
      </c>
      <c r="B890" s="1283" t="s">
        <v>5732</v>
      </c>
      <c r="C890" s="1296"/>
      <c r="D890" s="1323" t="s">
        <v>5770</v>
      </c>
      <c r="E890" s="1323" t="s">
        <v>5012</v>
      </c>
      <c r="F890" s="1291" t="s">
        <v>4936</v>
      </c>
      <c r="G890" s="1291" t="s">
        <v>3368</v>
      </c>
      <c r="H890" s="1291" t="s">
        <v>4392</v>
      </c>
      <c r="I890" s="1291" t="s">
        <v>70</v>
      </c>
      <c r="J890" s="1318" t="s">
        <v>4927</v>
      </c>
      <c r="K890" s="1291" t="s">
        <v>4346</v>
      </c>
      <c r="L890" s="1292" t="str">
        <f>IF(ISNUMBER(SEARCH(kpi_catalog[[#Headers],[Till Date]],K890)),"Y","N")</f>
        <v>N</v>
      </c>
      <c r="M890" s="1292" t="str">
        <f t="shared" si="24"/>
        <v>Y</v>
      </c>
      <c r="N890" s="1292" t="str">
        <f>IF(ISNUMBER(SEARCH(kpi_catalog[[#Headers],[YTD]],$K890)),"Y","N")</f>
        <v>Y</v>
      </c>
      <c r="O890" s="1292" t="str">
        <f>IF(ISNUMBER(SEARCH(kpi_catalog[[#Headers],[MTD]],$K890)),"Y","N")</f>
        <v>N</v>
      </c>
      <c r="P890" s="1292" t="str">
        <f>IF(ISNUMBER(SEARCH(kpi_catalog[[#Headers],[Selected period]],$K890)),"Y","N")</f>
        <v>N</v>
      </c>
      <c r="Q890" s="1293" t="s">
        <v>4923</v>
      </c>
      <c r="R890" s="1294" t="str">
        <f>IF(ISNUMBER(SEARCH(kpi_catalog[[#Headers],[Division]],$Q890)),"Y","N")</f>
        <v>Y</v>
      </c>
      <c r="S890" s="1294" t="str">
        <f>IF(ISNUMBER(SEARCH(kpi_catalog[[#Headers],[Brand]],$Q890)),"Y","N")</f>
        <v>Y</v>
      </c>
      <c r="T890" s="1294" t="str">
        <f>IF(ISNUMBER(SEARCH(kpi_catalog[[#Headers],[Acquisition Period]],$Q890)),"Y","N")</f>
        <v>N</v>
      </c>
      <c r="U890" s="1294" t="str">
        <f>IF(ISNUMBER(SEARCH(kpi_catalog[[#Headers],[Engager Type]],$Q890)),"Y","N")</f>
        <v>N</v>
      </c>
      <c r="V890" s="1294" t="str">
        <f>IF(ISNUMBER(SEARCH(kpi_catalog[[#Headers],[Buyer Type]],$Q890)),"Y","N")</f>
        <v>Y</v>
      </c>
      <c r="W890" s="1294" t="str">
        <f>IF(ISNUMBER(SEARCH(kpi_catalog[[#Headers],[Loyalty Filter]],$Q890)),"Y","N")</f>
        <v>N</v>
      </c>
      <c r="X890" s="1294" t="str">
        <f>IF(ISNUMBER(SEARCH(kpi_catalog[[#Headers],[Channel]],$Q890)),"Y","N")</f>
        <v>N</v>
      </c>
      <c r="Y890" s="1294" t="str">
        <f>IF(ISNUMBER(SEARCH(kpi_catalog[[#Headers],[Campaign ID]],$Q890)),"Y","N")</f>
        <v>N</v>
      </c>
      <c r="Z890" s="1294" t="str">
        <f>IF(ISNUMBER(SEARCH(kpi_catalog[[#Headers],[Channel]],$Q890)),"Y","N")</f>
        <v>N</v>
      </c>
      <c r="AA890" s="1294" t="str">
        <f>IF(ISNUMBER(SEARCH(kpi_catalog[[#Headers],[Campaign ID]],$Q890)),"Y","N")</f>
        <v>N</v>
      </c>
      <c r="AB890" s="1294" t="str">
        <f>IF(ISNUMBER(SEARCH(kpi_catalog[[#Headers],[Campaign Name]],$Q890)),"Y","N")</f>
        <v>N</v>
      </c>
      <c r="AC890" s="1294" t="str">
        <f>IF(ISNUMBER(SEARCH(kpi_catalog[[#Headers],[Touchpoint]],$Q890)),"Y","N")</f>
        <v>N</v>
      </c>
      <c r="AD890" s="1294" t="str">
        <f>IF(ISNUMBER(SEARCH(kpi_catalog[[#Headers],[Campaign type]],$Q890)),"Y","N")</f>
        <v>N</v>
      </c>
      <c r="AE890" s="1294" t="str">
        <f>IF(ISNUMBER(SEARCH(kpi_catalog[[#Headers],[Product franchise]],$Q890)),"Y","N")</f>
        <v>N</v>
      </c>
      <c r="AF890" s="1294" t="str">
        <f>IF(ISNUMBER(SEARCH(kpi_catalog[[#Headers],[Product code]],$Q890)),"Y","N")</f>
        <v>N</v>
      </c>
      <c r="AG890" s="1295" t="s">
        <v>4337</v>
      </c>
      <c r="AH890" s="1296"/>
      <c r="AI890" s="1297"/>
      <c r="AJ890" s="1297"/>
    </row>
    <row r="891" spans="1:36" ht="30" customHeight="1">
      <c r="A891" s="1282">
        <v>889</v>
      </c>
      <c r="B891" s="1283" t="s">
        <v>5732</v>
      </c>
      <c r="C891" s="1296"/>
      <c r="D891" s="1323" t="s">
        <v>5770</v>
      </c>
      <c r="E891" s="1323" t="s">
        <v>5012</v>
      </c>
      <c r="F891" s="1291" t="s">
        <v>4937</v>
      </c>
      <c r="G891" s="1291" t="s">
        <v>4339</v>
      </c>
      <c r="H891" s="1291" t="s">
        <v>4392</v>
      </c>
      <c r="I891" s="1291" t="s">
        <v>70</v>
      </c>
      <c r="J891" s="1318" t="s">
        <v>4927</v>
      </c>
      <c r="K891" s="1291" t="s">
        <v>4346</v>
      </c>
      <c r="L891" s="1292" t="str">
        <f>IF(ISNUMBER(SEARCH(kpi_catalog[[#Headers],[Till Date]],K891)),"Y","N")</f>
        <v>N</v>
      </c>
      <c r="M891" s="1292" t="str">
        <f t="shared" si="24"/>
        <v>Y</v>
      </c>
      <c r="N891" s="1292" t="str">
        <f>IF(ISNUMBER(SEARCH(kpi_catalog[[#Headers],[YTD]],$K891)),"Y","N")</f>
        <v>Y</v>
      </c>
      <c r="O891" s="1292" t="str">
        <f>IF(ISNUMBER(SEARCH(kpi_catalog[[#Headers],[MTD]],$K891)),"Y","N")</f>
        <v>N</v>
      </c>
      <c r="P891" s="1292" t="str">
        <f>IF(ISNUMBER(SEARCH(kpi_catalog[[#Headers],[Selected period]],$K891)),"Y","N")</f>
        <v>N</v>
      </c>
      <c r="Q891" s="1293" t="s">
        <v>4923</v>
      </c>
      <c r="R891" s="1294" t="str">
        <f>IF(ISNUMBER(SEARCH(kpi_catalog[[#Headers],[Division]],$Q891)),"Y","N")</f>
        <v>Y</v>
      </c>
      <c r="S891" s="1294" t="str">
        <f>IF(ISNUMBER(SEARCH(kpi_catalog[[#Headers],[Brand]],$Q891)),"Y","N")</f>
        <v>Y</v>
      </c>
      <c r="T891" s="1294" t="str">
        <f>IF(ISNUMBER(SEARCH(kpi_catalog[[#Headers],[Acquisition Period]],$Q891)),"Y","N")</f>
        <v>N</v>
      </c>
      <c r="U891" s="1294" t="str">
        <f>IF(ISNUMBER(SEARCH(kpi_catalog[[#Headers],[Engager Type]],$Q891)),"Y","N")</f>
        <v>N</v>
      </c>
      <c r="V891" s="1294" t="str">
        <f>IF(ISNUMBER(SEARCH(kpi_catalog[[#Headers],[Buyer Type]],$Q891)),"Y","N")</f>
        <v>Y</v>
      </c>
      <c r="W891" s="1294" t="str">
        <f>IF(ISNUMBER(SEARCH(kpi_catalog[[#Headers],[Loyalty Filter]],$Q891)),"Y","N")</f>
        <v>N</v>
      </c>
      <c r="X891" s="1294" t="str">
        <f>IF(ISNUMBER(SEARCH(kpi_catalog[[#Headers],[Channel]],$Q891)),"Y","N")</f>
        <v>N</v>
      </c>
      <c r="Y891" s="1294" t="str">
        <f>IF(ISNUMBER(SEARCH(kpi_catalog[[#Headers],[Campaign ID]],$Q891)),"Y","N")</f>
        <v>N</v>
      </c>
      <c r="Z891" s="1294" t="str">
        <f>IF(ISNUMBER(SEARCH(kpi_catalog[[#Headers],[Channel]],$Q891)),"Y","N")</f>
        <v>N</v>
      </c>
      <c r="AA891" s="1294" t="str">
        <f>IF(ISNUMBER(SEARCH(kpi_catalog[[#Headers],[Campaign ID]],$Q891)),"Y","N")</f>
        <v>N</v>
      </c>
      <c r="AB891" s="1294" t="str">
        <f>IF(ISNUMBER(SEARCH(kpi_catalog[[#Headers],[Campaign Name]],$Q891)),"Y","N")</f>
        <v>N</v>
      </c>
      <c r="AC891" s="1294" t="str">
        <f>IF(ISNUMBER(SEARCH(kpi_catalog[[#Headers],[Touchpoint]],$Q891)),"Y","N")</f>
        <v>N</v>
      </c>
      <c r="AD891" s="1294" t="str">
        <f>IF(ISNUMBER(SEARCH(kpi_catalog[[#Headers],[Campaign type]],$Q891)),"Y","N")</f>
        <v>N</v>
      </c>
      <c r="AE891" s="1294" t="str">
        <f>IF(ISNUMBER(SEARCH(kpi_catalog[[#Headers],[Product franchise]],$Q891)),"Y","N")</f>
        <v>N</v>
      </c>
      <c r="AF891" s="1294" t="str">
        <f>IF(ISNUMBER(SEARCH(kpi_catalog[[#Headers],[Product code]],$Q891)),"Y","N")</f>
        <v>N</v>
      </c>
      <c r="AG891" s="1295" t="s">
        <v>4337</v>
      </c>
      <c r="AH891" s="1296"/>
      <c r="AI891" s="1297"/>
      <c r="AJ891" s="1297"/>
    </row>
    <row r="892" spans="1:36" ht="30" customHeight="1">
      <c r="A892" s="1282">
        <v>890</v>
      </c>
      <c r="B892" s="1283" t="s">
        <v>5732</v>
      </c>
      <c r="C892" s="1296"/>
      <c r="D892" s="1291" t="s">
        <v>5872</v>
      </c>
      <c r="E892" s="1323" t="s">
        <v>6021</v>
      </c>
      <c r="F892" s="1291" t="s">
        <v>4938</v>
      </c>
      <c r="G892" s="1291" t="s">
        <v>3368</v>
      </c>
      <c r="H892" s="1291" t="s">
        <v>4413</v>
      </c>
      <c r="I892" s="1291" t="s">
        <v>70</v>
      </c>
      <c r="J892" s="1318" t="s">
        <v>4927</v>
      </c>
      <c r="K892" s="1291" t="s">
        <v>4346</v>
      </c>
      <c r="L892" s="1292" t="str">
        <f>IF(ISNUMBER(SEARCH(kpi_catalog[[#Headers],[Till Date]],K892)),"Y","N")</f>
        <v>N</v>
      </c>
      <c r="M892" s="1292" t="str">
        <f t="shared" si="24"/>
        <v>Y</v>
      </c>
      <c r="N892" s="1292" t="str">
        <f>IF(ISNUMBER(SEARCH(kpi_catalog[[#Headers],[YTD]],$K892)),"Y","N")</f>
        <v>Y</v>
      </c>
      <c r="O892" s="1292" t="str">
        <f>IF(ISNUMBER(SEARCH(kpi_catalog[[#Headers],[MTD]],$K892)),"Y","N")</f>
        <v>N</v>
      </c>
      <c r="P892" s="1292" t="str">
        <f>IF(ISNUMBER(SEARCH(kpi_catalog[[#Headers],[Selected period]],$K892)),"Y","N")</f>
        <v>N</v>
      </c>
      <c r="Q892" s="1293" t="s">
        <v>4923</v>
      </c>
      <c r="R892" s="1294" t="str">
        <f>IF(ISNUMBER(SEARCH(kpi_catalog[[#Headers],[Division]],$Q892)),"Y","N")</f>
        <v>Y</v>
      </c>
      <c r="S892" s="1294" t="str">
        <f>IF(ISNUMBER(SEARCH(kpi_catalog[[#Headers],[Brand]],$Q892)),"Y","N")</f>
        <v>Y</v>
      </c>
      <c r="T892" s="1294" t="str">
        <f>IF(ISNUMBER(SEARCH(kpi_catalog[[#Headers],[Acquisition Period]],$Q892)),"Y","N")</f>
        <v>N</v>
      </c>
      <c r="U892" s="1294" t="str">
        <f>IF(ISNUMBER(SEARCH(kpi_catalog[[#Headers],[Engager Type]],$Q892)),"Y","N")</f>
        <v>N</v>
      </c>
      <c r="V892" s="1294" t="str">
        <f>IF(ISNUMBER(SEARCH(kpi_catalog[[#Headers],[Buyer Type]],$Q892)),"Y","N")</f>
        <v>Y</v>
      </c>
      <c r="W892" s="1294" t="str">
        <f>IF(ISNUMBER(SEARCH(kpi_catalog[[#Headers],[Loyalty Filter]],$Q892)),"Y","N")</f>
        <v>N</v>
      </c>
      <c r="X892" s="1294" t="str">
        <f>IF(ISNUMBER(SEARCH(kpi_catalog[[#Headers],[Channel]],$Q892)),"Y","N")</f>
        <v>N</v>
      </c>
      <c r="Y892" s="1294" t="str">
        <f>IF(ISNUMBER(SEARCH(kpi_catalog[[#Headers],[Campaign ID]],$Q892)),"Y","N")</f>
        <v>N</v>
      </c>
      <c r="Z892" s="1294" t="str">
        <f>IF(ISNUMBER(SEARCH(kpi_catalog[[#Headers],[Channel]],$Q892)),"Y","N")</f>
        <v>N</v>
      </c>
      <c r="AA892" s="1294" t="str">
        <f>IF(ISNUMBER(SEARCH(kpi_catalog[[#Headers],[Campaign ID]],$Q892)),"Y","N")</f>
        <v>N</v>
      </c>
      <c r="AB892" s="1294" t="str">
        <f>IF(ISNUMBER(SEARCH(kpi_catalog[[#Headers],[Campaign Name]],$Q892)),"Y","N")</f>
        <v>N</v>
      </c>
      <c r="AC892" s="1294" t="str">
        <f>IF(ISNUMBER(SEARCH(kpi_catalog[[#Headers],[Touchpoint]],$Q892)),"Y","N")</f>
        <v>N</v>
      </c>
      <c r="AD892" s="1294" t="str">
        <f>IF(ISNUMBER(SEARCH(kpi_catalog[[#Headers],[Campaign type]],$Q892)),"Y","N")</f>
        <v>N</v>
      </c>
      <c r="AE892" s="1294" t="str">
        <f>IF(ISNUMBER(SEARCH(kpi_catalog[[#Headers],[Product franchise]],$Q892)),"Y","N")</f>
        <v>N</v>
      </c>
      <c r="AF892" s="1294" t="str">
        <f>IF(ISNUMBER(SEARCH(kpi_catalog[[#Headers],[Product code]],$Q892)),"Y","N")</f>
        <v>N</v>
      </c>
      <c r="AG892" s="1326" t="s">
        <v>4939</v>
      </c>
      <c r="AH892" s="1296"/>
      <c r="AI892" s="1297"/>
      <c r="AJ892" s="1297"/>
    </row>
    <row r="893" spans="1:36" ht="30" customHeight="1">
      <c r="A893" s="1282">
        <v>891</v>
      </c>
      <c r="B893" s="1283" t="s">
        <v>5732</v>
      </c>
      <c r="C893" s="1296"/>
      <c r="D893" s="1291" t="s">
        <v>5872</v>
      </c>
      <c r="E893" s="1323" t="s">
        <v>6021</v>
      </c>
      <c r="F893" s="1291" t="s">
        <v>4940</v>
      </c>
      <c r="G893" s="1291" t="s">
        <v>4339</v>
      </c>
      <c r="H893" s="1291" t="s">
        <v>4413</v>
      </c>
      <c r="I893" s="1291" t="s">
        <v>70</v>
      </c>
      <c r="J893" s="1318" t="s">
        <v>4927</v>
      </c>
      <c r="K893" s="1291" t="s">
        <v>4346</v>
      </c>
      <c r="L893" s="1292" t="str">
        <f>IF(ISNUMBER(SEARCH(kpi_catalog[[#Headers],[Till Date]],K893)),"Y","N")</f>
        <v>N</v>
      </c>
      <c r="M893" s="1292" t="str">
        <f t="shared" si="24"/>
        <v>Y</v>
      </c>
      <c r="N893" s="1292" t="str">
        <f>IF(ISNUMBER(SEARCH(kpi_catalog[[#Headers],[YTD]],$K893)),"Y","N")</f>
        <v>Y</v>
      </c>
      <c r="O893" s="1292" t="str">
        <f>IF(ISNUMBER(SEARCH(kpi_catalog[[#Headers],[MTD]],$K893)),"Y","N")</f>
        <v>N</v>
      </c>
      <c r="P893" s="1292" t="str">
        <f>IF(ISNUMBER(SEARCH(kpi_catalog[[#Headers],[Selected period]],$K893)),"Y","N")</f>
        <v>N</v>
      </c>
      <c r="Q893" s="1293" t="s">
        <v>4923</v>
      </c>
      <c r="R893" s="1294" t="str">
        <f>IF(ISNUMBER(SEARCH(kpi_catalog[[#Headers],[Division]],$Q893)),"Y","N")</f>
        <v>Y</v>
      </c>
      <c r="S893" s="1294" t="str">
        <f>IF(ISNUMBER(SEARCH(kpi_catalog[[#Headers],[Brand]],$Q893)),"Y","N")</f>
        <v>Y</v>
      </c>
      <c r="T893" s="1294" t="str">
        <f>IF(ISNUMBER(SEARCH(kpi_catalog[[#Headers],[Acquisition Period]],$Q893)),"Y","N")</f>
        <v>N</v>
      </c>
      <c r="U893" s="1294" t="str">
        <f>IF(ISNUMBER(SEARCH(kpi_catalog[[#Headers],[Engager Type]],$Q893)),"Y","N")</f>
        <v>N</v>
      </c>
      <c r="V893" s="1294" t="str">
        <f>IF(ISNUMBER(SEARCH(kpi_catalog[[#Headers],[Buyer Type]],$Q893)),"Y","N")</f>
        <v>Y</v>
      </c>
      <c r="W893" s="1294" t="str">
        <f>IF(ISNUMBER(SEARCH(kpi_catalog[[#Headers],[Loyalty Filter]],$Q893)),"Y","N")</f>
        <v>N</v>
      </c>
      <c r="X893" s="1294" t="str">
        <f>IF(ISNUMBER(SEARCH(kpi_catalog[[#Headers],[Channel]],$Q893)),"Y","N")</f>
        <v>N</v>
      </c>
      <c r="Y893" s="1294" t="str">
        <f>IF(ISNUMBER(SEARCH(kpi_catalog[[#Headers],[Campaign ID]],$Q893)),"Y","N")</f>
        <v>N</v>
      </c>
      <c r="Z893" s="1294" t="str">
        <f>IF(ISNUMBER(SEARCH(kpi_catalog[[#Headers],[Channel]],$Q893)),"Y","N")</f>
        <v>N</v>
      </c>
      <c r="AA893" s="1294" t="str">
        <f>IF(ISNUMBER(SEARCH(kpi_catalog[[#Headers],[Campaign ID]],$Q893)),"Y","N")</f>
        <v>N</v>
      </c>
      <c r="AB893" s="1294" t="str">
        <f>IF(ISNUMBER(SEARCH(kpi_catalog[[#Headers],[Campaign Name]],$Q893)),"Y","N")</f>
        <v>N</v>
      </c>
      <c r="AC893" s="1294" t="str">
        <f>IF(ISNUMBER(SEARCH(kpi_catalog[[#Headers],[Touchpoint]],$Q893)),"Y","N")</f>
        <v>N</v>
      </c>
      <c r="AD893" s="1294" t="str">
        <f>IF(ISNUMBER(SEARCH(kpi_catalog[[#Headers],[Campaign type]],$Q893)),"Y","N")</f>
        <v>N</v>
      </c>
      <c r="AE893" s="1294" t="str">
        <f>IF(ISNUMBER(SEARCH(kpi_catalog[[#Headers],[Product franchise]],$Q893)),"Y","N")</f>
        <v>N</v>
      </c>
      <c r="AF893" s="1294" t="str">
        <f>IF(ISNUMBER(SEARCH(kpi_catalog[[#Headers],[Product code]],$Q893)),"Y","N")</f>
        <v>N</v>
      </c>
      <c r="AG893" s="1295" t="s">
        <v>4337</v>
      </c>
      <c r="AH893" s="1296"/>
      <c r="AI893" s="1297"/>
      <c r="AJ893" s="1297"/>
    </row>
    <row r="894" spans="1:36" ht="30" customHeight="1">
      <c r="A894" s="1282">
        <v>892</v>
      </c>
      <c r="B894" s="1283" t="s">
        <v>5732</v>
      </c>
      <c r="C894" s="1296"/>
      <c r="D894" s="1291" t="s">
        <v>5872</v>
      </c>
      <c r="E894" s="1323" t="s">
        <v>6021</v>
      </c>
      <c r="F894" s="1291" t="s">
        <v>4941</v>
      </c>
      <c r="G894" s="1291" t="s">
        <v>3368</v>
      </c>
      <c r="H894" s="1291" t="s">
        <v>4392</v>
      </c>
      <c r="I894" s="1291" t="s">
        <v>70</v>
      </c>
      <c r="J894" s="1318" t="s">
        <v>4927</v>
      </c>
      <c r="K894" s="1291" t="s">
        <v>4346</v>
      </c>
      <c r="L894" s="1292" t="str">
        <f>IF(ISNUMBER(SEARCH(kpi_catalog[[#Headers],[Till Date]],K894)),"Y","N")</f>
        <v>N</v>
      </c>
      <c r="M894" s="1292" t="str">
        <f t="shared" si="24"/>
        <v>Y</v>
      </c>
      <c r="N894" s="1292" t="str">
        <f>IF(ISNUMBER(SEARCH(kpi_catalog[[#Headers],[YTD]],$K894)),"Y","N")</f>
        <v>Y</v>
      </c>
      <c r="O894" s="1292" t="str">
        <f>IF(ISNUMBER(SEARCH(kpi_catalog[[#Headers],[MTD]],$K894)),"Y","N")</f>
        <v>N</v>
      </c>
      <c r="P894" s="1292" t="str">
        <f>IF(ISNUMBER(SEARCH(kpi_catalog[[#Headers],[Selected period]],$K894)),"Y","N")</f>
        <v>N</v>
      </c>
      <c r="Q894" s="1293" t="s">
        <v>4923</v>
      </c>
      <c r="R894" s="1294" t="str">
        <f>IF(ISNUMBER(SEARCH(kpi_catalog[[#Headers],[Division]],$Q894)),"Y","N")</f>
        <v>Y</v>
      </c>
      <c r="S894" s="1294" t="str">
        <f>IF(ISNUMBER(SEARCH(kpi_catalog[[#Headers],[Brand]],$Q894)),"Y","N")</f>
        <v>Y</v>
      </c>
      <c r="T894" s="1294" t="str">
        <f>IF(ISNUMBER(SEARCH(kpi_catalog[[#Headers],[Acquisition Period]],$Q894)),"Y","N")</f>
        <v>N</v>
      </c>
      <c r="U894" s="1294" t="str">
        <f>IF(ISNUMBER(SEARCH(kpi_catalog[[#Headers],[Engager Type]],$Q894)),"Y","N")</f>
        <v>N</v>
      </c>
      <c r="V894" s="1294" t="str">
        <f>IF(ISNUMBER(SEARCH(kpi_catalog[[#Headers],[Buyer Type]],$Q894)),"Y","N")</f>
        <v>Y</v>
      </c>
      <c r="W894" s="1294" t="str">
        <f>IF(ISNUMBER(SEARCH(kpi_catalog[[#Headers],[Loyalty Filter]],$Q894)),"Y","N")</f>
        <v>N</v>
      </c>
      <c r="X894" s="1294" t="str">
        <f>IF(ISNUMBER(SEARCH(kpi_catalog[[#Headers],[Channel]],$Q894)),"Y","N")</f>
        <v>N</v>
      </c>
      <c r="Y894" s="1294" t="str">
        <f>IF(ISNUMBER(SEARCH(kpi_catalog[[#Headers],[Campaign ID]],$Q894)),"Y","N")</f>
        <v>N</v>
      </c>
      <c r="Z894" s="1294" t="str">
        <f>IF(ISNUMBER(SEARCH(kpi_catalog[[#Headers],[Channel]],$Q894)),"Y","N")</f>
        <v>N</v>
      </c>
      <c r="AA894" s="1294" t="str">
        <f>IF(ISNUMBER(SEARCH(kpi_catalog[[#Headers],[Campaign ID]],$Q894)),"Y","N")</f>
        <v>N</v>
      </c>
      <c r="AB894" s="1294" t="str">
        <f>IF(ISNUMBER(SEARCH(kpi_catalog[[#Headers],[Campaign Name]],$Q894)),"Y","N")</f>
        <v>N</v>
      </c>
      <c r="AC894" s="1294" t="str">
        <f>IF(ISNUMBER(SEARCH(kpi_catalog[[#Headers],[Touchpoint]],$Q894)),"Y","N")</f>
        <v>N</v>
      </c>
      <c r="AD894" s="1294" t="str">
        <f>IF(ISNUMBER(SEARCH(kpi_catalog[[#Headers],[Campaign type]],$Q894)),"Y","N")</f>
        <v>N</v>
      </c>
      <c r="AE894" s="1294" t="str">
        <f>IF(ISNUMBER(SEARCH(kpi_catalog[[#Headers],[Product franchise]],$Q894)),"Y","N")</f>
        <v>N</v>
      </c>
      <c r="AF894" s="1294" t="str">
        <f>IF(ISNUMBER(SEARCH(kpi_catalog[[#Headers],[Product code]],$Q894)),"Y","N")</f>
        <v>N</v>
      </c>
      <c r="AG894" s="1295" t="s">
        <v>4337</v>
      </c>
      <c r="AH894" s="1296"/>
      <c r="AI894" s="1297"/>
      <c r="AJ894" s="1297"/>
    </row>
    <row r="895" spans="1:36" ht="30" customHeight="1">
      <c r="A895" s="1282">
        <v>893</v>
      </c>
      <c r="B895" s="1283" t="s">
        <v>5732</v>
      </c>
      <c r="C895" s="1296"/>
      <c r="D895" s="1291" t="s">
        <v>5872</v>
      </c>
      <c r="E895" s="1323" t="s">
        <v>6021</v>
      </c>
      <c r="F895" s="1291" t="s">
        <v>4942</v>
      </c>
      <c r="G895" s="1291" t="s">
        <v>3368</v>
      </c>
      <c r="H895" s="1291" t="s">
        <v>4392</v>
      </c>
      <c r="I895" s="1291" t="s">
        <v>70</v>
      </c>
      <c r="J895" s="1318" t="s">
        <v>4927</v>
      </c>
      <c r="K895" s="1291" t="s">
        <v>4346</v>
      </c>
      <c r="L895" s="1292" t="str">
        <f>IF(ISNUMBER(SEARCH(kpi_catalog[[#Headers],[Till Date]],K895)),"Y","N")</f>
        <v>N</v>
      </c>
      <c r="M895" s="1292" t="str">
        <f t="shared" si="24"/>
        <v>Y</v>
      </c>
      <c r="N895" s="1292" t="str">
        <f>IF(ISNUMBER(SEARCH(kpi_catalog[[#Headers],[YTD]],$K895)),"Y","N")</f>
        <v>Y</v>
      </c>
      <c r="O895" s="1292" t="str">
        <f>IF(ISNUMBER(SEARCH(kpi_catalog[[#Headers],[MTD]],$K895)),"Y","N")</f>
        <v>N</v>
      </c>
      <c r="P895" s="1292" t="str">
        <f>IF(ISNUMBER(SEARCH(kpi_catalog[[#Headers],[Selected period]],$K895)),"Y","N")</f>
        <v>N</v>
      </c>
      <c r="Q895" s="1293" t="s">
        <v>4923</v>
      </c>
      <c r="R895" s="1294" t="str">
        <f>IF(ISNUMBER(SEARCH(kpi_catalog[[#Headers],[Division]],$Q895)),"Y","N")</f>
        <v>Y</v>
      </c>
      <c r="S895" s="1294" t="str">
        <f>IF(ISNUMBER(SEARCH(kpi_catalog[[#Headers],[Brand]],$Q895)),"Y","N")</f>
        <v>Y</v>
      </c>
      <c r="T895" s="1294" t="str">
        <f>IF(ISNUMBER(SEARCH(kpi_catalog[[#Headers],[Acquisition Period]],$Q895)),"Y","N")</f>
        <v>N</v>
      </c>
      <c r="U895" s="1294" t="str">
        <f>IF(ISNUMBER(SEARCH(kpi_catalog[[#Headers],[Engager Type]],$Q895)),"Y","N")</f>
        <v>N</v>
      </c>
      <c r="V895" s="1294" t="str">
        <f>IF(ISNUMBER(SEARCH(kpi_catalog[[#Headers],[Buyer Type]],$Q895)),"Y","N")</f>
        <v>Y</v>
      </c>
      <c r="W895" s="1294" t="str">
        <f>IF(ISNUMBER(SEARCH(kpi_catalog[[#Headers],[Loyalty Filter]],$Q895)),"Y","N")</f>
        <v>N</v>
      </c>
      <c r="X895" s="1294" t="str">
        <f>IF(ISNUMBER(SEARCH(kpi_catalog[[#Headers],[Channel]],$Q895)),"Y","N")</f>
        <v>N</v>
      </c>
      <c r="Y895" s="1294" t="str">
        <f>IF(ISNUMBER(SEARCH(kpi_catalog[[#Headers],[Campaign ID]],$Q895)),"Y","N")</f>
        <v>N</v>
      </c>
      <c r="Z895" s="1294" t="str">
        <f>IF(ISNUMBER(SEARCH(kpi_catalog[[#Headers],[Channel]],$Q895)),"Y","N")</f>
        <v>N</v>
      </c>
      <c r="AA895" s="1294" t="str">
        <f>IF(ISNUMBER(SEARCH(kpi_catalog[[#Headers],[Campaign ID]],$Q895)),"Y","N")</f>
        <v>N</v>
      </c>
      <c r="AB895" s="1294" t="str">
        <f>IF(ISNUMBER(SEARCH(kpi_catalog[[#Headers],[Campaign Name]],$Q895)),"Y","N")</f>
        <v>N</v>
      </c>
      <c r="AC895" s="1294" t="str">
        <f>IF(ISNUMBER(SEARCH(kpi_catalog[[#Headers],[Touchpoint]],$Q895)),"Y","N")</f>
        <v>N</v>
      </c>
      <c r="AD895" s="1294" t="str">
        <f>IF(ISNUMBER(SEARCH(kpi_catalog[[#Headers],[Campaign type]],$Q895)),"Y","N")</f>
        <v>N</v>
      </c>
      <c r="AE895" s="1294" t="str">
        <f>IF(ISNUMBER(SEARCH(kpi_catalog[[#Headers],[Product franchise]],$Q895)),"Y","N")</f>
        <v>N</v>
      </c>
      <c r="AF895" s="1294" t="str">
        <f>IF(ISNUMBER(SEARCH(kpi_catalog[[#Headers],[Product code]],$Q895)),"Y","N")</f>
        <v>N</v>
      </c>
      <c r="AG895" s="1295" t="s">
        <v>4337</v>
      </c>
      <c r="AH895" s="1296"/>
      <c r="AI895" s="1297"/>
      <c r="AJ895" s="1297"/>
    </row>
    <row r="896" spans="1:36" ht="30" customHeight="1">
      <c r="A896" s="1282">
        <v>894</v>
      </c>
      <c r="B896" s="1283" t="s">
        <v>5732</v>
      </c>
      <c r="C896" s="1296"/>
      <c r="D896" s="1291" t="s">
        <v>5872</v>
      </c>
      <c r="E896" s="1323" t="s">
        <v>6021</v>
      </c>
      <c r="F896" s="1291" t="s">
        <v>4943</v>
      </c>
      <c r="G896" s="1291" t="s">
        <v>4339</v>
      </c>
      <c r="H896" s="1291" t="s">
        <v>4392</v>
      </c>
      <c r="I896" s="1291" t="s">
        <v>70</v>
      </c>
      <c r="J896" s="1318" t="s">
        <v>4927</v>
      </c>
      <c r="K896" s="1291" t="s">
        <v>4346</v>
      </c>
      <c r="L896" s="1292" t="str">
        <f>IF(ISNUMBER(SEARCH(kpi_catalog[[#Headers],[Till Date]],K896)),"Y","N")</f>
        <v>N</v>
      </c>
      <c r="M896" s="1292" t="str">
        <f t="shared" si="24"/>
        <v>Y</v>
      </c>
      <c r="N896" s="1292" t="str">
        <f>IF(ISNUMBER(SEARCH(kpi_catalog[[#Headers],[YTD]],$K896)),"Y","N")</f>
        <v>Y</v>
      </c>
      <c r="O896" s="1292" t="str">
        <f>IF(ISNUMBER(SEARCH(kpi_catalog[[#Headers],[MTD]],$K896)),"Y","N")</f>
        <v>N</v>
      </c>
      <c r="P896" s="1292" t="str">
        <f>IF(ISNUMBER(SEARCH(kpi_catalog[[#Headers],[Selected period]],$K896)),"Y","N")</f>
        <v>N</v>
      </c>
      <c r="Q896" s="1293" t="s">
        <v>4923</v>
      </c>
      <c r="R896" s="1294" t="str">
        <f>IF(ISNUMBER(SEARCH(kpi_catalog[[#Headers],[Division]],$Q896)),"Y","N")</f>
        <v>Y</v>
      </c>
      <c r="S896" s="1294" t="str">
        <f>IF(ISNUMBER(SEARCH(kpi_catalog[[#Headers],[Brand]],$Q896)),"Y","N")</f>
        <v>Y</v>
      </c>
      <c r="T896" s="1294" t="str">
        <f>IF(ISNUMBER(SEARCH(kpi_catalog[[#Headers],[Acquisition Period]],$Q896)),"Y","N")</f>
        <v>N</v>
      </c>
      <c r="U896" s="1294" t="str">
        <f>IF(ISNUMBER(SEARCH(kpi_catalog[[#Headers],[Engager Type]],$Q896)),"Y","N")</f>
        <v>N</v>
      </c>
      <c r="V896" s="1294" t="str">
        <f>IF(ISNUMBER(SEARCH(kpi_catalog[[#Headers],[Buyer Type]],$Q896)),"Y","N")</f>
        <v>Y</v>
      </c>
      <c r="W896" s="1294" t="str">
        <f>IF(ISNUMBER(SEARCH(kpi_catalog[[#Headers],[Loyalty Filter]],$Q896)),"Y","N")</f>
        <v>N</v>
      </c>
      <c r="X896" s="1294" t="str">
        <f>IF(ISNUMBER(SEARCH(kpi_catalog[[#Headers],[Channel]],$Q896)),"Y","N")</f>
        <v>N</v>
      </c>
      <c r="Y896" s="1294" t="str">
        <f>IF(ISNUMBER(SEARCH(kpi_catalog[[#Headers],[Campaign ID]],$Q896)),"Y","N")</f>
        <v>N</v>
      </c>
      <c r="Z896" s="1294" t="str">
        <f>IF(ISNUMBER(SEARCH(kpi_catalog[[#Headers],[Channel]],$Q896)),"Y","N")</f>
        <v>N</v>
      </c>
      <c r="AA896" s="1294" t="str">
        <f>IF(ISNUMBER(SEARCH(kpi_catalog[[#Headers],[Campaign ID]],$Q896)),"Y","N")</f>
        <v>N</v>
      </c>
      <c r="AB896" s="1294" t="str">
        <f>IF(ISNUMBER(SEARCH(kpi_catalog[[#Headers],[Campaign Name]],$Q896)),"Y","N")</f>
        <v>N</v>
      </c>
      <c r="AC896" s="1294" t="str">
        <f>IF(ISNUMBER(SEARCH(kpi_catalog[[#Headers],[Touchpoint]],$Q896)),"Y","N")</f>
        <v>N</v>
      </c>
      <c r="AD896" s="1294" t="str">
        <f>IF(ISNUMBER(SEARCH(kpi_catalog[[#Headers],[Campaign type]],$Q896)),"Y","N")</f>
        <v>N</v>
      </c>
      <c r="AE896" s="1294" t="str">
        <f>IF(ISNUMBER(SEARCH(kpi_catalog[[#Headers],[Product franchise]],$Q896)),"Y","N")</f>
        <v>N</v>
      </c>
      <c r="AF896" s="1294" t="str">
        <f>IF(ISNUMBER(SEARCH(kpi_catalog[[#Headers],[Product code]],$Q896)),"Y","N")</f>
        <v>N</v>
      </c>
      <c r="AG896" s="1295" t="s">
        <v>4337</v>
      </c>
      <c r="AH896" s="1296"/>
      <c r="AI896" s="1297"/>
      <c r="AJ896" s="1297"/>
    </row>
    <row r="897" spans="1:36" s="1395" customFormat="1" ht="30" customHeight="1">
      <c r="A897" s="1387">
        <v>895</v>
      </c>
      <c r="B897" s="1397" t="s">
        <v>6022</v>
      </c>
      <c r="C897" s="1389"/>
      <c r="D897" s="1390"/>
      <c r="E897" s="1390"/>
      <c r="F897" s="1387"/>
      <c r="G897" s="1387"/>
      <c r="H897" s="1387"/>
      <c r="I897" s="1387" t="s">
        <v>70</v>
      </c>
      <c r="J897" s="1387" t="s">
        <v>4945</v>
      </c>
      <c r="K897" s="1387"/>
      <c r="L897" s="1391" t="str">
        <f>IF(ISNUMBER(SEARCH(kpi_catalog[[#Headers],[Till Date]],K897)),"Y","N")</f>
        <v>N</v>
      </c>
      <c r="M897" s="1391" t="str">
        <f t="shared" si="24"/>
        <v>N</v>
      </c>
      <c r="N897" s="1391" t="str">
        <f>IF(ISNUMBER(SEARCH(kpi_catalog[[#Headers],[YTD]],$K897)),"Y","N")</f>
        <v>N</v>
      </c>
      <c r="O897" s="1391" t="str">
        <f>IF(ISNUMBER(SEARCH("MTD",K897)),"Y","N")</f>
        <v>N</v>
      </c>
      <c r="P897" s="1391" t="str">
        <f>IF(ISNUMBER(SEARCH("Selected date",K897)),"Y","N")</f>
        <v>N</v>
      </c>
      <c r="Q897" s="1392"/>
      <c r="R897" s="1393" t="str">
        <f>IF(ISNUMBER(SEARCH(kpi_catalog[[#Headers],[Division]],$Q897)),"Y","N")</f>
        <v>N</v>
      </c>
      <c r="S897" s="1393"/>
      <c r="T897" s="1393"/>
      <c r="U897" s="1393"/>
      <c r="V897" s="1393"/>
      <c r="W897" s="1393"/>
      <c r="X897" s="1392"/>
      <c r="Y897" s="1392"/>
      <c r="Z897" s="1392"/>
      <c r="AA897" s="1392"/>
      <c r="AB897" s="1393"/>
      <c r="AC897" s="1393"/>
      <c r="AD897" s="1393"/>
      <c r="AE897" s="1393"/>
      <c r="AF897" s="1393"/>
      <c r="AG897" s="1394"/>
      <c r="AH897" s="1389"/>
      <c r="AI897" s="1391"/>
      <c r="AJ897" s="1391"/>
    </row>
    <row r="898" spans="1:36" ht="30" customHeight="1">
      <c r="A898" s="1282">
        <v>896</v>
      </c>
      <c r="B898" s="1344" t="s">
        <v>70</v>
      </c>
      <c r="C898" s="1296"/>
      <c r="D898" s="1291" t="s">
        <v>4593</v>
      </c>
      <c r="E898" s="1291" t="s">
        <v>4593</v>
      </c>
      <c r="F898" s="1291" t="s">
        <v>4593</v>
      </c>
      <c r="G898" s="1291" t="s">
        <v>3368</v>
      </c>
      <c r="H898" s="1291" t="s">
        <v>4944</v>
      </c>
      <c r="I898" s="1291" t="s">
        <v>70</v>
      </c>
      <c r="J898" s="1318" t="s">
        <v>4945</v>
      </c>
      <c r="K898" s="1291" t="s">
        <v>4346</v>
      </c>
      <c r="L898" s="1292" t="str">
        <f>IF(ISNUMBER(SEARCH(kpi_catalog[[#Headers],[Till Date]],K898)),"Y","N")</f>
        <v>N</v>
      </c>
      <c r="M898" s="1292" t="str">
        <f t="shared" si="24"/>
        <v>Y</v>
      </c>
      <c r="N898" s="1292" t="str">
        <f>IF(ISNUMBER(SEARCH(kpi_catalog[[#Headers],[YTD]],$K898)),"Y","N")</f>
        <v>Y</v>
      </c>
      <c r="O898" s="1292" t="str">
        <f>IF(ISNUMBER(SEARCH(kpi_catalog[[#Headers],[MTD]],$K898)),"Y","N")</f>
        <v>N</v>
      </c>
      <c r="P898" s="1292" t="str">
        <f>IF(ISNUMBER(SEARCH(kpi_catalog[[#Headers],[Selected period]],$K898)),"Y","N")</f>
        <v>N</v>
      </c>
      <c r="Q898" s="1293" t="s">
        <v>4923</v>
      </c>
      <c r="R898" s="1294" t="str">
        <f>IF(ISNUMBER(SEARCH(kpi_catalog[[#Headers],[Division]],$Q898)),"Y","N")</f>
        <v>Y</v>
      </c>
      <c r="S898" s="1294" t="str">
        <f>IF(ISNUMBER(SEARCH(kpi_catalog[[#Headers],[Brand]],$Q898)),"Y","N")</f>
        <v>Y</v>
      </c>
      <c r="T898" s="1294" t="str">
        <f>IF(ISNUMBER(SEARCH(kpi_catalog[[#Headers],[Acquisition Period]],$Q898)),"Y","N")</f>
        <v>N</v>
      </c>
      <c r="U898" s="1294" t="str">
        <f>IF(ISNUMBER(SEARCH(kpi_catalog[[#Headers],[Engager Type]],$Q898)),"Y","N")</f>
        <v>N</v>
      </c>
      <c r="V898" s="1294" t="str">
        <f>IF(ISNUMBER(SEARCH(kpi_catalog[[#Headers],[Buyer Type]],$Q898)),"Y","N")</f>
        <v>Y</v>
      </c>
      <c r="W898" s="1294" t="str">
        <f>IF(ISNUMBER(SEARCH(kpi_catalog[[#Headers],[Loyalty Filter]],$Q898)),"Y","N")</f>
        <v>N</v>
      </c>
      <c r="X898" s="1294" t="str">
        <f>IF(ISNUMBER(SEARCH(kpi_catalog[[#Headers],[Channel]],$Q898)),"Y","N")</f>
        <v>N</v>
      </c>
      <c r="Y898" s="1294" t="str">
        <f>IF(ISNUMBER(SEARCH(kpi_catalog[[#Headers],[Campaign ID]],$Q898)),"Y","N")</f>
        <v>N</v>
      </c>
      <c r="Z898" s="1294" t="str">
        <f>IF(ISNUMBER(SEARCH(kpi_catalog[[#Headers],[Channel]],$Q898)),"Y","N")</f>
        <v>N</v>
      </c>
      <c r="AA898" s="1294" t="str">
        <f>IF(ISNUMBER(SEARCH(kpi_catalog[[#Headers],[Campaign ID]],$Q898)),"Y","N")</f>
        <v>N</v>
      </c>
      <c r="AB898" s="1294" t="str">
        <f>IF(ISNUMBER(SEARCH(kpi_catalog[[#Headers],[Campaign Name]],$Q898)),"Y","N")</f>
        <v>N</v>
      </c>
      <c r="AC898" s="1294" t="str">
        <f>IF(ISNUMBER(SEARCH(kpi_catalog[[#Headers],[Touchpoint]],$Q898)),"Y","N")</f>
        <v>N</v>
      </c>
      <c r="AD898" s="1294" t="str">
        <f>IF(ISNUMBER(SEARCH(kpi_catalog[[#Headers],[Campaign type]],$Q898)),"Y","N")</f>
        <v>N</v>
      </c>
      <c r="AE898" s="1294" t="str">
        <f>IF(ISNUMBER(SEARCH(kpi_catalog[[#Headers],[Product franchise]],$Q898)),"Y","N")</f>
        <v>N</v>
      </c>
      <c r="AF898" s="1294" t="str">
        <f>IF(ISNUMBER(SEARCH(kpi_catalog[[#Headers],[Product code]],$Q898)),"Y","N")</f>
        <v>N</v>
      </c>
      <c r="AG898" s="1326" t="s">
        <v>4594</v>
      </c>
      <c r="AH898" s="1296"/>
      <c r="AI898" s="1297" t="s">
        <v>4333</v>
      </c>
      <c r="AJ898" s="1297"/>
    </row>
    <row r="899" spans="1:36" ht="30" customHeight="1">
      <c r="A899" s="1282">
        <v>897</v>
      </c>
      <c r="B899" s="1344" t="s">
        <v>70</v>
      </c>
      <c r="C899" s="1296"/>
      <c r="D899" s="1323" t="s">
        <v>4593</v>
      </c>
      <c r="E899" s="1323" t="s">
        <v>4593</v>
      </c>
      <c r="F899" s="1291" t="s">
        <v>4595</v>
      </c>
      <c r="G899" s="1291" t="s">
        <v>4339</v>
      </c>
      <c r="H899" s="1291" t="s">
        <v>4336</v>
      </c>
      <c r="I899" s="1291" t="s">
        <v>70</v>
      </c>
      <c r="J899" s="1318" t="s">
        <v>4945</v>
      </c>
      <c r="K899" s="1291" t="s">
        <v>4346</v>
      </c>
      <c r="L899" s="1292" t="str">
        <f>IF(ISNUMBER(SEARCH(kpi_catalog[[#Headers],[Till Date]],K899)),"Y","N")</f>
        <v>N</v>
      </c>
      <c r="M899" s="1292" t="str">
        <f t="shared" si="24"/>
        <v>Y</v>
      </c>
      <c r="N899" s="1292" t="str">
        <f>IF(ISNUMBER(SEARCH(kpi_catalog[[#Headers],[YTD]],$K899)),"Y","N")</f>
        <v>Y</v>
      </c>
      <c r="O899" s="1292" t="str">
        <f>IF(ISNUMBER(SEARCH(kpi_catalog[[#Headers],[MTD]],$K899)),"Y","N")</f>
        <v>N</v>
      </c>
      <c r="P899" s="1292" t="str">
        <f>IF(ISNUMBER(SEARCH(kpi_catalog[[#Headers],[Selected period]],$K899)),"Y","N")</f>
        <v>N</v>
      </c>
      <c r="Q899" s="1293" t="s">
        <v>4923</v>
      </c>
      <c r="R899" s="1294" t="str">
        <f>IF(ISNUMBER(SEARCH(kpi_catalog[[#Headers],[Division]],$Q899)),"Y","N")</f>
        <v>Y</v>
      </c>
      <c r="S899" s="1294" t="str">
        <f>IF(ISNUMBER(SEARCH(kpi_catalog[[#Headers],[Brand]],$Q899)),"Y","N")</f>
        <v>Y</v>
      </c>
      <c r="T899" s="1294" t="str">
        <f>IF(ISNUMBER(SEARCH(kpi_catalog[[#Headers],[Acquisition Period]],$Q899)),"Y","N")</f>
        <v>N</v>
      </c>
      <c r="U899" s="1294" t="str">
        <f>IF(ISNUMBER(SEARCH(kpi_catalog[[#Headers],[Engager Type]],$Q899)),"Y","N")</f>
        <v>N</v>
      </c>
      <c r="V899" s="1294" t="str">
        <f>IF(ISNUMBER(SEARCH(kpi_catalog[[#Headers],[Buyer Type]],$Q899)),"Y","N")</f>
        <v>Y</v>
      </c>
      <c r="W899" s="1294" t="str">
        <f>IF(ISNUMBER(SEARCH(kpi_catalog[[#Headers],[Loyalty Filter]],$Q899)),"Y","N")</f>
        <v>N</v>
      </c>
      <c r="X899" s="1294" t="str">
        <f>IF(ISNUMBER(SEARCH(kpi_catalog[[#Headers],[Channel]],$Q899)),"Y","N")</f>
        <v>N</v>
      </c>
      <c r="Y899" s="1294" t="str">
        <f>IF(ISNUMBER(SEARCH(kpi_catalog[[#Headers],[Campaign ID]],$Q899)),"Y","N")</f>
        <v>N</v>
      </c>
      <c r="Z899" s="1294" t="str">
        <f>IF(ISNUMBER(SEARCH(kpi_catalog[[#Headers],[Channel]],$Q899)),"Y","N")</f>
        <v>N</v>
      </c>
      <c r="AA899" s="1294" t="str">
        <f>IF(ISNUMBER(SEARCH(kpi_catalog[[#Headers],[Campaign ID]],$Q899)),"Y","N")</f>
        <v>N</v>
      </c>
      <c r="AB899" s="1294" t="str">
        <f>IF(ISNUMBER(SEARCH(kpi_catalog[[#Headers],[Campaign Name]],$Q899)),"Y","N")</f>
        <v>N</v>
      </c>
      <c r="AC899" s="1294" t="str">
        <f>IF(ISNUMBER(SEARCH(kpi_catalog[[#Headers],[Touchpoint]],$Q899)),"Y","N")</f>
        <v>N</v>
      </c>
      <c r="AD899" s="1294" t="str">
        <f>IF(ISNUMBER(SEARCH(kpi_catalog[[#Headers],[Campaign type]],$Q899)),"Y","N")</f>
        <v>N</v>
      </c>
      <c r="AE899" s="1294" t="str">
        <f>IF(ISNUMBER(SEARCH(kpi_catalog[[#Headers],[Product franchise]],$Q899)),"Y","N")</f>
        <v>N</v>
      </c>
      <c r="AF899" s="1294" t="str">
        <f>IF(ISNUMBER(SEARCH(kpi_catalog[[#Headers],[Product code]],$Q899)),"Y","N")</f>
        <v>N</v>
      </c>
      <c r="AG899" s="1295" t="s">
        <v>4337</v>
      </c>
      <c r="AH899" s="1296"/>
      <c r="AI899" s="1297" t="s">
        <v>4333</v>
      </c>
      <c r="AJ899" s="1297"/>
    </row>
    <row r="900" spans="1:36" ht="30" customHeight="1">
      <c r="A900" s="1282">
        <v>898</v>
      </c>
      <c r="B900" s="1344" t="s">
        <v>70</v>
      </c>
      <c r="C900" s="1296"/>
      <c r="D900" s="1323" t="s">
        <v>4593</v>
      </c>
      <c r="E900" s="1323" t="s">
        <v>4593</v>
      </c>
      <c r="F900" s="1291" t="s">
        <v>4596</v>
      </c>
      <c r="G900" s="1291" t="s">
        <v>4339</v>
      </c>
      <c r="H900" s="1291" t="s">
        <v>4336</v>
      </c>
      <c r="I900" s="1291" t="s">
        <v>70</v>
      </c>
      <c r="J900" s="1318" t="s">
        <v>4945</v>
      </c>
      <c r="K900" s="1291" t="s">
        <v>4346</v>
      </c>
      <c r="L900" s="1292" t="str">
        <f>IF(ISNUMBER(SEARCH(kpi_catalog[[#Headers],[Till Date]],K900)),"Y","N")</f>
        <v>N</v>
      </c>
      <c r="M900" s="1292" t="str">
        <f t="shared" si="24"/>
        <v>Y</v>
      </c>
      <c r="N900" s="1292" t="str">
        <f>IF(ISNUMBER(SEARCH(kpi_catalog[[#Headers],[YTD]],$K900)),"Y","N")</f>
        <v>Y</v>
      </c>
      <c r="O900" s="1292" t="str">
        <f>IF(ISNUMBER(SEARCH(kpi_catalog[[#Headers],[MTD]],$K900)),"Y","N")</f>
        <v>N</v>
      </c>
      <c r="P900" s="1292" t="str">
        <f>IF(ISNUMBER(SEARCH(kpi_catalog[[#Headers],[Selected period]],$K900)),"Y","N")</f>
        <v>N</v>
      </c>
      <c r="Q900" s="1293" t="s">
        <v>4923</v>
      </c>
      <c r="R900" s="1294" t="str">
        <f>IF(ISNUMBER(SEARCH(kpi_catalog[[#Headers],[Division]],$Q900)),"Y","N")</f>
        <v>Y</v>
      </c>
      <c r="S900" s="1294" t="str">
        <f>IF(ISNUMBER(SEARCH(kpi_catalog[[#Headers],[Brand]],$Q900)),"Y","N")</f>
        <v>Y</v>
      </c>
      <c r="T900" s="1294" t="str">
        <f>IF(ISNUMBER(SEARCH(kpi_catalog[[#Headers],[Acquisition Period]],$Q900)),"Y","N")</f>
        <v>N</v>
      </c>
      <c r="U900" s="1294" t="str">
        <f>IF(ISNUMBER(SEARCH(kpi_catalog[[#Headers],[Engager Type]],$Q900)),"Y","N")</f>
        <v>N</v>
      </c>
      <c r="V900" s="1294" t="str">
        <f>IF(ISNUMBER(SEARCH(kpi_catalog[[#Headers],[Buyer Type]],$Q900)),"Y","N")</f>
        <v>Y</v>
      </c>
      <c r="W900" s="1294" t="str">
        <f>IF(ISNUMBER(SEARCH(kpi_catalog[[#Headers],[Loyalty Filter]],$Q900)),"Y","N")</f>
        <v>N</v>
      </c>
      <c r="X900" s="1294" t="str">
        <f>IF(ISNUMBER(SEARCH(kpi_catalog[[#Headers],[Channel]],$Q900)),"Y","N")</f>
        <v>N</v>
      </c>
      <c r="Y900" s="1294" t="str">
        <f>IF(ISNUMBER(SEARCH(kpi_catalog[[#Headers],[Campaign ID]],$Q900)),"Y","N")</f>
        <v>N</v>
      </c>
      <c r="Z900" s="1294" t="str">
        <f>IF(ISNUMBER(SEARCH(kpi_catalog[[#Headers],[Channel]],$Q900)),"Y","N")</f>
        <v>N</v>
      </c>
      <c r="AA900" s="1294" t="str">
        <f>IF(ISNUMBER(SEARCH(kpi_catalog[[#Headers],[Campaign ID]],$Q900)),"Y","N")</f>
        <v>N</v>
      </c>
      <c r="AB900" s="1294" t="str">
        <f>IF(ISNUMBER(SEARCH(kpi_catalog[[#Headers],[Campaign Name]],$Q900)),"Y","N")</f>
        <v>N</v>
      </c>
      <c r="AC900" s="1294" t="str">
        <f>IF(ISNUMBER(SEARCH(kpi_catalog[[#Headers],[Touchpoint]],$Q900)),"Y","N")</f>
        <v>N</v>
      </c>
      <c r="AD900" s="1294" t="str">
        <f>IF(ISNUMBER(SEARCH(kpi_catalog[[#Headers],[Campaign type]],$Q900)),"Y","N")</f>
        <v>N</v>
      </c>
      <c r="AE900" s="1294" t="str">
        <f>IF(ISNUMBER(SEARCH(kpi_catalog[[#Headers],[Product franchise]],$Q900)),"Y","N")</f>
        <v>N</v>
      </c>
      <c r="AF900" s="1294" t="str">
        <f>IF(ISNUMBER(SEARCH(kpi_catalog[[#Headers],[Product code]],$Q900)),"Y","N")</f>
        <v>N</v>
      </c>
      <c r="AG900" s="1295" t="s">
        <v>4337</v>
      </c>
      <c r="AH900" s="1296"/>
      <c r="AI900" s="1297" t="s">
        <v>4333</v>
      </c>
      <c r="AJ900" s="1297"/>
    </row>
    <row r="901" spans="1:36" ht="30" customHeight="1">
      <c r="A901" s="1282">
        <v>899</v>
      </c>
      <c r="B901" s="1344" t="s">
        <v>70</v>
      </c>
      <c r="C901" s="1296"/>
      <c r="D901" s="1291" t="s">
        <v>4946</v>
      </c>
      <c r="E901" s="1291" t="s">
        <v>4946</v>
      </c>
      <c r="F901" s="1291" t="s">
        <v>4946</v>
      </c>
      <c r="G901" s="1291" t="s">
        <v>3368</v>
      </c>
      <c r="H901" s="1291" t="s">
        <v>4944</v>
      </c>
      <c r="I901" s="1291" t="s">
        <v>70</v>
      </c>
      <c r="J901" s="1318" t="s">
        <v>4945</v>
      </c>
      <c r="K901" s="1291" t="s">
        <v>4346</v>
      </c>
      <c r="L901" s="1292" t="str">
        <f>IF(ISNUMBER(SEARCH(kpi_catalog[[#Headers],[Till Date]],K901)),"Y","N")</f>
        <v>N</v>
      </c>
      <c r="M901" s="1292" t="str">
        <f t="shared" si="24"/>
        <v>Y</v>
      </c>
      <c r="N901" s="1292" t="str">
        <f>IF(ISNUMBER(SEARCH(kpi_catalog[[#Headers],[YTD]],$K901)),"Y","N")</f>
        <v>Y</v>
      </c>
      <c r="O901" s="1292" t="str">
        <f>IF(ISNUMBER(SEARCH(kpi_catalog[[#Headers],[MTD]],$K901)),"Y","N")</f>
        <v>N</v>
      </c>
      <c r="P901" s="1292" t="str">
        <f>IF(ISNUMBER(SEARCH(kpi_catalog[[#Headers],[Selected period]],$K901)),"Y","N")</f>
        <v>N</v>
      </c>
      <c r="Q901" s="1293" t="s">
        <v>4923</v>
      </c>
      <c r="R901" s="1294" t="str">
        <f>IF(ISNUMBER(SEARCH(kpi_catalog[[#Headers],[Division]],$Q901)),"Y","N")</f>
        <v>Y</v>
      </c>
      <c r="S901" s="1294" t="str">
        <f>IF(ISNUMBER(SEARCH(kpi_catalog[[#Headers],[Brand]],$Q901)),"Y","N")</f>
        <v>Y</v>
      </c>
      <c r="T901" s="1294" t="str">
        <f>IF(ISNUMBER(SEARCH(kpi_catalog[[#Headers],[Acquisition Period]],$Q901)),"Y","N")</f>
        <v>N</v>
      </c>
      <c r="U901" s="1294" t="str">
        <f>IF(ISNUMBER(SEARCH(kpi_catalog[[#Headers],[Engager Type]],$Q901)),"Y","N")</f>
        <v>N</v>
      </c>
      <c r="V901" s="1294" t="str">
        <f>IF(ISNUMBER(SEARCH(kpi_catalog[[#Headers],[Buyer Type]],$Q901)),"Y","N")</f>
        <v>Y</v>
      </c>
      <c r="W901" s="1294" t="str">
        <f>IF(ISNUMBER(SEARCH(kpi_catalog[[#Headers],[Loyalty Filter]],$Q901)),"Y","N")</f>
        <v>N</v>
      </c>
      <c r="X901" s="1294" t="str">
        <f>IF(ISNUMBER(SEARCH(kpi_catalog[[#Headers],[Channel]],$Q901)),"Y","N")</f>
        <v>N</v>
      </c>
      <c r="Y901" s="1294" t="str">
        <f>IF(ISNUMBER(SEARCH(kpi_catalog[[#Headers],[Campaign ID]],$Q901)),"Y","N")</f>
        <v>N</v>
      </c>
      <c r="Z901" s="1294" t="str">
        <f>IF(ISNUMBER(SEARCH(kpi_catalog[[#Headers],[Channel]],$Q901)),"Y","N")</f>
        <v>N</v>
      </c>
      <c r="AA901" s="1294" t="str">
        <f>IF(ISNUMBER(SEARCH(kpi_catalog[[#Headers],[Campaign ID]],$Q901)),"Y","N")</f>
        <v>N</v>
      </c>
      <c r="AB901" s="1294" t="str">
        <f>IF(ISNUMBER(SEARCH(kpi_catalog[[#Headers],[Campaign Name]],$Q901)),"Y","N")</f>
        <v>N</v>
      </c>
      <c r="AC901" s="1294" t="str">
        <f>IF(ISNUMBER(SEARCH(kpi_catalog[[#Headers],[Touchpoint]],$Q901)),"Y","N")</f>
        <v>N</v>
      </c>
      <c r="AD901" s="1294" t="str">
        <f>IF(ISNUMBER(SEARCH(kpi_catalog[[#Headers],[Campaign type]],$Q901)),"Y","N")</f>
        <v>N</v>
      </c>
      <c r="AE901" s="1294" t="str">
        <f>IF(ISNUMBER(SEARCH(kpi_catalog[[#Headers],[Product franchise]],$Q901)),"Y","N")</f>
        <v>N</v>
      </c>
      <c r="AF901" s="1294" t="str">
        <f>IF(ISNUMBER(SEARCH(kpi_catalog[[#Headers],[Product code]],$Q901)),"Y","N")</f>
        <v>N</v>
      </c>
      <c r="AG901" s="1326" t="s">
        <v>4598</v>
      </c>
      <c r="AH901" s="1296"/>
      <c r="AI901" s="1297" t="s">
        <v>4333</v>
      </c>
      <c r="AJ901" s="1297"/>
    </row>
    <row r="902" spans="1:36" ht="30" customHeight="1">
      <c r="A902" s="1282">
        <v>900</v>
      </c>
      <c r="B902" s="1344" t="s">
        <v>70</v>
      </c>
      <c r="C902" s="1296"/>
      <c r="D902" s="1323" t="s">
        <v>4946</v>
      </c>
      <c r="E902" s="1323" t="s">
        <v>4946</v>
      </c>
      <c r="F902" s="1291" t="s">
        <v>4947</v>
      </c>
      <c r="G902" s="1291" t="s">
        <v>4339</v>
      </c>
      <c r="H902" s="1291" t="s">
        <v>4336</v>
      </c>
      <c r="I902" s="1291" t="s">
        <v>70</v>
      </c>
      <c r="J902" s="1318" t="s">
        <v>4945</v>
      </c>
      <c r="K902" s="1291" t="s">
        <v>4346</v>
      </c>
      <c r="L902" s="1292" t="str">
        <f>IF(ISNUMBER(SEARCH(kpi_catalog[[#Headers],[Till Date]],K902)),"Y","N")</f>
        <v>N</v>
      </c>
      <c r="M902" s="1292" t="str">
        <f t="shared" si="24"/>
        <v>Y</v>
      </c>
      <c r="N902" s="1292" t="str">
        <f>IF(ISNUMBER(SEARCH(kpi_catalog[[#Headers],[YTD]],$K902)),"Y","N")</f>
        <v>Y</v>
      </c>
      <c r="O902" s="1292" t="str">
        <f>IF(ISNUMBER(SEARCH(kpi_catalog[[#Headers],[MTD]],$K902)),"Y","N")</f>
        <v>N</v>
      </c>
      <c r="P902" s="1292" t="str">
        <f>IF(ISNUMBER(SEARCH(kpi_catalog[[#Headers],[Selected period]],$K902)),"Y","N")</f>
        <v>N</v>
      </c>
      <c r="Q902" s="1293" t="s">
        <v>4923</v>
      </c>
      <c r="R902" s="1294" t="str">
        <f>IF(ISNUMBER(SEARCH(kpi_catalog[[#Headers],[Division]],$Q902)),"Y","N")</f>
        <v>Y</v>
      </c>
      <c r="S902" s="1294" t="str">
        <f>IF(ISNUMBER(SEARCH(kpi_catalog[[#Headers],[Brand]],$Q902)),"Y","N")</f>
        <v>Y</v>
      </c>
      <c r="T902" s="1294" t="str">
        <f>IF(ISNUMBER(SEARCH(kpi_catalog[[#Headers],[Acquisition Period]],$Q902)),"Y","N")</f>
        <v>N</v>
      </c>
      <c r="U902" s="1294" t="str">
        <f>IF(ISNUMBER(SEARCH(kpi_catalog[[#Headers],[Engager Type]],$Q902)),"Y","N")</f>
        <v>N</v>
      </c>
      <c r="V902" s="1294" t="str">
        <f>IF(ISNUMBER(SEARCH(kpi_catalog[[#Headers],[Buyer Type]],$Q902)),"Y","N")</f>
        <v>Y</v>
      </c>
      <c r="W902" s="1294" t="str">
        <f>IF(ISNUMBER(SEARCH(kpi_catalog[[#Headers],[Loyalty Filter]],$Q902)),"Y","N")</f>
        <v>N</v>
      </c>
      <c r="X902" s="1294" t="str">
        <f>IF(ISNUMBER(SEARCH(kpi_catalog[[#Headers],[Channel]],$Q902)),"Y","N")</f>
        <v>N</v>
      </c>
      <c r="Y902" s="1294" t="str">
        <f>IF(ISNUMBER(SEARCH(kpi_catalog[[#Headers],[Campaign ID]],$Q902)),"Y","N")</f>
        <v>N</v>
      </c>
      <c r="Z902" s="1294" t="str">
        <f>IF(ISNUMBER(SEARCH(kpi_catalog[[#Headers],[Channel]],$Q902)),"Y","N")</f>
        <v>N</v>
      </c>
      <c r="AA902" s="1294" t="str">
        <f>IF(ISNUMBER(SEARCH(kpi_catalog[[#Headers],[Campaign ID]],$Q902)),"Y","N")</f>
        <v>N</v>
      </c>
      <c r="AB902" s="1294" t="str">
        <f>IF(ISNUMBER(SEARCH(kpi_catalog[[#Headers],[Campaign Name]],$Q902)),"Y","N")</f>
        <v>N</v>
      </c>
      <c r="AC902" s="1294" t="str">
        <f>IF(ISNUMBER(SEARCH(kpi_catalog[[#Headers],[Touchpoint]],$Q902)),"Y","N")</f>
        <v>N</v>
      </c>
      <c r="AD902" s="1294" t="str">
        <f>IF(ISNUMBER(SEARCH(kpi_catalog[[#Headers],[Campaign type]],$Q902)),"Y","N")</f>
        <v>N</v>
      </c>
      <c r="AE902" s="1294" t="str">
        <f>IF(ISNUMBER(SEARCH(kpi_catalog[[#Headers],[Product franchise]],$Q902)),"Y","N")</f>
        <v>N</v>
      </c>
      <c r="AF902" s="1294" t="str">
        <f>IF(ISNUMBER(SEARCH(kpi_catalog[[#Headers],[Product code]],$Q902)),"Y","N")</f>
        <v>N</v>
      </c>
      <c r="AG902" s="1295" t="s">
        <v>4337</v>
      </c>
      <c r="AH902" s="1296"/>
      <c r="AI902" s="1297" t="s">
        <v>4333</v>
      </c>
      <c r="AJ902" s="1297"/>
    </row>
    <row r="903" spans="1:36" ht="30" customHeight="1">
      <c r="A903" s="1282">
        <v>901</v>
      </c>
      <c r="B903" s="1344" t="s">
        <v>70</v>
      </c>
      <c r="C903" s="1296"/>
      <c r="D903" s="1323" t="s">
        <v>4946</v>
      </c>
      <c r="E903" s="1323" t="s">
        <v>4946</v>
      </c>
      <c r="F903" s="1291" t="s">
        <v>4948</v>
      </c>
      <c r="G903" s="1291" t="s">
        <v>3368</v>
      </c>
      <c r="H903" s="1291" t="s">
        <v>4336</v>
      </c>
      <c r="I903" s="1291" t="s">
        <v>70</v>
      </c>
      <c r="J903" s="1318" t="s">
        <v>4945</v>
      </c>
      <c r="K903" s="1291" t="s">
        <v>4346</v>
      </c>
      <c r="L903" s="1292" t="str">
        <f>IF(ISNUMBER(SEARCH(kpi_catalog[[#Headers],[Till Date]],K903)),"Y","N")</f>
        <v>N</v>
      </c>
      <c r="M903" s="1292" t="str">
        <f t="shared" si="24"/>
        <v>Y</v>
      </c>
      <c r="N903" s="1292" t="str">
        <f>IF(ISNUMBER(SEARCH(kpi_catalog[[#Headers],[YTD]],$K903)),"Y","N")</f>
        <v>Y</v>
      </c>
      <c r="O903" s="1292" t="str">
        <f>IF(ISNUMBER(SEARCH(kpi_catalog[[#Headers],[MTD]],$K903)),"Y","N")</f>
        <v>N</v>
      </c>
      <c r="P903" s="1292" t="str">
        <f>IF(ISNUMBER(SEARCH(kpi_catalog[[#Headers],[Selected period]],$K903)),"Y","N")</f>
        <v>N</v>
      </c>
      <c r="Q903" s="1293" t="s">
        <v>4923</v>
      </c>
      <c r="R903" s="1294" t="str">
        <f>IF(ISNUMBER(SEARCH(kpi_catalog[[#Headers],[Division]],$Q903)),"Y","N")</f>
        <v>Y</v>
      </c>
      <c r="S903" s="1294" t="str">
        <f>IF(ISNUMBER(SEARCH(kpi_catalog[[#Headers],[Brand]],$Q903)),"Y","N")</f>
        <v>Y</v>
      </c>
      <c r="T903" s="1294" t="str">
        <f>IF(ISNUMBER(SEARCH(kpi_catalog[[#Headers],[Acquisition Period]],$Q903)),"Y","N")</f>
        <v>N</v>
      </c>
      <c r="U903" s="1294" t="str">
        <f>IF(ISNUMBER(SEARCH(kpi_catalog[[#Headers],[Engager Type]],$Q903)),"Y","N")</f>
        <v>N</v>
      </c>
      <c r="V903" s="1294" t="str">
        <f>IF(ISNUMBER(SEARCH(kpi_catalog[[#Headers],[Buyer Type]],$Q903)),"Y","N")</f>
        <v>Y</v>
      </c>
      <c r="W903" s="1294" t="str">
        <f>IF(ISNUMBER(SEARCH(kpi_catalog[[#Headers],[Loyalty Filter]],$Q903)),"Y","N")</f>
        <v>N</v>
      </c>
      <c r="X903" s="1294" t="str">
        <f>IF(ISNUMBER(SEARCH(kpi_catalog[[#Headers],[Channel]],$Q903)),"Y","N")</f>
        <v>N</v>
      </c>
      <c r="Y903" s="1294" t="str">
        <f>IF(ISNUMBER(SEARCH(kpi_catalog[[#Headers],[Campaign ID]],$Q903)),"Y","N")</f>
        <v>N</v>
      </c>
      <c r="Z903" s="1294" t="str">
        <f>IF(ISNUMBER(SEARCH(kpi_catalog[[#Headers],[Channel]],$Q903)),"Y","N")</f>
        <v>N</v>
      </c>
      <c r="AA903" s="1294" t="str">
        <f>IF(ISNUMBER(SEARCH(kpi_catalog[[#Headers],[Campaign ID]],$Q903)),"Y","N")</f>
        <v>N</v>
      </c>
      <c r="AB903" s="1294" t="str">
        <f>IF(ISNUMBER(SEARCH(kpi_catalog[[#Headers],[Campaign Name]],$Q903)),"Y","N")</f>
        <v>N</v>
      </c>
      <c r="AC903" s="1294" t="str">
        <f>IF(ISNUMBER(SEARCH(kpi_catalog[[#Headers],[Touchpoint]],$Q903)),"Y","N")</f>
        <v>N</v>
      </c>
      <c r="AD903" s="1294" t="str">
        <f>IF(ISNUMBER(SEARCH(kpi_catalog[[#Headers],[Campaign type]],$Q903)),"Y","N")</f>
        <v>N</v>
      </c>
      <c r="AE903" s="1294" t="str">
        <f>IF(ISNUMBER(SEARCH(kpi_catalog[[#Headers],[Product franchise]],$Q903)),"Y","N")</f>
        <v>N</v>
      </c>
      <c r="AF903" s="1294" t="str">
        <f>IF(ISNUMBER(SEARCH(kpi_catalog[[#Headers],[Product code]],$Q903)),"Y","N")</f>
        <v>N</v>
      </c>
      <c r="AG903" s="1295" t="s">
        <v>4337</v>
      </c>
      <c r="AH903" s="1296"/>
      <c r="AI903" s="1297" t="s">
        <v>4333</v>
      </c>
      <c r="AJ903" s="1297"/>
    </row>
    <row r="904" spans="1:36" ht="30" customHeight="1">
      <c r="A904" s="1282">
        <v>902</v>
      </c>
      <c r="B904" s="1344" t="s">
        <v>70</v>
      </c>
      <c r="C904" s="1296"/>
      <c r="D904" s="1291" t="s">
        <v>4601</v>
      </c>
      <c r="E904" s="1291" t="s">
        <v>4601</v>
      </c>
      <c r="F904" s="1291" t="s">
        <v>4601</v>
      </c>
      <c r="G904" s="1291" t="s">
        <v>3368</v>
      </c>
      <c r="H904" s="1291" t="s">
        <v>4343</v>
      </c>
      <c r="I904" s="1291" t="s">
        <v>70</v>
      </c>
      <c r="J904" s="1318" t="s">
        <v>4945</v>
      </c>
      <c r="K904" s="1291" t="s">
        <v>4346</v>
      </c>
      <c r="L904" s="1292" t="str">
        <f>IF(ISNUMBER(SEARCH(kpi_catalog[[#Headers],[Till Date]],K904)),"Y","N")</f>
        <v>N</v>
      </c>
      <c r="M904" s="1292" t="str">
        <f t="shared" si="24"/>
        <v>Y</v>
      </c>
      <c r="N904" s="1292" t="str">
        <f>IF(ISNUMBER(SEARCH(kpi_catalog[[#Headers],[YTD]],$K904)),"Y","N")</f>
        <v>Y</v>
      </c>
      <c r="O904" s="1292" t="str">
        <f>IF(ISNUMBER(SEARCH(kpi_catalog[[#Headers],[MTD]],$K904)),"Y","N")</f>
        <v>N</v>
      </c>
      <c r="P904" s="1292" t="str">
        <f>IF(ISNUMBER(SEARCH(kpi_catalog[[#Headers],[Selected period]],$K904)),"Y","N")</f>
        <v>N</v>
      </c>
      <c r="Q904" s="1293" t="s">
        <v>4923</v>
      </c>
      <c r="R904" s="1294" t="str">
        <f>IF(ISNUMBER(SEARCH(kpi_catalog[[#Headers],[Division]],$Q904)),"Y","N")</f>
        <v>Y</v>
      </c>
      <c r="S904" s="1294" t="str">
        <f>IF(ISNUMBER(SEARCH(kpi_catalog[[#Headers],[Brand]],$Q904)),"Y","N")</f>
        <v>Y</v>
      </c>
      <c r="T904" s="1294" t="str">
        <f>IF(ISNUMBER(SEARCH(kpi_catalog[[#Headers],[Acquisition Period]],$Q904)),"Y","N")</f>
        <v>N</v>
      </c>
      <c r="U904" s="1294" t="str">
        <f>IF(ISNUMBER(SEARCH(kpi_catalog[[#Headers],[Engager Type]],$Q904)),"Y","N")</f>
        <v>N</v>
      </c>
      <c r="V904" s="1294" t="str">
        <f>IF(ISNUMBER(SEARCH(kpi_catalog[[#Headers],[Buyer Type]],$Q904)),"Y","N")</f>
        <v>Y</v>
      </c>
      <c r="W904" s="1294" t="str">
        <f>IF(ISNUMBER(SEARCH(kpi_catalog[[#Headers],[Loyalty Filter]],$Q904)),"Y","N")</f>
        <v>N</v>
      </c>
      <c r="X904" s="1294" t="str">
        <f>IF(ISNUMBER(SEARCH(kpi_catalog[[#Headers],[Channel]],$Q904)),"Y","N")</f>
        <v>N</v>
      </c>
      <c r="Y904" s="1294" t="str">
        <f>IF(ISNUMBER(SEARCH(kpi_catalog[[#Headers],[Campaign ID]],$Q904)),"Y","N")</f>
        <v>N</v>
      </c>
      <c r="Z904" s="1294" t="str">
        <f>IF(ISNUMBER(SEARCH(kpi_catalog[[#Headers],[Channel]],$Q904)),"Y","N")</f>
        <v>N</v>
      </c>
      <c r="AA904" s="1294" t="str">
        <f>IF(ISNUMBER(SEARCH(kpi_catalog[[#Headers],[Campaign ID]],$Q904)),"Y","N")</f>
        <v>N</v>
      </c>
      <c r="AB904" s="1294" t="str">
        <f>IF(ISNUMBER(SEARCH(kpi_catalog[[#Headers],[Campaign Name]],$Q904)),"Y","N")</f>
        <v>N</v>
      </c>
      <c r="AC904" s="1294" t="str">
        <f>IF(ISNUMBER(SEARCH(kpi_catalog[[#Headers],[Touchpoint]],$Q904)),"Y","N")</f>
        <v>N</v>
      </c>
      <c r="AD904" s="1294" t="str">
        <f>IF(ISNUMBER(SEARCH(kpi_catalog[[#Headers],[Campaign type]],$Q904)),"Y","N")</f>
        <v>N</v>
      </c>
      <c r="AE904" s="1294" t="str">
        <f>IF(ISNUMBER(SEARCH(kpi_catalog[[#Headers],[Product franchise]],$Q904)),"Y","N")</f>
        <v>N</v>
      </c>
      <c r="AF904" s="1294" t="str">
        <f>IF(ISNUMBER(SEARCH(kpi_catalog[[#Headers],[Product code]],$Q904)),"Y","N")</f>
        <v>N</v>
      </c>
      <c r="AG904" s="1326" t="s">
        <v>4602</v>
      </c>
      <c r="AH904" s="1296"/>
      <c r="AI904" s="1297" t="s">
        <v>4333</v>
      </c>
      <c r="AJ904" s="1297"/>
    </row>
    <row r="905" spans="1:36" ht="30" customHeight="1">
      <c r="A905" s="1282">
        <v>903</v>
      </c>
      <c r="B905" s="1344" t="s">
        <v>70</v>
      </c>
      <c r="C905" s="1296"/>
      <c r="D905" s="1323" t="s">
        <v>4601</v>
      </c>
      <c r="E905" s="1323" t="s">
        <v>4601</v>
      </c>
      <c r="F905" s="1291" t="s">
        <v>4603</v>
      </c>
      <c r="G905" s="1291" t="s">
        <v>4339</v>
      </c>
      <c r="H905" s="1291" t="s">
        <v>4336</v>
      </c>
      <c r="I905" s="1291" t="s">
        <v>70</v>
      </c>
      <c r="J905" s="1318" t="s">
        <v>4945</v>
      </c>
      <c r="K905" s="1291" t="s">
        <v>4346</v>
      </c>
      <c r="L905" s="1292" t="str">
        <f>IF(ISNUMBER(SEARCH(kpi_catalog[[#Headers],[Till Date]],K905)),"Y","N")</f>
        <v>N</v>
      </c>
      <c r="M905" s="1292" t="str">
        <f t="shared" si="24"/>
        <v>Y</v>
      </c>
      <c r="N905" s="1292" t="str">
        <f>IF(ISNUMBER(SEARCH(kpi_catalog[[#Headers],[YTD]],$K905)),"Y","N")</f>
        <v>Y</v>
      </c>
      <c r="O905" s="1292" t="str">
        <f>IF(ISNUMBER(SEARCH(kpi_catalog[[#Headers],[MTD]],$K905)),"Y","N")</f>
        <v>N</v>
      </c>
      <c r="P905" s="1292" t="str">
        <f>IF(ISNUMBER(SEARCH(kpi_catalog[[#Headers],[Selected period]],$K905)),"Y","N")</f>
        <v>N</v>
      </c>
      <c r="Q905" s="1293" t="s">
        <v>4923</v>
      </c>
      <c r="R905" s="1294" t="str">
        <f>IF(ISNUMBER(SEARCH(kpi_catalog[[#Headers],[Division]],$Q905)),"Y","N")</f>
        <v>Y</v>
      </c>
      <c r="S905" s="1294" t="str">
        <f>IF(ISNUMBER(SEARCH(kpi_catalog[[#Headers],[Brand]],$Q905)),"Y","N")</f>
        <v>Y</v>
      </c>
      <c r="T905" s="1294" t="str">
        <f>IF(ISNUMBER(SEARCH(kpi_catalog[[#Headers],[Acquisition Period]],$Q905)),"Y","N")</f>
        <v>N</v>
      </c>
      <c r="U905" s="1294" t="str">
        <f>IF(ISNUMBER(SEARCH(kpi_catalog[[#Headers],[Engager Type]],$Q905)),"Y","N")</f>
        <v>N</v>
      </c>
      <c r="V905" s="1294" t="str">
        <f>IF(ISNUMBER(SEARCH(kpi_catalog[[#Headers],[Buyer Type]],$Q905)),"Y","N")</f>
        <v>Y</v>
      </c>
      <c r="W905" s="1294" t="str">
        <f>IF(ISNUMBER(SEARCH(kpi_catalog[[#Headers],[Loyalty Filter]],$Q905)),"Y","N")</f>
        <v>N</v>
      </c>
      <c r="X905" s="1294" t="str">
        <f>IF(ISNUMBER(SEARCH(kpi_catalog[[#Headers],[Channel]],$Q905)),"Y","N")</f>
        <v>N</v>
      </c>
      <c r="Y905" s="1294" t="str">
        <f>IF(ISNUMBER(SEARCH(kpi_catalog[[#Headers],[Campaign ID]],$Q905)),"Y","N")</f>
        <v>N</v>
      </c>
      <c r="Z905" s="1294" t="str">
        <f>IF(ISNUMBER(SEARCH(kpi_catalog[[#Headers],[Channel]],$Q905)),"Y","N")</f>
        <v>N</v>
      </c>
      <c r="AA905" s="1294" t="str">
        <f>IF(ISNUMBER(SEARCH(kpi_catalog[[#Headers],[Campaign ID]],$Q905)),"Y","N")</f>
        <v>N</v>
      </c>
      <c r="AB905" s="1294" t="str">
        <f>IF(ISNUMBER(SEARCH(kpi_catalog[[#Headers],[Campaign Name]],$Q905)),"Y","N")</f>
        <v>N</v>
      </c>
      <c r="AC905" s="1294" t="str">
        <f>IF(ISNUMBER(SEARCH(kpi_catalog[[#Headers],[Touchpoint]],$Q905)),"Y","N")</f>
        <v>N</v>
      </c>
      <c r="AD905" s="1294" t="str">
        <f>IF(ISNUMBER(SEARCH(kpi_catalog[[#Headers],[Campaign type]],$Q905)),"Y","N")</f>
        <v>N</v>
      </c>
      <c r="AE905" s="1294" t="str">
        <f>IF(ISNUMBER(SEARCH(kpi_catalog[[#Headers],[Product franchise]],$Q905)),"Y","N")</f>
        <v>N</v>
      </c>
      <c r="AF905" s="1294" t="str">
        <f>IF(ISNUMBER(SEARCH(kpi_catalog[[#Headers],[Product code]],$Q905)),"Y","N")</f>
        <v>N</v>
      </c>
      <c r="AG905" s="1295" t="s">
        <v>4337</v>
      </c>
      <c r="AH905" s="1296"/>
      <c r="AI905" s="1297" t="s">
        <v>4333</v>
      </c>
      <c r="AJ905" s="1297"/>
    </row>
    <row r="906" spans="1:36" ht="30" customHeight="1">
      <c r="A906" s="1282">
        <v>904</v>
      </c>
      <c r="B906" s="1344" t="s">
        <v>70</v>
      </c>
      <c r="C906" s="1296"/>
      <c r="D906" s="1323" t="s">
        <v>4601</v>
      </c>
      <c r="E906" s="1323" t="s">
        <v>4601</v>
      </c>
      <c r="F906" s="1291" t="s">
        <v>4604</v>
      </c>
      <c r="G906" s="1291" t="s">
        <v>3368</v>
      </c>
      <c r="H906" s="1291" t="s">
        <v>4336</v>
      </c>
      <c r="I906" s="1291" t="s">
        <v>70</v>
      </c>
      <c r="J906" s="1318" t="s">
        <v>4945</v>
      </c>
      <c r="K906" s="1291" t="s">
        <v>4346</v>
      </c>
      <c r="L906" s="1292" t="str">
        <f>IF(ISNUMBER(SEARCH(kpi_catalog[[#Headers],[Till Date]],K906)),"Y","N")</f>
        <v>N</v>
      </c>
      <c r="M906" s="1292" t="str">
        <f t="shared" si="24"/>
        <v>Y</v>
      </c>
      <c r="N906" s="1292" t="str">
        <f>IF(ISNUMBER(SEARCH(kpi_catalog[[#Headers],[YTD]],$K906)),"Y","N")</f>
        <v>Y</v>
      </c>
      <c r="O906" s="1292" t="str">
        <f>IF(ISNUMBER(SEARCH(kpi_catalog[[#Headers],[MTD]],$K906)),"Y","N")</f>
        <v>N</v>
      </c>
      <c r="P906" s="1292" t="str">
        <f>IF(ISNUMBER(SEARCH(kpi_catalog[[#Headers],[Selected period]],$K906)),"Y","N")</f>
        <v>N</v>
      </c>
      <c r="Q906" s="1293" t="s">
        <v>4923</v>
      </c>
      <c r="R906" s="1294" t="str">
        <f>IF(ISNUMBER(SEARCH(kpi_catalog[[#Headers],[Division]],$Q906)),"Y","N")</f>
        <v>Y</v>
      </c>
      <c r="S906" s="1294" t="str">
        <f>IF(ISNUMBER(SEARCH(kpi_catalog[[#Headers],[Brand]],$Q906)),"Y","N")</f>
        <v>Y</v>
      </c>
      <c r="T906" s="1294" t="str">
        <f>IF(ISNUMBER(SEARCH(kpi_catalog[[#Headers],[Acquisition Period]],$Q906)),"Y","N")</f>
        <v>N</v>
      </c>
      <c r="U906" s="1294" t="str">
        <f>IF(ISNUMBER(SEARCH(kpi_catalog[[#Headers],[Engager Type]],$Q906)),"Y","N")</f>
        <v>N</v>
      </c>
      <c r="V906" s="1294" t="str">
        <f>IF(ISNUMBER(SEARCH(kpi_catalog[[#Headers],[Buyer Type]],$Q906)),"Y","N")</f>
        <v>Y</v>
      </c>
      <c r="W906" s="1294" t="str">
        <f>IF(ISNUMBER(SEARCH(kpi_catalog[[#Headers],[Loyalty Filter]],$Q906)),"Y","N")</f>
        <v>N</v>
      </c>
      <c r="X906" s="1294" t="str">
        <f>IF(ISNUMBER(SEARCH(kpi_catalog[[#Headers],[Channel]],$Q906)),"Y","N")</f>
        <v>N</v>
      </c>
      <c r="Y906" s="1294" t="str">
        <f>IF(ISNUMBER(SEARCH(kpi_catalog[[#Headers],[Campaign ID]],$Q906)),"Y","N")</f>
        <v>N</v>
      </c>
      <c r="Z906" s="1294" t="str">
        <f>IF(ISNUMBER(SEARCH(kpi_catalog[[#Headers],[Channel]],$Q906)),"Y","N")</f>
        <v>N</v>
      </c>
      <c r="AA906" s="1294" t="str">
        <f>IF(ISNUMBER(SEARCH(kpi_catalog[[#Headers],[Campaign ID]],$Q906)),"Y","N")</f>
        <v>N</v>
      </c>
      <c r="AB906" s="1294" t="str">
        <f>IF(ISNUMBER(SEARCH(kpi_catalog[[#Headers],[Campaign Name]],$Q906)),"Y","N")</f>
        <v>N</v>
      </c>
      <c r="AC906" s="1294" t="str">
        <f>IF(ISNUMBER(SEARCH(kpi_catalog[[#Headers],[Touchpoint]],$Q906)),"Y","N")</f>
        <v>N</v>
      </c>
      <c r="AD906" s="1294" t="str">
        <f>IF(ISNUMBER(SEARCH(kpi_catalog[[#Headers],[Campaign type]],$Q906)),"Y","N")</f>
        <v>N</v>
      </c>
      <c r="AE906" s="1294" t="str">
        <f>IF(ISNUMBER(SEARCH(kpi_catalog[[#Headers],[Product franchise]],$Q906)),"Y","N")</f>
        <v>N</v>
      </c>
      <c r="AF906" s="1294" t="str">
        <f>IF(ISNUMBER(SEARCH(kpi_catalog[[#Headers],[Product code]],$Q906)),"Y","N")</f>
        <v>N</v>
      </c>
      <c r="AG906" s="1295" t="s">
        <v>4337</v>
      </c>
      <c r="AH906" s="1296"/>
      <c r="AI906" s="1297" t="s">
        <v>4333</v>
      </c>
      <c r="AJ906" s="1297"/>
    </row>
    <row r="907" spans="1:36" ht="30" customHeight="1">
      <c r="A907" s="1282">
        <v>905</v>
      </c>
      <c r="B907" s="1344" t="s">
        <v>70</v>
      </c>
      <c r="C907" s="1296"/>
      <c r="D907" s="1398" t="s">
        <v>6023</v>
      </c>
      <c r="E907" s="1398" t="s">
        <v>6023</v>
      </c>
      <c r="F907" s="1291" t="s">
        <v>5767</v>
      </c>
      <c r="G907" s="1291" t="s">
        <v>4339</v>
      </c>
      <c r="H907" s="1291" t="s">
        <v>4944</v>
      </c>
      <c r="I907" s="1291" t="s">
        <v>70</v>
      </c>
      <c r="J907" s="1318" t="s">
        <v>4945</v>
      </c>
      <c r="K907" s="1291" t="s">
        <v>4346</v>
      </c>
      <c r="L907" s="1292" t="str">
        <f>IF(ISNUMBER(SEARCH(kpi_catalog[[#Headers],[Till Date]],K907)),"Y","N")</f>
        <v>N</v>
      </c>
      <c r="M907" s="1292" t="str">
        <f t="shared" si="24"/>
        <v>Y</v>
      </c>
      <c r="N907" s="1292" t="str">
        <f>IF(ISNUMBER(SEARCH(kpi_catalog[[#Headers],[YTD]],$K907)),"Y","N")</f>
        <v>Y</v>
      </c>
      <c r="O907" s="1292" t="str">
        <f>IF(ISNUMBER(SEARCH(kpi_catalog[[#Headers],[MTD]],$K907)),"Y","N")</f>
        <v>N</v>
      </c>
      <c r="P907" s="1292" t="str">
        <f>IF(ISNUMBER(SEARCH(kpi_catalog[[#Headers],[Selected period]],$K907)),"Y","N")</f>
        <v>N</v>
      </c>
      <c r="Q907" s="1293" t="s">
        <v>4923</v>
      </c>
      <c r="R907" s="1294" t="str">
        <f>IF(ISNUMBER(SEARCH(kpi_catalog[[#Headers],[Division]],$Q907)),"Y","N")</f>
        <v>Y</v>
      </c>
      <c r="S907" s="1294" t="str">
        <f>IF(ISNUMBER(SEARCH(kpi_catalog[[#Headers],[Brand]],$Q907)),"Y","N")</f>
        <v>Y</v>
      </c>
      <c r="T907" s="1294" t="str">
        <f>IF(ISNUMBER(SEARCH(kpi_catalog[[#Headers],[Acquisition Period]],$Q907)),"Y","N")</f>
        <v>N</v>
      </c>
      <c r="U907" s="1294" t="str">
        <f>IF(ISNUMBER(SEARCH(kpi_catalog[[#Headers],[Engager Type]],$Q907)),"Y","N")</f>
        <v>N</v>
      </c>
      <c r="V907" s="1294" t="str">
        <f>IF(ISNUMBER(SEARCH(kpi_catalog[[#Headers],[Buyer Type]],$Q907)),"Y","N")</f>
        <v>Y</v>
      </c>
      <c r="W907" s="1294" t="str">
        <f>IF(ISNUMBER(SEARCH(kpi_catalog[[#Headers],[Loyalty Filter]],$Q907)),"Y","N")</f>
        <v>N</v>
      </c>
      <c r="X907" s="1294" t="str">
        <f>IF(ISNUMBER(SEARCH(kpi_catalog[[#Headers],[Channel]],$Q907)),"Y","N")</f>
        <v>N</v>
      </c>
      <c r="Y907" s="1294" t="str">
        <f>IF(ISNUMBER(SEARCH(kpi_catalog[[#Headers],[Campaign ID]],$Q907)),"Y","N")</f>
        <v>N</v>
      </c>
      <c r="Z907" s="1294" t="str">
        <f>IF(ISNUMBER(SEARCH(kpi_catalog[[#Headers],[Channel]],$Q907)),"Y","N")</f>
        <v>N</v>
      </c>
      <c r="AA907" s="1294" t="str">
        <f>IF(ISNUMBER(SEARCH(kpi_catalog[[#Headers],[Campaign ID]],$Q907)),"Y","N")</f>
        <v>N</v>
      </c>
      <c r="AB907" s="1294" t="str">
        <f>IF(ISNUMBER(SEARCH(kpi_catalog[[#Headers],[Campaign Name]],$Q907)),"Y","N")</f>
        <v>N</v>
      </c>
      <c r="AC907" s="1294" t="str">
        <f>IF(ISNUMBER(SEARCH(kpi_catalog[[#Headers],[Touchpoint]],$Q907)),"Y","N")</f>
        <v>N</v>
      </c>
      <c r="AD907" s="1294" t="str">
        <f>IF(ISNUMBER(SEARCH(kpi_catalog[[#Headers],[Campaign type]],$Q907)),"Y","N")</f>
        <v>N</v>
      </c>
      <c r="AE907" s="1294" t="str">
        <f>IF(ISNUMBER(SEARCH(kpi_catalog[[#Headers],[Product franchise]],$Q907)),"Y","N")</f>
        <v>N</v>
      </c>
      <c r="AF907" s="1294" t="str">
        <f>IF(ISNUMBER(SEARCH(kpi_catalog[[#Headers],[Product code]],$Q907)),"Y","N")</f>
        <v>N</v>
      </c>
      <c r="AG907" s="1326" t="s">
        <v>4606</v>
      </c>
      <c r="AH907" s="1296"/>
      <c r="AI907" s="1297" t="s">
        <v>4333</v>
      </c>
      <c r="AJ907" s="1297"/>
    </row>
    <row r="908" spans="1:36" ht="30" customHeight="1">
      <c r="A908" s="1282">
        <v>906</v>
      </c>
      <c r="B908" s="1344" t="s">
        <v>70</v>
      </c>
      <c r="C908" s="1296"/>
      <c r="D908" s="1323" t="s">
        <v>5767</v>
      </c>
      <c r="E908" s="1323" t="s">
        <v>5767</v>
      </c>
      <c r="F908" s="1291" t="s">
        <v>5768</v>
      </c>
      <c r="G908" s="1291" t="s">
        <v>4339</v>
      </c>
      <c r="H908" s="1291" t="s">
        <v>4336</v>
      </c>
      <c r="I908" s="1291" t="s">
        <v>70</v>
      </c>
      <c r="J908" s="1318" t="s">
        <v>4945</v>
      </c>
      <c r="K908" s="1291" t="s">
        <v>4346</v>
      </c>
      <c r="L908" s="1292" t="str">
        <f>IF(ISNUMBER(SEARCH(kpi_catalog[[#Headers],[Till Date]],K908)),"Y","N")</f>
        <v>N</v>
      </c>
      <c r="M908" s="1292" t="str">
        <f t="shared" si="24"/>
        <v>Y</v>
      </c>
      <c r="N908" s="1292" t="str">
        <f>IF(ISNUMBER(SEARCH(kpi_catalog[[#Headers],[YTD]],$K908)),"Y","N")</f>
        <v>Y</v>
      </c>
      <c r="O908" s="1292" t="str">
        <f>IF(ISNUMBER(SEARCH(kpi_catalog[[#Headers],[MTD]],$K908)),"Y","N")</f>
        <v>N</v>
      </c>
      <c r="P908" s="1292" t="str">
        <f>IF(ISNUMBER(SEARCH(kpi_catalog[[#Headers],[Selected period]],$K908)),"Y","N")</f>
        <v>N</v>
      </c>
      <c r="Q908" s="1293" t="s">
        <v>4923</v>
      </c>
      <c r="R908" s="1294" t="str">
        <f>IF(ISNUMBER(SEARCH(kpi_catalog[[#Headers],[Division]],$Q908)),"Y","N")</f>
        <v>Y</v>
      </c>
      <c r="S908" s="1294" t="str">
        <f>IF(ISNUMBER(SEARCH(kpi_catalog[[#Headers],[Brand]],$Q908)),"Y","N")</f>
        <v>Y</v>
      </c>
      <c r="T908" s="1294" t="str">
        <f>IF(ISNUMBER(SEARCH(kpi_catalog[[#Headers],[Acquisition Period]],$Q908)),"Y","N")</f>
        <v>N</v>
      </c>
      <c r="U908" s="1294" t="str">
        <f>IF(ISNUMBER(SEARCH(kpi_catalog[[#Headers],[Engager Type]],$Q908)),"Y","N")</f>
        <v>N</v>
      </c>
      <c r="V908" s="1294" t="str">
        <f>IF(ISNUMBER(SEARCH(kpi_catalog[[#Headers],[Buyer Type]],$Q908)),"Y","N")</f>
        <v>Y</v>
      </c>
      <c r="W908" s="1294" t="str">
        <f>IF(ISNUMBER(SEARCH(kpi_catalog[[#Headers],[Loyalty Filter]],$Q908)),"Y","N")</f>
        <v>N</v>
      </c>
      <c r="X908" s="1294" t="str">
        <f>IF(ISNUMBER(SEARCH(kpi_catalog[[#Headers],[Channel]],$Q908)),"Y","N")</f>
        <v>N</v>
      </c>
      <c r="Y908" s="1294" t="str">
        <f>IF(ISNUMBER(SEARCH(kpi_catalog[[#Headers],[Campaign ID]],$Q908)),"Y","N")</f>
        <v>N</v>
      </c>
      <c r="Z908" s="1294" t="str">
        <f>IF(ISNUMBER(SEARCH(kpi_catalog[[#Headers],[Channel]],$Q908)),"Y","N")</f>
        <v>N</v>
      </c>
      <c r="AA908" s="1294" t="str">
        <f>IF(ISNUMBER(SEARCH(kpi_catalog[[#Headers],[Campaign ID]],$Q908)),"Y","N")</f>
        <v>N</v>
      </c>
      <c r="AB908" s="1294" t="str">
        <f>IF(ISNUMBER(SEARCH(kpi_catalog[[#Headers],[Campaign Name]],$Q908)),"Y","N")</f>
        <v>N</v>
      </c>
      <c r="AC908" s="1294" t="str">
        <f>IF(ISNUMBER(SEARCH(kpi_catalog[[#Headers],[Touchpoint]],$Q908)),"Y","N")</f>
        <v>N</v>
      </c>
      <c r="AD908" s="1294" t="str">
        <f>IF(ISNUMBER(SEARCH(kpi_catalog[[#Headers],[Campaign type]],$Q908)),"Y","N")</f>
        <v>N</v>
      </c>
      <c r="AE908" s="1294" t="str">
        <f>IF(ISNUMBER(SEARCH(kpi_catalog[[#Headers],[Product franchise]],$Q908)),"Y","N")</f>
        <v>N</v>
      </c>
      <c r="AF908" s="1294" t="str">
        <f>IF(ISNUMBER(SEARCH(kpi_catalog[[#Headers],[Product code]],$Q908)),"Y","N")</f>
        <v>N</v>
      </c>
      <c r="AG908" s="1295" t="s">
        <v>4337</v>
      </c>
      <c r="AH908" s="1296"/>
      <c r="AI908" s="1297" t="s">
        <v>4333</v>
      </c>
      <c r="AJ908" s="1297"/>
    </row>
    <row r="909" spans="1:36" ht="30" customHeight="1">
      <c r="A909" s="1282">
        <v>907</v>
      </c>
      <c r="B909" s="1344" t="s">
        <v>70</v>
      </c>
      <c r="C909" s="1296"/>
      <c r="D909" s="1323" t="s">
        <v>5767</v>
      </c>
      <c r="E909" s="1323" t="s">
        <v>5767</v>
      </c>
      <c r="F909" s="1291" t="s">
        <v>5769</v>
      </c>
      <c r="G909" s="1291" t="s">
        <v>4352</v>
      </c>
      <c r="H909" s="1291" t="s">
        <v>4336</v>
      </c>
      <c r="I909" s="1291" t="s">
        <v>70</v>
      </c>
      <c r="J909" s="1318" t="s">
        <v>4945</v>
      </c>
      <c r="K909" s="1291" t="s">
        <v>4346</v>
      </c>
      <c r="L909" s="1292" t="str">
        <f>IF(ISNUMBER(SEARCH(kpi_catalog[[#Headers],[Till Date]],K909)),"Y","N")</f>
        <v>N</v>
      </c>
      <c r="M909" s="1292" t="str">
        <f t="shared" si="24"/>
        <v>Y</v>
      </c>
      <c r="N909" s="1292" t="str">
        <f>IF(ISNUMBER(SEARCH(kpi_catalog[[#Headers],[YTD]],$K909)),"Y","N")</f>
        <v>Y</v>
      </c>
      <c r="O909" s="1292" t="str">
        <f>IF(ISNUMBER(SEARCH(kpi_catalog[[#Headers],[MTD]],$K909)),"Y","N")</f>
        <v>N</v>
      </c>
      <c r="P909" s="1292" t="str">
        <f>IF(ISNUMBER(SEARCH(kpi_catalog[[#Headers],[Selected period]],$K909)),"Y","N")</f>
        <v>N</v>
      </c>
      <c r="Q909" s="1293" t="s">
        <v>4923</v>
      </c>
      <c r="R909" s="1294" t="str">
        <f>IF(ISNUMBER(SEARCH(kpi_catalog[[#Headers],[Division]],$Q909)),"Y","N")</f>
        <v>Y</v>
      </c>
      <c r="S909" s="1294" t="str">
        <f>IF(ISNUMBER(SEARCH(kpi_catalog[[#Headers],[Brand]],$Q909)),"Y","N")</f>
        <v>Y</v>
      </c>
      <c r="T909" s="1294" t="str">
        <f>IF(ISNUMBER(SEARCH(kpi_catalog[[#Headers],[Acquisition Period]],$Q909)),"Y","N")</f>
        <v>N</v>
      </c>
      <c r="U909" s="1294" t="str">
        <f>IF(ISNUMBER(SEARCH(kpi_catalog[[#Headers],[Engager Type]],$Q909)),"Y","N")</f>
        <v>N</v>
      </c>
      <c r="V909" s="1294" t="str">
        <f>IF(ISNUMBER(SEARCH(kpi_catalog[[#Headers],[Buyer Type]],$Q909)),"Y","N")</f>
        <v>Y</v>
      </c>
      <c r="W909" s="1294" t="str">
        <f>IF(ISNUMBER(SEARCH(kpi_catalog[[#Headers],[Loyalty Filter]],$Q909)),"Y","N")</f>
        <v>N</v>
      </c>
      <c r="X909" s="1294" t="str">
        <f>IF(ISNUMBER(SEARCH(kpi_catalog[[#Headers],[Channel]],$Q909)),"Y","N")</f>
        <v>N</v>
      </c>
      <c r="Y909" s="1294" t="str">
        <f>IF(ISNUMBER(SEARCH(kpi_catalog[[#Headers],[Campaign ID]],$Q909)),"Y","N")</f>
        <v>N</v>
      </c>
      <c r="Z909" s="1294" t="str">
        <f>IF(ISNUMBER(SEARCH(kpi_catalog[[#Headers],[Channel]],$Q909)),"Y","N")</f>
        <v>N</v>
      </c>
      <c r="AA909" s="1294" t="str">
        <f>IF(ISNUMBER(SEARCH(kpi_catalog[[#Headers],[Campaign ID]],$Q909)),"Y","N")</f>
        <v>N</v>
      </c>
      <c r="AB909" s="1294" t="str">
        <f>IF(ISNUMBER(SEARCH(kpi_catalog[[#Headers],[Campaign Name]],$Q909)),"Y","N")</f>
        <v>N</v>
      </c>
      <c r="AC909" s="1294" t="str">
        <f>IF(ISNUMBER(SEARCH(kpi_catalog[[#Headers],[Touchpoint]],$Q909)),"Y","N")</f>
        <v>N</v>
      </c>
      <c r="AD909" s="1294" t="str">
        <f>IF(ISNUMBER(SEARCH(kpi_catalog[[#Headers],[Campaign type]],$Q909)),"Y","N")</f>
        <v>N</v>
      </c>
      <c r="AE909" s="1294" t="str">
        <f>IF(ISNUMBER(SEARCH(kpi_catalog[[#Headers],[Product franchise]],$Q909)),"Y","N")</f>
        <v>N</v>
      </c>
      <c r="AF909" s="1294" t="str">
        <f>IF(ISNUMBER(SEARCH(kpi_catalog[[#Headers],[Product code]],$Q909)),"Y","N")</f>
        <v>N</v>
      </c>
      <c r="AG909" s="1295" t="s">
        <v>4337</v>
      </c>
      <c r="AH909" s="1296"/>
      <c r="AI909" s="1297" t="s">
        <v>4333</v>
      </c>
      <c r="AJ909" s="1297"/>
    </row>
    <row r="910" spans="1:36" ht="30" customHeight="1">
      <c r="A910" s="1282">
        <v>908</v>
      </c>
      <c r="B910" s="1344" t="s">
        <v>70</v>
      </c>
      <c r="C910" s="1296"/>
      <c r="D910" s="1291" t="s">
        <v>4949</v>
      </c>
      <c r="E910" s="1291" t="s">
        <v>4949</v>
      </c>
      <c r="F910" s="1291" t="s">
        <v>4949</v>
      </c>
      <c r="G910" s="1291" t="s">
        <v>3368</v>
      </c>
      <c r="H910" s="1291" t="s">
        <v>4336</v>
      </c>
      <c r="I910" s="1291" t="s">
        <v>70</v>
      </c>
      <c r="J910" s="1318" t="s">
        <v>4945</v>
      </c>
      <c r="K910" s="1291" t="s">
        <v>4346</v>
      </c>
      <c r="L910" s="1292" t="str">
        <f>IF(ISNUMBER(SEARCH(kpi_catalog[[#Headers],[Till Date]],K910)),"Y","N")</f>
        <v>N</v>
      </c>
      <c r="M910" s="1292" t="str">
        <f t="shared" si="24"/>
        <v>Y</v>
      </c>
      <c r="N910" s="1292" t="str">
        <f>IF(ISNUMBER(SEARCH(kpi_catalog[[#Headers],[YTD]],$K910)),"Y","N")</f>
        <v>Y</v>
      </c>
      <c r="O910" s="1292" t="str">
        <f>IF(ISNUMBER(SEARCH(kpi_catalog[[#Headers],[MTD]],$K910)),"Y","N")</f>
        <v>N</v>
      </c>
      <c r="P910" s="1292" t="str">
        <f>IF(ISNUMBER(SEARCH(kpi_catalog[[#Headers],[Selected period]],$K910)),"Y","N")</f>
        <v>N</v>
      </c>
      <c r="Q910" s="1293" t="s">
        <v>4923</v>
      </c>
      <c r="R910" s="1294" t="str">
        <f>IF(ISNUMBER(SEARCH(kpi_catalog[[#Headers],[Division]],$Q910)),"Y","N")</f>
        <v>Y</v>
      </c>
      <c r="S910" s="1294" t="str">
        <f>IF(ISNUMBER(SEARCH(kpi_catalog[[#Headers],[Brand]],$Q910)),"Y","N")</f>
        <v>Y</v>
      </c>
      <c r="T910" s="1294" t="str">
        <f>IF(ISNUMBER(SEARCH(kpi_catalog[[#Headers],[Acquisition Period]],$Q910)),"Y","N")</f>
        <v>N</v>
      </c>
      <c r="U910" s="1294" t="str">
        <f>IF(ISNUMBER(SEARCH(kpi_catalog[[#Headers],[Engager Type]],$Q910)),"Y","N")</f>
        <v>N</v>
      </c>
      <c r="V910" s="1294" t="str">
        <f>IF(ISNUMBER(SEARCH(kpi_catalog[[#Headers],[Buyer Type]],$Q910)),"Y","N")</f>
        <v>Y</v>
      </c>
      <c r="W910" s="1294" t="str">
        <f>IF(ISNUMBER(SEARCH(kpi_catalog[[#Headers],[Loyalty Filter]],$Q910)),"Y","N")</f>
        <v>N</v>
      </c>
      <c r="X910" s="1294" t="str">
        <f>IF(ISNUMBER(SEARCH(kpi_catalog[[#Headers],[Channel]],$Q910)),"Y","N")</f>
        <v>N</v>
      </c>
      <c r="Y910" s="1294" t="str">
        <f>IF(ISNUMBER(SEARCH(kpi_catalog[[#Headers],[Campaign ID]],$Q910)),"Y","N")</f>
        <v>N</v>
      </c>
      <c r="Z910" s="1294" t="str">
        <f>IF(ISNUMBER(SEARCH(kpi_catalog[[#Headers],[Channel]],$Q910)),"Y","N")</f>
        <v>N</v>
      </c>
      <c r="AA910" s="1294" t="str">
        <f>IF(ISNUMBER(SEARCH(kpi_catalog[[#Headers],[Campaign ID]],$Q910)),"Y","N")</f>
        <v>N</v>
      </c>
      <c r="AB910" s="1294" t="str">
        <f>IF(ISNUMBER(SEARCH(kpi_catalog[[#Headers],[Campaign Name]],$Q910)),"Y","N")</f>
        <v>N</v>
      </c>
      <c r="AC910" s="1294" t="str">
        <f>IF(ISNUMBER(SEARCH(kpi_catalog[[#Headers],[Touchpoint]],$Q910)),"Y","N")</f>
        <v>N</v>
      </c>
      <c r="AD910" s="1294" t="str">
        <f>IF(ISNUMBER(SEARCH(kpi_catalog[[#Headers],[Campaign type]],$Q910)),"Y","N")</f>
        <v>N</v>
      </c>
      <c r="AE910" s="1294" t="str">
        <f>IF(ISNUMBER(SEARCH(kpi_catalog[[#Headers],[Product franchise]],$Q910)),"Y","N")</f>
        <v>N</v>
      </c>
      <c r="AF910" s="1294" t="str">
        <f>IF(ISNUMBER(SEARCH(kpi_catalog[[#Headers],[Product code]],$Q910)),"Y","N")</f>
        <v>N</v>
      </c>
      <c r="AG910" s="1326" t="s">
        <v>4950</v>
      </c>
      <c r="AH910" s="1296"/>
      <c r="AI910" s="1297" t="s">
        <v>4333</v>
      </c>
      <c r="AJ910" s="1297"/>
    </row>
    <row r="911" spans="1:36" ht="30" customHeight="1">
      <c r="A911" s="1282">
        <v>909</v>
      </c>
      <c r="B911" s="1344" t="s">
        <v>70</v>
      </c>
      <c r="C911" s="1296"/>
      <c r="D911" s="1323" t="s">
        <v>4949</v>
      </c>
      <c r="E911" s="1323" t="s">
        <v>4949</v>
      </c>
      <c r="F911" s="1291" t="s">
        <v>4951</v>
      </c>
      <c r="G911" s="1291" t="s">
        <v>3368</v>
      </c>
      <c r="H911" s="1291" t="s">
        <v>4336</v>
      </c>
      <c r="I911" s="1291" t="s">
        <v>70</v>
      </c>
      <c r="J911" s="1318" t="s">
        <v>4945</v>
      </c>
      <c r="K911" s="1291" t="s">
        <v>4346</v>
      </c>
      <c r="L911" s="1292" t="str">
        <f>IF(ISNUMBER(SEARCH(kpi_catalog[[#Headers],[Till Date]],K911)),"Y","N")</f>
        <v>N</v>
      </c>
      <c r="M911" s="1292" t="str">
        <f t="shared" si="24"/>
        <v>Y</v>
      </c>
      <c r="N911" s="1292" t="str">
        <f>IF(ISNUMBER(SEARCH(kpi_catalog[[#Headers],[YTD]],$K911)),"Y","N")</f>
        <v>Y</v>
      </c>
      <c r="O911" s="1292" t="str">
        <f>IF(ISNUMBER(SEARCH(kpi_catalog[[#Headers],[MTD]],$K911)),"Y","N")</f>
        <v>N</v>
      </c>
      <c r="P911" s="1292" t="str">
        <f>IF(ISNUMBER(SEARCH(kpi_catalog[[#Headers],[Selected period]],$K911)),"Y","N")</f>
        <v>N</v>
      </c>
      <c r="Q911" s="1293" t="s">
        <v>4923</v>
      </c>
      <c r="R911" s="1294" t="str">
        <f>IF(ISNUMBER(SEARCH(kpi_catalog[[#Headers],[Division]],$Q911)),"Y","N")</f>
        <v>Y</v>
      </c>
      <c r="S911" s="1294" t="str">
        <f>IF(ISNUMBER(SEARCH(kpi_catalog[[#Headers],[Brand]],$Q911)),"Y","N")</f>
        <v>Y</v>
      </c>
      <c r="T911" s="1294" t="str">
        <f>IF(ISNUMBER(SEARCH(kpi_catalog[[#Headers],[Acquisition Period]],$Q911)),"Y","N")</f>
        <v>N</v>
      </c>
      <c r="U911" s="1294" t="str">
        <f>IF(ISNUMBER(SEARCH(kpi_catalog[[#Headers],[Engager Type]],$Q911)),"Y","N")</f>
        <v>N</v>
      </c>
      <c r="V911" s="1294" t="str">
        <f>IF(ISNUMBER(SEARCH(kpi_catalog[[#Headers],[Buyer Type]],$Q911)),"Y","N")</f>
        <v>Y</v>
      </c>
      <c r="W911" s="1294" t="str">
        <f>IF(ISNUMBER(SEARCH(kpi_catalog[[#Headers],[Loyalty Filter]],$Q911)),"Y","N")</f>
        <v>N</v>
      </c>
      <c r="X911" s="1294" t="str">
        <f>IF(ISNUMBER(SEARCH(kpi_catalog[[#Headers],[Channel]],$Q911)),"Y","N")</f>
        <v>N</v>
      </c>
      <c r="Y911" s="1294" t="str">
        <f>IF(ISNUMBER(SEARCH(kpi_catalog[[#Headers],[Campaign ID]],$Q911)),"Y","N")</f>
        <v>N</v>
      </c>
      <c r="Z911" s="1294" t="str">
        <f>IF(ISNUMBER(SEARCH(kpi_catalog[[#Headers],[Channel]],$Q911)),"Y","N")</f>
        <v>N</v>
      </c>
      <c r="AA911" s="1294" t="str">
        <f>IF(ISNUMBER(SEARCH(kpi_catalog[[#Headers],[Campaign ID]],$Q911)),"Y","N")</f>
        <v>N</v>
      </c>
      <c r="AB911" s="1294" t="str">
        <f>IF(ISNUMBER(SEARCH(kpi_catalog[[#Headers],[Campaign Name]],$Q911)),"Y","N")</f>
        <v>N</v>
      </c>
      <c r="AC911" s="1294" t="str">
        <f>IF(ISNUMBER(SEARCH(kpi_catalog[[#Headers],[Touchpoint]],$Q911)),"Y","N")</f>
        <v>N</v>
      </c>
      <c r="AD911" s="1294" t="str">
        <f>IF(ISNUMBER(SEARCH(kpi_catalog[[#Headers],[Campaign type]],$Q911)),"Y","N")</f>
        <v>N</v>
      </c>
      <c r="AE911" s="1294" t="str">
        <f>IF(ISNUMBER(SEARCH(kpi_catalog[[#Headers],[Product franchise]],$Q911)),"Y","N")</f>
        <v>N</v>
      </c>
      <c r="AF911" s="1294" t="str">
        <f>IF(ISNUMBER(SEARCH(kpi_catalog[[#Headers],[Product code]],$Q911)),"Y","N")</f>
        <v>N</v>
      </c>
      <c r="AG911" s="1295" t="s">
        <v>4337</v>
      </c>
      <c r="AH911" s="1296"/>
      <c r="AI911" s="1297" t="s">
        <v>4333</v>
      </c>
      <c r="AJ911" s="1297"/>
    </row>
    <row r="912" spans="1:36" ht="30" customHeight="1">
      <c r="A912" s="1282">
        <v>910</v>
      </c>
      <c r="B912" s="1344" t="s">
        <v>70</v>
      </c>
      <c r="C912" s="1296"/>
      <c r="D912" s="1323" t="s">
        <v>4949</v>
      </c>
      <c r="E912" s="1323" t="s">
        <v>4949</v>
      </c>
      <c r="F912" s="1291" t="s">
        <v>4952</v>
      </c>
      <c r="G912" s="1291" t="s">
        <v>4339</v>
      </c>
      <c r="H912" s="1291" t="s">
        <v>4336</v>
      </c>
      <c r="I912" s="1291" t="s">
        <v>70</v>
      </c>
      <c r="J912" s="1318" t="s">
        <v>4945</v>
      </c>
      <c r="K912" s="1291" t="s">
        <v>4346</v>
      </c>
      <c r="L912" s="1292" t="str">
        <f>IF(ISNUMBER(SEARCH(kpi_catalog[[#Headers],[Till Date]],K912)),"Y","N")</f>
        <v>N</v>
      </c>
      <c r="M912" s="1292" t="str">
        <f t="shared" si="24"/>
        <v>Y</v>
      </c>
      <c r="N912" s="1292" t="str">
        <f>IF(ISNUMBER(SEARCH(kpi_catalog[[#Headers],[YTD]],$K912)),"Y","N")</f>
        <v>Y</v>
      </c>
      <c r="O912" s="1292" t="str">
        <f>IF(ISNUMBER(SEARCH(kpi_catalog[[#Headers],[MTD]],$K912)),"Y","N")</f>
        <v>N</v>
      </c>
      <c r="P912" s="1292" t="str">
        <f>IF(ISNUMBER(SEARCH(kpi_catalog[[#Headers],[Selected period]],$K912)),"Y","N")</f>
        <v>N</v>
      </c>
      <c r="Q912" s="1293" t="s">
        <v>4923</v>
      </c>
      <c r="R912" s="1294" t="str">
        <f>IF(ISNUMBER(SEARCH(kpi_catalog[[#Headers],[Division]],$Q912)),"Y","N")</f>
        <v>Y</v>
      </c>
      <c r="S912" s="1294" t="str">
        <f>IF(ISNUMBER(SEARCH(kpi_catalog[[#Headers],[Brand]],$Q912)),"Y","N")</f>
        <v>Y</v>
      </c>
      <c r="T912" s="1294" t="str">
        <f>IF(ISNUMBER(SEARCH(kpi_catalog[[#Headers],[Acquisition Period]],$Q912)),"Y","N")</f>
        <v>N</v>
      </c>
      <c r="U912" s="1294" t="str">
        <f>IF(ISNUMBER(SEARCH(kpi_catalog[[#Headers],[Engager Type]],$Q912)),"Y","N")</f>
        <v>N</v>
      </c>
      <c r="V912" s="1294" t="str">
        <f>IF(ISNUMBER(SEARCH(kpi_catalog[[#Headers],[Buyer Type]],$Q912)),"Y","N")</f>
        <v>Y</v>
      </c>
      <c r="W912" s="1294" t="str">
        <f>IF(ISNUMBER(SEARCH(kpi_catalog[[#Headers],[Loyalty Filter]],$Q912)),"Y","N")</f>
        <v>N</v>
      </c>
      <c r="X912" s="1294" t="str">
        <f>IF(ISNUMBER(SEARCH(kpi_catalog[[#Headers],[Channel]],$Q912)),"Y","N")</f>
        <v>N</v>
      </c>
      <c r="Y912" s="1294" t="str">
        <f>IF(ISNUMBER(SEARCH(kpi_catalog[[#Headers],[Campaign ID]],$Q912)),"Y","N")</f>
        <v>N</v>
      </c>
      <c r="Z912" s="1294" t="str">
        <f>IF(ISNUMBER(SEARCH(kpi_catalog[[#Headers],[Channel]],$Q912)),"Y","N")</f>
        <v>N</v>
      </c>
      <c r="AA912" s="1294" t="str">
        <f>IF(ISNUMBER(SEARCH(kpi_catalog[[#Headers],[Campaign ID]],$Q912)),"Y","N")</f>
        <v>N</v>
      </c>
      <c r="AB912" s="1294" t="str">
        <f>IF(ISNUMBER(SEARCH(kpi_catalog[[#Headers],[Campaign Name]],$Q912)),"Y","N")</f>
        <v>N</v>
      </c>
      <c r="AC912" s="1294" t="str">
        <f>IF(ISNUMBER(SEARCH(kpi_catalog[[#Headers],[Touchpoint]],$Q912)),"Y","N")</f>
        <v>N</v>
      </c>
      <c r="AD912" s="1294" t="str">
        <f>IF(ISNUMBER(SEARCH(kpi_catalog[[#Headers],[Campaign type]],$Q912)),"Y","N")</f>
        <v>N</v>
      </c>
      <c r="AE912" s="1294" t="str">
        <f>IF(ISNUMBER(SEARCH(kpi_catalog[[#Headers],[Product franchise]],$Q912)),"Y","N")</f>
        <v>N</v>
      </c>
      <c r="AF912" s="1294" t="str">
        <f>IF(ISNUMBER(SEARCH(kpi_catalog[[#Headers],[Product code]],$Q912)),"Y","N")</f>
        <v>N</v>
      </c>
      <c r="AG912" s="1295" t="s">
        <v>4337</v>
      </c>
      <c r="AH912" s="1296"/>
      <c r="AI912" s="1297" t="s">
        <v>4333</v>
      </c>
      <c r="AJ912" s="1297"/>
    </row>
    <row r="913" spans="1:36" ht="30" customHeight="1">
      <c r="A913" s="1282">
        <v>911</v>
      </c>
      <c r="B913" s="1344" t="s">
        <v>70</v>
      </c>
      <c r="C913" s="1296"/>
      <c r="D913" s="1291" t="s">
        <v>4953</v>
      </c>
      <c r="E913" s="1291" t="s">
        <v>4953</v>
      </c>
      <c r="F913" s="1291" t="s">
        <v>4953</v>
      </c>
      <c r="G913" s="1291" t="s">
        <v>3368</v>
      </c>
      <c r="H913" s="1291" t="s">
        <v>4392</v>
      </c>
      <c r="I913" s="1291" t="s">
        <v>70</v>
      </c>
      <c r="J913" s="1318" t="s">
        <v>4945</v>
      </c>
      <c r="K913" s="1291" t="s">
        <v>4346</v>
      </c>
      <c r="L913" s="1292" t="str">
        <f>IF(ISNUMBER(SEARCH(kpi_catalog[[#Headers],[Till Date]],K913)),"Y","N")</f>
        <v>N</v>
      </c>
      <c r="M913" s="1292" t="str">
        <f t="shared" ref="M913:M960" si="25">IF(OR(ISNUMBER(SEARCH(M$2,K913)),ISNUMBER(SEARCH("End Date",K913))),"Y","N")</f>
        <v>Y</v>
      </c>
      <c r="N913" s="1292" t="str">
        <f>IF(ISNUMBER(SEARCH(kpi_catalog[[#Headers],[YTD]],$K913)),"Y","N")</f>
        <v>Y</v>
      </c>
      <c r="O913" s="1292" t="str">
        <f>IF(ISNUMBER(SEARCH(kpi_catalog[[#Headers],[MTD]],$K913)),"Y","N")</f>
        <v>N</v>
      </c>
      <c r="P913" s="1292" t="str">
        <f>IF(ISNUMBER(SEARCH(kpi_catalog[[#Headers],[Selected period]],$K913)),"Y","N")</f>
        <v>N</v>
      </c>
      <c r="Q913" s="1293" t="s">
        <v>4923</v>
      </c>
      <c r="R913" s="1294" t="str">
        <f>IF(ISNUMBER(SEARCH(kpi_catalog[[#Headers],[Division]],$Q913)),"Y","N")</f>
        <v>Y</v>
      </c>
      <c r="S913" s="1294" t="str">
        <f>IF(ISNUMBER(SEARCH(kpi_catalog[[#Headers],[Brand]],$Q913)),"Y","N")</f>
        <v>Y</v>
      </c>
      <c r="T913" s="1294" t="str">
        <f>IF(ISNUMBER(SEARCH(kpi_catalog[[#Headers],[Acquisition Period]],$Q913)),"Y","N")</f>
        <v>N</v>
      </c>
      <c r="U913" s="1294" t="str">
        <f>IF(ISNUMBER(SEARCH(kpi_catalog[[#Headers],[Engager Type]],$Q913)),"Y","N")</f>
        <v>N</v>
      </c>
      <c r="V913" s="1294" t="str">
        <f>IF(ISNUMBER(SEARCH(kpi_catalog[[#Headers],[Buyer Type]],$Q913)),"Y","N")</f>
        <v>Y</v>
      </c>
      <c r="W913" s="1294" t="str">
        <f>IF(ISNUMBER(SEARCH(kpi_catalog[[#Headers],[Loyalty Filter]],$Q913)),"Y","N")</f>
        <v>N</v>
      </c>
      <c r="X913" s="1294" t="str">
        <f>IF(ISNUMBER(SEARCH(kpi_catalog[[#Headers],[Channel]],$Q913)),"Y","N")</f>
        <v>N</v>
      </c>
      <c r="Y913" s="1294" t="str">
        <f>IF(ISNUMBER(SEARCH(kpi_catalog[[#Headers],[Campaign ID]],$Q913)),"Y","N")</f>
        <v>N</v>
      </c>
      <c r="Z913" s="1294" t="str">
        <f>IF(ISNUMBER(SEARCH(kpi_catalog[[#Headers],[Channel]],$Q913)),"Y","N")</f>
        <v>N</v>
      </c>
      <c r="AA913" s="1294" t="str">
        <f>IF(ISNUMBER(SEARCH(kpi_catalog[[#Headers],[Campaign ID]],$Q913)),"Y","N")</f>
        <v>N</v>
      </c>
      <c r="AB913" s="1294" t="str">
        <f>IF(ISNUMBER(SEARCH(kpi_catalog[[#Headers],[Campaign Name]],$Q913)),"Y","N")</f>
        <v>N</v>
      </c>
      <c r="AC913" s="1294" t="str">
        <f>IF(ISNUMBER(SEARCH(kpi_catalog[[#Headers],[Touchpoint]],$Q913)),"Y","N")</f>
        <v>N</v>
      </c>
      <c r="AD913" s="1294" t="str">
        <f>IF(ISNUMBER(SEARCH(kpi_catalog[[#Headers],[Campaign type]],$Q913)),"Y","N")</f>
        <v>N</v>
      </c>
      <c r="AE913" s="1294" t="str">
        <f>IF(ISNUMBER(SEARCH(kpi_catalog[[#Headers],[Product franchise]],$Q913)),"Y","N")</f>
        <v>N</v>
      </c>
      <c r="AF913" s="1294" t="str">
        <f>IF(ISNUMBER(SEARCH(kpi_catalog[[#Headers],[Product code]],$Q913)),"Y","N")</f>
        <v>N</v>
      </c>
      <c r="AG913" s="1326" t="s">
        <v>4582</v>
      </c>
      <c r="AH913" s="1296"/>
      <c r="AI913" s="1297" t="s">
        <v>4334</v>
      </c>
      <c r="AJ913" s="1297"/>
    </row>
    <row r="914" spans="1:36" ht="30" customHeight="1">
      <c r="A914" s="1282">
        <v>912</v>
      </c>
      <c r="B914" s="1344" t="s">
        <v>70</v>
      </c>
      <c r="C914" s="1309"/>
      <c r="D914" s="1301" t="s">
        <v>4954</v>
      </c>
      <c r="E914" s="1301" t="s">
        <v>4954</v>
      </c>
      <c r="F914" s="1301" t="s">
        <v>4954</v>
      </c>
      <c r="G914" s="1301" t="s">
        <v>4339</v>
      </c>
      <c r="H914" s="1301" t="s">
        <v>4392</v>
      </c>
      <c r="I914" s="1301" t="s">
        <v>70</v>
      </c>
      <c r="J914" s="1333" t="s">
        <v>4945</v>
      </c>
      <c r="K914" s="1301" t="s">
        <v>4346</v>
      </c>
      <c r="L914" s="1304" t="str">
        <f>IF(ISNUMBER(SEARCH(kpi_catalog[[#Headers],[Till Date]],K914)),"Y","N")</f>
        <v>N</v>
      </c>
      <c r="M914" s="1304" t="str">
        <f t="shared" si="25"/>
        <v>Y</v>
      </c>
      <c r="N914" s="1304" t="str">
        <f>IF(ISNUMBER(SEARCH(kpi_catalog[[#Headers],[YTD]],$K914)),"Y","N")</f>
        <v>Y</v>
      </c>
      <c r="O914" s="1304" t="str">
        <f>IF(ISNUMBER(SEARCH(kpi_catalog[[#Headers],[MTD]],$K914)),"Y","N")</f>
        <v>N</v>
      </c>
      <c r="P914" s="1304" t="str">
        <f>IF(ISNUMBER(SEARCH(kpi_catalog[[#Headers],[Selected period]],$K914)),"Y","N")</f>
        <v>N</v>
      </c>
      <c r="Q914" s="1305" t="s">
        <v>4923</v>
      </c>
      <c r="R914" s="1307" t="str">
        <f>IF(ISNUMBER(SEARCH(kpi_catalog[[#Headers],[Division]],$Q914)),"Y","N")</f>
        <v>Y</v>
      </c>
      <c r="S914" s="1307" t="str">
        <f>IF(ISNUMBER(SEARCH(kpi_catalog[[#Headers],[Brand]],$Q914)),"Y","N")</f>
        <v>Y</v>
      </c>
      <c r="T914" s="1307" t="str">
        <f>IF(ISNUMBER(SEARCH(kpi_catalog[[#Headers],[Acquisition Period]],$Q914)),"Y","N")</f>
        <v>N</v>
      </c>
      <c r="U914" s="1307" t="str">
        <f>IF(ISNUMBER(SEARCH(kpi_catalog[[#Headers],[Engager Type]],$Q914)),"Y","N")</f>
        <v>N</v>
      </c>
      <c r="V914" s="1307" t="str">
        <f>IF(ISNUMBER(SEARCH(kpi_catalog[[#Headers],[Buyer Type]],$Q914)),"Y","N")</f>
        <v>Y</v>
      </c>
      <c r="W914" s="1307" t="str">
        <f>IF(ISNUMBER(SEARCH(kpi_catalog[[#Headers],[Loyalty Filter]],$Q914)),"Y","N")</f>
        <v>N</v>
      </c>
      <c r="X914" s="1307" t="str">
        <f>IF(ISNUMBER(SEARCH(kpi_catalog[[#Headers],[Channel]],$Q914)),"Y","N")</f>
        <v>N</v>
      </c>
      <c r="Y914" s="1307" t="str">
        <f>IF(ISNUMBER(SEARCH(kpi_catalog[[#Headers],[Campaign ID]],$Q914)),"Y","N")</f>
        <v>N</v>
      </c>
      <c r="Z914" s="1307" t="str">
        <f>IF(ISNUMBER(SEARCH(kpi_catalog[[#Headers],[Channel]],$Q914)),"Y","N")</f>
        <v>N</v>
      </c>
      <c r="AA914" s="1307" t="str">
        <f>IF(ISNUMBER(SEARCH(kpi_catalog[[#Headers],[Campaign ID]],$Q914)),"Y","N")</f>
        <v>N</v>
      </c>
      <c r="AB914" s="1307" t="str">
        <f>IF(ISNUMBER(SEARCH(kpi_catalog[[#Headers],[Campaign Name]],$Q914)),"Y","N")</f>
        <v>N</v>
      </c>
      <c r="AC914" s="1307" t="str">
        <f>IF(ISNUMBER(SEARCH(kpi_catalog[[#Headers],[Touchpoint]],$Q914)),"Y","N")</f>
        <v>N</v>
      </c>
      <c r="AD914" s="1307" t="str">
        <f>IF(ISNUMBER(SEARCH(kpi_catalog[[#Headers],[Campaign type]],$Q914)),"Y","N")</f>
        <v>N</v>
      </c>
      <c r="AE914" s="1307" t="str">
        <f>IF(ISNUMBER(SEARCH(kpi_catalog[[#Headers],[Product franchise]],$Q914)),"Y","N")</f>
        <v>N</v>
      </c>
      <c r="AF914" s="1307" t="str">
        <f>IF(ISNUMBER(SEARCH(kpi_catalog[[#Headers],[Product code]],$Q914)),"Y","N")</f>
        <v>N</v>
      </c>
      <c r="AG914" s="1334" t="s">
        <v>4955</v>
      </c>
      <c r="AH914" s="1309"/>
      <c r="AI914" s="1310" t="s">
        <v>4334</v>
      </c>
      <c r="AJ914" s="1310"/>
    </row>
    <row r="915" spans="1:36" s="1395" customFormat="1" ht="30" customHeight="1">
      <c r="A915" s="1387">
        <v>913</v>
      </c>
      <c r="B915" s="1397" t="s">
        <v>6024</v>
      </c>
      <c r="C915" s="1389"/>
      <c r="D915" s="1390"/>
      <c r="E915" s="1390"/>
      <c r="F915" s="1387"/>
      <c r="G915" s="1387"/>
      <c r="H915" s="1387"/>
      <c r="I915" s="1387" t="s">
        <v>70</v>
      </c>
      <c r="J915" s="1387" t="s">
        <v>3668</v>
      </c>
      <c r="K915" s="1387"/>
      <c r="L915" s="1391" t="str">
        <f>IF(ISNUMBER(SEARCH(kpi_catalog[[#Headers],[Till Date]],K915)),"Y","N")</f>
        <v>N</v>
      </c>
      <c r="M915" s="1391" t="str">
        <f t="shared" si="25"/>
        <v>N</v>
      </c>
      <c r="N915" s="1391" t="str">
        <f>IF(ISNUMBER(SEARCH(kpi_catalog[[#Headers],[YTD]],$K915)),"Y","N")</f>
        <v>N</v>
      </c>
      <c r="O915" s="1391" t="str">
        <f>IF(ISNUMBER(SEARCH("MTD",K915)),"Y","N")</f>
        <v>N</v>
      </c>
      <c r="P915" s="1391" t="str">
        <f>IF(ISNUMBER(SEARCH("Selected date",K915)),"Y","N")</f>
        <v>N</v>
      </c>
      <c r="Q915" s="1392"/>
      <c r="R915" s="1393" t="str">
        <f>IF(ISNUMBER(SEARCH(kpi_catalog[[#Headers],[Division]],$Q915)),"Y","N")</f>
        <v>N</v>
      </c>
      <c r="S915" s="1393"/>
      <c r="T915" s="1393"/>
      <c r="U915" s="1393"/>
      <c r="V915" s="1393"/>
      <c r="W915" s="1393"/>
      <c r="X915" s="1392"/>
      <c r="Y915" s="1392"/>
      <c r="Z915" s="1392"/>
      <c r="AA915" s="1392"/>
      <c r="AB915" s="1393"/>
      <c r="AC915" s="1393"/>
      <c r="AD915" s="1393"/>
      <c r="AE915" s="1393"/>
      <c r="AF915" s="1393"/>
      <c r="AG915" s="1394"/>
      <c r="AH915" s="1389"/>
      <c r="AI915" s="1391"/>
      <c r="AJ915" s="1391"/>
    </row>
    <row r="916" spans="1:36" ht="30" customHeight="1">
      <c r="A916" s="1282">
        <v>914</v>
      </c>
      <c r="B916" s="1344" t="s">
        <v>70</v>
      </c>
      <c r="C916" s="1399"/>
      <c r="D916" s="1400" t="s">
        <v>4956</v>
      </c>
      <c r="E916" s="1400" t="s">
        <v>4956</v>
      </c>
      <c r="F916" s="1400" t="s">
        <v>4956</v>
      </c>
      <c r="G916" s="1400" t="s">
        <v>3368</v>
      </c>
      <c r="H916" s="1400" t="s">
        <v>4413</v>
      </c>
      <c r="I916" s="1400" t="s">
        <v>70</v>
      </c>
      <c r="J916" s="1401" t="s">
        <v>3668</v>
      </c>
      <c r="K916" s="1400" t="s">
        <v>4346</v>
      </c>
      <c r="L916" s="1402" t="str">
        <f>IF(ISNUMBER(SEARCH(kpi_catalog[[#Headers],[Till Date]],K916)),"Y","N")</f>
        <v>N</v>
      </c>
      <c r="M916" s="1402" t="str">
        <f t="shared" si="25"/>
        <v>Y</v>
      </c>
      <c r="N916" s="1402" t="str">
        <f>IF(ISNUMBER(SEARCH(kpi_catalog[[#Headers],[YTD]],$K916)),"Y","N")</f>
        <v>Y</v>
      </c>
      <c r="O916" s="1402" t="str">
        <f>IF(ISNUMBER(SEARCH(kpi_catalog[[#Headers],[MTD]],$K916)),"Y","N")</f>
        <v>N</v>
      </c>
      <c r="P916" s="1402" t="str">
        <f>IF(ISNUMBER(SEARCH(kpi_catalog[[#Headers],[Selected period]],$K916)),"Y","N")</f>
        <v>N</v>
      </c>
      <c r="Q916" s="1403" t="s">
        <v>4923</v>
      </c>
      <c r="R916" s="1404" t="str">
        <f>IF(ISNUMBER(SEARCH(kpi_catalog[[#Headers],[Division]],$Q916)),"Y","N")</f>
        <v>Y</v>
      </c>
      <c r="S916" s="1404" t="str">
        <f>IF(ISNUMBER(SEARCH(kpi_catalog[[#Headers],[Brand]],$Q916)),"Y","N")</f>
        <v>Y</v>
      </c>
      <c r="T916" s="1404" t="str">
        <f>IF(ISNUMBER(SEARCH(kpi_catalog[[#Headers],[Acquisition Period]],$Q916)),"Y","N")</f>
        <v>N</v>
      </c>
      <c r="U916" s="1404" t="str">
        <f>IF(ISNUMBER(SEARCH(kpi_catalog[[#Headers],[Engager Type]],$Q916)),"Y","N")</f>
        <v>N</v>
      </c>
      <c r="V916" s="1404" t="str">
        <f>IF(ISNUMBER(SEARCH(kpi_catalog[[#Headers],[Buyer Type]],$Q916)),"Y","N")</f>
        <v>Y</v>
      </c>
      <c r="W916" s="1404" t="str">
        <f>IF(ISNUMBER(SEARCH(kpi_catalog[[#Headers],[Loyalty Filter]],$Q916)),"Y","N")</f>
        <v>N</v>
      </c>
      <c r="X916" s="1404" t="str">
        <f>IF(ISNUMBER(SEARCH(kpi_catalog[[#Headers],[Channel]],$Q916)),"Y","N")</f>
        <v>N</v>
      </c>
      <c r="Y916" s="1404" t="str">
        <f>IF(ISNUMBER(SEARCH(kpi_catalog[[#Headers],[Campaign ID]],$Q916)),"Y","N")</f>
        <v>N</v>
      </c>
      <c r="Z916" s="1404" t="str">
        <f>IF(ISNUMBER(SEARCH(kpi_catalog[[#Headers],[Channel]],$Q916)),"Y","N")</f>
        <v>N</v>
      </c>
      <c r="AA916" s="1404" t="str">
        <f>IF(ISNUMBER(SEARCH(kpi_catalog[[#Headers],[Campaign ID]],$Q916)),"Y","N")</f>
        <v>N</v>
      </c>
      <c r="AB916" s="1404" t="str">
        <f>IF(ISNUMBER(SEARCH(kpi_catalog[[#Headers],[Campaign Name]],$Q916)),"Y","N")</f>
        <v>N</v>
      </c>
      <c r="AC916" s="1404" t="str">
        <f>IF(ISNUMBER(SEARCH(kpi_catalog[[#Headers],[Touchpoint]],$Q916)),"Y","N")</f>
        <v>N</v>
      </c>
      <c r="AD916" s="1404" t="str">
        <f>IF(ISNUMBER(SEARCH(kpi_catalog[[#Headers],[Campaign type]],$Q916)),"Y","N")</f>
        <v>N</v>
      </c>
      <c r="AE916" s="1404" t="str">
        <f>IF(ISNUMBER(SEARCH(kpi_catalog[[#Headers],[Product franchise]],$Q916)),"Y","N")</f>
        <v>N</v>
      </c>
      <c r="AF916" s="1404" t="str">
        <f>IF(ISNUMBER(SEARCH(kpi_catalog[[#Headers],[Product code]],$Q916)),"Y","N")</f>
        <v>N</v>
      </c>
      <c r="AG916" s="1405" t="s">
        <v>4957</v>
      </c>
      <c r="AH916" s="1399"/>
      <c r="AI916" s="1406" t="s">
        <v>4333</v>
      </c>
      <c r="AJ916" s="1406"/>
    </row>
    <row r="917" spans="1:36" s="1395" customFormat="1" ht="30" customHeight="1">
      <c r="A917" s="1387">
        <v>915</v>
      </c>
      <c r="B917" s="1397" t="s">
        <v>6025</v>
      </c>
      <c r="C917" s="1389"/>
      <c r="D917" s="1390"/>
      <c r="E917" s="1390"/>
      <c r="F917" s="1387"/>
      <c r="G917" s="1387"/>
      <c r="H917" s="1387"/>
      <c r="I917" s="1387" t="s">
        <v>70</v>
      </c>
      <c r="J917" s="1387" t="s">
        <v>4960</v>
      </c>
      <c r="K917" s="1387"/>
      <c r="L917" s="1391" t="str">
        <f>IF(ISNUMBER(SEARCH(kpi_catalog[[#Headers],[Till Date]],K917)),"Y","N")</f>
        <v>N</v>
      </c>
      <c r="M917" s="1391" t="str">
        <f t="shared" si="25"/>
        <v>N</v>
      </c>
      <c r="N917" s="1391" t="str">
        <f>IF(ISNUMBER(SEARCH(kpi_catalog[[#Headers],[YTD]],$K917)),"Y","N")</f>
        <v>N</v>
      </c>
      <c r="O917" s="1391" t="str">
        <f>IF(ISNUMBER(SEARCH("MTD",K917)),"Y","N")</f>
        <v>N</v>
      </c>
      <c r="P917" s="1391" t="str">
        <f>IF(ISNUMBER(SEARCH("Selected date",K917)),"Y","N")</f>
        <v>N</v>
      </c>
      <c r="Q917" s="1392"/>
      <c r="R917" s="1393" t="str">
        <f>IF(ISNUMBER(SEARCH(kpi_catalog[[#Headers],[Division]],$Q917)),"Y","N")</f>
        <v>N</v>
      </c>
      <c r="S917" s="1393"/>
      <c r="T917" s="1393"/>
      <c r="U917" s="1393"/>
      <c r="V917" s="1393"/>
      <c r="W917" s="1393"/>
      <c r="X917" s="1392"/>
      <c r="Y917" s="1392"/>
      <c r="Z917" s="1392"/>
      <c r="AA917" s="1392"/>
      <c r="AB917" s="1393"/>
      <c r="AC917" s="1393"/>
      <c r="AD917" s="1393"/>
      <c r="AE917" s="1393"/>
      <c r="AF917" s="1393"/>
      <c r="AG917" s="1394"/>
      <c r="AH917" s="1389"/>
      <c r="AI917" s="1391"/>
      <c r="AJ917" s="1391"/>
    </row>
    <row r="918" spans="1:36" ht="30" customHeight="1">
      <c r="A918" s="1282">
        <v>916</v>
      </c>
      <c r="B918" s="1344" t="s">
        <v>70</v>
      </c>
      <c r="C918" s="1289"/>
      <c r="D918" s="1284" t="s">
        <v>4958</v>
      </c>
      <c r="E918" s="1284" t="s">
        <v>4958</v>
      </c>
      <c r="F918" s="1284" t="s">
        <v>4958</v>
      </c>
      <c r="G918" s="1284" t="s">
        <v>4959</v>
      </c>
      <c r="H918" s="1284" t="s">
        <v>4413</v>
      </c>
      <c r="I918" s="1284" t="s">
        <v>70</v>
      </c>
      <c r="J918" s="1316" t="s">
        <v>4960</v>
      </c>
      <c r="K918" s="1284" t="s">
        <v>4346</v>
      </c>
      <c r="L918" s="1285" t="str">
        <f>IF(ISNUMBER(SEARCH(kpi_catalog[[#Headers],[Till Date]],K918)),"Y","N")</f>
        <v>N</v>
      </c>
      <c r="M918" s="1285" t="str">
        <f t="shared" si="25"/>
        <v>Y</v>
      </c>
      <c r="N918" s="1285" t="str">
        <f>IF(ISNUMBER(SEARCH(kpi_catalog[[#Headers],[YTD]],$K918)),"Y","N")</f>
        <v>Y</v>
      </c>
      <c r="O918" s="1285" t="str">
        <f>IF(ISNUMBER(SEARCH(kpi_catalog[[#Headers],[MTD]],$K918)),"Y","N")</f>
        <v>N</v>
      </c>
      <c r="P918" s="1285" t="str">
        <f>IF(ISNUMBER(SEARCH(kpi_catalog[[#Headers],[Selected period]],$K918)),"Y","N")</f>
        <v>N</v>
      </c>
      <c r="Q918" s="1286" t="s">
        <v>4923</v>
      </c>
      <c r="R918" s="1287" t="str">
        <f>IF(ISNUMBER(SEARCH(kpi_catalog[[#Headers],[Division]],$Q918)),"Y","N")</f>
        <v>Y</v>
      </c>
      <c r="S918" s="1287" t="str">
        <f>IF(ISNUMBER(SEARCH(kpi_catalog[[#Headers],[Brand]],$Q918)),"Y","N")</f>
        <v>Y</v>
      </c>
      <c r="T918" s="1287" t="str">
        <f>IF(ISNUMBER(SEARCH(kpi_catalog[[#Headers],[Acquisition Period]],$Q918)),"Y","N")</f>
        <v>N</v>
      </c>
      <c r="U918" s="1287" t="str">
        <f>IF(ISNUMBER(SEARCH(kpi_catalog[[#Headers],[Engager Type]],$Q918)),"Y","N")</f>
        <v>N</v>
      </c>
      <c r="V918" s="1287" t="str">
        <f>IF(ISNUMBER(SEARCH(kpi_catalog[[#Headers],[Buyer Type]],$Q918)),"Y","N")</f>
        <v>Y</v>
      </c>
      <c r="W918" s="1287" t="str">
        <f>IF(ISNUMBER(SEARCH(kpi_catalog[[#Headers],[Loyalty Filter]],$Q918)),"Y","N")</f>
        <v>N</v>
      </c>
      <c r="X918" s="1287" t="str">
        <f>IF(ISNUMBER(SEARCH(kpi_catalog[[#Headers],[Channel]],$Q918)),"Y","N")</f>
        <v>N</v>
      </c>
      <c r="Y918" s="1287" t="str">
        <f>IF(ISNUMBER(SEARCH(kpi_catalog[[#Headers],[Campaign ID]],$Q918)),"Y","N")</f>
        <v>N</v>
      </c>
      <c r="Z918" s="1287" t="str">
        <f>IF(ISNUMBER(SEARCH(kpi_catalog[[#Headers],[Channel]],$Q918)),"Y","N")</f>
        <v>N</v>
      </c>
      <c r="AA918" s="1287" t="str">
        <f>IF(ISNUMBER(SEARCH(kpi_catalog[[#Headers],[Campaign ID]],$Q918)),"Y","N")</f>
        <v>N</v>
      </c>
      <c r="AB918" s="1287" t="str">
        <f>IF(ISNUMBER(SEARCH(kpi_catalog[[#Headers],[Campaign Name]],$Q918)),"Y","N")</f>
        <v>N</v>
      </c>
      <c r="AC918" s="1287" t="str">
        <f>IF(ISNUMBER(SEARCH(kpi_catalog[[#Headers],[Touchpoint]],$Q918)),"Y","N")</f>
        <v>N</v>
      </c>
      <c r="AD918" s="1287" t="str">
        <f>IF(ISNUMBER(SEARCH(kpi_catalog[[#Headers],[Campaign type]],$Q918)),"Y","N")</f>
        <v>N</v>
      </c>
      <c r="AE918" s="1287" t="str">
        <f>IF(ISNUMBER(SEARCH(kpi_catalog[[#Headers],[Product franchise]],$Q918)),"Y","N")</f>
        <v>N</v>
      </c>
      <c r="AF918" s="1287" t="str">
        <f>IF(ISNUMBER(SEARCH(kpi_catalog[[#Headers],[Product code]],$Q918)),"Y","N")</f>
        <v>N</v>
      </c>
      <c r="AG918" s="1330" t="s">
        <v>4961</v>
      </c>
      <c r="AH918" s="1289"/>
      <c r="AI918" s="1290" t="s">
        <v>4333</v>
      </c>
      <c r="AJ918" s="1290"/>
    </row>
    <row r="919" spans="1:36" ht="30" customHeight="1">
      <c r="A919" s="1282">
        <v>917</v>
      </c>
      <c r="B919" s="1344" t="s">
        <v>70</v>
      </c>
      <c r="C919" s="1296"/>
      <c r="D919" s="1291" t="s">
        <v>4962</v>
      </c>
      <c r="E919" s="1291" t="s">
        <v>4962</v>
      </c>
      <c r="F919" s="1291" t="s">
        <v>4962</v>
      </c>
      <c r="G919" s="1291" t="s">
        <v>4959</v>
      </c>
      <c r="H919" s="1291" t="s">
        <v>4413</v>
      </c>
      <c r="I919" s="1291" t="s">
        <v>70</v>
      </c>
      <c r="J919" s="1318" t="s">
        <v>4960</v>
      </c>
      <c r="K919" s="1291" t="s">
        <v>4346</v>
      </c>
      <c r="L919" s="1292" t="str">
        <f>IF(ISNUMBER(SEARCH(kpi_catalog[[#Headers],[Till Date]],K919)),"Y","N")</f>
        <v>N</v>
      </c>
      <c r="M919" s="1292" t="str">
        <f t="shared" si="25"/>
        <v>Y</v>
      </c>
      <c r="N919" s="1292" t="str">
        <f>IF(ISNUMBER(SEARCH(kpi_catalog[[#Headers],[YTD]],$K919)),"Y","N")</f>
        <v>Y</v>
      </c>
      <c r="O919" s="1292" t="str">
        <f>IF(ISNUMBER(SEARCH(kpi_catalog[[#Headers],[MTD]],$K919)),"Y","N")</f>
        <v>N</v>
      </c>
      <c r="P919" s="1292" t="str">
        <f>IF(ISNUMBER(SEARCH(kpi_catalog[[#Headers],[Selected period]],$K919)),"Y","N")</f>
        <v>N</v>
      </c>
      <c r="Q919" s="1293" t="s">
        <v>4923</v>
      </c>
      <c r="R919" s="1294" t="str">
        <f>IF(ISNUMBER(SEARCH(kpi_catalog[[#Headers],[Division]],$Q919)),"Y","N")</f>
        <v>Y</v>
      </c>
      <c r="S919" s="1294" t="str">
        <f>IF(ISNUMBER(SEARCH(kpi_catalog[[#Headers],[Brand]],$Q919)),"Y","N")</f>
        <v>Y</v>
      </c>
      <c r="T919" s="1294" t="str">
        <f>IF(ISNUMBER(SEARCH(kpi_catalog[[#Headers],[Acquisition Period]],$Q919)),"Y","N")</f>
        <v>N</v>
      </c>
      <c r="U919" s="1294" t="str">
        <f>IF(ISNUMBER(SEARCH(kpi_catalog[[#Headers],[Engager Type]],$Q919)),"Y","N")</f>
        <v>N</v>
      </c>
      <c r="V919" s="1294" t="str">
        <f>IF(ISNUMBER(SEARCH(kpi_catalog[[#Headers],[Buyer Type]],$Q919)),"Y","N")</f>
        <v>Y</v>
      </c>
      <c r="W919" s="1294" t="str">
        <f>IF(ISNUMBER(SEARCH(kpi_catalog[[#Headers],[Loyalty Filter]],$Q919)),"Y","N")</f>
        <v>N</v>
      </c>
      <c r="X919" s="1294" t="str">
        <f>IF(ISNUMBER(SEARCH(kpi_catalog[[#Headers],[Channel]],$Q919)),"Y","N")</f>
        <v>N</v>
      </c>
      <c r="Y919" s="1294" t="str">
        <f>IF(ISNUMBER(SEARCH(kpi_catalog[[#Headers],[Campaign ID]],$Q919)),"Y","N")</f>
        <v>N</v>
      </c>
      <c r="Z919" s="1294" t="str">
        <f>IF(ISNUMBER(SEARCH(kpi_catalog[[#Headers],[Channel]],$Q919)),"Y","N")</f>
        <v>N</v>
      </c>
      <c r="AA919" s="1294" t="str">
        <f>IF(ISNUMBER(SEARCH(kpi_catalog[[#Headers],[Campaign ID]],$Q919)),"Y","N")</f>
        <v>N</v>
      </c>
      <c r="AB919" s="1294" t="str">
        <f>IF(ISNUMBER(SEARCH(kpi_catalog[[#Headers],[Campaign Name]],$Q919)),"Y","N")</f>
        <v>N</v>
      </c>
      <c r="AC919" s="1294" t="str">
        <f>IF(ISNUMBER(SEARCH(kpi_catalog[[#Headers],[Touchpoint]],$Q919)),"Y","N")</f>
        <v>N</v>
      </c>
      <c r="AD919" s="1294" t="str">
        <f>IF(ISNUMBER(SEARCH(kpi_catalog[[#Headers],[Campaign type]],$Q919)),"Y","N")</f>
        <v>N</v>
      </c>
      <c r="AE919" s="1294" t="str">
        <f>IF(ISNUMBER(SEARCH(kpi_catalog[[#Headers],[Product franchise]],$Q919)),"Y","N")</f>
        <v>N</v>
      </c>
      <c r="AF919" s="1294" t="str">
        <f>IF(ISNUMBER(SEARCH(kpi_catalog[[#Headers],[Product code]],$Q919)),"Y","N")</f>
        <v>N</v>
      </c>
      <c r="AG919" s="1326" t="s">
        <v>4963</v>
      </c>
      <c r="AH919" s="1296"/>
      <c r="AI919" s="1297" t="s">
        <v>4333</v>
      </c>
      <c r="AJ919" s="1297"/>
    </row>
    <row r="920" spans="1:36" ht="30" customHeight="1">
      <c r="A920" s="1282">
        <v>918</v>
      </c>
      <c r="B920" s="1344" t="s">
        <v>70</v>
      </c>
      <c r="C920" s="1296"/>
      <c r="D920" s="1291" t="s">
        <v>4964</v>
      </c>
      <c r="E920" s="1291" t="s">
        <v>4964</v>
      </c>
      <c r="F920" s="1291" t="s">
        <v>4964</v>
      </c>
      <c r="G920" s="1291" t="s">
        <v>4959</v>
      </c>
      <c r="H920" s="1291" t="s">
        <v>4413</v>
      </c>
      <c r="I920" s="1291" t="s">
        <v>70</v>
      </c>
      <c r="J920" s="1318" t="s">
        <v>4960</v>
      </c>
      <c r="K920" s="1291" t="s">
        <v>4346</v>
      </c>
      <c r="L920" s="1292" t="str">
        <f>IF(ISNUMBER(SEARCH(kpi_catalog[[#Headers],[Till Date]],K920)),"Y","N")</f>
        <v>N</v>
      </c>
      <c r="M920" s="1292" t="str">
        <f t="shared" si="25"/>
        <v>Y</v>
      </c>
      <c r="N920" s="1292" t="str">
        <f>IF(ISNUMBER(SEARCH(kpi_catalog[[#Headers],[YTD]],$K920)),"Y","N")</f>
        <v>Y</v>
      </c>
      <c r="O920" s="1292" t="str">
        <f>IF(ISNUMBER(SEARCH(kpi_catalog[[#Headers],[MTD]],$K920)),"Y","N")</f>
        <v>N</v>
      </c>
      <c r="P920" s="1292" t="str">
        <f>IF(ISNUMBER(SEARCH(kpi_catalog[[#Headers],[Selected period]],$K920)),"Y","N")</f>
        <v>N</v>
      </c>
      <c r="Q920" s="1293" t="s">
        <v>4923</v>
      </c>
      <c r="R920" s="1294" t="str">
        <f>IF(ISNUMBER(SEARCH(kpi_catalog[[#Headers],[Division]],$Q920)),"Y","N")</f>
        <v>Y</v>
      </c>
      <c r="S920" s="1294" t="str">
        <f>IF(ISNUMBER(SEARCH(kpi_catalog[[#Headers],[Brand]],$Q920)),"Y","N")</f>
        <v>Y</v>
      </c>
      <c r="T920" s="1294" t="str">
        <f>IF(ISNUMBER(SEARCH(kpi_catalog[[#Headers],[Acquisition Period]],$Q920)),"Y","N")</f>
        <v>N</v>
      </c>
      <c r="U920" s="1294" t="str">
        <f>IF(ISNUMBER(SEARCH(kpi_catalog[[#Headers],[Engager Type]],$Q920)),"Y","N")</f>
        <v>N</v>
      </c>
      <c r="V920" s="1294" t="str">
        <f>IF(ISNUMBER(SEARCH(kpi_catalog[[#Headers],[Buyer Type]],$Q920)),"Y","N")</f>
        <v>Y</v>
      </c>
      <c r="W920" s="1294" t="str">
        <f>IF(ISNUMBER(SEARCH(kpi_catalog[[#Headers],[Loyalty Filter]],$Q920)),"Y","N")</f>
        <v>N</v>
      </c>
      <c r="X920" s="1294" t="str">
        <f>IF(ISNUMBER(SEARCH(kpi_catalog[[#Headers],[Channel]],$Q920)),"Y","N")</f>
        <v>N</v>
      </c>
      <c r="Y920" s="1294" t="str">
        <f>IF(ISNUMBER(SEARCH(kpi_catalog[[#Headers],[Campaign ID]],$Q920)),"Y","N")</f>
        <v>N</v>
      </c>
      <c r="Z920" s="1294" t="str">
        <f>IF(ISNUMBER(SEARCH(kpi_catalog[[#Headers],[Channel]],$Q920)),"Y","N")</f>
        <v>N</v>
      </c>
      <c r="AA920" s="1294" t="str">
        <f>IF(ISNUMBER(SEARCH(kpi_catalog[[#Headers],[Campaign ID]],$Q920)),"Y","N")</f>
        <v>N</v>
      </c>
      <c r="AB920" s="1294" t="str">
        <f>IF(ISNUMBER(SEARCH(kpi_catalog[[#Headers],[Campaign Name]],$Q920)),"Y","N")</f>
        <v>N</v>
      </c>
      <c r="AC920" s="1294" t="str">
        <f>IF(ISNUMBER(SEARCH(kpi_catalog[[#Headers],[Touchpoint]],$Q920)),"Y","N")</f>
        <v>N</v>
      </c>
      <c r="AD920" s="1294" t="str">
        <f>IF(ISNUMBER(SEARCH(kpi_catalog[[#Headers],[Campaign type]],$Q920)),"Y","N")</f>
        <v>N</v>
      </c>
      <c r="AE920" s="1294" t="str">
        <f>IF(ISNUMBER(SEARCH(kpi_catalog[[#Headers],[Product franchise]],$Q920)),"Y","N")</f>
        <v>N</v>
      </c>
      <c r="AF920" s="1294" t="str">
        <f>IF(ISNUMBER(SEARCH(kpi_catalog[[#Headers],[Product code]],$Q920)),"Y","N")</f>
        <v>N</v>
      </c>
      <c r="AG920" s="1326" t="s">
        <v>4965</v>
      </c>
      <c r="AH920" s="1296"/>
      <c r="AI920" s="1297" t="s">
        <v>4333</v>
      </c>
      <c r="AJ920" s="1297"/>
    </row>
    <row r="921" spans="1:36" ht="30" customHeight="1">
      <c r="A921" s="1282">
        <v>919</v>
      </c>
      <c r="B921" s="1344" t="s">
        <v>70</v>
      </c>
      <c r="C921" s="1309"/>
      <c r="D921" s="1301" t="s">
        <v>4966</v>
      </c>
      <c r="E921" s="1301" t="s">
        <v>4966</v>
      </c>
      <c r="F921" s="1301" t="s">
        <v>4966</v>
      </c>
      <c r="G921" s="1301" t="s">
        <v>4339</v>
      </c>
      <c r="H921" s="1301" t="s">
        <v>4413</v>
      </c>
      <c r="I921" s="1301" t="s">
        <v>70</v>
      </c>
      <c r="J921" s="1333" t="s">
        <v>4960</v>
      </c>
      <c r="K921" s="1301" t="s">
        <v>4346</v>
      </c>
      <c r="L921" s="1304" t="str">
        <f>IF(ISNUMBER(SEARCH(kpi_catalog[[#Headers],[Till Date]],K921)),"Y","N")</f>
        <v>N</v>
      </c>
      <c r="M921" s="1304" t="str">
        <f t="shared" si="25"/>
        <v>Y</v>
      </c>
      <c r="N921" s="1304" t="str">
        <f>IF(ISNUMBER(SEARCH(kpi_catalog[[#Headers],[YTD]],$K921)),"Y","N")</f>
        <v>Y</v>
      </c>
      <c r="O921" s="1304" t="str">
        <f>IF(ISNUMBER(SEARCH(kpi_catalog[[#Headers],[MTD]],$K921)),"Y","N")</f>
        <v>N</v>
      </c>
      <c r="P921" s="1304" t="str">
        <f>IF(ISNUMBER(SEARCH(kpi_catalog[[#Headers],[Selected period]],$K921)),"Y","N")</f>
        <v>N</v>
      </c>
      <c r="Q921" s="1305" t="s">
        <v>4923</v>
      </c>
      <c r="R921" s="1307" t="str">
        <f>IF(ISNUMBER(SEARCH(kpi_catalog[[#Headers],[Division]],$Q921)),"Y","N")</f>
        <v>Y</v>
      </c>
      <c r="S921" s="1307" t="str">
        <f>IF(ISNUMBER(SEARCH(kpi_catalog[[#Headers],[Brand]],$Q921)),"Y","N")</f>
        <v>Y</v>
      </c>
      <c r="T921" s="1307" t="str">
        <f>IF(ISNUMBER(SEARCH(kpi_catalog[[#Headers],[Acquisition Period]],$Q921)),"Y","N")</f>
        <v>N</v>
      </c>
      <c r="U921" s="1307" t="str">
        <f>IF(ISNUMBER(SEARCH(kpi_catalog[[#Headers],[Engager Type]],$Q921)),"Y","N")</f>
        <v>N</v>
      </c>
      <c r="V921" s="1307" t="str">
        <f>IF(ISNUMBER(SEARCH(kpi_catalog[[#Headers],[Buyer Type]],$Q921)),"Y","N")</f>
        <v>Y</v>
      </c>
      <c r="W921" s="1307" t="str">
        <f>IF(ISNUMBER(SEARCH(kpi_catalog[[#Headers],[Loyalty Filter]],$Q921)),"Y","N")</f>
        <v>N</v>
      </c>
      <c r="X921" s="1307" t="str">
        <f>IF(ISNUMBER(SEARCH(kpi_catalog[[#Headers],[Channel]],$Q921)),"Y","N")</f>
        <v>N</v>
      </c>
      <c r="Y921" s="1307" t="str">
        <f>IF(ISNUMBER(SEARCH(kpi_catalog[[#Headers],[Campaign ID]],$Q921)),"Y","N")</f>
        <v>N</v>
      </c>
      <c r="Z921" s="1307" t="str">
        <f>IF(ISNUMBER(SEARCH(kpi_catalog[[#Headers],[Channel]],$Q921)),"Y","N")</f>
        <v>N</v>
      </c>
      <c r="AA921" s="1307" t="str">
        <f>IF(ISNUMBER(SEARCH(kpi_catalog[[#Headers],[Campaign ID]],$Q921)),"Y","N")</f>
        <v>N</v>
      </c>
      <c r="AB921" s="1307" t="str">
        <f>IF(ISNUMBER(SEARCH(kpi_catalog[[#Headers],[Campaign Name]],$Q921)),"Y","N")</f>
        <v>N</v>
      </c>
      <c r="AC921" s="1307" t="str">
        <f>IF(ISNUMBER(SEARCH(kpi_catalog[[#Headers],[Touchpoint]],$Q921)),"Y","N")</f>
        <v>N</v>
      </c>
      <c r="AD921" s="1307" t="str">
        <f>IF(ISNUMBER(SEARCH(kpi_catalog[[#Headers],[Campaign type]],$Q921)),"Y","N")</f>
        <v>N</v>
      </c>
      <c r="AE921" s="1307" t="str">
        <f>IF(ISNUMBER(SEARCH(kpi_catalog[[#Headers],[Product franchise]],$Q921)),"Y","N")</f>
        <v>N</v>
      </c>
      <c r="AF921" s="1307" t="str">
        <f>IF(ISNUMBER(SEARCH(kpi_catalog[[#Headers],[Product code]],$Q921)),"Y","N")</f>
        <v>N</v>
      </c>
      <c r="AG921" s="1334" t="s">
        <v>4967</v>
      </c>
      <c r="AH921" s="1309"/>
      <c r="AI921" s="1310" t="s">
        <v>4333</v>
      </c>
      <c r="AJ921" s="1310"/>
    </row>
    <row r="922" spans="1:36" s="1395" customFormat="1" ht="30" customHeight="1">
      <c r="A922" s="1387">
        <v>920</v>
      </c>
      <c r="B922" s="1397" t="s">
        <v>6026</v>
      </c>
      <c r="C922" s="1389"/>
      <c r="D922" s="1390"/>
      <c r="E922" s="1390"/>
      <c r="F922" s="1387"/>
      <c r="G922" s="1387"/>
      <c r="H922" s="1387"/>
      <c r="I922" s="1387" t="s">
        <v>70</v>
      </c>
      <c r="J922" s="1387" t="s">
        <v>4969</v>
      </c>
      <c r="K922" s="1387"/>
      <c r="L922" s="1391" t="str">
        <f>IF(ISNUMBER(SEARCH(kpi_catalog[[#Headers],[Till Date]],K922)),"Y","N")</f>
        <v>N</v>
      </c>
      <c r="M922" s="1391" t="str">
        <f t="shared" si="25"/>
        <v>N</v>
      </c>
      <c r="N922" s="1391" t="str">
        <f>IF(ISNUMBER(SEARCH(kpi_catalog[[#Headers],[YTD]],$K922)),"Y","N")</f>
        <v>N</v>
      </c>
      <c r="O922" s="1391" t="str">
        <f>IF(ISNUMBER(SEARCH("MTD",K922)),"Y","N")</f>
        <v>N</v>
      </c>
      <c r="P922" s="1391" t="str">
        <f>IF(ISNUMBER(SEARCH("Selected date",K922)),"Y","N")</f>
        <v>N</v>
      </c>
      <c r="Q922" s="1392"/>
      <c r="R922" s="1393" t="str">
        <f>IF(ISNUMBER(SEARCH(kpi_catalog[[#Headers],[Division]],$Q922)),"Y","N")</f>
        <v>N</v>
      </c>
      <c r="S922" s="1393"/>
      <c r="T922" s="1393"/>
      <c r="U922" s="1393"/>
      <c r="V922" s="1393"/>
      <c r="W922" s="1393"/>
      <c r="X922" s="1392"/>
      <c r="Y922" s="1392"/>
      <c r="Z922" s="1392"/>
      <c r="AA922" s="1392"/>
      <c r="AB922" s="1393"/>
      <c r="AC922" s="1393"/>
      <c r="AD922" s="1393"/>
      <c r="AE922" s="1393"/>
      <c r="AF922" s="1393"/>
      <c r="AG922" s="1394"/>
      <c r="AH922" s="1389"/>
      <c r="AI922" s="1391"/>
      <c r="AJ922" s="1391"/>
    </row>
    <row r="923" spans="1:36" ht="30" customHeight="1">
      <c r="A923" s="1282">
        <v>921</v>
      </c>
      <c r="B923" s="1283" t="s">
        <v>5732</v>
      </c>
      <c r="C923" s="1289"/>
      <c r="D923" s="1343" t="s">
        <v>4443</v>
      </c>
      <c r="E923" s="1343" t="s">
        <v>6020</v>
      </c>
      <c r="F923" s="1284" t="s">
        <v>4968</v>
      </c>
      <c r="G923" s="1284" t="s">
        <v>3368</v>
      </c>
      <c r="H923" s="1284" t="s">
        <v>4413</v>
      </c>
      <c r="I923" s="1284" t="s">
        <v>70</v>
      </c>
      <c r="J923" s="1316" t="s">
        <v>4969</v>
      </c>
      <c r="K923" s="1284" t="s">
        <v>4346</v>
      </c>
      <c r="L923" s="1285" t="str">
        <f>IF(ISNUMBER(SEARCH(kpi_catalog[[#Headers],[Till Date]],K923)),"Y","N")</f>
        <v>N</v>
      </c>
      <c r="M923" s="1285" t="str">
        <f t="shared" si="25"/>
        <v>Y</v>
      </c>
      <c r="N923" s="1285" t="str">
        <f>IF(ISNUMBER(SEARCH(kpi_catalog[[#Headers],[YTD]],$K923)),"Y","N")</f>
        <v>Y</v>
      </c>
      <c r="O923" s="1285" t="str">
        <f>IF(ISNUMBER(SEARCH(kpi_catalog[[#Headers],[MTD]],$K923)),"Y","N")</f>
        <v>N</v>
      </c>
      <c r="P923" s="1285" t="str">
        <f>IF(ISNUMBER(SEARCH(kpi_catalog[[#Headers],[Selected period]],$K923)),"Y","N")</f>
        <v>N</v>
      </c>
      <c r="Q923" s="1286" t="s">
        <v>4923</v>
      </c>
      <c r="R923" s="1287" t="str">
        <f>IF(ISNUMBER(SEARCH(kpi_catalog[[#Headers],[Division]],$Q923)),"Y","N")</f>
        <v>Y</v>
      </c>
      <c r="S923" s="1287" t="str">
        <f>IF(ISNUMBER(SEARCH(kpi_catalog[[#Headers],[Brand]],$Q923)),"Y","N")</f>
        <v>Y</v>
      </c>
      <c r="T923" s="1287" t="str">
        <f>IF(ISNUMBER(SEARCH(kpi_catalog[[#Headers],[Acquisition Period]],$Q923)),"Y","N")</f>
        <v>N</v>
      </c>
      <c r="U923" s="1287" t="str">
        <f>IF(ISNUMBER(SEARCH(kpi_catalog[[#Headers],[Engager Type]],$Q923)),"Y","N")</f>
        <v>N</v>
      </c>
      <c r="V923" s="1287" t="str">
        <f>IF(ISNUMBER(SEARCH(kpi_catalog[[#Headers],[Buyer Type]],$Q923)),"Y","N")</f>
        <v>Y</v>
      </c>
      <c r="W923" s="1287" t="str">
        <f>IF(ISNUMBER(SEARCH(kpi_catalog[[#Headers],[Loyalty Filter]],$Q923)),"Y","N")</f>
        <v>N</v>
      </c>
      <c r="X923" s="1287" t="str">
        <f>IF(ISNUMBER(SEARCH(kpi_catalog[[#Headers],[Channel]],$Q923)),"Y","N")</f>
        <v>N</v>
      </c>
      <c r="Y923" s="1287" t="str">
        <f>IF(ISNUMBER(SEARCH(kpi_catalog[[#Headers],[Campaign ID]],$Q923)),"Y","N")</f>
        <v>N</v>
      </c>
      <c r="Z923" s="1287" t="str">
        <f>IF(ISNUMBER(SEARCH(kpi_catalog[[#Headers],[Channel]],$Q923)),"Y","N")</f>
        <v>N</v>
      </c>
      <c r="AA923" s="1287" t="str">
        <f>IF(ISNUMBER(SEARCH(kpi_catalog[[#Headers],[Campaign ID]],$Q923)),"Y","N")</f>
        <v>N</v>
      </c>
      <c r="AB923" s="1287" t="str">
        <f>IF(ISNUMBER(SEARCH(kpi_catalog[[#Headers],[Campaign Name]],$Q923)),"Y","N")</f>
        <v>N</v>
      </c>
      <c r="AC923" s="1287" t="str">
        <f>IF(ISNUMBER(SEARCH(kpi_catalog[[#Headers],[Touchpoint]],$Q923)),"Y","N")</f>
        <v>N</v>
      </c>
      <c r="AD923" s="1287" t="str">
        <f>IF(ISNUMBER(SEARCH(kpi_catalog[[#Headers],[Campaign type]],$Q923)),"Y","N")</f>
        <v>N</v>
      </c>
      <c r="AE923" s="1287" t="str">
        <f>IF(ISNUMBER(SEARCH(kpi_catalog[[#Headers],[Product franchise]],$Q923)),"Y","N")</f>
        <v>N</v>
      </c>
      <c r="AF923" s="1287" t="str">
        <f>IF(ISNUMBER(SEARCH(kpi_catalog[[#Headers],[Product code]],$Q923)),"Y","N")</f>
        <v>N</v>
      </c>
      <c r="AG923" s="1330" t="s">
        <v>4609</v>
      </c>
      <c r="AH923" s="1289"/>
      <c r="AI923" s="1290"/>
      <c r="AJ923" s="1290"/>
    </row>
    <row r="924" spans="1:36" ht="30" customHeight="1">
      <c r="A924" s="1282">
        <v>922</v>
      </c>
      <c r="B924" s="1283" t="s">
        <v>5732</v>
      </c>
      <c r="C924" s="1296"/>
      <c r="D924" s="1343" t="s">
        <v>4443</v>
      </c>
      <c r="E924" s="1343" t="s">
        <v>6020</v>
      </c>
      <c r="F924" s="1291" t="s">
        <v>4970</v>
      </c>
      <c r="G924" s="1291" t="s">
        <v>3368</v>
      </c>
      <c r="H924" s="1291" t="s">
        <v>4413</v>
      </c>
      <c r="I924" s="1291" t="s">
        <v>70</v>
      </c>
      <c r="J924" s="1318" t="s">
        <v>4969</v>
      </c>
      <c r="K924" s="1291" t="s">
        <v>4346</v>
      </c>
      <c r="L924" s="1292" t="str">
        <f>IF(ISNUMBER(SEARCH(kpi_catalog[[#Headers],[Till Date]],K924)),"Y","N")</f>
        <v>N</v>
      </c>
      <c r="M924" s="1292" t="str">
        <f t="shared" si="25"/>
        <v>Y</v>
      </c>
      <c r="N924" s="1292" t="str">
        <f>IF(ISNUMBER(SEARCH(kpi_catalog[[#Headers],[YTD]],$K924)),"Y","N")</f>
        <v>Y</v>
      </c>
      <c r="O924" s="1292" t="str">
        <f>IF(ISNUMBER(SEARCH(kpi_catalog[[#Headers],[MTD]],$K924)),"Y","N")</f>
        <v>N</v>
      </c>
      <c r="P924" s="1292" t="str">
        <f>IF(ISNUMBER(SEARCH(kpi_catalog[[#Headers],[Selected period]],$K924)),"Y","N")</f>
        <v>N</v>
      </c>
      <c r="Q924" s="1293" t="s">
        <v>4923</v>
      </c>
      <c r="R924" s="1294" t="str">
        <f>IF(ISNUMBER(SEARCH(kpi_catalog[[#Headers],[Division]],$Q924)),"Y","N")</f>
        <v>Y</v>
      </c>
      <c r="S924" s="1294" t="str">
        <f>IF(ISNUMBER(SEARCH(kpi_catalog[[#Headers],[Brand]],$Q924)),"Y","N")</f>
        <v>Y</v>
      </c>
      <c r="T924" s="1294" t="str">
        <f>IF(ISNUMBER(SEARCH(kpi_catalog[[#Headers],[Acquisition Period]],$Q924)),"Y","N")</f>
        <v>N</v>
      </c>
      <c r="U924" s="1294" t="str">
        <f>IF(ISNUMBER(SEARCH(kpi_catalog[[#Headers],[Engager Type]],$Q924)),"Y","N")</f>
        <v>N</v>
      </c>
      <c r="V924" s="1294" t="str">
        <f>IF(ISNUMBER(SEARCH(kpi_catalog[[#Headers],[Buyer Type]],$Q924)),"Y","N")</f>
        <v>Y</v>
      </c>
      <c r="W924" s="1294" t="str">
        <f>IF(ISNUMBER(SEARCH(kpi_catalog[[#Headers],[Loyalty Filter]],$Q924)),"Y","N")</f>
        <v>N</v>
      </c>
      <c r="X924" s="1294" t="str">
        <f>IF(ISNUMBER(SEARCH(kpi_catalog[[#Headers],[Channel]],$Q924)),"Y","N")</f>
        <v>N</v>
      </c>
      <c r="Y924" s="1294" t="str">
        <f>IF(ISNUMBER(SEARCH(kpi_catalog[[#Headers],[Campaign ID]],$Q924)),"Y","N")</f>
        <v>N</v>
      </c>
      <c r="Z924" s="1294" t="str">
        <f>IF(ISNUMBER(SEARCH(kpi_catalog[[#Headers],[Channel]],$Q924)),"Y","N")</f>
        <v>N</v>
      </c>
      <c r="AA924" s="1294" t="str">
        <f>IF(ISNUMBER(SEARCH(kpi_catalog[[#Headers],[Campaign ID]],$Q924)),"Y","N")</f>
        <v>N</v>
      </c>
      <c r="AB924" s="1294" t="str">
        <f>IF(ISNUMBER(SEARCH(kpi_catalog[[#Headers],[Campaign Name]],$Q924)),"Y","N")</f>
        <v>N</v>
      </c>
      <c r="AC924" s="1294" t="str">
        <f>IF(ISNUMBER(SEARCH(kpi_catalog[[#Headers],[Touchpoint]],$Q924)),"Y","N")</f>
        <v>N</v>
      </c>
      <c r="AD924" s="1294" t="str">
        <f>IF(ISNUMBER(SEARCH(kpi_catalog[[#Headers],[Campaign type]],$Q924)),"Y","N")</f>
        <v>N</v>
      </c>
      <c r="AE924" s="1294" t="str">
        <f>IF(ISNUMBER(SEARCH(kpi_catalog[[#Headers],[Product franchise]],$Q924)),"Y","N")</f>
        <v>N</v>
      </c>
      <c r="AF924" s="1294" t="str">
        <f>IF(ISNUMBER(SEARCH(kpi_catalog[[#Headers],[Product code]],$Q924)),"Y","N")</f>
        <v>N</v>
      </c>
      <c r="AG924" s="1295" t="s">
        <v>4337</v>
      </c>
      <c r="AH924" s="1296"/>
      <c r="AI924" s="1297"/>
      <c r="AJ924" s="1297"/>
    </row>
    <row r="925" spans="1:36" ht="30" customHeight="1">
      <c r="A925" s="1282">
        <v>923</v>
      </c>
      <c r="B925" s="1283" t="s">
        <v>5732</v>
      </c>
      <c r="C925" s="1296"/>
      <c r="D925" s="1343" t="s">
        <v>4443</v>
      </c>
      <c r="E925" s="1343" t="s">
        <v>6020</v>
      </c>
      <c r="F925" s="1291" t="s">
        <v>4971</v>
      </c>
      <c r="G925" s="1291" t="s">
        <v>3368</v>
      </c>
      <c r="H925" s="1291" t="s">
        <v>4413</v>
      </c>
      <c r="I925" s="1291" t="s">
        <v>70</v>
      </c>
      <c r="J925" s="1318" t="s">
        <v>4969</v>
      </c>
      <c r="K925" s="1291" t="s">
        <v>4346</v>
      </c>
      <c r="L925" s="1292" t="str">
        <f>IF(ISNUMBER(SEARCH(kpi_catalog[[#Headers],[Till Date]],K925)),"Y","N")</f>
        <v>N</v>
      </c>
      <c r="M925" s="1292" t="str">
        <f t="shared" si="25"/>
        <v>Y</v>
      </c>
      <c r="N925" s="1292" t="str">
        <f>IF(ISNUMBER(SEARCH(kpi_catalog[[#Headers],[YTD]],$K925)),"Y","N")</f>
        <v>Y</v>
      </c>
      <c r="O925" s="1292" t="str">
        <f>IF(ISNUMBER(SEARCH(kpi_catalog[[#Headers],[MTD]],$K925)),"Y","N")</f>
        <v>N</v>
      </c>
      <c r="P925" s="1292" t="str">
        <f>IF(ISNUMBER(SEARCH(kpi_catalog[[#Headers],[Selected period]],$K925)),"Y","N")</f>
        <v>N</v>
      </c>
      <c r="Q925" s="1293" t="s">
        <v>4923</v>
      </c>
      <c r="R925" s="1294" t="str">
        <f>IF(ISNUMBER(SEARCH(kpi_catalog[[#Headers],[Division]],$Q925)),"Y","N")</f>
        <v>Y</v>
      </c>
      <c r="S925" s="1294" t="str">
        <f>IF(ISNUMBER(SEARCH(kpi_catalog[[#Headers],[Brand]],$Q925)),"Y","N")</f>
        <v>Y</v>
      </c>
      <c r="T925" s="1294" t="str">
        <f>IF(ISNUMBER(SEARCH(kpi_catalog[[#Headers],[Acquisition Period]],$Q925)),"Y","N")</f>
        <v>N</v>
      </c>
      <c r="U925" s="1294" t="str">
        <f>IF(ISNUMBER(SEARCH(kpi_catalog[[#Headers],[Engager Type]],$Q925)),"Y","N")</f>
        <v>N</v>
      </c>
      <c r="V925" s="1294" t="str">
        <f>IF(ISNUMBER(SEARCH(kpi_catalog[[#Headers],[Buyer Type]],$Q925)),"Y","N")</f>
        <v>Y</v>
      </c>
      <c r="W925" s="1294" t="str">
        <f>IF(ISNUMBER(SEARCH(kpi_catalog[[#Headers],[Loyalty Filter]],$Q925)),"Y","N")</f>
        <v>N</v>
      </c>
      <c r="X925" s="1294" t="str">
        <f>IF(ISNUMBER(SEARCH(kpi_catalog[[#Headers],[Channel]],$Q925)),"Y","N")</f>
        <v>N</v>
      </c>
      <c r="Y925" s="1294" t="str">
        <f>IF(ISNUMBER(SEARCH(kpi_catalog[[#Headers],[Campaign ID]],$Q925)),"Y","N")</f>
        <v>N</v>
      </c>
      <c r="Z925" s="1294" t="str">
        <f>IF(ISNUMBER(SEARCH(kpi_catalog[[#Headers],[Channel]],$Q925)),"Y","N")</f>
        <v>N</v>
      </c>
      <c r="AA925" s="1294" t="str">
        <f>IF(ISNUMBER(SEARCH(kpi_catalog[[#Headers],[Campaign ID]],$Q925)),"Y","N")</f>
        <v>N</v>
      </c>
      <c r="AB925" s="1294" t="str">
        <f>IF(ISNUMBER(SEARCH(kpi_catalog[[#Headers],[Campaign Name]],$Q925)),"Y","N")</f>
        <v>N</v>
      </c>
      <c r="AC925" s="1294" t="str">
        <f>IF(ISNUMBER(SEARCH(kpi_catalog[[#Headers],[Touchpoint]],$Q925)),"Y","N")</f>
        <v>N</v>
      </c>
      <c r="AD925" s="1294" t="str">
        <f>IF(ISNUMBER(SEARCH(kpi_catalog[[#Headers],[Campaign type]],$Q925)),"Y","N")</f>
        <v>N</v>
      </c>
      <c r="AE925" s="1294" t="str">
        <f>IF(ISNUMBER(SEARCH(kpi_catalog[[#Headers],[Product franchise]],$Q925)),"Y","N")</f>
        <v>N</v>
      </c>
      <c r="AF925" s="1294" t="str">
        <f>IF(ISNUMBER(SEARCH(kpi_catalog[[#Headers],[Product code]],$Q925)),"Y","N")</f>
        <v>N</v>
      </c>
      <c r="AG925" s="1295" t="s">
        <v>4337</v>
      </c>
      <c r="AH925" s="1296"/>
      <c r="AI925" s="1297"/>
      <c r="AJ925" s="1297"/>
    </row>
    <row r="926" spans="1:36" ht="30" customHeight="1">
      <c r="A926" s="1282">
        <v>924</v>
      </c>
      <c r="B926" s="1283" t="s">
        <v>5732</v>
      </c>
      <c r="C926" s="1296"/>
      <c r="D926" s="1323" t="s">
        <v>5770</v>
      </c>
      <c r="E926" s="1323" t="s">
        <v>5012</v>
      </c>
      <c r="F926" s="1291" t="s">
        <v>4972</v>
      </c>
      <c r="G926" s="1291" t="s">
        <v>3368</v>
      </c>
      <c r="H926" s="1291" t="s">
        <v>4413</v>
      </c>
      <c r="I926" s="1291" t="s">
        <v>70</v>
      </c>
      <c r="J926" s="1318" t="s">
        <v>4969</v>
      </c>
      <c r="K926" s="1291" t="s">
        <v>4346</v>
      </c>
      <c r="L926" s="1292" t="str">
        <f>IF(ISNUMBER(SEARCH(kpi_catalog[[#Headers],[Till Date]],K926)),"Y","N")</f>
        <v>N</v>
      </c>
      <c r="M926" s="1292" t="str">
        <f t="shared" si="25"/>
        <v>Y</v>
      </c>
      <c r="N926" s="1292" t="str">
        <f>IF(ISNUMBER(SEARCH(kpi_catalog[[#Headers],[YTD]],$K926)),"Y","N")</f>
        <v>Y</v>
      </c>
      <c r="O926" s="1292" t="str">
        <f>IF(ISNUMBER(SEARCH(kpi_catalog[[#Headers],[MTD]],$K926)),"Y","N")</f>
        <v>N</v>
      </c>
      <c r="P926" s="1292" t="str">
        <f>IF(ISNUMBER(SEARCH(kpi_catalog[[#Headers],[Selected period]],$K926)),"Y","N")</f>
        <v>N</v>
      </c>
      <c r="Q926" s="1293" t="s">
        <v>4923</v>
      </c>
      <c r="R926" s="1294" t="str">
        <f>IF(ISNUMBER(SEARCH(kpi_catalog[[#Headers],[Division]],$Q926)),"Y","N")</f>
        <v>Y</v>
      </c>
      <c r="S926" s="1294" t="str">
        <f>IF(ISNUMBER(SEARCH(kpi_catalog[[#Headers],[Brand]],$Q926)),"Y","N")</f>
        <v>Y</v>
      </c>
      <c r="T926" s="1294" t="str">
        <f>IF(ISNUMBER(SEARCH(kpi_catalog[[#Headers],[Acquisition Period]],$Q926)),"Y","N")</f>
        <v>N</v>
      </c>
      <c r="U926" s="1294" t="str">
        <f>IF(ISNUMBER(SEARCH(kpi_catalog[[#Headers],[Engager Type]],$Q926)),"Y","N")</f>
        <v>N</v>
      </c>
      <c r="V926" s="1294" t="str">
        <f>IF(ISNUMBER(SEARCH(kpi_catalog[[#Headers],[Buyer Type]],$Q926)),"Y","N")</f>
        <v>Y</v>
      </c>
      <c r="W926" s="1294" t="str">
        <f>IF(ISNUMBER(SEARCH(kpi_catalog[[#Headers],[Loyalty Filter]],$Q926)),"Y","N")</f>
        <v>N</v>
      </c>
      <c r="X926" s="1294" t="str">
        <f>IF(ISNUMBER(SEARCH(kpi_catalog[[#Headers],[Channel]],$Q926)),"Y","N")</f>
        <v>N</v>
      </c>
      <c r="Y926" s="1294" t="str">
        <f>IF(ISNUMBER(SEARCH(kpi_catalog[[#Headers],[Campaign ID]],$Q926)),"Y","N")</f>
        <v>N</v>
      </c>
      <c r="Z926" s="1294" t="str">
        <f>IF(ISNUMBER(SEARCH(kpi_catalog[[#Headers],[Channel]],$Q926)),"Y","N")</f>
        <v>N</v>
      </c>
      <c r="AA926" s="1294" t="str">
        <f>IF(ISNUMBER(SEARCH(kpi_catalog[[#Headers],[Campaign ID]],$Q926)),"Y","N")</f>
        <v>N</v>
      </c>
      <c r="AB926" s="1294" t="str">
        <f>IF(ISNUMBER(SEARCH(kpi_catalog[[#Headers],[Campaign Name]],$Q926)),"Y","N")</f>
        <v>N</v>
      </c>
      <c r="AC926" s="1294" t="str">
        <f>IF(ISNUMBER(SEARCH(kpi_catalog[[#Headers],[Touchpoint]],$Q926)),"Y","N")</f>
        <v>N</v>
      </c>
      <c r="AD926" s="1294" t="str">
        <f>IF(ISNUMBER(SEARCH(kpi_catalog[[#Headers],[Campaign type]],$Q926)),"Y","N")</f>
        <v>N</v>
      </c>
      <c r="AE926" s="1294" t="str">
        <f>IF(ISNUMBER(SEARCH(kpi_catalog[[#Headers],[Product franchise]],$Q926)),"Y","N")</f>
        <v>N</v>
      </c>
      <c r="AF926" s="1294" t="str">
        <f>IF(ISNUMBER(SEARCH(kpi_catalog[[#Headers],[Product code]],$Q926)),"Y","N")</f>
        <v>N</v>
      </c>
      <c r="AG926" s="1326" t="s">
        <v>4973</v>
      </c>
      <c r="AH926" s="1296"/>
      <c r="AI926" s="1297"/>
      <c r="AJ926" s="1297"/>
    </row>
    <row r="927" spans="1:36" ht="30" customHeight="1">
      <c r="A927" s="1282">
        <v>925</v>
      </c>
      <c r="B927" s="1283" t="s">
        <v>5732</v>
      </c>
      <c r="C927" s="1296"/>
      <c r="D927" s="1323" t="s">
        <v>5770</v>
      </c>
      <c r="E927" s="1323" t="s">
        <v>5012</v>
      </c>
      <c r="F927" s="1291" t="s">
        <v>4974</v>
      </c>
      <c r="G927" s="1291" t="s">
        <v>3368</v>
      </c>
      <c r="H927" s="1291" t="s">
        <v>4413</v>
      </c>
      <c r="I927" s="1291" t="s">
        <v>70</v>
      </c>
      <c r="J927" s="1318" t="s">
        <v>4969</v>
      </c>
      <c r="K927" s="1291" t="s">
        <v>4346</v>
      </c>
      <c r="L927" s="1292" t="str">
        <f>IF(ISNUMBER(SEARCH(kpi_catalog[[#Headers],[Till Date]],K927)),"Y","N")</f>
        <v>N</v>
      </c>
      <c r="M927" s="1292" t="str">
        <f t="shared" si="25"/>
        <v>Y</v>
      </c>
      <c r="N927" s="1292" t="str">
        <f>IF(ISNUMBER(SEARCH(kpi_catalog[[#Headers],[YTD]],$K927)),"Y","N")</f>
        <v>Y</v>
      </c>
      <c r="O927" s="1292" t="str">
        <f>IF(ISNUMBER(SEARCH(kpi_catalog[[#Headers],[MTD]],$K927)),"Y","N")</f>
        <v>N</v>
      </c>
      <c r="P927" s="1292" t="str">
        <f>IF(ISNUMBER(SEARCH(kpi_catalog[[#Headers],[Selected period]],$K927)),"Y","N")</f>
        <v>N</v>
      </c>
      <c r="Q927" s="1293" t="s">
        <v>4923</v>
      </c>
      <c r="R927" s="1294" t="str">
        <f>IF(ISNUMBER(SEARCH(kpi_catalog[[#Headers],[Division]],$Q927)),"Y","N")</f>
        <v>Y</v>
      </c>
      <c r="S927" s="1294" t="str">
        <f>IF(ISNUMBER(SEARCH(kpi_catalog[[#Headers],[Brand]],$Q927)),"Y","N")</f>
        <v>Y</v>
      </c>
      <c r="T927" s="1294" t="str">
        <f>IF(ISNUMBER(SEARCH(kpi_catalog[[#Headers],[Acquisition Period]],$Q927)),"Y","N")</f>
        <v>N</v>
      </c>
      <c r="U927" s="1294" t="str">
        <f>IF(ISNUMBER(SEARCH(kpi_catalog[[#Headers],[Engager Type]],$Q927)),"Y","N")</f>
        <v>N</v>
      </c>
      <c r="V927" s="1294" t="str">
        <f>IF(ISNUMBER(SEARCH(kpi_catalog[[#Headers],[Buyer Type]],$Q927)),"Y","N")</f>
        <v>Y</v>
      </c>
      <c r="W927" s="1294" t="str">
        <f>IF(ISNUMBER(SEARCH(kpi_catalog[[#Headers],[Loyalty Filter]],$Q927)),"Y","N")</f>
        <v>N</v>
      </c>
      <c r="X927" s="1294" t="str">
        <f>IF(ISNUMBER(SEARCH(kpi_catalog[[#Headers],[Channel]],$Q927)),"Y","N")</f>
        <v>N</v>
      </c>
      <c r="Y927" s="1294" t="str">
        <f>IF(ISNUMBER(SEARCH(kpi_catalog[[#Headers],[Campaign ID]],$Q927)),"Y","N")</f>
        <v>N</v>
      </c>
      <c r="Z927" s="1294" t="str">
        <f>IF(ISNUMBER(SEARCH(kpi_catalog[[#Headers],[Channel]],$Q927)),"Y","N")</f>
        <v>N</v>
      </c>
      <c r="AA927" s="1294" t="str">
        <f>IF(ISNUMBER(SEARCH(kpi_catalog[[#Headers],[Campaign ID]],$Q927)),"Y","N")</f>
        <v>N</v>
      </c>
      <c r="AB927" s="1294" t="str">
        <f>IF(ISNUMBER(SEARCH(kpi_catalog[[#Headers],[Campaign Name]],$Q927)),"Y","N")</f>
        <v>N</v>
      </c>
      <c r="AC927" s="1294" t="str">
        <f>IF(ISNUMBER(SEARCH(kpi_catalog[[#Headers],[Touchpoint]],$Q927)),"Y","N")</f>
        <v>N</v>
      </c>
      <c r="AD927" s="1294" t="str">
        <f>IF(ISNUMBER(SEARCH(kpi_catalog[[#Headers],[Campaign type]],$Q927)),"Y","N")</f>
        <v>N</v>
      </c>
      <c r="AE927" s="1294" t="str">
        <f>IF(ISNUMBER(SEARCH(kpi_catalog[[#Headers],[Product franchise]],$Q927)),"Y","N")</f>
        <v>N</v>
      </c>
      <c r="AF927" s="1294" t="str">
        <f>IF(ISNUMBER(SEARCH(kpi_catalog[[#Headers],[Product code]],$Q927)),"Y","N")</f>
        <v>N</v>
      </c>
      <c r="AG927" s="1295" t="s">
        <v>4337</v>
      </c>
      <c r="AH927" s="1296"/>
      <c r="AI927" s="1297"/>
      <c r="AJ927" s="1297"/>
    </row>
    <row r="928" spans="1:36" ht="30" customHeight="1">
      <c r="A928" s="1282">
        <v>926</v>
      </c>
      <c r="B928" s="1283" t="s">
        <v>5732</v>
      </c>
      <c r="C928" s="1296"/>
      <c r="D928" s="1323" t="s">
        <v>5770</v>
      </c>
      <c r="E928" s="1323" t="s">
        <v>5012</v>
      </c>
      <c r="F928" s="1291" t="s">
        <v>4975</v>
      </c>
      <c r="G928" s="1291" t="s">
        <v>3368</v>
      </c>
      <c r="H928" s="1291" t="s">
        <v>4413</v>
      </c>
      <c r="I928" s="1291" t="s">
        <v>70</v>
      </c>
      <c r="J928" s="1318" t="s">
        <v>4969</v>
      </c>
      <c r="K928" s="1291" t="s">
        <v>4346</v>
      </c>
      <c r="L928" s="1292" t="str">
        <f>IF(ISNUMBER(SEARCH(kpi_catalog[[#Headers],[Till Date]],K928)),"Y","N")</f>
        <v>N</v>
      </c>
      <c r="M928" s="1292" t="str">
        <f t="shared" si="25"/>
        <v>Y</v>
      </c>
      <c r="N928" s="1292" t="str">
        <f>IF(ISNUMBER(SEARCH(kpi_catalog[[#Headers],[YTD]],$K928)),"Y","N")</f>
        <v>Y</v>
      </c>
      <c r="O928" s="1292" t="str">
        <f>IF(ISNUMBER(SEARCH(kpi_catalog[[#Headers],[MTD]],$K928)),"Y","N")</f>
        <v>N</v>
      </c>
      <c r="P928" s="1292" t="str">
        <f>IF(ISNUMBER(SEARCH(kpi_catalog[[#Headers],[Selected period]],$K928)),"Y","N")</f>
        <v>N</v>
      </c>
      <c r="Q928" s="1293" t="s">
        <v>4923</v>
      </c>
      <c r="R928" s="1294" t="str">
        <f>IF(ISNUMBER(SEARCH(kpi_catalog[[#Headers],[Division]],$Q928)),"Y","N")</f>
        <v>Y</v>
      </c>
      <c r="S928" s="1294" t="str">
        <f>IF(ISNUMBER(SEARCH(kpi_catalog[[#Headers],[Brand]],$Q928)),"Y","N")</f>
        <v>Y</v>
      </c>
      <c r="T928" s="1294" t="str">
        <f>IF(ISNUMBER(SEARCH(kpi_catalog[[#Headers],[Acquisition Period]],$Q928)),"Y","N")</f>
        <v>N</v>
      </c>
      <c r="U928" s="1294" t="str">
        <f>IF(ISNUMBER(SEARCH(kpi_catalog[[#Headers],[Engager Type]],$Q928)),"Y","N")</f>
        <v>N</v>
      </c>
      <c r="V928" s="1294" t="str">
        <f>IF(ISNUMBER(SEARCH(kpi_catalog[[#Headers],[Buyer Type]],$Q928)),"Y","N")</f>
        <v>Y</v>
      </c>
      <c r="W928" s="1294" t="str">
        <f>IF(ISNUMBER(SEARCH(kpi_catalog[[#Headers],[Loyalty Filter]],$Q928)),"Y","N")</f>
        <v>N</v>
      </c>
      <c r="X928" s="1294" t="str">
        <f>IF(ISNUMBER(SEARCH(kpi_catalog[[#Headers],[Channel]],$Q928)),"Y","N")</f>
        <v>N</v>
      </c>
      <c r="Y928" s="1294" t="str">
        <f>IF(ISNUMBER(SEARCH(kpi_catalog[[#Headers],[Campaign ID]],$Q928)),"Y","N")</f>
        <v>N</v>
      </c>
      <c r="Z928" s="1294" t="str">
        <f>IF(ISNUMBER(SEARCH(kpi_catalog[[#Headers],[Channel]],$Q928)),"Y","N")</f>
        <v>N</v>
      </c>
      <c r="AA928" s="1294" t="str">
        <f>IF(ISNUMBER(SEARCH(kpi_catalog[[#Headers],[Campaign ID]],$Q928)),"Y","N")</f>
        <v>N</v>
      </c>
      <c r="AB928" s="1294" t="str">
        <f>IF(ISNUMBER(SEARCH(kpi_catalog[[#Headers],[Campaign Name]],$Q928)),"Y","N")</f>
        <v>N</v>
      </c>
      <c r="AC928" s="1294" t="str">
        <f>IF(ISNUMBER(SEARCH(kpi_catalog[[#Headers],[Touchpoint]],$Q928)),"Y","N")</f>
        <v>N</v>
      </c>
      <c r="AD928" s="1294" t="str">
        <f>IF(ISNUMBER(SEARCH(kpi_catalog[[#Headers],[Campaign type]],$Q928)),"Y","N")</f>
        <v>N</v>
      </c>
      <c r="AE928" s="1294" t="str">
        <f>IF(ISNUMBER(SEARCH(kpi_catalog[[#Headers],[Product franchise]],$Q928)),"Y","N")</f>
        <v>N</v>
      </c>
      <c r="AF928" s="1294" t="str">
        <f>IF(ISNUMBER(SEARCH(kpi_catalog[[#Headers],[Product code]],$Q928)),"Y","N")</f>
        <v>N</v>
      </c>
      <c r="AG928" s="1295" t="s">
        <v>4337</v>
      </c>
      <c r="AH928" s="1296"/>
      <c r="AI928" s="1297"/>
      <c r="AJ928" s="1297"/>
    </row>
    <row r="929" spans="1:36" ht="30" customHeight="1">
      <c r="A929" s="1282">
        <v>927</v>
      </c>
      <c r="B929" s="1283" t="s">
        <v>5732</v>
      </c>
      <c r="C929" s="1296"/>
      <c r="D929" s="1291" t="s">
        <v>5872</v>
      </c>
      <c r="E929" s="1323" t="s">
        <v>6027</v>
      </c>
      <c r="F929" s="1291" t="s">
        <v>4976</v>
      </c>
      <c r="G929" s="1291" t="s">
        <v>3368</v>
      </c>
      <c r="H929" s="1291" t="s">
        <v>4413</v>
      </c>
      <c r="I929" s="1291" t="s">
        <v>70</v>
      </c>
      <c r="J929" s="1318" t="s">
        <v>4969</v>
      </c>
      <c r="K929" s="1291" t="s">
        <v>4346</v>
      </c>
      <c r="L929" s="1292" t="str">
        <f>IF(ISNUMBER(SEARCH(kpi_catalog[[#Headers],[Till Date]],K929)),"Y","N")</f>
        <v>N</v>
      </c>
      <c r="M929" s="1292" t="str">
        <f t="shared" si="25"/>
        <v>Y</v>
      </c>
      <c r="N929" s="1292" t="str">
        <f>IF(ISNUMBER(SEARCH(kpi_catalog[[#Headers],[YTD]],$K929)),"Y","N")</f>
        <v>Y</v>
      </c>
      <c r="O929" s="1292" t="str">
        <f>IF(ISNUMBER(SEARCH(kpi_catalog[[#Headers],[MTD]],$K929)),"Y","N")</f>
        <v>N</v>
      </c>
      <c r="P929" s="1292" t="str">
        <f>IF(ISNUMBER(SEARCH(kpi_catalog[[#Headers],[Selected period]],$K929)),"Y","N")</f>
        <v>N</v>
      </c>
      <c r="Q929" s="1293" t="s">
        <v>4923</v>
      </c>
      <c r="R929" s="1294" t="str">
        <f>IF(ISNUMBER(SEARCH(kpi_catalog[[#Headers],[Division]],$Q929)),"Y","N")</f>
        <v>Y</v>
      </c>
      <c r="S929" s="1294" t="str">
        <f>IF(ISNUMBER(SEARCH(kpi_catalog[[#Headers],[Brand]],$Q929)),"Y","N")</f>
        <v>Y</v>
      </c>
      <c r="T929" s="1294" t="str">
        <f>IF(ISNUMBER(SEARCH(kpi_catalog[[#Headers],[Acquisition Period]],$Q929)),"Y","N")</f>
        <v>N</v>
      </c>
      <c r="U929" s="1294" t="str">
        <f>IF(ISNUMBER(SEARCH(kpi_catalog[[#Headers],[Engager Type]],$Q929)),"Y","N")</f>
        <v>N</v>
      </c>
      <c r="V929" s="1294" t="str">
        <f>IF(ISNUMBER(SEARCH(kpi_catalog[[#Headers],[Buyer Type]],$Q929)),"Y","N")</f>
        <v>Y</v>
      </c>
      <c r="W929" s="1294" t="str">
        <f>IF(ISNUMBER(SEARCH(kpi_catalog[[#Headers],[Loyalty Filter]],$Q929)),"Y","N")</f>
        <v>N</v>
      </c>
      <c r="X929" s="1294" t="str">
        <f>IF(ISNUMBER(SEARCH(kpi_catalog[[#Headers],[Channel]],$Q929)),"Y","N")</f>
        <v>N</v>
      </c>
      <c r="Y929" s="1294" t="str">
        <f>IF(ISNUMBER(SEARCH(kpi_catalog[[#Headers],[Campaign ID]],$Q929)),"Y","N")</f>
        <v>N</v>
      </c>
      <c r="Z929" s="1294" t="str">
        <f>IF(ISNUMBER(SEARCH(kpi_catalog[[#Headers],[Channel]],$Q929)),"Y","N")</f>
        <v>N</v>
      </c>
      <c r="AA929" s="1294" t="str">
        <f>IF(ISNUMBER(SEARCH(kpi_catalog[[#Headers],[Campaign ID]],$Q929)),"Y","N")</f>
        <v>N</v>
      </c>
      <c r="AB929" s="1294" t="str">
        <f>IF(ISNUMBER(SEARCH(kpi_catalog[[#Headers],[Campaign Name]],$Q929)),"Y","N")</f>
        <v>N</v>
      </c>
      <c r="AC929" s="1294" t="str">
        <f>IF(ISNUMBER(SEARCH(kpi_catalog[[#Headers],[Touchpoint]],$Q929)),"Y","N")</f>
        <v>N</v>
      </c>
      <c r="AD929" s="1294" t="str">
        <f>IF(ISNUMBER(SEARCH(kpi_catalog[[#Headers],[Campaign type]],$Q929)),"Y","N")</f>
        <v>N</v>
      </c>
      <c r="AE929" s="1294" t="str">
        <f>IF(ISNUMBER(SEARCH(kpi_catalog[[#Headers],[Product franchise]],$Q929)),"Y","N")</f>
        <v>N</v>
      </c>
      <c r="AF929" s="1294" t="str">
        <f>IF(ISNUMBER(SEARCH(kpi_catalog[[#Headers],[Product code]],$Q929)),"Y","N")</f>
        <v>N</v>
      </c>
      <c r="AG929" s="1326" t="s">
        <v>4586</v>
      </c>
      <c r="AH929" s="1296"/>
      <c r="AI929" s="1297"/>
      <c r="AJ929" s="1297"/>
    </row>
    <row r="930" spans="1:36" ht="30" customHeight="1">
      <c r="A930" s="1282">
        <v>928</v>
      </c>
      <c r="B930" s="1283" t="s">
        <v>5732</v>
      </c>
      <c r="C930" s="1296"/>
      <c r="D930" s="1291" t="s">
        <v>5872</v>
      </c>
      <c r="E930" s="1323" t="s">
        <v>6027</v>
      </c>
      <c r="F930" s="1291" t="s">
        <v>4977</v>
      </c>
      <c r="G930" s="1291" t="s">
        <v>3368</v>
      </c>
      <c r="H930" s="1291" t="s">
        <v>4413</v>
      </c>
      <c r="I930" s="1291" t="s">
        <v>70</v>
      </c>
      <c r="J930" s="1318" t="s">
        <v>4969</v>
      </c>
      <c r="K930" s="1291" t="s">
        <v>4346</v>
      </c>
      <c r="L930" s="1292" t="str">
        <f>IF(ISNUMBER(SEARCH(kpi_catalog[[#Headers],[Till Date]],K930)),"Y","N")</f>
        <v>N</v>
      </c>
      <c r="M930" s="1292" t="str">
        <f t="shared" si="25"/>
        <v>Y</v>
      </c>
      <c r="N930" s="1292" t="str">
        <f>IF(ISNUMBER(SEARCH(kpi_catalog[[#Headers],[YTD]],$K930)),"Y","N")</f>
        <v>Y</v>
      </c>
      <c r="O930" s="1292" t="str">
        <f>IF(ISNUMBER(SEARCH(kpi_catalog[[#Headers],[MTD]],$K930)),"Y","N")</f>
        <v>N</v>
      </c>
      <c r="P930" s="1292" t="str">
        <f>IF(ISNUMBER(SEARCH(kpi_catalog[[#Headers],[Selected period]],$K930)),"Y","N")</f>
        <v>N</v>
      </c>
      <c r="Q930" s="1293" t="s">
        <v>4923</v>
      </c>
      <c r="R930" s="1294" t="str">
        <f>IF(ISNUMBER(SEARCH(kpi_catalog[[#Headers],[Division]],$Q930)),"Y","N")</f>
        <v>Y</v>
      </c>
      <c r="S930" s="1294" t="str">
        <f>IF(ISNUMBER(SEARCH(kpi_catalog[[#Headers],[Brand]],$Q930)),"Y","N")</f>
        <v>Y</v>
      </c>
      <c r="T930" s="1294" t="str">
        <f>IF(ISNUMBER(SEARCH(kpi_catalog[[#Headers],[Acquisition Period]],$Q930)),"Y","N")</f>
        <v>N</v>
      </c>
      <c r="U930" s="1294" t="str">
        <f>IF(ISNUMBER(SEARCH(kpi_catalog[[#Headers],[Engager Type]],$Q930)),"Y","N")</f>
        <v>N</v>
      </c>
      <c r="V930" s="1294" t="str">
        <f>IF(ISNUMBER(SEARCH(kpi_catalog[[#Headers],[Buyer Type]],$Q930)),"Y","N")</f>
        <v>Y</v>
      </c>
      <c r="W930" s="1294" t="str">
        <f>IF(ISNUMBER(SEARCH(kpi_catalog[[#Headers],[Loyalty Filter]],$Q930)),"Y","N")</f>
        <v>N</v>
      </c>
      <c r="X930" s="1294" t="str">
        <f>IF(ISNUMBER(SEARCH(kpi_catalog[[#Headers],[Channel]],$Q930)),"Y","N")</f>
        <v>N</v>
      </c>
      <c r="Y930" s="1294" t="str">
        <f>IF(ISNUMBER(SEARCH(kpi_catalog[[#Headers],[Campaign ID]],$Q930)),"Y","N")</f>
        <v>N</v>
      </c>
      <c r="Z930" s="1294" t="str">
        <f>IF(ISNUMBER(SEARCH(kpi_catalog[[#Headers],[Channel]],$Q930)),"Y","N")</f>
        <v>N</v>
      </c>
      <c r="AA930" s="1294" t="str">
        <f>IF(ISNUMBER(SEARCH(kpi_catalog[[#Headers],[Campaign ID]],$Q930)),"Y","N")</f>
        <v>N</v>
      </c>
      <c r="AB930" s="1294" t="str">
        <f>IF(ISNUMBER(SEARCH(kpi_catalog[[#Headers],[Campaign Name]],$Q930)),"Y","N")</f>
        <v>N</v>
      </c>
      <c r="AC930" s="1294" t="str">
        <f>IF(ISNUMBER(SEARCH(kpi_catalog[[#Headers],[Touchpoint]],$Q930)),"Y","N")</f>
        <v>N</v>
      </c>
      <c r="AD930" s="1294" t="str">
        <f>IF(ISNUMBER(SEARCH(kpi_catalog[[#Headers],[Campaign type]],$Q930)),"Y","N")</f>
        <v>N</v>
      </c>
      <c r="AE930" s="1294" t="str">
        <f>IF(ISNUMBER(SEARCH(kpi_catalog[[#Headers],[Product franchise]],$Q930)),"Y","N")</f>
        <v>N</v>
      </c>
      <c r="AF930" s="1294" t="str">
        <f>IF(ISNUMBER(SEARCH(kpi_catalog[[#Headers],[Product code]],$Q930)),"Y","N")</f>
        <v>N</v>
      </c>
      <c r="AG930" s="1295" t="s">
        <v>4337</v>
      </c>
      <c r="AH930" s="1296"/>
      <c r="AI930" s="1297"/>
      <c r="AJ930" s="1297"/>
    </row>
    <row r="931" spans="1:36" ht="30" customHeight="1">
      <c r="A931" s="1282">
        <v>929</v>
      </c>
      <c r="B931" s="1283" t="s">
        <v>5732</v>
      </c>
      <c r="C931" s="1296"/>
      <c r="D931" s="1291" t="s">
        <v>5872</v>
      </c>
      <c r="E931" s="1323" t="s">
        <v>6027</v>
      </c>
      <c r="F931" s="1291" t="s">
        <v>4978</v>
      </c>
      <c r="G931" s="1291" t="s">
        <v>3368</v>
      </c>
      <c r="H931" s="1291" t="s">
        <v>4413</v>
      </c>
      <c r="I931" s="1291" t="s">
        <v>70</v>
      </c>
      <c r="J931" s="1318" t="s">
        <v>4969</v>
      </c>
      <c r="K931" s="1291" t="s">
        <v>4346</v>
      </c>
      <c r="L931" s="1292" t="str">
        <f>IF(ISNUMBER(SEARCH(kpi_catalog[[#Headers],[Till Date]],K931)),"Y","N")</f>
        <v>N</v>
      </c>
      <c r="M931" s="1292" t="str">
        <f t="shared" si="25"/>
        <v>Y</v>
      </c>
      <c r="N931" s="1292" t="str">
        <f>IF(ISNUMBER(SEARCH(kpi_catalog[[#Headers],[YTD]],$K931)),"Y","N")</f>
        <v>Y</v>
      </c>
      <c r="O931" s="1292" t="str">
        <f>IF(ISNUMBER(SEARCH(kpi_catalog[[#Headers],[MTD]],$K931)),"Y","N")</f>
        <v>N</v>
      </c>
      <c r="P931" s="1292" t="str">
        <f>IF(ISNUMBER(SEARCH(kpi_catalog[[#Headers],[Selected period]],$K931)),"Y","N")</f>
        <v>N</v>
      </c>
      <c r="Q931" s="1293" t="s">
        <v>4923</v>
      </c>
      <c r="R931" s="1294" t="str">
        <f>IF(ISNUMBER(SEARCH(kpi_catalog[[#Headers],[Division]],$Q931)),"Y","N")</f>
        <v>Y</v>
      </c>
      <c r="S931" s="1294" t="str">
        <f>IF(ISNUMBER(SEARCH(kpi_catalog[[#Headers],[Brand]],$Q931)),"Y","N")</f>
        <v>Y</v>
      </c>
      <c r="T931" s="1294" t="str">
        <f>IF(ISNUMBER(SEARCH(kpi_catalog[[#Headers],[Acquisition Period]],$Q931)),"Y","N")</f>
        <v>N</v>
      </c>
      <c r="U931" s="1294" t="str">
        <f>IF(ISNUMBER(SEARCH(kpi_catalog[[#Headers],[Engager Type]],$Q931)),"Y","N")</f>
        <v>N</v>
      </c>
      <c r="V931" s="1294" t="str">
        <f>IF(ISNUMBER(SEARCH(kpi_catalog[[#Headers],[Buyer Type]],$Q931)),"Y","N")</f>
        <v>Y</v>
      </c>
      <c r="W931" s="1294" t="str">
        <f>IF(ISNUMBER(SEARCH(kpi_catalog[[#Headers],[Loyalty Filter]],$Q931)),"Y","N")</f>
        <v>N</v>
      </c>
      <c r="X931" s="1294" t="str">
        <f>IF(ISNUMBER(SEARCH(kpi_catalog[[#Headers],[Channel]],$Q931)),"Y","N")</f>
        <v>N</v>
      </c>
      <c r="Y931" s="1294" t="str">
        <f>IF(ISNUMBER(SEARCH(kpi_catalog[[#Headers],[Campaign ID]],$Q931)),"Y","N")</f>
        <v>N</v>
      </c>
      <c r="Z931" s="1294" t="str">
        <f>IF(ISNUMBER(SEARCH(kpi_catalog[[#Headers],[Channel]],$Q931)),"Y","N")</f>
        <v>N</v>
      </c>
      <c r="AA931" s="1294" t="str">
        <f>IF(ISNUMBER(SEARCH(kpi_catalog[[#Headers],[Campaign ID]],$Q931)),"Y","N")</f>
        <v>N</v>
      </c>
      <c r="AB931" s="1294" t="str">
        <f>IF(ISNUMBER(SEARCH(kpi_catalog[[#Headers],[Campaign Name]],$Q931)),"Y","N")</f>
        <v>N</v>
      </c>
      <c r="AC931" s="1294" t="str">
        <f>IF(ISNUMBER(SEARCH(kpi_catalog[[#Headers],[Touchpoint]],$Q931)),"Y","N")</f>
        <v>N</v>
      </c>
      <c r="AD931" s="1294" t="str">
        <f>IF(ISNUMBER(SEARCH(kpi_catalog[[#Headers],[Campaign type]],$Q931)),"Y","N")</f>
        <v>N</v>
      </c>
      <c r="AE931" s="1294" t="str">
        <f>IF(ISNUMBER(SEARCH(kpi_catalog[[#Headers],[Product franchise]],$Q931)),"Y","N")</f>
        <v>N</v>
      </c>
      <c r="AF931" s="1294" t="str">
        <f>IF(ISNUMBER(SEARCH(kpi_catalog[[#Headers],[Product code]],$Q931)),"Y","N")</f>
        <v>N</v>
      </c>
      <c r="AG931" s="1295" t="s">
        <v>4337</v>
      </c>
      <c r="AH931" s="1296"/>
      <c r="AI931" s="1297"/>
      <c r="AJ931" s="1297"/>
    </row>
    <row r="932" spans="1:36" ht="30" customHeight="1">
      <c r="A932" s="1282">
        <v>930</v>
      </c>
      <c r="B932" s="1283" t="s">
        <v>5732</v>
      </c>
      <c r="C932" s="1296"/>
      <c r="D932" s="1323" t="s">
        <v>4447</v>
      </c>
      <c r="E932" s="1291" t="s">
        <v>4979</v>
      </c>
      <c r="F932" s="1291" t="s">
        <v>4979</v>
      </c>
      <c r="G932" s="1291" t="s">
        <v>3368</v>
      </c>
      <c r="H932" s="1291" t="s">
        <v>4980</v>
      </c>
      <c r="I932" s="1291" t="s">
        <v>70</v>
      </c>
      <c r="J932" s="1318" t="s">
        <v>4969</v>
      </c>
      <c r="K932" s="1291" t="s">
        <v>4346</v>
      </c>
      <c r="L932" s="1292" t="str">
        <f>IF(ISNUMBER(SEARCH(kpi_catalog[[#Headers],[Till Date]],K932)),"Y","N")</f>
        <v>N</v>
      </c>
      <c r="M932" s="1292" t="str">
        <f t="shared" si="25"/>
        <v>Y</v>
      </c>
      <c r="N932" s="1292" t="str">
        <f>IF(ISNUMBER(SEARCH(kpi_catalog[[#Headers],[YTD]],$K932)),"Y","N")</f>
        <v>Y</v>
      </c>
      <c r="O932" s="1292" t="str">
        <f>IF(ISNUMBER(SEARCH(kpi_catalog[[#Headers],[MTD]],$K932)),"Y","N")</f>
        <v>N</v>
      </c>
      <c r="P932" s="1292" t="str">
        <f>IF(ISNUMBER(SEARCH(kpi_catalog[[#Headers],[Selected period]],$K932)),"Y","N")</f>
        <v>N</v>
      </c>
      <c r="Q932" s="1293" t="s">
        <v>4923</v>
      </c>
      <c r="R932" s="1294" t="str">
        <f>IF(ISNUMBER(SEARCH(kpi_catalog[[#Headers],[Division]],$Q932)),"Y","N")</f>
        <v>Y</v>
      </c>
      <c r="S932" s="1294" t="str">
        <f>IF(ISNUMBER(SEARCH(kpi_catalog[[#Headers],[Brand]],$Q932)),"Y","N")</f>
        <v>Y</v>
      </c>
      <c r="T932" s="1294" t="str">
        <f>IF(ISNUMBER(SEARCH(kpi_catalog[[#Headers],[Acquisition Period]],$Q932)),"Y","N")</f>
        <v>N</v>
      </c>
      <c r="U932" s="1294" t="str">
        <f>IF(ISNUMBER(SEARCH(kpi_catalog[[#Headers],[Engager Type]],$Q932)),"Y","N")</f>
        <v>N</v>
      </c>
      <c r="V932" s="1294" t="str">
        <f>IF(ISNUMBER(SEARCH(kpi_catalog[[#Headers],[Buyer Type]],$Q932)),"Y","N")</f>
        <v>Y</v>
      </c>
      <c r="W932" s="1294" t="str">
        <f>IF(ISNUMBER(SEARCH(kpi_catalog[[#Headers],[Loyalty Filter]],$Q932)),"Y","N")</f>
        <v>N</v>
      </c>
      <c r="X932" s="1294" t="str">
        <f>IF(ISNUMBER(SEARCH(kpi_catalog[[#Headers],[Channel]],$Q932)),"Y","N")</f>
        <v>N</v>
      </c>
      <c r="Y932" s="1294" t="str">
        <f>IF(ISNUMBER(SEARCH(kpi_catalog[[#Headers],[Campaign ID]],$Q932)),"Y","N")</f>
        <v>N</v>
      </c>
      <c r="Z932" s="1294" t="str">
        <f>IF(ISNUMBER(SEARCH(kpi_catalog[[#Headers],[Channel]],$Q932)),"Y","N")</f>
        <v>N</v>
      </c>
      <c r="AA932" s="1294" t="str">
        <f>IF(ISNUMBER(SEARCH(kpi_catalog[[#Headers],[Campaign ID]],$Q932)),"Y","N")</f>
        <v>N</v>
      </c>
      <c r="AB932" s="1294" t="str">
        <f>IF(ISNUMBER(SEARCH(kpi_catalog[[#Headers],[Campaign Name]],$Q932)),"Y","N")</f>
        <v>N</v>
      </c>
      <c r="AC932" s="1294" t="str">
        <f>IF(ISNUMBER(SEARCH(kpi_catalog[[#Headers],[Touchpoint]],$Q932)),"Y","N")</f>
        <v>N</v>
      </c>
      <c r="AD932" s="1294" t="str">
        <f>IF(ISNUMBER(SEARCH(kpi_catalog[[#Headers],[Campaign type]],$Q932)),"Y","N")</f>
        <v>N</v>
      </c>
      <c r="AE932" s="1294" t="str">
        <f>IF(ISNUMBER(SEARCH(kpi_catalog[[#Headers],[Product franchise]],$Q932)),"Y","N")</f>
        <v>N</v>
      </c>
      <c r="AF932" s="1294" t="str">
        <f>IF(ISNUMBER(SEARCH(kpi_catalog[[#Headers],[Product code]],$Q932)),"Y","N")</f>
        <v>N</v>
      </c>
      <c r="AG932" s="1326" t="s">
        <v>4981</v>
      </c>
      <c r="AH932" s="1296"/>
      <c r="AI932" s="1297"/>
      <c r="AJ932" s="1297"/>
    </row>
    <row r="933" spans="1:36" ht="30" customHeight="1">
      <c r="A933" s="1282">
        <v>931</v>
      </c>
      <c r="B933" s="1283" t="s">
        <v>5732</v>
      </c>
      <c r="C933" s="1296"/>
      <c r="D933" s="1323" t="s">
        <v>4447</v>
      </c>
      <c r="E933" s="1291" t="s">
        <v>4979</v>
      </c>
      <c r="F933" s="1291" t="s">
        <v>4982</v>
      </c>
      <c r="G933" s="1291" t="s">
        <v>3368</v>
      </c>
      <c r="H933" s="1291" t="s">
        <v>4336</v>
      </c>
      <c r="I933" s="1291" t="s">
        <v>70</v>
      </c>
      <c r="J933" s="1318" t="s">
        <v>4969</v>
      </c>
      <c r="K933" s="1291" t="s">
        <v>4346</v>
      </c>
      <c r="L933" s="1292" t="str">
        <f>IF(ISNUMBER(SEARCH(kpi_catalog[[#Headers],[Till Date]],K933)),"Y","N")</f>
        <v>N</v>
      </c>
      <c r="M933" s="1292" t="str">
        <f t="shared" si="25"/>
        <v>Y</v>
      </c>
      <c r="N933" s="1292" t="str">
        <f>IF(ISNUMBER(SEARCH(kpi_catalog[[#Headers],[YTD]],$K933)),"Y","N")</f>
        <v>Y</v>
      </c>
      <c r="O933" s="1292" t="str">
        <f>IF(ISNUMBER(SEARCH(kpi_catalog[[#Headers],[MTD]],$K933)),"Y","N")</f>
        <v>N</v>
      </c>
      <c r="P933" s="1292" t="str">
        <f>IF(ISNUMBER(SEARCH(kpi_catalog[[#Headers],[Selected period]],$K933)),"Y","N")</f>
        <v>N</v>
      </c>
      <c r="Q933" s="1293" t="s">
        <v>4923</v>
      </c>
      <c r="R933" s="1294" t="str">
        <f>IF(ISNUMBER(SEARCH(kpi_catalog[[#Headers],[Division]],$Q933)),"Y","N")</f>
        <v>Y</v>
      </c>
      <c r="S933" s="1294" t="str">
        <f>IF(ISNUMBER(SEARCH(kpi_catalog[[#Headers],[Brand]],$Q933)),"Y","N")</f>
        <v>Y</v>
      </c>
      <c r="T933" s="1294" t="str">
        <f>IF(ISNUMBER(SEARCH(kpi_catalog[[#Headers],[Acquisition Period]],$Q933)),"Y","N")</f>
        <v>N</v>
      </c>
      <c r="U933" s="1294" t="str">
        <f>IF(ISNUMBER(SEARCH(kpi_catalog[[#Headers],[Engager Type]],$Q933)),"Y","N")</f>
        <v>N</v>
      </c>
      <c r="V933" s="1294" t="str">
        <f>IF(ISNUMBER(SEARCH(kpi_catalog[[#Headers],[Buyer Type]],$Q933)),"Y","N")</f>
        <v>Y</v>
      </c>
      <c r="W933" s="1294" t="str">
        <f>IF(ISNUMBER(SEARCH(kpi_catalog[[#Headers],[Loyalty Filter]],$Q933)),"Y","N")</f>
        <v>N</v>
      </c>
      <c r="X933" s="1294" t="str">
        <f>IF(ISNUMBER(SEARCH(kpi_catalog[[#Headers],[Channel]],$Q933)),"Y","N")</f>
        <v>N</v>
      </c>
      <c r="Y933" s="1294" t="str">
        <f>IF(ISNUMBER(SEARCH(kpi_catalog[[#Headers],[Campaign ID]],$Q933)),"Y","N")</f>
        <v>N</v>
      </c>
      <c r="Z933" s="1294" t="str">
        <f>IF(ISNUMBER(SEARCH(kpi_catalog[[#Headers],[Channel]],$Q933)),"Y","N")</f>
        <v>N</v>
      </c>
      <c r="AA933" s="1294" t="str">
        <f>IF(ISNUMBER(SEARCH(kpi_catalog[[#Headers],[Campaign ID]],$Q933)),"Y","N")</f>
        <v>N</v>
      </c>
      <c r="AB933" s="1294" t="str">
        <f>IF(ISNUMBER(SEARCH(kpi_catalog[[#Headers],[Campaign Name]],$Q933)),"Y","N")</f>
        <v>N</v>
      </c>
      <c r="AC933" s="1294" t="str">
        <f>IF(ISNUMBER(SEARCH(kpi_catalog[[#Headers],[Touchpoint]],$Q933)),"Y","N")</f>
        <v>N</v>
      </c>
      <c r="AD933" s="1294" t="str">
        <f>IF(ISNUMBER(SEARCH(kpi_catalog[[#Headers],[Campaign type]],$Q933)),"Y","N")</f>
        <v>N</v>
      </c>
      <c r="AE933" s="1294" t="str">
        <f>IF(ISNUMBER(SEARCH(kpi_catalog[[#Headers],[Product franchise]],$Q933)),"Y","N")</f>
        <v>N</v>
      </c>
      <c r="AF933" s="1294" t="str">
        <f>IF(ISNUMBER(SEARCH(kpi_catalog[[#Headers],[Product code]],$Q933)),"Y","N")</f>
        <v>N</v>
      </c>
      <c r="AG933" s="1295" t="s">
        <v>4337</v>
      </c>
      <c r="AH933" s="1296"/>
      <c r="AI933" s="1297"/>
      <c r="AJ933" s="1297"/>
    </row>
    <row r="934" spans="1:36" ht="30" customHeight="1">
      <c r="A934" s="1282">
        <v>932</v>
      </c>
      <c r="B934" s="1283" t="s">
        <v>5732</v>
      </c>
      <c r="C934" s="1296"/>
      <c r="D934" s="1323" t="s">
        <v>4447</v>
      </c>
      <c r="E934" s="1291" t="s">
        <v>4979</v>
      </c>
      <c r="F934" s="1291" t="s">
        <v>4983</v>
      </c>
      <c r="G934" s="1291" t="s">
        <v>4339</v>
      </c>
      <c r="H934" s="1291" t="s">
        <v>4336</v>
      </c>
      <c r="I934" s="1291" t="s">
        <v>70</v>
      </c>
      <c r="J934" s="1318" t="s">
        <v>4969</v>
      </c>
      <c r="K934" s="1291" t="s">
        <v>4346</v>
      </c>
      <c r="L934" s="1292" t="str">
        <f>IF(ISNUMBER(SEARCH(kpi_catalog[[#Headers],[Till Date]],K934)),"Y","N")</f>
        <v>N</v>
      </c>
      <c r="M934" s="1292" t="str">
        <f t="shared" si="25"/>
        <v>Y</v>
      </c>
      <c r="N934" s="1292" t="str">
        <f>IF(ISNUMBER(SEARCH(kpi_catalog[[#Headers],[YTD]],$K934)),"Y","N")</f>
        <v>Y</v>
      </c>
      <c r="O934" s="1292" t="str">
        <f>IF(ISNUMBER(SEARCH(kpi_catalog[[#Headers],[MTD]],$K934)),"Y","N")</f>
        <v>N</v>
      </c>
      <c r="P934" s="1292" t="str">
        <f>IF(ISNUMBER(SEARCH(kpi_catalog[[#Headers],[Selected period]],$K934)),"Y","N")</f>
        <v>N</v>
      </c>
      <c r="Q934" s="1293" t="s">
        <v>4923</v>
      </c>
      <c r="R934" s="1294" t="str">
        <f>IF(ISNUMBER(SEARCH(kpi_catalog[[#Headers],[Division]],$Q934)),"Y","N")</f>
        <v>Y</v>
      </c>
      <c r="S934" s="1294" t="str">
        <f>IF(ISNUMBER(SEARCH(kpi_catalog[[#Headers],[Brand]],$Q934)),"Y","N")</f>
        <v>Y</v>
      </c>
      <c r="T934" s="1294" t="str">
        <f>IF(ISNUMBER(SEARCH(kpi_catalog[[#Headers],[Acquisition Period]],$Q934)),"Y","N")</f>
        <v>N</v>
      </c>
      <c r="U934" s="1294" t="str">
        <f>IF(ISNUMBER(SEARCH(kpi_catalog[[#Headers],[Engager Type]],$Q934)),"Y","N")</f>
        <v>N</v>
      </c>
      <c r="V934" s="1294" t="str">
        <f>IF(ISNUMBER(SEARCH(kpi_catalog[[#Headers],[Buyer Type]],$Q934)),"Y","N")</f>
        <v>Y</v>
      </c>
      <c r="W934" s="1294" t="str">
        <f>IF(ISNUMBER(SEARCH(kpi_catalog[[#Headers],[Loyalty Filter]],$Q934)),"Y","N")</f>
        <v>N</v>
      </c>
      <c r="X934" s="1294" t="str">
        <f>IF(ISNUMBER(SEARCH(kpi_catalog[[#Headers],[Channel]],$Q934)),"Y","N")</f>
        <v>N</v>
      </c>
      <c r="Y934" s="1294" t="str">
        <f>IF(ISNUMBER(SEARCH(kpi_catalog[[#Headers],[Campaign ID]],$Q934)),"Y","N")</f>
        <v>N</v>
      </c>
      <c r="Z934" s="1294" t="str">
        <f>IF(ISNUMBER(SEARCH(kpi_catalog[[#Headers],[Channel]],$Q934)),"Y","N")</f>
        <v>N</v>
      </c>
      <c r="AA934" s="1294" t="str">
        <f>IF(ISNUMBER(SEARCH(kpi_catalog[[#Headers],[Campaign ID]],$Q934)),"Y","N")</f>
        <v>N</v>
      </c>
      <c r="AB934" s="1294" t="str">
        <f>IF(ISNUMBER(SEARCH(kpi_catalog[[#Headers],[Campaign Name]],$Q934)),"Y","N")</f>
        <v>N</v>
      </c>
      <c r="AC934" s="1294" t="str">
        <f>IF(ISNUMBER(SEARCH(kpi_catalog[[#Headers],[Touchpoint]],$Q934)),"Y","N")</f>
        <v>N</v>
      </c>
      <c r="AD934" s="1294" t="str">
        <f>IF(ISNUMBER(SEARCH(kpi_catalog[[#Headers],[Campaign type]],$Q934)),"Y","N")</f>
        <v>N</v>
      </c>
      <c r="AE934" s="1294" t="str">
        <f>IF(ISNUMBER(SEARCH(kpi_catalog[[#Headers],[Product franchise]],$Q934)),"Y","N")</f>
        <v>N</v>
      </c>
      <c r="AF934" s="1294" t="str">
        <f>IF(ISNUMBER(SEARCH(kpi_catalog[[#Headers],[Product code]],$Q934)),"Y","N")</f>
        <v>N</v>
      </c>
      <c r="AG934" s="1295" t="s">
        <v>4337</v>
      </c>
      <c r="AH934" s="1296"/>
      <c r="AI934" s="1297"/>
      <c r="AJ934" s="1297"/>
    </row>
    <row r="935" spans="1:36" ht="30" customHeight="1">
      <c r="A935" s="1282">
        <v>933</v>
      </c>
      <c r="B935" s="1283" t="s">
        <v>5732</v>
      </c>
      <c r="C935" s="1296"/>
      <c r="D935" s="1323" t="s">
        <v>4447</v>
      </c>
      <c r="E935" s="1291" t="s">
        <v>4984</v>
      </c>
      <c r="F935" s="1291" t="s">
        <v>4984</v>
      </c>
      <c r="G935" s="1291" t="s">
        <v>3368</v>
      </c>
      <c r="H935" s="1291" t="s">
        <v>4336</v>
      </c>
      <c r="I935" s="1291" t="s">
        <v>70</v>
      </c>
      <c r="J935" s="1318" t="s">
        <v>4969</v>
      </c>
      <c r="K935" s="1291" t="s">
        <v>4346</v>
      </c>
      <c r="L935" s="1292" t="str">
        <f>IF(ISNUMBER(SEARCH(kpi_catalog[[#Headers],[Till Date]],K935)),"Y","N")</f>
        <v>N</v>
      </c>
      <c r="M935" s="1292" t="str">
        <f t="shared" si="25"/>
        <v>Y</v>
      </c>
      <c r="N935" s="1292" t="str">
        <f>IF(ISNUMBER(SEARCH(kpi_catalog[[#Headers],[YTD]],$K935)),"Y","N")</f>
        <v>Y</v>
      </c>
      <c r="O935" s="1292" t="str">
        <f>IF(ISNUMBER(SEARCH(kpi_catalog[[#Headers],[MTD]],$K935)),"Y","N")</f>
        <v>N</v>
      </c>
      <c r="P935" s="1292" t="str">
        <f>IF(ISNUMBER(SEARCH(kpi_catalog[[#Headers],[Selected period]],$K935)),"Y","N")</f>
        <v>N</v>
      </c>
      <c r="Q935" s="1293" t="s">
        <v>4923</v>
      </c>
      <c r="R935" s="1294" t="str">
        <f>IF(ISNUMBER(SEARCH(kpi_catalog[[#Headers],[Division]],$Q935)),"Y","N")</f>
        <v>Y</v>
      </c>
      <c r="S935" s="1294" t="str">
        <f>IF(ISNUMBER(SEARCH(kpi_catalog[[#Headers],[Brand]],$Q935)),"Y","N")</f>
        <v>Y</v>
      </c>
      <c r="T935" s="1294" t="str">
        <f>IF(ISNUMBER(SEARCH(kpi_catalog[[#Headers],[Acquisition Period]],$Q935)),"Y","N")</f>
        <v>N</v>
      </c>
      <c r="U935" s="1294" t="str">
        <f>IF(ISNUMBER(SEARCH(kpi_catalog[[#Headers],[Engager Type]],$Q935)),"Y","N")</f>
        <v>N</v>
      </c>
      <c r="V935" s="1294" t="str">
        <f>IF(ISNUMBER(SEARCH(kpi_catalog[[#Headers],[Buyer Type]],$Q935)),"Y","N")</f>
        <v>Y</v>
      </c>
      <c r="W935" s="1294" t="str">
        <f>IF(ISNUMBER(SEARCH(kpi_catalog[[#Headers],[Loyalty Filter]],$Q935)),"Y","N")</f>
        <v>N</v>
      </c>
      <c r="X935" s="1294" t="str">
        <f>IF(ISNUMBER(SEARCH(kpi_catalog[[#Headers],[Channel]],$Q935)),"Y","N")</f>
        <v>N</v>
      </c>
      <c r="Y935" s="1294" t="str">
        <f>IF(ISNUMBER(SEARCH(kpi_catalog[[#Headers],[Campaign ID]],$Q935)),"Y","N")</f>
        <v>N</v>
      </c>
      <c r="Z935" s="1294" t="str">
        <f>IF(ISNUMBER(SEARCH(kpi_catalog[[#Headers],[Channel]],$Q935)),"Y","N")</f>
        <v>N</v>
      </c>
      <c r="AA935" s="1294" t="str">
        <f>IF(ISNUMBER(SEARCH(kpi_catalog[[#Headers],[Campaign ID]],$Q935)),"Y","N")</f>
        <v>N</v>
      </c>
      <c r="AB935" s="1294" t="str">
        <f>IF(ISNUMBER(SEARCH(kpi_catalog[[#Headers],[Campaign Name]],$Q935)),"Y","N")</f>
        <v>N</v>
      </c>
      <c r="AC935" s="1294" t="str">
        <f>IF(ISNUMBER(SEARCH(kpi_catalog[[#Headers],[Touchpoint]],$Q935)),"Y","N")</f>
        <v>N</v>
      </c>
      <c r="AD935" s="1294" t="str">
        <f>IF(ISNUMBER(SEARCH(kpi_catalog[[#Headers],[Campaign type]],$Q935)),"Y","N")</f>
        <v>N</v>
      </c>
      <c r="AE935" s="1294" t="str">
        <f>IF(ISNUMBER(SEARCH(kpi_catalog[[#Headers],[Product franchise]],$Q935)),"Y","N")</f>
        <v>N</v>
      </c>
      <c r="AF935" s="1294" t="str">
        <f>IF(ISNUMBER(SEARCH(kpi_catalog[[#Headers],[Product code]],$Q935)),"Y","N")</f>
        <v>N</v>
      </c>
      <c r="AG935" s="1326" t="s">
        <v>4985</v>
      </c>
      <c r="AH935" s="1296"/>
      <c r="AI935" s="1297"/>
      <c r="AJ935" s="1297"/>
    </row>
    <row r="936" spans="1:36" ht="30" customHeight="1">
      <c r="A936" s="1282">
        <v>934</v>
      </c>
      <c r="B936" s="1283" t="s">
        <v>5732</v>
      </c>
      <c r="C936" s="1296"/>
      <c r="D936" s="1323" t="s">
        <v>4447</v>
      </c>
      <c r="E936" s="1291" t="s">
        <v>4984</v>
      </c>
      <c r="F936" s="1291" t="s">
        <v>4986</v>
      </c>
      <c r="G936" s="1291" t="s">
        <v>3368</v>
      </c>
      <c r="H936" s="1291" t="s">
        <v>4336</v>
      </c>
      <c r="I936" s="1291" t="s">
        <v>70</v>
      </c>
      <c r="J936" s="1318" t="s">
        <v>4969</v>
      </c>
      <c r="K936" s="1291" t="s">
        <v>4346</v>
      </c>
      <c r="L936" s="1292" t="str">
        <f>IF(ISNUMBER(SEARCH(kpi_catalog[[#Headers],[Till Date]],K936)),"Y","N")</f>
        <v>N</v>
      </c>
      <c r="M936" s="1292" t="str">
        <f t="shared" si="25"/>
        <v>Y</v>
      </c>
      <c r="N936" s="1292" t="str">
        <f>IF(ISNUMBER(SEARCH(kpi_catalog[[#Headers],[YTD]],$K936)),"Y","N")</f>
        <v>Y</v>
      </c>
      <c r="O936" s="1292" t="str">
        <f>IF(ISNUMBER(SEARCH(kpi_catalog[[#Headers],[MTD]],$K936)),"Y","N")</f>
        <v>N</v>
      </c>
      <c r="P936" s="1292" t="str">
        <f>IF(ISNUMBER(SEARCH(kpi_catalog[[#Headers],[Selected period]],$K936)),"Y","N")</f>
        <v>N</v>
      </c>
      <c r="Q936" s="1293" t="s">
        <v>4923</v>
      </c>
      <c r="R936" s="1294" t="str">
        <f>IF(ISNUMBER(SEARCH(kpi_catalog[[#Headers],[Division]],$Q936)),"Y","N")</f>
        <v>Y</v>
      </c>
      <c r="S936" s="1294" t="str">
        <f>IF(ISNUMBER(SEARCH(kpi_catalog[[#Headers],[Brand]],$Q936)),"Y","N")</f>
        <v>Y</v>
      </c>
      <c r="T936" s="1294" t="str">
        <f>IF(ISNUMBER(SEARCH(kpi_catalog[[#Headers],[Acquisition Period]],$Q936)),"Y","N")</f>
        <v>N</v>
      </c>
      <c r="U936" s="1294" t="str">
        <f>IF(ISNUMBER(SEARCH(kpi_catalog[[#Headers],[Engager Type]],$Q936)),"Y","N")</f>
        <v>N</v>
      </c>
      <c r="V936" s="1294" t="str">
        <f>IF(ISNUMBER(SEARCH(kpi_catalog[[#Headers],[Buyer Type]],$Q936)),"Y","N")</f>
        <v>Y</v>
      </c>
      <c r="W936" s="1294" t="str">
        <f>IF(ISNUMBER(SEARCH(kpi_catalog[[#Headers],[Loyalty Filter]],$Q936)),"Y","N")</f>
        <v>N</v>
      </c>
      <c r="X936" s="1294" t="str">
        <f>IF(ISNUMBER(SEARCH(kpi_catalog[[#Headers],[Channel]],$Q936)),"Y","N")</f>
        <v>N</v>
      </c>
      <c r="Y936" s="1294" t="str">
        <f>IF(ISNUMBER(SEARCH(kpi_catalog[[#Headers],[Campaign ID]],$Q936)),"Y","N")</f>
        <v>N</v>
      </c>
      <c r="Z936" s="1294" t="str">
        <f>IF(ISNUMBER(SEARCH(kpi_catalog[[#Headers],[Channel]],$Q936)),"Y","N")</f>
        <v>N</v>
      </c>
      <c r="AA936" s="1294" t="str">
        <f>IF(ISNUMBER(SEARCH(kpi_catalog[[#Headers],[Campaign ID]],$Q936)),"Y","N")</f>
        <v>N</v>
      </c>
      <c r="AB936" s="1294" t="str">
        <f>IF(ISNUMBER(SEARCH(kpi_catalog[[#Headers],[Campaign Name]],$Q936)),"Y","N")</f>
        <v>N</v>
      </c>
      <c r="AC936" s="1294" t="str">
        <f>IF(ISNUMBER(SEARCH(kpi_catalog[[#Headers],[Touchpoint]],$Q936)),"Y","N")</f>
        <v>N</v>
      </c>
      <c r="AD936" s="1294" t="str">
        <f>IF(ISNUMBER(SEARCH(kpi_catalog[[#Headers],[Campaign type]],$Q936)),"Y","N")</f>
        <v>N</v>
      </c>
      <c r="AE936" s="1294" t="str">
        <f>IF(ISNUMBER(SEARCH(kpi_catalog[[#Headers],[Product franchise]],$Q936)),"Y","N")</f>
        <v>N</v>
      </c>
      <c r="AF936" s="1294" t="str">
        <f>IF(ISNUMBER(SEARCH(kpi_catalog[[#Headers],[Product code]],$Q936)),"Y","N")</f>
        <v>N</v>
      </c>
      <c r="AG936" s="1295" t="s">
        <v>4337</v>
      </c>
      <c r="AH936" s="1296"/>
      <c r="AI936" s="1297"/>
      <c r="AJ936" s="1297"/>
    </row>
    <row r="937" spans="1:36" ht="30" customHeight="1">
      <c r="A937" s="1282">
        <v>935</v>
      </c>
      <c r="B937" s="1283" t="s">
        <v>5732</v>
      </c>
      <c r="C937" s="1296"/>
      <c r="D937" s="1323" t="s">
        <v>4447</v>
      </c>
      <c r="E937" s="1291" t="s">
        <v>4984</v>
      </c>
      <c r="F937" s="1291" t="s">
        <v>4987</v>
      </c>
      <c r="G937" s="1291" t="s">
        <v>4339</v>
      </c>
      <c r="H937" s="1291" t="s">
        <v>4336</v>
      </c>
      <c r="I937" s="1291" t="s">
        <v>70</v>
      </c>
      <c r="J937" s="1318" t="s">
        <v>4969</v>
      </c>
      <c r="K937" s="1291" t="s">
        <v>4346</v>
      </c>
      <c r="L937" s="1292" t="str">
        <f>IF(ISNUMBER(SEARCH(kpi_catalog[[#Headers],[Till Date]],K937)),"Y","N")</f>
        <v>N</v>
      </c>
      <c r="M937" s="1292" t="str">
        <f t="shared" si="25"/>
        <v>Y</v>
      </c>
      <c r="N937" s="1292" t="str">
        <f>IF(ISNUMBER(SEARCH(kpi_catalog[[#Headers],[YTD]],$K937)),"Y","N")</f>
        <v>Y</v>
      </c>
      <c r="O937" s="1292" t="str">
        <f>IF(ISNUMBER(SEARCH(kpi_catalog[[#Headers],[MTD]],$K937)),"Y","N")</f>
        <v>N</v>
      </c>
      <c r="P937" s="1292" t="str">
        <f>IF(ISNUMBER(SEARCH(kpi_catalog[[#Headers],[Selected period]],$K937)),"Y","N")</f>
        <v>N</v>
      </c>
      <c r="Q937" s="1293" t="s">
        <v>4923</v>
      </c>
      <c r="R937" s="1294" t="str">
        <f>IF(ISNUMBER(SEARCH(kpi_catalog[[#Headers],[Division]],$Q937)),"Y","N")</f>
        <v>Y</v>
      </c>
      <c r="S937" s="1294" t="str">
        <f>IF(ISNUMBER(SEARCH(kpi_catalog[[#Headers],[Brand]],$Q937)),"Y","N")</f>
        <v>Y</v>
      </c>
      <c r="T937" s="1294" t="str">
        <f>IF(ISNUMBER(SEARCH(kpi_catalog[[#Headers],[Acquisition Period]],$Q937)),"Y","N")</f>
        <v>N</v>
      </c>
      <c r="U937" s="1294" t="str">
        <f>IF(ISNUMBER(SEARCH(kpi_catalog[[#Headers],[Engager Type]],$Q937)),"Y","N")</f>
        <v>N</v>
      </c>
      <c r="V937" s="1294" t="str">
        <f>IF(ISNUMBER(SEARCH(kpi_catalog[[#Headers],[Buyer Type]],$Q937)),"Y","N")</f>
        <v>Y</v>
      </c>
      <c r="W937" s="1294" t="str">
        <f>IF(ISNUMBER(SEARCH(kpi_catalog[[#Headers],[Loyalty Filter]],$Q937)),"Y","N")</f>
        <v>N</v>
      </c>
      <c r="X937" s="1294" t="str">
        <f>IF(ISNUMBER(SEARCH(kpi_catalog[[#Headers],[Channel]],$Q937)),"Y","N")</f>
        <v>N</v>
      </c>
      <c r="Y937" s="1294" t="str">
        <f>IF(ISNUMBER(SEARCH(kpi_catalog[[#Headers],[Campaign ID]],$Q937)),"Y","N")</f>
        <v>N</v>
      </c>
      <c r="Z937" s="1294" t="str">
        <f>IF(ISNUMBER(SEARCH(kpi_catalog[[#Headers],[Channel]],$Q937)),"Y","N")</f>
        <v>N</v>
      </c>
      <c r="AA937" s="1294" t="str">
        <f>IF(ISNUMBER(SEARCH(kpi_catalog[[#Headers],[Campaign ID]],$Q937)),"Y","N")</f>
        <v>N</v>
      </c>
      <c r="AB937" s="1294" t="str">
        <f>IF(ISNUMBER(SEARCH(kpi_catalog[[#Headers],[Campaign Name]],$Q937)),"Y","N")</f>
        <v>N</v>
      </c>
      <c r="AC937" s="1294" t="str">
        <f>IF(ISNUMBER(SEARCH(kpi_catalog[[#Headers],[Touchpoint]],$Q937)),"Y","N")</f>
        <v>N</v>
      </c>
      <c r="AD937" s="1294" t="str">
        <f>IF(ISNUMBER(SEARCH(kpi_catalog[[#Headers],[Campaign type]],$Q937)),"Y","N")</f>
        <v>N</v>
      </c>
      <c r="AE937" s="1294" t="str">
        <f>IF(ISNUMBER(SEARCH(kpi_catalog[[#Headers],[Product franchise]],$Q937)),"Y","N")</f>
        <v>N</v>
      </c>
      <c r="AF937" s="1294" t="str">
        <f>IF(ISNUMBER(SEARCH(kpi_catalog[[#Headers],[Product code]],$Q937)),"Y","N")</f>
        <v>N</v>
      </c>
      <c r="AG937" s="1295" t="s">
        <v>4337</v>
      </c>
      <c r="AH937" s="1296"/>
      <c r="AI937" s="1297"/>
      <c r="AJ937" s="1297"/>
    </row>
    <row r="938" spans="1:36" ht="30" customHeight="1">
      <c r="A938" s="1282">
        <v>936</v>
      </c>
      <c r="B938" s="1283" t="s">
        <v>5732</v>
      </c>
      <c r="C938" s="1296"/>
      <c r="D938" s="1343" t="s">
        <v>4443</v>
      </c>
      <c r="E938" s="1343" t="s">
        <v>6020</v>
      </c>
      <c r="F938" s="1291" t="s">
        <v>4988</v>
      </c>
      <c r="G938" s="1291" t="s">
        <v>3368</v>
      </c>
      <c r="H938" s="1291" t="s">
        <v>4980</v>
      </c>
      <c r="I938" s="1291" t="s">
        <v>70</v>
      </c>
      <c r="J938" s="1318" t="s">
        <v>4969</v>
      </c>
      <c r="K938" s="1291" t="s">
        <v>4346</v>
      </c>
      <c r="L938" s="1292" t="str">
        <f>IF(ISNUMBER(SEARCH(kpi_catalog[[#Headers],[Till Date]],K938)),"Y","N")</f>
        <v>N</v>
      </c>
      <c r="M938" s="1292" t="str">
        <f t="shared" si="25"/>
        <v>Y</v>
      </c>
      <c r="N938" s="1292" t="str">
        <f>IF(ISNUMBER(SEARCH(kpi_catalog[[#Headers],[YTD]],$K938)),"Y","N")</f>
        <v>Y</v>
      </c>
      <c r="O938" s="1292" t="str">
        <f>IF(ISNUMBER(SEARCH(kpi_catalog[[#Headers],[MTD]],$K938)),"Y","N")</f>
        <v>N</v>
      </c>
      <c r="P938" s="1292" t="str">
        <f>IF(ISNUMBER(SEARCH(kpi_catalog[[#Headers],[Selected period]],$K938)),"Y","N")</f>
        <v>N</v>
      </c>
      <c r="Q938" s="1293" t="s">
        <v>4923</v>
      </c>
      <c r="R938" s="1294" t="str">
        <f>IF(ISNUMBER(SEARCH(kpi_catalog[[#Headers],[Division]],$Q938)),"Y","N")</f>
        <v>Y</v>
      </c>
      <c r="S938" s="1294" t="str">
        <f>IF(ISNUMBER(SEARCH(kpi_catalog[[#Headers],[Brand]],$Q938)),"Y","N")</f>
        <v>Y</v>
      </c>
      <c r="T938" s="1294" t="str">
        <f>IF(ISNUMBER(SEARCH(kpi_catalog[[#Headers],[Acquisition Period]],$Q938)),"Y","N")</f>
        <v>N</v>
      </c>
      <c r="U938" s="1294" t="str">
        <f>IF(ISNUMBER(SEARCH(kpi_catalog[[#Headers],[Engager Type]],$Q938)),"Y","N")</f>
        <v>N</v>
      </c>
      <c r="V938" s="1294" t="str">
        <f>IF(ISNUMBER(SEARCH(kpi_catalog[[#Headers],[Buyer Type]],$Q938)),"Y","N")</f>
        <v>Y</v>
      </c>
      <c r="W938" s="1294" t="str">
        <f>IF(ISNUMBER(SEARCH(kpi_catalog[[#Headers],[Loyalty Filter]],$Q938)),"Y","N")</f>
        <v>N</v>
      </c>
      <c r="X938" s="1294" t="str">
        <f>IF(ISNUMBER(SEARCH(kpi_catalog[[#Headers],[Channel]],$Q938)),"Y","N")</f>
        <v>N</v>
      </c>
      <c r="Y938" s="1294" t="str">
        <f>IF(ISNUMBER(SEARCH(kpi_catalog[[#Headers],[Campaign ID]],$Q938)),"Y","N")</f>
        <v>N</v>
      </c>
      <c r="Z938" s="1294" t="str">
        <f>IF(ISNUMBER(SEARCH(kpi_catalog[[#Headers],[Channel]],$Q938)),"Y","N")</f>
        <v>N</v>
      </c>
      <c r="AA938" s="1294" t="str">
        <f>IF(ISNUMBER(SEARCH(kpi_catalog[[#Headers],[Campaign ID]],$Q938)),"Y","N")</f>
        <v>N</v>
      </c>
      <c r="AB938" s="1294" t="str">
        <f>IF(ISNUMBER(SEARCH(kpi_catalog[[#Headers],[Campaign Name]],$Q938)),"Y","N")</f>
        <v>N</v>
      </c>
      <c r="AC938" s="1294" t="str">
        <f>IF(ISNUMBER(SEARCH(kpi_catalog[[#Headers],[Touchpoint]],$Q938)),"Y","N")</f>
        <v>N</v>
      </c>
      <c r="AD938" s="1294" t="str">
        <f>IF(ISNUMBER(SEARCH(kpi_catalog[[#Headers],[Campaign type]],$Q938)),"Y","N")</f>
        <v>N</v>
      </c>
      <c r="AE938" s="1294" t="str">
        <f>IF(ISNUMBER(SEARCH(kpi_catalog[[#Headers],[Product franchise]],$Q938)),"Y","N")</f>
        <v>N</v>
      </c>
      <c r="AF938" s="1294" t="str">
        <f>IF(ISNUMBER(SEARCH(kpi_catalog[[#Headers],[Product code]],$Q938)),"Y","N")</f>
        <v>N</v>
      </c>
      <c r="AG938" s="1295" t="s">
        <v>4337</v>
      </c>
      <c r="AH938" s="1296"/>
      <c r="AI938" s="1297"/>
      <c r="AJ938" s="1297"/>
    </row>
    <row r="939" spans="1:36" ht="30" customHeight="1">
      <c r="A939" s="1282">
        <v>937</v>
      </c>
      <c r="B939" s="1283" t="s">
        <v>5732</v>
      </c>
      <c r="C939" s="1296"/>
      <c r="D939" s="1343" t="s">
        <v>4443</v>
      </c>
      <c r="E939" s="1343" t="s">
        <v>6020</v>
      </c>
      <c r="F939" s="1291" t="s">
        <v>4989</v>
      </c>
      <c r="G939" s="1291" t="s">
        <v>3368</v>
      </c>
      <c r="H939" s="1291" t="s">
        <v>4980</v>
      </c>
      <c r="I939" s="1291" t="s">
        <v>70</v>
      </c>
      <c r="J939" s="1318" t="s">
        <v>4969</v>
      </c>
      <c r="K939" s="1291" t="s">
        <v>4346</v>
      </c>
      <c r="L939" s="1292" t="str">
        <f>IF(ISNUMBER(SEARCH(kpi_catalog[[#Headers],[Till Date]],K939)),"Y","N")</f>
        <v>N</v>
      </c>
      <c r="M939" s="1292" t="str">
        <f t="shared" si="25"/>
        <v>Y</v>
      </c>
      <c r="N939" s="1292" t="str">
        <f>IF(ISNUMBER(SEARCH(kpi_catalog[[#Headers],[YTD]],$K939)),"Y","N")</f>
        <v>Y</v>
      </c>
      <c r="O939" s="1292" t="str">
        <f>IF(ISNUMBER(SEARCH(kpi_catalog[[#Headers],[MTD]],$K939)),"Y","N")</f>
        <v>N</v>
      </c>
      <c r="P939" s="1292" t="str">
        <f>IF(ISNUMBER(SEARCH(kpi_catalog[[#Headers],[Selected period]],$K939)),"Y","N")</f>
        <v>N</v>
      </c>
      <c r="Q939" s="1293" t="s">
        <v>4923</v>
      </c>
      <c r="R939" s="1294" t="str">
        <f>IF(ISNUMBER(SEARCH(kpi_catalog[[#Headers],[Division]],$Q939)),"Y","N")</f>
        <v>Y</v>
      </c>
      <c r="S939" s="1294" t="str">
        <f>IF(ISNUMBER(SEARCH(kpi_catalog[[#Headers],[Brand]],$Q939)),"Y","N")</f>
        <v>Y</v>
      </c>
      <c r="T939" s="1294" t="str">
        <f>IF(ISNUMBER(SEARCH(kpi_catalog[[#Headers],[Acquisition Period]],$Q939)),"Y","N")</f>
        <v>N</v>
      </c>
      <c r="U939" s="1294" t="str">
        <f>IF(ISNUMBER(SEARCH(kpi_catalog[[#Headers],[Engager Type]],$Q939)),"Y","N")</f>
        <v>N</v>
      </c>
      <c r="V939" s="1294" t="str">
        <f>IF(ISNUMBER(SEARCH(kpi_catalog[[#Headers],[Buyer Type]],$Q939)),"Y","N")</f>
        <v>Y</v>
      </c>
      <c r="W939" s="1294" t="str">
        <f>IF(ISNUMBER(SEARCH(kpi_catalog[[#Headers],[Loyalty Filter]],$Q939)),"Y","N")</f>
        <v>N</v>
      </c>
      <c r="X939" s="1294" t="str">
        <f>IF(ISNUMBER(SEARCH(kpi_catalog[[#Headers],[Channel]],$Q939)),"Y","N")</f>
        <v>N</v>
      </c>
      <c r="Y939" s="1294" t="str">
        <f>IF(ISNUMBER(SEARCH(kpi_catalog[[#Headers],[Campaign ID]],$Q939)),"Y","N")</f>
        <v>N</v>
      </c>
      <c r="Z939" s="1294" t="str">
        <f>IF(ISNUMBER(SEARCH(kpi_catalog[[#Headers],[Channel]],$Q939)),"Y","N")</f>
        <v>N</v>
      </c>
      <c r="AA939" s="1294" t="str">
        <f>IF(ISNUMBER(SEARCH(kpi_catalog[[#Headers],[Campaign ID]],$Q939)),"Y","N")</f>
        <v>N</v>
      </c>
      <c r="AB939" s="1294" t="str">
        <f>IF(ISNUMBER(SEARCH(kpi_catalog[[#Headers],[Campaign Name]],$Q939)),"Y","N")</f>
        <v>N</v>
      </c>
      <c r="AC939" s="1294" t="str">
        <f>IF(ISNUMBER(SEARCH(kpi_catalog[[#Headers],[Touchpoint]],$Q939)),"Y","N")</f>
        <v>N</v>
      </c>
      <c r="AD939" s="1294" t="str">
        <f>IF(ISNUMBER(SEARCH(kpi_catalog[[#Headers],[Campaign type]],$Q939)),"Y","N")</f>
        <v>N</v>
      </c>
      <c r="AE939" s="1294" t="str">
        <f>IF(ISNUMBER(SEARCH(kpi_catalog[[#Headers],[Product franchise]],$Q939)),"Y","N")</f>
        <v>N</v>
      </c>
      <c r="AF939" s="1294" t="str">
        <f>IF(ISNUMBER(SEARCH(kpi_catalog[[#Headers],[Product code]],$Q939)),"Y","N")</f>
        <v>N</v>
      </c>
      <c r="AG939" s="1326" t="s">
        <v>4990</v>
      </c>
      <c r="AH939" s="1296"/>
      <c r="AI939" s="1297"/>
      <c r="AJ939" s="1297"/>
    </row>
    <row r="940" spans="1:36" ht="30" customHeight="1">
      <c r="A940" s="1282">
        <v>938</v>
      </c>
      <c r="B940" s="1283" t="s">
        <v>5732</v>
      </c>
      <c r="C940" s="1296"/>
      <c r="D940" s="1343" t="s">
        <v>4443</v>
      </c>
      <c r="E940" s="1343" t="s">
        <v>6020</v>
      </c>
      <c r="F940" s="1291" t="s">
        <v>4991</v>
      </c>
      <c r="G940" s="1291" t="s">
        <v>4339</v>
      </c>
      <c r="H940" s="1291" t="s">
        <v>4980</v>
      </c>
      <c r="I940" s="1291" t="s">
        <v>70</v>
      </c>
      <c r="J940" s="1318" t="s">
        <v>4969</v>
      </c>
      <c r="K940" s="1291" t="s">
        <v>4346</v>
      </c>
      <c r="L940" s="1292" t="str">
        <f>IF(ISNUMBER(SEARCH(kpi_catalog[[#Headers],[Till Date]],K940)),"Y","N")</f>
        <v>N</v>
      </c>
      <c r="M940" s="1292" t="str">
        <f t="shared" si="25"/>
        <v>Y</v>
      </c>
      <c r="N940" s="1292" t="str">
        <f>IF(ISNUMBER(SEARCH(kpi_catalog[[#Headers],[YTD]],$K940)),"Y","N")</f>
        <v>Y</v>
      </c>
      <c r="O940" s="1292" t="str">
        <f>IF(ISNUMBER(SEARCH(kpi_catalog[[#Headers],[MTD]],$K940)),"Y","N")</f>
        <v>N</v>
      </c>
      <c r="P940" s="1292" t="str">
        <f>IF(ISNUMBER(SEARCH(kpi_catalog[[#Headers],[Selected period]],$K940)),"Y","N")</f>
        <v>N</v>
      </c>
      <c r="Q940" s="1293" t="s">
        <v>4923</v>
      </c>
      <c r="R940" s="1294" t="str">
        <f>IF(ISNUMBER(SEARCH(kpi_catalog[[#Headers],[Division]],$Q940)),"Y","N")</f>
        <v>Y</v>
      </c>
      <c r="S940" s="1294" t="str">
        <f>IF(ISNUMBER(SEARCH(kpi_catalog[[#Headers],[Brand]],$Q940)),"Y","N")</f>
        <v>Y</v>
      </c>
      <c r="T940" s="1294" t="str">
        <f>IF(ISNUMBER(SEARCH(kpi_catalog[[#Headers],[Acquisition Period]],$Q940)),"Y","N")</f>
        <v>N</v>
      </c>
      <c r="U940" s="1294" t="str">
        <f>IF(ISNUMBER(SEARCH(kpi_catalog[[#Headers],[Engager Type]],$Q940)),"Y","N")</f>
        <v>N</v>
      </c>
      <c r="V940" s="1294" t="str">
        <f>IF(ISNUMBER(SEARCH(kpi_catalog[[#Headers],[Buyer Type]],$Q940)),"Y","N")</f>
        <v>Y</v>
      </c>
      <c r="W940" s="1294" t="str">
        <f>IF(ISNUMBER(SEARCH(kpi_catalog[[#Headers],[Loyalty Filter]],$Q940)),"Y","N")</f>
        <v>N</v>
      </c>
      <c r="X940" s="1294" t="str">
        <f>IF(ISNUMBER(SEARCH(kpi_catalog[[#Headers],[Channel]],$Q940)),"Y","N")</f>
        <v>N</v>
      </c>
      <c r="Y940" s="1294" t="str">
        <f>IF(ISNUMBER(SEARCH(kpi_catalog[[#Headers],[Campaign ID]],$Q940)),"Y","N")</f>
        <v>N</v>
      </c>
      <c r="Z940" s="1294" t="str">
        <f>IF(ISNUMBER(SEARCH(kpi_catalog[[#Headers],[Channel]],$Q940)),"Y","N")</f>
        <v>N</v>
      </c>
      <c r="AA940" s="1294" t="str">
        <f>IF(ISNUMBER(SEARCH(kpi_catalog[[#Headers],[Campaign ID]],$Q940)),"Y","N")</f>
        <v>N</v>
      </c>
      <c r="AB940" s="1294" t="str">
        <f>IF(ISNUMBER(SEARCH(kpi_catalog[[#Headers],[Campaign Name]],$Q940)),"Y","N")</f>
        <v>N</v>
      </c>
      <c r="AC940" s="1294" t="str">
        <f>IF(ISNUMBER(SEARCH(kpi_catalog[[#Headers],[Touchpoint]],$Q940)),"Y","N")</f>
        <v>N</v>
      </c>
      <c r="AD940" s="1294" t="str">
        <f>IF(ISNUMBER(SEARCH(kpi_catalog[[#Headers],[Campaign type]],$Q940)),"Y","N")</f>
        <v>N</v>
      </c>
      <c r="AE940" s="1294" t="str">
        <f>IF(ISNUMBER(SEARCH(kpi_catalog[[#Headers],[Product franchise]],$Q940)),"Y","N")</f>
        <v>N</v>
      </c>
      <c r="AF940" s="1294" t="str">
        <f>IF(ISNUMBER(SEARCH(kpi_catalog[[#Headers],[Product code]],$Q940)),"Y","N")</f>
        <v>N</v>
      </c>
      <c r="AG940" s="1326" t="s">
        <v>4992</v>
      </c>
      <c r="AH940" s="1296"/>
      <c r="AI940" s="1297"/>
      <c r="AJ940" s="1297"/>
    </row>
    <row r="941" spans="1:36" ht="30" customHeight="1">
      <c r="A941" s="1282">
        <v>939</v>
      </c>
      <c r="B941" s="1283" t="s">
        <v>5732</v>
      </c>
      <c r="C941" s="1296"/>
      <c r="D941" s="1343" t="s">
        <v>4443</v>
      </c>
      <c r="E941" s="1343" t="s">
        <v>5773</v>
      </c>
      <c r="F941" s="1291" t="s">
        <v>4993</v>
      </c>
      <c r="G941" s="1291" t="s">
        <v>3368</v>
      </c>
      <c r="H941" s="1291" t="s">
        <v>4336</v>
      </c>
      <c r="I941" s="1291" t="s">
        <v>70</v>
      </c>
      <c r="J941" s="1318" t="s">
        <v>4969</v>
      </c>
      <c r="K941" s="1291" t="s">
        <v>4346</v>
      </c>
      <c r="L941" s="1292" t="str">
        <f>IF(ISNUMBER(SEARCH(kpi_catalog[[#Headers],[Till Date]],K941)),"Y","N")</f>
        <v>N</v>
      </c>
      <c r="M941" s="1292" t="str">
        <f t="shared" si="25"/>
        <v>Y</v>
      </c>
      <c r="N941" s="1292" t="str">
        <f>IF(ISNUMBER(SEARCH(kpi_catalog[[#Headers],[YTD]],$K941)),"Y","N")</f>
        <v>Y</v>
      </c>
      <c r="O941" s="1292" t="str">
        <f>IF(ISNUMBER(SEARCH(kpi_catalog[[#Headers],[MTD]],$K941)),"Y","N")</f>
        <v>N</v>
      </c>
      <c r="P941" s="1292" t="str">
        <f>IF(ISNUMBER(SEARCH(kpi_catalog[[#Headers],[Selected period]],$K941)),"Y","N")</f>
        <v>N</v>
      </c>
      <c r="Q941" s="1293" t="s">
        <v>4923</v>
      </c>
      <c r="R941" s="1294" t="str">
        <f>IF(ISNUMBER(SEARCH(kpi_catalog[[#Headers],[Division]],$Q941)),"Y","N")</f>
        <v>Y</v>
      </c>
      <c r="S941" s="1294" t="str">
        <f>IF(ISNUMBER(SEARCH(kpi_catalog[[#Headers],[Brand]],$Q941)),"Y","N")</f>
        <v>Y</v>
      </c>
      <c r="T941" s="1294" t="str">
        <f>IF(ISNUMBER(SEARCH(kpi_catalog[[#Headers],[Acquisition Period]],$Q941)),"Y","N")</f>
        <v>N</v>
      </c>
      <c r="U941" s="1294" t="str">
        <f>IF(ISNUMBER(SEARCH(kpi_catalog[[#Headers],[Engager Type]],$Q941)),"Y","N")</f>
        <v>N</v>
      </c>
      <c r="V941" s="1294" t="str">
        <f>IF(ISNUMBER(SEARCH(kpi_catalog[[#Headers],[Buyer Type]],$Q941)),"Y","N")</f>
        <v>Y</v>
      </c>
      <c r="W941" s="1294" t="str">
        <f>IF(ISNUMBER(SEARCH(kpi_catalog[[#Headers],[Loyalty Filter]],$Q941)),"Y","N")</f>
        <v>N</v>
      </c>
      <c r="X941" s="1294" t="str">
        <f>IF(ISNUMBER(SEARCH(kpi_catalog[[#Headers],[Channel]],$Q941)),"Y","N")</f>
        <v>N</v>
      </c>
      <c r="Y941" s="1294" t="str">
        <f>IF(ISNUMBER(SEARCH(kpi_catalog[[#Headers],[Campaign ID]],$Q941)),"Y","N")</f>
        <v>N</v>
      </c>
      <c r="Z941" s="1294" t="str">
        <f>IF(ISNUMBER(SEARCH(kpi_catalog[[#Headers],[Channel]],$Q941)),"Y","N")</f>
        <v>N</v>
      </c>
      <c r="AA941" s="1294" t="str">
        <f>IF(ISNUMBER(SEARCH(kpi_catalog[[#Headers],[Campaign ID]],$Q941)),"Y","N")</f>
        <v>N</v>
      </c>
      <c r="AB941" s="1294" t="str">
        <f>IF(ISNUMBER(SEARCH(kpi_catalog[[#Headers],[Campaign Name]],$Q941)),"Y","N")</f>
        <v>N</v>
      </c>
      <c r="AC941" s="1294" t="str">
        <f>IF(ISNUMBER(SEARCH(kpi_catalog[[#Headers],[Touchpoint]],$Q941)),"Y","N")</f>
        <v>N</v>
      </c>
      <c r="AD941" s="1294" t="str">
        <f>IF(ISNUMBER(SEARCH(kpi_catalog[[#Headers],[Campaign type]],$Q941)),"Y","N")</f>
        <v>N</v>
      </c>
      <c r="AE941" s="1294" t="str">
        <f>IF(ISNUMBER(SEARCH(kpi_catalog[[#Headers],[Product franchise]],$Q941)),"Y","N")</f>
        <v>N</v>
      </c>
      <c r="AF941" s="1294" t="str">
        <f>IF(ISNUMBER(SEARCH(kpi_catalog[[#Headers],[Product code]],$Q941)),"Y","N")</f>
        <v>N</v>
      </c>
      <c r="AG941" s="1326" t="s">
        <v>4994</v>
      </c>
      <c r="AH941" s="1296"/>
      <c r="AI941" s="1297"/>
      <c r="AJ941" s="1297"/>
    </row>
    <row r="942" spans="1:36" ht="30" customHeight="1">
      <c r="A942" s="1282">
        <v>940</v>
      </c>
      <c r="B942" s="1283" t="s">
        <v>5732</v>
      </c>
      <c r="C942" s="1296"/>
      <c r="D942" s="1343" t="s">
        <v>4443</v>
      </c>
      <c r="E942" s="1343" t="s">
        <v>5773</v>
      </c>
      <c r="F942" s="1291" t="s">
        <v>4995</v>
      </c>
      <c r="G942" s="1291" t="s">
        <v>3368</v>
      </c>
      <c r="H942" s="1291" t="s">
        <v>4336</v>
      </c>
      <c r="I942" s="1291" t="s">
        <v>70</v>
      </c>
      <c r="J942" s="1318" t="s">
        <v>4969</v>
      </c>
      <c r="K942" s="1291" t="s">
        <v>4346</v>
      </c>
      <c r="L942" s="1292" t="str">
        <f>IF(ISNUMBER(SEARCH(kpi_catalog[[#Headers],[Till Date]],K942)),"Y","N")</f>
        <v>N</v>
      </c>
      <c r="M942" s="1292" t="str">
        <f t="shared" si="25"/>
        <v>Y</v>
      </c>
      <c r="N942" s="1292" t="str">
        <f>IF(ISNUMBER(SEARCH(kpi_catalog[[#Headers],[YTD]],$K942)),"Y","N")</f>
        <v>Y</v>
      </c>
      <c r="O942" s="1292" t="str">
        <f>IF(ISNUMBER(SEARCH(kpi_catalog[[#Headers],[MTD]],$K942)),"Y","N")</f>
        <v>N</v>
      </c>
      <c r="P942" s="1292" t="str">
        <f>IF(ISNUMBER(SEARCH(kpi_catalog[[#Headers],[Selected period]],$K942)),"Y","N")</f>
        <v>N</v>
      </c>
      <c r="Q942" s="1293" t="s">
        <v>4923</v>
      </c>
      <c r="R942" s="1294" t="str">
        <f>IF(ISNUMBER(SEARCH(kpi_catalog[[#Headers],[Division]],$Q942)),"Y","N")</f>
        <v>Y</v>
      </c>
      <c r="S942" s="1294" t="str">
        <f>IF(ISNUMBER(SEARCH(kpi_catalog[[#Headers],[Brand]],$Q942)),"Y","N")</f>
        <v>Y</v>
      </c>
      <c r="T942" s="1294" t="str">
        <f>IF(ISNUMBER(SEARCH(kpi_catalog[[#Headers],[Acquisition Period]],$Q942)),"Y","N")</f>
        <v>N</v>
      </c>
      <c r="U942" s="1294" t="str">
        <f>IF(ISNUMBER(SEARCH(kpi_catalog[[#Headers],[Engager Type]],$Q942)),"Y","N")</f>
        <v>N</v>
      </c>
      <c r="V942" s="1294" t="str">
        <f>IF(ISNUMBER(SEARCH(kpi_catalog[[#Headers],[Buyer Type]],$Q942)),"Y","N")</f>
        <v>Y</v>
      </c>
      <c r="W942" s="1294" t="str">
        <f>IF(ISNUMBER(SEARCH(kpi_catalog[[#Headers],[Loyalty Filter]],$Q942)),"Y","N")</f>
        <v>N</v>
      </c>
      <c r="X942" s="1294" t="str">
        <f>IF(ISNUMBER(SEARCH(kpi_catalog[[#Headers],[Channel]],$Q942)),"Y","N")</f>
        <v>N</v>
      </c>
      <c r="Y942" s="1294" t="str">
        <f>IF(ISNUMBER(SEARCH(kpi_catalog[[#Headers],[Campaign ID]],$Q942)),"Y","N")</f>
        <v>N</v>
      </c>
      <c r="Z942" s="1294" t="str">
        <f>IF(ISNUMBER(SEARCH(kpi_catalog[[#Headers],[Channel]],$Q942)),"Y","N")</f>
        <v>N</v>
      </c>
      <c r="AA942" s="1294" t="str">
        <f>IF(ISNUMBER(SEARCH(kpi_catalog[[#Headers],[Campaign ID]],$Q942)),"Y","N")</f>
        <v>N</v>
      </c>
      <c r="AB942" s="1294" t="str">
        <f>IF(ISNUMBER(SEARCH(kpi_catalog[[#Headers],[Campaign Name]],$Q942)),"Y","N")</f>
        <v>N</v>
      </c>
      <c r="AC942" s="1294" t="str">
        <f>IF(ISNUMBER(SEARCH(kpi_catalog[[#Headers],[Touchpoint]],$Q942)),"Y","N")</f>
        <v>N</v>
      </c>
      <c r="AD942" s="1294" t="str">
        <f>IF(ISNUMBER(SEARCH(kpi_catalog[[#Headers],[Campaign type]],$Q942)),"Y","N")</f>
        <v>N</v>
      </c>
      <c r="AE942" s="1294" t="str">
        <f>IF(ISNUMBER(SEARCH(kpi_catalog[[#Headers],[Product franchise]],$Q942)),"Y","N")</f>
        <v>N</v>
      </c>
      <c r="AF942" s="1294" t="str">
        <f>IF(ISNUMBER(SEARCH(kpi_catalog[[#Headers],[Product code]],$Q942)),"Y","N")</f>
        <v>N</v>
      </c>
      <c r="AG942" s="1295" t="s">
        <v>4337</v>
      </c>
      <c r="AH942" s="1296"/>
      <c r="AI942" s="1297"/>
      <c r="AJ942" s="1297"/>
    </row>
    <row r="943" spans="1:36" ht="30" customHeight="1">
      <c r="A943" s="1282">
        <v>941</v>
      </c>
      <c r="B943" s="1283" t="s">
        <v>5732</v>
      </c>
      <c r="C943" s="1296"/>
      <c r="D943" s="1343" t="s">
        <v>4443</v>
      </c>
      <c r="E943" s="1343" t="s">
        <v>5773</v>
      </c>
      <c r="F943" s="1291" t="s">
        <v>4996</v>
      </c>
      <c r="G943" s="1291" t="s">
        <v>4339</v>
      </c>
      <c r="H943" s="1291" t="s">
        <v>4336</v>
      </c>
      <c r="I943" s="1291" t="s">
        <v>70</v>
      </c>
      <c r="J943" s="1318" t="s">
        <v>4969</v>
      </c>
      <c r="K943" s="1291" t="s">
        <v>4346</v>
      </c>
      <c r="L943" s="1292" t="str">
        <f>IF(ISNUMBER(SEARCH(kpi_catalog[[#Headers],[Till Date]],K943)),"Y","N")</f>
        <v>N</v>
      </c>
      <c r="M943" s="1292" t="str">
        <f t="shared" si="25"/>
        <v>Y</v>
      </c>
      <c r="N943" s="1292" t="str">
        <f>IF(ISNUMBER(SEARCH(kpi_catalog[[#Headers],[YTD]],$K943)),"Y","N")</f>
        <v>Y</v>
      </c>
      <c r="O943" s="1292" t="str">
        <f>IF(ISNUMBER(SEARCH(kpi_catalog[[#Headers],[MTD]],$K943)),"Y","N")</f>
        <v>N</v>
      </c>
      <c r="P943" s="1292" t="str">
        <f>IF(ISNUMBER(SEARCH(kpi_catalog[[#Headers],[Selected period]],$K943)),"Y","N")</f>
        <v>N</v>
      </c>
      <c r="Q943" s="1293" t="s">
        <v>4923</v>
      </c>
      <c r="R943" s="1294" t="str">
        <f>IF(ISNUMBER(SEARCH(kpi_catalog[[#Headers],[Division]],$Q943)),"Y","N")</f>
        <v>Y</v>
      </c>
      <c r="S943" s="1294" t="str">
        <f>IF(ISNUMBER(SEARCH(kpi_catalog[[#Headers],[Brand]],$Q943)),"Y","N")</f>
        <v>Y</v>
      </c>
      <c r="T943" s="1294" t="str">
        <f>IF(ISNUMBER(SEARCH(kpi_catalog[[#Headers],[Acquisition Period]],$Q943)),"Y","N")</f>
        <v>N</v>
      </c>
      <c r="U943" s="1294" t="str">
        <f>IF(ISNUMBER(SEARCH(kpi_catalog[[#Headers],[Engager Type]],$Q943)),"Y","N")</f>
        <v>N</v>
      </c>
      <c r="V943" s="1294" t="str">
        <f>IF(ISNUMBER(SEARCH(kpi_catalog[[#Headers],[Buyer Type]],$Q943)),"Y","N")</f>
        <v>Y</v>
      </c>
      <c r="W943" s="1294" t="str">
        <f>IF(ISNUMBER(SEARCH(kpi_catalog[[#Headers],[Loyalty Filter]],$Q943)),"Y","N")</f>
        <v>N</v>
      </c>
      <c r="X943" s="1294" t="str">
        <f>IF(ISNUMBER(SEARCH(kpi_catalog[[#Headers],[Channel]],$Q943)),"Y","N")</f>
        <v>N</v>
      </c>
      <c r="Y943" s="1294" t="str">
        <f>IF(ISNUMBER(SEARCH(kpi_catalog[[#Headers],[Campaign ID]],$Q943)),"Y","N")</f>
        <v>N</v>
      </c>
      <c r="Z943" s="1294" t="str">
        <f>IF(ISNUMBER(SEARCH(kpi_catalog[[#Headers],[Channel]],$Q943)),"Y","N")</f>
        <v>N</v>
      </c>
      <c r="AA943" s="1294" t="str">
        <f>IF(ISNUMBER(SEARCH(kpi_catalog[[#Headers],[Campaign ID]],$Q943)),"Y","N")</f>
        <v>N</v>
      </c>
      <c r="AB943" s="1294" t="str">
        <f>IF(ISNUMBER(SEARCH(kpi_catalog[[#Headers],[Campaign Name]],$Q943)),"Y","N")</f>
        <v>N</v>
      </c>
      <c r="AC943" s="1294" t="str">
        <f>IF(ISNUMBER(SEARCH(kpi_catalog[[#Headers],[Touchpoint]],$Q943)),"Y","N")</f>
        <v>N</v>
      </c>
      <c r="AD943" s="1294" t="str">
        <f>IF(ISNUMBER(SEARCH(kpi_catalog[[#Headers],[Campaign type]],$Q943)),"Y","N")</f>
        <v>N</v>
      </c>
      <c r="AE943" s="1294" t="str">
        <f>IF(ISNUMBER(SEARCH(kpi_catalog[[#Headers],[Product franchise]],$Q943)),"Y","N")</f>
        <v>N</v>
      </c>
      <c r="AF943" s="1294" t="str">
        <f>IF(ISNUMBER(SEARCH(kpi_catalog[[#Headers],[Product code]],$Q943)),"Y","N")</f>
        <v>N</v>
      </c>
      <c r="AG943" s="1295" t="s">
        <v>4337</v>
      </c>
      <c r="AH943" s="1296"/>
      <c r="AI943" s="1297"/>
      <c r="AJ943" s="1297"/>
    </row>
    <row r="944" spans="1:36" ht="30" customHeight="1">
      <c r="A944" s="1282">
        <v>942</v>
      </c>
      <c r="B944" s="1283" t="s">
        <v>5732</v>
      </c>
      <c r="C944" s="1296"/>
      <c r="D944" s="1291" t="s">
        <v>5872</v>
      </c>
      <c r="E944" s="1291" t="s">
        <v>6021</v>
      </c>
      <c r="F944" s="1291" t="s">
        <v>4997</v>
      </c>
      <c r="G944" s="1291" t="s">
        <v>3368</v>
      </c>
      <c r="H944" s="1291" t="s">
        <v>4392</v>
      </c>
      <c r="I944" s="1291" t="s">
        <v>70</v>
      </c>
      <c r="J944" s="1318" t="s">
        <v>4969</v>
      </c>
      <c r="K944" s="1291" t="s">
        <v>4346</v>
      </c>
      <c r="L944" s="1292" t="str">
        <f>IF(ISNUMBER(SEARCH(kpi_catalog[[#Headers],[Till Date]],K944)),"Y","N")</f>
        <v>N</v>
      </c>
      <c r="M944" s="1292" t="str">
        <f t="shared" si="25"/>
        <v>Y</v>
      </c>
      <c r="N944" s="1292" t="str">
        <f>IF(ISNUMBER(SEARCH(kpi_catalog[[#Headers],[YTD]],$K944)),"Y","N")</f>
        <v>Y</v>
      </c>
      <c r="O944" s="1292" t="str">
        <f>IF(ISNUMBER(SEARCH(kpi_catalog[[#Headers],[MTD]],$K944)),"Y","N")</f>
        <v>N</v>
      </c>
      <c r="P944" s="1292" t="str">
        <f>IF(ISNUMBER(SEARCH(kpi_catalog[[#Headers],[Selected period]],$K944)),"Y","N")</f>
        <v>N</v>
      </c>
      <c r="Q944" s="1293" t="s">
        <v>4923</v>
      </c>
      <c r="R944" s="1294" t="str">
        <f>IF(ISNUMBER(SEARCH(kpi_catalog[[#Headers],[Division]],$Q944)),"Y","N")</f>
        <v>Y</v>
      </c>
      <c r="S944" s="1294" t="str">
        <f>IF(ISNUMBER(SEARCH(kpi_catalog[[#Headers],[Brand]],$Q944)),"Y","N")</f>
        <v>Y</v>
      </c>
      <c r="T944" s="1294" t="str">
        <f>IF(ISNUMBER(SEARCH(kpi_catalog[[#Headers],[Acquisition Period]],$Q944)),"Y","N")</f>
        <v>N</v>
      </c>
      <c r="U944" s="1294" t="str">
        <f>IF(ISNUMBER(SEARCH(kpi_catalog[[#Headers],[Engager Type]],$Q944)),"Y","N")</f>
        <v>N</v>
      </c>
      <c r="V944" s="1294" t="str">
        <f>IF(ISNUMBER(SEARCH(kpi_catalog[[#Headers],[Buyer Type]],$Q944)),"Y","N")</f>
        <v>Y</v>
      </c>
      <c r="W944" s="1294" t="str">
        <f>IF(ISNUMBER(SEARCH(kpi_catalog[[#Headers],[Loyalty Filter]],$Q944)),"Y","N")</f>
        <v>N</v>
      </c>
      <c r="X944" s="1294" t="str">
        <f>IF(ISNUMBER(SEARCH(kpi_catalog[[#Headers],[Channel]],$Q944)),"Y","N")</f>
        <v>N</v>
      </c>
      <c r="Y944" s="1294" t="str">
        <f>IF(ISNUMBER(SEARCH(kpi_catalog[[#Headers],[Campaign ID]],$Q944)),"Y","N")</f>
        <v>N</v>
      </c>
      <c r="Z944" s="1294" t="str">
        <f>IF(ISNUMBER(SEARCH(kpi_catalog[[#Headers],[Channel]],$Q944)),"Y","N")</f>
        <v>N</v>
      </c>
      <c r="AA944" s="1294" t="str">
        <f>IF(ISNUMBER(SEARCH(kpi_catalog[[#Headers],[Campaign ID]],$Q944)),"Y","N")</f>
        <v>N</v>
      </c>
      <c r="AB944" s="1294" t="str">
        <f>IF(ISNUMBER(SEARCH(kpi_catalog[[#Headers],[Campaign Name]],$Q944)),"Y","N")</f>
        <v>N</v>
      </c>
      <c r="AC944" s="1294" t="str">
        <f>IF(ISNUMBER(SEARCH(kpi_catalog[[#Headers],[Touchpoint]],$Q944)),"Y","N")</f>
        <v>N</v>
      </c>
      <c r="AD944" s="1294" t="str">
        <f>IF(ISNUMBER(SEARCH(kpi_catalog[[#Headers],[Campaign type]],$Q944)),"Y","N")</f>
        <v>N</v>
      </c>
      <c r="AE944" s="1294" t="str">
        <f>IF(ISNUMBER(SEARCH(kpi_catalog[[#Headers],[Product franchise]],$Q944)),"Y","N")</f>
        <v>N</v>
      </c>
      <c r="AF944" s="1294" t="str">
        <f>IF(ISNUMBER(SEARCH(kpi_catalog[[#Headers],[Product code]],$Q944)),"Y","N")</f>
        <v>N</v>
      </c>
      <c r="AG944" s="1295" t="s">
        <v>4337</v>
      </c>
      <c r="AH944" s="1296"/>
      <c r="AI944" s="1297"/>
      <c r="AJ944" s="1297"/>
    </row>
    <row r="945" spans="1:36" ht="30" customHeight="1">
      <c r="A945" s="1282">
        <v>943</v>
      </c>
      <c r="B945" s="1283" t="s">
        <v>5732</v>
      </c>
      <c r="C945" s="1296"/>
      <c r="D945" s="1323" t="s">
        <v>4443</v>
      </c>
      <c r="E945" s="1291" t="s">
        <v>4998</v>
      </c>
      <c r="F945" s="1291" t="s">
        <v>4998</v>
      </c>
      <c r="G945" s="1291" t="s">
        <v>3368</v>
      </c>
      <c r="H945" s="1291" t="s">
        <v>4392</v>
      </c>
      <c r="I945" s="1291" t="s">
        <v>70</v>
      </c>
      <c r="J945" s="1318" t="s">
        <v>4969</v>
      </c>
      <c r="K945" s="1291" t="s">
        <v>4346</v>
      </c>
      <c r="L945" s="1292" t="str">
        <f>IF(ISNUMBER(SEARCH(kpi_catalog[[#Headers],[Till Date]],K945)),"Y","N")</f>
        <v>N</v>
      </c>
      <c r="M945" s="1292" t="str">
        <f t="shared" si="25"/>
        <v>Y</v>
      </c>
      <c r="N945" s="1292" t="str">
        <f>IF(ISNUMBER(SEARCH(kpi_catalog[[#Headers],[YTD]],$K945)),"Y","N")</f>
        <v>Y</v>
      </c>
      <c r="O945" s="1292" t="str">
        <f>IF(ISNUMBER(SEARCH(kpi_catalog[[#Headers],[MTD]],$K945)),"Y","N")</f>
        <v>N</v>
      </c>
      <c r="P945" s="1292" t="str">
        <f>IF(ISNUMBER(SEARCH(kpi_catalog[[#Headers],[Selected period]],$K945)),"Y","N")</f>
        <v>N</v>
      </c>
      <c r="Q945" s="1293" t="s">
        <v>4923</v>
      </c>
      <c r="R945" s="1294" t="str">
        <f>IF(ISNUMBER(SEARCH(kpi_catalog[[#Headers],[Division]],$Q945)),"Y","N")</f>
        <v>Y</v>
      </c>
      <c r="S945" s="1294" t="str">
        <f>IF(ISNUMBER(SEARCH(kpi_catalog[[#Headers],[Brand]],$Q945)),"Y","N")</f>
        <v>Y</v>
      </c>
      <c r="T945" s="1294" t="str">
        <f>IF(ISNUMBER(SEARCH(kpi_catalog[[#Headers],[Acquisition Period]],$Q945)),"Y","N")</f>
        <v>N</v>
      </c>
      <c r="U945" s="1294" t="str">
        <f>IF(ISNUMBER(SEARCH(kpi_catalog[[#Headers],[Engager Type]],$Q945)),"Y","N")</f>
        <v>N</v>
      </c>
      <c r="V945" s="1294" t="str">
        <f>IF(ISNUMBER(SEARCH(kpi_catalog[[#Headers],[Buyer Type]],$Q945)),"Y","N")</f>
        <v>Y</v>
      </c>
      <c r="W945" s="1294" t="str">
        <f>IF(ISNUMBER(SEARCH(kpi_catalog[[#Headers],[Loyalty Filter]],$Q945)),"Y","N")</f>
        <v>N</v>
      </c>
      <c r="X945" s="1294" t="str">
        <f>IF(ISNUMBER(SEARCH(kpi_catalog[[#Headers],[Channel]],$Q945)),"Y","N")</f>
        <v>N</v>
      </c>
      <c r="Y945" s="1294" t="str">
        <f>IF(ISNUMBER(SEARCH(kpi_catalog[[#Headers],[Campaign ID]],$Q945)),"Y","N")</f>
        <v>N</v>
      </c>
      <c r="Z945" s="1294" t="str">
        <f>IF(ISNUMBER(SEARCH(kpi_catalog[[#Headers],[Channel]],$Q945)),"Y","N")</f>
        <v>N</v>
      </c>
      <c r="AA945" s="1294" t="str">
        <f>IF(ISNUMBER(SEARCH(kpi_catalog[[#Headers],[Campaign ID]],$Q945)),"Y","N")</f>
        <v>N</v>
      </c>
      <c r="AB945" s="1294" t="str">
        <f>IF(ISNUMBER(SEARCH(kpi_catalog[[#Headers],[Campaign Name]],$Q945)),"Y","N")</f>
        <v>N</v>
      </c>
      <c r="AC945" s="1294" t="str">
        <f>IF(ISNUMBER(SEARCH(kpi_catalog[[#Headers],[Touchpoint]],$Q945)),"Y","N")</f>
        <v>N</v>
      </c>
      <c r="AD945" s="1294" t="str">
        <f>IF(ISNUMBER(SEARCH(kpi_catalog[[#Headers],[Campaign type]],$Q945)),"Y","N")</f>
        <v>N</v>
      </c>
      <c r="AE945" s="1294" t="str">
        <f>IF(ISNUMBER(SEARCH(kpi_catalog[[#Headers],[Product franchise]],$Q945)),"Y","N")</f>
        <v>N</v>
      </c>
      <c r="AF945" s="1294" t="str">
        <f>IF(ISNUMBER(SEARCH(kpi_catalog[[#Headers],[Product code]],$Q945)),"Y","N")</f>
        <v>N</v>
      </c>
      <c r="AG945" s="1326" t="s">
        <v>4999</v>
      </c>
      <c r="AH945" s="1296"/>
      <c r="AI945" s="1297"/>
      <c r="AJ945" s="1297"/>
    </row>
    <row r="946" spans="1:36" ht="30" customHeight="1">
      <c r="A946" s="1282">
        <v>944</v>
      </c>
      <c r="B946" s="1283" t="s">
        <v>5732</v>
      </c>
      <c r="C946" s="1296"/>
      <c r="D946" s="1323" t="s">
        <v>5733</v>
      </c>
      <c r="E946" s="1291" t="s">
        <v>5000</v>
      </c>
      <c r="F946" s="1291" t="s">
        <v>5000</v>
      </c>
      <c r="G946" s="1291" t="s">
        <v>4339</v>
      </c>
      <c r="H946" s="1291" t="s">
        <v>4392</v>
      </c>
      <c r="I946" s="1291" t="s">
        <v>70</v>
      </c>
      <c r="J946" s="1318" t="s">
        <v>4969</v>
      </c>
      <c r="K946" s="1291" t="s">
        <v>4346</v>
      </c>
      <c r="L946" s="1292" t="str">
        <f>IF(ISNUMBER(SEARCH(kpi_catalog[[#Headers],[Till Date]],K946)),"Y","N")</f>
        <v>N</v>
      </c>
      <c r="M946" s="1292" t="str">
        <f t="shared" si="25"/>
        <v>Y</v>
      </c>
      <c r="N946" s="1292" t="str">
        <f>IF(ISNUMBER(SEARCH(kpi_catalog[[#Headers],[YTD]],$K946)),"Y","N")</f>
        <v>Y</v>
      </c>
      <c r="O946" s="1292" t="str">
        <f>IF(ISNUMBER(SEARCH(kpi_catalog[[#Headers],[MTD]],$K946)),"Y","N")</f>
        <v>N</v>
      </c>
      <c r="P946" s="1292" t="str">
        <f>IF(ISNUMBER(SEARCH(kpi_catalog[[#Headers],[Selected period]],$K946)),"Y","N")</f>
        <v>N</v>
      </c>
      <c r="Q946" s="1293" t="s">
        <v>4923</v>
      </c>
      <c r="R946" s="1294" t="str">
        <f>IF(ISNUMBER(SEARCH(kpi_catalog[[#Headers],[Division]],$Q946)),"Y","N")</f>
        <v>Y</v>
      </c>
      <c r="S946" s="1294" t="str">
        <f>IF(ISNUMBER(SEARCH(kpi_catalog[[#Headers],[Brand]],$Q946)),"Y","N")</f>
        <v>Y</v>
      </c>
      <c r="T946" s="1294" t="str">
        <f>IF(ISNUMBER(SEARCH(kpi_catalog[[#Headers],[Acquisition Period]],$Q946)),"Y","N")</f>
        <v>N</v>
      </c>
      <c r="U946" s="1294" t="str">
        <f>IF(ISNUMBER(SEARCH(kpi_catalog[[#Headers],[Engager Type]],$Q946)),"Y","N")</f>
        <v>N</v>
      </c>
      <c r="V946" s="1294" t="str">
        <f>IF(ISNUMBER(SEARCH(kpi_catalog[[#Headers],[Buyer Type]],$Q946)),"Y","N")</f>
        <v>Y</v>
      </c>
      <c r="W946" s="1294" t="str">
        <f>IF(ISNUMBER(SEARCH(kpi_catalog[[#Headers],[Loyalty Filter]],$Q946)),"Y","N")</f>
        <v>N</v>
      </c>
      <c r="X946" s="1294" t="str">
        <f>IF(ISNUMBER(SEARCH(kpi_catalog[[#Headers],[Channel]],$Q946)),"Y","N")</f>
        <v>N</v>
      </c>
      <c r="Y946" s="1294" t="str">
        <f>IF(ISNUMBER(SEARCH(kpi_catalog[[#Headers],[Campaign ID]],$Q946)),"Y","N")</f>
        <v>N</v>
      </c>
      <c r="Z946" s="1294" t="str">
        <f>IF(ISNUMBER(SEARCH(kpi_catalog[[#Headers],[Channel]],$Q946)),"Y","N")</f>
        <v>N</v>
      </c>
      <c r="AA946" s="1294" t="str">
        <f>IF(ISNUMBER(SEARCH(kpi_catalog[[#Headers],[Campaign ID]],$Q946)),"Y","N")</f>
        <v>N</v>
      </c>
      <c r="AB946" s="1294" t="str">
        <f>IF(ISNUMBER(SEARCH(kpi_catalog[[#Headers],[Campaign Name]],$Q946)),"Y","N")</f>
        <v>N</v>
      </c>
      <c r="AC946" s="1294" t="str">
        <f>IF(ISNUMBER(SEARCH(kpi_catalog[[#Headers],[Touchpoint]],$Q946)),"Y","N")</f>
        <v>N</v>
      </c>
      <c r="AD946" s="1294" t="str">
        <f>IF(ISNUMBER(SEARCH(kpi_catalog[[#Headers],[Campaign type]],$Q946)),"Y","N")</f>
        <v>N</v>
      </c>
      <c r="AE946" s="1294" t="str">
        <f>IF(ISNUMBER(SEARCH(kpi_catalog[[#Headers],[Product franchise]],$Q946)),"Y","N")</f>
        <v>N</v>
      </c>
      <c r="AF946" s="1294" t="str">
        <f>IF(ISNUMBER(SEARCH(kpi_catalog[[#Headers],[Product code]],$Q946)),"Y","N")</f>
        <v>N</v>
      </c>
      <c r="AG946" s="1320" t="s">
        <v>5001</v>
      </c>
      <c r="AH946" s="1296"/>
      <c r="AI946" s="1297"/>
      <c r="AJ946" s="1297"/>
    </row>
    <row r="947" spans="1:36" ht="30" customHeight="1">
      <c r="A947" s="1282">
        <v>945</v>
      </c>
      <c r="B947" s="1283" t="s">
        <v>5732</v>
      </c>
      <c r="C947" s="1296"/>
      <c r="D947" s="1323" t="s">
        <v>5733</v>
      </c>
      <c r="E947" s="1291" t="s">
        <v>5002</v>
      </c>
      <c r="F947" s="1291" t="s">
        <v>5002</v>
      </c>
      <c r="G947" s="1291" t="s">
        <v>4339</v>
      </c>
      <c r="H947" s="1291" t="s">
        <v>4392</v>
      </c>
      <c r="I947" s="1291" t="s">
        <v>70</v>
      </c>
      <c r="J947" s="1318" t="s">
        <v>4969</v>
      </c>
      <c r="K947" s="1291" t="s">
        <v>4346</v>
      </c>
      <c r="L947" s="1292" t="str">
        <f>IF(ISNUMBER(SEARCH(kpi_catalog[[#Headers],[Till Date]],K947)),"Y","N")</f>
        <v>N</v>
      </c>
      <c r="M947" s="1292" t="str">
        <f t="shared" si="25"/>
        <v>Y</v>
      </c>
      <c r="N947" s="1292" t="str">
        <f>IF(ISNUMBER(SEARCH(kpi_catalog[[#Headers],[YTD]],$K947)),"Y","N")</f>
        <v>Y</v>
      </c>
      <c r="O947" s="1292" t="str">
        <f>IF(ISNUMBER(SEARCH(kpi_catalog[[#Headers],[MTD]],$K947)),"Y","N")</f>
        <v>N</v>
      </c>
      <c r="P947" s="1292" t="str">
        <f>IF(ISNUMBER(SEARCH(kpi_catalog[[#Headers],[Selected period]],$K947)),"Y","N")</f>
        <v>N</v>
      </c>
      <c r="Q947" s="1293" t="s">
        <v>4923</v>
      </c>
      <c r="R947" s="1294" t="str">
        <f>IF(ISNUMBER(SEARCH(kpi_catalog[[#Headers],[Division]],$Q947)),"Y","N")</f>
        <v>Y</v>
      </c>
      <c r="S947" s="1294" t="str">
        <f>IF(ISNUMBER(SEARCH(kpi_catalog[[#Headers],[Brand]],$Q947)),"Y","N")</f>
        <v>Y</v>
      </c>
      <c r="T947" s="1294" t="str">
        <f>IF(ISNUMBER(SEARCH(kpi_catalog[[#Headers],[Acquisition Period]],$Q947)),"Y","N")</f>
        <v>N</v>
      </c>
      <c r="U947" s="1294" t="str">
        <f>IF(ISNUMBER(SEARCH(kpi_catalog[[#Headers],[Engager Type]],$Q947)),"Y","N")</f>
        <v>N</v>
      </c>
      <c r="V947" s="1294" t="str">
        <f>IF(ISNUMBER(SEARCH(kpi_catalog[[#Headers],[Buyer Type]],$Q947)),"Y","N")</f>
        <v>Y</v>
      </c>
      <c r="W947" s="1294" t="str">
        <f>IF(ISNUMBER(SEARCH(kpi_catalog[[#Headers],[Loyalty Filter]],$Q947)),"Y","N")</f>
        <v>N</v>
      </c>
      <c r="X947" s="1294" t="str">
        <f>IF(ISNUMBER(SEARCH(kpi_catalog[[#Headers],[Channel]],$Q947)),"Y","N")</f>
        <v>N</v>
      </c>
      <c r="Y947" s="1294" t="str">
        <f>IF(ISNUMBER(SEARCH(kpi_catalog[[#Headers],[Campaign ID]],$Q947)),"Y","N")</f>
        <v>N</v>
      </c>
      <c r="Z947" s="1294" t="str">
        <f>IF(ISNUMBER(SEARCH(kpi_catalog[[#Headers],[Channel]],$Q947)),"Y","N")</f>
        <v>N</v>
      </c>
      <c r="AA947" s="1294" t="str">
        <f>IF(ISNUMBER(SEARCH(kpi_catalog[[#Headers],[Campaign ID]],$Q947)),"Y","N")</f>
        <v>N</v>
      </c>
      <c r="AB947" s="1294" t="str">
        <f>IF(ISNUMBER(SEARCH(kpi_catalog[[#Headers],[Campaign Name]],$Q947)),"Y","N")</f>
        <v>N</v>
      </c>
      <c r="AC947" s="1294" t="str">
        <f>IF(ISNUMBER(SEARCH(kpi_catalog[[#Headers],[Touchpoint]],$Q947)),"Y","N")</f>
        <v>N</v>
      </c>
      <c r="AD947" s="1294" t="str">
        <f>IF(ISNUMBER(SEARCH(kpi_catalog[[#Headers],[Campaign type]],$Q947)),"Y","N")</f>
        <v>N</v>
      </c>
      <c r="AE947" s="1294" t="str">
        <f>IF(ISNUMBER(SEARCH(kpi_catalog[[#Headers],[Product franchise]],$Q947)),"Y","N")</f>
        <v>N</v>
      </c>
      <c r="AF947" s="1294" t="str">
        <f>IF(ISNUMBER(SEARCH(kpi_catalog[[#Headers],[Product code]],$Q947)),"Y","N")</f>
        <v>N</v>
      </c>
      <c r="AG947" s="1320"/>
      <c r="AH947" s="1296"/>
      <c r="AI947" s="1297"/>
      <c r="AJ947" s="1297"/>
    </row>
    <row r="948" spans="1:36" ht="30" customHeight="1">
      <c r="A948" s="1282">
        <v>946</v>
      </c>
      <c r="B948" s="1283" t="s">
        <v>5732</v>
      </c>
      <c r="C948" s="1296"/>
      <c r="D948" s="1323" t="s">
        <v>5733</v>
      </c>
      <c r="E948" s="1291" t="s">
        <v>5003</v>
      </c>
      <c r="F948" s="1291" t="s">
        <v>5003</v>
      </c>
      <c r="G948" s="1291" t="s">
        <v>4339</v>
      </c>
      <c r="H948" s="1291" t="s">
        <v>4392</v>
      </c>
      <c r="I948" s="1291" t="s">
        <v>70</v>
      </c>
      <c r="J948" s="1318" t="s">
        <v>4969</v>
      </c>
      <c r="K948" s="1291" t="s">
        <v>4346</v>
      </c>
      <c r="L948" s="1292" t="str">
        <f>IF(ISNUMBER(SEARCH(kpi_catalog[[#Headers],[Till Date]],K948)),"Y","N")</f>
        <v>N</v>
      </c>
      <c r="M948" s="1292" t="str">
        <f t="shared" si="25"/>
        <v>Y</v>
      </c>
      <c r="N948" s="1292" t="str">
        <f>IF(ISNUMBER(SEARCH(kpi_catalog[[#Headers],[YTD]],$K948)),"Y","N")</f>
        <v>Y</v>
      </c>
      <c r="O948" s="1292" t="str">
        <f>IF(ISNUMBER(SEARCH(kpi_catalog[[#Headers],[MTD]],$K948)),"Y","N")</f>
        <v>N</v>
      </c>
      <c r="P948" s="1292" t="str">
        <f>IF(ISNUMBER(SEARCH(kpi_catalog[[#Headers],[Selected period]],$K948)),"Y","N")</f>
        <v>N</v>
      </c>
      <c r="Q948" s="1293" t="s">
        <v>4923</v>
      </c>
      <c r="R948" s="1294" t="str">
        <f>IF(ISNUMBER(SEARCH(kpi_catalog[[#Headers],[Division]],$Q948)),"Y","N")</f>
        <v>Y</v>
      </c>
      <c r="S948" s="1294" t="str">
        <f>IF(ISNUMBER(SEARCH(kpi_catalog[[#Headers],[Brand]],$Q948)),"Y","N")</f>
        <v>Y</v>
      </c>
      <c r="T948" s="1294" t="str">
        <f>IF(ISNUMBER(SEARCH(kpi_catalog[[#Headers],[Acquisition Period]],$Q948)),"Y","N")</f>
        <v>N</v>
      </c>
      <c r="U948" s="1294" t="str">
        <f>IF(ISNUMBER(SEARCH(kpi_catalog[[#Headers],[Engager Type]],$Q948)),"Y","N")</f>
        <v>N</v>
      </c>
      <c r="V948" s="1294" t="str">
        <f>IF(ISNUMBER(SEARCH(kpi_catalog[[#Headers],[Buyer Type]],$Q948)),"Y","N")</f>
        <v>Y</v>
      </c>
      <c r="W948" s="1294" t="str">
        <f>IF(ISNUMBER(SEARCH(kpi_catalog[[#Headers],[Loyalty Filter]],$Q948)),"Y","N")</f>
        <v>N</v>
      </c>
      <c r="X948" s="1294" t="str">
        <f>IF(ISNUMBER(SEARCH(kpi_catalog[[#Headers],[Channel]],$Q948)),"Y","N")</f>
        <v>N</v>
      </c>
      <c r="Y948" s="1294" t="str">
        <f>IF(ISNUMBER(SEARCH(kpi_catalog[[#Headers],[Campaign ID]],$Q948)),"Y","N")</f>
        <v>N</v>
      </c>
      <c r="Z948" s="1294" t="str">
        <f>IF(ISNUMBER(SEARCH(kpi_catalog[[#Headers],[Channel]],$Q948)),"Y","N")</f>
        <v>N</v>
      </c>
      <c r="AA948" s="1294" t="str">
        <f>IF(ISNUMBER(SEARCH(kpi_catalog[[#Headers],[Campaign ID]],$Q948)),"Y","N")</f>
        <v>N</v>
      </c>
      <c r="AB948" s="1294" t="str">
        <f>IF(ISNUMBER(SEARCH(kpi_catalog[[#Headers],[Campaign Name]],$Q948)),"Y","N")</f>
        <v>N</v>
      </c>
      <c r="AC948" s="1294" t="str">
        <f>IF(ISNUMBER(SEARCH(kpi_catalog[[#Headers],[Touchpoint]],$Q948)),"Y","N")</f>
        <v>N</v>
      </c>
      <c r="AD948" s="1294" t="str">
        <f>IF(ISNUMBER(SEARCH(kpi_catalog[[#Headers],[Campaign type]],$Q948)),"Y","N")</f>
        <v>N</v>
      </c>
      <c r="AE948" s="1294" t="str">
        <f>IF(ISNUMBER(SEARCH(kpi_catalog[[#Headers],[Product franchise]],$Q948)),"Y","N")</f>
        <v>N</v>
      </c>
      <c r="AF948" s="1294" t="str">
        <f>IF(ISNUMBER(SEARCH(kpi_catalog[[#Headers],[Product code]],$Q948)),"Y","N")</f>
        <v>N</v>
      </c>
      <c r="AG948" s="1320"/>
      <c r="AH948" s="1296"/>
      <c r="AI948" s="1297"/>
      <c r="AJ948" s="1297"/>
    </row>
    <row r="949" spans="1:36" ht="30" customHeight="1">
      <c r="A949" s="1282">
        <v>947</v>
      </c>
      <c r="B949" s="1283" t="s">
        <v>5732</v>
      </c>
      <c r="C949" s="1296"/>
      <c r="D949" s="1323" t="s">
        <v>5022</v>
      </c>
      <c r="E949" s="1291" t="s">
        <v>5004</v>
      </c>
      <c r="F949" s="1291" t="s">
        <v>5004</v>
      </c>
      <c r="G949" s="1291" t="s">
        <v>3368</v>
      </c>
      <c r="H949" s="1291" t="s">
        <v>4392</v>
      </c>
      <c r="I949" s="1291" t="s">
        <v>70</v>
      </c>
      <c r="J949" s="1318" t="s">
        <v>4969</v>
      </c>
      <c r="K949" s="1291" t="s">
        <v>4346</v>
      </c>
      <c r="L949" s="1292" t="str">
        <f>IF(ISNUMBER(SEARCH(kpi_catalog[[#Headers],[Till Date]],K949)),"Y","N")</f>
        <v>N</v>
      </c>
      <c r="M949" s="1292" t="str">
        <f t="shared" si="25"/>
        <v>Y</v>
      </c>
      <c r="N949" s="1292" t="str">
        <f>IF(ISNUMBER(SEARCH(kpi_catalog[[#Headers],[YTD]],$K949)),"Y","N")</f>
        <v>Y</v>
      </c>
      <c r="O949" s="1292" t="str">
        <f>IF(ISNUMBER(SEARCH(kpi_catalog[[#Headers],[MTD]],$K949)),"Y","N")</f>
        <v>N</v>
      </c>
      <c r="P949" s="1292" t="str">
        <f>IF(ISNUMBER(SEARCH(kpi_catalog[[#Headers],[Selected period]],$K949)),"Y","N")</f>
        <v>N</v>
      </c>
      <c r="Q949" s="1293" t="s">
        <v>4923</v>
      </c>
      <c r="R949" s="1294" t="str">
        <f>IF(ISNUMBER(SEARCH(kpi_catalog[[#Headers],[Division]],$Q949)),"Y","N")</f>
        <v>Y</v>
      </c>
      <c r="S949" s="1294" t="str">
        <f>IF(ISNUMBER(SEARCH(kpi_catalog[[#Headers],[Brand]],$Q949)),"Y","N")</f>
        <v>Y</v>
      </c>
      <c r="T949" s="1294" t="str">
        <f>IF(ISNUMBER(SEARCH(kpi_catalog[[#Headers],[Acquisition Period]],$Q949)),"Y","N")</f>
        <v>N</v>
      </c>
      <c r="U949" s="1294" t="str">
        <f>IF(ISNUMBER(SEARCH(kpi_catalog[[#Headers],[Engager Type]],$Q949)),"Y","N")</f>
        <v>N</v>
      </c>
      <c r="V949" s="1294" t="str">
        <f>IF(ISNUMBER(SEARCH(kpi_catalog[[#Headers],[Buyer Type]],$Q949)),"Y","N")</f>
        <v>Y</v>
      </c>
      <c r="W949" s="1294" t="str">
        <f>IF(ISNUMBER(SEARCH(kpi_catalog[[#Headers],[Loyalty Filter]],$Q949)),"Y","N")</f>
        <v>N</v>
      </c>
      <c r="X949" s="1294" t="str">
        <f>IF(ISNUMBER(SEARCH(kpi_catalog[[#Headers],[Channel]],$Q949)),"Y","N")</f>
        <v>N</v>
      </c>
      <c r="Y949" s="1294" t="str">
        <f>IF(ISNUMBER(SEARCH(kpi_catalog[[#Headers],[Campaign ID]],$Q949)),"Y","N")</f>
        <v>N</v>
      </c>
      <c r="Z949" s="1294" t="str">
        <f>IF(ISNUMBER(SEARCH(kpi_catalog[[#Headers],[Channel]],$Q949)),"Y","N")</f>
        <v>N</v>
      </c>
      <c r="AA949" s="1294" t="str">
        <f>IF(ISNUMBER(SEARCH(kpi_catalog[[#Headers],[Campaign ID]],$Q949)),"Y","N")</f>
        <v>N</v>
      </c>
      <c r="AB949" s="1294" t="str">
        <f>IF(ISNUMBER(SEARCH(kpi_catalog[[#Headers],[Campaign Name]],$Q949)),"Y","N")</f>
        <v>N</v>
      </c>
      <c r="AC949" s="1294" t="str">
        <f>IF(ISNUMBER(SEARCH(kpi_catalog[[#Headers],[Touchpoint]],$Q949)),"Y","N")</f>
        <v>N</v>
      </c>
      <c r="AD949" s="1294" t="str">
        <f>IF(ISNUMBER(SEARCH(kpi_catalog[[#Headers],[Campaign type]],$Q949)),"Y","N")</f>
        <v>N</v>
      </c>
      <c r="AE949" s="1294" t="str">
        <f>IF(ISNUMBER(SEARCH(kpi_catalog[[#Headers],[Product franchise]],$Q949)),"Y","N")</f>
        <v>N</v>
      </c>
      <c r="AF949" s="1294" t="str">
        <f>IF(ISNUMBER(SEARCH(kpi_catalog[[#Headers],[Product code]],$Q949)),"Y","N")</f>
        <v>N</v>
      </c>
      <c r="AG949" s="1326" t="s">
        <v>5005</v>
      </c>
      <c r="AH949" s="1296"/>
      <c r="AI949" s="1297"/>
      <c r="AJ949" s="1297"/>
    </row>
    <row r="950" spans="1:36" ht="30" customHeight="1">
      <c r="A950" s="1282">
        <v>948</v>
      </c>
      <c r="B950" s="1283" t="s">
        <v>5732</v>
      </c>
      <c r="C950" s="1296"/>
      <c r="D950" s="1323" t="s">
        <v>6028</v>
      </c>
      <c r="E950" s="1291" t="s">
        <v>5006</v>
      </c>
      <c r="F950" s="1291" t="s">
        <v>5006</v>
      </c>
      <c r="G950" s="1291" t="s">
        <v>3368</v>
      </c>
      <c r="H950" s="1291" t="s">
        <v>4392</v>
      </c>
      <c r="I950" s="1291" t="s">
        <v>70</v>
      </c>
      <c r="J950" s="1318" t="s">
        <v>4969</v>
      </c>
      <c r="K950" s="1291" t="s">
        <v>4346</v>
      </c>
      <c r="L950" s="1292" t="str">
        <f>IF(ISNUMBER(SEARCH(kpi_catalog[[#Headers],[Till Date]],K950)),"Y","N")</f>
        <v>N</v>
      </c>
      <c r="M950" s="1292" t="str">
        <f t="shared" si="25"/>
        <v>Y</v>
      </c>
      <c r="N950" s="1292" t="str">
        <f>IF(ISNUMBER(SEARCH(kpi_catalog[[#Headers],[YTD]],$K950)),"Y","N")</f>
        <v>Y</v>
      </c>
      <c r="O950" s="1292" t="str">
        <f>IF(ISNUMBER(SEARCH(kpi_catalog[[#Headers],[MTD]],$K950)),"Y","N")</f>
        <v>N</v>
      </c>
      <c r="P950" s="1292" t="str">
        <f>IF(ISNUMBER(SEARCH(kpi_catalog[[#Headers],[Selected period]],$K950)),"Y","N")</f>
        <v>N</v>
      </c>
      <c r="Q950" s="1293" t="s">
        <v>4923</v>
      </c>
      <c r="R950" s="1294" t="str">
        <f>IF(ISNUMBER(SEARCH(kpi_catalog[[#Headers],[Division]],$Q950)),"Y","N")</f>
        <v>Y</v>
      </c>
      <c r="S950" s="1294" t="str">
        <f>IF(ISNUMBER(SEARCH(kpi_catalog[[#Headers],[Brand]],$Q950)),"Y","N")</f>
        <v>Y</v>
      </c>
      <c r="T950" s="1294" t="str">
        <f>IF(ISNUMBER(SEARCH(kpi_catalog[[#Headers],[Acquisition Period]],$Q950)),"Y","N")</f>
        <v>N</v>
      </c>
      <c r="U950" s="1294" t="str">
        <f>IF(ISNUMBER(SEARCH(kpi_catalog[[#Headers],[Engager Type]],$Q950)),"Y","N")</f>
        <v>N</v>
      </c>
      <c r="V950" s="1294" t="str">
        <f>IF(ISNUMBER(SEARCH(kpi_catalog[[#Headers],[Buyer Type]],$Q950)),"Y","N")</f>
        <v>Y</v>
      </c>
      <c r="W950" s="1294" t="str">
        <f>IF(ISNUMBER(SEARCH(kpi_catalog[[#Headers],[Loyalty Filter]],$Q950)),"Y","N")</f>
        <v>N</v>
      </c>
      <c r="X950" s="1294" t="str">
        <f>IF(ISNUMBER(SEARCH(kpi_catalog[[#Headers],[Channel]],$Q950)),"Y","N")</f>
        <v>N</v>
      </c>
      <c r="Y950" s="1294" t="str">
        <f>IF(ISNUMBER(SEARCH(kpi_catalog[[#Headers],[Campaign ID]],$Q950)),"Y","N")</f>
        <v>N</v>
      </c>
      <c r="Z950" s="1294" t="str">
        <f>IF(ISNUMBER(SEARCH(kpi_catalog[[#Headers],[Channel]],$Q950)),"Y","N")</f>
        <v>N</v>
      </c>
      <c r="AA950" s="1294" t="str">
        <f>IF(ISNUMBER(SEARCH(kpi_catalog[[#Headers],[Campaign ID]],$Q950)),"Y","N")</f>
        <v>N</v>
      </c>
      <c r="AB950" s="1294" t="str">
        <f>IF(ISNUMBER(SEARCH(kpi_catalog[[#Headers],[Campaign Name]],$Q950)),"Y","N")</f>
        <v>N</v>
      </c>
      <c r="AC950" s="1294" t="str">
        <f>IF(ISNUMBER(SEARCH(kpi_catalog[[#Headers],[Touchpoint]],$Q950)),"Y","N")</f>
        <v>N</v>
      </c>
      <c r="AD950" s="1294" t="str">
        <f>IF(ISNUMBER(SEARCH(kpi_catalog[[#Headers],[Campaign type]],$Q950)),"Y","N")</f>
        <v>N</v>
      </c>
      <c r="AE950" s="1294" t="str">
        <f>IF(ISNUMBER(SEARCH(kpi_catalog[[#Headers],[Product franchise]],$Q950)),"Y","N")</f>
        <v>N</v>
      </c>
      <c r="AF950" s="1294" t="str">
        <f>IF(ISNUMBER(SEARCH(kpi_catalog[[#Headers],[Product code]],$Q950)),"Y","N")</f>
        <v>N</v>
      </c>
      <c r="AG950" s="1326" t="s">
        <v>5007</v>
      </c>
      <c r="AH950" s="1296"/>
      <c r="AI950" s="1297"/>
      <c r="AJ950" s="1297"/>
    </row>
    <row r="951" spans="1:36" ht="30" customHeight="1">
      <c r="A951" s="1282">
        <v>949</v>
      </c>
      <c r="B951" s="1283" t="s">
        <v>5732</v>
      </c>
      <c r="C951" s="1296"/>
      <c r="D951" s="1323" t="s">
        <v>6029</v>
      </c>
      <c r="E951" s="1291" t="s">
        <v>5008</v>
      </c>
      <c r="F951" s="1291" t="s">
        <v>5008</v>
      </c>
      <c r="G951" s="1291" t="s">
        <v>3368</v>
      </c>
      <c r="H951" s="1291" t="s">
        <v>4392</v>
      </c>
      <c r="I951" s="1291" t="s">
        <v>70</v>
      </c>
      <c r="J951" s="1318" t="s">
        <v>4969</v>
      </c>
      <c r="K951" s="1291" t="s">
        <v>4346</v>
      </c>
      <c r="L951" s="1292" t="str">
        <f>IF(ISNUMBER(SEARCH(kpi_catalog[[#Headers],[Till Date]],K951)),"Y","N")</f>
        <v>N</v>
      </c>
      <c r="M951" s="1292" t="str">
        <f t="shared" si="25"/>
        <v>Y</v>
      </c>
      <c r="N951" s="1292" t="str">
        <f>IF(ISNUMBER(SEARCH(kpi_catalog[[#Headers],[YTD]],$K951)),"Y","N")</f>
        <v>Y</v>
      </c>
      <c r="O951" s="1292" t="str">
        <f>IF(ISNUMBER(SEARCH(kpi_catalog[[#Headers],[MTD]],$K951)),"Y","N")</f>
        <v>N</v>
      </c>
      <c r="P951" s="1292" t="str">
        <f>IF(ISNUMBER(SEARCH(kpi_catalog[[#Headers],[Selected period]],$K951)),"Y","N")</f>
        <v>N</v>
      </c>
      <c r="Q951" s="1293" t="s">
        <v>4923</v>
      </c>
      <c r="R951" s="1294" t="str">
        <f>IF(ISNUMBER(SEARCH(kpi_catalog[[#Headers],[Division]],$Q951)),"Y","N")</f>
        <v>Y</v>
      </c>
      <c r="S951" s="1294" t="str">
        <f>IF(ISNUMBER(SEARCH(kpi_catalog[[#Headers],[Brand]],$Q951)),"Y","N")</f>
        <v>Y</v>
      </c>
      <c r="T951" s="1294" t="str">
        <f>IF(ISNUMBER(SEARCH(kpi_catalog[[#Headers],[Acquisition Period]],$Q951)),"Y","N")</f>
        <v>N</v>
      </c>
      <c r="U951" s="1294" t="str">
        <f>IF(ISNUMBER(SEARCH(kpi_catalog[[#Headers],[Engager Type]],$Q951)),"Y","N")</f>
        <v>N</v>
      </c>
      <c r="V951" s="1294" t="str">
        <f>IF(ISNUMBER(SEARCH(kpi_catalog[[#Headers],[Buyer Type]],$Q951)),"Y","N")</f>
        <v>Y</v>
      </c>
      <c r="W951" s="1294" t="str">
        <f>IF(ISNUMBER(SEARCH(kpi_catalog[[#Headers],[Loyalty Filter]],$Q951)),"Y","N")</f>
        <v>N</v>
      </c>
      <c r="X951" s="1294" t="str">
        <f>IF(ISNUMBER(SEARCH(kpi_catalog[[#Headers],[Channel]],$Q951)),"Y","N")</f>
        <v>N</v>
      </c>
      <c r="Y951" s="1294" t="str">
        <f>IF(ISNUMBER(SEARCH(kpi_catalog[[#Headers],[Campaign ID]],$Q951)),"Y","N")</f>
        <v>N</v>
      </c>
      <c r="Z951" s="1294" t="str">
        <f>IF(ISNUMBER(SEARCH(kpi_catalog[[#Headers],[Channel]],$Q951)),"Y","N")</f>
        <v>N</v>
      </c>
      <c r="AA951" s="1294" t="str">
        <f>IF(ISNUMBER(SEARCH(kpi_catalog[[#Headers],[Campaign ID]],$Q951)),"Y","N")</f>
        <v>N</v>
      </c>
      <c r="AB951" s="1294" t="str">
        <f>IF(ISNUMBER(SEARCH(kpi_catalog[[#Headers],[Campaign Name]],$Q951)),"Y","N")</f>
        <v>N</v>
      </c>
      <c r="AC951" s="1294" t="str">
        <f>IF(ISNUMBER(SEARCH(kpi_catalog[[#Headers],[Touchpoint]],$Q951)),"Y","N")</f>
        <v>N</v>
      </c>
      <c r="AD951" s="1294" t="str">
        <f>IF(ISNUMBER(SEARCH(kpi_catalog[[#Headers],[Campaign type]],$Q951)),"Y","N")</f>
        <v>N</v>
      </c>
      <c r="AE951" s="1294" t="str">
        <f>IF(ISNUMBER(SEARCH(kpi_catalog[[#Headers],[Product franchise]],$Q951)),"Y","N")</f>
        <v>N</v>
      </c>
      <c r="AF951" s="1294" t="str">
        <f>IF(ISNUMBER(SEARCH(kpi_catalog[[#Headers],[Product code]],$Q951)),"Y","N")</f>
        <v>N</v>
      </c>
      <c r="AG951" s="1326" t="s">
        <v>5009</v>
      </c>
      <c r="AH951" s="1296"/>
      <c r="AI951" s="1297"/>
      <c r="AJ951" s="1297"/>
    </row>
    <row r="952" spans="1:36" ht="30" customHeight="1">
      <c r="A952" s="1282">
        <v>950</v>
      </c>
      <c r="B952" s="1283" t="s">
        <v>5732</v>
      </c>
      <c r="C952" s="1296"/>
      <c r="D952" s="1343" t="s">
        <v>5762</v>
      </c>
      <c r="E952" s="1291" t="s">
        <v>5010</v>
      </c>
      <c r="F952" s="1291" t="s">
        <v>5010</v>
      </c>
      <c r="G952" s="1291" t="s">
        <v>3368</v>
      </c>
      <c r="H952" s="1291" t="s">
        <v>4392</v>
      </c>
      <c r="I952" s="1291" t="s">
        <v>70</v>
      </c>
      <c r="J952" s="1318" t="s">
        <v>4969</v>
      </c>
      <c r="K952" s="1291" t="s">
        <v>4346</v>
      </c>
      <c r="L952" s="1292" t="str">
        <f>IF(ISNUMBER(SEARCH(kpi_catalog[[#Headers],[Till Date]],K952)),"Y","N")</f>
        <v>N</v>
      </c>
      <c r="M952" s="1292" t="str">
        <f t="shared" si="25"/>
        <v>Y</v>
      </c>
      <c r="N952" s="1292" t="str">
        <f>IF(ISNUMBER(SEARCH(kpi_catalog[[#Headers],[YTD]],$K952)),"Y","N")</f>
        <v>Y</v>
      </c>
      <c r="O952" s="1292" t="str">
        <f>IF(ISNUMBER(SEARCH(kpi_catalog[[#Headers],[MTD]],$K952)),"Y","N")</f>
        <v>N</v>
      </c>
      <c r="P952" s="1292" t="str">
        <f>IF(ISNUMBER(SEARCH(kpi_catalog[[#Headers],[Selected period]],$K952)),"Y","N")</f>
        <v>N</v>
      </c>
      <c r="Q952" s="1293" t="s">
        <v>4923</v>
      </c>
      <c r="R952" s="1294" t="str">
        <f>IF(ISNUMBER(SEARCH(kpi_catalog[[#Headers],[Division]],$Q952)),"Y","N")</f>
        <v>Y</v>
      </c>
      <c r="S952" s="1294" t="str">
        <f>IF(ISNUMBER(SEARCH(kpi_catalog[[#Headers],[Brand]],$Q952)),"Y","N")</f>
        <v>Y</v>
      </c>
      <c r="T952" s="1294" t="str">
        <f>IF(ISNUMBER(SEARCH(kpi_catalog[[#Headers],[Acquisition Period]],$Q952)),"Y","N")</f>
        <v>N</v>
      </c>
      <c r="U952" s="1294" t="str">
        <f>IF(ISNUMBER(SEARCH(kpi_catalog[[#Headers],[Engager Type]],$Q952)),"Y","N")</f>
        <v>N</v>
      </c>
      <c r="V952" s="1294" t="str">
        <f>IF(ISNUMBER(SEARCH(kpi_catalog[[#Headers],[Buyer Type]],$Q952)),"Y","N")</f>
        <v>Y</v>
      </c>
      <c r="W952" s="1294" t="str">
        <f>IF(ISNUMBER(SEARCH(kpi_catalog[[#Headers],[Loyalty Filter]],$Q952)),"Y","N")</f>
        <v>N</v>
      </c>
      <c r="X952" s="1294" t="str">
        <f>IF(ISNUMBER(SEARCH(kpi_catalog[[#Headers],[Channel]],$Q952)),"Y","N")</f>
        <v>N</v>
      </c>
      <c r="Y952" s="1294" t="str">
        <f>IF(ISNUMBER(SEARCH(kpi_catalog[[#Headers],[Campaign ID]],$Q952)),"Y","N")</f>
        <v>N</v>
      </c>
      <c r="Z952" s="1294" t="str">
        <f>IF(ISNUMBER(SEARCH(kpi_catalog[[#Headers],[Channel]],$Q952)),"Y","N")</f>
        <v>N</v>
      </c>
      <c r="AA952" s="1294" t="str">
        <f>IF(ISNUMBER(SEARCH(kpi_catalog[[#Headers],[Campaign ID]],$Q952)),"Y","N")</f>
        <v>N</v>
      </c>
      <c r="AB952" s="1294" t="str">
        <f>IF(ISNUMBER(SEARCH(kpi_catalog[[#Headers],[Campaign Name]],$Q952)),"Y","N")</f>
        <v>N</v>
      </c>
      <c r="AC952" s="1294" t="str">
        <f>IF(ISNUMBER(SEARCH(kpi_catalog[[#Headers],[Touchpoint]],$Q952)),"Y","N")</f>
        <v>N</v>
      </c>
      <c r="AD952" s="1294" t="str">
        <f>IF(ISNUMBER(SEARCH(kpi_catalog[[#Headers],[Campaign type]],$Q952)),"Y","N")</f>
        <v>N</v>
      </c>
      <c r="AE952" s="1294" t="str">
        <f>IF(ISNUMBER(SEARCH(kpi_catalog[[#Headers],[Product franchise]],$Q952)),"Y","N")</f>
        <v>N</v>
      </c>
      <c r="AF952" s="1294" t="str">
        <f>IF(ISNUMBER(SEARCH(kpi_catalog[[#Headers],[Product code]],$Q952)),"Y","N")</f>
        <v>N</v>
      </c>
      <c r="AG952" s="1326" t="s">
        <v>5011</v>
      </c>
      <c r="AH952" s="1296"/>
      <c r="AI952" s="1297"/>
      <c r="AJ952" s="1297"/>
    </row>
    <row r="953" spans="1:36" ht="30" customHeight="1">
      <c r="A953" s="1282">
        <v>951</v>
      </c>
      <c r="B953" s="1283" t="s">
        <v>5732</v>
      </c>
      <c r="C953" s="1309"/>
      <c r="D953" s="1332" t="s">
        <v>5770</v>
      </c>
      <c r="E953" s="1301" t="s">
        <v>5012</v>
      </c>
      <c r="F953" s="1301" t="s">
        <v>5012</v>
      </c>
      <c r="G953" s="1301" t="s">
        <v>3368</v>
      </c>
      <c r="H953" s="1301" t="s">
        <v>4392</v>
      </c>
      <c r="I953" s="1301" t="s">
        <v>70</v>
      </c>
      <c r="J953" s="1333" t="s">
        <v>4969</v>
      </c>
      <c r="K953" s="1301" t="s">
        <v>4346</v>
      </c>
      <c r="L953" s="1304" t="str">
        <f>IF(ISNUMBER(SEARCH(kpi_catalog[[#Headers],[Till Date]],K953)),"Y","N")</f>
        <v>N</v>
      </c>
      <c r="M953" s="1304" t="str">
        <f t="shared" si="25"/>
        <v>Y</v>
      </c>
      <c r="N953" s="1304" t="str">
        <f>IF(ISNUMBER(SEARCH(kpi_catalog[[#Headers],[YTD]],$K953)),"Y","N")</f>
        <v>Y</v>
      </c>
      <c r="O953" s="1304" t="str">
        <f>IF(ISNUMBER(SEARCH(kpi_catalog[[#Headers],[MTD]],$K953)),"Y","N")</f>
        <v>N</v>
      </c>
      <c r="P953" s="1304" t="str">
        <f>IF(ISNUMBER(SEARCH(kpi_catalog[[#Headers],[Selected period]],$K953)),"Y","N")</f>
        <v>N</v>
      </c>
      <c r="Q953" s="1305" t="s">
        <v>4923</v>
      </c>
      <c r="R953" s="1307" t="str">
        <f>IF(ISNUMBER(SEARCH(kpi_catalog[[#Headers],[Division]],$Q953)),"Y","N")</f>
        <v>Y</v>
      </c>
      <c r="S953" s="1307" t="str">
        <f>IF(ISNUMBER(SEARCH(kpi_catalog[[#Headers],[Brand]],$Q953)),"Y","N")</f>
        <v>Y</v>
      </c>
      <c r="T953" s="1307" t="str">
        <f>IF(ISNUMBER(SEARCH(kpi_catalog[[#Headers],[Acquisition Period]],$Q953)),"Y","N")</f>
        <v>N</v>
      </c>
      <c r="U953" s="1307" t="str">
        <f>IF(ISNUMBER(SEARCH(kpi_catalog[[#Headers],[Engager Type]],$Q953)),"Y","N")</f>
        <v>N</v>
      </c>
      <c r="V953" s="1307" t="str">
        <f>IF(ISNUMBER(SEARCH(kpi_catalog[[#Headers],[Buyer Type]],$Q953)),"Y","N")</f>
        <v>Y</v>
      </c>
      <c r="W953" s="1307" t="str">
        <f>IF(ISNUMBER(SEARCH(kpi_catalog[[#Headers],[Loyalty Filter]],$Q953)),"Y","N")</f>
        <v>N</v>
      </c>
      <c r="X953" s="1307" t="str">
        <f>IF(ISNUMBER(SEARCH(kpi_catalog[[#Headers],[Channel]],$Q953)),"Y","N")</f>
        <v>N</v>
      </c>
      <c r="Y953" s="1307" t="str">
        <f>IF(ISNUMBER(SEARCH(kpi_catalog[[#Headers],[Campaign ID]],$Q953)),"Y","N")</f>
        <v>N</v>
      </c>
      <c r="Z953" s="1307" t="str">
        <f>IF(ISNUMBER(SEARCH(kpi_catalog[[#Headers],[Channel]],$Q953)),"Y","N")</f>
        <v>N</v>
      </c>
      <c r="AA953" s="1307" t="str">
        <f>IF(ISNUMBER(SEARCH(kpi_catalog[[#Headers],[Campaign ID]],$Q953)),"Y","N")</f>
        <v>N</v>
      </c>
      <c r="AB953" s="1307" t="str">
        <f>IF(ISNUMBER(SEARCH(kpi_catalog[[#Headers],[Campaign Name]],$Q953)),"Y","N")</f>
        <v>N</v>
      </c>
      <c r="AC953" s="1307" t="str">
        <f>IF(ISNUMBER(SEARCH(kpi_catalog[[#Headers],[Touchpoint]],$Q953)),"Y","N")</f>
        <v>N</v>
      </c>
      <c r="AD953" s="1307" t="str">
        <f>IF(ISNUMBER(SEARCH(kpi_catalog[[#Headers],[Campaign type]],$Q953)),"Y","N")</f>
        <v>N</v>
      </c>
      <c r="AE953" s="1307" t="str">
        <f>IF(ISNUMBER(SEARCH(kpi_catalog[[#Headers],[Product franchise]],$Q953)),"Y","N")</f>
        <v>N</v>
      </c>
      <c r="AF953" s="1307" t="str">
        <f>IF(ISNUMBER(SEARCH(kpi_catalog[[#Headers],[Product code]],$Q953)),"Y","N")</f>
        <v>N</v>
      </c>
      <c r="AG953" s="1334" t="s">
        <v>4973</v>
      </c>
      <c r="AH953" s="1309"/>
      <c r="AI953" s="1310"/>
      <c r="AJ953" s="1310"/>
    </row>
    <row r="954" spans="1:36" s="1395" customFormat="1" ht="30" customHeight="1">
      <c r="A954" s="1387">
        <v>952</v>
      </c>
      <c r="B954" s="1397" t="s">
        <v>6030</v>
      </c>
      <c r="C954" s="1389"/>
      <c r="D954" s="1390"/>
      <c r="E954" s="1390"/>
      <c r="F954" s="1387"/>
      <c r="G954" s="1387"/>
      <c r="H954" s="1387"/>
      <c r="I954" s="1387" t="s">
        <v>70</v>
      </c>
      <c r="J954" s="1387" t="s">
        <v>6031</v>
      </c>
      <c r="K954" s="1387"/>
      <c r="L954" s="1391" t="str">
        <f>IF(ISNUMBER(SEARCH(kpi_catalog[[#Headers],[Till Date]],K954)),"Y","N")</f>
        <v>N</v>
      </c>
      <c r="M954" s="1391" t="str">
        <f t="shared" si="25"/>
        <v>N</v>
      </c>
      <c r="N954" s="1391" t="str">
        <f>IF(ISNUMBER(SEARCH(kpi_catalog[[#Headers],[YTD]],$K954)),"Y","N")</f>
        <v>N</v>
      </c>
      <c r="O954" s="1391" t="str">
        <f>IF(ISNUMBER(SEARCH("MTD",K954)),"Y","N")</f>
        <v>N</v>
      </c>
      <c r="P954" s="1391" t="str">
        <f>IF(ISNUMBER(SEARCH("Selected date",K954)),"Y","N")</f>
        <v>N</v>
      </c>
      <c r="Q954" s="1392"/>
      <c r="R954" s="1393" t="str">
        <f>IF(ISNUMBER(SEARCH(kpi_catalog[[#Headers],[Division]],$Q954)),"Y","N")</f>
        <v>N</v>
      </c>
      <c r="S954" s="1393"/>
      <c r="T954" s="1393"/>
      <c r="U954" s="1393"/>
      <c r="V954" s="1393"/>
      <c r="W954" s="1393"/>
      <c r="X954" s="1392"/>
      <c r="Y954" s="1392"/>
      <c r="Z954" s="1392"/>
      <c r="AA954" s="1392"/>
      <c r="AB954" s="1393"/>
      <c r="AC954" s="1393"/>
      <c r="AD954" s="1393"/>
      <c r="AE954" s="1393"/>
      <c r="AF954" s="1393"/>
      <c r="AG954" s="1394"/>
      <c r="AH954" s="1389"/>
      <c r="AI954" s="1391"/>
      <c r="AJ954" s="1391"/>
    </row>
    <row r="955" spans="1:36" ht="30" customHeight="1">
      <c r="A955" s="1282">
        <v>953</v>
      </c>
      <c r="B955" s="1283" t="s">
        <v>5732</v>
      </c>
      <c r="C955" s="1289"/>
      <c r="D955" s="1343" t="s">
        <v>6032</v>
      </c>
      <c r="E955" s="1284" t="s">
        <v>6033</v>
      </c>
      <c r="F955" s="1284" t="s">
        <v>6033</v>
      </c>
      <c r="G955" s="1284" t="s">
        <v>4339</v>
      </c>
      <c r="H955" s="1284" t="s">
        <v>4413</v>
      </c>
      <c r="I955" s="1284" t="s">
        <v>70</v>
      </c>
      <c r="J955" s="1316" t="s">
        <v>6031</v>
      </c>
      <c r="K955" s="1284" t="s">
        <v>4346</v>
      </c>
      <c r="L955" s="1285" t="str">
        <f>IF(ISNUMBER(SEARCH(kpi_catalog[[#Headers],[Till Date]],K955)),"Y","N")</f>
        <v>N</v>
      </c>
      <c r="M955" s="1285" t="str">
        <f t="shared" si="25"/>
        <v>Y</v>
      </c>
      <c r="N955" s="1285" t="str">
        <f>IF(ISNUMBER(SEARCH(kpi_catalog[[#Headers],[YTD]],$K955)),"Y","N")</f>
        <v>Y</v>
      </c>
      <c r="O955" s="1285" t="str">
        <f>IF(ISNUMBER(SEARCH(kpi_catalog[[#Headers],[MTD]],$K955)),"Y","N")</f>
        <v>N</v>
      </c>
      <c r="P955" s="1285" t="str">
        <f>IF(ISNUMBER(SEARCH(kpi_catalog[[#Headers],[Selected period]],$K955)),"Y","N")</f>
        <v>N</v>
      </c>
      <c r="Q955" s="1286" t="s">
        <v>4923</v>
      </c>
      <c r="R955" s="1287" t="str">
        <f>IF(ISNUMBER(SEARCH(kpi_catalog[[#Headers],[Division]],$Q955)),"Y","N")</f>
        <v>Y</v>
      </c>
      <c r="S955" s="1287" t="str">
        <f>IF(ISNUMBER(SEARCH(kpi_catalog[[#Headers],[Brand]],$Q955)),"Y","N")</f>
        <v>Y</v>
      </c>
      <c r="T955" s="1287" t="str">
        <f>IF(ISNUMBER(SEARCH(kpi_catalog[[#Headers],[Acquisition Period]],$Q955)),"Y","N")</f>
        <v>N</v>
      </c>
      <c r="U955" s="1287" t="str">
        <f>IF(ISNUMBER(SEARCH(kpi_catalog[[#Headers],[Engager Type]],$Q955)),"Y","N")</f>
        <v>N</v>
      </c>
      <c r="V955" s="1287" t="str">
        <f>IF(ISNUMBER(SEARCH(kpi_catalog[[#Headers],[Buyer Type]],$Q955)),"Y","N")</f>
        <v>Y</v>
      </c>
      <c r="W955" s="1287" t="str">
        <f>IF(ISNUMBER(SEARCH(kpi_catalog[[#Headers],[Loyalty Filter]],$Q955)),"Y","N")</f>
        <v>N</v>
      </c>
      <c r="X955" s="1287" t="str">
        <f>IF(ISNUMBER(SEARCH(kpi_catalog[[#Headers],[Channel]],$Q955)),"Y","N")</f>
        <v>N</v>
      </c>
      <c r="Y955" s="1287" t="str">
        <f>IF(ISNUMBER(SEARCH(kpi_catalog[[#Headers],[Campaign ID]],$Q955)),"Y","N")</f>
        <v>N</v>
      </c>
      <c r="Z955" s="1287" t="str">
        <f>IF(ISNUMBER(SEARCH(kpi_catalog[[#Headers],[Channel]],$Q955)),"Y","N")</f>
        <v>N</v>
      </c>
      <c r="AA955" s="1287" t="str">
        <f>IF(ISNUMBER(SEARCH(kpi_catalog[[#Headers],[Campaign ID]],$Q955)),"Y","N")</f>
        <v>N</v>
      </c>
      <c r="AB955" s="1287" t="str">
        <f>IF(ISNUMBER(SEARCH(kpi_catalog[[#Headers],[Campaign Name]],$Q955)),"Y","N")</f>
        <v>N</v>
      </c>
      <c r="AC955" s="1287" t="str">
        <f>IF(ISNUMBER(SEARCH(kpi_catalog[[#Headers],[Touchpoint]],$Q955)),"Y","N")</f>
        <v>N</v>
      </c>
      <c r="AD955" s="1287" t="str">
        <f>IF(ISNUMBER(SEARCH(kpi_catalog[[#Headers],[Campaign type]],$Q955)),"Y","N")</f>
        <v>N</v>
      </c>
      <c r="AE955" s="1287" t="str">
        <f>IF(ISNUMBER(SEARCH(kpi_catalog[[#Headers],[Product franchise]],$Q955)),"Y","N")</f>
        <v>N</v>
      </c>
      <c r="AF955" s="1287" t="str">
        <f>IF(ISNUMBER(SEARCH(kpi_catalog[[#Headers],[Product code]],$Q955)),"Y","N")</f>
        <v>N</v>
      </c>
      <c r="AG955" s="1325" t="s">
        <v>5015</v>
      </c>
      <c r="AH955" s="1289"/>
      <c r="AI955" s="1290"/>
      <c r="AJ955" s="1290"/>
    </row>
    <row r="956" spans="1:36" ht="30" customHeight="1">
      <c r="A956" s="1282">
        <v>954</v>
      </c>
      <c r="B956" s="1283" t="s">
        <v>5732</v>
      </c>
      <c r="C956" s="1296"/>
      <c r="D956" s="1323" t="s">
        <v>5733</v>
      </c>
      <c r="E956" s="1291" t="s">
        <v>6034</v>
      </c>
      <c r="F956" s="1291" t="s">
        <v>6034</v>
      </c>
      <c r="G956" s="1291" t="s">
        <v>4339</v>
      </c>
      <c r="H956" s="1291" t="s">
        <v>4413</v>
      </c>
      <c r="I956" s="1291" t="s">
        <v>70</v>
      </c>
      <c r="J956" s="1318" t="s">
        <v>6031</v>
      </c>
      <c r="K956" s="1291" t="s">
        <v>4346</v>
      </c>
      <c r="L956" s="1292" t="str">
        <f>IF(ISNUMBER(SEARCH(kpi_catalog[[#Headers],[Till Date]],K956)),"Y","N")</f>
        <v>N</v>
      </c>
      <c r="M956" s="1292" t="str">
        <f t="shared" si="25"/>
        <v>Y</v>
      </c>
      <c r="N956" s="1292" t="str">
        <f>IF(ISNUMBER(SEARCH(kpi_catalog[[#Headers],[YTD]],$K956)),"Y","N")</f>
        <v>Y</v>
      </c>
      <c r="O956" s="1292" t="str">
        <f>IF(ISNUMBER(SEARCH(kpi_catalog[[#Headers],[MTD]],$K956)),"Y","N")</f>
        <v>N</v>
      </c>
      <c r="P956" s="1292" t="str">
        <f>IF(ISNUMBER(SEARCH(kpi_catalog[[#Headers],[Selected period]],$K956)),"Y","N")</f>
        <v>N</v>
      </c>
      <c r="Q956" s="1293" t="s">
        <v>4923</v>
      </c>
      <c r="R956" s="1294" t="str">
        <f>IF(ISNUMBER(SEARCH(kpi_catalog[[#Headers],[Division]],$Q956)),"Y","N")</f>
        <v>Y</v>
      </c>
      <c r="S956" s="1294" t="str">
        <f>IF(ISNUMBER(SEARCH(kpi_catalog[[#Headers],[Brand]],$Q956)),"Y","N")</f>
        <v>Y</v>
      </c>
      <c r="T956" s="1294" t="str">
        <f>IF(ISNUMBER(SEARCH(kpi_catalog[[#Headers],[Acquisition Period]],$Q956)),"Y","N")</f>
        <v>N</v>
      </c>
      <c r="U956" s="1294" t="str">
        <f>IF(ISNUMBER(SEARCH(kpi_catalog[[#Headers],[Engager Type]],$Q956)),"Y","N")</f>
        <v>N</v>
      </c>
      <c r="V956" s="1294" t="str">
        <f>IF(ISNUMBER(SEARCH(kpi_catalog[[#Headers],[Buyer Type]],$Q956)),"Y","N")</f>
        <v>Y</v>
      </c>
      <c r="W956" s="1294" t="str">
        <f>IF(ISNUMBER(SEARCH(kpi_catalog[[#Headers],[Loyalty Filter]],$Q956)),"Y","N")</f>
        <v>N</v>
      </c>
      <c r="X956" s="1294" t="str">
        <f>IF(ISNUMBER(SEARCH(kpi_catalog[[#Headers],[Channel]],$Q956)),"Y","N")</f>
        <v>N</v>
      </c>
      <c r="Y956" s="1294" t="str">
        <f>IF(ISNUMBER(SEARCH(kpi_catalog[[#Headers],[Campaign ID]],$Q956)),"Y","N")</f>
        <v>N</v>
      </c>
      <c r="Z956" s="1294" t="str">
        <f>IF(ISNUMBER(SEARCH(kpi_catalog[[#Headers],[Channel]],$Q956)),"Y","N")</f>
        <v>N</v>
      </c>
      <c r="AA956" s="1294" t="str">
        <f>IF(ISNUMBER(SEARCH(kpi_catalog[[#Headers],[Campaign ID]],$Q956)),"Y","N")</f>
        <v>N</v>
      </c>
      <c r="AB956" s="1294" t="str">
        <f>IF(ISNUMBER(SEARCH(kpi_catalog[[#Headers],[Campaign Name]],$Q956)),"Y","N")</f>
        <v>N</v>
      </c>
      <c r="AC956" s="1294" t="str">
        <f>IF(ISNUMBER(SEARCH(kpi_catalog[[#Headers],[Touchpoint]],$Q956)),"Y","N")</f>
        <v>N</v>
      </c>
      <c r="AD956" s="1294" t="str">
        <f>IF(ISNUMBER(SEARCH(kpi_catalog[[#Headers],[Campaign type]],$Q956)),"Y","N")</f>
        <v>N</v>
      </c>
      <c r="AE956" s="1294" t="str">
        <f>IF(ISNUMBER(SEARCH(kpi_catalog[[#Headers],[Product franchise]],$Q956)),"Y","N")</f>
        <v>N</v>
      </c>
      <c r="AF956" s="1294" t="str">
        <f>IF(ISNUMBER(SEARCH(kpi_catalog[[#Headers],[Product code]],$Q956)),"Y","N")</f>
        <v>N</v>
      </c>
      <c r="AG956" s="1320" t="s">
        <v>5017</v>
      </c>
      <c r="AH956" s="1296"/>
      <c r="AI956" s="1297"/>
      <c r="AJ956" s="1297"/>
    </row>
    <row r="957" spans="1:36" ht="30" customHeight="1">
      <c r="A957" s="1282">
        <v>955</v>
      </c>
      <c r="B957" s="1283" t="s">
        <v>5732</v>
      </c>
      <c r="C957" s="1296"/>
      <c r="D957" s="1323" t="s">
        <v>4443</v>
      </c>
      <c r="E957" s="1291" t="s">
        <v>6035</v>
      </c>
      <c r="F957" s="1291" t="s">
        <v>6035</v>
      </c>
      <c r="G957" s="1291" t="s">
        <v>3368</v>
      </c>
      <c r="H957" s="1291" t="s">
        <v>4413</v>
      </c>
      <c r="I957" s="1291" t="s">
        <v>70</v>
      </c>
      <c r="J957" s="1318" t="s">
        <v>6031</v>
      </c>
      <c r="K957" s="1291" t="s">
        <v>4346</v>
      </c>
      <c r="L957" s="1292" t="str">
        <f>IF(ISNUMBER(SEARCH(kpi_catalog[[#Headers],[Till Date]],K957)),"Y","N")</f>
        <v>N</v>
      </c>
      <c r="M957" s="1292" t="str">
        <f t="shared" si="25"/>
        <v>Y</v>
      </c>
      <c r="N957" s="1292" t="str">
        <f>IF(ISNUMBER(SEARCH(kpi_catalog[[#Headers],[YTD]],$K957)),"Y","N")</f>
        <v>Y</v>
      </c>
      <c r="O957" s="1292" t="str">
        <f>IF(ISNUMBER(SEARCH(kpi_catalog[[#Headers],[MTD]],$K957)),"Y","N")</f>
        <v>N</v>
      </c>
      <c r="P957" s="1292" t="str">
        <f>IF(ISNUMBER(SEARCH(kpi_catalog[[#Headers],[Selected period]],$K957)),"Y","N")</f>
        <v>N</v>
      </c>
      <c r="Q957" s="1293" t="s">
        <v>4923</v>
      </c>
      <c r="R957" s="1294" t="str">
        <f>IF(ISNUMBER(SEARCH(kpi_catalog[[#Headers],[Division]],$Q957)),"Y","N")</f>
        <v>Y</v>
      </c>
      <c r="S957" s="1294" t="str">
        <f>IF(ISNUMBER(SEARCH(kpi_catalog[[#Headers],[Brand]],$Q957)),"Y","N")</f>
        <v>Y</v>
      </c>
      <c r="T957" s="1294" t="str">
        <f>IF(ISNUMBER(SEARCH(kpi_catalog[[#Headers],[Acquisition Period]],$Q957)),"Y","N")</f>
        <v>N</v>
      </c>
      <c r="U957" s="1294" t="str">
        <f>IF(ISNUMBER(SEARCH(kpi_catalog[[#Headers],[Engager Type]],$Q957)),"Y","N")</f>
        <v>N</v>
      </c>
      <c r="V957" s="1294" t="str">
        <f>IF(ISNUMBER(SEARCH(kpi_catalog[[#Headers],[Buyer Type]],$Q957)),"Y","N")</f>
        <v>Y</v>
      </c>
      <c r="W957" s="1294" t="str">
        <f>IF(ISNUMBER(SEARCH(kpi_catalog[[#Headers],[Loyalty Filter]],$Q957)),"Y","N")</f>
        <v>N</v>
      </c>
      <c r="X957" s="1294" t="str">
        <f>IF(ISNUMBER(SEARCH(kpi_catalog[[#Headers],[Channel]],$Q957)),"Y","N")</f>
        <v>N</v>
      </c>
      <c r="Y957" s="1294" t="str">
        <f>IF(ISNUMBER(SEARCH(kpi_catalog[[#Headers],[Campaign ID]],$Q957)),"Y","N")</f>
        <v>N</v>
      </c>
      <c r="Z957" s="1294" t="str">
        <f>IF(ISNUMBER(SEARCH(kpi_catalog[[#Headers],[Channel]],$Q957)),"Y","N")</f>
        <v>N</v>
      </c>
      <c r="AA957" s="1294" t="str">
        <f>IF(ISNUMBER(SEARCH(kpi_catalog[[#Headers],[Campaign ID]],$Q957)),"Y","N")</f>
        <v>N</v>
      </c>
      <c r="AB957" s="1294" t="str">
        <f>IF(ISNUMBER(SEARCH(kpi_catalog[[#Headers],[Campaign Name]],$Q957)),"Y","N")</f>
        <v>N</v>
      </c>
      <c r="AC957" s="1294" t="str">
        <f>IF(ISNUMBER(SEARCH(kpi_catalog[[#Headers],[Touchpoint]],$Q957)),"Y","N")</f>
        <v>N</v>
      </c>
      <c r="AD957" s="1294" t="str">
        <f>IF(ISNUMBER(SEARCH(kpi_catalog[[#Headers],[Campaign type]],$Q957)),"Y","N")</f>
        <v>N</v>
      </c>
      <c r="AE957" s="1294" t="str">
        <f>IF(ISNUMBER(SEARCH(kpi_catalog[[#Headers],[Product franchise]],$Q957)),"Y","N")</f>
        <v>N</v>
      </c>
      <c r="AF957" s="1294" t="str">
        <f>IF(ISNUMBER(SEARCH(kpi_catalog[[#Headers],[Product code]],$Q957)),"Y","N")</f>
        <v>N</v>
      </c>
      <c r="AG957" s="1320" t="s">
        <v>5019</v>
      </c>
      <c r="AH957" s="1296"/>
      <c r="AI957" s="1297"/>
      <c r="AJ957" s="1297"/>
    </row>
    <row r="958" spans="1:36" ht="30" customHeight="1">
      <c r="A958" s="1282">
        <v>956</v>
      </c>
      <c r="B958" s="1283" t="s">
        <v>5732</v>
      </c>
      <c r="C958" s="1296"/>
      <c r="D958" s="1323" t="s">
        <v>4447</v>
      </c>
      <c r="E958" s="1291" t="s">
        <v>4979</v>
      </c>
      <c r="F958" s="1291" t="s">
        <v>4979</v>
      </c>
      <c r="G958" s="1291" t="s">
        <v>3368</v>
      </c>
      <c r="H958" s="1291" t="s">
        <v>4413</v>
      </c>
      <c r="I958" s="1291" t="s">
        <v>70</v>
      </c>
      <c r="J958" s="1318" t="s">
        <v>6031</v>
      </c>
      <c r="K958" s="1291" t="s">
        <v>4346</v>
      </c>
      <c r="L958" s="1292" t="str">
        <f>IF(ISNUMBER(SEARCH(kpi_catalog[[#Headers],[Till Date]],K958)),"Y","N")</f>
        <v>N</v>
      </c>
      <c r="M958" s="1292" t="str">
        <f t="shared" si="25"/>
        <v>Y</v>
      </c>
      <c r="N958" s="1292" t="str">
        <f>IF(ISNUMBER(SEARCH(kpi_catalog[[#Headers],[YTD]],$K958)),"Y","N")</f>
        <v>Y</v>
      </c>
      <c r="O958" s="1292" t="str">
        <f>IF(ISNUMBER(SEARCH(kpi_catalog[[#Headers],[MTD]],$K958)),"Y","N")</f>
        <v>N</v>
      </c>
      <c r="P958" s="1292" t="str">
        <f>IF(ISNUMBER(SEARCH(kpi_catalog[[#Headers],[Selected period]],$K958)),"Y","N")</f>
        <v>N</v>
      </c>
      <c r="Q958" s="1293" t="s">
        <v>4923</v>
      </c>
      <c r="R958" s="1294" t="str">
        <f>IF(ISNUMBER(SEARCH(kpi_catalog[[#Headers],[Division]],$Q958)),"Y","N")</f>
        <v>Y</v>
      </c>
      <c r="S958" s="1294" t="str">
        <f>IF(ISNUMBER(SEARCH(kpi_catalog[[#Headers],[Brand]],$Q958)),"Y","N")</f>
        <v>Y</v>
      </c>
      <c r="T958" s="1294" t="str">
        <f>IF(ISNUMBER(SEARCH(kpi_catalog[[#Headers],[Acquisition Period]],$Q958)),"Y","N")</f>
        <v>N</v>
      </c>
      <c r="U958" s="1294" t="str">
        <f>IF(ISNUMBER(SEARCH(kpi_catalog[[#Headers],[Engager Type]],$Q958)),"Y","N")</f>
        <v>N</v>
      </c>
      <c r="V958" s="1294" t="str">
        <f>IF(ISNUMBER(SEARCH(kpi_catalog[[#Headers],[Buyer Type]],$Q958)),"Y","N")</f>
        <v>Y</v>
      </c>
      <c r="W958" s="1294" t="str">
        <f>IF(ISNUMBER(SEARCH(kpi_catalog[[#Headers],[Loyalty Filter]],$Q958)),"Y","N")</f>
        <v>N</v>
      </c>
      <c r="X958" s="1294" t="str">
        <f>IF(ISNUMBER(SEARCH(kpi_catalog[[#Headers],[Channel]],$Q958)),"Y","N")</f>
        <v>N</v>
      </c>
      <c r="Y958" s="1294" t="str">
        <f>IF(ISNUMBER(SEARCH(kpi_catalog[[#Headers],[Campaign ID]],$Q958)),"Y","N")</f>
        <v>N</v>
      </c>
      <c r="Z958" s="1294" t="str">
        <f>IF(ISNUMBER(SEARCH(kpi_catalog[[#Headers],[Channel]],$Q958)),"Y","N")</f>
        <v>N</v>
      </c>
      <c r="AA958" s="1294" t="str">
        <f>IF(ISNUMBER(SEARCH(kpi_catalog[[#Headers],[Campaign ID]],$Q958)),"Y","N")</f>
        <v>N</v>
      </c>
      <c r="AB958" s="1294" t="str">
        <f>IF(ISNUMBER(SEARCH(kpi_catalog[[#Headers],[Campaign Name]],$Q958)),"Y","N")</f>
        <v>N</v>
      </c>
      <c r="AC958" s="1294" t="str">
        <f>IF(ISNUMBER(SEARCH(kpi_catalog[[#Headers],[Touchpoint]],$Q958)),"Y","N")</f>
        <v>N</v>
      </c>
      <c r="AD958" s="1294" t="str">
        <f>IF(ISNUMBER(SEARCH(kpi_catalog[[#Headers],[Campaign type]],$Q958)),"Y","N")</f>
        <v>N</v>
      </c>
      <c r="AE958" s="1294" t="str">
        <f>IF(ISNUMBER(SEARCH(kpi_catalog[[#Headers],[Product franchise]],$Q958)),"Y","N")</f>
        <v>N</v>
      </c>
      <c r="AF958" s="1294" t="str">
        <f>IF(ISNUMBER(SEARCH(kpi_catalog[[#Headers],[Product code]],$Q958)),"Y","N")</f>
        <v>N</v>
      </c>
      <c r="AG958" s="1320" t="s">
        <v>5020</v>
      </c>
      <c r="AH958" s="1296"/>
      <c r="AI958" s="1297"/>
      <c r="AJ958" s="1297"/>
    </row>
    <row r="959" spans="1:36" ht="30" customHeight="1">
      <c r="A959" s="1282">
        <v>957</v>
      </c>
      <c r="B959" s="1283" t="s">
        <v>5732</v>
      </c>
      <c r="C959" s="1296"/>
      <c r="D959" s="1323" t="s">
        <v>5021</v>
      </c>
      <c r="E959" s="1291" t="s">
        <v>6036</v>
      </c>
      <c r="F959" s="1291" t="s">
        <v>6036</v>
      </c>
      <c r="G959" s="1291" t="s">
        <v>3368</v>
      </c>
      <c r="H959" s="1291" t="s">
        <v>4413</v>
      </c>
      <c r="I959" s="1291" t="s">
        <v>70</v>
      </c>
      <c r="J959" s="1318" t="s">
        <v>6031</v>
      </c>
      <c r="K959" s="1291" t="s">
        <v>4346</v>
      </c>
      <c r="L959" s="1292" t="str">
        <f>IF(ISNUMBER(SEARCH(kpi_catalog[[#Headers],[Till Date]],K959)),"Y","N")</f>
        <v>N</v>
      </c>
      <c r="M959" s="1292" t="str">
        <f t="shared" si="25"/>
        <v>Y</v>
      </c>
      <c r="N959" s="1292" t="str">
        <f>IF(ISNUMBER(SEARCH(kpi_catalog[[#Headers],[YTD]],$K959)),"Y","N")</f>
        <v>Y</v>
      </c>
      <c r="O959" s="1292" t="str">
        <f>IF(ISNUMBER(SEARCH(kpi_catalog[[#Headers],[MTD]],$K959)),"Y","N")</f>
        <v>N</v>
      </c>
      <c r="P959" s="1292" t="str">
        <f>IF(ISNUMBER(SEARCH(kpi_catalog[[#Headers],[Selected period]],$K959)),"Y","N")</f>
        <v>N</v>
      </c>
      <c r="Q959" s="1293" t="s">
        <v>4923</v>
      </c>
      <c r="R959" s="1294" t="str">
        <f>IF(ISNUMBER(SEARCH(kpi_catalog[[#Headers],[Division]],$Q959)),"Y","N")</f>
        <v>Y</v>
      </c>
      <c r="S959" s="1294" t="str">
        <f>IF(ISNUMBER(SEARCH(kpi_catalog[[#Headers],[Brand]],$Q959)),"Y","N")</f>
        <v>Y</v>
      </c>
      <c r="T959" s="1294" t="str">
        <f>IF(ISNUMBER(SEARCH(kpi_catalog[[#Headers],[Acquisition Period]],$Q959)),"Y","N")</f>
        <v>N</v>
      </c>
      <c r="U959" s="1294" t="str">
        <f>IF(ISNUMBER(SEARCH(kpi_catalog[[#Headers],[Engager Type]],$Q959)),"Y","N")</f>
        <v>N</v>
      </c>
      <c r="V959" s="1294" t="str">
        <f>IF(ISNUMBER(SEARCH(kpi_catalog[[#Headers],[Buyer Type]],$Q959)),"Y","N")</f>
        <v>Y</v>
      </c>
      <c r="W959" s="1294" t="str">
        <f>IF(ISNUMBER(SEARCH(kpi_catalog[[#Headers],[Loyalty Filter]],$Q959)),"Y","N")</f>
        <v>N</v>
      </c>
      <c r="X959" s="1294" t="str">
        <f>IF(ISNUMBER(SEARCH(kpi_catalog[[#Headers],[Channel]],$Q959)),"Y","N")</f>
        <v>N</v>
      </c>
      <c r="Y959" s="1294" t="str">
        <f>IF(ISNUMBER(SEARCH(kpi_catalog[[#Headers],[Campaign ID]],$Q959)),"Y","N")</f>
        <v>N</v>
      </c>
      <c r="Z959" s="1294" t="str">
        <f>IF(ISNUMBER(SEARCH(kpi_catalog[[#Headers],[Channel]],$Q959)),"Y","N")</f>
        <v>N</v>
      </c>
      <c r="AA959" s="1294" t="str">
        <f>IF(ISNUMBER(SEARCH(kpi_catalog[[#Headers],[Campaign ID]],$Q959)),"Y","N")</f>
        <v>N</v>
      </c>
      <c r="AB959" s="1294" t="str">
        <f>IF(ISNUMBER(SEARCH(kpi_catalog[[#Headers],[Campaign Name]],$Q959)),"Y","N")</f>
        <v>N</v>
      </c>
      <c r="AC959" s="1294" t="str">
        <f>IF(ISNUMBER(SEARCH(kpi_catalog[[#Headers],[Touchpoint]],$Q959)),"Y","N")</f>
        <v>N</v>
      </c>
      <c r="AD959" s="1294" t="str">
        <f>IF(ISNUMBER(SEARCH(kpi_catalog[[#Headers],[Campaign type]],$Q959)),"Y","N")</f>
        <v>N</v>
      </c>
      <c r="AE959" s="1294" t="str">
        <f>IF(ISNUMBER(SEARCH(kpi_catalog[[#Headers],[Product franchise]],$Q959)),"Y","N")</f>
        <v>N</v>
      </c>
      <c r="AF959" s="1294" t="str">
        <f>IF(ISNUMBER(SEARCH(kpi_catalog[[#Headers],[Product code]],$Q959)),"Y","N")</f>
        <v>N</v>
      </c>
      <c r="AG959" s="1320"/>
      <c r="AH959" s="1296"/>
      <c r="AI959" s="1297"/>
      <c r="AJ959" s="1297"/>
    </row>
    <row r="960" spans="1:36" ht="30" customHeight="1">
      <c r="A960" s="1282">
        <v>958</v>
      </c>
      <c r="B960" s="1283" t="s">
        <v>5732</v>
      </c>
      <c r="C960" s="1296"/>
      <c r="D960" s="1323" t="s">
        <v>5022</v>
      </c>
      <c r="E960" s="1291" t="s">
        <v>6037</v>
      </c>
      <c r="F960" s="1291" t="s">
        <v>6037</v>
      </c>
      <c r="G960" s="1291" t="s">
        <v>3368</v>
      </c>
      <c r="H960" s="1291" t="s">
        <v>4413</v>
      </c>
      <c r="I960" s="1291" t="s">
        <v>70</v>
      </c>
      <c r="J960" s="1318" t="s">
        <v>6031</v>
      </c>
      <c r="K960" s="1291" t="s">
        <v>4346</v>
      </c>
      <c r="L960" s="1292" t="str">
        <f>IF(ISNUMBER(SEARCH(kpi_catalog[[#Headers],[Till Date]],K960)),"Y","N")</f>
        <v>N</v>
      </c>
      <c r="M960" s="1292" t="str">
        <f t="shared" si="25"/>
        <v>Y</v>
      </c>
      <c r="N960" s="1292" t="str">
        <f>IF(ISNUMBER(SEARCH(kpi_catalog[[#Headers],[YTD]],$K960)),"Y","N")</f>
        <v>Y</v>
      </c>
      <c r="O960" s="1292" t="str">
        <f>IF(ISNUMBER(SEARCH(kpi_catalog[[#Headers],[MTD]],$K960)),"Y","N")</f>
        <v>N</v>
      </c>
      <c r="P960" s="1292" t="str">
        <f>IF(ISNUMBER(SEARCH(kpi_catalog[[#Headers],[Selected period]],$K960)),"Y","N")</f>
        <v>N</v>
      </c>
      <c r="Q960" s="1293" t="s">
        <v>4923</v>
      </c>
      <c r="R960" s="1294" t="str">
        <f>IF(ISNUMBER(SEARCH(kpi_catalog[[#Headers],[Division]],$Q960)),"Y","N")</f>
        <v>Y</v>
      </c>
      <c r="S960" s="1294" t="str">
        <f>IF(ISNUMBER(SEARCH(kpi_catalog[[#Headers],[Brand]],$Q960)),"Y","N")</f>
        <v>Y</v>
      </c>
      <c r="T960" s="1294" t="str">
        <f>IF(ISNUMBER(SEARCH(kpi_catalog[[#Headers],[Acquisition Period]],$Q960)),"Y","N")</f>
        <v>N</v>
      </c>
      <c r="U960" s="1294" t="str">
        <f>IF(ISNUMBER(SEARCH(kpi_catalog[[#Headers],[Engager Type]],$Q960)),"Y","N")</f>
        <v>N</v>
      </c>
      <c r="V960" s="1294" t="str">
        <f>IF(ISNUMBER(SEARCH(kpi_catalog[[#Headers],[Buyer Type]],$Q960)),"Y","N")</f>
        <v>Y</v>
      </c>
      <c r="W960" s="1294" t="str">
        <f>IF(ISNUMBER(SEARCH(kpi_catalog[[#Headers],[Loyalty Filter]],$Q960)),"Y","N")</f>
        <v>N</v>
      </c>
      <c r="X960" s="1294" t="str">
        <f>IF(ISNUMBER(SEARCH(kpi_catalog[[#Headers],[Channel]],$Q960)),"Y","N")</f>
        <v>N</v>
      </c>
      <c r="Y960" s="1294" t="str">
        <f>IF(ISNUMBER(SEARCH(kpi_catalog[[#Headers],[Campaign ID]],$Q960)),"Y","N")</f>
        <v>N</v>
      </c>
      <c r="Z960" s="1294" t="str">
        <f>IF(ISNUMBER(SEARCH(kpi_catalog[[#Headers],[Channel]],$Q960)),"Y","N")</f>
        <v>N</v>
      </c>
      <c r="AA960" s="1294" t="str">
        <f>IF(ISNUMBER(SEARCH(kpi_catalog[[#Headers],[Campaign ID]],$Q960)),"Y","N")</f>
        <v>N</v>
      </c>
      <c r="AB960" s="1294" t="str">
        <f>IF(ISNUMBER(SEARCH(kpi_catalog[[#Headers],[Campaign Name]],$Q960)),"Y","N")</f>
        <v>N</v>
      </c>
      <c r="AC960" s="1294" t="str">
        <f>IF(ISNUMBER(SEARCH(kpi_catalog[[#Headers],[Touchpoint]],$Q960)),"Y","N")</f>
        <v>N</v>
      </c>
      <c r="AD960" s="1294" t="str">
        <f>IF(ISNUMBER(SEARCH(kpi_catalog[[#Headers],[Campaign type]],$Q960)),"Y","N")</f>
        <v>N</v>
      </c>
      <c r="AE960" s="1294" t="str">
        <f>IF(ISNUMBER(SEARCH(kpi_catalog[[#Headers],[Product franchise]],$Q960)),"Y","N")</f>
        <v>N</v>
      </c>
      <c r="AF960" s="1294" t="str">
        <f>IF(ISNUMBER(SEARCH(kpi_catalog[[#Headers],[Product code]],$Q960)),"Y","N")</f>
        <v>N</v>
      </c>
      <c r="AG960" s="1320"/>
      <c r="AH960" s="1296"/>
      <c r="AI960" s="1297"/>
      <c r="AJ960" s="1297"/>
    </row>
    <row r="961" spans="6:36" ht="30" customHeight="1">
      <c r="F961" s="1264" t="s">
        <v>471</v>
      </c>
      <c r="AG961" s="1264"/>
      <c r="AH961" s="1264"/>
      <c r="AI961" s="1264"/>
      <c r="AJ961" s="1264"/>
    </row>
    <row r="962" spans="6:36" ht="30" customHeight="1">
      <c r="AG962" s="1264"/>
      <c r="AH962" s="1264"/>
      <c r="AI962" s="1264"/>
      <c r="AJ962" s="1264"/>
    </row>
    <row r="963" spans="1:34" ht="30" customHeight="1">
      <c r="A963" s="1273" t="inlineStr">
        <is>
          <t xml:space="preserve">Ref</t>
        </is>
      </c>
      <c r="B963" s="1273" t="inlineStr">
        <is>
          <t xml:space="preserve">CANADA - QUESTIONS FOR WORKSHOP 2 (2026-10-15)</t>
        </is>
      </c>
      <c r="D963" s="1273" t="inlineStr">
        <is>
          <t xml:space="preserve">KPI category</t>
        </is>
      </c>
      <c r="F963" s="1273" t="inlineStr">
        <is>
          <t xml:space="preserve">Metric name</t>
        </is>
      </c>
      <c r="AG963" s="1273" t="inlineStr">
        <is>
          <t xml:space="preserve">Canada question</t>
        </is>
      </c>
      <c r="AH963" s="1273" t="inlineStr">
        <is>
          <t xml:space="preserve">Canada context</t>
        </is>
      </c>
    </row>
    <row r="964" spans="1:34" ht="30" customHeight="1">
      <c r="A964" s="1291" t="inlineStr">
        <is>
          <t xml:space="preserve">CA-K01</t>
        </is>
      </c>
      <c r="B964" s="1291" t="inlineStr">
        <is>
          <t xml:space="preserve">All</t>
        </is>
      </c>
      <c r="D964" s="1291" t="inlineStr">
        <is>
          <t xml:space="preserve">Derived KPIs</t>
        </is>
      </c>
      <c r="F964" s="1291" t="inlineStr">
        <is>
          <t xml:space="preserve">Retention, AOV, engagement rate, new repeat rate, revenue</t>
        </is>
      </c>
      <c r="I964" s="1291" t="inlineStr">
        <is>
          <t xml:space="preserve">Canada - Workshop 2</t>
        </is>
      </c>
      <c r="AG964" s="1291" t="inlineStr">
        <is>
          <t xml:space="preserve">Shared derived KPIs: pre-computed in Gold, or one standard formula on Gold building blocks?</t>
        </is>
      </c>
      <c r="AH964" s="1291" t="inlineStr">
        <is>
          <t xml:space="preserve">Used in 2+ Canada reports</t>
        </is>
      </c>
    </row>
    <row r="965" spans="1:34" ht="30" customHeight="1">
      <c r="A965" s="1291" t="inlineStr">
        <is>
          <t xml:space="preserve">CA-K02</t>
        </is>
      </c>
      <c r="B965" s="1291" t="inlineStr">
        <is>
          <t xml:space="preserve">Engagement</t>
        </is>
      </c>
      <c r="D965" s="1291" t="inlineStr">
        <is>
          <t xml:space="preserve">Contactable</t>
        </is>
      </c>
      <c r="F965" s="1291" t="inlineStr">
        <is>
          <t xml:space="preserve">Contactable contacts</t>
        </is>
      </c>
      <c r="I965" s="1291" t="inlineStr">
        <is>
          <t xml:space="preserve">Canada - Workshop 2</t>
        </is>
      </c>
      <c r="AG965" s="1291" t="inlineStr">
        <is>
          <t xml:space="preserve">Can 'email contactable or SMS double opt-in' be the Americas contactable rule?</t>
        </is>
      </c>
      <c r="AH965" s="1291" t="inlineStr">
        <is>
          <t xml:space="preserve">Canada Oct 2026: 4.95M of 8.03M (62%)</t>
        </is>
      </c>
    </row>
    <row r="966" spans="1:34" ht="30" customHeight="1">
      <c r="A966" s="1291" t="inlineStr">
        <is>
          <t xml:space="preserve">CA-K03</t>
        </is>
      </c>
      <c r="B966" s="1291" t="inlineStr">
        <is>
          <t xml:space="preserve">Engagement</t>
        </is>
      </c>
      <c r="D966" s="1291" t="inlineStr">
        <is>
          <t xml:space="preserve">Engaged</t>
        </is>
      </c>
      <c r="F966" s="1291" t="inlineStr">
        <is>
          <t xml:space="preserve">Engaged contacts</t>
        </is>
      </c>
      <c r="I966" s="1291" t="inlineStr">
        <is>
          <t xml:space="preserve">Canada - Workshop 2</t>
        </is>
      </c>
      <c r="AG966" s="1291" t="inlineStr">
        <is>
          <t xml:space="preserve">Three engagement definitions exist (scorecard, BAR, LiveRamp): which one is the Gold standard?</t>
        </is>
      </c>
      <c r="AH966" s="1291" t="inlineStr">
        <is>
          <t xml:space="preserve">Canada scorecard: contactable + click/open L12M</t>
        </is>
      </c>
    </row>
    <row r="967" spans="1:34" ht="30" customHeight="1">
      <c r="A967" s="1291" t="inlineStr">
        <is>
          <t xml:space="preserve">CA-K04</t>
        </is>
      </c>
      <c r="B967" s="1291" t="inlineStr">
        <is>
          <t xml:space="preserve">Conversion</t>
        </is>
      </c>
      <c r="D967" s="1291" t="inlineStr">
        <is>
          <t xml:space="preserve">New buyers</t>
        </is>
      </c>
      <c r="F967" s="1291" t="inlineStr">
        <is>
          <t xml:space="preserve">New buyers</t>
        </is>
      </c>
      <c r="I967" s="1291" t="inlineStr">
        <is>
          <t xml:space="preserve">Canada - Workshop 2</t>
        </is>
      </c>
      <c r="AG967" s="1291" t="inlineStr">
        <is>
          <t xml:space="preserve">Three new-buyer definitions exist (scorecard, BAR, Gold): which one is the standard?</t>
        </is>
      </c>
      <c r="AH967" s="1291" t="inlineStr">
        <is>
          <t xml:space="preserve">Canada: 12-month new buyer key</t>
        </is>
      </c>
    </row>
    <row r="968" spans="1:34" ht="30" customHeight="1">
      <c r="A968" s="1291" t="inlineStr">
        <is>
          <t xml:space="preserve">CA-K05</t>
        </is>
      </c>
      <c r="B968" s="1291" t="inlineStr">
        <is>
          <t xml:space="preserve">Acquisition</t>
        </is>
      </c>
      <c r="D968" s="1291" t="inlineStr">
        <is>
          <t xml:space="preserve">In/Out flow</t>
        </is>
      </c>
      <c r="F968" s="1291" t="inlineStr">
        <is>
          <t xml:space="preserve">Email In/Out flow</t>
        </is>
      </c>
      <c r="I968" s="1291" t="inlineStr">
        <is>
          <t xml:space="preserve">Canada - Workshop 2</t>
        </is>
      </c>
      <c r="AG968" s="1291" t="inlineStr">
        <is>
          <t xml:space="preserve">In/Out flow (opt-ins minus unsubscribes) is used in the Canada scorecard but missing: add it?</t>
        </is>
      </c>
      <c r="AH968" s="1291" t="inlineStr">
        <is>
          <t xml:space="preserve">Needs opt-in and unsubscribe dates (CA-A05)</t>
        </is>
      </c>
    </row>
    <row r="969" spans="1:34" ht="30" customHeight="1">
      <c r="A969" s="1291" t="inlineStr">
        <is>
          <t xml:space="preserve">CA-K06</t>
        </is>
      </c>
      <c r="B969" s="1291" t="inlineStr">
        <is>
          <t xml:space="preserve">Acquisition</t>
        </is>
      </c>
      <c r="D969" s="1291" t="inlineStr">
        <is>
          <t xml:space="preserve">Media addressable</t>
        </is>
      </c>
      <c r="F969" s="1291" t="inlineStr">
        <is>
          <t xml:space="preserve">Media addressable</t>
        </is>
      </c>
      <c r="I969" s="1291" t="inlineStr">
        <is>
          <t xml:space="preserve">Canada - Workshop 2</t>
        </is>
      </c>
      <c r="AG969" s="1291" t="inlineStr">
        <is>
          <t xml:space="preserve">Media addressable is used in the Canada scorecard but missing: add it?</t>
        </is>
      </c>
      <c r="AH969" s="1291" t="inlineStr">
        <is>
          <t xml:space="preserve">Active MDM profiles, brand_country CAN</t>
        </is>
      </c>
    </row>
    <row r="970" spans="1:34" ht="30" customHeight="1">
      <c r="A970" s="1291" t="inlineStr">
        <is>
          <t xml:space="preserve">CA-K07</t>
        </is>
      </c>
      <c r="B970" s="1291" t="inlineStr">
        <is>
          <t xml:space="preserve">Retention</t>
        </is>
      </c>
      <c r="D970" s="1291" t="inlineStr">
        <is>
          <t xml:space="preserve">Retained vs reactivated</t>
        </is>
      </c>
      <c r="F970" s="1291" t="inlineStr">
        <is>
          <t xml:space="preserve">Retained / reactivated buyers</t>
        </is>
      </c>
      <c r="I970" s="1291" t="inlineStr">
        <is>
          <t xml:space="preserve">Canada - Workshop 2</t>
        </is>
      </c>
      <c r="AG970" s="1291" t="inlineStr">
        <is>
          <t xml:space="preserve">Retained vs reactivated buyers are used in the Canada scorecard but missing: add them?</t>
        </is>
      </c>
      <c r="AH970" s="1291" t="inlineStr">
        <is>
          <t xml:space="preserve">Canada 12-month status keys</t>
        </is>
      </c>
    </row>
    <row r="971" spans="1:34" ht="30" customHeight="1">
      <c r="A971" s="1291" t="inlineStr">
        <is>
          <t xml:space="preserve">CA-K08</t>
        </is>
      </c>
      <c r="B971" s="1291" t="inlineStr">
        <is>
          <t xml:space="preserve">Conversion</t>
        </is>
      </c>
      <c r="D971" s="1291" t="inlineStr">
        <is>
          <t xml:space="preserve">Campaign attribution</t>
        </is>
      </c>
      <c r="F971" s="1291" t="inlineStr">
        <is>
          <t xml:space="preserve">Attribution 3/5/7-day lookback</t>
        </is>
      </c>
      <c r="I971" s="1291" t="inlineStr">
        <is>
          <t xml:space="preserve">Canada - Workshop 2</t>
        </is>
      </c>
      <c r="AG971" s="1291" t="inlineStr">
        <is>
          <t xml:space="preserve">Campaign attribution with a 3/5/7-day lookback is used by Canada but missing: add it?</t>
        </is>
      </c>
      <c r="AH971" s="1291" t="inlineStr">
        <is>
          <t xml:space="preserve">Open (non-iOS) or click, then purchase within N days</t>
        </is>
      </c>
    </row>
    <row r="972" spans="1:34" ht="30" customHeight="1">
      <c r="A972" s="1291" t="inlineStr">
        <is>
          <t xml:space="preserve">CA-K09</t>
        </is>
      </c>
      <c r="B972" s="1291" t="inlineStr">
        <is>
          <t xml:space="preserve">Retention</t>
        </is>
      </c>
      <c r="D972" s="1291" t="inlineStr">
        <is>
          <t xml:space="preserve">New repeat rate</t>
        </is>
      </c>
      <c r="F972" s="1291" t="inlineStr">
        <is>
          <t xml:space="preserve">New repeat rate</t>
        </is>
      </c>
      <c r="I972" s="1291" t="inlineStr">
        <is>
          <t xml:space="preserve">Canada - Workshop 2</t>
        </is>
      </c>
      <c r="AG972" s="1291" t="inlineStr">
        <is>
          <t xml:space="preserve">New repeat rate is used in Canada buyer analysis but missing: add it?</t>
        </is>
      </c>
      <c r="AH972" s="1291" t="inlineStr">
        <is>
          <t xml:space="preserve">New repeat buyers / new buyers</t>
        </is>
      </c>
    </row>
    <row r="973" spans="1:34" ht="30" customHeight="1">
      <c r="A973" s="1291" t="inlineStr">
        <is>
          <t xml:space="preserve">CA-K10</t>
        </is>
      </c>
      <c r="B973" s="1291" t="inlineStr">
        <is>
          <t xml:space="preserve">Retention</t>
        </is>
      </c>
      <c r="D973" s="1291" t="inlineStr">
        <is>
          <t xml:space="preserve">CLV</t>
        </is>
      </c>
      <c r="F973" s="1291" t="inlineStr">
        <is>
          <t xml:space="preserve">Customer lifetime value</t>
        </is>
      </c>
      <c r="I973" s="1291" t="inlineStr">
        <is>
          <t xml:space="preserve">Canada - Workshop 2</t>
        </is>
      </c>
      <c r="AG973" s="1291" t="inlineStr">
        <is>
          <t xml:space="preserve">CLV (quarterly, 16 quarters of history): pre-computed in Gold or computed in reporting?</t>
        </is>
      </c>
      <c r="AH973" s="1291" t="inlineStr">
        <is>
          <t xml:space="preserve">Retention x AOV x frequency</t>
        </is>
      </c>
    </row>
    <row r="974" spans="1:34" ht="30" customHeight="1">
      <c r="A974" s="1291" t="inlineStr">
        <is>
          <t xml:space="preserve">CA-K11</t>
        </is>
      </c>
      <c r="B974" s="1291" t="inlineStr">
        <is>
          <t xml:space="preserve">All</t>
        </is>
      </c>
      <c r="D974" s="1291" t="inlineStr">
        <is>
          <t xml:space="preserve">Brand exclusions</t>
        </is>
      </c>
      <c r="F974" s="1291" t="inlineStr">
        <is>
          <t xml:space="preserve">Brand exclusions per KPI</t>
        </is>
      </c>
      <c r="I974" s="1291" t="inlineStr">
        <is>
          <t xml:space="preserve">Canada - Workshop 2</t>
        </is>
      </c>
      <c r="AG974" s="1291" t="inlineStr">
        <is>
          <t xml:space="preserve">Where are brand exclusions documented per KPI (Canada default: SHUUS and BIOUS only)?</t>
        </is>
      </c>
      <c r="AH974" s="1291" t="inlineStr">
        <is>
          <t xml:space="preserve">Varies by use case</t>
        </is>
      </c>
    </row>
    <row r="975" spans="1:34" ht="30" customHeight="1">
      <c r="A975" s="1291" t="inlineStr">
        <is>
          <t xml:space="preserve">CA-K12</t>
        </is>
      </c>
      <c r="B975" s="1291" t="inlineStr">
        <is>
          <t xml:space="preserve">All</t>
        </is>
      </c>
      <c r="D975" s="1291" t="inlineStr">
        <is>
          <t xml:space="preserve">Periods</t>
        </is>
      </c>
      <c r="F975" s="1291" t="inlineStr">
        <is>
          <t xml:space="preserve">3-month period</t>
        </is>
      </c>
      <c r="I975" s="1291" t="inlineStr">
        <is>
          <t xml:space="preserve">Canada - Workshop 2</t>
        </is>
      </c>
      <c r="AG975" s="1291" t="inlineStr">
        <is>
          <t xml:space="preserve">Canada needs a 3-month period besides MTD / YTD / R12: can the catalog support it?</t>
        </is>
      </c>
      <c r="AH975" s="1291" t="inlineStr">
        <is>
          <t xml:space="preserve">Raised at workshop 1</t>
        </is>
      </c>
    </row>
    <row r="976" spans="6:36" ht="30" customHeight="1">
      <c r="AG976" s="1264"/>
      <c r="AH976" s="1264"/>
      <c r="AI976" s="1264"/>
      <c r="AJ976" s="1264"/>
    </row>
    <row r="977" spans="33:36" ht="30" customHeight="1">
      <c r="AG977" s="1264"/>
      <c r="AH977" s="1264"/>
      <c r="AI977" s="1264"/>
      <c r="AJ977" s="1264"/>
    </row>
    <row r="978" spans="33:36" ht="30" customHeight="1">
      <c r="AG978" s="1264"/>
      <c r="AH978" s="1264"/>
      <c r="AI978" s="1264"/>
      <c r="AJ978" s="1264"/>
    </row>
    <row r="979" spans="33:36" ht="30" customHeight="1">
      <c r="AG979" s="1264"/>
      <c r="AH979" s="1264"/>
      <c r="AI979" s="1264"/>
      <c r="AJ979" s="1264"/>
    </row>
    <row r="980" spans="33:36" ht="30" customHeight="1">
      <c r="AG980" s="1264"/>
      <c r="AH980" s="1264"/>
      <c r="AI980" s="1264"/>
      <c r="AJ980" s="1264"/>
    </row>
    <row r="981" spans="33:36" ht="30" customHeight="1">
      <c r="AG981" s="1264"/>
      <c r="AH981" s="1264"/>
      <c r="AI981" s="1264"/>
      <c r="AJ981" s="1264"/>
    </row>
    <row r="982" spans="33:36" ht="30" customHeight="1">
      <c r="AG982" s="1264"/>
      <c r="AH982" s="1264"/>
      <c r="AI982" s="1264"/>
      <c r="AJ982" s="1264"/>
    </row>
    <row r="983" spans="33:36" ht="30" customHeight="1">
      <c r="AG983" s="1264"/>
      <c r="AH983" s="1264"/>
      <c r="AI983" s="1264"/>
      <c r="AJ983" s="1264"/>
    </row>
    <row r="984" spans="33:36" ht="30" customHeight="1">
      <c r="AG984" s="1264"/>
      <c r="AH984" s="1264"/>
      <c r="AI984" s="1264"/>
      <c r="AJ984" s="1264"/>
    </row>
    <row r="985" spans="33:36" ht="30" customHeight="1">
      <c r="AG985" s="1264"/>
      <c r="AH985" s="1264"/>
      <c r="AI985" s="1264"/>
      <c r="AJ985" s="1264"/>
    </row>
    <row r="986" spans="33:36" ht="30" customHeight="1">
      <c r="AG986" s="1264"/>
      <c r="AH986" s="1264"/>
      <c r="AI986" s="1264"/>
      <c r="AJ986" s="1264"/>
    </row>
    <row r="987" spans="33:36" ht="30" customHeight="1">
      <c r="AG987" s="1264"/>
      <c r="AH987" s="1264"/>
      <c r="AI987" s="1264"/>
      <c r="AJ987" s="1264"/>
    </row>
    <row r="988" spans="33:36" ht="30" customHeight="1">
      <c r="AG988" s="1264"/>
      <c r="AH988" s="1264"/>
      <c r="AI988" s="1264"/>
      <c r="AJ988" s="1264"/>
    </row>
    <row r="989" spans="33:36" ht="30" customHeight="1">
      <c r="AG989" s="1264"/>
      <c r="AH989" s="1264"/>
      <c r="AI989" s="1264"/>
      <c r="AJ989" s="1264"/>
    </row>
    <row r="990" spans="33:36" ht="30" customHeight="1">
      <c r="AG990" s="1264"/>
      <c r="AH990" s="1264"/>
      <c r="AI990" s="1264"/>
      <c r="AJ990" s="1264"/>
    </row>
    <row r="991" spans="33:36" ht="30" customHeight="1">
      <c r="AG991" s="1264"/>
      <c r="AH991" s="1264"/>
      <c r="AI991" s="1264"/>
      <c r="AJ991" s="1264"/>
    </row>
    <row r="992" spans="33:36" ht="30" customHeight="1">
      <c r="AG992" s="1264"/>
      <c r="AH992" s="1264"/>
      <c r="AI992" s="1264"/>
      <c r="AJ992" s="1264"/>
    </row>
    <row r="993" spans="33:36" ht="30" customHeight="1">
      <c r="AG993" s="1264"/>
      <c r="AH993" s="1264"/>
      <c r="AI993" s="1264"/>
      <c r="AJ993" s="1264"/>
    </row>
    <row r="994" spans="33:36" ht="30" customHeight="1">
      <c r="AG994" s="1264"/>
      <c r="AH994" s="1264"/>
      <c r="AI994" s="1264"/>
      <c r="AJ994" s="1264"/>
    </row>
    <row r="995" spans="33:36" ht="30" customHeight="1">
      <c r="AG995" s="1264"/>
      <c r="AH995" s="1264"/>
      <c r="AI995" s="1264"/>
      <c r="AJ995" s="1264"/>
    </row>
    <row r="996" spans="33:36" ht="30" customHeight="1">
      <c r="AG996" s="1264"/>
      <c r="AH996" s="1264"/>
      <c r="AI996" s="1264"/>
      <c r="AJ996" s="1264"/>
    </row>
    <row r="997" spans="33:36" ht="30" customHeight="1">
      <c r="AG997" s="1264"/>
      <c r="AH997" s="1264"/>
      <c r="AI997" s="1264"/>
      <c r="AJ997" s="1264"/>
    </row>
    <row r="998" spans="33:36" ht="30" customHeight="1">
      <c r="AG998" s="1264"/>
      <c r="AH998" s="1264"/>
      <c r="AI998" s="1264"/>
      <c r="AJ998" s="1264"/>
    </row>
    <row r="999" spans="33:36" ht="30" customHeight="1">
      <c r="AG999" s="1264"/>
      <c r="AH999" s="1264"/>
      <c r="AI999" s="1264"/>
      <c r="AJ999" s="1264"/>
    </row>
    <row r="1000" spans="33:36" ht="30" customHeight="1">
      <c r="AG1000" s="1264"/>
      <c r="AH1000" s="1264"/>
      <c r="AI1000" s="1264"/>
      <c r="AJ1000" s="1264"/>
    </row>
    <row r="1001" spans="33:36" ht="30" customHeight="1">
      <c r="AG1001" s="1264"/>
      <c r="AH1001" s="1264"/>
      <c r="AI1001" s="1264"/>
      <c r="AJ1001" s="1264"/>
    </row>
    <row r="1002" spans="33:36" ht="30" customHeight="1">
      <c r="AG1002" s="1264"/>
      <c r="AH1002" s="1264"/>
      <c r="AI1002" s="1264"/>
      <c r="AJ1002" s="1264"/>
    </row>
    <row r="1003" spans="33:36" ht="30" customHeight="1">
      <c r="AG1003" s="1264"/>
      <c r="AH1003" s="1264"/>
      <c r="AI1003" s="1264"/>
      <c r="AJ1003" s="1264"/>
    </row>
    <row r="1004" spans="33:36" ht="30" customHeight="1">
      <c r="AG1004" s="1264"/>
      <c r="AH1004" s="1264"/>
      <c r="AI1004" s="1264"/>
      <c r="AJ1004" s="1264"/>
    </row>
    <row r="1005" spans="33:36" ht="30" customHeight="1">
      <c r="AG1005" s="1264"/>
      <c r="AH1005" s="1264"/>
      <c r="AI1005" s="1264"/>
      <c r="AJ1005" s="1264"/>
    </row>
    <row r="1006" spans="33:36" ht="30" customHeight="1">
      <c r="AG1006" s="1264"/>
      <c r="AH1006" s="1264"/>
      <c r="AI1006" s="1264"/>
      <c r="AJ1006" s="1264"/>
    </row>
    <row r="1007" spans="33:36" ht="30" customHeight="1">
      <c r="AG1007" s="1264"/>
      <c r="AH1007" s="1264"/>
      <c r="AI1007" s="1264"/>
      <c r="AJ1007" s="1264"/>
    </row>
    <row r="1008" spans="33:36" ht="30" customHeight="1">
      <c r="AG1008" s="1264"/>
      <c r="AH1008" s="1264"/>
      <c r="AI1008" s="1264"/>
      <c r="AJ1008" s="1264"/>
    </row>
    <row r="1009" spans="33:36" ht="30" customHeight="1">
      <c r="AG1009" s="1264"/>
      <c r="AH1009" s="1264"/>
      <c r="AI1009" s="1264"/>
      <c r="AJ1009" s="1264"/>
    </row>
    <row r="1010" spans="33:36" ht="30" customHeight="1">
      <c r="AG1010" s="1264"/>
      <c r="AH1010" s="1264"/>
      <c r="AI1010" s="1264"/>
      <c r="AJ1010" s="1264"/>
    </row>
    <row r="1011" spans="33:36" ht="30" customHeight="1">
      <c r="AG1011" s="1264"/>
      <c r="AH1011" s="1264"/>
      <c r="AI1011" s="1264"/>
      <c r="AJ1011" s="1264"/>
    </row>
    <row r="1012" spans="33:36" ht="30" customHeight="1">
      <c r="AG1012" s="1264"/>
      <c r="AH1012" s="1264"/>
      <c r="AI1012" s="1264"/>
      <c r="AJ1012" s="1264"/>
    </row>
    <row r="1013" spans="33:36" ht="30" customHeight="1">
      <c r="AG1013" s="1264"/>
      <c r="AH1013" s="1264"/>
      <c r="AI1013" s="1264"/>
      <c r="AJ1013" s="1264"/>
    </row>
    <row r="1014" spans="33:36" ht="30" customHeight="1">
      <c r="AG1014" s="1264"/>
      <c r="AH1014" s="1264"/>
      <c r="AI1014" s="1264"/>
      <c r="AJ1014" s="1264"/>
    </row>
    <row r="1015" spans="33:36" ht="30" customHeight="1">
      <c r="AG1015" s="1264"/>
      <c r="AH1015" s="1264"/>
      <c r="AI1015" s="1264"/>
      <c r="AJ1015" s="1264"/>
    </row>
    <row r="1016" spans="33:36" ht="30" customHeight="1">
      <c r="AG1016" s="1264"/>
      <c r="AH1016" s="1264"/>
      <c r="AI1016" s="1264"/>
      <c r="AJ1016" s="1264"/>
    </row>
    <row r="1017" spans="33:36" ht="30" customHeight="1">
      <c r="AG1017" s="1264"/>
      <c r="AH1017" s="1264"/>
      <c r="AI1017" s="1264"/>
      <c r="AJ1017" s="1264"/>
    </row>
    <row r="1018" spans="33:36" ht="30" customHeight="1">
      <c r="AG1018" s="1264"/>
      <c r="AH1018" s="1264"/>
      <c r="AI1018" s="1264"/>
      <c r="AJ1018" s="1264"/>
    </row>
    <row r="1019" spans="33:36" ht="30" customHeight="1">
      <c r="AG1019" s="1264"/>
      <c r="AH1019" s="1264"/>
      <c r="AI1019" s="1264"/>
      <c r="AJ1019" s="1264"/>
    </row>
    <row r="1020" spans="33:36" ht="30" customHeight="1">
      <c r="AG1020" s="1264"/>
      <c r="AH1020" s="1264"/>
      <c r="AI1020" s="1264"/>
      <c r="AJ1020" s="1264"/>
    </row>
    <row r="1021" spans="33:36" ht="30" customHeight="1">
      <c r="AG1021" s="1264"/>
      <c r="AH1021" s="1264"/>
      <c r="AI1021" s="1264"/>
      <c r="AJ1021" s="1264"/>
    </row>
    <row r="1022" spans="33:36" ht="30" customHeight="1">
      <c r="AG1022" s="1264"/>
      <c r="AH1022" s="1264"/>
      <c r="AI1022" s="1264"/>
      <c r="AJ1022" s="1264"/>
    </row>
    <row r="1023" spans="33:36" ht="30" customHeight="1">
      <c r="AG1023" s="1264"/>
      <c r="AH1023" s="1264"/>
      <c r="AI1023" s="1264"/>
      <c r="AJ1023" s="1264"/>
    </row>
    <row r="1024" spans="33:36" ht="30" customHeight="1">
      <c r="AG1024" s="1264"/>
      <c r="AH1024" s="1264"/>
      <c r="AI1024" s="1264"/>
      <c r="AJ1024" s="1264"/>
    </row>
    <row r="1025" spans="33:36" ht="30" customHeight="1">
      <c r="AG1025" s="1264"/>
      <c r="AH1025" s="1264"/>
      <c r="AI1025" s="1264"/>
      <c r="AJ1025" s="1264"/>
    </row>
    <row r="1026" spans="33:36" ht="30" customHeight="1">
      <c r="AG1026" s="1264"/>
      <c r="AH1026" s="1264"/>
      <c r="AI1026" s="1264"/>
      <c r="AJ1026" s="1264"/>
    </row>
    <row r="1027" spans="33:36" ht="30" customHeight="1">
      <c r="AG1027" s="1264"/>
      <c r="AH1027" s="1264"/>
      <c r="AI1027" s="1264"/>
      <c r="AJ1027" s="1264"/>
    </row>
    <row r="1028" spans="33:36" ht="30" customHeight="1">
      <c r="AG1028" s="1264"/>
      <c r="AH1028" s="1264"/>
      <c r="AI1028" s="1264"/>
      <c r="AJ1028" s="1264"/>
    </row>
    <row r="1029" spans="33:36" ht="30" customHeight="1">
      <c r="AG1029" s="1264"/>
      <c r="AH1029" s="1264"/>
      <c r="AI1029" s="1264"/>
      <c r="AJ1029" s="1264"/>
    </row>
    <row r="1030" spans="33:36" ht="30" customHeight="1">
      <c r="AG1030" s="1264"/>
      <c r="AH1030" s="1264"/>
      <c r="AI1030" s="1264"/>
      <c r="AJ1030" s="1264"/>
    </row>
    <row r="1031" spans="33:36" ht="30" customHeight="1">
      <c r="AG1031" s="1264"/>
      <c r="AH1031" s="1264"/>
      <c r="AI1031" s="1264"/>
      <c r="AJ1031" s="1264"/>
    </row>
    <row r="1032" spans="33:36" ht="30" customHeight="1">
      <c r="AG1032" s="1264"/>
      <c r="AH1032" s="1264"/>
      <c r="AI1032" s="1264"/>
      <c r="AJ1032" s="1264"/>
    </row>
    <row r="1033" spans="33:36" ht="30" customHeight="1">
      <c r="AG1033" s="1264"/>
      <c r="AH1033" s="1264"/>
      <c r="AI1033" s="1264"/>
      <c r="AJ1033" s="1264"/>
    </row>
    <row r="1034" spans="33:36" ht="30" customHeight="1">
      <c r="AG1034" s="1264"/>
      <c r="AH1034" s="1264"/>
      <c r="AI1034" s="1264"/>
      <c r="AJ1034" s="1264"/>
    </row>
    <row r="1035" spans="33:36" ht="30" customHeight="1">
      <c r="AG1035" s="1264"/>
      <c r="AH1035" s="1264"/>
      <c r="AI1035" s="1264"/>
      <c r="AJ1035" s="1264"/>
    </row>
    <row r="1036" spans="33:36" ht="30" customHeight="1">
      <c r="AG1036" s="1264"/>
      <c r="AH1036" s="1264"/>
      <c r="AI1036" s="1264"/>
      <c r="AJ1036" s="1264"/>
    </row>
    <row r="1037" spans="33:36" ht="30" customHeight="1">
      <c r="AG1037" s="1264"/>
      <c r="AH1037" s="1264"/>
      <c r="AI1037" s="1264"/>
      <c r="AJ1037" s="1264"/>
    </row>
    <row r="1038" spans="33:36" ht="30" customHeight="1">
      <c r="AG1038" s="1264"/>
      <c r="AH1038" s="1264"/>
      <c r="AI1038" s="1264"/>
      <c r="AJ1038" s="1264"/>
    </row>
    <row r="1039" spans="33:36" ht="30" customHeight="1">
      <c r="AG1039" s="1264"/>
      <c r="AH1039" s="1264"/>
      <c r="AI1039" s="1264"/>
      <c r="AJ1039" s="1264"/>
    </row>
    <row r="1040" spans="33:36" ht="30" customHeight="1">
      <c r="AG1040" s="1264"/>
      <c r="AH1040" s="1264"/>
      <c r="AI1040" s="1264"/>
      <c r="AJ1040" s="1264"/>
    </row>
    <row r="1041" spans="33:36" ht="30" customHeight="1">
      <c r="AG1041" s="1264"/>
      <c r="AH1041" s="1264"/>
      <c r="AI1041" s="1264"/>
      <c r="AJ1041" s="1264"/>
    </row>
    <row r="1042" spans="33:36" ht="30" customHeight="1">
      <c r="AG1042" s="1264"/>
      <c r="AH1042" s="1264"/>
      <c r="AI1042" s="1264"/>
      <c r="AJ1042" s="1264"/>
    </row>
    <row r="1043" spans="33:36" ht="30" customHeight="1">
      <c r="AG1043" s="1264"/>
      <c r="AH1043" s="1264"/>
      <c r="AI1043" s="1264"/>
      <c r="AJ1043" s="1264"/>
    </row>
    <row r="1044" spans="33:36" ht="30" customHeight="1">
      <c r="AG1044" s="1264"/>
      <c r="AH1044" s="1264"/>
      <c r="AI1044" s="1264"/>
      <c r="AJ1044" s="1264"/>
    </row>
    <row r="1045" spans="33:36" ht="30" customHeight="1">
      <c r="AG1045" s="1264"/>
      <c r="AH1045" s="1264"/>
      <c r="AI1045" s="1264"/>
      <c r="AJ1045" s="1264"/>
    </row>
    <row r="1046" spans="33:36" ht="30" customHeight="1">
      <c r="AG1046" s="1264"/>
      <c r="AH1046" s="1264"/>
      <c r="AI1046" s="1264"/>
      <c r="AJ1046" s="1264"/>
    </row>
    <row r="1047" spans="33:36" ht="30" customHeight="1">
      <c r="AG1047" s="1264"/>
      <c r="AH1047" s="1264"/>
      <c r="AI1047" s="1264"/>
      <c r="AJ1047" s="1264"/>
    </row>
    <row r="1048" spans="33:36" ht="30" customHeight="1">
      <c r="AG1048" s="1264"/>
      <c r="AH1048" s="1264"/>
      <c r="AI1048" s="1264"/>
      <c r="AJ1048" s="1264"/>
    </row>
    <row r="1049" spans="33:36" ht="30" customHeight="1">
      <c r="AG1049" s="1264"/>
      <c r="AH1049" s="1264"/>
      <c r="AI1049" s="1264"/>
      <c r="AJ1049" s="1264"/>
    </row>
    <row r="1050" spans="33:36" ht="30" customHeight="1">
      <c r="AG1050" s="1264"/>
      <c r="AH1050" s="1264"/>
      <c r="AI1050" s="1264"/>
      <c r="AJ1050" s="1264"/>
    </row>
    <row r="1051" spans="33:36" ht="30" customHeight="1">
      <c r="AG1051" s="1264"/>
      <c r="AH1051" s="1264"/>
      <c r="AI1051" s="1264"/>
      <c r="AJ1051" s="1264"/>
    </row>
    <row r="1052" spans="33:36" ht="30" customHeight="1">
      <c r="AG1052" s="1264"/>
      <c r="AH1052" s="1264"/>
      <c r="AI1052" s="1264"/>
      <c r="AJ1052" s="1264"/>
    </row>
    <row r="1053" spans="33:36" ht="30" customHeight="1">
      <c r="AG1053" s="1264"/>
      <c r="AH1053" s="1264"/>
      <c r="AI1053" s="1264"/>
      <c r="AJ1053" s="1264"/>
    </row>
    <row r="1054" spans="33:36" ht="30" customHeight="1">
      <c r="AG1054" s="1264"/>
      <c r="AH1054" s="1264"/>
      <c r="AI1054" s="1264"/>
      <c r="AJ1054" s="1264"/>
    </row>
    <row r="1055" spans="33:36" ht="30" customHeight="1">
      <c r="AG1055" s="1264"/>
      <c r="AH1055" s="1264"/>
      <c r="AI1055" s="1264"/>
      <c r="AJ1055" s="1264"/>
    </row>
    <row r="1056" spans="33:36" ht="30" customHeight="1">
      <c r="AG1056" s="1264"/>
      <c r="AH1056" s="1264"/>
      <c r="AI1056" s="1264"/>
      <c r="AJ1056" s="1264"/>
    </row>
    <row r="1057" spans="33:36" ht="30" customHeight="1">
      <c r="AG1057" s="1264"/>
      <c r="AH1057" s="1264"/>
      <c r="AI1057" s="1264"/>
      <c r="AJ1057" s="1264"/>
    </row>
    <row r="1058" spans="33:36" ht="30" customHeight="1">
      <c r="AG1058" s="1264"/>
      <c r="AH1058" s="1264"/>
      <c r="AI1058" s="1264"/>
      <c r="AJ1058" s="1264"/>
    </row>
    <row r="1059" spans="33:36" ht="30" customHeight="1">
      <c r="AG1059" s="1264"/>
      <c r="AH1059" s="1264"/>
      <c r="AI1059" s="1264"/>
      <c r="AJ1059" s="1264"/>
    </row>
    <row r="1060" spans="33:36" ht="30" customHeight="1">
      <c r="AG1060" s="1264"/>
      <c r="AH1060" s="1264"/>
      <c r="AI1060" s="1264"/>
      <c r="AJ1060" s="1264"/>
    </row>
    <row r="1061" spans="33:36" ht="30" customHeight="1">
      <c r="AG1061" s="1264"/>
      <c r="AH1061" s="1264"/>
      <c r="AI1061" s="1264"/>
      <c r="AJ1061" s="1264"/>
    </row>
    <row r="1062" spans="33:36" ht="30" customHeight="1">
      <c r="AG1062" s="1264"/>
      <c r="AH1062" s="1264"/>
      <c r="AI1062" s="1264"/>
      <c r="AJ1062" s="1264"/>
    </row>
    <row r="1063" spans="33:36" ht="30" customHeight="1">
      <c r="AG1063" s="1264"/>
      <c r="AH1063" s="1264"/>
      <c r="AI1063" s="1264"/>
      <c r="AJ1063" s="1264"/>
    </row>
    <row r="1064" spans="33:36" ht="30" customHeight="1">
      <c r="AG1064" s="1264"/>
      <c r="AH1064" s="1264"/>
      <c r="AI1064" s="1264"/>
      <c r="AJ1064" s="1264"/>
    </row>
    <row r="1065" spans="33:36" ht="30" customHeight="1">
      <c r="AG1065" s="1264"/>
      <c r="AH1065" s="1264"/>
      <c r="AI1065" s="1264"/>
      <c r="AJ1065" s="1264"/>
    </row>
    <row r="1066" spans="33:36" ht="30" customHeight="1">
      <c r="AG1066" s="1264"/>
      <c r="AH1066" s="1264"/>
      <c r="AI1066" s="1264"/>
      <c r="AJ1066" s="1264"/>
    </row>
    <row r="1067" spans="33:36" ht="30" customHeight="1">
      <c r="AG1067" s="1264"/>
      <c r="AH1067" s="1264"/>
      <c r="AI1067" s="1264"/>
      <c r="AJ1067" s="1264"/>
    </row>
    <row r="1068" spans="33:36" ht="30" customHeight="1">
      <c r="AG1068" s="1264"/>
      <c r="AH1068" s="1264"/>
      <c r="AI1068" s="1264"/>
      <c r="AJ1068" s="1264"/>
    </row>
    <row r="1069" spans="33:36" ht="30" customHeight="1">
      <c r="AG1069" s="1264"/>
      <c r="AH1069" s="1264"/>
      <c r="AI1069" s="1264"/>
      <c r="AJ1069" s="1264"/>
    </row>
    <row r="1070" spans="33:36" ht="30" customHeight="1">
      <c r="AG1070" s="1264"/>
      <c r="AH1070" s="1264"/>
      <c r="AI1070" s="1264"/>
      <c r="AJ1070" s="1264"/>
    </row>
    <row r="1071" spans="33:36" ht="30" customHeight="1">
      <c r="AG1071" s="1264"/>
      <c r="AH1071" s="1264"/>
      <c r="AI1071" s="1264"/>
      <c r="AJ1071" s="1264"/>
    </row>
    <row r="1072" spans="33:36" ht="30" customHeight="1">
      <c r="AG1072" s="1264"/>
      <c r="AH1072" s="1264"/>
      <c r="AI1072" s="1264"/>
      <c r="AJ1072" s="1264"/>
    </row>
    <row r="1073" spans="33:36" ht="30" customHeight="1">
      <c r="AG1073" s="1264"/>
      <c r="AH1073" s="1264"/>
      <c r="AI1073" s="1264"/>
      <c r="AJ1073" s="1264"/>
    </row>
    <row r="1074" spans="33:36" ht="30" customHeight="1">
      <c r="AG1074" s="1264"/>
      <c r="AH1074" s="1264"/>
      <c r="AI1074" s="1264"/>
      <c r="AJ1074" s="1264"/>
    </row>
    <row r="1075" spans="33:36" ht="30" customHeight="1">
      <c r="AG1075" s="1264"/>
      <c r="AH1075" s="1264"/>
      <c r="AI1075" s="1264"/>
      <c r="AJ1075" s="1264"/>
    </row>
    <row r="1076" spans="33:36" ht="30" customHeight="1">
      <c r="AG1076" s="1264"/>
      <c r="AH1076" s="1264"/>
      <c r="AI1076" s="1264"/>
      <c r="AJ1076" s="1264"/>
    </row>
    <row r="1077" spans="33:36" ht="30" customHeight="1">
      <c r="AG1077" s="1264"/>
      <c r="AH1077" s="1264"/>
      <c r="AI1077" s="1264"/>
      <c r="AJ1077" s="1264"/>
    </row>
    <row r="1078" spans="33:36" ht="30" customHeight="1">
      <c r="AG1078" s="1264"/>
      <c r="AH1078" s="1264"/>
      <c r="AI1078" s="1264"/>
      <c r="AJ1078" s="1264"/>
    </row>
    <row r="1079" spans="33:36" ht="30" customHeight="1">
      <c r="AG1079" s="1264"/>
      <c r="AH1079" s="1264"/>
      <c r="AI1079" s="1264"/>
      <c r="AJ1079" s="1264"/>
    </row>
    <row r="1080" spans="33:36" ht="30" customHeight="1">
      <c r="AG1080" s="1264"/>
      <c r="AH1080" s="1264"/>
      <c r="AI1080" s="1264"/>
      <c r="AJ1080" s="1264"/>
    </row>
    <row r="1081" spans="33:36" ht="30" customHeight="1">
      <c r="AG1081" s="1264"/>
      <c r="AH1081" s="1264"/>
      <c r="AI1081" s="1264"/>
      <c r="AJ1081" s="1264"/>
    </row>
    <row r="1082" spans="33:36" ht="30" customHeight="1">
      <c r="AG1082" s="1264"/>
      <c r="AH1082" s="1264"/>
      <c r="AI1082" s="1264"/>
      <c r="AJ1082" s="1264"/>
    </row>
    <row r="1083" spans="33:36" ht="30" customHeight="1">
      <c r="AG1083" s="1264"/>
      <c r="AH1083" s="1264"/>
      <c r="AI1083" s="1264"/>
      <c r="AJ1083" s="1264"/>
    </row>
    <row r="1084" spans="33:36" ht="30" customHeight="1">
      <c r="AG1084" s="1264"/>
      <c r="AH1084" s="1264"/>
      <c r="AI1084" s="1264"/>
      <c r="AJ1084" s="1264"/>
    </row>
    <row r="1085" spans="33:36" ht="30" customHeight="1">
      <c r="AG1085" s="1264"/>
      <c r="AH1085" s="1264"/>
      <c r="AI1085" s="1264"/>
      <c r="AJ1085" s="1264"/>
    </row>
    <row r="1086" spans="33:36" ht="30" customHeight="1">
      <c r="AG1086" s="1264"/>
      <c r="AH1086" s="1264"/>
      <c r="AI1086" s="1264"/>
      <c r="AJ1086" s="1264"/>
    </row>
    <row r="1087" spans="33:36" ht="30" customHeight="1">
      <c r="AG1087" s="1264"/>
      <c r="AH1087" s="1264"/>
      <c r="AI1087" s="1264"/>
      <c r="AJ1087" s="1264"/>
    </row>
    <row r="1088" spans="33:36" ht="30" customHeight="1">
      <c r="AG1088" s="1264"/>
      <c r="AH1088" s="1264"/>
      <c r="AI1088" s="1264"/>
      <c r="AJ1088" s="1264"/>
    </row>
    <row r="1089" spans="33:36" ht="30" customHeight="1">
      <c r="AG1089" s="1264"/>
      <c r="AH1089" s="1264"/>
      <c r="AI1089" s="1264"/>
      <c r="AJ1089" s="1264"/>
    </row>
    <row r="1090" spans="33:36" ht="30" customHeight="1">
      <c r="AG1090" s="1264"/>
      <c r="AH1090" s="1264"/>
      <c r="AI1090" s="1264"/>
      <c r="AJ1090" s="1264"/>
    </row>
    <row r="1091" spans="33:36" ht="30" customHeight="1">
      <c r="AG1091" s="1264"/>
      <c r="AH1091" s="1264"/>
      <c r="AI1091" s="1264"/>
      <c r="AJ1091" s="1264"/>
    </row>
    <row r="1092" spans="33:36" ht="30" customHeight="1">
      <c r="AG1092" s="1264"/>
      <c r="AH1092" s="1264"/>
      <c r="AI1092" s="1264"/>
      <c r="AJ1092" s="1264"/>
    </row>
    <row r="1093" spans="33:36" ht="30" customHeight="1">
      <c r="AG1093" s="1264"/>
      <c r="AH1093" s="1264"/>
      <c r="AI1093" s="1264"/>
      <c r="AJ1093" s="1264"/>
    </row>
    <row r="1094" spans="33:36" ht="30" customHeight="1">
      <c r="AG1094" s="1264"/>
      <c r="AH1094" s="1264"/>
      <c r="AI1094" s="1264"/>
      <c r="AJ1094" s="1264"/>
    </row>
    <row r="1095" spans="33:36" ht="30" customHeight="1">
      <c r="AG1095" s="1264"/>
      <c r="AH1095" s="1264"/>
      <c r="AI1095" s="1264"/>
      <c r="AJ1095" s="1264"/>
    </row>
    <row r="1096" spans="33:36" ht="30" customHeight="1">
      <c r="AG1096" s="1264"/>
      <c r="AH1096" s="1264"/>
      <c r="AI1096" s="1264"/>
      <c r="AJ1096" s="1264"/>
    </row>
    <row r="1097" spans="33:36" ht="30" customHeight="1">
      <c r="AG1097" s="1264"/>
      <c r="AH1097" s="1264"/>
      <c r="AI1097" s="1264"/>
      <c r="AJ1097" s="1264"/>
    </row>
    <row r="1098" spans="33:36" ht="30" customHeight="1">
      <c r="AG1098" s="1264"/>
      <c r="AH1098" s="1264"/>
      <c r="AI1098" s="1264"/>
      <c r="AJ1098" s="1264"/>
    </row>
    <row r="1099" spans="33:36" ht="30" customHeight="1">
      <c r="AG1099" s="1264"/>
      <c r="AH1099" s="1264"/>
      <c r="AI1099" s="1264"/>
      <c r="AJ1099" s="1264"/>
    </row>
    <row r="1100" spans="33:36" ht="30" customHeight="1">
      <c r="AG1100" s="1264"/>
      <c r="AH1100" s="1264"/>
      <c r="AI1100" s="1264"/>
      <c r="AJ1100" s="1264"/>
    </row>
    <row r="1101" spans="33:36" ht="30" customHeight="1">
      <c r="AG1101" s="1264"/>
      <c r="AH1101" s="1264"/>
      <c r="AI1101" s="1264"/>
      <c r="AJ1101" s="1264"/>
    </row>
    <row r="1102" spans="33:36" ht="30" customHeight="1">
      <c r="AG1102" s="1264"/>
      <c r="AH1102" s="1264"/>
      <c r="AI1102" s="1264"/>
      <c r="AJ1102" s="1264"/>
    </row>
    <row r="1103" spans="33:36" ht="30" customHeight="1">
      <c r="AG1103" s="1264"/>
      <c r="AH1103" s="1264"/>
      <c r="AI1103" s="1264"/>
      <c r="AJ1103" s="1264"/>
    </row>
    <row r="1104" spans="33:36" ht="30" customHeight="1">
      <c r="AG1104" s="1264"/>
      <c r="AH1104" s="1264"/>
      <c r="AI1104" s="1264"/>
      <c r="AJ1104" s="1264"/>
    </row>
    <row r="1105" spans="33:36" ht="30" customHeight="1">
      <c r="AG1105" s="1264"/>
      <c r="AH1105" s="1264"/>
      <c r="AI1105" s="1264"/>
      <c r="AJ1105" s="1264"/>
    </row>
    <row r="1106" spans="33:36" ht="30" customHeight="1">
      <c r="AG1106" s="1264"/>
      <c r="AH1106" s="1264"/>
      <c r="AI1106" s="1264"/>
      <c r="AJ1106" s="1264"/>
    </row>
    <row r="1107" spans="33:36" ht="30" customHeight="1">
      <c r="AG1107" s="1264"/>
      <c r="AH1107" s="1264"/>
      <c r="AI1107" s="1264"/>
      <c r="AJ1107" s="1264"/>
    </row>
    <row r="1108" spans="33:36" ht="30" customHeight="1">
      <c r="AG1108" s="1264"/>
      <c r="AH1108" s="1264"/>
      <c r="AI1108" s="1264"/>
      <c r="AJ1108" s="1264"/>
    </row>
    <row r="1109" spans="33:36" ht="30" customHeight="1">
      <c r="AG1109" s="1264"/>
      <c r="AH1109" s="1264"/>
      <c r="AI1109" s="1264"/>
      <c r="AJ1109" s="1264"/>
    </row>
    <row r="1110" spans="33:36" ht="30" customHeight="1">
      <c r="AG1110" s="1264"/>
      <c r="AH1110" s="1264"/>
      <c r="AI1110" s="1264"/>
      <c r="AJ1110" s="1264"/>
    </row>
    <row r="1111" spans="33:36" ht="30" customHeight="1">
      <c r="AG1111" s="1264"/>
      <c r="AH1111" s="1264"/>
      <c r="AI1111" s="1264"/>
      <c r="AJ1111" s="1264"/>
    </row>
    <row r="1112" spans="33:36" ht="30" customHeight="1">
      <c r="AG1112" s="1264"/>
      <c r="AH1112" s="1264"/>
      <c r="AI1112" s="1264"/>
      <c r="AJ1112" s="1264"/>
    </row>
    <row r="1113" spans="33:36" ht="30" customHeight="1">
      <c r="AG1113" s="1264"/>
      <c r="AH1113" s="1264"/>
      <c r="AI1113" s="1264"/>
      <c r="AJ1113" s="1264"/>
    </row>
    <row r="1114" spans="33:36" ht="30" customHeight="1">
      <c r="AG1114" s="1264"/>
      <c r="AH1114" s="1264"/>
      <c r="AI1114" s="1264"/>
      <c r="AJ1114" s="1264"/>
    </row>
    <row r="1115" spans="33:36" ht="30" customHeight="1">
      <c r="AG1115" s="1264"/>
      <c r="AH1115" s="1264"/>
      <c r="AI1115" s="1264"/>
      <c r="AJ1115" s="1264"/>
    </row>
    <row r="1116" spans="33:36" ht="30" customHeight="1">
      <c r="AG1116" s="1264"/>
      <c r="AH1116" s="1264"/>
      <c r="AI1116" s="1264"/>
      <c r="AJ1116" s="1264"/>
    </row>
    <row r="1117" spans="33:36" ht="30" customHeight="1">
      <c r="AG1117" s="1264"/>
      <c r="AH1117" s="1264"/>
      <c r="AI1117" s="1264"/>
      <c r="AJ1117" s="1264"/>
    </row>
    <row r="1118" spans="33:36" ht="30" customHeight="1">
      <c r="AG1118" s="1264"/>
      <c r="AH1118" s="1264"/>
      <c r="AI1118" s="1264"/>
      <c r="AJ1118" s="1264"/>
    </row>
    <row r="1119" spans="33:36" ht="30" customHeight="1">
      <c r="AG1119" s="1264"/>
      <c r="AH1119" s="1264"/>
      <c r="AI1119" s="1264"/>
      <c r="AJ1119" s="1264"/>
    </row>
    <row r="1120" spans="33:36" ht="30" customHeight="1">
      <c r="AG1120" s="1264"/>
      <c r="AH1120" s="1264"/>
      <c r="AI1120" s="1264"/>
      <c r="AJ1120" s="1264"/>
    </row>
    <row r="1121" spans="33:36" ht="30" customHeight="1">
      <c r="AG1121" s="1264"/>
      <c r="AH1121" s="1264"/>
      <c r="AI1121" s="1264"/>
      <c r="AJ1121" s="1264"/>
    </row>
    <row r="1122" spans="33:36" ht="30" customHeight="1">
      <c r="AG1122" s="1264"/>
      <c r="AH1122" s="1264"/>
      <c r="AI1122" s="1264"/>
      <c r="AJ1122" s="1264"/>
    </row>
    <row r="1123" spans="33:36" ht="30" customHeight="1">
      <c r="AG1123" s="1264"/>
      <c r="AH1123" s="1264"/>
      <c r="AI1123" s="1264"/>
      <c r="AJ1123" s="1264"/>
    </row>
    <row r="1124" spans="33:36" ht="30" customHeight="1">
      <c r="AG1124" s="1264"/>
      <c r="AH1124" s="1264"/>
      <c r="AI1124" s="1264"/>
      <c r="AJ1124" s="1264"/>
    </row>
    <row r="1125" spans="33:36" ht="30" customHeight="1">
      <c r="AG1125" s="1264"/>
      <c r="AH1125" s="1264"/>
      <c r="AI1125" s="1264"/>
      <c r="AJ1125" s="1264"/>
    </row>
    <row r="1126" spans="33:36" ht="30" customHeight="1">
      <c r="AG1126" s="1264"/>
      <c r="AH1126" s="1264"/>
      <c r="AI1126" s="1264"/>
      <c r="AJ1126" s="1264"/>
    </row>
    <row r="1127" spans="33:36" ht="30" customHeight="1">
      <c r="AG1127" s="1264"/>
      <c r="AH1127" s="1264"/>
      <c r="AI1127" s="1264"/>
      <c r="AJ1127" s="1264"/>
    </row>
    <row r="1128" spans="33:36" ht="30" customHeight="1">
      <c r="AG1128" s="1264"/>
      <c r="AH1128" s="1264"/>
      <c r="AI1128" s="1264"/>
      <c r="AJ1128" s="1264"/>
    </row>
    <row r="1129" spans="33:36" ht="30" customHeight="1">
      <c r="AG1129" s="1264"/>
      <c r="AH1129" s="1264"/>
      <c r="AI1129" s="1264"/>
      <c r="AJ1129" s="1264"/>
    </row>
    <row r="1130" spans="33:36" ht="30" customHeight="1">
      <c r="AG1130" s="1264"/>
      <c r="AH1130" s="1264"/>
      <c r="AI1130" s="1264"/>
      <c r="AJ1130" s="1264"/>
    </row>
    <row r="1131" spans="33:36" ht="30" customHeight="1">
      <c r="AG1131" s="1264"/>
      <c r="AH1131" s="1264"/>
      <c r="AI1131" s="1264"/>
      <c r="AJ1131" s="1264"/>
    </row>
    <row r="1132" spans="33:36" ht="30" customHeight="1">
      <c r="AG1132" s="1264"/>
      <c r="AH1132" s="1264"/>
      <c r="AI1132" s="1264"/>
      <c r="AJ1132" s="1264"/>
    </row>
    <row r="1133" spans="33:36" ht="30" customHeight="1">
      <c r="AG1133" s="1264"/>
      <c r="AH1133" s="1264"/>
      <c r="AI1133" s="1264"/>
      <c r="AJ1133" s="1264"/>
    </row>
    <row r="1134" spans="33:36" ht="30" customHeight="1">
      <c r="AG1134" s="1264"/>
      <c r="AH1134" s="1264"/>
      <c r="AI1134" s="1264"/>
      <c r="AJ1134" s="1264"/>
    </row>
    <row r="1135" spans="33:36" ht="30" customHeight="1">
      <c r="AG1135" s="1264"/>
      <c r="AH1135" s="1264"/>
      <c r="AI1135" s="1264"/>
      <c r="AJ1135" s="1264"/>
    </row>
    <row r="1136" spans="33:36" ht="30" customHeight="1">
      <c r="AG1136" s="1264"/>
      <c r="AH1136" s="1264"/>
      <c r="AI1136" s="1264"/>
      <c r="AJ1136" s="1264"/>
    </row>
    <row r="1137" spans="33:36" ht="30" customHeight="1">
      <c r="AG1137" s="1264"/>
      <c r="AH1137" s="1264"/>
      <c r="AI1137" s="1264"/>
      <c r="AJ1137" s="1264"/>
    </row>
    <row r="1138" spans="33:36" ht="30" customHeight="1">
      <c r="AG1138" s="1264"/>
      <c r="AH1138" s="1264"/>
      <c r="AI1138" s="1264"/>
      <c r="AJ1138" s="1264"/>
    </row>
    <row r="1139" spans="33:36" ht="30" customHeight="1">
      <c r="AG1139" s="1264"/>
      <c r="AH1139" s="1264"/>
      <c r="AI1139" s="1264"/>
      <c r="AJ1139" s="1264"/>
    </row>
    <row r="1140" spans="33:36" ht="30" customHeight="1">
      <c r="AG1140" s="1264"/>
      <c r="AH1140" s="1264"/>
      <c r="AI1140" s="1264"/>
      <c r="AJ1140" s="1264"/>
    </row>
    <row r="1141" spans="33:36" ht="30" customHeight="1">
      <c r="AG1141" s="1264"/>
      <c r="AH1141" s="1264"/>
      <c r="AI1141" s="1264"/>
      <c r="AJ1141" s="1264"/>
    </row>
    <row r="1142" spans="33:36" ht="30" customHeight="1">
      <c r="AG1142" s="1264"/>
      <c r="AH1142" s="1264"/>
      <c r="AI1142" s="1264"/>
      <c r="AJ1142" s="1264"/>
    </row>
    <row r="1143" spans="33:36" ht="30" customHeight="1">
      <c r="AG1143" s="1264"/>
      <c r="AH1143" s="1264"/>
      <c r="AI1143" s="1264"/>
      <c r="AJ1143" s="1264"/>
    </row>
    <row r="1144" spans="33:36" ht="30" customHeight="1">
      <c r="AG1144" s="1264"/>
      <c r="AH1144" s="1264"/>
      <c r="AI1144" s="1264"/>
      <c r="AJ1144" s="1264"/>
    </row>
    <row r="1145" spans="33:36" ht="30" customHeight="1">
      <c r="AG1145" s="1264"/>
      <c r="AH1145" s="1264"/>
      <c r="AI1145" s="1264"/>
      <c r="AJ1145" s="1264"/>
    </row>
    <row r="1146" spans="33:36" ht="30" customHeight="1">
      <c r="AG1146" s="1264"/>
      <c r="AH1146" s="1264"/>
      <c r="AI1146" s="1264"/>
      <c r="AJ1146" s="1264"/>
    </row>
    <row r="1147" spans="33:36" ht="30" customHeight="1">
      <c r="AG1147" s="1264"/>
      <c r="AH1147" s="1264"/>
      <c r="AI1147" s="1264"/>
      <c r="AJ1147" s="1264"/>
    </row>
    <row r="1148" spans="33:36" ht="30" customHeight="1">
      <c r="AG1148" s="1264"/>
      <c r="AH1148" s="1264"/>
      <c r="AI1148" s="1264"/>
      <c r="AJ1148" s="1264"/>
    </row>
    <row r="1149" spans="33:36" ht="30" customHeight="1">
      <c r="AG1149" s="1264"/>
      <c r="AH1149" s="1264"/>
      <c r="AI1149" s="1264"/>
      <c r="AJ1149" s="1264"/>
    </row>
    <row r="1150" spans="33:36" ht="30" customHeight="1">
      <c r="AG1150" s="1264"/>
      <c r="AH1150" s="1264"/>
      <c r="AI1150" s="1264"/>
      <c r="AJ1150" s="1264"/>
    </row>
    <row r="1151" spans="33:36" ht="30" customHeight="1">
      <c r="AG1151" s="1264"/>
      <c r="AH1151" s="1264"/>
      <c r="AI1151" s="1264"/>
      <c r="AJ1151" s="1264"/>
    </row>
    <row r="1152" spans="33:36" ht="30" customHeight="1">
      <c r="AG1152" s="1264"/>
      <c r="AH1152" s="1264"/>
      <c r="AI1152" s="1264"/>
      <c r="AJ1152" s="1264"/>
    </row>
    <row r="1153" spans="33:36" ht="30" customHeight="1">
      <c r="AG1153" s="1264"/>
      <c r="AH1153" s="1264"/>
      <c r="AI1153" s="1264"/>
      <c r="AJ1153" s="1264"/>
    </row>
    <row r="1154" spans="33:36" ht="30" customHeight="1">
      <c r="AG1154" s="1264"/>
      <c r="AH1154" s="1264"/>
      <c r="AI1154" s="1264"/>
      <c r="AJ1154" s="1264"/>
    </row>
    <row r="1155" spans="33:36" ht="30" customHeight="1">
      <c r="AG1155" s="1264"/>
      <c r="AH1155" s="1264"/>
      <c r="AI1155" s="1264"/>
      <c r="AJ1155" s="1264"/>
    </row>
    <row r="1156" spans="33:36" ht="30" customHeight="1">
      <c r="AG1156" s="1264"/>
      <c r="AH1156" s="1264"/>
      <c r="AI1156" s="1264"/>
      <c r="AJ1156" s="1264"/>
    </row>
    <row r="1157" spans="33:36" ht="30" customHeight="1">
      <c r="AG1157" s="1264"/>
      <c r="AH1157" s="1264"/>
      <c r="AI1157" s="1264"/>
      <c r="AJ1157" s="1264"/>
    </row>
    <row r="1158" spans="33:36" ht="30" customHeight="1">
      <c r="AG1158" s="1264"/>
      <c r="AH1158" s="1264"/>
      <c r="AI1158" s="1264"/>
      <c r="AJ1158" s="1264"/>
    </row>
    <row r="1159" spans="33:36" ht="30" customHeight="1">
      <c r="AG1159" s="1264"/>
      <c r="AH1159" s="1264"/>
      <c r="AI1159" s="1264"/>
      <c r="AJ1159" s="1264"/>
    </row>
    <row r="1160" spans="33:36" ht="30" customHeight="1">
      <c r="AG1160" s="1264"/>
      <c r="AH1160" s="1264"/>
      <c r="AI1160" s="1264"/>
      <c r="AJ1160" s="1264"/>
    </row>
    <row r="1161" spans="33:36" ht="30" customHeight="1">
      <c r="AG1161" s="1264"/>
      <c r="AH1161" s="1264"/>
      <c r="AI1161" s="1264"/>
      <c r="AJ1161" s="1264"/>
    </row>
    <row r="1162" spans="33:36" ht="30" customHeight="1">
      <c r="AG1162" s="1264"/>
      <c r="AH1162" s="1264"/>
      <c r="AI1162" s="1264"/>
      <c r="AJ1162" s="1264"/>
    </row>
    <row r="1163" spans="33:36" ht="30" customHeight="1">
      <c r="AG1163" s="1264"/>
      <c r="AH1163" s="1264"/>
      <c r="AI1163" s="1264"/>
      <c r="AJ1163" s="1264"/>
    </row>
    <row r="1164" spans="33:36" ht="30" customHeight="1">
      <c r="AG1164" s="1264"/>
      <c r="AH1164" s="1264"/>
      <c r="AI1164" s="1264"/>
      <c r="AJ1164" s="1264"/>
    </row>
    <row r="1165" spans="33:36" ht="30" customHeight="1">
      <c r="AG1165" s="1264"/>
      <c r="AH1165" s="1264"/>
      <c r="AI1165" s="1264"/>
      <c r="AJ1165" s="1264"/>
    </row>
    <row r="1166" spans="33:36" ht="30" customHeight="1">
      <c r="AG1166" s="1264"/>
      <c r="AH1166" s="1264"/>
      <c r="AI1166" s="1264"/>
      <c r="AJ1166" s="1264"/>
    </row>
    <row r="1167" spans="33:36" ht="30" customHeight="1">
      <c r="AG1167" s="1264"/>
      <c r="AH1167" s="1264"/>
      <c r="AI1167" s="1264"/>
      <c r="AJ1167" s="1264"/>
    </row>
    <row r="1168" spans="33:36" ht="30" customHeight="1">
      <c r="AG1168" s="1264"/>
      <c r="AH1168" s="1264"/>
      <c r="AI1168" s="1264"/>
      <c r="AJ1168" s="1264"/>
    </row>
    <row r="1169" spans="33:36" ht="30" customHeight="1">
      <c r="AG1169" s="1264"/>
      <c r="AH1169" s="1264"/>
      <c r="AI1169" s="1264"/>
      <c r="AJ1169" s="1264"/>
    </row>
    <row r="1170" spans="33:36" ht="30" customHeight="1">
      <c r="AG1170" s="1264"/>
      <c r="AH1170" s="1264"/>
      <c r="AI1170" s="1264"/>
      <c r="AJ1170" s="1264"/>
    </row>
    <row r="1171" spans="33:36" ht="30" customHeight="1">
      <c r="AG1171" s="1264"/>
      <c r="AH1171" s="1264"/>
      <c r="AI1171" s="1264"/>
      <c r="AJ1171" s="1264"/>
    </row>
    <row r="1172" spans="33:36" ht="30" customHeight="1">
      <c r="AG1172" s="1264"/>
      <c r="AH1172" s="1264"/>
      <c r="AI1172" s="1264"/>
      <c r="AJ1172" s="1264"/>
    </row>
    <row r="1173" spans="33:36" ht="30" customHeight="1">
      <c r="AG1173" s="1264"/>
      <c r="AH1173" s="1264"/>
      <c r="AI1173" s="1264"/>
      <c r="AJ1173" s="1264"/>
    </row>
    <row r="1174" spans="33:36" ht="30" customHeight="1">
      <c r="AG1174" s="1264"/>
      <c r="AH1174" s="1264"/>
      <c r="AI1174" s="1264"/>
      <c r="AJ1174" s="1264"/>
    </row>
    <row r="1175" spans="33:36" ht="30" customHeight="1">
      <c r="AG1175" s="1264"/>
      <c r="AH1175" s="1264"/>
      <c r="AI1175" s="1264"/>
      <c r="AJ1175" s="1264"/>
    </row>
    <row r="1176" spans="33:36" ht="30" customHeight="1">
      <c r="AG1176" s="1264"/>
      <c r="AH1176" s="1264"/>
      <c r="AI1176" s="1264"/>
      <c r="AJ1176" s="1264"/>
    </row>
    <row r="1177" spans="33:36" ht="30" customHeight="1">
      <c r="AG1177" s="1264"/>
      <c r="AH1177" s="1264"/>
      <c r="AI1177" s="1264"/>
      <c r="AJ1177" s="1264"/>
    </row>
    <row r="1178" spans="33:36" ht="30" customHeight="1">
      <c r="AG1178" s="1264"/>
      <c r="AH1178" s="1264"/>
      <c r="AI1178" s="1264"/>
      <c r="AJ1178" s="1264"/>
    </row>
    <row r="1179" spans="33:36" ht="30" customHeight="1">
      <c r="AG1179" s="1264"/>
      <c r="AH1179" s="1264"/>
      <c r="AI1179" s="1264"/>
      <c r="AJ1179" s="1264"/>
    </row>
    <row r="1180" spans="33:36" ht="30" customHeight="1">
      <c r="AG1180" s="1264"/>
      <c r="AH1180" s="1264"/>
      <c r="AI1180" s="1264"/>
      <c r="AJ1180" s="1264"/>
    </row>
    <row r="1181" spans="33:36" ht="30" customHeight="1">
      <c r="AG1181" s="1264"/>
      <c r="AH1181" s="1264"/>
      <c r="AI1181" s="1264"/>
      <c r="AJ1181" s="1264"/>
    </row>
    <row r="1182" spans="33:36" ht="30" customHeight="1">
      <c r="AG1182" s="1264"/>
      <c r="AH1182" s="1264"/>
      <c r="AI1182" s="1264"/>
      <c r="AJ1182" s="1264"/>
    </row>
    <row r="1183" spans="33:36" ht="30" customHeight="1">
      <c r="AG1183" s="1264"/>
      <c r="AH1183" s="1264"/>
      <c r="AI1183" s="1264"/>
      <c r="AJ1183" s="1264"/>
    </row>
    <row r="1184" spans="33:36" ht="30" customHeight="1">
      <c r="AG1184" s="1264"/>
      <c r="AH1184" s="1264"/>
      <c r="AI1184" s="1264"/>
      <c r="AJ1184" s="1264"/>
    </row>
    <row r="1185" spans="33:36" ht="30" customHeight="1">
      <c r="AG1185" s="1264"/>
      <c r="AH1185" s="1264"/>
      <c r="AI1185" s="1264"/>
      <c r="AJ1185" s="1264"/>
    </row>
    <row r="1186" spans="33:36" ht="30" customHeight="1">
      <c r="AG1186" s="1264"/>
      <c r="AH1186" s="1264"/>
      <c r="AI1186" s="1264"/>
      <c r="AJ1186" s="1264"/>
    </row>
    <row r="1187" spans="33:36" ht="30" customHeight="1">
      <c r="AG1187" s="1264"/>
      <c r="AH1187" s="1264"/>
      <c r="AI1187" s="1264"/>
      <c r="AJ1187" s="1264"/>
    </row>
    <row r="1188" spans="33:36" ht="30" customHeight="1">
      <c r="AG1188" s="1264"/>
      <c r="AH1188" s="1264"/>
      <c r="AI1188" s="1264"/>
      <c r="AJ1188" s="1264"/>
    </row>
    <row r="1189" spans="33:36" ht="30" customHeight="1">
      <c r="AG1189" s="1264"/>
      <c r="AH1189" s="1264"/>
      <c r="AI1189" s="1264"/>
      <c r="AJ1189" s="1264"/>
    </row>
    <row r="1190" spans="33:36" ht="30" customHeight="1">
      <c r="AG1190" s="1264"/>
      <c r="AH1190" s="1264"/>
      <c r="AI1190" s="1264"/>
      <c r="AJ1190" s="1264"/>
    </row>
    <row r="1191" spans="33:36" ht="30" customHeight="1">
      <c r="AG1191" s="1264"/>
      <c r="AH1191" s="1264"/>
      <c r="AI1191" s="1264"/>
      <c r="AJ1191" s="1264"/>
    </row>
    <row r="1192" spans="33:36" ht="30" customHeight="1">
      <c r="AG1192" s="1264"/>
      <c r="AH1192" s="1264"/>
      <c r="AI1192" s="1264"/>
      <c r="AJ1192" s="1264"/>
    </row>
    <row r="1193" spans="33:36" ht="30" customHeight="1">
      <c r="AG1193" s="1264"/>
      <c r="AH1193" s="1264"/>
      <c r="AI1193" s="1264"/>
      <c r="AJ1193" s="1264"/>
    </row>
    <row r="1194" spans="33:36" ht="30" customHeight="1">
      <c r="AG1194" s="1264"/>
      <c r="AH1194" s="1264"/>
      <c r="AI1194" s="1264"/>
      <c r="AJ1194" s="1264"/>
    </row>
    <row r="1195" spans="33:36" ht="30" customHeight="1">
      <c r="AG1195" s="1264"/>
      <c r="AH1195" s="1264"/>
      <c r="AI1195" s="1264"/>
      <c r="AJ1195" s="1264"/>
    </row>
    <row r="1196" spans="33:36" ht="30" customHeight="1">
      <c r="AG1196" s="1264"/>
      <c r="AH1196" s="1264"/>
      <c r="AI1196" s="1264"/>
      <c r="AJ1196" s="1264"/>
    </row>
    <row r="1197" spans="33:36" ht="30" customHeight="1">
      <c r="AG1197" s="1264"/>
      <c r="AH1197" s="1264"/>
      <c r="AI1197" s="1264"/>
      <c r="AJ1197" s="1264"/>
    </row>
    <row r="1198" spans="33:36" ht="30" customHeight="1">
      <c r="AG1198" s="1264"/>
      <c r="AH1198" s="1264"/>
      <c r="AI1198" s="1264"/>
      <c r="AJ1198" s="1264"/>
    </row>
    <row r="1199" spans="33:36" ht="30" customHeight="1">
      <c r="AG1199" s="1264"/>
      <c r="AH1199" s="1264"/>
      <c r="AI1199" s="1264"/>
      <c r="AJ1199" s="1264"/>
    </row>
    <row r="1200" spans="33:36" ht="30" customHeight="1">
      <c r="AG1200" s="1264"/>
      <c r="AH1200" s="1264"/>
      <c r="AI1200" s="1264"/>
      <c r="AJ1200" s="1264"/>
    </row>
    <row r="1201" spans="33:36" ht="30" customHeight="1">
      <c r="AG1201" s="1264"/>
      <c r="AH1201" s="1264"/>
      <c r="AI1201" s="1264"/>
      <c r="AJ1201" s="1264"/>
    </row>
    <row r="1202" spans="33:36" ht="30" customHeight="1">
      <c r="AG1202" s="1264"/>
      <c r="AH1202" s="1264"/>
      <c r="AI1202" s="1264"/>
      <c r="AJ1202" s="1264"/>
    </row>
    <row r="1203" spans="33:36" ht="30" customHeight="1">
      <c r="AG1203" s="1264"/>
      <c r="AH1203" s="1264"/>
      <c r="AI1203" s="1264"/>
      <c r="AJ1203" s="1264"/>
    </row>
    <row r="1204" spans="33:36" ht="30" customHeight="1">
      <c r="AG1204" s="1264"/>
      <c r="AH1204" s="1264"/>
      <c r="AI1204" s="1264"/>
      <c r="AJ1204" s="1264"/>
    </row>
    <row r="1205" spans="33:36" ht="30" customHeight="1">
      <c r="AG1205" s="1264"/>
      <c r="AH1205" s="1264"/>
      <c r="AI1205" s="1264"/>
      <c r="AJ1205" s="1264"/>
    </row>
    <row r="1206" spans="33:36" ht="30" customHeight="1">
      <c r="AG1206" s="1264"/>
      <c r="AH1206" s="1264"/>
      <c r="AI1206" s="1264"/>
      <c r="AJ1206" s="1264"/>
    </row>
    <row r="1207" spans="33:36" ht="30" customHeight="1">
      <c r="AG1207" s="1264"/>
      <c r="AH1207" s="1264"/>
      <c r="AI1207" s="1264"/>
      <c r="AJ1207" s="1264"/>
    </row>
    <row r="1208" spans="33:36" ht="30" customHeight="1">
      <c r="AG1208" s="1264"/>
      <c r="AH1208" s="1264"/>
      <c r="AI1208" s="1264"/>
      <c r="AJ1208" s="1264"/>
    </row>
    <row r="1209" spans="33:36" ht="30" customHeight="1">
      <c r="AG1209" s="1264"/>
      <c r="AH1209" s="1264"/>
      <c r="AI1209" s="1264"/>
      <c r="AJ1209" s="1264"/>
    </row>
    <row r="1210" spans="33:36" ht="30" customHeight="1">
      <c r="AG1210" s="1264"/>
      <c r="AH1210" s="1264"/>
      <c r="AI1210" s="1264"/>
      <c r="AJ1210" s="1264"/>
    </row>
    <row r="1211" spans="33:36" ht="30" customHeight="1">
      <c r="AG1211" s="1264"/>
      <c r="AH1211" s="1264"/>
      <c r="AI1211" s="1264"/>
      <c r="AJ1211" s="1264"/>
    </row>
    <row r="1212" spans="33:36" ht="30" customHeight="1">
      <c r="AG1212" s="1264"/>
      <c r="AH1212" s="1264"/>
      <c r="AI1212" s="1264"/>
      <c r="AJ1212" s="1264"/>
    </row>
    <row r="1213" spans="33:36" ht="30" customHeight="1">
      <c r="AG1213" s="1264"/>
      <c r="AH1213" s="1264"/>
      <c r="AI1213" s="1264"/>
      <c r="AJ1213" s="1264"/>
    </row>
    <row r="1214" spans="33:36" ht="30" customHeight="1">
      <c r="AG1214" s="1264"/>
      <c r="AH1214" s="1264"/>
      <c r="AI1214" s="1264"/>
      <c r="AJ1214" s="1264"/>
    </row>
    <row r="1215" spans="33:36" ht="30" customHeight="1">
      <c r="AG1215" s="1264"/>
      <c r="AH1215" s="1264"/>
      <c r="AI1215" s="1264"/>
      <c r="AJ1215" s="1264"/>
    </row>
    <row r="1216" spans="33:36" ht="30" customHeight="1">
      <c r="AG1216" s="1264"/>
      <c r="AH1216" s="1264"/>
      <c r="AI1216" s="1264"/>
      <c r="AJ1216" s="1264"/>
    </row>
    <row r="1217" spans="33:36" ht="30" customHeight="1">
      <c r="AG1217" s="1264"/>
      <c r="AH1217" s="1264"/>
      <c r="AI1217" s="1264"/>
      <c r="AJ1217" s="1264"/>
    </row>
    <row r="1218" spans="33:36" ht="30" customHeight="1">
      <c r="AG1218" s="1264"/>
      <c r="AH1218" s="1264"/>
      <c r="AI1218" s="1264"/>
      <c r="AJ1218" s="1264"/>
    </row>
    <row r="1219" spans="33:36" ht="30" customHeight="1">
      <c r="AG1219" s="1264"/>
      <c r="AH1219" s="1264"/>
      <c r="AI1219" s="1264"/>
      <c r="AJ1219" s="1264"/>
    </row>
    <row r="1220" spans="33:36" ht="30" customHeight="1">
      <c r="AG1220" s="1264"/>
      <c r="AH1220" s="1264"/>
      <c r="AI1220" s="1264"/>
      <c r="AJ1220" s="1264"/>
    </row>
    <row r="1221" spans="33:36" ht="30" customHeight="1">
      <c r="AG1221" s="1264"/>
      <c r="AH1221" s="1264"/>
      <c r="AI1221" s="1264"/>
      <c r="AJ1221" s="1264"/>
    </row>
    <row r="1222" spans="33:36" ht="30" customHeight="1">
      <c r="AG1222" s="1264"/>
      <c r="AH1222" s="1264"/>
      <c r="AI1222" s="1264"/>
      <c r="AJ1222" s="1264"/>
    </row>
    <row r="1223" spans="33:36" ht="30" customHeight="1">
      <c r="AG1223" s="1264"/>
      <c r="AH1223" s="1264"/>
      <c r="AI1223" s="1264"/>
      <c r="AJ1223" s="1264"/>
    </row>
    <row r="1224" spans="33:36" ht="30" customHeight="1">
      <c r="AG1224" s="1264"/>
      <c r="AH1224" s="1264"/>
      <c r="AI1224" s="1264"/>
      <c r="AJ1224" s="1264"/>
    </row>
    <row r="1225" spans="33:36" ht="30" customHeight="1">
      <c r="AG1225" s="1264"/>
      <c r="AH1225" s="1264"/>
      <c r="AI1225" s="1264"/>
      <c r="AJ1225" s="1264"/>
    </row>
    <row r="1226" spans="33:36" ht="30" customHeight="1">
      <c r="AG1226" s="1264"/>
      <c r="AH1226" s="1264"/>
      <c r="AI1226" s="1264"/>
      <c r="AJ1226" s="1264"/>
    </row>
    <row r="1227" spans="33:36" ht="30" customHeight="1">
      <c r="AG1227" s="1264"/>
      <c r="AH1227" s="1264"/>
      <c r="AI1227" s="1264"/>
      <c r="AJ1227" s="1264"/>
    </row>
    <row r="1228" spans="33:36" ht="30" customHeight="1">
      <c r="AG1228" s="1264"/>
      <c r="AH1228" s="1264"/>
      <c r="AI1228" s="1264"/>
      <c r="AJ1228" s="1264"/>
    </row>
    <row r="1229" spans="33:36" ht="30" customHeight="1">
      <c r="AG1229" s="1264"/>
      <c r="AH1229" s="1264"/>
      <c r="AI1229" s="1264"/>
      <c r="AJ1229" s="1264"/>
    </row>
    <row r="1230" spans="33:36" ht="30" customHeight="1">
      <c r="AG1230" s="1264"/>
      <c r="AH1230" s="1264"/>
      <c r="AI1230" s="1264"/>
      <c r="AJ1230" s="1264"/>
    </row>
    <row r="1231" spans="33:36" ht="30" customHeight="1">
      <c r="AG1231" s="1264"/>
      <c r="AH1231" s="1264"/>
      <c r="AI1231" s="1264"/>
      <c r="AJ1231" s="1264"/>
    </row>
    <row r="1232" spans="33:36" ht="30" customHeight="1">
      <c r="AG1232" s="1264"/>
      <c r="AH1232" s="1264"/>
      <c r="AI1232" s="1264"/>
      <c r="AJ1232" s="1264"/>
    </row>
    <row r="1233" spans="33:36" ht="30" customHeight="1">
      <c r="AG1233" s="1264"/>
      <c r="AH1233" s="1264"/>
      <c r="AI1233" s="1264"/>
      <c r="AJ1233" s="1264"/>
    </row>
    <row r="1234" spans="33:36" ht="30" customHeight="1">
      <c r="AG1234" s="1264"/>
      <c r="AH1234" s="1264"/>
      <c r="AI1234" s="1264"/>
      <c r="AJ1234" s="1264"/>
    </row>
    <row r="1235" spans="33:36" ht="30" customHeight="1">
      <c r="AG1235" s="1264"/>
      <c r="AH1235" s="1264"/>
      <c r="AI1235" s="1264"/>
      <c r="AJ1235" s="1264"/>
    </row>
    <row r="1236" spans="33:36" ht="30" customHeight="1">
      <c r="AG1236" s="1264"/>
      <c r="AH1236" s="1264"/>
      <c r="AI1236" s="1264"/>
      <c r="AJ1236" s="1264"/>
    </row>
    <row r="1237" spans="33:36" ht="30" customHeight="1">
      <c r="AG1237" s="1264"/>
      <c r="AH1237" s="1264"/>
      <c r="AI1237" s="1264"/>
      <c r="AJ1237" s="1264"/>
    </row>
    <row r="1238" spans="33:36" ht="30" customHeight="1">
      <c r="AG1238" s="1264"/>
      <c r="AH1238" s="1264"/>
      <c r="AI1238" s="1264"/>
      <c r="AJ1238" s="1264"/>
    </row>
    <row r="1239" spans="33:36" ht="30" customHeight="1">
      <c r="AG1239" s="1264"/>
      <c r="AH1239" s="1264"/>
      <c r="AI1239" s="1264"/>
      <c r="AJ1239" s="1264"/>
    </row>
    <row r="1240" spans="33:36" ht="30" customHeight="1">
      <c r="AG1240" s="1264"/>
      <c r="AH1240" s="1264"/>
      <c r="AI1240" s="1264"/>
      <c r="AJ1240" s="1264"/>
    </row>
    <row r="1241" spans="33:36" ht="30" customHeight="1">
      <c r="AG1241" s="1264"/>
      <c r="AH1241" s="1264"/>
      <c r="AI1241" s="1264"/>
      <c r="AJ1241" s="1264"/>
    </row>
    <row r="1242" spans="33:36" ht="30" customHeight="1">
      <c r="AG1242" s="1264"/>
      <c r="AH1242" s="1264"/>
      <c r="AI1242" s="1264"/>
      <c r="AJ1242" s="1264"/>
    </row>
    <row r="1243" spans="33:36" ht="30" customHeight="1">
      <c r="AG1243" s="1264"/>
      <c r="AH1243" s="1264"/>
      <c r="AI1243" s="1264"/>
      <c r="AJ1243" s="1264"/>
    </row>
    <row r="1244" spans="33:36" ht="30" customHeight="1">
      <c r="AG1244" s="1264"/>
      <c r="AH1244" s="1264"/>
      <c r="AI1244" s="1264"/>
      <c r="AJ1244" s="1264"/>
    </row>
    <row r="1245" spans="33:36" ht="30" customHeight="1">
      <c r="AG1245" s="1264"/>
      <c r="AH1245" s="1264"/>
      <c r="AI1245" s="1264"/>
      <c r="AJ1245" s="1264"/>
    </row>
    <row r="1246" spans="33:36" ht="30" customHeight="1">
      <c r="AG1246" s="1264"/>
      <c r="AH1246" s="1264"/>
      <c r="AI1246" s="1264"/>
      <c r="AJ1246" s="1264"/>
    </row>
    <row r="1247" spans="33:36" ht="30" customHeight="1">
      <c r="AG1247" s="1264"/>
      <c r="AH1247" s="1264"/>
      <c r="AI1247" s="1264"/>
      <c r="AJ1247" s="1264"/>
    </row>
    <row r="1248" spans="33:36" ht="30" customHeight="1">
      <c r="AG1248" s="1264"/>
      <c r="AH1248" s="1264"/>
      <c r="AI1248" s="1264"/>
      <c r="AJ1248" s="1264"/>
    </row>
    <row r="1249" spans="33:36" ht="30" customHeight="1">
      <c r="AG1249" s="1264"/>
      <c r="AH1249" s="1264"/>
      <c r="AI1249" s="1264"/>
      <c r="AJ1249" s="1264"/>
    </row>
    <row r="1250" spans="33:36" ht="30" customHeight="1">
      <c r="AG1250" s="1264"/>
      <c r="AH1250" s="1264"/>
      <c r="AI1250" s="1264"/>
      <c r="AJ1250" s="1264"/>
    </row>
    <row r="1251" spans="33:36" ht="30" customHeight="1">
      <c r="AG1251" s="1264"/>
      <c r="AH1251" s="1264"/>
      <c r="AI1251" s="1264"/>
      <c r="AJ1251" s="1264"/>
    </row>
    <row r="1252" spans="33:36" ht="30" customHeight="1">
      <c r="AG1252" s="1264"/>
      <c r="AH1252" s="1264"/>
      <c r="AI1252" s="1264"/>
      <c r="AJ1252" s="1264"/>
    </row>
    <row r="1253" spans="33:36" ht="30" customHeight="1">
      <c r="AG1253" s="1264"/>
      <c r="AH1253" s="1264"/>
      <c r="AI1253" s="1264"/>
      <c r="AJ1253" s="1264"/>
    </row>
    <row r="1254" spans="33:36" ht="30" customHeight="1">
      <c r="AG1254" s="1264"/>
      <c r="AH1254" s="1264"/>
      <c r="AI1254" s="1264"/>
      <c r="AJ1254" s="1264"/>
    </row>
    <row r="1255" spans="33:36" ht="30" customHeight="1">
      <c r="AG1255" s="1264"/>
      <c r="AH1255" s="1264"/>
      <c r="AI1255" s="1264"/>
      <c r="AJ1255" s="1264"/>
    </row>
    <row r="1256" spans="33:36" ht="30" customHeight="1">
      <c r="AG1256" s="1264"/>
      <c r="AH1256" s="1264"/>
      <c r="AI1256" s="1264"/>
      <c r="AJ1256" s="1264"/>
    </row>
    <row r="1257" spans="33:36" ht="30" customHeight="1">
      <c r="AG1257" s="1264"/>
      <c r="AH1257" s="1264"/>
      <c r="AI1257" s="1264"/>
      <c r="AJ1257" s="1264"/>
    </row>
    <row r="1258" spans="33:36" ht="30" customHeight="1">
      <c r="AG1258" s="1264"/>
      <c r="AH1258" s="1264"/>
      <c r="AI1258" s="1264"/>
      <c r="AJ1258" s="1264"/>
    </row>
    <row r="1259" spans="33:36" ht="30" customHeight="1">
      <c r="AG1259" s="1264"/>
      <c r="AH1259" s="1264"/>
      <c r="AI1259" s="1264"/>
      <c r="AJ1259" s="1264"/>
    </row>
    <row r="1260" spans="33:36" ht="30" customHeight="1">
      <c r="AG1260" s="1264"/>
      <c r="AH1260" s="1264"/>
      <c r="AI1260" s="1264"/>
      <c r="AJ1260" s="1264"/>
    </row>
    <row r="1261" spans="33:36" ht="30" customHeight="1">
      <c r="AG1261" s="1264"/>
      <c r="AH1261" s="1264"/>
      <c r="AI1261" s="1264"/>
      <c r="AJ1261" s="1264"/>
    </row>
    <row r="1262" spans="33:36" ht="30" customHeight="1">
      <c r="AG1262" s="1264"/>
      <c r="AH1262" s="1264"/>
      <c r="AI1262" s="1264"/>
      <c r="AJ1262" s="1264"/>
    </row>
    <row r="1263" spans="33:36" ht="30" customHeight="1">
      <c r="AG1263" s="1264"/>
      <c r="AH1263" s="1264"/>
      <c r="AI1263" s="1264"/>
      <c r="AJ1263" s="1264"/>
    </row>
    <row r="1264" spans="33:36" ht="30" customHeight="1">
      <c r="AG1264" s="1264"/>
      <c r="AH1264" s="1264"/>
      <c r="AI1264" s="1264"/>
      <c r="AJ1264" s="1264"/>
    </row>
    <row r="1265" spans="33:36" ht="30" customHeight="1">
      <c r="AG1265" s="1264"/>
      <c r="AH1265" s="1264"/>
      <c r="AI1265" s="1264"/>
      <c r="AJ1265" s="1264"/>
    </row>
    <row r="1266" spans="33:36" ht="30" customHeight="1">
      <c r="AG1266" s="1264"/>
      <c r="AH1266" s="1264"/>
      <c r="AI1266" s="1264"/>
      <c r="AJ1266" s="1264"/>
    </row>
    <row r="1267" spans="33:36" ht="30" customHeight="1">
      <c r="AG1267" s="1264"/>
      <c r="AH1267" s="1264"/>
      <c r="AI1267" s="1264"/>
      <c r="AJ1267" s="1264"/>
    </row>
    <row r="1268" spans="33:36" ht="30" customHeight="1">
      <c r="AG1268" s="1264"/>
      <c r="AH1268" s="1264"/>
      <c r="AI1268" s="1264"/>
      <c r="AJ1268" s="1264"/>
    </row>
    <row r="1269" spans="33:36" ht="30" customHeight="1">
      <c r="AG1269" s="1264"/>
      <c r="AH1269" s="1264"/>
      <c r="AI1269" s="1264"/>
      <c r="AJ1269" s="1264"/>
    </row>
    <row r="1270" spans="33:36" ht="30" customHeight="1">
      <c r="AG1270" s="1264"/>
      <c r="AH1270" s="1264"/>
      <c r="AI1270" s="1264"/>
      <c r="AJ1270" s="1264"/>
    </row>
    <row r="1271" spans="33:36" ht="30" customHeight="1">
      <c r="AG1271" s="1264"/>
      <c r="AH1271" s="1264"/>
      <c r="AI1271" s="1264"/>
      <c r="AJ1271" s="1264"/>
    </row>
    <row r="1272" spans="33:36" ht="30" customHeight="1">
      <c r="AG1272" s="1264"/>
      <c r="AH1272" s="1264"/>
      <c r="AI1272" s="1264"/>
      <c r="AJ1272" s="1264"/>
    </row>
    <row r="1273" spans="33:36" ht="30" customHeight="1">
      <c r="AG1273" s="1264"/>
      <c r="AH1273" s="1264"/>
      <c r="AI1273" s="1264"/>
      <c r="AJ1273" s="1264"/>
    </row>
    <row r="1274" spans="33:36" ht="30" customHeight="1">
      <c r="AG1274" s="1264"/>
      <c r="AH1274" s="1264"/>
      <c r="AI1274" s="1264"/>
      <c r="AJ1274" s="1264"/>
    </row>
    <row r="1275" spans="33:36" ht="30" customHeight="1">
      <c r="AG1275" s="1264"/>
      <c r="AH1275" s="1264"/>
      <c r="AI1275" s="1264"/>
      <c r="AJ1275" s="1264"/>
    </row>
    <row r="1276" spans="33:36" ht="30" customHeight="1">
      <c r="AG1276" s="1264"/>
      <c r="AH1276" s="1264"/>
      <c r="AI1276" s="1264"/>
      <c r="AJ1276" s="1264"/>
    </row>
    <row r="1277" spans="33:36" ht="30" customHeight="1">
      <c r="AG1277" s="1264"/>
      <c r="AH1277" s="1264"/>
      <c r="AI1277" s="1264"/>
      <c r="AJ1277" s="1264"/>
    </row>
    <row r="1278" spans="33:36" ht="30" customHeight="1">
      <c r="AG1278" s="1264"/>
      <c r="AH1278" s="1264"/>
      <c r="AI1278" s="1264"/>
      <c r="AJ1278" s="1264"/>
    </row>
    <row r="1279" spans="33:36" ht="30" customHeight="1">
      <c r="AG1279" s="1264"/>
      <c r="AH1279" s="1264"/>
      <c r="AI1279" s="1264"/>
      <c r="AJ1279" s="1264"/>
    </row>
    <row r="1280" spans="33:36" ht="30" customHeight="1">
      <c r="AG1280" s="1264"/>
      <c r="AH1280" s="1264"/>
      <c r="AI1280" s="1264"/>
      <c r="AJ1280" s="1264"/>
    </row>
    <row r="1281" spans="33:36" ht="30" customHeight="1">
      <c r="AG1281" s="1264"/>
      <c r="AH1281" s="1264"/>
      <c r="AI1281" s="1264"/>
      <c r="AJ1281" s="1264"/>
    </row>
    <row r="1282" spans="33:36" ht="30" customHeight="1">
      <c r="AG1282" s="1264"/>
      <c r="AH1282" s="1264"/>
      <c r="AI1282" s="1264"/>
      <c r="AJ1282" s="1264"/>
    </row>
    <row r="1283" spans="33:36" ht="30" customHeight="1">
      <c r="AG1283" s="1264"/>
      <c r="AH1283" s="1264"/>
      <c r="AI1283" s="1264"/>
      <c r="AJ1283" s="1264"/>
    </row>
    <row r="1284" spans="33:36" ht="30" customHeight="1">
      <c r="AG1284" s="1264"/>
      <c r="AH1284" s="1264"/>
      <c r="AI1284" s="1264"/>
      <c r="AJ1284" s="1264"/>
    </row>
    <row r="1285" spans="33:36" ht="30" customHeight="1">
      <c r="AG1285" s="1264"/>
      <c r="AH1285" s="1264"/>
      <c r="AI1285" s="1264"/>
      <c r="AJ1285" s="1264"/>
    </row>
    <row r="1286" spans="33:36" ht="30" customHeight="1">
      <c r="AG1286" s="1264"/>
      <c r="AH1286" s="1264"/>
      <c r="AI1286" s="1264"/>
      <c r="AJ1286" s="1264"/>
    </row>
    <row r="1287" spans="33:36" ht="30" customHeight="1">
      <c r="AG1287" s="1264"/>
      <c r="AH1287" s="1264"/>
      <c r="AI1287" s="1264"/>
      <c r="AJ1287" s="1264"/>
    </row>
    <row r="1288" spans="33:36" ht="30" customHeight="1">
      <c r="AG1288" s="1264"/>
      <c r="AH1288" s="1264"/>
      <c r="AI1288" s="1264"/>
      <c r="AJ1288" s="1264"/>
    </row>
    <row r="1289" spans="33:36" ht="30" customHeight="1">
      <c r="AG1289" s="1264"/>
      <c r="AH1289" s="1264"/>
      <c r="AI1289" s="1264"/>
      <c r="AJ1289" s="1264"/>
    </row>
    <row r="1290" spans="33:36" ht="30" customHeight="1">
      <c r="AG1290" s="1264"/>
      <c r="AH1290" s="1264"/>
      <c r="AI1290" s="1264"/>
      <c r="AJ1290" s="1264"/>
    </row>
    <row r="1291" spans="33:36" ht="30" customHeight="1">
      <c r="AG1291" s="1264"/>
      <c r="AH1291" s="1264"/>
      <c r="AI1291" s="1264"/>
      <c r="AJ1291" s="1264"/>
    </row>
    <row r="1292" spans="33:36" ht="30" customHeight="1">
      <c r="AG1292" s="1264"/>
      <c r="AH1292" s="1264"/>
      <c r="AI1292" s="1264"/>
      <c r="AJ1292" s="1264"/>
    </row>
    <row r="1293" spans="33:36" ht="30" customHeight="1">
      <c r="AG1293" s="1264"/>
      <c r="AH1293" s="1264"/>
      <c r="AI1293" s="1264"/>
      <c r="AJ1293" s="1264"/>
    </row>
    <row r="1294" spans="33:36" ht="30" customHeight="1">
      <c r="AG1294" s="1264"/>
      <c r="AH1294" s="1264"/>
      <c r="AI1294" s="1264"/>
      <c r="AJ1294" s="1264"/>
    </row>
    <row r="1295" spans="33:36" ht="30" customHeight="1">
      <c r="AG1295" s="1264"/>
      <c r="AH1295" s="1264"/>
      <c r="AI1295" s="1264"/>
      <c r="AJ1295" s="1264"/>
    </row>
    <row r="1296" spans="33:36" ht="30" customHeight="1">
      <c r="AG1296" s="1264"/>
      <c r="AH1296" s="1264"/>
      <c r="AI1296" s="1264"/>
      <c r="AJ1296" s="1264"/>
    </row>
    <row r="1297" spans="33:36" ht="30" customHeight="1">
      <c r="AG1297" s="1264"/>
      <c r="AH1297" s="1264"/>
      <c r="AI1297" s="1264"/>
      <c r="AJ1297" s="1264"/>
    </row>
    <row r="1298" spans="33:36" ht="30" customHeight="1">
      <c r="AG1298" s="1264"/>
      <c r="AH1298" s="1264"/>
      <c r="AI1298" s="1264"/>
      <c r="AJ1298" s="1264"/>
    </row>
    <row r="1299" spans="33:36" ht="30" customHeight="1">
      <c r="AG1299" s="1264"/>
      <c r="AH1299" s="1264"/>
      <c r="AI1299" s="1264"/>
      <c r="AJ1299" s="1264"/>
    </row>
    <row r="1300" spans="33:36" ht="30" customHeight="1">
      <c r="AG1300" s="1264"/>
      <c r="AH1300" s="1264"/>
      <c r="AI1300" s="1264"/>
      <c r="AJ1300" s="1264"/>
    </row>
    <row r="1301" spans="33:36" ht="30" customHeight="1">
      <c r="AG1301" s="1264"/>
      <c r="AH1301" s="1264"/>
      <c r="AI1301" s="1264"/>
      <c r="AJ1301" s="1264"/>
    </row>
    <row r="1302" spans="33:36" ht="30" customHeight="1">
      <c r="AG1302" s="1264"/>
      <c r="AH1302" s="1264"/>
      <c r="AI1302" s="1264"/>
      <c r="AJ1302" s="1264"/>
    </row>
    <row r="1303" spans="33:36" ht="30" customHeight="1">
      <c r="AG1303" s="1264"/>
      <c r="AH1303" s="1264"/>
      <c r="AI1303" s="1264"/>
      <c r="AJ1303" s="1264"/>
    </row>
    <row r="1304" spans="33:36" ht="30" customHeight="1">
      <c r="AG1304" s="1264"/>
      <c r="AH1304" s="1264"/>
      <c r="AI1304" s="1264"/>
      <c r="AJ1304" s="1264"/>
    </row>
    <row r="1305" spans="33:36" ht="30" customHeight="1">
      <c r="AG1305" s="1264"/>
      <c r="AH1305" s="1264"/>
      <c r="AI1305" s="1264"/>
      <c r="AJ1305" s="1264"/>
    </row>
    <row r="1306" spans="33:36" ht="30" customHeight="1">
      <c r="AG1306" s="1264"/>
      <c r="AH1306" s="1264"/>
      <c r="AI1306" s="1264"/>
      <c r="AJ1306" s="1264"/>
    </row>
    <row r="1307" spans="33:36" ht="30" customHeight="1">
      <c r="AG1307" s="1264"/>
      <c r="AH1307" s="1264"/>
      <c r="AI1307" s="1264"/>
      <c r="AJ1307" s="1264"/>
    </row>
    <row r="1308" spans="33:36" ht="30" customHeight="1">
      <c r="AG1308" s="1264"/>
      <c r="AH1308" s="1264"/>
      <c r="AI1308" s="1264"/>
      <c r="AJ1308" s="1264"/>
    </row>
    <row r="1309" spans="33:36" ht="30" customHeight="1">
      <c r="AG1309" s="1264"/>
      <c r="AH1309" s="1264"/>
      <c r="AI1309" s="1264"/>
      <c r="AJ1309" s="1264"/>
    </row>
    <row r="1310" spans="33:36" ht="30" customHeight="1">
      <c r="AG1310" s="1264"/>
      <c r="AH1310" s="1264"/>
      <c r="AI1310" s="1264"/>
      <c r="AJ1310" s="1264"/>
    </row>
    <row r="1311" spans="33:36" ht="30" customHeight="1">
      <c r="AG1311" s="1264"/>
      <c r="AH1311" s="1264"/>
      <c r="AI1311" s="1264"/>
      <c r="AJ1311" s="1264"/>
    </row>
    <row r="1312" spans="33:36" ht="30" customHeight="1">
      <c r="AG1312" s="1264"/>
      <c r="AH1312" s="1264"/>
      <c r="AI1312" s="1264"/>
      <c r="AJ1312" s="1264"/>
    </row>
    <row r="1313" spans="33:36" ht="30" customHeight="1">
      <c r="AG1313" s="1264"/>
      <c r="AH1313" s="1264"/>
      <c r="AI1313" s="1264"/>
      <c r="AJ1313" s="1264"/>
    </row>
    <row r="1314" spans="33:36" ht="30" customHeight="1">
      <c r="AG1314" s="1264"/>
      <c r="AH1314" s="1264"/>
      <c r="AI1314" s="1264"/>
      <c r="AJ1314" s="1264"/>
    </row>
    <row r="1315" spans="33:36" ht="30" customHeight="1">
      <c r="AG1315" s="1264"/>
      <c r="AH1315" s="1264"/>
      <c r="AI1315" s="1264"/>
      <c r="AJ1315" s="1264"/>
    </row>
    <row r="1316" spans="33:36" ht="30" customHeight="1">
      <c r="AG1316" s="1264"/>
      <c r="AH1316" s="1264"/>
      <c r="AI1316" s="1264"/>
      <c r="AJ1316" s="1264"/>
    </row>
    <row r="1317" spans="33:36" ht="30" customHeight="1">
      <c r="AG1317" s="1264"/>
      <c r="AH1317" s="1264"/>
      <c r="AI1317" s="1264"/>
      <c r="AJ1317" s="1264"/>
    </row>
    <row r="1318" spans="33:36" ht="30" customHeight="1">
      <c r="AG1318" s="1264"/>
      <c r="AH1318" s="1264"/>
      <c r="AI1318" s="1264"/>
      <c r="AJ1318" s="1264"/>
    </row>
    <row r="1319" spans="33:36" ht="30" customHeight="1">
      <c r="AG1319" s="1264"/>
      <c r="AH1319" s="1264"/>
      <c r="AI1319" s="1264"/>
      <c r="AJ1319" s="1264"/>
    </row>
    <row r="1320" spans="33:36" ht="30" customHeight="1">
      <c r="AG1320" s="1264"/>
      <c r="AH1320" s="1264"/>
      <c r="AI1320" s="1264"/>
      <c r="AJ1320" s="1264"/>
    </row>
    <row r="1321" spans="33:36" ht="30" customHeight="1">
      <c r="AG1321" s="1264"/>
      <c r="AH1321" s="1264"/>
      <c r="AI1321" s="1264"/>
      <c r="AJ1321" s="1264"/>
    </row>
    <row r="1322" spans="33:36" ht="30" customHeight="1">
      <c r="AG1322" s="1264"/>
      <c r="AH1322" s="1264"/>
      <c r="AI1322" s="1264"/>
      <c r="AJ1322" s="1264"/>
    </row>
    <row r="1323" spans="33:36" ht="30" customHeight="1">
      <c r="AG1323" s="1264"/>
      <c r="AH1323" s="1264"/>
      <c r="AI1323" s="1264"/>
      <c r="AJ1323" s="1264"/>
    </row>
    <row r="1324" spans="33:36" ht="30" customHeight="1">
      <c r="AG1324" s="1264"/>
      <c r="AH1324" s="1264"/>
      <c r="AI1324" s="1264"/>
      <c r="AJ1324" s="1264"/>
    </row>
    <row r="1325" spans="33:36" ht="30" customHeight="1">
      <c r="AG1325" s="1264"/>
      <c r="AH1325" s="1264"/>
      <c r="AI1325" s="1264"/>
      <c r="AJ1325" s="1264"/>
    </row>
    <row r="1326" spans="33:36" ht="30" customHeight="1">
      <c r="AG1326" s="1264"/>
      <c r="AH1326" s="1264"/>
      <c r="AI1326" s="1264"/>
      <c r="AJ1326" s="1264"/>
    </row>
    <row r="1327" spans="33:36" ht="30" customHeight="1">
      <c r="AG1327" s="1264"/>
      <c r="AH1327" s="1264"/>
      <c r="AI1327" s="1264"/>
      <c r="AJ1327" s="1264"/>
    </row>
    <row r="1328" spans="33:36" ht="30" customHeight="1">
      <c r="AG1328" s="1264"/>
      <c r="AH1328" s="1264"/>
      <c r="AI1328" s="1264"/>
      <c r="AJ1328" s="1264"/>
    </row>
    <row r="1329" spans="33:36" ht="30" customHeight="1">
      <c r="AG1329" s="1264"/>
      <c r="AH1329" s="1264"/>
      <c r="AI1329" s="1264"/>
      <c r="AJ1329" s="1264"/>
    </row>
    <row r="1330" spans="33:36" ht="30" customHeight="1">
      <c r="AG1330" s="1264"/>
      <c r="AH1330" s="1264"/>
      <c r="AI1330" s="1264"/>
      <c r="AJ1330" s="1264"/>
    </row>
    <row r="1331" spans="33:36" ht="30" customHeight="1">
      <c r="AG1331" s="1264"/>
      <c r="AH1331" s="1264"/>
      <c r="AI1331" s="1264"/>
      <c r="AJ1331" s="1264"/>
    </row>
    <row r="1332" spans="33:36" ht="30" customHeight="1">
      <c r="AG1332" s="1264"/>
      <c r="AH1332" s="1264"/>
      <c r="AI1332" s="1264"/>
      <c r="AJ1332" s="1264"/>
    </row>
    <row r="1333" spans="33:36" ht="30" customHeight="1">
      <c r="AG1333" s="1264"/>
      <c r="AH1333" s="1264"/>
      <c r="AI1333" s="1264"/>
      <c r="AJ1333" s="1264"/>
    </row>
    <row r="1334" spans="33:36" ht="30" customHeight="1">
      <c r="AG1334" s="1264"/>
      <c r="AH1334" s="1264"/>
      <c r="AI1334" s="1264"/>
      <c r="AJ1334" s="1264"/>
    </row>
    <row r="1335" spans="33:36" ht="30" customHeight="1">
      <c r="AG1335" s="1264"/>
      <c r="AH1335" s="1264"/>
      <c r="AI1335" s="1264"/>
      <c r="AJ1335" s="1264"/>
    </row>
    <row r="1336" spans="33:36" ht="30" customHeight="1">
      <c r="AG1336" s="1264"/>
      <c r="AH1336" s="1264"/>
      <c r="AI1336" s="1264"/>
      <c r="AJ1336" s="1264"/>
    </row>
    <row r="1337" spans="33:36" ht="30" customHeight="1">
      <c r="AG1337" s="1264"/>
      <c r="AH1337" s="1264"/>
      <c r="AI1337" s="1264"/>
      <c r="AJ1337" s="1264"/>
    </row>
    <row r="1338" spans="33:36" ht="30" customHeight="1">
      <c r="AG1338" s="1264"/>
      <c r="AH1338" s="1264"/>
      <c r="AI1338" s="1264"/>
      <c r="AJ1338" s="1264"/>
    </row>
    <row r="1339" spans="33:36" ht="30" customHeight="1">
      <c r="AG1339" s="1264"/>
      <c r="AH1339" s="1264"/>
      <c r="AI1339" s="1264"/>
      <c r="AJ1339" s="1264"/>
    </row>
    <row r="1340" spans="33:36" ht="30" customHeight="1">
      <c r="AG1340" s="1264"/>
      <c r="AH1340" s="1264"/>
      <c r="AI1340" s="1264"/>
      <c r="AJ1340" s="1264"/>
    </row>
    <row r="1341" spans="33:36" ht="30" customHeight="1">
      <c r="AG1341" s="1264"/>
      <c r="AH1341" s="1264"/>
      <c r="AI1341" s="1264"/>
      <c r="AJ1341" s="1264"/>
    </row>
    <row r="1342" spans="33:36" ht="30" customHeight="1">
      <c r="AG1342" s="1264"/>
      <c r="AH1342" s="1264"/>
      <c r="AI1342" s="1264"/>
      <c r="AJ1342" s="1264"/>
    </row>
    <row r="1343" spans="33:36" ht="30" customHeight="1">
      <c r="AG1343" s="1264"/>
      <c r="AH1343" s="1264"/>
      <c r="AI1343" s="1264"/>
      <c r="AJ1343" s="1264"/>
    </row>
    <row r="1344" spans="33:36" ht="30" customHeight="1">
      <c r="AG1344" s="1264"/>
      <c r="AH1344" s="1264"/>
      <c r="AI1344" s="1264"/>
      <c r="AJ1344" s="1264"/>
    </row>
    <row r="1345" spans="33:36" ht="30" customHeight="1">
      <c r="AG1345" s="1264"/>
      <c r="AH1345" s="1264"/>
      <c r="AI1345" s="1264"/>
      <c r="AJ1345" s="1264"/>
    </row>
    <row r="1346" spans="33:36" ht="30" customHeight="1">
      <c r="AG1346" s="1264"/>
      <c r="AH1346" s="1264"/>
      <c r="AI1346" s="1264"/>
      <c r="AJ1346" s="1264"/>
    </row>
    <row r="1347" spans="33:36" ht="30" customHeight="1">
      <c r="AG1347" s="1264"/>
      <c r="AH1347" s="1264"/>
      <c r="AI1347" s="1264"/>
      <c r="AJ1347" s="1264"/>
    </row>
    <row r="1348" spans="33:36" ht="30" customHeight="1">
      <c r="AG1348" s="1264"/>
      <c r="AH1348" s="1264"/>
      <c r="AI1348" s="1264"/>
      <c r="AJ1348" s="1264"/>
    </row>
    <row r="1349" spans="33:36" ht="30" customHeight="1">
      <c r="AG1349" s="1264"/>
      <c r="AH1349" s="1264"/>
      <c r="AI1349" s="1264"/>
      <c r="AJ1349" s="1264"/>
    </row>
    <row r="1350" spans="33:36" ht="30" customHeight="1">
      <c r="AG1350" s="1264"/>
      <c r="AH1350" s="1264"/>
      <c r="AI1350" s="1264"/>
      <c r="AJ1350" s="1264"/>
    </row>
    <row r="1351" spans="33:36" ht="30" customHeight="1">
      <c r="AG1351" s="1264"/>
      <c r="AH1351" s="1264"/>
      <c r="AI1351" s="1264"/>
      <c r="AJ1351" s="1264"/>
    </row>
    <row r="1352" spans="33:36" ht="30" customHeight="1">
      <c r="AG1352" s="1264"/>
      <c r="AH1352" s="1264"/>
      <c r="AI1352" s="1264"/>
      <c r="AJ1352" s="1264"/>
    </row>
    <row r="1353" spans="33:36" ht="30" customHeight="1">
      <c r="AG1353" s="1264"/>
      <c r="AH1353" s="1264"/>
      <c r="AI1353" s="1264"/>
      <c r="AJ1353" s="1264"/>
    </row>
    <row r="1354" spans="33:36" ht="30" customHeight="1">
      <c r="AG1354" s="1264"/>
      <c r="AH1354" s="1264"/>
      <c r="AI1354" s="1264"/>
      <c r="AJ1354" s="1264"/>
    </row>
    <row r="1355" spans="33:36" ht="30" customHeight="1">
      <c r="AG1355" s="1264"/>
      <c r="AH1355" s="1264"/>
      <c r="AI1355" s="1264"/>
      <c r="AJ1355" s="1264"/>
    </row>
    <row r="1356" spans="33:36" ht="30" customHeight="1">
      <c r="AG1356" s="1264"/>
      <c r="AH1356" s="1264"/>
      <c r="AI1356" s="1264"/>
      <c r="AJ1356" s="1264"/>
    </row>
    <row r="1357" spans="33:36" ht="30" customHeight="1">
      <c r="AG1357" s="1264"/>
      <c r="AH1357" s="1264"/>
      <c r="AI1357" s="1264"/>
      <c r="AJ1357" s="1264"/>
    </row>
    <row r="1358" spans="33:36" ht="30" customHeight="1">
      <c r="AG1358" s="1264"/>
      <c r="AH1358" s="1264"/>
      <c r="AI1358" s="1264"/>
      <c r="AJ1358" s="1264"/>
    </row>
    <row r="1359" spans="33:36" ht="30" customHeight="1">
      <c r="AG1359" s="1264"/>
      <c r="AH1359" s="1264"/>
      <c r="AI1359" s="1264"/>
      <c r="AJ1359" s="1264"/>
    </row>
    <row r="1360" spans="33:36" ht="30" customHeight="1">
      <c r="AG1360" s="1264"/>
      <c r="AH1360" s="1264"/>
      <c r="AI1360" s="1264"/>
      <c r="AJ1360" s="1264"/>
    </row>
    <row r="1361" spans="33:36" ht="30" customHeight="1">
      <c r="AG1361" s="1264"/>
      <c r="AH1361" s="1264"/>
      <c r="AI1361" s="1264"/>
      <c r="AJ1361" s="1264"/>
    </row>
    <row r="1362" spans="33:36" ht="30" customHeight="1">
      <c r="AG1362" s="1264"/>
      <c r="AH1362" s="1264"/>
      <c r="AI1362" s="1264"/>
      <c r="AJ1362" s="1264"/>
    </row>
    <row r="1363" spans="33:36" ht="30" customHeight="1">
      <c r="AG1363" s="1264"/>
      <c r="AH1363" s="1264"/>
      <c r="AI1363" s="1264"/>
      <c r="AJ1363" s="1264"/>
    </row>
    <row r="1364" spans="33:36" ht="30" customHeight="1">
      <c r="AG1364" s="1264"/>
      <c r="AH1364" s="1264"/>
      <c r="AI1364" s="1264"/>
      <c r="AJ1364" s="1264"/>
    </row>
    <row r="1365" spans="33:36" ht="30" customHeight="1">
      <c r="AG1365" s="1264"/>
      <c r="AH1365" s="1264"/>
      <c r="AI1365" s="1264"/>
      <c r="AJ1365" s="1264"/>
    </row>
    <row r="1366" spans="33:36" ht="30" customHeight="1">
      <c r="AG1366" s="1264"/>
      <c r="AH1366" s="1264"/>
      <c r="AI1366" s="1264"/>
      <c r="AJ1366" s="1264"/>
    </row>
    <row r="1367" spans="33:36" ht="30" customHeight="1">
      <c r="AG1367" s="1264"/>
      <c r="AH1367" s="1264"/>
      <c r="AI1367" s="1264"/>
      <c r="AJ1367" s="1264"/>
    </row>
    <row r="1368" spans="33:36" ht="30" customHeight="1">
      <c r="AG1368" s="1264"/>
      <c r="AH1368" s="1264"/>
      <c r="AI1368" s="1264"/>
      <c r="AJ1368" s="1264"/>
    </row>
    <row r="1369" spans="33:36" ht="30" customHeight="1">
      <c r="AG1369" s="1264"/>
      <c r="AH1369" s="1264"/>
      <c r="AI1369" s="1264"/>
      <c r="AJ1369" s="1264"/>
    </row>
    <row r="1370" spans="33:36" ht="30" customHeight="1">
      <c r="AG1370" s="1264"/>
      <c r="AH1370" s="1264"/>
      <c r="AI1370" s="1264"/>
      <c r="AJ1370" s="1264"/>
    </row>
    <row r="1371" spans="33:36" ht="30" customHeight="1">
      <c r="AG1371" s="1264"/>
      <c r="AH1371" s="1264"/>
      <c r="AI1371" s="1264"/>
      <c r="AJ1371" s="1264"/>
    </row>
    <row r="1372" spans="33:36" ht="30" customHeight="1">
      <c r="AG1372" s="1264"/>
      <c r="AH1372" s="1264"/>
      <c r="AI1372" s="1264"/>
      <c r="AJ1372" s="1264"/>
    </row>
    <row r="1373" spans="33:36" ht="30" customHeight="1">
      <c r="AG1373" s="1264"/>
      <c r="AH1373" s="1264"/>
      <c r="AI1373" s="1264"/>
      <c r="AJ1373" s="1264"/>
    </row>
    <row r="1374" spans="33:36" ht="30" customHeight="1">
      <c r="AG1374" s="1264"/>
      <c r="AH1374" s="1264"/>
      <c r="AI1374" s="1264"/>
      <c r="AJ1374" s="1264"/>
    </row>
    <row r="1375" spans="33:36" ht="30" customHeight="1">
      <c r="AG1375" s="1264"/>
      <c r="AH1375" s="1264"/>
      <c r="AI1375" s="1264"/>
      <c r="AJ1375" s="1264"/>
    </row>
    <row r="1376" spans="33:36" ht="30" customHeight="1">
      <c r="AG1376" s="1264"/>
      <c r="AH1376" s="1264"/>
      <c r="AI1376" s="1264"/>
      <c r="AJ1376" s="1264"/>
    </row>
    <row r="1377" spans="33:36" ht="30" customHeight="1">
      <c r="AG1377" s="1264"/>
      <c r="AH1377" s="1264"/>
      <c r="AI1377" s="1264"/>
      <c r="AJ1377" s="1264"/>
    </row>
    <row r="1378" spans="33:36" ht="30" customHeight="1">
      <c r="AG1378" s="1264"/>
      <c r="AH1378" s="1264"/>
      <c r="AI1378" s="1264"/>
      <c r="AJ1378" s="1264"/>
    </row>
    <row r="1379" spans="33:36" ht="30" customHeight="1">
      <c r="AG1379" s="1264"/>
      <c r="AH1379" s="1264"/>
      <c r="AI1379" s="1264"/>
      <c r="AJ1379" s="1264"/>
    </row>
    <row r="1380" spans="33:36" ht="30" customHeight="1">
      <c r="AG1380" s="1264"/>
      <c r="AH1380" s="1264"/>
      <c r="AI1380" s="1264"/>
      <c r="AJ1380" s="1264"/>
    </row>
    <row r="1381" spans="33:36" ht="30" customHeight="1">
      <c r="AG1381" s="1264"/>
      <c r="AH1381" s="1264"/>
      <c r="AI1381" s="1264"/>
      <c r="AJ1381" s="1264"/>
    </row>
    <row r="1382" spans="33:36" ht="30" customHeight="1">
      <c r="AG1382" s="1264"/>
      <c r="AH1382" s="1264"/>
      <c r="AI1382" s="1264"/>
      <c r="AJ1382" s="1264"/>
    </row>
    <row r="1383" spans="33:36" ht="30" customHeight="1">
      <c r="AG1383" s="1264"/>
      <c r="AH1383" s="1264"/>
      <c r="AI1383" s="1264"/>
      <c r="AJ1383" s="1264"/>
    </row>
    <row r="1384" spans="33:36" ht="30" customHeight="1">
      <c r="AG1384" s="1264"/>
      <c r="AH1384" s="1264"/>
      <c r="AI1384" s="1264"/>
      <c r="AJ1384" s="1264"/>
    </row>
    <row r="1385" spans="33:36" ht="30" customHeight="1">
      <c r="AG1385" s="1264"/>
      <c r="AH1385" s="1264"/>
      <c r="AI1385" s="1264"/>
      <c r="AJ1385" s="1264"/>
    </row>
    <row r="1386" spans="33:36" ht="30" customHeight="1">
      <c r="AG1386" s="1264"/>
      <c r="AH1386" s="1264"/>
      <c r="AI1386" s="1264"/>
      <c r="AJ1386" s="1264"/>
    </row>
    <row r="1387" spans="33:36" ht="30" customHeight="1">
      <c r="AG1387" s="1264"/>
      <c r="AH1387" s="1264"/>
      <c r="AI1387" s="1264"/>
      <c r="AJ1387" s="1264"/>
    </row>
    <row r="1388" spans="33:36" ht="30" customHeight="1">
      <c r="AG1388" s="1264"/>
      <c r="AH1388" s="1264"/>
      <c r="AI1388" s="1264"/>
      <c r="AJ1388" s="1264"/>
    </row>
    <row r="1389" spans="33:36" ht="30" customHeight="1">
      <c r="AG1389" s="1264"/>
      <c r="AH1389" s="1264"/>
      <c r="AI1389" s="1264"/>
      <c r="AJ1389" s="1264"/>
    </row>
    <row r="1390" spans="33:36" ht="30" customHeight="1">
      <c r="AG1390" s="1264"/>
      <c r="AH1390" s="1264"/>
      <c r="AI1390" s="1264"/>
      <c r="AJ1390" s="1264"/>
    </row>
    <row r="1391" spans="33:36" ht="30" customHeight="1">
      <c r="AG1391" s="1264"/>
      <c r="AH1391" s="1264"/>
      <c r="AI1391" s="1264"/>
      <c r="AJ1391" s="1264"/>
    </row>
    <row r="1392" spans="33:36" ht="30" customHeight="1">
      <c r="AG1392" s="1264"/>
      <c r="AH1392" s="1264"/>
      <c r="AI1392" s="1264"/>
      <c r="AJ1392" s="1264"/>
    </row>
    <row r="1393" spans="33:36" ht="30" customHeight="1">
      <c r="AG1393" s="1264"/>
      <c r="AH1393" s="1264"/>
      <c r="AI1393" s="1264"/>
      <c r="AJ1393" s="1264"/>
    </row>
    <row r="1394" spans="33:36" ht="30" customHeight="1">
      <c r="AG1394" s="1264"/>
      <c r="AH1394" s="1264"/>
      <c r="AI1394" s="1264"/>
      <c r="AJ1394" s="1264"/>
    </row>
    <row r="1395" spans="33:36" ht="30" customHeight="1">
      <c r="AG1395" s="1264"/>
      <c r="AH1395" s="1264"/>
      <c r="AI1395" s="1264"/>
      <c r="AJ1395" s="1264"/>
    </row>
    <row r="1396" spans="33:36" ht="30" customHeight="1">
      <c r="AG1396" s="1264"/>
      <c r="AH1396" s="1264"/>
      <c r="AI1396" s="1264"/>
      <c r="AJ1396" s="1264"/>
    </row>
    <row r="1397" spans="33:36" ht="30" customHeight="1">
      <c r="AG1397" s="1264"/>
      <c r="AH1397" s="1264"/>
      <c r="AI1397" s="1264"/>
      <c r="AJ1397" s="1264"/>
    </row>
    <row r="1398" spans="33:36" ht="30" customHeight="1">
      <c r="AG1398" s="1264"/>
      <c r="AH1398" s="1264"/>
      <c r="AI1398" s="1264"/>
      <c r="AJ1398" s="1264"/>
    </row>
    <row r="1399" spans="33:36" ht="30" customHeight="1">
      <c r="AG1399" s="1264"/>
      <c r="AH1399" s="1264"/>
      <c r="AI1399" s="1264"/>
      <c r="AJ1399" s="1264"/>
    </row>
    <row r="1400" spans="33:36" ht="30" customHeight="1">
      <c r="AG1400" s="1264"/>
      <c r="AH1400" s="1264"/>
      <c r="AI1400" s="1264"/>
      <c r="AJ1400" s="1264"/>
    </row>
    <row r="1401" spans="33:36" ht="30" customHeight="1">
      <c r="AG1401" s="1264"/>
      <c r="AH1401" s="1264"/>
      <c r="AI1401" s="1264"/>
      <c r="AJ1401" s="1264"/>
    </row>
    <row r="1402" spans="33:36" ht="30" customHeight="1">
      <c r="AG1402" s="1264"/>
      <c r="AH1402" s="1264"/>
      <c r="AI1402" s="1264"/>
      <c r="AJ1402" s="1264"/>
    </row>
    <row r="1403" spans="33:36" ht="30" customHeight="1">
      <c r="AG1403" s="1264"/>
      <c r="AH1403" s="1264"/>
      <c r="AI1403" s="1264"/>
      <c r="AJ1403" s="1264"/>
    </row>
    <row r="1404" spans="33:36" ht="30" customHeight="1">
      <c r="AG1404" s="1264"/>
      <c r="AH1404" s="1264"/>
      <c r="AI1404" s="1264"/>
      <c r="AJ1404" s="1264"/>
    </row>
    <row r="1405" spans="33:36" ht="30" customHeight="1">
      <c r="AG1405" s="1264"/>
      <c r="AH1405" s="1264"/>
      <c r="AI1405" s="1264"/>
      <c r="AJ1405" s="1264"/>
    </row>
    <row r="1406" spans="33:36" ht="30" customHeight="1">
      <c r="AG1406" s="1264"/>
      <c r="AH1406" s="1264"/>
      <c r="AI1406" s="1264"/>
      <c r="AJ1406" s="1264"/>
    </row>
    <row r="1407" spans="33:36" ht="30" customHeight="1">
      <c r="AG1407" s="1264"/>
      <c r="AH1407" s="1264"/>
      <c r="AI1407" s="1264"/>
      <c r="AJ1407" s="1264"/>
    </row>
    <row r="1408" spans="33:36" ht="30" customHeight="1">
      <c r="AG1408" s="1264"/>
      <c r="AH1408" s="1264"/>
      <c r="AI1408" s="1264"/>
      <c r="AJ1408" s="1264"/>
    </row>
    <row r="1409" spans="33:36" ht="30" customHeight="1">
      <c r="AG1409" s="1264"/>
      <c r="AH1409" s="1264"/>
      <c r="AI1409" s="1264"/>
      <c r="AJ1409" s="1264"/>
    </row>
    <row r="1410" spans="33:36" ht="30" customHeight="1">
      <c r="AG1410" s="1264"/>
      <c r="AH1410" s="1264"/>
      <c r="AI1410" s="1264"/>
      <c r="AJ1410" s="1264"/>
    </row>
    <row r="1411" spans="33:36" ht="30" customHeight="1">
      <c r="AG1411" s="1264"/>
      <c r="AH1411" s="1264"/>
      <c r="AI1411" s="1264"/>
      <c r="AJ1411" s="1264"/>
    </row>
    <row r="1412" spans="33:36" ht="30" customHeight="1">
      <c r="AG1412" s="1264"/>
      <c r="AH1412" s="1264"/>
      <c r="AI1412" s="1264"/>
      <c r="AJ1412" s="1264"/>
    </row>
    <row r="1413" spans="33:36" ht="30" customHeight="1">
      <c r="AG1413" s="1264"/>
      <c r="AH1413" s="1264"/>
      <c r="AI1413" s="1264"/>
      <c r="AJ1413" s="1264"/>
    </row>
    <row r="1414" spans="33:36" ht="30" customHeight="1">
      <c r="AG1414" s="1264"/>
      <c r="AH1414" s="1264"/>
      <c r="AI1414" s="1264"/>
      <c r="AJ1414" s="1264"/>
    </row>
    <row r="1415" spans="33:36" ht="30" customHeight="1">
      <c r="AG1415" s="1264"/>
      <c r="AH1415" s="1264"/>
      <c r="AI1415" s="1264"/>
      <c r="AJ1415" s="1264"/>
    </row>
    <row r="1416" spans="33:36" ht="30" customHeight="1">
      <c r="AG1416" s="1264"/>
      <c r="AH1416" s="1264"/>
      <c r="AI1416" s="1264"/>
      <c r="AJ1416" s="1264"/>
    </row>
    <row r="1417" spans="33:36" ht="30" customHeight="1">
      <c r="AG1417" s="1264"/>
      <c r="AH1417" s="1264"/>
      <c r="AI1417" s="1264"/>
      <c r="AJ1417" s="1264"/>
    </row>
    <row r="1418" spans="33:36" ht="30" customHeight="1">
      <c r="AG1418" s="1264"/>
      <c r="AH1418" s="1264"/>
      <c r="AI1418" s="1264"/>
      <c r="AJ1418" s="1264"/>
    </row>
    <row r="1419" spans="33:36" ht="30" customHeight="1">
      <c r="AG1419" s="1264"/>
      <c r="AH1419" s="1264"/>
      <c r="AI1419" s="1264"/>
      <c r="AJ1419" s="1264"/>
    </row>
    <row r="1420" spans="33:36" ht="30" customHeight="1">
      <c r="AG1420" s="1264"/>
      <c r="AH1420" s="1264"/>
      <c r="AI1420" s="1264"/>
      <c r="AJ1420" s="1264"/>
    </row>
    <row r="1421" spans="33:36" ht="30" customHeight="1">
      <c r="AG1421" s="1264"/>
      <c r="AH1421" s="1264"/>
      <c r="AI1421" s="1264"/>
      <c r="AJ1421" s="1264"/>
    </row>
    <row r="1422" spans="33:36" ht="30" customHeight="1">
      <c r="AG1422" s="1264"/>
      <c r="AH1422" s="1264"/>
      <c r="AI1422" s="1264"/>
      <c r="AJ1422" s="1264"/>
    </row>
    <row r="1423" spans="33:36" ht="30" customHeight="1">
      <c r="AG1423" s="1264"/>
      <c r="AH1423" s="1264"/>
      <c r="AI1423" s="1264"/>
      <c r="AJ1423" s="1264"/>
    </row>
    <row r="1424" spans="33:36" ht="30" customHeight="1">
      <c r="AG1424" s="1264"/>
      <c r="AH1424" s="1264"/>
      <c r="AI1424" s="1264"/>
      <c r="AJ1424" s="1264"/>
    </row>
    <row r="1425" spans="33:36" ht="30" customHeight="1">
      <c r="AG1425" s="1264"/>
      <c r="AH1425" s="1264"/>
      <c r="AI1425" s="1264"/>
      <c r="AJ1425" s="1264"/>
    </row>
    <row r="1426" spans="33:36" ht="30" customHeight="1">
      <c r="AG1426" s="1264"/>
      <c r="AH1426" s="1264"/>
      <c r="AI1426" s="1264"/>
      <c r="AJ1426" s="1264"/>
    </row>
    <row r="1427" spans="33:36" ht="30" customHeight="1">
      <c r="AG1427" s="1264"/>
      <c r="AH1427" s="1264"/>
      <c r="AI1427" s="1264"/>
      <c r="AJ1427" s="1264"/>
    </row>
    <row r="1428" spans="33:36" ht="30" customHeight="1">
      <c r="AG1428" s="1264"/>
      <c r="AH1428" s="1264"/>
      <c r="AI1428" s="1264"/>
      <c r="AJ1428" s="1264"/>
    </row>
    <row r="1429" spans="33:36" ht="30" customHeight="1">
      <c r="AG1429" s="1264"/>
      <c r="AH1429" s="1264"/>
      <c r="AI1429" s="1264"/>
      <c r="AJ1429" s="1264"/>
    </row>
    <row r="1430" spans="33:36" ht="30" customHeight="1">
      <c r="AG1430" s="1264"/>
      <c r="AH1430" s="1264"/>
      <c r="AI1430" s="1264"/>
      <c r="AJ1430" s="1264"/>
    </row>
    <row r="1431" spans="33:36" ht="30" customHeight="1">
      <c r="AG1431" s="1264"/>
      <c r="AH1431" s="1264"/>
      <c r="AI1431" s="1264"/>
      <c r="AJ1431" s="1264"/>
    </row>
    <row r="1432" spans="33:36" ht="30" customHeight="1">
      <c r="AG1432" s="1264"/>
      <c r="AH1432" s="1264"/>
      <c r="AI1432" s="1264"/>
      <c r="AJ1432" s="1264"/>
    </row>
    <row r="1433" spans="33:36" ht="30" customHeight="1">
      <c r="AG1433" s="1264"/>
      <c r="AH1433" s="1264"/>
      <c r="AI1433" s="1264"/>
      <c r="AJ1433" s="1264"/>
    </row>
    <row r="1434" spans="33:36" ht="30" customHeight="1">
      <c r="AG1434" s="1264"/>
      <c r="AH1434" s="1264"/>
      <c r="AI1434" s="1264"/>
      <c r="AJ1434" s="1264"/>
    </row>
    <row r="1435" spans="33:36" ht="30" customHeight="1">
      <c r="AG1435" s="1264"/>
      <c r="AH1435" s="1264"/>
      <c r="AI1435" s="1264"/>
      <c r="AJ1435" s="1264"/>
    </row>
    <row r="1436" spans="33:36" ht="30" customHeight="1">
      <c r="AG1436" s="1264"/>
      <c r="AH1436" s="1264"/>
      <c r="AI1436" s="1264"/>
      <c r="AJ1436" s="1264"/>
    </row>
    <row r="1437" spans="33:36" ht="30" customHeight="1">
      <c r="AG1437" s="1264"/>
      <c r="AH1437" s="1264"/>
      <c r="AI1437" s="1264"/>
      <c r="AJ1437" s="1264"/>
    </row>
    <row r="1438" spans="33:36" ht="30" customHeight="1">
      <c r="AG1438" s="1264"/>
      <c r="AH1438" s="1264"/>
      <c r="AI1438" s="1264"/>
      <c r="AJ1438" s="1264"/>
    </row>
    <row r="1439" spans="33:36" ht="30" customHeight="1">
      <c r="AG1439" s="1264"/>
      <c r="AH1439" s="1264"/>
      <c r="AI1439" s="1264"/>
      <c r="AJ1439" s="1264"/>
    </row>
    <row r="1440" spans="33:36" ht="30" customHeight="1">
      <c r="AG1440" s="1264"/>
      <c r="AH1440" s="1264"/>
      <c r="AI1440" s="1264"/>
      <c r="AJ1440" s="1264"/>
    </row>
    <row r="1441" spans="33:36" ht="30" customHeight="1">
      <c r="AG1441" s="1264"/>
      <c r="AH1441" s="1264"/>
      <c r="AI1441" s="1264"/>
      <c r="AJ1441" s="1264"/>
    </row>
    <row r="1442" spans="33:36" ht="30" customHeight="1">
      <c r="AG1442" s="1264"/>
      <c r="AH1442" s="1264"/>
      <c r="AI1442" s="1264"/>
      <c r="AJ1442" s="1264"/>
    </row>
    <row r="1443" spans="33:36" ht="30" customHeight="1">
      <c r="AG1443" s="1264"/>
      <c r="AH1443" s="1264"/>
      <c r="AI1443" s="1264"/>
      <c r="AJ1443" s="1264"/>
    </row>
    <row r="1444" spans="33:36" ht="30" customHeight="1">
      <c r="AG1444" s="1264"/>
      <c r="AH1444" s="1264"/>
      <c r="AI1444" s="1264"/>
      <c r="AJ1444" s="1264"/>
    </row>
    <row r="1445" spans="33:36" ht="30" customHeight="1">
      <c r="AG1445" s="1264"/>
      <c r="AH1445" s="1264"/>
      <c r="AI1445" s="1264"/>
      <c r="AJ1445" s="1264"/>
    </row>
    <row r="1446" spans="33:36" ht="30" customHeight="1">
      <c r="AG1446" s="1264"/>
      <c r="AH1446" s="1264"/>
      <c r="AI1446" s="1264"/>
      <c r="AJ1446" s="1264"/>
    </row>
    <row r="1447" spans="33:36" ht="30" customHeight="1">
      <c r="AG1447" s="1264"/>
      <c r="AH1447" s="1264"/>
      <c r="AI1447" s="1264"/>
      <c r="AJ1447" s="1264"/>
    </row>
    <row r="1448" spans="33:36" ht="30" customHeight="1">
      <c r="AG1448" s="1264"/>
      <c r="AH1448" s="1264"/>
      <c r="AI1448" s="1264"/>
      <c r="AJ1448" s="1264"/>
    </row>
    <row r="1449" spans="33:36" ht="30" customHeight="1">
      <c r="AG1449" s="1264"/>
      <c r="AH1449" s="1264"/>
      <c r="AI1449" s="1264"/>
      <c r="AJ1449" s="1264"/>
    </row>
    <row r="1450" spans="33:36" ht="30" customHeight="1">
      <c r="AG1450" s="1264"/>
      <c r="AH1450" s="1264"/>
      <c r="AI1450" s="1264"/>
      <c r="AJ1450" s="1264"/>
    </row>
    <row r="1451" spans="33:36" ht="30" customHeight="1">
      <c r="AG1451" s="1264"/>
      <c r="AH1451" s="1264"/>
      <c r="AI1451" s="1264"/>
      <c r="AJ1451" s="1264"/>
    </row>
    <row r="1452" spans="33:36" ht="30" customHeight="1">
      <c r="AG1452" s="1264"/>
      <c r="AH1452" s="1264"/>
      <c r="AI1452" s="1264"/>
      <c r="AJ1452" s="1264"/>
    </row>
    <row r="1453" spans="33:36" ht="30" customHeight="1">
      <c r="AG1453" s="1264"/>
      <c r="AH1453" s="1264"/>
      <c r="AI1453" s="1264"/>
      <c r="AJ1453" s="1264"/>
    </row>
    <row r="1454" spans="33:36" ht="30" customHeight="1">
      <c r="AG1454" s="1264"/>
      <c r="AH1454" s="1264"/>
      <c r="AI1454" s="1264"/>
      <c r="AJ1454" s="1264"/>
    </row>
    <row r="1455" spans="33:36" ht="30" customHeight="1">
      <c r="AG1455" s="1264"/>
      <c r="AH1455" s="1264"/>
      <c r="AI1455" s="1264"/>
      <c r="AJ1455" s="1264"/>
    </row>
    <row r="1456" spans="33:36" ht="30" customHeight="1">
      <c r="AG1456" s="1264"/>
      <c r="AH1456" s="1264"/>
      <c r="AI1456" s="1264"/>
      <c r="AJ1456" s="1264"/>
    </row>
    <row r="1457" spans="33:36" ht="30" customHeight="1">
      <c r="AG1457" s="1264"/>
      <c r="AH1457" s="1264"/>
      <c r="AI1457" s="1264"/>
      <c r="AJ1457" s="1264"/>
    </row>
    <row r="1458" spans="33:36" ht="30" customHeight="1">
      <c r="AG1458" s="1264"/>
      <c r="AH1458" s="1264"/>
      <c r="AI1458" s="1264"/>
      <c r="AJ1458" s="1264"/>
    </row>
    <row r="1459" spans="33:36" ht="30" customHeight="1">
      <c r="AG1459" s="1264"/>
      <c r="AH1459" s="1264"/>
      <c r="AI1459" s="1264"/>
      <c r="AJ1459" s="1264"/>
    </row>
    <row r="1460" spans="33:36" ht="30" customHeight="1">
      <c r="AG1460" s="1264"/>
      <c r="AH1460" s="1264"/>
      <c r="AI1460" s="1264"/>
      <c r="AJ1460" s="1264"/>
    </row>
    <row r="1461" spans="33:36" ht="30" customHeight="1">
      <c r="AG1461" s="1264"/>
      <c r="AH1461" s="1264"/>
      <c r="AI1461" s="1264"/>
      <c r="AJ1461" s="1264"/>
    </row>
    <row r="1462" spans="33:36" ht="30" customHeight="1">
      <c r="AG1462" s="1264"/>
      <c r="AH1462" s="1264"/>
      <c r="AI1462" s="1264"/>
      <c r="AJ1462" s="1264"/>
    </row>
    <row r="1463" spans="33:36" ht="30" customHeight="1">
      <c r="AG1463" s="1264"/>
      <c r="AH1463" s="1264"/>
      <c r="AI1463" s="1264"/>
      <c r="AJ1463" s="1264"/>
    </row>
    <row r="1464" spans="33:36" ht="30" customHeight="1">
      <c r="AG1464" s="1264"/>
      <c r="AH1464" s="1264"/>
      <c r="AI1464" s="1264"/>
      <c r="AJ1464" s="1264"/>
    </row>
    <row r="1465" spans="33:36" ht="30" customHeight="1">
      <c r="AG1465" s="1264"/>
      <c r="AH1465" s="1264"/>
      <c r="AI1465" s="1264"/>
      <c r="AJ1465" s="1264"/>
    </row>
    <row r="1466" spans="33:36" ht="30" customHeight="1">
      <c r="AG1466" s="1264"/>
      <c r="AH1466" s="1264"/>
      <c r="AI1466" s="1264"/>
      <c r="AJ1466" s="1264"/>
    </row>
    <row r="1467" spans="33:36" ht="30" customHeight="1">
      <c r="AG1467" s="1264"/>
      <c r="AH1467" s="1264"/>
      <c r="AI1467" s="1264"/>
      <c r="AJ1467" s="1264"/>
    </row>
    <row r="1468" spans="33:36" ht="30" customHeight="1">
      <c r="AG1468" s="1264"/>
      <c r="AH1468" s="1264"/>
      <c r="AI1468" s="1264"/>
      <c r="AJ1468" s="1264"/>
    </row>
    <row r="1469" spans="33:36" ht="30" customHeight="1">
      <c r="AG1469" s="1264"/>
      <c r="AH1469" s="1264"/>
      <c r="AI1469" s="1264"/>
      <c r="AJ1469" s="1264"/>
    </row>
    <row r="1470" spans="33:36" ht="30" customHeight="1">
      <c r="AG1470" s="1264"/>
      <c r="AH1470" s="1264"/>
      <c r="AI1470" s="1264"/>
      <c r="AJ1470" s="1264"/>
    </row>
    <row r="1471" spans="33:36" ht="30" customHeight="1">
      <c r="AG1471" s="1264"/>
      <c r="AH1471" s="1264"/>
      <c r="AI1471" s="1264"/>
      <c r="AJ1471" s="1264"/>
    </row>
    <row r="1472" spans="33:36" ht="30" customHeight="1">
      <c r="AG1472" s="1264"/>
      <c r="AH1472" s="1264"/>
      <c r="AI1472" s="1264"/>
      <c r="AJ1472" s="1264"/>
    </row>
    <row r="1473" spans="33:36" ht="30" customHeight="1">
      <c r="AG1473" s="1264"/>
      <c r="AH1473" s="1264"/>
      <c r="AI1473" s="1264"/>
      <c r="AJ1473" s="1264"/>
    </row>
    <row r="1474" spans="33:36" ht="30" customHeight="1">
      <c r="AG1474" s="1264"/>
      <c r="AH1474" s="1264"/>
      <c r="AI1474" s="1264"/>
      <c r="AJ1474" s="1264"/>
    </row>
    <row r="1475" spans="33:36" ht="30" customHeight="1">
      <c r="AG1475" s="1264"/>
      <c r="AH1475" s="1264"/>
      <c r="AI1475" s="1264"/>
      <c r="AJ1475" s="1264"/>
    </row>
    <row r="1476" spans="33:36" ht="30" customHeight="1">
      <c r="AG1476" s="1264"/>
      <c r="AH1476" s="1264"/>
      <c r="AI1476" s="1264"/>
      <c r="AJ1476" s="1264"/>
    </row>
    <row r="1477" spans="33:36" ht="30" customHeight="1">
      <c r="AG1477" s="1264"/>
      <c r="AH1477" s="1264"/>
      <c r="AI1477" s="1264"/>
      <c r="AJ1477" s="1264"/>
    </row>
    <row r="1478" spans="33:36" ht="30" customHeight="1">
      <c r="AG1478" s="1264"/>
      <c r="AH1478" s="1264"/>
      <c r="AI1478" s="1264"/>
      <c r="AJ1478" s="1264"/>
    </row>
    <row r="1479" spans="33:36" ht="30" customHeight="1">
      <c r="AG1479" s="1264"/>
      <c r="AH1479" s="1264"/>
      <c r="AI1479" s="1264"/>
      <c r="AJ1479" s="1264"/>
    </row>
    <row r="1480" spans="33:36" ht="30" customHeight="1">
      <c r="AG1480" s="1264"/>
      <c r="AH1480" s="1264"/>
      <c r="AI1480" s="1264"/>
      <c r="AJ1480" s="1264"/>
    </row>
    <row r="1481" spans="33:36" ht="30" customHeight="1">
      <c r="AG1481" s="1264"/>
      <c r="AH1481" s="1264"/>
      <c r="AI1481" s="1264"/>
      <c r="AJ1481" s="1264"/>
    </row>
    <row r="1482" spans="33:36" ht="30" customHeight="1">
      <c r="AG1482" s="1264"/>
      <c r="AH1482" s="1264"/>
      <c r="AI1482" s="1264"/>
      <c r="AJ1482" s="1264"/>
    </row>
    <row r="1483" spans="33:36" ht="30" customHeight="1">
      <c r="AG1483" s="1264"/>
      <c r="AH1483" s="1264"/>
      <c r="AI1483" s="1264"/>
      <c r="AJ1483" s="1264"/>
    </row>
    <row r="1484" spans="33:36" ht="30" customHeight="1">
      <c r="AG1484" s="1264"/>
      <c r="AH1484" s="1264"/>
      <c r="AI1484" s="1264"/>
      <c r="AJ1484" s="1264"/>
    </row>
    <row r="1485" spans="33:36" ht="30" customHeight="1">
      <c r="AG1485" s="1264"/>
      <c r="AH1485" s="1264"/>
      <c r="AI1485" s="1264"/>
      <c r="AJ1485" s="1264"/>
    </row>
    <row r="1486" spans="33:36" ht="30" customHeight="1">
      <c r="AG1486" s="1264"/>
      <c r="AH1486" s="1264"/>
      <c r="AI1486" s="1264"/>
      <c r="AJ1486" s="1264"/>
    </row>
    <row r="1487" spans="33:36" ht="30" customHeight="1">
      <c r="AG1487" s="1264"/>
      <c r="AH1487" s="1264"/>
      <c r="AI1487" s="1264"/>
      <c r="AJ1487" s="1264"/>
    </row>
    <row r="1488" spans="33:36" ht="30" customHeight="1">
      <c r="AG1488" s="1264"/>
      <c r="AH1488" s="1264"/>
      <c r="AI1488" s="1264"/>
      <c r="AJ1488" s="1264"/>
    </row>
    <row r="1489" spans="33:36" ht="30" customHeight="1">
      <c r="AG1489" s="1264"/>
      <c r="AH1489" s="1264"/>
      <c r="AI1489" s="1264"/>
      <c r="AJ1489" s="1264"/>
    </row>
    <row r="1490" spans="33:36" ht="30" customHeight="1">
      <c r="AG1490" s="1264"/>
      <c r="AH1490" s="1264"/>
      <c r="AI1490" s="1264"/>
      <c r="AJ1490" s="1264"/>
    </row>
    <row r="1491" spans="33:36" ht="30" customHeight="1">
      <c r="AG1491" s="1264"/>
      <c r="AH1491" s="1264"/>
      <c r="AI1491" s="1264"/>
      <c r="AJ1491" s="1264"/>
    </row>
    <row r="1492" spans="33:36" ht="30" customHeight="1">
      <c r="AG1492" s="1264"/>
      <c r="AH1492" s="1264"/>
      <c r="AI1492" s="1264"/>
      <c r="AJ1492" s="1264"/>
    </row>
    <row r="1493" spans="33:36" ht="30" customHeight="1">
      <c r="AG1493" s="1264"/>
      <c r="AH1493" s="1264"/>
      <c r="AI1493" s="1264"/>
      <c r="AJ1493" s="1264"/>
    </row>
    <row r="1494" spans="33:36" ht="30" customHeight="1">
      <c r="AG1494" s="1264"/>
      <c r="AH1494" s="1264"/>
      <c r="AI1494" s="1264"/>
      <c r="AJ1494" s="1264"/>
    </row>
    <row r="1495" spans="33:36" ht="30" customHeight="1">
      <c r="AG1495" s="1264"/>
      <c r="AH1495" s="1264"/>
      <c r="AI1495" s="1264"/>
      <c r="AJ1495" s="1264"/>
    </row>
    <row r="1496" spans="33:36" ht="30" customHeight="1">
      <c r="AG1496" s="1264"/>
      <c r="AH1496" s="1264"/>
      <c r="AI1496" s="1264"/>
      <c r="AJ1496" s="1264"/>
    </row>
    <row r="1497" spans="33:36" ht="30" customHeight="1">
      <c r="AG1497" s="1264"/>
      <c r="AH1497" s="1264"/>
      <c r="AI1497" s="1264"/>
      <c r="AJ1497" s="1264"/>
    </row>
    <row r="1498" spans="33:36" ht="30" customHeight="1">
      <c r="AG1498" s="1264"/>
      <c r="AH1498" s="1264"/>
      <c r="AI1498" s="1264"/>
      <c r="AJ1498" s="1264"/>
    </row>
    <row r="1499" spans="33:36" ht="30" customHeight="1">
      <c r="AG1499" s="1264"/>
      <c r="AH1499" s="1264"/>
      <c r="AI1499" s="1264"/>
      <c r="AJ1499" s="1264"/>
    </row>
    <row r="1500" spans="33:36" ht="30" customHeight="1">
      <c r="AG1500" s="1264"/>
      <c r="AH1500" s="1264"/>
      <c r="AI1500" s="1264"/>
      <c r="AJ1500" s="1264"/>
    </row>
    <row r="1501" spans="33:36" ht="30" customHeight="1">
      <c r="AG1501" s="1264"/>
      <c r="AH1501" s="1264"/>
      <c r="AI1501" s="1264"/>
      <c r="AJ1501" s="1264"/>
    </row>
    <row r="1502" spans="33:36" ht="30" customHeight="1">
      <c r="AG1502" s="1264"/>
      <c r="AH1502" s="1264"/>
      <c r="AI1502" s="1264"/>
      <c r="AJ1502" s="1264"/>
    </row>
    <row r="1503" spans="33:36" ht="30" customHeight="1">
      <c r="AG1503" s="1264"/>
      <c r="AH1503" s="1264"/>
      <c r="AI1503" s="1264"/>
      <c r="AJ1503" s="1264"/>
    </row>
    <row r="1504" spans="33:36" ht="30" customHeight="1">
      <c r="AG1504" s="1264"/>
      <c r="AH1504" s="1264"/>
      <c r="AI1504" s="1264"/>
      <c r="AJ1504" s="1264"/>
    </row>
    <row r="1505" spans="33:36" ht="30" customHeight="1">
      <c r="AG1505" s="1264"/>
      <c r="AH1505" s="1264"/>
      <c r="AI1505" s="1264"/>
      <c r="AJ1505" s="1264"/>
    </row>
    <row r="1506" spans="33:36" ht="30" customHeight="1">
      <c r="AG1506" s="1264"/>
      <c r="AH1506" s="1264"/>
      <c r="AI1506" s="1264"/>
      <c r="AJ1506" s="1264"/>
    </row>
    <row r="1507" spans="33:36" ht="30" customHeight="1">
      <c r="AG1507" s="1264"/>
      <c r="AH1507" s="1264"/>
      <c r="AI1507" s="1264"/>
      <c r="AJ1507" s="1264"/>
    </row>
    <row r="1508" spans="33:36" ht="30" customHeight="1">
      <c r="AG1508" s="1264"/>
      <c r="AH1508" s="1264"/>
      <c r="AI1508" s="1264"/>
      <c r="AJ1508" s="1264"/>
    </row>
    <row r="1509" spans="33:36" ht="30" customHeight="1">
      <c r="AG1509" s="1264"/>
      <c r="AH1509" s="1264"/>
      <c r="AI1509" s="1264"/>
      <c r="AJ1509" s="1264"/>
    </row>
    <row r="1510" spans="33:36" ht="30" customHeight="1">
      <c r="AG1510" s="1264"/>
      <c r="AH1510" s="1264"/>
      <c r="AI1510" s="1264"/>
      <c r="AJ1510" s="1264"/>
    </row>
    <row r="1511" spans="33:36" ht="30" customHeight="1">
      <c r="AG1511" s="1264"/>
      <c r="AH1511" s="1264"/>
      <c r="AI1511" s="1264"/>
      <c r="AJ1511" s="1264"/>
    </row>
    <row r="1512" spans="33:36" ht="30" customHeight="1">
      <c r="AG1512" s="1264"/>
      <c r="AH1512" s="1264"/>
      <c r="AI1512" s="1264"/>
      <c r="AJ1512" s="1264"/>
    </row>
    <row r="1513" spans="33:36" ht="30" customHeight="1">
      <c r="AG1513" s="1264"/>
      <c r="AH1513" s="1264"/>
      <c r="AI1513" s="1264"/>
      <c r="AJ1513" s="1264"/>
    </row>
    <row r="1514" spans="33:36" ht="30" customHeight="1">
      <c r="AG1514" s="1264"/>
      <c r="AH1514" s="1264"/>
      <c r="AI1514" s="1264"/>
      <c r="AJ1514" s="1264"/>
    </row>
    <row r="1515" spans="33:36" ht="30" customHeight="1">
      <c r="AG1515" s="1264"/>
      <c r="AH1515" s="1264"/>
      <c r="AI1515" s="1264"/>
      <c r="AJ1515" s="1264"/>
    </row>
    <row r="1516" spans="33:36" ht="30" customHeight="1">
      <c r="AG1516" s="1264"/>
      <c r="AH1516" s="1264"/>
      <c r="AI1516" s="1264"/>
      <c r="AJ1516" s="1264"/>
    </row>
    <row r="1517" spans="33:36" ht="30" customHeight="1">
      <c r="AG1517" s="1264"/>
      <c r="AH1517" s="1264"/>
      <c r="AI1517" s="1264"/>
      <c r="AJ1517" s="1264"/>
    </row>
    <row r="1518" spans="33:36" ht="30" customHeight="1">
      <c r="AG1518" s="1264"/>
      <c r="AH1518" s="1264"/>
      <c r="AI1518" s="1264"/>
      <c r="AJ1518" s="1264"/>
    </row>
    <row r="1519" spans="33:36" ht="30" customHeight="1">
      <c r="AG1519" s="1264"/>
      <c r="AH1519" s="1264"/>
      <c r="AI1519" s="1264"/>
      <c r="AJ1519" s="1264"/>
    </row>
    <row r="1520" spans="33:36" ht="30" customHeight="1">
      <c r="AG1520" s="1264"/>
      <c r="AH1520" s="1264"/>
      <c r="AI1520" s="1264"/>
      <c r="AJ1520" s="1264"/>
    </row>
    <row r="1521" spans="33:36" ht="30" customHeight="1">
      <c r="AG1521" s="1264"/>
      <c r="AH1521" s="1264"/>
      <c r="AI1521" s="1264"/>
      <c r="AJ1521" s="1264"/>
    </row>
    <row r="1522" spans="33:36" ht="30" customHeight="1">
      <c r="AG1522" s="1264"/>
      <c r="AH1522" s="1264"/>
      <c r="AI1522" s="1264"/>
      <c r="AJ1522" s="1264"/>
    </row>
    <row r="1523" spans="33:36" ht="30" customHeight="1">
      <c r="AG1523" s="1264"/>
      <c r="AH1523" s="1264"/>
      <c r="AI1523" s="1264"/>
      <c r="AJ1523" s="1264"/>
    </row>
    <row r="1524" spans="33:36" ht="30" customHeight="1">
      <c r="AG1524" s="1264"/>
      <c r="AH1524" s="1264"/>
      <c r="AI1524" s="1264"/>
      <c r="AJ1524" s="1264"/>
    </row>
    <row r="1525" spans="33:36" ht="30" customHeight="1">
      <c r="AG1525" s="1264"/>
      <c r="AH1525" s="1264"/>
      <c r="AI1525" s="1264"/>
      <c r="AJ1525" s="1264"/>
    </row>
    <row r="1526" spans="33:36" ht="30" customHeight="1">
      <c r="AG1526" s="1264"/>
      <c r="AH1526" s="1264"/>
      <c r="AI1526" s="1264"/>
      <c r="AJ1526" s="1264"/>
    </row>
    <row r="1527" spans="33:36" ht="30" customHeight="1">
      <c r="AG1527" s="1264"/>
      <c r="AH1527" s="1264"/>
      <c r="AI1527" s="1264"/>
      <c r="AJ1527" s="1264"/>
    </row>
    <row r="1528" spans="33:36" ht="30" customHeight="1">
      <c r="AG1528" s="1264"/>
      <c r="AH1528" s="1264"/>
      <c r="AI1528" s="1264"/>
      <c r="AJ1528" s="1264"/>
    </row>
    <row r="1529" spans="33:36" ht="30" customHeight="1">
      <c r="AG1529" s="1264"/>
      <c r="AH1529" s="1264"/>
      <c r="AI1529" s="1264"/>
      <c r="AJ1529" s="1264"/>
    </row>
    <row r="1530" spans="33:36" ht="30" customHeight="1">
      <c r="AG1530" s="1264"/>
      <c r="AH1530" s="1264"/>
      <c r="AI1530" s="1264"/>
      <c r="AJ1530" s="1264"/>
    </row>
    <row r="1531" spans="33:36" ht="30" customHeight="1">
      <c r="AG1531" s="1264"/>
      <c r="AH1531" s="1264"/>
      <c r="AI1531" s="1264"/>
      <c r="AJ1531" s="1264"/>
    </row>
    <row r="1532" spans="33:36" ht="30" customHeight="1">
      <c r="AG1532" s="1264"/>
      <c r="AH1532" s="1264"/>
      <c r="AI1532" s="1264"/>
      <c r="AJ1532" s="1264"/>
    </row>
    <row r="1533" spans="33:36" ht="30" customHeight="1">
      <c r="AG1533" s="1264"/>
      <c r="AH1533" s="1264"/>
      <c r="AI1533" s="1264"/>
      <c r="AJ1533" s="1264"/>
    </row>
    <row r="1534" spans="33:36" ht="30" customHeight="1">
      <c r="AG1534" s="1264"/>
      <c r="AH1534" s="1264"/>
      <c r="AI1534" s="1264"/>
      <c r="AJ1534" s="1264"/>
    </row>
    <row r="1535" spans="33:36" ht="30" customHeight="1">
      <c r="AG1535" s="1264"/>
      <c r="AH1535" s="1264"/>
      <c r="AI1535" s="1264"/>
      <c r="AJ1535" s="1264"/>
    </row>
    <row r="1536" spans="33:36" ht="30" customHeight="1">
      <c r="AG1536" s="1264"/>
      <c r="AH1536" s="1264"/>
      <c r="AI1536" s="1264"/>
      <c r="AJ1536" s="1264"/>
    </row>
    <row r="1537" spans="33:36" ht="30" customHeight="1">
      <c r="AG1537" s="1264"/>
      <c r="AH1537" s="1264"/>
      <c r="AI1537" s="1264"/>
      <c r="AJ1537" s="1264"/>
    </row>
    <row r="1538" spans="33:36" ht="30" customHeight="1">
      <c r="AG1538" s="1264"/>
      <c r="AH1538" s="1264"/>
      <c r="AI1538" s="1264"/>
      <c r="AJ1538" s="1264"/>
    </row>
    <row r="1539" spans="33:36" ht="30" customHeight="1">
      <c r="AG1539" s="1264"/>
      <c r="AH1539" s="1264"/>
      <c r="AI1539" s="1264"/>
      <c r="AJ1539" s="1264"/>
    </row>
    <row r="1540" spans="33:36" ht="30" customHeight="1">
      <c r="AG1540" s="1264"/>
      <c r="AH1540" s="1264"/>
      <c r="AI1540" s="1264"/>
      <c r="AJ1540" s="1264"/>
    </row>
    <row r="1541" spans="33:36" ht="30" customHeight="1">
      <c r="AG1541" s="1264"/>
      <c r="AH1541" s="1264"/>
      <c r="AI1541" s="1264"/>
      <c r="AJ1541" s="1264"/>
    </row>
    <row r="1542" spans="33:36" ht="30" customHeight="1">
      <c r="AG1542" s="1264"/>
      <c r="AH1542" s="1264"/>
      <c r="AI1542" s="1264"/>
      <c r="AJ1542" s="1264"/>
    </row>
    <row r="1543" spans="33:36" ht="30" customHeight="1">
      <c r="AG1543" s="1264"/>
      <c r="AH1543" s="1264"/>
      <c r="AI1543" s="1264"/>
      <c r="AJ1543" s="1264"/>
    </row>
    <row r="1544" spans="33:36" ht="30" customHeight="1">
      <c r="AG1544" s="1264"/>
      <c r="AH1544" s="1264"/>
      <c r="AI1544" s="1264"/>
      <c r="AJ1544" s="1264"/>
    </row>
    <row r="1545" spans="33:36" ht="30" customHeight="1">
      <c r="AG1545" s="1264"/>
      <c r="AH1545" s="1264"/>
      <c r="AI1545" s="1264"/>
      <c r="AJ1545" s="1264"/>
    </row>
    <row r="1546" spans="33:36" ht="30" customHeight="1">
      <c r="AG1546" s="1264"/>
      <c r="AH1546" s="1264"/>
      <c r="AI1546" s="1264"/>
      <c r="AJ1546" s="1264"/>
    </row>
    <row r="1547" spans="33:36" ht="30" customHeight="1">
      <c r="AG1547" s="1264"/>
      <c r="AH1547" s="1264"/>
      <c r="AI1547" s="1264"/>
      <c r="AJ1547" s="1264"/>
    </row>
    <row r="1548" spans="33:36" ht="30" customHeight="1">
      <c r="AG1548" s="1264"/>
      <c r="AH1548" s="1264"/>
      <c r="AI1548" s="1264"/>
      <c r="AJ1548" s="1264"/>
    </row>
    <row r="1549" spans="33:36" ht="30" customHeight="1">
      <c r="AG1549" s="1264"/>
      <c r="AH1549" s="1264"/>
      <c r="AI1549" s="1264"/>
      <c r="AJ1549" s="1264"/>
    </row>
    <row r="1550" spans="33:36" ht="30" customHeight="1">
      <c r="AG1550" s="1264"/>
      <c r="AH1550" s="1264"/>
      <c r="AI1550" s="1264"/>
      <c r="AJ1550" s="1264"/>
    </row>
    <row r="1551" spans="33:36" ht="30" customHeight="1">
      <c r="AG1551" s="1264"/>
      <c r="AH1551" s="1264"/>
      <c r="AI1551" s="1264"/>
      <c r="AJ1551" s="1264"/>
    </row>
    <row r="1552" spans="33:36" ht="30" customHeight="1">
      <c r="AG1552" s="1264"/>
      <c r="AH1552" s="1264"/>
      <c r="AI1552" s="1264"/>
      <c r="AJ1552" s="1264"/>
    </row>
    <row r="1553" spans="33:36" ht="30" customHeight="1">
      <c r="AG1553" s="1264"/>
      <c r="AH1553" s="1264"/>
      <c r="AI1553" s="1264"/>
      <c r="AJ1553" s="1264"/>
    </row>
    <row r="1554" spans="33:36" ht="30" customHeight="1">
      <c r="AG1554" s="1264"/>
      <c r="AH1554" s="1264"/>
      <c r="AI1554" s="1264"/>
      <c r="AJ1554" s="1264"/>
    </row>
    <row r="1555" spans="33:36" ht="30" customHeight="1">
      <c r="AG1555" s="1264"/>
      <c r="AH1555" s="1264"/>
      <c r="AI1555" s="1264"/>
      <c r="AJ1555" s="1264"/>
    </row>
    <row r="1556" spans="33:36" ht="30" customHeight="1">
      <c r="AG1556" s="1264"/>
      <c r="AH1556" s="1264"/>
      <c r="AI1556" s="1264"/>
      <c r="AJ1556" s="1264"/>
    </row>
    <row r="1557" spans="33:36" ht="30" customHeight="1">
      <c r="AG1557" s="1264"/>
      <c r="AH1557" s="1264"/>
      <c r="AI1557" s="1264"/>
      <c r="AJ1557" s="1264"/>
    </row>
    <row r="1558" spans="33:36" ht="30" customHeight="1">
      <c r="AG1558" s="1264"/>
      <c r="AH1558" s="1264"/>
      <c r="AI1558" s="1264"/>
      <c r="AJ1558" s="1264"/>
    </row>
    <row r="1559" spans="33:36" ht="30" customHeight="1">
      <c r="AG1559" s="1264"/>
      <c r="AH1559" s="1264"/>
      <c r="AI1559" s="1264"/>
      <c r="AJ1559" s="1264"/>
    </row>
    <row r="1560" spans="33:36" ht="30" customHeight="1">
      <c r="AG1560" s="1264"/>
      <c r="AH1560" s="1264"/>
      <c r="AI1560" s="1264"/>
      <c r="AJ1560" s="1264"/>
    </row>
    <row r="1561" spans="33:36" ht="30" customHeight="1">
      <c r="AG1561" s="1264"/>
      <c r="AH1561" s="1264"/>
      <c r="AI1561" s="1264"/>
      <c r="AJ1561" s="1264"/>
    </row>
    <row r="1562" spans="33:36" ht="30" customHeight="1">
      <c r="AG1562" s="1264"/>
      <c r="AH1562" s="1264"/>
      <c r="AI1562" s="1264"/>
      <c r="AJ1562" s="1264"/>
    </row>
    <row r="1563" spans="33:36" ht="30" customHeight="1">
      <c r="AG1563" s="1264"/>
      <c r="AH1563" s="1264"/>
      <c r="AI1563" s="1264"/>
      <c r="AJ1563" s="1264"/>
    </row>
    <row r="1564" spans="33:36" ht="30" customHeight="1">
      <c r="AG1564" s="1264"/>
      <c r="AH1564" s="1264"/>
      <c r="AI1564" s="1264"/>
      <c r="AJ1564" s="1264"/>
    </row>
    <row r="1565" spans="33:36" ht="30" customHeight="1">
      <c r="AG1565" s="1264"/>
      <c r="AH1565" s="1264"/>
      <c r="AI1565" s="1264"/>
      <c r="AJ1565" s="1264"/>
    </row>
    <row r="1566" spans="33:36" ht="30" customHeight="1">
      <c r="AG1566" s="1264"/>
      <c r="AH1566" s="1264"/>
      <c r="AI1566" s="1264"/>
      <c r="AJ1566" s="1264"/>
    </row>
    <row r="1567" spans="33:36" ht="30" customHeight="1">
      <c r="AG1567" s="1264"/>
      <c r="AH1567" s="1264"/>
      <c r="AI1567" s="1264"/>
      <c r="AJ1567" s="1264"/>
    </row>
    <row r="1568" spans="33:36" ht="30" customHeight="1">
      <c r="AG1568" s="1264"/>
      <c r="AH1568" s="1264"/>
      <c r="AI1568" s="1264"/>
      <c r="AJ1568" s="1264"/>
    </row>
    <row r="1569" spans="33:36" ht="30" customHeight="1">
      <c r="AG1569" s="1264"/>
      <c r="AH1569" s="1264"/>
      <c r="AI1569" s="1264"/>
      <c r="AJ1569" s="1264"/>
    </row>
    <row r="1570" spans="33:36" ht="30" customHeight="1">
      <c r="AG1570" s="1264"/>
      <c r="AH1570" s="1264"/>
      <c r="AI1570" s="1264"/>
      <c r="AJ1570" s="1264"/>
    </row>
    <row r="1571" spans="33:36" ht="30" customHeight="1">
      <c r="AG1571" s="1264"/>
      <c r="AH1571" s="1264"/>
      <c r="AI1571" s="1264"/>
      <c r="AJ1571" s="1264"/>
    </row>
    <row r="1572" spans="33:36" ht="30" customHeight="1">
      <c r="AG1572" s="1264"/>
      <c r="AH1572" s="1264"/>
      <c r="AI1572" s="1264"/>
      <c r="AJ1572" s="1264"/>
    </row>
    <row r="1573" spans="33:36" ht="30" customHeight="1">
      <c r="AG1573" s="1264"/>
      <c r="AH1573" s="1264"/>
      <c r="AI1573" s="1264"/>
      <c r="AJ1573" s="1264"/>
    </row>
    <row r="1574" spans="33:36" ht="30" customHeight="1">
      <c r="AG1574" s="1264"/>
      <c r="AH1574" s="1264"/>
      <c r="AI1574" s="1264"/>
      <c r="AJ1574" s="1264"/>
    </row>
    <row r="1575" spans="33:36" ht="30" customHeight="1">
      <c r="AG1575" s="1264"/>
      <c r="AH1575" s="1264"/>
      <c r="AI1575" s="1264"/>
      <c r="AJ1575" s="1264"/>
    </row>
    <row r="1576" spans="33:36" ht="30" customHeight="1">
      <c r="AG1576" s="1264"/>
      <c r="AH1576" s="1264"/>
      <c r="AI1576" s="1264"/>
      <c r="AJ1576" s="1264"/>
    </row>
    <row r="1577" spans="33:36" ht="30" customHeight="1">
      <c r="AG1577" s="1264"/>
      <c r="AH1577" s="1264"/>
      <c r="AI1577" s="1264"/>
      <c r="AJ1577" s="1264"/>
    </row>
    <row r="1578" spans="33:36" ht="30" customHeight="1">
      <c r="AG1578" s="1264"/>
      <c r="AH1578" s="1264"/>
      <c r="AI1578" s="1264"/>
      <c r="AJ1578" s="1264"/>
    </row>
    <row r="1579" spans="33:36" ht="30" customHeight="1">
      <c r="AG1579" s="1264"/>
      <c r="AH1579" s="1264"/>
      <c r="AI1579" s="1264"/>
      <c r="AJ1579" s="1264"/>
    </row>
    <row r="1580" spans="33:36" ht="30" customHeight="1">
      <c r="AG1580" s="1264"/>
      <c r="AH1580" s="1264"/>
      <c r="AI1580" s="1264"/>
      <c r="AJ1580" s="1264"/>
    </row>
    <row r="1581" spans="33:36" ht="30" customHeight="1">
      <c r="AG1581" s="1264"/>
      <c r="AH1581" s="1264"/>
      <c r="AI1581" s="1264"/>
      <c r="AJ1581" s="1264"/>
    </row>
    <row r="1582" spans="33:36" ht="30" customHeight="1">
      <c r="AG1582" s="1264"/>
      <c r="AH1582" s="1264"/>
      <c r="AI1582" s="1264"/>
      <c r="AJ1582" s="1264"/>
    </row>
    <row r="1583" spans="33:36" ht="30" customHeight="1">
      <c r="AG1583" s="1264"/>
      <c r="AH1583" s="1264"/>
      <c r="AI1583" s="1264"/>
      <c r="AJ1583" s="1264"/>
    </row>
    <row r="1584" spans="33:36" ht="30" customHeight="1">
      <c r="AG1584" s="1264"/>
      <c r="AH1584" s="1264"/>
      <c r="AI1584" s="1264"/>
      <c r="AJ1584" s="1264"/>
    </row>
    <row r="1585" spans="33:36" ht="30" customHeight="1">
      <c r="AG1585" s="1264"/>
      <c r="AH1585" s="1264"/>
      <c r="AI1585" s="1264"/>
      <c r="AJ1585" s="1264"/>
    </row>
    <row r="1586" spans="33:36" ht="30" customHeight="1">
      <c r="AG1586" s="1264"/>
      <c r="AH1586" s="1264"/>
      <c r="AI1586" s="1264"/>
      <c r="AJ1586" s="1264"/>
    </row>
    <row r="1587" spans="33:36" ht="30" customHeight="1">
      <c r="AG1587" s="1264"/>
      <c r="AH1587" s="1264"/>
      <c r="AI1587" s="1264"/>
      <c r="AJ1587" s="1264"/>
    </row>
    <row r="1588" spans="33:36" ht="30" customHeight="1">
      <c r="AG1588" s="1264"/>
      <c r="AH1588" s="1264"/>
      <c r="AI1588" s="1264"/>
      <c r="AJ1588" s="1264"/>
    </row>
    <row r="1589" spans="33:36" ht="30" customHeight="1">
      <c r="AG1589" s="1264"/>
      <c r="AH1589" s="1264"/>
      <c r="AI1589" s="1264"/>
      <c r="AJ1589" s="1264"/>
    </row>
    <row r="1590" spans="33:36" ht="30" customHeight="1">
      <c r="AG1590" s="1264"/>
      <c r="AH1590" s="1264"/>
      <c r="AI1590" s="1264"/>
      <c r="AJ1590" s="1264"/>
    </row>
    <row r="1591" spans="33:36" ht="30" customHeight="1">
      <c r="AG1591" s="1264"/>
      <c r="AH1591" s="1264"/>
      <c r="AI1591" s="1264"/>
      <c r="AJ1591" s="1264"/>
    </row>
    <row r="1592" spans="33:36" ht="30" customHeight="1">
      <c r="AG1592" s="1264"/>
      <c r="AH1592" s="1264"/>
      <c r="AI1592" s="1264"/>
      <c r="AJ1592" s="1264"/>
    </row>
    <row r="1593" spans="33:36" ht="30" customHeight="1">
      <c r="AG1593" s="1264"/>
      <c r="AH1593" s="1264"/>
      <c r="AI1593" s="1264"/>
      <c r="AJ1593" s="1264"/>
    </row>
    <row r="1594" spans="33:36" ht="30" customHeight="1">
      <c r="AG1594" s="1264"/>
      <c r="AH1594" s="1264"/>
      <c r="AI1594" s="1264"/>
      <c r="AJ1594" s="1264"/>
    </row>
    <row r="1595" spans="33:36" ht="30" customHeight="1">
      <c r="AG1595" s="1264"/>
      <c r="AH1595" s="1264"/>
      <c r="AI1595" s="1264"/>
      <c r="AJ1595" s="1264"/>
    </row>
    <row r="1596" spans="33:36" ht="30" customHeight="1">
      <c r="AG1596" s="1264"/>
      <c r="AH1596" s="1264"/>
      <c r="AI1596" s="1264"/>
      <c r="AJ1596" s="1264"/>
    </row>
    <row r="1597" spans="33:36" ht="30" customHeight="1">
      <c r="AG1597" s="1264"/>
      <c r="AH1597" s="1264"/>
      <c r="AI1597" s="1264"/>
      <c r="AJ1597" s="1264"/>
    </row>
    <row r="1598" spans="33:36" ht="30" customHeight="1">
      <c r="AG1598" s="1264"/>
      <c r="AH1598" s="1264"/>
      <c r="AI1598" s="1264"/>
      <c r="AJ1598" s="1264"/>
    </row>
    <row r="1599" spans="33:36" ht="30" customHeight="1">
      <c r="AG1599" s="1264"/>
      <c r="AH1599" s="1264"/>
      <c r="AI1599" s="1264"/>
      <c r="AJ1599" s="1264"/>
    </row>
    <row r="1600" spans="33:36" ht="30" customHeight="1">
      <c r="AG1600" s="1264"/>
      <c r="AH1600" s="1264"/>
      <c r="AI1600" s="1264"/>
      <c r="AJ1600" s="1264"/>
    </row>
    <row r="1601" spans="33:36" ht="30" customHeight="1">
      <c r="AG1601" s="1264"/>
      <c r="AH1601" s="1264"/>
      <c r="AI1601" s="1264"/>
      <c r="AJ1601" s="1264"/>
    </row>
    <row r="1602" spans="33:36" ht="30" customHeight="1">
      <c r="AG1602" s="1264"/>
      <c r="AH1602" s="1264"/>
      <c r="AI1602" s="1264"/>
      <c r="AJ1602" s="1264"/>
    </row>
    <row r="1603" spans="33:36" ht="30" customHeight="1">
      <c r="AG1603" s="1264"/>
      <c r="AH1603" s="1264"/>
      <c r="AI1603" s="1264"/>
      <c r="AJ1603" s="1264"/>
    </row>
    <row r="1604" spans="33:36" ht="30" customHeight="1">
      <c r="AG1604" s="1264"/>
      <c r="AH1604" s="1264"/>
      <c r="AI1604" s="1264"/>
      <c r="AJ1604" s="1264"/>
    </row>
    <row r="1605" spans="33:36" ht="30" customHeight="1">
      <c r="AG1605" s="1264"/>
      <c r="AH1605" s="1264"/>
      <c r="AI1605" s="1264"/>
      <c r="AJ1605" s="1264"/>
    </row>
    <row r="1606" spans="33:36" ht="30" customHeight="1">
      <c r="AG1606" s="1264"/>
      <c r="AH1606" s="1264"/>
      <c r="AI1606" s="1264"/>
      <c r="AJ1606" s="1264"/>
    </row>
    <row r="1607" spans="33:36" ht="30" customHeight="1">
      <c r="AG1607" s="1264"/>
      <c r="AH1607" s="1264"/>
      <c r="AI1607" s="1264"/>
      <c r="AJ1607" s="1264"/>
    </row>
    <row r="1608" spans="33:36" ht="30" customHeight="1">
      <c r="AG1608" s="1264"/>
      <c r="AH1608" s="1264"/>
      <c r="AI1608" s="1264"/>
      <c r="AJ1608" s="1264"/>
    </row>
    <row r="1609" spans="33:36" ht="30" customHeight="1">
      <c r="AG1609" s="1264"/>
      <c r="AH1609" s="1264"/>
      <c r="AI1609" s="1264"/>
      <c r="AJ1609" s="1264"/>
    </row>
    <row r="1610" spans="33:36" ht="30" customHeight="1">
      <c r="AG1610" s="1264"/>
      <c r="AH1610" s="1264"/>
      <c r="AI1610" s="1264"/>
      <c r="AJ1610" s="1264"/>
    </row>
    <row r="1611" spans="33:36" ht="30" customHeight="1">
      <c r="AG1611" s="1264"/>
      <c r="AH1611" s="1264"/>
      <c r="AI1611" s="1264"/>
      <c r="AJ1611" s="1264"/>
    </row>
    <row r="1612" spans="33:36" ht="30" customHeight="1">
      <c r="AG1612" s="1264"/>
      <c r="AH1612" s="1264"/>
      <c r="AI1612" s="1264"/>
      <c r="AJ1612" s="1264"/>
    </row>
    <row r="1613" spans="33:36" ht="30" customHeight="1">
      <c r="AG1613" s="1264"/>
      <c r="AH1613" s="1264"/>
      <c r="AI1613" s="1264"/>
      <c r="AJ1613" s="1264"/>
    </row>
    <row r="1614" spans="33:36" ht="30" customHeight="1">
      <c r="AG1614" s="1264"/>
      <c r="AH1614" s="1264"/>
      <c r="AI1614" s="1264"/>
      <c r="AJ1614" s="1264"/>
    </row>
    <row r="1615" spans="33:36" ht="30" customHeight="1">
      <c r="AG1615" s="1264"/>
      <c r="AH1615" s="1264"/>
      <c r="AI1615" s="1264"/>
      <c r="AJ1615" s="1264"/>
    </row>
    <row r="1616" spans="33:36" ht="30" customHeight="1">
      <c r="AG1616" s="1264"/>
      <c r="AH1616" s="1264"/>
      <c r="AI1616" s="1264"/>
      <c r="AJ1616" s="1264"/>
    </row>
    <row r="1617" spans="33:36" ht="30" customHeight="1">
      <c r="AG1617" s="1264"/>
      <c r="AH1617" s="1264"/>
      <c r="AI1617" s="1264"/>
      <c r="AJ1617" s="1264"/>
    </row>
    <row r="1618" spans="33:36" ht="30" customHeight="1">
      <c r="AG1618" s="1264"/>
      <c r="AH1618" s="1264"/>
      <c r="AI1618" s="1264"/>
      <c r="AJ1618" s="1264"/>
    </row>
    <row r="1619" spans="33:36" ht="30" customHeight="1">
      <c r="AG1619" s="1264"/>
      <c r="AH1619" s="1264"/>
      <c r="AI1619" s="1264"/>
      <c r="AJ1619" s="1264"/>
    </row>
    <row r="1620" spans="33:36" ht="30" customHeight="1">
      <c r="AG1620" s="1264"/>
      <c r="AH1620" s="1264"/>
      <c r="AI1620" s="1264"/>
      <c r="AJ1620" s="1264"/>
    </row>
    <row r="1621" spans="33:36" ht="30" customHeight="1">
      <c r="AG1621" s="1264"/>
      <c r="AH1621" s="1264"/>
      <c r="AI1621" s="1264"/>
      <c r="AJ1621" s="1264"/>
    </row>
    <row r="1622" spans="33:36" ht="30" customHeight="1">
      <c r="AG1622" s="1264"/>
      <c r="AH1622" s="1264"/>
      <c r="AI1622" s="1264"/>
      <c r="AJ1622" s="1264"/>
    </row>
    <row r="1623" spans="33:36" ht="30" customHeight="1">
      <c r="AG1623" s="1264"/>
      <c r="AH1623" s="1264"/>
      <c r="AI1623" s="1264"/>
      <c r="AJ1623" s="1264"/>
    </row>
    <row r="1624" spans="33:36" ht="30" customHeight="1">
      <c r="AG1624" s="1264"/>
      <c r="AH1624" s="1264"/>
      <c r="AI1624" s="1264"/>
      <c r="AJ1624" s="1264"/>
    </row>
    <row r="1625" spans="33:36" ht="30" customHeight="1">
      <c r="AG1625" s="1264"/>
      <c r="AH1625" s="1264"/>
      <c r="AI1625" s="1264"/>
      <c r="AJ1625" s="1264"/>
    </row>
    <row r="1626" spans="33:36" ht="30" customHeight="1">
      <c r="AG1626" s="1264"/>
      <c r="AH1626" s="1264"/>
      <c r="AI1626" s="1264"/>
      <c r="AJ1626" s="1264"/>
    </row>
    <row r="1627" spans="33:36" ht="30" customHeight="1">
      <c r="AG1627" s="1264"/>
      <c r="AH1627" s="1264"/>
      <c r="AI1627" s="1264"/>
      <c r="AJ1627" s="1264"/>
    </row>
    <row r="1628" spans="33:36" ht="30" customHeight="1">
      <c r="AG1628" s="1264"/>
      <c r="AH1628" s="1264"/>
      <c r="AI1628" s="1264"/>
      <c r="AJ1628" s="1264"/>
    </row>
    <row r="1629" spans="33:36" ht="30" customHeight="1">
      <c r="AG1629" s="1264"/>
      <c r="AH1629" s="1264"/>
      <c r="AI1629" s="1264"/>
      <c r="AJ1629" s="1264"/>
    </row>
    <row r="1630" spans="33:36" ht="30" customHeight="1">
      <c r="AG1630" s="1264"/>
      <c r="AH1630" s="1264"/>
      <c r="AI1630" s="1264"/>
      <c r="AJ1630" s="1264"/>
    </row>
    <row r="1631" spans="33:36" ht="30" customHeight="1">
      <c r="AG1631" s="1264"/>
      <c r="AH1631" s="1264"/>
      <c r="AI1631" s="1264"/>
      <c r="AJ1631" s="1264"/>
    </row>
    <row r="1632" spans="33:36" ht="30" customHeight="1">
      <c r="AG1632" s="1264"/>
      <c r="AH1632" s="1264"/>
      <c r="AI1632" s="1264"/>
      <c r="AJ1632" s="1264"/>
    </row>
    <row r="1633" spans="33:36" ht="30" customHeight="1">
      <c r="AG1633" s="1264"/>
      <c r="AH1633" s="1264"/>
      <c r="AI1633" s="1264"/>
      <c r="AJ1633" s="1264"/>
    </row>
    <row r="1634" spans="33:36" ht="30" customHeight="1">
      <c r="AG1634" s="1264"/>
      <c r="AH1634" s="1264"/>
      <c r="AI1634" s="1264"/>
      <c r="AJ1634" s="1264"/>
    </row>
    <row r="1635" spans="33:36" ht="30" customHeight="1">
      <c r="AG1635" s="1264"/>
      <c r="AH1635" s="1264"/>
      <c r="AI1635" s="1264"/>
      <c r="AJ1635" s="1264"/>
    </row>
    <row r="1636" spans="33:36" ht="30" customHeight="1">
      <c r="AG1636" s="1264"/>
      <c r="AH1636" s="1264"/>
      <c r="AI1636" s="1264"/>
      <c r="AJ1636" s="1264"/>
    </row>
    <row r="1637" spans="33:36" ht="30" customHeight="1">
      <c r="AG1637" s="1264"/>
      <c r="AH1637" s="1264"/>
      <c r="AI1637" s="1264"/>
      <c r="AJ1637" s="1264"/>
    </row>
    <row r="1638" spans="33:36" ht="30" customHeight="1">
      <c r="AG1638" s="1264"/>
      <c r="AH1638" s="1264"/>
      <c r="AI1638" s="1264"/>
      <c r="AJ1638" s="1264"/>
    </row>
    <row r="1639" spans="33:36" ht="30" customHeight="1">
      <c r="AG1639" s="1264"/>
      <c r="AH1639" s="1264"/>
      <c r="AI1639" s="1264"/>
      <c r="AJ1639" s="1264"/>
    </row>
    <row r="1640" spans="33:36" ht="30" customHeight="1">
      <c r="AG1640" s="1264"/>
      <c r="AH1640" s="1264"/>
      <c r="AI1640" s="1264"/>
      <c r="AJ1640" s="1264"/>
    </row>
    <row r="1641" spans="33:36" ht="30" customHeight="1">
      <c r="AG1641" s="1264"/>
      <c r="AH1641" s="1264"/>
      <c r="AI1641" s="1264"/>
      <c r="AJ1641" s="1264"/>
    </row>
    <row r="1642" spans="33:36" ht="30" customHeight="1">
      <c r="AG1642" s="1264"/>
      <c r="AH1642" s="1264"/>
      <c r="AI1642" s="1264"/>
      <c r="AJ1642" s="1264"/>
    </row>
    <row r="1643" spans="33:36" ht="30" customHeight="1">
      <c r="AG1643" s="1264"/>
      <c r="AH1643" s="1264"/>
      <c r="AI1643" s="1264"/>
      <c r="AJ1643" s="1264"/>
    </row>
    <row r="1644" spans="33:36" ht="30" customHeight="1">
      <c r="AG1644" s="1264"/>
      <c r="AH1644" s="1264"/>
      <c r="AI1644" s="1264"/>
      <c r="AJ1644" s="1264"/>
    </row>
    <row r="1645" spans="33:36" ht="30" customHeight="1">
      <c r="AG1645" s="1264"/>
      <c r="AH1645" s="1264"/>
      <c r="AI1645" s="1264"/>
      <c r="AJ1645" s="1264"/>
    </row>
    <row r="1646" spans="33:36" ht="30" customHeight="1">
      <c r="AG1646" s="1264"/>
      <c r="AH1646" s="1264"/>
      <c r="AI1646" s="1264"/>
      <c r="AJ1646" s="1264"/>
    </row>
    <row r="1647" spans="33:36" ht="30" customHeight="1">
      <c r="AG1647" s="1264"/>
      <c r="AH1647" s="1264"/>
      <c r="AI1647" s="1264"/>
      <c r="AJ1647" s="1264"/>
    </row>
    <row r="1648" spans="33:36" ht="30" customHeight="1">
      <c r="AG1648" s="1264"/>
      <c r="AH1648" s="1264"/>
      <c r="AI1648" s="1264"/>
      <c r="AJ1648" s="1264"/>
    </row>
    <row r="1649" spans="33:36" ht="30" customHeight="1">
      <c r="AG1649" s="1264"/>
      <c r="AH1649" s="1264"/>
      <c r="AI1649" s="1264"/>
      <c r="AJ1649" s="1264"/>
    </row>
    <row r="1650" spans="33:36" ht="30" customHeight="1">
      <c r="AG1650" s="1264"/>
      <c r="AH1650" s="1264"/>
      <c r="AI1650" s="1264"/>
      <c r="AJ1650" s="1264"/>
    </row>
    <row r="1651" spans="33:36" ht="30" customHeight="1">
      <c r="AG1651" s="1264"/>
      <c r="AH1651" s="1264"/>
      <c r="AI1651" s="1264"/>
      <c r="AJ1651" s="1264"/>
    </row>
    <row r="1652" spans="33:36" ht="30" customHeight="1">
      <c r="AG1652" s="1264"/>
      <c r="AH1652" s="1264"/>
      <c r="AI1652" s="1264"/>
      <c r="AJ1652" s="1264"/>
    </row>
    <row r="1653" spans="33:36" ht="30" customHeight="1">
      <c r="AG1653" s="1264"/>
      <c r="AH1653" s="1264"/>
      <c r="AI1653" s="1264"/>
      <c r="AJ1653" s="1264"/>
    </row>
    <row r="1654" spans="33:36" ht="30" customHeight="1">
      <c r="AG1654" s="1264"/>
      <c r="AH1654" s="1264"/>
      <c r="AI1654" s="1264"/>
      <c r="AJ1654" s="1264"/>
    </row>
    <row r="1655" spans="33:36" ht="30" customHeight="1">
      <c r="AG1655" s="1264"/>
      <c r="AH1655" s="1264"/>
      <c r="AI1655" s="1264"/>
      <c r="AJ1655" s="1264"/>
    </row>
    <row r="1656" spans="33:36" ht="30" customHeight="1">
      <c r="AG1656" s="1264"/>
      <c r="AH1656" s="1264"/>
      <c r="AI1656" s="1264"/>
      <c r="AJ1656" s="1264"/>
    </row>
    <row r="1657" spans="33:36" ht="30" customHeight="1">
      <c r="AG1657" s="1264"/>
      <c r="AH1657" s="1264"/>
      <c r="AI1657" s="1264"/>
      <c r="AJ1657" s="1264"/>
    </row>
    <row r="1658" spans="33:36" ht="30" customHeight="1">
      <c r="AG1658" s="1264"/>
      <c r="AH1658" s="1264"/>
      <c r="AI1658" s="1264"/>
      <c r="AJ1658" s="1264"/>
    </row>
    <row r="1659" spans="33:36" ht="30" customHeight="1">
      <c r="AG1659" s="1264"/>
      <c r="AH1659" s="1264"/>
      <c r="AI1659" s="1264"/>
      <c r="AJ1659" s="1264"/>
    </row>
    <row r="1660" spans="33:36" ht="30" customHeight="1">
      <c r="AG1660" s="1264"/>
      <c r="AH1660" s="1264"/>
      <c r="AI1660" s="1264"/>
      <c r="AJ1660" s="1264"/>
    </row>
    <row r="1661" spans="33:36" ht="30" customHeight="1">
      <c r="AG1661" s="1264"/>
      <c r="AH1661" s="1264"/>
      <c r="AI1661" s="1264"/>
      <c r="AJ1661" s="1264"/>
    </row>
    <row r="1662" spans="33:36" ht="30" customHeight="1">
      <c r="AG1662" s="1264"/>
      <c r="AH1662" s="1264"/>
      <c r="AI1662" s="1264"/>
      <c r="AJ1662" s="1264"/>
    </row>
    <row r="1663" spans="33:36" ht="30" customHeight="1">
      <c r="AG1663" s="1264"/>
      <c r="AH1663" s="1264"/>
      <c r="AI1663" s="1264"/>
      <c r="AJ1663" s="1264"/>
    </row>
    <row r="1664" spans="33:36" ht="30" customHeight="1">
      <c r="AG1664" s="1264"/>
      <c r="AH1664" s="1264"/>
      <c r="AI1664" s="1264"/>
      <c r="AJ1664" s="1264"/>
    </row>
    <row r="1665" spans="33:36" ht="30" customHeight="1">
      <c r="AG1665" s="1264"/>
      <c r="AH1665" s="1264"/>
      <c r="AI1665" s="1264"/>
      <c r="AJ1665" s="1264"/>
    </row>
    <row r="1666" spans="33:36" ht="30" customHeight="1">
      <c r="AG1666" s="1264"/>
      <c r="AH1666" s="1264"/>
      <c r="AI1666" s="1264"/>
      <c r="AJ1666" s="1264"/>
    </row>
    <row r="1667" spans="33:36" ht="30" customHeight="1">
      <c r="AG1667" s="1264"/>
      <c r="AH1667" s="1264"/>
      <c r="AI1667" s="1264"/>
      <c r="AJ1667" s="1264"/>
    </row>
    <row r="1668" spans="33:36" ht="30" customHeight="1">
      <c r="AG1668" s="1264"/>
      <c r="AH1668" s="1264"/>
      <c r="AI1668" s="1264"/>
      <c r="AJ1668" s="1264"/>
    </row>
    <row r="1669" spans="33:36" ht="30" customHeight="1">
      <c r="AG1669" s="1264"/>
      <c r="AH1669" s="1264"/>
      <c r="AI1669" s="1264"/>
      <c r="AJ1669" s="1264"/>
    </row>
    <row r="1670" spans="33:36" ht="30" customHeight="1">
      <c r="AG1670" s="1264"/>
      <c r="AH1670" s="1264"/>
      <c r="AI1670" s="1264"/>
      <c r="AJ1670" s="1264"/>
    </row>
    <row r="1671" spans="33:36" ht="30" customHeight="1">
      <c r="AG1671" s="1264"/>
      <c r="AH1671" s="1264"/>
      <c r="AI1671" s="1264"/>
      <c r="AJ1671" s="1264"/>
    </row>
    <row r="1672" spans="33:36" ht="30" customHeight="1">
      <c r="AG1672" s="1264"/>
      <c r="AH1672" s="1264"/>
      <c r="AI1672" s="1264"/>
      <c r="AJ1672" s="1264"/>
    </row>
    <row r="1673" spans="33:36" ht="30" customHeight="1">
      <c r="AG1673" s="1264"/>
      <c r="AH1673" s="1264"/>
      <c r="AI1673" s="1264"/>
      <c r="AJ1673" s="1264"/>
    </row>
    <row r="1674" spans="33:36" ht="30" customHeight="1">
      <c r="AG1674" s="1264"/>
      <c r="AH1674" s="1264"/>
      <c r="AI1674" s="1264"/>
      <c r="AJ1674" s="1264"/>
    </row>
    <row r="1675" spans="33:36" ht="30" customHeight="1">
      <c r="AG1675" s="1264"/>
      <c r="AH1675" s="1264"/>
      <c r="AI1675" s="1264"/>
      <c r="AJ1675" s="1264"/>
    </row>
    <row r="1676" spans="33:36" ht="30" customHeight="1">
      <c r="AG1676" s="1264"/>
      <c r="AH1676" s="1264"/>
      <c r="AI1676" s="1264"/>
      <c r="AJ1676" s="1264"/>
    </row>
    <row r="1677" spans="33:36" ht="30" customHeight="1">
      <c r="AG1677" s="1264"/>
      <c r="AH1677" s="1264"/>
      <c r="AI1677" s="1264"/>
      <c r="AJ1677" s="1264"/>
    </row>
    <row r="1678" spans="33:36" ht="30" customHeight="1">
      <c r="AG1678" s="1264"/>
      <c r="AH1678" s="1264"/>
      <c r="AI1678" s="1264"/>
      <c r="AJ1678" s="1264"/>
    </row>
    <row r="1679" spans="33:36" ht="30" customHeight="1">
      <c r="AG1679" s="1264"/>
      <c r="AH1679" s="1264"/>
      <c r="AI1679" s="1264"/>
      <c r="AJ1679" s="1264"/>
    </row>
    <row r="1680" spans="33:36" ht="30" customHeight="1">
      <c r="AG1680" s="1264"/>
      <c r="AH1680" s="1264"/>
      <c r="AI1680" s="1264"/>
      <c r="AJ1680" s="1264"/>
    </row>
    <row r="1681" spans="33:36" ht="30" customHeight="1">
      <c r="AG1681" s="1264"/>
      <c r="AH1681" s="1264"/>
      <c r="AI1681" s="1264"/>
      <c r="AJ1681" s="1264"/>
    </row>
    <row r="1682" spans="33:36" ht="30" customHeight="1">
      <c r="AG1682" s="1264"/>
      <c r="AH1682" s="1264"/>
      <c r="AI1682" s="1264"/>
      <c r="AJ1682" s="1264"/>
    </row>
    <row r="1683" spans="33:36" ht="30" customHeight="1">
      <c r="AG1683" s="1264"/>
      <c r="AH1683" s="1264"/>
      <c r="AI1683" s="1264"/>
      <c r="AJ1683" s="1264"/>
    </row>
    <row r="1684" spans="33:36" ht="30" customHeight="1">
      <c r="AG1684" s="1264"/>
      <c r="AH1684" s="1264"/>
      <c r="AI1684" s="1264"/>
      <c r="AJ1684" s="1264"/>
    </row>
    <row r="1685" spans="33:36" ht="30" customHeight="1">
      <c r="AG1685" s="1264"/>
      <c r="AH1685" s="1264"/>
      <c r="AI1685" s="1264"/>
      <c r="AJ1685" s="1264"/>
    </row>
    <row r="1686" spans="33:36" ht="30" customHeight="1">
      <c r="AG1686" s="1264"/>
      <c r="AH1686" s="1264"/>
      <c r="AI1686" s="1264"/>
      <c r="AJ1686" s="1264"/>
    </row>
    <row r="1687" spans="33:36" ht="30" customHeight="1">
      <c r="AG1687" s="1264"/>
      <c r="AH1687" s="1264"/>
      <c r="AI1687" s="1264"/>
      <c r="AJ1687" s="1264"/>
    </row>
    <row r="1688" spans="33:36" ht="30" customHeight="1">
      <c r="AG1688" s="1264"/>
      <c r="AH1688" s="1264"/>
      <c r="AI1688" s="1264"/>
      <c r="AJ1688" s="1264"/>
    </row>
    <row r="1689" spans="33:36" ht="30" customHeight="1">
      <c r="AG1689" s="1264"/>
      <c r="AH1689" s="1264"/>
      <c r="AI1689" s="1264"/>
      <c r="AJ1689" s="1264"/>
    </row>
    <row r="1690" spans="33:36" ht="30" customHeight="1">
      <c r="AG1690" s="1264"/>
      <c r="AH1690" s="1264"/>
      <c r="AI1690" s="1264"/>
      <c r="AJ1690" s="1264"/>
    </row>
    <row r="1691" spans="33:36" ht="30" customHeight="1">
      <c r="AG1691" s="1264"/>
      <c r="AH1691" s="1264"/>
      <c r="AI1691" s="1264"/>
      <c r="AJ1691" s="1264"/>
    </row>
    <row r="1692" spans="33:36" ht="30" customHeight="1">
      <c r="AG1692" s="1264"/>
      <c r="AH1692" s="1264"/>
      <c r="AI1692" s="1264"/>
      <c r="AJ1692" s="1264"/>
    </row>
    <row r="1693" spans="33:36" ht="30" customHeight="1">
      <c r="AG1693" s="1264"/>
      <c r="AH1693" s="1264"/>
      <c r="AI1693" s="1264"/>
      <c r="AJ1693" s="1264"/>
    </row>
    <row r="1694" spans="33:36" ht="30" customHeight="1">
      <c r="AG1694" s="1264"/>
      <c r="AH1694" s="1264"/>
      <c r="AI1694" s="1264"/>
      <c r="AJ1694" s="1264"/>
    </row>
    <row r="1695" spans="33:36" ht="30" customHeight="1">
      <c r="AG1695" s="1264"/>
      <c r="AH1695" s="1264"/>
      <c r="AI1695" s="1264"/>
      <c r="AJ1695" s="1264"/>
    </row>
    <row r="1696" spans="33:36" ht="30" customHeight="1">
      <c r="AG1696" s="1264"/>
      <c r="AH1696" s="1264"/>
      <c r="AI1696" s="1264"/>
      <c r="AJ1696" s="1264"/>
    </row>
    <row r="1697" spans="33:36" ht="30" customHeight="1">
      <c r="AG1697" s="1264"/>
      <c r="AH1697" s="1264"/>
      <c r="AI1697" s="1264"/>
      <c r="AJ1697" s="1264"/>
    </row>
    <row r="1698" spans="33:36" ht="30" customHeight="1">
      <c r="AG1698" s="1264"/>
      <c r="AH1698" s="1264"/>
      <c r="AI1698" s="1264"/>
      <c r="AJ1698" s="1264"/>
    </row>
    <row r="1699" spans="33:36" ht="30" customHeight="1">
      <c r="AG1699" s="1264"/>
      <c r="AH1699" s="1264"/>
      <c r="AI1699" s="1264"/>
      <c r="AJ1699" s="1264"/>
    </row>
    <row r="1700" spans="33:36" ht="30" customHeight="1">
      <c r="AG1700" s="1264"/>
      <c r="AH1700" s="1264"/>
      <c r="AI1700" s="1264"/>
      <c r="AJ1700" s="1264"/>
    </row>
    <row r="1701" spans="33:36" ht="30" customHeight="1">
      <c r="AG1701" s="1264"/>
      <c r="AH1701" s="1264"/>
      <c r="AI1701" s="1264"/>
      <c r="AJ1701" s="1264"/>
    </row>
    <row r="1702" spans="33:36" ht="30" customHeight="1">
      <c r="AG1702" s="1264"/>
      <c r="AH1702" s="1264"/>
      <c r="AI1702" s="1264"/>
      <c r="AJ1702" s="1264"/>
    </row>
    <row r="1703" spans="33:36" ht="30" customHeight="1">
      <c r="AG1703" s="1264"/>
      <c r="AH1703" s="1264"/>
      <c r="AI1703" s="1264"/>
      <c r="AJ1703" s="1264"/>
    </row>
    <row r="1704" spans="33:36" ht="30" customHeight="1">
      <c r="AG1704" s="1264"/>
      <c r="AH1704" s="1264"/>
      <c r="AI1704" s="1264"/>
      <c r="AJ1704" s="1264"/>
    </row>
    <row r="1705" spans="33:36" ht="30" customHeight="1">
      <c r="AG1705" s="1264"/>
      <c r="AH1705" s="1264"/>
      <c r="AI1705" s="1264"/>
      <c r="AJ1705" s="1264"/>
    </row>
    <row r="1706" spans="33:36" ht="30" customHeight="1">
      <c r="AG1706" s="1264"/>
      <c r="AH1706" s="1264"/>
      <c r="AI1706" s="1264"/>
      <c r="AJ1706" s="1264"/>
    </row>
    <row r="1707" spans="33:36" ht="30" customHeight="1">
      <c r="AG1707" s="1264"/>
      <c r="AH1707" s="1264"/>
      <c r="AI1707" s="1264"/>
      <c r="AJ1707" s="1264"/>
    </row>
    <row r="1708" spans="33:36" ht="30" customHeight="1">
      <c r="AG1708" s="1264"/>
      <c r="AH1708" s="1264"/>
      <c r="AI1708" s="1264"/>
      <c r="AJ1708" s="1264"/>
    </row>
    <row r="1709" spans="33:36" ht="30" customHeight="1">
      <c r="AG1709" s="1264"/>
      <c r="AH1709" s="1264"/>
      <c r="AI1709" s="1264"/>
      <c r="AJ1709" s="1264"/>
    </row>
    <row r="1710" spans="33:36" ht="30" customHeight="1">
      <c r="AG1710" s="1264"/>
      <c r="AH1710" s="1264"/>
      <c r="AI1710" s="1264"/>
      <c r="AJ1710" s="1264"/>
    </row>
    <row r="1711" spans="33:36" ht="30" customHeight="1">
      <c r="AG1711" s="1264"/>
      <c r="AH1711" s="1264"/>
      <c r="AI1711" s="1264"/>
      <c r="AJ1711" s="1264"/>
    </row>
    <row r="1712" spans="33:36" ht="30" customHeight="1">
      <c r="AG1712" s="1264"/>
      <c r="AH1712" s="1264"/>
      <c r="AI1712" s="1264"/>
      <c r="AJ1712" s="1264"/>
    </row>
    <row r="1713" spans="33:36" ht="30" customHeight="1">
      <c r="AG1713" s="1264"/>
      <c r="AH1713" s="1264"/>
      <c r="AI1713" s="1264"/>
      <c r="AJ1713" s="1264"/>
    </row>
    <row r="1714" spans="33:36" ht="30" customHeight="1">
      <c r="AG1714" s="1264"/>
      <c r="AH1714" s="1264"/>
      <c r="AI1714" s="1264"/>
      <c r="AJ1714" s="1264"/>
    </row>
    <row r="1715" spans="33:36" ht="30" customHeight="1">
      <c r="AG1715" s="1264"/>
      <c r="AH1715" s="1264"/>
      <c r="AI1715" s="1264"/>
      <c r="AJ1715" s="1264"/>
    </row>
    <row r="1716" spans="33:36" ht="30" customHeight="1">
      <c r="AG1716" s="1264"/>
      <c r="AH1716" s="1264"/>
      <c r="AI1716" s="1264"/>
      <c r="AJ1716" s="1264"/>
    </row>
    <row r="1717" spans="33:36" ht="30" customHeight="1">
      <c r="AG1717" s="1264"/>
      <c r="AH1717" s="1264"/>
      <c r="AI1717" s="1264"/>
      <c r="AJ1717" s="1264"/>
    </row>
    <row r="1718" spans="33:36" ht="30" customHeight="1">
      <c r="AG1718" s="1264"/>
      <c r="AH1718" s="1264"/>
      <c r="AI1718" s="1264"/>
      <c r="AJ1718" s="1264"/>
    </row>
    <row r="1719" spans="33:36" ht="30" customHeight="1">
      <c r="AG1719" s="1264"/>
      <c r="AH1719" s="1264"/>
      <c r="AI1719" s="1264"/>
      <c r="AJ1719" s="1264"/>
    </row>
    <row r="1720" spans="33:36" ht="30" customHeight="1">
      <c r="AG1720" s="1264"/>
      <c r="AH1720" s="1264"/>
      <c r="AI1720" s="1264"/>
      <c r="AJ1720" s="1264"/>
    </row>
    <row r="1721" spans="33:36" ht="30" customHeight="1">
      <c r="AG1721" s="1264"/>
      <c r="AH1721" s="1264"/>
      <c r="AI1721" s="1264"/>
      <c r="AJ1721" s="1264"/>
    </row>
    <row r="1722" spans="33:36" ht="30" customHeight="1">
      <c r="AG1722" s="1264"/>
      <c r="AH1722" s="1264"/>
      <c r="AI1722" s="1264"/>
      <c r="AJ1722" s="1264"/>
    </row>
    <row r="1723" spans="33:36" ht="30" customHeight="1">
      <c r="AG1723" s="1264"/>
      <c r="AH1723" s="1264"/>
      <c r="AI1723" s="1264"/>
      <c r="AJ1723" s="1264"/>
    </row>
    <row r="1724" spans="33:36" ht="30" customHeight="1">
      <c r="AG1724" s="1264"/>
      <c r="AH1724" s="1264"/>
      <c r="AI1724" s="1264"/>
      <c r="AJ1724" s="1264"/>
    </row>
    <row r="1725" spans="33:36" ht="30" customHeight="1">
      <c r="AG1725" s="1264"/>
      <c r="AH1725" s="1264"/>
      <c r="AI1725" s="1264"/>
      <c r="AJ1725" s="1264"/>
    </row>
    <row r="1726" spans="33:36" ht="30" customHeight="1">
      <c r="AG1726" s="1264"/>
      <c r="AH1726" s="1264"/>
      <c r="AI1726" s="1264"/>
      <c r="AJ1726" s="1264"/>
    </row>
    <row r="1727" spans="33:36" ht="30" customHeight="1">
      <c r="AG1727" s="1264"/>
      <c r="AH1727" s="1264"/>
      <c r="AI1727" s="1264"/>
      <c r="AJ1727" s="1264"/>
    </row>
    <row r="1728" spans="33:36" ht="30" customHeight="1">
      <c r="AG1728" s="1264"/>
      <c r="AH1728" s="1264"/>
      <c r="AI1728" s="1264"/>
      <c r="AJ1728" s="1264"/>
    </row>
    <row r="1729" spans="33:36" ht="30" customHeight="1">
      <c r="AG1729" s="1264"/>
      <c r="AH1729" s="1264"/>
      <c r="AI1729" s="1264"/>
      <c r="AJ1729" s="1264"/>
    </row>
    <row r="1730" spans="33:36" ht="30" customHeight="1">
      <c r="AG1730" s="1264"/>
      <c r="AH1730" s="1264"/>
      <c r="AI1730" s="1264"/>
      <c r="AJ1730" s="1264"/>
    </row>
    <row r="1731" spans="33:36" ht="30" customHeight="1">
      <c r="AG1731" s="1264"/>
      <c r="AH1731" s="1264"/>
      <c r="AI1731" s="1264"/>
      <c r="AJ1731" s="1264"/>
    </row>
    <row r="1732" spans="33:36" ht="30" customHeight="1">
      <c r="AG1732" s="1264"/>
      <c r="AH1732" s="1264"/>
      <c r="AI1732" s="1264"/>
      <c r="AJ1732" s="1264"/>
    </row>
    <row r="1733" spans="33:36" ht="30" customHeight="1">
      <c r="AG1733" s="1264"/>
      <c r="AH1733" s="1264"/>
      <c r="AI1733" s="1264"/>
      <c r="AJ1733" s="1264"/>
    </row>
    <row r="1734" spans="33:36" ht="30" customHeight="1">
      <c r="AG1734" s="1264"/>
      <c r="AH1734" s="1264"/>
      <c r="AI1734" s="1264"/>
      <c r="AJ1734" s="1264"/>
    </row>
    <row r="1735" spans="33:36" ht="30" customHeight="1">
      <c r="AG1735" s="1264"/>
      <c r="AH1735" s="1264"/>
      <c r="AI1735" s="1264"/>
      <c r="AJ1735" s="1264"/>
    </row>
    <row r="1736" spans="33:36" ht="30" customHeight="1">
      <c r="AG1736" s="1264"/>
      <c r="AH1736" s="1264"/>
      <c r="AI1736" s="1264"/>
      <c r="AJ1736" s="1264"/>
    </row>
    <row r="1737" spans="33:36" ht="30" customHeight="1">
      <c r="AG1737" s="1264"/>
      <c r="AH1737" s="1264"/>
      <c r="AI1737" s="1264"/>
      <c r="AJ1737" s="1264"/>
    </row>
    <row r="1738" spans="33:36" ht="30" customHeight="1">
      <c r="AG1738" s="1264"/>
      <c r="AH1738" s="1264"/>
      <c r="AI1738" s="1264"/>
      <c r="AJ1738" s="1264"/>
    </row>
    <row r="1739" spans="33:36" ht="30" customHeight="1">
      <c r="AG1739" s="1264"/>
      <c r="AH1739" s="1264"/>
      <c r="AI1739" s="1264"/>
      <c r="AJ1739" s="1264"/>
    </row>
    <row r="1740" spans="33:36" ht="30" customHeight="1">
      <c r="AG1740" s="1264"/>
      <c r="AH1740" s="1264"/>
      <c r="AI1740" s="1264"/>
      <c r="AJ1740" s="1264"/>
    </row>
    <row r="1741" spans="33:36" ht="30" customHeight="1">
      <c r="AG1741" s="1264"/>
      <c r="AH1741" s="1264"/>
      <c r="AI1741" s="1264"/>
      <c r="AJ1741" s="1264"/>
    </row>
    <row r="1742" spans="33:36" ht="30" customHeight="1">
      <c r="AG1742" s="1264"/>
      <c r="AH1742" s="1264"/>
      <c r="AI1742" s="1264"/>
      <c r="AJ1742" s="1264"/>
    </row>
    <row r="1743" spans="33:36" ht="30" customHeight="1">
      <c r="AG1743" s="1264"/>
      <c r="AH1743" s="1264"/>
      <c r="AI1743" s="1264"/>
      <c r="AJ1743" s="1264"/>
    </row>
    <row r="1744" spans="33:36" ht="30" customHeight="1">
      <c r="AG1744" s="1264"/>
      <c r="AH1744" s="1264"/>
      <c r="AI1744" s="1264"/>
      <c r="AJ1744" s="1264"/>
    </row>
    <row r="1745" spans="33:36" ht="30" customHeight="1">
      <c r="AG1745" s="1264"/>
      <c r="AH1745" s="1264"/>
      <c r="AI1745" s="1264"/>
      <c r="AJ1745" s="1264"/>
    </row>
    <row r="1746" spans="33:36" ht="30" customHeight="1">
      <c r="AG1746" s="1264"/>
      <c r="AH1746" s="1264"/>
      <c r="AI1746" s="1264"/>
      <c r="AJ1746" s="1264"/>
    </row>
    <row r="1747" spans="33:36" ht="30" customHeight="1">
      <c r="AG1747" s="1264"/>
      <c r="AH1747" s="1264"/>
      <c r="AI1747" s="1264"/>
      <c r="AJ1747" s="1264"/>
    </row>
    <row r="1748" spans="33:36" ht="30" customHeight="1">
      <c r="AG1748" s="1264"/>
      <c r="AH1748" s="1264"/>
      <c r="AI1748" s="1264"/>
      <c r="AJ1748" s="1264"/>
    </row>
    <row r="1749" spans="33:36" ht="30" customHeight="1">
      <c r="AG1749" s="1264"/>
      <c r="AH1749" s="1264"/>
      <c r="AI1749" s="1264"/>
      <c r="AJ1749" s="1264"/>
    </row>
    <row r="1750" spans="33:36" ht="30" customHeight="1">
      <c r="AG1750" s="1264"/>
      <c r="AH1750" s="1264"/>
      <c r="AI1750" s="1264"/>
      <c r="AJ1750" s="1264"/>
    </row>
    <row r="1751" spans="33:36" ht="30" customHeight="1">
      <c r="AG1751" s="1264"/>
      <c r="AH1751" s="1264"/>
      <c r="AI1751" s="1264"/>
      <c r="AJ1751" s="1264"/>
    </row>
    <row r="1752" spans="33:36" ht="30" customHeight="1">
      <c r="AG1752" s="1264"/>
      <c r="AH1752" s="1264"/>
      <c r="AI1752" s="1264"/>
      <c r="AJ1752" s="1264"/>
    </row>
    <row r="1753" spans="33:36" ht="30" customHeight="1">
      <c r="AG1753" s="1264"/>
      <c r="AH1753" s="1264"/>
      <c r="AI1753" s="1264"/>
      <c r="AJ1753" s="1264"/>
    </row>
    <row r="1754" spans="33:36" ht="30" customHeight="1">
      <c r="AG1754" s="1264"/>
      <c r="AH1754" s="1264"/>
      <c r="AI1754" s="1264"/>
      <c r="AJ1754" s="1264"/>
    </row>
    <row r="1755" spans="33:36" ht="30" customHeight="1">
      <c r="AG1755" s="1264"/>
      <c r="AH1755" s="1264"/>
      <c r="AI1755" s="1264"/>
      <c r="AJ1755" s="1264"/>
    </row>
    <row r="1756" spans="33:36" ht="30" customHeight="1">
      <c r="AG1756" s="1264"/>
      <c r="AH1756" s="1264"/>
      <c r="AI1756" s="1264"/>
      <c r="AJ1756" s="1264"/>
    </row>
    <row r="1757" spans="33:36" ht="30" customHeight="1">
      <c r="AG1757" s="1264"/>
      <c r="AH1757" s="1264"/>
      <c r="AI1757" s="1264"/>
      <c r="AJ1757" s="1264"/>
    </row>
    <row r="1758" spans="33:36" ht="30" customHeight="1">
      <c r="AG1758" s="1264"/>
      <c r="AH1758" s="1264"/>
      <c r="AI1758" s="1264"/>
      <c r="AJ1758" s="1264"/>
    </row>
    <row r="1759" spans="33:36" ht="30" customHeight="1">
      <c r="AG1759" s="1264"/>
      <c r="AH1759" s="1264"/>
      <c r="AI1759" s="1264"/>
      <c r="AJ1759" s="1264"/>
    </row>
    <row r="1760" spans="33:36" ht="30" customHeight="1">
      <c r="AG1760" s="1264"/>
      <c r="AH1760" s="1264"/>
      <c r="AI1760" s="1264"/>
      <c r="AJ1760" s="1264"/>
    </row>
    <row r="1761" spans="33:36" ht="30" customHeight="1">
      <c r="AG1761" s="1264"/>
      <c r="AH1761" s="1264"/>
      <c r="AI1761" s="1264"/>
      <c r="AJ1761" s="1264"/>
    </row>
    <row r="1762" spans="33:36" ht="30" customHeight="1">
      <c r="AG1762" s="1264"/>
      <c r="AH1762" s="1264"/>
      <c r="AI1762" s="1264"/>
      <c r="AJ1762" s="1264"/>
    </row>
    <row r="1763" spans="33:36" ht="30" customHeight="1">
      <c r="AG1763" s="1264"/>
      <c r="AH1763" s="1264"/>
      <c r="AI1763" s="1264"/>
      <c r="AJ1763" s="1264"/>
    </row>
    <row r="1764" spans="33:36" ht="30" customHeight="1">
      <c r="AG1764" s="1264"/>
      <c r="AH1764" s="1264"/>
      <c r="AI1764" s="1264"/>
      <c r="AJ1764" s="1264"/>
    </row>
    <row r="1765" spans="33:36" ht="30" customHeight="1">
      <c r="AG1765" s="1264"/>
      <c r="AH1765" s="1264"/>
      <c r="AI1765" s="1264"/>
      <c r="AJ1765" s="1264"/>
    </row>
    <row r="1766" spans="33:36" ht="30" customHeight="1">
      <c r="AG1766" s="1264"/>
      <c r="AH1766" s="1264"/>
      <c r="AI1766" s="1264"/>
      <c r="AJ1766" s="1264"/>
    </row>
    <row r="1767" spans="33:36" ht="30" customHeight="1">
      <c r="AG1767" s="1264"/>
      <c r="AH1767" s="1264"/>
      <c r="AI1767" s="1264"/>
      <c r="AJ1767" s="1264"/>
    </row>
    <row r="1768" spans="33:36" ht="30" customHeight="1">
      <c r="AG1768" s="1264"/>
      <c r="AH1768" s="1264"/>
      <c r="AI1768" s="1264"/>
      <c r="AJ1768" s="1264"/>
    </row>
    <row r="1769" spans="33:36" ht="30" customHeight="1">
      <c r="AG1769" s="1264"/>
      <c r="AH1769" s="1264"/>
      <c r="AI1769" s="1264"/>
      <c r="AJ1769" s="1264"/>
    </row>
    <row r="1770" spans="33:36" ht="30" customHeight="1">
      <c r="AG1770" s="1264"/>
      <c r="AH1770" s="1264"/>
      <c r="AI1770" s="1264"/>
      <c r="AJ1770" s="1264"/>
    </row>
    <row r="1771" spans="33:36" ht="30" customHeight="1">
      <c r="AG1771" s="1264"/>
      <c r="AH1771" s="1264"/>
      <c r="AI1771" s="1264"/>
      <c r="AJ1771" s="1264"/>
    </row>
    <row r="1772" spans="33:36" ht="30" customHeight="1">
      <c r="AG1772" s="1264"/>
      <c r="AH1772" s="1264"/>
      <c r="AI1772" s="1264"/>
      <c r="AJ1772" s="1264"/>
    </row>
    <row r="1773" spans="33:36" ht="30" customHeight="1">
      <c r="AG1773" s="1264"/>
      <c r="AH1773" s="1264"/>
      <c r="AI1773" s="1264"/>
      <c r="AJ1773" s="1264"/>
    </row>
    <row r="1774" spans="33:36" ht="30" customHeight="1">
      <c r="AG1774" s="1264"/>
      <c r="AH1774" s="1264"/>
      <c r="AI1774" s="1264"/>
      <c r="AJ1774" s="1264"/>
    </row>
    <row r="1775" spans="33:36" ht="30" customHeight="1">
      <c r="AG1775" s="1264"/>
      <c r="AH1775" s="1264"/>
      <c r="AI1775" s="1264"/>
      <c r="AJ1775" s="1264"/>
    </row>
    <row r="1776" spans="33:36" ht="30" customHeight="1">
      <c r="AG1776" s="1264"/>
      <c r="AH1776" s="1264"/>
      <c r="AI1776" s="1264"/>
      <c r="AJ1776" s="1264"/>
    </row>
    <row r="1777" spans="33:36" ht="30" customHeight="1">
      <c r="AG1777" s="1264"/>
      <c r="AH1777" s="1264"/>
      <c r="AI1777" s="1264"/>
      <c r="AJ1777" s="1264"/>
    </row>
    <row r="1778" spans="33:36" ht="30" customHeight="1">
      <c r="AG1778" s="1264"/>
      <c r="AH1778" s="1264"/>
      <c r="AI1778" s="1264"/>
      <c r="AJ1778" s="1264"/>
    </row>
    <row r="1779" spans="33:36" ht="30" customHeight="1">
      <c r="AG1779" s="1264"/>
      <c r="AH1779" s="1264"/>
      <c r="AI1779" s="1264"/>
      <c r="AJ1779" s="1264"/>
    </row>
    <row r="1780" spans="33:36" ht="30" customHeight="1">
      <c r="AG1780" s="1264"/>
      <c r="AH1780" s="1264"/>
      <c r="AI1780" s="1264"/>
      <c r="AJ1780" s="1264"/>
    </row>
    <row r="1781" spans="33:36" ht="30" customHeight="1">
      <c r="AG1781" s="1264"/>
      <c r="AH1781" s="1264"/>
      <c r="AI1781" s="1264"/>
      <c r="AJ1781" s="1264"/>
    </row>
    <row r="1782" spans="33:36" ht="30" customHeight="1">
      <c r="AG1782" s="1264"/>
      <c r="AH1782" s="1264"/>
      <c r="AI1782" s="1264"/>
      <c r="AJ1782" s="1264"/>
    </row>
    <row r="1783" spans="33:36" ht="30" customHeight="1">
      <c r="AG1783" s="1264"/>
      <c r="AH1783" s="1264"/>
      <c r="AI1783" s="1264"/>
      <c r="AJ1783" s="1264"/>
    </row>
    <row r="1784" spans="33:36" ht="30" customHeight="1">
      <c r="AG1784" s="1264"/>
      <c r="AH1784" s="1264"/>
      <c r="AI1784" s="1264"/>
      <c r="AJ1784" s="1264"/>
    </row>
    <row r="1785" spans="33:36" ht="30" customHeight="1">
      <c r="AG1785" s="1264"/>
      <c r="AH1785" s="1264"/>
      <c r="AI1785" s="1264"/>
      <c r="AJ1785" s="1264"/>
    </row>
    <row r="1786" spans="33:36" ht="30" customHeight="1">
      <c r="AG1786" s="1264"/>
      <c r="AH1786" s="1264"/>
      <c r="AI1786" s="1264"/>
      <c r="AJ1786" s="1264"/>
    </row>
    <row r="1787" spans="33:36" ht="30" customHeight="1">
      <c r="AG1787" s="1264"/>
      <c r="AH1787" s="1264"/>
      <c r="AI1787" s="1264"/>
      <c r="AJ1787" s="1264"/>
    </row>
    <row r="1788" spans="33:36" ht="30" customHeight="1">
      <c r="AG1788" s="1264"/>
      <c r="AH1788" s="1264"/>
      <c r="AI1788" s="1264"/>
      <c r="AJ1788" s="1264"/>
    </row>
    <row r="1789" spans="33:36" ht="30" customHeight="1">
      <c r="AG1789" s="1264"/>
      <c r="AH1789" s="1264"/>
      <c r="AI1789" s="1264"/>
      <c r="AJ1789" s="1264"/>
    </row>
    <row r="1790" spans="33:36" ht="30" customHeight="1">
      <c r="AG1790" s="1264"/>
      <c r="AH1790" s="1264"/>
      <c r="AI1790" s="1264"/>
      <c r="AJ1790" s="1264"/>
    </row>
    <row r="1791" spans="33:36" ht="30" customHeight="1">
      <c r="AG1791" s="1264"/>
      <c r="AH1791" s="1264"/>
      <c r="AI1791" s="1264"/>
      <c r="AJ1791" s="1264"/>
    </row>
    <row r="1792" spans="33:36" ht="30" customHeight="1">
      <c r="AG1792" s="1264"/>
      <c r="AH1792" s="1264"/>
      <c r="AI1792" s="1264"/>
      <c r="AJ1792" s="1264"/>
    </row>
    <row r="1793" spans="33:36" ht="30" customHeight="1">
      <c r="AG1793" s="1264"/>
      <c r="AH1793" s="1264"/>
      <c r="AI1793" s="1264"/>
      <c r="AJ1793" s="1264"/>
    </row>
    <row r="1794" spans="33:36" ht="30" customHeight="1">
      <c r="AG1794" s="1264"/>
      <c r="AH1794" s="1264"/>
      <c r="AI1794" s="1264"/>
      <c r="AJ1794" s="1264"/>
    </row>
    <row r="1795" spans="33:36" ht="30" customHeight="1">
      <c r="AG1795" s="1264"/>
      <c r="AH1795" s="1264"/>
      <c r="AI1795" s="1264"/>
      <c r="AJ1795" s="1264"/>
    </row>
    <row r="1796" spans="33:36" ht="30" customHeight="1">
      <c r="AG1796" s="1264"/>
      <c r="AH1796" s="1264"/>
      <c r="AI1796" s="1264"/>
      <c r="AJ1796" s="1264"/>
    </row>
    <row r="1797" spans="33:36" ht="30" customHeight="1">
      <c r="AG1797" s="1264"/>
      <c r="AH1797" s="1264"/>
      <c r="AI1797" s="1264"/>
      <c r="AJ1797" s="1264"/>
    </row>
    <row r="1798" spans="33:36" ht="30" customHeight="1">
      <c r="AG1798" s="1264"/>
      <c r="AH1798" s="1264"/>
      <c r="AI1798" s="1264"/>
      <c r="AJ1798" s="1264"/>
    </row>
    <row r="1799" spans="33:36" ht="30" customHeight="1">
      <c r="AG1799" s="1264"/>
      <c r="AH1799" s="1264"/>
      <c r="AI1799" s="1264"/>
      <c r="AJ1799" s="1264"/>
    </row>
    <row r="1800" spans="33:36" ht="30" customHeight="1">
      <c r="AG1800" s="1264"/>
      <c r="AH1800" s="1264"/>
      <c r="AI1800" s="1264"/>
      <c r="AJ1800" s="1264"/>
    </row>
    <row r="1801" spans="33:36" ht="30" customHeight="1">
      <c r="AG1801" s="1264"/>
      <c r="AH1801" s="1264"/>
      <c r="AI1801" s="1264"/>
      <c r="AJ1801" s="1264"/>
    </row>
    <row r="1802" spans="33:36" ht="30" customHeight="1">
      <c r="AG1802" s="1264"/>
      <c r="AH1802" s="1264"/>
      <c r="AI1802" s="1264"/>
      <c r="AJ1802" s="1264"/>
    </row>
    <row r="1803" spans="33:36" ht="30" customHeight="1">
      <c r="AG1803" s="1264"/>
      <c r="AH1803" s="1264"/>
      <c r="AI1803" s="1264"/>
      <c r="AJ1803" s="1264"/>
    </row>
    <row r="1804" spans="33:36" ht="30" customHeight="1">
      <c r="AG1804" s="1264"/>
      <c r="AH1804" s="1264"/>
      <c r="AI1804" s="1264"/>
      <c r="AJ1804" s="1264"/>
    </row>
    <row r="1805" spans="33:36" ht="30" customHeight="1">
      <c r="AG1805" s="1264"/>
      <c r="AH1805" s="1264"/>
      <c r="AI1805" s="1264"/>
      <c r="AJ1805" s="1264"/>
    </row>
    <row r="1806" spans="33:36" ht="30" customHeight="1">
      <c r="AG1806" s="1264"/>
      <c r="AH1806" s="1264"/>
      <c r="AI1806" s="1264"/>
      <c r="AJ1806" s="1264"/>
    </row>
    <row r="1807" spans="33:36" ht="30" customHeight="1">
      <c r="AG1807" s="1264"/>
      <c r="AH1807" s="1264"/>
      <c r="AI1807" s="1264"/>
      <c r="AJ1807" s="1264"/>
    </row>
    <row r="1808" spans="33:36" ht="30" customHeight="1">
      <c r="AG1808" s="1264"/>
      <c r="AH1808" s="1264"/>
      <c r="AI1808" s="1264"/>
      <c r="AJ1808" s="1264"/>
    </row>
    <row r="1809" spans="33:36" ht="30" customHeight="1">
      <c r="AG1809" s="1264"/>
      <c r="AH1809" s="1264"/>
      <c r="AI1809" s="1264"/>
      <c r="AJ1809" s="1264"/>
    </row>
    <row r="1810" spans="33:36" ht="30" customHeight="1">
      <c r="AG1810" s="1264"/>
      <c r="AH1810" s="1264"/>
      <c r="AI1810" s="1264"/>
      <c r="AJ1810" s="1264"/>
    </row>
    <row r="1811" spans="33:36" ht="30" customHeight="1">
      <c r="AG1811" s="1264"/>
      <c r="AH1811" s="1264"/>
      <c r="AI1811" s="1264"/>
      <c r="AJ1811" s="1264"/>
    </row>
    <row r="1812" spans="33:36" ht="30" customHeight="1">
      <c r="AG1812" s="1264"/>
      <c r="AH1812" s="1264"/>
      <c r="AI1812" s="1264"/>
      <c r="AJ1812" s="1264"/>
    </row>
    <row r="1813" spans="33:36" ht="30" customHeight="1">
      <c r="AG1813" s="1264"/>
      <c r="AH1813" s="1264"/>
      <c r="AI1813" s="1264"/>
      <c r="AJ1813" s="1264"/>
    </row>
    <row r="1814" spans="33:36" ht="30" customHeight="1">
      <c r="AG1814" s="1264"/>
      <c r="AH1814" s="1264"/>
      <c r="AI1814" s="1264"/>
      <c r="AJ1814" s="1264"/>
    </row>
    <row r="1815" spans="33:36" ht="30" customHeight="1">
      <c r="AG1815" s="1264"/>
      <c r="AH1815" s="1264"/>
      <c r="AI1815" s="1264"/>
      <c r="AJ1815" s="1264"/>
    </row>
    <row r="1816" spans="33:36" ht="30" customHeight="1">
      <c r="AG1816" s="1264"/>
      <c r="AH1816" s="1264"/>
      <c r="AI1816" s="1264"/>
      <c r="AJ1816" s="1264"/>
    </row>
    <row r="1817" spans="33:36" ht="30" customHeight="1">
      <c r="AG1817" s="1264"/>
      <c r="AH1817" s="1264"/>
      <c r="AI1817" s="1264"/>
      <c r="AJ1817" s="1264"/>
    </row>
    <row r="1818" spans="33:36" ht="30" customHeight="1">
      <c r="AG1818" s="1264"/>
      <c r="AH1818" s="1264"/>
      <c r="AI1818" s="1264"/>
      <c r="AJ1818" s="1264"/>
    </row>
    <row r="1819" spans="33:36" ht="30" customHeight="1">
      <c r="AG1819" s="1264"/>
      <c r="AH1819" s="1264"/>
      <c r="AI1819" s="1264"/>
      <c r="AJ1819" s="1264"/>
    </row>
    <row r="1820" spans="33:36" ht="30" customHeight="1">
      <c r="AG1820" s="1264"/>
      <c r="AH1820" s="1264"/>
      <c r="AI1820" s="1264"/>
      <c r="AJ1820" s="1264"/>
    </row>
    <row r="1821" spans="33:36" ht="30" customHeight="1">
      <c r="AG1821" s="1264"/>
      <c r="AH1821" s="1264"/>
      <c r="AI1821" s="1264"/>
      <c r="AJ1821" s="1264"/>
    </row>
    <row r="1822" spans="33:36" ht="30" customHeight="1">
      <c r="AG1822" s="1264"/>
      <c r="AH1822" s="1264"/>
      <c r="AI1822" s="1264"/>
      <c r="AJ1822" s="1264"/>
    </row>
    <row r="1823" spans="33:36" ht="30" customHeight="1">
      <c r="AG1823" s="1264"/>
      <c r="AH1823" s="1264"/>
      <c r="AI1823" s="1264"/>
      <c r="AJ1823" s="1264"/>
    </row>
    <row r="1824" spans="33:36" ht="30" customHeight="1">
      <c r="AG1824" s="1264"/>
      <c r="AH1824" s="1264"/>
      <c r="AI1824" s="1264"/>
      <c r="AJ1824" s="1264"/>
    </row>
    <row r="1825" spans="33:36" ht="30" customHeight="1">
      <c r="AG1825" s="1264"/>
      <c r="AH1825" s="1264"/>
      <c r="AI1825" s="1264"/>
      <c r="AJ1825" s="1264"/>
    </row>
    <row r="1826" spans="33:36" ht="30" customHeight="1">
      <c r="AG1826" s="1264"/>
      <c r="AH1826" s="1264"/>
      <c r="AI1826" s="1264"/>
      <c r="AJ1826" s="1264"/>
    </row>
    <row r="1827" spans="33:36" ht="30" customHeight="1">
      <c r="AG1827" s="1264"/>
      <c r="AH1827" s="1264"/>
      <c r="AI1827" s="1264"/>
      <c r="AJ1827" s="1264"/>
    </row>
    <row r="1828" spans="33:36" ht="30" customHeight="1">
      <c r="AG1828" s="1264"/>
      <c r="AH1828" s="1264"/>
      <c r="AI1828" s="1264"/>
      <c r="AJ1828" s="1264"/>
    </row>
    <row r="1829" spans="33:36" ht="30" customHeight="1">
      <c r="AG1829" s="1264"/>
      <c r="AH1829" s="1264"/>
      <c r="AI1829" s="1264"/>
      <c r="AJ1829" s="1264"/>
    </row>
    <row r="1830" spans="33:36" ht="30" customHeight="1">
      <c r="AG1830" s="1264"/>
      <c r="AH1830" s="1264"/>
      <c r="AI1830" s="1264"/>
      <c r="AJ1830" s="1264"/>
    </row>
    <row r="1831" spans="33:36" ht="30" customHeight="1">
      <c r="AG1831" s="1264"/>
      <c r="AH1831" s="1264"/>
      <c r="AI1831" s="1264"/>
      <c r="AJ1831" s="1264"/>
    </row>
    <row r="1832" spans="33:36" ht="30" customHeight="1">
      <c r="AG1832" s="1264"/>
      <c r="AH1832" s="1264"/>
      <c r="AI1832" s="1264"/>
      <c r="AJ1832" s="1264"/>
    </row>
    <row r="1833" spans="33:36" ht="30" customHeight="1">
      <c r="AG1833" s="1264"/>
      <c r="AH1833" s="1264"/>
      <c r="AI1833" s="1264"/>
      <c r="AJ1833" s="1264"/>
    </row>
    <row r="1834" spans="33:36" ht="30" customHeight="1">
      <c r="AG1834" s="1264"/>
      <c r="AH1834" s="1264"/>
      <c r="AI1834" s="1264"/>
      <c r="AJ1834" s="1264"/>
    </row>
    <row r="1835" spans="33:36" ht="30" customHeight="1">
      <c r="AG1835" s="1264"/>
      <c r="AH1835" s="1264"/>
      <c r="AI1835" s="1264"/>
      <c r="AJ1835" s="1264"/>
    </row>
    <row r="1836" spans="33:36" ht="30" customHeight="1">
      <c r="AG1836" s="1264"/>
      <c r="AH1836" s="1264"/>
      <c r="AI1836" s="1264"/>
      <c r="AJ1836" s="1264"/>
    </row>
    <row r="1837" spans="33:36" ht="30" customHeight="1">
      <c r="AG1837" s="1264"/>
      <c r="AH1837" s="1264"/>
      <c r="AI1837" s="1264"/>
      <c r="AJ1837" s="1264"/>
    </row>
    <row r="1838" spans="33:36" ht="30" customHeight="1">
      <c r="AG1838" s="1264"/>
      <c r="AH1838" s="1264"/>
      <c r="AI1838" s="1264"/>
      <c r="AJ1838" s="1264"/>
    </row>
    <row r="1839" spans="33:36" ht="30" customHeight="1">
      <c r="AG1839" s="1264"/>
      <c r="AH1839" s="1264"/>
      <c r="AI1839" s="1264"/>
      <c r="AJ1839" s="1264"/>
    </row>
    <row r="1840" spans="33:36" ht="30" customHeight="1">
      <c r="AG1840" s="1264"/>
      <c r="AH1840" s="1264"/>
      <c r="AI1840" s="1264"/>
      <c r="AJ1840" s="1264"/>
    </row>
    <row r="1841" spans="33:36" ht="30" customHeight="1">
      <c r="AG1841" s="1264"/>
      <c r="AH1841" s="1264"/>
      <c r="AI1841" s="1264"/>
      <c r="AJ1841" s="1264"/>
    </row>
    <row r="1842" spans="33:36" ht="30" customHeight="1">
      <c r="AG1842" s="1264"/>
      <c r="AH1842" s="1264"/>
      <c r="AI1842" s="1264"/>
      <c r="AJ1842" s="1264"/>
    </row>
    <row r="1843" spans="33:36" ht="30" customHeight="1">
      <c r="AG1843" s="1264"/>
      <c r="AH1843" s="1264"/>
      <c r="AI1843" s="1264"/>
      <c r="AJ1843" s="1264"/>
    </row>
    <row r="1844" spans="33:36" ht="30" customHeight="1">
      <c r="AG1844" s="1264"/>
      <c r="AH1844" s="1264"/>
      <c r="AI1844" s="1264"/>
      <c r="AJ1844" s="1264"/>
    </row>
    <row r="1845" spans="33:36" ht="30" customHeight="1">
      <c r="AG1845" s="1264"/>
      <c r="AH1845" s="1264"/>
      <c r="AI1845" s="1264"/>
      <c r="AJ1845" s="1264"/>
    </row>
    <row r="1846" spans="33:36" ht="30" customHeight="1">
      <c r="AG1846" s="1264"/>
      <c r="AH1846" s="1264"/>
      <c r="AI1846" s="1264"/>
      <c r="AJ1846" s="1264"/>
    </row>
    <row r="1847" spans="33:36" ht="30" customHeight="1">
      <c r="AG1847" s="1264"/>
      <c r="AH1847" s="1264"/>
      <c r="AI1847" s="1264"/>
      <c r="AJ1847" s="1264"/>
    </row>
    <row r="1848" spans="33:36" ht="30" customHeight="1">
      <c r="AG1848" s="1264"/>
      <c r="AH1848" s="1264"/>
      <c r="AI1848" s="1264"/>
      <c r="AJ1848" s="1264"/>
    </row>
    <row r="1849" spans="33:36" ht="30" customHeight="1">
      <c r="AG1849" s="1264"/>
      <c r="AH1849" s="1264"/>
      <c r="AI1849" s="1264"/>
      <c r="AJ1849" s="1264"/>
    </row>
    <row r="1850" spans="33:36" ht="30" customHeight="1">
      <c r="AG1850" s="1264"/>
      <c r="AH1850" s="1264"/>
      <c r="AI1850" s="1264"/>
      <c r="AJ1850" s="1264"/>
    </row>
    <row r="1851" spans="33:36" ht="30" customHeight="1">
      <c r="AG1851" s="1264"/>
      <c r="AH1851" s="1264"/>
      <c r="AI1851" s="1264"/>
      <c r="AJ1851" s="1264"/>
    </row>
    <row r="1852" spans="33:36" ht="30" customHeight="1">
      <c r="AG1852" s="1264"/>
      <c r="AH1852" s="1264"/>
      <c r="AI1852" s="1264"/>
      <c r="AJ1852" s="1264"/>
    </row>
    <row r="1853" spans="33:36" ht="30" customHeight="1">
      <c r="AG1853" s="1264"/>
      <c r="AH1853" s="1264"/>
      <c r="AI1853" s="1264"/>
      <c r="AJ1853" s="1264"/>
    </row>
    <row r="1854" spans="33:36" ht="30" customHeight="1">
      <c r="AG1854" s="1264"/>
      <c r="AH1854" s="1264"/>
      <c r="AI1854" s="1264"/>
      <c r="AJ1854" s="1264"/>
    </row>
    <row r="1855" spans="33:36" ht="30" customHeight="1">
      <c r="AG1855" s="1264"/>
      <c r="AH1855" s="1264"/>
      <c r="AI1855" s="1264"/>
      <c r="AJ1855" s="1264"/>
    </row>
    <row r="1856" spans="33:36" ht="30" customHeight="1">
      <c r="AG1856" s="1264"/>
      <c r="AH1856" s="1264"/>
      <c r="AI1856" s="1264"/>
      <c r="AJ1856" s="1264"/>
    </row>
    <row r="1857" spans="33:36" ht="30" customHeight="1">
      <c r="AG1857" s="1264"/>
      <c r="AH1857" s="1264"/>
      <c r="AI1857" s="1264"/>
      <c r="AJ1857" s="1264"/>
    </row>
    <row r="1858" spans="33:36" ht="30" customHeight="1">
      <c r="AG1858" s="1264"/>
      <c r="AH1858" s="1264"/>
      <c r="AI1858" s="1264"/>
      <c r="AJ1858" s="1264"/>
    </row>
    <row r="1859" spans="33:36" ht="30" customHeight="1">
      <c r="AG1859" s="1264"/>
      <c r="AH1859" s="1264"/>
      <c r="AI1859" s="1264"/>
      <c r="AJ1859" s="1264"/>
    </row>
    <row r="1860" spans="33:36" ht="30" customHeight="1">
      <c r="AG1860" s="1264"/>
      <c r="AH1860" s="1264"/>
      <c r="AI1860" s="1264"/>
      <c r="AJ1860" s="1264"/>
    </row>
    <row r="1861" spans="33:36" ht="30" customHeight="1">
      <c r="AG1861" s="1264"/>
      <c r="AH1861" s="1264"/>
      <c r="AI1861" s="1264"/>
      <c r="AJ1861" s="1264"/>
    </row>
    <row r="1862" spans="33:36" ht="30" customHeight="1">
      <c r="AG1862" s="1264"/>
      <c r="AH1862" s="1264"/>
      <c r="AI1862" s="1264"/>
      <c r="AJ1862" s="1264"/>
    </row>
    <row r="1863" spans="33:36" ht="30" customHeight="1">
      <c r="AG1863" s="1264"/>
      <c r="AH1863" s="1264"/>
      <c r="AI1863" s="1264"/>
      <c r="AJ1863" s="1264"/>
    </row>
    <row r="1864" spans="33:36" ht="30" customHeight="1">
      <c r="AG1864" s="1264"/>
      <c r="AH1864" s="1264"/>
      <c r="AI1864" s="1264"/>
      <c r="AJ1864" s="1264"/>
    </row>
    <row r="1865" spans="33:36" ht="30" customHeight="1">
      <c r="AG1865" s="1264"/>
      <c r="AH1865" s="1264"/>
      <c r="AI1865" s="1264"/>
      <c r="AJ1865" s="1264"/>
    </row>
    <row r="1866" spans="33:36" ht="30" customHeight="1">
      <c r="AG1866" s="1264"/>
      <c r="AH1866" s="1264"/>
      <c r="AI1866" s="1264"/>
      <c r="AJ1866" s="1264"/>
    </row>
    <row r="1867" spans="33:36" ht="30" customHeight="1">
      <c r="AG1867" s="1264"/>
      <c r="AH1867" s="1264"/>
      <c r="AI1867" s="1264"/>
      <c r="AJ1867" s="1264"/>
    </row>
    <row r="1868" spans="33:36" ht="30" customHeight="1">
      <c r="AG1868" s="1264"/>
      <c r="AH1868" s="1264"/>
      <c r="AI1868" s="1264"/>
      <c r="AJ1868" s="1264"/>
    </row>
    <row r="1869" spans="33:36" ht="30" customHeight="1">
      <c r="AG1869" s="1264"/>
      <c r="AH1869" s="1264"/>
      <c r="AI1869" s="1264"/>
      <c r="AJ1869" s="1264"/>
    </row>
    <row r="1870" spans="33:36" ht="30" customHeight="1">
      <c r="AG1870" s="1264"/>
      <c r="AH1870" s="1264"/>
      <c r="AI1870" s="1264"/>
      <c r="AJ1870" s="1264"/>
    </row>
    <row r="1871" spans="33:36" ht="30" customHeight="1">
      <c r="AG1871" s="1264"/>
      <c r="AH1871" s="1264"/>
      <c r="AI1871" s="1264"/>
      <c r="AJ1871" s="1264"/>
    </row>
    <row r="1872" spans="33:36" ht="30" customHeight="1">
      <c r="AG1872" s="1264"/>
      <c r="AH1872" s="1264"/>
      <c r="AI1872" s="1264"/>
      <c r="AJ1872" s="1264"/>
    </row>
    <row r="1873" spans="33:36" ht="30" customHeight="1">
      <c r="AG1873" s="1264"/>
      <c r="AH1873" s="1264"/>
      <c r="AI1873" s="1264"/>
      <c r="AJ1873" s="1264"/>
    </row>
    <row r="1874" spans="33:36" ht="30" customHeight="1">
      <c r="AG1874" s="1264"/>
      <c r="AH1874" s="1264"/>
      <c r="AI1874" s="1264"/>
      <c r="AJ1874" s="1264"/>
    </row>
    <row r="1875" spans="33:36" ht="30" customHeight="1">
      <c r="AG1875" s="1264"/>
      <c r="AH1875" s="1264"/>
      <c r="AI1875" s="1264"/>
      <c r="AJ1875" s="1264"/>
    </row>
    <row r="1876" spans="33:36" ht="30" customHeight="1">
      <c r="AG1876" s="1264"/>
      <c r="AH1876" s="1264"/>
      <c r="AI1876" s="1264"/>
      <c r="AJ1876" s="1264"/>
    </row>
    <row r="1877" spans="33:36" ht="30" customHeight="1">
      <c r="AG1877" s="1264"/>
      <c r="AH1877" s="1264"/>
      <c r="AI1877" s="1264"/>
      <c r="AJ1877" s="1264"/>
    </row>
    <row r="1878" spans="33:36" ht="30" customHeight="1">
      <c r="AG1878" s="1264"/>
      <c r="AH1878" s="1264"/>
      <c r="AI1878" s="1264"/>
      <c r="AJ1878" s="1264"/>
    </row>
    <row r="1879" spans="33:36" ht="30" customHeight="1">
      <c r="AG1879" s="1264"/>
      <c r="AH1879" s="1264"/>
      <c r="AI1879" s="1264"/>
      <c r="AJ1879" s="1264"/>
    </row>
    <row r="1880" spans="33:36" ht="30" customHeight="1">
      <c r="AG1880" s="1264"/>
      <c r="AH1880" s="1264"/>
      <c r="AI1880" s="1264"/>
      <c r="AJ1880" s="1264"/>
    </row>
    <row r="1881" spans="33:36" ht="30" customHeight="1">
      <c r="AG1881" s="1264"/>
      <c r="AH1881" s="1264"/>
      <c r="AI1881" s="1264"/>
      <c r="AJ1881" s="1264"/>
    </row>
    <row r="1882" spans="33:36" ht="30" customHeight="1">
      <c r="AG1882" s="1264"/>
      <c r="AH1882" s="1264"/>
      <c r="AI1882" s="1264"/>
      <c r="AJ1882" s="1264"/>
    </row>
    <row r="1883" spans="33:36" ht="30" customHeight="1">
      <c r="AG1883" s="1264"/>
      <c r="AH1883" s="1264"/>
      <c r="AI1883" s="1264"/>
      <c r="AJ1883" s="1264"/>
    </row>
    <row r="1884" spans="33:36" ht="30" customHeight="1">
      <c r="AG1884" s="1264"/>
      <c r="AH1884" s="1264"/>
      <c r="AI1884" s="1264"/>
      <c r="AJ1884" s="1264"/>
    </row>
    <row r="1885" spans="33:36" ht="30" customHeight="1">
      <c r="AG1885" s="1264"/>
      <c r="AH1885" s="1264"/>
      <c r="AI1885" s="1264"/>
      <c r="AJ1885" s="1264"/>
    </row>
    <row r="1886" spans="33:36" ht="30" customHeight="1">
      <c r="AG1886" s="1264"/>
      <c r="AH1886" s="1264"/>
      <c r="AI1886" s="1264"/>
      <c r="AJ1886" s="1264"/>
    </row>
    <row r="1887" spans="33:36" ht="30" customHeight="1">
      <c r="AG1887" s="1264"/>
      <c r="AH1887" s="1264"/>
      <c r="AI1887" s="1264"/>
      <c r="AJ1887" s="1264"/>
    </row>
    <row r="1888" spans="33:36" ht="30" customHeight="1">
      <c r="AG1888" s="1264"/>
      <c r="AH1888" s="1264"/>
      <c r="AI1888" s="1264"/>
      <c r="AJ1888" s="1264"/>
    </row>
    <row r="1889" spans="33:36" ht="30" customHeight="1">
      <c r="AG1889" s="1264"/>
      <c r="AH1889" s="1264"/>
      <c r="AI1889" s="1264"/>
      <c r="AJ1889" s="1264"/>
    </row>
    <row r="1890" spans="33:36" ht="30" customHeight="1">
      <c r="AG1890" s="1264"/>
      <c r="AH1890" s="1264"/>
      <c r="AI1890" s="1264"/>
      <c r="AJ1890" s="1264"/>
    </row>
    <row r="1891" spans="33:36" ht="30" customHeight="1">
      <c r="AG1891" s="1264"/>
      <c r="AH1891" s="1264"/>
      <c r="AI1891" s="1264"/>
      <c r="AJ1891" s="1264"/>
    </row>
    <row r="1892" spans="33:36" ht="30" customHeight="1">
      <c r="AG1892" s="1264"/>
      <c r="AH1892" s="1264"/>
      <c r="AI1892" s="1264"/>
      <c r="AJ1892" s="1264"/>
    </row>
    <row r="1893" spans="33:36" ht="30" customHeight="1">
      <c r="AG1893" s="1264"/>
      <c r="AH1893" s="1264"/>
      <c r="AI1893" s="1264"/>
      <c r="AJ1893" s="1264"/>
    </row>
    <row r="1894" spans="33:36" ht="30" customHeight="1">
      <c r="AG1894" s="1264"/>
      <c r="AH1894" s="1264"/>
      <c r="AI1894" s="1264"/>
      <c r="AJ1894" s="1264"/>
    </row>
    <row r="1895" spans="33:36" ht="30" customHeight="1">
      <c r="AG1895" s="1264"/>
      <c r="AH1895" s="1264"/>
      <c r="AI1895" s="1264"/>
      <c r="AJ1895" s="1264"/>
    </row>
    <row r="1896" spans="33:36" ht="30" customHeight="1">
      <c r="AG1896" s="1264"/>
      <c r="AH1896" s="1264"/>
      <c r="AI1896" s="1264"/>
      <c r="AJ1896" s="1264"/>
    </row>
    <row r="1897" spans="33:36" ht="30" customHeight="1">
      <c r="AG1897" s="1264"/>
      <c r="AH1897" s="1264"/>
      <c r="AI1897" s="1264"/>
      <c r="AJ1897" s="1264"/>
    </row>
    <row r="1898" spans="33:36" ht="30" customHeight="1">
      <c r="AG1898" s="1264"/>
      <c r="AH1898" s="1264"/>
      <c r="AI1898" s="1264"/>
      <c r="AJ1898" s="1264"/>
    </row>
    <row r="1899" spans="33:36" ht="30" customHeight="1">
      <c r="AG1899" s="1264"/>
      <c r="AH1899" s="1264"/>
      <c r="AI1899" s="1264"/>
      <c r="AJ1899" s="1264"/>
    </row>
    <row r="1900" spans="33:36" ht="30" customHeight="1">
      <c r="AG1900" s="1264"/>
      <c r="AH1900" s="1264"/>
      <c r="AI1900" s="1264"/>
      <c r="AJ1900" s="1264"/>
    </row>
    <row r="1901" spans="33:36" ht="30" customHeight="1">
      <c r="AG1901" s="1264"/>
      <c r="AH1901" s="1264"/>
      <c r="AI1901" s="1264"/>
      <c r="AJ1901" s="1264"/>
    </row>
    <row r="1902" spans="33:36" ht="30" customHeight="1">
      <c r="AG1902" s="1264"/>
      <c r="AH1902" s="1264"/>
      <c r="AI1902" s="1264"/>
      <c r="AJ1902" s="1264"/>
    </row>
    <row r="1903" spans="33:36" ht="30" customHeight="1">
      <c r="AG1903" s="1264"/>
      <c r="AH1903" s="1264"/>
      <c r="AI1903" s="1264"/>
      <c r="AJ1903" s="1264"/>
    </row>
    <row r="1904" spans="33:36" ht="30" customHeight="1">
      <c r="AG1904" s="1264"/>
      <c r="AH1904" s="1264"/>
      <c r="AI1904" s="1264"/>
      <c r="AJ1904" s="1264"/>
    </row>
    <row r="1905" spans="33:36" ht="30" customHeight="1">
      <c r="AG1905" s="1264"/>
      <c r="AH1905" s="1264"/>
      <c r="AI1905" s="1264"/>
      <c r="AJ1905" s="1264"/>
    </row>
    <row r="1906" spans="33:36" ht="30" customHeight="1">
      <c r="AG1906" s="1264"/>
      <c r="AH1906" s="1264"/>
      <c r="AI1906" s="1264"/>
      <c r="AJ1906" s="1264"/>
    </row>
    <row r="1907" spans="33:36" ht="30" customHeight="1">
      <c r="AG1907" s="1264"/>
      <c r="AH1907" s="1264"/>
      <c r="AI1907" s="1264"/>
      <c r="AJ1907" s="1264"/>
    </row>
    <row r="1908" spans="33:36" ht="30" customHeight="1">
      <c r="AG1908" s="1264"/>
      <c r="AH1908" s="1264"/>
      <c r="AI1908" s="1264"/>
      <c r="AJ1908" s="1264"/>
    </row>
    <row r="1909" spans="33:36" ht="30" customHeight="1">
      <c r="AG1909" s="1264"/>
      <c r="AH1909" s="1264"/>
      <c r="AI1909" s="1264"/>
      <c r="AJ1909" s="1264"/>
    </row>
    <row r="1910" spans="33:36" ht="30" customHeight="1">
      <c r="AG1910" s="1264"/>
      <c r="AH1910" s="1264"/>
      <c r="AI1910" s="1264"/>
      <c r="AJ1910" s="1264"/>
    </row>
    <row r="1911" spans="33:36" ht="30" customHeight="1">
      <c r="AG1911" s="1264"/>
      <c r="AH1911" s="1264"/>
      <c r="AI1911" s="1264"/>
      <c r="AJ1911" s="1264"/>
    </row>
    <row r="1912" spans="33:36" ht="30" customHeight="1">
      <c r="AG1912" s="1264"/>
      <c r="AH1912" s="1264"/>
      <c r="AI1912" s="1264"/>
      <c r="AJ1912" s="1264"/>
    </row>
    <row r="1913" spans="33:36" ht="30" customHeight="1">
      <c r="AG1913" s="1264"/>
      <c r="AH1913" s="1264"/>
      <c r="AI1913" s="1264"/>
      <c r="AJ1913" s="1264"/>
    </row>
    <row r="1914" spans="33:36" ht="30" customHeight="1">
      <c r="AG1914" s="1264"/>
      <c r="AH1914" s="1264"/>
      <c r="AI1914" s="1264"/>
      <c r="AJ1914" s="1264"/>
    </row>
    <row r="1915" spans="33:36" ht="30" customHeight="1">
      <c r="AG1915" s="1264"/>
      <c r="AH1915" s="1264"/>
      <c r="AI1915" s="1264"/>
      <c r="AJ1915" s="1264"/>
    </row>
    <row r="1916" spans="33:36" ht="30" customHeight="1">
      <c r="AG1916" s="1264"/>
      <c r="AH1916" s="1264"/>
      <c r="AI1916" s="1264"/>
      <c r="AJ1916" s="1264"/>
    </row>
    <row r="1917" spans="33:36" ht="30" customHeight="1">
      <c r="AG1917" s="1264"/>
      <c r="AH1917" s="1264"/>
      <c r="AI1917" s="1264"/>
      <c r="AJ1917" s="1264"/>
    </row>
    <row r="1918" spans="33:36" ht="30" customHeight="1">
      <c r="AG1918" s="1264"/>
      <c r="AH1918" s="1264"/>
      <c r="AI1918" s="1264"/>
      <c r="AJ1918" s="1264"/>
    </row>
    <row r="1919" spans="33:36" ht="30" customHeight="1">
      <c r="AG1919" s="1264"/>
      <c r="AH1919" s="1264"/>
      <c r="AI1919" s="1264"/>
      <c r="AJ1919" s="1264"/>
    </row>
    <row r="1920" spans="33:36" ht="30" customHeight="1">
      <c r="AG1920" s="1264"/>
      <c r="AH1920" s="1264"/>
      <c r="AI1920" s="1264"/>
      <c r="AJ1920" s="1264"/>
    </row>
    <row r="1921" spans="33:36" ht="30" customHeight="1">
      <c r="AG1921" s="1264"/>
      <c r="AH1921" s="1264"/>
      <c r="AI1921" s="1264"/>
      <c r="AJ1921" s="1264"/>
    </row>
    <row r="1922" spans="33:36" ht="30" customHeight="1">
      <c r="AG1922" s="1264"/>
      <c r="AH1922" s="1264"/>
      <c r="AI1922" s="1264"/>
      <c r="AJ1922" s="1264"/>
    </row>
    <row r="1923" spans="33:36" ht="30" customHeight="1">
      <c r="AG1923" s="1264"/>
      <c r="AH1923" s="1264"/>
      <c r="AI1923" s="1264"/>
      <c r="AJ1923" s="1264"/>
    </row>
    <row r="1924" spans="33:36" ht="30" customHeight="1">
      <c r="AG1924" s="1264"/>
      <c r="AH1924" s="1264"/>
      <c r="AI1924" s="1264"/>
      <c r="AJ1924" s="1264"/>
    </row>
    <row r="1925" spans="33:36" ht="30" customHeight="1">
      <c r="AG1925" s="1264"/>
      <c r="AH1925" s="1264"/>
      <c r="AI1925" s="1264"/>
      <c r="AJ1925" s="1264"/>
    </row>
    <row r="1926" spans="33:36" ht="30" customHeight="1">
      <c r="AG1926" s="1264"/>
      <c r="AH1926" s="1264"/>
      <c r="AI1926" s="1264"/>
      <c r="AJ1926" s="1264"/>
    </row>
    <row r="1927" spans="33:36" ht="30" customHeight="1">
      <c r="AG1927" s="1264"/>
      <c r="AH1927" s="1264"/>
      <c r="AI1927" s="1264"/>
      <c r="AJ1927" s="1264"/>
    </row>
    <row r="1928" spans="33:36" ht="30" customHeight="1">
      <c r="AG1928" s="1264"/>
      <c r="AH1928" s="1264"/>
      <c r="AI1928" s="1264"/>
      <c r="AJ1928" s="1264"/>
    </row>
    <row r="1929" spans="33:36" ht="30" customHeight="1">
      <c r="AG1929" s="1264"/>
      <c r="AH1929" s="1264"/>
      <c r="AI1929" s="1264"/>
      <c r="AJ1929" s="1264"/>
    </row>
    <row r="1930" spans="33:36" ht="30" customHeight="1">
      <c r="AG1930" s="1264"/>
      <c r="AH1930" s="1264"/>
      <c r="AI1930" s="1264"/>
      <c r="AJ1930" s="1264"/>
    </row>
    <row r="1931" spans="33:36" ht="30" customHeight="1">
      <c r="AG1931" s="1264"/>
      <c r="AH1931" s="1264"/>
      <c r="AI1931" s="1264"/>
      <c r="AJ1931" s="1264"/>
    </row>
    <row r="1932" spans="33:36" ht="30" customHeight="1">
      <c r="AG1932" s="1264"/>
      <c r="AH1932" s="1264"/>
      <c r="AI1932" s="1264"/>
      <c r="AJ1932" s="1264"/>
    </row>
    <row r="1933" spans="33:36" ht="30" customHeight="1">
      <c r="AG1933" s="1264"/>
      <c r="AH1933" s="1264"/>
      <c r="AI1933" s="1264"/>
      <c r="AJ1933" s="1264"/>
    </row>
    <row r="1934" spans="33:36" ht="30" customHeight="1">
      <c r="AG1934" s="1264"/>
      <c r="AH1934" s="1264"/>
      <c r="AI1934" s="1264"/>
      <c r="AJ1934" s="1264"/>
    </row>
    <row r="1935" spans="33:36" ht="30" customHeight="1">
      <c r="AG1935" s="1264"/>
      <c r="AH1935" s="1264"/>
      <c r="AI1935" s="1264"/>
      <c r="AJ1935" s="1264"/>
    </row>
    <row r="1936" spans="33:36" ht="30" customHeight="1">
      <c r="AG1936" s="1264"/>
      <c r="AH1936" s="1264"/>
      <c r="AI1936" s="1264"/>
      <c r="AJ1936" s="1264"/>
    </row>
    <row r="1937" spans="33:36" ht="30" customHeight="1">
      <c r="AG1937" s="1264"/>
      <c r="AH1937" s="1264"/>
      <c r="AI1937" s="1264"/>
      <c r="AJ1937" s="1264"/>
    </row>
    <row r="1938" spans="33:36" ht="30" customHeight="1">
      <c r="AG1938" s="1264"/>
      <c r="AH1938" s="1264"/>
      <c r="AI1938" s="1264"/>
      <c r="AJ1938" s="1264"/>
    </row>
    <row r="1939" spans="33:36" ht="30" customHeight="1">
      <c r="AG1939" s="1264"/>
      <c r="AH1939" s="1264"/>
      <c r="AI1939" s="1264"/>
      <c r="AJ1939" s="1264"/>
    </row>
    <row r="1940" spans="33:36" ht="30" customHeight="1">
      <c r="AG1940" s="1264"/>
      <c r="AH1940" s="1264"/>
      <c r="AI1940" s="1264"/>
      <c r="AJ1940" s="1264"/>
    </row>
    <row r="1941" spans="33:36" ht="30" customHeight="1">
      <c r="AG1941" s="1264"/>
      <c r="AH1941" s="1264"/>
      <c r="AI1941" s="1264"/>
      <c r="AJ1941" s="1264"/>
    </row>
    <row r="1942" spans="33:36" ht="30" customHeight="1">
      <c r="AG1942" s="1264"/>
      <c r="AH1942" s="1264"/>
      <c r="AI1942" s="1264"/>
      <c r="AJ1942" s="1264"/>
    </row>
    <row r="1943" spans="33:36" ht="30" customHeight="1">
      <c r="AG1943" s="1264"/>
      <c r="AH1943" s="1264"/>
      <c r="AI1943" s="1264"/>
      <c r="AJ1943" s="1264"/>
    </row>
    <row r="1944" spans="33:36" ht="30" customHeight="1">
      <c r="AG1944" s="1264"/>
      <c r="AH1944" s="1264"/>
      <c r="AI1944" s="1264"/>
      <c r="AJ1944" s="1264"/>
    </row>
    <row r="1945" spans="33:36" ht="30" customHeight="1">
      <c r="AG1945" s="1264"/>
      <c r="AH1945" s="1264"/>
      <c r="AI1945" s="1264"/>
      <c r="AJ1945" s="1264"/>
    </row>
    <row r="1946" spans="33:36" ht="30" customHeight="1">
      <c r="AG1946" s="1264"/>
      <c r="AH1946" s="1264"/>
      <c r="AI1946" s="1264"/>
      <c r="AJ1946" s="1264"/>
    </row>
    <row r="1947" spans="33:36" ht="30" customHeight="1">
      <c r="AG1947" s="1264"/>
      <c r="AH1947" s="1264"/>
      <c r="AI1947" s="1264"/>
      <c r="AJ1947" s="1264"/>
    </row>
    <row r="1948" spans="33:36" ht="30" customHeight="1">
      <c r="AG1948" s="1264"/>
      <c r="AH1948" s="1264"/>
      <c r="AI1948" s="1264"/>
      <c r="AJ1948" s="1264"/>
    </row>
    <row r="1949" spans="33:36" ht="30" customHeight="1">
      <c r="AG1949" s="1264"/>
      <c r="AH1949" s="1264"/>
      <c r="AI1949" s="1264"/>
      <c r="AJ1949" s="1264"/>
    </row>
    <row r="1950" spans="33:36" ht="30" customHeight="1">
      <c r="AG1950" s="1264"/>
      <c r="AH1950" s="1264"/>
      <c r="AI1950" s="1264"/>
      <c r="AJ1950" s="1264"/>
    </row>
    <row r="1951" spans="33:36" ht="30" customHeight="1">
      <c r="AG1951" s="1264"/>
      <c r="AH1951" s="1264"/>
      <c r="AI1951" s="1264"/>
      <c r="AJ1951" s="1264"/>
    </row>
    <row r="1952" spans="33:36" ht="30" customHeight="1">
      <c r="AG1952" s="1264"/>
      <c r="AH1952" s="1264"/>
      <c r="AI1952" s="1264"/>
      <c r="AJ1952" s="1264"/>
    </row>
    <row r="1953" spans="33:36" ht="30" customHeight="1">
      <c r="AG1953" s="1264"/>
      <c r="AH1953" s="1264"/>
      <c r="AI1953" s="1264"/>
      <c r="AJ1953" s="1264"/>
    </row>
    <row r="1954" spans="33:36" ht="30" customHeight="1">
      <c r="AG1954" s="1264"/>
      <c r="AH1954" s="1264"/>
      <c r="AI1954" s="1264"/>
      <c r="AJ1954" s="1264"/>
    </row>
    <row r="1955" spans="33:36" ht="30" customHeight="1">
      <c r="AG1955" s="1264"/>
      <c r="AH1955" s="1264"/>
      <c r="AI1955" s="1264"/>
      <c r="AJ1955" s="1264"/>
    </row>
    <row r="1956" spans="33:36" ht="30" customHeight="1">
      <c r="AG1956" s="1264"/>
      <c r="AH1956" s="1264"/>
      <c r="AI1956" s="1264"/>
      <c r="AJ1956" s="1264"/>
    </row>
    <row r="1957" spans="33:36" ht="30" customHeight="1">
      <c r="AG1957" s="1264"/>
      <c r="AH1957" s="1264"/>
      <c r="AI1957" s="1264"/>
      <c r="AJ1957" s="1264"/>
    </row>
    <row r="1958" spans="33:36" ht="30" customHeight="1">
      <c r="AG1958" s="1264"/>
      <c r="AH1958" s="1264"/>
      <c r="AI1958" s="1264"/>
      <c r="AJ1958" s="1264"/>
    </row>
    <row r="1959" spans="33:36" ht="30" customHeight="1">
      <c r="AG1959" s="1264"/>
      <c r="AH1959" s="1264"/>
      <c r="AI1959" s="1264"/>
      <c r="AJ1959" s="1264"/>
    </row>
    <row r="1960" spans="33:36" ht="30" customHeight="1">
      <c r="AG1960" s="1264"/>
      <c r="AH1960" s="1264"/>
      <c r="AI1960" s="1264"/>
      <c r="AJ1960" s="1264"/>
    </row>
    <row r="1961" spans="33:36" ht="30" customHeight="1">
      <c r="AG1961" s="1264"/>
      <c r="AH1961" s="1264"/>
      <c r="AI1961" s="1264"/>
      <c r="AJ1961" s="1264"/>
    </row>
    <row r="1962" spans="33:36" ht="30" customHeight="1">
      <c r="AG1962" s="1264"/>
      <c r="AH1962" s="1264"/>
      <c r="AI1962" s="1264"/>
      <c r="AJ1962" s="1264"/>
    </row>
    <row r="1963" spans="33:36" ht="30" customHeight="1">
      <c r="AG1963" s="1264"/>
      <c r="AH1963" s="1264"/>
      <c r="AI1963" s="1264"/>
      <c r="AJ1963" s="1264"/>
    </row>
    <row r="1964" spans="33:36" ht="30" customHeight="1">
      <c r="AG1964" s="1264"/>
      <c r="AH1964" s="1264"/>
      <c r="AI1964" s="1264"/>
      <c r="AJ1964" s="1264"/>
    </row>
    <row r="1965" spans="33:36" ht="30" customHeight="1">
      <c r="AG1965" s="1264"/>
      <c r="AH1965" s="1264"/>
      <c r="AI1965" s="1264"/>
      <c r="AJ1965" s="1264"/>
    </row>
    <row r="1966" spans="33:36" ht="30" customHeight="1">
      <c r="AG1966" s="1264"/>
      <c r="AH1966" s="1264"/>
      <c r="AI1966" s="1264"/>
      <c r="AJ1966" s="1264"/>
    </row>
    <row r="1967" spans="33:36" ht="30" customHeight="1">
      <c r="AG1967" s="1264"/>
      <c r="AH1967" s="1264"/>
      <c r="AI1967" s="1264"/>
      <c r="AJ1967" s="1264"/>
    </row>
    <row r="1968" spans="33:36" ht="30" customHeight="1">
      <c r="AG1968" s="1264"/>
      <c r="AH1968" s="1264"/>
      <c r="AI1968" s="1264"/>
      <c r="AJ1968" s="1264"/>
    </row>
    <row r="1969" spans="33:36" ht="30" customHeight="1">
      <c r="AG1969" s="1264"/>
      <c r="AH1969" s="1264"/>
      <c r="AI1969" s="1264"/>
      <c r="AJ1969" s="1264"/>
    </row>
    <row r="1970" spans="33:36" ht="30" customHeight="1">
      <c r="AG1970" s="1264"/>
      <c r="AH1970" s="1264"/>
      <c r="AI1970" s="1264"/>
      <c r="AJ1970" s="1264"/>
    </row>
    <row r="1971" spans="33:36" ht="30" customHeight="1">
      <c r="AG1971" s="1264"/>
      <c r="AH1971" s="1264"/>
      <c r="AI1971" s="1264"/>
      <c r="AJ1971" s="1264"/>
    </row>
    <row r="1972" spans="33:36" ht="30" customHeight="1">
      <c r="AG1972" s="1264"/>
      <c r="AH1972" s="1264"/>
      <c r="AI1972" s="1264"/>
      <c r="AJ1972" s="1264"/>
    </row>
    <row r="1973" spans="33:36" ht="30" customHeight="1">
      <c r="AG1973" s="1264"/>
      <c r="AH1973" s="1264"/>
      <c r="AI1973" s="1264"/>
      <c r="AJ1973" s="1264"/>
    </row>
    <row r="1974" spans="33:36" ht="30" customHeight="1">
      <c r="AG1974" s="1264"/>
      <c r="AH1974" s="1264"/>
      <c r="AI1974" s="1264"/>
      <c r="AJ1974" s="1264"/>
    </row>
    <row r="1975" spans="33:36" ht="30" customHeight="1">
      <c r="AG1975" s="1264"/>
      <c r="AH1975" s="1264"/>
      <c r="AI1975" s="1264"/>
      <c r="AJ1975" s="1264"/>
    </row>
    <row r="1976" spans="33:36" ht="30" customHeight="1">
      <c r="AG1976" s="1264"/>
      <c r="AH1976" s="1264"/>
      <c r="AI1976" s="1264"/>
      <c r="AJ1976" s="1264"/>
    </row>
    <row r="1977" spans="33:36" ht="30" customHeight="1">
      <c r="AG1977" s="1264"/>
      <c r="AH1977" s="1264"/>
      <c r="AI1977" s="1264"/>
      <c r="AJ1977" s="1264"/>
    </row>
    <row r="1978" spans="33:36" ht="30" customHeight="1">
      <c r="AG1978" s="1264"/>
      <c r="AH1978" s="1264"/>
      <c r="AI1978" s="1264"/>
      <c r="AJ1978" s="1264"/>
    </row>
    <row r="1979" spans="33:36" ht="30" customHeight="1">
      <c r="AG1979" s="1264"/>
      <c r="AH1979" s="1264"/>
      <c r="AI1979" s="1264"/>
      <c r="AJ1979" s="1264"/>
    </row>
    <row r="1980" spans="33:36" ht="30" customHeight="1">
      <c r="AG1980" s="1264"/>
      <c r="AH1980" s="1264"/>
      <c r="AI1980" s="1264"/>
      <c r="AJ1980" s="1264"/>
    </row>
    <row r="1981" spans="33:36" ht="30" customHeight="1">
      <c r="AG1981" s="1264"/>
      <c r="AH1981" s="1264"/>
      <c r="AI1981" s="1264"/>
      <c r="AJ1981" s="1264"/>
    </row>
    <row r="1982" spans="33:36" ht="30" customHeight="1">
      <c r="AG1982" s="1264"/>
      <c r="AH1982" s="1264"/>
      <c r="AI1982" s="1264"/>
      <c r="AJ1982" s="1264"/>
    </row>
    <row r="1983" spans="33:36" ht="30" customHeight="1">
      <c r="AG1983" s="1264"/>
      <c r="AH1983" s="1264"/>
      <c r="AI1983" s="1264"/>
      <c r="AJ1983" s="1264"/>
    </row>
    <row r="1984" spans="33:36" ht="30" customHeight="1">
      <c r="AG1984" s="1264"/>
      <c r="AH1984" s="1264"/>
      <c r="AI1984" s="1264"/>
      <c r="AJ1984" s="1264"/>
    </row>
    <row r="1985" spans="33:36" ht="30" customHeight="1">
      <c r="AG1985" s="1264"/>
      <c r="AH1985" s="1264"/>
      <c r="AI1985" s="1264"/>
      <c r="AJ1985" s="1264"/>
    </row>
    <row r="1986" spans="33:36" ht="30" customHeight="1">
      <c r="AG1986" s="1264"/>
      <c r="AH1986" s="1264"/>
      <c r="AI1986" s="1264"/>
      <c r="AJ1986" s="1264"/>
    </row>
    <row r="1987" spans="33:36" ht="30" customHeight="1">
      <c r="AG1987" s="1264"/>
      <c r="AH1987" s="1264"/>
      <c r="AI1987" s="1264"/>
      <c r="AJ1987" s="1264"/>
    </row>
    <row r="1988" spans="33:36" ht="30" customHeight="1">
      <c r="AG1988" s="1264"/>
      <c r="AH1988" s="1264"/>
      <c r="AI1988" s="1264"/>
      <c r="AJ1988" s="1264"/>
    </row>
    <row r="1989" spans="33:36" ht="30" customHeight="1">
      <c r="AG1989" s="1264"/>
      <c r="AH1989" s="1264"/>
      <c r="AI1989" s="1264"/>
      <c r="AJ1989" s="1264"/>
    </row>
    <row r="1990" spans="33:36" ht="30" customHeight="1">
      <c r="AG1990" s="1264"/>
      <c r="AH1990" s="1264"/>
      <c r="AI1990" s="1264"/>
      <c r="AJ1990" s="1264"/>
    </row>
    <row r="1991" spans="33:36" ht="30" customHeight="1">
      <c r="AG1991" s="1264"/>
      <c r="AH1991" s="1264"/>
      <c r="AI1991" s="1264"/>
      <c r="AJ1991" s="1264"/>
    </row>
    <row r="1992" spans="33:36" ht="30" customHeight="1">
      <c r="AG1992" s="1264"/>
      <c r="AH1992" s="1264"/>
      <c r="AI1992" s="1264"/>
      <c r="AJ1992" s="1264"/>
    </row>
    <row r="1993" spans="33:36" ht="30" customHeight="1">
      <c r="AG1993" s="1264"/>
      <c r="AH1993" s="1264"/>
      <c r="AI1993" s="1264"/>
      <c r="AJ1993" s="1264"/>
    </row>
    <row r="1994" spans="33:36" ht="30" customHeight="1">
      <c r="AG1994" s="1264"/>
      <c r="AH1994" s="1264"/>
      <c r="AI1994" s="1264"/>
      <c r="AJ1994" s="1264"/>
    </row>
    <row r="1995" spans="33:36" ht="30" customHeight="1">
      <c r="AG1995" s="1264"/>
      <c r="AH1995" s="1264"/>
      <c r="AI1995" s="1264"/>
      <c r="AJ1995" s="1264"/>
    </row>
    <row r="1996" spans="33:36" ht="30" customHeight="1">
      <c r="AG1996" s="1264"/>
      <c r="AH1996" s="1264"/>
      <c r="AI1996" s="1264"/>
      <c r="AJ1996" s="1264"/>
    </row>
    <row r="1997" spans="33:36" ht="30" customHeight="1">
      <c r="AG1997" s="1264"/>
      <c r="AH1997" s="1264"/>
      <c r="AI1997" s="1264"/>
      <c r="AJ1997" s="1264"/>
    </row>
    <row r="1998" spans="33:36" ht="30" customHeight="1">
      <c r="AG1998" s="1264"/>
      <c r="AH1998" s="1264"/>
      <c r="AI1998" s="1264"/>
      <c r="AJ1998" s="1264"/>
    </row>
    <row r="1999" spans="33:36" ht="30" customHeight="1">
      <c r="AG1999" s="1264"/>
      <c r="AH1999" s="1264"/>
      <c r="AI1999" s="1264"/>
      <c r="AJ1999" s="1264"/>
    </row>
    <row r="2000" spans="33:36" ht="30" customHeight="1">
      <c r="AG2000" s="1264"/>
      <c r="AH2000" s="1264"/>
      <c r="AI2000" s="1264"/>
      <c r="AJ2000" s="1264"/>
    </row>
    <row r="2001" spans="33:36" ht="30" customHeight="1">
      <c r="AG2001" s="1264"/>
      <c r="AH2001" s="1264"/>
      <c r="AI2001" s="1264"/>
      <c r="AJ2001" s="1264"/>
    </row>
    <row r="2002" spans="33:36" ht="30" customHeight="1">
      <c r="AG2002" s="1264"/>
      <c r="AH2002" s="1264"/>
      <c r="AI2002" s="1264"/>
      <c r="AJ2002" s="1264"/>
    </row>
    <row r="2003" spans="33:36" ht="30" customHeight="1">
      <c r="AG2003" s="1264"/>
      <c r="AH2003" s="1264"/>
      <c r="AI2003" s="1264"/>
      <c r="AJ2003" s="1264"/>
    </row>
    <row r="2004" spans="33:36" ht="30" customHeight="1">
      <c r="AG2004" s="1264"/>
      <c r="AH2004" s="1264"/>
      <c r="AI2004" s="1264"/>
      <c r="AJ2004" s="1264"/>
    </row>
    <row r="2005" spans="33:36" ht="30" customHeight="1">
      <c r="AG2005" s="1264"/>
      <c r="AH2005" s="1264"/>
      <c r="AI2005" s="1264"/>
      <c r="AJ2005" s="1264"/>
    </row>
    <row r="2006" spans="33:36" ht="30" customHeight="1">
      <c r="AG2006" s="1264"/>
      <c r="AH2006" s="1264"/>
      <c r="AI2006" s="1264"/>
      <c r="AJ2006" s="1264"/>
    </row>
    <row r="2007" spans="33:36" ht="30" customHeight="1">
      <c r="AG2007" s="1264"/>
      <c r="AH2007" s="1264"/>
      <c r="AI2007" s="1264"/>
      <c r="AJ2007" s="1264"/>
    </row>
    <row r="2008" spans="33:36" ht="30" customHeight="1">
      <c r="AG2008" s="1264"/>
      <c r="AH2008" s="1264"/>
      <c r="AI2008" s="1264"/>
      <c r="AJ2008" s="1264"/>
    </row>
    <row r="2009" spans="33:36" ht="30" customHeight="1">
      <c r="AG2009" s="1264"/>
      <c r="AH2009" s="1264"/>
      <c r="AI2009" s="1264"/>
      <c r="AJ2009" s="1264"/>
    </row>
    <row r="2010" spans="33:36" ht="30" customHeight="1">
      <c r="AG2010" s="1264"/>
      <c r="AH2010" s="1264"/>
      <c r="AI2010" s="1264"/>
      <c r="AJ2010" s="1264"/>
    </row>
    <row r="2011" spans="33:36" ht="30" customHeight="1">
      <c r="AG2011" s="1264"/>
      <c r="AH2011" s="1264"/>
      <c r="AI2011" s="1264"/>
      <c r="AJ2011" s="1264"/>
    </row>
    <row r="2012" spans="33:36" ht="30" customHeight="1">
      <c r="AG2012" s="1264"/>
      <c r="AH2012" s="1264"/>
      <c r="AI2012" s="1264"/>
      <c r="AJ2012" s="1264"/>
    </row>
    <row r="2013" spans="33:36" ht="30" customHeight="1">
      <c r="AG2013" s="1264"/>
      <c r="AH2013" s="1264"/>
      <c r="AI2013" s="1264"/>
      <c r="AJ2013" s="1264"/>
    </row>
    <row r="2014" spans="33:36" ht="30" customHeight="1">
      <c r="AG2014" s="1264"/>
      <c r="AH2014" s="1264"/>
      <c r="AI2014" s="1264"/>
      <c r="AJ2014" s="1264"/>
    </row>
    <row r="2015" spans="33:36" ht="30" customHeight="1">
      <c r="AG2015" s="1264"/>
      <c r="AH2015" s="1264"/>
      <c r="AI2015" s="1264"/>
      <c r="AJ2015" s="1264"/>
    </row>
    <row r="2016" spans="33:36" ht="30" customHeight="1">
      <c r="AG2016" s="1264"/>
      <c r="AH2016" s="1264"/>
      <c r="AI2016" s="1264"/>
      <c r="AJ2016" s="1264"/>
    </row>
    <row r="2017" spans="33:36" ht="30" customHeight="1">
      <c r="AG2017" s="1264"/>
      <c r="AH2017" s="1264"/>
      <c r="AI2017" s="1264"/>
      <c r="AJ2017" s="1264"/>
    </row>
    <row r="2018" spans="33:36" ht="30" customHeight="1">
      <c r="AG2018" s="1264"/>
      <c r="AH2018" s="1264"/>
      <c r="AI2018" s="1264"/>
      <c r="AJ2018" s="1264"/>
    </row>
    <row r="2019" spans="33:36" ht="30" customHeight="1">
      <c r="AG2019" s="1264"/>
      <c r="AH2019" s="1264"/>
      <c r="AI2019" s="1264"/>
      <c r="AJ2019" s="1264"/>
    </row>
    <row r="2020" spans="33:36" ht="30" customHeight="1">
      <c r="AG2020" s="1264"/>
      <c r="AH2020" s="1264"/>
      <c r="AI2020" s="1264"/>
      <c r="AJ2020" s="1264"/>
    </row>
    <row r="2021" spans="33:36" ht="30" customHeight="1">
      <c r="AG2021" s="1264"/>
      <c r="AH2021" s="1264"/>
      <c r="AI2021" s="1264"/>
      <c r="AJ2021" s="1264"/>
    </row>
    <row r="2022" spans="33:36" ht="30" customHeight="1">
      <c r="AG2022" s="1264"/>
      <c r="AH2022" s="1264"/>
      <c r="AI2022" s="1264"/>
      <c r="AJ2022" s="1264"/>
    </row>
    <row r="2023" spans="33:36" ht="30" customHeight="1">
      <c r="AG2023" s="1264"/>
      <c r="AH2023" s="1264"/>
      <c r="AI2023" s="1264"/>
      <c r="AJ2023" s="1264"/>
    </row>
    <row r="2024" spans="33:36" ht="30" customHeight="1">
      <c r="AG2024" s="1264"/>
      <c r="AH2024" s="1264"/>
      <c r="AI2024" s="1264"/>
      <c r="AJ2024" s="1264"/>
    </row>
    <row r="2025" spans="33:36" ht="30" customHeight="1">
      <c r="AG2025" s="1264"/>
      <c r="AH2025" s="1264"/>
      <c r="AI2025" s="1264"/>
      <c r="AJ2025" s="1264"/>
    </row>
    <row r="2026" spans="33:36" ht="30" customHeight="1">
      <c r="AG2026" s="1264"/>
      <c r="AH2026" s="1264"/>
      <c r="AI2026" s="1264"/>
      <c r="AJ2026" s="1264"/>
    </row>
    <row r="2027" spans="33:36" ht="30" customHeight="1">
      <c r="AG2027" s="1264"/>
      <c r="AH2027" s="1264"/>
      <c r="AI2027" s="1264"/>
      <c r="AJ2027" s="1264"/>
    </row>
    <row r="2028" spans="33:36" ht="30" customHeight="1">
      <c r="AG2028" s="1264"/>
      <c r="AH2028" s="1264"/>
      <c r="AI2028" s="1264"/>
      <c r="AJ2028" s="1264"/>
    </row>
    <row r="2029" spans="33:36" ht="30" customHeight="1">
      <c r="AG2029" s="1264"/>
      <c r="AH2029" s="1264"/>
      <c r="AI2029" s="1264"/>
      <c r="AJ2029" s="1264"/>
    </row>
    <row r="2030" spans="33:36" ht="30" customHeight="1">
      <c r="AG2030" s="1264"/>
      <c r="AH2030" s="1264"/>
      <c r="AI2030" s="1264"/>
      <c r="AJ2030" s="1264"/>
    </row>
    <row r="2031" spans="33:36" ht="30" customHeight="1">
      <c r="AG2031" s="1264"/>
      <c r="AH2031" s="1264"/>
      <c r="AI2031" s="1264"/>
      <c r="AJ2031" s="1264"/>
    </row>
    <row r="2032" spans="33:36" ht="30" customHeight="1">
      <c r="AG2032" s="1264"/>
      <c r="AH2032" s="1264"/>
      <c r="AI2032" s="1264"/>
      <c r="AJ2032" s="1264"/>
    </row>
    <row r="2033" spans="33:36" ht="30" customHeight="1">
      <c r="AG2033" s="1264"/>
      <c r="AH2033" s="1264"/>
      <c r="AI2033" s="1264"/>
      <c r="AJ2033" s="1264"/>
    </row>
    <row r="2034" spans="33:36" ht="30" customHeight="1">
      <c r="AG2034" s="1264"/>
      <c r="AH2034" s="1264"/>
      <c r="AI2034" s="1264"/>
      <c r="AJ2034" s="1264"/>
    </row>
    <row r="2035" spans="33:36" ht="30" customHeight="1">
      <c r="AG2035" s="1264"/>
      <c r="AH2035" s="1264"/>
      <c r="AI2035" s="1264"/>
      <c r="AJ2035" s="1264"/>
    </row>
    <row r="2036" spans="33:36" ht="30" customHeight="1">
      <c r="AG2036" s="1264"/>
      <c r="AH2036" s="1264"/>
      <c r="AI2036" s="1264"/>
      <c r="AJ2036" s="1264"/>
    </row>
    <row r="2037" spans="33:36" ht="30" customHeight="1">
      <c r="AG2037" s="1264"/>
      <c r="AH2037" s="1264"/>
      <c r="AI2037" s="1264"/>
      <c r="AJ2037" s="1264"/>
    </row>
    <row r="2038" spans="33:36" ht="30" customHeight="1">
      <c r="AG2038" s="1264"/>
      <c r="AH2038" s="1264"/>
      <c r="AI2038" s="1264"/>
      <c r="AJ2038" s="1264"/>
    </row>
    <row r="2039" spans="33:36" ht="30" customHeight="1">
      <c r="AG2039" s="1264"/>
      <c r="AH2039" s="1264"/>
      <c r="AI2039" s="1264"/>
      <c r="AJ2039" s="1264"/>
    </row>
    <row r="2040" spans="33:36" ht="30" customHeight="1">
      <c r="AG2040" s="1264"/>
      <c r="AH2040" s="1264"/>
      <c r="AI2040" s="1264"/>
      <c r="AJ2040" s="1264"/>
    </row>
    <row r="2041" spans="33:36" ht="30" customHeight="1">
      <c r="AG2041" s="1264"/>
      <c r="AH2041" s="1264"/>
      <c r="AI2041" s="1264"/>
      <c r="AJ2041" s="1264"/>
    </row>
    <row r="2042" spans="33:36" ht="30" customHeight="1">
      <c r="AG2042" s="1264"/>
      <c r="AH2042" s="1264"/>
      <c r="AI2042" s="1264"/>
      <c r="AJ2042" s="1264"/>
    </row>
    <row r="2043" spans="33:36" ht="30" customHeight="1">
      <c r="AG2043" s="1264"/>
      <c r="AH2043" s="1264"/>
      <c r="AI2043" s="1264"/>
      <c r="AJ2043" s="1264"/>
    </row>
    <row r="2044" spans="33:36" ht="30" customHeight="1">
      <c r="AG2044" s="1264"/>
      <c r="AH2044" s="1264"/>
      <c r="AI2044" s="1264"/>
      <c r="AJ2044" s="1264"/>
    </row>
    <row r="2045" spans="33:36" ht="30" customHeight="1">
      <c r="AG2045" s="1264"/>
      <c r="AH2045" s="1264"/>
      <c r="AI2045" s="1264"/>
      <c r="AJ2045" s="1264"/>
    </row>
    <row r="2046" spans="33:36" ht="30" customHeight="1">
      <c r="AG2046" s="1264"/>
      <c r="AH2046" s="1264"/>
      <c r="AI2046" s="1264"/>
      <c r="AJ2046" s="1264"/>
    </row>
    <row r="2047" spans="33:36" ht="30" customHeight="1">
      <c r="AG2047" s="1264"/>
      <c r="AH2047" s="1264"/>
      <c r="AI2047" s="1264"/>
      <c r="AJ2047" s="1264"/>
    </row>
    <row r="2048" spans="33:36" ht="30" customHeight="1">
      <c r="AG2048" s="1264"/>
      <c r="AH2048" s="1264"/>
      <c r="AI2048" s="1264"/>
      <c r="AJ2048" s="1264"/>
    </row>
    <row r="2049" spans="33:36" ht="30" customHeight="1">
      <c r="AG2049" s="1264"/>
      <c r="AH2049" s="1264"/>
      <c r="AI2049" s="1264"/>
      <c r="AJ2049" s="1264"/>
    </row>
    <row r="2050" spans="33:36" ht="30" customHeight="1">
      <c r="AG2050" s="1264"/>
      <c r="AH2050" s="1264"/>
      <c r="AI2050" s="1264"/>
      <c r="AJ2050" s="1264"/>
    </row>
    <row r="2051" spans="33:36" ht="30" customHeight="1">
      <c r="AG2051" s="1264"/>
      <c r="AH2051" s="1264"/>
      <c r="AI2051" s="1264"/>
      <c r="AJ2051" s="1264"/>
    </row>
    <row r="2052" spans="33:36" ht="30" customHeight="1">
      <c r="AG2052" s="1264"/>
      <c r="AH2052" s="1264"/>
      <c r="AI2052" s="1264"/>
      <c r="AJ2052" s="1264"/>
    </row>
    <row r="2053" spans="33:36" ht="30" customHeight="1">
      <c r="AG2053" s="1264"/>
      <c r="AH2053" s="1264"/>
      <c r="AI2053" s="1264"/>
      <c r="AJ2053" s="1264"/>
    </row>
    <row r="2054" spans="33:36" ht="30" customHeight="1">
      <c r="AG2054" s="1264"/>
      <c r="AH2054" s="1264"/>
      <c r="AI2054" s="1264"/>
      <c r="AJ2054" s="1264"/>
    </row>
    <row r="2055" spans="33:36" ht="30" customHeight="1">
      <c r="AG2055" s="1264"/>
      <c r="AH2055" s="1264"/>
      <c r="AI2055" s="1264"/>
      <c r="AJ2055" s="1264"/>
    </row>
    <row r="2056" spans="33:36" ht="30" customHeight="1">
      <c r="AG2056" s="1264"/>
      <c r="AH2056" s="1264"/>
      <c r="AI2056" s="1264"/>
      <c r="AJ2056" s="1264"/>
    </row>
    <row r="2057" spans="33:36" ht="30" customHeight="1">
      <c r="AG2057" s="1264"/>
      <c r="AH2057" s="1264"/>
      <c r="AI2057" s="1264"/>
      <c r="AJ2057" s="1264"/>
    </row>
    <row r="2058" spans="33:36" ht="30" customHeight="1">
      <c r="AG2058" s="1264"/>
      <c r="AH2058" s="1264"/>
      <c r="AI2058" s="1264"/>
      <c r="AJ2058" s="1264"/>
    </row>
    <row r="2059" spans="33:36" ht="30" customHeight="1">
      <c r="AG2059" s="1264"/>
      <c r="AH2059" s="1264"/>
      <c r="AI2059" s="1264"/>
      <c r="AJ2059" s="1264"/>
    </row>
    <row r="2060" spans="33:36" ht="30" customHeight="1">
      <c r="AG2060" s="1264"/>
      <c r="AH2060" s="1264"/>
      <c r="AI2060" s="1264"/>
      <c r="AJ2060" s="1264"/>
    </row>
    <row r="2061" spans="33:36" ht="30" customHeight="1">
      <c r="AG2061" s="1264"/>
      <c r="AH2061" s="1264"/>
      <c r="AI2061" s="1264"/>
      <c r="AJ2061" s="1264"/>
    </row>
    <row r="2062" spans="33:36" ht="30" customHeight="1">
      <c r="AG2062" s="1264"/>
      <c r="AH2062" s="1264"/>
      <c r="AI2062" s="1264"/>
      <c r="AJ2062" s="1264"/>
    </row>
    <row r="2063" spans="33:36" ht="30" customHeight="1">
      <c r="AG2063" s="1264"/>
      <c r="AH2063" s="1264"/>
      <c r="AI2063" s="1264"/>
      <c r="AJ2063" s="1264"/>
    </row>
    <row r="2064" spans="33:36" ht="30" customHeight="1">
      <c r="AG2064" s="1264"/>
      <c r="AH2064" s="1264"/>
      <c r="AI2064" s="1264"/>
      <c r="AJ2064" s="1264"/>
    </row>
    <row r="2065" spans="33:36" ht="30" customHeight="1">
      <c r="AG2065" s="1264"/>
      <c r="AH2065" s="1264"/>
      <c r="AI2065" s="1264"/>
      <c r="AJ2065" s="1264"/>
    </row>
    <row r="2066" spans="33:36" ht="30" customHeight="1">
      <c r="AG2066" s="1264"/>
      <c r="AH2066" s="1264"/>
      <c r="AI2066" s="1264"/>
      <c r="AJ2066" s="1264"/>
    </row>
    <row r="2067" spans="33:36" ht="30" customHeight="1">
      <c r="AG2067" s="1264"/>
      <c r="AH2067" s="1264"/>
      <c r="AI2067" s="1264"/>
      <c r="AJ2067" s="1264"/>
    </row>
    <row r="2068" spans="33:36" ht="30" customHeight="1">
      <c r="AG2068" s="1264"/>
      <c r="AH2068" s="1264"/>
      <c r="AI2068" s="1264"/>
      <c r="AJ2068" s="1264"/>
    </row>
    <row r="2069" spans="33:36" ht="30" customHeight="1">
      <c r="AG2069" s="1264"/>
      <c r="AH2069" s="1264"/>
      <c r="AI2069" s="1264"/>
      <c r="AJ2069" s="1264"/>
    </row>
    <row r="2070" spans="33:36" ht="30" customHeight="1">
      <c r="AG2070" s="1264"/>
      <c r="AH2070" s="1264"/>
      <c r="AI2070" s="1264"/>
      <c r="AJ2070" s="1264"/>
    </row>
    <row r="2071" spans="33:36" ht="30" customHeight="1">
      <c r="AG2071" s="1264"/>
      <c r="AH2071" s="1264"/>
      <c r="AI2071" s="1264"/>
      <c r="AJ2071" s="1264"/>
    </row>
    <row r="2072" spans="33:36" ht="30" customHeight="1">
      <c r="AG2072" s="1264"/>
      <c r="AH2072" s="1264"/>
      <c r="AI2072" s="1264"/>
      <c r="AJ2072" s="1264"/>
    </row>
    <row r="2073" spans="33:36" ht="30" customHeight="1">
      <c r="AG2073" s="1264"/>
      <c r="AH2073" s="1264"/>
      <c r="AI2073" s="1264"/>
      <c r="AJ2073" s="1264"/>
    </row>
    <row r="2074" spans="33:36" ht="30" customHeight="1">
      <c r="AG2074" s="1264"/>
      <c r="AH2074" s="1264"/>
      <c r="AI2074" s="1264"/>
      <c r="AJ2074" s="1264"/>
    </row>
    <row r="2075" spans="33:36" ht="30" customHeight="1">
      <c r="AG2075" s="1264"/>
      <c r="AH2075" s="1264"/>
      <c r="AI2075" s="1264"/>
      <c r="AJ2075" s="1264"/>
    </row>
    <row r="2076" spans="33:36" ht="30" customHeight="1">
      <c r="AG2076" s="1264"/>
      <c r="AH2076" s="1264"/>
      <c r="AI2076" s="1264"/>
      <c r="AJ2076" s="1264"/>
    </row>
    <row r="2077" spans="33:36" ht="30" customHeight="1">
      <c r="AG2077" s="1264"/>
      <c r="AH2077" s="1264"/>
      <c r="AI2077" s="1264"/>
      <c r="AJ2077" s="1264"/>
    </row>
    <row r="2078" spans="33:36" ht="30" customHeight="1">
      <c r="AG2078" s="1264"/>
      <c r="AH2078" s="1264"/>
      <c r="AI2078" s="1264"/>
      <c r="AJ2078" s="1264"/>
    </row>
    <row r="2079" spans="33:36" ht="30" customHeight="1">
      <c r="AG2079" s="1264"/>
      <c r="AH2079" s="1264"/>
      <c r="AI2079" s="1264"/>
      <c r="AJ2079" s="1264"/>
    </row>
    <row r="2080" spans="33:36" ht="30" customHeight="1">
      <c r="AG2080" s="1264"/>
      <c r="AH2080" s="1264"/>
      <c r="AI2080" s="1264"/>
      <c r="AJ2080" s="1264"/>
    </row>
    <row r="2081" spans="33:36" ht="30" customHeight="1">
      <c r="AG2081" s="1264"/>
      <c r="AH2081" s="1264"/>
      <c r="AI2081" s="1264"/>
      <c r="AJ2081" s="1264"/>
    </row>
    <row r="2082" spans="33:36" ht="30" customHeight="1">
      <c r="AG2082" s="1264"/>
      <c r="AH2082" s="1264"/>
      <c r="AI2082" s="1264"/>
      <c r="AJ2082" s="1264"/>
    </row>
    <row r="2083" spans="33:36" ht="30" customHeight="1">
      <c r="AG2083" s="1264"/>
      <c r="AH2083" s="1264"/>
      <c r="AI2083" s="1264"/>
      <c r="AJ2083" s="1264"/>
    </row>
    <row r="2084" spans="33:36" ht="30" customHeight="1">
      <c r="AG2084" s="1264"/>
      <c r="AH2084" s="1264"/>
      <c r="AI2084" s="1264"/>
      <c r="AJ2084" s="1264"/>
    </row>
    <row r="2085" spans="33:36" ht="30" customHeight="1">
      <c r="AG2085" s="1264"/>
      <c r="AH2085" s="1264"/>
      <c r="AI2085" s="1264"/>
      <c r="AJ2085" s="1264"/>
    </row>
    <row r="2086" spans="33:36" ht="30" customHeight="1">
      <c r="AG2086" s="1264"/>
      <c r="AH2086" s="1264"/>
      <c r="AI2086" s="1264"/>
      <c r="AJ2086" s="1264"/>
    </row>
    <row r="2087" spans="33:36" ht="30" customHeight="1">
      <c r="AG2087" s="1264"/>
      <c r="AH2087" s="1264"/>
      <c r="AI2087" s="1264"/>
      <c r="AJ2087" s="1264"/>
    </row>
    <row r="2088" spans="33:36" ht="30" customHeight="1">
      <c r="AG2088" s="1264"/>
      <c r="AH2088" s="1264"/>
      <c r="AI2088" s="1264"/>
      <c r="AJ2088" s="1264"/>
    </row>
    <row r="2089" spans="33:36" ht="30" customHeight="1">
      <c r="AG2089" s="1264"/>
      <c r="AH2089" s="1264"/>
      <c r="AI2089" s="1264"/>
      <c r="AJ2089" s="1264"/>
    </row>
    <row r="2090" spans="33:36" ht="30" customHeight="1">
      <c r="AG2090" s="1264"/>
      <c r="AH2090" s="1264"/>
      <c r="AI2090" s="1264"/>
      <c r="AJ2090" s="1264"/>
    </row>
    <row r="2091" spans="33:36" ht="30" customHeight="1">
      <c r="AG2091" s="1264"/>
      <c r="AH2091" s="1264"/>
      <c r="AI2091" s="1264"/>
      <c r="AJ2091" s="1264"/>
    </row>
    <row r="2092" spans="33:36" ht="30" customHeight="1">
      <c r="AG2092" s="1264"/>
      <c r="AH2092" s="1264"/>
      <c r="AI2092" s="1264"/>
      <c r="AJ2092" s="1264"/>
    </row>
    <row r="2093" spans="33:36" ht="30" customHeight="1">
      <c r="AG2093" s="1264"/>
      <c r="AH2093" s="1264"/>
      <c r="AI2093" s="1264"/>
      <c r="AJ2093" s="1264"/>
    </row>
    <row r="2094" spans="33:36" ht="30" customHeight="1">
      <c r="AG2094" s="1264"/>
      <c r="AH2094" s="1264"/>
      <c r="AI2094" s="1264"/>
      <c r="AJ2094" s="1264"/>
    </row>
    <row r="2095" spans="33:36" ht="30" customHeight="1">
      <c r="AG2095" s="1264"/>
      <c r="AH2095" s="1264"/>
      <c r="AI2095" s="1264"/>
      <c r="AJ2095" s="1264"/>
    </row>
    <row r="2096" spans="33:36" ht="30" customHeight="1">
      <c r="AG2096" s="1264"/>
      <c r="AH2096" s="1264"/>
      <c r="AI2096" s="1264"/>
      <c r="AJ2096" s="1264"/>
    </row>
    <row r="2097" spans="33:36" ht="30" customHeight="1">
      <c r="AG2097" s="1264"/>
      <c r="AH2097" s="1264"/>
      <c r="AI2097" s="1264"/>
      <c r="AJ2097" s="1264"/>
    </row>
    <row r="2098" spans="33:36" ht="30" customHeight="1">
      <c r="AG2098" s="1264"/>
      <c r="AH2098" s="1264"/>
      <c r="AI2098" s="1264"/>
      <c r="AJ2098" s="1264"/>
    </row>
    <row r="2099" spans="33:36" ht="30" customHeight="1">
      <c r="AG2099" s="1264"/>
      <c r="AH2099" s="1264"/>
      <c r="AI2099" s="1264"/>
      <c r="AJ2099" s="1264"/>
    </row>
    <row r="2100" spans="33:36" ht="30" customHeight="1">
      <c r="AG2100" s="1264"/>
      <c r="AH2100" s="1264"/>
      <c r="AI2100" s="1264"/>
      <c r="AJ2100" s="1264"/>
    </row>
    <row r="2101" spans="33:36" ht="30" customHeight="1">
      <c r="AG2101" s="1264"/>
      <c r="AH2101" s="1264"/>
      <c r="AI2101" s="1264"/>
      <c r="AJ2101" s="1264"/>
    </row>
    <row r="2102" spans="33:36" ht="30" customHeight="1">
      <c r="AG2102" s="1264"/>
      <c r="AH2102" s="1264"/>
      <c r="AI2102" s="1264"/>
      <c r="AJ2102" s="1264"/>
    </row>
    <row r="2103" spans="33:36" ht="30" customHeight="1">
      <c r="AG2103" s="1264"/>
      <c r="AH2103" s="1264"/>
      <c r="AI2103" s="1264"/>
      <c r="AJ2103" s="1264"/>
    </row>
    <row r="2104" spans="33:36" ht="30" customHeight="1">
      <c r="AG2104" s="1264"/>
      <c r="AH2104" s="1264"/>
      <c r="AI2104" s="1264"/>
      <c r="AJ2104" s="1264"/>
    </row>
    <row r="2105" spans="33:36" ht="30" customHeight="1">
      <c r="AG2105" s="1264"/>
      <c r="AH2105" s="1264"/>
      <c r="AI2105" s="1264"/>
      <c r="AJ2105" s="1264"/>
    </row>
    <row r="2106" spans="33:36" ht="30" customHeight="1">
      <c r="AG2106" s="1264"/>
      <c r="AH2106" s="1264"/>
      <c r="AI2106" s="1264"/>
      <c r="AJ2106" s="1264"/>
    </row>
    <row r="2107" spans="33:36" ht="30" customHeight="1">
      <c r="AG2107" s="1264"/>
      <c r="AH2107" s="1264"/>
      <c r="AI2107" s="1264"/>
      <c r="AJ2107" s="1264"/>
    </row>
    <row r="2108" spans="33:36" ht="30" customHeight="1">
      <c r="AG2108" s="1264"/>
      <c r="AH2108" s="1264"/>
      <c r="AI2108" s="1264"/>
      <c r="AJ2108" s="1264"/>
    </row>
    <row r="2109" spans="33:36" ht="30" customHeight="1">
      <c r="AG2109" s="1264"/>
      <c r="AH2109" s="1264"/>
      <c r="AI2109" s="1264"/>
      <c r="AJ2109" s="1264"/>
    </row>
    <row r="2110" spans="33:36" ht="30" customHeight="1">
      <c r="AG2110" s="1264"/>
      <c r="AH2110" s="1264"/>
      <c r="AI2110" s="1264"/>
      <c r="AJ2110" s="1264"/>
    </row>
    <row r="2111" spans="33:36" ht="30" customHeight="1">
      <c r="AG2111" s="1264"/>
      <c r="AH2111" s="1264"/>
      <c r="AI2111" s="1264"/>
      <c r="AJ2111" s="1264"/>
    </row>
    <row r="2112" spans="33:36" ht="30" customHeight="1">
      <c r="AG2112" s="1264"/>
      <c r="AH2112" s="1264"/>
      <c r="AI2112" s="1264"/>
      <c r="AJ2112" s="1264"/>
    </row>
    <row r="2113" spans="33:36" ht="30" customHeight="1">
      <c r="AG2113" s="1264"/>
      <c r="AH2113" s="1264"/>
      <c r="AI2113" s="1264"/>
      <c r="AJ2113" s="1264"/>
    </row>
    <row r="2114" spans="33:36" ht="30" customHeight="1">
      <c r="AG2114" s="1264"/>
      <c r="AH2114" s="1264"/>
      <c r="AI2114" s="1264"/>
      <c r="AJ2114" s="1264"/>
    </row>
    <row r="2115" spans="33:36" ht="30" customHeight="1">
      <c r="AG2115" s="1264"/>
      <c r="AH2115" s="1264"/>
      <c r="AI2115" s="1264"/>
      <c r="AJ2115" s="1264"/>
    </row>
    <row r="2116" spans="33:36" ht="30" customHeight="1">
      <c r="AG2116" s="1264"/>
      <c r="AH2116" s="1264"/>
      <c r="AI2116" s="1264"/>
      <c r="AJ2116" s="1264"/>
    </row>
    <row r="2117" spans="33:36" ht="30" customHeight="1">
      <c r="AG2117" s="1264"/>
      <c r="AH2117" s="1264"/>
      <c r="AI2117" s="1264"/>
      <c r="AJ2117" s="1264"/>
    </row>
    <row r="2118" spans="33:36" ht="30" customHeight="1">
      <c r="AG2118" s="1264"/>
      <c r="AH2118" s="1264"/>
      <c r="AI2118" s="1264"/>
      <c r="AJ2118" s="1264"/>
    </row>
    <row r="2119" spans="33:36" ht="30" customHeight="1">
      <c r="AG2119" s="1264"/>
      <c r="AH2119" s="1264"/>
      <c r="AI2119" s="1264"/>
      <c r="AJ2119" s="1264"/>
    </row>
    <row r="2120" spans="33:36" ht="30" customHeight="1">
      <c r="AG2120" s="1264"/>
      <c r="AH2120" s="1264"/>
      <c r="AI2120" s="1264"/>
      <c r="AJ2120" s="1264"/>
    </row>
    <row r="2121" spans="33:36" ht="30" customHeight="1">
      <c r="AG2121" s="1264"/>
      <c r="AH2121" s="1264"/>
      <c r="AI2121" s="1264"/>
      <c r="AJ2121" s="1264"/>
    </row>
    <row r="2122" spans="33:36" ht="30" customHeight="1">
      <c r="AG2122" s="1264"/>
      <c r="AH2122" s="1264"/>
      <c r="AI2122" s="1264"/>
      <c r="AJ2122" s="1264"/>
    </row>
    <row r="2123" spans="33:36" ht="30" customHeight="1">
      <c r="AG2123" s="1264"/>
      <c r="AH2123" s="1264"/>
      <c r="AI2123" s="1264"/>
      <c r="AJ2123" s="1264"/>
    </row>
    <row r="2124" spans="33:36" ht="30" customHeight="1">
      <c r="AG2124" s="1264"/>
      <c r="AH2124" s="1264"/>
      <c r="AI2124" s="1264"/>
      <c r="AJ2124" s="1264"/>
    </row>
    <row r="2125" spans="33:36" ht="30" customHeight="1">
      <c r="AG2125" s="1264"/>
      <c r="AH2125" s="1264"/>
      <c r="AI2125" s="1264"/>
      <c r="AJ2125" s="1264"/>
    </row>
    <row r="2126" spans="33:36" ht="30" customHeight="1">
      <c r="AG2126" s="1264"/>
      <c r="AH2126" s="1264"/>
      <c r="AI2126" s="1264"/>
      <c r="AJ2126" s="1264"/>
    </row>
    <row r="2127" spans="33:36" ht="30" customHeight="1">
      <c r="AG2127" s="1264"/>
      <c r="AH2127" s="1264"/>
      <c r="AI2127" s="1264"/>
      <c r="AJ2127" s="1264"/>
    </row>
    <row r="2128" spans="33:36" ht="30" customHeight="1">
      <c r="AG2128" s="1264"/>
      <c r="AH2128" s="1264"/>
      <c r="AI2128" s="1264"/>
      <c r="AJ2128" s="1264"/>
    </row>
    <row r="2129" spans="33:36" ht="30" customHeight="1">
      <c r="AG2129" s="1264"/>
      <c r="AH2129" s="1264"/>
      <c r="AI2129" s="1264"/>
      <c r="AJ2129" s="1264"/>
    </row>
    <row r="2130" spans="33:36" ht="30" customHeight="1">
      <c r="AG2130" s="1264"/>
      <c r="AH2130" s="1264"/>
      <c r="AI2130" s="1264"/>
      <c r="AJ2130" s="1264"/>
    </row>
    <row r="2131" spans="33:36" ht="30" customHeight="1">
      <c r="AG2131" s="1264"/>
      <c r="AH2131" s="1264"/>
      <c r="AI2131" s="1264"/>
      <c r="AJ2131" s="1264"/>
    </row>
    <row r="2132" spans="33:36" ht="30" customHeight="1">
      <c r="AG2132" s="1264"/>
      <c r="AH2132" s="1264"/>
      <c r="AI2132" s="1264"/>
      <c r="AJ2132" s="1264"/>
    </row>
    <row r="2133" spans="33:36" ht="30" customHeight="1">
      <c r="AG2133" s="1264"/>
      <c r="AH2133" s="1264"/>
      <c r="AI2133" s="1264"/>
      <c r="AJ2133" s="1264"/>
    </row>
    <row r="2134" spans="33:36" ht="30" customHeight="1">
      <c r="AG2134" s="1264"/>
      <c r="AH2134" s="1264"/>
      <c r="AI2134" s="1264"/>
      <c r="AJ2134" s="1264"/>
    </row>
    <row r="2135" spans="33:36" ht="30" customHeight="1">
      <c r="AG2135" s="1264"/>
      <c r="AH2135" s="1264"/>
      <c r="AI2135" s="1264"/>
      <c r="AJ2135" s="1264"/>
    </row>
    <row r="2136" spans="33:36" ht="30" customHeight="1">
      <c r="AG2136" s="1264"/>
      <c r="AH2136" s="1264"/>
      <c r="AI2136" s="1264"/>
      <c r="AJ2136" s="1264"/>
    </row>
    <row r="2137" spans="33:36" ht="30" customHeight="1">
      <c r="AG2137" s="1264"/>
      <c r="AH2137" s="1264"/>
      <c r="AI2137" s="1264"/>
      <c r="AJ2137" s="1264"/>
    </row>
    <row r="2138" spans="33:36" ht="30" customHeight="1">
      <c r="AG2138" s="1264"/>
      <c r="AH2138" s="1264"/>
      <c r="AI2138" s="1264"/>
      <c r="AJ2138" s="1264"/>
    </row>
    <row r="2139" spans="33:36" ht="30" customHeight="1">
      <c r="AG2139" s="1264"/>
      <c r="AH2139" s="1264"/>
      <c r="AI2139" s="1264"/>
      <c r="AJ2139" s="1264"/>
    </row>
    <row r="2140" spans="33:36" ht="30" customHeight="1">
      <c r="AG2140" s="1264"/>
      <c r="AH2140" s="1264"/>
      <c r="AI2140" s="1264"/>
      <c r="AJ2140" s="1264"/>
    </row>
    <row r="2141" spans="33:36" ht="30" customHeight="1">
      <c r="AG2141" s="1264"/>
      <c r="AH2141" s="1264"/>
      <c r="AI2141" s="1264"/>
      <c r="AJ2141" s="1264"/>
    </row>
    <row r="2142" spans="33:36" ht="30" customHeight="1">
      <c r="AG2142" s="1264"/>
      <c r="AH2142" s="1264"/>
      <c r="AI2142" s="1264"/>
      <c r="AJ2142" s="1264"/>
    </row>
    <row r="2143" spans="33:36" ht="30" customHeight="1">
      <c r="AG2143" s="1264"/>
      <c r="AH2143" s="1264"/>
      <c r="AI2143" s="1264"/>
      <c r="AJ2143" s="1264"/>
    </row>
    <row r="2144" spans="33:36" ht="30" customHeight="1">
      <c r="AG2144" s="1264"/>
      <c r="AH2144" s="1264"/>
      <c r="AI2144" s="1264"/>
      <c r="AJ2144" s="1264"/>
    </row>
    <row r="2145" spans="33:36" ht="30" customHeight="1">
      <c r="AG2145" s="1264"/>
      <c r="AH2145" s="1264"/>
      <c r="AI2145" s="1264"/>
      <c r="AJ2145" s="1264"/>
    </row>
    <row r="2146" spans="33:36" ht="30" customHeight="1">
      <c r="AG2146" s="1264"/>
      <c r="AH2146" s="1264"/>
      <c r="AI2146" s="1264"/>
      <c r="AJ2146" s="1264"/>
    </row>
    <row r="2147" spans="33:36" ht="30" customHeight="1">
      <c r="AG2147" s="1264"/>
      <c r="AH2147" s="1264"/>
      <c r="AI2147" s="1264"/>
      <c r="AJ2147" s="1264"/>
    </row>
    <row r="2148" spans="33:36" ht="30" customHeight="1">
      <c r="AG2148" s="1264"/>
      <c r="AH2148" s="1264"/>
      <c r="AI2148" s="1264"/>
      <c r="AJ2148" s="1264"/>
    </row>
    <row r="2149" spans="33:36" ht="30" customHeight="1">
      <c r="AG2149" s="1264"/>
      <c r="AH2149" s="1264"/>
      <c r="AI2149" s="1264"/>
      <c r="AJ2149" s="1264"/>
    </row>
    <row r="2150" spans="33:36" ht="30" customHeight="1">
      <c r="AG2150" s="1264"/>
      <c r="AH2150" s="1264"/>
      <c r="AI2150" s="1264"/>
      <c r="AJ2150" s="1264"/>
    </row>
    <row r="2151" spans="33:36" ht="30" customHeight="1">
      <c r="AG2151" s="1264"/>
      <c r="AH2151" s="1264"/>
      <c r="AI2151" s="1264"/>
      <c r="AJ2151" s="1264"/>
    </row>
    <row r="2152" spans="33:36" ht="30" customHeight="1">
      <c r="AG2152" s="1264"/>
      <c r="AH2152" s="1264"/>
      <c r="AI2152" s="1264"/>
      <c r="AJ2152" s="1264"/>
    </row>
    <row r="2153" spans="33:36" ht="30" customHeight="1">
      <c r="AG2153" s="1264"/>
      <c r="AH2153" s="1264"/>
      <c r="AI2153" s="1264"/>
      <c r="AJ2153" s="1264"/>
    </row>
    <row r="2154" spans="33:36" ht="30" customHeight="1">
      <c r="AG2154" s="1264"/>
      <c r="AH2154" s="1264"/>
      <c r="AI2154" s="1264"/>
      <c r="AJ2154" s="1264"/>
    </row>
    <row r="2155" spans="33:36" ht="30" customHeight="1">
      <c r="AG2155" s="1264"/>
      <c r="AH2155" s="1264"/>
      <c r="AI2155" s="1264"/>
      <c r="AJ2155" s="1264"/>
    </row>
    <row r="2156" spans="33:36" ht="30" customHeight="1">
      <c r="AG2156" s="1264"/>
      <c r="AH2156" s="1264"/>
      <c r="AI2156" s="1264"/>
      <c r="AJ2156" s="1264"/>
    </row>
    <row r="2157" spans="33:36" ht="30" customHeight="1">
      <c r="AG2157" s="1264"/>
      <c r="AH2157" s="1264"/>
      <c r="AI2157" s="1264"/>
      <c r="AJ2157" s="1264"/>
    </row>
    <row r="2158" spans="33:36" ht="30" customHeight="1">
      <c r="AG2158" s="1264"/>
      <c r="AH2158" s="1264"/>
      <c r="AI2158" s="1264"/>
      <c r="AJ2158" s="1264"/>
    </row>
    <row r="2159" spans="33:36" ht="30" customHeight="1">
      <c r="AG2159" s="1264"/>
      <c r="AH2159" s="1264"/>
      <c r="AI2159" s="1264"/>
      <c r="AJ2159" s="1264"/>
    </row>
    <row r="2160" spans="33:36" ht="30" customHeight="1">
      <c r="AG2160" s="1264"/>
      <c r="AH2160" s="1264"/>
      <c r="AI2160" s="1264"/>
      <c r="AJ2160" s="1264"/>
    </row>
    <row r="2161" spans="33:36" ht="30" customHeight="1">
      <c r="AG2161" s="1264"/>
      <c r="AH2161" s="1264"/>
      <c r="AI2161" s="1264"/>
      <c r="AJ2161" s="1264"/>
    </row>
    <row r="2162" spans="33:36" ht="30" customHeight="1">
      <c r="AG2162" s="1264"/>
      <c r="AH2162" s="1264"/>
      <c r="AI2162" s="1264"/>
      <c r="AJ2162" s="1264"/>
    </row>
    <row r="2163" spans="33:36" ht="30" customHeight="1">
      <c r="AG2163" s="1264"/>
      <c r="AH2163" s="1264"/>
      <c r="AI2163" s="1264"/>
      <c r="AJ2163" s="1264"/>
    </row>
    <row r="2164" spans="33:36" ht="30" customHeight="1">
      <c r="AG2164" s="1264"/>
      <c r="AH2164" s="1264"/>
      <c r="AI2164" s="1264"/>
      <c r="AJ2164" s="1264"/>
    </row>
    <row r="2165" spans="33:36" ht="30" customHeight="1">
      <c r="AG2165" s="1264"/>
      <c r="AH2165" s="1264"/>
      <c r="AI2165" s="1264"/>
      <c r="AJ2165" s="1264"/>
    </row>
    <row r="2166" spans="33:36" ht="30" customHeight="1">
      <c r="AG2166" s="1264"/>
      <c r="AH2166" s="1264"/>
      <c r="AI2166" s="1264"/>
      <c r="AJ2166" s="1264"/>
    </row>
    <row r="2167" spans="33:36" ht="30" customHeight="1">
      <c r="AG2167" s="1264"/>
      <c r="AH2167" s="1264"/>
      <c r="AI2167" s="1264"/>
      <c r="AJ2167" s="1264"/>
    </row>
    <row r="2168" spans="33:36" ht="30" customHeight="1">
      <c r="AG2168" s="1264"/>
      <c r="AH2168" s="1264"/>
      <c r="AI2168" s="1264"/>
      <c r="AJ2168" s="1264"/>
    </row>
    <row r="2169" spans="33:36" ht="30" customHeight="1">
      <c r="AG2169" s="1264"/>
      <c r="AH2169" s="1264"/>
      <c r="AI2169" s="1264"/>
      <c r="AJ2169" s="1264"/>
    </row>
    <row r="2170" spans="33:36" ht="30" customHeight="1">
      <c r="AG2170" s="1264"/>
      <c r="AH2170" s="1264"/>
      <c r="AI2170" s="1264"/>
      <c r="AJ2170" s="1264"/>
    </row>
    <row r="2171" spans="33:36" ht="30" customHeight="1">
      <c r="AG2171" s="1264"/>
      <c r="AH2171" s="1264"/>
      <c r="AI2171" s="1264"/>
      <c r="AJ2171" s="1264"/>
    </row>
    <row r="2172" spans="33:36" ht="30" customHeight="1">
      <c r="AG2172" s="1264"/>
      <c r="AH2172" s="1264"/>
      <c r="AI2172" s="1264"/>
      <c r="AJ2172" s="1264"/>
    </row>
    <row r="2173" spans="33:36" ht="30" customHeight="1">
      <c r="AG2173" s="1264"/>
      <c r="AH2173" s="1264"/>
      <c r="AI2173" s="1264"/>
      <c r="AJ2173" s="1264"/>
    </row>
    <row r="2174" spans="33:36" ht="30" customHeight="1">
      <c r="AG2174" s="1264"/>
      <c r="AH2174" s="1264"/>
      <c r="AI2174" s="1264"/>
      <c r="AJ2174" s="1264"/>
    </row>
    <row r="2175" spans="33:36" ht="30" customHeight="1">
      <c r="AG2175" s="1264"/>
      <c r="AH2175" s="1264"/>
      <c r="AI2175" s="1264"/>
      <c r="AJ2175" s="1264"/>
    </row>
    <row r="2176" spans="33:36" ht="30" customHeight="1">
      <c r="AG2176" s="1264"/>
      <c r="AH2176" s="1264"/>
      <c r="AI2176" s="1264"/>
      <c r="AJ2176" s="1264"/>
    </row>
    <row r="2177" spans="33:36" ht="30" customHeight="1">
      <c r="AG2177" s="1264"/>
      <c r="AH2177" s="1264"/>
      <c r="AI2177" s="1264"/>
      <c r="AJ2177" s="1264"/>
    </row>
    <row r="2178" spans="33:36" ht="30" customHeight="1">
      <c r="AG2178" s="1264"/>
      <c r="AH2178" s="1264"/>
      <c r="AI2178" s="1264"/>
      <c r="AJ2178" s="1264"/>
    </row>
    <row r="2179" spans="33:36" ht="30" customHeight="1">
      <c r="AG2179" s="1264"/>
      <c r="AH2179" s="1264"/>
      <c r="AI2179" s="1264"/>
      <c r="AJ2179" s="1264"/>
    </row>
    <row r="2180" spans="33:36" ht="30" customHeight="1">
      <c r="AG2180" s="1264"/>
      <c r="AH2180" s="1264"/>
      <c r="AI2180" s="1264"/>
      <c r="AJ2180" s="1264"/>
    </row>
    <row r="2181" spans="33:36" ht="30" customHeight="1">
      <c r="AG2181" s="1264"/>
      <c r="AH2181" s="1264"/>
      <c r="AI2181" s="1264"/>
      <c r="AJ2181" s="1264"/>
    </row>
    <row r="2182" spans="33:36" ht="30" customHeight="1">
      <c r="AG2182" s="1264"/>
      <c r="AH2182" s="1264"/>
      <c r="AI2182" s="1264"/>
      <c r="AJ2182" s="1264"/>
    </row>
    <row r="2183" spans="33:36" ht="30" customHeight="1">
      <c r="AG2183" s="1264"/>
      <c r="AH2183" s="1264"/>
      <c r="AI2183" s="1264"/>
      <c r="AJ2183" s="1264"/>
    </row>
    <row r="2184" spans="33:36" ht="30" customHeight="1">
      <c r="AG2184" s="1264"/>
      <c r="AH2184" s="1264"/>
      <c r="AI2184" s="1264"/>
      <c r="AJ2184" s="1264"/>
    </row>
    <row r="2185" spans="33:36" ht="30" customHeight="1">
      <c r="AG2185" s="1264"/>
      <c r="AH2185" s="1264"/>
      <c r="AI2185" s="1264"/>
      <c r="AJ2185" s="1264"/>
    </row>
    <row r="2186" spans="33:36" ht="30" customHeight="1">
      <c r="AG2186" s="1264"/>
      <c r="AH2186" s="1264"/>
      <c r="AI2186" s="1264"/>
      <c r="AJ2186" s="1264"/>
    </row>
    <row r="2187" spans="33:36" ht="30" customHeight="1">
      <c r="AG2187" s="1264"/>
      <c r="AH2187" s="1264"/>
      <c r="AI2187" s="1264"/>
      <c r="AJ2187" s="1264"/>
    </row>
    <row r="2188" spans="33:36" ht="30" customHeight="1">
      <c r="AG2188" s="1264"/>
      <c r="AH2188" s="1264"/>
      <c r="AI2188" s="1264"/>
      <c r="AJ2188" s="1264"/>
    </row>
    <row r="2189" spans="33:36" ht="30" customHeight="1">
      <c r="AG2189" s="1264"/>
      <c r="AH2189" s="1264"/>
      <c r="AI2189" s="1264"/>
      <c r="AJ2189" s="1264"/>
    </row>
    <row r="2190" spans="33:36" ht="30" customHeight="1">
      <c r="AG2190" s="1264"/>
      <c r="AH2190" s="1264"/>
      <c r="AI2190" s="1264"/>
      <c r="AJ2190" s="1264"/>
    </row>
    <row r="2191" spans="33:36" ht="30" customHeight="1">
      <c r="AG2191" s="1264"/>
      <c r="AH2191" s="1264"/>
      <c r="AI2191" s="1264"/>
      <c r="AJ2191" s="1264"/>
    </row>
    <row r="2192" spans="33:36" ht="30" customHeight="1">
      <c r="AG2192" s="1264"/>
      <c r="AH2192" s="1264"/>
      <c r="AI2192" s="1264"/>
      <c r="AJ2192" s="1264"/>
    </row>
    <row r="2193" spans="33:36" ht="30" customHeight="1">
      <c r="AG2193" s="1264"/>
      <c r="AH2193" s="1264"/>
      <c r="AI2193" s="1264"/>
      <c r="AJ2193" s="1264"/>
    </row>
    <row r="2194" spans="33:36" ht="30" customHeight="1">
      <c r="AG2194" s="1264"/>
      <c r="AH2194" s="1264"/>
      <c r="AI2194" s="1264"/>
      <c r="AJ2194" s="1264"/>
    </row>
    <row r="2195" spans="33:36" ht="30" customHeight="1">
      <c r="AG2195" s="1264"/>
      <c r="AH2195" s="1264"/>
      <c r="AI2195" s="1264"/>
      <c r="AJ2195" s="1264"/>
    </row>
    <row r="2196" spans="33:36" ht="30" customHeight="1">
      <c r="AG2196" s="1264"/>
      <c r="AH2196" s="1264"/>
      <c r="AI2196" s="1264"/>
      <c r="AJ2196" s="1264"/>
    </row>
    <row r="2197" spans="33:36" ht="30" customHeight="1">
      <c r="AG2197" s="1264"/>
      <c r="AH2197" s="1264"/>
      <c r="AI2197" s="1264"/>
      <c r="AJ2197" s="1264"/>
    </row>
    <row r="2198" spans="33:36" ht="30" customHeight="1">
      <c r="AG2198" s="1264"/>
      <c r="AH2198" s="1264"/>
      <c r="AI2198" s="1264"/>
      <c r="AJ2198" s="1264"/>
    </row>
    <row r="2199" spans="33:36" ht="30" customHeight="1">
      <c r="AG2199" s="1264"/>
      <c r="AH2199" s="1264"/>
      <c r="AI2199" s="1264"/>
      <c r="AJ2199" s="1264"/>
    </row>
    <row r="2200" spans="33:36" ht="30" customHeight="1">
      <c r="AG2200" s="1264"/>
      <c r="AH2200" s="1264"/>
      <c r="AI2200" s="1264"/>
      <c r="AJ2200" s="1264"/>
    </row>
    <row r="2201" spans="33:36" ht="30" customHeight="1">
      <c r="AG2201" s="1264"/>
      <c r="AH2201" s="1264"/>
      <c r="AI2201" s="1264"/>
      <c r="AJ2201" s="1264"/>
    </row>
    <row r="2202" spans="33:36" ht="30" customHeight="1">
      <c r="AG2202" s="1264"/>
      <c r="AH2202" s="1264"/>
      <c r="AI2202" s="1264"/>
      <c r="AJ2202" s="1264"/>
    </row>
    <row r="2203" spans="33:36" ht="30" customHeight="1">
      <c r="AG2203" s="1264"/>
      <c r="AH2203" s="1264"/>
      <c r="AI2203" s="1264"/>
      <c r="AJ2203" s="1264"/>
    </row>
    <row r="2204" spans="33:36" ht="30" customHeight="1">
      <c r="AG2204" s="1264"/>
      <c r="AH2204" s="1264"/>
      <c r="AI2204" s="1264"/>
      <c r="AJ2204" s="1264"/>
    </row>
    <row r="2205" spans="33:36" ht="30" customHeight="1">
      <c r="AG2205" s="1264"/>
      <c r="AH2205" s="1264"/>
      <c r="AI2205" s="1264"/>
      <c r="AJ2205" s="1264"/>
    </row>
    <row r="2206" spans="33:36" ht="30" customHeight="1">
      <c r="AG2206" s="1264"/>
      <c r="AH2206" s="1264"/>
      <c r="AI2206" s="1264"/>
      <c r="AJ2206" s="1264"/>
    </row>
    <row r="2207" spans="33:36" ht="30" customHeight="1">
      <c r="AG2207" s="1264"/>
      <c r="AH2207" s="1264"/>
      <c r="AI2207" s="1264"/>
      <c r="AJ2207" s="1264"/>
    </row>
    <row r="2208" spans="33:36" ht="30" customHeight="1">
      <c r="AG2208" s="1264"/>
      <c r="AH2208" s="1264"/>
      <c r="AI2208" s="1264"/>
      <c r="AJ2208" s="1264"/>
    </row>
    <row r="2209" spans="33:36" ht="30" customHeight="1">
      <c r="AG2209" s="1264"/>
      <c r="AH2209" s="1264"/>
      <c r="AI2209" s="1264"/>
      <c r="AJ2209" s="1264"/>
    </row>
    <row r="2210" spans="33:36" ht="30" customHeight="1">
      <c r="AG2210" s="1264"/>
      <c r="AH2210" s="1264"/>
      <c r="AI2210" s="1264"/>
      <c r="AJ2210" s="1264"/>
    </row>
    <row r="2211" spans="33:36" ht="30" customHeight="1">
      <c r="AG2211" s="1264"/>
      <c r="AH2211" s="1264"/>
      <c r="AI2211" s="1264"/>
      <c r="AJ2211" s="1264"/>
    </row>
    <row r="2212" spans="33:36" ht="30" customHeight="1">
      <c r="AG2212" s="1264"/>
      <c r="AH2212" s="1264"/>
      <c r="AI2212" s="1264"/>
      <c r="AJ2212" s="1264"/>
    </row>
    <row r="2213" spans="33:36" ht="30" customHeight="1">
      <c r="AG2213" s="1264"/>
      <c r="AH2213" s="1264"/>
      <c r="AI2213" s="1264"/>
      <c r="AJ2213" s="1264"/>
    </row>
    <row r="2214" spans="33:36" ht="30" customHeight="1">
      <c r="AG2214" s="1264"/>
      <c r="AH2214" s="1264"/>
      <c r="AI2214" s="1264"/>
      <c r="AJ2214" s="1264"/>
    </row>
    <row r="2215" spans="33:36" ht="30" customHeight="1">
      <c r="AG2215" s="1264"/>
      <c r="AH2215" s="1264"/>
      <c r="AI2215" s="1264"/>
      <c r="AJ2215" s="1264"/>
    </row>
    <row r="2216" spans="33:36" ht="30" customHeight="1">
      <c r="AG2216" s="1264"/>
      <c r="AH2216" s="1264"/>
      <c r="AI2216" s="1264"/>
      <c r="AJ2216" s="1264"/>
    </row>
    <row r="2217" spans="33:36" ht="30" customHeight="1">
      <c r="AG2217" s="1264"/>
      <c r="AH2217" s="1264"/>
      <c r="AI2217" s="1264"/>
      <c r="AJ2217" s="1264"/>
    </row>
    <row r="2218" spans="33:36" ht="30" customHeight="1">
      <c r="AG2218" s="1264"/>
      <c r="AH2218" s="1264"/>
      <c r="AI2218" s="1264"/>
      <c r="AJ2218" s="1264"/>
    </row>
    <row r="2219" spans="33:36" ht="30" customHeight="1">
      <c r="AG2219" s="1264"/>
      <c r="AH2219" s="1264"/>
      <c r="AI2219" s="1264"/>
      <c r="AJ2219" s="1264"/>
    </row>
    <row r="2220" spans="33:36" ht="30" customHeight="1">
      <c r="AG2220" s="1264"/>
      <c r="AH2220" s="1264"/>
      <c r="AI2220" s="1264"/>
      <c r="AJ2220" s="1264"/>
    </row>
    <row r="2221" spans="33:36" ht="30" customHeight="1">
      <c r="AG2221" s="1264"/>
      <c r="AH2221" s="1264"/>
      <c r="AI2221" s="1264"/>
      <c r="AJ2221" s="1264"/>
    </row>
    <row r="2222" spans="33:36" ht="30" customHeight="1">
      <c r="AG2222" s="1264"/>
      <c r="AH2222" s="1264"/>
      <c r="AI2222" s="1264"/>
      <c r="AJ2222" s="1264"/>
    </row>
    <row r="2223" spans="33:36" ht="30" customHeight="1">
      <c r="AG2223" s="1264"/>
      <c r="AH2223" s="1264"/>
      <c r="AI2223" s="1264"/>
      <c r="AJ2223" s="1264"/>
    </row>
    <row r="2224" spans="33:36" ht="30" customHeight="1">
      <c r="AG2224" s="1264"/>
      <c r="AH2224" s="1264"/>
      <c r="AI2224" s="1264"/>
      <c r="AJ2224" s="1264"/>
    </row>
    <row r="2225" spans="33:36" ht="30" customHeight="1">
      <c r="AG2225" s="1264"/>
      <c r="AH2225" s="1264"/>
      <c r="AI2225" s="1264"/>
      <c r="AJ2225" s="1264"/>
    </row>
    <row r="2226" spans="33:36" ht="30" customHeight="1">
      <c r="AG2226" s="1264"/>
      <c r="AH2226" s="1264"/>
      <c r="AI2226" s="1264"/>
      <c r="AJ2226" s="1264"/>
    </row>
    <row r="2227" spans="33:36" ht="30" customHeight="1">
      <c r="AG2227" s="1264"/>
      <c r="AH2227" s="1264"/>
      <c r="AI2227" s="1264"/>
      <c r="AJ2227" s="1264"/>
    </row>
    <row r="2228" spans="33:36" ht="30" customHeight="1">
      <c r="AG2228" s="1264"/>
      <c r="AH2228" s="1264"/>
      <c r="AI2228" s="1264"/>
      <c r="AJ2228" s="1264"/>
    </row>
    <row r="2229" spans="33:36" ht="30" customHeight="1">
      <c r="AG2229" s="1264"/>
      <c r="AH2229" s="1264"/>
      <c r="AI2229" s="1264"/>
      <c r="AJ2229" s="1264"/>
    </row>
    <row r="2230" spans="33:36" ht="30" customHeight="1">
      <c r="AG2230" s="1264"/>
      <c r="AH2230" s="1264"/>
      <c r="AI2230" s="1264"/>
      <c r="AJ2230" s="1264"/>
    </row>
    <row r="2231" spans="33:36" ht="30" customHeight="1">
      <c r="AG2231" s="1264"/>
      <c r="AH2231" s="1264"/>
      <c r="AI2231" s="1264"/>
      <c r="AJ2231" s="1264"/>
    </row>
    <row r="2232" spans="33:36" ht="30" customHeight="1">
      <c r="AG2232" s="1264"/>
      <c r="AH2232" s="1264"/>
      <c r="AI2232" s="1264"/>
      <c r="AJ2232" s="1264"/>
    </row>
    <row r="2233" spans="33:36" ht="30" customHeight="1">
      <c r="AG2233" s="1264"/>
      <c r="AH2233" s="1264"/>
      <c r="AI2233" s="1264"/>
      <c r="AJ2233" s="1264"/>
    </row>
    <row r="2234" spans="33:36" ht="30" customHeight="1">
      <c r="AG2234" s="1264"/>
      <c r="AH2234" s="1264"/>
      <c r="AI2234" s="1264"/>
      <c r="AJ2234" s="1264"/>
    </row>
    <row r="2235" spans="33:36" ht="30" customHeight="1">
      <c r="AG2235" s="1264"/>
      <c r="AH2235" s="1264"/>
      <c r="AI2235" s="1264"/>
      <c r="AJ2235" s="1264"/>
    </row>
    <row r="2236" spans="33:36" ht="30" customHeight="1">
      <c r="AG2236" s="1264"/>
      <c r="AH2236" s="1264"/>
      <c r="AI2236" s="1264"/>
      <c r="AJ2236" s="1264"/>
    </row>
    <row r="2237" spans="33:36" ht="30" customHeight="1">
      <c r="AG2237" s="1264"/>
      <c r="AH2237" s="1264"/>
      <c r="AI2237" s="1264"/>
      <c r="AJ2237" s="1264"/>
    </row>
    <row r="2238" spans="33:36" ht="30" customHeight="1">
      <c r="AG2238" s="1264"/>
      <c r="AH2238" s="1264"/>
      <c r="AI2238" s="1264"/>
      <c r="AJ2238" s="1264"/>
    </row>
    <row r="2239" spans="33:36" ht="30" customHeight="1">
      <c r="AG2239" s="1264"/>
      <c r="AH2239" s="1264"/>
      <c r="AI2239" s="1264"/>
      <c r="AJ2239" s="1264"/>
    </row>
    <row r="2240" spans="33:36" ht="30" customHeight="1">
      <c r="AG2240" s="1264"/>
      <c r="AH2240" s="1264"/>
      <c r="AI2240" s="1264"/>
      <c r="AJ2240" s="1264"/>
    </row>
    <row r="2241" spans="33:36" ht="30" customHeight="1">
      <c r="AG2241" s="1264"/>
      <c r="AH2241" s="1264"/>
      <c r="AI2241" s="1264"/>
      <c r="AJ2241" s="1264"/>
    </row>
    <row r="2242" spans="33:36" ht="30" customHeight="1">
      <c r="AG2242" s="1264"/>
      <c r="AH2242" s="1264"/>
      <c r="AI2242" s="1264"/>
      <c r="AJ2242" s="1264"/>
    </row>
    <row r="2243" spans="33:36" ht="30" customHeight="1">
      <c r="AG2243" s="1264"/>
      <c r="AH2243" s="1264"/>
      <c r="AI2243" s="1264"/>
      <c r="AJ2243" s="1264"/>
    </row>
    <row r="2244" spans="33:36" ht="30" customHeight="1">
      <c r="AG2244" s="1264"/>
      <c r="AH2244" s="1264"/>
      <c r="AI2244" s="1264"/>
      <c r="AJ2244" s="1264"/>
    </row>
    <row r="2245" spans="33:36" ht="30" customHeight="1">
      <c r="AG2245" s="1264"/>
      <c r="AH2245" s="1264"/>
      <c r="AI2245" s="1264"/>
      <c r="AJ2245" s="1264"/>
    </row>
    <row r="2246" spans="33:36" ht="30" customHeight="1">
      <c r="AG2246" s="1264"/>
      <c r="AH2246" s="1264"/>
      <c r="AI2246" s="1264"/>
      <c r="AJ2246" s="1264"/>
    </row>
    <row r="2247" spans="33:36" ht="30" customHeight="1">
      <c r="AG2247" s="1264"/>
      <c r="AH2247" s="1264"/>
      <c r="AI2247" s="1264"/>
      <c r="AJ2247" s="1264"/>
    </row>
    <row r="2248" spans="33:36" ht="30" customHeight="1">
      <c r="AG2248" s="1264"/>
      <c r="AH2248" s="1264"/>
      <c r="AI2248" s="1264"/>
      <c r="AJ2248" s="1264"/>
    </row>
    <row r="2249" spans="33:36" ht="30" customHeight="1">
      <c r="AG2249" s="1264"/>
      <c r="AH2249" s="1264"/>
      <c r="AI2249" s="1264"/>
      <c r="AJ2249" s="1264"/>
    </row>
    <row r="2250" spans="33:36" ht="30" customHeight="1">
      <c r="AG2250" s="1264"/>
      <c r="AH2250" s="1264"/>
      <c r="AI2250" s="1264"/>
      <c r="AJ2250" s="1264"/>
    </row>
    <row r="2251" spans="33:36" ht="30" customHeight="1">
      <c r="AG2251" s="1264"/>
      <c r="AH2251" s="1264"/>
      <c r="AI2251" s="1264"/>
      <c r="AJ2251" s="1264"/>
    </row>
    <row r="2252" spans="33:36" ht="30" customHeight="1">
      <c r="AG2252" s="1264"/>
      <c r="AH2252" s="1264"/>
      <c r="AI2252" s="1264"/>
      <c r="AJ2252" s="1264"/>
    </row>
    <row r="2253" spans="33:36" ht="30" customHeight="1">
      <c r="AG2253" s="1264"/>
      <c r="AH2253" s="1264"/>
      <c r="AI2253" s="1264"/>
      <c r="AJ2253" s="1264"/>
    </row>
    <row r="2254" spans="33:36" ht="30" customHeight="1">
      <c r="AG2254" s="1264"/>
      <c r="AH2254" s="1264"/>
      <c r="AI2254" s="1264"/>
      <c r="AJ2254" s="1264"/>
    </row>
    <row r="2255" spans="33:36" ht="30" customHeight="1">
      <c r="AG2255" s="1264"/>
      <c r="AH2255" s="1264"/>
      <c r="AI2255" s="1264"/>
      <c r="AJ2255" s="1264"/>
    </row>
    <row r="2256" spans="33:36" ht="30" customHeight="1">
      <c r="AG2256" s="1264"/>
      <c r="AH2256" s="1264"/>
      <c r="AI2256" s="1264"/>
      <c r="AJ2256" s="1264"/>
    </row>
    <row r="2257" spans="33:36" ht="30" customHeight="1">
      <c r="AG2257" s="1264"/>
      <c r="AH2257" s="1264"/>
      <c r="AI2257" s="1264"/>
      <c r="AJ2257" s="1264"/>
    </row>
    <row r="2258" spans="33:36" ht="30" customHeight="1">
      <c r="AG2258" s="1264"/>
      <c r="AH2258" s="1264"/>
      <c r="AI2258" s="1264"/>
      <c r="AJ2258" s="1264"/>
    </row>
    <row r="2259" spans="33:36" ht="30" customHeight="1">
      <c r="AG2259" s="1264"/>
      <c r="AH2259" s="1264"/>
      <c r="AI2259" s="1264"/>
      <c r="AJ2259" s="1264"/>
    </row>
    <row r="2260" spans="33:36" ht="30" customHeight="1">
      <c r="AG2260" s="1264"/>
      <c r="AH2260" s="1264"/>
      <c r="AI2260" s="1264"/>
      <c r="AJ2260" s="1264"/>
    </row>
    <row r="2261" spans="33:36" ht="30" customHeight="1">
      <c r="AG2261" s="1264"/>
      <c r="AH2261" s="1264"/>
      <c r="AI2261" s="1264"/>
      <c r="AJ2261" s="1264"/>
    </row>
    <row r="2262" spans="33:36" ht="30" customHeight="1">
      <c r="AG2262" s="1264"/>
      <c r="AH2262" s="1264"/>
      <c r="AI2262" s="1264"/>
      <c r="AJ2262" s="1264"/>
    </row>
    <row r="2263" spans="33:36" ht="30" customHeight="1">
      <c r="AG2263" s="1264"/>
      <c r="AH2263" s="1264"/>
      <c r="AI2263" s="1264"/>
      <c r="AJ2263" s="1264"/>
    </row>
    <row r="2264" spans="33:36" ht="30" customHeight="1">
      <c r="AG2264" s="1264"/>
      <c r="AH2264" s="1264"/>
      <c r="AI2264" s="1264"/>
      <c r="AJ2264" s="1264"/>
    </row>
    <row r="2265" spans="33:36" ht="30" customHeight="1">
      <c r="AG2265" s="1264"/>
      <c r="AH2265" s="1264"/>
      <c r="AI2265" s="1264"/>
      <c r="AJ2265" s="1264"/>
    </row>
    <row r="2266" spans="33:36" ht="30" customHeight="1">
      <c r="AG2266" s="1264"/>
      <c r="AH2266" s="1264"/>
      <c r="AI2266" s="1264"/>
      <c r="AJ2266" s="1264"/>
    </row>
    <row r="2267" spans="33:36" ht="30" customHeight="1">
      <c r="AG2267" s="1264"/>
      <c r="AH2267" s="1264"/>
      <c r="AI2267" s="1264"/>
      <c r="AJ2267" s="1264"/>
    </row>
    <row r="2268" spans="33:36" ht="30" customHeight="1">
      <c r="AG2268" s="1264"/>
      <c r="AH2268" s="1264"/>
      <c r="AI2268" s="1264"/>
      <c r="AJ2268" s="1264"/>
    </row>
    <row r="2269" spans="33:36" ht="30" customHeight="1">
      <c r="AG2269" s="1264"/>
      <c r="AH2269" s="1264"/>
      <c r="AI2269" s="1264"/>
      <c r="AJ2269" s="1264"/>
    </row>
    <row r="2270" spans="33:36" ht="30" customHeight="1">
      <c r="AG2270" s="1264"/>
      <c r="AH2270" s="1264"/>
      <c r="AI2270" s="1264"/>
      <c r="AJ2270" s="1264"/>
    </row>
    <row r="2271" spans="33:36" ht="30" customHeight="1">
      <c r="AG2271" s="1264"/>
      <c r="AH2271" s="1264"/>
      <c r="AI2271" s="1264"/>
      <c r="AJ2271" s="1264"/>
    </row>
    <row r="2272" spans="33:36" ht="30" customHeight="1">
      <c r="AG2272" s="1264"/>
      <c r="AH2272" s="1264"/>
      <c r="AI2272" s="1264"/>
      <c r="AJ2272" s="1264"/>
    </row>
    <row r="2273" spans="33:36" ht="30" customHeight="1">
      <c r="AG2273" s="1264"/>
      <c r="AH2273" s="1264"/>
      <c r="AI2273" s="1264"/>
      <c r="AJ2273" s="1264"/>
    </row>
    <row r="2274" spans="33:36" ht="30" customHeight="1">
      <c r="AG2274" s="1264"/>
      <c r="AH2274" s="1264"/>
      <c r="AI2274" s="1264"/>
      <c r="AJ2274" s="1264"/>
    </row>
    <row r="2275" spans="33:36" ht="30" customHeight="1">
      <c r="AG2275" s="1264"/>
      <c r="AH2275" s="1264"/>
      <c r="AI2275" s="1264"/>
      <c r="AJ2275" s="1264"/>
    </row>
    <row r="2276" spans="33:36" ht="30" customHeight="1">
      <c r="AG2276" s="1264"/>
      <c r="AH2276" s="1264"/>
      <c r="AI2276" s="1264"/>
      <c r="AJ2276" s="1264"/>
    </row>
    <row r="2277" spans="33:36" ht="30" customHeight="1">
      <c r="AG2277" s="1264"/>
      <c r="AH2277" s="1264"/>
      <c r="AI2277" s="1264"/>
      <c r="AJ2277" s="1264"/>
    </row>
    <row r="2278" spans="33:36" ht="30" customHeight="1">
      <c r="AG2278" s="1264"/>
      <c r="AH2278" s="1264"/>
      <c r="AI2278" s="1264"/>
      <c r="AJ2278" s="1264"/>
    </row>
    <row r="2279" spans="33:36" ht="30" customHeight="1">
      <c r="AG2279" s="1264"/>
      <c r="AH2279" s="1264"/>
      <c r="AI2279" s="1264"/>
      <c r="AJ2279" s="1264"/>
    </row>
    <row r="2280" spans="33:36" ht="30" customHeight="1">
      <c r="AG2280" s="1264"/>
      <c r="AH2280" s="1264"/>
      <c r="AI2280" s="1264"/>
      <c r="AJ2280" s="1264"/>
    </row>
    <row r="2281" spans="33:36" ht="30" customHeight="1">
      <c r="AG2281" s="1264"/>
      <c r="AH2281" s="1264"/>
      <c r="AI2281" s="1264"/>
      <c r="AJ2281" s="1264"/>
    </row>
    <row r="2282" spans="33:36" ht="30" customHeight="1">
      <c r="AG2282" s="1264"/>
      <c r="AH2282" s="1264"/>
      <c r="AI2282" s="1264"/>
      <c r="AJ2282" s="1264"/>
    </row>
    <row r="2283" spans="33:36" ht="30" customHeight="1">
      <c r="AG2283" s="1264"/>
      <c r="AH2283" s="1264"/>
      <c r="AI2283" s="1264"/>
      <c r="AJ2283" s="1264"/>
    </row>
    <row r="2284" spans="33:36" ht="30" customHeight="1">
      <c r="AG2284" s="1264"/>
      <c r="AH2284" s="1264"/>
      <c r="AI2284" s="1264"/>
      <c r="AJ2284" s="1264"/>
    </row>
    <row r="2285" spans="33:36" ht="30" customHeight="1">
      <c r="AG2285" s="1264"/>
      <c r="AH2285" s="1264"/>
      <c r="AI2285" s="1264"/>
      <c r="AJ2285" s="1264"/>
    </row>
    <row r="2286" spans="33:36" ht="30" customHeight="1">
      <c r="AG2286" s="1264"/>
      <c r="AH2286" s="1264"/>
      <c r="AI2286" s="1264"/>
      <c r="AJ2286" s="1264"/>
    </row>
    <row r="2287" spans="33:36" ht="30" customHeight="1">
      <c r="AG2287" s="1264"/>
      <c r="AH2287" s="1264"/>
      <c r="AI2287" s="1264"/>
      <c r="AJ2287" s="1264"/>
    </row>
    <row r="2288" spans="33:36" ht="30" customHeight="1">
      <c r="AG2288" s="1264"/>
      <c r="AH2288" s="1264"/>
      <c r="AI2288" s="1264"/>
      <c r="AJ2288" s="1264"/>
    </row>
    <row r="2289" spans="33:36" ht="30" customHeight="1">
      <c r="AG2289" s="1264"/>
      <c r="AH2289" s="1264"/>
      <c r="AI2289" s="1264"/>
      <c r="AJ2289" s="1264"/>
    </row>
    <row r="2290" spans="33:36" ht="30" customHeight="1">
      <c r="AG2290" s="1264"/>
      <c r="AH2290" s="1264"/>
      <c r="AI2290" s="1264"/>
      <c r="AJ2290" s="1264"/>
    </row>
    <row r="2291" spans="33:36" ht="30" customHeight="1">
      <c r="AG2291" s="1264"/>
      <c r="AH2291" s="1264"/>
      <c r="AI2291" s="1264"/>
      <c r="AJ2291" s="1264"/>
    </row>
    <row r="2292" spans="33:36" ht="30" customHeight="1">
      <c r="AG2292" s="1264"/>
      <c r="AH2292" s="1264"/>
      <c r="AI2292" s="1264"/>
      <c r="AJ2292" s="1264"/>
    </row>
    <row r="2293" spans="33:36" ht="30" customHeight="1">
      <c r="AG2293" s="1264"/>
      <c r="AH2293" s="1264"/>
      <c r="AI2293" s="1264"/>
      <c r="AJ2293" s="1264"/>
    </row>
    <row r="2294" spans="33:36" ht="30" customHeight="1">
      <c r="AG2294" s="1264"/>
      <c r="AH2294" s="1264"/>
      <c r="AI2294" s="1264"/>
      <c r="AJ2294" s="1264"/>
    </row>
    <row r="2295" spans="33:36" ht="30" customHeight="1">
      <c r="AG2295" s="1264"/>
      <c r="AH2295" s="1264"/>
      <c r="AI2295" s="1264"/>
      <c r="AJ2295" s="1264"/>
    </row>
    <row r="2296" spans="33:36" ht="30" customHeight="1">
      <c r="AG2296" s="1264"/>
      <c r="AH2296" s="1264"/>
      <c r="AI2296" s="1264"/>
      <c r="AJ2296" s="1264"/>
    </row>
    <row r="2297" spans="33:36" ht="30" customHeight="1">
      <c r="AG2297" s="1264"/>
      <c r="AH2297" s="1264"/>
      <c r="AI2297" s="1264"/>
      <c r="AJ2297" s="1264"/>
    </row>
    <row r="2298" spans="33:36" ht="30" customHeight="1">
      <c r="AG2298" s="1264"/>
      <c r="AH2298" s="1264"/>
      <c r="AI2298" s="1264"/>
      <c r="AJ2298" s="1264"/>
    </row>
    <row r="2299" spans="33:36" ht="30" customHeight="1">
      <c r="AG2299" s="1264"/>
      <c r="AH2299" s="1264"/>
      <c r="AI2299" s="1264"/>
      <c r="AJ2299" s="1264"/>
    </row>
    <row r="2300" spans="33:36" ht="30" customHeight="1">
      <c r="AG2300" s="1264"/>
      <c r="AH2300" s="1264"/>
      <c r="AI2300" s="1264"/>
      <c r="AJ2300" s="1264"/>
    </row>
    <row r="2301" spans="33:36" ht="30" customHeight="1">
      <c r="AG2301" s="1264"/>
      <c r="AH2301" s="1264"/>
      <c r="AI2301" s="1264"/>
      <c r="AJ2301" s="1264"/>
    </row>
    <row r="2302" spans="33:36" ht="30" customHeight="1">
      <c r="AG2302" s="1264"/>
      <c r="AH2302" s="1264"/>
      <c r="AI2302" s="1264"/>
      <c r="AJ2302" s="1264"/>
    </row>
    <row r="2303" spans="33:36" ht="30" customHeight="1">
      <c r="AG2303" s="1264"/>
      <c r="AH2303" s="1264"/>
      <c r="AI2303" s="1264"/>
      <c r="AJ2303" s="1264"/>
    </row>
    <row r="2304" spans="33:36" ht="30" customHeight="1">
      <c r="AG2304" s="1264"/>
      <c r="AH2304" s="1264"/>
      <c r="AI2304" s="1264"/>
      <c r="AJ2304" s="1264"/>
    </row>
    <row r="2305" spans="33:36" ht="30" customHeight="1">
      <c r="AG2305" s="1264"/>
      <c r="AH2305" s="1264"/>
      <c r="AI2305" s="1264"/>
      <c r="AJ2305" s="1264"/>
    </row>
    <row r="2306" spans="33:36" ht="30" customHeight="1">
      <c r="AG2306" s="1264"/>
      <c r="AH2306" s="1264"/>
      <c r="AI2306" s="1264"/>
      <c r="AJ2306" s="1264"/>
    </row>
    <row r="2307" spans="33:36" ht="30" customHeight="1">
      <c r="AG2307" s="1264"/>
      <c r="AH2307" s="1264"/>
      <c r="AI2307" s="1264"/>
      <c r="AJ2307" s="1264"/>
    </row>
    <row r="2308" spans="33:36" ht="30" customHeight="1">
      <c r="AG2308" s="1264"/>
      <c r="AH2308" s="1264"/>
      <c r="AI2308" s="1264"/>
      <c r="AJ2308" s="1264"/>
    </row>
    <row r="2309" spans="33:36" ht="30" customHeight="1">
      <c r="AG2309" s="1264"/>
      <c r="AH2309" s="1264"/>
      <c r="AI2309" s="1264"/>
      <c r="AJ2309" s="1264"/>
    </row>
    <row r="2310" spans="33:36" ht="30" customHeight="1">
      <c r="AG2310" s="1264"/>
      <c r="AH2310" s="1264"/>
      <c r="AI2310" s="1264"/>
      <c r="AJ2310" s="1264"/>
    </row>
    <row r="2311" spans="33:36" ht="30" customHeight="1">
      <c r="AG2311" s="1264"/>
      <c r="AH2311" s="1264"/>
      <c r="AI2311" s="1264"/>
      <c r="AJ2311" s="1264"/>
    </row>
    <row r="2312" spans="33:36" ht="30" customHeight="1">
      <c r="AG2312" s="1264"/>
      <c r="AH2312" s="1264"/>
      <c r="AI2312" s="1264"/>
      <c r="AJ2312" s="1264"/>
    </row>
    <row r="2313" spans="33:36" ht="30" customHeight="1">
      <c r="AG2313" s="1264"/>
      <c r="AH2313" s="1264"/>
      <c r="AI2313" s="1264"/>
      <c r="AJ2313" s="1264"/>
    </row>
    <row r="2314" spans="33:36" ht="30" customHeight="1">
      <c r="AG2314" s="1264"/>
      <c r="AH2314" s="1264"/>
      <c r="AI2314" s="1264"/>
      <c r="AJ2314" s="1264"/>
    </row>
    <row r="2315" spans="33:36" ht="30" customHeight="1">
      <c r="AG2315" s="1264"/>
      <c r="AH2315" s="1264"/>
      <c r="AI2315" s="1264"/>
      <c r="AJ2315" s="1264"/>
    </row>
    <row r="2316" spans="33:36" ht="30" customHeight="1">
      <c r="AG2316" s="1264"/>
      <c r="AH2316" s="1264"/>
      <c r="AI2316" s="1264"/>
      <c r="AJ2316" s="1264"/>
    </row>
    <row r="2317" spans="33:36" ht="30" customHeight="1">
      <c r="AG2317" s="1264"/>
      <c r="AH2317" s="1264"/>
      <c r="AI2317" s="1264"/>
      <c r="AJ2317" s="1264"/>
    </row>
    <row r="2318" spans="33:36" ht="30" customHeight="1">
      <c r="AG2318" s="1264"/>
      <c r="AH2318" s="1264"/>
      <c r="AI2318" s="1264"/>
      <c r="AJ2318" s="1264"/>
    </row>
    <row r="2319" spans="33:36" ht="30" customHeight="1">
      <c r="AG2319" s="1264"/>
      <c r="AH2319" s="1264"/>
      <c r="AI2319" s="1264"/>
      <c r="AJ2319" s="1264"/>
    </row>
    <row r="2320" spans="33:36" ht="30" customHeight="1">
      <c r="AG2320" s="1264"/>
      <c r="AH2320" s="1264"/>
      <c r="AI2320" s="1264"/>
      <c r="AJ2320" s="1264"/>
    </row>
    <row r="2321" spans="33:36" ht="30" customHeight="1">
      <c r="AG2321" s="1264"/>
      <c r="AH2321" s="1264"/>
      <c r="AI2321" s="1264"/>
      <c r="AJ2321" s="1264"/>
    </row>
    <row r="2322" spans="33:36" ht="30" customHeight="1">
      <c r="AG2322" s="1264"/>
      <c r="AH2322" s="1264"/>
      <c r="AI2322" s="1264"/>
      <c r="AJ2322" s="1264"/>
    </row>
    <row r="2323" spans="33:36" ht="30" customHeight="1">
      <c r="AG2323" s="1264"/>
      <c r="AH2323" s="1264"/>
      <c r="AI2323" s="1264"/>
      <c r="AJ2323" s="1264"/>
    </row>
    <row r="2324" spans="33:36" ht="30" customHeight="1">
      <c r="AG2324" s="1264"/>
      <c r="AH2324" s="1264"/>
      <c r="AI2324" s="1264"/>
      <c r="AJ2324" s="1264"/>
    </row>
    <row r="2325" spans="33:36" ht="30" customHeight="1">
      <c r="AG2325" s="1264"/>
      <c r="AH2325" s="1264"/>
      <c r="AI2325" s="1264"/>
      <c r="AJ2325" s="1264"/>
    </row>
    <row r="2326" spans="33:36" ht="30" customHeight="1">
      <c r="AG2326" s="1264"/>
      <c r="AH2326" s="1264"/>
      <c r="AI2326" s="1264"/>
      <c r="AJ2326" s="1264"/>
    </row>
    <row r="2327" spans="33:36" ht="30" customHeight="1">
      <c r="AG2327" s="1264"/>
      <c r="AH2327" s="1264"/>
      <c r="AI2327" s="1264"/>
      <c r="AJ2327" s="1264"/>
    </row>
    <row r="2328" spans="33:36" ht="30" customHeight="1">
      <c r="AG2328" s="1264"/>
      <c r="AH2328" s="1264"/>
      <c r="AI2328" s="1264"/>
      <c r="AJ2328" s="1264"/>
    </row>
    <row r="2329" spans="33:36" ht="30" customHeight="1">
      <c r="AG2329" s="1264"/>
      <c r="AH2329" s="1264"/>
      <c r="AI2329" s="1264"/>
      <c r="AJ2329" s="1264"/>
    </row>
    <row r="2330" spans="33:36" ht="30" customHeight="1">
      <c r="AG2330" s="1264"/>
      <c r="AH2330" s="1264"/>
      <c r="AI2330" s="1264"/>
      <c r="AJ2330" s="1264"/>
    </row>
    <row r="2331" spans="33:36" ht="30" customHeight="1">
      <c r="AG2331" s="1264"/>
      <c r="AH2331" s="1264"/>
      <c r="AI2331" s="1264"/>
      <c r="AJ2331" s="1264"/>
    </row>
    <row r="2332" spans="33:36" ht="30" customHeight="1">
      <c r="AG2332" s="1264"/>
      <c r="AH2332" s="1264"/>
      <c r="AI2332" s="1264"/>
      <c r="AJ2332" s="1264"/>
    </row>
    <row r="2333" spans="33:36" ht="30" customHeight="1">
      <c r="AG2333" s="1264"/>
      <c r="AH2333" s="1264"/>
      <c r="AI2333" s="1264"/>
      <c r="AJ2333" s="1264"/>
    </row>
    <row r="2334" spans="33:36" ht="30" customHeight="1">
      <c r="AG2334" s="1264"/>
      <c r="AH2334" s="1264"/>
      <c r="AI2334" s="1264"/>
      <c r="AJ2334" s="1264"/>
    </row>
    <row r="2335" spans="33:36" ht="30" customHeight="1">
      <c r="AG2335" s="1264"/>
      <c r="AH2335" s="1264"/>
      <c r="AI2335" s="1264"/>
      <c r="AJ2335" s="1264"/>
    </row>
    <row r="2336" spans="33:36" ht="30" customHeight="1">
      <c r="AG2336" s="1264"/>
      <c r="AH2336" s="1264"/>
      <c r="AI2336" s="1264"/>
      <c r="AJ2336" s="1264"/>
    </row>
    <row r="2337" spans="33:36" ht="30" customHeight="1">
      <c r="AG2337" s="1264"/>
      <c r="AH2337" s="1264"/>
      <c r="AI2337" s="1264"/>
      <c r="AJ2337" s="1264"/>
    </row>
    <row r="2338" spans="33:36" ht="30" customHeight="1">
      <c r="AG2338" s="1264"/>
      <c r="AH2338" s="1264"/>
      <c r="AI2338" s="1264"/>
      <c r="AJ2338" s="1264"/>
    </row>
    <row r="2339" spans="33:36" ht="30" customHeight="1">
      <c r="AG2339" s="1264"/>
      <c r="AH2339" s="1264"/>
      <c r="AI2339" s="1264"/>
      <c r="AJ2339" s="1264"/>
    </row>
    <row r="2340" spans="33:36" ht="30" customHeight="1">
      <c r="AG2340" s="1264"/>
      <c r="AH2340" s="1264"/>
      <c r="AI2340" s="1264"/>
      <c r="AJ2340" s="1264"/>
    </row>
    <row r="2341" spans="33:36" ht="30" customHeight="1">
      <c r="AG2341" s="1264"/>
      <c r="AH2341" s="1264"/>
      <c r="AI2341" s="1264"/>
      <c r="AJ2341" s="1264"/>
    </row>
    <row r="2342" spans="33:36" ht="30" customHeight="1">
      <c r="AG2342" s="1264"/>
      <c r="AH2342" s="1264"/>
      <c r="AI2342" s="1264"/>
      <c r="AJ2342" s="1264"/>
    </row>
    <row r="2343" spans="33:36" ht="30" customHeight="1">
      <c r="AG2343" s="1264"/>
      <c r="AH2343" s="1264"/>
      <c r="AI2343" s="1264"/>
      <c r="AJ2343" s="1264"/>
    </row>
    <row r="2344" spans="33:36" ht="30" customHeight="1">
      <c r="AG2344" s="1264"/>
      <c r="AH2344" s="1264"/>
      <c r="AI2344" s="1264"/>
      <c r="AJ2344" s="1264"/>
    </row>
    <row r="2345" spans="33:36" ht="30" customHeight="1">
      <c r="AG2345" s="1264"/>
      <c r="AH2345" s="1264"/>
      <c r="AI2345" s="1264"/>
      <c r="AJ2345" s="1264"/>
    </row>
    <row r="2346" spans="33:36" ht="30" customHeight="1">
      <c r="AG2346" s="1264"/>
      <c r="AH2346" s="1264"/>
      <c r="AI2346" s="1264"/>
      <c r="AJ2346" s="1264"/>
    </row>
    <row r="2347" spans="33:36" ht="30" customHeight="1">
      <c r="AG2347" s="1264"/>
      <c r="AH2347" s="1264"/>
      <c r="AI2347" s="1264"/>
      <c r="AJ2347" s="1264"/>
    </row>
    <row r="2348" spans="33:36" ht="30" customHeight="1">
      <c r="AG2348" s="1264"/>
      <c r="AH2348" s="1264"/>
      <c r="AI2348" s="1264"/>
      <c r="AJ2348" s="1264"/>
    </row>
    <row r="2349" spans="33:36" ht="30" customHeight="1">
      <c r="AG2349" s="1264"/>
      <c r="AH2349" s="1264"/>
      <c r="AI2349" s="1264"/>
      <c r="AJ2349" s="1264"/>
    </row>
    <row r="2350" spans="33:36" ht="30" customHeight="1">
      <c r="AG2350" s="1264"/>
      <c r="AH2350" s="1264"/>
      <c r="AI2350" s="1264"/>
      <c r="AJ2350" s="1264"/>
    </row>
    <row r="2351" spans="33:36" ht="30" customHeight="1">
      <c r="AG2351" s="1264"/>
      <c r="AH2351" s="1264"/>
      <c r="AI2351" s="1264"/>
      <c r="AJ2351" s="1264"/>
    </row>
    <row r="2352" spans="33:36" ht="30" customHeight="1">
      <c r="AG2352" s="1264"/>
      <c r="AH2352" s="1264"/>
      <c r="AI2352" s="1264"/>
      <c r="AJ2352" s="1264"/>
    </row>
    <row r="2353" spans="33:36" ht="30" customHeight="1">
      <c r="AG2353" s="1264"/>
      <c r="AH2353" s="1264"/>
      <c r="AI2353" s="1264"/>
      <c r="AJ2353" s="1264"/>
    </row>
    <row r="2354" spans="33:36" ht="30" customHeight="1">
      <c r="AG2354" s="1264"/>
      <c r="AH2354" s="1264"/>
      <c r="AI2354" s="1264"/>
      <c r="AJ2354" s="1264"/>
    </row>
    <row r="2355" spans="33:36" ht="30" customHeight="1">
      <c r="AG2355" s="1264"/>
      <c r="AH2355" s="1264"/>
      <c r="AI2355" s="1264"/>
      <c r="AJ2355" s="1264"/>
    </row>
    <row r="2356" spans="33:36" ht="30" customHeight="1">
      <c r="AG2356" s="1264"/>
      <c r="AH2356" s="1264"/>
      <c r="AI2356" s="1264"/>
      <c r="AJ2356" s="1264"/>
    </row>
    <row r="2357" spans="33:36" ht="30" customHeight="1">
      <c r="AG2357" s="1264"/>
      <c r="AH2357" s="1264"/>
      <c r="AI2357" s="1264"/>
      <c r="AJ2357" s="1264"/>
    </row>
    <row r="2358" spans="33:36" ht="30" customHeight="1">
      <c r="AG2358" s="1264"/>
      <c r="AH2358" s="1264"/>
      <c r="AI2358" s="1264"/>
      <c r="AJ2358" s="1264"/>
    </row>
    <row r="2359" spans="33:36" ht="30" customHeight="1">
      <c r="AG2359" s="1264"/>
      <c r="AH2359" s="1264"/>
      <c r="AI2359" s="1264"/>
      <c r="AJ2359" s="1264"/>
    </row>
    <row r="2360" spans="33:36" ht="30" customHeight="1">
      <c r="AG2360" s="1264"/>
      <c r="AH2360" s="1264"/>
      <c r="AI2360" s="1264"/>
      <c r="AJ2360" s="1264"/>
    </row>
    <row r="2361" spans="33:36" ht="30" customHeight="1">
      <c r="AG2361" s="1264"/>
      <c r="AH2361" s="1264"/>
      <c r="AI2361" s="1264"/>
      <c r="AJ2361" s="1264"/>
    </row>
    <row r="2362" spans="33:36" ht="30" customHeight="1">
      <c r="AG2362" s="1264"/>
      <c r="AH2362" s="1264"/>
      <c r="AI2362" s="1264"/>
      <c r="AJ2362" s="1264"/>
    </row>
    <row r="2363" spans="33:36" ht="30" customHeight="1">
      <c r="AG2363" s="1264"/>
      <c r="AH2363" s="1264"/>
      <c r="AI2363" s="1264"/>
      <c r="AJ2363" s="1264"/>
    </row>
    <row r="2364" spans="33:36" ht="30" customHeight="1">
      <c r="AG2364" s="1264"/>
      <c r="AH2364" s="1264"/>
      <c r="AI2364" s="1264"/>
      <c r="AJ2364" s="1264"/>
    </row>
    <row r="2365" spans="33:36" ht="30" customHeight="1">
      <c r="AG2365" s="1264"/>
      <c r="AH2365" s="1264"/>
      <c r="AI2365" s="1264"/>
      <c r="AJ2365" s="1264"/>
    </row>
    <row r="2366" spans="33:36" ht="30" customHeight="1">
      <c r="AG2366" s="1264"/>
      <c r="AH2366" s="1264"/>
      <c r="AI2366" s="1264"/>
      <c r="AJ2366" s="1264"/>
    </row>
    <row r="2367" spans="33:36" ht="30" customHeight="1">
      <c r="AG2367" s="1264"/>
      <c r="AH2367" s="1264"/>
      <c r="AI2367" s="1264"/>
      <c r="AJ2367" s="1264"/>
    </row>
    <row r="2368" spans="33:36" ht="30" customHeight="1">
      <c r="AG2368" s="1264"/>
      <c r="AH2368" s="1264"/>
      <c r="AI2368" s="1264"/>
      <c r="AJ2368" s="1264"/>
    </row>
    <row r="2369" spans="33:36" ht="30" customHeight="1">
      <c r="AG2369" s="1264"/>
      <c r="AH2369" s="1264"/>
      <c r="AI2369" s="1264"/>
      <c r="AJ2369" s="1264"/>
    </row>
    <row r="2370" spans="33:36" ht="30" customHeight="1">
      <c r="AG2370" s="1264"/>
      <c r="AH2370" s="1264"/>
      <c r="AI2370" s="1264"/>
      <c r="AJ2370" s="1264"/>
    </row>
    <row r="2371" spans="33:36" ht="30" customHeight="1">
      <c r="AG2371" s="1264"/>
      <c r="AH2371" s="1264"/>
      <c r="AI2371" s="1264"/>
      <c r="AJ2371" s="1264"/>
    </row>
    <row r="2372" spans="33:36" ht="30" customHeight="1">
      <c r="AG2372" s="1264"/>
      <c r="AH2372" s="1264"/>
      <c r="AI2372" s="1264"/>
      <c r="AJ2372" s="1264"/>
    </row>
    <row r="2373" spans="33:36" ht="30" customHeight="1">
      <c r="AG2373" s="1264"/>
      <c r="AH2373" s="1264"/>
      <c r="AI2373" s="1264"/>
      <c r="AJ2373" s="1264"/>
    </row>
    <row r="2374" spans="33:36" ht="30" customHeight="1">
      <c r="AG2374" s="1264"/>
      <c r="AH2374" s="1264"/>
      <c r="AI2374" s="1264"/>
      <c r="AJ2374" s="1264"/>
    </row>
    <row r="2375" spans="33:36" ht="30" customHeight="1">
      <c r="AG2375" s="1264"/>
      <c r="AH2375" s="1264"/>
      <c r="AI2375" s="1264"/>
      <c r="AJ2375" s="1264"/>
    </row>
    <row r="2376" spans="33:36" ht="30" customHeight="1">
      <c r="AG2376" s="1264"/>
      <c r="AH2376" s="1264"/>
      <c r="AI2376" s="1264"/>
      <c r="AJ2376" s="1264"/>
    </row>
    <row r="2377" spans="33:36" ht="30" customHeight="1">
      <c r="AG2377" s="1264"/>
      <c r="AH2377" s="1264"/>
      <c r="AI2377" s="1264"/>
      <c r="AJ2377" s="1264"/>
    </row>
    <row r="2378" spans="33:36" ht="30" customHeight="1">
      <c r="AG2378" s="1264"/>
      <c r="AH2378" s="1264"/>
      <c r="AI2378" s="1264"/>
      <c r="AJ2378" s="1264"/>
    </row>
    <row r="2379" spans="33:36" ht="30" customHeight="1">
      <c r="AG2379" s="1264"/>
      <c r="AH2379" s="1264"/>
      <c r="AI2379" s="1264"/>
      <c r="AJ2379" s="1264"/>
    </row>
    <row r="2380" spans="33:36" ht="30" customHeight="1">
      <c r="AG2380" s="1264"/>
      <c r="AH2380" s="1264"/>
      <c r="AI2380" s="1264"/>
      <c r="AJ2380" s="1264"/>
    </row>
    <row r="2381" spans="33:36" ht="30" customHeight="1">
      <c r="AG2381" s="1264"/>
      <c r="AH2381" s="1264"/>
      <c r="AI2381" s="1264"/>
      <c r="AJ2381" s="1264"/>
    </row>
    <row r="2382" spans="33:36" ht="30" customHeight="1">
      <c r="AG2382" s="1264"/>
      <c r="AH2382" s="1264"/>
      <c r="AI2382" s="1264"/>
      <c r="AJ2382" s="1264"/>
    </row>
    <row r="2383" spans="33:36" ht="30" customHeight="1">
      <c r="AG2383" s="1264"/>
      <c r="AH2383" s="1264"/>
      <c r="AI2383" s="1264"/>
      <c r="AJ2383" s="1264"/>
    </row>
    <row r="2384" spans="33:36" ht="30" customHeight="1">
      <c r="AG2384" s="1264"/>
      <c r="AH2384" s="1264"/>
      <c r="AI2384" s="1264"/>
      <c r="AJ2384" s="1264"/>
    </row>
    <row r="2385" spans="33:36" ht="30" customHeight="1">
      <c r="AG2385" s="1264"/>
      <c r="AH2385" s="1264"/>
      <c r="AI2385" s="1264"/>
      <c r="AJ2385" s="1264"/>
    </row>
    <row r="2386" spans="33:36" ht="30" customHeight="1">
      <c r="AG2386" s="1264"/>
      <c r="AH2386" s="1264"/>
      <c r="AI2386" s="1264"/>
      <c r="AJ2386" s="1264"/>
    </row>
    <row r="2387" spans="33:36" ht="30" customHeight="1">
      <c r="AG2387" s="1264"/>
      <c r="AH2387" s="1264"/>
      <c r="AI2387" s="1264"/>
      <c r="AJ2387" s="1264"/>
    </row>
    <row r="2388" spans="33:36" ht="30" customHeight="1">
      <c r="AG2388" s="1264"/>
      <c r="AH2388" s="1264"/>
      <c r="AI2388" s="1264"/>
      <c r="AJ2388" s="1264"/>
    </row>
    <row r="2389" spans="33:36" ht="30" customHeight="1">
      <c r="AG2389" s="1264"/>
      <c r="AH2389" s="1264"/>
      <c r="AI2389" s="1264"/>
      <c r="AJ2389" s="1264"/>
    </row>
    <row r="2390" spans="33:36" ht="30" customHeight="1">
      <c r="AG2390" s="1264"/>
      <c r="AH2390" s="1264"/>
      <c r="AI2390" s="1264"/>
      <c r="AJ2390" s="1264"/>
    </row>
    <row r="2391" spans="33:36" ht="30" customHeight="1">
      <c r="AG2391" s="1264"/>
      <c r="AH2391" s="1264"/>
      <c r="AI2391" s="1264"/>
      <c r="AJ2391" s="1264"/>
    </row>
    <row r="2392" spans="33:36" ht="30" customHeight="1">
      <c r="AG2392" s="1264"/>
      <c r="AH2392" s="1264"/>
      <c r="AI2392" s="1264"/>
      <c r="AJ2392" s="1264"/>
    </row>
    <row r="2393" spans="33:36" ht="30" customHeight="1">
      <c r="AG2393" s="1264"/>
      <c r="AH2393" s="1264"/>
      <c r="AI2393" s="1264"/>
      <c r="AJ2393" s="1264"/>
    </row>
    <row r="2394" spans="33:36" ht="30" customHeight="1">
      <c r="AG2394" s="1264"/>
      <c r="AH2394" s="1264"/>
      <c r="AI2394" s="1264"/>
      <c r="AJ2394" s="1264"/>
    </row>
    <row r="2395" spans="33:36" ht="30" customHeight="1">
      <c r="AG2395" s="1264"/>
      <c r="AH2395" s="1264"/>
      <c r="AI2395" s="1264"/>
      <c r="AJ2395" s="1264"/>
    </row>
    <row r="2396" spans="33:36" ht="30" customHeight="1">
      <c r="AG2396" s="1264"/>
      <c r="AH2396" s="1264"/>
      <c r="AI2396" s="1264"/>
      <c r="AJ2396" s="1264"/>
    </row>
    <row r="2397" spans="33:36" ht="30" customHeight="1">
      <c r="AG2397" s="1264"/>
      <c r="AH2397" s="1264"/>
      <c r="AI2397" s="1264"/>
      <c r="AJ2397" s="1264"/>
    </row>
    <row r="2398" spans="33:36" ht="30" customHeight="1">
      <c r="AG2398" s="1264"/>
      <c r="AH2398" s="1264"/>
      <c r="AI2398" s="1264"/>
      <c r="AJ2398" s="1264"/>
    </row>
    <row r="2399" spans="33:36" ht="30" customHeight="1">
      <c r="AG2399" s="1264"/>
      <c r="AH2399" s="1264"/>
      <c r="AI2399" s="1264"/>
      <c r="AJ2399" s="1264"/>
    </row>
    <row r="2400" spans="33:36" ht="30" customHeight="1">
      <c r="AG2400" s="1264"/>
      <c r="AH2400" s="1264"/>
      <c r="AI2400" s="1264"/>
      <c r="AJ2400" s="1264"/>
    </row>
    <row r="2401" spans="33:36" ht="30" customHeight="1">
      <c r="AG2401" s="1264"/>
      <c r="AH2401" s="1264"/>
      <c r="AI2401" s="1264"/>
      <c r="AJ2401" s="1264"/>
    </row>
    <row r="2402" spans="33:36" ht="30" customHeight="1">
      <c r="AG2402" s="1264"/>
      <c r="AH2402" s="1264"/>
      <c r="AI2402" s="1264"/>
      <c r="AJ2402" s="1264"/>
    </row>
    <row r="2403" spans="33:36" ht="30" customHeight="1">
      <c r="AG2403" s="1264"/>
      <c r="AH2403" s="1264"/>
      <c r="AI2403" s="1264"/>
      <c r="AJ2403" s="1264"/>
    </row>
    <row r="2404" spans="33:36" ht="30" customHeight="1">
      <c r="AG2404" s="1264"/>
      <c r="AH2404" s="1264"/>
      <c r="AI2404" s="1264"/>
      <c r="AJ2404" s="1264"/>
    </row>
    <row r="2405" spans="33:36" ht="30" customHeight="1">
      <c r="AG2405" s="1264"/>
      <c r="AH2405" s="1264"/>
      <c r="AI2405" s="1264"/>
      <c r="AJ2405" s="1264"/>
    </row>
    <row r="2406" spans="33:36" ht="30" customHeight="1">
      <c r="AG2406" s="1264"/>
      <c r="AH2406" s="1264"/>
      <c r="AI2406" s="1264"/>
      <c r="AJ2406" s="1264"/>
    </row>
    <row r="2407" spans="33:36" ht="30" customHeight="1">
      <c r="AG2407" s="1264"/>
      <c r="AH2407" s="1264"/>
      <c r="AI2407" s="1264"/>
      <c r="AJ2407" s="1264"/>
    </row>
    <row r="2408" spans="33:36" ht="30" customHeight="1">
      <c r="AG2408" s="1264"/>
      <c r="AH2408" s="1264"/>
      <c r="AI2408" s="1264"/>
      <c r="AJ2408" s="1264"/>
    </row>
    <row r="2409" spans="33:36" ht="30" customHeight="1">
      <c r="AG2409" s="1264"/>
      <c r="AH2409" s="1264"/>
      <c r="AI2409" s="1264"/>
      <c r="AJ2409" s="1264"/>
    </row>
    <row r="2410" spans="33:36" ht="30" customHeight="1">
      <c r="AG2410" s="1264"/>
      <c r="AH2410" s="1264"/>
      <c r="AI2410" s="1264"/>
      <c r="AJ2410" s="1264"/>
    </row>
    <row r="2411" spans="33:36" ht="30" customHeight="1">
      <c r="AG2411" s="1264"/>
      <c r="AH2411" s="1264"/>
      <c r="AI2411" s="1264"/>
      <c r="AJ2411" s="1264"/>
    </row>
    <row r="2412" spans="33:36" ht="30" customHeight="1">
      <c r="AG2412" s="1264"/>
      <c r="AH2412" s="1264"/>
      <c r="AI2412" s="1264"/>
      <c r="AJ2412" s="1264"/>
    </row>
    <row r="2413" spans="33:36" ht="30" customHeight="1">
      <c r="AG2413" s="1264"/>
      <c r="AH2413" s="1264"/>
      <c r="AI2413" s="1264"/>
      <c r="AJ2413" s="1264"/>
    </row>
    <row r="2414" spans="33:36" ht="30" customHeight="1">
      <c r="AG2414" s="1264"/>
      <c r="AH2414" s="1264"/>
      <c r="AI2414" s="1264"/>
      <c r="AJ2414" s="1264"/>
    </row>
    <row r="2415" spans="33:36" ht="30" customHeight="1">
      <c r="AG2415" s="1264"/>
      <c r="AH2415" s="1264"/>
      <c r="AI2415" s="1264"/>
      <c r="AJ2415" s="1264"/>
    </row>
    <row r="2416" spans="33:36" ht="30" customHeight="1">
      <c r="AG2416" s="1264"/>
      <c r="AH2416" s="1264"/>
      <c r="AI2416" s="1264"/>
      <c r="AJ2416" s="1264"/>
    </row>
    <row r="2417" spans="33:36" ht="30" customHeight="1">
      <c r="AG2417" s="1264"/>
      <c r="AH2417" s="1264"/>
      <c r="AI2417" s="1264"/>
      <c r="AJ2417" s="1264"/>
    </row>
    <row r="2418" spans="33:36" ht="30" customHeight="1">
      <c r="AG2418" s="1264"/>
      <c r="AH2418" s="1264"/>
      <c r="AI2418" s="1264"/>
      <c r="AJ2418" s="1264"/>
    </row>
    <row r="2419" spans="33:36" ht="30" customHeight="1">
      <c r="AG2419" s="1264"/>
      <c r="AH2419" s="1264"/>
      <c r="AI2419" s="1264"/>
      <c r="AJ2419" s="1264"/>
    </row>
    <row r="2420" spans="33:36" ht="30" customHeight="1">
      <c r="AG2420" s="1264"/>
      <c r="AH2420" s="1264"/>
      <c r="AI2420" s="1264"/>
      <c r="AJ2420" s="1264"/>
    </row>
    <row r="2421" spans="33:36" ht="30" customHeight="1">
      <c r="AG2421" s="1264"/>
      <c r="AH2421" s="1264"/>
      <c r="AI2421" s="1264"/>
      <c r="AJ2421" s="1264"/>
    </row>
    <row r="2422" spans="33:36" ht="30" customHeight="1">
      <c r="AG2422" s="1264"/>
      <c r="AH2422" s="1264"/>
      <c r="AI2422" s="1264"/>
      <c r="AJ2422" s="1264"/>
    </row>
    <row r="2423" spans="33:36" ht="30" customHeight="1">
      <c r="AG2423" s="1264"/>
      <c r="AH2423" s="1264"/>
      <c r="AI2423" s="1264"/>
      <c r="AJ2423" s="1264"/>
    </row>
    <row r="2424" spans="33:36" ht="30" customHeight="1">
      <c r="AG2424" s="1264"/>
      <c r="AH2424" s="1264"/>
      <c r="AI2424" s="1264"/>
      <c r="AJ2424" s="1264"/>
    </row>
    <row r="2425" spans="33:36" ht="30" customHeight="1">
      <c r="AG2425" s="1264"/>
      <c r="AH2425" s="1264"/>
      <c r="AI2425" s="1264"/>
      <c r="AJ2425" s="1264"/>
    </row>
    <row r="2426" spans="33:36" ht="30" customHeight="1">
      <c r="AG2426" s="1264"/>
      <c r="AH2426" s="1264"/>
      <c r="AI2426" s="1264"/>
      <c r="AJ2426" s="1264"/>
    </row>
    <row r="2427" spans="33:36" ht="30" customHeight="1">
      <c r="AG2427" s="1264"/>
      <c r="AH2427" s="1264"/>
      <c r="AI2427" s="1264"/>
      <c r="AJ2427" s="1264"/>
    </row>
    <row r="2428" spans="33:36" ht="30" customHeight="1">
      <c r="AG2428" s="1264"/>
      <c r="AH2428" s="1264"/>
      <c r="AI2428" s="1264"/>
      <c r="AJ2428" s="1264"/>
    </row>
    <row r="2429" spans="33:36" ht="30" customHeight="1">
      <c r="AG2429" s="1264"/>
      <c r="AH2429" s="1264"/>
      <c r="AI2429" s="1264"/>
      <c r="AJ2429" s="1264"/>
    </row>
    <row r="2430" spans="33:36" ht="30" customHeight="1">
      <c r="AG2430" s="1264"/>
      <c r="AH2430" s="1264"/>
      <c r="AI2430" s="1264"/>
      <c r="AJ2430" s="1264"/>
    </row>
    <row r="2431" spans="33:36" ht="30" customHeight="1">
      <c r="AG2431" s="1264"/>
      <c r="AH2431" s="1264"/>
      <c r="AI2431" s="1264"/>
      <c r="AJ2431" s="1264"/>
    </row>
    <row r="2432" spans="33:36" ht="30" customHeight="1">
      <c r="AG2432" s="1264"/>
      <c r="AH2432" s="1264"/>
      <c r="AI2432" s="1264"/>
      <c r="AJ2432" s="1264"/>
    </row>
    <row r="2433" spans="33:36" ht="30" customHeight="1">
      <c r="AG2433" s="1264"/>
      <c r="AH2433" s="1264"/>
      <c r="AI2433" s="1264"/>
      <c r="AJ2433" s="1264"/>
    </row>
    <row r="2434" spans="33:36" ht="30" customHeight="1">
      <c r="AG2434" s="1264"/>
      <c r="AH2434" s="1264"/>
      <c r="AI2434" s="1264"/>
      <c r="AJ2434" s="1264"/>
    </row>
    <row r="2435" spans="33:36" ht="30" customHeight="1">
      <c r="AG2435" s="1264"/>
      <c r="AH2435" s="1264"/>
      <c r="AI2435" s="1264"/>
      <c r="AJ2435" s="1264"/>
    </row>
    <row r="2436" spans="33:36" ht="30" customHeight="1">
      <c r="AG2436" s="1264"/>
      <c r="AH2436" s="1264"/>
      <c r="AI2436" s="1264"/>
      <c r="AJ2436" s="1264"/>
    </row>
    <row r="2437" spans="33:36" ht="30" customHeight="1">
      <c r="AG2437" s="1264"/>
      <c r="AH2437" s="1264"/>
      <c r="AI2437" s="1264"/>
      <c r="AJ2437" s="1264"/>
    </row>
    <row r="2438" spans="33:36" ht="30" customHeight="1">
      <c r="AG2438" s="1264"/>
      <c r="AH2438" s="1264"/>
      <c r="AI2438" s="1264"/>
      <c r="AJ2438" s="1264"/>
    </row>
    <row r="2439" spans="33:36" ht="30" customHeight="1">
      <c r="AG2439" s="1264"/>
      <c r="AH2439" s="1264"/>
      <c r="AI2439" s="1264"/>
      <c r="AJ2439" s="1264"/>
    </row>
    <row r="2440" spans="33:36" ht="30" customHeight="1">
      <c r="AG2440" s="1264"/>
      <c r="AH2440" s="1264"/>
      <c r="AI2440" s="1264"/>
      <c r="AJ2440" s="1264"/>
    </row>
    <row r="2441" spans="33:36" ht="30" customHeight="1">
      <c r="AG2441" s="1264"/>
      <c r="AH2441" s="1264"/>
      <c r="AI2441" s="1264"/>
      <c r="AJ2441" s="1264"/>
    </row>
    <row r="2442" spans="33:36" ht="30" customHeight="1">
      <c r="AG2442" s="1264"/>
      <c r="AH2442" s="1264"/>
      <c r="AI2442" s="1264"/>
      <c r="AJ2442" s="1264"/>
    </row>
    <row r="2443" spans="33:36" ht="30" customHeight="1">
      <c r="AG2443" s="1264"/>
      <c r="AH2443" s="1264"/>
      <c r="AI2443" s="1264"/>
      <c r="AJ2443" s="1264"/>
    </row>
    <row r="2444" spans="33:36" ht="30" customHeight="1">
      <c r="AG2444" s="1264"/>
      <c r="AH2444" s="1264"/>
      <c r="AI2444" s="1264"/>
      <c r="AJ2444" s="1264"/>
    </row>
    <row r="2445" spans="33:36" ht="30" customHeight="1">
      <c r="AG2445" s="1264"/>
      <c r="AH2445" s="1264"/>
      <c r="AI2445" s="1264"/>
      <c r="AJ2445" s="1264"/>
    </row>
    <row r="2446" spans="33:36" ht="30" customHeight="1">
      <c r="AG2446" s="1264"/>
      <c r="AH2446" s="1264"/>
      <c r="AI2446" s="1264"/>
      <c r="AJ2446" s="1264"/>
    </row>
    <row r="2447" spans="33:36" ht="30" customHeight="1">
      <c r="AG2447" s="1264"/>
      <c r="AH2447" s="1264"/>
      <c r="AI2447" s="1264"/>
      <c r="AJ2447" s="1264"/>
    </row>
    <row r="2448" spans="33:36" ht="30" customHeight="1">
      <c r="AG2448" s="1264"/>
      <c r="AH2448" s="1264"/>
      <c r="AI2448" s="1264"/>
      <c r="AJ2448" s="1264"/>
    </row>
    <row r="2449" spans="33:36" ht="30" customHeight="1">
      <c r="AG2449" s="1264"/>
      <c r="AH2449" s="1264"/>
      <c r="AI2449" s="1264"/>
      <c r="AJ2449" s="1264"/>
    </row>
    <row r="2450" spans="33:36" ht="30" customHeight="1">
      <c r="AG2450" s="1264"/>
      <c r="AH2450" s="1264"/>
      <c r="AI2450" s="1264"/>
      <c r="AJ2450" s="1264"/>
    </row>
    <row r="2451" spans="33:36" ht="30" customHeight="1">
      <c r="AG2451" s="1264"/>
      <c r="AH2451" s="1264"/>
      <c r="AI2451" s="1264"/>
      <c r="AJ2451" s="1264"/>
    </row>
    <row r="2452" spans="33:36" ht="30" customHeight="1">
      <c r="AG2452" s="1264"/>
      <c r="AH2452" s="1264"/>
      <c r="AI2452" s="1264"/>
      <c r="AJ2452" s="1264"/>
    </row>
    <row r="2453" spans="33:36" ht="30" customHeight="1">
      <c r="AG2453" s="1264"/>
      <c r="AH2453" s="1264"/>
      <c r="AI2453" s="1264"/>
      <c r="AJ2453" s="1264"/>
    </row>
    <row r="2454" spans="33:36" ht="30" customHeight="1">
      <c r="AG2454" s="1264"/>
      <c r="AH2454" s="1264"/>
      <c r="AI2454" s="1264"/>
      <c r="AJ2454" s="1264"/>
    </row>
    <row r="2455" spans="33:36" ht="30" customHeight="1">
      <c r="AG2455" s="1264"/>
      <c r="AH2455" s="1264"/>
      <c r="AI2455" s="1264"/>
      <c r="AJ2455" s="1264"/>
    </row>
    <row r="2456" spans="33:36" ht="30" customHeight="1">
      <c r="AG2456" s="1264"/>
      <c r="AH2456" s="1264"/>
      <c r="AI2456" s="1264"/>
      <c r="AJ2456" s="1264"/>
    </row>
    <row r="2457" spans="33:36" ht="30" customHeight="1">
      <c r="AG2457" s="1264"/>
      <c r="AH2457" s="1264"/>
      <c r="AI2457" s="1264"/>
      <c r="AJ2457" s="1264"/>
    </row>
    <row r="2458" spans="33:36" ht="30" customHeight="1">
      <c r="AG2458" s="1264"/>
      <c r="AH2458" s="1264"/>
      <c r="AI2458" s="1264"/>
      <c r="AJ2458" s="1264"/>
    </row>
    <row r="2459" spans="33:36" ht="30" customHeight="1">
      <c r="AG2459" s="1264"/>
      <c r="AH2459" s="1264"/>
      <c r="AI2459" s="1264"/>
      <c r="AJ2459" s="1264"/>
    </row>
    <row r="2460" spans="33:36" ht="30" customHeight="1">
      <c r="AG2460" s="1264"/>
      <c r="AH2460" s="1264"/>
      <c r="AI2460" s="1264"/>
      <c r="AJ2460" s="1264"/>
    </row>
    <row r="2461" spans="33:36" ht="30" customHeight="1">
      <c r="AG2461" s="1264"/>
      <c r="AH2461" s="1264"/>
      <c r="AI2461" s="1264"/>
      <c r="AJ2461" s="1264"/>
    </row>
    <row r="2462" spans="33:36" ht="30" customHeight="1">
      <c r="AG2462" s="1264"/>
      <c r="AH2462" s="1264"/>
      <c r="AI2462" s="1264"/>
      <c r="AJ2462" s="1264"/>
    </row>
    <row r="2463" spans="33:36" ht="30" customHeight="1">
      <c r="AG2463" s="1264"/>
      <c r="AH2463" s="1264"/>
      <c r="AI2463" s="1264"/>
      <c r="AJ2463" s="1264"/>
    </row>
    <row r="2464" spans="33:36" ht="30" customHeight="1">
      <c r="AG2464" s="1264"/>
      <c r="AH2464" s="1264"/>
      <c r="AI2464" s="1264"/>
      <c r="AJ2464" s="1264"/>
    </row>
    <row r="2465" spans="33:36" ht="30" customHeight="1">
      <c r="AG2465" s="1264"/>
      <c r="AH2465" s="1264"/>
      <c r="AI2465" s="1264"/>
      <c r="AJ2465" s="1264"/>
    </row>
    <row r="2466" spans="33:36" ht="30" customHeight="1">
      <c r="AG2466" s="1264"/>
      <c r="AH2466" s="1264"/>
      <c r="AI2466" s="1264"/>
      <c r="AJ2466" s="1264"/>
    </row>
    <row r="2467" spans="33:36" ht="30" customHeight="1">
      <c r="AG2467" s="1264"/>
      <c r="AH2467" s="1264"/>
      <c r="AI2467" s="1264"/>
      <c r="AJ2467" s="1264"/>
    </row>
    <row r="2468" spans="33:36" ht="30" customHeight="1">
      <c r="AG2468" s="1264"/>
      <c r="AH2468" s="1264"/>
      <c r="AI2468" s="1264"/>
      <c r="AJ2468" s="1264"/>
    </row>
    <row r="2469" spans="33:36" ht="30" customHeight="1">
      <c r="AG2469" s="1264"/>
      <c r="AH2469" s="1264"/>
      <c r="AI2469" s="1264"/>
      <c r="AJ2469" s="1264"/>
    </row>
    <row r="2470" spans="33:36" ht="30" customHeight="1">
      <c r="AG2470" s="1264"/>
      <c r="AH2470" s="1264"/>
      <c r="AI2470" s="1264"/>
      <c r="AJ2470" s="1264"/>
    </row>
    <row r="2471" spans="33:36" ht="30" customHeight="1">
      <c r="AG2471" s="1264"/>
      <c r="AH2471" s="1264"/>
      <c r="AI2471" s="1264"/>
      <c r="AJ2471" s="1264"/>
    </row>
    <row r="2472" spans="33:36" ht="30" customHeight="1">
      <c r="AG2472" s="1264"/>
      <c r="AH2472" s="1264"/>
      <c r="AI2472" s="1264"/>
      <c r="AJ2472" s="1264"/>
    </row>
    <row r="2473" spans="33:36" ht="30" customHeight="1">
      <c r="AG2473" s="1264"/>
      <c r="AH2473" s="1264"/>
      <c r="AI2473" s="1264"/>
      <c r="AJ2473" s="1264"/>
    </row>
    <row r="2474" spans="33:36" ht="30" customHeight="1">
      <c r="AG2474" s="1264"/>
      <c r="AH2474" s="1264"/>
      <c r="AI2474" s="1264"/>
      <c r="AJ2474" s="1264"/>
    </row>
    <row r="2475" spans="33:36" ht="30" customHeight="1">
      <c r="AG2475" s="1264"/>
      <c r="AH2475" s="1264"/>
      <c r="AI2475" s="1264"/>
      <c r="AJ2475" s="1264"/>
    </row>
    <row r="2476" spans="33:36" ht="30" customHeight="1">
      <c r="AG2476" s="1264"/>
      <c r="AH2476" s="1264"/>
      <c r="AI2476" s="1264"/>
      <c r="AJ2476" s="1264"/>
    </row>
    <row r="2477" spans="33:36" ht="30" customHeight="1">
      <c r="AG2477" s="1264"/>
      <c r="AH2477" s="1264"/>
      <c r="AI2477" s="1264"/>
      <c r="AJ2477" s="1264"/>
    </row>
    <row r="2478" spans="33:36" ht="30" customHeight="1">
      <c r="AG2478" s="1264"/>
      <c r="AH2478" s="1264"/>
      <c r="AI2478" s="1264"/>
      <c r="AJ2478" s="1264"/>
    </row>
    <row r="2479" spans="33:36" ht="30" customHeight="1">
      <c r="AG2479" s="1264"/>
      <c r="AH2479" s="1264"/>
      <c r="AI2479" s="1264"/>
      <c r="AJ2479" s="1264"/>
    </row>
    <row r="2480" spans="33:36" ht="30" customHeight="1">
      <c r="AG2480" s="1264"/>
      <c r="AH2480" s="1264"/>
      <c r="AI2480" s="1264"/>
      <c r="AJ2480" s="1264"/>
    </row>
    <row r="2481" spans="33:36" ht="30" customHeight="1">
      <c r="AG2481" s="1264"/>
      <c r="AH2481" s="1264"/>
      <c r="AI2481" s="1264"/>
      <c r="AJ2481" s="1264"/>
    </row>
    <row r="2482" spans="33:36" ht="30" customHeight="1">
      <c r="AG2482" s="1264"/>
      <c r="AH2482" s="1264"/>
      <c r="AI2482" s="1264"/>
      <c r="AJ2482" s="1264"/>
    </row>
    <row r="2483" spans="33:36" ht="30" customHeight="1">
      <c r="AG2483" s="1264"/>
      <c r="AH2483" s="1264"/>
      <c r="AI2483" s="1264"/>
      <c r="AJ2483" s="1264"/>
    </row>
    <row r="2484" spans="33:36" ht="30" customHeight="1">
      <c r="AG2484" s="1264"/>
      <c r="AH2484" s="1264"/>
      <c r="AI2484" s="1264"/>
      <c r="AJ2484" s="1264"/>
    </row>
    <row r="2485" spans="33:36" ht="30" customHeight="1">
      <c r="AG2485" s="1264"/>
      <c r="AH2485" s="1264"/>
      <c r="AI2485" s="1264"/>
      <c r="AJ2485" s="1264"/>
    </row>
    <row r="2486" spans="33:36" ht="30" customHeight="1">
      <c r="AG2486" s="1264"/>
      <c r="AH2486" s="1264"/>
      <c r="AI2486" s="1264"/>
      <c r="AJ2486" s="1264"/>
    </row>
    <row r="2487" spans="33:36" ht="30" customHeight="1">
      <c r="AG2487" s="1264"/>
      <c r="AH2487" s="1264"/>
      <c r="AI2487" s="1264"/>
      <c r="AJ2487" s="1264"/>
    </row>
    <row r="2488" spans="33:36" ht="30" customHeight="1">
      <c r="AG2488" s="1264"/>
      <c r="AH2488" s="1264"/>
      <c r="AI2488" s="1264"/>
      <c r="AJ2488" s="1264"/>
    </row>
    <row r="2489" spans="33:36" ht="30" customHeight="1">
      <c r="AG2489" s="1264"/>
      <c r="AH2489" s="1264"/>
      <c r="AI2489" s="1264"/>
      <c r="AJ2489" s="1264"/>
    </row>
    <row r="2490" spans="33:36" ht="30" customHeight="1">
      <c r="AG2490" s="1264"/>
      <c r="AH2490" s="1264"/>
      <c r="AI2490" s="1264"/>
      <c r="AJ2490" s="1264"/>
    </row>
    <row r="2491" spans="33:36" ht="30" customHeight="1">
      <c r="AG2491" s="1264"/>
      <c r="AH2491" s="1264"/>
      <c r="AI2491" s="1264"/>
      <c r="AJ2491" s="1264"/>
    </row>
    <row r="2492" spans="33:36" ht="30" customHeight="1">
      <c r="AG2492" s="1264"/>
      <c r="AH2492" s="1264"/>
      <c r="AI2492" s="1264"/>
      <c r="AJ2492" s="1264"/>
    </row>
    <row r="2493" spans="33:36" ht="30" customHeight="1">
      <c r="AG2493" s="1264"/>
      <c r="AH2493" s="1264"/>
      <c r="AI2493" s="1264"/>
      <c r="AJ2493" s="1264"/>
    </row>
    <row r="2494" spans="33:36" ht="30" customHeight="1">
      <c r="AG2494" s="1264"/>
      <c r="AH2494" s="1264"/>
      <c r="AI2494" s="1264"/>
      <c r="AJ2494" s="1264"/>
    </row>
    <row r="2495" spans="33:36" ht="30" customHeight="1">
      <c r="AG2495" s="1264"/>
      <c r="AH2495" s="1264"/>
      <c r="AI2495" s="1264"/>
      <c r="AJ2495" s="1264"/>
    </row>
    <row r="2496" spans="33:36" ht="30" customHeight="1">
      <c r="AG2496" s="1264"/>
      <c r="AH2496" s="1264"/>
      <c r="AI2496" s="1264"/>
      <c r="AJ2496" s="1264"/>
    </row>
    <row r="2497" spans="33:36" ht="30" customHeight="1">
      <c r="AG2497" s="1264"/>
      <c r="AH2497" s="1264"/>
      <c r="AI2497" s="1264"/>
      <c r="AJ2497" s="1264"/>
    </row>
    <row r="2498" spans="33:36" ht="30" customHeight="1">
      <c r="AG2498" s="1264"/>
      <c r="AH2498" s="1264"/>
      <c r="AI2498" s="1264"/>
      <c r="AJ2498" s="1264"/>
    </row>
    <row r="2499" spans="33:36" ht="30" customHeight="1">
      <c r="AG2499" s="1264"/>
      <c r="AH2499" s="1264"/>
      <c r="AI2499" s="1264"/>
      <c r="AJ2499" s="1264"/>
    </row>
    <row r="2500" spans="33:36" ht="30" customHeight="1">
      <c r="AG2500" s="1264"/>
      <c r="AH2500" s="1264"/>
      <c r="AI2500" s="1264"/>
      <c r="AJ2500" s="1264"/>
    </row>
    <row r="2501" spans="33:36" ht="30" customHeight="1">
      <c r="AG2501" s="1264"/>
      <c r="AH2501" s="1264"/>
      <c r="AI2501" s="1264"/>
      <c r="AJ2501" s="1264"/>
    </row>
    <row r="2502" spans="33:36" ht="30" customHeight="1">
      <c r="AG2502" s="1264"/>
      <c r="AH2502" s="1264"/>
      <c r="AI2502" s="1264"/>
      <c r="AJ2502" s="1264"/>
    </row>
    <row r="2503" spans="33:36" ht="30" customHeight="1">
      <c r="AG2503" s="1264"/>
      <c r="AH2503" s="1264"/>
      <c r="AI2503" s="1264"/>
      <c r="AJ2503" s="1264"/>
    </row>
    <row r="2504" spans="33:36" ht="30" customHeight="1">
      <c r="AG2504" s="1264"/>
      <c r="AH2504" s="1264"/>
      <c r="AI2504" s="1264"/>
      <c r="AJ2504" s="1264"/>
    </row>
    <row r="2505" spans="33:36" ht="30" customHeight="1">
      <c r="AG2505" s="1264"/>
      <c r="AH2505" s="1264"/>
      <c r="AI2505" s="1264"/>
      <c r="AJ2505" s="1264"/>
    </row>
    <row r="2506" spans="33:36" ht="30" customHeight="1">
      <c r="AG2506" s="1264"/>
      <c r="AH2506" s="1264"/>
      <c r="AI2506" s="1264"/>
      <c r="AJ2506" s="1264"/>
    </row>
    <row r="2507" spans="33:36" ht="30" customHeight="1">
      <c r="AG2507" s="1264"/>
      <c r="AH2507" s="1264"/>
      <c r="AI2507" s="1264"/>
      <c r="AJ2507" s="1264"/>
    </row>
    <row r="2508" spans="33:36" ht="30" customHeight="1">
      <c r="AG2508" s="1264"/>
      <c r="AH2508" s="1264"/>
      <c r="AI2508" s="1264"/>
      <c r="AJ2508" s="1264"/>
    </row>
    <row r="2509" spans="33:36" ht="30" customHeight="1">
      <c r="AG2509" s="1264"/>
      <c r="AH2509" s="1264"/>
      <c r="AI2509" s="1264"/>
      <c r="AJ2509" s="1264"/>
    </row>
    <row r="2510" spans="33:36" ht="30" customHeight="1">
      <c r="AG2510" s="1264"/>
      <c r="AH2510" s="1264"/>
      <c r="AI2510" s="1264"/>
      <c r="AJ2510" s="1264"/>
    </row>
    <row r="2511" spans="33:36" ht="30" customHeight="1">
      <c r="AG2511" s="1264"/>
      <c r="AH2511" s="1264"/>
      <c r="AI2511" s="1264"/>
      <c r="AJ2511" s="1264"/>
    </row>
    <row r="2512" spans="33:36" ht="30" customHeight="1">
      <c r="AG2512" s="1264"/>
      <c r="AH2512" s="1264"/>
      <c r="AI2512" s="1264"/>
      <c r="AJ2512" s="1264"/>
    </row>
    <row r="2513" spans="33:36" ht="30" customHeight="1">
      <c r="AG2513" s="1264"/>
      <c r="AH2513" s="1264"/>
      <c r="AI2513" s="1264"/>
      <c r="AJ2513" s="1264"/>
    </row>
    <row r="2514" spans="33:36" ht="30" customHeight="1">
      <c r="AG2514" s="1264"/>
      <c r="AH2514" s="1264"/>
      <c r="AI2514" s="1264"/>
      <c r="AJ2514" s="1264"/>
    </row>
    <row r="2515" spans="33:36" ht="30" customHeight="1">
      <c r="AG2515" s="1264"/>
      <c r="AH2515" s="1264"/>
      <c r="AI2515" s="1264"/>
      <c r="AJ2515" s="1264"/>
    </row>
    <row r="2516" spans="33:36" ht="30" customHeight="1">
      <c r="AG2516" s="1264"/>
      <c r="AH2516" s="1264"/>
      <c r="AI2516" s="1264"/>
      <c r="AJ2516" s="1264"/>
    </row>
    <row r="2517" spans="33:36" ht="30" customHeight="1">
      <c r="AG2517" s="1264"/>
      <c r="AH2517" s="1264"/>
      <c r="AI2517" s="1264"/>
      <c r="AJ2517" s="1264"/>
    </row>
    <row r="2518" spans="33:36" ht="30" customHeight="1">
      <c r="AG2518" s="1264"/>
      <c r="AH2518" s="1264"/>
      <c r="AI2518" s="1264"/>
      <c r="AJ2518" s="1264"/>
    </row>
    <row r="2519" spans="33:36" ht="30" customHeight="1">
      <c r="AG2519" s="1264"/>
      <c r="AH2519" s="1264"/>
      <c r="AI2519" s="1264"/>
      <c r="AJ2519" s="1264"/>
    </row>
    <row r="2520" spans="33:36" ht="30" customHeight="1">
      <c r="AG2520" s="1264"/>
      <c r="AH2520" s="1264"/>
      <c r="AI2520" s="1264"/>
      <c r="AJ2520" s="1264"/>
    </row>
    <row r="2521" spans="33:36" ht="30" customHeight="1">
      <c r="AG2521" s="1264"/>
      <c r="AH2521" s="1264"/>
      <c r="AI2521" s="1264"/>
      <c r="AJ2521" s="1264"/>
    </row>
    <row r="2522" spans="33:36" ht="30" customHeight="1">
      <c r="AG2522" s="1264"/>
      <c r="AH2522" s="1264"/>
      <c r="AI2522" s="1264"/>
      <c r="AJ2522" s="1264"/>
    </row>
    <row r="2523" spans="33:36" ht="30" customHeight="1">
      <c r="AG2523" s="1264"/>
      <c r="AH2523" s="1264"/>
      <c r="AI2523" s="1264"/>
      <c r="AJ2523" s="1264"/>
    </row>
    <row r="2524" spans="33:36" ht="30" customHeight="1">
      <c r="AG2524" s="1264"/>
      <c r="AH2524" s="1264"/>
      <c r="AI2524" s="1264"/>
      <c r="AJ2524" s="1264"/>
    </row>
    <row r="2525" spans="33:36" ht="30" customHeight="1">
      <c r="AG2525" s="1264"/>
      <c r="AH2525" s="1264"/>
      <c r="AI2525" s="1264"/>
      <c r="AJ2525" s="1264"/>
    </row>
    <row r="2526" spans="33:36" ht="30" customHeight="1">
      <c r="AG2526" s="1264"/>
      <c r="AH2526" s="1264"/>
      <c r="AI2526" s="1264"/>
      <c r="AJ2526" s="1264"/>
    </row>
    <row r="2527" spans="33:36" ht="30" customHeight="1">
      <c r="AG2527" s="1264"/>
      <c r="AH2527" s="1264"/>
      <c r="AI2527" s="1264"/>
      <c r="AJ2527" s="1264"/>
    </row>
    <row r="2528" spans="33:36" ht="30" customHeight="1">
      <c r="AG2528" s="1264"/>
      <c r="AH2528" s="1264"/>
      <c r="AI2528" s="1264"/>
      <c r="AJ2528" s="1264"/>
    </row>
    <row r="2529" spans="33:36" ht="30" customHeight="1">
      <c r="AG2529" s="1264"/>
      <c r="AH2529" s="1264"/>
      <c r="AI2529" s="1264"/>
      <c r="AJ2529" s="1264"/>
    </row>
    <row r="2530" spans="33:36" ht="30" customHeight="1">
      <c r="AG2530" s="1264"/>
      <c r="AH2530" s="1264"/>
      <c r="AI2530" s="1264"/>
      <c r="AJ2530" s="1264"/>
    </row>
    <row r="2531" spans="33:36" ht="30" customHeight="1">
      <c r="AG2531" s="1264"/>
      <c r="AH2531" s="1264"/>
      <c r="AI2531" s="1264"/>
      <c r="AJ2531" s="1264"/>
    </row>
    <row r="2532" spans="33:36" ht="30" customHeight="1">
      <c r="AG2532" s="1264"/>
      <c r="AH2532" s="1264"/>
      <c r="AI2532" s="1264"/>
      <c r="AJ2532" s="1264"/>
    </row>
    <row r="2533" spans="33:36" ht="30" customHeight="1">
      <c r="AG2533" s="1264"/>
      <c r="AH2533" s="1264"/>
      <c r="AI2533" s="1264"/>
      <c r="AJ2533" s="1264"/>
    </row>
    <row r="2534" spans="33:36" ht="30" customHeight="1">
      <c r="AG2534" s="1264"/>
      <c r="AH2534" s="1264"/>
      <c r="AI2534" s="1264"/>
      <c r="AJ2534" s="1264"/>
    </row>
    <row r="2535" spans="33:36" ht="30" customHeight="1">
      <c r="AG2535" s="1264"/>
      <c r="AH2535" s="1264"/>
      <c r="AI2535" s="1264"/>
      <c r="AJ2535" s="1264"/>
    </row>
    <row r="2536" spans="33:36" ht="30" customHeight="1">
      <c r="AG2536" s="1264"/>
      <c r="AH2536" s="1264"/>
      <c r="AI2536" s="1264"/>
      <c r="AJ2536" s="1264"/>
    </row>
    <row r="2537" spans="33:36" ht="30" customHeight="1">
      <c r="AG2537" s="1264"/>
      <c r="AH2537" s="1264"/>
      <c r="AI2537" s="1264"/>
      <c r="AJ2537" s="1264"/>
    </row>
    <row r="2538" spans="33:36" ht="30" customHeight="1">
      <c r="AG2538" s="1264"/>
      <c r="AH2538" s="1264"/>
      <c r="AI2538" s="1264"/>
      <c r="AJ2538" s="1264"/>
    </row>
    <row r="2539" spans="33:36" ht="30" customHeight="1">
      <c r="AG2539" s="1264"/>
      <c r="AH2539" s="1264"/>
      <c r="AI2539" s="1264"/>
      <c r="AJ2539" s="1264"/>
    </row>
    <row r="2540" spans="33:36" ht="30" customHeight="1">
      <c r="AG2540" s="1264"/>
      <c r="AH2540" s="1264"/>
      <c r="AI2540" s="1264"/>
      <c r="AJ2540" s="1264"/>
    </row>
    <row r="2541" spans="33:36" ht="30" customHeight="1">
      <c r="AG2541" s="1264"/>
      <c r="AH2541" s="1264"/>
      <c r="AI2541" s="1264"/>
      <c r="AJ2541" s="1264"/>
    </row>
    <row r="2542" spans="33:36" ht="30" customHeight="1">
      <c r="AG2542" s="1264"/>
      <c r="AH2542" s="1264"/>
      <c r="AI2542" s="1264"/>
      <c r="AJ2542" s="1264"/>
    </row>
    <row r="2543" spans="33:36" ht="30" customHeight="1">
      <c r="AG2543" s="1264"/>
      <c r="AH2543" s="1264"/>
      <c r="AI2543" s="1264"/>
      <c r="AJ2543" s="1264"/>
    </row>
    <row r="2544" spans="33:36" ht="30" customHeight="1">
      <c r="AG2544" s="1264"/>
      <c r="AH2544" s="1264"/>
      <c r="AI2544" s="1264"/>
      <c r="AJ2544" s="1264"/>
    </row>
    <row r="2545" spans="33:36" ht="30" customHeight="1">
      <c r="AG2545" s="1264"/>
      <c r="AH2545" s="1264"/>
      <c r="AI2545" s="1264"/>
      <c r="AJ2545" s="1264"/>
    </row>
    <row r="2546" spans="33:36" ht="30" customHeight="1">
      <c r="AG2546" s="1264"/>
      <c r="AH2546" s="1264"/>
      <c r="AI2546" s="1264"/>
      <c r="AJ2546" s="1264"/>
    </row>
    <row r="2547" spans="33:36" ht="30" customHeight="1">
      <c r="AG2547" s="1264"/>
      <c r="AH2547" s="1264"/>
      <c r="AI2547" s="1264"/>
      <c r="AJ2547" s="1264"/>
    </row>
    <row r="2548" spans="33:36" ht="30" customHeight="1">
      <c r="AG2548" s="1264"/>
      <c r="AH2548" s="1264"/>
      <c r="AI2548" s="1264"/>
      <c r="AJ2548" s="1264"/>
    </row>
    <row r="2549" spans="33:36" ht="30" customHeight="1">
      <c r="AG2549" s="1264"/>
      <c r="AH2549" s="1264"/>
      <c r="AI2549" s="1264"/>
      <c r="AJ2549" s="1264"/>
    </row>
    <row r="2550" spans="33:36" ht="30" customHeight="1">
      <c r="AG2550" s="1264"/>
      <c r="AH2550" s="1264"/>
      <c r="AI2550" s="1264"/>
      <c r="AJ2550" s="1264"/>
    </row>
    <row r="2551" spans="33:36" ht="30" customHeight="1">
      <c r="AG2551" s="1264"/>
      <c r="AH2551" s="1264"/>
      <c r="AI2551" s="1264"/>
      <c r="AJ2551" s="1264"/>
    </row>
    <row r="2552" spans="33:36" ht="30" customHeight="1">
      <c r="AG2552" s="1264"/>
      <c r="AH2552" s="1264"/>
      <c r="AI2552" s="1264"/>
      <c r="AJ2552" s="1264"/>
    </row>
    <row r="2553" spans="33:36" ht="30" customHeight="1">
      <c r="AG2553" s="1264"/>
      <c r="AH2553" s="1264"/>
      <c r="AI2553" s="1264"/>
      <c r="AJ2553" s="1264"/>
    </row>
    <row r="2554" spans="33:36" ht="30" customHeight="1">
      <c r="AG2554" s="1264"/>
      <c r="AH2554" s="1264"/>
      <c r="AI2554" s="1264"/>
      <c r="AJ2554" s="1264"/>
    </row>
    <row r="2555" spans="33:36" ht="30" customHeight="1">
      <c r="AG2555" s="1264"/>
      <c r="AH2555" s="1264"/>
      <c r="AI2555" s="1264"/>
      <c r="AJ2555" s="1264"/>
    </row>
    <row r="2556" spans="33:36" ht="30" customHeight="1">
      <c r="AG2556" s="1264"/>
      <c r="AH2556" s="1264"/>
      <c r="AI2556" s="1264"/>
      <c r="AJ2556" s="1264"/>
    </row>
    <row r="2557" spans="33:36" ht="30" customHeight="1">
      <c r="AG2557" s="1264"/>
      <c r="AH2557" s="1264"/>
      <c r="AI2557" s="1264"/>
      <c r="AJ2557" s="1264"/>
    </row>
    <row r="2558" spans="33:36" ht="30" customHeight="1">
      <c r="AG2558" s="1264"/>
      <c r="AH2558" s="1264"/>
      <c r="AI2558" s="1264"/>
      <c r="AJ2558" s="1264"/>
    </row>
    <row r="2559" spans="33:36" ht="30" customHeight="1">
      <c r="AG2559" s="1264"/>
      <c r="AH2559" s="1264"/>
      <c r="AI2559" s="1264"/>
      <c r="AJ2559" s="1264"/>
    </row>
    <row r="2560" spans="33:36" ht="30" customHeight="1">
      <c r="AG2560" s="1264"/>
      <c r="AH2560" s="1264"/>
      <c r="AI2560" s="1264"/>
      <c r="AJ2560" s="1264"/>
    </row>
    <row r="2561" spans="33:36" ht="30" customHeight="1">
      <c r="AG2561" s="1264"/>
      <c r="AH2561" s="1264"/>
      <c r="AI2561" s="1264"/>
      <c r="AJ2561" s="1264"/>
    </row>
    <row r="2562" spans="33:36" ht="30" customHeight="1">
      <c r="AG2562" s="1264"/>
      <c r="AH2562" s="1264"/>
      <c r="AI2562" s="1264"/>
      <c r="AJ2562" s="1264"/>
    </row>
    <row r="2563" spans="33:36" ht="30" customHeight="1">
      <c r="AG2563" s="1264"/>
      <c r="AH2563" s="1264"/>
      <c r="AI2563" s="1264"/>
      <c r="AJ2563" s="1264"/>
    </row>
    <row r="2564" spans="33:36" ht="30" customHeight="1">
      <c r="AG2564" s="1264"/>
      <c r="AH2564" s="1264"/>
      <c r="AI2564" s="1264"/>
      <c r="AJ2564" s="1264"/>
    </row>
    <row r="2565" spans="33:36" ht="30" customHeight="1">
      <c r="AG2565" s="1264"/>
      <c r="AH2565" s="1264"/>
      <c r="AI2565" s="1264"/>
      <c r="AJ2565" s="1264"/>
    </row>
    <row r="2566" spans="33:36" ht="30" customHeight="1">
      <c r="AG2566" s="1264"/>
      <c r="AH2566" s="1264"/>
      <c r="AI2566" s="1264"/>
      <c r="AJ2566" s="1264"/>
    </row>
    <row r="2567" spans="33:36" ht="30" customHeight="1">
      <c r="AG2567" s="1264"/>
      <c r="AH2567" s="1264"/>
      <c r="AI2567" s="1264"/>
      <c r="AJ2567" s="1264"/>
    </row>
    <row r="2568" spans="33:36" ht="30" customHeight="1">
      <c r="AG2568" s="1264"/>
      <c r="AH2568" s="1264"/>
      <c r="AI2568" s="1264"/>
      <c r="AJ2568" s="1264"/>
    </row>
    <row r="2569" spans="33:36" ht="30" customHeight="1">
      <c r="AG2569" s="1264"/>
      <c r="AH2569" s="1264"/>
      <c r="AI2569" s="1264"/>
      <c r="AJ2569" s="1264"/>
    </row>
    <row r="2570" spans="33:36" ht="30" customHeight="1">
      <c r="AG2570" s="1264"/>
      <c r="AH2570" s="1264"/>
      <c r="AI2570" s="1264"/>
      <c r="AJ2570" s="1264"/>
    </row>
    <row r="2571" spans="33:36" ht="30" customHeight="1">
      <c r="AG2571" s="1264"/>
      <c r="AH2571" s="1264"/>
      <c r="AI2571" s="1264"/>
      <c r="AJ2571" s="1264"/>
    </row>
    <row r="2572" spans="33:36" ht="30" customHeight="1">
      <c r="AG2572" s="1264"/>
      <c r="AH2572" s="1264"/>
      <c r="AI2572" s="1264"/>
      <c r="AJ2572" s="1264"/>
    </row>
    <row r="2573" spans="33:36" ht="30" customHeight="1">
      <c r="AG2573" s="1264"/>
      <c r="AH2573" s="1264"/>
      <c r="AI2573" s="1264"/>
      <c r="AJ2573" s="1264"/>
    </row>
    <row r="2574" spans="33:36" ht="30" customHeight="1">
      <c r="AG2574" s="1264"/>
      <c r="AH2574" s="1264"/>
      <c r="AI2574" s="1264"/>
      <c r="AJ2574" s="1264"/>
    </row>
    <row r="2575" spans="33:36" ht="30" customHeight="1">
      <c r="AG2575" s="1264"/>
      <c r="AH2575" s="1264"/>
      <c r="AI2575" s="1264"/>
      <c r="AJ2575" s="1264"/>
    </row>
    <row r="2576" spans="33:36" ht="30" customHeight="1">
      <c r="AG2576" s="1264"/>
      <c r="AH2576" s="1264"/>
      <c r="AI2576" s="1264"/>
      <c r="AJ2576" s="1264"/>
    </row>
    <row r="2577" spans="33:36" ht="30" customHeight="1">
      <c r="AG2577" s="1264"/>
      <c r="AH2577" s="1264"/>
      <c r="AI2577" s="1264"/>
      <c r="AJ2577" s="1264"/>
    </row>
    <row r="2578" spans="33:36" ht="30" customHeight="1">
      <c r="AG2578" s="1264"/>
      <c r="AH2578" s="1264"/>
      <c r="AI2578" s="1264"/>
      <c r="AJ2578" s="1264"/>
    </row>
    <row r="2579" spans="33:36" ht="30" customHeight="1">
      <c r="AG2579" s="1264"/>
      <c r="AH2579" s="1264"/>
      <c r="AI2579" s="1264"/>
      <c r="AJ2579" s="1264"/>
    </row>
    <row r="2580" spans="33:36" ht="30" customHeight="1">
      <c r="AG2580" s="1264"/>
      <c r="AH2580" s="1264"/>
      <c r="AI2580" s="1264"/>
      <c r="AJ2580" s="1264"/>
    </row>
    <row r="2581" spans="33:36" ht="30" customHeight="1">
      <c r="AG2581" s="1264"/>
      <c r="AH2581" s="1264"/>
      <c r="AI2581" s="1264"/>
      <c r="AJ2581" s="1264"/>
    </row>
    <row r="2582" spans="33:36" ht="30" customHeight="1">
      <c r="AG2582" s="1264"/>
      <c r="AH2582" s="1264"/>
      <c r="AI2582" s="1264"/>
      <c r="AJ2582" s="1264"/>
    </row>
    <row r="2583" spans="33:36" ht="30" customHeight="1">
      <c r="AG2583" s="1264"/>
      <c r="AH2583" s="1264"/>
      <c r="AI2583" s="1264"/>
      <c r="AJ2583" s="1264"/>
    </row>
    <row r="2584" spans="33:36" ht="30" customHeight="1">
      <c r="AG2584" s="1264"/>
      <c r="AH2584" s="1264"/>
      <c r="AI2584" s="1264"/>
      <c r="AJ2584" s="1264"/>
    </row>
    <row r="2585" spans="33:36" ht="30" customHeight="1">
      <c r="AG2585" s="1264"/>
      <c r="AH2585" s="1264"/>
      <c r="AI2585" s="1264"/>
      <c r="AJ2585" s="1264"/>
    </row>
    <row r="2586" spans="33:36" ht="30" customHeight="1">
      <c r="AG2586" s="1264"/>
      <c r="AH2586" s="1264"/>
      <c r="AI2586" s="1264"/>
      <c r="AJ2586" s="1264"/>
    </row>
    <row r="2587" spans="33:36" ht="30" customHeight="1">
      <c r="AG2587" s="1264"/>
      <c r="AH2587" s="1264"/>
      <c r="AI2587" s="1264"/>
      <c r="AJ2587" s="1264"/>
    </row>
    <row r="2588" spans="33:36" ht="30" customHeight="1">
      <c r="AG2588" s="1264"/>
      <c r="AH2588" s="1264"/>
      <c r="AI2588" s="1264"/>
      <c r="AJ2588" s="1264"/>
    </row>
    <row r="2589" spans="33:36" ht="30" customHeight="1">
      <c r="AG2589" s="1264"/>
      <c r="AH2589" s="1264"/>
      <c r="AI2589" s="1264"/>
      <c r="AJ2589" s="1264"/>
    </row>
    <row r="2590" spans="33:36" ht="30" customHeight="1">
      <c r="AG2590" s="1264"/>
      <c r="AH2590" s="1264"/>
      <c r="AI2590" s="1264"/>
      <c r="AJ2590" s="1264"/>
    </row>
    <row r="2591" spans="33:36" ht="30" customHeight="1">
      <c r="AG2591" s="1264"/>
      <c r="AH2591" s="1264"/>
      <c r="AI2591" s="1264"/>
      <c r="AJ2591" s="1264"/>
    </row>
    <row r="2592" spans="33:36" ht="30" customHeight="1">
      <c r="AG2592" s="1264"/>
      <c r="AH2592" s="1264"/>
      <c r="AI2592" s="1264"/>
      <c r="AJ2592" s="1264"/>
    </row>
    <row r="2593" spans="33:36" ht="30" customHeight="1">
      <c r="AG2593" s="1264"/>
      <c r="AH2593" s="1264"/>
      <c r="AI2593" s="1264"/>
      <c r="AJ2593" s="1264"/>
    </row>
    <row r="2594" spans="33:36" ht="30" customHeight="1">
      <c r="AG2594" s="1264"/>
      <c r="AH2594" s="1264"/>
      <c r="AI2594" s="1264"/>
      <c r="AJ2594" s="1264"/>
    </row>
    <row r="2595" spans="33:36" ht="30" customHeight="1">
      <c r="AG2595" s="1264"/>
      <c r="AH2595" s="1264"/>
      <c r="AI2595" s="1264"/>
      <c r="AJ2595" s="1264"/>
    </row>
    <row r="2596" spans="33:36" ht="30" customHeight="1">
      <c r="AG2596" s="1264"/>
      <c r="AH2596" s="1264"/>
      <c r="AI2596" s="1264"/>
      <c r="AJ2596" s="1264"/>
    </row>
    <row r="2597" spans="33:36" ht="30" customHeight="1">
      <c r="AG2597" s="1264"/>
      <c r="AH2597" s="1264"/>
      <c r="AI2597" s="1264"/>
      <c r="AJ2597" s="1264"/>
    </row>
    <row r="2598" spans="33:36" ht="30" customHeight="1">
      <c r="AG2598" s="1264"/>
      <c r="AH2598" s="1264"/>
      <c r="AI2598" s="1264"/>
      <c r="AJ2598" s="1264"/>
    </row>
    <row r="2599" spans="33:36" ht="30" customHeight="1">
      <c r="AG2599" s="1264"/>
      <c r="AH2599" s="1264"/>
      <c r="AI2599" s="1264"/>
      <c r="AJ2599" s="1264"/>
    </row>
    <row r="2600" spans="33:36" ht="30" customHeight="1">
      <c r="AG2600" s="1264"/>
      <c r="AH2600" s="1264"/>
      <c r="AI2600" s="1264"/>
      <c r="AJ2600" s="1264"/>
    </row>
    <row r="2601" spans="33:36" ht="30" customHeight="1">
      <c r="AG2601" s="1264"/>
      <c r="AH2601" s="1264"/>
      <c r="AI2601" s="1264"/>
      <c r="AJ2601" s="1264"/>
    </row>
    <row r="2602" spans="33:36" ht="30" customHeight="1">
      <c r="AG2602" s="1264"/>
      <c r="AH2602" s="1264"/>
      <c r="AI2602" s="1264"/>
      <c r="AJ2602" s="1264"/>
    </row>
    <row r="2603" spans="33:36" ht="30" customHeight="1">
      <c r="AG2603" s="1264"/>
      <c r="AH2603" s="1264"/>
      <c r="AI2603" s="1264"/>
      <c r="AJ2603" s="1264"/>
    </row>
    <row r="2604" spans="33:36" ht="30" customHeight="1">
      <c r="AG2604" s="1264"/>
      <c r="AH2604" s="1264"/>
      <c r="AI2604" s="1264"/>
      <c r="AJ2604" s="1264"/>
    </row>
    <row r="2605" spans="33:36" ht="30" customHeight="1">
      <c r="AG2605" s="1264"/>
      <c r="AH2605" s="1264"/>
      <c r="AI2605" s="1264"/>
      <c r="AJ2605" s="1264"/>
    </row>
    <row r="2606" spans="33:36" ht="30" customHeight="1">
      <c r="AG2606" s="1264"/>
      <c r="AH2606" s="1264"/>
      <c r="AI2606" s="1264"/>
      <c r="AJ2606" s="1264"/>
    </row>
    <row r="2607" spans="33:36" ht="30" customHeight="1">
      <c r="AG2607" s="1264"/>
      <c r="AH2607" s="1264"/>
      <c r="AI2607" s="1264"/>
      <c r="AJ2607" s="1264"/>
    </row>
    <row r="2608" spans="33:36" ht="30" customHeight="1">
      <c r="AG2608" s="1264"/>
      <c r="AH2608" s="1264"/>
      <c r="AI2608" s="1264"/>
      <c r="AJ2608" s="1264"/>
    </row>
    <row r="2609" spans="33:36" ht="30" customHeight="1">
      <c r="AG2609" s="1264"/>
      <c r="AH2609" s="1264"/>
      <c r="AI2609" s="1264"/>
      <c r="AJ2609" s="1264"/>
    </row>
    <row r="2610" spans="33:36" ht="30" customHeight="1">
      <c r="AG2610" s="1264"/>
      <c r="AH2610" s="1264"/>
      <c r="AI2610" s="1264"/>
      <c r="AJ2610" s="1264"/>
    </row>
    <row r="2611" spans="33:36" ht="30" customHeight="1">
      <c r="AG2611" s="1264"/>
      <c r="AH2611" s="1264"/>
      <c r="AI2611" s="1264"/>
      <c r="AJ2611" s="1264"/>
    </row>
    <row r="2612" spans="33:36" ht="30" customHeight="1">
      <c r="AG2612" s="1264"/>
      <c r="AH2612" s="1264"/>
      <c r="AI2612" s="1264"/>
      <c r="AJ2612" s="1264"/>
    </row>
    <row r="2613" spans="33:36" ht="30" customHeight="1">
      <c r="AG2613" s="1264"/>
      <c r="AH2613" s="1264"/>
      <c r="AI2613" s="1264"/>
      <c r="AJ2613" s="1264"/>
    </row>
    <row r="2614" spans="33:36" ht="30" customHeight="1">
      <c r="AG2614" s="1264"/>
      <c r="AH2614" s="1264"/>
      <c r="AI2614" s="1264"/>
      <c r="AJ2614" s="1264"/>
    </row>
    <row r="2615" spans="33:36" ht="30" customHeight="1">
      <c r="AG2615" s="1264"/>
      <c r="AH2615" s="1264"/>
      <c r="AI2615" s="1264"/>
      <c r="AJ2615" s="1264"/>
    </row>
    <row r="2616" spans="33:36" ht="30" customHeight="1">
      <c r="AG2616" s="1264"/>
      <c r="AH2616" s="1264"/>
      <c r="AI2616" s="1264"/>
      <c r="AJ2616" s="1264"/>
    </row>
    <row r="2617" spans="33:36" ht="30" customHeight="1">
      <c r="AG2617" s="1264"/>
      <c r="AH2617" s="1264"/>
      <c r="AI2617" s="1264"/>
      <c r="AJ2617" s="1264"/>
    </row>
    <row r="2618" spans="33:36" ht="30" customHeight="1">
      <c r="AG2618" s="1264"/>
      <c r="AH2618" s="1264"/>
      <c r="AI2618" s="1264"/>
      <c r="AJ2618" s="1264"/>
    </row>
    <row r="2619" spans="33:36" ht="30" customHeight="1">
      <c r="AG2619" s="1264"/>
      <c r="AH2619" s="1264"/>
      <c r="AI2619" s="1264"/>
      <c r="AJ2619" s="1264"/>
    </row>
    <row r="2620" spans="33:36" ht="30" customHeight="1">
      <c r="AG2620" s="1264"/>
      <c r="AH2620" s="1264"/>
      <c r="AI2620" s="1264"/>
      <c r="AJ2620" s="1264"/>
    </row>
    <row r="2621" spans="33:36" ht="30" customHeight="1">
      <c r="AG2621" s="1264"/>
      <c r="AH2621" s="1264"/>
      <c r="AI2621" s="1264"/>
      <c r="AJ2621" s="1264"/>
    </row>
    <row r="2622" spans="33:36" ht="30" customHeight="1">
      <c r="AG2622" s="1264"/>
      <c r="AH2622" s="1264"/>
      <c r="AI2622" s="1264"/>
      <c r="AJ2622" s="1264"/>
    </row>
    <row r="2623" spans="33:36" ht="30" customHeight="1">
      <c r="AG2623" s="1264"/>
      <c r="AH2623" s="1264"/>
      <c r="AI2623" s="1264"/>
      <c r="AJ2623" s="1264"/>
    </row>
    <row r="2624" spans="33:36" ht="30" customHeight="1">
      <c r="AG2624" s="1264"/>
      <c r="AH2624" s="1264"/>
      <c r="AI2624" s="1264"/>
      <c r="AJ2624" s="1264"/>
    </row>
    <row r="2625" spans="33:36" ht="30" customHeight="1">
      <c r="AG2625" s="1264"/>
      <c r="AH2625" s="1264"/>
      <c r="AI2625" s="1264"/>
      <c r="AJ2625" s="1264"/>
    </row>
    <row r="2626" spans="33:36" ht="30" customHeight="1">
      <c r="AG2626" s="1264"/>
      <c r="AH2626" s="1264"/>
      <c r="AI2626" s="1264"/>
      <c r="AJ2626" s="1264"/>
    </row>
    <row r="2627" spans="33:36" ht="30" customHeight="1">
      <c r="AG2627" s="1264"/>
      <c r="AH2627" s="1264"/>
      <c r="AI2627" s="1264"/>
      <c r="AJ2627" s="1264"/>
    </row>
    <row r="2628" spans="33:36" ht="30" customHeight="1">
      <c r="AG2628" s="1264"/>
      <c r="AH2628" s="1264"/>
      <c r="AI2628" s="1264"/>
      <c r="AJ2628" s="1264"/>
    </row>
    <row r="2629" spans="33:36" ht="30" customHeight="1">
      <c r="AG2629" s="1264"/>
      <c r="AH2629" s="1264"/>
      <c r="AI2629" s="1264"/>
      <c r="AJ2629" s="1264"/>
    </row>
    <row r="2630" spans="33:36" ht="30" customHeight="1">
      <c r="AG2630" s="1264"/>
      <c r="AH2630" s="1264"/>
      <c r="AI2630" s="1264"/>
      <c r="AJ2630" s="1264"/>
    </row>
    <row r="2631" spans="33:36" ht="30" customHeight="1">
      <c r="AG2631" s="1264"/>
      <c r="AH2631" s="1264"/>
      <c r="AI2631" s="1264"/>
      <c r="AJ2631" s="1264"/>
    </row>
    <row r="2632" spans="33:36" ht="30" customHeight="1">
      <c r="AG2632" s="1264"/>
      <c r="AH2632" s="1264"/>
      <c r="AI2632" s="1264"/>
      <c r="AJ2632" s="1264"/>
    </row>
    <row r="2633" spans="33:36" ht="30" customHeight="1">
      <c r="AG2633" s="1264"/>
      <c r="AH2633" s="1264"/>
      <c r="AI2633" s="1264"/>
      <c r="AJ2633" s="1264"/>
    </row>
    <row r="2634" spans="33:36" ht="30" customHeight="1">
      <c r="AG2634" s="1264"/>
      <c r="AH2634" s="1264"/>
      <c r="AI2634" s="1264"/>
      <c r="AJ2634" s="1264"/>
    </row>
    <row r="2635" spans="33:36" ht="30" customHeight="1">
      <c r="AG2635" s="1264"/>
      <c r="AH2635" s="1264"/>
      <c r="AI2635" s="1264"/>
      <c r="AJ2635" s="1264"/>
    </row>
    <row r="2636" spans="33:36" ht="30" customHeight="1">
      <c r="AG2636" s="1264"/>
      <c r="AH2636" s="1264"/>
      <c r="AI2636" s="1264"/>
      <c r="AJ2636" s="1264"/>
    </row>
    <row r="2637" spans="33:36" ht="30" customHeight="1">
      <c r="AG2637" s="1264"/>
      <c r="AH2637" s="1264"/>
      <c r="AI2637" s="1264"/>
      <c r="AJ2637" s="1264"/>
    </row>
    <row r="2638" spans="33:36" ht="30" customHeight="1">
      <c r="AG2638" s="1264"/>
      <c r="AH2638" s="1264"/>
      <c r="AI2638" s="1264"/>
      <c r="AJ2638" s="1264"/>
    </row>
    <row r="2639" spans="33:36" ht="30" customHeight="1">
      <c r="AG2639" s="1264"/>
      <c r="AH2639" s="1264"/>
      <c r="AI2639" s="1264"/>
      <c r="AJ2639" s="1264"/>
    </row>
    <row r="2640" spans="33:36" ht="30" customHeight="1">
      <c r="AG2640" s="1264"/>
      <c r="AH2640" s="1264"/>
      <c r="AI2640" s="1264"/>
      <c r="AJ2640" s="1264"/>
    </row>
    <row r="2641" spans="33:36" ht="30" customHeight="1">
      <c r="AG2641" s="1264"/>
      <c r="AH2641" s="1264"/>
      <c r="AI2641" s="1264"/>
      <c r="AJ2641" s="1264"/>
    </row>
    <row r="2642" spans="33:36" ht="30" customHeight="1">
      <c r="AG2642" s="1264"/>
      <c r="AH2642" s="1264"/>
      <c r="AI2642" s="1264"/>
      <c r="AJ2642" s="1264"/>
    </row>
    <row r="2643" spans="33:36" ht="30" customHeight="1">
      <c r="AG2643" s="1264"/>
      <c r="AH2643" s="1264"/>
      <c r="AI2643" s="1264"/>
      <c r="AJ2643" s="1264"/>
    </row>
    <row r="2644" spans="33:36" ht="30" customHeight="1">
      <c r="AG2644" s="1264"/>
      <c r="AH2644" s="1264"/>
      <c r="AI2644" s="1264"/>
      <c r="AJ2644" s="1264"/>
    </row>
    <row r="2645" spans="33:36" ht="30" customHeight="1">
      <c r="AG2645" s="1264"/>
      <c r="AH2645" s="1264"/>
      <c r="AI2645" s="1264"/>
      <c r="AJ2645" s="1264"/>
    </row>
    <row r="2646" spans="33:36" ht="30" customHeight="1">
      <c r="AG2646" s="1264"/>
      <c r="AH2646" s="1264"/>
      <c r="AI2646" s="1264"/>
      <c r="AJ2646" s="1264"/>
    </row>
    <row r="2647" spans="33:36" ht="30" customHeight="1">
      <c r="AG2647" s="1264"/>
      <c r="AH2647" s="1264"/>
      <c r="AI2647" s="1264"/>
      <c r="AJ2647" s="1264"/>
    </row>
    <row r="2648" spans="33:36" ht="30" customHeight="1">
      <c r="AG2648" s="1264"/>
      <c r="AH2648" s="1264"/>
      <c r="AI2648" s="1264"/>
      <c r="AJ2648" s="1264"/>
    </row>
    <row r="2649" spans="33:36" ht="30" customHeight="1">
      <c r="AG2649" s="1264"/>
      <c r="AH2649" s="1264"/>
      <c r="AI2649" s="1264"/>
      <c r="AJ2649" s="1264"/>
    </row>
    <row r="2650" spans="33:36" ht="30" customHeight="1">
      <c r="AG2650" s="1264"/>
      <c r="AH2650" s="1264"/>
      <c r="AI2650" s="1264"/>
      <c r="AJ2650" s="1264"/>
    </row>
    <row r="2651" spans="33:36" ht="30" customHeight="1">
      <c r="AG2651" s="1264"/>
      <c r="AH2651" s="1264"/>
      <c r="AI2651" s="1264"/>
      <c r="AJ2651" s="1264"/>
    </row>
    <row r="2652" spans="33:36" ht="30" customHeight="1">
      <c r="AG2652" s="1264"/>
      <c r="AH2652" s="1264"/>
      <c r="AI2652" s="1264"/>
      <c r="AJ2652" s="1264"/>
    </row>
    <row r="2653" spans="33:36" ht="30" customHeight="1">
      <c r="AG2653" s="1264"/>
      <c r="AH2653" s="1264"/>
      <c r="AI2653" s="1264"/>
      <c r="AJ2653" s="1264"/>
    </row>
    <row r="2654" spans="33:36" ht="30" customHeight="1">
      <c r="AG2654" s="1264"/>
      <c r="AH2654" s="1264"/>
      <c r="AI2654" s="1264"/>
      <c r="AJ2654" s="1264"/>
    </row>
    <row r="2655" spans="33:36" ht="30" customHeight="1">
      <c r="AG2655" s="1264"/>
      <c r="AH2655" s="1264"/>
      <c r="AI2655" s="1264"/>
      <c r="AJ2655" s="1264"/>
    </row>
    <row r="2656" spans="33:36" ht="30" customHeight="1">
      <c r="AG2656" s="1264"/>
      <c r="AH2656" s="1264"/>
      <c r="AI2656" s="1264"/>
      <c r="AJ2656" s="1264"/>
    </row>
    <row r="2657" spans="33:36" ht="30" customHeight="1">
      <c r="AG2657" s="1264"/>
      <c r="AH2657" s="1264"/>
      <c r="AI2657" s="1264"/>
      <c r="AJ2657" s="1264"/>
    </row>
    <row r="2658" spans="33:36" ht="30" customHeight="1">
      <c r="AG2658" s="1264"/>
      <c r="AH2658" s="1264"/>
      <c r="AI2658" s="1264"/>
      <c r="AJ2658" s="1264"/>
    </row>
    <row r="2659" spans="33:36" ht="30" customHeight="1">
      <c r="AG2659" s="1264"/>
      <c r="AH2659" s="1264"/>
      <c r="AI2659" s="1264"/>
      <c r="AJ2659" s="1264"/>
    </row>
    <row r="2660" spans="33:36" ht="30" customHeight="1">
      <c r="AG2660" s="1264"/>
      <c r="AH2660" s="1264"/>
      <c r="AI2660" s="1264"/>
      <c r="AJ2660" s="1264"/>
    </row>
    <row r="2661" spans="33:36" ht="30" customHeight="1">
      <c r="AG2661" s="1264"/>
      <c r="AH2661" s="1264"/>
      <c r="AI2661" s="1264"/>
      <c r="AJ2661" s="1264"/>
    </row>
    <row r="2662" spans="33:36" ht="30" customHeight="1">
      <c r="AG2662" s="1264"/>
      <c r="AH2662" s="1264"/>
      <c r="AI2662" s="1264"/>
      <c r="AJ2662" s="1264"/>
    </row>
    <row r="2663" spans="33:36" ht="30" customHeight="1">
      <c r="AG2663" s="1264"/>
      <c r="AH2663" s="1264"/>
      <c r="AI2663" s="1264"/>
      <c r="AJ2663" s="1264"/>
    </row>
    <row r="2664" spans="33:36" ht="30" customHeight="1">
      <c r="AG2664" s="1264"/>
      <c r="AH2664" s="1264"/>
      <c r="AI2664" s="1264"/>
      <c r="AJ2664" s="1264"/>
    </row>
    <row r="2665" spans="33:36" ht="30" customHeight="1">
      <c r="AG2665" s="1264"/>
      <c r="AH2665" s="1264"/>
      <c r="AI2665" s="1264"/>
      <c r="AJ2665" s="1264"/>
    </row>
    <row r="2666" spans="33:36" ht="30" customHeight="1">
      <c r="AG2666" s="1264"/>
      <c r="AH2666" s="1264"/>
      <c r="AI2666" s="1264"/>
      <c r="AJ2666" s="1264"/>
    </row>
    <row r="2667" spans="33:36" ht="30" customHeight="1">
      <c r="AG2667" s="1264"/>
      <c r="AH2667" s="1264"/>
      <c r="AI2667" s="1264"/>
      <c r="AJ2667" s="1264"/>
    </row>
    <row r="2668" spans="33:36" ht="30" customHeight="1">
      <c r="AG2668" s="1264"/>
      <c r="AH2668" s="1264"/>
      <c r="AI2668" s="1264"/>
      <c r="AJ2668" s="1264"/>
    </row>
    <row r="2669" spans="33:36" ht="30" customHeight="1">
      <c r="AG2669" s="1264"/>
      <c r="AH2669" s="1264"/>
      <c r="AI2669" s="1264"/>
      <c r="AJ2669" s="1264"/>
    </row>
    <row r="2670" spans="33:36" ht="30" customHeight="1">
      <c r="AG2670" s="1264"/>
      <c r="AH2670" s="1264"/>
      <c r="AI2670" s="1264"/>
      <c r="AJ2670" s="1264"/>
    </row>
    <row r="2671" spans="33:36" ht="30" customHeight="1">
      <c r="AG2671" s="1264"/>
      <c r="AH2671" s="1264"/>
      <c r="AI2671" s="1264"/>
      <c r="AJ2671" s="1264"/>
    </row>
    <row r="2672" spans="33:36" ht="30" customHeight="1">
      <c r="AG2672" s="1264"/>
      <c r="AH2672" s="1264"/>
      <c r="AI2672" s="1264"/>
      <c r="AJ2672" s="1264"/>
    </row>
    <row r="2673" spans="33:36" ht="30" customHeight="1">
      <c r="AG2673" s="1264"/>
      <c r="AH2673" s="1264"/>
      <c r="AI2673" s="1264"/>
      <c r="AJ2673" s="1264"/>
    </row>
    <row r="2674" spans="33:36" ht="30" customHeight="1">
      <c r="AG2674" s="1264"/>
      <c r="AH2674" s="1264"/>
      <c r="AI2674" s="1264"/>
      <c r="AJ2674" s="1264"/>
    </row>
    <row r="2675" spans="33:36" ht="30" customHeight="1">
      <c r="AG2675" s="1264"/>
      <c r="AH2675" s="1264"/>
      <c r="AI2675" s="1264"/>
      <c r="AJ2675" s="1264"/>
    </row>
    <row r="2676" spans="33:36" ht="30" customHeight="1">
      <c r="AG2676" s="1264"/>
      <c r="AH2676" s="1264"/>
      <c r="AI2676" s="1264"/>
      <c r="AJ2676" s="1264"/>
    </row>
    <row r="2677" spans="33:36" ht="30" customHeight="1">
      <c r="AG2677" s="1264"/>
      <c r="AH2677" s="1264"/>
      <c r="AI2677" s="1264"/>
      <c r="AJ2677" s="1264"/>
    </row>
    <row r="2678" spans="33:36" ht="30" customHeight="1">
      <c r="AG2678" s="1264"/>
      <c r="AH2678" s="1264"/>
      <c r="AI2678" s="1264"/>
      <c r="AJ2678" s="1264"/>
    </row>
    <row r="2679" spans="33:36" ht="30" customHeight="1">
      <c r="AG2679" s="1264"/>
      <c r="AH2679" s="1264"/>
      <c r="AI2679" s="1264"/>
      <c r="AJ2679" s="1264"/>
    </row>
    <row r="2680" spans="33:36" ht="30" customHeight="1">
      <c r="AG2680" s="1264"/>
      <c r="AH2680" s="1264"/>
      <c r="AI2680" s="1264"/>
      <c r="AJ2680" s="1264"/>
    </row>
    <row r="2681" spans="33:36" ht="30" customHeight="1">
      <c r="AG2681" s="1264"/>
      <c r="AH2681" s="1264"/>
      <c r="AI2681" s="1264"/>
      <c r="AJ2681" s="1264"/>
    </row>
    <row r="2682" spans="33:36" ht="30" customHeight="1">
      <c r="AG2682" s="1264"/>
      <c r="AH2682" s="1264"/>
      <c r="AI2682" s="1264"/>
      <c r="AJ2682" s="1264"/>
    </row>
    <row r="2683" spans="33:36" ht="30" customHeight="1">
      <c r="AG2683" s="1264"/>
      <c r="AH2683" s="1264"/>
      <c r="AI2683" s="1264"/>
      <c r="AJ2683" s="1264"/>
    </row>
    <row r="2684" spans="33:36" ht="30" customHeight="1">
      <c r="AG2684" s="1264"/>
      <c r="AH2684" s="1264"/>
      <c r="AI2684" s="1264"/>
      <c r="AJ2684" s="1264"/>
    </row>
    <row r="2685" spans="33:36" ht="30" customHeight="1">
      <c r="AG2685" s="1264"/>
      <c r="AH2685" s="1264"/>
      <c r="AI2685" s="1264"/>
      <c r="AJ2685" s="1264"/>
    </row>
    <row r="2686" spans="33:36" ht="30" customHeight="1">
      <c r="AG2686" s="1264"/>
      <c r="AH2686" s="1264"/>
      <c r="AI2686" s="1264"/>
      <c r="AJ2686" s="1264"/>
    </row>
    <row r="2687" spans="33:36" ht="30" customHeight="1">
      <c r="AG2687" s="1264"/>
      <c r="AH2687" s="1264"/>
      <c r="AI2687" s="1264"/>
      <c r="AJ2687" s="1264"/>
    </row>
    <row r="2688" spans="33:36" ht="30" customHeight="1">
      <c r="AG2688" s="1264"/>
      <c r="AH2688" s="1264"/>
      <c r="AI2688" s="1264"/>
      <c r="AJ2688" s="1264"/>
    </row>
    <row r="2689" spans="33:36" ht="30" customHeight="1">
      <c r="AG2689" s="1264"/>
      <c r="AH2689" s="1264"/>
      <c r="AI2689" s="1264"/>
      <c r="AJ2689" s="1264"/>
    </row>
    <row r="2690" spans="33:36" ht="30" customHeight="1">
      <c r="AG2690" s="1264"/>
      <c r="AH2690" s="1264"/>
      <c r="AI2690" s="1264"/>
      <c r="AJ2690" s="1264"/>
    </row>
    <row r="2691" spans="33:36" ht="30" customHeight="1">
      <c r="AG2691" s="1264"/>
      <c r="AH2691" s="1264"/>
      <c r="AI2691" s="1264"/>
      <c r="AJ2691" s="1264"/>
    </row>
    <row r="2692" spans="33:36" ht="30" customHeight="1">
      <c r="AG2692" s="1264"/>
      <c r="AH2692" s="1264"/>
      <c r="AI2692" s="1264"/>
      <c r="AJ2692" s="1264"/>
    </row>
    <row r="2693" spans="33:36" ht="30" customHeight="1">
      <c r="AG2693" s="1264"/>
      <c r="AH2693" s="1264"/>
      <c r="AI2693" s="1264"/>
      <c r="AJ2693" s="1264"/>
    </row>
    <row r="2694" spans="33:36" ht="30" customHeight="1">
      <c r="AG2694" s="1264"/>
      <c r="AH2694" s="1264"/>
      <c r="AI2694" s="1264"/>
      <c r="AJ2694" s="1264"/>
    </row>
    <row r="2695" spans="33:36" ht="30" customHeight="1">
      <c r="AG2695" s="1264"/>
      <c r="AH2695" s="1264"/>
      <c r="AI2695" s="1264"/>
      <c r="AJ2695" s="1264"/>
    </row>
    <row r="2696" spans="33:36" ht="30" customHeight="1">
      <c r="AG2696" s="1264"/>
      <c r="AH2696" s="1264"/>
      <c r="AI2696" s="1264"/>
      <c r="AJ2696" s="1264"/>
    </row>
    <row r="2697" spans="33:36" ht="30" customHeight="1">
      <c r="AG2697" s="1264"/>
      <c r="AH2697" s="1264"/>
      <c r="AI2697" s="1264"/>
      <c r="AJ2697" s="1264"/>
    </row>
    <row r="2698" spans="33:36" ht="30" customHeight="1">
      <c r="AG2698" s="1264"/>
      <c r="AH2698" s="1264"/>
      <c r="AI2698" s="1264"/>
      <c r="AJ2698" s="1264"/>
    </row>
    <row r="2699" spans="33:36" ht="30" customHeight="1">
      <c r="AG2699" s="1264"/>
      <c r="AH2699" s="1264"/>
      <c r="AI2699" s="1264"/>
      <c r="AJ2699" s="1264"/>
    </row>
    <row r="2700" spans="33:36" ht="30" customHeight="1">
      <c r="AG2700" s="1264"/>
      <c r="AH2700" s="1264"/>
      <c r="AI2700" s="1264"/>
      <c r="AJ2700" s="1264"/>
    </row>
    <row r="2701" spans="33:36" ht="30" customHeight="1">
      <c r="AG2701" s="1264"/>
      <c r="AH2701" s="1264"/>
      <c r="AI2701" s="1264"/>
      <c r="AJ2701" s="1264"/>
    </row>
    <row r="2702" spans="33:36" ht="30" customHeight="1">
      <c r="AG2702" s="1264"/>
      <c r="AH2702" s="1264"/>
      <c r="AI2702" s="1264"/>
      <c r="AJ2702" s="1264"/>
    </row>
    <row r="2703" spans="33:36" ht="30" customHeight="1">
      <c r="AG2703" s="1264"/>
      <c r="AH2703" s="1264"/>
      <c r="AI2703" s="1264"/>
      <c r="AJ2703" s="1264"/>
    </row>
    <row r="2704" spans="33:36" ht="30" customHeight="1">
      <c r="AG2704" s="1264"/>
      <c r="AH2704" s="1264"/>
      <c r="AI2704" s="1264"/>
      <c r="AJ2704" s="1264"/>
    </row>
    <row r="2705" spans="33:36" ht="30" customHeight="1">
      <c r="AG2705" s="1264"/>
      <c r="AH2705" s="1264"/>
      <c r="AI2705" s="1264"/>
      <c r="AJ2705" s="1264"/>
    </row>
    <row r="2706" spans="33:36" ht="30" customHeight="1">
      <c r="AG2706" s="1264"/>
      <c r="AH2706" s="1264"/>
      <c r="AI2706" s="1264"/>
      <c r="AJ2706" s="1264"/>
    </row>
    <row r="2707" spans="33:36" ht="30" customHeight="1">
      <c r="AG2707" s="1264"/>
      <c r="AH2707" s="1264"/>
      <c r="AI2707" s="1264"/>
      <c r="AJ2707" s="1264"/>
    </row>
    <row r="2708" spans="33:36" ht="30" customHeight="1">
      <c r="AG2708" s="1264"/>
      <c r="AH2708" s="1264"/>
      <c r="AI2708" s="1264"/>
      <c r="AJ2708" s="1264"/>
    </row>
    <row r="2709" spans="33:36" ht="30" customHeight="1">
      <c r="AG2709" s="1264"/>
      <c r="AH2709" s="1264"/>
      <c r="AI2709" s="1264"/>
      <c r="AJ2709" s="1264"/>
    </row>
    <row r="2710" spans="33:36" ht="30" customHeight="1">
      <c r="AG2710" s="1264"/>
      <c r="AH2710" s="1264"/>
      <c r="AI2710" s="1264"/>
      <c r="AJ2710" s="1264"/>
    </row>
    <row r="2711" spans="33:36" ht="30" customHeight="1">
      <c r="AG2711" s="1264"/>
      <c r="AH2711" s="1264"/>
      <c r="AI2711" s="1264"/>
      <c r="AJ2711" s="1264"/>
    </row>
    <row r="2712" spans="33:36" ht="30" customHeight="1">
      <c r="AG2712" s="1264"/>
      <c r="AH2712" s="1264"/>
      <c r="AI2712" s="1264"/>
      <c r="AJ2712" s="1264"/>
    </row>
    <row r="2713" spans="33:36" ht="30" customHeight="1">
      <c r="AG2713" s="1264"/>
      <c r="AH2713" s="1264"/>
      <c r="AI2713" s="1264"/>
      <c r="AJ2713" s="1264"/>
    </row>
    <row r="2714" spans="33:36" ht="30" customHeight="1">
      <c r="AG2714" s="1264"/>
      <c r="AH2714" s="1264"/>
      <c r="AI2714" s="1264"/>
      <c r="AJ2714" s="1264"/>
    </row>
    <row r="2715" spans="33:36" ht="30" customHeight="1">
      <c r="AG2715" s="1264"/>
      <c r="AH2715" s="1264"/>
      <c r="AI2715" s="1264"/>
      <c r="AJ2715" s="1264"/>
    </row>
    <row r="2716" spans="33:36" ht="30" customHeight="1">
      <c r="AG2716" s="1264"/>
      <c r="AH2716" s="1264"/>
      <c r="AI2716" s="1264"/>
      <c r="AJ2716" s="1264"/>
    </row>
    <row r="2717" spans="33:36" ht="30" customHeight="1">
      <c r="AG2717" s="1264"/>
      <c r="AH2717" s="1264"/>
      <c r="AI2717" s="1264"/>
      <c r="AJ2717" s="1264"/>
    </row>
    <row r="2718" spans="33:36" ht="30" customHeight="1">
      <c r="AG2718" s="1264"/>
      <c r="AH2718" s="1264"/>
      <c r="AI2718" s="1264"/>
      <c r="AJ2718" s="1264"/>
    </row>
    <row r="2719" spans="33:36" ht="30" customHeight="1">
      <c r="AG2719" s="1264"/>
      <c r="AH2719" s="1264"/>
      <c r="AI2719" s="1264"/>
      <c r="AJ2719" s="1264"/>
    </row>
    <row r="2720" spans="33:36" ht="30" customHeight="1">
      <c r="AG2720" s="1264"/>
      <c r="AH2720" s="1264"/>
      <c r="AI2720" s="1264"/>
      <c r="AJ2720" s="1264"/>
    </row>
    <row r="2721" spans="33:36" ht="30" customHeight="1">
      <c r="AG2721" s="1264"/>
      <c r="AH2721" s="1264"/>
      <c r="AI2721" s="1264"/>
      <c r="AJ2721" s="1264"/>
    </row>
    <row r="2722" spans="33:36" ht="30" customHeight="1">
      <c r="AG2722" s="1264"/>
      <c r="AH2722" s="1264"/>
      <c r="AI2722" s="1264"/>
      <c r="AJ2722" s="1264"/>
    </row>
    <row r="2723" spans="33:36" ht="30" customHeight="1">
      <c r="AG2723" s="1264"/>
      <c r="AH2723" s="1264"/>
      <c r="AI2723" s="1264"/>
      <c r="AJ2723" s="1264"/>
    </row>
    <row r="2724" spans="33:36" ht="30" customHeight="1">
      <c r="AG2724" s="1264"/>
      <c r="AH2724" s="1264"/>
      <c r="AI2724" s="1264"/>
      <c r="AJ2724" s="1264"/>
    </row>
    <row r="2725" spans="33:36" ht="30" customHeight="1">
      <c r="AG2725" s="1264"/>
      <c r="AH2725" s="1264"/>
      <c r="AI2725" s="1264"/>
      <c r="AJ2725" s="1264"/>
    </row>
    <row r="2726" spans="33:36" ht="30" customHeight="1">
      <c r="AG2726" s="1264"/>
      <c r="AH2726" s="1264"/>
      <c r="AI2726" s="1264"/>
      <c r="AJ2726" s="1264"/>
    </row>
    <row r="2727" spans="33:36" ht="30" customHeight="1">
      <c r="AG2727" s="1264"/>
      <c r="AH2727" s="1264"/>
      <c r="AI2727" s="1264"/>
      <c r="AJ2727" s="1264"/>
    </row>
    <row r="2728" spans="33:36" ht="30" customHeight="1">
      <c r="AG2728" s="1264"/>
      <c r="AH2728" s="1264"/>
      <c r="AI2728" s="1264"/>
      <c r="AJ2728" s="1264"/>
    </row>
    <row r="2729" spans="33:36" ht="30" customHeight="1">
      <c r="AG2729" s="1264"/>
      <c r="AH2729" s="1264"/>
      <c r="AI2729" s="1264"/>
      <c r="AJ2729" s="1264"/>
    </row>
    <row r="2730" spans="33:36" ht="30" customHeight="1">
      <c r="AG2730" s="1264"/>
      <c r="AH2730" s="1264"/>
      <c r="AI2730" s="1264"/>
      <c r="AJ2730" s="1264"/>
    </row>
    <row r="2731" spans="33:36" ht="30" customHeight="1">
      <c r="AG2731" s="1264"/>
      <c r="AH2731" s="1264"/>
      <c r="AI2731" s="1264"/>
      <c r="AJ2731" s="1264"/>
    </row>
    <row r="2732" spans="33:36" ht="30" customHeight="1">
      <c r="AG2732" s="1264"/>
      <c r="AH2732" s="1264"/>
      <c r="AI2732" s="1264"/>
      <c r="AJ2732" s="1264"/>
    </row>
    <row r="2733" spans="33:36" ht="30" customHeight="1">
      <c r="AG2733" s="1264"/>
      <c r="AH2733" s="1264"/>
      <c r="AI2733" s="1264"/>
      <c r="AJ2733" s="1264"/>
    </row>
    <row r="2734" spans="33:36" ht="30" customHeight="1">
      <c r="AG2734" s="1264"/>
      <c r="AH2734" s="1264"/>
      <c r="AI2734" s="1264"/>
      <c r="AJ2734" s="1264"/>
    </row>
    <row r="2735" spans="33:36" ht="30" customHeight="1">
      <c r="AG2735" s="1264"/>
      <c r="AH2735" s="1264"/>
      <c r="AI2735" s="1264"/>
      <c r="AJ2735" s="1264"/>
    </row>
    <row r="2736" spans="33:36" ht="30" customHeight="1">
      <c r="AG2736" s="1264"/>
      <c r="AH2736" s="1264"/>
      <c r="AI2736" s="1264"/>
      <c r="AJ2736" s="1264"/>
    </row>
    <row r="2737" spans="33:36" ht="30" customHeight="1">
      <c r="AG2737" s="1264"/>
      <c r="AH2737" s="1264"/>
      <c r="AI2737" s="1264"/>
      <c r="AJ2737" s="1264"/>
    </row>
    <row r="2738" spans="33:36" ht="30" customHeight="1">
      <c r="AG2738" s="1264"/>
      <c r="AH2738" s="1264"/>
      <c r="AI2738" s="1264"/>
      <c r="AJ2738" s="1264"/>
    </row>
    <row r="2739" spans="33:36" ht="30" customHeight="1">
      <c r="AG2739" s="1264"/>
      <c r="AH2739" s="1264"/>
      <c r="AI2739" s="1264"/>
      <c r="AJ2739" s="1264"/>
    </row>
    <row r="2740" spans="33:36" ht="30" customHeight="1">
      <c r="AG2740" s="1264"/>
      <c r="AH2740" s="1264"/>
      <c r="AI2740" s="1264"/>
      <c r="AJ2740" s="1264"/>
    </row>
    <row r="2741" spans="33:36" ht="30" customHeight="1">
      <c r="AG2741" s="1264"/>
      <c r="AH2741" s="1264"/>
      <c r="AI2741" s="1264"/>
      <c r="AJ2741" s="1264"/>
    </row>
    <row r="2742" spans="33:36" ht="30" customHeight="1">
      <c r="AG2742" s="1264"/>
      <c r="AH2742" s="1264"/>
      <c r="AI2742" s="1264"/>
      <c r="AJ2742" s="1264"/>
    </row>
    <row r="2743" spans="33:36" ht="30" customHeight="1">
      <c r="AG2743" s="1264"/>
      <c r="AH2743" s="1264"/>
      <c r="AI2743" s="1264"/>
      <c r="AJ2743" s="1264"/>
    </row>
    <row r="2744" spans="33:36" ht="30" customHeight="1">
      <c r="AG2744" s="1264"/>
      <c r="AH2744" s="1264"/>
      <c r="AI2744" s="1264"/>
      <c r="AJ2744" s="1264"/>
    </row>
    <row r="2745" spans="33:36" ht="30" customHeight="1">
      <c r="AG2745" s="1264"/>
      <c r="AH2745" s="1264"/>
      <c r="AI2745" s="1264"/>
      <c r="AJ2745" s="1264"/>
    </row>
    <row r="2746" spans="33:36" ht="30" customHeight="1">
      <c r="AG2746" s="1264"/>
      <c r="AH2746" s="1264"/>
      <c r="AI2746" s="1264"/>
      <c r="AJ2746" s="1264"/>
    </row>
    <row r="2747" spans="33:36" ht="30" customHeight="1">
      <c r="AG2747" s="1264"/>
      <c r="AH2747" s="1264"/>
      <c r="AI2747" s="1264"/>
      <c r="AJ2747" s="1264"/>
    </row>
    <row r="2748" spans="33:36" ht="30" customHeight="1">
      <c r="AG2748" s="1264"/>
      <c r="AH2748" s="1264"/>
      <c r="AI2748" s="1264"/>
      <c r="AJ2748" s="1264"/>
    </row>
    <row r="2749" spans="33:36" ht="30" customHeight="1">
      <c r="AG2749" s="1264"/>
      <c r="AH2749" s="1264"/>
      <c r="AI2749" s="1264"/>
      <c r="AJ2749" s="1264"/>
    </row>
    <row r="2750" spans="33:36" ht="30" customHeight="1">
      <c r="AG2750" s="1264"/>
      <c r="AH2750" s="1264"/>
      <c r="AI2750" s="1264"/>
      <c r="AJ2750" s="1264"/>
    </row>
    <row r="2751" spans="33:36" ht="30" customHeight="1">
      <c r="AG2751" s="1264"/>
      <c r="AH2751" s="1264"/>
      <c r="AI2751" s="1264"/>
      <c r="AJ2751" s="1264"/>
    </row>
    <row r="2752" spans="33:36" ht="30" customHeight="1">
      <c r="AG2752" s="1264"/>
      <c r="AH2752" s="1264"/>
      <c r="AI2752" s="1264"/>
      <c r="AJ2752" s="1264"/>
    </row>
    <row r="2753" spans="33:36" ht="30" customHeight="1">
      <c r="AG2753" s="1264"/>
      <c r="AH2753" s="1264"/>
      <c r="AI2753" s="1264"/>
      <c r="AJ2753" s="1264"/>
    </row>
    <row r="2754" spans="33:36" ht="30" customHeight="1">
      <c r="AG2754" s="1264"/>
      <c r="AH2754" s="1264"/>
      <c r="AI2754" s="1264"/>
      <c r="AJ2754" s="1264"/>
    </row>
    <row r="2755" spans="33:36" ht="30" customHeight="1">
      <c r="AG2755" s="1264"/>
      <c r="AH2755" s="1264"/>
      <c r="AI2755" s="1264"/>
      <c r="AJ2755" s="1264"/>
    </row>
    <row r="2756" spans="33:36" ht="30" customHeight="1">
      <c r="AG2756" s="1264"/>
      <c r="AH2756" s="1264"/>
      <c r="AI2756" s="1264"/>
      <c r="AJ2756" s="1264"/>
    </row>
    <row r="2757" spans="33:36" ht="30" customHeight="1">
      <c r="AG2757" s="1264"/>
      <c r="AH2757" s="1264"/>
      <c r="AI2757" s="1264"/>
      <c r="AJ2757" s="1264"/>
    </row>
    <row r="2758" spans="33:36" ht="30" customHeight="1">
      <c r="AG2758" s="1264"/>
      <c r="AH2758" s="1264"/>
      <c r="AI2758" s="1264"/>
      <c r="AJ2758" s="1264"/>
    </row>
    <row r="2759" spans="33:36" ht="30" customHeight="1">
      <c r="AG2759" s="1264"/>
      <c r="AH2759" s="1264"/>
      <c r="AI2759" s="1264"/>
      <c r="AJ2759" s="1264"/>
    </row>
    <row r="2760" spans="33:36" ht="30" customHeight="1">
      <c r="AG2760" s="1264"/>
      <c r="AH2760" s="1264"/>
      <c r="AI2760" s="1264"/>
      <c r="AJ2760" s="1264"/>
    </row>
    <row r="2761" spans="33:36" ht="30" customHeight="1">
      <c r="AG2761" s="1264"/>
      <c r="AH2761" s="1264"/>
      <c r="AI2761" s="1264"/>
      <c r="AJ2761" s="1264"/>
    </row>
    <row r="2762" spans="33:36" ht="30" customHeight="1">
      <c r="AG2762" s="1264"/>
      <c r="AH2762" s="1264"/>
      <c r="AI2762" s="1264"/>
      <c r="AJ2762" s="1264"/>
    </row>
    <row r="2763" spans="33:36" ht="30" customHeight="1">
      <c r="AG2763" s="1264"/>
      <c r="AH2763" s="1264"/>
      <c r="AI2763" s="1264"/>
      <c r="AJ2763" s="1264"/>
    </row>
    <row r="2764" spans="33:36" ht="30" customHeight="1">
      <c r="AG2764" s="1264"/>
      <c r="AH2764" s="1264"/>
      <c r="AI2764" s="1264"/>
      <c r="AJ2764" s="1264"/>
    </row>
    <row r="2765" spans="33:36" ht="30" customHeight="1">
      <c r="AG2765" s="1264"/>
      <c r="AH2765" s="1264"/>
      <c r="AI2765" s="1264"/>
      <c r="AJ2765" s="1264"/>
    </row>
    <row r="2766" spans="33:36" ht="30" customHeight="1">
      <c r="AG2766" s="1264"/>
      <c r="AH2766" s="1264"/>
      <c r="AI2766" s="1264"/>
      <c r="AJ2766" s="1264"/>
    </row>
    <row r="2767" spans="33:36" ht="30" customHeight="1">
      <c r="AG2767" s="1264"/>
      <c r="AH2767" s="1264"/>
      <c r="AI2767" s="1264"/>
      <c r="AJ2767" s="1264"/>
    </row>
    <row r="2768" spans="33:36" ht="30" customHeight="1">
      <c r="AG2768" s="1264"/>
      <c r="AH2768" s="1264"/>
      <c r="AI2768" s="1264"/>
      <c r="AJ2768" s="1264"/>
    </row>
    <row r="2769" spans="33:36" ht="30" customHeight="1">
      <c r="AG2769" s="1264"/>
      <c r="AH2769" s="1264"/>
      <c r="AI2769" s="1264"/>
      <c r="AJ2769" s="1264"/>
    </row>
    <row r="2770" spans="33:36" ht="30" customHeight="1">
      <c r="AG2770" s="1264"/>
      <c r="AH2770" s="1264"/>
      <c r="AI2770" s="1264"/>
      <c r="AJ2770" s="1264"/>
    </row>
    <row r="2771" spans="33:36" ht="30" customHeight="1">
      <c r="AG2771" s="1264"/>
      <c r="AH2771" s="1264"/>
      <c r="AI2771" s="1264"/>
      <c r="AJ2771" s="1264"/>
    </row>
    <row r="2772" spans="33:36" ht="30" customHeight="1">
      <c r="AG2772" s="1264"/>
      <c r="AH2772" s="1264"/>
      <c r="AI2772" s="1264"/>
      <c r="AJ2772" s="1264"/>
    </row>
    <row r="2773" spans="33:36" ht="30" customHeight="1">
      <c r="AG2773" s="1264"/>
      <c r="AH2773" s="1264"/>
      <c r="AI2773" s="1264"/>
      <c r="AJ2773" s="1264"/>
    </row>
    <row r="2774" spans="33:36" ht="30" customHeight="1">
      <c r="AG2774" s="1264"/>
      <c r="AH2774" s="1264"/>
      <c r="AI2774" s="1264"/>
      <c r="AJ2774" s="1264"/>
    </row>
    <row r="2775" spans="33:36" ht="30" customHeight="1">
      <c r="AG2775" s="1264"/>
      <c r="AH2775" s="1264"/>
      <c r="AI2775" s="1264"/>
      <c r="AJ2775" s="1264"/>
    </row>
    <row r="2776" spans="33:36" ht="30" customHeight="1">
      <c r="AG2776" s="1264"/>
      <c r="AH2776" s="1264"/>
      <c r="AI2776" s="1264"/>
      <c r="AJ2776" s="1264"/>
    </row>
    <row r="2777" spans="33:36" ht="30" customHeight="1">
      <c r="AG2777" s="1264"/>
      <c r="AH2777" s="1264"/>
      <c r="AI2777" s="1264"/>
      <c r="AJ2777" s="1264"/>
    </row>
    <row r="2778" spans="33:36" ht="30" customHeight="1">
      <c r="AG2778" s="1264"/>
      <c r="AH2778" s="1264"/>
      <c r="AI2778" s="1264"/>
      <c r="AJ2778" s="1264"/>
    </row>
    <row r="2779" spans="33:36" ht="30" customHeight="1">
      <c r="AG2779" s="1264"/>
      <c r="AH2779" s="1264"/>
      <c r="AI2779" s="1264"/>
      <c r="AJ2779" s="1264"/>
    </row>
    <row r="2780" spans="33:36" ht="30" customHeight="1">
      <c r="AG2780" s="1264"/>
      <c r="AH2780" s="1264"/>
      <c r="AI2780" s="1264"/>
      <c r="AJ2780" s="1264"/>
    </row>
    <row r="2781" spans="33:36" ht="30" customHeight="1">
      <c r="AG2781" s="1264"/>
      <c r="AH2781" s="1264"/>
      <c r="AI2781" s="1264"/>
      <c r="AJ2781" s="1264"/>
    </row>
    <row r="2782" spans="33:36" ht="30" customHeight="1">
      <c r="AG2782" s="1264"/>
      <c r="AH2782" s="1264"/>
      <c r="AI2782" s="1264"/>
      <c r="AJ2782" s="1264"/>
    </row>
    <row r="2783" spans="33:36" ht="30" customHeight="1">
      <c r="AG2783" s="1264"/>
      <c r="AH2783" s="1264"/>
      <c r="AI2783" s="1264"/>
      <c r="AJ2783" s="1264"/>
    </row>
    <row r="2784" spans="33:36" ht="30" customHeight="1">
      <c r="AG2784" s="1264"/>
      <c r="AH2784" s="1264"/>
      <c r="AI2784" s="1264"/>
      <c r="AJ2784" s="1264"/>
    </row>
    <row r="2785" spans="33:36" ht="30" customHeight="1">
      <c r="AG2785" s="1264"/>
      <c r="AH2785" s="1264"/>
      <c r="AI2785" s="1264"/>
      <c r="AJ2785" s="1264"/>
    </row>
    <row r="2786" spans="33:36" ht="30" customHeight="1">
      <c r="AG2786" s="1264"/>
      <c r="AH2786" s="1264"/>
      <c r="AI2786" s="1264"/>
      <c r="AJ2786" s="1264"/>
    </row>
    <row r="2787" spans="33:36" ht="30" customHeight="1">
      <c r="AG2787" s="1264"/>
      <c r="AH2787" s="1264"/>
      <c r="AI2787" s="1264"/>
      <c r="AJ2787" s="1264"/>
    </row>
    <row r="2788" spans="33:36" ht="30" customHeight="1">
      <c r="AG2788" s="1264"/>
      <c r="AH2788" s="1264"/>
      <c r="AI2788" s="1264"/>
      <c r="AJ2788" s="1264"/>
    </row>
    <row r="2789" spans="33:36" ht="30" customHeight="1">
      <c r="AG2789" s="1264"/>
      <c r="AH2789" s="1264"/>
      <c r="AI2789" s="1264"/>
      <c r="AJ2789" s="1264"/>
    </row>
    <row r="2790" spans="33:36" ht="30" customHeight="1">
      <c r="AG2790" s="1264"/>
      <c r="AH2790" s="1264"/>
      <c r="AI2790" s="1264"/>
      <c r="AJ2790" s="1264"/>
    </row>
    <row r="2791" spans="33:36" ht="30" customHeight="1">
      <c r="AG2791" s="1264"/>
      <c r="AH2791" s="1264"/>
      <c r="AI2791" s="1264"/>
      <c r="AJ2791" s="1264"/>
    </row>
    <row r="2792" spans="33:36" ht="30" customHeight="1">
      <c r="AG2792" s="1264"/>
      <c r="AH2792" s="1264"/>
      <c r="AI2792" s="1264"/>
      <c r="AJ2792" s="1264"/>
    </row>
    <row r="2793" spans="33:36" ht="30" customHeight="1">
      <c r="AG2793" s="1264"/>
      <c r="AH2793" s="1264"/>
      <c r="AI2793" s="1264"/>
      <c r="AJ2793" s="1264"/>
    </row>
    <row r="2794" spans="33:36" ht="30" customHeight="1">
      <c r="AG2794" s="1264"/>
      <c r="AH2794" s="1264"/>
      <c r="AI2794" s="1264"/>
      <c r="AJ2794" s="1264"/>
    </row>
    <row r="2795" spans="33:36" ht="30" customHeight="1">
      <c r="AG2795" s="1264"/>
      <c r="AH2795" s="1264"/>
      <c r="AI2795" s="1264"/>
      <c r="AJ2795" s="1264"/>
    </row>
    <row r="2796" spans="33:36" ht="30" customHeight="1">
      <c r="AG2796" s="1264"/>
      <c r="AH2796" s="1264"/>
      <c r="AI2796" s="1264"/>
      <c r="AJ2796" s="1264"/>
    </row>
    <row r="2797" spans="33:36" ht="30" customHeight="1">
      <c r="AG2797" s="1264"/>
      <c r="AH2797" s="1264"/>
      <c r="AI2797" s="1264"/>
      <c r="AJ2797" s="1264"/>
    </row>
    <row r="2798" spans="33:36" ht="30" customHeight="1">
      <c r="AG2798" s="1264"/>
      <c r="AH2798" s="1264"/>
      <c r="AI2798" s="1264"/>
      <c r="AJ2798" s="1264"/>
    </row>
    <row r="2799" spans="33:36" ht="30" customHeight="1">
      <c r="AG2799" s="1264"/>
      <c r="AH2799" s="1264"/>
      <c r="AI2799" s="1264"/>
      <c r="AJ2799" s="1264"/>
    </row>
    <row r="2800" spans="33:36" ht="30" customHeight="1">
      <c r="AG2800" s="1264"/>
      <c r="AH2800" s="1264"/>
      <c r="AI2800" s="1264"/>
      <c r="AJ2800" s="1264"/>
    </row>
    <row r="2801" spans="33:36" ht="30" customHeight="1">
      <c r="AG2801" s="1264"/>
      <c r="AH2801" s="1264"/>
      <c r="AI2801" s="1264"/>
      <c r="AJ2801" s="1264"/>
    </row>
    <row r="2802" spans="33:36" ht="30" customHeight="1">
      <c r="AG2802" s="1264"/>
      <c r="AH2802" s="1264"/>
      <c r="AI2802" s="1264"/>
      <c r="AJ2802" s="1264"/>
    </row>
    <row r="2803" spans="33:36" ht="30" customHeight="1">
      <c r="AG2803" s="1264"/>
      <c r="AH2803" s="1264"/>
      <c r="AI2803" s="1264"/>
      <c r="AJ2803" s="1264"/>
    </row>
    <row r="2804" spans="33:36" ht="30" customHeight="1">
      <c r="AG2804" s="1264"/>
      <c r="AH2804" s="1264"/>
      <c r="AI2804" s="1264"/>
      <c r="AJ2804" s="1264"/>
    </row>
    <row r="2805" spans="33:36" ht="30" customHeight="1">
      <c r="AG2805" s="1264"/>
      <c r="AH2805" s="1264"/>
      <c r="AI2805" s="1264"/>
      <c r="AJ2805" s="1264"/>
    </row>
    <row r="2806" spans="33:36" ht="30" customHeight="1">
      <c r="AG2806" s="1264"/>
      <c r="AH2806" s="1264"/>
      <c r="AI2806" s="1264"/>
      <c r="AJ2806" s="1264"/>
    </row>
    <row r="2807" spans="33:36" ht="30" customHeight="1">
      <c r="AG2807" s="1264"/>
      <c r="AH2807" s="1264"/>
      <c r="AI2807" s="1264"/>
      <c r="AJ2807" s="1264"/>
    </row>
    <row r="2808" spans="33:36" ht="30" customHeight="1">
      <c r="AG2808" s="1264"/>
      <c r="AH2808" s="1264"/>
      <c r="AI2808" s="1264"/>
      <c r="AJ2808" s="1264"/>
    </row>
    <row r="2809" spans="33:36" ht="30" customHeight="1">
      <c r="AG2809" s="1264"/>
      <c r="AH2809" s="1264"/>
      <c r="AI2809" s="1264"/>
      <c r="AJ2809" s="1264"/>
    </row>
    <row r="2810" spans="33:36" ht="30" customHeight="1">
      <c r="AG2810" s="1264"/>
      <c r="AH2810" s="1264"/>
      <c r="AI2810" s="1264"/>
      <c r="AJ2810" s="1264"/>
    </row>
    <row r="2811" spans="33:36" ht="30" customHeight="1">
      <c r="AG2811" s="1264"/>
      <c r="AH2811" s="1264"/>
      <c r="AI2811" s="1264"/>
      <c r="AJ2811" s="1264"/>
    </row>
    <row r="2812" spans="33:36" ht="30" customHeight="1">
      <c r="AG2812" s="1264"/>
      <c r="AH2812" s="1264"/>
      <c r="AI2812" s="1264"/>
      <c r="AJ2812" s="1264"/>
    </row>
    <row r="2813" spans="33:36" ht="30" customHeight="1">
      <c r="AG2813" s="1264"/>
      <c r="AH2813" s="1264"/>
      <c r="AI2813" s="1264"/>
      <c r="AJ2813" s="1264"/>
    </row>
    <row r="2814" spans="33:36" ht="30" customHeight="1">
      <c r="AG2814" s="1264"/>
      <c r="AH2814" s="1264"/>
      <c r="AI2814" s="1264"/>
      <c r="AJ2814" s="1264"/>
    </row>
    <row r="2815" spans="33:36" ht="30" customHeight="1">
      <c r="AG2815" s="1264"/>
      <c r="AH2815" s="1264"/>
      <c r="AI2815" s="1264"/>
      <c r="AJ2815" s="1264"/>
    </row>
    <row r="2816" spans="33:36" ht="30" customHeight="1">
      <c r="AG2816" s="1264"/>
      <c r="AH2816" s="1264"/>
      <c r="AI2816" s="1264"/>
      <c r="AJ2816" s="1264"/>
    </row>
    <row r="2817" spans="33:36" ht="30" customHeight="1">
      <c r="AG2817" s="1264"/>
      <c r="AH2817" s="1264"/>
      <c r="AI2817" s="1264"/>
      <c r="AJ2817" s="1264"/>
    </row>
    <row r="2818" spans="33:36" ht="30" customHeight="1">
      <c r="AG2818" s="1264"/>
      <c r="AH2818" s="1264"/>
      <c r="AI2818" s="1264"/>
      <c r="AJ2818" s="1264"/>
    </row>
    <row r="2819" spans="33:36" ht="30" customHeight="1">
      <c r="AG2819" s="1264"/>
      <c r="AH2819" s="1264"/>
      <c r="AI2819" s="1264"/>
      <c r="AJ2819" s="1264"/>
    </row>
    <row r="2820" spans="33:36" ht="30" customHeight="1">
      <c r="AG2820" s="1264"/>
      <c r="AH2820" s="1264"/>
      <c r="AI2820" s="1264"/>
      <c r="AJ2820" s="1264"/>
    </row>
    <row r="2821" spans="33:36" ht="30" customHeight="1">
      <c r="AG2821" s="1264"/>
      <c r="AH2821" s="1264"/>
      <c r="AI2821" s="1264"/>
      <c r="AJ2821" s="1264"/>
    </row>
    <row r="2822" spans="33:36" ht="30" customHeight="1">
      <c r="AG2822" s="1264"/>
      <c r="AH2822" s="1264"/>
      <c r="AI2822" s="1264"/>
      <c r="AJ2822" s="1264"/>
    </row>
    <row r="2823" spans="33:36" ht="30" customHeight="1">
      <c r="AG2823" s="1264"/>
      <c r="AH2823" s="1264"/>
      <c r="AI2823" s="1264"/>
      <c r="AJ2823" s="1264"/>
    </row>
    <row r="2824" spans="33:36" ht="30" customHeight="1">
      <c r="AG2824" s="1264"/>
      <c r="AH2824" s="1264"/>
      <c r="AI2824" s="1264"/>
      <c r="AJ2824" s="1264"/>
    </row>
    <row r="2825" spans="33:36" ht="30" customHeight="1">
      <c r="AG2825" s="1264"/>
      <c r="AH2825" s="1264"/>
      <c r="AI2825" s="1264"/>
      <c r="AJ2825" s="1264"/>
    </row>
    <row r="2826" spans="33:36" ht="30" customHeight="1">
      <c r="AG2826" s="1264"/>
      <c r="AH2826" s="1264"/>
      <c r="AI2826" s="1264"/>
      <c r="AJ2826" s="1264"/>
    </row>
    <row r="2827" spans="33:36" ht="30" customHeight="1">
      <c r="AG2827" s="1264"/>
      <c r="AH2827" s="1264"/>
      <c r="AI2827" s="1264"/>
      <c r="AJ2827" s="1264"/>
    </row>
    <row r="2828" spans="33:36" ht="30" customHeight="1">
      <c r="AG2828" s="1264"/>
      <c r="AH2828" s="1264"/>
      <c r="AI2828" s="1264"/>
      <c r="AJ2828" s="1264"/>
    </row>
    <row r="2829" spans="33:36" ht="30" customHeight="1">
      <c r="AG2829" s="1264"/>
      <c r="AH2829" s="1264"/>
      <c r="AI2829" s="1264"/>
      <c r="AJ2829" s="1264"/>
    </row>
    <row r="2830" spans="33:36" ht="30" customHeight="1">
      <c r="AG2830" s="1264"/>
      <c r="AH2830" s="1264"/>
      <c r="AI2830" s="1264"/>
      <c r="AJ2830" s="1264"/>
    </row>
    <row r="2831" spans="33:36" ht="30" customHeight="1">
      <c r="AG2831" s="1264"/>
      <c r="AH2831" s="1264"/>
      <c r="AI2831" s="1264"/>
      <c r="AJ2831" s="1264"/>
    </row>
    <row r="2832" spans="33:36" ht="30" customHeight="1">
      <c r="AG2832" s="1264"/>
      <c r="AH2832" s="1264"/>
      <c r="AI2832" s="1264"/>
      <c r="AJ2832" s="1264"/>
    </row>
    <row r="2833" spans="33:36" ht="30" customHeight="1">
      <c r="AG2833" s="1264"/>
      <c r="AH2833" s="1264"/>
      <c r="AI2833" s="1264"/>
      <c r="AJ2833" s="1264"/>
    </row>
    <row r="2834" spans="33:36" ht="30" customHeight="1">
      <c r="AG2834" s="1264"/>
      <c r="AH2834" s="1264"/>
      <c r="AI2834" s="1264"/>
      <c r="AJ2834" s="1264"/>
    </row>
    <row r="2835" spans="33:36" ht="30" customHeight="1">
      <c r="AG2835" s="1264"/>
      <c r="AH2835" s="1264"/>
      <c r="AI2835" s="1264"/>
      <c r="AJ2835" s="1264"/>
    </row>
    <row r="2836" spans="33:36" ht="30" customHeight="1">
      <c r="AG2836" s="1264"/>
      <c r="AH2836" s="1264"/>
      <c r="AI2836" s="1264"/>
      <c r="AJ2836" s="1264"/>
    </row>
    <row r="2837" spans="33:36" ht="30" customHeight="1">
      <c r="AG2837" s="1264"/>
      <c r="AH2837" s="1264"/>
      <c r="AI2837" s="1264"/>
      <c r="AJ2837" s="1264"/>
    </row>
    <row r="2838" spans="33:36" ht="30" customHeight="1">
      <c r="AG2838" s="1264"/>
      <c r="AH2838" s="1264"/>
      <c r="AI2838" s="1264"/>
      <c r="AJ2838" s="1264"/>
    </row>
    <row r="2839" spans="33:36" ht="30" customHeight="1">
      <c r="AG2839" s="1264"/>
      <c r="AH2839" s="1264"/>
      <c r="AI2839" s="1264"/>
      <c r="AJ2839" s="1264"/>
    </row>
    <row r="2840" spans="33:36" ht="30" customHeight="1">
      <c r="AG2840" s="1264"/>
      <c r="AH2840" s="1264"/>
      <c r="AI2840" s="1264"/>
      <c r="AJ2840" s="1264"/>
    </row>
    <row r="2841" spans="33:36" ht="30" customHeight="1">
      <c r="AG2841" s="1264"/>
      <c r="AH2841" s="1264"/>
      <c r="AI2841" s="1264"/>
      <c r="AJ2841" s="1264"/>
    </row>
    <row r="2842" spans="33:36" ht="30" customHeight="1">
      <c r="AG2842" s="1264"/>
      <c r="AH2842" s="1264"/>
      <c r="AI2842" s="1264"/>
      <c r="AJ2842" s="1264"/>
    </row>
    <row r="2843" spans="33:36" ht="30" customHeight="1">
      <c r="AG2843" s="1264"/>
      <c r="AH2843" s="1264"/>
      <c r="AI2843" s="1264"/>
      <c r="AJ2843" s="1264"/>
    </row>
    <row r="2844" spans="33:36" ht="30" customHeight="1">
      <c r="AG2844" s="1264"/>
      <c r="AH2844" s="1264"/>
      <c r="AI2844" s="1264"/>
      <c r="AJ2844" s="1264"/>
    </row>
    <row r="2845" spans="33:36" ht="30" customHeight="1">
      <c r="AG2845" s="1264"/>
      <c r="AH2845" s="1264"/>
      <c r="AI2845" s="1264"/>
      <c r="AJ2845" s="1264"/>
    </row>
    <row r="2846" spans="33:36" ht="30" customHeight="1">
      <c r="AG2846" s="1264"/>
      <c r="AH2846" s="1264"/>
      <c r="AI2846" s="1264"/>
      <c r="AJ2846" s="1264"/>
    </row>
    <row r="2847" spans="33:36" ht="30" customHeight="1">
      <c r="AG2847" s="1264"/>
      <c r="AH2847" s="1264"/>
      <c r="AI2847" s="1264"/>
      <c r="AJ2847" s="1264"/>
    </row>
    <row r="2848" spans="33:36" ht="30" customHeight="1">
      <c r="AG2848" s="1264"/>
      <c r="AH2848" s="1264"/>
      <c r="AI2848" s="1264"/>
      <c r="AJ2848" s="1264"/>
    </row>
    <row r="2849" spans="33:36" ht="30" customHeight="1">
      <c r="AG2849" s="1264"/>
      <c r="AH2849" s="1264"/>
      <c r="AI2849" s="1264"/>
      <c r="AJ2849" s="1264"/>
    </row>
    <row r="2850" spans="33:36" ht="30" customHeight="1">
      <c r="AG2850" s="1264"/>
      <c r="AH2850" s="1264"/>
      <c r="AI2850" s="1264"/>
      <c r="AJ2850" s="1264"/>
    </row>
    <row r="2851" spans="33:36" ht="30" customHeight="1">
      <c r="AG2851" s="1264"/>
      <c r="AH2851" s="1264"/>
      <c r="AI2851" s="1264"/>
      <c r="AJ2851" s="1264"/>
    </row>
    <row r="2852" spans="33:36" ht="30" customHeight="1">
      <c r="AG2852" s="1264"/>
      <c r="AH2852" s="1264"/>
      <c r="AI2852" s="1264"/>
      <c r="AJ2852" s="1264"/>
    </row>
    <row r="2853" spans="33:36" ht="30" customHeight="1">
      <c r="AG2853" s="1264"/>
      <c r="AH2853" s="1264"/>
      <c r="AI2853" s="1264"/>
      <c r="AJ2853" s="1264"/>
    </row>
    <row r="2854" spans="33:36" ht="30" customHeight="1">
      <c r="AG2854" s="1264"/>
      <c r="AH2854" s="1264"/>
      <c r="AI2854" s="1264"/>
      <c r="AJ2854" s="1264"/>
    </row>
    <row r="2855" spans="33:36" ht="30" customHeight="1">
      <c r="AG2855" s="1264"/>
      <c r="AH2855" s="1264"/>
      <c r="AI2855" s="1264"/>
      <c r="AJ2855" s="1264"/>
    </row>
    <row r="2856" spans="33:36" ht="30" customHeight="1">
      <c r="AG2856" s="1264"/>
      <c r="AH2856" s="1264"/>
      <c r="AI2856" s="1264"/>
      <c r="AJ2856" s="1264"/>
    </row>
    <row r="2857" spans="33:36" ht="30" customHeight="1">
      <c r="AG2857" s="1264"/>
      <c r="AH2857" s="1264"/>
      <c r="AI2857" s="1264"/>
      <c r="AJ2857" s="1264"/>
    </row>
    <row r="2858" spans="33:36" ht="30" customHeight="1">
      <c r="AG2858" s="1264"/>
      <c r="AH2858" s="1264"/>
      <c r="AI2858" s="1264"/>
      <c r="AJ2858" s="1264"/>
    </row>
    <row r="2859" spans="33:36" ht="30" customHeight="1">
      <c r="AG2859" s="1264"/>
      <c r="AH2859" s="1264"/>
      <c r="AI2859" s="1264"/>
      <c r="AJ2859" s="1264"/>
    </row>
    <row r="2860" spans="33:36" ht="30" customHeight="1">
      <c r="AG2860" s="1264"/>
      <c r="AH2860" s="1264"/>
      <c r="AI2860" s="1264"/>
      <c r="AJ2860" s="1264"/>
    </row>
    <row r="2861" spans="33:36" ht="30" customHeight="1">
      <c r="AG2861" s="1264"/>
      <c r="AH2861" s="1264"/>
      <c r="AI2861" s="1264"/>
      <c r="AJ2861" s="1264"/>
    </row>
    <row r="2862" spans="33:36" ht="30" customHeight="1">
      <c r="AG2862" s="1264"/>
      <c r="AH2862" s="1264"/>
      <c r="AI2862" s="1264"/>
      <c r="AJ2862" s="1264"/>
    </row>
    <row r="2863" spans="33:36" ht="30" customHeight="1">
      <c r="AG2863" s="1264"/>
      <c r="AH2863" s="1264"/>
      <c r="AI2863" s="1264"/>
      <c r="AJ2863" s="1264"/>
    </row>
    <row r="2864" spans="33:36" ht="30" customHeight="1">
      <c r="AG2864" s="1264"/>
      <c r="AH2864" s="1264"/>
      <c r="AI2864" s="1264"/>
      <c r="AJ2864" s="1264"/>
    </row>
    <row r="2865" spans="33:36" ht="30" customHeight="1">
      <c r="AG2865" s="1264"/>
      <c r="AH2865" s="1264"/>
      <c r="AI2865" s="1264"/>
      <c r="AJ2865" s="1264"/>
    </row>
    <row r="2866" spans="33:36" ht="30" customHeight="1">
      <c r="AG2866" s="1264"/>
      <c r="AH2866" s="1264"/>
      <c r="AI2866" s="1264"/>
      <c r="AJ2866" s="1264"/>
    </row>
    <row r="2867" spans="33:36" ht="30" customHeight="1">
      <c r="AG2867" s="1264"/>
      <c r="AH2867" s="1264"/>
      <c r="AI2867" s="1264"/>
      <c r="AJ2867" s="1264"/>
    </row>
    <row r="2868" spans="33:36" ht="30" customHeight="1">
      <c r="AG2868" s="1264"/>
      <c r="AH2868" s="1264"/>
      <c r="AI2868" s="1264"/>
      <c r="AJ2868" s="1264"/>
    </row>
    <row r="2869" spans="33:36" ht="30" customHeight="1">
      <c r="AG2869" s="1264"/>
      <c r="AH2869" s="1264"/>
      <c r="AI2869" s="1264"/>
      <c r="AJ2869" s="1264"/>
    </row>
    <row r="2870" spans="33:36" ht="30" customHeight="1">
      <c r="AG2870" s="1264"/>
      <c r="AH2870" s="1264"/>
      <c r="AI2870" s="1264"/>
      <c r="AJ2870" s="1264"/>
    </row>
    <row r="2871" spans="33:36" ht="30" customHeight="1">
      <c r="AG2871" s="1264"/>
      <c r="AH2871" s="1264"/>
      <c r="AI2871" s="1264"/>
      <c r="AJ2871" s="1264"/>
    </row>
    <row r="2872" spans="33:36" ht="30" customHeight="1">
      <c r="AG2872" s="1264"/>
      <c r="AH2872" s="1264"/>
      <c r="AI2872" s="1264"/>
      <c r="AJ2872" s="1264"/>
    </row>
    <row r="2873" spans="33:36" ht="30" customHeight="1">
      <c r="AG2873" s="1264"/>
      <c r="AH2873" s="1264"/>
      <c r="AI2873" s="1264"/>
      <c r="AJ2873" s="1264"/>
    </row>
    <row r="2874" spans="33:36" ht="30" customHeight="1">
      <c r="AG2874" s="1264"/>
      <c r="AH2874" s="1264"/>
      <c r="AI2874" s="1264"/>
      <c r="AJ2874" s="1264"/>
    </row>
    <row r="2875" spans="33:36" ht="30" customHeight="1">
      <c r="AG2875" s="1264"/>
      <c r="AH2875" s="1264"/>
      <c r="AI2875" s="1264"/>
      <c r="AJ2875" s="1264"/>
    </row>
    <row r="2876" spans="33:36" ht="30" customHeight="1">
      <c r="AG2876" s="1264"/>
      <c r="AH2876" s="1264"/>
      <c r="AI2876" s="1264"/>
      <c r="AJ2876" s="1264"/>
    </row>
    <row r="2877" spans="33:36" ht="30" customHeight="1">
      <c r="AG2877" s="1264"/>
      <c r="AH2877" s="1264"/>
      <c r="AI2877" s="1264"/>
      <c r="AJ2877" s="1264"/>
    </row>
    <row r="2878" spans="33:36" ht="30" customHeight="1">
      <c r="AG2878" s="1264"/>
      <c r="AH2878" s="1264"/>
      <c r="AI2878" s="1264"/>
      <c r="AJ2878" s="1264"/>
    </row>
    <row r="2879" spans="33:36" ht="30" customHeight="1">
      <c r="AG2879" s="1264"/>
      <c r="AH2879" s="1264"/>
      <c r="AI2879" s="1264"/>
      <c r="AJ2879" s="1264"/>
    </row>
    <row r="2880" spans="33:36" ht="30" customHeight="1">
      <c r="AG2880" s="1264"/>
      <c r="AH2880" s="1264"/>
      <c r="AI2880" s="1264"/>
      <c r="AJ2880" s="1264"/>
    </row>
    <row r="2881" spans="33:36" ht="30" customHeight="1">
      <c r="AG2881" s="1264"/>
      <c r="AH2881" s="1264"/>
      <c r="AI2881" s="1264"/>
      <c r="AJ2881" s="1264"/>
    </row>
    <row r="2882" spans="33:36" ht="30" customHeight="1">
      <c r="AG2882" s="1264"/>
      <c r="AH2882" s="1264"/>
      <c r="AI2882" s="1264"/>
      <c r="AJ2882" s="1264"/>
    </row>
    <row r="2883" spans="33:36" ht="30" customHeight="1">
      <c r="AG2883" s="1264"/>
      <c r="AH2883" s="1264"/>
      <c r="AI2883" s="1264"/>
      <c r="AJ2883" s="1264"/>
    </row>
    <row r="2884" spans="33:36" ht="30" customHeight="1">
      <c r="AG2884" s="1264"/>
      <c r="AH2884" s="1264"/>
      <c r="AI2884" s="1264"/>
      <c r="AJ2884" s="1264"/>
    </row>
    <row r="2885" spans="33:36" ht="30" customHeight="1">
      <c r="AG2885" s="1264"/>
      <c r="AH2885" s="1264"/>
      <c r="AI2885" s="1264"/>
      <c r="AJ2885" s="1264"/>
    </row>
    <row r="2886" spans="33:36" ht="30" customHeight="1">
      <c r="AG2886" s="1264"/>
      <c r="AH2886" s="1264"/>
      <c r="AI2886" s="1264"/>
      <c r="AJ2886" s="1264"/>
    </row>
    <row r="2887" spans="33:36" ht="30" customHeight="1">
      <c r="AG2887" s="1264"/>
      <c r="AH2887" s="1264"/>
      <c r="AI2887" s="1264"/>
      <c r="AJ2887" s="1264"/>
    </row>
    <row r="2888" spans="33:36" ht="30" customHeight="1">
      <c r="AG2888" s="1264"/>
      <c r="AH2888" s="1264"/>
      <c r="AI2888" s="1264"/>
      <c r="AJ2888" s="1264"/>
    </row>
    <row r="2889" spans="33:36" ht="30" customHeight="1">
      <c r="AG2889" s="1264"/>
      <c r="AH2889" s="1264"/>
      <c r="AI2889" s="1264"/>
      <c r="AJ2889" s="1264"/>
    </row>
    <row r="2890" spans="33:36" ht="30" customHeight="1">
      <c r="AG2890" s="1264"/>
      <c r="AH2890" s="1264"/>
      <c r="AI2890" s="1264"/>
      <c r="AJ2890" s="1264"/>
    </row>
    <row r="2891" spans="33:36" ht="30" customHeight="1">
      <c r="AG2891" s="1264"/>
      <c r="AH2891" s="1264"/>
      <c r="AI2891" s="1264"/>
      <c r="AJ2891" s="1264"/>
    </row>
    <row r="2892" spans="33:36" ht="30" customHeight="1">
      <c r="AG2892" s="1264"/>
      <c r="AH2892" s="1264"/>
      <c r="AI2892" s="1264"/>
      <c r="AJ2892" s="1264"/>
    </row>
    <row r="2893" spans="33:36" ht="30" customHeight="1">
      <c r="AG2893" s="1264"/>
      <c r="AH2893" s="1264"/>
      <c r="AI2893" s="1264"/>
      <c r="AJ2893" s="1264"/>
    </row>
    <row r="2894" spans="33:36" ht="30" customHeight="1">
      <c r="AG2894" s="1264"/>
      <c r="AH2894" s="1264"/>
      <c r="AI2894" s="1264"/>
      <c r="AJ2894" s="1264"/>
    </row>
    <row r="2895" spans="33:36" ht="30" customHeight="1">
      <c r="AG2895" s="1264"/>
      <c r="AH2895" s="1264"/>
      <c r="AI2895" s="1264"/>
      <c r="AJ2895" s="1264"/>
    </row>
    <row r="2896" spans="33:36" ht="30" customHeight="1">
      <c r="AG2896" s="1264"/>
      <c r="AH2896" s="1264"/>
      <c r="AI2896" s="1264"/>
      <c r="AJ2896" s="1264"/>
    </row>
    <row r="2897" spans="33:36" ht="30" customHeight="1">
      <c r="AG2897" s="1264"/>
      <c r="AH2897" s="1264"/>
      <c r="AI2897" s="1264"/>
      <c r="AJ2897" s="1264"/>
    </row>
    <row r="2898" spans="33:36" ht="30" customHeight="1">
      <c r="AG2898" s="1264"/>
      <c r="AH2898" s="1264"/>
      <c r="AI2898" s="1264"/>
      <c r="AJ2898" s="1264"/>
    </row>
    <row r="2899" spans="33:36" ht="30" customHeight="1">
      <c r="AG2899" s="1264"/>
      <c r="AH2899" s="1264"/>
      <c r="AI2899" s="1264"/>
      <c r="AJ2899" s="1264"/>
    </row>
    <row r="2900" spans="33:36" ht="30" customHeight="1">
      <c r="AG2900" s="1264"/>
      <c r="AH2900" s="1264"/>
      <c r="AI2900" s="1264"/>
      <c r="AJ2900" s="1264"/>
    </row>
    <row r="2901" spans="33:36" ht="30" customHeight="1">
      <c r="AG2901" s="1264"/>
      <c r="AH2901" s="1264"/>
      <c r="AI2901" s="1264"/>
      <c r="AJ2901" s="1264"/>
    </row>
    <row r="2902" spans="33:36" ht="30" customHeight="1">
      <c r="AG2902" s="1264"/>
      <c r="AH2902" s="1264"/>
      <c r="AI2902" s="1264"/>
      <c r="AJ2902" s="1264"/>
    </row>
    <row r="2903" spans="33:36" ht="30" customHeight="1">
      <c r="AG2903" s="1264"/>
      <c r="AH2903" s="1264"/>
      <c r="AI2903" s="1264"/>
      <c r="AJ2903" s="1264"/>
    </row>
    <row r="2904" spans="33:36" ht="30" customHeight="1">
      <c r="AG2904" s="1264"/>
      <c r="AH2904" s="1264"/>
      <c r="AI2904" s="1264"/>
      <c r="AJ2904" s="1264"/>
    </row>
    <row r="2905" spans="33:36" ht="30" customHeight="1">
      <c r="AG2905" s="1264"/>
      <c r="AH2905" s="1264"/>
      <c r="AI2905" s="1264"/>
      <c r="AJ2905" s="1264"/>
    </row>
    <row r="2906" spans="33:36" ht="30" customHeight="1">
      <c r="AG2906" s="1264"/>
      <c r="AH2906" s="1264"/>
      <c r="AI2906" s="1264"/>
      <c r="AJ2906" s="1264"/>
    </row>
    <row r="2907" spans="33:36" ht="30" customHeight="1">
      <c r="AG2907" s="1264"/>
      <c r="AH2907" s="1264"/>
      <c r="AI2907" s="1264"/>
      <c r="AJ2907" s="1264"/>
    </row>
    <row r="2908" spans="33:36" ht="30" customHeight="1">
      <c r="AG2908" s="1264"/>
      <c r="AH2908" s="1264"/>
      <c r="AI2908" s="1264"/>
      <c r="AJ2908" s="1264"/>
    </row>
    <row r="2909" spans="33:36" ht="30" customHeight="1">
      <c r="AG2909" s="1264"/>
      <c r="AH2909" s="1264"/>
      <c r="AI2909" s="1264"/>
      <c r="AJ2909" s="1264"/>
    </row>
    <row r="2910" spans="33:36" ht="30" customHeight="1">
      <c r="AG2910" s="1264"/>
      <c r="AH2910" s="1264"/>
      <c r="AI2910" s="1264"/>
      <c r="AJ2910" s="1264"/>
    </row>
    <row r="2911" spans="33:36" ht="30" customHeight="1">
      <c r="AG2911" s="1264"/>
      <c r="AH2911" s="1264"/>
      <c r="AI2911" s="1264"/>
      <c r="AJ2911" s="1264"/>
    </row>
    <row r="2912" spans="33:36" ht="30" customHeight="1">
      <c r="AG2912" s="1264"/>
      <c r="AH2912" s="1264"/>
      <c r="AI2912" s="1264"/>
      <c r="AJ2912" s="1264"/>
    </row>
    <row r="2913" spans="33:36" ht="30" customHeight="1">
      <c r="AG2913" s="1264"/>
      <c r="AH2913" s="1264"/>
      <c r="AI2913" s="1264"/>
      <c r="AJ2913" s="1264"/>
    </row>
    <row r="2914" spans="33:36" ht="30" customHeight="1">
      <c r="AG2914" s="1264"/>
      <c r="AH2914" s="1264"/>
      <c r="AI2914" s="1264"/>
      <c r="AJ2914" s="1264"/>
    </row>
    <row r="2915" spans="33:36" ht="30" customHeight="1">
      <c r="AG2915" s="1264"/>
      <c r="AH2915" s="1264"/>
      <c r="AI2915" s="1264"/>
      <c r="AJ2915" s="1264"/>
    </row>
    <row r="2916" spans="33:36" ht="30" customHeight="1">
      <c r="AG2916" s="1264"/>
      <c r="AH2916" s="1264"/>
      <c r="AI2916" s="1264"/>
      <c r="AJ2916" s="1264"/>
    </row>
    <row r="2917" spans="33:36" ht="30" customHeight="1">
      <c r="AG2917" s="1264"/>
      <c r="AH2917" s="1264"/>
      <c r="AI2917" s="1264"/>
      <c r="AJ2917" s="1264"/>
    </row>
    <row r="2918" spans="33:36" ht="30" customHeight="1">
      <c r="AG2918" s="1264"/>
      <c r="AH2918" s="1264"/>
      <c r="AI2918" s="1264"/>
      <c r="AJ2918" s="1264"/>
    </row>
    <row r="2919" spans="33:36" ht="30" customHeight="1">
      <c r="AG2919" s="1264"/>
      <c r="AH2919" s="1264"/>
      <c r="AI2919" s="1264"/>
      <c r="AJ2919" s="1264"/>
    </row>
    <row r="2920" spans="33:36" ht="30" customHeight="1">
      <c r="AG2920" s="1264"/>
      <c r="AH2920" s="1264"/>
      <c r="AI2920" s="1264"/>
      <c r="AJ2920" s="1264"/>
    </row>
    <row r="2921" spans="33:36" ht="30" customHeight="1">
      <c r="AG2921" s="1264"/>
      <c r="AH2921" s="1264"/>
      <c r="AI2921" s="1264"/>
      <c r="AJ2921" s="1264"/>
    </row>
    <row r="2922" spans="33:36" ht="30" customHeight="1">
      <c r="AG2922" s="1264"/>
      <c r="AH2922" s="1264"/>
      <c r="AI2922" s="1264"/>
      <c r="AJ2922" s="1264"/>
    </row>
    <row r="2923" spans="33:36" ht="30" customHeight="1">
      <c r="AG2923" s="1264"/>
      <c r="AH2923" s="1264"/>
      <c r="AI2923" s="1264"/>
      <c r="AJ2923" s="1264"/>
    </row>
    <row r="2924" spans="33:36" ht="30" customHeight="1">
      <c r="AG2924" s="1264"/>
      <c r="AH2924" s="1264"/>
      <c r="AI2924" s="1264"/>
      <c r="AJ2924" s="1264"/>
    </row>
    <row r="2925" spans="33:36" ht="30" customHeight="1">
      <c r="AG2925" s="1264"/>
      <c r="AH2925" s="1264"/>
      <c r="AI2925" s="1264"/>
      <c r="AJ2925" s="1264"/>
    </row>
    <row r="2926" spans="33:36" ht="30" customHeight="1">
      <c r="AG2926" s="1264"/>
      <c r="AH2926" s="1264"/>
      <c r="AI2926" s="1264"/>
      <c r="AJ2926" s="1264"/>
    </row>
    <row r="2927" spans="33:36" ht="30" customHeight="1">
      <c r="AG2927" s="1264"/>
      <c r="AH2927" s="1264"/>
      <c r="AI2927" s="1264"/>
      <c r="AJ2927" s="1264"/>
    </row>
    <row r="2928" spans="33:36" ht="30" customHeight="1">
      <c r="AG2928" s="1264"/>
      <c r="AH2928" s="1264"/>
      <c r="AI2928" s="1264"/>
      <c r="AJ2928" s="1264"/>
    </row>
    <row r="2929" spans="33:36" ht="30" customHeight="1">
      <c r="AG2929" s="1264"/>
      <c r="AH2929" s="1264"/>
      <c r="AI2929" s="1264"/>
      <c r="AJ2929" s="1264"/>
    </row>
    <row r="2930" spans="33:36" ht="30" customHeight="1">
      <c r="AG2930" s="1264"/>
      <c r="AH2930" s="1264"/>
      <c r="AI2930" s="1264"/>
      <c r="AJ2930" s="1264"/>
    </row>
    <row r="2931" spans="33:36" ht="30" customHeight="1">
      <c r="AG2931" s="1264"/>
      <c r="AH2931" s="1264"/>
      <c r="AI2931" s="1264"/>
      <c r="AJ2931" s="1264"/>
    </row>
    <row r="2932" spans="33:36" ht="30" customHeight="1">
      <c r="AG2932" s="1264"/>
      <c r="AH2932" s="1264"/>
      <c r="AI2932" s="1264"/>
      <c r="AJ2932" s="1264"/>
    </row>
    <row r="2933" spans="33:36" ht="30" customHeight="1">
      <c r="AG2933" s="1264"/>
      <c r="AH2933" s="1264"/>
      <c r="AI2933" s="1264"/>
      <c r="AJ2933" s="1264"/>
    </row>
    <row r="2934" spans="33:36" ht="30" customHeight="1">
      <c r="AG2934" s="1264"/>
      <c r="AH2934" s="1264"/>
      <c r="AI2934" s="1264"/>
      <c r="AJ2934" s="1264"/>
    </row>
    <row r="2935" spans="33:36" ht="30" customHeight="1">
      <c r="AG2935" s="1264"/>
      <c r="AH2935" s="1264"/>
      <c r="AI2935" s="1264"/>
      <c r="AJ2935" s="1264"/>
    </row>
    <row r="2936" spans="33:36" ht="30" customHeight="1">
      <c r="AG2936" s="1264"/>
      <c r="AH2936" s="1264"/>
      <c r="AI2936" s="1264"/>
      <c r="AJ2936" s="1264"/>
    </row>
    <row r="2937" spans="33:36" ht="30" customHeight="1">
      <c r="AG2937" s="1264"/>
      <c r="AH2937" s="1264"/>
      <c r="AI2937" s="1264"/>
      <c r="AJ2937" s="1264"/>
    </row>
    <row r="2938" spans="33:36" ht="30" customHeight="1">
      <c r="AG2938" s="1264"/>
      <c r="AH2938" s="1264"/>
      <c r="AI2938" s="1264"/>
      <c r="AJ2938" s="1264"/>
    </row>
    <row r="2939" spans="33:36" ht="30" customHeight="1">
      <c r="AG2939" s="1264"/>
      <c r="AH2939" s="1264"/>
      <c r="AI2939" s="1264"/>
      <c r="AJ2939" s="1264"/>
    </row>
    <row r="2940" spans="33:36" ht="30" customHeight="1">
      <c r="AG2940" s="1264"/>
      <c r="AH2940" s="1264"/>
      <c r="AI2940" s="1264"/>
      <c r="AJ2940" s="1264"/>
    </row>
    <row r="2941" spans="33:36" ht="30" customHeight="1">
      <c r="AG2941" s="1264"/>
      <c r="AH2941" s="1264"/>
      <c r="AI2941" s="1264"/>
      <c r="AJ2941" s="1264"/>
    </row>
    <row r="2942" spans="33:36" ht="30" customHeight="1">
      <c r="AG2942" s="1264"/>
      <c r="AH2942" s="1264"/>
      <c r="AI2942" s="1264"/>
      <c r="AJ2942" s="1264"/>
    </row>
    <row r="2943" spans="33:36" ht="30" customHeight="1">
      <c r="AG2943" s="1264"/>
      <c r="AH2943" s="1264"/>
      <c r="AI2943" s="1264"/>
      <c r="AJ2943" s="1264"/>
    </row>
    <row r="2944" spans="33:36" ht="30" customHeight="1">
      <c r="AG2944" s="1264"/>
      <c r="AH2944" s="1264"/>
      <c r="AI2944" s="1264"/>
      <c r="AJ2944" s="1264"/>
    </row>
    <row r="2945" spans="33:36" ht="30" customHeight="1">
      <c r="AG2945" s="1264"/>
      <c r="AH2945" s="1264"/>
      <c r="AI2945" s="1264"/>
      <c r="AJ2945" s="1264"/>
    </row>
    <row r="2946" spans="33:36" ht="30" customHeight="1">
      <c r="AG2946" s="1264"/>
      <c r="AH2946" s="1264"/>
      <c r="AI2946" s="1264"/>
      <c r="AJ2946" s="1264"/>
    </row>
    <row r="2947" spans="33:36" ht="30" customHeight="1">
      <c r="AG2947" s="1264"/>
      <c r="AH2947" s="1264"/>
      <c r="AI2947" s="1264"/>
      <c r="AJ2947" s="1264"/>
    </row>
    <row r="2948" spans="33:36" ht="30" customHeight="1">
      <c r="AG2948" s="1264"/>
      <c r="AH2948" s="1264"/>
      <c r="AI2948" s="1264"/>
      <c r="AJ2948" s="1264"/>
    </row>
    <row r="2949" spans="33:36" ht="30" customHeight="1">
      <c r="AG2949" s="1264"/>
      <c r="AH2949" s="1264"/>
      <c r="AI2949" s="1264"/>
      <c r="AJ2949" s="1264"/>
    </row>
    <row r="2950" spans="33:36" ht="30" customHeight="1">
      <c r="AG2950" s="1264"/>
      <c r="AH2950" s="1264"/>
      <c r="AI2950" s="1264"/>
      <c r="AJ2950" s="1264"/>
    </row>
    <row r="2951" spans="33:36" ht="30" customHeight="1">
      <c r="AG2951" s="1264"/>
      <c r="AH2951" s="1264"/>
      <c r="AI2951" s="1264"/>
      <c r="AJ2951" s="1264"/>
    </row>
    <row r="2952" spans="33:36" ht="30" customHeight="1">
      <c r="AG2952" s="1264"/>
      <c r="AH2952" s="1264"/>
      <c r="AI2952" s="1264"/>
      <c r="AJ2952" s="1264"/>
    </row>
    <row r="2953" spans="33:36" ht="30" customHeight="1">
      <c r="AG2953" s="1264"/>
      <c r="AH2953" s="1264"/>
      <c r="AI2953" s="1264"/>
      <c r="AJ2953" s="1264"/>
    </row>
    <row r="2954" spans="33:36" ht="30" customHeight="1">
      <c r="AG2954" s="1264"/>
      <c r="AH2954" s="1264"/>
      <c r="AI2954" s="1264"/>
      <c r="AJ2954" s="1264"/>
    </row>
    <row r="2955" spans="33:36" ht="30" customHeight="1">
      <c r="AG2955" s="1264"/>
      <c r="AH2955" s="1264"/>
      <c r="AI2955" s="1264"/>
      <c r="AJ2955" s="1264"/>
    </row>
    <row r="2956" spans="33:36" ht="30" customHeight="1">
      <c r="AG2956" s="1264"/>
      <c r="AH2956" s="1264"/>
      <c r="AI2956" s="1264"/>
      <c r="AJ2956" s="1264"/>
    </row>
    <row r="2957" spans="33:36" ht="30" customHeight="1">
      <c r="AG2957" s="1264"/>
      <c r="AH2957" s="1264"/>
      <c r="AI2957" s="1264"/>
      <c r="AJ2957" s="1264"/>
    </row>
    <row r="2958" spans="33:36" ht="30" customHeight="1">
      <c r="AG2958" s="1264"/>
      <c r="AH2958" s="1264"/>
      <c r="AI2958" s="1264"/>
      <c r="AJ2958" s="1264"/>
    </row>
    <row r="2959" spans="33:36" ht="30" customHeight="1">
      <c r="AG2959" s="1264"/>
      <c r="AH2959" s="1264"/>
      <c r="AI2959" s="1264"/>
      <c r="AJ2959" s="1264"/>
    </row>
    <row r="2960" spans="33:36" ht="30" customHeight="1">
      <c r="AG2960" s="1264"/>
      <c r="AH2960" s="1264"/>
      <c r="AI2960" s="1264"/>
      <c r="AJ2960" s="1264"/>
    </row>
    <row r="2961" spans="33:36" ht="30" customHeight="1">
      <c r="AG2961" s="1264"/>
      <c r="AH2961" s="1264"/>
      <c r="AI2961" s="1264"/>
      <c r="AJ2961" s="1264"/>
    </row>
    <row r="2962" spans="33:36" ht="30" customHeight="1">
      <c r="AG2962" s="1264"/>
      <c r="AH2962" s="1264"/>
      <c r="AI2962" s="1264"/>
      <c r="AJ2962" s="1264"/>
    </row>
    <row r="2963" spans="33:36" ht="30" customHeight="1">
      <c r="AG2963" s="1264"/>
      <c r="AH2963" s="1264"/>
      <c r="AI2963" s="1264"/>
      <c r="AJ2963" s="1264"/>
    </row>
    <row r="2964" spans="33:36" ht="30" customHeight="1">
      <c r="AG2964" s="1264"/>
      <c r="AH2964" s="1264"/>
      <c r="AI2964" s="1264"/>
      <c r="AJ2964" s="1264"/>
    </row>
    <row r="2965" spans="33:36" ht="30" customHeight="1">
      <c r="AG2965" s="1264"/>
      <c r="AH2965" s="1264"/>
      <c r="AI2965" s="1264"/>
      <c r="AJ2965" s="1264"/>
    </row>
    <row r="2966" spans="33:36" ht="30" customHeight="1">
      <c r="AG2966" s="1264"/>
      <c r="AH2966" s="1264"/>
      <c r="AI2966" s="1264"/>
      <c r="AJ2966" s="1264"/>
    </row>
    <row r="2967" spans="33:36" ht="30" customHeight="1">
      <c r="AG2967" s="1264"/>
      <c r="AH2967" s="1264"/>
      <c r="AI2967" s="1264"/>
      <c r="AJ2967" s="1264"/>
    </row>
    <row r="2968" spans="33:36" ht="30" customHeight="1">
      <c r="AG2968" s="1264"/>
      <c r="AH2968" s="1264"/>
      <c r="AI2968" s="1264"/>
      <c r="AJ2968" s="1264"/>
    </row>
    <row r="2969" spans="33:36" ht="30" customHeight="1">
      <c r="AG2969" s="1264"/>
      <c r="AH2969" s="1264"/>
      <c r="AI2969" s="1264"/>
      <c r="AJ2969" s="1264"/>
    </row>
    <row r="2970" spans="33:36" ht="30" customHeight="1">
      <c r="AG2970" s="1264"/>
      <c r="AH2970" s="1264"/>
      <c r="AI2970" s="1264"/>
      <c r="AJ2970" s="1264"/>
    </row>
    <row r="2971" spans="33:36" ht="30" customHeight="1">
      <c r="AG2971" s="1264"/>
      <c r="AH2971" s="1264"/>
      <c r="AI2971" s="1264"/>
      <c r="AJ2971" s="1264"/>
    </row>
    <row r="2972" spans="33:36" ht="30" customHeight="1">
      <c r="AG2972" s="1264"/>
      <c r="AH2972" s="1264"/>
      <c r="AI2972" s="1264"/>
      <c r="AJ2972" s="1264"/>
    </row>
    <row r="2973" spans="33:36" ht="30" customHeight="1">
      <c r="AG2973" s="1264"/>
      <c r="AH2973" s="1264"/>
      <c r="AI2973" s="1264"/>
      <c r="AJ2973" s="1264"/>
    </row>
    <row r="2974" spans="33:36" ht="30" customHeight="1">
      <c r="AG2974" s="1264"/>
      <c r="AH2974" s="1264"/>
      <c r="AI2974" s="1264"/>
      <c r="AJ2974" s="1264"/>
    </row>
    <row r="2975" spans="33:36" ht="30" customHeight="1">
      <c r="AG2975" s="1264"/>
      <c r="AH2975" s="1264"/>
      <c r="AI2975" s="1264"/>
      <c r="AJ2975" s="1264"/>
    </row>
    <row r="2976" spans="33:36" ht="30" customHeight="1">
      <c r="AG2976" s="1264"/>
      <c r="AH2976" s="1264"/>
      <c r="AI2976" s="1264"/>
      <c r="AJ2976" s="1264"/>
    </row>
    <row r="2977" spans="33:36" ht="30" customHeight="1">
      <c r="AG2977" s="1264"/>
      <c r="AH2977" s="1264"/>
      <c r="AI2977" s="1264"/>
      <c r="AJ2977" s="1264"/>
    </row>
    <row r="2978" spans="33:36" ht="30" customHeight="1">
      <c r="AG2978" s="1264"/>
      <c r="AH2978" s="1264"/>
      <c r="AI2978" s="1264"/>
      <c r="AJ2978" s="1264"/>
    </row>
    <row r="2979" spans="33:36" ht="30" customHeight="1">
      <c r="AG2979" s="1264"/>
      <c r="AH2979" s="1264"/>
      <c r="AI2979" s="1264"/>
      <c r="AJ2979" s="1264"/>
    </row>
    <row r="2980" spans="33:36" ht="30" customHeight="1">
      <c r="AG2980" s="1264"/>
      <c r="AH2980" s="1264"/>
      <c r="AI2980" s="1264"/>
      <c r="AJ2980" s="1264"/>
    </row>
    <row r="2981" spans="33:36" ht="30" customHeight="1">
      <c r="AG2981" s="1264"/>
      <c r="AH2981" s="1264"/>
      <c r="AI2981" s="1264"/>
      <c r="AJ2981" s="1264"/>
    </row>
    <row r="2982" spans="33:36" ht="30" customHeight="1">
      <c r="AG2982" s="1264"/>
      <c r="AH2982" s="1264"/>
      <c r="AI2982" s="1264"/>
      <c r="AJ2982" s="1264"/>
    </row>
    <row r="2983" spans="33:36" ht="30" customHeight="1">
      <c r="AG2983" s="1264"/>
      <c r="AH2983" s="1264"/>
      <c r="AI2983" s="1264"/>
      <c r="AJ2983" s="1264"/>
    </row>
    <row r="2984" spans="33:36" ht="30" customHeight="1">
      <c r="AG2984" s="1264"/>
      <c r="AH2984" s="1264"/>
      <c r="AI2984" s="1264"/>
      <c r="AJ2984" s="1264"/>
    </row>
    <row r="2985" spans="33:36" ht="30" customHeight="1">
      <c r="AG2985" s="1264"/>
      <c r="AH2985" s="1264"/>
      <c r="AI2985" s="1264"/>
      <c r="AJ2985" s="1264"/>
    </row>
    <row r="2986" spans="33:36" ht="30" customHeight="1">
      <c r="AG2986" s="1264"/>
      <c r="AH2986" s="1264"/>
      <c r="AI2986" s="1264"/>
      <c r="AJ2986" s="1264"/>
    </row>
    <row r="2987" spans="33:36" ht="30" customHeight="1">
      <c r="AG2987" s="1264"/>
      <c r="AH2987" s="1264"/>
      <c r="AI2987" s="1264"/>
      <c r="AJ2987" s="1264"/>
    </row>
    <row r="2988" spans="33:36" ht="30" customHeight="1">
      <c r="AG2988" s="1264"/>
      <c r="AH2988" s="1264"/>
      <c r="AI2988" s="1264"/>
      <c r="AJ2988" s="1264"/>
    </row>
    <row r="2989" spans="33:36" ht="30" customHeight="1">
      <c r="AG2989" s="1264"/>
      <c r="AH2989" s="1264"/>
      <c r="AI2989" s="1264"/>
      <c r="AJ2989" s="1264"/>
    </row>
    <row r="2990" spans="33:36" ht="30" customHeight="1">
      <c r="AG2990" s="1264"/>
      <c r="AH2990" s="1264"/>
      <c r="AI2990" s="1264"/>
      <c r="AJ2990" s="1264"/>
    </row>
    <row r="2991" spans="33:36" ht="30" customHeight="1">
      <c r="AG2991" s="1264"/>
      <c r="AH2991" s="1264"/>
      <c r="AI2991" s="1264"/>
      <c r="AJ2991" s="1264"/>
    </row>
    <row r="2992" spans="33:36" ht="30" customHeight="1">
      <c r="AG2992" s="1264"/>
      <c r="AH2992" s="1264"/>
      <c r="AI2992" s="1264"/>
      <c r="AJ2992" s="1264"/>
    </row>
    <row r="2993" spans="33:36" ht="30" customHeight="1">
      <c r="AG2993" s="1264"/>
      <c r="AH2993" s="1264"/>
      <c r="AI2993" s="1264"/>
      <c r="AJ2993" s="1264"/>
    </row>
    <row r="2994" spans="33:36" ht="30" customHeight="1">
      <c r="AG2994" s="1264"/>
      <c r="AH2994" s="1264"/>
      <c r="AI2994" s="1264"/>
      <c r="AJ2994" s="1264"/>
    </row>
    <row r="2995" spans="33:36" ht="30" customHeight="1">
      <c r="AG2995" s="1264"/>
      <c r="AH2995" s="1264"/>
      <c r="AI2995" s="1264"/>
      <c r="AJ2995" s="1264"/>
    </row>
    <row r="2996" spans="33:36" ht="30" customHeight="1">
      <c r="AG2996" s="1264"/>
      <c r="AH2996" s="1264"/>
      <c r="AI2996" s="1264"/>
      <c r="AJ2996" s="1264"/>
    </row>
    <row r="2997" spans="33:36" ht="30" customHeight="1">
      <c r="AG2997" s="1264"/>
      <c r="AH2997" s="1264"/>
      <c r="AI2997" s="1264"/>
      <c r="AJ2997" s="1264"/>
    </row>
    <row r="2998" spans="33:36" ht="30" customHeight="1">
      <c r="AG2998" s="1264"/>
      <c r="AH2998" s="1264"/>
      <c r="AI2998" s="1264"/>
      <c r="AJ2998" s="1264"/>
    </row>
    <row r="2999" spans="33:36" ht="30" customHeight="1">
      <c r="AG2999" s="1264"/>
      <c r="AH2999" s="1264"/>
      <c r="AI2999" s="1264"/>
      <c r="AJ2999" s="1264"/>
    </row>
    <row r="3000" spans="33:36" ht="30" customHeight="1">
      <c r="AG3000" s="1264"/>
      <c r="AH3000" s="1264"/>
      <c r="AI3000" s="1264"/>
      <c r="AJ3000" s="1264"/>
    </row>
    <row r="3001" spans="33:36" ht="30" customHeight="1">
      <c r="AG3001" s="1264"/>
      <c r="AH3001" s="1264"/>
      <c r="AI3001" s="1264"/>
      <c r="AJ3001" s="1264"/>
    </row>
    <row r="3002" spans="33:36" ht="30" customHeight="1">
      <c r="AG3002" s="1264"/>
      <c r="AH3002" s="1264"/>
      <c r="AI3002" s="1264"/>
      <c r="AJ3002" s="1264"/>
    </row>
    <row r="3003" spans="33:36" ht="30" customHeight="1">
      <c r="AG3003" s="1264"/>
      <c r="AH3003" s="1264"/>
      <c r="AI3003" s="1264"/>
      <c r="AJ3003" s="1264"/>
    </row>
    <row r="3004" spans="33:36" ht="30" customHeight="1">
      <c r="AG3004" s="1264"/>
      <c r="AH3004" s="1264"/>
      <c r="AI3004" s="1264"/>
      <c r="AJ3004" s="1264"/>
    </row>
    <row r="3005" spans="33:36" ht="30" customHeight="1">
      <c r="AG3005" s="1264"/>
      <c r="AH3005" s="1264"/>
      <c r="AI3005" s="1264"/>
      <c r="AJ3005" s="1264"/>
    </row>
    <row r="3006" spans="33:36" ht="30" customHeight="1">
      <c r="AG3006" s="1264"/>
      <c r="AH3006" s="1264"/>
      <c r="AI3006" s="1264"/>
      <c r="AJ3006" s="1264"/>
    </row>
    <row r="3007" spans="33:36" ht="30" customHeight="1">
      <c r="AG3007" s="1264"/>
      <c r="AH3007" s="1264"/>
      <c r="AI3007" s="1264"/>
      <c r="AJ3007" s="1264"/>
    </row>
    <row r="3008" spans="33:36" ht="30" customHeight="1">
      <c r="AG3008" s="1264"/>
      <c r="AH3008" s="1264"/>
      <c r="AI3008" s="1264"/>
      <c r="AJ3008" s="1264"/>
    </row>
    <row r="3009" spans="33:36" ht="30" customHeight="1">
      <c r="AG3009" s="1264"/>
      <c r="AH3009" s="1264"/>
      <c r="AI3009" s="1264"/>
      <c r="AJ3009" s="1264"/>
    </row>
    <row r="3010" spans="33:36" ht="30" customHeight="1">
      <c r="AG3010" s="1264"/>
      <c r="AH3010" s="1264"/>
      <c r="AI3010" s="1264"/>
      <c r="AJ3010" s="1264"/>
    </row>
    <row r="3011" spans="33:36" ht="30" customHeight="1">
      <c r="AG3011" s="1264"/>
      <c r="AH3011" s="1264"/>
      <c r="AI3011" s="1264"/>
      <c r="AJ3011" s="1264"/>
    </row>
    <row r="3012" spans="33:36" ht="30" customHeight="1">
      <c r="AG3012" s="1264"/>
      <c r="AH3012" s="1264"/>
      <c r="AI3012" s="1264"/>
      <c r="AJ3012" s="1264"/>
    </row>
    <row r="3013" spans="33:36" ht="30" customHeight="1">
      <c r="AG3013" s="1264"/>
      <c r="AH3013" s="1264"/>
      <c r="AI3013" s="1264"/>
      <c r="AJ3013" s="1264"/>
    </row>
    <row r="3014" spans="33:36" ht="30" customHeight="1">
      <c r="AG3014" s="1264"/>
      <c r="AH3014" s="1264"/>
      <c r="AI3014" s="1264"/>
      <c r="AJ3014" s="1264"/>
    </row>
    <row r="3015" spans="33:36" ht="30" customHeight="1">
      <c r="AG3015" s="1264"/>
      <c r="AH3015" s="1264"/>
      <c r="AI3015" s="1264"/>
      <c r="AJ3015" s="1264"/>
    </row>
    <row r="3016" spans="33:36" ht="30" customHeight="1">
      <c r="AG3016" s="1264"/>
      <c r="AH3016" s="1264"/>
      <c r="AI3016" s="1264"/>
      <c r="AJ3016" s="1264"/>
    </row>
    <row r="3017" spans="33:36" ht="30" customHeight="1">
      <c r="AG3017" s="1264"/>
      <c r="AH3017" s="1264"/>
      <c r="AI3017" s="1264"/>
      <c r="AJ3017" s="1264"/>
    </row>
    <row r="3018" spans="33:36" ht="30" customHeight="1">
      <c r="AG3018" s="1264"/>
      <c r="AH3018" s="1264"/>
      <c r="AI3018" s="1264"/>
      <c r="AJ3018" s="1264"/>
    </row>
    <row r="3019" spans="33:36" ht="30" customHeight="1">
      <c r="AG3019" s="1264"/>
      <c r="AH3019" s="1264"/>
      <c r="AI3019" s="1264"/>
      <c r="AJ3019" s="1264"/>
    </row>
    <row r="3020" spans="33:36" ht="30" customHeight="1">
      <c r="AG3020" s="1264"/>
      <c r="AH3020" s="1264"/>
      <c r="AI3020" s="1264"/>
      <c r="AJ3020" s="1264"/>
    </row>
    <row r="3021" spans="33:36" ht="30" customHeight="1">
      <c r="AG3021" s="1264"/>
      <c r="AH3021" s="1264"/>
      <c r="AI3021" s="1264"/>
      <c r="AJ3021" s="1264"/>
    </row>
    <row r="3022" spans="33:36" ht="30" customHeight="1">
      <c r="AG3022" s="1264"/>
      <c r="AH3022" s="1264"/>
      <c r="AI3022" s="1264"/>
      <c r="AJ3022" s="1264"/>
    </row>
    <row r="3023" spans="33:36" ht="30" customHeight="1">
      <c r="AG3023" s="1264"/>
      <c r="AH3023" s="1264"/>
      <c r="AI3023" s="1264"/>
      <c r="AJ3023" s="1264"/>
    </row>
    <row r="3024" spans="33:36" ht="30" customHeight="1">
      <c r="AG3024" s="1264"/>
      <c r="AH3024" s="1264"/>
      <c r="AI3024" s="1264"/>
      <c r="AJ3024" s="1264"/>
    </row>
    <row r="3025" spans="33:36" ht="30" customHeight="1">
      <c r="AG3025" s="1264"/>
      <c r="AH3025" s="1264"/>
      <c r="AI3025" s="1264"/>
      <c r="AJ3025" s="1264"/>
    </row>
    <row r="3026" spans="33:36" ht="30" customHeight="1">
      <c r="AG3026" s="1264"/>
      <c r="AH3026" s="1264"/>
      <c r="AI3026" s="1264"/>
      <c r="AJ3026" s="1264"/>
    </row>
    <row r="3027" spans="33:36" ht="30" customHeight="1">
      <c r="AG3027" s="1264"/>
      <c r="AH3027" s="1264"/>
      <c r="AI3027" s="1264"/>
      <c r="AJ3027" s="1264"/>
    </row>
    <row r="3028" spans="33:36" ht="30" customHeight="1">
      <c r="AG3028" s="1264"/>
      <c r="AH3028" s="1264"/>
      <c r="AI3028" s="1264"/>
      <c r="AJ3028" s="1264"/>
    </row>
    <row r="3029" spans="33:36" ht="30" customHeight="1">
      <c r="AG3029" s="1264"/>
      <c r="AH3029" s="1264"/>
      <c r="AI3029" s="1264"/>
      <c r="AJ3029" s="1264"/>
    </row>
    <row r="3030" spans="33:36" ht="30" customHeight="1">
      <c r="AG3030" s="1264"/>
      <c r="AH3030" s="1264"/>
      <c r="AI3030" s="1264"/>
      <c r="AJ3030" s="1264"/>
    </row>
    <row r="3031" spans="33:36" ht="30" customHeight="1">
      <c r="AG3031" s="1264"/>
      <c r="AH3031" s="1264"/>
      <c r="AI3031" s="1264"/>
      <c r="AJ3031" s="1264"/>
    </row>
    <row r="3032" spans="33:36" ht="30" customHeight="1">
      <c r="AG3032" s="1264"/>
      <c r="AH3032" s="1264"/>
      <c r="AI3032" s="1264"/>
      <c r="AJ3032" s="1264"/>
    </row>
    <row r="3033" spans="33:36" ht="30" customHeight="1">
      <c r="AG3033" s="1264"/>
      <c r="AH3033" s="1264"/>
      <c r="AI3033" s="1264"/>
      <c r="AJ3033" s="1264"/>
    </row>
    <row r="3034" spans="33:36" ht="30" customHeight="1">
      <c r="AG3034" s="1264"/>
      <c r="AH3034" s="1264"/>
      <c r="AI3034" s="1264"/>
      <c r="AJ3034" s="1264"/>
    </row>
    <row r="3035" spans="33:36" ht="30" customHeight="1">
      <c r="AG3035" s="1264"/>
      <c r="AH3035" s="1264"/>
      <c r="AI3035" s="1264"/>
      <c r="AJ3035" s="1264"/>
    </row>
    <row r="3036" spans="33:36" ht="30" customHeight="1">
      <c r="AG3036" s="1264"/>
      <c r="AH3036" s="1264"/>
      <c r="AI3036" s="1264"/>
      <c r="AJ3036" s="1264"/>
    </row>
    <row r="3037" spans="33:36" ht="30" customHeight="1">
      <c r="AG3037" s="1264"/>
      <c r="AH3037" s="1264"/>
      <c r="AI3037" s="1264"/>
      <c r="AJ3037" s="1264"/>
    </row>
    <row r="3038" spans="33:36" ht="30" customHeight="1">
      <c r="AG3038" s="1264"/>
      <c r="AH3038" s="1264"/>
      <c r="AI3038" s="1264"/>
      <c r="AJ3038" s="1264"/>
    </row>
    <row r="3039" spans="33:36" ht="30" customHeight="1">
      <c r="AG3039" s="1264"/>
      <c r="AH3039" s="1264"/>
      <c r="AI3039" s="1264"/>
      <c r="AJ3039" s="1264"/>
    </row>
    <row r="3040" spans="33:36" ht="30" customHeight="1">
      <c r="AG3040" s="1264"/>
      <c r="AH3040" s="1264"/>
      <c r="AI3040" s="1264"/>
      <c r="AJ3040" s="1264"/>
    </row>
    <row r="3041" spans="33:36" ht="30" customHeight="1">
      <c r="AG3041" s="1264"/>
      <c r="AH3041" s="1264"/>
      <c r="AI3041" s="1264"/>
      <c r="AJ3041" s="1264"/>
    </row>
    <row r="3042" spans="33:36" ht="30" customHeight="1">
      <c r="AG3042" s="1264"/>
      <c r="AH3042" s="1264"/>
      <c r="AI3042" s="1264"/>
      <c r="AJ3042" s="1264"/>
    </row>
    <row r="3043" spans="33:36" ht="30" customHeight="1">
      <c r="AG3043" s="1264"/>
      <c r="AH3043" s="1264"/>
      <c r="AI3043" s="1264"/>
      <c r="AJ3043" s="1264"/>
    </row>
    <row r="3044" spans="33:36" ht="30" customHeight="1">
      <c r="AG3044" s="1264"/>
      <c r="AH3044" s="1264"/>
      <c r="AI3044" s="1264"/>
      <c r="AJ3044" s="1264"/>
    </row>
    <row r="3045" spans="33:36" ht="30" customHeight="1">
      <c r="AG3045" s="1264"/>
      <c r="AH3045" s="1264"/>
      <c r="AI3045" s="1264"/>
      <c r="AJ3045" s="1264"/>
    </row>
    <row r="3046" spans="33:36" ht="30" customHeight="1">
      <c r="AG3046" s="1264"/>
      <c r="AH3046" s="1264"/>
      <c r="AI3046" s="1264"/>
      <c r="AJ3046" s="1264"/>
    </row>
    <row r="3047" spans="33:36" ht="30" customHeight="1">
      <c r="AG3047" s="1264"/>
      <c r="AH3047" s="1264"/>
      <c r="AI3047" s="1264"/>
      <c r="AJ3047" s="1264"/>
    </row>
    <row r="3048" spans="33:36" ht="30" customHeight="1">
      <c r="AG3048" s="1264"/>
      <c r="AH3048" s="1264"/>
      <c r="AI3048" s="1264"/>
      <c r="AJ3048" s="1264"/>
    </row>
    <row r="3049" spans="33:36" ht="30" customHeight="1">
      <c r="AG3049" s="1264"/>
      <c r="AH3049" s="1264"/>
      <c r="AI3049" s="1264"/>
      <c r="AJ3049" s="1264"/>
    </row>
    <row r="3050" spans="33:36" ht="30" customHeight="1">
      <c r="AG3050" s="1264"/>
      <c r="AH3050" s="1264"/>
      <c r="AI3050" s="1264"/>
      <c r="AJ3050" s="1264"/>
    </row>
    <row r="3051" spans="33:36" ht="30" customHeight="1">
      <c r="AG3051" s="1264"/>
      <c r="AH3051" s="1264"/>
      <c r="AI3051" s="1264"/>
      <c r="AJ3051" s="1264"/>
    </row>
    <row r="3052" spans="33:36" ht="30" customHeight="1">
      <c r="AG3052" s="1264"/>
      <c r="AH3052" s="1264"/>
      <c r="AI3052" s="1264"/>
      <c r="AJ3052" s="1264"/>
    </row>
    <row r="3053" spans="33:36" ht="30" customHeight="1">
      <c r="AG3053" s="1264"/>
      <c r="AH3053" s="1264"/>
      <c r="AI3053" s="1264"/>
      <c r="AJ3053" s="1264"/>
    </row>
    <row r="3054" spans="33:36" ht="30" customHeight="1">
      <c r="AG3054" s="1264"/>
      <c r="AH3054" s="1264"/>
      <c r="AI3054" s="1264"/>
      <c r="AJ3054" s="1264"/>
    </row>
    <row r="3055" spans="33:36" ht="30" customHeight="1">
      <c r="AG3055" s="1264"/>
      <c r="AH3055" s="1264"/>
      <c r="AI3055" s="1264"/>
      <c r="AJ3055" s="1264"/>
    </row>
    <row r="3056" spans="33:36" ht="30" customHeight="1">
      <c r="AG3056" s="1264"/>
      <c r="AH3056" s="1264"/>
      <c r="AI3056" s="1264"/>
      <c r="AJ3056" s="1264"/>
    </row>
    <row r="3057" spans="33:36" ht="30" customHeight="1">
      <c r="AG3057" s="1264"/>
      <c r="AH3057" s="1264"/>
      <c r="AI3057" s="1264"/>
      <c r="AJ3057" s="1264"/>
    </row>
    <row r="3058" spans="33:36" ht="30" customHeight="1">
      <c r="AG3058" s="1264"/>
      <c r="AH3058" s="1264"/>
      <c r="AI3058" s="1264"/>
      <c r="AJ3058" s="1264"/>
    </row>
    <row r="3059" spans="33:36" ht="30" customHeight="1">
      <c r="AG3059" s="1264"/>
      <c r="AH3059" s="1264"/>
      <c r="AI3059" s="1264"/>
      <c r="AJ3059" s="1264"/>
    </row>
    <row r="3060" spans="33:36" ht="30" customHeight="1">
      <c r="AG3060" s="1264"/>
      <c r="AH3060" s="1264"/>
      <c r="AI3060" s="1264"/>
      <c r="AJ3060" s="1264"/>
    </row>
    <row r="3061" spans="33:36" ht="30" customHeight="1">
      <c r="AG3061" s="1264"/>
      <c r="AH3061" s="1264"/>
      <c r="AI3061" s="1264"/>
      <c r="AJ3061" s="1264"/>
    </row>
    <row r="3062" spans="33:36" ht="30" customHeight="1">
      <c r="AG3062" s="1264"/>
      <c r="AH3062" s="1264"/>
      <c r="AI3062" s="1264"/>
      <c r="AJ3062" s="1264"/>
    </row>
    <row r="3063" spans="33:36" ht="30" customHeight="1">
      <c r="AG3063" s="1264"/>
      <c r="AH3063" s="1264"/>
      <c r="AI3063" s="1264"/>
      <c r="AJ3063" s="1264"/>
    </row>
    <row r="3064" spans="33:36" ht="30" customHeight="1">
      <c r="AG3064" s="1264"/>
      <c r="AH3064" s="1264"/>
      <c r="AI3064" s="1264"/>
      <c r="AJ3064" s="1264"/>
    </row>
    <row r="3065" spans="33:36" ht="30" customHeight="1">
      <c r="AG3065" s="1264"/>
      <c r="AH3065" s="1264"/>
      <c r="AI3065" s="1264"/>
      <c r="AJ3065" s="1264"/>
    </row>
    <row r="3066" spans="33:36" ht="30" customHeight="1">
      <c r="AG3066" s="1264"/>
      <c r="AH3066" s="1264"/>
      <c r="AI3066" s="1264"/>
      <c r="AJ3066" s="1264"/>
    </row>
    <row r="3067" spans="33:36" ht="30" customHeight="1">
      <c r="AG3067" s="1264"/>
      <c r="AH3067" s="1264"/>
      <c r="AI3067" s="1264"/>
      <c r="AJ3067" s="1264"/>
    </row>
    <row r="3068" spans="33:36" ht="30" customHeight="1">
      <c r="AG3068" s="1264"/>
      <c r="AH3068" s="1264"/>
      <c r="AI3068" s="1264"/>
      <c r="AJ3068" s="1264"/>
    </row>
    <row r="3069" spans="33:36" ht="30" customHeight="1">
      <c r="AG3069" s="1264"/>
      <c r="AH3069" s="1264"/>
      <c r="AI3069" s="1264"/>
      <c r="AJ3069" s="1264"/>
    </row>
    <row r="3070" spans="33:36" ht="30" customHeight="1">
      <c r="AG3070" s="1264"/>
      <c r="AH3070" s="1264"/>
      <c r="AI3070" s="1264"/>
      <c r="AJ3070" s="1264"/>
    </row>
    <row r="3071" spans="33:36" ht="30" customHeight="1">
      <c r="AG3071" s="1264"/>
      <c r="AH3071" s="1264"/>
      <c r="AI3071" s="1264"/>
      <c r="AJ3071" s="1264"/>
    </row>
    <row r="3072" spans="33:36" ht="30" customHeight="1">
      <c r="AG3072" s="1264"/>
      <c r="AH3072" s="1264"/>
      <c r="AI3072" s="1264"/>
      <c r="AJ3072" s="1264"/>
    </row>
    <row r="3073" spans="33:36" ht="30" customHeight="1">
      <c r="AG3073" s="1264"/>
      <c r="AH3073" s="1264"/>
      <c r="AI3073" s="1264"/>
      <c r="AJ3073" s="1264"/>
    </row>
    <row r="3074" spans="33:36" ht="30" customHeight="1">
      <c r="AG3074" s="1264"/>
      <c r="AH3074" s="1264"/>
      <c r="AI3074" s="1264"/>
      <c r="AJ3074" s="1264"/>
    </row>
    <row r="3075" spans="33:36" ht="30" customHeight="1">
      <c r="AG3075" s="1264"/>
      <c r="AH3075" s="1264"/>
      <c r="AI3075" s="1264"/>
      <c r="AJ3075" s="1264"/>
    </row>
    <row r="3076" spans="33:36" ht="30" customHeight="1">
      <c r="AG3076" s="1264"/>
      <c r="AH3076" s="1264"/>
      <c r="AI3076" s="1264"/>
      <c r="AJ3076" s="1264"/>
    </row>
    <row r="3077" spans="33:36" ht="30" customHeight="1">
      <c r="AG3077" s="1264"/>
      <c r="AH3077" s="1264"/>
      <c r="AI3077" s="1264"/>
      <c r="AJ3077" s="1264"/>
    </row>
    <row r="3078" spans="33:36" ht="30" customHeight="1">
      <c r="AG3078" s="1264"/>
      <c r="AH3078" s="1264"/>
      <c r="AI3078" s="1264"/>
      <c r="AJ3078" s="1264"/>
    </row>
    <row r="3079" spans="33:36" ht="30" customHeight="1">
      <c r="AG3079" s="1264"/>
      <c r="AH3079" s="1264"/>
      <c r="AI3079" s="1264"/>
      <c r="AJ3079" s="1264"/>
    </row>
    <row r="3080" spans="33:36" ht="30" customHeight="1">
      <c r="AG3080" s="1264"/>
      <c r="AH3080" s="1264"/>
      <c r="AI3080" s="1264"/>
      <c r="AJ3080" s="1264"/>
    </row>
    <row r="3081" spans="33:36" ht="30" customHeight="1">
      <c r="AG3081" s="1264"/>
      <c r="AH3081" s="1264"/>
      <c r="AI3081" s="1264"/>
      <c r="AJ3081" s="1264"/>
    </row>
    <row r="3082" spans="33:36" ht="30" customHeight="1">
      <c r="AG3082" s="1264"/>
      <c r="AH3082" s="1264"/>
      <c r="AI3082" s="1264"/>
      <c r="AJ3082" s="1264"/>
    </row>
    <row r="3083" spans="33:36" ht="30" customHeight="1">
      <c r="AG3083" s="1264"/>
      <c r="AH3083" s="1264"/>
      <c r="AI3083" s="1264"/>
      <c r="AJ3083" s="1264"/>
    </row>
    <row r="3084" spans="33:36" ht="30" customHeight="1">
      <c r="AG3084" s="1264"/>
      <c r="AH3084" s="1264"/>
      <c r="AI3084" s="1264"/>
      <c r="AJ3084" s="1264"/>
    </row>
    <row r="3085" spans="33:36" ht="30" customHeight="1">
      <c r="AG3085" s="1264"/>
      <c r="AH3085" s="1264"/>
      <c r="AI3085" s="1264"/>
      <c r="AJ3085" s="1264"/>
    </row>
    <row r="3086" spans="33:36" ht="30" customHeight="1">
      <c r="AG3086" s="1264"/>
      <c r="AH3086" s="1264"/>
      <c r="AI3086" s="1264"/>
      <c r="AJ3086" s="1264"/>
    </row>
    <row r="3087" spans="33:36" ht="30" customHeight="1">
      <c r="AG3087" s="1264"/>
      <c r="AH3087" s="1264"/>
      <c r="AI3087" s="1264"/>
      <c r="AJ3087" s="1264"/>
    </row>
    <row r="3088" spans="33:36" ht="30" customHeight="1">
      <c r="AG3088" s="1264"/>
      <c r="AH3088" s="1264"/>
      <c r="AI3088" s="1264"/>
      <c r="AJ3088" s="1264"/>
    </row>
    <row r="3089" spans="33:36" ht="30" customHeight="1">
      <c r="AG3089" s="1264"/>
      <c r="AH3089" s="1264"/>
      <c r="AI3089" s="1264"/>
      <c r="AJ3089" s="1264"/>
    </row>
    <row r="3090" spans="33:36" ht="30" customHeight="1">
      <c r="AG3090" s="1264"/>
      <c r="AH3090" s="1264"/>
      <c r="AI3090" s="1264"/>
      <c r="AJ3090" s="1264"/>
    </row>
    <row r="3091" spans="33:36" ht="30" customHeight="1">
      <c r="AG3091" s="1264"/>
      <c r="AH3091" s="1264"/>
      <c r="AI3091" s="1264"/>
      <c r="AJ3091" s="1264"/>
    </row>
    <row r="3092" spans="33:36" ht="30" customHeight="1">
      <c r="AG3092" s="1264"/>
      <c r="AH3092" s="1264"/>
      <c r="AI3092" s="1264"/>
      <c r="AJ3092" s="1264"/>
    </row>
    <row r="3093" spans="33:36" ht="30" customHeight="1">
      <c r="AG3093" s="1264"/>
      <c r="AH3093" s="1264"/>
      <c r="AI3093" s="1264"/>
      <c r="AJ3093" s="1264"/>
    </row>
    <row r="3094" spans="33:36" ht="30" customHeight="1">
      <c r="AG3094" s="1264"/>
      <c r="AH3094" s="1264"/>
      <c r="AI3094" s="1264"/>
      <c r="AJ3094" s="1264"/>
    </row>
    <row r="3095" spans="33:36" ht="30" customHeight="1">
      <c r="AG3095" s="1264"/>
      <c r="AH3095" s="1264"/>
      <c r="AI3095" s="1264"/>
      <c r="AJ3095" s="1264"/>
    </row>
    <row r="3096" spans="33:36" ht="30" customHeight="1">
      <c r="AG3096" s="1264"/>
      <c r="AH3096" s="1264"/>
      <c r="AI3096" s="1264"/>
      <c r="AJ3096" s="1264"/>
    </row>
    <row r="3097" spans="33:36" ht="30" customHeight="1">
      <c r="AG3097" s="1264"/>
      <c r="AH3097" s="1264"/>
      <c r="AI3097" s="1264"/>
      <c r="AJ3097" s="1264"/>
    </row>
    <row r="3098" spans="33:36" ht="30" customHeight="1">
      <c r="AG3098" s="1264"/>
      <c r="AH3098" s="1264"/>
      <c r="AI3098" s="1264"/>
      <c r="AJ3098" s="1264"/>
    </row>
    <row r="3099" spans="33:36" ht="30" customHeight="1">
      <c r="AG3099" s="1264"/>
      <c r="AH3099" s="1264"/>
      <c r="AI3099" s="1264"/>
      <c r="AJ3099" s="1264"/>
    </row>
    <row r="3100" spans="33:36" ht="30" customHeight="1">
      <c r="AG3100" s="1264"/>
      <c r="AH3100" s="1264"/>
      <c r="AI3100" s="1264"/>
      <c r="AJ3100" s="1264"/>
    </row>
    <row r="3101" spans="33:36" ht="30" customHeight="1">
      <c r="AG3101" s="1264"/>
      <c r="AH3101" s="1264"/>
      <c r="AI3101" s="1264"/>
      <c r="AJ3101" s="1264"/>
    </row>
    <row r="3102" spans="33:36" ht="30" customHeight="1">
      <c r="AG3102" s="1264"/>
      <c r="AH3102" s="1264"/>
      <c r="AI3102" s="1264"/>
      <c r="AJ3102" s="1264"/>
    </row>
    <row r="3103" spans="33:36" ht="30" customHeight="1">
      <c r="AG3103" s="1264"/>
      <c r="AH3103" s="1264"/>
      <c r="AI3103" s="1264"/>
      <c r="AJ3103" s="1264"/>
    </row>
    <row r="3104" spans="33:36" ht="30" customHeight="1">
      <c r="AG3104" s="1264"/>
      <c r="AH3104" s="1264"/>
      <c r="AI3104" s="1264"/>
      <c r="AJ3104" s="1264"/>
    </row>
    <row r="3105" spans="33:36" ht="30" customHeight="1">
      <c r="AG3105" s="1264"/>
      <c r="AH3105" s="1264"/>
      <c r="AI3105" s="1264"/>
      <c r="AJ3105" s="1264"/>
    </row>
    <row r="3106" spans="33:36" ht="30" customHeight="1">
      <c r="AG3106" s="1264"/>
      <c r="AH3106" s="1264"/>
      <c r="AI3106" s="1264"/>
      <c r="AJ3106" s="1264"/>
    </row>
    <row r="3107" spans="33:36" ht="30" customHeight="1">
      <c r="AG3107" s="1264"/>
      <c r="AH3107" s="1264"/>
      <c r="AI3107" s="1264"/>
      <c r="AJ3107" s="1264"/>
    </row>
    <row r="3108" spans="33:36" ht="30" customHeight="1">
      <c r="AG3108" s="1264"/>
      <c r="AH3108" s="1264"/>
      <c r="AI3108" s="1264"/>
      <c r="AJ3108" s="1264"/>
    </row>
    <row r="3109" spans="33:36" ht="30" customHeight="1">
      <c r="AG3109" s="1264"/>
      <c r="AH3109" s="1264"/>
      <c r="AI3109" s="1264"/>
      <c r="AJ3109" s="1264"/>
    </row>
    <row r="3110" spans="33:36" ht="30" customHeight="1">
      <c r="AG3110" s="1264"/>
      <c r="AH3110" s="1264"/>
      <c r="AI3110" s="1264"/>
      <c r="AJ3110" s="1264"/>
    </row>
    <row r="3111" spans="33:36" ht="30" customHeight="1">
      <c r="AG3111" s="1264"/>
      <c r="AH3111" s="1264"/>
      <c r="AI3111" s="1264"/>
      <c r="AJ3111" s="1264"/>
    </row>
    <row r="3112" spans="33:36" ht="30" customHeight="1">
      <c r="AG3112" s="1264"/>
      <c r="AH3112" s="1264"/>
      <c r="AI3112" s="1264"/>
      <c r="AJ3112" s="1264"/>
    </row>
    <row r="3113" spans="33:36" ht="30" customHeight="1">
      <c r="AG3113" s="1264"/>
      <c r="AH3113" s="1264"/>
      <c r="AI3113" s="1264"/>
      <c r="AJ3113" s="1264"/>
    </row>
    <row r="3114" spans="33:36" ht="30" customHeight="1">
      <c r="AG3114" s="1264"/>
      <c r="AH3114" s="1264"/>
      <c r="AI3114" s="1264"/>
      <c r="AJ3114" s="1264"/>
    </row>
    <row r="3115" spans="33:36" ht="30" customHeight="1">
      <c r="AG3115" s="1264"/>
      <c r="AH3115" s="1264"/>
      <c r="AI3115" s="1264"/>
      <c r="AJ3115" s="1264"/>
    </row>
    <row r="3116" spans="33:36" ht="30" customHeight="1">
      <c r="AG3116" s="1264"/>
      <c r="AH3116" s="1264"/>
      <c r="AI3116" s="1264"/>
      <c r="AJ3116" s="1264"/>
    </row>
    <row r="3117" spans="33:36" ht="30" customHeight="1">
      <c r="AG3117" s="1264"/>
      <c r="AH3117" s="1264"/>
      <c r="AI3117" s="1264"/>
      <c r="AJ3117" s="1264"/>
    </row>
    <row r="3118" spans="33:36" ht="30" customHeight="1">
      <c r="AG3118" s="1264"/>
      <c r="AH3118" s="1264"/>
      <c r="AI3118" s="1264"/>
      <c r="AJ3118" s="1264"/>
    </row>
    <row r="3119" spans="33:36" ht="30" customHeight="1">
      <c r="AG3119" s="1264"/>
      <c r="AH3119" s="1264"/>
      <c r="AI3119" s="1264"/>
      <c r="AJ3119" s="1264"/>
    </row>
    <row r="3120" spans="33:36" ht="30" customHeight="1">
      <c r="AG3120" s="1264"/>
      <c r="AH3120" s="1264"/>
      <c r="AI3120" s="1264"/>
      <c r="AJ3120" s="1264"/>
    </row>
    <row r="3121" spans="33:36" ht="30" customHeight="1">
      <c r="AG3121" s="1264"/>
      <c r="AH3121" s="1264"/>
      <c r="AI3121" s="1264"/>
      <c r="AJ3121" s="1264"/>
    </row>
    <row r="3122" spans="33:36" ht="30" customHeight="1">
      <c r="AG3122" s="1264"/>
      <c r="AH3122" s="1264"/>
      <c r="AI3122" s="1264"/>
      <c r="AJ3122" s="1264"/>
    </row>
    <row r="3123" spans="33:36" ht="30" customHeight="1">
      <c r="AG3123" s="1264"/>
      <c r="AH3123" s="1264"/>
      <c r="AI3123" s="1264"/>
      <c r="AJ3123" s="1264"/>
    </row>
    <row r="3124" spans="33:36" ht="30" customHeight="1">
      <c r="AG3124" s="1264"/>
      <c r="AH3124" s="1264"/>
      <c r="AI3124" s="1264"/>
      <c r="AJ3124" s="1264"/>
    </row>
    <row r="3125" spans="33:36" ht="30" customHeight="1">
      <c r="AG3125" s="1264"/>
      <c r="AH3125" s="1264"/>
      <c r="AI3125" s="1264"/>
      <c r="AJ3125" s="1264"/>
    </row>
    <row r="3126" spans="33:36" ht="30" customHeight="1">
      <c r="AG3126" s="1264"/>
      <c r="AH3126" s="1264"/>
      <c r="AI3126" s="1264"/>
      <c r="AJ3126" s="1264"/>
    </row>
    <row r="3127" spans="33:36" ht="30" customHeight="1">
      <c r="AG3127" s="1264"/>
      <c r="AH3127" s="1264"/>
      <c r="AI3127" s="1264"/>
      <c r="AJ3127" s="1264"/>
    </row>
    <row r="3128" spans="33:36" ht="30" customHeight="1">
      <c r="AG3128" s="1264"/>
      <c r="AH3128" s="1264"/>
      <c r="AI3128" s="1264"/>
      <c r="AJ3128" s="1264"/>
    </row>
    <row r="3129" spans="33:36" ht="30" customHeight="1">
      <c r="AG3129" s="1264"/>
      <c r="AH3129" s="1264"/>
      <c r="AI3129" s="1264"/>
      <c r="AJ3129" s="1264"/>
    </row>
    <row r="3130" spans="33:36" ht="30" customHeight="1">
      <c r="AG3130" s="1264"/>
      <c r="AH3130" s="1264"/>
      <c r="AI3130" s="1264"/>
      <c r="AJ3130" s="1264"/>
    </row>
    <row r="3131" spans="33:36" ht="30" customHeight="1">
      <c r="AG3131" s="1264"/>
      <c r="AH3131" s="1264"/>
      <c r="AI3131" s="1264"/>
      <c r="AJ3131" s="1264"/>
    </row>
    <row r="3132" spans="33:36" ht="30" customHeight="1">
      <c r="AG3132" s="1264"/>
      <c r="AH3132" s="1264"/>
      <c r="AI3132" s="1264"/>
      <c r="AJ3132" s="1264"/>
    </row>
    <row r="3133" spans="33:36" ht="30" customHeight="1">
      <c r="AG3133" s="1264"/>
      <c r="AH3133" s="1264"/>
      <c r="AI3133" s="1264"/>
      <c r="AJ3133" s="1264"/>
    </row>
    <row r="3134" spans="33:36" ht="30" customHeight="1">
      <c r="AG3134" s="1264"/>
      <c r="AH3134" s="1264"/>
      <c r="AI3134" s="1264"/>
      <c r="AJ3134" s="1264"/>
    </row>
    <row r="3135" spans="33:36" ht="30" customHeight="1">
      <c r="AG3135" s="1264"/>
      <c r="AH3135" s="1264"/>
      <c r="AI3135" s="1264"/>
      <c r="AJ3135" s="1264"/>
    </row>
    <row r="3136" spans="33:36" ht="30" customHeight="1">
      <c r="AG3136" s="1264"/>
      <c r="AH3136" s="1264"/>
      <c r="AI3136" s="1264"/>
      <c r="AJ3136" s="1264"/>
    </row>
    <row r="3137" spans="33:36" ht="30" customHeight="1">
      <c r="AG3137" s="1264"/>
      <c r="AH3137" s="1264"/>
      <c r="AI3137" s="1264"/>
      <c r="AJ3137" s="1264"/>
    </row>
    <row r="3138" spans="33:36" ht="30" customHeight="1">
      <c r="AG3138" s="1264"/>
      <c r="AH3138" s="1264"/>
      <c r="AI3138" s="1264"/>
      <c r="AJ3138" s="1264"/>
    </row>
    <row r="3139" spans="33:36" ht="30" customHeight="1">
      <c r="AG3139" s="1264"/>
      <c r="AH3139" s="1264"/>
      <c r="AI3139" s="1264"/>
      <c r="AJ3139" s="1264"/>
    </row>
    <row r="3140" spans="33:36" ht="30" customHeight="1">
      <c r="AG3140" s="1264"/>
      <c r="AH3140" s="1264"/>
      <c r="AI3140" s="1264"/>
      <c r="AJ3140" s="1264"/>
    </row>
    <row r="3141" spans="33:36" ht="30" customHeight="1">
      <c r="AG3141" s="1264"/>
      <c r="AH3141" s="1264"/>
      <c r="AI3141" s="1264"/>
      <c r="AJ3141" s="1264"/>
    </row>
    <row r="3142" spans="33:36" ht="30" customHeight="1">
      <c r="AG3142" s="1264"/>
      <c r="AH3142" s="1264"/>
      <c r="AI3142" s="1264"/>
      <c r="AJ3142" s="1264"/>
    </row>
    <row r="3143" spans="33:36" ht="30" customHeight="1">
      <c r="AG3143" s="1264"/>
      <c r="AH3143" s="1264"/>
      <c r="AI3143" s="1264"/>
      <c r="AJ3143" s="1264"/>
    </row>
    <row r="3144" spans="33:36" ht="30" customHeight="1">
      <c r="AG3144" s="1264"/>
      <c r="AH3144" s="1264"/>
      <c r="AI3144" s="1264"/>
      <c r="AJ3144" s="1264"/>
    </row>
    <row r="3145" spans="33:36" ht="30" customHeight="1">
      <c r="AG3145" s="1264"/>
      <c r="AH3145" s="1264"/>
      <c r="AI3145" s="1264"/>
      <c r="AJ3145" s="1264"/>
    </row>
    <row r="3146" spans="33:36" ht="30" customHeight="1">
      <c r="AG3146" s="1264"/>
      <c r="AH3146" s="1264"/>
      <c r="AI3146" s="1264"/>
      <c r="AJ3146" s="1264"/>
    </row>
    <row r="3147" spans="33:36" ht="30" customHeight="1">
      <c r="AG3147" s="1264"/>
      <c r="AH3147" s="1264"/>
      <c r="AI3147" s="1264"/>
      <c r="AJ3147" s="1264"/>
    </row>
    <row r="3148" spans="33:36" ht="30" customHeight="1">
      <c r="AG3148" s="1264"/>
      <c r="AH3148" s="1264"/>
      <c r="AI3148" s="1264"/>
      <c r="AJ3148" s="1264"/>
    </row>
    <row r="3149" spans="33:36" ht="30" customHeight="1">
      <c r="AG3149" s="1264"/>
      <c r="AH3149" s="1264"/>
      <c r="AI3149" s="1264"/>
      <c r="AJ3149" s="1264"/>
    </row>
    <row r="3150" spans="33:36" ht="30" customHeight="1">
      <c r="AG3150" s="1264"/>
      <c r="AH3150" s="1264"/>
      <c r="AI3150" s="1264"/>
      <c r="AJ3150" s="1264"/>
    </row>
    <row r="3151" spans="33:36" ht="30" customHeight="1">
      <c r="AG3151" s="1264"/>
      <c r="AH3151" s="1264"/>
      <c r="AI3151" s="1264"/>
      <c r="AJ3151" s="1264"/>
    </row>
    <row r="3152" spans="33:36" ht="30" customHeight="1">
      <c r="AG3152" s="1264"/>
      <c r="AH3152" s="1264"/>
      <c r="AI3152" s="1264"/>
      <c r="AJ3152" s="1264"/>
    </row>
    <row r="3153" spans="33:36" ht="30" customHeight="1">
      <c r="AG3153" s="1264"/>
      <c r="AH3153" s="1264"/>
      <c r="AI3153" s="1264"/>
      <c r="AJ3153" s="1264"/>
    </row>
    <row r="3154" spans="33:36" ht="30" customHeight="1">
      <c r="AG3154" s="1264"/>
      <c r="AH3154" s="1264"/>
      <c r="AI3154" s="1264"/>
      <c r="AJ3154" s="1264"/>
    </row>
    <row r="3155" spans="33:36" ht="30" customHeight="1">
      <c r="AG3155" s="1264"/>
      <c r="AH3155" s="1264"/>
      <c r="AI3155" s="1264"/>
      <c r="AJ3155" s="1264"/>
    </row>
    <row r="3156" spans="33:36" ht="30" customHeight="1">
      <c r="AG3156" s="1264"/>
      <c r="AH3156" s="1264"/>
      <c r="AI3156" s="1264"/>
      <c r="AJ3156" s="1264"/>
    </row>
    <row r="3157" spans="33:36" ht="30" customHeight="1">
      <c r="AG3157" s="1264"/>
      <c r="AH3157" s="1264"/>
      <c r="AI3157" s="1264"/>
      <c r="AJ3157" s="1264"/>
    </row>
    <row r="3158" spans="33:36" ht="30" customHeight="1">
      <c r="AG3158" s="1264"/>
      <c r="AH3158" s="1264"/>
      <c r="AI3158" s="1264"/>
      <c r="AJ3158" s="1264"/>
    </row>
    <row r="3159" spans="33:36" ht="30" customHeight="1">
      <c r="AG3159" s="1264"/>
      <c r="AH3159" s="1264"/>
      <c r="AI3159" s="1264"/>
      <c r="AJ3159" s="1264"/>
    </row>
    <row r="3160" spans="33:36" ht="30" customHeight="1">
      <c r="AG3160" s="1264"/>
      <c r="AH3160" s="1264"/>
      <c r="AI3160" s="1264"/>
      <c r="AJ3160" s="1264"/>
    </row>
    <row r="3161" spans="33:36" ht="30" customHeight="1">
      <c r="AG3161" s="1264"/>
      <c r="AH3161" s="1264"/>
      <c r="AI3161" s="1264"/>
      <c r="AJ3161" s="1264"/>
    </row>
    <row r="3162" spans="33:36" ht="30" customHeight="1">
      <c r="AG3162" s="1264"/>
      <c r="AH3162" s="1264"/>
      <c r="AI3162" s="1264"/>
      <c r="AJ3162" s="1264"/>
    </row>
    <row r="3163" spans="33:36" ht="30" customHeight="1">
      <c r="AG3163" s="1264"/>
      <c r="AH3163" s="1264"/>
      <c r="AI3163" s="1264"/>
      <c r="AJ3163" s="1264"/>
    </row>
    <row r="3164" spans="33:36" ht="30" customHeight="1">
      <c r="AG3164" s="1264"/>
      <c r="AH3164" s="1264"/>
      <c r="AI3164" s="1264"/>
      <c r="AJ3164" s="1264"/>
    </row>
    <row r="3165" spans="33:36" ht="30" customHeight="1">
      <c r="AG3165" s="1264"/>
      <c r="AH3165" s="1264"/>
      <c r="AI3165" s="1264"/>
      <c r="AJ3165" s="1264"/>
    </row>
    <row r="3166" spans="33:36" ht="30" customHeight="1">
      <c r="AG3166" s="1264"/>
      <c r="AH3166" s="1264"/>
      <c r="AI3166" s="1264"/>
      <c r="AJ3166" s="1264"/>
    </row>
    <row r="3167" spans="33:36" ht="30" customHeight="1">
      <c r="AG3167" s="1264"/>
      <c r="AH3167" s="1264"/>
      <c r="AI3167" s="1264"/>
      <c r="AJ3167" s="1264"/>
    </row>
    <row r="3168" spans="33:36" ht="30" customHeight="1">
      <c r="AG3168" s="1264"/>
      <c r="AH3168" s="1264"/>
      <c r="AI3168" s="1264"/>
      <c r="AJ3168" s="1264"/>
    </row>
    <row r="3169" spans="33:36" ht="30" customHeight="1">
      <c r="AG3169" s="1264"/>
      <c r="AH3169" s="1264"/>
      <c r="AI3169" s="1264"/>
      <c r="AJ3169" s="1264"/>
    </row>
    <row r="3170" spans="33:36" ht="30" customHeight="1">
      <c r="AG3170" s="1264"/>
      <c r="AH3170" s="1264"/>
      <c r="AI3170" s="1264"/>
      <c r="AJ3170" s="1264"/>
    </row>
    <row r="3171" spans="33:36" ht="30" customHeight="1">
      <c r="AG3171" s="1264"/>
      <c r="AH3171" s="1264"/>
      <c r="AI3171" s="1264"/>
      <c r="AJ3171" s="1264"/>
    </row>
    <row r="3172" spans="33:36" ht="30" customHeight="1">
      <c r="AG3172" s="1264"/>
      <c r="AH3172" s="1264"/>
      <c r="AI3172" s="1264"/>
      <c r="AJ3172" s="1264"/>
    </row>
    <row r="3173" spans="33:36" ht="30" customHeight="1">
      <c r="AG3173" s="1264"/>
      <c r="AH3173" s="1264"/>
      <c r="AI3173" s="1264"/>
      <c r="AJ3173" s="1264"/>
    </row>
    <row r="3174" spans="33:36" ht="30" customHeight="1">
      <c r="AG3174" s="1264"/>
      <c r="AH3174" s="1264"/>
      <c r="AI3174" s="1264"/>
      <c r="AJ3174" s="1264"/>
    </row>
    <row r="3175" spans="33:36" ht="30" customHeight="1">
      <c r="AG3175" s="1264"/>
      <c r="AH3175" s="1264"/>
      <c r="AI3175" s="1264"/>
      <c r="AJ3175" s="1264"/>
    </row>
    <row r="3176" spans="33:36" ht="30" customHeight="1">
      <c r="AG3176" s="1264"/>
      <c r="AH3176" s="1264"/>
      <c r="AI3176" s="1264"/>
      <c r="AJ3176" s="1264"/>
    </row>
    <row r="3177" spans="33:36" ht="30" customHeight="1">
      <c r="AG3177" s="1264"/>
      <c r="AH3177" s="1264"/>
      <c r="AI3177" s="1264"/>
      <c r="AJ3177" s="1264"/>
    </row>
    <row r="3178" spans="33:36" ht="30" customHeight="1">
      <c r="AG3178" s="1264"/>
      <c r="AH3178" s="1264"/>
      <c r="AI3178" s="1264"/>
      <c r="AJ3178" s="1264"/>
    </row>
    <row r="3179" spans="33:36" ht="30" customHeight="1">
      <c r="AG3179" s="1264"/>
      <c r="AH3179" s="1264"/>
      <c r="AI3179" s="1264"/>
      <c r="AJ3179" s="1264"/>
    </row>
    <row r="3180" spans="33:36" ht="30" customHeight="1">
      <c r="AG3180" s="1264"/>
      <c r="AH3180" s="1264"/>
      <c r="AI3180" s="1264"/>
      <c r="AJ3180" s="1264"/>
    </row>
    <row r="3181" spans="33:36" ht="30" customHeight="1">
      <c r="AG3181" s="1264"/>
      <c r="AH3181" s="1264"/>
      <c r="AI3181" s="1264"/>
      <c r="AJ3181" s="1264"/>
    </row>
    <row r="3182" spans="33:36" ht="30" customHeight="1">
      <c r="AG3182" s="1264"/>
      <c r="AH3182" s="1264"/>
      <c r="AI3182" s="1264"/>
      <c r="AJ3182" s="1264"/>
    </row>
    <row r="3183" spans="33:36" ht="30" customHeight="1">
      <c r="AG3183" s="1264"/>
      <c r="AH3183" s="1264"/>
      <c r="AI3183" s="1264"/>
      <c r="AJ3183" s="1264"/>
    </row>
    <row r="3184" spans="33:36" ht="30" customHeight="1">
      <c r="AG3184" s="1264"/>
      <c r="AH3184" s="1264"/>
      <c r="AI3184" s="1264"/>
      <c r="AJ3184" s="1264"/>
    </row>
    <row r="3185" spans="33:36" ht="30" customHeight="1">
      <c r="AG3185" s="1264"/>
      <c r="AH3185" s="1264"/>
      <c r="AI3185" s="1264"/>
      <c r="AJ3185" s="1264"/>
    </row>
    <row r="3186" spans="33:36" ht="30" customHeight="1">
      <c r="AG3186" s="1264"/>
      <c r="AH3186" s="1264"/>
      <c r="AI3186" s="1264"/>
      <c r="AJ3186" s="1264"/>
    </row>
    <row r="3187" spans="33:36" ht="30" customHeight="1">
      <c r="AG3187" s="1264"/>
      <c r="AH3187" s="1264"/>
      <c r="AI3187" s="1264"/>
      <c r="AJ3187" s="1264"/>
    </row>
    <row r="3188" spans="33:36" ht="30" customHeight="1">
      <c r="AG3188" s="1264"/>
      <c r="AH3188" s="1264"/>
      <c r="AI3188" s="1264"/>
      <c r="AJ3188" s="1264"/>
    </row>
    <row r="3189" spans="33:36" ht="30" customHeight="1">
      <c r="AG3189" s="1264"/>
      <c r="AH3189" s="1264"/>
      <c r="AI3189" s="1264"/>
      <c r="AJ3189" s="1264"/>
    </row>
    <row r="3190" spans="33:36" ht="30" customHeight="1">
      <c r="AG3190" s="1264"/>
      <c r="AH3190" s="1264"/>
      <c r="AI3190" s="1264"/>
      <c r="AJ3190" s="1264"/>
    </row>
    <row r="3191" spans="33:36" ht="30" customHeight="1">
      <c r="AG3191" s="1264"/>
      <c r="AH3191" s="1264"/>
      <c r="AI3191" s="1264"/>
      <c r="AJ3191" s="1264"/>
    </row>
    <row r="3192" spans="33:36" ht="30" customHeight="1">
      <c r="AG3192" s="1264"/>
      <c r="AH3192" s="1264"/>
      <c r="AI3192" s="1264"/>
      <c r="AJ3192" s="1264"/>
    </row>
    <row r="3193" spans="33:36" ht="30" customHeight="1">
      <c r="AG3193" s="1264"/>
      <c r="AH3193" s="1264"/>
      <c r="AI3193" s="1264"/>
      <c r="AJ3193" s="1264"/>
    </row>
    <row r="3194" spans="33:36" ht="30" customHeight="1">
      <c r="AG3194" s="1264"/>
      <c r="AH3194" s="1264"/>
      <c r="AI3194" s="1264"/>
      <c r="AJ3194" s="1264"/>
    </row>
    <row r="3195" spans="33:36" ht="30" customHeight="1">
      <c r="AG3195" s="1264"/>
      <c r="AH3195" s="1264"/>
      <c r="AI3195" s="1264"/>
      <c r="AJ3195" s="1264"/>
    </row>
    <row r="3196" spans="33:36" ht="30" customHeight="1">
      <c r="AG3196" s="1264"/>
      <c r="AH3196" s="1264"/>
      <c r="AI3196" s="1264"/>
      <c r="AJ3196" s="1264"/>
    </row>
    <row r="3197" spans="33:36" ht="30" customHeight="1">
      <c r="AG3197" s="1264"/>
      <c r="AH3197" s="1264"/>
      <c r="AI3197" s="1264"/>
      <c r="AJ3197" s="1264"/>
    </row>
    <row r="3198" spans="33:36" ht="30" customHeight="1">
      <c r="AG3198" s="1264"/>
      <c r="AH3198" s="1264"/>
      <c r="AI3198" s="1264"/>
      <c r="AJ3198" s="1264"/>
    </row>
    <row r="3199" spans="33:36" ht="30" customHeight="1">
      <c r="AG3199" s="1264"/>
      <c r="AH3199" s="1264"/>
      <c r="AI3199" s="1264"/>
      <c r="AJ3199" s="1264"/>
    </row>
    <row r="3200" spans="33:36" ht="30" customHeight="1">
      <c r="AG3200" s="1264"/>
      <c r="AH3200" s="1264"/>
      <c r="AI3200" s="1264"/>
      <c r="AJ3200" s="1264"/>
    </row>
    <row r="3201" spans="33:36" ht="30" customHeight="1">
      <c r="AG3201" s="1264"/>
      <c r="AH3201" s="1264"/>
      <c r="AI3201" s="1264"/>
      <c r="AJ3201" s="1264"/>
    </row>
    <row r="3202" spans="33:36" ht="30" customHeight="1">
      <c r="AG3202" s="1264"/>
      <c r="AH3202" s="1264"/>
      <c r="AI3202" s="1264"/>
      <c r="AJ3202" s="1264"/>
    </row>
    <row r="3203" spans="33:36" ht="30" customHeight="1">
      <c r="AG3203" s="1264"/>
      <c r="AH3203" s="1264"/>
      <c r="AI3203" s="1264"/>
      <c r="AJ3203" s="1264"/>
    </row>
    <row r="3204" spans="33:36" ht="30" customHeight="1">
      <c r="AG3204" s="1264"/>
      <c r="AH3204" s="1264"/>
      <c r="AI3204" s="1264"/>
      <c r="AJ3204" s="1264"/>
    </row>
    <row r="3205" spans="33:36" ht="30" customHeight="1">
      <c r="AG3205" s="1264"/>
      <c r="AH3205" s="1264"/>
      <c r="AI3205" s="1264"/>
      <c r="AJ3205" s="1264"/>
    </row>
    <row r="3206" spans="33:36" ht="30" customHeight="1">
      <c r="AG3206" s="1264"/>
      <c r="AH3206" s="1264"/>
      <c r="AI3206" s="1264"/>
      <c r="AJ3206" s="1264"/>
    </row>
    <row r="3207" spans="33:36" ht="30" customHeight="1">
      <c r="AG3207" s="1264"/>
      <c r="AH3207" s="1264"/>
      <c r="AI3207" s="1264"/>
      <c r="AJ3207" s="1264"/>
    </row>
    <row r="3208" spans="33:36" ht="30" customHeight="1">
      <c r="AG3208" s="1264"/>
      <c r="AH3208" s="1264"/>
      <c r="AI3208" s="1264"/>
      <c r="AJ3208" s="1264"/>
    </row>
    <row r="3209" spans="33:36" ht="30" customHeight="1">
      <c r="AG3209" s="1264"/>
      <c r="AH3209" s="1264"/>
      <c r="AI3209" s="1264"/>
      <c r="AJ3209" s="1264"/>
    </row>
    <row r="3210" spans="33:36" ht="30" customHeight="1">
      <c r="AG3210" s="1264"/>
      <c r="AH3210" s="1264"/>
      <c r="AI3210" s="1264"/>
      <c r="AJ3210" s="1264"/>
    </row>
    <row r="3211" spans="33:36" ht="30" customHeight="1">
      <c r="AG3211" s="1264"/>
      <c r="AH3211" s="1264"/>
      <c r="AI3211" s="1264"/>
      <c r="AJ3211" s="1264"/>
    </row>
    <row r="3212" spans="33:36" ht="30" customHeight="1">
      <c r="AG3212" s="1264"/>
      <c r="AH3212" s="1264"/>
      <c r="AI3212" s="1264"/>
      <c r="AJ3212" s="1264"/>
    </row>
    <row r="3213" spans="33:36" ht="30" customHeight="1">
      <c r="AG3213" s="1264"/>
      <c r="AH3213" s="1264"/>
      <c r="AI3213" s="1264"/>
      <c r="AJ3213" s="1264"/>
    </row>
    <row r="3214" spans="33:36" ht="30" customHeight="1">
      <c r="AG3214" s="1264"/>
      <c r="AH3214" s="1264"/>
      <c r="AI3214" s="1264"/>
      <c r="AJ3214" s="1264"/>
    </row>
    <row r="3215" spans="33:36" ht="30" customHeight="1">
      <c r="AG3215" s="1264"/>
      <c r="AH3215" s="1264"/>
      <c r="AI3215" s="1264"/>
      <c r="AJ3215" s="1264"/>
    </row>
    <row r="3216" spans="33:36" ht="30" customHeight="1">
      <c r="AG3216" s="1264"/>
      <c r="AH3216" s="1264"/>
      <c r="AI3216" s="1264"/>
      <c r="AJ3216" s="1264"/>
    </row>
    <row r="3217" spans="33:36" ht="30" customHeight="1">
      <c r="AG3217" s="1264"/>
      <c r="AH3217" s="1264"/>
      <c r="AI3217" s="1264"/>
      <c r="AJ3217" s="1264"/>
    </row>
    <row r="3218" spans="33:36" ht="30" customHeight="1">
      <c r="AG3218" s="1264"/>
      <c r="AH3218" s="1264"/>
      <c r="AI3218" s="1264"/>
      <c r="AJ3218" s="1264"/>
    </row>
    <row r="3219" spans="33:36" ht="30" customHeight="1">
      <c r="AG3219" s="1264"/>
      <c r="AH3219" s="1264"/>
      <c r="AI3219" s="1264"/>
      <c r="AJ3219" s="1264"/>
    </row>
    <row r="3220" spans="33:36" ht="30" customHeight="1">
      <c r="AG3220" s="1264"/>
      <c r="AH3220" s="1264"/>
      <c r="AI3220" s="1264"/>
      <c r="AJ3220" s="1264"/>
    </row>
    <row r="3221" spans="33:36" ht="30" customHeight="1">
      <c r="AG3221" s="1264"/>
      <c r="AH3221" s="1264"/>
      <c r="AI3221" s="1264"/>
      <c r="AJ3221" s="1264"/>
    </row>
    <row r="3222" spans="33:36" ht="30" customHeight="1">
      <c r="AG3222" s="1264"/>
      <c r="AH3222" s="1264"/>
      <c r="AI3222" s="1264"/>
      <c r="AJ3222" s="1264"/>
    </row>
    <row r="3223" spans="33:36" ht="30" customHeight="1">
      <c r="AG3223" s="1264"/>
      <c r="AH3223" s="1264"/>
      <c r="AI3223" s="1264"/>
      <c r="AJ3223" s="1264"/>
    </row>
    <row r="3224" spans="33:36" ht="30" customHeight="1">
      <c r="AG3224" s="1264"/>
      <c r="AH3224" s="1264"/>
      <c r="AI3224" s="1264"/>
      <c r="AJ3224" s="1264"/>
    </row>
    <row r="3225" spans="33:36" ht="30" customHeight="1">
      <c r="AG3225" s="1264"/>
      <c r="AH3225" s="1264"/>
      <c r="AI3225" s="1264"/>
      <c r="AJ3225" s="1264"/>
    </row>
    <row r="3226" spans="33:36" ht="30" customHeight="1">
      <c r="AG3226" s="1264"/>
      <c r="AH3226" s="1264"/>
      <c r="AI3226" s="1264"/>
      <c r="AJ3226" s="1264"/>
    </row>
    <row r="3227" spans="33:36" ht="30" customHeight="1">
      <c r="AG3227" s="1264"/>
      <c r="AH3227" s="1264"/>
      <c r="AI3227" s="1264"/>
      <c r="AJ3227" s="1264"/>
    </row>
    <row r="3228" spans="33:36" ht="30" customHeight="1">
      <c r="AG3228" s="1264"/>
      <c r="AH3228" s="1264"/>
      <c r="AI3228" s="1264"/>
      <c r="AJ3228" s="1264"/>
    </row>
    <row r="3229" spans="33:36" ht="30" customHeight="1">
      <c r="AG3229" s="1264"/>
      <c r="AH3229" s="1264"/>
      <c r="AI3229" s="1264"/>
      <c r="AJ3229" s="1264"/>
    </row>
    <row r="3230" spans="33:36" ht="30" customHeight="1">
      <c r="AG3230" s="1264"/>
      <c r="AH3230" s="1264"/>
      <c r="AI3230" s="1264"/>
      <c r="AJ3230" s="1264"/>
    </row>
    <row r="3231" spans="33:36" ht="30" customHeight="1">
      <c r="AG3231" s="1264"/>
      <c r="AH3231" s="1264"/>
      <c r="AI3231" s="1264"/>
      <c r="AJ3231" s="1264"/>
    </row>
    <row r="3232" spans="33:36" ht="30" customHeight="1">
      <c r="AG3232" s="1264"/>
      <c r="AH3232" s="1264"/>
      <c r="AI3232" s="1264"/>
      <c r="AJ3232" s="1264"/>
    </row>
    <row r="3233" spans="33:36" ht="30" customHeight="1">
      <c r="AG3233" s="1264"/>
      <c r="AH3233" s="1264"/>
      <c r="AI3233" s="1264"/>
      <c r="AJ3233" s="1264"/>
    </row>
    <row r="3234" spans="33:36" ht="30" customHeight="1">
      <c r="AG3234" s="1264"/>
      <c r="AH3234" s="1264"/>
      <c r="AI3234" s="1264"/>
      <c r="AJ3234" s="1264"/>
    </row>
    <row r="3235" spans="33:36" ht="30" customHeight="1">
      <c r="AG3235" s="1264"/>
      <c r="AH3235" s="1264"/>
      <c r="AI3235" s="1264"/>
      <c r="AJ3235" s="1264"/>
    </row>
    <row r="3236" spans="33:36" ht="30" customHeight="1">
      <c r="AG3236" s="1264"/>
      <c r="AH3236" s="1264"/>
      <c r="AI3236" s="1264"/>
      <c r="AJ3236" s="1264"/>
    </row>
    <row r="3237" spans="33:36" ht="30" customHeight="1">
      <c r="AG3237" s="1264"/>
      <c r="AH3237" s="1264"/>
      <c r="AI3237" s="1264"/>
      <c r="AJ3237" s="1264"/>
    </row>
    <row r="3238" spans="33:36" ht="30" customHeight="1">
      <c r="AG3238" s="1264"/>
      <c r="AH3238" s="1264"/>
      <c r="AI3238" s="1264"/>
      <c r="AJ3238" s="1264"/>
    </row>
    <row r="3239" spans="33:36" ht="30" customHeight="1">
      <c r="AG3239" s="1264"/>
      <c r="AH3239" s="1264"/>
      <c r="AI3239" s="1264"/>
      <c r="AJ3239" s="1264"/>
    </row>
    <row r="3240" spans="33:36" ht="30" customHeight="1">
      <c r="AG3240" s="1264"/>
      <c r="AH3240" s="1264"/>
      <c r="AI3240" s="1264"/>
      <c r="AJ3240" s="1264"/>
    </row>
    <row r="3241" spans="33:36" ht="30" customHeight="1">
      <c r="AG3241" s="1264"/>
      <c r="AH3241" s="1264"/>
      <c r="AI3241" s="1264"/>
      <c r="AJ3241" s="1264"/>
    </row>
    <row r="3242" spans="33:36" ht="30" customHeight="1">
      <c r="AG3242" s="1264"/>
      <c r="AH3242" s="1264"/>
      <c r="AI3242" s="1264"/>
      <c r="AJ3242" s="1264"/>
    </row>
    <row r="3243" spans="33:36" ht="30" customHeight="1">
      <c r="AG3243" s="1264"/>
      <c r="AH3243" s="1264"/>
      <c r="AI3243" s="1264"/>
      <c r="AJ3243" s="1264"/>
    </row>
    <row r="3244" spans="33:36" ht="30" customHeight="1">
      <c r="AG3244" s="1264"/>
      <c r="AH3244" s="1264"/>
      <c r="AI3244" s="1264"/>
      <c r="AJ3244" s="1264"/>
    </row>
    <row r="3245" spans="33:36" ht="30" customHeight="1">
      <c r="AG3245" s="1264"/>
      <c r="AH3245" s="1264"/>
      <c r="AI3245" s="1264"/>
      <c r="AJ3245" s="1264"/>
    </row>
    <row r="3246" spans="33:36" ht="30" customHeight="1">
      <c r="AG3246" s="1264"/>
      <c r="AH3246" s="1264"/>
      <c r="AI3246" s="1264"/>
      <c r="AJ3246" s="1264"/>
    </row>
    <row r="3247" spans="33:36" ht="30" customHeight="1">
      <c r="AG3247" s="1264"/>
      <c r="AH3247" s="1264"/>
      <c r="AI3247" s="1264"/>
      <c r="AJ3247" s="1264"/>
    </row>
    <row r="3248" spans="33:36" ht="30" customHeight="1">
      <c r="AG3248" s="1264"/>
      <c r="AH3248" s="1264"/>
      <c r="AI3248" s="1264"/>
      <c r="AJ3248" s="1264"/>
    </row>
    <row r="3249" spans="33:36" ht="30" customHeight="1">
      <c r="AG3249" s="1264"/>
      <c r="AH3249" s="1264"/>
      <c r="AI3249" s="1264"/>
      <c r="AJ3249" s="1264"/>
    </row>
    <row r="3250" spans="33:36" ht="30" customHeight="1">
      <c r="AG3250" s="1264"/>
      <c r="AH3250" s="1264"/>
      <c r="AI3250" s="1264"/>
      <c r="AJ3250" s="1264"/>
    </row>
    <row r="3251" spans="33:36" ht="30" customHeight="1">
      <c r="AG3251" s="1264"/>
      <c r="AH3251" s="1264"/>
      <c r="AI3251" s="1264"/>
      <c r="AJ3251" s="1264"/>
    </row>
    <row r="3252" spans="33:36" ht="30" customHeight="1">
      <c r="AG3252" s="1264"/>
      <c r="AH3252" s="1264"/>
      <c r="AI3252" s="1264"/>
      <c r="AJ3252" s="1264"/>
    </row>
    <row r="3253" spans="33:36" ht="30" customHeight="1">
      <c r="AG3253" s="1264"/>
      <c r="AH3253" s="1264"/>
      <c r="AI3253" s="1264"/>
      <c r="AJ3253" s="1264"/>
    </row>
    <row r="3254" spans="33:36" ht="30" customHeight="1">
      <c r="AG3254" s="1264"/>
      <c r="AH3254" s="1264"/>
      <c r="AI3254" s="1264"/>
      <c r="AJ3254" s="1264"/>
    </row>
    <row r="3255" spans="33:36" ht="30" customHeight="1">
      <c r="AG3255" s="1264"/>
      <c r="AH3255" s="1264"/>
      <c r="AI3255" s="1264"/>
      <c r="AJ3255" s="1264"/>
    </row>
    <row r="3256" spans="33:36" ht="30" customHeight="1">
      <c r="AG3256" s="1264"/>
      <c r="AH3256" s="1264"/>
      <c r="AI3256" s="1264"/>
      <c r="AJ3256" s="1264"/>
    </row>
    <row r="3257" spans="33:36" ht="30" customHeight="1">
      <c r="AG3257" s="1264"/>
      <c r="AH3257" s="1264"/>
      <c r="AI3257" s="1264"/>
      <c r="AJ3257" s="1264"/>
    </row>
    <row r="3258" spans="33:36" ht="30" customHeight="1">
      <c r="AG3258" s="1264"/>
      <c r="AH3258" s="1264"/>
      <c r="AI3258" s="1264"/>
      <c r="AJ3258" s="1264"/>
    </row>
    <row r="3259" spans="33:36" ht="30" customHeight="1">
      <c r="AG3259" s="1264"/>
      <c r="AH3259" s="1264"/>
      <c r="AI3259" s="1264"/>
      <c r="AJ3259" s="1264"/>
    </row>
    <row r="3260" spans="33:36" ht="30" customHeight="1">
      <c r="AG3260" s="1264"/>
      <c r="AH3260" s="1264"/>
      <c r="AI3260" s="1264"/>
      <c r="AJ3260" s="1264"/>
    </row>
    <row r="3261" spans="33:36" ht="30" customHeight="1">
      <c r="AG3261" s="1264"/>
      <c r="AH3261" s="1264"/>
      <c r="AI3261" s="1264"/>
      <c r="AJ3261" s="1264"/>
    </row>
    <row r="3262" spans="33:36" ht="30" customHeight="1">
      <c r="AG3262" s="1264"/>
      <c r="AH3262" s="1264"/>
      <c r="AI3262" s="1264"/>
      <c r="AJ3262" s="1264"/>
    </row>
    <row r="3263" spans="33:36" ht="30" customHeight="1">
      <c r="AG3263" s="1264"/>
      <c r="AH3263" s="1264"/>
      <c r="AI3263" s="1264"/>
      <c r="AJ3263" s="1264"/>
    </row>
    <row r="3264" spans="33:36" ht="30" customHeight="1">
      <c r="AG3264" s="1264"/>
      <c r="AH3264" s="1264"/>
      <c r="AI3264" s="1264"/>
      <c r="AJ3264" s="1264"/>
    </row>
    <row r="3265" spans="33:36" ht="30" customHeight="1">
      <c r="AG3265" s="1264"/>
      <c r="AH3265" s="1264"/>
      <c r="AI3265" s="1264"/>
      <c r="AJ3265" s="1264"/>
    </row>
    <row r="3266" spans="33:36" ht="30" customHeight="1">
      <c r="AG3266" s="1264"/>
      <c r="AH3266" s="1264"/>
      <c r="AI3266" s="1264"/>
      <c r="AJ3266" s="1264"/>
    </row>
    <row r="3267" spans="33:36" ht="30" customHeight="1">
      <c r="AG3267" s="1264"/>
      <c r="AH3267" s="1264"/>
      <c r="AI3267" s="1264"/>
      <c r="AJ3267" s="1264"/>
    </row>
    <row r="3268" spans="33:36" ht="30" customHeight="1">
      <c r="AG3268" s="1264"/>
      <c r="AH3268" s="1264"/>
      <c r="AI3268" s="1264"/>
      <c r="AJ3268" s="1264"/>
    </row>
    <row r="3269" spans="33:36" ht="30" customHeight="1">
      <c r="AG3269" s="1264"/>
      <c r="AH3269" s="1264"/>
      <c r="AI3269" s="1264"/>
      <c r="AJ3269" s="1264"/>
    </row>
    <row r="3270" spans="33:36" ht="30" customHeight="1">
      <c r="AG3270" s="1264"/>
      <c r="AH3270" s="1264"/>
      <c r="AI3270" s="1264"/>
      <c r="AJ3270" s="1264"/>
    </row>
    <row r="3271" spans="33:36" ht="30" customHeight="1">
      <c r="AG3271" s="1264"/>
      <c r="AH3271" s="1264"/>
      <c r="AI3271" s="1264"/>
      <c r="AJ3271" s="1264"/>
    </row>
    <row r="3272" spans="33:36" ht="30" customHeight="1">
      <c r="AG3272" s="1264"/>
      <c r="AH3272" s="1264"/>
      <c r="AI3272" s="1264"/>
      <c r="AJ3272" s="1264"/>
    </row>
    <row r="3273" spans="33:36" ht="30" customHeight="1">
      <c r="AG3273" s="1264"/>
      <c r="AH3273" s="1264"/>
      <c r="AI3273" s="1264"/>
      <c r="AJ3273" s="1264"/>
    </row>
    <row r="3274" spans="33:36" ht="30" customHeight="1">
      <c r="AG3274" s="1264"/>
      <c r="AH3274" s="1264"/>
      <c r="AI3274" s="1264"/>
      <c r="AJ3274" s="1264"/>
    </row>
    <row r="3275" spans="33:36" ht="30" customHeight="1">
      <c r="AG3275" s="1264"/>
      <c r="AH3275" s="1264"/>
      <c r="AI3275" s="1264"/>
      <c r="AJ3275" s="1264"/>
    </row>
    <row r="3276" spans="33:36" ht="30" customHeight="1">
      <c r="AG3276" s="1264"/>
      <c r="AH3276" s="1264"/>
      <c r="AI3276" s="1264"/>
      <c r="AJ3276" s="1264"/>
    </row>
    <row r="3277" spans="33:36" ht="30" customHeight="1">
      <c r="AG3277" s="1264"/>
      <c r="AH3277" s="1264"/>
      <c r="AI3277" s="1264"/>
      <c r="AJ3277" s="1264"/>
    </row>
    <row r="3278" spans="33:36" ht="30" customHeight="1">
      <c r="AG3278" s="1264"/>
      <c r="AH3278" s="1264"/>
      <c r="AI3278" s="1264"/>
      <c r="AJ3278" s="1264"/>
    </row>
    <row r="3279" spans="33:36" ht="30" customHeight="1">
      <c r="AG3279" s="1264"/>
      <c r="AH3279" s="1264"/>
      <c r="AI3279" s="1264"/>
      <c r="AJ3279" s="1264"/>
    </row>
    <row r="3280" spans="33:36" ht="30" customHeight="1">
      <c r="AG3280" s="1264"/>
      <c r="AH3280" s="1264"/>
      <c r="AI3280" s="1264"/>
      <c r="AJ3280" s="1264"/>
    </row>
    <row r="3281" spans="33:36" ht="30" customHeight="1">
      <c r="AG3281" s="1264"/>
      <c r="AH3281" s="1264"/>
      <c r="AI3281" s="1264"/>
      <c r="AJ3281" s="1264"/>
    </row>
    <row r="3282" spans="33:36" ht="30" customHeight="1">
      <c r="AG3282" s="1264"/>
      <c r="AH3282" s="1264"/>
      <c r="AI3282" s="1264"/>
      <c r="AJ3282" s="1264"/>
    </row>
    <row r="3283" spans="33:36" ht="30" customHeight="1">
      <c r="AG3283" s="1264"/>
      <c r="AH3283" s="1264"/>
      <c r="AI3283" s="1264"/>
      <c r="AJ3283" s="1264"/>
    </row>
    <row r="3284" spans="33:36" ht="30" customHeight="1">
      <c r="AG3284" s="1264"/>
      <c r="AH3284" s="1264"/>
      <c r="AI3284" s="1264"/>
      <c r="AJ3284" s="1264"/>
    </row>
    <row r="3285" spans="33:36" ht="30" customHeight="1">
      <c r="AG3285" s="1264"/>
      <c r="AH3285" s="1264"/>
      <c r="AI3285" s="1264"/>
      <c r="AJ3285" s="1264"/>
    </row>
    <row r="3286" spans="33:36" ht="30" customHeight="1">
      <c r="AG3286" s="1264"/>
      <c r="AH3286" s="1264"/>
      <c r="AI3286" s="1264"/>
      <c r="AJ3286" s="1264"/>
    </row>
    <row r="3287" spans="33:36" ht="30" customHeight="1">
      <c r="AG3287" s="1264"/>
      <c r="AH3287" s="1264"/>
      <c r="AI3287" s="1264"/>
      <c r="AJ3287" s="1264"/>
    </row>
    <row r="3288" spans="33:36" ht="30" customHeight="1">
      <c r="AG3288" s="1264"/>
      <c r="AH3288" s="1264"/>
      <c r="AI3288" s="1264"/>
      <c r="AJ3288" s="1264"/>
    </row>
    <row r="3289" spans="33:36" ht="30" customHeight="1">
      <c r="AG3289" s="1264"/>
      <c r="AH3289" s="1264"/>
      <c r="AI3289" s="1264"/>
      <c r="AJ3289" s="1264"/>
    </row>
    <row r="3290" spans="33:36" ht="30" customHeight="1">
      <c r="AG3290" s="1264"/>
      <c r="AH3290" s="1264"/>
      <c r="AI3290" s="1264"/>
      <c r="AJ3290" s="1264"/>
    </row>
    <row r="3291" spans="33:36" ht="30" customHeight="1">
      <c r="AG3291" s="1264"/>
      <c r="AH3291" s="1264"/>
      <c r="AI3291" s="1264"/>
      <c r="AJ3291" s="1264"/>
    </row>
    <row r="3292" spans="33:36" ht="30" customHeight="1">
      <c r="AG3292" s="1264"/>
      <c r="AH3292" s="1264"/>
      <c r="AI3292" s="1264"/>
      <c r="AJ3292" s="1264"/>
    </row>
    <row r="3293" spans="33:36" ht="30" customHeight="1">
      <c r="AG3293" s="1264"/>
      <c r="AH3293" s="1264"/>
      <c r="AI3293" s="1264"/>
      <c r="AJ3293" s="1264"/>
    </row>
    <row r="3294" spans="33:36" ht="30" customHeight="1">
      <c r="AG3294" s="1264"/>
      <c r="AH3294" s="1264"/>
      <c r="AI3294" s="1264"/>
      <c r="AJ3294" s="1264"/>
    </row>
    <row r="3295" spans="33:36" ht="30" customHeight="1">
      <c r="AG3295" s="1264"/>
      <c r="AH3295" s="1264"/>
      <c r="AI3295" s="1264"/>
      <c r="AJ3295" s="1264"/>
    </row>
    <row r="3296" spans="33:36" ht="30" customHeight="1">
      <c r="AG3296" s="1264"/>
      <c r="AH3296" s="1264"/>
      <c r="AI3296" s="1264"/>
      <c r="AJ3296" s="1264"/>
    </row>
    <row r="3297" spans="33:36" ht="30" customHeight="1">
      <c r="AG3297" s="1264"/>
      <c r="AH3297" s="1264"/>
      <c r="AI3297" s="1264"/>
      <c r="AJ3297" s="1264"/>
    </row>
    <row r="3298" spans="33:36" ht="30" customHeight="1">
      <c r="AG3298" s="1264"/>
      <c r="AH3298" s="1264"/>
      <c r="AI3298" s="1264"/>
      <c r="AJ3298" s="1264"/>
    </row>
    <row r="3299" spans="33:36" ht="30" customHeight="1">
      <c r="AG3299" s="1264"/>
      <c r="AH3299" s="1264"/>
      <c r="AI3299" s="1264"/>
      <c r="AJ3299" s="1264"/>
    </row>
    <row r="3300" spans="33:36" ht="30" customHeight="1">
      <c r="AG3300" s="1264"/>
      <c r="AH3300" s="1264"/>
      <c r="AI3300" s="1264"/>
      <c r="AJ3300" s="1264"/>
    </row>
    <row r="3301" spans="33:36" ht="30" customHeight="1">
      <c r="AG3301" s="1264"/>
      <c r="AH3301" s="1264"/>
      <c r="AI3301" s="1264"/>
      <c r="AJ3301" s="1264"/>
    </row>
    <row r="3302" spans="33:36" ht="30" customHeight="1">
      <c r="AG3302" s="1264"/>
      <c r="AH3302" s="1264"/>
      <c r="AI3302" s="1264"/>
      <c r="AJ3302" s="1264"/>
    </row>
    <row r="3303" spans="33:36" ht="30" customHeight="1">
      <c r="AG3303" s="1264"/>
      <c r="AH3303" s="1264"/>
      <c r="AI3303" s="1264"/>
      <c r="AJ3303" s="1264"/>
    </row>
    <row r="3304" spans="33:36" ht="30" customHeight="1">
      <c r="AG3304" s="1264"/>
      <c r="AH3304" s="1264"/>
      <c r="AI3304" s="1264"/>
      <c r="AJ3304" s="1264"/>
    </row>
    <row r="3305" spans="33:36" ht="30" customHeight="1">
      <c r="AG3305" s="1264"/>
      <c r="AH3305" s="1264"/>
      <c r="AI3305" s="1264"/>
      <c r="AJ3305" s="1264"/>
    </row>
    <row r="3306" spans="33:36" ht="30" customHeight="1">
      <c r="AG3306" s="1264"/>
      <c r="AH3306" s="1264"/>
      <c r="AI3306" s="1264"/>
      <c r="AJ3306" s="1264"/>
    </row>
    <row r="3307" spans="33:36" ht="30" customHeight="1">
      <c r="AG3307" s="1264"/>
      <c r="AH3307" s="1264"/>
      <c r="AI3307" s="1264"/>
      <c r="AJ3307" s="1264"/>
    </row>
    <row r="3308" spans="33:36" ht="30" customHeight="1">
      <c r="AG3308" s="1264"/>
      <c r="AH3308" s="1264"/>
      <c r="AI3308" s="1264"/>
      <c r="AJ3308" s="1264"/>
    </row>
    <row r="3309" spans="33:36" ht="30" customHeight="1">
      <c r="AG3309" s="1264"/>
      <c r="AH3309" s="1264"/>
      <c r="AI3309" s="1264"/>
      <c r="AJ3309" s="1264"/>
    </row>
    <row r="3310" spans="33:36" ht="30" customHeight="1">
      <c r="AG3310" s="1264"/>
      <c r="AH3310" s="1264"/>
      <c r="AI3310" s="1264"/>
      <c r="AJ3310" s="1264"/>
    </row>
    <row r="3311" spans="33:36" ht="30" customHeight="1">
      <c r="AG3311" s="1264"/>
      <c r="AH3311" s="1264"/>
      <c r="AI3311" s="1264"/>
      <c r="AJ3311" s="1264"/>
    </row>
    <row r="3312" spans="33:36" ht="30" customHeight="1">
      <c r="AG3312" s="1264"/>
      <c r="AH3312" s="1264"/>
      <c r="AI3312" s="1264"/>
      <c r="AJ3312" s="1264"/>
    </row>
    <row r="3313" spans="33:36" ht="30" customHeight="1">
      <c r="AG3313" s="1264"/>
      <c r="AH3313" s="1264"/>
      <c r="AI3313" s="1264"/>
      <c r="AJ3313" s="1264"/>
    </row>
    <row r="3314" spans="33:36" ht="30" customHeight="1">
      <c r="AG3314" s="1264"/>
      <c r="AH3314" s="1264"/>
      <c r="AI3314" s="1264"/>
      <c r="AJ3314" s="1264"/>
    </row>
    <row r="3315" spans="33:36" ht="30" customHeight="1">
      <c r="AG3315" s="1264"/>
      <c r="AH3315" s="1264"/>
      <c r="AI3315" s="1264"/>
      <c r="AJ3315" s="1264"/>
    </row>
    <row r="3316" spans="33:36" ht="30" customHeight="1">
      <c r="AG3316" s="1264"/>
      <c r="AH3316" s="1264"/>
      <c r="AI3316" s="1264"/>
      <c r="AJ3316" s="1264"/>
    </row>
    <row r="3317" spans="33:36" ht="30" customHeight="1">
      <c r="AG3317" s="1264"/>
      <c r="AH3317" s="1264"/>
      <c r="AI3317" s="1264"/>
      <c r="AJ3317" s="1264"/>
    </row>
    <row r="3318" spans="33:36" ht="30" customHeight="1">
      <c r="AG3318" s="1264"/>
      <c r="AH3318" s="1264"/>
      <c r="AI3318" s="1264"/>
      <c r="AJ3318" s="1264"/>
    </row>
    <row r="3319" spans="33:36" ht="30" customHeight="1">
      <c r="AG3319" s="1264"/>
      <c r="AH3319" s="1264"/>
      <c r="AI3319" s="1264"/>
      <c r="AJ3319" s="1264"/>
    </row>
    <row r="3320" spans="33:36" ht="30" customHeight="1">
      <c r="AG3320" s="1264"/>
      <c r="AH3320" s="1264"/>
      <c r="AI3320" s="1264"/>
      <c r="AJ3320" s="1264"/>
    </row>
    <row r="3321" spans="33:36" ht="30" customHeight="1">
      <c r="AG3321" s="1264"/>
      <c r="AH3321" s="1264"/>
      <c r="AI3321" s="1264"/>
      <c r="AJ3321" s="1264"/>
    </row>
    <row r="3322" spans="33:36" ht="30" customHeight="1">
      <c r="AG3322" s="1264"/>
      <c r="AH3322" s="1264"/>
      <c r="AI3322" s="1264"/>
      <c r="AJ3322" s="1264"/>
    </row>
    <row r="3323" spans="33:36" ht="30" customHeight="1">
      <c r="AG3323" s="1264"/>
      <c r="AH3323" s="1264"/>
      <c r="AI3323" s="1264"/>
      <c r="AJ3323" s="1264"/>
    </row>
    <row r="3324" spans="33:36" ht="30" customHeight="1">
      <c r="AG3324" s="1264"/>
      <c r="AH3324" s="1264"/>
      <c r="AI3324" s="1264"/>
      <c r="AJ3324" s="1264"/>
    </row>
    <row r="3325" spans="33:36" ht="30" customHeight="1">
      <c r="AG3325" s="1264"/>
      <c r="AH3325" s="1264"/>
      <c r="AI3325" s="1264"/>
      <c r="AJ3325" s="1264"/>
    </row>
    <row r="3326" spans="33:36" ht="30" customHeight="1">
      <c r="AG3326" s="1264"/>
      <c r="AH3326" s="1264"/>
      <c r="AI3326" s="1264"/>
      <c r="AJ3326" s="1264"/>
    </row>
    <row r="3327" spans="33:36" ht="30" customHeight="1">
      <c r="AG3327" s="1264"/>
      <c r="AH3327" s="1264"/>
      <c r="AI3327" s="1264"/>
      <c r="AJ3327" s="1264"/>
    </row>
    <row r="3328" spans="33:36" ht="30" customHeight="1">
      <c r="AG3328" s="1264"/>
      <c r="AH3328" s="1264"/>
      <c r="AI3328" s="1264"/>
      <c r="AJ3328" s="1264"/>
    </row>
    <row r="3329" spans="33:36" ht="30" customHeight="1">
      <c r="AG3329" s="1264"/>
      <c r="AH3329" s="1264"/>
      <c r="AI3329" s="1264"/>
      <c r="AJ3329" s="1264"/>
    </row>
    <row r="3330" spans="33:36" ht="30" customHeight="1">
      <c r="AG3330" s="1264"/>
      <c r="AH3330" s="1264"/>
      <c r="AI3330" s="1264"/>
      <c r="AJ3330" s="1264"/>
    </row>
    <row r="3331" spans="33:36" ht="30" customHeight="1">
      <c r="AG3331" s="1264"/>
      <c r="AH3331" s="1264"/>
      <c r="AI3331" s="1264"/>
      <c r="AJ3331" s="1264"/>
    </row>
    <row r="3332" spans="33:36" ht="30" customHeight="1">
      <c r="AG3332" s="1264"/>
      <c r="AH3332" s="1264"/>
      <c r="AI3332" s="1264"/>
      <c r="AJ3332" s="1264"/>
    </row>
    <row r="3333" spans="33:36" ht="30" customHeight="1">
      <c r="AG3333" s="1264"/>
      <c r="AH3333" s="1264"/>
      <c r="AI3333" s="1264"/>
      <c r="AJ3333" s="1264"/>
    </row>
    <row r="3334" spans="33:36" ht="30" customHeight="1">
      <c r="AG3334" s="1264"/>
      <c r="AH3334" s="1264"/>
      <c r="AI3334" s="1264"/>
      <c r="AJ3334" s="1264"/>
    </row>
    <row r="3335" spans="33:36" ht="30" customHeight="1">
      <c r="AG3335" s="1264"/>
      <c r="AH3335" s="1264"/>
      <c r="AI3335" s="1264"/>
      <c r="AJ3335" s="1264"/>
    </row>
    <row r="3336" spans="33:36" ht="30" customHeight="1">
      <c r="AG3336" s="1264"/>
      <c r="AH3336" s="1264"/>
      <c r="AI3336" s="1264"/>
      <c r="AJ3336" s="1264"/>
    </row>
    <row r="3337" spans="33:36" ht="30" customHeight="1">
      <c r="AG3337" s="1264"/>
      <c r="AH3337" s="1264"/>
      <c r="AI3337" s="1264"/>
      <c r="AJ3337" s="1264"/>
    </row>
    <row r="3338" spans="33:36" ht="30" customHeight="1">
      <c r="AG3338" s="1264"/>
      <c r="AH3338" s="1264"/>
      <c r="AI3338" s="1264"/>
      <c r="AJ3338" s="1264"/>
    </row>
    <row r="3339" spans="33:36" ht="30" customHeight="1">
      <c r="AG3339" s="1264"/>
      <c r="AH3339" s="1264"/>
      <c r="AI3339" s="1264"/>
      <c r="AJ3339" s="1264"/>
    </row>
    <row r="3340" spans="33:36" ht="30" customHeight="1">
      <c r="AG3340" s="1264"/>
      <c r="AH3340" s="1264"/>
      <c r="AI3340" s="1264"/>
      <c r="AJ3340" s="1264"/>
    </row>
    <row r="3341" spans="33:36" ht="30" customHeight="1">
      <c r="AG3341" s="1264"/>
      <c r="AH3341" s="1264"/>
      <c r="AI3341" s="1264"/>
      <c r="AJ3341" s="1264"/>
    </row>
    <row r="3342" spans="33:36" ht="30" customHeight="1">
      <c r="AG3342" s="1264"/>
      <c r="AH3342" s="1264"/>
      <c r="AI3342" s="1264"/>
      <c r="AJ3342" s="1264"/>
    </row>
    <row r="3343" spans="33:36" ht="30" customHeight="1">
      <c r="AG3343" s="1264"/>
      <c r="AH3343" s="1264"/>
      <c r="AI3343" s="1264"/>
      <c r="AJ3343" s="1264"/>
    </row>
    <row r="3344" spans="33:36" ht="30" customHeight="1">
      <c r="AG3344" s="1264"/>
      <c r="AH3344" s="1264"/>
      <c r="AI3344" s="1264"/>
      <c r="AJ3344" s="1264"/>
    </row>
    <row r="3345" spans="33:36" ht="30" customHeight="1">
      <c r="AG3345" s="1264"/>
      <c r="AH3345" s="1264"/>
      <c r="AI3345" s="1264"/>
      <c r="AJ3345" s="1264"/>
    </row>
    <row r="3346" spans="33:36" ht="30" customHeight="1">
      <c r="AG3346" s="1264"/>
      <c r="AH3346" s="1264"/>
      <c r="AI3346" s="1264"/>
      <c r="AJ3346" s="1264"/>
    </row>
    <row r="3347" spans="33:36" ht="30" customHeight="1">
      <c r="AG3347" s="1264"/>
      <c r="AH3347" s="1264"/>
      <c r="AI3347" s="1264"/>
      <c r="AJ3347" s="1264"/>
    </row>
    <row r="3348" spans="33:36" ht="30" customHeight="1">
      <c r="AG3348" s="1264"/>
      <c r="AH3348" s="1264"/>
      <c r="AI3348" s="1264"/>
      <c r="AJ3348" s="1264"/>
    </row>
    <row r="3349" spans="33:36" ht="30" customHeight="1">
      <c r="AG3349" s="1264"/>
      <c r="AH3349" s="1264"/>
      <c r="AI3349" s="1264"/>
      <c r="AJ3349" s="1264"/>
    </row>
    <row r="3350" spans="33:36" ht="30" customHeight="1">
      <c r="AG3350" s="1264"/>
      <c r="AH3350" s="1264"/>
      <c r="AI3350" s="1264"/>
      <c r="AJ3350" s="1264"/>
    </row>
    <row r="3351" spans="33:36" ht="30" customHeight="1">
      <c r="AG3351" s="1264"/>
      <c r="AH3351" s="1264"/>
      <c r="AI3351" s="1264"/>
      <c r="AJ3351" s="1264"/>
    </row>
    <row r="3352" spans="33:36" ht="30" customHeight="1">
      <c r="AG3352" s="1264"/>
      <c r="AH3352" s="1264"/>
      <c r="AI3352" s="1264"/>
      <c r="AJ3352" s="1264"/>
    </row>
    <row r="3353" spans="33:36" ht="30" customHeight="1">
      <c r="AG3353" s="1264"/>
      <c r="AH3353" s="1264"/>
      <c r="AI3353" s="1264"/>
      <c r="AJ3353" s="1264"/>
    </row>
    <row r="3354" spans="33:36" ht="30" customHeight="1">
      <c r="AG3354" s="1264"/>
      <c r="AH3354" s="1264"/>
      <c r="AI3354" s="1264"/>
      <c r="AJ3354" s="1264"/>
    </row>
    <row r="3355" spans="33:36" ht="30" customHeight="1">
      <c r="AG3355" s="1264"/>
      <c r="AH3355" s="1264"/>
      <c r="AI3355" s="1264"/>
      <c r="AJ3355" s="1264"/>
    </row>
    <row r="3356" spans="33:36" ht="30" customHeight="1">
      <c r="AG3356" s="1264"/>
      <c r="AH3356" s="1264"/>
      <c r="AI3356" s="1264"/>
      <c r="AJ3356" s="1264"/>
    </row>
    <row r="3357" spans="33:36" ht="30" customHeight="1">
      <c r="AG3357" s="1264"/>
      <c r="AH3357" s="1264"/>
      <c r="AI3357" s="1264"/>
      <c r="AJ3357" s="1264"/>
    </row>
    <row r="3358" spans="33:36" ht="30" customHeight="1">
      <c r="AG3358" s="1264"/>
      <c r="AH3358" s="1264"/>
      <c r="AI3358" s="1264"/>
      <c r="AJ3358" s="1264"/>
    </row>
    <row r="3359" spans="33:36" ht="30" customHeight="1">
      <c r="AG3359" s="1264"/>
      <c r="AH3359" s="1264"/>
      <c r="AI3359" s="1264"/>
      <c r="AJ3359" s="1264"/>
    </row>
    <row r="3360" spans="33:36" ht="30" customHeight="1">
      <c r="AG3360" s="1264"/>
      <c r="AH3360" s="1264"/>
      <c r="AI3360" s="1264"/>
      <c r="AJ3360" s="1264"/>
    </row>
    <row r="3361" spans="33:36" ht="30" customHeight="1">
      <c r="AG3361" s="1264"/>
      <c r="AH3361" s="1264"/>
      <c r="AI3361" s="1264"/>
      <c r="AJ3361" s="1264"/>
    </row>
    <row r="3362" spans="33:36" ht="30" customHeight="1">
      <c r="AG3362" s="1264"/>
      <c r="AH3362" s="1264"/>
      <c r="AI3362" s="1264"/>
      <c r="AJ3362" s="1264"/>
    </row>
    <row r="3363" spans="33:36" ht="30" customHeight="1">
      <c r="AG3363" s="1264"/>
      <c r="AH3363" s="1264"/>
      <c r="AI3363" s="1264"/>
      <c r="AJ3363" s="1264"/>
    </row>
    <row r="3364" spans="33:36" ht="30" customHeight="1">
      <c r="AG3364" s="1264"/>
      <c r="AH3364" s="1264"/>
      <c r="AI3364" s="1264"/>
      <c r="AJ3364" s="1264"/>
    </row>
    <row r="3365" spans="33:36" ht="30" customHeight="1">
      <c r="AG3365" s="1264"/>
      <c r="AH3365" s="1264"/>
      <c r="AI3365" s="1264"/>
      <c r="AJ3365" s="1264"/>
    </row>
    <row r="3366" spans="33:36" ht="30" customHeight="1">
      <c r="AG3366" s="1264"/>
      <c r="AH3366" s="1264"/>
      <c r="AI3366" s="1264"/>
      <c r="AJ3366" s="1264"/>
    </row>
    <row r="3367" spans="33:36" ht="30" customHeight="1">
      <c r="AG3367" s="1264"/>
      <c r="AH3367" s="1264"/>
      <c r="AI3367" s="1264"/>
      <c r="AJ3367" s="1264"/>
    </row>
    <row r="3368" spans="33:36" ht="30" customHeight="1">
      <c r="AG3368" s="1264"/>
      <c r="AH3368" s="1264"/>
      <c r="AI3368" s="1264"/>
      <c r="AJ3368" s="1264"/>
    </row>
    <row r="3369" spans="33:36" ht="30" customHeight="1">
      <c r="AG3369" s="1264"/>
      <c r="AH3369" s="1264"/>
      <c r="AI3369" s="1264"/>
      <c r="AJ3369" s="1264"/>
    </row>
    <row r="3370" spans="33:36" ht="30" customHeight="1">
      <c r="AG3370" s="1264"/>
      <c r="AH3370" s="1264"/>
      <c r="AI3370" s="1264"/>
      <c r="AJ3370" s="1264"/>
    </row>
    <row r="3371" spans="33:36" ht="30" customHeight="1">
      <c r="AG3371" s="1264"/>
      <c r="AH3371" s="1264"/>
      <c r="AI3371" s="1264"/>
      <c r="AJ3371" s="1264"/>
    </row>
    <row r="3372" spans="33:36" ht="30" customHeight="1">
      <c r="AG3372" s="1264"/>
      <c r="AH3372" s="1264"/>
      <c r="AI3372" s="1264"/>
      <c r="AJ3372" s="1264"/>
    </row>
    <row r="3373" spans="33:36" ht="30" customHeight="1">
      <c r="AG3373" s="1264"/>
      <c r="AH3373" s="1264"/>
      <c r="AI3373" s="1264"/>
      <c r="AJ3373" s="1264"/>
    </row>
    <row r="3374" spans="33:36" ht="30" customHeight="1">
      <c r="AG3374" s="1264"/>
      <c r="AH3374" s="1264"/>
      <c r="AI3374" s="1264"/>
      <c r="AJ3374" s="1264"/>
    </row>
    <row r="3375" spans="33:36" ht="30" customHeight="1">
      <c r="AG3375" s="1264"/>
      <c r="AH3375" s="1264"/>
      <c r="AI3375" s="1264"/>
      <c r="AJ3375" s="1264"/>
    </row>
    <row r="3376" spans="33:36" ht="30" customHeight="1">
      <c r="AG3376" s="1264"/>
      <c r="AH3376" s="1264"/>
      <c r="AI3376" s="1264"/>
      <c r="AJ3376" s="1264"/>
    </row>
    <row r="3377" spans="33:36" ht="30" customHeight="1">
      <c r="AG3377" s="1264"/>
      <c r="AH3377" s="1264"/>
      <c r="AI3377" s="1264"/>
      <c r="AJ3377" s="1264"/>
    </row>
    <row r="3378" spans="33:36" ht="30" customHeight="1">
      <c r="AG3378" s="1264"/>
      <c r="AH3378" s="1264"/>
      <c r="AI3378" s="1264"/>
      <c r="AJ3378" s="1264"/>
    </row>
    <row r="3379" spans="33:36" ht="30" customHeight="1">
      <c r="AG3379" s="1264"/>
      <c r="AH3379" s="1264"/>
      <c r="AI3379" s="1264"/>
      <c r="AJ3379" s="1264"/>
    </row>
    <row r="3380" spans="33:36" ht="30" customHeight="1">
      <c r="AG3380" s="1264"/>
      <c r="AH3380" s="1264"/>
      <c r="AI3380" s="1264"/>
      <c r="AJ3380" s="1264"/>
    </row>
    <row r="3381" spans="33:36" ht="30" customHeight="1">
      <c r="AG3381" s="1264"/>
      <c r="AH3381" s="1264"/>
      <c r="AI3381" s="1264"/>
      <c r="AJ3381" s="1264"/>
    </row>
    <row r="3382" spans="33:36" ht="30" customHeight="1">
      <c r="AG3382" s="1264"/>
      <c r="AH3382" s="1264"/>
      <c r="AI3382" s="1264"/>
      <c r="AJ3382" s="1264"/>
    </row>
    <row r="3383" spans="33:36" ht="30" customHeight="1">
      <c r="AG3383" s="1264"/>
      <c r="AH3383" s="1264"/>
      <c r="AI3383" s="1264"/>
      <c r="AJ3383" s="1264"/>
    </row>
    <row r="3384" spans="33:36" ht="30" customHeight="1">
      <c r="AG3384" s="1264"/>
      <c r="AH3384" s="1264"/>
      <c r="AI3384" s="1264"/>
      <c r="AJ3384" s="1264"/>
    </row>
    <row r="3385" spans="33:36" ht="30" customHeight="1">
      <c r="AG3385" s="1264"/>
      <c r="AH3385" s="1264"/>
      <c r="AI3385" s="1264"/>
      <c r="AJ3385" s="1264"/>
    </row>
    <row r="3386" spans="33:36" ht="30" customHeight="1">
      <c r="AG3386" s="1264"/>
      <c r="AH3386" s="1264"/>
      <c r="AI3386" s="1264"/>
      <c r="AJ3386" s="1264"/>
    </row>
    <row r="3387" spans="33:36" ht="30" customHeight="1">
      <c r="AG3387" s="1264"/>
      <c r="AH3387" s="1264"/>
      <c r="AI3387" s="1264"/>
      <c r="AJ3387" s="1264"/>
    </row>
    <row r="3388" spans="33:36" ht="30" customHeight="1">
      <c r="AG3388" s="1264"/>
      <c r="AH3388" s="1264"/>
      <c r="AI3388" s="1264"/>
      <c r="AJ3388" s="1264"/>
    </row>
    <row r="3389" spans="33:36" ht="30" customHeight="1">
      <c r="AG3389" s="1264"/>
      <c r="AH3389" s="1264"/>
      <c r="AI3389" s="1264"/>
      <c r="AJ3389" s="1264"/>
    </row>
    <row r="3390" spans="33:36" ht="30" customHeight="1">
      <c r="AG3390" s="1264"/>
      <c r="AH3390" s="1264"/>
      <c r="AI3390" s="1264"/>
      <c r="AJ3390" s="1264"/>
    </row>
    <row r="3391" spans="33:36" ht="30" customHeight="1">
      <c r="AG3391" s="1264"/>
      <c r="AH3391" s="1264"/>
      <c r="AI3391" s="1264"/>
      <c r="AJ3391" s="1264"/>
    </row>
    <row r="3392" spans="33:36" ht="30" customHeight="1">
      <c r="AG3392" s="1264"/>
      <c r="AH3392" s="1264"/>
      <c r="AI3392" s="1264"/>
      <c r="AJ3392" s="1264"/>
    </row>
    <row r="3393" spans="33:36" ht="30" customHeight="1">
      <c r="AG3393" s="1264"/>
      <c r="AH3393" s="1264"/>
      <c r="AI3393" s="1264"/>
      <c r="AJ3393" s="1264"/>
    </row>
    <row r="3394" spans="33:36" ht="30" customHeight="1">
      <c r="AG3394" s="1264"/>
      <c r="AH3394" s="1264"/>
      <c r="AI3394" s="1264"/>
      <c r="AJ3394" s="1264"/>
    </row>
    <row r="3395" spans="33:36" ht="30" customHeight="1">
      <c r="AG3395" s="1264"/>
      <c r="AH3395" s="1264"/>
      <c r="AI3395" s="1264"/>
      <c r="AJ3395" s="1264"/>
    </row>
    <row r="3396" spans="33:36" ht="30" customHeight="1">
      <c r="AG3396" s="1264"/>
      <c r="AH3396" s="1264"/>
      <c r="AI3396" s="1264"/>
      <c r="AJ3396" s="1264"/>
    </row>
    <row r="3397" spans="33:36" ht="30" customHeight="1">
      <c r="AG3397" s="1264"/>
      <c r="AH3397" s="1264"/>
      <c r="AI3397" s="1264"/>
      <c r="AJ3397" s="1264"/>
    </row>
    <row r="3398" spans="33:36" ht="30" customHeight="1">
      <c r="AG3398" s="1264"/>
      <c r="AH3398" s="1264"/>
      <c r="AI3398" s="1264"/>
      <c r="AJ3398" s="1264"/>
    </row>
    <row r="3399" spans="33:36" ht="30" customHeight="1">
      <c r="AG3399" s="1264"/>
      <c r="AH3399" s="1264"/>
      <c r="AI3399" s="1264"/>
      <c r="AJ3399" s="1264"/>
    </row>
    <row r="3400" spans="33:36" ht="30" customHeight="1">
      <c r="AG3400" s="1264"/>
      <c r="AH3400" s="1264"/>
      <c r="AI3400" s="1264"/>
      <c r="AJ3400" s="1264"/>
    </row>
    <row r="3401" spans="33:36" ht="30" customHeight="1">
      <c r="AG3401" s="1264"/>
      <c r="AH3401" s="1264"/>
      <c r="AI3401" s="1264"/>
      <c r="AJ3401" s="1264"/>
    </row>
    <row r="3402" spans="33:36" ht="30" customHeight="1">
      <c r="AG3402" s="1264"/>
      <c r="AH3402" s="1264"/>
      <c r="AI3402" s="1264"/>
      <c r="AJ3402" s="1264"/>
    </row>
    <row r="3403" spans="33:36" ht="30" customHeight="1">
      <c r="AG3403" s="1264"/>
      <c r="AH3403" s="1264"/>
      <c r="AI3403" s="1264"/>
      <c r="AJ3403" s="1264"/>
    </row>
    <row r="3404" spans="33:36" ht="30" customHeight="1">
      <c r="AG3404" s="1264"/>
      <c r="AH3404" s="1264"/>
      <c r="AI3404" s="1264"/>
      <c r="AJ3404" s="1264"/>
    </row>
    <row r="3405" spans="33:36" ht="30" customHeight="1">
      <c r="AG3405" s="1264"/>
      <c r="AH3405" s="1264"/>
      <c r="AI3405" s="1264"/>
      <c r="AJ3405" s="1264"/>
    </row>
    <row r="3406" spans="33:36" ht="30" customHeight="1">
      <c r="AG3406" s="1264"/>
      <c r="AH3406" s="1264"/>
      <c r="AI3406" s="1264"/>
      <c r="AJ3406" s="1264"/>
    </row>
    <row r="3407" spans="33:36" ht="30" customHeight="1">
      <c r="AG3407" s="1264"/>
      <c r="AH3407" s="1264"/>
      <c r="AI3407" s="1264"/>
      <c r="AJ3407" s="1264"/>
    </row>
    <row r="3408" spans="33:36" ht="30" customHeight="1">
      <c r="AG3408" s="1264"/>
      <c r="AH3408" s="1264"/>
      <c r="AI3408" s="1264"/>
      <c r="AJ3408" s="1264"/>
    </row>
    <row r="3409" spans="33:36" ht="30" customHeight="1">
      <c r="AG3409" s="1264"/>
      <c r="AH3409" s="1264"/>
      <c r="AI3409" s="1264"/>
      <c r="AJ3409" s="1264"/>
    </row>
    <row r="3410" spans="33:36" ht="30" customHeight="1">
      <c r="AG3410" s="1264"/>
      <c r="AH3410" s="1264"/>
      <c r="AI3410" s="1264"/>
      <c r="AJ3410" s="1264"/>
    </row>
    <row r="3411" spans="33:36" ht="30" customHeight="1">
      <c r="AG3411" s="1264"/>
      <c r="AH3411" s="1264"/>
      <c r="AI3411" s="1264"/>
      <c r="AJ3411" s="1264"/>
    </row>
    <row r="3412" spans="33:36" ht="30" customHeight="1">
      <c r="AG3412" s="1264"/>
      <c r="AH3412" s="1264"/>
      <c r="AI3412" s="1264"/>
      <c r="AJ3412" s="1264"/>
    </row>
    <row r="3413" spans="33:36" ht="30" customHeight="1">
      <c r="AG3413" s="1264"/>
      <c r="AH3413" s="1264"/>
      <c r="AI3413" s="1264"/>
      <c r="AJ3413" s="1264"/>
    </row>
    <row r="3414" spans="33:36" ht="30" customHeight="1">
      <c r="AG3414" s="1264"/>
      <c r="AH3414" s="1264"/>
      <c r="AI3414" s="1264"/>
      <c r="AJ3414" s="1264"/>
    </row>
    <row r="3415" spans="33:36" ht="30" customHeight="1">
      <c r="AG3415" s="1264"/>
      <c r="AH3415" s="1264"/>
      <c r="AI3415" s="1264"/>
      <c r="AJ3415" s="1264"/>
    </row>
    <row r="3416" spans="33:36" ht="30" customHeight="1">
      <c r="AG3416" s="1264"/>
      <c r="AH3416" s="1264"/>
      <c r="AI3416" s="1264"/>
      <c r="AJ3416" s="1264"/>
    </row>
    <row r="3417" spans="33:36" ht="30" customHeight="1">
      <c r="AG3417" s="1264"/>
      <c r="AH3417" s="1264"/>
      <c r="AI3417" s="1264"/>
      <c r="AJ3417" s="1264"/>
    </row>
    <row r="3418" spans="33:36" ht="30" customHeight="1">
      <c r="AG3418" s="1264"/>
      <c r="AH3418" s="1264"/>
      <c r="AI3418" s="1264"/>
      <c r="AJ3418" s="1264"/>
    </row>
    <row r="3419" spans="33:36" ht="30" customHeight="1">
      <c r="AG3419" s="1264"/>
      <c r="AH3419" s="1264"/>
      <c r="AI3419" s="1264"/>
      <c r="AJ3419" s="1264"/>
    </row>
    <row r="3420" spans="33:36" ht="30" customHeight="1">
      <c r="AG3420" s="1264"/>
      <c r="AH3420" s="1264"/>
      <c r="AI3420" s="1264"/>
      <c r="AJ3420" s="1264"/>
    </row>
    <row r="3421" spans="33:36" ht="30" customHeight="1">
      <c r="AG3421" s="1264"/>
      <c r="AH3421" s="1264"/>
      <c r="AI3421" s="1264"/>
      <c r="AJ3421" s="1264"/>
    </row>
    <row r="3422" spans="33:36" ht="30" customHeight="1">
      <c r="AG3422" s="1264"/>
      <c r="AH3422" s="1264"/>
      <c r="AI3422" s="1264"/>
      <c r="AJ3422" s="1264"/>
    </row>
    <row r="3423" spans="33:36" ht="30" customHeight="1">
      <c r="AG3423" s="1264"/>
      <c r="AH3423" s="1264"/>
      <c r="AI3423" s="1264"/>
      <c r="AJ3423" s="1264"/>
    </row>
    <row r="3424" spans="33:36" ht="30" customHeight="1">
      <c r="AG3424" s="1264"/>
      <c r="AH3424" s="1264"/>
      <c r="AI3424" s="1264"/>
      <c r="AJ3424" s="1264"/>
    </row>
    <row r="3425" spans="33:36" ht="30" customHeight="1">
      <c r="AG3425" s="1264"/>
      <c r="AH3425" s="1264"/>
      <c r="AI3425" s="1264"/>
      <c r="AJ3425" s="1264"/>
    </row>
    <row r="3426" spans="33:36" ht="30" customHeight="1">
      <c r="AG3426" s="1264"/>
      <c r="AH3426" s="1264"/>
      <c r="AI3426" s="1264"/>
      <c r="AJ3426" s="1264"/>
    </row>
    <row r="3427" spans="33:36" ht="30" customHeight="1">
      <c r="AG3427" s="1264"/>
      <c r="AH3427" s="1264"/>
      <c r="AI3427" s="1264"/>
      <c r="AJ3427" s="1264"/>
    </row>
    <row r="3428" spans="33:36" ht="30" customHeight="1">
      <c r="AG3428" s="1264"/>
      <c r="AH3428" s="1264"/>
      <c r="AI3428" s="1264"/>
      <c r="AJ3428" s="1264"/>
    </row>
    <row r="3429" spans="33:36" ht="30" customHeight="1">
      <c r="AG3429" s="1264"/>
      <c r="AH3429" s="1264"/>
      <c r="AI3429" s="1264"/>
      <c r="AJ3429" s="1264"/>
    </row>
    <row r="3430" spans="33:36" ht="30" customHeight="1">
      <c r="AG3430" s="1264"/>
      <c r="AH3430" s="1264"/>
      <c r="AI3430" s="1264"/>
      <c r="AJ3430" s="1264"/>
    </row>
    <row r="3431" spans="33:36" ht="30" customHeight="1">
      <c r="AG3431" s="1264"/>
      <c r="AH3431" s="1264"/>
      <c r="AI3431" s="1264"/>
      <c r="AJ3431" s="1264"/>
    </row>
    <row r="3432" spans="33:36" ht="30" customHeight="1">
      <c r="AG3432" s="1264"/>
      <c r="AH3432" s="1264"/>
      <c r="AI3432" s="1264"/>
      <c r="AJ3432" s="1264"/>
    </row>
    <row r="3433" spans="33:36" ht="30" customHeight="1">
      <c r="AG3433" s="1264"/>
      <c r="AH3433" s="1264"/>
      <c r="AI3433" s="1264"/>
      <c r="AJ3433" s="1264"/>
    </row>
    <row r="3434" spans="33:36" ht="30" customHeight="1">
      <c r="AG3434" s="1264"/>
      <c r="AH3434" s="1264"/>
      <c r="AI3434" s="1264"/>
      <c r="AJ3434" s="1264"/>
    </row>
    <row r="3435" spans="33:36" ht="30" customHeight="1">
      <c r="AG3435" s="1264"/>
      <c r="AH3435" s="1264"/>
      <c r="AI3435" s="1264"/>
      <c r="AJ3435" s="1264"/>
    </row>
    <row r="3436" spans="33:36" ht="30" customHeight="1">
      <c r="AG3436" s="1264"/>
      <c r="AH3436" s="1264"/>
      <c r="AI3436" s="1264"/>
      <c r="AJ3436" s="1264"/>
    </row>
    <row r="3437" spans="33:36" ht="30" customHeight="1">
      <c r="AG3437" s="1264"/>
      <c r="AH3437" s="1264"/>
      <c r="AI3437" s="1264"/>
      <c r="AJ3437" s="1264"/>
    </row>
    <row r="3438" spans="33:36" ht="30" customHeight="1">
      <c r="AG3438" s="1264"/>
      <c r="AH3438" s="1264"/>
      <c r="AI3438" s="1264"/>
      <c r="AJ3438" s="1264"/>
    </row>
    <row r="3439" spans="33:36" ht="30" customHeight="1">
      <c r="AG3439" s="1264"/>
      <c r="AH3439" s="1264"/>
      <c r="AI3439" s="1264"/>
      <c r="AJ3439" s="1264"/>
    </row>
    <row r="3440" spans="33:36" ht="30" customHeight="1">
      <c r="AG3440" s="1264"/>
      <c r="AH3440" s="1264"/>
      <c r="AI3440" s="1264"/>
      <c r="AJ3440" s="1264"/>
    </row>
    <row r="3441" spans="33:36" ht="30" customHeight="1">
      <c r="AG3441" s="1264"/>
      <c r="AH3441" s="1264"/>
      <c r="AI3441" s="1264"/>
      <c r="AJ3441" s="1264"/>
    </row>
    <row r="3442" spans="33:36" ht="30" customHeight="1">
      <c r="AG3442" s="1264"/>
      <c r="AH3442" s="1264"/>
      <c r="AI3442" s="1264"/>
      <c r="AJ3442" s="1264"/>
    </row>
    <row r="3443" spans="33:36" ht="30" customHeight="1">
      <c r="AG3443" s="1264"/>
      <c r="AH3443" s="1264"/>
      <c r="AI3443" s="1264"/>
      <c r="AJ3443" s="1264"/>
    </row>
    <row r="3444" spans="33:36" ht="30" customHeight="1">
      <c r="AG3444" s="1264"/>
      <c r="AH3444" s="1264"/>
      <c r="AI3444" s="1264"/>
      <c r="AJ3444" s="1264"/>
    </row>
    <row r="3445" spans="33:36" ht="30" customHeight="1">
      <c r="AG3445" s="1264"/>
      <c r="AH3445" s="1264"/>
      <c r="AI3445" s="1264"/>
      <c r="AJ3445" s="1264"/>
    </row>
    <row r="3446" spans="33:36" ht="30" customHeight="1">
      <c r="AG3446" s="1264"/>
      <c r="AH3446" s="1264"/>
      <c r="AI3446" s="1264"/>
      <c r="AJ3446" s="1264"/>
    </row>
    <row r="3447" spans="33:36" ht="30" customHeight="1">
      <c r="AG3447" s="1264"/>
      <c r="AH3447" s="1264"/>
      <c r="AI3447" s="1264"/>
      <c r="AJ3447" s="1264"/>
    </row>
    <row r="3448" spans="33:36" ht="30" customHeight="1">
      <c r="AG3448" s="1264"/>
      <c r="AH3448" s="1264"/>
      <c r="AI3448" s="1264"/>
      <c r="AJ3448" s="1264"/>
    </row>
    <row r="3449" spans="33:36" ht="30" customHeight="1">
      <c r="AG3449" s="1264"/>
      <c r="AH3449" s="1264"/>
      <c r="AI3449" s="1264"/>
      <c r="AJ3449" s="1264"/>
    </row>
    <row r="3450" spans="33:36" ht="30" customHeight="1">
      <c r="AG3450" s="1264"/>
      <c r="AH3450" s="1264"/>
      <c r="AI3450" s="1264"/>
      <c r="AJ3450" s="1264"/>
    </row>
    <row r="3451" spans="33:36" ht="30" customHeight="1">
      <c r="AG3451" s="1264"/>
      <c r="AH3451" s="1264"/>
      <c r="AI3451" s="1264"/>
      <c r="AJ3451" s="1264"/>
    </row>
    <row r="3452" spans="33:36" ht="30" customHeight="1">
      <c r="AG3452" s="1264"/>
      <c r="AH3452" s="1264"/>
      <c r="AI3452" s="1264"/>
      <c r="AJ3452" s="1264"/>
    </row>
    <row r="3453" spans="33:36" ht="30" customHeight="1">
      <c r="AG3453" s="1264"/>
      <c r="AH3453" s="1264"/>
      <c r="AI3453" s="1264"/>
      <c r="AJ3453" s="1264"/>
    </row>
    <row r="3454" spans="33:36" ht="30" customHeight="1">
      <c r="AG3454" s="1264"/>
      <c r="AH3454" s="1264"/>
      <c r="AI3454" s="1264"/>
      <c r="AJ3454" s="1264"/>
    </row>
    <row r="3455" spans="33:36" ht="30" customHeight="1">
      <c r="AG3455" s="1264"/>
      <c r="AH3455" s="1264"/>
      <c r="AI3455" s="1264"/>
      <c r="AJ3455" s="1264"/>
    </row>
    <row r="3456" spans="33:36" ht="30" customHeight="1">
      <c r="AG3456" s="1264"/>
      <c r="AH3456" s="1264"/>
      <c r="AI3456" s="1264"/>
      <c r="AJ3456" s="1264"/>
    </row>
    <row r="3457" spans="33:36" ht="30" customHeight="1">
      <c r="AG3457" s="1264"/>
      <c r="AH3457" s="1264"/>
      <c r="AI3457" s="1264"/>
      <c r="AJ3457" s="1264"/>
    </row>
    <row r="3458" spans="33:36" ht="30" customHeight="1">
      <c r="AG3458" s="1264"/>
      <c r="AH3458" s="1264"/>
      <c r="AI3458" s="1264"/>
      <c r="AJ3458" s="1264"/>
    </row>
    <row r="3459" spans="33:36" ht="30" customHeight="1">
      <c r="AG3459" s="1264"/>
      <c r="AH3459" s="1264"/>
      <c r="AI3459" s="1264"/>
      <c r="AJ3459" s="1264"/>
    </row>
    <row r="3460" spans="33:36" ht="30" customHeight="1">
      <c r="AG3460" s="1264"/>
      <c r="AH3460" s="1264"/>
      <c r="AI3460" s="1264"/>
      <c r="AJ3460" s="1264"/>
    </row>
    <row r="3461" spans="33:36" ht="30" customHeight="1">
      <c r="AG3461" s="1264"/>
      <c r="AH3461" s="1264"/>
      <c r="AI3461" s="1264"/>
      <c r="AJ3461" s="1264"/>
    </row>
    <row r="3462" spans="33:36" ht="30" customHeight="1">
      <c r="AG3462" s="1264"/>
      <c r="AH3462" s="1264"/>
      <c r="AI3462" s="1264"/>
      <c r="AJ3462" s="1264"/>
    </row>
    <row r="3463" spans="33:36" ht="30" customHeight="1">
      <c r="AG3463" s="1264"/>
      <c r="AH3463" s="1264"/>
      <c r="AI3463" s="1264"/>
      <c r="AJ3463" s="1264"/>
    </row>
    <row r="3464" spans="33:36" ht="30" customHeight="1">
      <c r="AG3464" s="1264"/>
      <c r="AH3464" s="1264"/>
      <c r="AI3464" s="1264"/>
      <c r="AJ3464" s="1264"/>
    </row>
    <row r="3465" spans="33:36" ht="30" customHeight="1">
      <c r="AG3465" s="1264"/>
      <c r="AH3465" s="1264"/>
      <c r="AI3465" s="1264"/>
      <c r="AJ3465" s="1264"/>
    </row>
    <row r="3466" spans="33:36" ht="30" customHeight="1">
      <c r="AG3466" s="1264"/>
      <c r="AH3466" s="1264"/>
      <c r="AI3466" s="1264"/>
      <c r="AJ3466" s="1264"/>
    </row>
    <row r="3467" spans="33:36" ht="30" customHeight="1">
      <c r="AG3467" s="1264"/>
      <c r="AH3467" s="1264"/>
      <c r="AI3467" s="1264"/>
      <c r="AJ3467" s="1264"/>
    </row>
    <row r="3468" spans="33:36" ht="30" customHeight="1">
      <c r="AG3468" s="1264"/>
      <c r="AH3468" s="1264"/>
      <c r="AI3468" s="1264"/>
      <c r="AJ3468" s="1264"/>
    </row>
    <row r="3469" spans="33:36" ht="30" customHeight="1">
      <c r="AG3469" s="1264"/>
      <c r="AH3469" s="1264"/>
      <c r="AI3469" s="1264"/>
      <c r="AJ3469" s="1264"/>
    </row>
    <row r="3470" spans="33:36" ht="30" customHeight="1">
      <c r="AG3470" s="1264"/>
      <c r="AH3470" s="1264"/>
      <c r="AI3470" s="1264"/>
      <c r="AJ3470" s="1264"/>
    </row>
    <row r="3471" spans="33:36" ht="30" customHeight="1">
      <c r="AG3471" s="1264"/>
      <c r="AH3471" s="1264"/>
      <c r="AI3471" s="1264"/>
      <c r="AJ3471" s="1264"/>
    </row>
    <row r="3472" spans="33:36" ht="30" customHeight="1">
      <c r="AG3472" s="1264"/>
      <c r="AH3472" s="1264"/>
      <c r="AI3472" s="1264"/>
      <c r="AJ3472" s="1264"/>
    </row>
    <row r="3473" spans="33:36" ht="30" customHeight="1">
      <c r="AG3473" s="1264"/>
      <c r="AH3473" s="1264"/>
      <c r="AI3473" s="1264"/>
      <c r="AJ3473" s="1264"/>
    </row>
    <row r="3474" spans="33:36" ht="30" customHeight="1">
      <c r="AG3474" s="1264"/>
      <c r="AH3474" s="1264"/>
      <c r="AI3474" s="1264"/>
      <c r="AJ3474" s="1264"/>
    </row>
    <row r="3475" spans="33:36" ht="30" customHeight="1">
      <c r="AG3475" s="1264"/>
      <c r="AH3475" s="1264"/>
      <c r="AI3475" s="1264"/>
      <c r="AJ3475" s="1264"/>
    </row>
    <row r="3476" spans="33:36" ht="30" customHeight="1">
      <c r="AG3476" s="1264"/>
      <c r="AH3476" s="1264"/>
      <c r="AI3476" s="1264"/>
      <c r="AJ3476" s="1264"/>
    </row>
    <row r="3477" spans="33:36" ht="30" customHeight="1">
      <c r="AG3477" s="1264"/>
      <c r="AH3477" s="1264"/>
      <c r="AI3477" s="1264"/>
      <c r="AJ3477" s="1264"/>
    </row>
    <row r="3478" spans="33:36" ht="30" customHeight="1">
      <c r="AG3478" s="1264"/>
      <c r="AH3478" s="1264"/>
      <c r="AI3478" s="1264"/>
      <c r="AJ3478" s="1264"/>
    </row>
    <row r="3479" spans="33:36" ht="30" customHeight="1">
      <c r="AG3479" s="1264"/>
      <c r="AH3479" s="1264"/>
      <c r="AI3479" s="1264"/>
      <c r="AJ3479" s="1264"/>
    </row>
    <row r="3480" spans="33:36" ht="30" customHeight="1">
      <c r="AG3480" s="1264"/>
      <c r="AH3480" s="1264"/>
      <c r="AI3480" s="1264"/>
      <c r="AJ3480" s="1264"/>
    </row>
    <row r="3481" spans="33:36" ht="30" customHeight="1">
      <c r="AG3481" s="1264"/>
      <c r="AH3481" s="1264"/>
      <c r="AI3481" s="1264"/>
      <c r="AJ3481" s="1264"/>
    </row>
    <row r="3482" spans="33:36" ht="30" customHeight="1">
      <c r="AG3482" s="1264"/>
      <c r="AH3482" s="1264"/>
      <c r="AI3482" s="1264"/>
      <c r="AJ3482" s="1264"/>
    </row>
    <row r="3483" spans="33:36" ht="30" customHeight="1">
      <c r="AG3483" s="1264"/>
      <c r="AH3483" s="1264"/>
      <c r="AI3483" s="1264"/>
      <c r="AJ3483" s="1264"/>
    </row>
    <row r="3484" spans="33:36" ht="30" customHeight="1">
      <c r="AG3484" s="1264"/>
      <c r="AH3484" s="1264"/>
      <c r="AI3484" s="1264"/>
      <c r="AJ3484" s="1264"/>
    </row>
    <row r="3485" spans="33:36" ht="30" customHeight="1">
      <c r="AG3485" s="1264"/>
      <c r="AH3485" s="1264"/>
      <c r="AI3485" s="1264"/>
      <c r="AJ3485" s="1264"/>
    </row>
    <row r="3486" spans="33:36" ht="30" customHeight="1">
      <c r="AG3486" s="1264"/>
      <c r="AH3486" s="1264"/>
      <c r="AI3486" s="1264"/>
      <c r="AJ3486" s="1264"/>
    </row>
    <row r="3487" spans="33:36" ht="30" customHeight="1">
      <c r="AG3487" s="1264"/>
      <c r="AH3487" s="1264"/>
      <c r="AI3487" s="1264"/>
      <c r="AJ3487" s="1264"/>
    </row>
    <row r="3488" spans="33:36" ht="30" customHeight="1">
      <c r="AG3488" s="1264"/>
      <c r="AH3488" s="1264"/>
      <c r="AI3488" s="1264"/>
      <c r="AJ3488" s="1264"/>
    </row>
    <row r="3489" spans="33:36" ht="30" customHeight="1">
      <c r="AG3489" s="1264"/>
      <c r="AH3489" s="1264"/>
      <c r="AI3489" s="1264"/>
      <c r="AJ3489" s="1264"/>
    </row>
    <row r="3490" spans="33:36" ht="30" customHeight="1">
      <c r="AG3490" s="1264"/>
      <c r="AH3490" s="1264"/>
      <c r="AI3490" s="1264"/>
      <c r="AJ3490" s="1264"/>
    </row>
    <row r="3491" spans="33:36" ht="30" customHeight="1">
      <c r="AG3491" s="1264"/>
      <c r="AH3491" s="1264"/>
      <c r="AI3491" s="1264"/>
      <c r="AJ3491" s="1264"/>
    </row>
    <row r="3492" spans="33:36" ht="30" customHeight="1">
      <c r="AG3492" s="1264"/>
      <c r="AH3492" s="1264"/>
      <c r="AI3492" s="1264"/>
      <c r="AJ3492" s="1264"/>
    </row>
    <row r="3493" spans="33:36" ht="30" customHeight="1">
      <c r="AG3493" s="1264"/>
      <c r="AH3493" s="1264"/>
      <c r="AI3493" s="1264"/>
      <c r="AJ3493" s="1264"/>
    </row>
    <row r="3494" spans="33:36" ht="30" customHeight="1">
      <c r="AG3494" s="1264"/>
      <c r="AH3494" s="1264"/>
      <c r="AI3494" s="1264"/>
      <c r="AJ3494" s="1264"/>
    </row>
    <row r="3495" spans="33:36" ht="30" customHeight="1">
      <c r="AG3495" s="1264"/>
      <c r="AH3495" s="1264"/>
      <c r="AI3495" s="1264"/>
      <c r="AJ3495" s="1264"/>
    </row>
    <row r="3496" spans="33:36" ht="30" customHeight="1">
      <c r="AG3496" s="1264"/>
      <c r="AH3496" s="1264"/>
      <c r="AI3496" s="1264"/>
      <c r="AJ3496" s="1264"/>
    </row>
    <row r="3497" spans="33:36" ht="30" customHeight="1">
      <c r="AG3497" s="1264"/>
      <c r="AH3497" s="1264"/>
      <c r="AI3497" s="1264"/>
      <c r="AJ3497" s="1264"/>
    </row>
    <row r="3498" spans="33:36" ht="30" customHeight="1">
      <c r="AG3498" s="1264"/>
      <c r="AH3498" s="1264"/>
      <c r="AI3498" s="1264"/>
      <c r="AJ3498" s="1264"/>
    </row>
    <row r="3499" spans="33:36" ht="30" customHeight="1">
      <c r="AG3499" s="1264"/>
      <c r="AH3499" s="1264"/>
      <c r="AI3499" s="1264"/>
      <c r="AJ3499" s="1264"/>
    </row>
    <row r="3500" spans="33:36" ht="30" customHeight="1">
      <c r="AG3500" s="1264"/>
      <c r="AH3500" s="1264"/>
      <c r="AI3500" s="1264"/>
      <c r="AJ3500" s="1264"/>
    </row>
    <row r="3501" spans="33:36" ht="30" customHeight="1">
      <c r="AG3501" s="1264"/>
      <c r="AH3501" s="1264"/>
      <c r="AI3501" s="1264"/>
      <c r="AJ3501" s="1264"/>
    </row>
    <row r="3502" spans="33:36" ht="30" customHeight="1">
      <c r="AG3502" s="1264"/>
      <c r="AH3502" s="1264"/>
      <c r="AI3502" s="1264"/>
      <c r="AJ3502" s="1264"/>
    </row>
    <row r="3503" spans="33:36" ht="30" customHeight="1">
      <c r="AG3503" s="1264"/>
      <c r="AH3503" s="1264"/>
      <c r="AI3503" s="1264"/>
      <c r="AJ3503" s="1264"/>
    </row>
    <row r="3504" spans="33:36" ht="30" customHeight="1">
      <c r="AG3504" s="1264"/>
      <c r="AH3504" s="1264"/>
      <c r="AI3504" s="1264"/>
      <c r="AJ3504" s="1264"/>
    </row>
    <row r="3505" spans="33:36" ht="30" customHeight="1">
      <c r="AG3505" s="1264"/>
      <c r="AH3505" s="1264"/>
      <c r="AI3505" s="1264"/>
      <c r="AJ3505" s="1264"/>
    </row>
    <row r="3506" spans="33:36" ht="30" customHeight="1">
      <c r="AG3506" s="1264"/>
      <c r="AH3506" s="1264"/>
      <c r="AI3506" s="1264"/>
      <c r="AJ3506" s="1264"/>
    </row>
    <row r="3507" spans="33:36" ht="30" customHeight="1">
      <c r="AG3507" s="1264"/>
      <c r="AH3507" s="1264"/>
      <c r="AI3507" s="1264"/>
      <c r="AJ3507" s="1264"/>
    </row>
    <row r="3508" spans="33:36" ht="30" customHeight="1">
      <c r="AG3508" s="1264"/>
      <c r="AH3508" s="1264"/>
      <c r="AI3508" s="1264"/>
      <c r="AJ3508" s="1264"/>
    </row>
    <row r="3509" spans="33:36" ht="30" customHeight="1">
      <c r="AG3509" s="1264"/>
      <c r="AH3509" s="1264"/>
      <c r="AI3509" s="1264"/>
      <c r="AJ3509" s="1264"/>
    </row>
    <row r="3510" spans="33:36" ht="30" customHeight="1">
      <c r="AG3510" s="1264"/>
      <c r="AH3510" s="1264"/>
      <c r="AI3510" s="1264"/>
      <c r="AJ3510" s="1264"/>
    </row>
    <row r="3511" spans="33:36" ht="30" customHeight="1">
      <c r="AG3511" s="1264"/>
      <c r="AH3511" s="1264"/>
      <c r="AI3511" s="1264"/>
      <c r="AJ3511" s="1264"/>
    </row>
    <row r="3512" spans="33:36" ht="30" customHeight="1">
      <c r="AG3512" s="1264"/>
      <c r="AH3512" s="1264"/>
      <c r="AI3512" s="1264"/>
      <c r="AJ3512" s="1264"/>
    </row>
    <row r="3513" spans="33:36" ht="30" customHeight="1">
      <c r="AG3513" s="1264"/>
      <c r="AH3513" s="1264"/>
      <c r="AI3513" s="1264"/>
      <c r="AJ3513" s="1264"/>
    </row>
    <row r="3514" spans="33:36" ht="30" customHeight="1">
      <c r="AG3514" s="1264"/>
      <c r="AH3514" s="1264"/>
      <c r="AI3514" s="1264"/>
      <c r="AJ3514" s="1264"/>
    </row>
    <row r="3515" spans="33:36" ht="30" customHeight="1">
      <c r="AG3515" s="1264"/>
      <c r="AH3515" s="1264"/>
      <c r="AI3515" s="1264"/>
      <c r="AJ3515" s="1264"/>
    </row>
    <row r="3516" spans="33:36" ht="30" customHeight="1">
      <c r="AG3516" s="1264"/>
      <c r="AH3516" s="1264"/>
      <c r="AI3516" s="1264"/>
      <c r="AJ3516" s="1264"/>
    </row>
    <row r="3517" spans="33:36" ht="30" customHeight="1">
      <c r="AG3517" s="1264"/>
      <c r="AH3517" s="1264"/>
      <c r="AI3517" s="1264"/>
      <c r="AJ3517" s="1264"/>
    </row>
    <row r="3518" spans="33:36" ht="30" customHeight="1">
      <c r="AG3518" s="1264"/>
      <c r="AH3518" s="1264"/>
      <c r="AI3518" s="1264"/>
      <c r="AJ3518" s="1264"/>
    </row>
    <row r="3519" spans="33:36" ht="30" customHeight="1">
      <c r="AG3519" s="1264"/>
      <c r="AH3519" s="1264"/>
      <c r="AI3519" s="1264"/>
      <c r="AJ3519" s="1264"/>
    </row>
    <row r="3520" spans="33:36" ht="30" customHeight="1">
      <c r="AG3520" s="1264"/>
      <c r="AH3520" s="1264"/>
      <c r="AI3520" s="1264"/>
      <c r="AJ3520" s="1264"/>
    </row>
    <row r="3521" spans="33:36" ht="30" customHeight="1">
      <c r="AG3521" s="1264"/>
      <c r="AH3521" s="1264"/>
      <c r="AI3521" s="1264"/>
      <c r="AJ3521" s="1264"/>
    </row>
    <row r="3522" spans="33:36" ht="30" customHeight="1">
      <c r="AG3522" s="1264"/>
      <c r="AH3522" s="1264"/>
      <c r="AI3522" s="1264"/>
      <c r="AJ3522" s="1264"/>
    </row>
    <row r="3523" spans="33:36" ht="30" customHeight="1">
      <c r="AG3523" s="1264"/>
      <c r="AH3523" s="1264"/>
      <c r="AI3523" s="1264"/>
      <c r="AJ3523" s="1264"/>
    </row>
    <row r="3524" spans="33:36" ht="30" customHeight="1">
      <c r="AG3524" s="1264"/>
      <c r="AH3524" s="1264"/>
      <c r="AI3524" s="1264"/>
      <c r="AJ3524" s="1264"/>
    </row>
    <row r="3525" spans="33:36" ht="30" customHeight="1">
      <c r="AG3525" s="1264"/>
      <c r="AH3525" s="1264"/>
      <c r="AI3525" s="1264"/>
      <c r="AJ3525" s="1264"/>
    </row>
    <row r="3526" spans="33:36" ht="30" customHeight="1">
      <c r="AG3526" s="1264"/>
      <c r="AH3526" s="1264"/>
      <c r="AI3526" s="1264"/>
      <c r="AJ3526" s="1264"/>
    </row>
    <row r="3527" spans="33:36" ht="30" customHeight="1">
      <c r="AG3527" s="1264"/>
      <c r="AH3527" s="1264"/>
      <c r="AI3527" s="1264"/>
      <c r="AJ3527" s="1264"/>
    </row>
    <row r="3528" spans="33:36" ht="30" customHeight="1">
      <c r="AG3528" s="1264"/>
      <c r="AH3528" s="1264"/>
      <c r="AI3528" s="1264"/>
      <c r="AJ3528" s="1264"/>
    </row>
    <row r="3529" spans="33:36" ht="30" customHeight="1">
      <c r="AG3529" s="1264"/>
      <c r="AH3529" s="1264"/>
      <c r="AI3529" s="1264"/>
      <c r="AJ3529" s="1264"/>
    </row>
    <row r="3530" spans="33:36" ht="30" customHeight="1">
      <c r="AG3530" s="1264"/>
      <c r="AH3530" s="1264"/>
      <c r="AI3530" s="1264"/>
      <c r="AJ3530" s="1264"/>
    </row>
    <row r="3531" spans="33:36" ht="30" customHeight="1">
      <c r="AG3531" s="1264"/>
      <c r="AH3531" s="1264"/>
      <c r="AI3531" s="1264"/>
      <c r="AJ3531" s="1264"/>
    </row>
    <row r="3532" spans="33:36" ht="30" customHeight="1">
      <c r="AG3532" s="1264"/>
      <c r="AH3532" s="1264"/>
      <c r="AI3532" s="1264"/>
      <c r="AJ3532" s="1264"/>
    </row>
    <row r="3533" spans="33:36" ht="30" customHeight="1">
      <c r="AG3533" s="1264"/>
      <c r="AH3533" s="1264"/>
      <c r="AI3533" s="1264"/>
      <c r="AJ3533" s="1264"/>
    </row>
    <row r="3534" spans="33:36" ht="30" customHeight="1">
      <c r="AG3534" s="1264"/>
      <c r="AH3534" s="1264"/>
      <c r="AI3534" s="1264"/>
      <c r="AJ3534" s="1264"/>
    </row>
    <row r="3535" spans="33:36" ht="30" customHeight="1">
      <c r="AG3535" s="1264"/>
      <c r="AH3535" s="1264"/>
      <c r="AI3535" s="1264"/>
      <c r="AJ3535" s="1264"/>
    </row>
    <row r="3536" spans="33:36" ht="30" customHeight="1">
      <c r="AG3536" s="1264"/>
      <c r="AH3536" s="1264"/>
      <c r="AI3536" s="1264"/>
      <c r="AJ3536" s="1264"/>
    </row>
    <row r="3537" spans="33:36" ht="30" customHeight="1">
      <c r="AG3537" s="1264"/>
      <c r="AH3537" s="1264"/>
      <c r="AI3537" s="1264"/>
      <c r="AJ3537" s="1264"/>
    </row>
    <row r="3538" spans="33:36" ht="30" customHeight="1">
      <c r="AG3538" s="1264"/>
      <c r="AH3538" s="1264"/>
      <c r="AI3538" s="1264"/>
      <c r="AJ3538" s="1264"/>
    </row>
    <row r="3539" spans="33:36" ht="30" customHeight="1">
      <c r="AG3539" s="1264"/>
      <c r="AH3539" s="1264"/>
      <c r="AI3539" s="1264"/>
      <c r="AJ3539" s="1264"/>
    </row>
    <row r="3540" spans="33:36" ht="30" customHeight="1">
      <c r="AG3540" s="1264"/>
      <c r="AH3540" s="1264"/>
      <c r="AI3540" s="1264"/>
      <c r="AJ3540" s="1264"/>
    </row>
    <row r="3541" spans="33:36" ht="30" customHeight="1">
      <c r="AG3541" s="1264"/>
      <c r="AH3541" s="1264"/>
      <c r="AI3541" s="1264"/>
      <c r="AJ3541" s="1264"/>
    </row>
    <row r="3542" spans="33:36" ht="30" customHeight="1">
      <c r="AG3542" s="1264"/>
      <c r="AH3542" s="1264"/>
      <c r="AI3542" s="1264"/>
      <c r="AJ3542" s="1264"/>
    </row>
    <row r="3543" spans="33:36" ht="30" customHeight="1">
      <c r="AG3543" s="1264"/>
      <c r="AH3543" s="1264"/>
      <c r="AI3543" s="1264"/>
      <c r="AJ3543" s="1264"/>
    </row>
    <row r="3544" spans="33:36" ht="30" customHeight="1">
      <c r="AG3544" s="1264"/>
      <c r="AH3544" s="1264"/>
      <c r="AI3544" s="1264"/>
      <c r="AJ3544" s="1264"/>
    </row>
    <row r="3545" spans="33:36" ht="30" customHeight="1">
      <c r="AG3545" s="1264"/>
      <c r="AH3545" s="1264"/>
      <c r="AI3545" s="1264"/>
      <c r="AJ3545" s="1264"/>
    </row>
    <row r="3546" spans="33:36" ht="30" customHeight="1">
      <c r="AG3546" s="1264"/>
      <c r="AH3546" s="1264"/>
      <c r="AI3546" s="1264"/>
      <c r="AJ3546" s="1264"/>
    </row>
    <row r="3547" spans="33:36" ht="30" customHeight="1">
      <c r="AG3547" s="1264"/>
      <c r="AH3547" s="1264"/>
      <c r="AI3547" s="1264"/>
      <c r="AJ3547" s="1264"/>
    </row>
    <row r="3548" spans="33:36" ht="30" customHeight="1">
      <c r="AG3548" s="1264"/>
      <c r="AH3548" s="1264"/>
      <c r="AI3548" s="1264"/>
      <c r="AJ3548" s="1264"/>
    </row>
    <row r="3549" spans="33:36" ht="30" customHeight="1">
      <c r="AG3549" s="1264"/>
      <c r="AH3549" s="1264"/>
      <c r="AI3549" s="1264"/>
      <c r="AJ3549" s="1264"/>
    </row>
    <row r="3550" spans="33:36" ht="30" customHeight="1">
      <c r="AG3550" s="1264"/>
      <c r="AH3550" s="1264"/>
      <c r="AI3550" s="1264"/>
      <c r="AJ3550" s="1264"/>
    </row>
    <row r="3551" spans="33:36" ht="30" customHeight="1">
      <c r="AG3551" s="1264"/>
      <c r="AH3551" s="1264"/>
      <c r="AI3551" s="1264"/>
      <c r="AJ3551" s="1264"/>
    </row>
    <row r="3552" spans="33:36" ht="30" customHeight="1">
      <c r="AG3552" s="1264"/>
      <c r="AH3552" s="1264"/>
      <c r="AI3552" s="1264"/>
      <c r="AJ3552" s="1264"/>
    </row>
    <row r="3553" spans="33:36" ht="30" customHeight="1">
      <c r="AG3553" s="1264"/>
      <c r="AH3553" s="1264"/>
      <c r="AI3553" s="1264"/>
      <c r="AJ3553" s="1264"/>
    </row>
    <row r="3554" spans="33:36" ht="30" customHeight="1">
      <c r="AG3554" s="1264"/>
      <c r="AH3554" s="1264"/>
      <c r="AI3554" s="1264"/>
      <c r="AJ3554" s="1264"/>
    </row>
    <row r="3555" spans="33:36" ht="30" customHeight="1">
      <c r="AG3555" s="1264"/>
      <c r="AH3555" s="1264"/>
      <c r="AI3555" s="1264"/>
      <c r="AJ3555" s="1264"/>
    </row>
    <row r="3556" spans="33:36" ht="30" customHeight="1">
      <c r="AG3556" s="1264"/>
      <c r="AH3556" s="1264"/>
      <c r="AI3556" s="1264"/>
      <c r="AJ3556" s="1264"/>
    </row>
    <row r="3557" spans="33:36" ht="30" customHeight="1">
      <c r="AG3557" s="1264"/>
      <c r="AH3557" s="1264"/>
      <c r="AI3557" s="1264"/>
      <c r="AJ3557" s="1264"/>
    </row>
    <row r="3558" spans="33:36" ht="30" customHeight="1">
      <c r="AG3558" s="1264"/>
      <c r="AH3558" s="1264"/>
      <c r="AI3558" s="1264"/>
      <c r="AJ3558" s="1264"/>
    </row>
    <row r="3559" spans="33:36" ht="30" customHeight="1">
      <c r="AG3559" s="1264"/>
      <c r="AH3559" s="1264"/>
      <c r="AI3559" s="1264"/>
      <c r="AJ3559" s="1264"/>
    </row>
    <row r="3560" spans="33:36" ht="30" customHeight="1">
      <c r="AG3560" s="1264"/>
      <c r="AH3560" s="1264"/>
      <c r="AI3560" s="1264"/>
      <c r="AJ3560" s="1264"/>
    </row>
    <row r="3561" spans="33:36" ht="30" customHeight="1">
      <c r="AG3561" s="1264"/>
      <c r="AH3561" s="1264"/>
      <c r="AI3561" s="1264"/>
      <c r="AJ3561" s="1264"/>
    </row>
    <row r="3562" spans="33:36" ht="30" customHeight="1">
      <c r="AG3562" s="1264"/>
      <c r="AH3562" s="1264"/>
      <c r="AI3562" s="1264"/>
      <c r="AJ3562" s="1264"/>
    </row>
    <row r="3563" spans="33:36" ht="30" customHeight="1">
      <c r="AG3563" s="1264"/>
      <c r="AH3563" s="1264"/>
      <c r="AI3563" s="1264"/>
      <c r="AJ3563" s="1264"/>
    </row>
    <row r="3564" spans="33:36" ht="30" customHeight="1">
      <c r="AG3564" s="1264"/>
      <c r="AH3564" s="1264"/>
      <c r="AI3564" s="1264"/>
      <c r="AJ3564" s="1264"/>
    </row>
    <row r="3565" spans="33:36" ht="30" customHeight="1">
      <c r="AG3565" s="1264"/>
      <c r="AH3565" s="1264"/>
      <c r="AI3565" s="1264"/>
      <c r="AJ3565" s="1264"/>
    </row>
    <row r="3566" spans="33:36" ht="30" customHeight="1">
      <c r="AG3566" s="1264"/>
      <c r="AH3566" s="1264"/>
      <c r="AI3566" s="1264"/>
      <c r="AJ3566" s="1264"/>
    </row>
    <row r="3567" spans="33:36" ht="30" customHeight="1">
      <c r="AG3567" s="1264"/>
      <c r="AH3567" s="1264"/>
      <c r="AI3567" s="1264"/>
      <c r="AJ3567" s="1264"/>
    </row>
    <row r="3568" spans="33:36" ht="30" customHeight="1">
      <c r="AG3568" s="1264"/>
      <c r="AH3568" s="1264"/>
      <c r="AI3568" s="1264"/>
      <c r="AJ3568" s="1264"/>
    </row>
    <row r="3569" spans="33:36" ht="30" customHeight="1">
      <c r="AG3569" s="1264"/>
      <c r="AH3569" s="1264"/>
      <c r="AI3569" s="1264"/>
      <c r="AJ3569" s="1264"/>
    </row>
    <row r="3570" spans="33:36" ht="30" customHeight="1">
      <c r="AG3570" s="1264"/>
      <c r="AH3570" s="1264"/>
      <c r="AI3570" s="1264"/>
      <c r="AJ3570" s="1264"/>
    </row>
    <row r="3571" spans="33:36" ht="30" customHeight="1">
      <c r="AG3571" s="1264"/>
      <c r="AH3571" s="1264"/>
      <c r="AI3571" s="1264"/>
      <c r="AJ3571" s="1264"/>
    </row>
    <row r="3572" spans="33:36" ht="30" customHeight="1">
      <c r="AG3572" s="1264"/>
      <c r="AH3572" s="1264"/>
      <c r="AI3572" s="1264"/>
      <c r="AJ3572" s="1264"/>
    </row>
    <row r="3573" spans="33:36" ht="30" customHeight="1">
      <c r="AG3573" s="1264"/>
      <c r="AH3573" s="1264"/>
      <c r="AI3573" s="1264"/>
      <c r="AJ3573" s="1264"/>
    </row>
    <row r="3574" spans="33:36" ht="30" customHeight="1">
      <c r="AG3574" s="1264"/>
      <c r="AH3574" s="1264"/>
      <c r="AI3574" s="1264"/>
      <c r="AJ3574" s="1264"/>
    </row>
    <row r="3575" spans="33:36" ht="30" customHeight="1">
      <c r="AG3575" s="1264"/>
      <c r="AH3575" s="1264"/>
      <c r="AI3575" s="1264"/>
      <c r="AJ3575" s="1264"/>
    </row>
    <row r="3576" spans="33:36" ht="30" customHeight="1">
      <c r="AG3576" s="1264"/>
      <c r="AH3576" s="1264"/>
      <c r="AI3576" s="1264"/>
      <c r="AJ3576" s="1264"/>
    </row>
    <row r="3577" spans="33:36" ht="30" customHeight="1">
      <c r="AG3577" s="1264"/>
      <c r="AH3577" s="1264"/>
      <c r="AI3577" s="1264"/>
      <c r="AJ3577" s="1264"/>
    </row>
    <row r="3578" spans="33:36" ht="30" customHeight="1">
      <c r="AG3578" s="1264"/>
      <c r="AH3578" s="1264"/>
      <c r="AI3578" s="1264"/>
      <c r="AJ3578" s="1264"/>
    </row>
    <row r="3579" spans="33:36" ht="30" customHeight="1">
      <c r="AG3579" s="1264"/>
      <c r="AH3579" s="1264"/>
      <c r="AI3579" s="1264"/>
      <c r="AJ3579" s="1264"/>
    </row>
    <row r="3580" spans="33:36" ht="30" customHeight="1">
      <c r="AG3580" s="1264"/>
      <c r="AH3580" s="1264"/>
      <c r="AI3580" s="1264"/>
      <c r="AJ3580" s="1264"/>
    </row>
    <row r="3581" spans="33:36" ht="30" customHeight="1">
      <c r="AG3581" s="1264"/>
      <c r="AH3581" s="1264"/>
      <c r="AI3581" s="1264"/>
      <c r="AJ3581" s="1264"/>
    </row>
    <row r="3582" spans="33:36" ht="30" customHeight="1">
      <c r="AG3582" s="1264"/>
      <c r="AH3582" s="1264"/>
      <c r="AI3582" s="1264"/>
      <c r="AJ3582" s="1264"/>
    </row>
    <row r="3583" spans="33:36" ht="30" customHeight="1">
      <c r="AG3583" s="1264"/>
      <c r="AH3583" s="1264"/>
      <c r="AI3583" s="1264"/>
      <c r="AJ3583" s="1264"/>
    </row>
    <row r="3584" spans="33:36" ht="30" customHeight="1">
      <c r="AG3584" s="1264"/>
      <c r="AH3584" s="1264"/>
      <c r="AI3584" s="1264"/>
      <c r="AJ3584" s="1264"/>
    </row>
    <row r="3585" spans="33:36" ht="30" customHeight="1">
      <c r="AG3585" s="1264"/>
      <c r="AH3585" s="1264"/>
      <c r="AI3585" s="1264"/>
      <c r="AJ3585" s="1264"/>
    </row>
    <row r="3586" spans="33:36" ht="30" customHeight="1">
      <c r="AG3586" s="1264"/>
      <c r="AH3586" s="1264"/>
      <c r="AI3586" s="1264"/>
      <c r="AJ3586" s="1264"/>
    </row>
    <row r="3587" spans="33:36" ht="30" customHeight="1">
      <c r="AG3587" s="1264"/>
      <c r="AH3587" s="1264"/>
      <c r="AI3587" s="1264"/>
      <c r="AJ3587" s="1264"/>
    </row>
    <row r="3588" spans="33:36" ht="30" customHeight="1">
      <c r="AG3588" s="1264"/>
      <c r="AH3588" s="1264"/>
      <c r="AI3588" s="1264"/>
      <c r="AJ3588" s="1264"/>
    </row>
    <row r="3589" spans="33:36" ht="30" customHeight="1">
      <c r="AG3589" s="1264"/>
      <c r="AH3589" s="1264"/>
      <c r="AI3589" s="1264"/>
      <c r="AJ3589" s="1264"/>
    </row>
    <row r="3590" spans="33:36" ht="30" customHeight="1">
      <c r="AG3590" s="1264"/>
      <c r="AH3590" s="1264"/>
      <c r="AI3590" s="1264"/>
      <c r="AJ3590" s="1264"/>
    </row>
    <row r="3591" spans="33:36" ht="30" customHeight="1">
      <c r="AG3591" s="1264"/>
      <c r="AH3591" s="1264"/>
      <c r="AI3591" s="1264"/>
      <c r="AJ3591" s="1264"/>
    </row>
    <row r="3592" spans="33:36" ht="30" customHeight="1">
      <c r="AG3592" s="1264"/>
      <c r="AH3592" s="1264"/>
      <c r="AI3592" s="1264"/>
      <c r="AJ3592" s="1264"/>
    </row>
    <row r="3593" spans="33:36" ht="30" customHeight="1">
      <c r="AG3593" s="1264"/>
      <c r="AH3593" s="1264"/>
      <c r="AI3593" s="1264"/>
      <c r="AJ3593" s="1264"/>
    </row>
    <row r="3594" spans="33:36" ht="30" customHeight="1">
      <c r="AG3594" s="1264"/>
      <c r="AH3594" s="1264"/>
      <c r="AI3594" s="1264"/>
      <c r="AJ3594" s="1264"/>
    </row>
    <row r="3595" spans="33:36" ht="30" customHeight="1">
      <c r="AG3595" s="1264"/>
      <c r="AH3595" s="1264"/>
      <c r="AI3595" s="1264"/>
      <c r="AJ3595" s="1264"/>
    </row>
    <row r="3596" spans="33:36" ht="30" customHeight="1">
      <c r="AG3596" s="1264"/>
      <c r="AH3596" s="1264"/>
      <c r="AI3596" s="1264"/>
      <c r="AJ3596" s="1264"/>
    </row>
    <row r="3597" spans="33:36" ht="30" customHeight="1">
      <c r="AG3597" s="1264"/>
      <c r="AH3597" s="1264"/>
      <c r="AI3597" s="1264"/>
      <c r="AJ3597" s="1264"/>
    </row>
    <row r="3598" spans="33:36" ht="30" customHeight="1">
      <c r="AG3598" s="1264"/>
      <c r="AH3598" s="1264"/>
      <c r="AI3598" s="1264"/>
      <c r="AJ3598" s="1264"/>
    </row>
    <row r="3599" spans="33:36" ht="30" customHeight="1">
      <c r="AG3599" s="1264"/>
      <c r="AH3599" s="1264"/>
      <c r="AI3599" s="1264"/>
      <c r="AJ3599" s="1264"/>
    </row>
    <row r="3600" spans="33:36" ht="30" customHeight="1">
      <c r="AG3600" s="1264"/>
      <c r="AH3600" s="1264"/>
      <c r="AI3600" s="1264"/>
      <c r="AJ3600" s="1264"/>
    </row>
    <row r="3601" spans="33:36" ht="30" customHeight="1">
      <c r="AG3601" s="1264"/>
      <c r="AH3601" s="1264"/>
      <c r="AI3601" s="1264"/>
      <c r="AJ3601" s="1264"/>
    </row>
    <row r="3602" spans="33:36" ht="30" customHeight="1">
      <c r="AG3602" s="1264"/>
      <c r="AH3602" s="1264"/>
      <c r="AI3602" s="1264"/>
      <c r="AJ3602" s="1264"/>
    </row>
    <row r="3603" spans="33:36" ht="30" customHeight="1">
      <c r="AG3603" s="1264"/>
      <c r="AH3603" s="1264"/>
      <c r="AI3603" s="1264"/>
      <c r="AJ3603" s="1264"/>
    </row>
    <row r="3604" spans="33:36" ht="30" customHeight="1">
      <c r="AG3604" s="1264"/>
      <c r="AH3604" s="1264"/>
      <c r="AI3604" s="1264"/>
      <c r="AJ3604" s="1264"/>
    </row>
    <row r="3605" spans="33:36" ht="30" customHeight="1">
      <c r="AG3605" s="1264"/>
      <c r="AH3605" s="1264"/>
      <c r="AI3605" s="1264"/>
      <c r="AJ3605" s="1264"/>
    </row>
    <row r="3606" spans="33:36" ht="30" customHeight="1">
      <c r="AG3606" s="1264"/>
      <c r="AH3606" s="1264"/>
      <c r="AI3606" s="1264"/>
      <c r="AJ3606" s="1264"/>
    </row>
    <row r="3607" spans="33:36" ht="30" customHeight="1">
      <c r="AG3607" s="1264"/>
      <c r="AH3607" s="1264"/>
      <c r="AI3607" s="1264"/>
      <c r="AJ3607" s="1264"/>
    </row>
    <row r="3608" spans="33:36" ht="30" customHeight="1">
      <c r="AG3608" s="1264"/>
      <c r="AH3608" s="1264"/>
      <c r="AI3608" s="1264"/>
      <c r="AJ3608" s="1264"/>
    </row>
    <row r="3609" spans="33:36" ht="30" customHeight="1">
      <c r="AG3609" s="1264"/>
      <c r="AH3609" s="1264"/>
      <c r="AI3609" s="1264"/>
      <c r="AJ3609" s="1264"/>
    </row>
    <row r="3610" spans="33:36" ht="30" customHeight="1">
      <c r="AG3610" s="1264"/>
      <c r="AH3610" s="1264"/>
      <c r="AI3610" s="1264"/>
      <c r="AJ3610" s="1264"/>
    </row>
    <row r="3611" spans="33:36" ht="30" customHeight="1">
      <c r="AG3611" s="1264"/>
      <c r="AH3611" s="1264"/>
      <c r="AI3611" s="1264"/>
      <c r="AJ3611" s="1264"/>
    </row>
    <row r="3612" spans="33:36" ht="30" customHeight="1">
      <c r="AG3612" s="1264"/>
      <c r="AH3612" s="1264"/>
      <c r="AI3612" s="1264"/>
      <c r="AJ3612" s="1264"/>
    </row>
    <row r="3613" spans="33:36" ht="30" customHeight="1">
      <c r="AG3613" s="1264"/>
      <c r="AH3613" s="1264"/>
      <c r="AI3613" s="1264"/>
      <c r="AJ3613" s="1264"/>
    </row>
    <row r="3614" spans="33:36" ht="30" customHeight="1">
      <c r="AG3614" s="1264"/>
      <c r="AH3614" s="1264"/>
      <c r="AI3614" s="1264"/>
      <c r="AJ3614" s="1264"/>
    </row>
    <row r="3615" spans="33:36" ht="30" customHeight="1">
      <c r="AG3615" s="1264"/>
      <c r="AH3615" s="1264"/>
      <c r="AI3615" s="1264"/>
      <c r="AJ3615" s="1264"/>
    </row>
    <row r="3616" spans="33:36" ht="30" customHeight="1">
      <c r="AG3616" s="1264"/>
      <c r="AH3616" s="1264"/>
      <c r="AI3616" s="1264"/>
      <c r="AJ3616" s="1264"/>
    </row>
    <row r="3617" spans="33:36" ht="30" customHeight="1">
      <c r="AG3617" s="1264"/>
      <c r="AH3617" s="1264"/>
      <c r="AI3617" s="1264"/>
      <c r="AJ3617" s="1264"/>
    </row>
    <row r="3618" spans="33:36" ht="30" customHeight="1">
      <c r="AG3618" s="1264"/>
      <c r="AH3618" s="1264"/>
      <c r="AI3618" s="1264"/>
      <c r="AJ3618" s="1264"/>
    </row>
    <row r="3619" spans="33:36" ht="30" customHeight="1">
      <c r="AG3619" s="1264"/>
      <c r="AH3619" s="1264"/>
      <c r="AI3619" s="1264"/>
      <c r="AJ3619" s="1264"/>
    </row>
    <row r="3620" spans="33:36" ht="30" customHeight="1">
      <c r="AG3620" s="1264"/>
      <c r="AH3620" s="1264"/>
      <c r="AI3620" s="1264"/>
      <c r="AJ3620" s="1264"/>
    </row>
    <row r="3621" spans="33:36" ht="30" customHeight="1">
      <c r="AG3621" s="1264"/>
      <c r="AH3621" s="1264"/>
      <c r="AI3621" s="1264"/>
      <c r="AJ3621" s="1264"/>
    </row>
    <row r="3622" spans="33:36" ht="30" customHeight="1">
      <c r="AG3622" s="1264"/>
      <c r="AH3622" s="1264"/>
      <c r="AI3622" s="1264"/>
      <c r="AJ3622" s="1264"/>
    </row>
    <row r="3623" spans="33:36" ht="30" customHeight="1">
      <c r="AG3623" s="1264"/>
      <c r="AH3623" s="1264"/>
      <c r="AI3623" s="1264"/>
      <c r="AJ3623" s="1264"/>
    </row>
    <row r="3624" spans="33:36" ht="30" customHeight="1">
      <c r="AG3624" s="1264"/>
      <c r="AH3624" s="1264"/>
      <c r="AI3624" s="1264"/>
      <c r="AJ3624" s="1264"/>
    </row>
    <row r="3625" spans="33:36" ht="30" customHeight="1">
      <c r="AG3625" s="1264"/>
      <c r="AH3625" s="1264"/>
      <c r="AI3625" s="1264"/>
      <c r="AJ3625" s="1264"/>
    </row>
    <row r="3626" spans="33:36" ht="30" customHeight="1">
      <c r="AG3626" s="1264"/>
      <c r="AH3626" s="1264"/>
      <c r="AI3626" s="1264"/>
      <c r="AJ3626" s="1264"/>
    </row>
    <row r="3627" spans="33:36" ht="30" customHeight="1">
      <c r="AG3627" s="1264"/>
      <c r="AH3627" s="1264"/>
      <c r="AI3627" s="1264"/>
      <c r="AJ3627" s="1264"/>
    </row>
    <row r="3628" spans="33:36" ht="30" customHeight="1">
      <c r="AG3628" s="1264"/>
      <c r="AH3628" s="1264"/>
      <c r="AI3628" s="1264"/>
      <c r="AJ3628" s="1264"/>
    </row>
    <row r="3629" spans="33:36" ht="30" customHeight="1">
      <c r="AG3629" s="1264"/>
      <c r="AH3629" s="1264"/>
      <c r="AI3629" s="1264"/>
      <c r="AJ3629" s="1264"/>
    </row>
    <row r="3630" spans="33:36" ht="30" customHeight="1">
      <c r="AG3630" s="1264"/>
      <c r="AH3630" s="1264"/>
      <c r="AI3630" s="1264"/>
      <c r="AJ3630" s="1264"/>
    </row>
    <row r="3631" spans="33:36" ht="30" customHeight="1">
      <c r="AG3631" s="1264"/>
      <c r="AH3631" s="1264"/>
      <c r="AI3631" s="1264"/>
      <c r="AJ3631" s="1264"/>
    </row>
    <row r="3632" spans="33:36" ht="30" customHeight="1">
      <c r="AG3632" s="1264"/>
      <c r="AH3632" s="1264"/>
      <c r="AI3632" s="1264"/>
      <c r="AJ3632" s="1264"/>
    </row>
    <row r="3633" spans="33:36" ht="30" customHeight="1">
      <c r="AG3633" s="1264"/>
      <c r="AH3633" s="1264"/>
      <c r="AI3633" s="1264"/>
      <c r="AJ3633" s="1264"/>
    </row>
    <row r="3634" spans="33:36" ht="30" customHeight="1">
      <c r="AG3634" s="1264"/>
      <c r="AH3634" s="1264"/>
      <c r="AI3634" s="1264"/>
      <c r="AJ3634" s="1264"/>
    </row>
    <row r="3635" spans="33:36" ht="30" customHeight="1">
      <c r="AG3635" s="1264"/>
      <c r="AH3635" s="1264"/>
      <c r="AI3635" s="1264"/>
      <c r="AJ3635" s="1264"/>
    </row>
    <row r="3636" spans="33:36" ht="30" customHeight="1">
      <c r="AG3636" s="1264"/>
      <c r="AH3636" s="1264"/>
      <c r="AI3636" s="1264"/>
      <c r="AJ3636" s="1264"/>
    </row>
    <row r="3637" spans="33:36" ht="30" customHeight="1">
      <c r="AG3637" s="1264"/>
      <c r="AH3637" s="1264"/>
      <c r="AI3637" s="1264"/>
      <c r="AJ3637" s="1264"/>
    </row>
    <row r="3638" spans="33:36" ht="30" customHeight="1">
      <c r="AG3638" s="1264"/>
      <c r="AH3638" s="1264"/>
      <c r="AI3638" s="1264"/>
      <c r="AJ3638" s="1264"/>
    </row>
    <row r="3639" spans="33:36" ht="30" customHeight="1">
      <c r="AG3639" s="1264"/>
      <c r="AH3639" s="1264"/>
      <c r="AI3639" s="1264"/>
      <c r="AJ3639" s="1264"/>
    </row>
    <row r="3640" spans="33:36" ht="30" customHeight="1">
      <c r="AG3640" s="1264"/>
      <c r="AH3640" s="1264"/>
      <c r="AI3640" s="1264"/>
      <c r="AJ3640" s="1264"/>
    </row>
    <row r="3641" spans="33:36" ht="30" customHeight="1">
      <c r="AG3641" s="1264"/>
      <c r="AH3641" s="1264"/>
      <c r="AI3641" s="1264"/>
      <c r="AJ3641" s="1264"/>
    </row>
    <row r="3642" spans="33:36" ht="30" customHeight="1">
      <c r="AG3642" s="1264"/>
      <c r="AH3642" s="1264"/>
      <c r="AI3642" s="1264"/>
      <c r="AJ3642" s="1264"/>
    </row>
    <row r="3643" spans="33:36" ht="30" customHeight="1">
      <c r="AG3643" s="1264"/>
      <c r="AH3643" s="1264"/>
      <c r="AI3643" s="1264"/>
      <c r="AJ3643" s="1264"/>
    </row>
    <row r="3644" spans="33:36" ht="30" customHeight="1">
      <c r="AG3644" s="1264"/>
      <c r="AH3644" s="1264"/>
      <c r="AI3644" s="1264"/>
      <c r="AJ3644" s="1264"/>
    </row>
    <row r="3645" spans="33:36" ht="30" customHeight="1">
      <c r="AG3645" s="1264"/>
      <c r="AH3645" s="1264"/>
      <c r="AI3645" s="1264"/>
      <c r="AJ3645" s="1264"/>
    </row>
    <row r="3646" spans="33:36" ht="30" customHeight="1">
      <c r="AG3646" s="1264"/>
      <c r="AH3646" s="1264"/>
      <c r="AI3646" s="1264"/>
      <c r="AJ3646" s="1264"/>
    </row>
    <row r="3647" spans="33:36" ht="30" customHeight="1">
      <c r="AG3647" s="1264"/>
      <c r="AH3647" s="1264"/>
      <c r="AI3647" s="1264"/>
      <c r="AJ3647" s="1264"/>
    </row>
    <row r="3648" spans="33:36" ht="30" customHeight="1">
      <c r="AG3648" s="1264"/>
      <c r="AH3648" s="1264"/>
      <c r="AI3648" s="1264"/>
      <c r="AJ3648" s="1264"/>
    </row>
    <row r="3649" spans="33:36" ht="30" customHeight="1">
      <c r="AG3649" s="1264"/>
      <c r="AH3649" s="1264"/>
      <c r="AI3649" s="1264"/>
      <c r="AJ3649" s="1264"/>
    </row>
    <row r="3650" spans="33:36" ht="30" customHeight="1">
      <c r="AG3650" s="1264"/>
      <c r="AH3650" s="1264"/>
      <c r="AI3650" s="1264"/>
      <c r="AJ3650" s="1264"/>
    </row>
    <row r="3651" spans="33:36" ht="30" customHeight="1">
      <c r="AG3651" s="1264"/>
      <c r="AH3651" s="1264"/>
      <c r="AI3651" s="1264"/>
      <c r="AJ3651" s="1264"/>
    </row>
    <row r="3652" spans="33:36" ht="30" customHeight="1">
      <c r="AG3652" s="1264"/>
      <c r="AH3652" s="1264"/>
      <c r="AI3652" s="1264"/>
      <c r="AJ3652" s="1264"/>
    </row>
    <row r="3653" spans="33:36" ht="30" customHeight="1">
      <c r="AG3653" s="1264"/>
      <c r="AH3653" s="1264"/>
      <c r="AI3653" s="1264"/>
      <c r="AJ3653" s="1264"/>
    </row>
    <row r="3654" spans="33:36" ht="30" customHeight="1">
      <c r="AG3654" s="1264"/>
      <c r="AH3654" s="1264"/>
      <c r="AI3654" s="1264"/>
      <c r="AJ3654" s="1264"/>
    </row>
    <row r="3655" spans="33:36" ht="30" customHeight="1">
      <c r="AG3655" s="1264"/>
      <c r="AH3655" s="1264"/>
      <c r="AI3655" s="1264"/>
      <c r="AJ3655" s="1264"/>
    </row>
    <row r="3656" spans="33:36" ht="30" customHeight="1">
      <c r="AG3656" s="1264"/>
      <c r="AH3656" s="1264"/>
      <c r="AI3656" s="1264"/>
      <c r="AJ3656" s="1264"/>
    </row>
    <row r="3657" spans="33:36" ht="30" customHeight="1">
      <c r="AG3657" s="1264"/>
      <c r="AH3657" s="1264"/>
      <c r="AI3657" s="1264"/>
      <c r="AJ3657" s="1264"/>
    </row>
    <row r="3658" spans="33:36" ht="30" customHeight="1">
      <c r="AG3658" s="1264"/>
      <c r="AH3658" s="1264"/>
      <c r="AI3658" s="1264"/>
      <c r="AJ3658" s="1264"/>
    </row>
    <row r="3659" spans="33:36" ht="30" customHeight="1">
      <c r="AG3659" s="1264"/>
      <c r="AH3659" s="1264"/>
      <c r="AI3659" s="1264"/>
      <c r="AJ3659" s="1264"/>
    </row>
    <row r="3660" spans="33:36" ht="30" customHeight="1">
      <c r="AG3660" s="1264"/>
      <c r="AH3660" s="1264"/>
      <c r="AI3660" s="1264"/>
      <c r="AJ3660" s="1264"/>
    </row>
    <row r="3661" spans="33:36" ht="30" customHeight="1">
      <c r="AG3661" s="1264"/>
      <c r="AH3661" s="1264"/>
      <c r="AI3661" s="1264"/>
      <c r="AJ3661" s="1264"/>
    </row>
    <row r="3662" spans="33:36" ht="30" customHeight="1">
      <c r="AG3662" s="1264"/>
      <c r="AH3662" s="1264"/>
      <c r="AI3662" s="1264"/>
      <c r="AJ3662" s="1264"/>
    </row>
    <row r="3663" spans="33:36" ht="30" customHeight="1">
      <c r="AG3663" s="1264"/>
      <c r="AH3663" s="1264"/>
      <c r="AI3663" s="1264"/>
      <c r="AJ3663" s="1264"/>
    </row>
    <row r="3664" spans="33:36" ht="30" customHeight="1">
      <c r="AG3664" s="1264"/>
      <c r="AH3664" s="1264"/>
      <c r="AI3664" s="1264"/>
      <c r="AJ3664" s="1264"/>
    </row>
    <row r="3665" spans="33:36" ht="30" customHeight="1">
      <c r="AG3665" s="1264"/>
      <c r="AH3665" s="1264"/>
      <c r="AI3665" s="1264"/>
      <c r="AJ3665" s="1264"/>
    </row>
    <row r="3666" spans="33:36" ht="30" customHeight="1">
      <c r="AG3666" s="1264"/>
      <c r="AH3666" s="1264"/>
      <c r="AI3666" s="1264"/>
      <c r="AJ3666" s="1264"/>
    </row>
    <row r="3667" spans="33:36" ht="30" customHeight="1">
      <c r="AG3667" s="1264"/>
      <c r="AH3667" s="1264"/>
      <c r="AI3667" s="1264"/>
      <c r="AJ3667" s="1264"/>
    </row>
    <row r="3668" spans="33:36" ht="30" customHeight="1">
      <c r="AG3668" s="1264"/>
      <c r="AH3668" s="1264"/>
      <c r="AI3668" s="1264"/>
      <c r="AJ3668" s="1264"/>
    </row>
    <row r="3669" spans="33:36" ht="30" customHeight="1">
      <c r="AG3669" s="1264"/>
      <c r="AH3669" s="1264"/>
      <c r="AI3669" s="1264"/>
      <c r="AJ3669" s="1264"/>
    </row>
    <row r="3670" spans="33:36" ht="30" customHeight="1">
      <c r="AG3670" s="1264"/>
      <c r="AH3670" s="1264"/>
      <c r="AI3670" s="1264"/>
      <c r="AJ3670" s="1264"/>
    </row>
    <row r="3671" spans="33:36" ht="30" customHeight="1">
      <c r="AG3671" s="1264"/>
      <c r="AH3671" s="1264"/>
      <c r="AI3671" s="1264"/>
      <c r="AJ3671" s="1264"/>
    </row>
    <row r="3672" spans="33:36" ht="30" customHeight="1">
      <c r="AG3672" s="1264"/>
      <c r="AH3672" s="1264"/>
      <c r="AI3672" s="1264"/>
      <c r="AJ3672" s="1264"/>
    </row>
    <row r="3673" spans="33:36" ht="30" customHeight="1">
      <c r="AG3673" s="1264"/>
      <c r="AH3673" s="1264"/>
      <c r="AI3673" s="1264"/>
      <c r="AJ3673" s="1264"/>
    </row>
    <row r="3674" spans="33:36" ht="30" customHeight="1">
      <c r="AG3674" s="1264"/>
      <c r="AH3674" s="1264"/>
      <c r="AI3674" s="1264"/>
      <c r="AJ3674" s="1264"/>
    </row>
    <row r="3675" spans="33:36" ht="30" customHeight="1">
      <c r="AG3675" s="1264"/>
      <c r="AH3675" s="1264"/>
      <c r="AI3675" s="1264"/>
      <c r="AJ3675" s="1264"/>
    </row>
    <row r="3676" spans="33:36" ht="30" customHeight="1">
      <c r="AG3676" s="1264"/>
      <c r="AH3676" s="1264"/>
      <c r="AI3676" s="1264"/>
      <c r="AJ3676" s="1264"/>
    </row>
    <row r="3677" spans="33:36" ht="30" customHeight="1">
      <c r="AG3677" s="1264"/>
      <c r="AH3677" s="1264"/>
      <c r="AI3677" s="1264"/>
      <c r="AJ3677" s="1264"/>
    </row>
    <row r="3678" spans="33:36" ht="30" customHeight="1">
      <c r="AG3678" s="1264"/>
      <c r="AH3678" s="1264"/>
      <c r="AI3678" s="1264"/>
      <c r="AJ3678" s="1264"/>
    </row>
    <row r="3679" spans="33:36" ht="30" customHeight="1">
      <c r="AG3679" s="1264"/>
      <c r="AH3679" s="1264"/>
      <c r="AI3679" s="1264"/>
      <c r="AJ3679" s="1264"/>
    </row>
    <row r="3680" spans="33:36" ht="30" customHeight="1">
      <c r="AG3680" s="1264"/>
      <c r="AH3680" s="1264"/>
      <c r="AI3680" s="1264"/>
      <c r="AJ3680" s="1264"/>
    </row>
    <row r="3681" spans="33:36" ht="30" customHeight="1">
      <c r="AG3681" s="1264"/>
      <c r="AH3681" s="1264"/>
      <c r="AI3681" s="1264"/>
      <c r="AJ3681" s="1264"/>
    </row>
    <row r="3682" spans="33:36" ht="30" customHeight="1">
      <c r="AG3682" s="1264"/>
      <c r="AH3682" s="1264"/>
      <c r="AI3682" s="1264"/>
      <c r="AJ3682" s="1264"/>
    </row>
    <row r="3683" spans="33:36" ht="30" customHeight="1">
      <c r="AG3683" s="1264"/>
      <c r="AH3683" s="1264"/>
      <c r="AI3683" s="1264"/>
      <c r="AJ3683" s="1264"/>
    </row>
    <row r="3684" spans="33:36" ht="30" customHeight="1">
      <c r="AG3684" s="1264"/>
      <c r="AH3684" s="1264"/>
      <c r="AI3684" s="1264"/>
      <c r="AJ3684" s="1264"/>
    </row>
    <row r="3685" spans="33:36" ht="30" customHeight="1">
      <c r="AG3685" s="1264"/>
      <c r="AH3685" s="1264"/>
      <c r="AI3685" s="1264"/>
      <c r="AJ3685" s="1264"/>
    </row>
    <row r="3686" spans="33:36" ht="30" customHeight="1">
      <c r="AG3686" s="1264"/>
      <c r="AH3686" s="1264"/>
      <c r="AI3686" s="1264"/>
      <c r="AJ3686" s="1264"/>
    </row>
    <row r="3687" spans="33:36" ht="30" customHeight="1">
      <c r="AG3687" s="1264"/>
      <c r="AH3687" s="1264"/>
      <c r="AI3687" s="1264"/>
      <c r="AJ3687" s="1264"/>
    </row>
    <row r="3688" spans="33:36" ht="30" customHeight="1">
      <c r="AG3688" s="1264"/>
      <c r="AH3688" s="1264"/>
      <c r="AI3688" s="1264"/>
      <c r="AJ3688" s="1264"/>
    </row>
    <row r="3689" spans="33:36" ht="30" customHeight="1">
      <c r="AG3689" s="1264"/>
      <c r="AH3689" s="1264"/>
      <c r="AI3689" s="1264"/>
      <c r="AJ3689" s="1264"/>
    </row>
    <row r="3690" spans="33:36" ht="30" customHeight="1">
      <c r="AG3690" s="1264"/>
      <c r="AH3690" s="1264"/>
      <c r="AI3690" s="1264"/>
      <c r="AJ3690" s="1264"/>
    </row>
    <row r="3691" spans="33:36" ht="30" customHeight="1">
      <c r="AG3691" s="1264"/>
      <c r="AH3691" s="1264"/>
      <c r="AI3691" s="1264"/>
      <c r="AJ3691" s="1264"/>
    </row>
    <row r="3692" spans="33:36" ht="30" customHeight="1">
      <c r="AG3692" s="1264"/>
      <c r="AH3692" s="1264"/>
      <c r="AI3692" s="1264"/>
      <c r="AJ3692" s="1264"/>
    </row>
    <row r="3693" spans="33:36" ht="30" customHeight="1">
      <c r="AG3693" s="1264"/>
      <c r="AH3693" s="1264"/>
      <c r="AI3693" s="1264"/>
      <c r="AJ3693" s="1264"/>
    </row>
    <row r="3694" spans="33:36" ht="30" customHeight="1">
      <c r="AG3694" s="1264"/>
      <c r="AH3694" s="1264"/>
      <c r="AI3694" s="1264"/>
      <c r="AJ3694" s="1264"/>
    </row>
    <row r="3695" spans="33:36" ht="30" customHeight="1">
      <c r="AG3695" s="1264"/>
      <c r="AH3695" s="1264"/>
      <c r="AI3695" s="1264"/>
      <c r="AJ3695" s="1264"/>
    </row>
    <row r="3696" spans="33:36" ht="30" customHeight="1">
      <c r="AG3696" s="1264"/>
      <c r="AH3696" s="1264"/>
      <c r="AI3696" s="1264"/>
      <c r="AJ3696" s="1264"/>
    </row>
    <row r="3697" spans="33:36" ht="30" customHeight="1">
      <c r="AG3697" s="1264"/>
      <c r="AH3697" s="1264"/>
      <c r="AI3697" s="1264"/>
      <c r="AJ3697" s="1264"/>
    </row>
    <row r="3698" spans="33:36" ht="30" customHeight="1">
      <c r="AG3698" s="1264"/>
      <c r="AH3698" s="1264"/>
      <c r="AI3698" s="1264"/>
      <c r="AJ3698" s="1264"/>
    </row>
    <row r="3699" spans="33:36" ht="30" customHeight="1">
      <c r="AG3699" s="1264"/>
      <c r="AH3699" s="1264"/>
      <c r="AI3699" s="1264"/>
      <c r="AJ3699" s="1264"/>
    </row>
    <row r="3700" spans="33:36" ht="30" customHeight="1">
      <c r="AG3700" s="1264"/>
      <c r="AH3700" s="1264"/>
      <c r="AI3700" s="1264"/>
      <c r="AJ3700" s="1264"/>
    </row>
    <row r="3701" spans="33:36" ht="30" customHeight="1">
      <c r="AG3701" s="1264"/>
      <c r="AH3701" s="1264"/>
      <c r="AI3701" s="1264"/>
      <c r="AJ3701" s="1264"/>
    </row>
    <row r="3702" spans="33:36" ht="30" customHeight="1">
      <c r="AG3702" s="1264"/>
      <c r="AH3702" s="1264"/>
      <c r="AI3702" s="1264"/>
      <c r="AJ3702" s="1264"/>
    </row>
    <row r="3703" spans="33:36" ht="30" customHeight="1">
      <c r="AG3703" s="1264"/>
      <c r="AH3703" s="1264"/>
      <c r="AI3703" s="1264"/>
      <c r="AJ3703" s="1264"/>
    </row>
    <row r="3704" spans="33:36" ht="30" customHeight="1">
      <c r="AG3704" s="1264"/>
      <c r="AH3704" s="1264"/>
      <c r="AI3704" s="1264"/>
      <c r="AJ3704" s="1264"/>
    </row>
    <row r="3705" spans="33:36" ht="30" customHeight="1">
      <c r="AG3705" s="1264"/>
      <c r="AH3705" s="1264"/>
      <c r="AI3705" s="1264"/>
      <c r="AJ3705" s="1264"/>
    </row>
    <row r="3706" spans="33:36" ht="30" customHeight="1">
      <c r="AG3706" s="1264"/>
      <c r="AH3706" s="1264"/>
      <c r="AI3706" s="1264"/>
      <c r="AJ3706" s="1264"/>
    </row>
    <row r="3707" spans="33:36" ht="30" customHeight="1">
      <c r="AG3707" s="1264"/>
      <c r="AH3707" s="1264"/>
      <c r="AI3707" s="1264"/>
      <c r="AJ3707" s="1264"/>
    </row>
    <row r="3708" spans="33:36" ht="30" customHeight="1">
      <c r="AG3708" s="1264"/>
      <c r="AH3708" s="1264"/>
      <c r="AI3708" s="1264"/>
      <c r="AJ3708" s="1264"/>
    </row>
    <row r="3709" spans="33:36" ht="30" customHeight="1">
      <c r="AG3709" s="1264"/>
      <c r="AH3709" s="1264"/>
      <c r="AI3709" s="1264"/>
      <c r="AJ3709" s="1264"/>
    </row>
    <row r="3710" spans="33:36" ht="30" customHeight="1">
      <c r="AG3710" s="1264"/>
      <c r="AH3710" s="1264"/>
      <c r="AI3710" s="1264"/>
      <c r="AJ3710" s="1264"/>
    </row>
    <row r="3711" spans="33:36" ht="30" customHeight="1">
      <c r="AG3711" s="1264"/>
      <c r="AH3711" s="1264"/>
      <c r="AI3711" s="1264"/>
      <c r="AJ3711" s="1264"/>
    </row>
    <row r="3712" spans="33:36" ht="30" customHeight="1">
      <c r="AG3712" s="1264"/>
      <c r="AH3712" s="1264"/>
      <c r="AI3712" s="1264"/>
      <c r="AJ3712" s="1264"/>
    </row>
    <row r="3713" spans="33:36" ht="30" customHeight="1">
      <c r="AG3713" s="1264"/>
      <c r="AH3713" s="1264"/>
      <c r="AI3713" s="1264"/>
      <c r="AJ3713" s="1264"/>
    </row>
    <row r="3714" spans="33:36" ht="30" customHeight="1">
      <c r="AG3714" s="1264"/>
      <c r="AH3714" s="1264"/>
      <c r="AI3714" s="1264"/>
      <c r="AJ3714" s="1264"/>
    </row>
    <row r="3715" spans="33:36" ht="30" customHeight="1">
      <c r="AG3715" s="1264"/>
      <c r="AH3715" s="1264"/>
      <c r="AI3715" s="1264"/>
      <c r="AJ3715" s="1264"/>
    </row>
    <row r="3716" spans="33:36" ht="30" customHeight="1">
      <c r="AG3716" s="1264"/>
      <c r="AH3716" s="1264"/>
      <c r="AI3716" s="1264"/>
      <c r="AJ3716" s="1264"/>
    </row>
    <row r="3717" spans="33:36" ht="30" customHeight="1">
      <c r="AG3717" s="1264"/>
      <c r="AH3717" s="1264"/>
      <c r="AI3717" s="1264"/>
      <c r="AJ3717" s="1264"/>
    </row>
    <row r="3718" spans="33:36" ht="30" customHeight="1">
      <c r="AG3718" s="1264"/>
      <c r="AH3718" s="1264"/>
      <c r="AI3718" s="1264"/>
      <c r="AJ3718" s="1264"/>
    </row>
    <row r="3719" spans="33:36" ht="30" customHeight="1">
      <c r="AG3719" s="1264"/>
      <c r="AH3719" s="1264"/>
      <c r="AI3719" s="1264"/>
      <c r="AJ3719" s="1264"/>
    </row>
    <row r="3720" spans="33:36" ht="30" customHeight="1">
      <c r="AG3720" s="1264"/>
      <c r="AH3720" s="1264"/>
      <c r="AI3720" s="1264"/>
      <c r="AJ3720" s="1264"/>
    </row>
    <row r="3721" spans="33:36" ht="30" customHeight="1">
      <c r="AG3721" s="1264"/>
      <c r="AH3721" s="1264"/>
      <c r="AI3721" s="1264"/>
      <c r="AJ3721" s="1264"/>
    </row>
    <row r="3722" spans="33:36" ht="30" customHeight="1">
      <c r="AG3722" s="1264"/>
      <c r="AH3722" s="1264"/>
      <c r="AI3722" s="1264"/>
      <c r="AJ3722" s="1264"/>
    </row>
    <row r="3723" spans="33:36" ht="30" customHeight="1">
      <c r="AG3723" s="1264"/>
      <c r="AH3723" s="1264"/>
      <c r="AI3723" s="1264"/>
      <c r="AJ3723" s="1264"/>
    </row>
    <row r="3724" spans="33:36" ht="30" customHeight="1">
      <c r="AG3724" s="1264"/>
      <c r="AH3724" s="1264"/>
      <c r="AI3724" s="1264"/>
      <c r="AJ3724" s="1264"/>
    </row>
    <row r="3725" spans="33:36" ht="30" customHeight="1">
      <c r="AG3725" s="1264"/>
      <c r="AH3725" s="1264"/>
      <c r="AI3725" s="1264"/>
      <c r="AJ3725" s="1264"/>
    </row>
    <row r="3726" spans="33:36" ht="30" customHeight="1">
      <c r="AG3726" s="1264"/>
      <c r="AH3726" s="1264"/>
      <c r="AI3726" s="1264"/>
      <c r="AJ3726" s="1264"/>
    </row>
    <row r="3727" spans="33:36" ht="30" customHeight="1">
      <c r="AG3727" s="1264"/>
      <c r="AH3727" s="1264"/>
      <c r="AI3727" s="1264"/>
      <c r="AJ3727" s="1264"/>
    </row>
    <row r="3728" spans="33:36" ht="30" customHeight="1">
      <c r="AG3728" s="1264"/>
      <c r="AH3728" s="1264"/>
      <c r="AI3728" s="1264"/>
      <c r="AJ3728" s="1264"/>
    </row>
    <row r="3729" spans="33:36" ht="30" customHeight="1">
      <c r="AG3729" s="1264"/>
      <c r="AH3729" s="1264"/>
      <c r="AI3729" s="1264"/>
      <c r="AJ3729" s="1264"/>
    </row>
    <row r="3730" spans="33:36" ht="30" customHeight="1">
      <c r="AG3730" s="1264"/>
      <c r="AH3730" s="1264"/>
      <c r="AI3730" s="1264"/>
      <c r="AJ3730" s="1264"/>
    </row>
    <row r="3731" spans="33:36" ht="30" customHeight="1">
      <c r="AG3731" s="1264"/>
      <c r="AH3731" s="1264"/>
      <c r="AI3731" s="1264"/>
      <c r="AJ3731" s="1264"/>
    </row>
    <row r="3732" spans="33:36" ht="30" customHeight="1">
      <c r="AG3732" s="1264"/>
      <c r="AH3732" s="1264"/>
      <c r="AI3732" s="1264"/>
      <c r="AJ3732" s="1264"/>
    </row>
    <row r="3733" spans="33:36" ht="30" customHeight="1">
      <c r="AG3733" s="1264"/>
      <c r="AH3733" s="1264"/>
      <c r="AI3733" s="1264"/>
      <c r="AJ3733" s="1264"/>
    </row>
    <row r="3734" spans="33:36" ht="30" customHeight="1">
      <c r="AG3734" s="1264"/>
      <c r="AH3734" s="1264"/>
      <c r="AI3734" s="1264"/>
      <c r="AJ3734" s="1264"/>
    </row>
    <row r="3735" spans="33:36" ht="30" customHeight="1">
      <c r="AG3735" s="1264"/>
      <c r="AH3735" s="1264"/>
      <c r="AI3735" s="1264"/>
      <c r="AJ3735" s="1264"/>
    </row>
    <row r="3736" spans="33:36" ht="30" customHeight="1">
      <c r="AG3736" s="1264"/>
      <c r="AH3736" s="1264"/>
      <c r="AI3736" s="1264"/>
      <c r="AJ3736" s="1264"/>
    </row>
    <row r="3737" spans="33:36" ht="30" customHeight="1">
      <c r="AG3737" s="1264"/>
      <c r="AH3737" s="1264"/>
      <c r="AI3737" s="1264"/>
      <c r="AJ3737" s="1264"/>
    </row>
    <row r="3738" spans="33:36" ht="30" customHeight="1">
      <c r="AG3738" s="1264"/>
      <c r="AH3738" s="1264"/>
      <c r="AI3738" s="1264"/>
      <c r="AJ3738" s="1264"/>
    </row>
    <row r="3739" spans="33:36" ht="30" customHeight="1">
      <c r="AG3739" s="1264"/>
      <c r="AH3739" s="1264"/>
      <c r="AI3739" s="1264"/>
      <c r="AJ3739" s="1264"/>
    </row>
    <row r="3740" spans="33:36" ht="30" customHeight="1">
      <c r="AG3740" s="1264"/>
      <c r="AH3740" s="1264"/>
      <c r="AI3740" s="1264"/>
      <c r="AJ3740" s="1264"/>
    </row>
    <row r="3741" spans="33:36" ht="30" customHeight="1">
      <c r="AG3741" s="1264"/>
      <c r="AH3741" s="1264"/>
      <c r="AI3741" s="1264"/>
      <c r="AJ3741" s="1264"/>
    </row>
    <row r="3742" spans="33:36" ht="30" customHeight="1">
      <c r="AG3742" s="1264"/>
      <c r="AH3742" s="1264"/>
      <c r="AI3742" s="1264"/>
      <c r="AJ3742" s="1264"/>
    </row>
    <row r="3743" spans="33:36" ht="30" customHeight="1">
      <c r="AG3743" s="1264"/>
      <c r="AH3743" s="1264"/>
      <c r="AI3743" s="1264"/>
      <c r="AJ3743" s="1264"/>
    </row>
    <row r="3744" spans="33:36" ht="30" customHeight="1">
      <c r="AG3744" s="1264"/>
      <c r="AH3744" s="1264"/>
      <c r="AI3744" s="1264"/>
      <c r="AJ3744" s="1264"/>
    </row>
    <row r="3745" spans="33:36" ht="30" customHeight="1">
      <c r="AG3745" s="1264"/>
      <c r="AH3745" s="1264"/>
      <c r="AI3745" s="1264"/>
      <c r="AJ3745" s="1264"/>
    </row>
    <row r="3746" spans="33:36" ht="30" customHeight="1">
      <c r="AG3746" s="1264"/>
      <c r="AH3746" s="1264"/>
      <c r="AI3746" s="1264"/>
      <c r="AJ3746" s="1264"/>
    </row>
    <row r="3747" spans="33:36" ht="30" customHeight="1">
      <c r="AG3747" s="1264"/>
      <c r="AH3747" s="1264"/>
      <c r="AI3747" s="1264"/>
      <c r="AJ3747" s="1264"/>
    </row>
    <row r="3748" spans="33:36" ht="30" customHeight="1">
      <c r="AG3748" s="1264"/>
      <c r="AH3748" s="1264"/>
      <c r="AI3748" s="1264"/>
      <c r="AJ3748" s="1264"/>
    </row>
    <row r="3749" spans="33:36" ht="30" customHeight="1">
      <c r="AG3749" s="1264"/>
      <c r="AH3749" s="1264"/>
      <c r="AI3749" s="1264"/>
      <c r="AJ3749" s="1264"/>
    </row>
    <row r="3750" spans="33:36" ht="30" customHeight="1">
      <c r="AG3750" s="1264"/>
      <c r="AH3750" s="1264"/>
      <c r="AI3750" s="1264"/>
      <c r="AJ3750" s="1264"/>
    </row>
    <row r="3751" spans="33:36" ht="30" customHeight="1">
      <c r="AG3751" s="1264"/>
      <c r="AH3751" s="1264"/>
      <c r="AI3751" s="1264"/>
      <c r="AJ3751" s="1264"/>
    </row>
    <row r="3752" spans="33:36" ht="30" customHeight="1">
      <c r="AG3752" s="1264"/>
      <c r="AH3752" s="1264"/>
      <c r="AI3752" s="1264"/>
      <c r="AJ3752" s="1264"/>
    </row>
    <row r="3753" spans="33:36" ht="30" customHeight="1">
      <c r="AG3753" s="1264"/>
      <c r="AH3753" s="1264"/>
      <c r="AI3753" s="1264"/>
      <c r="AJ3753" s="1264"/>
    </row>
    <row r="3754" spans="33:36" ht="30" customHeight="1">
      <c r="AG3754" s="1264"/>
      <c r="AH3754" s="1264"/>
      <c r="AI3754" s="1264"/>
      <c r="AJ3754" s="1264"/>
    </row>
    <row r="3755" spans="33:36" ht="30" customHeight="1">
      <c r="AG3755" s="1264"/>
      <c r="AH3755" s="1264"/>
      <c r="AI3755" s="1264"/>
      <c r="AJ3755" s="1264"/>
    </row>
    <row r="3756" spans="33:36" ht="30" customHeight="1">
      <c r="AG3756" s="1264"/>
      <c r="AH3756" s="1264"/>
      <c r="AI3756" s="1264"/>
      <c r="AJ3756" s="1264"/>
    </row>
    <row r="3757" spans="33:36" ht="30" customHeight="1">
      <c r="AG3757" s="1264"/>
      <c r="AH3757" s="1264"/>
      <c r="AI3757" s="1264"/>
      <c r="AJ3757" s="1264"/>
    </row>
    <row r="3758" spans="33:36" ht="30" customHeight="1">
      <c r="AG3758" s="1264"/>
      <c r="AH3758" s="1264"/>
      <c r="AI3758" s="1264"/>
      <c r="AJ3758" s="1264"/>
    </row>
    <row r="3759" spans="33:36" ht="30" customHeight="1">
      <c r="AG3759" s="1264"/>
      <c r="AH3759" s="1264"/>
      <c r="AI3759" s="1264"/>
      <c r="AJ3759" s="1264"/>
    </row>
    <row r="3760" spans="33:36" ht="30" customHeight="1">
      <c r="AG3760" s="1264"/>
      <c r="AH3760" s="1264"/>
      <c r="AI3760" s="1264"/>
      <c r="AJ3760" s="1264"/>
    </row>
    <row r="3761" spans="33:36" ht="30" customHeight="1">
      <c r="AG3761" s="1264"/>
      <c r="AH3761" s="1264"/>
      <c r="AI3761" s="1264"/>
      <c r="AJ3761" s="1264"/>
    </row>
    <row r="3762" spans="33:36" ht="30" customHeight="1">
      <c r="AG3762" s="1264"/>
      <c r="AH3762" s="1264"/>
      <c r="AI3762" s="1264"/>
      <c r="AJ3762" s="1264"/>
    </row>
    <row r="3763" spans="33:36" ht="30" customHeight="1">
      <c r="AG3763" s="1264"/>
      <c r="AH3763" s="1264"/>
      <c r="AI3763" s="1264"/>
      <c r="AJ3763" s="1264"/>
    </row>
    <row r="3764" spans="33:36" ht="30" customHeight="1">
      <c r="AG3764" s="1264"/>
      <c r="AH3764" s="1264"/>
      <c r="AI3764" s="1264"/>
      <c r="AJ3764" s="1264"/>
    </row>
    <row r="3765" spans="33:36" ht="30" customHeight="1">
      <c r="AG3765" s="1264"/>
      <c r="AH3765" s="1264"/>
      <c r="AI3765" s="1264"/>
      <c r="AJ3765" s="1264"/>
    </row>
    <row r="3766" spans="33:36" ht="30" customHeight="1">
      <c r="AG3766" s="1264"/>
      <c r="AH3766" s="1264"/>
      <c r="AI3766" s="1264"/>
      <c r="AJ3766" s="1264"/>
    </row>
    <row r="3767" spans="33:36" ht="30" customHeight="1">
      <c r="AG3767" s="1264"/>
      <c r="AH3767" s="1264"/>
      <c r="AI3767" s="1264"/>
      <c r="AJ3767" s="1264"/>
    </row>
    <row r="3768" spans="33:36" ht="30" customHeight="1">
      <c r="AG3768" s="1264"/>
      <c r="AH3768" s="1264"/>
      <c r="AI3768" s="1264"/>
      <c r="AJ3768" s="1264"/>
    </row>
    <row r="3769" spans="33:36" ht="30" customHeight="1">
      <c r="AG3769" s="1264"/>
      <c r="AH3769" s="1264"/>
      <c r="AI3769" s="1264"/>
      <c r="AJ3769" s="1264"/>
    </row>
    <row r="3770" spans="33:36" ht="30" customHeight="1">
      <c r="AG3770" s="1264"/>
      <c r="AH3770" s="1264"/>
      <c r="AI3770" s="1264"/>
      <c r="AJ3770" s="1264"/>
    </row>
    <row r="3771" spans="33:36" ht="30" customHeight="1">
      <c r="AG3771" s="1264"/>
      <c r="AH3771" s="1264"/>
      <c r="AI3771" s="1264"/>
      <c r="AJ3771" s="1264"/>
    </row>
    <row r="3772" spans="33:36" ht="30" customHeight="1">
      <c r="AG3772" s="1264"/>
      <c r="AH3772" s="1264"/>
      <c r="AI3772" s="1264"/>
      <c r="AJ3772" s="1264"/>
    </row>
    <row r="3773" spans="33:36" ht="30" customHeight="1">
      <c r="AG3773" s="1264"/>
      <c r="AH3773" s="1264"/>
      <c r="AI3773" s="1264"/>
      <c r="AJ3773" s="1264"/>
    </row>
    <row r="3774" spans="33:36" ht="30" customHeight="1">
      <c r="AG3774" s="1264"/>
      <c r="AH3774" s="1264"/>
      <c r="AI3774" s="1264"/>
      <c r="AJ3774" s="1264"/>
    </row>
    <row r="3775" spans="33:36" ht="30" customHeight="1">
      <c r="AG3775" s="1264"/>
      <c r="AH3775" s="1264"/>
      <c r="AI3775" s="1264"/>
      <c r="AJ3775" s="1264"/>
    </row>
    <row r="3776" spans="33:36" ht="30" customHeight="1">
      <c r="AG3776" s="1264"/>
      <c r="AH3776" s="1264"/>
      <c r="AI3776" s="1264"/>
      <c r="AJ3776" s="1264"/>
    </row>
    <row r="3777" spans="33:36" ht="30" customHeight="1">
      <c r="AG3777" s="1264"/>
      <c r="AH3777" s="1264"/>
      <c r="AI3777" s="1264"/>
      <c r="AJ3777" s="1264"/>
    </row>
    <row r="3778" spans="33:36" ht="30" customHeight="1">
      <c r="AG3778" s="1264"/>
      <c r="AH3778" s="1264"/>
      <c r="AI3778" s="1264"/>
      <c r="AJ3778" s="1264"/>
    </row>
    <row r="3779" spans="33:36" ht="30" customHeight="1">
      <c r="AG3779" s="1264"/>
      <c r="AH3779" s="1264"/>
      <c r="AI3779" s="1264"/>
      <c r="AJ3779" s="1264"/>
    </row>
    <row r="3780" spans="33:36" ht="30" customHeight="1">
      <c r="AG3780" s="1264"/>
      <c r="AH3780" s="1264"/>
      <c r="AI3780" s="1264"/>
      <c r="AJ3780" s="1264"/>
    </row>
    <row r="3781" spans="33:36" ht="30" customHeight="1">
      <c r="AG3781" s="1264"/>
      <c r="AH3781" s="1264"/>
      <c r="AI3781" s="1264"/>
      <c r="AJ3781" s="1264"/>
    </row>
    <row r="3782" spans="33:36" ht="30" customHeight="1">
      <c r="AG3782" s="1264"/>
      <c r="AH3782" s="1264"/>
      <c r="AI3782" s="1264"/>
      <c r="AJ3782" s="1264"/>
    </row>
    <row r="3783" spans="33:36" ht="30" customHeight="1">
      <c r="AG3783" s="1264"/>
      <c r="AH3783" s="1264"/>
      <c r="AI3783" s="1264"/>
      <c r="AJ3783" s="1264"/>
    </row>
    <row r="3784" spans="33:36" ht="30" customHeight="1">
      <c r="AG3784" s="1264"/>
      <c r="AH3784" s="1264"/>
      <c r="AI3784" s="1264"/>
      <c r="AJ3784" s="1264"/>
    </row>
    <row r="3785" spans="33:36" ht="30" customHeight="1">
      <c r="AG3785" s="1264"/>
      <c r="AH3785" s="1264"/>
      <c r="AI3785" s="1264"/>
      <c r="AJ3785" s="1264"/>
    </row>
    <row r="3786" spans="33:36" ht="30" customHeight="1">
      <c r="AG3786" s="1264"/>
      <c r="AH3786" s="1264"/>
      <c r="AI3786" s="1264"/>
      <c r="AJ3786" s="1264"/>
    </row>
    <row r="3787" spans="33:36" ht="30" customHeight="1">
      <c r="AG3787" s="1264"/>
      <c r="AH3787" s="1264"/>
      <c r="AI3787" s="1264"/>
      <c r="AJ3787" s="1264"/>
    </row>
    <row r="3788" spans="33:36" ht="30" customHeight="1">
      <c r="AG3788" s="1264"/>
      <c r="AH3788" s="1264"/>
      <c r="AI3788" s="1264"/>
      <c r="AJ3788" s="1264"/>
    </row>
    <row r="3789" spans="33:36" ht="30" customHeight="1">
      <c r="AG3789" s="1264"/>
      <c r="AH3789" s="1264"/>
      <c r="AI3789" s="1264"/>
      <c r="AJ3789" s="1264"/>
    </row>
    <row r="3790" spans="33:36" ht="30" customHeight="1">
      <c r="AG3790" s="1264"/>
      <c r="AH3790" s="1264"/>
      <c r="AI3790" s="1264"/>
      <c r="AJ3790" s="1264"/>
    </row>
    <row r="3791" spans="33:36" ht="30" customHeight="1">
      <c r="AG3791" s="1264"/>
      <c r="AH3791" s="1264"/>
      <c r="AI3791" s="1264"/>
      <c r="AJ3791" s="1264"/>
    </row>
    <row r="3792" spans="33:36" ht="30" customHeight="1">
      <c r="AG3792" s="1264"/>
      <c r="AH3792" s="1264"/>
      <c r="AI3792" s="1264"/>
      <c r="AJ3792" s="1264"/>
    </row>
    <row r="3793" spans="33:36" ht="30" customHeight="1">
      <c r="AG3793" s="1264"/>
      <c r="AH3793" s="1264"/>
      <c r="AI3793" s="1264"/>
      <c r="AJ3793" s="1264"/>
    </row>
    <row r="3794" spans="33:36" ht="30" customHeight="1">
      <c r="AG3794" s="1264"/>
      <c r="AH3794" s="1264"/>
      <c r="AI3794" s="1264"/>
      <c r="AJ3794" s="1264"/>
    </row>
    <row r="3795" spans="33:36" ht="30" customHeight="1">
      <c r="AG3795" s="1264"/>
      <c r="AH3795" s="1264"/>
      <c r="AI3795" s="1264"/>
      <c r="AJ3795" s="1264"/>
    </row>
    <row r="3796" spans="33:36" ht="30" customHeight="1">
      <c r="AG3796" s="1264"/>
      <c r="AH3796" s="1264"/>
      <c r="AI3796" s="1264"/>
      <c r="AJ3796" s="1264"/>
    </row>
    <row r="3797" spans="33:36" ht="30" customHeight="1">
      <c r="AG3797" s="1264"/>
      <c r="AH3797" s="1264"/>
      <c r="AI3797" s="1264"/>
      <c r="AJ3797" s="1264"/>
    </row>
    <row r="3798" spans="33:36" ht="30" customHeight="1">
      <c r="AG3798" s="1264"/>
      <c r="AH3798" s="1264"/>
      <c r="AI3798" s="1264"/>
      <c r="AJ3798" s="1264"/>
    </row>
    <row r="3799" spans="33:36" ht="30" customHeight="1">
      <c r="AG3799" s="1264"/>
      <c r="AH3799" s="1264"/>
      <c r="AI3799" s="1264"/>
      <c r="AJ3799" s="1264"/>
    </row>
    <row r="3800" spans="33:36" ht="30" customHeight="1">
      <c r="AG3800" s="1264"/>
      <c r="AH3800" s="1264"/>
      <c r="AI3800" s="1264"/>
      <c r="AJ3800" s="1264"/>
    </row>
    <row r="3801" spans="33:36" ht="30" customHeight="1">
      <c r="AG3801" s="1264"/>
      <c r="AH3801" s="1264"/>
      <c r="AI3801" s="1264"/>
      <c r="AJ3801" s="1264"/>
    </row>
    <row r="3802" spans="33:36" ht="30" customHeight="1">
      <c r="AG3802" s="1264"/>
      <c r="AH3802" s="1264"/>
      <c r="AI3802" s="1264"/>
      <c r="AJ3802" s="1264"/>
    </row>
    <row r="3803" spans="33:36" ht="30" customHeight="1">
      <c r="AG3803" s="1264"/>
      <c r="AH3803" s="1264"/>
      <c r="AI3803" s="1264"/>
      <c r="AJ3803" s="1264"/>
    </row>
    <row r="3804" spans="33:36" ht="30" customHeight="1">
      <c r="AG3804" s="1264"/>
      <c r="AH3804" s="1264"/>
      <c r="AI3804" s="1264"/>
      <c r="AJ3804" s="1264"/>
    </row>
    <row r="3805" spans="33:36" ht="30" customHeight="1">
      <c r="AG3805" s="1264"/>
      <c r="AH3805" s="1264"/>
      <c r="AI3805" s="1264"/>
      <c r="AJ3805" s="1264"/>
    </row>
    <row r="3806" spans="33:36" ht="30" customHeight="1">
      <c r="AG3806" s="1264"/>
      <c r="AH3806" s="1264"/>
      <c r="AI3806" s="1264"/>
      <c r="AJ3806" s="1264"/>
    </row>
    <row r="3807" spans="33:36" ht="30" customHeight="1">
      <c r="AG3807" s="1264"/>
      <c r="AH3807" s="1264"/>
      <c r="AI3807" s="1264"/>
      <c r="AJ3807" s="1264"/>
    </row>
    <row r="3808" spans="33:36" ht="30" customHeight="1">
      <c r="AG3808" s="1264"/>
      <c r="AH3808" s="1264"/>
      <c r="AI3808" s="1264"/>
      <c r="AJ3808" s="1264"/>
    </row>
    <row r="3809" spans="33:36" ht="30" customHeight="1">
      <c r="AG3809" s="1264"/>
      <c r="AH3809" s="1264"/>
      <c r="AI3809" s="1264"/>
      <c r="AJ3809" s="1264"/>
    </row>
    <row r="3810" spans="33:36" ht="30" customHeight="1">
      <c r="AG3810" s="1264"/>
      <c r="AH3810" s="1264"/>
      <c r="AI3810" s="1264"/>
      <c r="AJ3810" s="1264"/>
    </row>
    <row r="3811" spans="33:36" ht="30" customHeight="1">
      <c r="AG3811" s="1264"/>
      <c r="AH3811" s="1264"/>
      <c r="AI3811" s="1264"/>
      <c r="AJ3811" s="1264"/>
    </row>
    <row r="3812" spans="33:36" ht="30" customHeight="1">
      <c r="AG3812" s="1264"/>
      <c r="AH3812" s="1264"/>
      <c r="AI3812" s="1264"/>
      <c r="AJ3812" s="1264"/>
    </row>
    <row r="3813" spans="33:36" ht="30" customHeight="1">
      <c r="AG3813" s="1264"/>
      <c r="AH3813" s="1264"/>
      <c r="AI3813" s="1264"/>
      <c r="AJ3813" s="1264"/>
    </row>
    <row r="3814" spans="33:36" ht="30" customHeight="1">
      <c r="AG3814" s="1264"/>
      <c r="AH3814" s="1264"/>
      <c r="AI3814" s="1264"/>
      <c r="AJ3814" s="1264"/>
    </row>
    <row r="3815" spans="33:36" ht="30" customHeight="1">
      <c r="AG3815" s="1264"/>
      <c r="AH3815" s="1264"/>
      <c r="AI3815" s="1264"/>
      <c r="AJ3815" s="1264"/>
    </row>
    <row r="3816" spans="33:36" ht="30" customHeight="1">
      <c r="AG3816" s="1264"/>
      <c r="AH3816" s="1264"/>
      <c r="AI3816" s="1264"/>
      <c r="AJ3816" s="1264"/>
    </row>
    <row r="3817" spans="33:36" ht="30" customHeight="1">
      <c r="AG3817" s="1264"/>
      <c r="AH3817" s="1264"/>
      <c r="AI3817" s="1264"/>
      <c r="AJ3817" s="1264"/>
    </row>
    <row r="3818" spans="33:36" ht="30" customHeight="1">
      <c r="AG3818" s="1264"/>
      <c r="AH3818" s="1264"/>
      <c r="AI3818" s="1264"/>
      <c r="AJ3818" s="1264"/>
    </row>
    <row r="3819" spans="33:36" ht="30" customHeight="1">
      <c r="AG3819" s="1264"/>
      <c r="AH3819" s="1264"/>
      <c r="AI3819" s="1264"/>
      <c r="AJ3819" s="1264"/>
    </row>
    <row r="3820" spans="33:36" ht="30" customHeight="1">
      <c r="AG3820" s="1264"/>
      <c r="AH3820" s="1264"/>
      <c r="AI3820" s="1264"/>
      <c r="AJ3820" s="1264"/>
    </row>
    <row r="3821" spans="33:36" ht="30" customHeight="1">
      <c r="AG3821" s="1264"/>
      <c r="AH3821" s="1264"/>
      <c r="AI3821" s="1264"/>
      <c r="AJ3821" s="1264"/>
    </row>
    <row r="3822" spans="33:36" ht="30" customHeight="1">
      <c r="AG3822" s="1264"/>
      <c r="AH3822" s="1264"/>
      <c r="AI3822" s="1264"/>
      <c r="AJ3822" s="1264"/>
    </row>
    <row r="3823" spans="33:36" ht="30" customHeight="1">
      <c r="AG3823" s="1264"/>
      <c r="AH3823" s="1264"/>
      <c r="AI3823" s="1264"/>
      <c r="AJ3823" s="1264"/>
    </row>
    <row r="3824" spans="33:36" ht="30" customHeight="1">
      <c r="AG3824" s="1264"/>
      <c r="AH3824" s="1264"/>
      <c r="AI3824" s="1264"/>
      <c r="AJ3824" s="1264"/>
    </row>
    <row r="3825" spans="33:36" ht="30" customHeight="1">
      <c r="AG3825" s="1264"/>
      <c r="AH3825" s="1264"/>
      <c r="AI3825" s="1264"/>
      <c r="AJ3825" s="1264"/>
    </row>
    <row r="3826" spans="33:36" ht="30" customHeight="1">
      <c r="AG3826" s="1264"/>
      <c r="AH3826" s="1264"/>
      <c r="AI3826" s="1264"/>
      <c r="AJ3826" s="1264"/>
    </row>
    <row r="3827" spans="33:36" ht="30" customHeight="1">
      <c r="AG3827" s="1264"/>
      <c r="AH3827" s="1264"/>
      <c r="AI3827" s="1264"/>
      <c r="AJ3827" s="1264"/>
    </row>
    <row r="3828" spans="33:36" ht="30" customHeight="1">
      <c r="AG3828" s="1264"/>
      <c r="AH3828" s="1264"/>
      <c r="AI3828" s="1264"/>
      <c r="AJ3828" s="1264"/>
    </row>
    <row r="3829" spans="33:36" ht="30" customHeight="1">
      <c r="AG3829" s="1264"/>
      <c r="AH3829" s="1264"/>
      <c r="AI3829" s="1264"/>
      <c r="AJ3829" s="1264"/>
    </row>
    <row r="3830" spans="33:36" ht="30" customHeight="1">
      <c r="AG3830" s="1264"/>
      <c r="AH3830" s="1264"/>
      <c r="AI3830" s="1264"/>
      <c r="AJ3830" s="1264"/>
    </row>
    <row r="3831" spans="33:36" ht="30" customHeight="1">
      <c r="AG3831" s="1264"/>
      <c r="AH3831" s="1264"/>
      <c r="AI3831" s="1264"/>
      <c r="AJ3831" s="1264"/>
    </row>
    <row r="3832" spans="33:36" ht="30" customHeight="1">
      <c r="AG3832" s="1264"/>
      <c r="AH3832" s="1264"/>
      <c r="AI3832" s="1264"/>
      <c r="AJ3832" s="1264"/>
    </row>
    <row r="3833" spans="33:36" ht="30" customHeight="1">
      <c r="AG3833" s="1264"/>
      <c r="AH3833" s="1264"/>
      <c r="AI3833" s="1264"/>
      <c r="AJ3833" s="1264"/>
    </row>
    <row r="3834" spans="33:36" ht="30" customHeight="1">
      <c r="AG3834" s="1264"/>
      <c r="AH3834" s="1264"/>
      <c r="AI3834" s="1264"/>
      <c r="AJ3834" s="1264"/>
    </row>
    <row r="3835" spans="33:36" ht="30" customHeight="1">
      <c r="AG3835" s="1264"/>
      <c r="AH3835" s="1264"/>
      <c r="AI3835" s="1264"/>
      <c r="AJ3835" s="1264"/>
    </row>
    <row r="3836" spans="33:36" ht="30" customHeight="1">
      <c r="AG3836" s="1264"/>
      <c r="AH3836" s="1264"/>
      <c r="AI3836" s="1264"/>
      <c r="AJ3836" s="1264"/>
    </row>
    <row r="3837" spans="33:36" ht="30" customHeight="1">
      <c r="AG3837" s="1264"/>
      <c r="AH3837" s="1264"/>
      <c r="AI3837" s="1264"/>
      <c r="AJ3837" s="1264"/>
    </row>
    <row r="3838" spans="33:36" ht="30" customHeight="1">
      <c r="AG3838" s="1264"/>
      <c r="AH3838" s="1264"/>
      <c r="AI3838" s="1264"/>
      <c r="AJ3838" s="1264"/>
    </row>
    <row r="3839" spans="33:36" ht="30" customHeight="1">
      <c r="AG3839" s="1264"/>
      <c r="AH3839" s="1264"/>
      <c r="AI3839" s="1264"/>
      <c r="AJ3839" s="1264"/>
    </row>
    <row r="3840" spans="33:36" ht="30" customHeight="1">
      <c r="AG3840" s="1264"/>
      <c r="AH3840" s="1264"/>
      <c r="AI3840" s="1264"/>
      <c r="AJ3840" s="1264"/>
    </row>
    <row r="3841" spans="33:36" ht="30" customHeight="1">
      <c r="AG3841" s="1264"/>
      <c r="AH3841" s="1264"/>
      <c r="AI3841" s="1264"/>
      <c r="AJ3841" s="1264"/>
    </row>
    <row r="3842" spans="33:36" ht="30" customHeight="1">
      <c r="AG3842" s="1264"/>
      <c r="AH3842" s="1264"/>
      <c r="AI3842" s="1264"/>
      <c r="AJ3842" s="1264"/>
    </row>
    <row r="3843" spans="33:36" ht="30" customHeight="1">
      <c r="AG3843" s="1264"/>
      <c r="AH3843" s="1264"/>
      <c r="AI3843" s="1264"/>
      <c r="AJ3843" s="1264"/>
    </row>
    <row r="3844" spans="33:36" ht="30" customHeight="1">
      <c r="AG3844" s="1264"/>
      <c r="AH3844" s="1264"/>
      <c r="AI3844" s="1264"/>
      <c r="AJ3844" s="1264"/>
    </row>
    <row r="3845" spans="33:36" ht="30" customHeight="1">
      <c r="AG3845" s="1264"/>
      <c r="AH3845" s="1264"/>
      <c r="AI3845" s="1264"/>
      <c r="AJ3845" s="1264"/>
    </row>
    <row r="3846" spans="33:36" ht="30" customHeight="1">
      <c r="AG3846" s="1264"/>
      <c r="AH3846" s="1264"/>
      <c r="AI3846" s="1264"/>
      <c r="AJ3846" s="1264"/>
    </row>
    <row r="3847" spans="33:36" ht="30" customHeight="1">
      <c r="AG3847" s="1264"/>
      <c r="AH3847" s="1264"/>
      <c r="AI3847" s="1264"/>
      <c r="AJ3847" s="1264"/>
    </row>
    <row r="3848" spans="33:36" ht="30" customHeight="1">
      <c r="AG3848" s="1264"/>
      <c r="AH3848" s="1264"/>
      <c r="AI3848" s="1264"/>
      <c r="AJ3848" s="1264"/>
    </row>
    <row r="3849" spans="33:36" ht="30" customHeight="1">
      <c r="AG3849" s="1264"/>
      <c r="AH3849" s="1264"/>
      <c r="AI3849" s="1264"/>
      <c r="AJ3849" s="1264"/>
    </row>
    <row r="3850" spans="33:36" ht="30" customHeight="1">
      <c r="AG3850" s="1264"/>
      <c r="AH3850" s="1264"/>
      <c r="AI3850" s="1264"/>
      <c r="AJ3850" s="1264"/>
    </row>
    <row r="3851" spans="33:36" ht="30" customHeight="1">
      <c r="AG3851" s="1264"/>
      <c r="AH3851" s="1264"/>
      <c r="AI3851" s="1264"/>
      <c r="AJ3851" s="1264"/>
    </row>
    <row r="3852" spans="33:36" ht="30" customHeight="1">
      <c r="AG3852" s="1264"/>
      <c r="AH3852" s="1264"/>
      <c r="AI3852" s="1264"/>
      <c r="AJ3852" s="1264"/>
    </row>
    <row r="3853" spans="33:36" ht="30" customHeight="1">
      <c r="AG3853" s="1264"/>
      <c r="AH3853" s="1264"/>
      <c r="AI3853" s="1264"/>
      <c r="AJ3853" s="1264"/>
    </row>
    <row r="3854" spans="33:36" ht="30" customHeight="1">
      <c r="AG3854" s="1264"/>
      <c r="AH3854" s="1264"/>
      <c r="AI3854" s="1264"/>
      <c r="AJ3854" s="1264"/>
    </row>
    <row r="3855" spans="33:36" ht="30" customHeight="1">
      <c r="AG3855" s="1264"/>
      <c r="AH3855" s="1264"/>
      <c r="AI3855" s="1264"/>
      <c r="AJ3855" s="1264"/>
    </row>
    <row r="3856" spans="33:36" ht="30" customHeight="1">
      <c r="AG3856" s="1264"/>
      <c r="AH3856" s="1264"/>
      <c r="AI3856" s="1264"/>
      <c r="AJ3856" s="1264"/>
    </row>
    <row r="3857" spans="33:36" ht="30" customHeight="1">
      <c r="AG3857" s="1264"/>
      <c r="AH3857" s="1264"/>
      <c r="AI3857" s="1264"/>
      <c r="AJ3857" s="1264"/>
    </row>
    <row r="3858" spans="33:36" ht="30" customHeight="1">
      <c r="AG3858" s="1264"/>
      <c r="AH3858" s="1264"/>
      <c r="AI3858" s="1264"/>
      <c r="AJ3858" s="1264"/>
    </row>
    <row r="3859" spans="33:36" ht="30" customHeight="1">
      <c r="AG3859" s="1264"/>
      <c r="AH3859" s="1264"/>
      <c r="AI3859" s="1264"/>
      <c r="AJ3859" s="1264"/>
    </row>
    <row r="3860" spans="33:36" ht="30" customHeight="1">
      <c r="AG3860" s="1264"/>
      <c r="AH3860" s="1264"/>
      <c r="AI3860" s="1264"/>
      <c r="AJ3860" s="1264"/>
    </row>
    <row r="3861" spans="33:36" ht="30" customHeight="1">
      <c r="AG3861" s="1264"/>
      <c r="AH3861" s="1264"/>
      <c r="AI3861" s="1264"/>
      <c r="AJ3861" s="1264"/>
    </row>
    <row r="3862" spans="33:36" ht="30" customHeight="1">
      <c r="AG3862" s="1264"/>
      <c r="AH3862" s="1264"/>
      <c r="AI3862" s="1264"/>
      <c r="AJ3862" s="1264"/>
    </row>
    <row r="3863" spans="33:36" ht="30" customHeight="1">
      <c r="AG3863" s="1264"/>
      <c r="AH3863" s="1264"/>
      <c r="AI3863" s="1264"/>
      <c r="AJ3863" s="1264"/>
    </row>
    <row r="3864" spans="33:36" ht="30" customHeight="1">
      <c r="AG3864" s="1264"/>
      <c r="AH3864" s="1264"/>
      <c r="AI3864" s="1264"/>
      <c r="AJ3864" s="1264"/>
    </row>
    <row r="3865" spans="33:36" ht="30" customHeight="1">
      <c r="AG3865" s="1264"/>
      <c r="AH3865" s="1264"/>
      <c r="AI3865" s="1264"/>
      <c r="AJ3865" s="1264"/>
    </row>
    <row r="3866" spans="33:36" ht="30" customHeight="1">
      <c r="AG3866" s="1264"/>
      <c r="AH3866" s="1264"/>
      <c r="AI3866" s="1264"/>
      <c r="AJ3866" s="1264"/>
    </row>
    <row r="3867" spans="33:36" ht="30" customHeight="1">
      <c r="AG3867" s="1264"/>
      <c r="AH3867" s="1264"/>
      <c r="AI3867" s="1264"/>
      <c r="AJ3867" s="1264"/>
    </row>
    <row r="3868" spans="33:36" ht="30" customHeight="1">
      <c r="AG3868" s="1264"/>
      <c r="AH3868" s="1264"/>
      <c r="AI3868" s="1264"/>
      <c r="AJ3868" s="1264"/>
    </row>
    <row r="3869" spans="33:36" ht="30" customHeight="1">
      <c r="AG3869" s="1264"/>
      <c r="AH3869" s="1264"/>
      <c r="AI3869" s="1264"/>
      <c r="AJ3869" s="1264"/>
    </row>
    <row r="3870" spans="33:36" ht="30" customHeight="1">
      <c r="AG3870" s="1264"/>
      <c r="AH3870" s="1264"/>
      <c r="AI3870" s="1264"/>
      <c r="AJ3870" s="1264"/>
    </row>
    <row r="3871" spans="33:36" ht="30" customHeight="1">
      <c r="AG3871" s="1264"/>
      <c r="AH3871" s="1264"/>
      <c r="AI3871" s="1264"/>
      <c r="AJ3871" s="1264"/>
    </row>
    <row r="3872" spans="33:36" ht="30" customHeight="1">
      <c r="AG3872" s="1264"/>
      <c r="AH3872" s="1264"/>
      <c r="AI3872" s="1264"/>
      <c r="AJ3872" s="1264"/>
    </row>
    <row r="3873" spans="33:36" ht="30" customHeight="1">
      <c r="AG3873" s="1264"/>
      <c r="AH3873" s="1264"/>
      <c r="AI3873" s="1264"/>
      <c r="AJ3873" s="1264"/>
    </row>
    <row r="3874" spans="33:36" ht="30" customHeight="1">
      <c r="AG3874" s="1264"/>
      <c r="AH3874" s="1264"/>
      <c r="AI3874" s="1264"/>
      <c r="AJ3874" s="1264"/>
    </row>
    <row r="3875" spans="33:36" ht="30" customHeight="1">
      <c r="AG3875" s="1264"/>
      <c r="AH3875" s="1264"/>
      <c r="AI3875" s="1264"/>
      <c r="AJ3875" s="1264"/>
    </row>
    <row r="3876" spans="33:36" ht="30" customHeight="1">
      <c r="AG3876" s="1264"/>
      <c r="AH3876" s="1264"/>
      <c r="AI3876" s="1264"/>
      <c r="AJ3876" s="1264"/>
    </row>
    <row r="3877" spans="33:36" ht="30" customHeight="1">
      <c r="AG3877" s="1264"/>
      <c r="AH3877" s="1264"/>
      <c r="AI3877" s="1264"/>
      <c r="AJ3877" s="1264"/>
    </row>
    <row r="3878" spans="33:36" ht="30" customHeight="1">
      <c r="AG3878" s="1264"/>
      <c r="AH3878" s="1264"/>
      <c r="AI3878" s="1264"/>
      <c r="AJ3878" s="1264"/>
    </row>
    <row r="3879" spans="33:36" ht="30" customHeight="1">
      <c r="AG3879" s="1264"/>
      <c r="AH3879" s="1264"/>
      <c r="AI3879" s="1264"/>
      <c r="AJ3879" s="1264"/>
    </row>
    <row r="3880" spans="33:36" ht="30" customHeight="1">
      <c r="AG3880" s="1264"/>
      <c r="AH3880" s="1264"/>
      <c r="AI3880" s="1264"/>
      <c r="AJ3880" s="1264"/>
    </row>
    <row r="3881" spans="33:36" ht="30" customHeight="1">
      <c r="AG3881" s="1264"/>
      <c r="AH3881" s="1264"/>
      <c r="AI3881" s="1264"/>
      <c r="AJ3881" s="1264"/>
    </row>
    <row r="3882" spans="33:36" ht="30" customHeight="1">
      <c r="AG3882" s="1264"/>
      <c r="AH3882" s="1264"/>
      <c r="AI3882" s="1264"/>
      <c r="AJ3882" s="1264"/>
    </row>
    <row r="3883" spans="33:36" ht="30" customHeight="1">
      <c r="AG3883" s="1264"/>
      <c r="AH3883" s="1264"/>
      <c r="AI3883" s="1264"/>
      <c r="AJ3883" s="1264"/>
    </row>
    <row r="3884" spans="33:36" ht="30" customHeight="1">
      <c r="AG3884" s="1264"/>
      <c r="AH3884" s="1264"/>
      <c r="AI3884" s="1264"/>
      <c r="AJ3884" s="1264"/>
    </row>
    <row r="3885" spans="33:36" ht="30" customHeight="1">
      <c r="AG3885" s="1264"/>
      <c r="AH3885" s="1264"/>
      <c r="AI3885" s="1264"/>
      <c r="AJ3885" s="1264"/>
    </row>
    <row r="3886" spans="33:36" ht="30" customHeight="1">
      <c r="AG3886" s="1264"/>
      <c r="AH3886" s="1264"/>
      <c r="AI3886" s="1264"/>
      <c r="AJ3886" s="1264"/>
    </row>
    <row r="3887" spans="33:36" ht="30" customHeight="1">
      <c r="AG3887" s="1264"/>
      <c r="AH3887" s="1264"/>
      <c r="AI3887" s="1264"/>
      <c r="AJ3887" s="1264"/>
    </row>
    <row r="3888" spans="33:36" ht="30" customHeight="1">
      <c r="AG3888" s="1264"/>
      <c r="AH3888" s="1264"/>
      <c r="AI3888" s="1264"/>
      <c r="AJ3888" s="1264"/>
    </row>
    <row r="3889" spans="33:36" ht="30" customHeight="1">
      <c r="AG3889" s="1264"/>
      <c r="AH3889" s="1264"/>
      <c r="AI3889" s="1264"/>
      <c r="AJ3889" s="1264"/>
    </row>
    <row r="3890" spans="33:36" ht="30" customHeight="1">
      <c r="AG3890" s="1264"/>
      <c r="AH3890" s="1264"/>
      <c r="AI3890" s="1264"/>
      <c r="AJ3890" s="1264"/>
    </row>
    <row r="3891" spans="33:36" ht="30" customHeight="1">
      <c r="AG3891" s="1264"/>
      <c r="AH3891" s="1264"/>
      <c r="AI3891" s="1264"/>
      <c r="AJ3891" s="1264"/>
    </row>
    <row r="3892" spans="33:36" ht="30" customHeight="1">
      <c r="AG3892" s="1264"/>
      <c r="AH3892" s="1264"/>
      <c r="AI3892" s="1264"/>
      <c r="AJ3892" s="1264"/>
    </row>
    <row r="3893" spans="33:36" ht="30" customHeight="1">
      <c r="AG3893" s="1264"/>
      <c r="AH3893" s="1264"/>
      <c r="AI3893" s="1264"/>
      <c r="AJ3893" s="1264"/>
    </row>
    <row r="3894" spans="33:36" ht="30" customHeight="1">
      <c r="AG3894" s="1264"/>
      <c r="AH3894" s="1264"/>
      <c r="AI3894" s="1264"/>
      <c r="AJ3894" s="1264"/>
    </row>
    <row r="3895" spans="33:36" ht="30" customHeight="1">
      <c r="AG3895" s="1264"/>
      <c r="AH3895" s="1264"/>
      <c r="AI3895" s="1264"/>
      <c r="AJ3895" s="1264"/>
    </row>
    <row r="3896" spans="33:36" ht="30" customHeight="1">
      <c r="AG3896" s="1264"/>
      <c r="AH3896" s="1264"/>
      <c r="AI3896" s="1264"/>
      <c r="AJ3896" s="1264"/>
    </row>
    <row r="3897" spans="33:36" ht="30" customHeight="1">
      <c r="AG3897" s="1264"/>
      <c r="AH3897" s="1264"/>
      <c r="AI3897" s="1264"/>
      <c r="AJ3897" s="1264"/>
    </row>
    <row r="3898" spans="33:36" ht="30" customHeight="1">
      <c r="AG3898" s="1264"/>
      <c r="AH3898" s="1264"/>
      <c r="AI3898" s="1264"/>
      <c r="AJ3898" s="1264"/>
    </row>
    <row r="3899" spans="33:36" ht="30" customHeight="1">
      <c r="AG3899" s="1264"/>
      <c r="AH3899" s="1264"/>
      <c r="AI3899" s="1264"/>
      <c r="AJ3899" s="1264"/>
    </row>
    <row r="3900" spans="33:36" ht="30" customHeight="1">
      <c r="AG3900" s="1264"/>
      <c r="AH3900" s="1264"/>
      <c r="AI3900" s="1264"/>
      <c r="AJ3900" s="1264"/>
    </row>
    <row r="3901" spans="33:36" ht="30" customHeight="1">
      <c r="AG3901" s="1264"/>
      <c r="AH3901" s="1264"/>
      <c r="AI3901" s="1264"/>
      <c r="AJ3901" s="1264"/>
    </row>
    <row r="3902" spans="33:36" ht="30" customHeight="1">
      <c r="AG3902" s="1264"/>
      <c r="AH3902" s="1264"/>
      <c r="AI3902" s="1264"/>
      <c r="AJ3902" s="1264"/>
    </row>
    <row r="3903" spans="33:36" ht="30" customHeight="1">
      <c r="AG3903" s="1264"/>
      <c r="AH3903" s="1264"/>
      <c r="AI3903" s="1264"/>
      <c r="AJ3903" s="1264"/>
    </row>
    <row r="3904" spans="33:36" ht="30" customHeight="1">
      <c r="AG3904" s="1264"/>
      <c r="AH3904" s="1264"/>
      <c r="AI3904" s="1264"/>
      <c r="AJ3904" s="1264"/>
    </row>
    <row r="3905" spans="33:36" ht="30" customHeight="1">
      <c r="AG3905" s="1264"/>
      <c r="AH3905" s="1264"/>
      <c r="AI3905" s="1264"/>
      <c r="AJ3905" s="1264"/>
    </row>
    <row r="3906" spans="33:36" ht="30" customHeight="1">
      <c r="AG3906" s="1264"/>
      <c r="AH3906" s="1264"/>
      <c r="AI3906" s="1264"/>
      <c r="AJ3906" s="1264"/>
    </row>
    <row r="3907" spans="33:36" ht="30" customHeight="1">
      <c r="AG3907" s="1264"/>
      <c r="AH3907" s="1264"/>
      <c r="AI3907" s="1264"/>
      <c r="AJ3907" s="1264"/>
    </row>
    <row r="3908" spans="33:36" ht="30" customHeight="1">
      <c r="AG3908" s="1264"/>
      <c r="AH3908" s="1264"/>
      <c r="AI3908" s="1264"/>
      <c r="AJ3908" s="1264"/>
    </row>
    <row r="3909" spans="33:36" ht="30" customHeight="1">
      <c r="AG3909" s="1264"/>
      <c r="AH3909" s="1264"/>
      <c r="AI3909" s="1264"/>
      <c r="AJ3909" s="1264"/>
    </row>
    <row r="3910" spans="33:36" ht="30" customHeight="1">
      <c r="AG3910" s="1264"/>
      <c r="AH3910" s="1264"/>
      <c r="AI3910" s="1264"/>
      <c r="AJ3910" s="1264"/>
    </row>
    <row r="3911" spans="33:36" ht="30" customHeight="1">
      <c r="AG3911" s="1264"/>
      <c r="AH3911" s="1264"/>
      <c r="AI3911" s="1264"/>
      <c r="AJ3911" s="1264"/>
    </row>
    <row r="3912" spans="33:36" ht="30" customHeight="1">
      <c r="AG3912" s="1264"/>
      <c r="AH3912" s="1264"/>
      <c r="AI3912" s="1264"/>
      <c r="AJ3912" s="1264"/>
    </row>
    <row r="3913" spans="33:36" ht="30" customHeight="1">
      <c r="AG3913" s="1264"/>
      <c r="AH3913" s="1264"/>
      <c r="AI3913" s="1264"/>
      <c r="AJ3913" s="1264"/>
    </row>
    <row r="3914" spans="33:36" ht="30" customHeight="1">
      <c r="AG3914" s="1264"/>
      <c r="AH3914" s="1264"/>
      <c r="AI3914" s="1264"/>
      <c r="AJ3914" s="1264"/>
    </row>
    <row r="3915" spans="33:36" ht="30" customHeight="1">
      <c r="AG3915" s="1264"/>
      <c r="AH3915" s="1264"/>
      <c r="AI3915" s="1264"/>
      <c r="AJ3915" s="1264"/>
    </row>
    <row r="3916" spans="33:36" ht="30" customHeight="1">
      <c r="AG3916" s="1264"/>
      <c r="AH3916" s="1264"/>
      <c r="AI3916" s="1264"/>
      <c r="AJ3916" s="1264"/>
    </row>
    <row r="3917" spans="33:36" ht="30" customHeight="1">
      <c r="AG3917" s="1264"/>
      <c r="AH3917" s="1264"/>
      <c r="AI3917" s="1264"/>
      <c r="AJ3917" s="1264"/>
    </row>
    <row r="3918" spans="33:36" ht="30" customHeight="1">
      <c r="AG3918" s="1264"/>
      <c r="AH3918" s="1264"/>
      <c r="AI3918" s="1264"/>
      <c r="AJ3918" s="1264"/>
    </row>
    <row r="3919" spans="33:36" ht="30" customHeight="1">
      <c r="AG3919" s="1264"/>
      <c r="AH3919" s="1264"/>
      <c r="AI3919" s="1264"/>
      <c r="AJ3919" s="1264"/>
    </row>
    <row r="3920" spans="33:36" ht="30" customHeight="1">
      <c r="AG3920" s="1264"/>
      <c r="AH3920" s="1264"/>
      <c r="AI3920" s="1264"/>
      <c r="AJ3920" s="1264"/>
    </row>
    <row r="3921" spans="33:36" ht="30" customHeight="1">
      <c r="AG3921" s="1264"/>
      <c r="AH3921" s="1264"/>
      <c r="AI3921" s="1264"/>
      <c r="AJ3921" s="1264"/>
    </row>
    <row r="3922" spans="33:36" ht="30" customHeight="1">
      <c r="AG3922" s="1264"/>
      <c r="AH3922" s="1264"/>
      <c r="AI3922" s="1264"/>
      <c r="AJ3922" s="1264"/>
    </row>
    <row r="3923" spans="33:36" ht="30" customHeight="1">
      <c r="AG3923" s="1264"/>
      <c r="AH3923" s="1264"/>
      <c r="AI3923" s="1264"/>
      <c r="AJ3923" s="1264"/>
    </row>
    <row r="3924" spans="33:36" ht="30" customHeight="1">
      <c r="AG3924" s="1264"/>
      <c r="AH3924" s="1264"/>
      <c r="AI3924" s="1264"/>
      <c r="AJ3924" s="1264"/>
    </row>
    <row r="3925" spans="33:36" ht="30" customHeight="1">
      <c r="AG3925" s="1264"/>
      <c r="AH3925" s="1264"/>
      <c r="AI3925" s="1264"/>
      <c r="AJ3925" s="1264"/>
    </row>
    <row r="3926" spans="33:36" ht="30" customHeight="1">
      <c r="AG3926" s="1264"/>
      <c r="AH3926" s="1264"/>
      <c r="AI3926" s="1264"/>
      <c r="AJ3926" s="1264"/>
    </row>
    <row r="3927" spans="33:36" ht="30" customHeight="1">
      <c r="AG3927" s="1264"/>
      <c r="AH3927" s="1264"/>
      <c r="AI3927" s="1264"/>
      <c r="AJ3927" s="1264"/>
    </row>
    <row r="3928" spans="33:36" ht="30" customHeight="1">
      <c r="AG3928" s="1264"/>
      <c r="AH3928" s="1264"/>
      <c r="AI3928" s="1264"/>
      <c r="AJ3928" s="1264"/>
    </row>
    <row r="3929" spans="33:36" ht="30" customHeight="1">
      <c r="AG3929" s="1264"/>
      <c r="AH3929" s="1264"/>
      <c r="AI3929" s="1264"/>
      <c r="AJ3929" s="1264"/>
    </row>
    <row r="3930" spans="33:36" ht="30" customHeight="1">
      <c r="AG3930" s="1264"/>
      <c r="AH3930" s="1264"/>
      <c r="AI3930" s="1264"/>
      <c r="AJ3930" s="1264"/>
    </row>
    <row r="3931" spans="33:36" ht="30" customHeight="1">
      <c r="AG3931" s="1264"/>
      <c r="AH3931" s="1264"/>
      <c r="AI3931" s="1264"/>
      <c r="AJ3931" s="1264"/>
    </row>
    <row r="3932" spans="33:36" ht="30" customHeight="1">
      <c r="AG3932" s="1264"/>
      <c r="AH3932" s="1264"/>
      <c r="AI3932" s="1264"/>
      <c r="AJ3932" s="1264"/>
    </row>
    <row r="3933" spans="33:36" ht="30" customHeight="1">
      <c r="AG3933" s="1264"/>
      <c r="AH3933" s="1264"/>
      <c r="AI3933" s="1264"/>
      <c r="AJ3933" s="1264"/>
    </row>
    <row r="3934" spans="33:36" ht="30" customHeight="1">
      <c r="AG3934" s="1264"/>
      <c r="AH3934" s="1264"/>
      <c r="AI3934" s="1264"/>
      <c r="AJ3934" s="1264"/>
    </row>
    <row r="3935" spans="33:36" ht="30" customHeight="1">
      <c r="AG3935" s="1264"/>
      <c r="AH3935" s="1264"/>
      <c r="AI3935" s="1264"/>
      <c r="AJ3935" s="1264"/>
    </row>
    <row r="3936" spans="33:36" ht="30" customHeight="1">
      <c r="AG3936" s="1264"/>
      <c r="AH3936" s="1264"/>
      <c r="AI3936" s="1264"/>
      <c r="AJ3936" s="1264"/>
    </row>
    <row r="3937" spans="33:36" ht="30" customHeight="1">
      <c r="AG3937" s="1264"/>
      <c r="AH3937" s="1264"/>
      <c r="AI3937" s="1264"/>
      <c r="AJ3937" s="1264"/>
    </row>
    <row r="3938" spans="33:36" ht="30" customHeight="1">
      <c r="AG3938" s="1264"/>
      <c r="AH3938" s="1264"/>
      <c r="AI3938" s="1264"/>
      <c r="AJ3938" s="1264"/>
    </row>
    <row r="3939" spans="33:36" ht="30" customHeight="1">
      <c r="AG3939" s="1264"/>
      <c r="AH3939" s="1264"/>
      <c r="AI3939" s="1264"/>
      <c r="AJ3939" s="1264"/>
    </row>
    <row r="3940" spans="33:36" ht="30" customHeight="1">
      <c r="AG3940" s="1264"/>
      <c r="AH3940" s="1264"/>
      <c r="AI3940" s="1264"/>
      <c r="AJ3940" s="1264"/>
    </row>
    <row r="3941" spans="33:36" ht="30" customHeight="1">
      <c r="AG3941" s="1264"/>
      <c r="AH3941" s="1264"/>
      <c r="AI3941" s="1264"/>
      <c r="AJ3941" s="1264"/>
    </row>
    <row r="3942" spans="33:36" ht="30" customHeight="1">
      <c r="AG3942" s="1264"/>
      <c r="AH3942" s="1264"/>
      <c r="AI3942" s="1264"/>
      <c r="AJ3942" s="1264"/>
    </row>
    <row r="3943" spans="33:36" ht="30" customHeight="1">
      <c r="AG3943" s="1264"/>
      <c r="AH3943" s="1264"/>
      <c r="AI3943" s="1264"/>
      <c r="AJ3943" s="1264"/>
    </row>
    <row r="3944" spans="33:36" ht="30" customHeight="1">
      <c r="AG3944" s="1264"/>
      <c r="AH3944" s="1264"/>
      <c r="AI3944" s="1264"/>
      <c r="AJ3944" s="1264"/>
    </row>
    <row r="3945" spans="33:36" ht="30" customHeight="1">
      <c r="AG3945" s="1264"/>
      <c r="AH3945" s="1264"/>
      <c r="AI3945" s="1264"/>
      <c r="AJ3945" s="1264"/>
    </row>
    <row r="3946" spans="33:36" ht="30" customHeight="1">
      <c r="AG3946" s="1264"/>
      <c r="AH3946" s="1264"/>
      <c r="AI3946" s="1264"/>
      <c r="AJ3946" s="1264"/>
    </row>
    <row r="3947" spans="33:36" ht="30" customHeight="1">
      <c r="AG3947" s="1264"/>
      <c r="AH3947" s="1264"/>
      <c r="AI3947" s="1264"/>
      <c r="AJ3947" s="1264"/>
    </row>
    <row r="3948" spans="33:36" ht="30" customHeight="1">
      <c r="AG3948" s="1264"/>
      <c r="AH3948" s="1264"/>
      <c r="AI3948" s="1264"/>
      <c r="AJ3948" s="1264"/>
    </row>
    <row r="3949" spans="33:36" ht="30" customHeight="1">
      <c r="AG3949" s="1264"/>
      <c r="AH3949" s="1264"/>
      <c r="AI3949" s="1264"/>
      <c r="AJ3949" s="1264"/>
    </row>
    <row r="3950" spans="33:36" ht="30" customHeight="1">
      <c r="AG3950" s="1264"/>
      <c r="AH3950" s="1264"/>
      <c r="AI3950" s="1264"/>
      <c r="AJ3950" s="1264"/>
    </row>
    <row r="3951" spans="33:36" ht="30" customHeight="1">
      <c r="AG3951" s="1264"/>
      <c r="AH3951" s="1264"/>
      <c r="AI3951" s="1264"/>
      <c r="AJ3951" s="1264"/>
    </row>
    <row r="3952" spans="33:36" ht="30" customHeight="1">
      <c r="AG3952" s="1264"/>
      <c r="AH3952" s="1264"/>
      <c r="AI3952" s="1264"/>
      <c r="AJ3952" s="1264"/>
    </row>
    <row r="3953" spans="33:36" ht="30" customHeight="1">
      <c r="AG3953" s="1264"/>
      <c r="AH3953" s="1264"/>
      <c r="AI3953" s="1264"/>
      <c r="AJ3953" s="1264"/>
    </row>
    <row r="3954" spans="33:36" ht="30" customHeight="1">
      <c r="AG3954" s="1264"/>
      <c r="AH3954" s="1264"/>
      <c r="AI3954" s="1264"/>
      <c r="AJ3954" s="1264"/>
    </row>
    <row r="3955" spans="33:36" ht="30" customHeight="1">
      <c r="AG3955" s="1264"/>
      <c r="AH3955" s="1264"/>
      <c r="AI3955" s="1264"/>
      <c r="AJ3955" s="1264"/>
    </row>
    <row r="3956" spans="33:36" ht="30" customHeight="1">
      <c r="AG3956" s="1264"/>
      <c r="AH3956" s="1264"/>
      <c r="AI3956" s="1264"/>
      <c r="AJ3956" s="1264"/>
    </row>
    <row r="3957" spans="33:36" ht="30" customHeight="1">
      <c r="AG3957" s="1264"/>
      <c r="AH3957" s="1264"/>
      <c r="AI3957" s="1264"/>
      <c r="AJ3957" s="1264"/>
    </row>
    <row r="3958" spans="33:36" ht="30" customHeight="1">
      <c r="AG3958" s="1264"/>
      <c r="AH3958" s="1264"/>
      <c r="AI3958" s="1264"/>
      <c r="AJ3958" s="1264"/>
    </row>
    <row r="3959" spans="33:36" ht="30" customHeight="1">
      <c r="AG3959" s="1264"/>
      <c r="AH3959" s="1264"/>
      <c r="AI3959" s="1264"/>
      <c r="AJ3959" s="1264"/>
    </row>
    <row r="3960" spans="33:36" ht="30" customHeight="1">
      <c r="AG3960" s="1264"/>
      <c r="AH3960" s="1264"/>
      <c r="AI3960" s="1264"/>
      <c r="AJ3960" s="1264"/>
    </row>
    <row r="3961" spans="33:36" ht="30" customHeight="1">
      <c r="AG3961" s="1264"/>
      <c r="AH3961" s="1264"/>
      <c r="AI3961" s="1264"/>
      <c r="AJ3961" s="1264"/>
    </row>
    <row r="3962" spans="33:36" ht="30" customHeight="1">
      <c r="AG3962" s="1264"/>
      <c r="AH3962" s="1264"/>
      <c r="AI3962" s="1264"/>
      <c r="AJ3962" s="1264"/>
    </row>
    <row r="3963" spans="33:36" ht="30" customHeight="1">
      <c r="AG3963" s="1264"/>
      <c r="AH3963" s="1264"/>
      <c r="AI3963" s="1264"/>
      <c r="AJ3963" s="1264"/>
    </row>
    <row r="3964" spans="33:36" ht="30" customHeight="1">
      <c r="AG3964" s="1264"/>
      <c r="AH3964" s="1264"/>
      <c r="AI3964" s="1264"/>
      <c r="AJ3964" s="1264"/>
    </row>
    <row r="3965" spans="33:36" ht="30" customHeight="1">
      <c r="AG3965" s="1264"/>
      <c r="AH3965" s="1264"/>
      <c r="AI3965" s="1264"/>
      <c r="AJ3965" s="1264"/>
    </row>
    <row r="3966" spans="33:36" ht="30" customHeight="1">
      <c r="AG3966" s="1264"/>
      <c r="AH3966" s="1264"/>
      <c r="AI3966" s="1264"/>
      <c r="AJ3966" s="1264"/>
    </row>
    <row r="3967" spans="33:36" ht="30" customHeight="1">
      <c r="AG3967" s="1264"/>
      <c r="AH3967" s="1264"/>
      <c r="AI3967" s="1264"/>
      <c r="AJ3967" s="1264"/>
    </row>
    <row r="3968" spans="33:36" ht="30" customHeight="1">
      <c r="AG3968" s="1264"/>
      <c r="AH3968" s="1264"/>
      <c r="AI3968" s="1264"/>
      <c r="AJ3968" s="1264"/>
    </row>
    <row r="3969" spans="33:36" ht="30" customHeight="1">
      <c r="AG3969" s="1264"/>
      <c r="AH3969" s="1264"/>
      <c r="AI3969" s="1264"/>
      <c r="AJ3969" s="1264"/>
    </row>
    <row r="3970" spans="33:36" ht="30" customHeight="1">
      <c r="AG3970" s="1264"/>
      <c r="AH3970" s="1264"/>
      <c r="AI3970" s="1264"/>
      <c r="AJ3970" s="1264"/>
    </row>
    <row r="3971" spans="33:36" ht="30" customHeight="1">
      <c r="AG3971" s="1264"/>
      <c r="AH3971" s="1264"/>
      <c r="AI3971" s="1264"/>
      <c r="AJ3971" s="1264"/>
    </row>
    <row r="3972" spans="33:36" ht="30" customHeight="1">
      <c r="AG3972" s="1264"/>
      <c r="AH3972" s="1264"/>
      <c r="AI3972" s="1264"/>
      <c r="AJ3972" s="1264"/>
    </row>
    <row r="3973" spans="33:36" ht="30" customHeight="1">
      <c r="AG3973" s="1264"/>
      <c r="AH3973" s="1264"/>
      <c r="AI3973" s="1264"/>
      <c r="AJ3973" s="1264"/>
    </row>
    <row r="3974" spans="33:36" ht="30" customHeight="1">
      <c r="AG3974" s="1264"/>
      <c r="AH3974" s="1264"/>
      <c r="AI3974" s="1264"/>
      <c r="AJ3974" s="1264"/>
    </row>
    <row r="3975" spans="33:36" ht="30" customHeight="1">
      <c r="AG3975" s="1264"/>
      <c r="AH3975" s="1264"/>
      <c r="AI3975" s="1264"/>
      <c r="AJ3975" s="1264"/>
    </row>
    <row r="3976" spans="33:36" ht="30" customHeight="1">
      <c r="AG3976" s="1264"/>
      <c r="AH3976" s="1264"/>
      <c r="AI3976" s="1264"/>
      <c r="AJ3976" s="1264"/>
    </row>
    <row r="3977" spans="33:36" ht="30" customHeight="1">
      <c r="AG3977" s="1264"/>
      <c r="AH3977" s="1264"/>
      <c r="AI3977" s="1264"/>
      <c r="AJ3977" s="1264"/>
    </row>
    <row r="3978" spans="33:36" ht="30" customHeight="1">
      <c r="AG3978" s="1264"/>
      <c r="AH3978" s="1264"/>
      <c r="AI3978" s="1264"/>
      <c r="AJ3978" s="1264"/>
    </row>
    <row r="3979" spans="33:36" ht="30" customHeight="1">
      <c r="AG3979" s="1264"/>
      <c r="AH3979" s="1264"/>
      <c r="AI3979" s="1264"/>
      <c r="AJ3979" s="1264"/>
    </row>
    <row r="3980" spans="33:36" ht="30" customHeight="1">
      <c r="AG3980" s="1264"/>
      <c r="AH3980" s="1264"/>
      <c r="AI3980" s="1264"/>
      <c r="AJ3980" s="1264"/>
    </row>
    <row r="3981" spans="33:36" ht="30" customHeight="1">
      <c r="AG3981" s="1264"/>
      <c r="AH3981" s="1264"/>
      <c r="AI3981" s="1264"/>
      <c r="AJ3981" s="1264"/>
    </row>
    <row r="3982" spans="33:36" ht="30" customHeight="1">
      <c r="AG3982" s="1264"/>
      <c r="AH3982" s="1264"/>
      <c r="AI3982" s="1264"/>
      <c r="AJ3982" s="1264"/>
    </row>
    <row r="3983" spans="33:36" ht="30" customHeight="1">
      <c r="AG3983" s="1264"/>
      <c r="AH3983" s="1264"/>
      <c r="AI3983" s="1264"/>
      <c r="AJ3983" s="1264"/>
    </row>
    <row r="3984" spans="33:36" ht="30" customHeight="1">
      <c r="AG3984" s="1264"/>
      <c r="AH3984" s="1264"/>
      <c r="AI3984" s="1264"/>
      <c r="AJ3984" s="1264"/>
    </row>
    <row r="3985" spans="33:36" ht="30" customHeight="1">
      <c r="AG3985" s="1264"/>
      <c r="AH3985" s="1264"/>
      <c r="AI3985" s="1264"/>
      <c r="AJ3985" s="1264"/>
    </row>
    <row r="3986" spans="33:36" ht="30" customHeight="1">
      <c r="AG3986" s="1264"/>
      <c r="AH3986" s="1264"/>
      <c r="AI3986" s="1264"/>
      <c r="AJ3986" s="1264"/>
    </row>
    <row r="3987" spans="33:36" ht="30" customHeight="1">
      <c r="AG3987" s="1264"/>
      <c r="AH3987" s="1264"/>
      <c r="AI3987" s="1264"/>
      <c r="AJ3987" s="1264"/>
    </row>
    <row r="3988" spans="33:36" ht="30" customHeight="1">
      <c r="AG3988" s="1264"/>
      <c r="AH3988" s="1264"/>
      <c r="AI3988" s="1264"/>
      <c r="AJ3988" s="1264"/>
    </row>
    <row r="3989" spans="33:36" ht="30" customHeight="1">
      <c r="AG3989" s="1264"/>
      <c r="AH3989" s="1264"/>
      <c r="AI3989" s="1264"/>
      <c r="AJ3989" s="1264"/>
    </row>
    <row r="3990" spans="33:36" ht="30" customHeight="1">
      <c r="AG3990" s="1264"/>
      <c r="AH3990" s="1264"/>
      <c r="AI3990" s="1264"/>
      <c r="AJ3990" s="1264"/>
    </row>
    <row r="3991" spans="33:36" ht="30" customHeight="1">
      <c r="AG3991" s="1264"/>
      <c r="AH3991" s="1264"/>
      <c r="AI3991" s="1264"/>
      <c r="AJ3991" s="1264"/>
    </row>
    <row r="3992" spans="33:36" ht="30" customHeight="1">
      <c r="AG3992" s="1264"/>
      <c r="AH3992" s="1264"/>
      <c r="AI3992" s="1264"/>
      <c r="AJ3992" s="1264"/>
    </row>
    <row r="3993" spans="33:36" ht="30" customHeight="1">
      <c r="AG3993" s="1264"/>
      <c r="AH3993" s="1264"/>
      <c r="AI3993" s="1264"/>
      <c r="AJ3993" s="1264"/>
    </row>
    <row r="3994" spans="33:36" ht="30" customHeight="1">
      <c r="AG3994" s="1264"/>
      <c r="AH3994" s="1264"/>
      <c r="AI3994" s="1264"/>
      <c r="AJ3994" s="1264"/>
    </row>
    <row r="3995" spans="33:36" ht="30" customHeight="1">
      <c r="AG3995" s="1264"/>
      <c r="AH3995" s="1264"/>
      <c r="AI3995" s="1264"/>
      <c r="AJ3995" s="1264"/>
    </row>
    <row r="3996" spans="33:36" ht="30" customHeight="1">
      <c r="AG3996" s="1264"/>
      <c r="AH3996" s="1264"/>
      <c r="AI3996" s="1264"/>
      <c r="AJ3996" s="1264"/>
    </row>
    <row r="3997" spans="33:36" ht="30" customHeight="1">
      <c r="AG3997" s="1264"/>
      <c r="AH3997" s="1264"/>
      <c r="AI3997" s="1264"/>
      <c r="AJ3997" s="1264"/>
    </row>
    <row r="3998" spans="33:36" ht="30" customHeight="1">
      <c r="AG3998" s="1264"/>
      <c r="AH3998" s="1264"/>
      <c r="AI3998" s="1264"/>
      <c r="AJ3998" s="1264"/>
    </row>
    <row r="3999" spans="33:36" ht="30" customHeight="1">
      <c r="AG3999" s="1264"/>
      <c r="AH3999" s="1264"/>
      <c r="AI3999" s="1264"/>
      <c r="AJ3999" s="1264"/>
    </row>
    <row r="4000" spans="33:36" ht="30" customHeight="1">
      <c r="AG4000" s="1264"/>
      <c r="AH4000" s="1264"/>
      <c r="AI4000" s="1264"/>
      <c r="AJ4000" s="1264"/>
    </row>
    <row r="4001" spans="33:36" ht="30" customHeight="1">
      <c r="AG4001" s="1264"/>
      <c r="AH4001" s="1264"/>
      <c r="AI4001" s="1264"/>
      <c r="AJ4001" s="1264"/>
    </row>
    <row r="4002" spans="33:36" ht="30" customHeight="1">
      <c r="AG4002" s="1264"/>
      <c r="AH4002" s="1264"/>
      <c r="AI4002" s="1264"/>
      <c r="AJ4002" s="1264"/>
    </row>
    <row r="4003" spans="33:36" ht="30" customHeight="1">
      <c r="AG4003" s="1264"/>
      <c r="AH4003" s="1264"/>
      <c r="AI4003" s="1264"/>
      <c r="AJ4003" s="1264"/>
    </row>
    <row r="4004" spans="33:36" ht="30" customHeight="1">
      <c r="AG4004" s="1264"/>
      <c r="AH4004" s="1264"/>
      <c r="AI4004" s="1264"/>
      <c r="AJ4004" s="1264"/>
    </row>
    <row r="4005" spans="33:36" ht="30" customHeight="1">
      <c r="AG4005" s="1264"/>
      <c r="AH4005" s="1264"/>
      <c r="AI4005" s="1264"/>
      <c r="AJ4005" s="1264"/>
    </row>
    <row r="4006" spans="33:36" ht="30" customHeight="1">
      <c r="AG4006" s="1264"/>
      <c r="AH4006" s="1264"/>
      <c r="AI4006" s="1264"/>
      <c r="AJ4006" s="1264"/>
    </row>
    <row r="4007" spans="33:36" ht="30" customHeight="1">
      <c r="AG4007" s="1264"/>
      <c r="AH4007" s="1264"/>
      <c r="AI4007" s="1264"/>
      <c r="AJ4007" s="1264"/>
    </row>
    <row r="4008" spans="33:36" ht="30" customHeight="1">
      <c r="AG4008" s="1264"/>
      <c r="AH4008" s="1264"/>
      <c r="AI4008" s="1264"/>
      <c r="AJ4008" s="1264"/>
    </row>
    <row r="4009" spans="33:36" ht="30" customHeight="1">
      <c r="AG4009" s="1264"/>
      <c r="AH4009" s="1264"/>
      <c r="AI4009" s="1264"/>
      <c r="AJ4009" s="1264"/>
    </row>
    <row r="4010" spans="33:36" ht="30" customHeight="1">
      <c r="AG4010" s="1264"/>
      <c r="AH4010" s="1264"/>
      <c r="AI4010" s="1264"/>
      <c r="AJ4010" s="1264"/>
    </row>
    <row r="4011" spans="33:36" ht="30" customHeight="1">
      <c r="AG4011" s="1264"/>
      <c r="AH4011" s="1264"/>
      <c r="AI4011" s="1264"/>
      <c r="AJ4011" s="1264"/>
    </row>
    <row r="4012" spans="33:36" ht="30" customHeight="1">
      <c r="AG4012" s="1264"/>
      <c r="AH4012" s="1264"/>
      <c r="AI4012" s="1264"/>
      <c r="AJ4012" s="1264"/>
    </row>
    <row r="4013" spans="33:36" ht="30" customHeight="1">
      <c r="AG4013" s="1264"/>
      <c r="AH4013" s="1264"/>
      <c r="AI4013" s="1264"/>
      <c r="AJ4013" s="1264"/>
    </row>
    <row r="4014" spans="33:36" ht="30" customHeight="1">
      <c r="AG4014" s="1264"/>
      <c r="AH4014" s="1264"/>
      <c r="AI4014" s="1264"/>
      <c r="AJ4014" s="1264"/>
    </row>
    <row r="4015" spans="33:36" ht="30" customHeight="1">
      <c r="AG4015" s="1264"/>
      <c r="AH4015" s="1264"/>
      <c r="AI4015" s="1264"/>
      <c r="AJ4015" s="1264"/>
    </row>
    <row r="4016" spans="33:36" ht="30" customHeight="1">
      <c r="AG4016" s="1264"/>
      <c r="AH4016" s="1264"/>
      <c r="AI4016" s="1264"/>
      <c r="AJ4016" s="1264"/>
    </row>
    <row r="4017" spans="33:36" ht="30" customHeight="1">
      <c r="AG4017" s="1264"/>
      <c r="AH4017" s="1264"/>
      <c r="AI4017" s="1264"/>
      <c r="AJ4017" s="1264"/>
    </row>
    <row r="4018" spans="33:36" ht="30" customHeight="1">
      <c r="AG4018" s="1264"/>
      <c r="AH4018" s="1264"/>
      <c r="AI4018" s="1264"/>
      <c r="AJ4018" s="1264"/>
    </row>
    <row r="4019" spans="33:36" ht="30" customHeight="1">
      <c r="AG4019" s="1264"/>
      <c r="AH4019" s="1264"/>
      <c r="AI4019" s="1264"/>
      <c r="AJ4019" s="1264"/>
    </row>
    <row r="4020" spans="33:36" ht="30" customHeight="1">
      <c r="AG4020" s="1264"/>
      <c r="AH4020" s="1264"/>
      <c r="AI4020" s="1264"/>
      <c r="AJ4020" s="1264"/>
    </row>
    <row r="4021" spans="33:36" ht="30" customHeight="1">
      <c r="AG4021" s="1264"/>
      <c r="AH4021" s="1264"/>
      <c r="AI4021" s="1264"/>
      <c r="AJ4021" s="1264"/>
    </row>
    <row r="4022" spans="33:36" ht="30" customHeight="1">
      <c r="AG4022" s="1264"/>
      <c r="AH4022" s="1264"/>
      <c r="AI4022" s="1264"/>
      <c r="AJ4022" s="1264"/>
    </row>
    <row r="4023" spans="33:36" ht="30" customHeight="1">
      <c r="AG4023" s="1264"/>
      <c r="AH4023" s="1264"/>
      <c r="AI4023" s="1264"/>
      <c r="AJ4023" s="1264"/>
    </row>
    <row r="4024" spans="33:36" ht="30" customHeight="1">
      <c r="AG4024" s="1264"/>
      <c r="AH4024" s="1264"/>
      <c r="AI4024" s="1264"/>
      <c r="AJ4024" s="1264"/>
    </row>
    <row r="4025" spans="33:36" ht="30" customHeight="1">
      <c r="AG4025" s="1264"/>
      <c r="AH4025" s="1264"/>
      <c r="AI4025" s="1264"/>
      <c r="AJ4025" s="1264"/>
    </row>
    <row r="4026" spans="33:36" ht="30" customHeight="1">
      <c r="AG4026" s="1264"/>
      <c r="AH4026" s="1264"/>
      <c r="AI4026" s="1264"/>
      <c r="AJ4026" s="1264"/>
    </row>
    <row r="4027" spans="33:36" ht="30" customHeight="1">
      <c r="AG4027" s="1264"/>
      <c r="AH4027" s="1264"/>
      <c r="AI4027" s="1264"/>
      <c r="AJ4027" s="1264"/>
    </row>
    <row r="4028" spans="33:36" ht="30" customHeight="1">
      <c r="AG4028" s="1264"/>
      <c r="AH4028" s="1264"/>
      <c r="AI4028" s="1264"/>
      <c r="AJ4028" s="1264"/>
    </row>
    <row r="4029" spans="33:36" ht="30" customHeight="1">
      <c r="AG4029" s="1264"/>
      <c r="AH4029" s="1264"/>
      <c r="AI4029" s="1264"/>
      <c r="AJ4029" s="1264"/>
    </row>
    <row r="4030" spans="33:36" ht="30" customHeight="1">
      <c r="AG4030" s="1264"/>
      <c r="AH4030" s="1264"/>
      <c r="AI4030" s="1264"/>
      <c r="AJ4030" s="1264"/>
    </row>
    <row r="4031" spans="33:36" ht="30" customHeight="1">
      <c r="AG4031" s="1264"/>
      <c r="AH4031" s="1264"/>
      <c r="AI4031" s="1264"/>
      <c r="AJ4031" s="1264"/>
    </row>
    <row r="4032" spans="33:36" ht="30" customHeight="1">
      <c r="AG4032" s="1264"/>
      <c r="AH4032" s="1264"/>
      <c r="AI4032" s="1264"/>
      <c r="AJ4032" s="1264"/>
    </row>
    <row r="4033" spans="33:36" ht="30" customHeight="1">
      <c r="AG4033" s="1264"/>
      <c r="AH4033" s="1264"/>
      <c r="AI4033" s="1264"/>
      <c r="AJ4033" s="1264"/>
    </row>
    <row r="4034" spans="33:36" ht="30" customHeight="1">
      <c r="AG4034" s="1264"/>
      <c r="AH4034" s="1264"/>
      <c r="AI4034" s="1264"/>
      <c r="AJ4034" s="1264"/>
    </row>
    <row r="4035" spans="33:36" ht="30" customHeight="1">
      <c r="AG4035" s="1264"/>
      <c r="AH4035" s="1264"/>
      <c r="AI4035" s="1264"/>
      <c r="AJ4035" s="1264"/>
    </row>
    <row r="4036" spans="33:36" ht="30" customHeight="1">
      <c r="AG4036" s="1264"/>
      <c r="AH4036" s="1264"/>
      <c r="AI4036" s="1264"/>
      <c r="AJ4036" s="1264"/>
    </row>
    <row r="4037" spans="33:36" ht="30" customHeight="1">
      <c r="AG4037" s="1264"/>
      <c r="AH4037" s="1264"/>
      <c r="AI4037" s="1264"/>
      <c r="AJ4037" s="1264"/>
    </row>
    <row r="4038" spans="33:36" ht="30" customHeight="1">
      <c r="AG4038" s="1264"/>
      <c r="AH4038" s="1264"/>
      <c r="AI4038" s="1264"/>
      <c r="AJ4038" s="1264"/>
    </row>
    <row r="4039" spans="33:36" ht="30" customHeight="1">
      <c r="AG4039" s="1264"/>
      <c r="AH4039" s="1264"/>
      <c r="AI4039" s="1264"/>
      <c r="AJ4039" s="1264"/>
    </row>
    <row r="4040" spans="33:36" ht="30" customHeight="1">
      <c r="AG4040" s="1264"/>
      <c r="AH4040" s="1264"/>
      <c r="AI4040" s="1264"/>
      <c r="AJ4040" s="1264"/>
    </row>
    <row r="4041" spans="33:36" ht="30" customHeight="1">
      <c r="AG4041" s="1264"/>
      <c r="AH4041" s="1264"/>
      <c r="AI4041" s="1264"/>
      <c r="AJ4041" s="1264"/>
    </row>
    <row r="4042" spans="33:36" ht="30" customHeight="1">
      <c r="AG4042" s="1264"/>
      <c r="AH4042" s="1264"/>
      <c r="AI4042" s="1264"/>
      <c r="AJ4042" s="1264"/>
    </row>
    <row r="4043" spans="33:36" ht="30" customHeight="1">
      <c r="AG4043" s="1264"/>
      <c r="AH4043" s="1264"/>
      <c r="AI4043" s="1264"/>
      <c r="AJ4043" s="1264"/>
    </row>
    <row r="4044" spans="33:36" ht="30" customHeight="1">
      <c r="AG4044" s="1264"/>
      <c r="AH4044" s="1264"/>
      <c r="AI4044" s="1264"/>
      <c r="AJ4044" s="1264"/>
    </row>
    <row r="4045" spans="33:36" ht="30" customHeight="1">
      <c r="AG4045" s="1264"/>
      <c r="AH4045" s="1264"/>
      <c r="AI4045" s="1264"/>
      <c r="AJ4045" s="1264"/>
    </row>
    <row r="4046" spans="33:36" ht="30" customHeight="1">
      <c r="AG4046" s="1264"/>
      <c r="AH4046" s="1264"/>
      <c r="AI4046" s="1264"/>
      <c r="AJ4046" s="1264"/>
    </row>
    <row r="4047" spans="33:36" ht="30" customHeight="1">
      <c r="AG4047" s="1264"/>
      <c r="AH4047" s="1264"/>
      <c r="AI4047" s="1264"/>
      <c r="AJ4047" s="1264"/>
    </row>
    <row r="4048" spans="33:36" ht="30" customHeight="1">
      <c r="AG4048" s="1264"/>
      <c r="AH4048" s="1264"/>
      <c r="AI4048" s="1264"/>
      <c r="AJ4048" s="1264"/>
    </row>
    <row r="4049" spans="33:36" ht="30" customHeight="1">
      <c r="AG4049" s="1264"/>
      <c r="AH4049" s="1264"/>
      <c r="AI4049" s="1264"/>
      <c r="AJ4049" s="1264"/>
    </row>
    <row r="4050" spans="33:36" ht="30" customHeight="1">
      <c r="AG4050" s="1264"/>
      <c r="AH4050" s="1264"/>
      <c r="AI4050" s="1264"/>
      <c r="AJ4050" s="1264"/>
    </row>
    <row r="4051" spans="33:36" ht="30" customHeight="1">
      <c r="AG4051" s="1264"/>
      <c r="AH4051" s="1264"/>
      <c r="AI4051" s="1264"/>
      <c r="AJ4051" s="1264"/>
    </row>
    <row r="4052" spans="33:36" ht="30" customHeight="1">
      <c r="AG4052" s="1264"/>
      <c r="AH4052" s="1264"/>
      <c r="AI4052" s="1264"/>
      <c r="AJ4052" s="1264"/>
    </row>
    <row r="4053" spans="33:36" ht="30" customHeight="1">
      <c r="AG4053" s="1264"/>
      <c r="AH4053" s="1264"/>
      <c r="AI4053" s="1264"/>
      <c r="AJ4053" s="1264"/>
    </row>
    <row r="4054" spans="33:36" ht="30" customHeight="1">
      <c r="AG4054" s="1264"/>
      <c r="AH4054" s="1264"/>
      <c r="AI4054" s="1264"/>
      <c r="AJ4054" s="1264"/>
    </row>
    <row r="4055" spans="33:36" ht="30" customHeight="1">
      <c r="AG4055" s="1264"/>
      <c r="AH4055" s="1264"/>
      <c r="AI4055" s="1264"/>
      <c r="AJ4055" s="1264"/>
    </row>
    <row r="4056" spans="33:36" ht="30" customHeight="1">
      <c r="AG4056" s="1264"/>
      <c r="AH4056" s="1264"/>
      <c r="AI4056" s="1264"/>
      <c r="AJ4056" s="1264"/>
    </row>
    <row r="4057" spans="33:36" ht="30" customHeight="1">
      <c r="AG4057" s="1264"/>
      <c r="AH4057" s="1264"/>
      <c r="AI4057" s="1264"/>
      <c r="AJ4057" s="1264"/>
    </row>
    <row r="4058" spans="33:36" ht="30" customHeight="1">
      <c r="AG4058" s="1264"/>
      <c r="AH4058" s="1264"/>
      <c r="AI4058" s="1264"/>
      <c r="AJ4058" s="1264"/>
    </row>
    <row r="4059" spans="33:36" ht="30" customHeight="1">
      <c r="AG4059" s="1264"/>
      <c r="AH4059" s="1264"/>
      <c r="AI4059" s="1264"/>
      <c r="AJ4059" s="1264"/>
    </row>
    <row r="4060" spans="33:36" ht="30" customHeight="1">
      <c r="AG4060" s="1264"/>
      <c r="AH4060" s="1264"/>
      <c r="AI4060" s="1264"/>
      <c r="AJ4060" s="1264"/>
    </row>
    <row r="4061" spans="33:36" ht="30" customHeight="1">
      <c r="AG4061" s="1264"/>
      <c r="AH4061" s="1264"/>
      <c r="AI4061" s="1264"/>
      <c r="AJ4061" s="1264"/>
    </row>
    <row r="4062" spans="33:36" ht="30" customHeight="1">
      <c r="AG4062" s="1264"/>
      <c r="AH4062" s="1264"/>
      <c r="AI4062" s="1264"/>
      <c r="AJ4062" s="1264"/>
    </row>
    <row r="4063" spans="33:36" ht="30" customHeight="1">
      <c r="AG4063" s="1264"/>
      <c r="AH4063" s="1264"/>
      <c r="AI4063" s="1264"/>
      <c r="AJ4063" s="1264"/>
    </row>
    <row r="4064" spans="33:36" ht="30" customHeight="1">
      <c r="AG4064" s="1264"/>
      <c r="AH4064" s="1264"/>
      <c r="AI4064" s="1264"/>
      <c r="AJ4064" s="1264"/>
    </row>
    <row r="4065" spans="33:36" ht="30" customHeight="1">
      <c r="AG4065" s="1264"/>
      <c r="AH4065" s="1264"/>
      <c r="AI4065" s="1264"/>
      <c r="AJ4065" s="1264"/>
    </row>
    <row r="4066" spans="33:36" ht="30" customHeight="1">
      <c r="AG4066" s="1264"/>
      <c r="AH4066" s="1264"/>
      <c r="AI4066" s="1264"/>
      <c r="AJ4066" s="1264"/>
    </row>
    <row r="4067" spans="33:36" ht="30" customHeight="1">
      <c r="AG4067" s="1264"/>
      <c r="AH4067" s="1264"/>
      <c r="AI4067" s="1264"/>
      <c r="AJ4067" s="1264"/>
    </row>
    <row r="4068" spans="33:36" ht="30" customHeight="1">
      <c r="AG4068" s="1264"/>
      <c r="AH4068" s="1264"/>
      <c r="AI4068" s="1264"/>
      <c r="AJ4068" s="1264"/>
    </row>
    <row r="4069" spans="33:36" ht="30" customHeight="1">
      <c r="AG4069" s="1264"/>
      <c r="AH4069" s="1264"/>
      <c r="AI4069" s="1264"/>
      <c r="AJ4069" s="1264"/>
    </row>
    <row r="4070" spans="33:36" ht="30" customHeight="1">
      <c r="AG4070" s="1264"/>
      <c r="AH4070" s="1264"/>
      <c r="AI4070" s="1264"/>
      <c r="AJ4070" s="1264"/>
    </row>
    <row r="4071" spans="33:36" ht="30" customHeight="1">
      <c r="AG4071" s="1264"/>
      <c r="AH4071" s="1264"/>
      <c r="AI4071" s="1264"/>
      <c r="AJ4071" s="1264"/>
    </row>
    <row r="4072" spans="33:36" ht="30" customHeight="1">
      <c r="AG4072" s="1264"/>
      <c r="AH4072" s="1264"/>
      <c r="AI4072" s="1264"/>
      <c r="AJ4072" s="1264"/>
    </row>
    <row r="4073" spans="33:36" ht="30" customHeight="1">
      <c r="AG4073" s="1264"/>
      <c r="AH4073" s="1264"/>
      <c r="AI4073" s="1264"/>
      <c r="AJ4073" s="1264"/>
    </row>
    <row r="4074" spans="33:36" ht="30" customHeight="1">
      <c r="AG4074" s="1264"/>
      <c r="AH4074" s="1264"/>
      <c r="AI4074" s="1264"/>
      <c r="AJ4074" s="1264"/>
    </row>
    <row r="4075" spans="33:36" ht="30" customHeight="1">
      <c r="AG4075" s="1264"/>
      <c r="AH4075" s="1264"/>
      <c r="AI4075" s="1264"/>
      <c r="AJ4075" s="1264"/>
    </row>
    <row r="4076" spans="33:36" ht="30" customHeight="1">
      <c r="AG4076" s="1264"/>
      <c r="AH4076" s="1264"/>
      <c r="AI4076" s="1264"/>
      <c r="AJ4076" s="1264"/>
    </row>
    <row r="4077" spans="33:36" ht="30" customHeight="1">
      <c r="AG4077" s="1264"/>
      <c r="AH4077" s="1264"/>
      <c r="AI4077" s="1264"/>
      <c r="AJ4077" s="1264"/>
    </row>
    <row r="4078" spans="33:36" ht="30" customHeight="1">
      <c r="AG4078" s="1264"/>
      <c r="AH4078" s="1264"/>
      <c r="AI4078" s="1264"/>
      <c r="AJ4078" s="1264"/>
    </row>
    <row r="4079" spans="33:36" ht="30" customHeight="1">
      <c r="AG4079" s="1264"/>
      <c r="AH4079" s="1264"/>
      <c r="AI4079" s="1264"/>
      <c r="AJ4079" s="1264"/>
    </row>
    <row r="4080" spans="33:36" ht="30" customHeight="1">
      <c r="AG4080" s="1264"/>
      <c r="AH4080" s="1264"/>
      <c r="AI4080" s="1264"/>
      <c r="AJ4080" s="1264"/>
    </row>
    <row r="4081" spans="33:36" ht="30" customHeight="1">
      <c r="AG4081" s="1264"/>
      <c r="AH4081" s="1264"/>
      <c r="AI4081" s="1264"/>
      <c r="AJ4081" s="1264"/>
    </row>
    <row r="4082" spans="33:36" ht="30" customHeight="1">
      <c r="AG4082" s="1264"/>
      <c r="AH4082" s="1264"/>
      <c r="AI4082" s="1264"/>
      <c r="AJ4082" s="1264"/>
    </row>
    <row r="4083" spans="33:36" ht="30" customHeight="1">
      <c r="AG4083" s="1264"/>
      <c r="AH4083" s="1264"/>
      <c r="AI4083" s="1264"/>
      <c r="AJ4083" s="1264"/>
    </row>
    <row r="4084" spans="33:36" ht="30" customHeight="1">
      <c r="AG4084" s="1264"/>
      <c r="AH4084" s="1264"/>
      <c r="AI4084" s="1264"/>
      <c r="AJ4084" s="1264"/>
    </row>
    <row r="4085" spans="33:36" ht="30" customHeight="1">
      <c r="AG4085" s="1264"/>
      <c r="AH4085" s="1264"/>
      <c r="AI4085" s="1264"/>
      <c r="AJ4085" s="1264"/>
    </row>
    <row r="4086" spans="33:36" ht="30" customHeight="1">
      <c r="AG4086" s="1264"/>
      <c r="AH4086" s="1264"/>
      <c r="AI4086" s="1264"/>
      <c r="AJ4086" s="1264"/>
    </row>
    <row r="4087" spans="33:36" ht="30" customHeight="1">
      <c r="AG4087" s="1264"/>
      <c r="AH4087" s="1264"/>
      <c r="AI4087" s="1264"/>
      <c r="AJ4087" s="1264"/>
    </row>
    <row r="4088" spans="33:36" ht="30" customHeight="1">
      <c r="AG4088" s="1264"/>
      <c r="AH4088" s="1264"/>
      <c r="AI4088" s="1264"/>
      <c r="AJ4088" s="1264"/>
    </row>
    <row r="4089" spans="33:36" ht="30" customHeight="1">
      <c r="AG4089" s="1264"/>
      <c r="AH4089" s="1264"/>
      <c r="AI4089" s="1264"/>
      <c r="AJ4089" s="1264"/>
    </row>
    <row r="4090" spans="33:36" ht="30" customHeight="1">
      <c r="AG4090" s="1264"/>
      <c r="AH4090" s="1264"/>
      <c r="AI4090" s="1264"/>
      <c r="AJ4090" s="1264"/>
    </row>
    <row r="4091" spans="33:36" ht="30" customHeight="1">
      <c r="AG4091" s="1264"/>
      <c r="AH4091" s="1264"/>
      <c r="AI4091" s="1264"/>
      <c r="AJ4091" s="1264"/>
    </row>
    <row r="4092" spans="33:36" ht="30" customHeight="1">
      <c r="AG4092" s="1264"/>
      <c r="AH4092" s="1264"/>
      <c r="AI4092" s="1264"/>
      <c r="AJ4092" s="1264"/>
    </row>
    <row r="4093" spans="33:36" ht="30" customHeight="1">
      <c r="AG4093" s="1264"/>
      <c r="AH4093" s="1264"/>
      <c r="AI4093" s="1264"/>
      <c r="AJ4093" s="1264"/>
    </row>
    <row r="4094" spans="33:36" ht="30" customHeight="1">
      <c r="AG4094" s="1264"/>
      <c r="AH4094" s="1264"/>
      <c r="AI4094" s="1264"/>
      <c r="AJ4094" s="1264"/>
    </row>
    <row r="4095" spans="33:36" ht="30" customHeight="1">
      <c r="AG4095" s="1264"/>
      <c r="AH4095" s="1264"/>
      <c r="AI4095" s="1264"/>
      <c r="AJ4095" s="1264"/>
    </row>
    <row r="4096" spans="33:36" ht="30" customHeight="1">
      <c r="AG4096" s="1264"/>
      <c r="AH4096" s="1264"/>
      <c r="AI4096" s="1264"/>
      <c r="AJ4096" s="1264"/>
    </row>
    <row r="4097" spans="33:36" ht="30" customHeight="1">
      <c r="AG4097" s="1264"/>
      <c r="AH4097" s="1264"/>
      <c r="AI4097" s="1264"/>
      <c r="AJ4097" s="1264"/>
    </row>
    <row r="4098" spans="33:36" ht="30" customHeight="1">
      <c r="AG4098" s="1264"/>
      <c r="AH4098" s="1264"/>
      <c r="AI4098" s="1264"/>
      <c r="AJ4098" s="1264"/>
    </row>
    <row r="4099" spans="33:36" ht="30" customHeight="1">
      <c r="AG4099" s="1264"/>
      <c r="AH4099" s="1264"/>
      <c r="AI4099" s="1264"/>
      <c r="AJ4099" s="1264"/>
    </row>
    <row r="4100" spans="33:36" ht="30" customHeight="1">
      <c r="AG4100" s="1264"/>
      <c r="AH4100" s="1264"/>
      <c r="AI4100" s="1264"/>
      <c r="AJ4100" s="1264"/>
    </row>
    <row r="4101" spans="33:36" ht="30" customHeight="1">
      <c r="AG4101" s="1264"/>
      <c r="AH4101" s="1264"/>
      <c r="AI4101" s="1264"/>
      <c r="AJ4101" s="1264"/>
    </row>
    <row r="4102" spans="33:36" ht="30" customHeight="1">
      <c r="AG4102" s="1264"/>
      <c r="AH4102" s="1264"/>
      <c r="AI4102" s="1264"/>
      <c r="AJ4102" s="1264"/>
    </row>
    <row r="4103" spans="33:36" ht="30" customHeight="1">
      <c r="AG4103" s="1264"/>
      <c r="AH4103" s="1264"/>
      <c r="AI4103" s="1264"/>
      <c r="AJ4103" s="1264"/>
    </row>
    <row r="4104" spans="33:36" ht="30" customHeight="1">
      <c r="AG4104" s="1264"/>
      <c r="AH4104" s="1264"/>
      <c r="AI4104" s="1264"/>
      <c r="AJ4104" s="1264"/>
    </row>
    <row r="4105" spans="33:36" ht="30" customHeight="1">
      <c r="AG4105" s="1264"/>
      <c r="AH4105" s="1264"/>
      <c r="AI4105" s="1264"/>
      <c r="AJ4105" s="1264"/>
    </row>
    <row r="4106" spans="33:36" ht="30" customHeight="1">
      <c r="AG4106" s="1264"/>
      <c r="AH4106" s="1264"/>
      <c r="AI4106" s="1264"/>
      <c r="AJ4106" s="1264"/>
    </row>
    <row r="4107" spans="33:36" ht="30" customHeight="1">
      <c r="AG4107" s="1264"/>
      <c r="AH4107" s="1264"/>
      <c r="AI4107" s="1264"/>
      <c r="AJ4107" s="1264"/>
    </row>
    <row r="4108" spans="33:36" ht="30" customHeight="1">
      <c r="AG4108" s="1264"/>
      <c r="AH4108" s="1264"/>
      <c r="AI4108" s="1264"/>
      <c r="AJ4108" s="1264"/>
    </row>
    <row r="4109" spans="33:36" ht="30" customHeight="1">
      <c r="AG4109" s="1264"/>
      <c r="AH4109" s="1264"/>
      <c r="AI4109" s="1264"/>
      <c r="AJ4109" s="1264"/>
    </row>
    <row r="4110" spans="33:36" ht="30" customHeight="1">
      <c r="AG4110" s="1264"/>
      <c r="AH4110" s="1264"/>
      <c r="AI4110" s="1264"/>
      <c r="AJ4110" s="1264"/>
    </row>
    <row r="4111" spans="33:36" ht="30" customHeight="1">
      <c r="AG4111" s="1264"/>
      <c r="AH4111" s="1264"/>
      <c r="AI4111" s="1264"/>
      <c r="AJ4111" s="1264"/>
    </row>
    <row r="4112" spans="33:36" ht="30" customHeight="1">
      <c r="AG4112" s="1264"/>
      <c r="AH4112" s="1264"/>
      <c r="AI4112" s="1264"/>
      <c r="AJ4112" s="1264"/>
    </row>
    <row r="4113" spans="33:36" ht="30" customHeight="1">
      <c r="AG4113" s="1264"/>
      <c r="AH4113" s="1264"/>
      <c r="AI4113" s="1264"/>
      <c r="AJ4113" s="1264"/>
    </row>
    <row r="4114" spans="33:36" ht="30" customHeight="1">
      <c r="AG4114" s="1264"/>
      <c r="AH4114" s="1264"/>
      <c r="AI4114" s="1264"/>
      <c r="AJ4114" s="1264"/>
    </row>
    <row r="4115" spans="33:36" ht="30" customHeight="1">
      <c r="AG4115" s="1264"/>
      <c r="AH4115" s="1264"/>
      <c r="AI4115" s="1264"/>
      <c r="AJ4115" s="1264"/>
    </row>
    <row r="4116" spans="33:36" ht="30" customHeight="1">
      <c r="AG4116" s="1264"/>
      <c r="AH4116" s="1264"/>
      <c r="AI4116" s="1264"/>
      <c r="AJ4116" s="1264"/>
    </row>
    <row r="4117" spans="33:36" ht="30" customHeight="1">
      <c r="AG4117" s="1264"/>
      <c r="AH4117" s="1264"/>
      <c r="AI4117" s="1264"/>
      <c r="AJ4117" s="1264"/>
    </row>
    <row r="4118" spans="33:36" ht="30" customHeight="1">
      <c r="AG4118" s="1264"/>
      <c r="AH4118" s="1264"/>
      <c r="AI4118" s="1264"/>
      <c r="AJ4118" s="1264"/>
    </row>
    <row r="4119" spans="33:36" ht="30" customHeight="1">
      <c r="AG4119" s="1264"/>
      <c r="AH4119" s="1264"/>
      <c r="AI4119" s="1264"/>
      <c r="AJ4119" s="1264"/>
    </row>
    <row r="4120" spans="33:36" ht="30" customHeight="1">
      <c r="AG4120" s="1264"/>
      <c r="AH4120" s="1264"/>
      <c r="AI4120" s="1264"/>
      <c r="AJ4120" s="1264"/>
    </row>
    <row r="4121" spans="33:36" ht="30" customHeight="1">
      <c r="AG4121" s="1264"/>
      <c r="AH4121" s="1264"/>
      <c r="AI4121" s="1264"/>
      <c r="AJ4121" s="1264"/>
    </row>
    <row r="4122" spans="33:36" ht="30" customHeight="1">
      <c r="AG4122" s="1264"/>
      <c r="AH4122" s="1264"/>
      <c r="AI4122" s="1264"/>
      <c r="AJ4122" s="1264"/>
    </row>
    <row r="4123" spans="33:36" ht="30" customHeight="1">
      <c r="AG4123" s="1264"/>
      <c r="AH4123" s="1264"/>
      <c r="AI4123" s="1264"/>
      <c r="AJ4123" s="1264"/>
    </row>
    <row r="4124" spans="33:36" ht="30" customHeight="1">
      <c r="AG4124" s="1264"/>
      <c r="AH4124" s="1264"/>
      <c r="AI4124" s="1264"/>
      <c r="AJ4124" s="1264"/>
    </row>
    <row r="4125" spans="33:36" ht="30" customHeight="1">
      <c r="AG4125" s="1264"/>
      <c r="AH4125" s="1264"/>
      <c r="AI4125" s="1264"/>
      <c r="AJ4125" s="1264"/>
    </row>
    <row r="4126" spans="33:36" ht="30" customHeight="1">
      <c r="AG4126" s="1264"/>
      <c r="AH4126" s="1264"/>
      <c r="AI4126" s="1264"/>
      <c r="AJ4126" s="1264"/>
    </row>
    <row r="4127" spans="33:36" ht="30" customHeight="1">
      <c r="AG4127" s="1264"/>
      <c r="AH4127" s="1264"/>
      <c r="AI4127" s="1264"/>
      <c r="AJ4127" s="1264"/>
    </row>
    <row r="4128" spans="33:36" ht="30" customHeight="1">
      <c r="AG4128" s="1264"/>
      <c r="AH4128" s="1264"/>
      <c r="AI4128" s="1264"/>
      <c r="AJ4128" s="1264"/>
    </row>
    <row r="4129" spans="33:36" ht="30" customHeight="1">
      <c r="AG4129" s="1264"/>
      <c r="AH4129" s="1264"/>
      <c r="AI4129" s="1264"/>
      <c r="AJ4129" s="1264"/>
    </row>
    <row r="4130" spans="33:36" ht="30" customHeight="1">
      <c r="AG4130" s="1264"/>
      <c r="AH4130" s="1264"/>
      <c r="AI4130" s="1264"/>
      <c r="AJ4130" s="1264"/>
    </row>
    <row r="4131" spans="33:36" ht="30" customHeight="1">
      <c r="AG4131" s="1264"/>
      <c r="AH4131" s="1264"/>
      <c r="AI4131" s="1264"/>
      <c r="AJ4131" s="1264"/>
    </row>
    <row r="4132" spans="33:36" ht="30" customHeight="1">
      <c r="AG4132" s="1264"/>
      <c r="AH4132" s="1264"/>
      <c r="AI4132" s="1264"/>
      <c r="AJ4132" s="1264"/>
    </row>
    <row r="4133" spans="33:36" ht="30" customHeight="1">
      <c r="AG4133" s="1264"/>
      <c r="AH4133" s="1264"/>
      <c r="AI4133" s="1264"/>
      <c r="AJ4133" s="1264"/>
    </row>
    <row r="4134" spans="33:36" ht="30" customHeight="1">
      <c r="AG4134" s="1264"/>
      <c r="AH4134" s="1264"/>
      <c r="AI4134" s="1264"/>
      <c r="AJ4134" s="1264"/>
    </row>
    <row r="4135" spans="33:36" ht="30" customHeight="1">
      <c r="AG4135" s="1264"/>
      <c r="AH4135" s="1264"/>
      <c r="AI4135" s="1264"/>
      <c r="AJ4135" s="1264"/>
    </row>
    <row r="4136" spans="33:36" ht="30" customHeight="1">
      <c r="AG4136" s="1264"/>
      <c r="AH4136" s="1264"/>
      <c r="AI4136" s="1264"/>
      <c r="AJ4136" s="1264"/>
    </row>
    <row r="4137" spans="33:36" ht="30" customHeight="1">
      <c r="AG4137" s="1264"/>
      <c r="AH4137" s="1264"/>
      <c r="AI4137" s="1264"/>
      <c r="AJ4137" s="1264"/>
    </row>
    <row r="4138" spans="33:36" ht="30" customHeight="1">
      <c r="AG4138" s="1264"/>
      <c r="AH4138" s="1264"/>
      <c r="AI4138" s="1264"/>
      <c r="AJ4138" s="1264"/>
    </row>
    <row r="4139" spans="33:36" ht="30" customHeight="1">
      <c r="AG4139" s="1264"/>
      <c r="AH4139" s="1264"/>
      <c r="AI4139" s="1264"/>
      <c r="AJ4139" s="1264"/>
    </row>
    <row r="4140" spans="33:36" ht="30" customHeight="1">
      <c r="AG4140" s="1264"/>
      <c r="AH4140" s="1264"/>
      <c r="AI4140" s="1264"/>
      <c r="AJ4140" s="1264"/>
    </row>
    <row r="4141" spans="33:36" ht="30" customHeight="1">
      <c r="AG4141" s="1264"/>
      <c r="AH4141" s="1264"/>
      <c r="AI4141" s="1264"/>
      <c r="AJ4141" s="1264"/>
    </row>
    <row r="4142" spans="33:36" ht="30" customHeight="1">
      <c r="AG4142" s="1264"/>
      <c r="AH4142" s="1264"/>
      <c r="AI4142" s="1264"/>
      <c r="AJ4142" s="1264"/>
    </row>
    <row r="4143" spans="33:36" ht="30" customHeight="1">
      <c r="AG4143" s="1264"/>
      <c r="AH4143" s="1264"/>
      <c r="AI4143" s="1264"/>
      <c r="AJ4143" s="1264"/>
    </row>
    <row r="4144" spans="33:36" ht="30" customHeight="1">
      <c r="AG4144" s="1264"/>
      <c r="AH4144" s="1264"/>
      <c r="AI4144" s="1264"/>
      <c r="AJ4144" s="1264"/>
    </row>
    <row r="4145" spans="33:36" ht="30" customHeight="1">
      <c r="AG4145" s="1264"/>
      <c r="AH4145" s="1264"/>
      <c r="AI4145" s="1264"/>
      <c r="AJ4145" s="1264"/>
    </row>
    <row r="4146" spans="33:36" ht="30" customHeight="1">
      <c r="AG4146" s="1264"/>
      <c r="AH4146" s="1264"/>
      <c r="AI4146" s="1264"/>
      <c r="AJ4146" s="1264"/>
    </row>
    <row r="4147" spans="33:36" ht="30" customHeight="1">
      <c r="AG4147" s="1264"/>
      <c r="AH4147" s="1264"/>
      <c r="AI4147" s="1264"/>
      <c r="AJ4147" s="1264"/>
    </row>
    <row r="4148" spans="33:36" ht="30" customHeight="1">
      <c r="AG4148" s="1264"/>
      <c r="AH4148" s="1264"/>
      <c r="AI4148" s="1264"/>
      <c r="AJ4148" s="1264"/>
    </row>
    <row r="4149" spans="33:36" ht="30" customHeight="1">
      <c r="AG4149" s="1264"/>
      <c r="AH4149" s="1264"/>
      <c r="AI4149" s="1264"/>
      <c r="AJ4149" s="1264"/>
    </row>
    <row r="4150" spans="33:36" ht="30" customHeight="1">
      <c r="AG4150" s="1264"/>
      <c r="AH4150" s="1264"/>
      <c r="AI4150" s="1264"/>
      <c r="AJ4150" s="1264"/>
    </row>
    <row r="4151" spans="33:36" ht="30" customHeight="1">
      <c r="AG4151" s="1264"/>
      <c r="AH4151" s="1264"/>
      <c r="AI4151" s="1264"/>
      <c r="AJ4151" s="1264"/>
    </row>
    <row r="4152" spans="33:36" ht="30" customHeight="1">
      <c r="AG4152" s="1264"/>
      <c r="AH4152" s="1264"/>
      <c r="AI4152" s="1264"/>
      <c r="AJ4152" s="1264"/>
    </row>
    <row r="4153" spans="33:36" ht="30" customHeight="1">
      <c r="AG4153" s="1264"/>
      <c r="AH4153" s="1264"/>
      <c r="AI4153" s="1264"/>
      <c r="AJ4153" s="1264"/>
    </row>
    <row r="4154" spans="33:36" ht="30" customHeight="1">
      <c r="AG4154" s="1264"/>
      <c r="AH4154" s="1264"/>
      <c r="AI4154" s="1264"/>
      <c r="AJ4154" s="1264"/>
    </row>
    <row r="4155" spans="33:36" ht="30" customHeight="1">
      <c r="AG4155" s="1264"/>
      <c r="AH4155" s="1264"/>
      <c r="AI4155" s="1264"/>
      <c r="AJ4155" s="1264"/>
    </row>
    <row r="4156" spans="33:36" ht="30" customHeight="1">
      <c r="AG4156" s="1264"/>
      <c r="AH4156" s="1264"/>
      <c r="AI4156" s="1264"/>
      <c r="AJ4156" s="1264"/>
    </row>
    <row r="4157" spans="33:36" ht="30" customHeight="1">
      <c r="AG4157" s="1264"/>
      <c r="AH4157" s="1264"/>
      <c r="AI4157" s="1264"/>
      <c r="AJ4157" s="1264"/>
    </row>
    <row r="4158" spans="33:36" ht="30" customHeight="1">
      <c r="AG4158" s="1264"/>
      <c r="AH4158" s="1264"/>
      <c r="AI4158" s="1264"/>
      <c r="AJ4158" s="1264"/>
    </row>
    <row r="4159" spans="33:36" ht="30" customHeight="1">
      <c r="AG4159" s="1264"/>
      <c r="AH4159" s="1264"/>
      <c r="AI4159" s="1264"/>
      <c r="AJ4159" s="1264"/>
    </row>
    <row r="4160" spans="33:36" ht="30" customHeight="1">
      <c r="AG4160" s="1264"/>
      <c r="AH4160" s="1264"/>
      <c r="AI4160" s="1264"/>
      <c r="AJ4160" s="1264"/>
    </row>
    <row r="4161" spans="33:36" ht="30" customHeight="1">
      <c r="AG4161" s="1264"/>
      <c r="AH4161" s="1264"/>
      <c r="AI4161" s="1264"/>
      <c r="AJ4161" s="1264"/>
    </row>
    <row r="4162" spans="33:36" ht="30" customHeight="1">
      <c r="AG4162" s="1264"/>
      <c r="AH4162" s="1264"/>
      <c r="AI4162" s="1264"/>
      <c r="AJ4162" s="1264"/>
    </row>
    <row r="4163" spans="33:36" ht="30" customHeight="1">
      <c r="AG4163" s="1264"/>
      <c r="AH4163" s="1264"/>
      <c r="AI4163" s="1264"/>
      <c r="AJ4163" s="1264"/>
    </row>
    <row r="4164" spans="33:36" ht="30" customHeight="1">
      <c r="AG4164" s="1264"/>
      <c r="AH4164" s="1264"/>
      <c r="AI4164" s="1264"/>
      <c r="AJ4164" s="1264"/>
    </row>
    <row r="4165" spans="33:36" ht="30" customHeight="1">
      <c r="AG4165" s="1264"/>
      <c r="AH4165" s="1264"/>
      <c r="AI4165" s="1264"/>
      <c r="AJ4165" s="1264"/>
    </row>
    <row r="4166" spans="33:36" ht="30" customHeight="1">
      <c r="AG4166" s="1264"/>
      <c r="AH4166" s="1264"/>
      <c r="AI4166" s="1264"/>
      <c r="AJ4166" s="1264"/>
    </row>
    <row r="4167" spans="33:36" ht="30" customHeight="1">
      <c r="AG4167" s="1264"/>
      <c r="AH4167" s="1264"/>
      <c r="AI4167" s="1264"/>
      <c r="AJ4167" s="1264"/>
    </row>
    <row r="4168" spans="33:36" ht="30" customHeight="1">
      <c r="AG4168" s="1264"/>
      <c r="AH4168" s="1264"/>
      <c r="AI4168" s="1264"/>
      <c r="AJ4168" s="1264"/>
    </row>
    <row r="4169" spans="33:36" ht="30" customHeight="1">
      <c r="AG4169" s="1264"/>
      <c r="AH4169" s="1264"/>
      <c r="AI4169" s="1264"/>
      <c r="AJ4169" s="1264"/>
    </row>
    <row r="4170" spans="33:36" ht="30" customHeight="1">
      <c r="AG4170" s="1264"/>
      <c r="AH4170" s="1264"/>
      <c r="AI4170" s="1264"/>
      <c r="AJ4170" s="1264"/>
    </row>
    <row r="4171" spans="33:36" ht="30" customHeight="1">
      <c r="AG4171" s="1264"/>
      <c r="AH4171" s="1264"/>
      <c r="AI4171" s="1264"/>
      <c r="AJ4171" s="1264"/>
    </row>
    <row r="4172" spans="33:36" ht="30" customHeight="1">
      <c r="AG4172" s="1264"/>
      <c r="AH4172" s="1264"/>
      <c r="AI4172" s="1264"/>
      <c r="AJ4172" s="1264"/>
    </row>
    <row r="4173" spans="33:36" ht="30" customHeight="1">
      <c r="AG4173" s="1264"/>
      <c r="AH4173" s="1264"/>
      <c r="AI4173" s="1264"/>
      <c r="AJ4173" s="1264"/>
    </row>
    <row r="4174" spans="33:36" ht="30" customHeight="1">
      <c r="AG4174" s="1264"/>
      <c r="AH4174" s="1264"/>
      <c r="AI4174" s="1264"/>
      <c r="AJ4174" s="1264"/>
    </row>
    <row r="4175" spans="33:36" ht="30" customHeight="1">
      <c r="AG4175" s="1264"/>
      <c r="AH4175" s="1264"/>
      <c r="AI4175" s="1264"/>
      <c r="AJ4175" s="1264"/>
    </row>
    <row r="4176" spans="33:36" ht="30" customHeight="1">
      <c r="AG4176" s="1264"/>
      <c r="AH4176" s="1264"/>
      <c r="AI4176" s="1264"/>
      <c r="AJ4176" s="1264"/>
    </row>
    <row r="4177" spans="33:36" ht="30" customHeight="1">
      <c r="AG4177" s="1264"/>
      <c r="AH4177" s="1264"/>
      <c r="AI4177" s="1264"/>
      <c r="AJ4177" s="1264"/>
    </row>
    <row r="4178" spans="33:36" ht="30" customHeight="1">
      <c r="AG4178" s="1264"/>
      <c r="AH4178" s="1264"/>
      <c r="AI4178" s="1264"/>
      <c r="AJ4178" s="1264"/>
    </row>
    <row r="4179" spans="33:36" ht="30" customHeight="1">
      <c r="AG4179" s="1264"/>
      <c r="AH4179" s="1264"/>
      <c r="AI4179" s="1264"/>
      <c r="AJ4179" s="1264"/>
    </row>
    <row r="4180" spans="33:36" ht="30" customHeight="1">
      <c r="AG4180" s="1264"/>
      <c r="AH4180" s="1264"/>
      <c r="AI4180" s="1264"/>
      <c r="AJ4180" s="1264"/>
    </row>
    <row r="4181" spans="33:36" ht="30" customHeight="1">
      <c r="AG4181" s="1264"/>
      <c r="AH4181" s="1264"/>
      <c r="AI4181" s="1264"/>
      <c r="AJ4181" s="1264"/>
    </row>
    <row r="4182" spans="33:36" ht="30" customHeight="1">
      <c r="AG4182" s="1264"/>
      <c r="AH4182" s="1264"/>
      <c r="AI4182" s="1264"/>
      <c r="AJ4182" s="1264"/>
    </row>
    <row r="4183" spans="33:36" ht="30" customHeight="1">
      <c r="AG4183" s="1264"/>
      <c r="AH4183" s="1264"/>
      <c r="AI4183" s="1264"/>
      <c r="AJ4183" s="1264"/>
    </row>
    <row r="4184" spans="33:36" ht="30" customHeight="1">
      <c r="AG4184" s="1264"/>
      <c r="AH4184" s="1264"/>
      <c r="AI4184" s="1264"/>
      <c r="AJ4184" s="1264"/>
    </row>
    <row r="4185" spans="33:36" ht="30" customHeight="1">
      <c r="AG4185" s="1264"/>
      <c r="AH4185" s="1264"/>
      <c r="AI4185" s="1264"/>
      <c r="AJ4185" s="1264"/>
    </row>
    <row r="4186" spans="33:36" ht="30" customHeight="1">
      <c r="AG4186" s="1264"/>
      <c r="AH4186" s="1264"/>
      <c r="AI4186" s="1264"/>
      <c r="AJ4186" s="1264"/>
    </row>
    <row r="4187" spans="33:36" ht="30" customHeight="1">
      <c r="AG4187" s="1264"/>
      <c r="AH4187" s="1264"/>
      <c r="AI4187" s="1264"/>
      <c r="AJ4187" s="1264"/>
    </row>
    <row r="4188" spans="33:36" ht="30" customHeight="1">
      <c r="AG4188" s="1264"/>
      <c r="AH4188" s="1264"/>
      <c r="AI4188" s="1264"/>
      <c r="AJ4188" s="1264"/>
    </row>
    <row r="4189" spans="33:36" ht="30" customHeight="1">
      <c r="AG4189" s="1264"/>
      <c r="AH4189" s="1264"/>
      <c r="AI4189" s="1264"/>
      <c r="AJ4189" s="1264"/>
    </row>
    <row r="4190" spans="33:36" ht="30" customHeight="1">
      <c r="AG4190" s="1264"/>
      <c r="AH4190" s="1264"/>
      <c r="AI4190" s="1264"/>
      <c r="AJ4190" s="1264"/>
    </row>
    <row r="4191" spans="33:36" ht="30" customHeight="1">
      <c r="AG4191" s="1264"/>
      <c r="AH4191" s="1264"/>
      <c r="AI4191" s="1264"/>
      <c r="AJ4191" s="1264"/>
    </row>
    <row r="4192" spans="33:36" ht="30" customHeight="1">
      <c r="AG4192" s="1264"/>
      <c r="AH4192" s="1264"/>
      <c r="AI4192" s="1264"/>
      <c r="AJ4192" s="1264"/>
    </row>
    <row r="4193" spans="33:36" ht="30" customHeight="1">
      <c r="AG4193" s="1264"/>
      <c r="AH4193" s="1264"/>
      <c r="AI4193" s="1264"/>
      <c r="AJ4193" s="1264"/>
    </row>
    <row r="4194" spans="33:36" ht="30" customHeight="1">
      <c r="AG4194" s="1264"/>
      <c r="AH4194" s="1264"/>
      <c r="AI4194" s="1264"/>
      <c r="AJ4194" s="1264"/>
    </row>
    <row r="4195" spans="33:36" ht="30" customHeight="1">
      <c r="AG4195" s="1264"/>
      <c r="AH4195" s="1264"/>
      <c r="AI4195" s="1264"/>
      <c r="AJ4195" s="1264"/>
    </row>
    <row r="4196" spans="33:36" ht="30" customHeight="1">
      <c r="AG4196" s="1264"/>
      <c r="AH4196" s="1264"/>
      <c r="AI4196" s="1264"/>
      <c r="AJ4196" s="1264"/>
    </row>
    <row r="4197" spans="33:36" ht="30" customHeight="1">
      <c r="AG4197" s="1264"/>
      <c r="AH4197" s="1264"/>
      <c r="AI4197" s="1264"/>
      <c r="AJ4197" s="1264"/>
    </row>
    <row r="4198" spans="33:36" ht="30" customHeight="1">
      <c r="AG4198" s="1264"/>
      <c r="AH4198" s="1264"/>
      <c r="AI4198" s="1264"/>
      <c r="AJ4198" s="1264"/>
    </row>
    <row r="4199" spans="33:36" ht="30" customHeight="1">
      <c r="AG4199" s="1264"/>
      <c r="AH4199" s="1264"/>
      <c r="AI4199" s="1264"/>
      <c r="AJ4199" s="1264"/>
    </row>
    <row r="4200" spans="33:36" ht="30" customHeight="1">
      <c r="AG4200" s="1264"/>
      <c r="AH4200" s="1264"/>
      <c r="AI4200" s="1264"/>
      <c r="AJ4200" s="1264"/>
    </row>
    <row r="4201" spans="33:36" ht="30" customHeight="1">
      <c r="AG4201" s="1264"/>
      <c r="AH4201" s="1264"/>
      <c r="AI4201" s="1264"/>
      <c r="AJ4201" s="1264"/>
    </row>
    <row r="4202" spans="33:36" ht="30" customHeight="1">
      <c r="AG4202" s="1264"/>
      <c r="AH4202" s="1264"/>
      <c r="AI4202" s="1264"/>
      <c r="AJ4202" s="1264"/>
    </row>
    <row r="4203" spans="33:36" ht="30" customHeight="1">
      <c r="AG4203" s="1264"/>
      <c r="AH4203" s="1264"/>
      <c r="AI4203" s="1264"/>
      <c r="AJ4203" s="1264"/>
    </row>
    <row r="4204" spans="33:36" ht="30" customHeight="1">
      <c r="AG4204" s="1264"/>
      <c r="AH4204" s="1264"/>
      <c r="AI4204" s="1264"/>
      <c r="AJ4204" s="1264"/>
    </row>
    <row r="4205" spans="33:36" ht="30" customHeight="1">
      <c r="AG4205" s="1264"/>
      <c r="AH4205" s="1264"/>
      <c r="AI4205" s="1264"/>
      <c r="AJ4205" s="1264"/>
    </row>
    <row r="4206" spans="33:36" ht="30" customHeight="1">
      <c r="AG4206" s="1264"/>
      <c r="AH4206" s="1264"/>
      <c r="AI4206" s="1264"/>
      <c r="AJ4206" s="1264"/>
    </row>
    <row r="4207" spans="33:36" ht="30" customHeight="1">
      <c r="AG4207" s="1264"/>
      <c r="AH4207" s="1264"/>
      <c r="AI4207" s="1264"/>
      <c r="AJ4207" s="1264"/>
    </row>
    <row r="4208" spans="33:36" ht="30" customHeight="1">
      <c r="AG4208" s="1264"/>
      <c r="AH4208" s="1264"/>
      <c r="AI4208" s="1264"/>
      <c r="AJ4208" s="1264"/>
    </row>
    <row r="4209" spans="33:36" ht="30" customHeight="1">
      <c r="AG4209" s="1264"/>
      <c r="AH4209" s="1264"/>
      <c r="AI4209" s="1264"/>
      <c r="AJ4209" s="1264"/>
    </row>
    <row r="4210" spans="33:36" ht="30" customHeight="1">
      <c r="AG4210" s="1264"/>
      <c r="AH4210" s="1264"/>
      <c r="AI4210" s="1264"/>
      <c r="AJ4210" s="1264"/>
    </row>
    <row r="4211" spans="33:36" ht="30" customHeight="1">
      <c r="AG4211" s="1264"/>
      <c r="AH4211" s="1264"/>
      <c r="AI4211" s="1264"/>
      <c r="AJ4211" s="1264"/>
    </row>
    <row r="4212" spans="33:36" ht="30" customHeight="1">
      <c r="AG4212" s="1264"/>
      <c r="AH4212" s="1264"/>
      <c r="AI4212" s="1264"/>
      <c r="AJ4212" s="1264"/>
    </row>
    <row r="4213" spans="33:36" ht="30" customHeight="1">
      <c r="AG4213" s="1264"/>
      <c r="AH4213" s="1264"/>
      <c r="AI4213" s="1264"/>
      <c r="AJ4213" s="1264"/>
    </row>
    <row r="4214" spans="33:36" ht="30" customHeight="1">
      <c r="AG4214" s="1264"/>
      <c r="AH4214" s="1264"/>
      <c r="AI4214" s="1264"/>
      <c r="AJ4214" s="1264"/>
    </row>
    <row r="4215" spans="33:36" ht="30" customHeight="1">
      <c r="AG4215" s="1264"/>
      <c r="AH4215" s="1264"/>
      <c r="AI4215" s="1264"/>
      <c r="AJ4215" s="1264"/>
    </row>
    <row r="4216" spans="33:36" ht="30" customHeight="1">
      <c r="AG4216" s="1264"/>
      <c r="AH4216" s="1264"/>
      <c r="AI4216" s="1264"/>
      <c r="AJ4216" s="1264"/>
    </row>
    <row r="4217" spans="33:36" ht="30" customHeight="1">
      <c r="AG4217" s="1264"/>
      <c r="AH4217" s="1264"/>
      <c r="AI4217" s="1264"/>
      <c r="AJ4217" s="1264"/>
    </row>
    <row r="4218" spans="33:36" ht="30" customHeight="1">
      <c r="AG4218" s="1264"/>
      <c r="AH4218" s="1264"/>
      <c r="AI4218" s="1264"/>
      <c r="AJ4218" s="1264"/>
    </row>
    <row r="4219" spans="33:36" ht="30" customHeight="1">
      <c r="AG4219" s="1264"/>
      <c r="AH4219" s="1264"/>
      <c r="AI4219" s="1264"/>
      <c r="AJ4219" s="1264"/>
    </row>
    <row r="4220" spans="33:36" ht="30" customHeight="1">
      <c r="AG4220" s="1264"/>
      <c r="AH4220" s="1264"/>
      <c r="AI4220" s="1264"/>
      <c r="AJ4220" s="1264"/>
    </row>
    <row r="4221" spans="33:36" ht="30" customHeight="1">
      <c r="AG4221" s="1264"/>
      <c r="AH4221" s="1264"/>
      <c r="AI4221" s="1264"/>
      <c r="AJ4221" s="1264"/>
    </row>
    <row r="4222" spans="33:36" ht="30" customHeight="1">
      <c r="AG4222" s="1264"/>
      <c r="AH4222" s="1264"/>
      <c r="AI4222" s="1264"/>
      <c r="AJ4222" s="1264"/>
    </row>
    <row r="4223" spans="33:36" ht="30" customHeight="1">
      <c r="AG4223" s="1264"/>
      <c r="AH4223" s="1264"/>
      <c r="AI4223" s="1264"/>
      <c r="AJ4223" s="1264"/>
    </row>
    <row r="4224" spans="33:36" ht="30" customHeight="1">
      <c r="AG4224" s="1264"/>
      <c r="AH4224" s="1264"/>
      <c r="AI4224" s="1264"/>
      <c r="AJ4224" s="1264"/>
    </row>
    <row r="4225" spans="33:36" ht="30" customHeight="1">
      <c r="AG4225" s="1264"/>
      <c r="AH4225" s="1264"/>
      <c r="AI4225" s="1264"/>
      <c r="AJ4225" s="1264"/>
    </row>
    <row r="4226" spans="33:36" ht="30" customHeight="1">
      <c r="AG4226" s="1264"/>
      <c r="AH4226" s="1264"/>
      <c r="AI4226" s="1264"/>
      <c r="AJ4226" s="1264"/>
    </row>
    <row r="4227" spans="33:36" ht="30" customHeight="1">
      <c r="AG4227" s="1264"/>
      <c r="AH4227" s="1264"/>
      <c r="AI4227" s="1264"/>
      <c r="AJ4227" s="1264"/>
    </row>
    <row r="4228" spans="33:36" ht="30" customHeight="1">
      <c r="AG4228" s="1264"/>
      <c r="AH4228" s="1264"/>
      <c r="AI4228" s="1264"/>
      <c r="AJ4228" s="1264"/>
    </row>
    <row r="4229" spans="33:36" ht="30" customHeight="1">
      <c r="AG4229" s="1264"/>
      <c r="AH4229" s="1264"/>
      <c r="AI4229" s="1264"/>
      <c r="AJ4229" s="1264"/>
    </row>
    <row r="4230" spans="33:36" ht="30" customHeight="1">
      <c r="AG4230" s="1264"/>
      <c r="AH4230" s="1264"/>
      <c r="AI4230" s="1264"/>
      <c r="AJ4230" s="1264"/>
    </row>
    <row r="4231" spans="33:36" ht="30" customHeight="1">
      <c r="AG4231" s="1264"/>
      <c r="AH4231" s="1264"/>
      <c r="AI4231" s="1264"/>
      <c r="AJ4231" s="1264"/>
    </row>
    <row r="4232" spans="33:36" ht="30" customHeight="1">
      <c r="AG4232" s="1264"/>
      <c r="AH4232" s="1264"/>
      <c r="AI4232" s="1264"/>
      <c r="AJ4232" s="1264"/>
    </row>
    <row r="4233" spans="33:36" ht="30" customHeight="1">
      <c r="AG4233" s="1264"/>
      <c r="AH4233" s="1264"/>
      <c r="AI4233" s="1264"/>
      <c r="AJ4233" s="1264"/>
    </row>
    <row r="4234" spans="33:36" ht="30" customHeight="1">
      <c r="AG4234" s="1264"/>
      <c r="AH4234" s="1264"/>
      <c r="AI4234" s="1264"/>
      <c r="AJ4234" s="1264"/>
    </row>
    <row r="4235" spans="33:36" ht="30" customHeight="1">
      <c r="AG4235" s="1264"/>
      <c r="AH4235" s="1264"/>
      <c r="AI4235" s="1264"/>
      <c r="AJ4235" s="1264"/>
    </row>
    <row r="4236" spans="33:36" ht="30" customHeight="1">
      <c r="AG4236" s="1264"/>
      <c r="AH4236" s="1264"/>
      <c r="AI4236" s="1264"/>
      <c r="AJ4236" s="1264"/>
    </row>
    <row r="4237" spans="33:36" ht="30" customHeight="1">
      <c r="AG4237" s="1264"/>
      <c r="AH4237" s="1264"/>
      <c r="AI4237" s="1264"/>
      <c r="AJ4237" s="1264"/>
    </row>
    <row r="4238" spans="33:36" ht="30" customHeight="1">
      <c r="AG4238" s="1264"/>
      <c r="AH4238" s="1264"/>
      <c r="AI4238" s="1264"/>
      <c r="AJ4238" s="1264"/>
    </row>
    <row r="4239" spans="33:36" ht="30" customHeight="1">
      <c r="AG4239" s="1264"/>
      <c r="AH4239" s="1264"/>
      <c r="AI4239" s="1264"/>
      <c r="AJ4239" s="1264"/>
    </row>
    <row r="4240" spans="33:36" ht="30" customHeight="1">
      <c r="AG4240" s="1264"/>
      <c r="AH4240" s="1264"/>
      <c r="AI4240" s="1264"/>
      <c r="AJ4240" s="1264"/>
    </row>
    <row r="4241" spans="33:36" ht="30" customHeight="1">
      <c r="AG4241" s="1264"/>
      <c r="AH4241" s="1264"/>
      <c r="AI4241" s="1264"/>
      <c r="AJ4241" s="1264"/>
    </row>
    <row r="4242" spans="33:36" ht="30" customHeight="1">
      <c r="AG4242" s="1264"/>
      <c r="AH4242" s="1264"/>
      <c r="AI4242" s="1264"/>
      <c r="AJ4242" s="1264"/>
    </row>
    <row r="4243" spans="33:36" ht="30" customHeight="1">
      <c r="AG4243" s="1264"/>
      <c r="AH4243" s="1264"/>
      <c r="AI4243" s="1264"/>
      <c r="AJ4243" s="1264"/>
    </row>
    <row r="4244" spans="33:36" ht="30" customHeight="1">
      <c r="AG4244" s="1264"/>
      <c r="AH4244" s="1264"/>
      <c r="AI4244" s="1264"/>
      <c r="AJ4244" s="1264"/>
    </row>
    <row r="4245" spans="33:36" ht="30" customHeight="1">
      <c r="AG4245" s="1264"/>
      <c r="AH4245" s="1264"/>
      <c r="AI4245" s="1264"/>
      <c r="AJ4245" s="1264"/>
    </row>
    <row r="4246" spans="33:36" ht="30" customHeight="1">
      <c r="AG4246" s="1264"/>
      <c r="AH4246" s="1264"/>
      <c r="AI4246" s="1264"/>
      <c r="AJ4246" s="1264"/>
    </row>
    <row r="4247" spans="33:36" ht="30" customHeight="1">
      <c r="AG4247" s="1264"/>
      <c r="AH4247" s="1264"/>
      <c r="AI4247" s="1264"/>
      <c r="AJ4247" s="1264"/>
    </row>
    <row r="4248" spans="33:36" ht="30" customHeight="1">
      <c r="AG4248" s="1264"/>
      <c r="AH4248" s="1264"/>
      <c r="AI4248" s="1264"/>
      <c r="AJ4248" s="1264"/>
    </row>
    <row r="4249" spans="33:36" ht="30" customHeight="1">
      <c r="AG4249" s="1264"/>
      <c r="AH4249" s="1264"/>
      <c r="AI4249" s="1264"/>
      <c r="AJ4249" s="1264"/>
    </row>
    <row r="4250" spans="33:36" ht="30" customHeight="1">
      <c r="AG4250" s="1264"/>
      <c r="AH4250" s="1264"/>
      <c r="AI4250" s="1264"/>
      <c r="AJ4250" s="1264"/>
    </row>
    <row r="4251" spans="33:36" ht="30" customHeight="1">
      <c r="AG4251" s="1264"/>
      <c r="AH4251" s="1264"/>
      <c r="AI4251" s="1264"/>
      <c r="AJ4251" s="1264"/>
    </row>
    <row r="4252" spans="33:36" ht="30" customHeight="1">
      <c r="AG4252" s="1264"/>
      <c r="AH4252" s="1264"/>
      <c r="AI4252" s="1264"/>
      <c r="AJ4252" s="1264"/>
    </row>
    <row r="4253" spans="33:36" ht="30" customHeight="1">
      <c r="AG4253" s="1264"/>
      <c r="AH4253" s="1264"/>
      <c r="AI4253" s="1264"/>
      <c r="AJ4253" s="1264"/>
    </row>
    <row r="4254" spans="33:36" ht="30" customHeight="1">
      <c r="AG4254" s="1264"/>
      <c r="AH4254" s="1264"/>
      <c r="AI4254" s="1264"/>
      <c r="AJ4254" s="1264"/>
    </row>
    <row r="4255" spans="33:36" ht="30" customHeight="1">
      <c r="AG4255" s="1264"/>
      <c r="AH4255" s="1264"/>
      <c r="AI4255" s="1264"/>
      <c r="AJ4255" s="1264"/>
    </row>
    <row r="4256" spans="33:36" ht="30" customHeight="1">
      <c r="AG4256" s="1264"/>
      <c r="AH4256" s="1264"/>
      <c r="AI4256" s="1264"/>
      <c r="AJ4256" s="1264"/>
    </row>
    <row r="4257" spans="33:36" ht="30" customHeight="1">
      <c r="AG4257" s="1264"/>
      <c r="AH4257" s="1264"/>
      <c r="AI4257" s="1264"/>
      <c r="AJ4257" s="1264"/>
    </row>
    <row r="4258" spans="33:36" ht="30" customHeight="1">
      <c r="AG4258" s="1264"/>
      <c r="AH4258" s="1264"/>
      <c r="AI4258" s="1264"/>
      <c r="AJ4258" s="1264"/>
    </row>
    <row r="4259" spans="33:36" ht="30" customHeight="1">
      <c r="AG4259" s="1264"/>
      <c r="AH4259" s="1264"/>
      <c r="AI4259" s="1264"/>
      <c r="AJ4259" s="1264"/>
    </row>
    <row r="4260" spans="33:36" ht="30" customHeight="1">
      <c r="AG4260" s="1264"/>
      <c r="AH4260" s="1264"/>
      <c r="AI4260" s="1264"/>
      <c r="AJ4260" s="1264"/>
    </row>
    <row r="4261" spans="33:36" ht="30" customHeight="1">
      <c r="AG4261" s="1264"/>
      <c r="AH4261" s="1264"/>
      <c r="AI4261" s="1264"/>
      <c r="AJ4261" s="1264"/>
    </row>
    <row r="4262" spans="33:36" ht="30" customHeight="1">
      <c r="AG4262" s="1264"/>
      <c r="AH4262" s="1264"/>
      <c r="AI4262" s="1264"/>
      <c r="AJ4262" s="1264"/>
    </row>
    <row r="4263" spans="33:36" ht="30" customHeight="1">
      <c r="AG4263" s="1264"/>
      <c r="AH4263" s="1264"/>
      <c r="AI4263" s="1264"/>
      <c r="AJ4263" s="1264"/>
    </row>
    <row r="4264" spans="33:36" ht="30" customHeight="1">
      <c r="AG4264" s="1264"/>
      <c r="AH4264" s="1264"/>
      <c r="AI4264" s="1264"/>
      <c r="AJ4264" s="1264"/>
    </row>
    <row r="4265" spans="33:36" ht="30" customHeight="1">
      <c r="AG4265" s="1264"/>
      <c r="AH4265" s="1264"/>
      <c r="AI4265" s="1264"/>
      <c r="AJ4265" s="1264"/>
    </row>
    <row r="4266" spans="33:36" ht="30" customHeight="1">
      <c r="AG4266" s="1264"/>
      <c r="AH4266" s="1264"/>
      <c r="AI4266" s="1264"/>
      <c r="AJ4266" s="1264"/>
    </row>
    <row r="4267" spans="33:36" ht="30" customHeight="1">
      <c r="AG4267" s="1264"/>
      <c r="AH4267" s="1264"/>
      <c r="AI4267" s="1264"/>
      <c r="AJ4267" s="1264"/>
    </row>
    <row r="4268" spans="33:36" ht="30" customHeight="1">
      <c r="AG4268" s="1264"/>
      <c r="AH4268" s="1264"/>
      <c r="AI4268" s="1264"/>
      <c r="AJ4268" s="1264"/>
    </row>
    <row r="4269" spans="33:36" ht="30" customHeight="1">
      <c r="AG4269" s="1264"/>
      <c r="AH4269" s="1264"/>
      <c r="AI4269" s="1264"/>
      <c r="AJ4269" s="1264"/>
    </row>
    <row r="4270" spans="33:36" ht="30" customHeight="1">
      <c r="AG4270" s="1264"/>
      <c r="AH4270" s="1264"/>
      <c r="AI4270" s="1264"/>
      <c r="AJ4270" s="1264"/>
    </row>
    <row r="4271" spans="33:36" ht="30" customHeight="1">
      <c r="AG4271" s="1264"/>
      <c r="AH4271" s="1264"/>
      <c r="AI4271" s="1264"/>
      <c r="AJ4271" s="1264"/>
    </row>
    <row r="4272" spans="33:36" ht="30" customHeight="1">
      <c r="AG4272" s="1264"/>
      <c r="AH4272" s="1264"/>
      <c r="AI4272" s="1264"/>
      <c r="AJ4272" s="1264"/>
    </row>
    <row r="4273" spans="33:36" ht="30" customHeight="1">
      <c r="AG4273" s="1264"/>
      <c r="AH4273" s="1264"/>
      <c r="AI4273" s="1264"/>
      <c r="AJ4273" s="1264"/>
    </row>
    <row r="4274" spans="33:36" ht="30" customHeight="1">
      <c r="AG4274" s="1264"/>
      <c r="AH4274" s="1264"/>
      <c r="AI4274" s="1264"/>
      <c r="AJ4274" s="1264"/>
    </row>
    <row r="4275" spans="33:36" ht="30" customHeight="1">
      <c r="AG4275" s="1264"/>
      <c r="AH4275" s="1264"/>
      <c r="AI4275" s="1264"/>
      <c r="AJ4275" s="1264"/>
    </row>
    <row r="4276" spans="33:36" ht="30" customHeight="1">
      <c r="AG4276" s="1264"/>
      <c r="AH4276" s="1264"/>
      <c r="AI4276" s="1264"/>
      <c r="AJ4276" s="1264"/>
    </row>
    <row r="4277" spans="33:36" ht="30" customHeight="1">
      <c r="AG4277" s="1264"/>
      <c r="AH4277" s="1264"/>
      <c r="AI4277" s="1264"/>
      <c r="AJ4277" s="1264"/>
    </row>
    <row r="4278" spans="33:36" ht="30" customHeight="1">
      <c r="AG4278" s="1264"/>
      <c r="AH4278" s="1264"/>
      <c r="AI4278" s="1264"/>
      <c r="AJ4278" s="1264"/>
    </row>
    <row r="4279" spans="33:36" ht="30" customHeight="1">
      <c r="AG4279" s="1264"/>
      <c r="AH4279" s="1264"/>
      <c r="AI4279" s="1264"/>
      <c r="AJ4279" s="1264"/>
    </row>
    <row r="4280" spans="33:36" ht="30" customHeight="1">
      <c r="AG4280" s="1264"/>
      <c r="AH4280" s="1264"/>
      <c r="AI4280" s="1264"/>
      <c r="AJ4280" s="1264"/>
    </row>
    <row r="4281" spans="33:36" ht="30" customHeight="1">
      <c r="AG4281" s="1264"/>
      <c r="AH4281" s="1264"/>
      <c r="AI4281" s="1264"/>
      <c r="AJ4281" s="1264"/>
    </row>
    <row r="4282" spans="33:36" ht="30" customHeight="1">
      <c r="AG4282" s="1264"/>
      <c r="AH4282" s="1264"/>
      <c r="AI4282" s="1264"/>
      <c r="AJ4282" s="1264"/>
    </row>
    <row r="4283" spans="33:36" ht="30" customHeight="1">
      <c r="AG4283" s="1264"/>
      <c r="AH4283" s="1264"/>
      <c r="AI4283" s="1264"/>
      <c r="AJ4283" s="1264"/>
    </row>
    <row r="4284" spans="33:36" ht="30" customHeight="1">
      <c r="AG4284" s="1264"/>
      <c r="AH4284" s="1264"/>
      <c r="AI4284" s="1264"/>
      <c r="AJ4284" s="1264"/>
    </row>
    <row r="4285" spans="33:36" ht="30" customHeight="1">
      <c r="AG4285" s="1264"/>
      <c r="AH4285" s="1264"/>
      <c r="AI4285" s="1264"/>
      <c r="AJ4285" s="1264"/>
    </row>
    <row r="4286" spans="33:36" ht="30" customHeight="1">
      <c r="AG4286" s="1264"/>
      <c r="AH4286" s="1264"/>
      <c r="AI4286" s="1264"/>
      <c r="AJ4286" s="1264"/>
    </row>
    <row r="4287" spans="33:36" ht="30" customHeight="1">
      <c r="AG4287" s="1264"/>
      <c r="AH4287" s="1264"/>
      <c r="AI4287" s="1264"/>
      <c r="AJ4287" s="1264"/>
    </row>
    <row r="4288" spans="33:36" ht="30" customHeight="1">
      <c r="AG4288" s="1264"/>
      <c r="AH4288" s="1264"/>
      <c r="AI4288" s="1264"/>
      <c r="AJ4288" s="1264"/>
    </row>
    <row r="4289" spans="33:36" ht="30" customHeight="1">
      <c r="AG4289" s="1264"/>
      <c r="AH4289" s="1264"/>
      <c r="AI4289" s="1264"/>
      <c r="AJ4289" s="1264"/>
    </row>
    <row r="4290" spans="33:36" ht="30" customHeight="1">
      <c r="AG4290" s="1264"/>
      <c r="AH4290" s="1264"/>
      <c r="AI4290" s="1264"/>
      <c r="AJ4290" s="1264"/>
    </row>
    <row r="4291" spans="33:36" ht="30" customHeight="1">
      <c r="AG4291" s="1264"/>
      <c r="AH4291" s="1264"/>
      <c r="AI4291" s="1264"/>
      <c r="AJ4291" s="1264"/>
    </row>
    <row r="4292" spans="33:36" ht="30" customHeight="1">
      <c r="AG4292" s="1264"/>
      <c r="AH4292" s="1264"/>
      <c r="AI4292" s="1264"/>
      <c r="AJ4292" s="1264"/>
    </row>
    <row r="4293" spans="33:36" ht="30" customHeight="1">
      <c r="AG4293" s="1264"/>
      <c r="AH4293" s="1264"/>
      <c r="AI4293" s="1264"/>
      <c r="AJ4293" s="1264"/>
    </row>
    <row r="4294" spans="33:36" ht="30" customHeight="1">
      <c r="AG4294" s="1264"/>
      <c r="AH4294" s="1264"/>
      <c r="AI4294" s="1264"/>
      <c r="AJ4294" s="1264"/>
    </row>
    <row r="4295" spans="33:36" ht="30" customHeight="1">
      <c r="AG4295" s="1264"/>
      <c r="AH4295" s="1264"/>
      <c r="AI4295" s="1264"/>
      <c r="AJ4295" s="1264"/>
    </row>
    <row r="4296" spans="33:36" ht="30" customHeight="1">
      <c r="AG4296" s="1264"/>
      <c r="AH4296" s="1264"/>
      <c r="AI4296" s="1264"/>
      <c r="AJ4296" s="1264"/>
    </row>
    <row r="4297" spans="33:36" ht="30" customHeight="1">
      <c r="AG4297" s="1264"/>
      <c r="AH4297" s="1264"/>
      <c r="AI4297" s="1264"/>
      <c r="AJ4297" s="1264"/>
    </row>
    <row r="4298" spans="33:36" ht="30" customHeight="1">
      <c r="AG4298" s="1264"/>
      <c r="AH4298" s="1264"/>
      <c r="AI4298" s="1264"/>
      <c r="AJ4298" s="1264"/>
    </row>
    <row r="4299" spans="33:36" ht="30" customHeight="1">
      <c r="AG4299" s="1264"/>
      <c r="AH4299" s="1264"/>
      <c r="AI4299" s="1264"/>
      <c r="AJ4299" s="1264"/>
    </row>
    <row r="4300" spans="33:36" ht="30" customHeight="1">
      <c r="AG4300" s="1264"/>
      <c r="AH4300" s="1264"/>
      <c r="AI4300" s="1264"/>
      <c r="AJ4300" s="1264"/>
    </row>
    <row r="4301" spans="33:36" ht="30" customHeight="1">
      <c r="AG4301" s="1264"/>
      <c r="AH4301" s="1264"/>
      <c r="AI4301" s="1264"/>
      <c r="AJ4301" s="1264"/>
    </row>
    <row r="4302" spans="33:36" ht="30" customHeight="1">
      <c r="AG4302" s="1264"/>
      <c r="AH4302" s="1264"/>
      <c r="AI4302" s="1264"/>
      <c r="AJ4302" s="1264"/>
    </row>
    <row r="4303" spans="33:36" ht="30" customHeight="1">
      <c r="AG4303" s="1264"/>
      <c r="AH4303" s="1264"/>
      <c r="AI4303" s="1264"/>
      <c r="AJ4303" s="1264"/>
    </row>
    <row r="4304" spans="33:36" ht="30" customHeight="1">
      <c r="AG4304" s="1264"/>
      <c r="AH4304" s="1264"/>
      <c r="AI4304" s="1264"/>
      <c r="AJ4304" s="1264"/>
    </row>
    <row r="4305" spans="33:36" ht="30" customHeight="1">
      <c r="AG4305" s="1264"/>
      <c r="AH4305" s="1264"/>
      <c r="AI4305" s="1264"/>
      <c r="AJ4305" s="1264"/>
    </row>
    <row r="4306" spans="33:36" ht="30" customHeight="1">
      <c r="AG4306" s="1264"/>
      <c r="AH4306" s="1264"/>
      <c r="AI4306" s="1264"/>
      <c r="AJ4306" s="1264"/>
    </row>
    <row r="4307" spans="33:36" ht="30" customHeight="1">
      <c r="AG4307" s="1264"/>
      <c r="AH4307" s="1264"/>
      <c r="AI4307" s="1264"/>
      <c r="AJ4307" s="1264"/>
    </row>
    <row r="4308" spans="33:36" ht="30" customHeight="1">
      <c r="AG4308" s="1264"/>
      <c r="AH4308" s="1264"/>
      <c r="AI4308" s="1264"/>
      <c r="AJ4308" s="1264"/>
    </row>
    <row r="4309" spans="33:36" ht="30" customHeight="1">
      <c r="AG4309" s="1264"/>
      <c r="AH4309" s="1264"/>
      <c r="AI4309" s="1264"/>
      <c r="AJ4309" s="1264"/>
    </row>
    <row r="4310" spans="33:36" ht="30" customHeight="1">
      <c r="AG4310" s="1264"/>
      <c r="AH4310" s="1264"/>
      <c r="AI4310" s="1264"/>
      <c r="AJ4310" s="1264"/>
    </row>
    <row r="4311" spans="33:36" ht="30" customHeight="1">
      <c r="AG4311" s="1264"/>
      <c r="AH4311" s="1264"/>
      <c r="AI4311" s="1264"/>
      <c r="AJ4311" s="1264"/>
    </row>
    <row r="4312" spans="33:36" ht="30" customHeight="1">
      <c r="AG4312" s="1264"/>
      <c r="AH4312" s="1264"/>
      <c r="AI4312" s="1264"/>
      <c r="AJ4312" s="1264"/>
    </row>
    <row r="4313" spans="33:36" ht="30" customHeight="1">
      <c r="AG4313" s="1264"/>
      <c r="AH4313" s="1264"/>
      <c r="AI4313" s="1264"/>
      <c r="AJ4313" s="1264"/>
    </row>
    <row r="4314" spans="33:36" ht="30" customHeight="1">
      <c r="AG4314" s="1264"/>
      <c r="AH4314" s="1264"/>
      <c r="AI4314" s="1264"/>
      <c r="AJ4314" s="1264"/>
    </row>
    <row r="4315" spans="33:36" ht="30" customHeight="1">
      <c r="AG4315" s="1264"/>
      <c r="AH4315" s="1264"/>
      <c r="AI4315" s="1264"/>
      <c r="AJ4315" s="1264"/>
    </row>
    <row r="4316" spans="33:36" ht="30" customHeight="1">
      <c r="AG4316" s="1264"/>
      <c r="AH4316" s="1264"/>
      <c r="AI4316" s="1264"/>
      <c r="AJ4316" s="1264"/>
    </row>
    <row r="4317" spans="33:36" ht="30" customHeight="1">
      <c r="AG4317" s="1264"/>
      <c r="AH4317" s="1264"/>
      <c r="AI4317" s="1264"/>
      <c r="AJ4317" s="1264"/>
    </row>
    <row r="4318" spans="33:36" ht="30" customHeight="1">
      <c r="AG4318" s="1264"/>
      <c r="AH4318" s="1264"/>
      <c r="AI4318" s="1264"/>
      <c r="AJ4318" s="1264"/>
    </row>
    <row r="4319" spans="33:36" ht="30" customHeight="1">
      <c r="AG4319" s="1264"/>
      <c r="AH4319" s="1264"/>
      <c r="AI4319" s="1264"/>
      <c r="AJ4319" s="1264"/>
    </row>
    <row r="4320" spans="33:36" ht="30" customHeight="1">
      <c r="AG4320" s="1264"/>
      <c r="AH4320" s="1264"/>
      <c r="AI4320" s="1264"/>
      <c r="AJ4320" s="1264"/>
    </row>
    <row r="4321" spans="33:36" ht="30" customHeight="1">
      <c r="AG4321" s="1264"/>
      <c r="AH4321" s="1264"/>
      <c r="AI4321" s="1264"/>
      <c r="AJ4321" s="1264"/>
    </row>
    <row r="4322" spans="33:36" ht="30" customHeight="1">
      <c r="AG4322" s="1264"/>
      <c r="AH4322" s="1264"/>
      <c r="AI4322" s="1264"/>
      <c r="AJ4322" s="1264"/>
    </row>
    <row r="4323" spans="33:36" ht="30" customHeight="1">
      <c r="AG4323" s="1264"/>
      <c r="AH4323" s="1264"/>
      <c r="AI4323" s="1264"/>
      <c r="AJ4323" s="1264"/>
    </row>
    <row r="4324" spans="33:36" ht="30" customHeight="1">
      <c r="AG4324" s="1264"/>
      <c r="AH4324" s="1264"/>
      <c r="AI4324" s="1264"/>
      <c r="AJ4324" s="1264"/>
    </row>
    <row r="4325" spans="33:36" ht="30" customHeight="1">
      <c r="AG4325" s="1264"/>
      <c r="AH4325" s="1264"/>
      <c r="AI4325" s="1264"/>
      <c r="AJ4325" s="1264"/>
    </row>
    <row r="4326" spans="33:36" ht="30" customHeight="1">
      <c r="AG4326" s="1264"/>
      <c r="AH4326" s="1264"/>
      <c r="AI4326" s="1264"/>
      <c r="AJ4326" s="1264"/>
    </row>
    <row r="4327" spans="33:36" ht="30" customHeight="1">
      <c r="AG4327" s="1264"/>
      <c r="AH4327" s="1264"/>
      <c r="AI4327" s="1264"/>
      <c r="AJ4327" s="1264"/>
    </row>
    <row r="4328" spans="33:36" ht="30" customHeight="1">
      <c r="AG4328" s="1264"/>
      <c r="AH4328" s="1264"/>
      <c r="AI4328" s="1264"/>
      <c r="AJ4328" s="1264"/>
    </row>
    <row r="4329" spans="33:36" ht="30" customHeight="1">
      <c r="AG4329" s="1264"/>
      <c r="AH4329" s="1264"/>
      <c r="AI4329" s="1264"/>
      <c r="AJ4329" s="1264"/>
    </row>
    <row r="4330" spans="33:36" ht="30" customHeight="1">
      <c r="AG4330" s="1264"/>
      <c r="AH4330" s="1264"/>
      <c r="AI4330" s="1264"/>
      <c r="AJ4330" s="1264"/>
    </row>
    <row r="4331" spans="33:36" ht="30" customHeight="1">
      <c r="AG4331" s="1264"/>
      <c r="AH4331" s="1264"/>
      <c r="AI4331" s="1264"/>
      <c r="AJ4331" s="1264"/>
    </row>
    <row r="4332" spans="33:36" ht="30" customHeight="1">
      <c r="AG4332" s="1264"/>
      <c r="AH4332" s="1264"/>
      <c r="AI4332" s="1264"/>
      <c r="AJ4332" s="1264"/>
    </row>
    <row r="4333" spans="33:36" ht="30" customHeight="1">
      <c r="AG4333" s="1264"/>
      <c r="AH4333" s="1264"/>
      <c r="AI4333" s="1264"/>
      <c r="AJ4333" s="1264"/>
    </row>
    <row r="4334" spans="33:36" ht="30" customHeight="1">
      <c r="AG4334" s="1264"/>
      <c r="AH4334" s="1264"/>
      <c r="AI4334" s="1264"/>
      <c r="AJ4334" s="1264"/>
    </row>
    <row r="4335" spans="33:36" ht="30" customHeight="1">
      <c r="AG4335" s="1264"/>
      <c r="AH4335" s="1264"/>
      <c r="AI4335" s="1264"/>
      <c r="AJ4335" s="1264"/>
    </row>
    <row r="4336" spans="33:36" ht="30" customHeight="1">
      <c r="AG4336" s="1264"/>
      <c r="AH4336" s="1264"/>
      <c r="AI4336" s="1264"/>
      <c r="AJ4336" s="1264"/>
    </row>
    <row r="4337" spans="33:36" ht="30" customHeight="1">
      <c r="AG4337" s="1264"/>
      <c r="AH4337" s="1264"/>
      <c r="AI4337" s="1264"/>
      <c r="AJ4337" s="1264"/>
    </row>
    <row r="4338" spans="33:36" ht="30" customHeight="1">
      <c r="AG4338" s="1264"/>
      <c r="AH4338" s="1264"/>
      <c r="AI4338" s="1264"/>
      <c r="AJ4338" s="1264"/>
    </row>
    <row r="4339" spans="33:36" ht="30" customHeight="1">
      <c r="AG4339" s="1264"/>
      <c r="AH4339" s="1264"/>
      <c r="AI4339" s="1264"/>
      <c r="AJ4339" s="1264"/>
    </row>
    <row r="4340" spans="33:36" ht="30" customHeight="1">
      <c r="AG4340" s="1264"/>
      <c r="AH4340" s="1264"/>
      <c r="AI4340" s="1264"/>
      <c r="AJ4340" s="1264"/>
    </row>
    <row r="4341" spans="33:36" ht="30" customHeight="1">
      <c r="AG4341" s="1264"/>
      <c r="AH4341" s="1264"/>
      <c r="AI4341" s="1264"/>
      <c r="AJ4341" s="1264"/>
    </row>
    <row r="4342" spans="33:36" ht="30" customHeight="1">
      <c r="AG4342" s="1264"/>
      <c r="AH4342" s="1264"/>
      <c r="AI4342" s="1264"/>
      <c r="AJ4342" s="1264"/>
    </row>
    <row r="4343" spans="33:36" ht="30" customHeight="1">
      <c r="AG4343" s="1264"/>
      <c r="AH4343" s="1264"/>
      <c r="AI4343" s="1264"/>
      <c r="AJ4343" s="1264"/>
    </row>
    <row r="4344" spans="33:36" ht="30" customHeight="1">
      <c r="AG4344" s="1264"/>
      <c r="AH4344" s="1264"/>
      <c r="AI4344" s="1264"/>
      <c r="AJ4344" s="1264"/>
    </row>
    <row r="4345" spans="33:36" ht="30" customHeight="1">
      <c r="AG4345" s="1264"/>
      <c r="AH4345" s="1264"/>
      <c r="AI4345" s="1264"/>
      <c r="AJ4345" s="1264"/>
    </row>
    <row r="4346" spans="33:36" ht="30" customHeight="1">
      <c r="AG4346" s="1264"/>
      <c r="AH4346" s="1264"/>
      <c r="AI4346" s="1264"/>
      <c r="AJ4346" s="1264"/>
    </row>
    <row r="4347" spans="33:36" ht="30" customHeight="1">
      <c r="AG4347" s="1264"/>
      <c r="AH4347" s="1264"/>
      <c r="AI4347" s="1264"/>
      <c r="AJ4347" s="1264"/>
    </row>
    <row r="4348" spans="33:36" ht="30" customHeight="1">
      <c r="AG4348" s="1264"/>
      <c r="AH4348" s="1264"/>
      <c r="AI4348" s="1264"/>
      <c r="AJ4348" s="1264"/>
    </row>
    <row r="4349" spans="33:36" ht="30" customHeight="1">
      <c r="AG4349" s="1264"/>
      <c r="AH4349" s="1264"/>
      <c r="AI4349" s="1264"/>
      <c r="AJ4349" s="1264"/>
    </row>
    <row r="4350" spans="33:36" ht="30" customHeight="1">
      <c r="AG4350" s="1264"/>
      <c r="AH4350" s="1264"/>
      <c r="AI4350" s="1264"/>
      <c r="AJ4350" s="1264"/>
    </row>
    <row r="4351" spans="33:36" ht="30" customHeight="1">
      <c r="AG4351" s="1264"/>
      <c r="AH4351" s="1264"/>
      <c r="AI4351" s="1264"/>
      <c r="AJ4351" s="1264"/>
    </row>
    <row r="4352" spans="33:36" ht="30" customHeight="1">
      <c r="AG4352" s="1264"/>
      <c r="AH4352" s="1264"/>
      <c r="AI4352" s="1264"/>
      <c r="AJ4352" s="1264"/>
    </row>
    <row r="4353" spans="33:36" ht="30" customHeight="1">
      <c r="AG4353" s="1264"/>
      <c r="AH4353" s="1264"/>
      <c r="AI4353" s="1264"/>
      <c r="AJ4353" s="1264"/>
    </row>
    <row r="4354" spans="33:36" ht="30" customHeight="1">
      <c r="AG4354" s="1264"/>
      <c r="AH4354" s="1264"/>
      <c r="AI4354" s="1264"/>
      <c r="AJ4354" s="1264"/>
    </row>
    <row r="4355" spans="33:36" ht="30" customHeight="1">
      <c r="AG4355" s="1264"/>
      <c r="AH4355" s="1264"/>
      <c r="AI4355" s="1264"/>
      <c r="AJ4355" s="1264"/>
    </row>
    <row r="4356" spans="33:36" ht="30" customHeight="1">
      <c r="AG4356" s="1264"/>
      <c r="AH4356" s="1264"/>
      <c r="AI4356" s="1264"/>
      <c r="AJ4356" s="1264"/>
    </row>
    <row r="4357" spans="33:36" ht="30" customHeight="1">
      <c r="AG4357" s="1264"/>
      <c r="AH4357" s="1264"/>
      <c r="AI4357" s="1264"/>
      <c r="AJ4357" s="1264"/>
    </row>
    <row r="4358" spans="33:36" ht="30" customHeight="1">
      <c r="AG4358" s="1264"/>
      <c r="AH4358" s="1264"/>
      <c r="AI4358" s="1264"/>
      <c r="AJ4358" s="1264"/>
    </row>
    <row r="4359" spans="33:36" ht="30" customHeight="1">
      <c r="AG4359" s="1264"/>
      <c r="AH4359" s="1264"/>
      <c r="AI4359" s="1264"/>
      <c r="AJ4359" s="1264"/>
    </row>
    <row r="4360" spans="33:36" ht="30" customHeight="1">
      <c r="AG4360" s="1264"/>
      <c r="AH4360" s="1264"/>
      <c r="AI4360" s="1264"/>
      <c r="AJ4360" s="1264"/>
    </row>
    <row r="4361" spans="33:36" ht="30" customHeight="1">
      <c r="AG4361" s="1264"/>
      <c r="AH4361" s="1264"/>
      <c r="AI4361" s="1264"/>
      <c r="AJ4361" s="1264"/>
    </row>
    <row r="4362" spans="33:36" ht="30" customHeight="1">
      <c r="AG4362" s="1264"/>
      <c r="AH4362" s="1264"/>
      <c r="AI4362" s="1264"/>
      <c r="AJ4362" s="1264"/>
    </row>
    <row r="4363" spans="33:36" ht="30" customHeight="1">
      <c r="AG4363" s="1264"/>
      <c r="AH4363" s="1264"/>
      <c r="AI4363" s="1264"/>
      <c r="AJ4363" s="1264"/>
    </row>
    <row r="4364" spans="33:36" ht="30" customHeight="1">
      <c r="AG4364" s="1264"/>
      <c r="AH4364" s="1264"/>
      <c r="AI4364" s="1264"/>
      <c r="AJ4364" s="1264"/>
    </row>
    <row r="4365" spans="33:36" ht="30" customHeight="1">
      <c r="AG4365" s="1264"/>
      <c r="AH4365" s="1264"/>
      <c r="AI4365" s="1264"/>
      <c r="AJ4365" s="1264"/>
    </row>
    <row r="4366" spans="33:36" ht="30" customHeight="1">
      <c r="AG4366" s="1264"/>
      <c r="AH4366" s="1264"/>
      <c r="AI4366" s="1264"/>
      <c r="AJ4366" s="1264"/>
    </row>
    <row r="4367" spans="33:36" ht="30" customHeight="1">
      <c r="AG4367" s="1264"/>
      <c r="AH4367" s="1264"/>
      <c r="AI4367" s="1264"/>
      <c r="AJ4367" s="1264"/>
    </row>
    <row r="4368" spans="33:36" ht="30" customHeight="1">
      <c r="AG4368" s="1264"/>
      <c r="AH4368" s="1264"/>
      <c r="AI4368" s="1264"/>
      <c r="AJ4368" s="1264"/>
    </row>
    <row r="4369" spans="33:36" ht="30" customHeight="1">
      <c r="AG4369" s="1264"/>
      <c r="AH4369" s="1264"/>
      <c r="AI4369" s="1264"/>
      <c r="AJ4369" s="1264"/>
    </row>
    <row r="4370" spans="33:36" ht="30" customHeight="1">
      <c r="AG4370" s="1264"/>
      <c r="AH4370" s="1264"/>
      <c r="AI4370" s="1264"/>
      <c r="AJ4370" s="1264"/>
    </row>
    <row r="4371" spans="33:36" ht="30" customHeight="1">
      <c r="AG4371" s="1264"/>
      <c r="AH4371" s="1264"/>
      <c r="AI4371" s="1264"/>
      <c r="AJ4371" s="1264"/>
    </row>
    <row r="4372" spans="33:36" ht="30" customHeight="1">
      <c r="AG4372" s="1264"/>
      <c r="AH4372" s="1264"/>
      <c r="AI4372" s="1264"/>
      <c r="AJ4372" s="1264"/>
    </row>
    <row r="4373" spans="33:36" ht="30" customHeight="1">
      <c r="AG4373" s="1264"/>
      <c r="AH4373" s="1264"/>
      <c r="AI4373" s="1264"/>
      <c r="AJ4373" s="1264"/>
    </row>
    <row r="4374" spans="33:36" ht="30" customHeight="1">
      <c r="AG4374" s="1264"/>
      <c r="AH4374" s="1264"/>
      <c r="AI4374" s="1264"/>
      <c r="AJ4374" s="1264"/>
    </row>
    <row r="4375" spans="33:36" ht="30" customHeight="1">
      <c r="AG4375" s="1264"/>
      <c r="AH4375" s="1264"/>
      <c r="AI4375" s="1264"/>
      <c r="AJ4375" s="1264"/>
    </row>
    <row r="4376" spans="33:36" ht="30" customHeight="1">
      <c r="AG4376" s="1264"/>
      <c r="AH4376" s="1264"/>
      <c r="AI4376" s="1264"/>
      <c r="AJ4376" s="1264"/>
    </row>
    <row r="4377" spans="33:36" ht="30" customHeight="1">
      <c r="AG4377" s="1264"/>
      <c r="AH4377" s="1264"/>
      <c r="AI4377" s="1264"/>
      <c r="AJ4377" s="1264"/>
    </row>
    <row r="4378" spans="33:36" ht="30" customHeight="1">
      <c r="AG4378" s="1264"/>
      <c r="AH4378" s="1264"/>
      <c r="AI4378" s="1264"/>
      <c r="AJ4378" s="1264"/>
    </row>
    <row r="4379" spans="33:36" ht="30" customHeight="1">
      <c r="AG4379" s="1264"/>
      <c r="AH4379" s="1264"/>
      <c r="AI4379" s="1264"/>
      <c r="AJ4379" s="1264"/>
    </row>
    <row r="4380" spans="33:36" ht="30" customHeight="1">
      <c r="AG4380" s="1264"/>
      <c r="AH4380" s="1264"/>
      <c r="AI4380" s="1264"/>
      <c r="AJ4380" s="1264"/>
    </row>
    <row r="4381" spans="33:36" ht="30" customHeight="1">
      <c r="AG4381" s="1264"/>
      <c r="AH4381" s="1264"/>
      <c r="AI4381" s="1264"/>
      <c r="AJ4381" s="1264"/>
    </row>
    <row r="4382" spans="33:36" ht="30" customHeight="1">
      <c r="AG4382" s="1264"/>
      <c r="AH4382" s="1264"/>
      <c r="AI4382" s="1264"/>
      <c r="AJ4382" s="1264"/>
    </row>
    <row r="4383" spans="33:36" ht="30" customHeight="1">
      <c r="AG4383" s="1264"/>
      <c r="AH4383" s="1264"/>
      <c r="AI4383" s="1264"/>
      <c r="AJ4383" s="1264"/>
    </row>
    <row r="4384" spans="33:36" ht="30" customHeight="1">
      <c r="AG4384" s="1264"/>
      <c r="AH4384" s="1264"/>
      <c r="AI4384" s="1264"/>
      <c r="AJ4384" s="1264"/>
    </row>
    <row r="4385" spans="33:36" ht="30" customHeight="1">
      <c r="AG4385" s="1264"/>
      <c r="AH4385" s="1264"/>
      <c r="AI4385" s="1264"/>
      <c r="AJ4385" s="1264"/>
    </row>
    <row r="4386" spans="33:36" ht="30" customHeight="1">
      <c r="AG4386" s="1264"/>
      <c r="AH4386" s="1264"/>
      <c r="AI4386" s="1264"/>
      <c r="AJ4386" s="1264"/>
    </row>
    <row r="4387" spans="33:36" ht="30" customHeight="1">
      <c r="AG4387" s="1264"/>
      <c r="AH4387" s="1264"/>
      <c r="AI4387" s="1264"/>
      <c r="AJ4387" s="1264"/>
    </row>
    <row r="4388" spans="33:36" ht="30" customHeight="1">
      <c r="AG4388" s="1264"/>
      <c r="AH4388" s="1264"/>
      <c r="AI4388" s="1264"/>
      <c r="AJ4388" s="1264"/>
    </row>
    <row r="4389" spans="33:36" ht="30" customHeight="1">
      <c r="AG4389" s="1264"/>
      <c r="AH4389" s="1264"/>
      <c r="AI4389" s="1264"/>
      <c r="AJ4389" s="1264"/>
    </row>
    <row r="4390" spans="33:36" ht="30" customHeight="1">
      <c r="AG4390" s="1264"/>
      <c r="AH4390" s="1264"/>
      <c r="AI4390" s="1264"/>
      <c r="AJ4390" s="1264"/>
    </row>
    <row r="4391" spans="33:36" ht="30" customHeight="1">
      <c r="AG4391" s="1264"/>
      <c r="AH4391" s="1264"/>
      <c r="AI4391" s="1264"/>
      <c r="AJ4391" s="1264"/>
    </row>
    <row r="4392" spans="33:36" ht="30" customHeight="1">
      <c r="AG4392" s="1264"/>
      <c r="AH4392" s="1264"/>
      <c r="AI4392" s="1264"/>
      <c r="AJ4392" s="1264"/>
    </row>
    <row r="4393" spans="33:36" ht="30" customHeight="1">
      <c r="AG4393" s="1264"/>
      <c r="AH4393" s="1264"/>
      <c r="AI4393" s="1264"/>
      <c r="AJ4393" s="1264"/>
    </row>
    <row r="4394" spans="33:36" ht="30" customHeight="1">
      <c r="AG4394" s="1264"/>
      <c r="AH4394" s="1264"/>
      <c r="AI4394" s="1264"/>
      <c r="AJ4394" s="1264"/>
    </row>
    <row r="4395" spans="33:36" ht="30" customHeight="1">
      <c r="AG4395" s="1264"/>
      <c r="AH4395" s="1264"/>
      <c r="AI4395" s="1264"/>
      <c r="AJ4395" s="1264"/>
    </row>
    <row r="4396" spans="33:36" ht="30" customHeight="1">
      <c r="AG4396" s="1264"/>
      <c r="AH4396" s="1264"/>
      <c r="AI4396" s="1264"/>
      <c r="AJ4396" s="1264"/>
    </row>
    <row r="4397" spans="33:36" ht="30" customHeight="1">
      <c r="AG4397" s="1264"/>
      <c r="AH4397" s="1264"/>
      <c r="AI4397" s="1264"/>
      <c r="AJ4397" s="1264"/>
    </row>
    <row r="4398" spans="33:36" ht="30" customHeight="1">
      <c r="AG4398" s="1264"/>
      <c r="AH4398" s="1264"/>
      <c r="AI4398" s="1264"/>
      <c r="AJ4398" s="1264"/>
    </row>
    <row r="4399" spans="33:36" ht="30" customHeight="1">
      <c r="AG4399" s="1264"/>
      <c r="AH4399" s="1264"/>
      <c r="AI4399" s="1264"/>
      <c r="AJ4399" s="1264"/>
    </row>
    <row r="4400" spans="33:36" ht="30" customHeight="1">
      <c r="AG4400" s="1264"/>
      <c r="AH4400" s="1264"/>
      <c r="AI4400" s="1264"/>
      <c r="AJ4400" s="1264"/>
    </row>
    <row r="4401" spans="33:36" ht="30" customHeight="1">
      <c r="AG4401" s="1264"/>
      <c r="AH4401" s="1264"/>
      <c r="AI4401" s="1264"/>
      <c r="AJ4401" s="1264"/>
    </row>
    <row r="4402" spans="33:36" ht="30" customHeight="1">
      <c r="AG4402" s="1264"/>
      <c r="AH4402" s="1264"/>
      <c r="AI4402" s="1264"/>
      <c r="AJ4402" s="1264"/>
    </row>
    <row r="4403" spans="33:36" ht="30" customHeight="1">
      <c r="AG4403" s="1264"/>
      <c r="AH4403" s="1264"/>
      <c r="AI4403" s="1264"/>
      <c r="AJ4403" s="1264"/>
    </row>
    <row r="4404" spans="33:36" ht="30" customHeight="1">
      <c r="AG4404" s="1264"/>
      <c r="AH4404" s="1264"/>
      <c r="AI4404" s="1264"/>
      <c r="AJ4404" s="1264"/>
    </row>
    <row r="4405" spans="33:36" ht="30" customHeight="1">
      <c r="AG4405" s="1264"/>
      <c r="AH4405" s="1264"/>
      <c r="AI4405" s="1264"/>
      <c r="AJ4405" s="1264"/>
    </row>
    <row r="4406" spans="33:36" ht="30" customHeight="1">
      <c r="AG4406" s="1264"/>
      <c r="AH4406" s="1264"/>
      <c r="AI4406" s="1264"/>
      <c r="AJ4406" s="1264"/>
    </row>
    <row r="4407" spans="33:36" ht="30" customHeight="1">
      <c r="AG4407" s="1264"/>
      <c r="AH4407" s="1264"/>
      <c r="AI4407" s="1264"/>
      <c r="AJ4407" s="1264"/>
    </row>
    <row r="4408" spans="33:36" ht="30" customHeight="1">
      <c r="AG4408" s="1264"/>
      <c r="AH4408" s="1264"/>
      <c r="AI4408" s="1264"/>
      <c r="AJ4408" s="1264"/>
    </row>
    <row r="4409" spans="33:36" ht="30" customHeight="1">
      <c r="AG4409" s="1264"/>
      <c r="AH4409" s="1264"/>
      <c r="AI4409" s="1264"/>
      <c r="AJ4409" s="1264"/>
    </row>
    <row r="4410" spans="33:36" ht="30" customHeight="1">
      <c r="AG4410" s="1264"/>
      <c r="AH4410" s="1264"/>
      <c r="AI4410" s="1264"/>
      <c r="AJ4410" s="1264"/>
    </row>
    <row r="4411" spans="33:36" ht="30" customHeight="1">
      <c r="AG4411" s="1264"/>
      <c r="AH4411" s="1264"/>
      <c r="AI4411" s="1264"/>
      <c r="AJ4411" s="1264"/>
    </row>
    <row r="4412" spans="33:36" ht="30" customHeight="1">
      <c r="AG4412" s="1264"/>
      <c r="AH4412" s="1264"/>
      <c r="AI4412" s="1264"/>
      <c r="AJ4412" s="1264"/>
    </row>
    <row r="4413" spans="33:36" ht="30" customHeight="1">
      <c r="AG4413" s="1264"/>
      <c r="AH4413" s="1264"/>
      <c r="AI4413" s="1264"/>
      <c r="AJ4413" s="1264"/>
    </row>
    <row r="4414" spans="33:36" ht="30" customHeight="1">
      <c r="AG4414" s="1264"/>
      <c r="AH4414" s="1264"/>
      <c r="AI4414" s="1264"/>
      <c r="AJ4414" s="1264"/>
    </row>
    <row r="4415" spans="33:36" ht="30" customHeight="1">
      <c r="AG4415" s="1264"/>
      <c r="AH4415" s="1264"/>
      <c r="AI4415" s="1264"/>
      <c r="AJ4415" s="1264"/>
    </row>
    <row r="4416" spans="33:36" ht="30" customHeight="1">
      <c r="AG4416" s="1264"/>
      <c r="AH4416" s="1264"/>
      <c r="AI4416" s="1264"/>
      <c r="AJ4416" s="1264"/>
    </row>
    <row r="4417" spans="33:36" ht="30" customHeight="1">
      <c r="AG4417" s="1264"/>
      <c r="AH4417" s="1264"/>
      <c r="AI4417" s="1264"/>
      <c r="AJ4417" s="1264"/>
    </row>
    <row r="4418" spans="33:36" ht="30" customHeight="1">
      <c r="AG4418" s="1264"/>
      <c r="AH4418" s="1264"/>
      <c r="AI4418" s="1264"/>
      <c r="AJ4418" s="1264"/>
    </row>
    <row r="4419" spans="33:36" ht="30" customHeight="1">
      <c r="AG4419" s="1264"/>
      <c r="AH4419" s="1264"/>
      <c r="AI4419" s="1264"/>
      <c r="AJ4419" s="1264"/>
    </row>
    <row r="4420" spans="33:36" ht="30" customHeight="1">
      <c r="AG4420" s="1264"/>
      <c r="AH4420" s="1264"/>
      <c r="AI4420" s="1264"/>
      <c r="AJ4420" s="1264"/>
    </row>
    <row r="4421" spans="33:36" ht="30" customHeight="1">
      <c r="AG4421" s="1264"/>
      <c r="AH4421" s="1264"/>
      <c r="AI4421" s="1264"/>
      <c r="AJ4421" s="1264"/>
    </row>
    <row r="4422" spans="33:36" ht="30" customHeight="1">
      <c r="AG4422" s="1264"/>
      <c r="AH4422" s="1264"/>
      <c r="AI4422" s="1264"/>
      <c r="AJ4422" s="1264"/>
    </row>
    <row r="4423" spans="33:36" ht="30" customHeight="1">
      <c r="AG4423" s="1264"/>
      <c r="AH4423" s="1264"/>
      <c r="AI4423" s="1264"/>
      <c r="AJ4423" s="1264"/>
    </row>
    <row r="4424" spans="33:36" ht="30" customHeight="1">
      <c r="AG4424" s="1264"/>
      <c r="AH4424" s="1264"/>
      <c r="AI4424" s="1264"/>
      <c r="AJ4424" s="1264"/>
    </row>
    <row r="4425" spans="33:36" ht="30" customHeight="1">
      <c r="AG4425" s="1264"/>
      <c r="AH4425" s="1264"/>
      <c r="AI4425" s="1264"/>
      <c r="AJ4425" s="1264"/>
    </row>
    <row r="4426" spans="33:36" ht="30" customHeight="1">
      <c r="AG4426" s="1264"/>
      <c r="AH4426" s="1264"/>
      <c r="AI4426" s="1264"/>
      <c r="AJ4426" s="1264"/>
    </row>
    <row r="4427" spans="33:36" ht="30" customHeight="1">
      <c r="AG4427" s="1264"/>
      <c r="AH4427" s="1264"/>
      <c r="AI4427" s="1264"/>
      <c r="AJ4427" s="1264"/>
    </row>
    <row r="4428" spans="33:36" ht="30" customHeight="1">
      <c r="AG4428" s="1264"/>
      <c r="AH4428" s="1264"/>
      <c r="AI4428" s="1264"/>
      <c r="AJ4428" s="1264"/>
    </row>
    <row r="4429" spans="33:36" ht="30" customHeight="1">
      <c r="AG4429" s="1264"/>
      <c r="AH4429" s="1264"/>
      <c r="AI4429" s="1264"/>
      <c r="AJ4429" s="1264"/>
    </row>
    <row r="4430" spans="33:36" ht="30" customHeight="1">
      <c r="AG4430" s="1264"/>
      <c r="AH4430" s="1264"/>
      <c r="AI4430" s="1264"/>
      <c r="AJ4430" s="1264"/>
    </row>
    <row r="4431" spans="33:36" ht="30" customHeight="1">
      <c r="AG4431" s="1264"/>
      <c r="AH4431" s="1264"/>
      <c r="AI4431" s="1264"/>
      <c r="AJ4431" s="1264"/>
    </row>
    <row r="4432" spans="33:36" ht="30" customHeight="1">
      <c r="AG4432" s="1264"/>
      <c r="AH4432" s="1264"/>
      <c r="AI4432" s="1264"/>
      <c r="AJ4432" s="1264"/>
    </row>
    <row r="4433" spans="33:36" ht="30" customHeight="1">
      <c r="AG4433" s="1264"/>
      <c r="AH4433" s="1264"/>
      <c r="AI4433" s="1264"/>
      <c r="AJ4433" s="1264"/>
    </row>
    <row r="4434" spans="33:36" ht="30" customHeight="1">
      <c r="AG4434" s="1264"/>
      <c r="AH4434" s="1264"/>
      <c r="AI4434" s="1264"/>
      <c r="AJ4434" s="1264"/>
    </row>
    <row r="4435" spans="33:36" ht="30" customHeight="1">
      <c r="AG4435" s="1264"/>
      <c r="AH4435" s="1264"/>
      <c r="AI4435" s="1264"/>
      <c r="AJ4435" s="1264"/>
    </row>
    <row r="4436" spans="33:36" ht="30" customHeight="1">
      <c r="AG4436" s="1264"/>
      <c r="AH4436" s="1264"/>
      <c r="AI4436" s="1264"/>
      <c r="AJ4436" s="1264"/>
    </row>
    <row r="4437" spans="33:36" ht="30" customHeight="1">
      <c r="AG4437" s="1264"/>
      <c r="AH4437" s="1264"/>
      <c r="AI4437" s="1264"/>
      <c r="AJ4437" s="1264"/>
    </row>
    <row r="4438" spans="33:36" ht="30" customHeight="1">
      <c r="AG4438" s="1264"/>
      <c r="AH4438" s="1264"/>
      <c r="AI4438" s="1264"/>
      <c r="AJ4438" s="1264"/>
    </row>
    <row r="4439" spans="33:36" ht="30" customHeight="1">
      <c r="AG4439" s="1264"/>
      <c r="AH4439" s="1264"/>
      <c r="AI4439" s="1264"/>
      <c r="AJ4439" s="1264"/>
    </row>
    <row r="4440" spans="33:36" ht="30" customHeight="1">
      <c r="AG4440" s="1264"/>
      <c r="AH4440" s="1264"/>
      <c r="AI4440" s="1264"/>
      <c r="AJ4440" s="1264"/>
    </row>
    <row r="4441" spans="33:36" ht="30" customHeight="1">
      <c r="AG4441" s="1264"/>
      <c r="AH4441" s="1264"/>
      <c r="AI4441" s="1264"/>
      <c r="AJ4441" s="1264"/>
    </row>
    <row r="4442" spans="33:36" ht="30" customHeight="1">
      <c r="AG4442" s="1264"/>
      <c r="AH4442" s="1264"/>
      <c r="AI4442" s="1264"/>
      <c r="AJ4442" s="1264"/>
    </row>
    <row r="4443" spans="33:36" ht="30" customHeight="1">
      <c r="AG4443" s="1264"/>
      <c r="AH4443" s="1264"/>
      <c r="AI4443" s="1264"/>
      <c r="AJ4443" s="1264"/>
    </row>
    <row r="4444" spans="33:36" ht="30" customHeight="1">
      <c r="AG4444" s="1264"/>
      <c r="AH4444" s="1264"/>
      <c r="AI4444" s="1264"/>
      <c r="AJ4444" s="1264"/>
    </row>
    <row r="4445" spans="33:36" ht="30" customHeight="1">
      <c r="AG4445" s="1264"/>
      <c r="AH4445" s="1264"/>
      <c r="AI4445" s="1264"/>
      <c r="AJ4445" s="1264"/>
    </row>
    <row r="4446" spans="33:36" ht="30" customHeight="1">
      <c r="AG4446" s="1264"/>
      <c r="AH4446" s="1264"/>
      <c r="AI4446" s="1264"/>
      <c r="AJ4446" s="1264"/>
    </row>
    <row r="4447" spans="33:36" ht="30" customHeight="1">
      <c r="AG4447" s="1264"/>
      <c r="AH4447" s="1264"/>
      <c r="AI4447" s="1264"/>
      <c r="AJ4447" s="1264"/>
    </row>
    <row r="4448" spans="33:36" ht="30" customHeight="1">
      <c r="AG4448" s="1264"/>
      <c r="AH4448" s="1264"/>
      <c r="AI4448" s="1264"/>
      <c r="AJ4448" s="1264"/>
    </row>
    <row r="4449" spans="33:36" ht="30" customHeight="1">
      <c r="AG4449" s="1264"/>
      <c r="AH4449" s="1264"/>
      <c r="AI4449" s="1264"/>
      <c r="AJ4449" s="1264"/>
    </row>
    <row r="4450" spans="33:36" ht="30" customHeight="1">
      <c r="AG4450" s="1264"/>
      <c r="AH4450" s="1264"/>
      <c r="AI4450" s="1264"/>
      <c r="AJ4450" s="1264"/>
    </row>
    <row r="4451" spans="33:36" ht="30" customHeight="1">
      <c r="AG4451" s="1264"/>
      <c r="AH4451" s="1264"/>
      <c r="AI4451" s="1264"/>
      <c r="AJ4451" s="1264"/>
    </row>
    <row r="4452" spans="33:36" ht="30" customHeight="1">
      <c r="AG4452" s="1264"/>
      <c r="AH4452" s="1264"/>
      <c r="AI4452" s="1264"/>
      <c r="AJ4452" s="1264"/>
    </row>
    <row r="4453" spans="33:36" ht="30" customHeight="1">
      <c r="AG4453" s="1264"/>
      <c r="AH4453" s="1264"/>
      <c r="AI4453" s="1264"/>
      <c r="AJ4453" s="1264"/>
    </row>
    <row r="4454" spans="33:36" ht="30" customHeight="1">
      <c r="AG4454" s="1264"/>
      <c r="AH4454" s="1264"/>
      <c r="AI4454" s="1264"/>
      <c r="AJ4454" s="1264"/>
    </row>
    <row r="4455" spans="33:36" ht="30" customHeight="1">
      <c r="AG4455" s="1264"/>
      <c r="AH4455" s="1264"/>
      <c r="AI4455" s="1264"/>
      <c r="AJ4455" s="1264"/>
    </row>
    <row r="4456" spans="33:36" ht="30" customHeight="1">
      <c r="AG4456" s="1264"/>
      <c r="AH4456" s="1264"/>
      <c r="AI4456" s="1264"/>
      <c r="AJ4456" s="1264"/>
    </row>
    <row r="4457" spans="33:36" ht="30" customHeight="1">
      <c r="AG4457" s="1264"/>
      <c r="AH4457" s="1264"/>
      <c r="AI4457" s="1264"/>
      <c r="AJ4457" s="1264"/>
    </row>
    <row r="4458" spans="33:36" ht="30" customHeight="1">
      <c r="AG4458" s="1264"/>
      <c r="AH4458" s="1264"/>
      <c r="AI4458" s="1264"/>
      <c r="AJ4458" s="1264"/>
    </row>
    <row r="4459" spans="33:36" ht="30" customHeight="1">
      <c r="AG4459" s="1264"/>
      <c r="AH4459" s="1264"/>
      <c r="AI4459" s="1264"/>
      <c r="AJ4459" s="1264"/>
    </row>
    <row r="4460" spans="33:36" ht="30" customHeight="1">
      <c r="AG4460" s="1264"/>
      <c r="AH4460" s="1264"/>
      <c r="AI4460" s="1264"/>
      <c r="AJ4460" s="1264"/>
    </row>
    <row r="4461" spans="33:36" ht="30" customHeight="1">
      <c r="AG4461" s="1264"/>
      <c r="AH4461" s="1264"/>
      <c r="AI4461" s="1264"/>
      <c r="AJ4461" s="1264"/>
    </row>
    <row r="4462" spans="33:36" ht="30" customHeight="1">
      <c r="AG4462" s="1264"/>
      <c r="AH4462" s="1264"/>
      <c r="AI4462" s="1264"/>
      <c r="AJ4462" s="1264"/>
    </row>
    <row r="4463" spans="33:36" ht="30" customHeight="1">
      <c r="AG4463" s="1264"/>
      <c r="AH4463" s="1264"/>
      <c r="AI4463" s="1264"/>
      <c r="AJ4463" s="1264"/>
    </row>
    <row r="4464" spans="33:36" ht="30" customHeight="1">
      <c r="AG4464" s="1264"/>
      <c r="AH4464" s="1264"/>
      <c r="AI4464" s="1264"/>
      <c r="AJ4464" s="1264"/>
    </row>
    <row r="4465" spans="33:36" ht="30" customHeight="1">
      <c r="AG4465" s="1264"/>
      <c r="AH4465" s="1264"/>
      <c r="AI4465" s="1264"/>
      <c r="AJ4465" s="1264"/>
    </row>
    <row r="4466" spans="33:36" ht="30" customHeight="1">
      <c r="AG4466" s="1264"/>
      <c r="AH4466" s="1264"/>
      <c r="AI4466" s="1264"/>
      <c r="AJ4466" s="1264"/>
    </row>
    <row r="4467" spans="33:36" ht="30" customHeight="1">
      <c r="AG4467" s="1264"/>
      <c r="AH4467" s="1264"/>
      <c r="AI4467" s="1264"/>
      <c r="AJ4467" s="1264"/>
    </row>
    <row r="4468" spans="33:36" ht="30" customHeight="1">
      <c r="AG4468" s="1264"/>
      <c r="AH4468" s="1264"/>
      <c r="AI4468" s="1264"/>
      <c r="AJ4468" s="1264"/>
    </row>
    <row r="4469" spans="33:36" ht="30" customHeight="1">
      <c r="AG4469" s="1264"/>
      <c r="AH4469" s="1264"/>
      <c r="AI4469" s="1264"/>
      <c r="AJ4469" s="1264"/>
    </row>
    <row r="4470" spans="33:36" ht="30" customHeight="1">
      <c r="AG4470" s="1264"/>
      <c r="AH4470" s="1264"/>
      <c r="AI4470" s="1264"/>
      <c r="AJ4470" s="1264"/>
    </row>
    <row r="4471" spans="33:36" ht="30" customHeight="1">
      <c r="AG4471" s="1264"/>
      <c r="AH4471" s="1264"/>
      <c r="AI4471" s="1264"/>
      <c r="AJ4471" s="1264"/>
    </row>
    <row r="4472" spans="33:36" ht="30" customHeight="1">
      <c r="AG4472" s="1264"/>
      <c r="AH4472" s="1264"/>
      <c r="AI4472" s="1264"/>
      <c r="AJ4472" s="1264"/>
    </row>
    <row r="4473" spans="33:36" ht="30" customHeight="1">
      <c r="AG4473" s="1264"/>
      <c r="AH4473" s="1264"/>
      <c r="AI4473" s="1264"/>
      <c r="AJ4473" s="1264"/>
    </row>
    <row r="4474" spans="33:36" ht="30" customHeight="1">
      <c r="AG4474" s="1264"/>
      <c r="AH4474" s="1264"/>
      <c r="AI4474" s="1264"/>
      <c r="AJ4474" s="1264"/>
    </row>
    <row r="4475" spans="33:36" ht="30" customHeight="1">
      <c r="AG4475" s="1264"/>
      <c r="AH4475" s="1264"/>
      <c r="AI4475" s="1264"/>
      <c r="AJ4475" s="1264"/>
    </row>
    <row r="4476" spans="33:36" ht="30" customHeight="1">
      <c r="AG4476" s="1264"/>
      <c r="AH4476" s="1264"/>
      <c r="AI4476" s="1264"/>
      <c r="AJ4476" s="1264"/>
    </row>
    <row r="4477" spans="33:36" ht="30" customHeight="1">
      <c r="AG4477" s="1264"/>
      <c r="AH4477" s="1264"/>
      <c r="AI4477" s="1264"/>
      <c r="AJ4477" s="1264"/>
    </row>
    <row r="4478" spans="33:36" ht="30" customHeight="1">
      <c r="AG4478" s="1264"/>
      <c r="AH4478" s="1264"/>
      <c r="AI4478" s="1264"/>
      <c r="AJ4478" s="1264"/>
    </row>
    <row r="4479" spans="33:36" ht="30" customHeight="1">
      <c r="AG4479" s="1264"/>
      <c r="AH4479" s="1264"/>
      <c r="AI4479" s="1264"/>
      <c r="AJ4479" s="1264"/>
    </row>
    <row r="4480" spans="33:36" ht="30" customHeight="1">
      <c r="AG4480" s="1264"/>
      <c r="AH4480" s="1264"/>
      <c r="AI4480" s="1264"/>
      <c r="AJ4480" s="1264"/>
    </row>
    <row r="4481" spans="33:36" ht="30" customHeight="1">
      <c r="AG4481" s="1264"/>
      <c r="AH4481" s="1264"/>
      <c r="AI4481" s="1264"/>
      <c r="AJ4481" s="1264"/>
    </row>
    <row r="4482" spans="33:36" ht="30" customHeight="1">
      <c r="AG4482" s="1264"/>
      <c r="AH4482" s="1264"/>
      <c r="AI4482" s="1264"/>
      <c r="AJ4482" s="1264"/>
    </row>
    <row r="4483" spans="33:36" ht="30" customHeight="1">
      <c r="AG4483" s="1264"/>
      <c r="AH4483" s="1264"/>
      <c r="AI4483" s="1264"/>
      <c r="AJ4483" s="1264"/>
    </row>
    <row r="4484" spans="33:36" ht="30" customHeight="1">
      <c r="AG4484" s="1264"/>
      <c r="AH4484" s="1264"/>
      <c r="AI4484" s="1264"/>
      <c r="AJ4484" s="1264"/>
    </row>
    <row r="4485" spans="33:36" ht="30" customHeight="1">
      <c r="AG4485" s="1264"/>
      <c r="AH4485" s="1264"/>
      <c r="AI4485" s="1264"/>
      <c r="AJ4485" s="1264"/>
    </row>
    <row r="4486" spans="33:36" ht="30" customHeight="1">
      <c r="AG4486" s="1264"/>
      <c r="AH4486" s="1264"/>
      <c r="AI4486" s="1264"/>
      <c r="AJ4486" s="1264"/>
    </row>
    <row r="4487" spans="33:36" ht="30" customHeight="1">
      <c r="AG4487" s="1264"/>
      <c r="AH4487" s="1264"/>
      <c r="AI4487" s="1264"/>
      <c r="AJ4487" s="1264"/>
    </row>
    <row r="4488" spans="33:36" ht="30" customHeight="1">
      <c r="AG4488" s="1264"/>
      <c r="AH4488" s="1264"/>
      <c r="AI4488" s="1264"/>
      <c r="AJ4488" s="1264"/>
    </row>
    <row r="4489" spans="33:36" ht="30" customHeight="1">
      <c r="AG4489" s="1264"/>
      <c r="AH4489" s="1264"/>
      <c r="AI4489" s="1264"/>
      <c r="AJ4489" s="1264"/>
    </row>
    <row r="4490" spans="33:36" ht="30" customHeight="1">
      <c r="AG4490" s="1264"/>
      <c r="AH4490" s="1264"/>
      <c r="AI4490" s="1264"/>
      <c r="AJ4490" s="1264"/>
    </row>
    <row r="4491" spans="33:36" ht="30" customHeight="1">
      <c r="AG4491" s="1264"/>
      <c r="AH4491" s="1264"/>
      <c r="AI4491" s="1264"/>
      <c r="AJ4491" s="1264"/>
    </row>
    <row r="4492" spans="33:36" ht="30" customHeight="1">
      <c r="AG4492" s="1264"/>
      <c r="AH4492" s="1264"/>
      <c r="AI4492" s="1264"/>
      <c r="AJ4492" s="1264"/>
    </row>
    <row r="4493" spans="33:36" ht="30" customHeight="1">
      <c r="AG4493" s="1264"/>
      <c r="AH4493" s="1264"/>
      <c r="AI4493" s="1264"/>
      <c r="AJ4493" s="1264"/>
    </row>
    <row r="4494" spans="33:36" ht="30" customHeight="1">
      <c r="AG4494" s="1264"/>
      <c r="AH4494" s="1264"/>
      <c r="AI4494" s="1264"/>
      <c r="AJ4494" s="1264"/>
    </row>
    <row r="4495" spans="33:36" ht="30" customHeight="1">
      <c r="AG4495" s="1264"/>
      <c r="AH4495" s="1264"/>
      <c r="AI4495" s="1264"/>
      <c r="AJ4495" s="1264"/>
    </row>
    <row r="4496" spans="33:36" ht="30" customHeight="1">
      <c r="AG4496" s="1264"/>
      <c r="AH4496" s="1264"/>
      <c r="AI4496" s="1264"/>
      <c r="AJ4496" s="1264"/>
    </row>
    <row r="4497" spans="33:36" ht="30" customHeight="1">
      <c r="AG4497" s="1264"/>
      <c r="AH4497" s="1264"/>
      <c r="AI4497" s="1264"/>
      <c r="AJ4497" s="1264"/>
    </row>
    <row r="4498" spans="33:36" ht="30" customHeight="1">
      <c r="AG4498" s="1264"/>
      <c r="AH4498" s="1264"/>
      <c r="AI4498" s="1264"/>
      <c r="AJ4498" s="1264"/>
    </row>
    <row r="4499" spans="33:36" ht="30" customHeight="1">
      <c r="AG4499" s="1264"/>
      <c r="AH4499" s="1264"/>
      <c r="AI4499" s="1264"/>
      <c r="AJ4499" s="1264"/>
    </row>
    <row r="4500" spans="33:36" ht="30" customHeight="1">
      <c r="AG4500" s="1264"/>
      <c r="AH4500" s="1264"/>
      <c r="AI4500" s="1264"/>
      <c r="AJ4500" s="1264"/>
    </row>
    <row r="4501" spans="33:36" ht="30" customHeight="1">
      <c r="AG4501" s="1264"/>
      <c r="AH4501" s="1264"/>
      <c r="AI4501" s="1264"/>
      <c r="AJ4501" s="1264"/>
    </row>
    <row r="4502" spans="33:36" ht="30" customHeight="1">
      <c r="AG4502" s="1264"/>
      <c r="AH4502" s="1264"/>
      <c r="AI4502" s="1264"/>
      <c r="AJ4502" s="1264"/>
    </row>
    <row r="4503" spans="33:36" ht="30" customHeight="1">
      <c r="AG4503" s="1264"/>
      <c r="AH4503" s="1264"/>
      <c r="AI4503" s="1264"/>
      <c r="AJ4503" s="1264"/>
    </row>
    <row r="4504" spans="33:36" ht="30" customHeight="1">
      <c r="AG4504" s="1264"/>
      <c r="AH4504" s="1264"/>
      <c r="AI4504" s="1264"/>
      <c r="AJ4504" s="1264"/>
    </row>
    <row r="4505" spans="33:36" ht="30" customHeight="1">
      <c r="AG4505" s="1264"/>
      <c r="AH4505" s="1264"/>
      <c r="AI4505" s="1264"/>
      <c r="AJ4505" s="1264"/>
    </row>
    <row r="4506" spans="33:36" ht="30" customHeight="1">
      <c r="AG4506" s="1264"/>
      <c r="AH4506" s="1264"/>
      <c r="AI4506" s="1264"/>
      <c r="AJ4506" s="1264"/>
    </row>
    <row r="4507" spans="33:36" ht="30" customHeight="1">
      <c r="AG4507" s="1264"/>
      <c r="AH4507" s="1264"/>
      <c r="AI4507" s="1264"/>
      <c r="AJ4507" s="1264"/>
    </row>
    <row r="4508" spans="33:36" ht="30" customHeight="1">
      <c r="AG4508" s="1264"/>
      <c r="AH4508" s="1264"/>
      <c r="AI4508" s="1264"/>
      <c r="AJ4508" s="1264"/>
    </row>
    <row r="4509" spans="33:36" ht="30" customHeight="1">
      <c r="AG4509" s="1264"/>
      <c r="AH4509" s="1264"/>
      <c r="AI4509" s="1264"/>
      <c r="AJ4509" s="1264"/>
    </row>
    <row r="4510" spans="33:36" ht="30" customHeight="1">
      <c r="AG4510" s="1264"/>
      <c r="AH4510" s="1264"/>
      <c r="AI4510" s="1264"/>
      <c r="AJ4510" s="1264"/>
    </row>
    <row r="4511" spans="33:36" ht="30" customHeight="1">
      <c r="AG4511" s="1264"/>
      <c r="AH4511" s="1264"/>
      <c r="AI4511" s="1264"/>
      <c r="AJ4511" s="1264"/>
    </row>
    <row r="4512" spans="33:36" ht="30" customHeight="1">
      <c r="AG4512" s="1264"/>
      <c r="AH4512" s="1264"/>
      <c r="AI4512" s="1264"/>
      <c r="AJ4512" s="1264"/>
    </row>
    <row r="4513" spans="33:36" ht="30" customHeight="1">
      <c r="AG4513" s="1264"/>
      <c r="AH4513" s="1264"/>
      <c r="AI4513" s="1264"/>
      <c r="AJ4513" s="1264"/>
    </row>
    <row r="4514" spans="33:36" ht="30" customHeight="1">
      <c r="AG4514" s="1264"/>
      <c r="AH4514" s="1264"/>
      <c r="AI4514" s="1264"/>
      <c r="AJ4514" s="1264"/>
    </row>
    <row r="4515" spans="33:36" ht="30" customHeight="1">
      <c r="AG4515" s="1264"/>
      <c r="AH4515" s="1264"/>
      <c r="AI4515" s="1264"/>
      <c r="AJ4515" s="1264"/>
    </row>
    <row r="4516" spans="33:36" ht="30" customHeight="1">
      <c r="AG4516" s="1264"/>
      <c r="AH4516" s="1264"/>
      <c r="AI4516" s="1264"/>
      <c r="AJ4516" s="1264"/>
    </row>
    <row r="4517" spans="33:36" ht="30" customHeight="1">
      <c r="AG4517" s="1264"/>
      <c r="AH4517" s="1264"/>
      <c r="AI4517" s="1264"/>
      <c r="AJ4517" s="1264"/>
    </row>
    <row r="4518" spans="33:36" ht="30" customHeight="1">
      <c r="AG4518" s="1264"/>
      <c r="AH4518" s="1264"/>
      <c r="AI4518" s="1264"/>
      <c r="AJ4518" s="1264"/>
    </row>
    <row r="4519" spans="33:36" ht="30" customHeight="1">
      <c r="AG4519" s="1264"/>
      <c r="AH4519" s="1264"/>
      <c r="AI4519" s="1264"/>
      <c r="AJ4519" s="1264"/>
    </row>
    <row r="4520" spans="33:36" ht="30" customHeight="1">
      <c r="AG4520" s="1264"/>
      <c r="AH4520" s="1264"/>
      <c r="AI4520" s="1264"/>
      <c r="AJ4520" s="1264"/>
    </row>
    <row r="4521" spans="33:36" ht="30" customHeight="1">
      <c r="AG4521" s="1264"/>
      <c r="AH4521" s="1264"/>
      <c r="AI4521" s="1264"/>
      <c r="AJ4521" s="1264"/>
    </row>
    <row r="4522" spans="33:36" ht="30" customHeight="1">
      <c r="AG4522" s="1264"/>
      <c r="AH4522" s="1264"/>
      <c r="AI4522" s="1264"/>
      <c r="AJ4522" s="1264"/>
    </row>
    <row r="4523" spans="33:36" ht="30" customHeight="1">
      <c r="AG4523" s="1264"/>
      <c r="AH4523" s="1264"/>
      <c r="AI4523" s="1264"/>
      <c r="AJ4523" s="1264"/>
    </row>
    <row r="4524" spans="33:36" ht="30" customHeight="1">
      <c r="AG4524" s="1264"/>
      <c r="AH4524" s="1264"/>
      <c r="AI4524" s="1264"/>
      <c r="AJ4524" s="1264"/>
    </row>
    <row r="4525" spans="33:36" ht="30" customHeight="1">
      <c r="AG4525" s="1264"/>
      <c r="AH4525" s="1264"/>
      <c r="AI4525" s="1264"/>
      <c r="AJ4525" s="1264"/>
    </row>
    <row r="4526" spans="33:36" ht="30" customHeight="1">
      <c r="AG4526" s="1264"/>
      <c r="AH4526" s="1264"/>
      <c r="AI4526" s="1264"/>
      <c r="AJ4526" s="1264"/>
    </row>
    <row r="4527" spans="33:36" ht="30" customHeight="1">
      <c r="AG4527" s="1264"/>
      <c r="AH4527" s="1264"/>
      <c r="AI4527" s="1264"/>
      <c r="AJ4527" s="1264"/>
    </row>
    <row r="4528" spans="33:36" ht="30" customHeight="1">
      <c r="AG4528" s="1264"/>
      <c r="AH4528" s="1264"/>
      <c r="AI4528" s="1264"/>
      <c r="AJ4528" s="1264"/>
    </row>
    <row r="4529" spans="33:36" ht="30" customHeight="1">
      <c r="AG4529" s="1264"/>
      <c r="AH4529" s="1264"/>
      <c r="AI4529" s="1264"/>
      <c r="AJ4529" s="1264"/>
    </row>
    <row r="4530" spans="33:36" ht="30" customHeight="1">
      <c r="AG4530" s="1264"/>
      <c r="AH4530" s="1264"/>
      <c r="AI4530" s="1264"/>
      <c r="AJ4530" s="1264"/>
    </row>
    <row r="4531" spans="33:36" ht="30" customHeight="1">
      <c r="AG4531" s="1264"/>
      <c r="AH4531" s="1264"/>
      <c r="AI4531" s="1264"/>
      <c r="AJ4531" s="1264"/>
    </row>
    <row r="4532" spans="33:36" ht="30" customHeight="1">
      <c r="AG4532" s="1264"/>
      <c r="AH4532" s="1264"/>
      <c r="AI4532" s="1264"/>
      <c r="AJ4532" s="1264"/>
    </row>
    <row r="4533" spans="33:36" ht="30" customHeight="1">
      <c r="AG4533" s="1264"/>
      <c r="AH4533" s="1264"/>
      <c r="AI4533" s="1264"/>
      <c r="AJ4533" s="1264"/>
    </row>
    <row r="4534" spans="33:36" ht="30" customHeight="1">
      <c r="AG4534" s="1264"/>
      <c r="AH4534" s="1264"/>
      <c r="AI4534" s="1264"/>
      <c r="AJ4534" s="1264"/>
    </row>
    <row r="4535" spans="33:36" ht="30" customHeight="1">
      <c r="AG4535" s="1264"/>
      <c r="AH4535" s="1264"/>
      <c r="AI4535" s="1264"/>
      <c r="AJ4535" s="1264"/>
    </row>
    <row r="4536" spans="33:36" ht="30" customHeight="1">
      <c r="AG4536" s="1264"/>
      <c r="AH4536" s="1264"/>
      <c r="AI4536" s="1264"/>
      <c r="AJ4536" s="1264"/>
    </row>
    <row r="4537" spans="33:36" ht="30" customHeight="1">
      <c r="AG4537" s="1264"/>
      <c r="AH4537" s="1264"/>
      <c r="AI4537" s="1264"/>
      <c r="AJ4537" s="1264"/>
    </row>
    <row r="4538" spans="33:36" ht="30" customHeight="1">
      <c r="AG4538" s="1264"/>
      <c r="AH4538" s="1264"/>
      <c r="AI4538" s="1264"/>
      <c r="AJ4538" s="1264"/>
    </row>
    <row r="4539" spans="33:36" ht="30" customHeight="1">
      <c r="AG4539" s="1264"/>
      <c r="AH4539" s="1264"/>
      <c r="AI4539" s="1264"/>
      <c r="AJ4539" s="1264"/>
    </row>
    <row r="4540" spans="33:36" ht="30" customHeight="1">
      <c r="AG4540" s="1264"/>
      <c r="AH4540" s="1264"/>
      <c r="AI4540" s="1264"/>
      <c r="AJ4540" s="1264"/>
    </row>
    <row r="4541" spans="33:36" ht="30" customHeight="1">
      <c r="AG4541" s="1264"/>
      <c r="AH4541" s="1264"/>
      <c r="AI4541" s="1264"/>
      <c r="AJ4541" s="1264"/>
    </row>
    <row r="4542" spans="33:36" ht="30" customHeight="1">
      <c r="AG4542" s="1264"/>
      <c r="AH4542" s="1264"/>
      <c r="AI4542" s="1264"/>
      <c r="AJ4542" s="1264"/>
    </row>
    <row r="4543" spans="33:36" ht="30" customHeight="1">
      <c r="AG4543" s="1264"/>
      <c r="AH4543" s="1264"/>
      <c r="AI4543" s="1264"/>
      <c r="AJ4543" s="1264"/>
    </row>
    <row r="4544" spans="33:36" ht="30" customHeight="1">
      <c r="AG4544" s="1264"/>
      <c r="AH4544" s="1264"/>
      <c r="AI4544" s="1264"/>
      <c r="AJ4544" s="1264"/>
    </row>
    <row r="4545" spans="33:36" ht="30" customHeight="1">
      <c r="AG4545" s="1264"/>
      <c r="AH4545" s="1264"/>
      <c r="AI4545" s="1264"/>
      <c r="AJ4545" s="1264"/>
    </row>
    <row r="4546" spans="33:36" ht="30" customHeight="1">
      <c r="AG4546" s="1264"/>
      <c r="AH4546" s="1264"/>
      <c r="AI4546" s="1264"/>
      <c r="AJ4546" s="1264"/>
    </row>
    <row r="4547" spans="33:36" ht="30" customHeight="1">
      <c r="AG4547" s="1264"/>
      <c r="AH4547" s="1264"/>
      <c r="AI4547" s="1264"/>
      <c r="AJ4547" s="1264"/>
    </row>
    <row r="4548" spans="33:36" ht="30" customHeight="1">
      <c r="AG4548" s="1264"/>
      <c r="AH4548" s="1264"/>
      <c r="AI4548" s="1264"/>
      <c r="AJ4548" s="1264"/>
    </row>
    <row r="4549" spans="33:36" ht="30" customHeight="1">
      <c r="AG4549" s="1264"/>
      <c r="AH4549" s="1264"/>
      <c r="AI4549" s="1264"/>
      <c r="AJ4549" s="1264"/>
    </row>
    <row r="4550" spans="33:36" ht="30" customHeight="1">
      <c r="AG4550" s="1264"/>
      <c r="AH4550" s="1264"/>
      <c r="AI4550" s="1264"/>
      <c r="AJ4550" s="1264"/>
    </row>
    <row r="4551" spans="33:36" ht="30" customHeight="1">
      <c r="AG4551" s="1264"/>
      <c r="AH4551" s="1264"/>
      <c r="AI4551" s="1264"/>
      <c r="AJ4551" s="1264"/>
    </row>
    <row r="4552" spans="33:36" ht="30" customHeight="1">
      <c r="AG4552" s="1264"/>
      <c r="AH4552" s="1264"/>
      <c r="AI4552" s="1264"/>
      <c r="AJ4552" s="1264"/>
    </row>
    <row r="4553" spans="33:36" ht="30" customHeight="1">
      <c r="AG4553" s="1264"/>
      <c r="AH4553" s="1264"/>
      <c r="AI4553" s="1264"/>
      <c r="AJ4553" s="1264"/>
    </row>
    <row r="4554" spans="33:36" ht="30" customHeight="1">
      <c r="AG4554" s="1264"/>
      <c r="AH4554" s="1264"/>
      <c r="AI4554" s="1264"/>
      <c r="AJ4554" s="1264"/>
    </row>
    <row r="4555" spans="33:36" ht="30" customHeight="1">
      <c r="AG4555" s="1264"/>
      <c r="AH4555" s="1264"/>
      <c r="AI4555" s="1264"/>
      <c r="AJ4555" s="1264"/>
    </row>
    <row r="4556" spans="33:36" ht="30" customHeight="1">
      <c r="AG4556" s="1264"/>
      <c r="AH4556" s="1264"/>
      <c r="AI4556" s="1264"/>
      <c r="AJ4556" s="1264"/>
    </row>
    <row r="4557" spans="33:36" ht="30" customHeight="1">
      <c r="AG4557" s="1264"/>
      <c r="AH4557" s="1264"/>
      <c r="AI4557" s="1264"/>
      <c r="AJ4557" s="1264"/>
    </row>
    <row r="4558" spans="33:36" ht="30" customHeight="1">
      <c r="AG4558" s="1264"/>
      <c r="AH4558" s="1264"/>
      <c r="AI4558" s="1264"/>
      <c r="AJ4558" s="1264"/>
    </row>
    <row r="4559" spans="33:36" ht="30" customHeight="1">
      <c r="AG4559" s="1264"/>
      <c r="AH4559" s="1264"/>
      <c r="AI4559" s="1264"/>
      <c r="AJ4559" s="1264"/>
    </row>
    <row r="4560" spans="33:36" ht="30" customHeight="1">
      <c r="AG4560" s="1264"/>
      <c r="AH4560" s="1264"/>
      <c r="AI4560" s="1264"/>
      <c r="AJ4560" s="1264"/>
    </row>
    <row r="4561" spans="33:36" ht="30" customHeight="1">
      <c r="AG4561" s="1264"/>
      <c r="AH4561" s="1264"/>
      <c r="AI4561" s="1264"/>
      <c r="AJ4561" s="1264"/>
    </row>
    <row r="4562" spans="33:36" ht="30" customHeight="1">
      <c r="AG4562" s="1264"/>
      <c r="AH4562" s="1264"/>
      <c r="AI4562" s="1264"/>
      <c r="AJ4562" s="1264"/>
    </row>
    <row r="4563" spans="33:36" ht="30" customHeight="1">
      <c r="AG4563" s="1264"/>
      <c r="AH4563" s="1264"/>
      <c r="AI4563" s="1264"/>
      <c r="AJ4563" s="1264"/>
    </row>
    <row r="4564" spans="33:36" ht="30" customHeight="1">
      <c r="AG4564" s="1264"/>
      <c r="AH4564" s="1264"/>
      <c r="AI4564" s="1264"/>
      <c r="AJ4564" s="1264"/>
    </row>
    <row r="4565" spans="33:36" ht="30" customHeight="1">
      <c r="AG4565" s="1264"/>
      <c r="AH4565" s="1264"/>
      <c r="AI4565" s="1264"/>
      <c r="AJ4565" s="1264"/>
    </row>
    <row r="4566" spans="33:36" ht="30" customHeight="1">
      <c r="AG4566" s="1264"/>
      <c r="AH4566" s="1264"/>
      <c r="AI4566" s="1264"/>
      <c r="AJ4566" s="1264"/>
    </row>
    <row r="4567" spans="33:36" ht="30" customHeight="1">
      <c r="AG4567" s="1264"/>
      <c r="AH4567" s="1264"/>
      <c r="AI4567" s="1264"/>
      <c r="AJ4567" s="1264"/>
    </row>
    <row r="4568" spans="33:36" ht="30" customHeight="1">
      <c r="AG4568" s="1264"/>
      <c r="AH4568" s="1264"/>
      <c r="AI4568" s="1264"/>
      <c r="AJ4568" s="1264"/>
    </row>
    <row r="4569" spans="33:36" ht="30" customHeight="1">
      <c r="AG4569" s="1264"/>
      <c r="AH4569" s="1264"/>
      <c r="AI4569" s="1264"/>
      <c r="AJ4569" s="1264"/>
    </row>
    <row r="4570" spans="33:36" ht="30" customHeight="1">
      <c r="AG4570" s="1264"/>
      <c r="AH4570" s="1264"/>
      <c r="AI4570" s="1264"/>
      <c r="AJ4570" s="1264"/>
    </row>
    <row r="4571" spans="33:36" ht="30" customHeight="1">
      <c r="AG4571" s="1264"/>
      <c r="AH4571" s="1264"/>
      <c r="AI4571" s="1264"/>
      <c r="AJ4571" s="1264"/>
    </row>
    <row r="4572" spans="33:36" ht="30" customHeight="1">
      <c r="AG4572" s="1264"/>
      <c r="AH4572" s="1264"/>
      <c r="AI4572" s="1264"/>
      <c r="AJ4572" s="1264"/>
    </row>
    <row r="4573" spans="33:36" ht="30" customHeight="1">
      <c r="AG4573" s="1264"/>
      <c r="AH4573" s="1264"/>
      <c r="AI4573" s="1264"/>
      <c r="AJ4573" s="1264"/>
    </row>
    <row r="4574" spans="33:36" ht="30" customHeight="1">
      <c r="AG4574" s="1264"/>
      <c r="AH4574" s="1264"/>
      <c r="AI4574" s="1264"/>
      <c r="AJ4574" s="1264"/>
    </row>
    <row r="4575" spans="33:36" ht="30" customHeight="1">
      <c r="AG4575" s="1264"/>
      <c r="AH4575" s="1264"/>
      <c r="AI4575" s="1264"/>
      <c r="AJ4575" s="1264"/>
    </row>
    <row r="4576" spans="33:36" ht="30" customHeight="1">
      <c r="AG4576" s="1264"/>
      <c r="AH4576" s="1264"/>
      <c r="AI4576" s="1264"/>
      <c r="AJ4576" s="1264"/>
    </row>
    <row r="4577" spans="33:36" ht="30" customHeight="1">
      <c r="AG4577" s="1264"/>
      <c r="AH4577" s="1264"/>
      <c r="AI4577" s="1264"/>
      <c r="AJ4577" s="1264"/>
    </row>
    <row r="4578" spans="33:36" ht="30" customHeight="1">
      <c r="AG4578" s="1264"/>
      <c r="AH4578" s="1264"/>
      <c r="AI4578" s="1264"/>
      <c r="AJ4578" s="1264"/>
    </row>
    <row r="4579" spans="33:36" ht="30" customHeight="1">
      <c r="AG4579" s="1264"/>
      <c r="AH4579" s="1264"/>
      <c r="AI4579" s="1264"/>
      <c r="AJ4579" s="1264"/>
    </row>
    <row r="4580" spans="33:36" ht="30" customHeight="1">
      <c r="AG4580" s="1264"/>
      <c r="AH4580" s="1264"/>
      <c r="AI4580" s="1264"/>
      <c r="AJ4580" s="1264"/>
    </row>
    <row r="4581" spans="33:36" ht="30" customHeight="1">
      <c r="AG4581" s="1264"/>
      <c r="AH4581" s="1264"/>
      <c r="AI4581" s="1264"/>
      <c r="AJ4581" s="1264"/>
    </row>
    <row r="4582" spans="33:36" ht="30" customHeight="1">
      <c r="AG4582" s="1264"/>
      <c r="AH4582" s="1264"/>
      <c r="AI4582" s="1264"/>
      <c r="AJ4582" s="1264"/>
    </row>
    <row r="4583" spans="33:36" ht="30" customHeight="1">
      <c r="AG4583" s="1264"/>
      <c r="AH4583" s="1264"/>
      <c r="AI4583" s="1264"/>
      <c r="AJ4583" s="1264"/>
    </row>
    <row r="4584" spans="33:36" ht="30" customHeight="1">
      <c r="AG4584" s="1264"/>
      <c r="AH4584" s="1264"/>
      <c r="AI4584" s="1264"/>
      <c r="AJ4584" s="1264"/>
    </row>
    <row r="4585" spans="33:36" ht="30" customHeight="1">
      <c r="AG4585" s="1264"/>
      <c r="AH4585" s="1264"/>
      <c r="AI4585" s="1264"/>
      <c r="AJ4585" s="1264"/>
    </row>
    <row r="4586" spans="33:36" ht="30" customHeight="1">
      <c r="AG4586" s="1264"/>
      <c r="AH4586" s="1264"/>
      <c r="AI4586" s="1264"/>
      <c r="AJ4586" s="1264"/>
    </row>
    <row r="4587" spans="33:36" ht="30" customHeight="1">
      <c r="AG4587" s="1264"/>
      <c r="AH4587" s="1264"/>
      <c r="AI4587" s="1264"/>
      <c r="AJ4587" s="1264"/>
    </row>
    <row r="4588" spans="33:36" ht="30" customHeight="1">
      <c r="AG4588" s="1264"/>
      <c r="AH4588" s="1264"/>
      <c r="AI4588" s="1264"/>
      <c r="AJ4588" s="1264"/>
    </row>
    <row r="4589" spans="33:36" ht="30" customHeight="1">
      <c r="AG4589" s="1264"/>
      <c r="AH4589" s="1264"/>
      <c r="AI4589" s="1264"/>
      <c r="AJ4589" s="1264"/>
    </row>
    <row r="4590" spans="33:36" ht="30" customHeight="1">
      <c r="AG4590" s="1264"/>
      <c r="AH4590" s="1264"/>
      <c r="AI4590" s="1264"/>
      <c r="AJ4590" s="1264"/>
    </row>
    <row r="4591" spans="33:36" ht="30" customHeight="1">
      <c r="AG4591" s="1264"/>
      <c r="AH4591" s="1264"/>
      <c r="AI4591" s="1264"/>
      <c r="AJ4591" s="1264"/>
    </row>
    <row r="4592" spans="33:36" ht="30" customHeight="1">
      <c r="AG4592" s="1264"/>
      <c r="AH4592" s="1264"/>
      <c r="AI4592" s="1264"/>
      <c r="AJ4592" s="1264"/>
    </row>
    <row r="4593" spans="33:36" ht="30" customHeight="1">
      <c r="AG4593" s="1264"/>
      <c r="AH4593" s="1264"/>
      <c r="AI4593" s="1264"/>
      <c r="AJ4593" s="1264"/>
    </row>
    <row r="4594" spans="33:36" ht="30" customHeight="1">
      <c r="AG4594" s="1264"/>
      <c r="AH4594" s="1264"/>
      <c r="AI4594" s="1264"/>
      <c r="AJ4594" s="1264"/>
    </row>
    <row r="4595" spans="33:36" ht="30" customHeight="1">
      <c r="AG4595" s="1264"/>
      <c r="AH4595" s="1264"/>
      <c r="AI4595" s="1264"/>
      <c r="AJ4595" s="1264"/>
    </row>
    <row r="4596" spans="33:36" ht="30" customHeight="1">
      <c r="AG4596" s="1264"/>
      <c r="AH4596" s="1264"/>
      <c r="AI4596" s="1264"/>
      <c r="AJ4596" s="1264"/>
    </row>
    <row r="4597" spans="33:36" ht="30" customHeight="1">
      <c r="AG4597" s="1264"/>
      <c r="AH4597" s="1264"/>
      <c r="AI4597" s="1264"/>
      <c r="AJ4597" s="1264"/>
    </row>
    <row r="4598" spans="33:36" ht="30" customHeight="1">
      <c r="AG4598" s="1264"/>
      <c r="AH4598" s="1264"/>
      <c r="AI4598" s="1264"/>
      <c r="AJ4598" s="1264"/>
    </row>
    <row r="4599" spans="33:36" ht="30" customHeight="1">
      <c r="AG4599" s="1264"/>
      <c r="AH4599" s="1264"/>
      <c r="AI4599" s="1264"/>
      <c r="AJ4599" s="1264"/>
    </row>
    <row r="4600" spans="33:36" ht="30" customHeight="1">
      <c r="AG4600" s="1264"/>
      <c r="AH4600" s="1264"/>
      <c r="AI4600" s="1264"/>
      <c r="AJ4600" s="1264"/>
    </row>
    <row r="4601" spans="33:36" ht="30" customHeight="1">
      <c r="AG4601" s="1264"/>
      <c r="AH4601" s="1264"/>
      <c r="AI4601" s="1264"/>
      <c r="AJ4601" s="1264"/>
    </row>
    <row r="4602" spans="33:36" ht="30" customHeight="1">
      <c r="AG4602" s="1264"/>
      <c r="AH4602" s="1264"/>
      <c r="AI4602" s="1264"/>
      <c r="AJ4602" s="1264"/>
    </row>
    <row r="4603" spans="33:36" ht="30" customHeight="1">
      <c r="AG4603" s="1264"/>
      <c r="AH4603" s="1264"/>
      <c r="AI4603" s="1264"/>
      <c r="AJ4603" s="1264"/>
    </row>
    <row r="4604" spans="33:36" ht="30" customHeight="1">
      <c r="AG4604" s="1264"/>
      <c r="AH4604" s="1264"/>
      <c r="AI4604" s="1264"/>
      <c r="AJ4604" s="1264"/>
    </row>
    <row r="4605" spans="33:36" ht="30" customHeight="1">
      <c r="AG4605" s="1264"/>
      <c r="AH4605" s="1264"/>
      <c r="AI4605" s="1264"/>
      <c r="AJ4605" s="1264"/>
    </row>
    <row r="4606" spans="33:36" ht="30" customHeight="1">
      <c r="AG4606" s="1264"/>
      <c r="AH4606" s="1264"/>
      <c r="AI4606" s="1264"/>
      <c r="AJ4606" s="1264"/>
    </row>
    <row r="4607" spans="33:36" ht="30" customHeight="1">
      <c r="AG4607" s="1264"/>
      <c r="AH4607" s="1264"/>
      <c r="AI4607" s="1264"/>
      <c r="AJ4607" s="1264"/>
    </row>
    <row r="4608" spans="33:36" ht="30" customHeight="1">
      <c r="AG4608" s="1264"/>
      <c r="AH4608" s="1264"/>
      <c r="AI4608" s="1264"/>
      <c r="AJ4608" s="1264"/>
    </row>
    <row r="4609" spans="33:36" ht="30" customHeight="1">
      <c r="AG4609" s="1264"/>
      <c r="AH4609" s="1264"/>
      <c r="AI4609" s="1264"/>
      <c r="AJ4609" s="1264"/>
    </row>
    <row r="4610" spans="33:36" ht="30" customHeight="1">
      <c r="AG4610" s="1264"/>
      <c r="AH4610" s="1264"/>
      <c r="AI4610" s="1264"/>
      <c r="AJ4610" s="1264"/>
    </row>
    <row r="4611" spans="33:36" ht="30" customHeight="1">
      <c r="AG4611" s="1264"/>
      <c r="AH4611" s="1264"/>
      <c r="AI4611" s="1264"/>
      <c r="AJ4611" s="1264"/>
    </row>
    <row r="4612" spans="33:36" ht="30" customHeight="1">
      <c r="AG4612" s="1264"/>
      <c r="AH4612" s="1264"/>
      <c r="AI4612" s="1264"/>
      <c r="AJ4612" s="1264"/>
    </row>
    <row r="4613" spans="33:36" ht="30" customHeight="1">
      <c r="AG4613" s="1264"/>
      <c r="AH4613" s="1264"/>
      <c r="AI4613" s="1264"/>
      <c r="AJ4613" s="1264"/>
    </row>
    <row r="4614" spans="33:36" ht="30" customHeight="1">
      <c r="AG4614" s="1264"/>
      <c r="AH4614" s="1264"/>
      <c r="AI4614" s="1264"/>
      <c r="AJ4614" s="1264"/>
    </row>
    <row r="4615" spans="33:36" ht="30" customHeight="1">
      <c r="AG4615" s="1264"/>
      <c r="AH4615" s="1264"/>
      <c r="AI4615" s="1264"/>
      <c r="AJ4615" s="1264"/>
    </row>
    <row r="4616" spans="33:36" ht="30" customHeight="1">
      <c r="AG4616" s="1264"/>
      <c r="AH4616" s="1264"/>
      <c r="AI4616" s="1264"/>
      <c r="AJ4616" s="1264"/>
    </row>
    <row r="4617" spans="33:36" ht="30" customHeight="1">
      <c r="AG4617" s="1264"/>
      <c r="AH4617" s="1264"/>
      <c r="AI4617" s="1264"/>
      <c r="AJ4617" s="1264"/>
    </row>
    <row r="4618" spans="33:36" ht="30" customHeight="1">
      <c r="AG4618" s="1264"/>
      <c r="AH4618" s="1264"/>
      <c r="AI4618" s="1264"/>
      <c r="AJ4618" s="1264"/>
    </row>
    <row r="4619" spans="33:36" ht="30" customHeight="1">
      <c r="AG4619" s="1264"/>
      <c r="AH4619" s="1264"/>
      <c r="AI4619" s="1264"/>
      <c r="AJ4619" s="1264"/>
    </row>
    <row r="4620" spans="33:36" ht="30" customHeight="1">
      <c r="AG4620" s="1264"/>
      <c r="AH4620" s="1264"/>
      <c r="AI4620" s="1264"/>
      <c r="AJ4620" s="1264"/>
    </row>
    <row r="4621" spans="33:36" ht="30" customHeight="1">
      <c r="AG4621" s="1264"/>
      <c r="AH4621" s="1264"/>
      <c r="AI4621" s="1264"/>
      <c r="AJ4621" s="1264"/>
    </row>
    <row r="4622" spans="33:36" ht="30" customHeight="1">
      <c r="AG4622" s="1264"/>
      <c r="AH4622" s="1264"/>
      <c r="AI4622" s="1264"/>
      <c r="AJ4622" s="1264"/>
    </row>
    <row r="4623" spans="33:36" ht="30" customHeight="1">
      <c r="AG4623" s="1264"/>
      <c r="AH4623" s="1264"/>
      <c r="AI4623" s="1264"/>
      <c r="AJ4623" s="1264"/>
    </row>
    <row r="4624" spans="33:36" ht="30" customHeight="1">
      <c r="AG4624" s="1264"/>
      <c r="AH4624" s="1264"/>
      <c r="AI4624" s="1264"/>
      <c r="AJ4624" s="1264"/>
    </row>
    <row r="4625" spans="33:36" ht="30" customHeight="1">
      <c r="AG4625" s="1264"/>
      <c r="AH4625" s="1264"/>
      <c r="AI4625" s="1264"/>
      <c r="AJ4625" s="1264"/>
    </row>
    <row r="4626" spans="33:36" ht="30" customHeight="1">
      <c r="AG4626" s="1264"/>
      <c r="AH4626" s="1264"/>
      <c r="AI4626" s="1264"/>
      <c r="AJ4626" s="1264"/>
    </row>
    <row r="4627" spans="33:36" ht="30" customHeight="1">
      <c r="AG4627" s="1264"/>
      <c r="AH4627" s="1264"/>
      <c r="AI4627" s="1264"/>
      <c r="AJ4627" s="1264"/>
    </row>
    <row r="4628" spans="33:36" ht="30" customHeight="1">
      <c r="AG4628" s="1264"/>
      <c r="AH4628" s="1264"/>
      <c r="AI4628" s="1264"/>
      <c r="AJ4628" s="1264"/>
    </row>
    <row r="4629" spans="33:36" ht="30" customHeight="1">
      <c r="AG4629" s="1264"/>
      <c r="AH4629" s="1264"/>
      <c r="AI4629" s="1264"/>
      <c r="AJ4629" s="1264"/>
    </row>
    <row r="4630" spans="33:36" ht="30" customHeight="1">
      <c r="AG4630" s="1264"/>
      <c r="AH4630" s="1264"/>
      <c r="AI4630" s="1264"/>
      <c r="AJ4630" s="1264"/>
    </row>
    <row r="4631" spans="33:36" ht="30" customHeight="1">
      <c r="AG4631" s="1264"/>
      <c r="AH4631" s="1264"/>
      <c r="AI4631" s="1264"/>
      <c r="AJ4631" s="1264"/>
    </row>
    <row r="4632" spans="33:36" ht="30" customHeight="1">
      <c r="AG4632" s="1264"/>
      <c r="AH4632" s="1264"/>
      <c r="AI4632" s="1264"/>
      <c r="AJ4632" s="1264"/>
    </row>
    <row r="4633" spans="33:36" ht="30" customHeight="1">
      <c r="AG4633" s="1264"/>
      <c r="AH4633" s="1264"/>
      <c r="AI4633" s="1264"/>
      <c r="AJ4633" s="1264"/>
    </row>
    <row r="4634" spans="33:36" ht="30" customHeight="1">
      <c r="AG4634" s="1264"/>
      <c r="AH4634" s="1264"/>
      <c r="AI4634" s="1264"/>
      <c r="AJ4634" s="1264"/>
    </row>
    <row r="4635" spans="33:36" ht="30" customHeight="1">
      <c r="AG4635" s="1264"/>
      <c r="AH4635" s="1264"/>
      <c r="AI4635" s="1264"/>
      <c r="AJ4635" s="1264"/>
    </row>
    <row r="4636" spans="33:36" ht="30" customHeight="1">
      <c r="AG4636" s="1264"/>
      <c r="AH4636" s="1264"/>
      <c r="AI4636" s="1264"/>
      <c r="AJ4636" s="1264"/>
    </row>
    <row r="4637" spans="33:36" ht="30" customHeight="1">
      <c r="AG4637" s="1264"/>
      <c r="AH4637" s="1264"/>
      <c r="AI4637" s="1264"/>
      <c r="AJ4637" s="1264"/>
    </row>
    <row r="4638" spans="33:36" ht="30" customHeight="1">
      <c r="AG4638" s="1264"/>
      <c r="AH4638" s="1264"/>
      <c r="AI4638" s="1264"/>
      <c r="AJ4638" s="1264"/>
    </row>
    <row r="4639" spans="33:36" ht="30" customHeight="1">
      <c r="AG4639" s="1264"/>
      <c r="AH4639" s="1264"/>
      <c r="AI4639" s="1264"/>
      <c r="AJ4639" s="1264"/>
    </row>
    <row r="4640" spans="33:36" ht="30" customHeight="1">
      <c r="AG4640" s="1264"/>
      <c r="AH4640" s="1264"/>
      <c r="AI4640" s="1264"/>
      <c r="AJ4640" s="1264"/>
    </row>
    <row r="4641" spans="33:36" ht="30" customHeight="1">
      <c r="AG4641" s="1264"/>
      <c r="AH4641" s="1264"/>
      <c r="AI4641" s="1264"/>
      <c r="AJ4641" s="1264"/>
    </row>
    <row r="4642" spans="33:36" ht="30" customHeight="1">
      <c r="AG4642" s="1264"/>
      <c r="AH4642" s="1264"/>
      <c r="AI4642" s="1264"/>
      <c r="AJ4642" s="1264"/>
    </row>
    <row r="4643" spans="33:36" ht="30" customHeight="1">
      <c r="AG4643" s="1264"/>
      <c r="AH4643" s="1264"/>
      <c r="AI4643" s="1264"/>
      <c r="AJ4643" s="1264"/>
    </row>
    <row r="4644" spans="33:36" ht="30" customHeight="1">
      <c r="AG4644" s="1264"/>
      <c r="AH4644" s="1264"/>
      <c r="AI4644" s="1264"/>
      <c r="AJ4644" s="1264"/>
    </row>
    <row r="4645" spans="33:36" ht="30" customHeight="1">
      <c r="AG4645" s="1264"/>
      <c r="AH4645" s="1264"/>
      <c r="AI4645" s="1264"/>
      <c r="AJ4645" s="1264"/>
    </row>
    <row r="4646" spans="33:36" ht="30" customHeight="1">
      <c r="AG4646" s="1264"/>
      <c r="AH4646" s="1264"/>
      <c r="AI4646" s="1264"/>
      <c r="AJ4646" s="1264"/>
    </row>
    <row r="4647" spans="33:36" ht="30" customHeight="1">
      <c r="AG4647" s="1264"/>
      <c r="AH4647" s="1264"/>
      <c r="AI4647" s="1264"/>
      <c r="AJ4647" s="1264"/>
    </row>
    <row r="4648" spans="33:36" ht="30" customHeight="1">
      <c r="AG4648" s="1264"/>
      <c r="AH4648" s="1264"/>
      <c r="AI4648" s="1264"/>
      <c r="AJ4648" s="1264"/>
    </row>
    <row r="4649" spans="33:36" ht="30" customHeight="1">
      <c r="AG4649" s="1264"/>
      <c r="AH4649" s="1264"/>
      <c r="AI4649" s="1264"/>
      <c r="AJ4649" s="1264"/>
    </row>
    <row r="4650" spans="33:36" ht="30" customHeight="1">
      <c r="AG4650" s="1264"/>
      <c r="AH4650" s="1264"/>
      <c r="AI4650" s="1264"/>
      <c r="AJ4650" s="1264"/>
    </row>
    <row r="4651" spans="33:36" ht="30" customHeight="1">
      <c r="AG4651" s="1264"/>
      <c r="AH4651" s="1264"/>
      <c r="AI4651" s="1264"/>
      <c r="AJ4651" s="1264"/>
    </row>
    <row r="4652" spans="33:36" ht="30" customHeight="1">
      <c r="AG4652" s="1264"/>
      <c r="AH4652" s="1264"/>
      <c r="AI4652" s="1264"/>
      <c r="AJ4652" s="1264"/>
    </row>
    <row r="4653" spans="33:36" ht="30" customHeight="1">
      <c r="AG4653" s="1264"/>
      <c r="AH4653" s="1264"/>
      <c r="AI4653" s="1264"/>
      <c r="AJ4653" s="1264"/>
    </row>
    <row r="4654" spans="33:36" ht="30" customHeight="1">
      <c r="AG4654" s="1264"/>
      <c r="AH4654" s="1264"/>
      <c r="AI4654" s="1264"/>
      <c r="AJ4654" s="1264"/>
    </row>
    <row r="4655" spans="33:36" ht="30" customHeight="1">
      <c r="AG4655" s="1264"/>
      <c r="AH4655" s="1264"/>
      <c r="AI4655" s="1264"/>
      <c r="AJ4655" s="1264"/>
    </row>
    <row r="4656" spans="33:36" ht="30" customHeight="1">
      <c r="AG4656" s="1264"/>
      <c r="AH4656" s="1264"/>
      <c r="AI4656" s="1264"/>
      <c r="AJ4656" s="1264"/>
    </row>
    <row r="4657" spans="33:36" ht="30" customHeight="1">
      <c r="AG4657" s="1264"/>
      <c r="AH4657" s="1264"/>
      <c r="AI4657" s="1264"/>
      <c r="AJ4657" s="1264"/>
    </row>
    <row r="4658" spans="33:36" ht="30" customHeight="1">
      <c r="AG4658" s="1264"/>
      <c r="AH4658" s="1264"/>
      <c r="AI4658" s="1264"/>
      <c r="AJ4658" s="1264"/>
    </row>
    <row r="4659" spans="33:36" ht="30" customHeight="1">
      <c r="AG4659" s="1264"/>
      <c r="AH4659" s="1264"/>
      <c r="AI4659" s="1264"/>
      <c r="AJ4659" s="1264"/>
    </row>
    <row r="4660" spans="33:36" ht="30" customHeight="1">
      <c r="AG4660" s="1264"/>
      <c r="AH4660" s="1264"/>
      <c r="AI4660" s="1264"/>
      <c r="AJ4660" s="1264"/>
    </row>
    <row r="4661" spans="33:36" ht="30" customHeight="1">
      <c r="AG4661" s="1264"/>
      <c r="AH4661" s="1264"/>
      <c r="AI4661" s="1264"/>
      <c r="AJ4661" s="1264"/>
    </row>
    <row r="4662" spans="33:36" ht="30" customHeight="1">
      <c r="AG4662" s="1264"/>
      <c r="AH4662" s="1264"/>
      <c r="AI4662" s="1264"/>
      <c r="AJ4662" s="1264"/>
    </row>
    <row r="4663" spans="33:36" ht="30" customHeight="1">
      <c r="AG4663" s="1264"/>
      <c r="AH4663" s="1264"/>
      <c r="AI4663" s="1264"/>
      <c r="AJ4663" s="1264"/>
    </row>
    <row r="4664" spans="33:36" ht="30" customHeight="1">
      <c r="AG4664" s="1264"/>
      <c r="AH4664" s="1264"/>
      <c r="AI4664" s="1264"/>
      <c r="AJ4664" s="1264"/>
    </row>
    <row r="4665" spans="33:36" ht="30" customHeight="1">
      <c r="AG4665" s="1264"/>
      <c r="AH4665" s="1264"/>
      <c r="AI4665" s="1264"/>
      <c r="AJ4665" s="1264"/>
    </row>
    <row r="4666" spans="33:36" ht="30" customHeight="1">
      <c r="AG4666" s="1264"/>
      <c r="AH4666" s="1264"/>
      <c r="AI4666" s="1264"/>
      <c r="AJ4666" s="1264"/>
    </row>
    <row r="4667" spans="33:36" ht="30" customHeight="1">
      <c r="AG4667" s="1264"/>
      <c r="AH4667" s="1264"/>
      <c r="AI4667" s="1264"/>
      <c r="AJ4667" s="1264"/>
    </row>
    <row r="4668" spans="33:36" ht="30" customHeight="1">
      <c r="AG4668" s="1264"/>
      <c r="AH4668" s="1264"/>
      <c r="AI4668" s="1264"/>
      <c r="AJ4668" s="1264"/>
    </row>
    <row r="4669" spans="33:36" ht="30" customHeight="1">
      <c r="AG4669" s="1264"/>
      <c r="AH4669" s="1264"/>
      <c r="AI4669" s="1264"/>
      <c r="AJ4669" s="1264"/>
    </row>
    <row r="4670" spans="33:36" ht="30" customHeight="1">
      <c r="AG4670" s="1264"/>
      <c r="AH4670" s="1264"/>
      <c r="AI4670" s="1264"/>
      <c r="AJ4670" s="1264"/>
    </row>
    <row r="4671" spans="33:36" ht="30" customHeight="1">
      <c r="AG4671" s="1264"/>
      <c r="AH4671" s="1264"/>
      <c r="AI4671" s="1264"/>
      <c r="AJ4671" s="1264"/>
    </row>
    <row r="4672" spans="33:36" ht="30" customHeight="1">
      <c r="AG4672" s="1264"/>
      <c r="AH4672" s="1264"/>
      <c r="AI4672" s="1264"/>
      <c r="AJ4672" s="1264"/>
    </row>
    <row r="4673" spans="33:36" ht="30" customHeight="1">
      <c r="AG4673" s="1264"/>
      <c r="AH4673" s="1264"/>
      <c r="AI4673" s="1264"/>
      <c r="AJ4673" s="1264"/>
    </row>
    <row r="4674" spans="33:36" ht="30" customHeight="1">
      <c r="AG4674" s="1264"/>
      <c r="AH4674" s="1264"/>
      <c r="AI4674" s="1264"/>
      <c r="AJ4674" s="1264"/>
    </row>
    <row r="4675" spans="33:36" ht="30" customHeight="1">
      <c r="AG4675" s="1264"/>
      <c r="AH4675" s="1264"/>
      <c r="AI4675" s="1264"/>
      <c r="AJ4675" s="1264"/>
    </row>
    <row r="4676" spans="33:36" ht="30" customHeight="1">
      <c r="AG4676" s="1264"/>
      <c r="AH4676" s="1264"/>
      <c r="AI4676" s="1264"/>
      <c r="AJ4676" s="1264"/>
    </row>
    <row r="4677" spans="33:36" ht="30" customHeight="1">
      <c r="AG4677" s="1264"/>
      <c r="AH4677" s="1264"/>
      <c r="AI4677" s="1264"/>
      <c r="AJ4677" s="1264"/>
    </row>
    <row r="4678" spans="33:36" ht="30" customHeight="1">
      <c r="AG4678" s="1264"/>
      <c r="AH4678" s="1264"/>
      <c r="AI4678" s="1264"/>
      <c r="AJ4678" s="1264"/>
    </row>
    <row r="4679" spans="33:36" ht="30" customHeight="1">
      <c r="AG4679" s="1264"/>
      <c r="AH4679" s="1264"/>
      <c r="AI4679" s="1264"/>
      <c r="AJ4679" s="1264"/>
    </row>
    <row r="4680" spans="33:36" ht="30" customHeight="1">
      <c r="AG4680" s="1264"/>
      <c r="AH4680" s="1264"/>
      <c r="AI4680" s="1264"/>
      <c r="AJ4680" s="1264"/>
    </row>
    <row r="4681" spans="33:36" ht="30" customHeight="1">
      <c r="AG4681" s="1264"/>
      <c r="AH4681" s="1264"/>
      <c r="AI4681" s="1264"/>
      <c r="AJ4681" s="1264"/>
    </row>
    <row r="4682" spans="33:36" ht="30" customHeight="1">
      <c r="AG4682" s="1264"/>
      <c r="AH4682" s="1264"/>
      <c r="AI4682" s="1264"/>
      <c r="AJ4682" s="1264"/>
    </row>
    <row r="4683" spans="33:36" ht="30" customHeight="1">
      <c r="AG4683" s="1264"/>
      <c r="AH4683" s="1264"/>
      <c r="AI4683" s="1264"/>
      <c r="AJ4683" s="1264"/>
    </row>
    <row r="4684" spans="33:36" ht="30" customHeight="1">
      <c r="AG4684" s="1264"/>
      <c r="AH4684" s="1264"/>
      <c r="AI4684" s="1264"/>
      <c r="AJ4684" s="1264"/>
    </row>
    <row r="4685" spans="33:36" ht="30" customHeight="1">
      <c r="AG4685" s="1264"/>
      <c r="AH4685" s="1264"/>
      <c r="AI4685" s="1264"/>
      <c r="AJ4685" s="1264"/>
    </row>
    <row r="4686" spans="33:36" ht="30" customHeight="1">
      <c r="AG4686" s="1264"/>
      <c r="AH4686" s="1264"/>
      <c r="AI4686" s="1264"/>
      <c r="AJ4686" s="1264"/>
    </row>
    <row r="4687" spans="33:36" ht="30" customHeight="1">
      <c r="AG4687" s="1264"/>
      <c r="AH4687" s="1264"/>
      <c r="AI4687" s="1264"/>
      <c r="AJ4687" s="1264"/>
    </row>
    <row r="4688" spans="33:36" ht="30" customHeight="1">
      <c r="AG4688" s="1264"/>
      <c r="AH4688" s="1264"/>
      <c r="AI4688" s="1264"/>
      <c r="AJ4688" s="1264"/>
    </row>
    <row r="4689" spans="33:36" ht="30" customHeight="1">
      <c r="AG4689" s="1264"/>
      <c r="AH4689" s="1264"/>
      <c r="AI4689" s="1264"/>
      <c r="AJ4689" s="1264"/>
    </row>
    <row r="4690" spans="33:36" ht="30" customHeight="1">
      <c r="AG4690" s="1264"/>
      <c r="AH4690" s="1264"/>
      <c r="AI4690" s="1264"/>
      <c r="AJ4690" s="1264"/>
    </row>
    <row r="4691" spans="33:36" ht="30" customHeight="1">
      <c r="AG4691" s="1264"/>
      <c r="AH4691" s="1264"/>
      <c r="AI4691" s="1264"/>
      <c r="AJ4691" s="1264"/>
    </row>
    <row r="4692" spans="33:36" ht="30" customHeight="1">
      <c r="AG4692" s="1264"/>
      <c r="AH4692" s="1264"/>
      <c r="AI4692" s="1264"/>
      <c r="AJ4692" s="1264"/>
    </row>
    <row r="4693" spans="33:36" ht="30" customHeight="1">
      <c r="AG4693" s="1264"/>
      <c r="AH4693" s="1264"/>
      <c r="AI4693" s="1264"/>
      <c r="AJ4693" s="1264"/>
    </row>
    <row r="4694" spans="33:36" ht="30" customHeight="1">
      <c r="AG4694" s="1264"/>
      <c r="AH4694" s="1264"/>
      <c r="AI4694" s="1264"/>
      <c r="AJ4694" s="1264"/>
    </row>
    <row r="4695" spans="33:36" ht="30" customHeight="1">
      <c r="AG4695" s="1264"/>
      <c r="AH4695" s="1264"/>
      <c r="AI4695" s="1264"/>
      <c r="AJ4695" s="1264"/>
    </row>
    <row r="4696" spans="33:36" ht="30" customHeight="1">
      <c r="AG4696" s="1264"/>
      <c r="AH4696" s="1264"/>
      <c r="AI4696" s="1264"/>
      <c r="AJ4696" s="1264"/>
    </row>
    <row r="4697" spans="33:36" ht="30" customHeight="1">
      <c r="AG4697" s="1264"/>
      <c r="AH4697" s="1264"/>
      <c r="AI4697" s="1264"/>
      <c r="AJ4697" s="1264"/>
    </row>
    <row r="4698" spans="33:36" ht="30" customHeight="1">
      <c r="AG4698" s="1264"/>
      <c r="AH4698" s="1264"/>
      <c r="AI4698" s="1264"/>
      <c r="AJ4698" s="1264"/>
    </row>
    <row r="4699" spans="33:36" ht="30" customHeight="1">
      <c r="AG4699" s="1264"/>
      <c r="AH4699" s="1264"/>
      <c r="AI4699" s="1264"/>
      <c r="AJ4699" s="1264"/>
    </row>
    <row r="4700" spans="33:36" ht="30" customHeight="1">
      <c r="AG4700" s="1264"/>
      <c r="AH4700" s="1264"/>
      <c r="AI4700" s="1264"/>
      <c r="AJ4700" s="1264"/>
    </row>
    <row r="4701" spans="33:36" ht="30" customHeight="1">
      <c r="AG4701" s="1264"/>
      <c r="AH4701" s="1264"/>
      <c r="AI4701" s="1264"/>
      <c r="AJ4701" s="1264"/>
    </row>
    <row r="4702" spans="33:36" ht="30" customHeight="1">
      <c r="AG4702" s="1264"/>
      <c r="AH4702" s="1264"/>
      <c r="AI4702" s="1264"/>
      <c r="AJ4702" s="1264"/>
    </row>
    <row r="4703" spans="33:36" ht="30" customHeight="1">
      <c r="AG4703" s="1264"/>
      <c r="AH4703" s="1264"/>
      <c r="AI4703" s="1264"/>
      <c r="AJ4703" s="1264"/>
    </row>
    <row r="4704" spans="33:36" ht="30" customHeight="1">
      <c r="AG4704" s="1264"/>
      <c r="AH4704" s="1264"/>
      <c r="AI4704" s="1264"/>
      <c r="AJ4704" s="1264"/>
    </row>
    <row r="4705" spans="33:36" ht="30" customHeight="1">
      <c r="AG4705" s="1264"/>
      <c r="AH4705" s="1264"/>
      <c r="AI4705" s="1264"/>
      <c r="AJ4705" s="1264"/>
    </row>
    <row r="4706" spans="33:36" ht="30" customHeight="1">
      <c r="AG4706" s="1264"/>
      <c r="AH4706" s="1264"/>
      <c r="AI4706" s="1264"/>
      <c r="AJ4706" s="1264"/>
    </row>
    <row r="4707" spans="33:36" ht="30" customHeight="1">
      <c r="AG4707" s="1264"/>
      <c r="AH4707" s="1264"/>
      <c r="AI4707" s="1264"/>
      <c r="AJ4707" s="1264"/>
    </row>
    <row r="4708" spans="33:36" ht="30" customHeight="1">
      <c r="AG4708" s="1264"/>
      <c r="AH4708" s="1264"/>
      <c r="AI4708" s="1264"/>
      <c r="AJ4708" s="1264"/>
    </row>
    <row r="4709" spans="33:36" ht="30" customHeight="1">
      <c r="AG4709" s="1264"/>
      <c r="AH4709" s="1264"/>
      <c r="AI4709" s="1264"/>
      <c r="AJ4709" s="1264"/>
    </row>
    <row r="4710" spans="33:36" ht="30" customHeight="1">
      <c r="AG4710" s="1264"/>
      <c r="AH4710" s="1264"/>
      <c r="AI4710" s="1264"/>
      <c r="AJ4710" s="1264"/>
    </row>
    <row r="4711" spans="33:36" ht="30" customHeight="1">
      <c r="AG4711" s="1264"/>
      <c r="AH4711" s="1264"/>
      <c r="AI4711" s="1264"/>
      <c r="AJ4711" s="1264"/>
    </row>
    <row r="4712" spans="33:36" ht="30" customHeight="1">
      <c r="AG4712" s="1264"/>
      <c r="AH4712" s="1264"/>
      <c r="AI4712" s="1264"/>
      <c r="AJ4712" s="1264"/>
    </row>
    <row r="4713" spans="33:36" ht="30" customHeight="1">
      <c r="AG4713" s="1264"/>
      <c r="AH4713" s="1264"/>
      <c r="AI4713" s="1264"/>
      <c r="AJ4713" s="1264"/>
    </row>
    <row r="4714" spans="33:36" ht="30" customHeight="1">
      <c r="AG4714" s="1264"/>
      <c r="AH4714" s="1264"/>
      <c r="AI4714" s="1264"/>
      <c r="AJ4714" s="1264"/>
    </row>
    <row r="4715" spans="33:36" ht="30" customHeight="1">
      <c r="AG4715" s="1264"/>
      <c r="AH4715" s="1264"/>
      <c r="AI4715" s="1264"/>
      <c r="AJ4715" s="1264"/>
    </row>
    <row r="4716" spans="33:36" ht="30" customHeight="1">
      <c r="AG4716" s="1264"/>
      <c r="AH4716" s="1264"/>
      <c r="AI4716" s="1264"/>
      <c r="AJ4716" s="1264"/>
    </row>
    <row r="4717" spans="33:36" ht="30" customHeight="1">
      <c r="AG4717" s="1264"/>
      <c r="AH4717" s="1264"/>
      <c r="AI4717" s="1264"/>
      <c r="AJ4717" s="1264"/>
    </row>
    <row r="4718" spans="33:36" ht="30" customHeight="1">
      <c r="AG4718" s="1264"/>
      <c r="AH4718" s="1264"/>
      <c r="AI4718" s="1264"/>
      <c r="AJ4718" s="1264"/>
    </row>
    <row r="4719" spans="33:36" ht="30" customHeight="1">
      <c r="AG4719" s="1264"/>
      <c r="AH4719" s="1264"/>
      <c r="AI4719" s="1264"/>
      <c r="AJ4719" s="1264"/>
    </row>
    <row r="4720" spans="33:36" ht="30" customHeight="1">
      <c r="AG4720" s="1264"/>
      <c r="AH4720" s="1264"/>
      <c r="AI4720" s="1264"/>
      <c r="AJ4720" s="1264"/>
    </row>
    <row r="4721" spans="33:36" ht="30" customHeight="1">
      <c r="AG4721" s="1264"/>
      <c r="AH4721" s="1264"/>
      <c r="AI4721" s="1264"/>
      <c r="AJ4721" s="1264"/>
    </row>
    <row r="4722" spans="33:36" ht="30" customHeight="1">
      <c r="AG4722" s="1264"/>
      <c r="AH4722" s="1264"/>
      <c r="AI4722" s="1264"/>
      <c r="AJ4722" s="1264"/>
    </row>
    <row r="4723" spans="33:36" ht="30" customHeight="1">
      <c r="AG4723" s="1264"/>
      <c r="AH4723" s="1264"/>
      <c r="AI4723" s="1264"/>
      <c r="AJ4723" s="1264"/>
    </row>
    <row r="4724" spans="33:36" ht="30" customHeight="1">
      <c r="AG4724" s="1264"/>
      <c r="AH4724" s="1264"/>
      <c r="AI4724" s="1264"/>
      <c r="AJ4724" s="1264"/>
    </row>
    <row r="4725" spans="33:36" ht="30" customHeight="1">
      <c r="AG4725" s="1264"/>
      <c r="AH4725" s="1264"/>
      <c r="AI4725" s="1264"/>
      <c r="AJ4725" s="1264"/>
    </row>
    <row r="4726" spans="33:36" ht="30" customHeight="1">
      <c r="AG4726" s="1264"/>
      <c r="AH4726" s="1264"/>
      <c r="AI4726" s="1264"/>
      <c r="AJ4726" s="1264"/>
    </row>
    <row r="4727" spans="33:36" ht="30" customHeight="1">
      <c r="AG4727" s="1264"/>
      <c r="AH4727" s="1264"/>
      <c r="AI4727" s="1264"/>
      <c r="AJ4727" s="1264"/>
    </row>
    <row r="4728" spans="33:36" ht="30" customHeight="1">
      <c r="AG4728" s="1264"/>
      <c r="AH4728" s="1264"/>
      <c r="AI4728" s="1264"/>
      <c r="AJ4728" s="1264"/>
    </row>
    <row r="4729" spans="33:36" ht="30" customHeight="1">
      <c r="AG4729" s="1264"/>
      <c r="AH4729" s="1264"/>
      <c r="AI4729" s="1264"/>
      <c r="AJ4729" s="1264"/>
    </row>
    <row r="4730" spans="33:36" ht="30" customHeight="1">
      <c r="AG4730" s="1264"/>
      <c r="AH4730" s="1264"/>
      <c r="AI4730" s="1264"/>
      <c r="AJ4730" s="1264"/>
    </row>
    <row r="4731" spans="33:36" ht="30" customHeight="1">
      <c r="AG4731" s="1264"/>
      <c r="AH4731" s="1264"/>
      <c r="AI4731" s="1264"/>
      <c r="AJ4731" s="1264"/>
    </row>
    <row r="4732" spans="33:36" ht="30" customHeight="1">
      <c r="AG4732" s="1264"/>
      <c r="AH4732" s="1264"/>
      <c r="AI4732" s="1264"/>
      <c r="AJ4732" s="1264"/>
    </row>
    <row r="4733" spans="33:36" ht="30" customHeight="1">
      <c r="AG4733" s="1264"/>
      <c r="AH4733" s="1264"/>
      <c r="AI4733" s="1264"/>
      <c r="AJ4733" s="1264"/>
    </row>
    <row r="4734" spans="33:36" ht="30" customHeight="1">
      <c r="AG4734" s="1264"/>
      <c r="AH4734" s="1264"/>
      <c r="AI4734" s="1264"/>
      <c r="AJ4734" s="1264"/>
    </row>
    <row r="4735" spans="33:36" ht="30" customHeight="1">
      <c r="AG4735" s="1264"/>
      <c r="AH4735" s="1264"/>
      <c r="AI4735" s="1264"/>
      <c r="AJ4735" s="1264"/>
    </row>
    <row r="4736" spans="33:36" ht="30" customHeight="1">
      <c r="AG4736" s="1264"/>
      <c r="AH4736" s="1264"/>
      <c r="AI4736" s="1264"/>
      <c r="AJ4736" s="1264"/>
    </row>
    <row r="4737" spans="33:36" ht="30" customHeight="1">
      <c r="AG4737" s="1264"/>
      <c r="AH4737" s="1264"/>
      <c r="AI4737" s="1264"/>
      <c r="AJ4737" s="1264"/>
    </row>
    <row r="4738" spans="33:36" ht="30" customHeight="1">
      <c r="AG4738" s="1264"/>
      <c r="AH4738" s="1264"/>
      <c r="AI4738" s="1264"/>
      <c r="AJ4738" s="1264"/>
    </row>
    <row r="4739" spans="33:36" ht="30" customHeight="1">
      <c r="AG4739" s="1264"/>
      <c r="AH4739" s="1264"/>
      <c r="AI4739" s="1264"/>
      <c r="AJ4739" s="1264"/>
    </row>
    <row r="4740" spans="33:36" ht="30" customHeight="1">
      <c r="AG4740" s="1264"/>
      <c r="AH4740" s="1264"/>
      <c r="AI4740" s="1264"/>
      <c r="AJ4740" s="1264"/>
    </row>
    <row r="4741" spans="33:36" ht="30" customHeight="1">
      <c r="AG4741" s="1264"/>
      <c r="AH4741" s="1264"/>
      <c r="AI4741" s="1264"/>
      <c r="AJ4741" s="1264"/>
    </row>
    <row r="4742" spans="33:36" ht="30" customHeight="1">
      <c r="AG4742" s="1264"/>
      <c r="AH4742" s="1264"/>
      <c r="AI4742" s="1264"/>
      <c r="AJ4742" s="1264"/>
    </row>
    <row r="4743" spans="33:36" ht="30" customHeight="1">
      <c r="AG4743" s="1264"/>
      <c r="AH4743" s="1264"/>
      <c r="AI4743" s="1264"/>
      <c r="AJ4743" s="1264"/>
    </row>
    <row r="4744" spans="33:36" ht="30" customHeight="1">
      <c r="AG4744" s="1264"/>
      <c r="AH4744" s="1264"/>
      <c r="AI4744" s="1264"/>
      <c r="AJ4744" s="1264"/>
    </row>
    <row r="4745" spans="33:36" ht="30" customHeight="1">
      <c r="AG4745" s="1264"/>
      <c r="AH4745" s="1264"/>
      <c r="AI4745" s="1264"/>
      <c r="AJ4745" s="1264"/>
    </row>
    <row r="4746" spans="33:36" ht="30" customHeight="1">
      <c r="AG4746" s="1264"/>
      <c r="AH4746" s="1264"/>
      <c r="AI4746" s="1264"/>
      <c r="AJ4746" s="1264"/>
    </row>
    <row r="4747" spans="33:36" ht="30" customHeight="1">
      <c r="AG4747" s="1264"/>
      <c r="AH4747" s="1264"/>
      <c r="AI4747" s="1264"/>
      <c r="AJ4747" s="1264"/>
    </row>
    <row r="4748" spans="33:36" ht="30" customHeight="1">
      <c r="AG4748" s="1264"/>
      <c r="AH4748" s="1264"/>
      <c r="AI4748" s="1264"/>
      <c r="AJ4748" s="1264"/>
    </row>
    <row r="4749" spans="33:36" ht="30" customHeight="1">
      <c r="AG4749" s="1264"/>
      <c r="AH4749" s="1264"/>
      <c r="AI4749" s="1264"/>
      <c r="AJ4749" s="1264"/>
    </row>
    <row r="4750" spans="33:36" ht="30" customHeight="1">
      <c r="AG4750" s="1264"/>
      <c r="AH4750" s="1264"/>
      <c r="AI4750" s="1264"/>
      <c r="AJ4750" s="1264"/>
    </row>
    <row r="4751" spans="33:36" ht="30" customHeight="1">
      <c r="AG4751" s="1264"/>
      <c r="AH4751" s="1264"/>
      <c r="AI4751" s="1264"/>
      <c r="AJ4751" s="1264"/>
    </row>
    <row r="4752" spans="33:36" ht="30" customHeight="1">
      <c r="AG4752" s="1264"/>
      <c r="AH4752" s="1264"/>
      <c r="AI4752" s="1264"/>
      <c r="AJ4752" s="1264"/>
    </row>
    <row r="4753" spans="33:36" ht="30" customHeight="1">
      <c r="AG4753" s="1264"/>
      <c r="AH4753" s="1264"/>
      <c r="AI4753" s="1264"/>
      <c r="AJ4753" s="1264"/>
    </row>
    <row r="4754" spans="33:36" ht="30" customHeight="1">
      <c r="AG4754" s="1264"/>
      <c r="AH4754" s="1264"/>
      <c r="AI4754" s="1264"/>
      <c r="AJ4754" s="1264"/>
    </row>
    <row r="4755" spans="33:36" ht="30" customHeight="1">
      <c r="AG4755" s="1264"/>
      <c r="AH4755" s="1264"/>
      <c r="AI4755" s="1264"/>
      <c r="AJ4755" s="1264"/>
    </row>
    <row r="4756" spans="33:36" ht="30" customHeight="1">
      <c r="AG4756" s="1264"/>
      <c r="AH4756" s="1264"/>
      <c r="AI4756" s="1264"/>
      <c r="AJ4756" s="1264"/>
    </row>
    <row r="4757" spans="33:36" ht="30" customHeight="1">
      <c r="AG4757" s="1264"/>
      <c r="AH4757" s="1264"/>
      <c r="AI4757" s="1264"/>
      <c r="AJ4757" s="1264"/>
    </row>
    <row r="4758" spans="33:36" ht="30" customHeight="1">
      <c r="AG4758" s="1264"/>
      <c r="AH4758" s="1264"/>
      <c r="AI4758" s="1264"/>
      <c r="AJ4758" s="1264"/>
    </row>
    <row r="4759" spans="33:36" ht="30" customHeight="1">
      <c r="AG4759" s="1264"/>
      <c r="AH4759" s="1264"/>
      <c r="AI4759" s="1264"/>
      <c r="AJ4759" s="1264"/>
    </row>
    <row r="4760" spans="33:36" ht="30" customHeight="1">
      <c r="AG4760" s="1264"/>
      <c r="AH4760" s="1264"/>
      <c r="AI4760" s="1264"/>
      <c r="AJ4760" s="1264"/>
    </row>
    <row r="4761" spans="33:36" ht="30" customHeight="1">
      <c r="AG4761" s="1264"/>
      <c r="AH4761" s="1264"/>
      <c r="AI4761" s="1264"/>
      <c r="AJ4761" s="1264"/>
    </row>
    <row r="4762" spans="33:36" ht="30" customHeight="1">
      <c r="AG4762" s="1264"/>
      <c r="AH4762" s="1264"/>
      <c r="AI4762" s="1264"/>
      <c r="AJ4762" s="1264"/>
    </row>
    <row r="4763" spans="33:36" ht="30" customHeight="1">
      <c r="AG4763" s="1264"/>
      <c r="AH4763" s="1264"/>
      <c r="AI4763" s="1264"/>
      <c r="AJ4763" s="1264"/>
    </row>
    <row r="4764" spans="33:36" ht="30" customHeight="1">
      <c r="AG4764" s="1264"/>
      <c r="AH4764" s="1264"/>
      <c r="AI4764" s="1264"/>
      <c r="AJ4764" s="1264"/>
    </row>
    <row r="4765" spans="33:36" ht="30" customHeight="1">
      <c r="AG4765" s="1264"/>
      <c r="AH4765" s="1264"/>
      <c r="AI4765" s="1264"/>
      <c r="AJ4765" s="1264"/>
    </row>
    <row r="4766" spans="33:36" ht="30" customHeight="1">
      <c r="AG4766" s="1264"/>
      <c r="AH4766" s="1264"/>
      <c r="AI4766" s="1264"/>
      <c r="AJ4766" s="1264"/>
    </row>
    <row r="4767" spans="33:36" ht="30" customHeight="1">
      <c r="AG4767" s="1264"/>
      <c r="AH4767" s="1264"/>
      <c r="AI4767" s="1264"/>
      <c r="AJ4767" s="1264"/>
    </row>
    <row r="4768" spans="33:36" ht="30" customHeight="1">
      <c r="AG4768" s="1264"/>
      <c r="AH4768" s="1264"/>
      <c r="AI4768" s="1264"/>
      <c r="AJ4768" s="1264"/>
    </row>
    <row r="4769" spans="33:36" ht="30" customHeight="1">
      <c r="AG4769" s="1264"/>
      <c r="AH4769" s="1264"/>
      <c r="AI4769" s="1264"/>
      <c r="AJ4769" s="1264"/>
    </row>
    <row r="4770" spans="33:36" ht="30" customHeight="1">
      <c r="AG4770" s="1264"/>
      <c r="AH4770" s="1264"/>
      <c r="AI4770" s="1264"/>
      <c r="AJ4770" s="1264"/>
    </row>
    <row r="4771" spans="33:36" ht="30" customHeight="1">
      <c r="AG4771" s="1264"/>
      <c r="AH4771" s="1264"/>
      <c r="AI4771" s="1264"/>
      <c r="AJ4771" s="1264"/>
    </row>
    <row r="4772" spans="33:36" ht="30" customHeight="1">
      <c r="AG4772" s="1264"/>
      <c r="AH4772" s="1264"/>
      <c r="AI4772" s="1264"/>
      <c r="AJ4772" s="1264"/>
    </row>
    <row r="4773" spans="33:36" ht="30" customHeight="1">
      <c r="AG4773" s="1264"/>
      <c r="AH4773" s="1264"/>
      <c r="AI4773" s="1264"/>
      <c r="AJ4773" s="1264"/>
    </row>
    <row r="4774" spans="33:36" ht="30" customHeight="1">
      <c r="AG4774" s="1264"/>
      <c r="AH4774" s="1264"/>
      <c r="AI4774" s="1264"/>
      <c r="AJ4774" s="1264"/>
    </row>
    <row r="4775" spans="33:36" ht="30" customHeight="1">
      <c r="AG4775" s="1264"/>
      <c r="AH4775" s="1264"/>
      <c r="AI4775" s="1264"/>
      <c r="AJ4775" s="1264"/>
    </row>
    <row r="4776" spans="33:36" ht="30" customHeight="1">
      <c r="AG4776" s="1264"/>
      <c r="AH4776" s="1264"/>
      <c r="AI4776" s="1264"/>
      <c r="AJ4776" s="1264"/>
    </row>
    <row r="4777" spans="33:36" ht="30" customHeight="1">
      <c r="AG4777" s="1264"/>
      <c r="AH4777" s="1264"/>
      <c r="AI4777" s="1264"/>
      <c r="AJ4777" s="1264"/>
    </row>
    <row r="4778" spans="33:36" ht="30" customHeight="1">
      <c r="AG4778" s="1264"/>
      <c r="AH4778" s="1264"/>
      <c r="AI4778" s="1264"/>
      <c r="AJ4778" s="1264"/>
    </row>
    <row r="4779" spans="33:36" ht="30" customHeight="1">
      <c r="AG4779" s="1264"/>
      <c r="AH4779" s="1264"/>
      <c r="AI4779" s="1264"/>
      <c r="AJ4779" s="1264"/>
    </row>
    <row r="4780" spans="33:36" ht="30" customHeight="1">
      <c r="AG4780" s="1264"/>
      <c r="AH4780" s="1264"/>
      <c r="AI4780" s="1264"/>
      <c r="AJ4780" s="1264"/>
    </row>
    <row r="4781" spans="33:36" ht="30" customHeight="1">
      <c r="AG4781" s="1264"/>
      <c r="AH4781" s="1264"/>
      <c r="AI4781" s="1264"/>
      <c r="AJ4781" s="1264"/>
    </row>
    <row r="4782" spans="33:36" ht="30" customHeight="1">
      <c r="AG4782" s="1264"/>
      <c r="AH4782" s="1264"/>
      <c r="AI4782" s="1264"/>
      <c r="AJ4782" s="1264"/>
    </row>
    <row r="4783" spans="33:36" ht="30" customHeight="1">
      <c r="AG4783" s="1264"/>
      <c r="AH4783" s="1264"/>
      <c r="AI4783" s="1264"/>
      <c r="AJ4783" s="1264"/>
    </row>
    <row r="4784" spans="33:36" ht="30" customHeight="1">
      <c r="AG4784" s="1264"/>
      <c r="AH4784" s="1264"/>
      <c r="AI4784" s="1264"/>
      <c r="AJ4784" s="1264"/>
    </row>
    <row r="4785" spans="33:36" ht="30" customHeight="1">
      <c r="AG4785" s="1264"/>
      <c r="AH4785" s="1264"/>
      <c r="AI4785" s="1264"/>
      <c r="AJ4785" s="1264"/>
    </row>
    <row r="4786" spans="33:36" ht="30" customHeight="1">
      <c r="AG4786" s="1264"/>
      <c r="AH4786" s="1264"/>
      <c r="AI4786" s="1264"/>
      <c r="AJ4786" s="1264"/>
    </row>
    <row r="4787" spans="33:36" ht="30" customHeight="1">
      <c r="AG4787" s="1264"/>
      <c r="AH4787" s="1264"/>
      <c r="AI4787" s="1264"/>
      <c r="AJ4787" s="1264"/>
    </row>
    <row r="4788" spans="33:36" ht="30" customHeight="1">
      <c r="AG4788" s="1264"/>
      <c r="AH4788" s="1264"/>
      <c r="AI4788" s="1264"/>
      <c r="AJ4788" s="1264"/>
    </row>
    <row r="4789" spans="33:36" ht="30" customHeight="1">
      <c r="AG4789" s="1264"/>
      <c r="AH4789" s="1264"/>
      <c r="AI4789" s="1264"/>
      <c r="AJ4789" s="1264"/>
    </row>
    <row r="4790" spans="33:36" ht="30" customHeight="1">
      <c r="AG4790" s="1264"/>
      <c r="AH4790" s="1264"/>
      <c r="AI4790" s="1264"/>
      <c r="AJ4790" s="1264"/>
    </row>
    <row r="4791" spans="33:36" ht="30" customHeight="1">
      <c r="AG4791" s="1264"/>
      <c r="AH4791" s="1264"/>
      <c r="AI4791" s="1264"/>
      <c r="AJ4791" s="1264"/>
    </row>
    <row r="4792" spans="33:36" ht="30" customHeight="1">
      <c r="AG4792" s="1264"/>
      <c r="AH4792" s="1264"/>
      <c r="AI4792" s="1264"/>
      <c r="AJ4792" s="1264"/>
    </row>
    <row r="4793" spans="33:36" ht="30" customHeight="1">
      <c r="AG4793" s="1264"/>
      <c r="AH4793" s="1264"/>
      <c r="AI4793" s="1264"/>
      <c r="AJ4793" s="1264"/>
    </row>
    <row r="4794" spans="33:36" ht="30" customHeight="1">
      <c r="AG4794" s="1264"/>
      <c r="AH4794" s="1264"/>
      <c r="AI4794" s="1264"/>
      <c r="AJ4794" s="1264"/>
    </row>
    <row r="4795" spans="33:36" ht="30" customHeight="1">
      <c r="AG4795" s="1264"/>
      <c r="AH4795" s="1264"/>
      <c r="AI4795" s="1264"/>
      <c r="AJ4795" s="1264"/>
    </row>
    <row r="4796" spans="33:36" ht="30" customHeight="1">
      <c r="AG4796" s="1264"/>
      <c r="AH4796" s="1264"/>
      <c r="AI4796" s="1264"/>
      <c r="AJ4796" s="1264"/>
    </row>
    <row r="4797" spans="33:36" ht="30" customHeight="1">
      <c r="AG4797" s="1264"/>
      <c r="AH4797" s="1264"/>
      <c r="AI4797" s="1264"/>
      <c r="AJ4797" s="1264"/>
    </row>
    <row r="4798" spans="33:36" ht="30" customHeight="1">
      <c r="AG4798" s="1264"/>
      <c r="AH4798" s="1264"/>
      <c r="AI4798" s="1264"/>
      <c r="AJ4798" s="1264"/>
    </row>
    <row r="4799" spans="33:36" ht="30" customHeight="1">
      <c r="AG4799" s="1264"/>
      <c r="AH4799" s="1264"/>
      <c r="AI4799" s="1264"/>
      <c r="AJ4799" s="1264"/>
    </row>
    <row r="4800" spans="33:36" ht="30" customHeight="1">
      <c r="AG4800" s="1264"/>
      <c r="AH4800" s="1264"/>
      <c r="AI4800" s="1264"/>
      <c r="AJ4800" s="1264"/>
    </row>
    <row r="4801" spans="33:36" ht="30" customHeight="1">
      <c r="AG4801" s="1264"/>
      <c r="AH4801" s="1264"/>
      <c r="AI4801" s="1264"/>
      <c r="AJ4801" s="1264"/>
    </row>
    <row r="4802" spans="33:36" ht="30" customHeight="1">
      <c r="AG4802" s="1264"/>
      <c r="AH4802" s="1264"/>
      <c r="AI4802" s="1264"/>
      <c r="AJ4802" s="1264"/>
    </row>
    <row r="4803" spans="33:36" ht="30" customHeight="1">
      <c r="AG4803" s="1264"/>
      <c r="AH4803" s="1264"/>
      <c r="AI4803" s="1264"/>
      <c r="AJ4803" s="1264"/>
    </row>
    <row r="4804" spans="33:36" ht="30" customHeight="1">
      <c r="AG4804" s="1264"/>
      <c r="AH4804" s="1264"/>
      <c r="AI4804" s="1264"/>
      <c r="AJ4804" s="1264"/>
    </row>
    <row r="4805" spans="33:36" ht="30" customHeight="1">
      <c r="AG4805" s="1264"/>
      <c r="AH4805" s="1264"/>
      <c r="AI4805" s="1264"/>
      <c r="AJ4805" s="1264"/>
    </row>
    <row r="4806" spans="33:36" ht="30" customHeight="1">
      <c r="AG4806" s="1264"/>
      <c r="AH4806" s="1264"/>
      <c r="AI4806" s="1264"/>
      <c r="AJ4806" s="1264"/>
    </row>
    <row r="4807" spans="33:36" ht="30" customHeight="1">
      <c r="AG4807" s="1264"/>
      <c r="AH4807" s="1264"/>
      <c r="AI4807" s="1264"/>
      <c r="AJ4807" s="1264"/>
    </row>
    <row r="4808" spans="33:36" ht="30" customHeight="1">
      <c r="AG4808" s="1264"/>
      <c r="AH4808" s="1264"/>
      <c r="AI4808" s="1264"/>
      <c r="AJ4808" s="1264"/>
    </row>
    <row r="4809" spans="33:36" ht="30" customHeight="1">
      <c r="AG4809" s="1264"/>
      <c r="AH4809" s="1264"/>
      <c r="AI4809" s="1264"/>
      <c r="AJ4809" s="1264"/>
    </row>
    <row r="4810" spans="33:36" ht="30" customHeight="1">
      <c r="AG4810" s="1264"/>
      <c r="AH4810" s="1264"/>
      <c r="AI4810" s="1264"/>
      <c r="AJ4810" s="1264"/>
    </row>
    <row r="4811" spans="33:36" ht="30" customHeight="1">
      <c r="AG4811" s="1264"/>
      <c r="AH4811" s="1264"/>
      <c r="AI4811" s="1264"/>
      <c r="AJ4811" s="1264"/>
    </row>
    <row r="4812" spans="33:36" ht="30" customHeight="1">
      <c r="AG4812" s="1264"/>
      <c r="AH4812" s="1264"/>
      <c r="AI4812" s="1264"/>
      <c r="AJ4812" s="1264"/>
    </row>
    <row r="4813" spans="33:36" ht="30" customHeight="1">
      <c r="AG4813" s="1264"/>
      <c r="AH4813" s="1264"/>
      <c r="AI4813" s="1264"/>
      <c r="AJ4813" s="1264"/>
    </row>
    <row r="4814" spans="33:36" ht="30" customHeight="1">
      <c r="AG4814" s="1264"/>
      <c r="AH4814" s="1264"/>
      <c r="AI4814" s="1264"/>
      <c r="AJ4814" s="1264"/>
    </row>
    <row r="4815" spans="33:36" ht="30" customHeight="1">
      <c r="AG4815" s="1264"/>
      <c r="AH4815" s="1264"/>
      <c r="AI4815" s="1264"/>
      <c r="AJ4815" s="1264"/>
    </row>
    <row r="4816" spans="33:36" ht="30" customHeight="1">
      <c r="AG4816" s="1264"/>
      <c r="AH4816" s="1264"/>
      <c r="AI4816" s="1264"/>
      <c r="AJ4816" s="1264"/>
    </row>
    <row r="4817" spans="33:36" ht="30" customHeight="1">
      <c r="AG4817" s="1264"/>
      <c r="AH4817" s="1264"/>
      <c r="AI4817" s="1264"/>
      <c r="AJ4817" s="1264"/>
    </row>
    <row r="4818" spans="33:36" ht="30" customHeight="1">
      <c r="AG4818" s="1264"/>
      <c r="AH4818" s="1264"/>
      <c r="AI4818" s="1264"/>
      <c r="AJ4818" s="1264"/>
    </row>
    <row r="4819" spans="33:36" ht="30" customHeight="1">
      <c r="AG4819" s="1264"/>
      <c r="AH4819" s="1264"/>
      <c r="AI4819" s="1264"/>
      <c r="AJ4819" s="1264"/>
    </row>
    <row r="4820" spans="33:36" ht="30" customHeight="1">
      <c r="AG4820" s="1264"/>
      <c r="AH4820" s="1264"/>
      <c r="AI4820" s="1264"/>
      <c r="AJ4820" s="1264"/>
    </row>
    <row r="4821" spans="33:36" ht="30" customHeight="1">
      <c r="AG4821" s="1264"/>
      <c r="AH4821" s="1264"/>
      <c r="AI4821" s="1264"/>
      <c r="AJ4821" s="1264"/>
    </row>
    <row r="4822" spans="33:36" ht="30" customHeight="1">
      <c r="AG4822" s="1264"/>
      <c r="AH4822" s="1264"/>
      <c r="AI4822" s="1264"/>
      <c r="AJ4822" s="1264"/>
    </row>
    <row r="4823" spans="33:36" ht="30" customHeight="1">
      <c r="AG4823" s="1264"/>
      <c r="AH4823" s="1264"/>
      <c r="AI4823" s="1264"/>
      <c r="AJ4823" s="1264"/>
    </row>
    <row r="4824" spans="33:36" ht="30" customHeight="1">
      <c r="AG4824" s="1264"/>
      <c r="AH4824" s="1264"/>
      <c r="AI4824" s="1264"/>
      <c r="AJ4824" s="1264"/>
    </row>
    <row r="4825" spans="33:36" ht="30" customHeight="1">
      <c r="AG4825" s="1264"/>
      <c r="AH4825" s="1264"/>
      <c r="AI4825" s="1264"/>
      <c r="AJ4825" s="1264"/>
    </row>
    <row r="4826" spans="33:36" ht="30" customHeight="1">
      <c r="AG4826" s="1264"/>
      <c r="AH4826" s="1264"/>
      <c r="AI4826" s="1264"/>
      <c r="AJ4826" s="1264"/>
    </row>
    <row r="4827" spans="33:36" ht="30" customHeight="1">
      <c r="AG4827" s="1264"/>
      <c r="AH4827" s="1264"/>
      <c r="AI4827" s="1264"/>
      <c r="AJ4827" s="1264"/>
    </row>
    <row r="4828" spans="33:36" ht="30" customHeight="1">
      <c r="AG4828" s="1264"/>
      <c r="AH4828" s="1264"/>
      <c r="AI4828" s="1264"/>
      <c r="AJ4828" s="1264"/>
    </row>
    <row r="4829" spans="33:36" ht="30" customHeight="1">
      <c r="AG4829" s="1264"/>
      <c r="AH4829" s="1264"/>
      <c r="AI4829" s="1264"/>
      <c r="AJ4829" s="1264"/>
    </row>
    <row r="4830" spans="33:36" ht="30" customHeight="1">
      <c r="AG4830" s="1264"/>
      <c r="AH4830" s="1264"/>
      <c r="AI4830" s="1264"/>
      <c r="AJ4830" s="1264"/>
    </row>
    <row r="4831" spans="33:36" ht="30" customHeight="1">
      <c r="AG4831" s="1264"/>
      <c r="AH4831" s="1264"/>
      <c r="AI4831" s="1264"/>
      <c r="AJ4831" s="1264"/>
    </row>
    <row r="4832" spans="33:36" ht="30" customHeight="1">
      <c r="AG4832" s="1264"/>
      <c r="AH4832" s="1264"/>
      <c r="AI4832" s="1264"/>
      <c r="AJ4832" s="1264"/>
    </row>
    <row r="4833" spans="33:36" ht="30" customHeight="1">
      <c r="AG4833" s="1264"/>
      <c r="AH4833" s="1264"/>
      <c r="AI4833" s="1264"/>
      <c r="AJ4833" s="1264"/>
    </row>
    <row r="4834" spans="33:36" ht="30" customHeight="1">
      <c r="AG4834" s="1264"/>
      <c r="AH4834" s="1264"/>
      <c r="AI4834" s="1264"/>
      <c r="AJ4834" s="1264"/>
    </row>
    <row r="4835" spans="33:36" ht="30" customHeight="1">
      <c r="AG4835" s="1264"/>
      <c r="AH4835" s="1264"/>
      <c r="AI4835" s="1264"/>
      <c r="AJ4835" s="1264"/>
    </row>
    <row r="4836" spans="33:36" ht="30" customHeight="1">
      <c r="AG4836" s="1264"/>
      <c r="AH4836" s="1264"/>
      <c r="AI4836" s="1264"/>
      <c r="AJ4836" s="1264"/>
    </row>
    <row r="4837" spans="33:36" ht="30" customHeight="1">
      <c r="AG4837" s="1264"/>
      <c r="AH4837" s="1264"/>
      <c r="AI4837" s="1264"/>
      <c r="AJ4837" s="1264"/>
    </row>
    <row r="4838" spans="33:36" ht="30" customHeight="1">
      <c r="AG4838" s="1264"/>
      <c r="AH4838" s="1264"/>
      <c r="AI4838" s="1264"/>
      <c r="AJ4838" s="1264"/>
    </row>
    <row r="4839" spans="33:36" ht="30" customHeight="1">
      <c r="AG4839" s="1264"/>
      <c r="AH4839" s="1264"/>
      <c r="AI4839" s="1264"/>
      <c r="AJ4839" s="1264"/>
    </row>
    <row r="4840" spans="33:36" ht="30" customHeight="1">
      <c r="AG4840" s="1264"/>
      <c r="AH4840" s="1264"/>
      <c r="AI4840" s="1264"/>
      <c r="AJ4840" s="1264"/>
    </row>
    <row r="4841" spans="33:36" ht="30" customHeight="1">
      <c r="AG4841" s="1264"/>
      <c r="AH4841" s="1264"/>
      <c r="AI4841" s="1264"/>
      <c r="AJ4841" s="1264"/>
    </row>
    <row r="4842" spans="33:36" ht="30" customHeight="1">
      <c r="AG4842" s="1264"/>
      <c r="AH4842" s="1264"/>
      <c r="AI4842" s="1264"/>
      <c r="AJ4842" s="1264"/>
    </row>
    <row r="4843" spans="33:36" ht="30" customHeight="1">
      <c r="AG4843" s="1264"/>
      <c r="AH4843" s="1264"/>
      <c r="AI4843" s="1264"/>
      <c r="AJ4843" s="1264"/>
    </row>
    <row r="4844" spans="33:36" ht="30" customHeight="1">
      <c r="AG4844" s="1264"/>
      <c r="AH4844" s="1264"/>
      <c r="AI4844" s="1264"/>
      <c r="AJ4844" s="1264"/>
    </row>
    <row r="4845" spans="33:36" ht="30" customHeight="1">
      <c r="AG4845" s="1264"/>
      <c r="AH4845" s="1264"/>
      <c r="AI4845" s="1264"/>
      <c r="AJ4845" s="1264"/>
    </row>
    <row r="4846" spans="33:36" ht="30" customHeight="1">
      <c r="AG4846" s="1264"/>
      <c r="AH4846" s="1264"/>
      <c r="AI4846" s="1264"/>
      <c r="AJ4846" s="1264"/>
    </row>
    <row r="4847" spans="33:36" ht="30" customHeight="1">
      <c r="AG4847" s="1264"/>
      <c r="AH4847" s="1264"/>
      <c r="AI4847" s="1264"/>
      <c r="AJ4847" s="1264"/>
    </row>
    <row r="4848" spans="33:36" ht="30" customHeight="1">
      <c r="AG4848" s="1264"/>
      <c r="AH4848" s="1264"/>
      <c r="AI4848" s="1264"/>
      <c r="AJ4848" s="1264"/>
    </row>
    <row r="4849" spans="33:36" ht="30" customHeight="1">
      <c r="AG4849" s="1264"/>
      <c r="AH4849" s="1264"/>
      <c r="AI4849" s="1264"/>
      <c r="AJ4849" s="1264"/>
    </row>
    <row r="4850" spans="33:36" ht="30" customHeight="1">
      <c r="AG4850" s="1264"/>
      <c r="AH4850" s="1264"/>
      <c r="AI4850" s="1264"/>
      <c r="AJ4850" s="1264"/>
    </row>
    <row r="4851" spans="33:36" ht="30" customHeight="1">
      <c r="AG4851" s="1264"/>
      <c r="AH4851" s="1264"/>
      <c r="AI4851" s="1264"/>
      <c r="AJ4851" s="1264"/>
    </row>
    <row r="4852" spans="33:36" ht="30" customHeight="1">
      <c r="AG4852" s="1264"/>
      <c r="AH4852" s="1264"/>
      <c r="AI4852" s="1264"/>
      <c r="AJ4852" s="1264"/>
    </row>
    <row r="4853" spans="33:36" ht="30" customHeight="1">
      <c r="AG4853" s="1264"/>
      <c r="AH4853" s="1264"/>
      <c r="AI4853" s="1264"/>
      <c r="AJ4853" s="1264"/>
    </row>
    <row r="4854" spans="33:36" ht="30" customHeight="1">
      <c r="AG4854" s="1264"/>
      <c r="AH4854" s="1264"/>
      <c r="AI4854" s="1264"/>
      <c r="AJ4854" s="1264"/>
    </row>
    <row r="4855" spans="33:36" ht="30" customHeight="1">
      <c r="AG4855" s="1264"/>
      <c r="AH4855" s="1264"/>
      <c r="AI4855" s="1264"/>
      <c r="AJ4855" s="1264"/>
    </row>
    <row r="4856" spans="33:36" ht="30" customHeight="1">
      <c r="AG4856" s="1264"/>
      <c r="AH4856" s="1264"/>
      <c r="AI4856" s="1264"/>
      <c r="AJ4856" s="1264"/>
    </row>
    <row r="4857" spans="33:36" ht="30" customHeight="1">
      <c r="AG4857" s="1264"/>
      <c r="AH4857" s="1264"/>
      <c r="AI4857" s="1264"/>
      <c r="AJ4857" s="1264"/>
    </row>
    <row r="4858" spans="33:36" ht="30" customHeight="1">
      <c r="AG4858" s="1264"/>
      <c r="AH4858" s="1264"/>
      <c r="AI4858" s="1264"/>
      <c r="AJ4858" s="1264"/>
    </row>
    <row r="4859" spans="33:36" ht="30" customHeight="1">
      <c r="AG4859" s="1264"/>
      <c r="AH4859" s="1264"/>
      <c r="AI4859" s="1264"/>
      <c r="AJ4859" s="1264"/>
    </row>
    <row r="4860" spans="33:36" ht="30" customHeight="1">
      <c r="AG4860" s="1264"/>
      <c r="AH4860" s="1264"/>
      <c r="AI4860" s="1264"/>
      <c r="AJ4860" s="1264"/>
    </row>
    <row r="4861" spans="33:36" ht="30" customHeight="1">
      <c r="AG4861" s="1264"/>
      <c r="AH4861" s="1264"/>
      <c r="AI4861" s="1264"/>
      <c r="AJ4861" s="1264"/>
    </row>
    <row r="4862" spans="33:36" ht="30" customHeight="1">
      <c r="AG4862" s="1264"/>
      <c r="AH4862" s="1264"/>
      <c r="AI4862" s="1264"/>
      <c r="AJ4862" s="1264"/>
    </row>
    <row r="4863" spans="33:36" ht="30" customHeight="1">
      <c r="AG4863" s="1264"/>
      <c r="AH4863" s="1264"/>
      <c r="AI4863" s="1264"/>
      <c r="AJ4863" s="1264"/>
    </row>
    <row r="4864" spans="33:36" ht="30" customHeight="1">
      <c r="AG4864" s="1264"/>
      <c r="AH4864" s="1264"/>
      <c r="AI4864" s="1264"/>
      <c r="AJ4864" s="1264"/>
    </row>
    <row r="4865" spans="33:36" ht="30" customHeight="1">
      <c r="AG4865" s="1264"/>
      <c r="AH4865" s="1264"/>
      <c r="AI4865" s="1264"/>
      <c r="AJ4865" s="1264"/>
    </row>
    <row r="4866" spans="33:36" ht="30" customHeight="1">
      <c r="AG4866" s="1264"/>
      <c r="AH4866" s="1264"/>
      <c r="AI4866" s="1264"/>
      <c r="AJ4866" s="1264"/>
    </row>
    <row r="4867" spans="33:36" ht="30" customHeight="1">
      <c r="AG4867" s="1264"/>
      <c r="AH4867" s="1264"/>
      <c r="AI4867" s="1264"/>
      <c r="AJ4867" s="1264"/>
    </row>
    <row r="4868" spans="33:36" ht="30" customHeight="1">
      <c r="AG4868" s="1264"/>
      <c r="AH4868" s="1264"/>
      <c r="AI4868" s="1264"/>
      <c r="AJ4868" s="1264"/>
    </row>
    <row r="4869" spans="33:36" ht="30" customHeight="1">
      <c r="AG4869" s="1264"/>
      <c r="AH4869" s="1264"/>
      <c r="AI4869" s="1264"/>
      <c r="AJ4869" s="1264"/>
    </row>
    <row r="4870" spans="33:36" ht="30" customHeight="1">
      <c r="AG4870" s="1264"/>
      <c r="AH4870" s="1264"/>
      <c r="AI4870" s="1264"/>
      <c r="AJ4870" s="1264"/>
    </row>
    <row r="4871" spans="33:36" ht="30" customHeight="1">
      <c r="AG4871" s="1264"/>
      <c r="AH4871" s="1264"/>
      <c r="AI4871" s="1264"/>
      <c r="AJ4871" s="1264"/>
    </row>
    <row r="4872" spans="33:36" ht="30" customHeight="1">
      <c r="AG4872" s="1264"/>
      <c r="AH4872" s="1264"/>
      <c r="AI4872" s="1264"/>
      <c r="AJ4872" s="1264"/>
    </row>
    <row r="4873" spans="33:36" ht="30" customHeight="1">
      <c r="AG4873" s="1264"/>
      <c r="AH4873" s="1264"/>
      <c r="AI4873" s="1264"/>
      <c r="AJ4873" s="1264"/>
    </row>
    <row r="4874" spans="33:36" ht="30" customHeight="1">
      <c r="AG4874" s="1264"/>
      <c r="AH4874" s="1264"/>
      <c r="AI4874" s="1264"/>
      <c r="AJ4874" s="1264"/>
    </row>
    <row r="4875" spans="33:36" ht="30" customHeight="1">
      <c r="AG4875" s="1264"/>
      <c r="AH4875" s="1264"/>
      <c r="AI4875" s="1264"/>
      <c r="AJ4875" s="1264"/>
    </row>
    <row r="4876" spans="33:36" ht="30" customHeight="1">
      <c r="AG4876" s="1264"/>
      <c r="AH4876" s="1264"/>
      <c r="AI4876" s="1264"/>
      <c r="AJ4876" s="1264"/>
    </row>
    <row r="4877" spans="33:36" ht="30" customHeight="1">
      <c r="AG4877" s="1264"/>
      <c r="AH4877" s="1264"/>
      <c r="AI4877" s="1264"/>
      <c r="AJ4877" s="1264"/>
    </row>
    <row r="4878" spans="33:36" ht="30" customHeight="1">
      <c r="AG4878" s="1264"/>
      <c r="AH4878" s="1264"/>
      <c r="AI4878" s="1264"/>
      <c r="AJ4878" s="1264"/>
    </row>
    <row r="4879" spans="33:36" ht="30" customHeight="1">
      <c r="AG4879" s="1264"/>
      <c r="AH4879" s="1264"/>
      <c r="AI4879" s="1264"/>
      <c r="AJ4879" s="1264"/>
    </row>
    <row r="4880" spans="33:36" ht="30" customHeight="1">
      <c r="AG4880" s="1264"/>
      <c r="AH4880" s="1264"/>
      <c r="AI4880" s="1264"/>
      <c r="AJ4880" s="1264"/>
    </row>
    <row r="4881" spans="33:36" ht="30" customHeight="1">
      <c r="AG4881" s="1264"/>
      <c r="AH4881" s="1264"/>
      <c r="AI4881" s="1264"/>
      <c r="AJ4881" s="1264"/>
    </row>
    <row r="4882" spans="33:36" ht="30" customHeight="1">
      <c r="AG4882" s="1264"/>
      <c r="AH4882" s="1264"/>
      <c r="AI4882" s="1264"/>
      <c r="AJ4882" s="1264"/>
    </row>
    <row r="4883" spans="33:36" ht="30" customHeight="1">
      <c r="AG4883" s="1264"/>
      <c r="AH4883" s="1264"/>
      <c r="AI4883" s="1264"/>
      <c r="AJ4883" s="1264"/>
    </row>
    <row r="4884" spans="33:36" ht="30" customHeight="1">
      <c r="AG4884" s="1264"/>
      <c r="AH4884" s="1264"/>
      <c r="AI4884" s="1264"/>
      <c r="AJ4884" s="1264"/>
    </row>
    <row r="4885" spans="33:36" ht="30" customHeight="1">
      <c r="AG4885" s="1264"/>
      <c r="AH4885" s="1264"/>
      <c r="AI4885" s="1264"/>
      <c r="AJ4885" s="1264"/>
    </row>
    <row r="4886" spans="33:36" ht="30" customHeight="1">
      <c r="AG4886" s="1264"/>
      <c r="AH4886" s="1264"/>
      <c r="AI4886" s="1264"/>
      <c r="AJ4886" s="1264"/>
    </row>
    <row r="4887" spans="33:36" ht="30" customHeight="1">
      <c r="AG4887" s="1264"/>
      <c r="AH4887" s="1264"/>
      <c r="AI4887" s="1264"/>
      <c r="AJ4887" s="1264"/>
    </row>
    <row r="4888" spans="33:36" ht="30" customHeight="1">
      <c r="AG4888" s="1264"/>
      <c r="AH4888" s="1264"/>
      <c r="AI4888" s="1264"/>
      <c r="AJ4888" s="1264"/>
    </row>
    <row r="4889" spans="33:36" ht="30" customHeight="1">
      <c r="AG4889" s="1264"/>
      <c r="AH4889" s="1264"/>
      <c r="AI4889" s="1264"/>
      <c r="AJ4889" s="1264"/>
    </row>
    <row r="4890" spans="33:36" ht="30" customHeight="1">
      <c r="AG4890" s="1264"/>
      <c r="AH4890" s="1264"/>
      <c r="AI4890" s="1264"/>
      <c r="AJ4890" s="1264"/>
    </row>
    <row r="4891" spans="33:36" ht="30" customHeight="1">
      <c r="AG4891" s="1264"/>
      <c r="AH4891" s="1264"/>
      <c r="AI4891" s="1264"/>
      <c r="AJ4891" s="1264"/>
    </row>
    <row r="4892" spans="33:36" ht="30" customHeight="1">
      <c r="AG4892" s="1264"/>
      <c r="AH4892" s="1264"/>
      <c r="AI4892" s="1264"/>
      <c r="AJ4892" s="1264"/>
    </row>
    <row r="4893" spans="33:36" ht="30" customHeight="1">
      <c r="AG4893" s="1264"/>
      <c r="AH4893" s="1264"/>
      <c r="AI4893" s="1264"/>
      <c r="AJ4893" s="1264"/>
    </row>
    <row r="4894" spans="33:36" ht="30" customHeight="1">
      <c r="AG4894" s="1264"/>
      <c r="AH4894" s="1264"/>
      <c r="AI4894" s="1264"/>
      <c r="AJ4894" s="1264"/>
    </row>
    <row r="4895" spans="33:36" ht="30" customHeight="1">
      <c r="AG4895" s="1264"/>
      <c r="AH4895" s="1264"/>
      <c r="AI4895" s="1264"/>
      <c r="AJ4895" s="1264"/>
    </row>
    <row r="4896" spans="33:36" ht="30" customHeight="1">
      <c r="AG4896" s="1264"/>
      <c r="AH4896" s="1264"/>
      <c r="AI4896" s="1264"/>
      <c r="AJ4896" s="1264"/>
    </row>
    <row r="4897" spans="33:36" ht="30" customHeight="1">
      <c r="AG4897" s="1264"/>
      <c r="AH4897" s="1264"/>
      <c r="AI4897" s="1264"/>
      <c r="AJ4897" s="1264"/>
    </row>
    <row r="4898" spans="33:36" ht="30" customHeight="1">
      <c r="AG4898" s="1264"/>
      <c r="AH4898" s="1264"/>
      <c r="AI4898" s="1264"/>
      <c r="AJ4898" s="1264"/>
    </row>
    <row r="4899" spans="33:36" ht="30" customHeight="1">
      <c r="AG4899" s="1264"/>
      <c r="AH4899" s="1264"/>
      <c r="AI4899" s="1264"/>
      <c r="AJ4899" s="1264"/>
    </row>
    <row r="4900" spans="33:36" ht="30" customHeight="1">
      <c r="AG4900" s="1264"/>
      <c r="AH4900" s="1264"/>
      <c r="AI4900" s="1264"/>
      <c r="AJ4900" s="1264"/>
    </row>
    <row r="4901" spans="33:36" ht="30" customHeight="1">
      <c r="AG4901" s="1264"/>
      <c r="AH4901" s="1264"/>
      <c r="AI4901" s="1264"/>
      <c r="AJ4901" s="1264"/>
    </row>
    <row r="4902" spans="33:36" ht="30" customHeight="1">
      <c r="AG4902" s="1264"/>
      <c r="AH4902" s="1264"/>
      <c r="AI4902" s="1264"/>
      <c r="AJ4902" s="1264"/>
    </row>
    <row r="4903" spans="33:36" ht="30" customHeight="1">
      <c r="AG4903" s="1264"/>
      <c r="AH4903" s="1264"/>
      <c r="AI4903" s="1264"/>
      <c r="AJ4903" s="1264"/>
    </row>
    <row r="4904" spans="33:36" ht="30" customHeight="1">
      <c r="AG4904" s="1264"/>
      <c r="AH4904" s="1264"/>
      <c r="AI4904" s="1264"/>
      <c r="AJ4904" s="1264"/>
    </row>
    <row r="4905" spans="33:36" ht="30" customHeight="1">
      <c r="AG4905" s="1264"/>
      <c r="AH4905" s="1264"/>
      <c r="AI4905" s="1264"/>
      <c r="AJ4905" s="1264"/>
    </row>
    <row r="4906" spans="33:36" ht="30" customHeight="1">
      <c r="AG4906" s="1264"/>
      <c r="AH4906" s="1264"/>
      <c r="AI4906" s="1264"/>
      <c r="AJ4906" s="1264"/>
    </row>
    <row r="4907" spans="33:36" ht="30" customHeight="1">
      <c r="AG4907" s="1264"/>
      <c r="AH4907" s="1264"/>
      <c r="AI4907" s="1264"/>
      <c r="AJ4907" s="1264"/>
    </row>
    <row r="4908" spans="33:36" ht="30" customHeight="1">
      <c r="AG4908" s="1264"/>
      <c r="AH4908" s="1264"/>
      <c r="AI4908" s="1264"/>
      <c r="AJ4908" s="1264"/>
    </row>
    <row r="4909" spans="33:36" ht="30" customHeight="1">
      <c r="AG4909" s="1264"/>
      <c r="AH4909" s="1264"/>
      <c r="AI4909" s="1264"/>
      <c r="AJ4909" s="1264"/>
    </row>
    <row r="4910" spans="33:36" ht="30" customHeight="1">
      <c r="AG4910" s="1264"/>
      <c r="AH4910" s="1264"/>
      <c r="AI4910" s="1264"/>
      <c r="AJ4910" s="1264"/>
    </row>
    <row r="4911" spans="33:36" ht="30" customHeight="1">
      <c r="AG4911" s="1264"/>
      <c r="AH4911" s="1264"/>
      <c r="AI4911" s="1264"/>
      <c r="AJ4911" s="1264"/>
    </row>
    <row r="4912" spans="33:36" ht="30" customHeight="1">
      <c r="AG4912" s="1264"/>
      <c r="AH4912" s="1264"/>
      <c r="AI4912" s="1264"/>
      <c r="AJ4912" s="1264"/>
    </row>
    <row r="4913" spans="33:36" ht="30" customHeight="1">
      <c r="AG4913" s="1264"/>
      <c r="AH4913" s="1264"/>
      <c r="AI4913" s="1264"/>
      <c r="AJ4913" s="1264"/>
    </row>
    <row r="4914" spans="33:36" ht="30" customHeight="1">
      <c r="AG4914" s="1264"/>
      <c r="AH4914" s="1264"/>
      <c r="AI4914" s="1264"/>
      <c r="AJ4914" s="1264"/>
    </row>
    <row r="4915" spans="33:36" ht="30" customHeight="1">
      <c r="AG4915" s="1264"/>
      <c r="AH4915" s="1264"/>
      <c r="AI4915" s="1264"/>
      <c r="AJ4915" s="1264"/>
    </row>
    <row r="4916" spans="33:36" ht="30" customHeight="1">
      <c r="AG4916" s="1264"/>
      <c r="AH4916" s="1264"/>
      <c r="AI4916" s="1264"/>
      <c r="AJ4916" s="1264"/>
    </row>
    <row r="4917" spans="33:36" ht="30" customHeight="1">
      <c r="AG4917" s="1264"/>
      <c r="AH4917" s="1264"/>
      <c r="AI4917" s="1264"/>
      <c r="AJ4917" s="1264"/>
    </row>
    <row r="4918" spans="33:36" ht="30" customHeight="1">
      <c r="AG4918" s="1264"/>
      <c r="AH4918" s="1264"/>
      <c r="AI4918" s="1264"/>
      <c r="AJ4918" s="1264"/>
    </row>
    <row r="4919" spans="33:36" ht="30" customHeight="1">
      <c r="AG4919" s="1264"/>
      <c r="AH4919" s="1264"/>
      <c r="AI4919" s="1264"/>
      <c r="AJ4919" s="1264"/>
    </row>
    <row r="4920" spans="33:36" ht="30" customHeight="1">
      <c r="AG4920" s="1264"/>
      <c r="AH4920" s="1264"/>
      <c r="AI4920" s="1264"/>
      <c r="AJ4920" s="1264"/>
    </row>
    <row r="4921" spans="33:36" ht="30" customHeight="1">
      <c r="AG4921" s="1264"/>
      <c r="AH4921" s="1264"/>
      <c r="AI4921" s="1264"/>
      <c r="AJ4921" s="1264"/>
    </row>
    <row r="4922" spans="33:36" ht="30" customHeight="1">
      <c r="AG4922" s="1264"/>
      <c r="AH4922" s="1264"/>
      <c r="AI4922" s="1264"/>
      <c r="AJ4922" s="1264"/>
    </row>
    <row r="4923" spans="33:36" ht="30" customHeight="1">
      <c r="AG4923" s="1264"/>
      <c r="AH4923" s="1264"/>
      <c r="AI4923" s="1264"/>
      <c r="AJ4923" s="1264"/>
    </row>
    <row r="4924" spans="33:36" ht="30" customHeight="1">
      <c r="AG4924" s="1264"/>
      <c r="AH4924" s="1264"/>
      <c r="AI4924" s="1264"/>
      <c r="AJ4924" s="1264"/>
    </row>
    <row r="4925" spans="33:36" ht="30" customHeight="1">
      <c r="AG4925" s="1264"/>
      <c r="AH4925" s="1264"/>
      <c r="AI4925" s="1264"/>
      <c r="AJ4925" s="1264"/>
    </row>
    <row r="4926" spans="33:36" ht="30" customHeight="1">
      <c r="AG4926" s="1264"/>
      <c r="AH4926" s="1264"/>
      <c r="AI4926" s="1264"/>
      <c r="AJ4926" s="1264"/>
    </row>
    <row r="4927" spans="33:36" ht="30" customHeight="1">
      <c r="AG4927" s="1264"/>
      <c r="AH4927" s="1264"/>
      <c r="AI4927" s="1264"/>
      <c r="AJ4927" s="1264"/>
    </row>
    <row r="4928" spans="33:36" ht="30" customHeight="1">
      <c r="AG4928" s="1264"/>
      <c r="AH4928" s="1264"/>
      <c r="AI4928" s="1264"/>
      <c r="AJ4928" s="1264"/>
    </row>
    <row r="4929" spans="33:36" ht="30" customHeight="1">
      <c r="AG4929" s="1264"/>
      <c r="AH4929" s="1264"/>
      <c r="AI4929" s="1264"/>
      <c r="AJ4929" s="1264"/>
    </row>
    <row r="4930" spans="33:36" ht="30" customHeight="1">
      <c r="AG4930" s="1264"/>
      <c r="AH4930" s="1264"/>
      <c r="AI4930" s="1264"/>
      <c r="AJ4930" s="1264"/>
    </row>
    <row r="4931" spans="33:36" ht="30" customHeight="1">
      <c r="AG4931" s="1264"/>
      <c r="AH4931" s="1264"/>
      <c r="AI4931" s="1264"/>
      <c r="AJ4931" s="1264"/>
    </row>
    <row r="4932" spans="33:36" ht="30" customHeight="1">
      <c r="AG4932" s="1264"/>
      <c r="AH4932" s="1264"/>
      <c r="AI4932" s="1264"/>
      <c r="AJ4932" s="1264"/>
    </row>
    <row r="4933" spans="33:36" ht="30" customHeight="1">
      <c r="AG4933" s="1264"/>
      <c r="AH4933" s="1264"/>
      <c r="AI4933" s="1264"/>
      <c r="AJ4933" s="1264"/>
    </row>
    <row r="4934" spans="33:36" ht="30" customHeight="1">
      <c r="AG4934" s="1264"/>
      <c r="AH4934" s="1264"/>
      <c r="AI4934" s="1264"/>
      <c r="AJ4934" s="1264"/>
    </row>
    <row r="4935" spans="33:36" ht="30" customHeight="1">
      <c r="AG4935" s="1264"/>
      <c r="AH4935" s="1264"/>
      <c r="AI4935" s="1264"/>
      <c r="AJ4935" s="1264"/>
    </row>
    <row r="4936" spans="33:36" ht="30" customHeight="1">
      <c r="AG4936" s="1264"/>
      <c r="AH4936" s="1264"/>
      <c r="AI4936" s="1264"/>
      <c r="AJ4936" s="1264"/>
    </row>
    <row r="4937" spans="33:36" ht="30" customHeight="1">
      <c r="AG4937" s="1264"/>
      <c r="AH4937" s="1264"/>
      <c r="AI4937" s="1264"/>
      <c r="AJ4937" s="1264"/>
    </row>
    <row r="4938" spans="33:36" ht="30" customHeight="1">
      <c r="AG4938" s="1264"/>
      <c r="AH4938" s="1264"/>
      <c r="AI4938" s="1264"/>
      <c r="AJ4938" s="1264"/>
    </row>
    <row r="4939" spans="33:36" ht="30" customHeight="1">
      <c r="AG4939" s="1264"/>
      <c r="AH4939" s="1264"/>
      <c r="AI4939" s="1264"/>
      <c r="AJ4939" s="1264"/>
    </row>
    <row r="4940" spans="33:36" ht="30" customHeight="1">
      <c r="AG4940" s="1264"/>
      <c r="AH4940" s="1264"/>
      <c r="AI4940" s="1264"/>
      <c r="AJ4940" s="1264"/>
    </row>
    <row r="4941" spans="33:36" ht="30" customHeight="1">
      <c r="AG4941" s="1264"/>
      <c r="AH4941" s="1264"/>
      <c r="AI4941" s="1264"/>
      <c r="AJ4941" s="1264"/>
    </row>
    <row r="4942" spans="33:36" ht="30" customHeight="1">
      <c r="AG4942" s="1264"/>
      <c r="AH4942" s="1264"/>
      <c r="AI4942" s="1264"/>
      <c r="AJ4942" s="1264"/>
    </row>
    <row r="4943" spans="33:36" ht="30" customHeight="1">
      <c r="AG4943" s="1264"/>
      <c r="AH4943" s="1264"/>
      <c r="AI4943" s="1264"/>
      <c r="AJ4943" s="1264"/>
    </row>
    <row r="4944" spans="33:36" ht="30" customHeight="1">
      <c r="AG4944" s="1264"/>
      <c r="AH4944" s="1264"/>
      <c r="AI4944" s="1264"/>
      <c r="AJ4944" s="1264"/>
    </row>
    <row r="4945" spans="33:36" ht="30" customHeight="1">
      <c r="AG4945" s="1264"/>
      <c r="AH4945" s="1264"/>
      <c r="AI4945" s="1264"/>
      <c r="AJ4945" s="1264"/>
    </row>
    <row r="4946" spans="33:36" ht="30" customHeight="1">
      <c r="AG4946" s="1264"/>
      <c r="AH4946" s="1264"/>
      <c r="AI4946" s="1264"/>
      <c r="AJ4946" s="1264"/>
    </row>
    <row r="4947" spans="33:36" ht="30" customHeight="1">
      <c r="AG4947" s="1264"/>
      <c r="AH4947" s="1264"/>
      <c r="AI4947" s="1264"/>
      <c r="AJ4947" s="1264"/>
    </row>
    <row r="4948" spans="33:36" ht="30" customHeight="1">
      <c r="AG4948" s="1264"/>
      <c r="AH4948" s="1264"/>
      <c r="AI4948" s="1264"/>
      <c r="AJ4948" s="1264"/>
    </row>
    <row r="4949" spans="33:36" ht="30" customHeight="1">
      <c r="AG4949" s="1264"/>
      <c r="AH4949" s="1264"/>
      <c r="AI4949" s="1264"/>
      <c r="AJ4949" s="1264"/>
    </row>
    <row r="4950" spans="33:36" ht="30" customHeight="1">
      <c r="AG4950" s="1264"/>
      <c r="AH4950" s="1264"/>
      <c r="AI4950" s="1264"/>
      <c r="AJ4950" s="1264"/>
    </row>
    <row r="4951" spans="33:36" ht="30" customHeight="1">
      <c r="AG4951" s="1264"/>
      <c r="AH4951" s="1264"/>
      <c r="AI4951" s="1264"/>
      <c r="AJ4951" s="1264"/>
    </row>
    <row r="4952" spans="33:36" ht="30" customHeight="1">
      <c r="AG4952" s="1264"/>
      <c r="AH4952" s="1264"/>
      <c r="AI4952" s="1264"/>
      <c r="AJ4952" s="1264"/>
    </row>
    <row r="4953" spans="33:36" ht="30" customHeight="1">
      <c r="AG4953" s="1264"/>
      <c r="AH4953" s="1264"/>
      <c r="AI4953" s="1264"/>
      <c r="AJ4953" s="1264"/>
    </row>
    <row r="4954" spans="33:36" ht="30" customHeight="1">
      <c r="AG4954" s="1264"/>
      <c r="AH4954" s="1264"/>
      <c r="AI4954" s="1264"/>
      <c r="AJ4954" s="1264"/>
    </row>
    <row r="4955" spans="33:36" ht="30" customHeight="1">
      <c r="AG4955" s="1264"/>
      <c r="AH4955" s="1264"/>
      <c r="AI4955" s="1264"/>
      <c r="AJ4955" s="1264"/>
    </row>
    <row r="4956" spans="33:36" ht="30" customHeight="1">
      <c r="AG4956" s="1264"/>
      <c r="AH4956" s="1264"/>
      <c r="AI4956" s="1264"/>
      <c r="AJ4956" s="1264"/>
    </row>
    <row r="4957" spans="33:36" ht="30" customHeight="1">
      <c r="AG4957" s="1264"/>
      <c r="AH4957" s="1264"/>
      <c r="AI4957" s="1264"/>
      <c r="AJ4957" s="1264"/>
    </row>
    <row r="4958" spans="33:36" ht="30" customHeight="1">
      <c r="AG4958" s="1264"/>
      <c r="AH4958" s="1264"/>
      <c r="AI4958" s="1264"/>
      <c r="AJ4958" s="1264"/>
    </row>
    <row r="4959" spans="33:36" ht="30" customHeight="1">
      <c r="AG4959" s="1264"/>
      <c r="AH4959" s="1264"/>
      <c r="AI4959" s="1264"/>
      <c r="AJ4959" s="1264"/>
    </row>
    <row r="4960" spans="33:36" ht="30" customHeight="1">
      <c r="AG4960" s="1264"/>
      <c r="AH4960" s="1264"/>
      <c r="AI4960" s="1264"/>
      <c r="AJ4960" s="1264"/>
    </row>
    <row r="4961" spans="33:36" ht="30" customHeight="1">
      <c r="AG4961" s="1264"/>
      <c r="AH4961" s="1264"/>
      <c r="AI4961" s="1264"/>
      <c r="AJ4961" s="1264"/>
    </row>
    <row r="4962" spans="33:36" ht="30" customHeight="1">
      <c r="AG4962" s="1264"/>
      <c r="AH4962" s="1264"/>
      <c r="AI4962" s="1264"/>
      <c r="AJ4962" s="1264"/>
    </row>
    <row r="4963" spans="33:36" ht="30" customHeight="1">
      <c r="AG4963" s="1264"/>
      <c r="AH4963" s="1264"/>
      <c r="AI4963" s="1264"/>
      <c r="AJ4963" s="1264"/>
    </row>
    <row r="4964" spans="33:36" ht="30" customHeight="1">
      <c r="AG4964" s="1264"/>
      <c r="AH4964" s="1264"/>
      <c r="AI4964" s="1264"/>
      <c r="AJ4964" s="1264"/>
    </row>
    <row r="4965" spans="33:36" ht="30" customHeight="1">
      <c r="AG4965" s="1264"/>
      <c r="AH4965" s="1264"/>
      <c r="AI4965" s="1264"/>
      <c r="AJ4965" s="1264"/>
    </row>
    <row r="4966" spans="33:36" ht="30" customHeight="1">
      <c r="AG4966" s="1264"/>
      <c r="AH4966" s="1264"/>
      <c r="AI4966" s="1264"/>
      <c r="AJ4966" s="1264"/>
    </row>
    <row r="4967" spans="33:36" ht="30" customHeight="1">
      <c r="AG4967" s="1264"/>
      <c r="AH4967" s="1264"/>
      <c r="AI4967" s="1264"/>
      <c r="AJ4967" s="1264"/>
    </row>
    <row r="4968" spans="33:36" ht="30" customHeight="1">
      <c r="AG4968" s="1264"/>
      <c r="AH4968" s="1264"/>
      <c r="AI4968" s="1264"/>
      <c r="AJ4968" s="1264"/>
    </row>
    <row r="4969" spans="33:36" ht="30" customHeight="1">
      <c r="AG4969" s="1264"/>
      <c r="AH4969" s="1264"/>
      <c r="AI4969" s="1264"/>
      <c r="AJ4969" s="1264"/>
    </row>
    <row r="4970" spans="33:36" ht="30" customHeight="1">
      <c r="AG4970" s="1264"/>
      <c r="AH4970" s="1264"/>
      <c r="AI4970" s="1264"/>
      <c r="AJ4970" s="1264"/>
    </row>
    <row r="4971" spans="33:36" ht="30" customHeight="1">
      <c r="AG4971" s="1264"/>
      <c r="AH4971" s="1264"/>
      <c r="AI4971" s="1264"/>
      <c r="AJ4971" s="1264"/>
    </row>
    <row r="4972" spans="33:36" ht="30" customHeight="1">
      <c r="AG4972" s="1264"/>
      <c r="AH4972" s="1264"/>
      <c r="AI4972" s="1264"/>
      <c r="AJ4972" s="1264"/>
    </row>
    <row r="4973" spans="33:36" ht="30" customHeight="1">
      <c r="AG4973" s="1264"/>
      <c r="AH4973" s="1264"/>
      <c r="AI4973" s="1264"/>
      <c r="AJ4973" s="1264"/>
    </row>
    <row r="4974" spans="33:36" ht="30" customHeight="1">
      <c r="AG4974" s="1264"/>
      <c r="AH4974" s="1264"/>
      <c r="AI4974" s="1264"/>
      <c r="AJ4974" s="1264"/>
    </row>
    <row r="4975" spans="33:36" ht="30" customHeight="1">
      <c r="AG4975" s="1264"/>
      <c r="AH4975" s="1264"/>
      <c r="AI4975" s="1264"/>
      <c r="AJ4975" s="1264"/>
    </row>
    <row r="4976" spans="33:36" ht="30" customHeight="1">
      <c r="AG4976" s="1264"/>
      <c r="AH4976" s="1264"/>
      <c r="AI4976" s="1264"/>
      <c r="AJ4976" s="1264"/>
    </row>
    <row r="4977" spans="33:36" ht="30" customHeight="1">
      <c r="AG4977" s="1264"/>
      <c r="AH4977" s="1264"/>
      <c r="AI4977" s="1264"/>
      <c r="AJ4977" s="1264"/>
    </row>
    <row r="4978" spans="33:36" ht="30" customHeight="1">
      <c r="AG4978" s="1264"/>
      <c r="AH4978" s="1264"/>
      <c r="AI4978" s="1264"/>
      <c r="AJ4978" s="1264"/>
    </row>
    <row r="4979" spans="33:36" ht="30" customHeight="1">
      <c r="AG4979" s="1264"/>
      <c r="AH4979" s="1264"/>
      <c r="AI4979" s="1264"/>
      <c r="AJ4979" s="1264"/>
    </row>
    <row r="4980" spans="33:36" ht="30" customHeight="1">
      <c r="AG4980" s="1264"/>
      <c r="AH4980" s="1264"/>
      <c r="AI4980" s="1264"/>
      <c r="AJ4980" s="1264"/>
    </row>
    <row r="4981" spans="33:36" ht="30" customHeight="1">
      <c r="AG4981" s="1264"/>
      <c r="AH4981" s="1264"/>
      <c r="AI4981" s="1264"/>
      <c r="AJ4981" s="1264"/>
    </row>
    <row r="4982" spans="33:36" ht="30" customHeight="1">
      <c r="AG4982" s="1264"/>
      <c r="AH4982" s="1264"/>
      <c r="AI4982" s="1264"/>
      <c r="AJ4982" s="1264"/>
    </row>
    <row r="4983" spans="33:36" ht="30" customHeight="1">
      <c r="AG4983" s="1264"/>
      <c r="AH4983" s="1264"/>
      <c r="AI4983" s="1264"/>
      <c r="AJ4983" s="1264"/>
    </row>
    <row r="4984" spans="33:36" ht="30" customHeight="1">
      <c r="AG4984" s="1264"/>
      <c r="AH4984" s="1264"/>
      <c r="AI4984" s="1264"/>
      <c r="AJ4984" s="1264"/>
    </row>
    <row r="4985" spans="33:36" ht="30" customHeight="1">
      <c r="AG4985" s="1264"/>
      <c r="AH4985" s="1264"/>
      <c r="AI4985" s="1264"/>
      <c r="AJ4985" s="1264"/>
    </row>
    <row r="4986" spans="33:36" ht="30" customHeight="1">
      <c r="AG4986" s="1264"/>
      <c r="AH4986" s="1264"/>
      <c r="AI4986" s="1264"/>
      <c r="AJ4986" s="1264"/>
    </row>
    <row r="4987" spans="33:36" ht="30" customHeight="1">
      <c r="AG4987" s="1264"/>
      <c r="AH4987" s="1264"/>
      <c r="AI4987" s="1264"/>
      <c r="AJ4987" s="1264"/>
    </row>
    <row r="4988" spans="33:36" ht="30" customHeight="1">
      <c r="AG4988" s="1264"/>
      <c r="AH4988" s="1264"/>
      <c r="AI4988" s="1264"/>
      <c r="AJ4988" s="1264"/>
    </row>
    <row r="4989" spans="33:36" ht="30" customHeight="1">
      <c r="AG4989" s="1264"/>
      <c r="AH4989" s="1264"/>
      <c r="AI4989" s="1264"/>
      <c r="AJ4989" s="1264"/>
    </row>
    <row r="4990" spans="33:36" ht="30" customHeight="1">
      <c r="AG4990" s="1264"/>
      <c r="AH4990" s="1264"/>
      <c r="AI4990" s="1264"/>
      <c r="AJ4990" s="1264"/>
    </row>
    <row r="4991" spans="33:36" ht="30" customHeight="1">
      <c r="AG4991" s="1264"/>
      <c r="AH4991" s="1264"/>
      <c r="AI4991" s="1264"/>
      <c r="AJ4991" s="1264"/>
    </row>
    <row r="4992" spans="33:36" ht="30" customHeight="1">
      <c r="AG4992" s="1264"/>
      <c r="AH4992" s="1264"/>
      <c r="AI4992" s="1264"/>
      <c r="AJ4992" s="1264"/>
    </row>
    <row r="4993" spans="33:36" ht="30" customHeight="1">
      <c r="AG4993" s="1264"/>
      <c r="AH4993" s="1264"/>
      <c r="AI4993" s="1264"/>
      <c r="AJ4993" s="1264"/>
    </row>
    <row r="4994" spans="33:36" ht="30" customHeight="1">
      <c r="AG4994" s="1264"/>
      <c r="AH4994" s="1264"/>
      <c r="AI4994" s="1264"/>
      <c r="AJ4994" s="1264"/>
    </row>
    <row r="4995" spans="33:36" ht="30" customHeight="1">
      <c r="AG4995" s="1264"/>
      <c r="AH4995" s="1264"/>
      <c r="AI4995" s="1264"/>
      <c r="AJ4995" s="1264"/>
    </row>
    <row r="4996" spans="33:36" ht="30" customHeight="1">
      <c r="AG4996" s="1264"/>
      <c r="AH4996" s="1264"/>
      <c r="AI4996" s="1264"/>
      <c r="AJ4996" s="1264"/>
    </row>
    <row r="4997" spans="33:36" ht="30" customHeight="1">
      <c r="AG4997" s="1264"/>
      <c r="AH4997" s="1264"/>
      <c r="AI4997" s="1264"/>
      <c r="AJ4997" s="1264"/>
    </row>
    <row r="4998" spans="33:36" ht="30" customHeight="1">
      <c r="AG4998" s="1264"/>
      <c r="AH4998" s="1264"/>
      <c r="AI4998" s="1264"/>
      <c r="AJ4998" s="1264"/>
    </row>
    <row r="4999" spans="33:36" ht="30" customHeight="1">
      <c r="AG4999" s="1264"/>
      <c r="AH4999" s="1264"/>
      <c r="AI4999" s="1264"/>
      <c r="AJ4999" s="1264"/>
    </row>
    <row r="5000" spans="33:36" ht="30" customHeight="1">
      <c r="AG5000" s="1264"/>
      <c r="AH5000" s="1264"/>
      <c r="AI5000" s="1264"/>
      <c r="AJ5000" s="1264"/>
    </row>
    <row r="5001" spans="33:36" ht="30" customHeight="1">
      <c r="AG5001" s="1264"/>
      <c r="AH5001" s="1264"/>
      <c r="AI5001" s="1264"/>
      <c r="AJ5001" s="1264"/>
    </row>
    <row r="5002" spans="33:36" ht="30" customHeight="1">
      <c r="AG5002" s="1264"/>
      <c r="AH5002" s="1264"/>
      <c r="AI5002" s="1264"/>
      <c r="AJ5002" s="1264"/>
    </row>
    <row r="5003" spans="33:36" ht="30" customHeight="1">
      <c r="AG5003" s="1264"/>
      <c r="AH5003" s="1264"/>
      <c r="AI5003" s="1264"/>
      <c r="AJ5003" s="1264"/>
    </row>
    <row r="5004" spans="33:36" ht="30" customHeight="1">
      <c r="AG5004" s="1264"/>
      <c r="AH5004" s="1264"/>
      <c r="AI5004" s="1264"/>
      <c r="AJ5004" s="1264"/>
    </row>
    <row r="5005" spans="33:36" ht="30" customHeight="1">
      <c r="AG5005" s="1264"/>
      <c r="AH5005" s="1264"/>
      <c r="AI5005" s="1264"/>
      <c r="AJ5005" s="1264"/>
    </row>
    <row r="5006" spans="33:36" ht="30" customHeight="1">
      <c r="AG5006" s="1264"/>
      <c r="AH5006" s="1264"/>
      <c r="AI5006" s="1264"/>
      <c r="AJ5006" s="1264"/>
    </row>
    <row r="5007" spans="33:36" ht="30" customHeight="1">
      <c r="AG5007" s="1264"/>
      <c r="AH5007" s="1264"/>
      <c r="AI5007" s="1264"/>
      <c r="AJ5007" s="1264"/>
    </row>
    <row r="5008" spans="33:36" ht="30" customHeight="1">
      <c r="AG5008" s="1264"/>
      <c r="AH5008" s="1264"/>
      <c r="AI5008" s="1264"/>
      <c r="AJ5008" s="1264"/>
    </row>
    <row r="5009" spans="33:36" ht="30" customHeight="1">
      <c r="AG5009" s="1264"/>
      <c r="AH5009" s="1264"/>
      <c r="AI5009" s="1264"/>
      <c r="AJ5009" s="1264"/>
    </row>
    <row r="5010" spans="33:36" ht="30" customHeight="1">
      <c r="AG5010" s="1264"/>
      <c r="AH5010" s="1264"/>
      <c r="AI5010" s="1264"/>
      <c r="AJ5010" s="1264"/>
    </row>
    <row r="5011" spans="33:36" ht="30" customHeight="1">
      <c r="AG5011" s="1264"/>
      <c r="AH5011" s="1264"/>
      <c r="AI5011" s="1264"/>
      <c r="AJ5011" s="1264"/>
    </row>
    <row r="5012" spans="33:36" ht="30" customHeight="1">
      <c r="AG5012" s="1264"/>
      <c r="AH5012" s="1264"/>
      <c r="AI5012" s="1264"/>
      <c r="AJ5012" s="1264"/>
    </row>
    <row r="5013" spans="33:36" ht="30" customHeight="1">
      <c r="AG5013" s="1264"/>
      <c r="AH5013" s="1264"/>
      <c r="AI5013" s="1264"/>
      <c r="AJ5013" s="1264"/>
    </row>
    <row r="5014" spans="33:36" ht="30" customHeight="1">
      <c r="AG5014" s="1264"/>
      <c r="AH5014" s="1264"/>
      <c r="AI5014" s="1264"/>
      <c r="AJ5014" s="1264"/>
    </row>
    <row r="5015" spans="33:36" ht="30" customHeight="1">
      <c r="AG5015" s="1264"/>
      <c r="AH5015" s="1264"/>
      <c r="AI5015" s="1264"/>
      <c r="AJ5015" s="1264"/>
    </row>
    <row r="5016" spans="33:36" ht="30" customHeight="1">
      <c r="AG5016" s="1264"/>
      <c r="AH5016" s="1264"/>
      <c r="AI5016" s="1264"/>
      <c r="AJ5016" s="1264"/>
    </row>
    <row r="5017" spans="33:36" ht="30" customHeight="1">
      <c r="AG5017" s="1264"/>
      <c r="AH5017" s="1264"/>
      <c r="AI5017" s="1264"/>
      <c r="AJ5017" s="1264"/>
    </row>
    <row r="5018" spans="33:36" ht="30" customHeight="1">
      <c r="AG5018" s="1264"/>
      <c r="AH5018" s="1264"/>
      <c r="AI5018" s="1264"/>
      <c r="AJ5018" s="1264"/>
    </row>
    <row r="5019" spans="33:36" ht="30" customHeight="1">
      <c r="AG5019" s="1264"/>
      <c r="AH5019" s="1264"/>
      <c r="AI5019" s="1264"/>
      <c r="AJ5019" s="1264"/>
    </row>
    <row r="5020" spans="33:36" ht="30" customHeight="1">
      <c r="AG5020" s="1264"/>
      <c r="AH5020" s="1264"/>
      <c r="AI5020" s="1264"/>
      <c r="AJ5020" s="1264"/>
    </row>
    <row r="5021" spans="33:36" ht="30" customHeight="1">
      <c r="AG5021" s="1264"/>
      <c r="AH5021" s="1264"/>
      <c r="AI5021" s="1264"/>
      <c r="AJ5021" s="1264"/>
    </row>
    <row r="5022" spans="33:36" ht="30" customHeight="1">
      <c r="AG5022" s="1264"/>
      <c r="AH5022" s="1264"/>
      <c r="AI5022" s="1264"/>
      <c r="AJ5022" s="1264"/>
    </row>
    <row r="5023" spans="33:36" ht="30" customHeight="1">
      <c r="AG5023" s="1264"/>
      <c r="AH5023" s="1264"/>
      <c r="AI5023" s="1264"/>
      <c r="AJ5023" s="1264"/>
    </row>
    <row r="5024" spans="33:36" ht="30" customHeight="1">
      <c r="AG5024" s="1264"/>
      <c r="AH5024" s="1264"/>
      <c r="AI5024" s="1264"/>
      <c r="AJ5024" s="1264"/>
    </row>
    <row r="5025" spans="33:36" ht="30" customHeight="1">
      <c r="AG5025" s="1264"/>
      <c r="AH5025" s="1264"/>
      <c r="AI5025" s="1264"/>
      <c r="AJ5025" s="1264"/>
    </row>
    <row r="5026" spans="33:36" ht="30" customHeight="1">
      <c r="AG5026" s="1264"/>
      <c r="AH5026" s="1264"/>
      <c r="AI5026" s="1264"/>
      <c r="AJ5026" s="1264"/>
    </row>
    <row r="5027" spans="33:36" ht="30" customHeight="1">
      <c r="AG5027" s="1264"/>
      <c r="AH5027" s="1264"/>
      <c r="AI5027" s="1264"/>
      <c r="AJ5027" s="1264"/>
    </row>
    <row r="5028" spans="33:36" ht="30" customHeight="1">
      <c r="AG5028" s="1264"/>
      <c r="AH5028" s="1264"/>
      <c r="AI5028" s="1264"/>
      <c r="AJ5028" s="1264"/>
    </row>
    <row r="5029" spans="33:36" ht="30" customHeight="1">
      <c r="AG5029" s="1264"/>
      <c r="AH5029" s="1264"/>
      <c r="AI5029" s="1264"/>
      <c r="AJ5029" s="1264"/>
    </row>
    <row r="5030" spans="33:36" ht="30" customHeight="1">
      <c r="AG5030" s="1264"/>
      <c r="AH5030" s="1264"/>
      <c r="AI5030" s="1264"/>
      <c r="AJ5030" s="1264"/>
    </row>
    <row r="5031" spans="33:36" ht="30" customHeight="1">
      <c r="AG5031" s="1264"/>
      <c r="AH5031" s="1264"/>
      <c r="AI5031" s="1264"/>
      <c r="AJ5031" s="1264"/>
    </row>
    <row r="5032" spans="33:36" ht="30" customHeight="1">
      <c r="AG5032" s="1264"/>
      <c r="AH5032" s="1264"/>
      <c r="AI5032" s="1264"/>
      <c r="AJ5032" s="1264"/>
    </row>
    <row r="5033" spans="33:36" ht="30" customHeight="1">
      <c r="AG5033" s="1264"/>
      <c r="AH5033" s="1264"/>
      <c r="AI5033" s="1264"/>
      <c r="AJ5033" s="1264"/>
    </row>
    <row r="5034" spans="33:36" ht="30" customHeight="1">
      <c r="AG5034" s="1264"/>
      <c r="AH5034" s="1264"/>
      <c r="AI5034" s="1264"/>
      <c r="AJ5034" s="1264"/>
    </row>
    <row r="5035" spans="33:36" ht="30" customHeight="1">
      <c r="AG5035" s="1264"/>
      <c r="AH5035" s="1264"/>
      <c r="AI5035" s="1264"/>
      <c r="AJ5035" s="1264"/>
    </row>
    <row r="5036" spans="33:36" ht="30" customHeight="1">
      <c r="AG5036" s="1264"/>
      <c r="AH5036" s="1264"/>
      <c r="AI5036" s="1264"/>
      <c r="AJ5036" s="1264"/>
    </row>
    <row r="5037" spans="33:36" ht="30" customHeight="1">
      <c r="AG5037" s="1264"/>
      <c r="AH5037" s="1264"/>
      <c r="AI5037" s="1264"/>
      <c r="AJ5037" s="1264"/>
    </row>
    <row r="5038" spans="33:36" ht="30" customHeight="1">
      <c r="AG5038" s="1264"/>
      <c r="AH5038" s="1264"/>
      <c r="AI5038" s="1264"/>
      <c r="AJ5038" s="1264"/>
    </row>
    <row r="5039" spans="33:36" ht="30" customHeight="1">
      <c r="AG5039" s="1264"/>
      <c r="AH5039" s="1264"/>
      <c r="AI5039" s="1264"/>
      <c r="AJ5039" s="1264"/>
    </row>
    <row r="5040" spans="33:36" ht="30" customHeight="1">
      <c r="AG5040" s="1264"/>
      <c r="AH5040" s="1264"/>
      <c r="AI5040" s="1264"/>
      <c r="AJ5040" s="1264"/>
    </row>
    <row r="5041" spans="33:36" ht="30" customHeight="1">
      <c r="AG5041" s="1264"/>
      <c r="AH5041" s="1264"/>
      <c r="AI5041" s="1264"/>
      <c r="AJ5041" s="1264"/>
    </row>
    <row r="5042" spans="33:36" ht="30" customHeight="1">
      <c r="AG5042" s="1264"/>
      <c r="AH5042" s="1264"/>
      <c r="AI5042" s="1264"/>
      <c r="AJ5042" s="1264"/>
    </row>
    <row r="5043" spans="33:36" ht="30" customHeight="1">
      <c r="AG5043" s="1264"/>
      <c r="AH5043" s="1264"/>
      <c r="AI5043" s="1264"/>
      <c r="AJ5043" s="1264"/>
    </row>
    <row r="5044" spans="33:36" ht="30" customHeight="1">
      <c r="AG5044" s="1264"/>
      <c r="AH5044" s="1264"/>
      <c r="AI5044" s="1264"/>
      <c r="AJ5044" s="1264"/>
    </row>
    <row r="5045" spans="33:36" ht="30" customHeight="1">
      <c r="AG5045" s="1264"/>
      <c r="AH5045" s="1264"/>
      <c r="AI5045" s="1264"/>
      <c r="AJ5045" s="1264"/>
    </row>
    <row r="5046" spans="33:36" ht="30" customHeight="1">
      <c r="AG5046" s="1264"/>
      <c r="AH5046" s="1264"/>
      <c r="AI5046" s="1264"/>
      <c r="AJ5046" s="1264"/>
    </row>
    <row r="5047" spans="33:36" ht="30" customHeight="1">
      <c r="AG5047" s="1264"/>
      <c r="AH5047" s="1264"/>
      <c r="AI5047" s="1264"/>
      <c r="AJ5047" s="1264"/>
    </row>
    <row r="5048" spans="33:36" ht="30" customHeight="1">
      <c r="AG5048" s="1264"/>
      <c r="AH5048" s="1264"/>
      <c r="AI5048" s="1264"/>
      <c r="AJ5048" s="1264"/>
    </row>
    <row r="5049" spans="33:36" ht="30" customHeight="1">
      <c r="AG5049" s="1264"/>
      <c r="AH5049" s="1264"/>
      <c r="AI5049" s="1264"/>
      <c r="AJ5049" s="1264"/>
    </row>
    <row r="5050" spans="33:36" ht="30" customHeight="1">
      <c r="AG5050" s="1264"/>
      <c r="AH5050" s="1264"/>
      <c r="AI5050" s="1264"/>
      <c r="AJ5050" s="1264"/>
    </row>
    <row r="5051" spans="33:36" ht="30" customHeight="1">
      <c r="AG5051" s="1264"/>
      <c r="AH5051" s="1264"/>
      <c r="AI5051" s="1264"/>
      <c r="AJ5051" s="1264"/>
    </row>
    <row r="5052" spans="33:36" ht="30" customHeight="1">
      <c r="AG5052" s="1264"/>
      <c r="AH5052" s="1264"/>
      <c r="AI5052" s="1264"/>
      <c r="AJ5052" s="1264"/>
    </row>
    <row r="5053" spans="33:36" ht="30" customHeight="1">
      <c r="AG5053" s="1264"/>
      <c r="AH5053" s="1264"/>
      <c r="AI5053" s="1264"/>
      <c r="AJ5053" s="1264"/>
    </row>
    <row r="5054" spans="33:36" ht="30" customHeight="1">
      <c r="AG5054" s="1264"/>
      <c r="AH5054" s="1264"/>
      <c r="AI5054" s="1264"/>
      <c r="AJ5054" s="1264"/>
    </row>
    <row r="5055" spans="33:36" ht="30" customHeight="1">
      <c r="AG5055" s="1264"/>
      <c r="AH5055" s="1264"/>
      <c r="AI5055" s="1264"/>
      <c r="AJ5055" s="1264"/>
    </row>
    <row r="5056" spans="33:36" ht="30" customHeight="1">
      <c r="AG5056" s="1264"/>
      <c r="AH5056" s="1264"/>
      <c r="AI5056" s="1264"/>
      <c r="AJ5056" s="1264"/>
    </row>
    <row r="5057" spans="33:36" ht="30" customHeight="1">
      <c r="AG5057" s="1264"/>
      <c r="AH5057" s="1264"/>
      <c r="AI5057" s="1264"/>
      <c r="AJ5057" s="1264"/>
    </row>
    <row r="5058" spans="33:36" ht="30" customHeight="1">
      <c r="AG5058" s="1264"/>
      <c r="AH5058" s="1264"/>
      <c r="AI5058" s="1264"/>
      <c r="AJ5058" s="1264"/>
    </row>
    <row r="5059" spans="33:36" ht="30" customHeight="1">
      <c r="AG5059" s="1264"/>
      <c r="AH5059" s="1264"/>
      <c r="AI5059" s="1264"/>
      <c r="AJ5059" s="1264"/>
    </row>
    <row r="5060" spans="33:36" ht="30" customHeight="1">
      <c r="AG5060" s="1264"/>
      <c r="AH5060" s="1264"/>
      <c r="AI5060" s="1264"/>
      <c r="AJ5060" s="1264"/>
    </row>
    <row r="5061" spans="33:36" ht="30" customHeight="1">
      <c r="AG5061" s="1264"/>
      <c r="AH5061" s="1264"/>
      <c r="AI5061" s="1264"/>
      <c r="AJ5061" s="1264"/>
    </row>
    <row r="5062" spans="33:36" ht="30" customHeight="1">
      <c r="AG5062" s="1264"/>
      <c r="AH5062" s="1264"/>
      <c r="AI5062" s="1264"/>
      <c r="AJ5062" s="1264"/>
    </row>
    <row r="5063" spans="33:36" ht="30" customHeight="1">
      <c r="AG5063" s="1264"/>
      <c r="AH5063" s="1264"/>
      <c r="AI5063" s="1264"/>
      <c r="AJ5063" s="1264"/>
    </row>
    <row r="5064" spans="33:36" ht="30" customHeight="1">
      <c r="AG5064" s="1264"/>
      <c r="AH5064" s="1264"/>
      <c r="AI5064" s="1264"/>
      <c r="AJ5064" s="1264"/>
    </row>
    <row r="5065" spans="33:36" ht="30" customHeight="1">
      <c r="AG5065" s="1264"/>
      <c r="AH5065" s="1264"/>
      <c r="AI5065" s="1264"/>
      <c r="AJ5065" s="1264"/>
    </row>
    <row r="5066" spans="33:36" ht="30" customHeight="1">
      <c r="AG5066" s="1264"/>
      <c r="AH5066" s="1264"/>
      <c r="AI5066" s="1264"/>
      <c r="AJ5066" s="1264"/>
    </row>
    <row r="5067" spans="33:36" ht="30" customHeight="1">
      <c r="AG5067" s="1264"/>
      <c r="AH5067" s="1264"/>
      <c r="AI5067" s="1264"/>
      <c r="AJ5067" s="1264"/>
    </row>
    <row r="5068" spans="33:36" ht="30" customHeight="1">
      <c r="AG5068" s="1264"/>
      <c r="AH5068" s="1264"/>
      <c r="AI5068" s="1264"/>
      <c r="AJ5068" s="1264"/>
    </row>
    <row r="5069" spans="33:36" ht="30" customHeight="1">
      <c r="AG5069" s="1264"/>
      <c r="AH5069" s="1264"/>
      <c r="AI5069" s="1264"/>
      <c r="AJ5069" s="1264"/>
    </row>
    <row r="5070" spans="33:36" ht="30" customHeight="1">
      <c r="AG5070" s="1264"/>
      <c r="AH5070" s="1264"/>
      <c r="AI5070" s="1264"/>
      <c r="AJ5070" s="1264"/>
    </row>
    <row r="5071" spans="33:36" ht="30" customHeight="1">
      <c r="AG5071" s="1264"/>
      <c r="AH5071" s="1264"/>
      <c r="AI5071" s="1264"/>
      <c r="AJ5071" s="1264"/>
    </row>
    <row r="5072" spans="33:36" ht="30" customHeight="1">
      <c r="AG5072" s="1264"/>
      <c r="AH5072" s="1264"/>
      <c r="AI5072" s="1264"/>
      <c r="AJ5072" s="1264"/>
    </row>
    <row r="5073" spans="33:36" ht="30" customHeight="1">
      <c r="AG5073" s="1264"/>
      <c r="AH5073" s="1264"/>
      <c r="AI5073" s="1264"/>
      <c r="AJ5073" s="1264"/>
    </row>
    <row r="5074" spans="33:36" ht="30" customHeight="1">
      <c r="AG5074" s="1264"/>
      <c r="AH5074" s="1264"/>
      <c r="AI5074" s="1264"/>
      <c r="AJ5074" s="1264"/>
    </row>
    <row r="5075" spans="33:36" ht="30" customHeight="1">
      <c r="AG5075" s="1264"/>
      <c r="AH5075" s="1264"/>
      <c r="AI5075" s="1264"/>
      <c r="AJ5075" s="1264"/>
    </row>
    <row r="5076" spans="33:36" ht="30" customHeight="1">
      <c r="AG5076" s="1264"/>
      <c r="AH5076" s="1264"/>
      <c r="AI5076" s="1264"/>
      <c r="AJ5076" s="1264"/>
    </row>
    <row r="5077" spans="33:36" ht="30" customHeight="1">
      <c r="AG5077" s="1264"/>
      <c r="AH5077" s="1264"/>
      <c r="AI5077" s="1264"/>
      <c r="AJ5077" s="1264"/>
    </row>
    <row r="5078" spans="33:36" ht="30" customHeight="1">
      <c r="AG5078" s="1264"/>
      <c r="AH5078" s="1264"/>
      <c r="AI5078" s="1264"/>
      <c r="AJ5078" s="1264"/>
    </row>
    <row r="5079" spans="33:36" ht="30" customHeight="1">
      <c r="AG5079" s="1264"/>
      <c r="AH5079" s="1264"/>
      <c r="AI5079" s="1264"/>
      <c r="AJ5079" s="1264"/>
    </row>
    <row r="5080" spans="33:36" ht="30" customHeight="1">
      <c r="AG5080" s="1264"/>
      <c r="AH5080" s="1264"/>
      <c r="AI5080" s="1264"/>
      <c r="AJ5080" s="1264"/>
    </row>
    <row r="5081" spans="33:36" ht="30" customHeight="1">
      <c r="AG5081" s="1264"/>
      <c r="AH5081" s="1264"/>
      <c r="AI5081" s="1264"/>
      <c r="AJ5081" s="1264"/>
    </row>
    <row r="5082" spans="33:36" ht="30" customHeight="1">
      <c r="AG5082" s="1264"/>
      <c r="AH5082" s="1264"/>
      <c r="AI5082" s="1264"/>
      <c r="AJ5082" s="1264"/>
    </row>
    <row r="5083" spans="33:36" ht="30" customHeight="1">
      <c r="AG5083" s="1264"/>
      <c r="AH5083" s="1264"/>
      <c r="AI5083" s="1264"/>
      <c r="AJ5083" s="1264"/>
    </row>
    <row r="5084" spans="33:36" ht="30" customHeight="1">
      <c r="AG5084" s="1264"/>
      <c r="AH5084" s="1264"/>
      <c r="AI5084" s="1264"/>
      <c r="AJ5084" s="1264"/>
    </row>
    <row r="5085" spans="33:36" ht="30" customHeight="1">
      <c r="AG5085" s="1264"/>
      <c r="AH5085" s="1264"/>
      <c r="AI5085" s="1264"/>
      <c r="AJ5085" s="1264"/>
    </row>
    <row r="5086" spans="33:36" ht="30" customHeight="1">
      <c r="AG5086" s="1264"/>
      <c r="AH5086" s="1264"/>
      <c r="AI5086" s="1264"/>
      <c r="AJ5086" s="1264"/>
    </row>
    <row r="5087" spans="33:36" ht="30" customHeight="1">
      <c r="AG5087" s="1264"/>
      <c r="AH5087" s="1264"/>
      <c r="AI5087" s="1264"/>
      <c r="AJ5087" s="1264"/>
    </row>
    <row r="5088" spans="33:36" ht="30" customHeight="1">
      <c r="AG5088" s="1264"/>
      <c r="AH5088" s="1264"/>
      <c r="AI5088" s="1264"/>
      <c r="AJ5088" s="1264"/>
    </row>
    <row r="5089" spans="33:36" ht="30" customHeight="1">
      <c r="AG5089" s="1264"/>
      <c r="AH5089" s="1264"/>
      <c r="AI5089" s="1264"/>
      <c r="AJ5089" s="1264"/>
    </row>
    <row r="5090" spans="33:36" ht="30" customHeight="1">
      <c r="AG5090" s="1264"/>
      <c r="AH5090" s="1264"/>
      <c r="AI5090" s="1264"/>
      <c r="AJ5090" s="1264"/>
    </row>
    <row r="5091" spans="33:36" ht="30" customHeight="1">
      <c r="AG5091" s="1264"/>
      <c r="AH5091" s="1264"/>
      <c r="AI5091" s="1264"/>
      <c r="AJ5091" s="1264"/>
    </row>
    <row r="5092" spans="33:36" ht="30" customHeight="1">
      <c r="AG5092" s="1264"/>
      <c r="AH5092" s="1264"/>
      <c r="AI5092" s="1264"/>
      <c r="AJ5092" s="1264"/>
    </row>
    <row r="5093" spans="33:36" ht="30" customHeight="1">
      <c r="AG5093" s="1264"/>
      <c r="AH5093" s="1264"/>
      <c r="AI5093" s="1264"/>
      <c r="AJ5093" s="1264"/>
    </row>
    <row r="5094" spans="33:36" ht="30" customHeight="1">
      <c r="AG5094" s="1264"/>
      <c r="AH5094" s="1264"/>
      <c r="AI5094" s="1264"/>
      <c r="AJ5094" s="1264"/>
    </row>
    <row r="5095" spans="33:36" ht="30" customHeight="1">
      <c r="AG5095" s="1264"/>
      <c r="AH5095" s="1264"/>
      <c r="AI5095" s="1264"/>
      <c r="AJ5095" s="1264"/>
    </row>
    <row r="5096" spans="33:36" ht="30" customHeight="1">
      <c r="AG5096" s="1264"/>
      <c r="AH5096" s="1264"/>
      <c r="AI5096" s="1264"/>
      <c r="AJ5096" s="1264"/>
    </row>
    <row r="5097" spans="33:36" ht="30" customHeight="1">
      <c r="AG5097" s="1264"/>
      <c r="AH5097" s="1264"/>
      <c r="AI5097" s="1264"/>
      <c r="AJ5097" s="1264"/>
    </row>
    <row r="5098" spans="33:36" ht="30" customHeight="1">
      <c r="AG5098" s="1264"/>
      <c r="AH5098" s="1264"/>
      <c r="AI5098" s="1264"/>
      <c r="AJ5098" s="1264"/>
    </row>
    <row r="5099" spans="33:36" ht="30" customHeight="1">
      <c r="AG5099" s="1264"/>
      <c r="AH5099" s="1264"/>
      <c r="AI5099" s="1264"/>
      <c r="AJ5099" s="1264"/>
    </row>
    <row r="5100" spans="33:36" ht="30" customHeight="1">
      <c r="AG5100" s="1264"/>
      <c r="AH5100" s="1264"/>
      <c r="AI5100" s="1264"/>
      <c r="AJ5100" s="1264"/>
    </row>
    <row r="5101" spans="33:36" ht="30" customHeight="1">
      <c r="AG5101" s="1264"/>
      <c r="AH5101" s="1264"/>
      <c r="AI5101" s="1264"/>
      <c r="AJ5101" s="1264"/>
    </row>
    <row r="5102" spans="33:36" ht="30" customHeight="1">
      <c r="AG5102" s="1264"/>
      <c r="AH5102" s="1264"/>
      <c r="AI5102" s="1264"/>
      <c r="AJ5102" s="1264"/>
    </row>
    <row r="5103" spans="33:36" ht="30" customHeight="1">
      <c r="AG5103" s="1264"/>
      <c r="AH5103" s="1264"/>
      <c r="AI5103" s="1264"/>
      <c r="AJ5103" s="1264"/>
    </row>
    <row r="5104" spans="33:36" ht="30" customHeight="1">
      <c r="AG5104" s="1264"/>
      <c r="AH5104" s="1264"/>
      <c r="AI5104" s="1264"/>
      <c r="AJ5104" s="1264"/>
    </row>
    <row r="5105" spans="33:36" ht="30" customHeight="1">
      <c r="AG5105" s="1264"/>
      <c r="AH5105" s="1264"/>
      <c r="AI5105" s="1264"/>
      <c r="AJ5105" s="1264"/>
    </row>
    <row r="5106" spans="33:36" ht="30" customHeight="1">
      <c r="AG5106" s="1264"/>
      <c r="AH5106" s="1264"/>
      <c r="AI5106" s="1264"/>
      <c r="AJ5106" s="1264"/>
    </row>
    <row r="5107" spans="33:36" ht="30" customHeight="1">
      <c r="AG5107" s="1264"/>
      <c r="AH5107" s="1264"/>
      <c r="AI5107" s="1264"/>
      <c r="AJ5107" s="1264"/>
    </row>
    <row r="5108" spans="33:36" ht="30" customHeight="1">
      <c r="AG5108" s="1264"/>
      <c r="AH5108" s="1264"/>
      <c r="AI5108" s="1264"/>
      <c r="AJ5108" s="1264"/>
    </row>
    <row r="5109" spans="33:36" ht="30" customHeight="1">
      <c r="AG5109" s="1264"/>
      <c r="AH5109" s="1264"/>
      <c r="AI5109" s="1264"/>
      <c r="AJ5109" s="1264"/>
    </row>
    <row r="5110" spans="33:36" ht="30" customHeight="1">
      <c r="AG5110" s="1264"/>
      <c r="AH5110" s="1264"/>
      <c r="AI5110" s="1264"/>
      <c r="AJ5110" s="1264"/>
    </row>
    <row r="5111" spans="33:36" ht="30" customHeight="1">
      <c r="AG5111" s="1264"/>
      <c r="AH5111" s="1264"/>
      <c r="AI5111" s="1264"/>
      <c r="AJ5111" s="1264"/>
    </row>
    <row r="5112" spans="33:36" ht="30" customHeight="1">
      <c r="AG5112" s="1264"/>
      <c r="AH5112" s="1264"/>
      <c r="AI5112" s="1264"/>
      <c r="AJ5112" s="1264"/>
    </row>
    <row r="5113" spans="33:36" ht="30" customHeight="1">
      <c r="AG5113" s="1264"/>
      <c r="AH5113" s="1264"/>
      <c r="AI5113" s="1264"/>
      <c r="AJ5113" s="1264"/>
    </row>
    <row r="5114" spans="33:36" ht="30" customHeight="1">
      <c r="AG5114" s="1264"/>
      <c r="AH5114" s="1264"/>
      <c r="AI5114" s="1264"/>
      <c r="AJ5114" s="1264"/>
    </row>
    <row r="5115" spans="33:36" ht="30" customHeight="1">
      <c r="AG5115" s="1264"/>
      <c r="AH5115" s="1264"/>
      <c r="AI5115" s="1264"/>
      <c r="AJ5115" s="1264"/>
    </row>
    <row r="5116" spans="33:36" ht="30" customHeight="1">
      <c r="AG5116" s="1264"/>
      <c r="AH5116" s="1264"/>
      <c r="AI5116" s="1264"/>
      <c r="AJ5116" s="1264"/>
    </row>
    <row r="5117" spans="33:36" ht="30" customHeight="1">
      <c r="AG5117" s="1264"/>
      <c r="AH5117" s="1264"/>
      <c r="AI5117" s="1264"/>
      <c r="AJ5117" s="1264"/>
    </row>
    <row r="5118" spans="33:36" ht="30" customHeight="1">
      <c r="AG5118" s="1264"/>
      <c r="AH5118" s="1264"/>
      <c r="AI5118" s="1264"/>
      <c r="AJ5118" s="1264"/>
    </row>
    <row r="5119" spans="33:36" ht="30" customHeight="1">
      <c r="AG5119" s="1264"/>
      <c r="AH5119" s="1264"/>
      <c r="AI5119" s="1264"/>
      <c r="AJ5119" s="1264"/>
    </row>
    <row r="5120" spans="33:36" ht="30" customHeight="1">
      <c r="AG5120" s="1264"/>
      <c r="AH5120" s="1264"/>
      <c r="AI5120" s="1264"/>
      <c r="AJ5120" s="1264"/>
    </row>
    <row r="5121" spans="33:36" ht="30" customHeight="1">
      <c r="AG5121" s="1264"/>
      <c r="AH5121" s="1264"/>
      <c r="AI5121" s="1264"/>
      <c r="AJ5121" s="1264"/>
    </row>
    <row r="5122" spans="33:36" ht="30" customHeight="1">
      <c r="AG5122" s="1264"/>
      <c r="AH5122" s="1264"/>
      <c r="AI5122" s="1264"/>
      <c r="AJ5122" s="1264"/>
    </row>
    <row r="5123" spans="33:36" ht="30" customHeight="1">
      <c r="AG5123" s="1264"/>
      <c r="AH5123" s="1264"/>
      <c r="AI5123" s="1264"/>
      <c r="AJ5123" s="1264"/>
    </row>
    <row r="5124" spans="33:36" ht="30" customHeight="1">
      <c r="AG5124" s="1264"/>
      <c r="AH5124" s="1264"/>
      <c r="AI5124" s="1264"/>
      <c r="AJ5124" s="1264"/>
    </row>
    <row r="5125" spans="33:36" ht="30" customHeight="1">
      <c r="AG5125" s="1264"/>
      <c r="AH5125" s="1264"/>
      <c r="AI5125" s="1264"/>
      <c r="AJ5125" s="1264"/>
    </row>
    <row r="5126" spans="33:36" ht="30" customHeight="1">
      <c r="AG5126" s="1264"/>
      <c r="AH5126" s="1264"/>
      <c r="AI5126" s="1264"/>
      <c r="AJ5126" s="1264"/>
    </row>
    <row r="5127" spans="33:36" ht="30" customHeight="1">
      <c r="AG5127" s="1264"/>
      <c r="AH5127" s="1264"/>
      <c r="AI5127" s="1264"/>
      <c r="AJ5127" s="1264"/>
    </row>
    <row r="5128" spans="33:36" ht="30" customHeight="1">
      <c r="AG5128" s="1264"/>
      <c r="AH5128" s="1264"/>
      <c r="AI5128" s="1264"/>
      <c r="AJ5128" s="1264"/>
    </row>
    <row r="5129" spans="33:36" ht="30" customHeight="1">
      <c r="AG5129" s="1264"/>
      <c r="AH5129" s="1264"/>
      <c r="AI5129" s="1264"/>
      <c r="AJ5129" s="1264"/>
    </row>
    <row r="5130" spans="33:36" ht="30" customHeight="1">
      <c r="AG5130" s="1264"/>
      <c r="AH5130" s="1264"/>
      <c r="AI5130" s="1264"/>
      <c r="AJ5130" s="1264"/>
    </row>
    <row r="5131" spans="33:36" ht="30" customHeight="1">
      <c r="AG5131" s="1264"/>
      <c r="AH5131" s="1264"/>
      <c r="AI5131" s="1264"/>
      <c r="AJ5131" s="1264"/>
    </row>
    <row r="5132" spans="33:36" ht="30" customHeight="1">
      <c r="AG5132" s="1264"/>
      <c r="AH5132" s="1264"/>
      <c r="AI5132" s="1264"/>
      <c r="AJ5132" s="1264"/>
    </row>
    <row r="5133" spans="33:36" ht="30" customHeight="1">
      <c r="AG5133" s="1264"/>
      <c r="AH5133" s="1264"/>
      <c r="AI5133" s="1264"/>
      <c r="AJ5133" s="1264"/>
    </row>
    <row r="5134" spans="33:36" ht="30" customHeight="1">
      <c r="AG5134" s="1264"/>
      <c r="AH5134" s="1264"/>
      <c r="AI5134" s="1264"/>
      <c r="AJ5134" s="1264"/>
    </row>
    <row r="5135" spans="33:36" ht="30" customHeight="1">
      <c r="AG5135" s="1264"/>
      <c r="AH5135" s="1264"/>
      <c r="AI5135" s="1264"/>
      <c r="AJ5135" s="1264"/>
    </row>
    <row r="5136" spans="33:36" ht="30" customHeight="1">
      <c r="AG5136" s="1264"/>
      <c r="AH5136" s="1264"/>
      <c r="AI5136" s="1264"/>
      <c r="AJ5136" s="1264"/>
    </row>
    <row r="5137" spans="33:36" ht="30" customHeight="1">
      <c r="AG5137" s="1264"/>
      <c r="AH5137" s="1264"/>
      <c r="AI5137" s="1264"/>
      <c r="AJ5137" s="1264"/>
    </row>
    <row r="5138" spans="33:36" ht="30" customHeight="1">
      <c r="AG5138" s="1264"/>
      <c r="AH5138" s="1264"/>
      <c r="AI5138" s="1264"/>
      <c r="AJ5138" s="1264"/>
    </row>
    <row r="5139" spans="33:36" ht="30" customHeight="1">
      <c r="AG5139" s="1264"/>
      <c r="AH5139" s="1264"/>
      <c r="AI5139" s="1264"/>
      <c r="AJ5139" s="1264"/>
    </row>
    <row r="5140" spans="33:36" ht="30" customHeight="1">
      <c r="AG5140" s="1264"/>
      <c r="AH5140" s="1264"/>
      <c r="AI5140" s="1264"/>
      <c r="AJ5140" s="1264"/>
    </row>
    <row r="5141" spans="33:36" ht="30" customHeight="1">
      <c r="AG5141" s="1264"/>
      <c r="AH5141" s="1264"/>
      <c r="AI5141" s="1264"/>
      <c r="AJ5141" s="1264"/>
    </row>
    <row r="5142" spans="33:36" ht="30" customHeight="1">
      <c r="AG5142" s="1264"/>
      <c r="AH5142" s="1264"/>
      <c r="AI5142" s="1264"/>
      <c r="AJ5142" s="1264"/>
    </row>
    <row r="5143" spans="33:36" ht="30" customHeight="1">
      <c r="AG5143" s="1264"/>
      <c r="AH5143" s="1264"/>
      <c r="AI5143" s="1264"/>
      <c r="AJ5143" s="1264"/>
    </row>
    <row r="5144" spans="33:36" ht="30" customHeight="1">
      <c r="AG5144" s="1264"/>
      <c r="AH5144" s="1264"/>
      <c r="AI5144" s="1264"/>
      <c r="AJ5144" s="1264"/>
    </row>
    <row r="5145" spans="33:36" ht="30" customHeight="1">
      <c r="AG5145" s="1264"/>
      <c r="AH5145" s="1264"/>
      <c r="AI5145" s="1264"/>
      <c r="AJ5145" s="1264"/>
    </row>
    <row r="5146" spans="33:36" ht="30" customHeight="1">
      <c r="AG5146" s="1264"/>
      <c r="AH5146" s="1264"/>
      <c r="AI5146" s="1264"/>
      <c r="AJ5146" s="1264"/>
    </row>
    <row r="5147" spans="33:36" ht="30" customHeight="1">
      <c r="AG5147" s="1264"/>
      <c r="AH5147" s="1264"/>
      <c r="AI5147" s="1264"/>
      <c r="AJ5147" s="1264"/>
    </row>
    <row r="5148" spans="33:36" ht="30" customHeight="1">
      <c r="AG5148" s="1264"/>
      <c r="AH5148" s="1264"/>
      <c r="AI5148" s="1264"/>
      <c r="AJ5148" s="1264"/>
    </row>
    <row r="5149" spans="33:36" ht="30" customHeight="1">
      <c r="AG5149" s="1264"/>
      <c r="AH5149" s="1264"/>
      <c r="AI5149" s="1264"/>
      <c r="AJ5149" s="1264"/>
    </row>
    <row r="5150" spans="33:36" ht="30" customHeight="1">
      <c r="AG5150" s="1264"/>
      <c r="AH5150" s="1264"/>
      <c r="AI5150" s="1264"/>
      <c r="AJ5150" s="1264"/>
    </row>
    <row r="5151" spans="33:36" ht="30" customHeight="1">
      <c r="AG5151" s="1264"/>
      <c r="AH5151" s="1264"/>
      <c r="AI5151" s="1264"/>
      <c r="AJ5151" s="1264"/>
    </row>
    <row r="5152" spans="33:36" ht="30" customHeight="1">
      <c r="AG5152" s="1264"/>
      <c r="AH5152" s="1264"/>
      <c r="AI5152" s="1264"/>
      <c r="AJ5152" s="1264"/>
    </row>
    <row r="5153" spans="33:36" ht="30" customHeight="1">
      <c r="AG5153" s="1264"/>
      <c r="AH5153" s="1264"/>
      <c r="AI5153" s="1264"/>
      <c r="AJ5153" s="1264"/>
    </row>
    <row r="5154" spans="33:36" ht="30" customHeight="1">
      <c r="AG5154" s="1264"/>
      <c r="AH5154" s="1264"/>
      <c r="AI5154" s="1264"/>
      <c r="AJ5154" s="1264"/>
    </row>
    <row r="5155" spans="33:36" ht="30" customHeight="1">
      <c r="AG5155" s="1264"/>
      <c r="AH5155" s="1264"/>
      <c r="AI5155" s="1264"/>
      <c r="AJ5155" s="1264"/>
    </row>
    <row r="5156" spans="33:36" ht="30" customHeight="1">
      <c r="AG5156" s="1264"/>
      <c r="AH5156" s="1264"/>
      <c r="AI5156" s="1264"/>
      <c r="AJ5156" s="1264"/>
    </row>
    <row r="5157" spans="33:36" ht="30" customHeight="1">
      <c r="AG5157" s="1264"/>
      <c r="AH5157" s="1264"/>
      <c r="AI5157" s="1264"/>
      <c r="AJ5157" s="1264"/>
    </row>
    <row r="5158" spans="33:36" ht="30" customHeight="1">
      <c r="AG5158" s="1264"/>
      <c r="AH5158" s="1264"/>
      <c r="AI5158" s="1264"/>
      <c r="AJ5158" s="1264"/>
    </row>
    <row r="5159" spans="33:36" ht="30" customHeight="1">
      <c r="AG5159" s="1264"/>
      <c r="AH5159" s="1264"/>
      <c r="AI5159" s="1264"/>
      <c r="AJ5159" s="1264"/>
    </row>
    <row r="5160" spans="33:36" ht="30" customHeight="1">
      <c r="AG5160" s="1264"/>
      <c r="AH5160" s="1264"/>
      <c r="AI5160" s="1264"/>
      <c r="AJ5160" s="1264"/>
    </row>
    <row r="5161" spans="33:36" ht="30" customHeight="1">
      <c r="AG5161" s="1264"/>
      <c r="AH5161" s="1264"/>
      <c r="AI5161" s="1264"/>
      <c r="AJ5161" s="1264"/>
    </row>
    <row r="5162" spans="33:36" ht="30" customHeight="1">
      <c r="AG5162" s="1264"/>
      <c r="AH5162" s="1264"/>
      <c r="AI5162" s="1264"/>
      <c r="AJ5162" s="1264"/>
    </row>
    <row r="5163" spans="33:36" ht="30" customHeight="1">
      <c r="AG5163" s="1264"/>
      <c r="AH5163" s="1264"/>
      <c r="AI5163" s="1264"/>
      <c r="AJ5163" s="1264"/>
    </row>
    <row r="5164" spans="33:36" ht="30" customHeight="1">
      <c r="AG5164" s="1264"/>
      <c r="AH5164" s="1264"/>
      <c r="AI5164" s="1264"/>
      <c r="AJ5164" s="1264"/>
    </row>
    <row r="5165" spans="33:36" ht="30" customHeight="1">
      <c r="AG5165" s="1264"/>
      <c r="AH5165" s="1264"/>
      <c r="AI5165" s="1264"/>
      <c r="AJ5165" s="1264"/>
    </row>
    <row r="5166" spans="33:36" ht="30" customHeight="1">
      <c r="AG5166" s="1264"/>
      <c r="AH5166" s="1264"/>
      <c r="AI5166" s="1264"/>
      <c r="AJ5166" s="1264"/>
    </row>
    <row r="5167" spans="33:36" ht="30" customHeight="1">
      <c r="AG5167" s="1264"/>
      <c r="AH5167" s="1264"/>
      <c r="AI5167" s="1264"/>
      <c r="AJ5167" s="1264"/>
    </row>
    <row r="5168" spans="33:36" ht="30" customHeight="1">
      <c r="AG5168" s="1264"/>
      <c r="AH5168" s="1264"/>
      <c r="AI5168" s="1264"/>
      <c r="AJ5168" s="1264"/>
    </row>
    <row r="5169" spans="33:36" ht="30" customHeight="1">
      <c r="AG5169" s="1264"/>
      <c r="AH5169" s="1264"/>
      <c r="AI5169" s="1264"/>
      <c r="AJ5169" s="1264"/>
    </row>
    <row r="5170" spans="33:36" ht="30" customHeight="1">
      <c r="AG5170" s="1264"/>
      <c r="AH5170" s="1264"/>
      <c r="AI5170" s="1264"/>
      <c r="AJ5170" s="1264"/>
    </row>
    <row r="5171" spans="33:36" ht="30" customHeight="1">
      <c r="AG5171" s="1264"/>
      <c r="AH5171" s="1264"/>
      <c r="AI5171" s="1264"/>
      <c r="AJ5171" s="1264"/>
    </row>
    <row r="5172" spans="33:36" ht="30" customHeight="1">
      <c r="AG5172" s="1264"/>
      <c r="AH5172" s="1264"/>
      <c r="AI5172" s="1264"/>
      <c r="AJ5172" s="1264"/>
    </row>
    <row r="5173" spans="33:36" ht="30" customHeight="1">
      <c r="AG5173" s="1264"/>
      <c r="AH5173" s="1264"/>
      <c r="AI5173" s="1264"/>
      <c r="AJ5173" s="1264"/>
    </row>
    <row r="5174" spans="33:36" ht="30" customHeight="1">
      <c r="AG5174" s="1264"/>
      <c r="AH5174" s="1264"/>
      <c r="AI5174" s="1264"/>
      <c r="AJ5174" s="1264"/>
    </row>
    <row r="5175" spans="33:36" ht="30" customHeight="1">
      <c r="AG5175" s="1264"/>
      <c r="AH5175" s="1264"/>
      <c r="AI5175" s="1264"/>
      <c r="AJ5175" s="1264"/>
    </row>
    <row r="5176" spans="33:36" ht="30" customHeight="1">
      <c r="AG5176" s="1264"/>
      <c r="AH5176" s="1264"/>
      <c r="AI5176" s="1264"/>
      <c r="AJ5176" s="1264"/>
    </row>
    <row r="5177" spans="33:36" ht="30" customHeight="1">
      <c r="AG5177" s="1264"/>
      <c r="AH5177" s="1264"/>
      <c r="AI5177" s="1264"/>
      <c r="AJ5177" s="1264"/>
    </row>
    <row r="5178" spans="33:36" ht="30" customHeight="1">
      <c r="AG5178" s="1264"/>
      <c r="AH5178" s="1264"/>
      <c r="AI5178" s="1264"/>
      <c r="AJ5178" s="1264"/>
    </row>
    <row r="5179" spans="33:36" ht="30" customHeight="1">
      <c r="AG5179" s="1264"/>
      <c r="AH5179" s="1264"/>
      <c r="AI5179" s="1264"/>
      <c r="AJ5179" s="1264"/>
    </row>
    <row r="5180" spans="33:36" ht="30" customHeight="1">
      <c r="AG5180" s="1264"/>
      <c r="AH5180" s="1264"/>
      <c r="AI5180" s="1264"/>
      <c r="AJ5180" s="1264"/>
    </row>
    <row r="5181" spans="33:36" ht="30" customHeight="1">
      <c r="AG5181" s="1264"/>
      <c r="AH5181" s="1264"/>
      <c r="AI5181" s="1264"/>
      <c r="AJ5181" s="1264"/>
    </row>
    <row r="5182" spans="33:36" ht="30" customHeight="1">
      <c r="AG5182" s="1264"/>
      <c r="AH5182" s="1264"/>
      <c r="AI5182" s="1264"/>
      <c r="AJ5182" s="1264"/>
    </row>
    <row r="5183" spans="33:36" ht="30" customHeight="1">
      <c r="AG5183" s="1264"/>
      <c r="AH5183" s="1264"/>
      <c r="AI5183" s="1264"/>
      <c r="AJ5183" s="1264"/>
    </row>
    <row r="5184" spans="33:36" ht="30" customHeight="1">
      <c r="AG5184" s="1264"/>
      <c r="AH5184" s="1264"/>
      <c r="AI5184" s="1264"/>
      <c r="AJ5184" s="1264"/>
    </row>
    <row r="5185" spans="33:36" ht="30" customHeight="1">
      <c r="AG5185" s="1264"/>
      <c r="AH5185" s="1264"/>
      <c r="AI5185" s="1264"/>
      <c r="AJ5185" s="1264"/>
    </row>
    <row r="5186" spans="33:36" ht="30" customHeight="1">
      <c r="AG5186" s="1264"/>
      <c r="AH5186" s="1264"/>
      <c r="AI5186" s="1264"/>
      <c r="AJ5186" s="1264"/>
    </row>
    <row r="5187" spans="33:36" ht="30" customHeight="1">
      <c r="AG5187" s="1264"/>
      <c r="AH5187" s="1264"/>
      <c r="AI5187" s="1264"/>
      <c r="AJ5187" s="1264"/>
    </row>
    <row r="5188" spans="33:36" ht="30" customHeight="1">
      <c r="AG5188" s="1264"/>
      <c r="AH5188" s="1264"/>
      <c r="AI5188" s="1264"/>
      <c r="AJ5188" s="1264"/>
    </row>
    <row r="5189" spans="33:36" ht="30" customHeight="1">
      <c r="AG5189" s="1264"/>
      <c r="AH5189" s="1264"/>
      <c r="AI5189" s="1264"/>
      <c r="AJ5189" s="1264"/>
    </row>
    <row r="5190" spans="33:36" ht="30" customHeight="1">
      <c r="AG5190" s="1264"/>
      <c r="AH5190" s="1264"/>
      <c r="AI5190" s="1264"/>
      <c r="AJ5190" s="1264"/>
    </row>
    <row r="5191" spans="33:36" ht="30" customHeight="1">
      <c r="AG5191" s="1264"/>
      <c r="AH5191" s="1264"/>
      <c r="AI5191" s="1264"/>
      <c r="AJ5191" s="1264"/>
    </row>
    <row r="5192" spans="33:36" ht="30" customHeight="1">
      <c r="AG5192" s="1264"/>
      <c r="AH5192" s="1264"/>
      <c r="AI5192" s="1264"/>
      <c r="AJ5192" s="1264"/>
    </row>
    <row r="5193" spans="33:36" ht="30" customHeight="1">
      <c r="AG5193" s="1264"/>
      <c r="AH5193" s="1264"/>
      <c r="AI5193" s="1264"/>
      <c r="AJ5193" s="1264"/>
    </row>
    <row r="5194" spans="33:36" ht="30" customHeight="1">
      <c r="AG5194" s="1264"/>
      <c r="AH5194" s="1264"/>
      <c r="AI5194" s="1264"/>
      <c r="AJ5194" s="1264"/>
    </row>
    <row r="5195" spans="33:36" ht="30" customHeight="1">
      <c r="AG5195" s="1264"/>
      <c r="AH5195" s="1264"/>
      <c r="AI5195" s="1264"/>
      <c r="AJ5195" s="1264"/>
    </row>
    <row r="5196" spans="33:36" ht="30" customHeight="1">
      <c r="AG5196" s="1264"/>
      <c r="AH5196" s="1264"/>
      <c r="AI5196" s="1264"/>
      <c r="AJ5196" s="1264"/>
    </row>
    <row r="5197" spans="33:36" ht="30" customHeight="1">
      <c r="AG5197" s="1264"/>
      <c r="AH5197" s="1264"/>
      <c r="AI5197" s="1264"/>
      <c r="AJ5197" s="1264"/>
    </row>
    <row r="5198" spans="33:36" ht="30" customHeight="1">
      <c r="AG5198" s="1264"/>
      <c r="AH5198" s="1264"/>
      <c r="AI5198" s="1264"/>
      <c r="AJ5198" s="1264"/>
    </row>
    <row r="5199" spans="33:36" ht="30" customHeight="1">
      <c r="AG5199" s="1264"/>
      <c r="AH5199" s="1264"/>
      <c r="AI5199" s="1264"/>
      <c r="AJ5199" s="1264"/>
    </row>
    <row r="5200" spans="33:36" ht="30" customHeight="1">
      <c r="AG5200" s="1264"/>
      <c r="AH5200" s="1264"/>
      <c r="AI5200" s="1264"/>
      <c r="AJ5200" s="1264"/>
    </row>
    <row r="5201" spans="33:36" ht="30" customHeight="1">
      <c r="AG5201" s="1264"/>
      <c r="AH5201" s="1264"/>
      <c r="AI5201" s="1264"/>
      <c r="AJ5201" s="1264"/>
    </row>
    <row r="5202" spans="33:36" ht="30" customHeight="1">
      <c r="AG5202" s="1264"/>
      <c r="AH5202" s="1264"/>
      <c r="AI5202" s="1264"/>
      <c r="AJ5202" s="1264"/>
    </row>
    <row r="5203" spans="33:36" ht="30" customHeight="1">
      <c r="AG5203" s="1264"/>
      <c r="AH5203" s="1264"/>
      <c r="AI5203" s="1264"/>
      <c r="AJ5203" s="1264"/>
    </row>
    <row r="5204" spans="33:36" ht="30" customHeight="1">
      <c r="AG5204" s="1264"/>
      <c r="AH5204" s="1264"/>
      <c r="AI5204" s="1264"/>
      <c r="AJ5204" s="1264"/>
    </row>
    <row r="5205" spans="33:36" ht="30" customHeight="1">
      <c r="AG5205" s="1264"/>
      <c r="AH5205" s="1264"/>
      <c r="AI5205" s="1264"/>
      <c r="AJ5205" s="1264"/>
    </row>
    <row r="5206" spans="33:36" ht="30" customHeight="1">
      <c r="AG5206" s="1264"/>
      <c r="AH5206" s="1264"/>
      <c r="AI5206" s="1264"/>
      <c r="AJ5206" s="1264"/>
    </row>
    <row r="5207" spans="33:36" ht="30" customHeight="1">
      <c r="AG5207" s="1264"/>
      <c r="AH5207" s="1264"/>
      <c r="AI5207" s="1264"/>
      <c r="AJ5207" s="1264"/>
    </row>
    <row r="5208" spans="33:36" ht="30" customHeight="1">
      <c r="AG5208" s="1264"/>
      <c r="AH5208" s="1264"/>
      <c r="AI5208" s="1264"/>
      <c r="AJ5208" s="1264"/>
    </row>
    <row r="5209" spans="33:36" ht="30" customHeight="1">
      <c r="AG5209" s="1264"/>
      <c r="AH5209" s="1264"/>
      <c r="AI5209" s="1264"/>
      <c r="AJ5209" s="1264"/>
    </row>
    <row r="5210" spans="33:36" ht="30" customHeight="1">
      <c r="AG5210" s="1264"/>
      <c r="AH5210" s="1264"/>
      <c r="AI5210" s="1264"/>
      <c r="AJ5210" s="1264"/>
    </row>
    <row r="5211" spans="33:36" ht="30" customHeight="1">
      <c r="AG5211" s="1264"/>
      <c r="AH5211" s="1264"/>
      <c r="AI5211" s="1264"/>
      <c r="AJ5211" s="1264"/>
    </row>
    <row r="5212" spans="33:36" ht="30" customHeight="1">
      <c r="AG5212" s="1264"/>
      <c r="AH5212" s="1264"/>
      <c r="AI5212" s="1264"/>
      <c r="AJ5212" s="1264"/>
    </row>
    <row r="5213" spans="33:36" ht="30" customHeight="1">
      <c r="AG5213" s="1264"/>
      <c r="AH5213" s="1264"/>
      <c r="AI5213" s="1264"/>
      <c r="AJ5213" s="1264"/>
    </row>
    <row r="5214" spans="33:36" ht="30" customHeight="1">
      <c r="AG5214" s="1264"/>
      <c r="AH5214" s="1264"/>
      <c r="AI5214" s="1264"/>
      <c r="AJ5214" s="1264"/>
    </row>
    <row r="5215" spans="33:36" ht="30" customHeight="1">
      <c r="AG5215" s="1264"/>
      <c r="AH5215" s="1264"/>
      <c r="AI5215" s="1264"/>
      <c r="AJ5215" s="1264"/>
    </row>
    <row r="5216" spans="33:36" ht="30" customHeight="1">
      <c r="AG5216" s="1264"/>
      <c r="AH5216" s="1264"/>
      <c r="AI5216" s="1264"/>
      <c r="AJ5216" s="1264"/>
    </row>
    <row r="5217" spans="33:36" ht="30" customHeight="1">
      <c r="AG5217" s="1264"/>
      <c r="AH5217" s="1264"/>
      <c r="AI5217" s="1264"/>
      <c r="AJ5217" s="1264"/>
    </row>
    <row r="5218" spans="33:36" ht="30" customHeight="1">
      <c r="AG5218" s="1264"/>
      <c r="AH5218" s="1264"/>
      <c r="AI5218" s="1264"/>
      <c r="AJ5218" s="1264"/>
    </row>
    <row r="5219" spans="33:36" ht="30" customHeight="1">
      <c r="AG5219" s="1264"/>
      <c r="AH5219" s="1264"/>
      <c r="AI5219" s="1264"/>
      <c r="AJ5219" s="1264"/>
    </row>
    <row r="5220" spans="33:36" ht="30" customHeight="1">
      <c r="AG5220" s="1264"/>
      <c r="AH5220" s="1264"/>
      <c r="AI5220" s="1264"/>
      <c r="AJ5220" s="1264"/>
    </row>
    <row r="5221" spans="33:36" ht="30" customHeight="1">
      <c r="AG5221" s="1264"/>
      <c r="AH5221" s="1264"/>
      <c r="AI5221" s="1264"/>
      <c r="AJ5221" s="1264"/>
    </row>
    <row r="5222" spans="33:36" ht="30" customHeight="1">
      <c r="AG5222" s="1264"/>
      <c r="AH5222" s="1264"/>
      <c r="AI5222" s="1264"/>
      <c r="AJ5222" s="1264"/>
    </row>
    <row r="5223" spans="33:36" ht="30" customHeight="1">
      <c r="AG5223" s="1264"/>
      <c r="AH5223" s="1264"/>
      <c r="AI5223" s="1264"/>
      <c r="AJ5223" s="1264"/>
    </row>
    <row r="5224" spans="33:36" ht="30" customHeight="1">
      <c r="AG5224" s="1264"/>
      <c r="AH5224" s="1264"/>
      <c r="AI5224" s="1264"/>
      <c r="AJ5224" s="1264"/>
    </row>
    <row r="5225" spans="33:36" ht="30" customHeight="1">
      <c r="AG5225" s="1264"/>
      <c r="AH5225" s="1264"/>
      <c r="AI5225" s="1264"/>
      <c r="AJ5225" s="1264"/>
    </row>
    <row r="5226" spans="33:36" ht="30" customHeight="1">
      <c r="AG5226" s="1264"/>
      <c r="AH5226" s="1264"/>
      <c r="AI5226" s="1264"/>
      <c r="AJ5226" s="1264"/>
    </row>
    <row r="5227" spans="33:36" ht="30" customHeight="1">
      <c r="AG5227" s="1264"/>
      <c r="AH5227" s="1264"/>
      <c r="AI5227" s="1264"/>
      <c r="AJ5227" s="1264"/>
    </row>
    <row r="5228" spans="33:36" ht="30" customHeight="1">
      <c r="AG5228" s="1264"/>
      <c r="AH5228" s="1264"/>
      <c r="AI5228" s="1264"/>
      <c r="AJ5228" s="1264"/>
    </row>
    <row r="5229" spans="33:36" ht="30" customHeight="1">
      <c r="AG5229" s="1264"/>
      <c r="AH5229" s="1264"/>
      <c r="AI5229" s="1264"/>
      <c r="AJ5229" s="1264"/>
    </row>
    <row r="5230" spans="33:36" ht="30" customHeight="1">
      <c r="AG5230" s="1264"/>
      <c r="AH5230" s="1264"/>
      <c r="AI5230" s="1264"/>
      <c r="AJ5230" s="1264"/>
    </row>
    <row r="5231" spans="33:36" ht="30" customHeight="1">
      <c r="AG5231" s="1264"/>
      <c r="AH5231" s="1264"/>
      <c r="AI5231" s="1264"/>
      <c r="AJ5231" s="1264"/>
    </row>
    <row r="5232" spans="33:36" ht="30" customHeight="1">
      <c r="AG5232" s="1264"/>
      <c r="AH5232" s="1264"/>
      <c r="AI5232" s="1264"/>
      <c r="AJ5232" s="1264"/>
    </row>
    <row r="5233" spans="33:36" ht="30" customHeight="1">
      <c r="AG5233" s="1264"/>
      <c r="AH5233" s="1264"/>
      <c r="AI5233" s="1264"/>
      <c r="AJ5233" s="1264"/>
    </row>
    <row r="5234" spans="33:36" ht="30" customHeight="1">
      <c r="AG5234" s="1264"/>
      <c r="AH5234" s="1264"/>
      <c r="AI5234" s="1264"/>
      <c r="AJ5234" s="1264"/>
    </row>
    <row r="5235" spans="33:36" ht="30" customHeight="1">
      <c r="AG5235" s="1264"/>
      <c r="AH5235" s="1264"/>
      <c r="AI5235" s="1264"/>
      <c r="AJ5235" s="1264"/>
    </row>
    <row r="5236" spans="33:36" ht="30" customHeight="1">
      <c r="AG5236" s="1264"/>
      <c r="AH5236" s="1264"/>
      <c r="AI5236" s="1264"/>
      <c r="AJ5236" s="1264"/>
    </row>
    <row r="5237" spans="33:36" ht="30" customHeight="1">
      <c r="AG5237" s="1264"/>
      <c r="AH5237" s="1264"/>
      <c r="AI5237" s="1264"/>
      <c r="AJ5237" s="1264"/>
    </row>
    <row r="5238" spans="33:36" ht="30" customHeight="1">
      <c r="AG5238" s="1264"/>
      <c r="AH5238" s="1264"/>
      <c r="AI5238" s="1264"/>
      <c r="AJ5238" s="1264"/>
    </row>
    <row r="5239" spans="33:36" ht="30" customHeight="1">
      <c r="AG5239" s="1264"/>
      <c r="AH5239" s="1264"/>
      <c r="AI5239" s="1264"/>
      <c r="AJ5239" s="1264"/>
    </row>
    <row r="5240" spans="33:36" ht="30" customHeight="1">
      <c r="AG5240" s="1264"/>
      <c r="AH5240" s="1264"/>
      <c r="AI5240" s="1264"/>
      <c r="AJ5240" s="1264"/>
    </row>
    <row r="5241" spans="33:36" ht="30" customHeight="1">
      <c r="AG5241" s="1264"/>
      <c r="AH5241" s="1264"/>
      <c r="AI5241" s="1264"/>
      <c r="AJ5241" s="1264"/>
    </row>
    <row r="5242" spans="33:36" ht="30" customHeight="1">
      <c r="AG5242" s="1264"/>
      <c r="AH5242" s="1264"/>
      <c r="AI5242" s="1264"/>
      <c r="AJ5242" s="1264"/>
    </row>
    <row r="5243" spans="33:36" ht="30" customHeight="1">
      <c r="AG5243" s="1264"/>
      <c r="AH5243" s="1264"/>
      <c r="AI5243" s="1264"/>
      <c r="AJ5243" s="1264"/>
    </row>
    <row r="5244" spans="33:36" ht="30" customHeight="1">
      <c r="AG5244" s="1264"/>
      <c r="AH5244" s="1264"/>
      <c r="AI5244" s="1264"/>
      <c r="AJ5244" s="1264"/>
    </row>
    <row r="5245" spans="33:36" ht="30" customHeight="1">
      <c r="AG5245" s="1264"/>
      <c r="AH5245" s="1264"/>
      <c r="AI5245" s="1264"/>
      <c r="AJ5245" s="1264"/>
    </row>
    <row r="5246" spans="33:36" ht="30" customHeight="1">
      <c r="AG5246" s="1264"/>
      <c r="AH5246" s="1264"/>
      <c r="AI5246" s="1264"/>
      <c r="AJ5246" s="1264"/>
    </row>
    <row r="5247" spans="33:36" ht="30" customHeight="1">
      <c r="AG5247" s="1264"/>
      <c r="AH5247" s="1264"/>
      <c r="AI5247" s="1264"/>
      <c r="AJ5247" s="1264"/>
    </row>
    <row r="5248" spans="33:36" ht="30" customHeight="1">
      <c r="AG5248" s="1264"/>
      <c r="AH5248" s="1264"/>
      <c r="AI5248" s="1264"/>
      <c r="AJ5248" s="1264"/>
    </row>
    <row r="5249" spans="33:36" ht="30" customHeight="1">
      <c r="AG5249" s="1264"/>
      <c r="AH5249" s="1264"/>
      <c r="AI5249" s="1264"/>
      <c r="AJ5249" s="1264"/>
    </row>
    <row r="5250" spans="33:36" ht="30" customHeight="1">
      <c r="AG5250" s="1264"/>
      <c r="AH5250" s="1264"/>
      <c r="AI5250" s="1264"/>
      <c r="AJ5250" s="1264"/>
    </row>
    <row r="5251" spans="33:36" ht="30" customHeight="1">
      <c r="AG5251" s="1264"/>
      <c r="AH5251" s="1264"/>
      <c r="AI5251" s="1264"/>
      <c r="AJ5251" s="1264"/>
    </row>
    <row r="5252" spans="33:36" ht="30" customHeight="1">
      <c r="AG5252" s="1264"/>
      <c r="AH5252" s="1264"/>
      <c r="AI5252" s="1264"/>
      <c r="AJ5252" s="1264"/>
    </row>
    <row r="5253" spans="33:36" ht="30" customHeight="1">
      <c r="AG5253" s="1264"/>
      <c r="AH5253" s="1264"/>
      <c r="AI5253" s="1264"/>
      <c r="AJ5253" s="1264"/>
    </row>
    <row r="5254" spans="33:36" ht="30" customHeight="1">
      <c r="AG5254" s="1264"/>
      <c r="AH5254" s="1264"/>
      <c r="AI5254" s="1264"/>
      <c r="AJ5254" s="1264"/>
    </row>
    <row r="5255" spans="33:36" ht="30" customHeight="1">
      <c r="AG5255" s="1264"/>
      <c r="AH5255" s="1264"/>
      <c r="AI5255" s="1264"/>
      <c r="AJ5255" s="1264"/>
    </row>
    <row r="5256" spans="33:36" ht="30" customHeight="1">
      <c r="AG5256" s="1264"/>
      <c r="AH5256" s="1264"/>
      <c r="AI5256" s="1264"/>
      <c r="AJ5256" s="1264"/>
    </row>
    <row r="5257" spans="33:36" ht="30" customHeight="1">
      <c r="AG5257" s="1264"/>
      <c r="AH5257" s="1264"/>
      <c r="AI5257" s="1264"/>
      <c r="AJ5257" s="1264"/>
    </row>
    <row r="5258" spans="33:36" ht="30" customHeight="1">
      <c r="AG5258" s="1264"/>
      <c r="AH5258" s="1264"/>
      <c r="AI5258" s="1264"/>
      <c r="AJ5258" s="1264"/>
    </row>
    <row r="5259" spans="33:36" ht="30" customHeight="1">
      <c r="AG5259" s="1264"/>
      <c r="AH5259" s="1264"/>
      <c r="AI5259" s="1264"/>
      <c r="AJ5259" s="1264"/>
    </row>
    <row r="5260" spans="33:36" ht="30" customHeight="1">
      <c r="AG5260" s="1264"/>
      <c r="AH5260" s="1264"/>
      <c r="AI5260" s="1264"/>
      <c r="AJ5260" s="1264"/>
    </row>
    <row r="5261" spans="33:36" ht="30" customHeight="1">
      <c r="AG5261" s="1264"/>
      <c r="AH5261" s="1264"/>
      <c r="AI5261" s="1264"/>
      <c r="AJ5261" s="1264"/>
    </row>
    <row r="5262" spans="33:36" ht="30" customHeight="1">
      <c r="AG5262" s="1264"/>
      <c r="AH5262" s="1264"/>
      <c r="AI5262" s="1264"/>
      <c r="AJ5262" s="1264"/>
    </row>
    <row r="5263" spans="33:36" ht="30" customHeight="1">
      <c r="AG5263" s="1264"/>
      <c r="AH5263" s="1264"/>
      <c r="AI5263" s="1264"/>
      <c r="AJ5263" s="1264"/>
    </row>
    <row r="5264" spans="33:36" ht="30" customHeight="1">
      <c r="AG5264" s="1264"/>
      <c r="AH5264" s="1264"/>
      <c r="AI5264" s="1264"/>
      <c r="AJ5264" s="1264"/>
    </row>
    <row r="5265" spans="33:36" ht="30" customHeight="1">
      <c r="AG5265" s="1264"/>
      <c r="AH5265" s="1264"/>
      <c r="AI5265" s="1264"/>
      <c r="AJ5265" s="1264"/>
    </row>
    <row r="5266" spans="33:36" ht="30" customHeight="1">
      <c r="AG5266" s="1264"/>
      <c r="AH5266" s="1264"/>
      <c r="AI5266" s="1264"/>
      <c r="AJ5266" s="1264"/>
    </row>
    <row r="5267" spans="33:36" ht="30" customHeight="1">
      <c r="AG5267" s="1264"/>
      <c r="AH5267" s="1264"/>
      <c r="AI5267" s="1264"/>
      <c r="AJ5267" s="1264"/>
    </row>
    <row r="5268" spans="33:36" ht="30" customHeight="1">
      <c r="AG5268" s="1264"/>
      <c r="AH5268" s="1264"/>
      <c r="AI5268" s="1264"/>
      <c r="AJ5268" s="1264"/>
    </row>
    <row r="5269" spans="33:36" ht="30" customHeight="1">
      <c r="AG5269" s="1264"/>
      <c r="AH5269" s="1264"/>
      <c r="AI5269" s="1264"/>
      <c r="AJ5269" s="1264"/>
    </row>
    <row r="5270" spans="33:36" ht="30" customHeight="1">
      <c r="AG5270" s="1264"/>
      <c r="AH5270" s="1264"/>
      <c r="AI5270" s="1264"/>
      <c r="AJ5270" s="1264"/>
    </row>
    <row r="5271" spans="33:36" ht="30" customHeight="1">
      <c r="AG5271" s="1264"/>
      <c r="AH5271" s="1264"/>
      <c r="AI5271" s="1264"/>
      <c r="AJ5271" s="1264"/>
    </row>
    <row r="5272" spans="33:36" ht="30" customHeight="1">
      <c r="AG5272" s="1264"/>
      <c r="AH5272" s="1264"/>
      <c r="AI5272" s="1264"/>
      <c r="AJ5272" s="1264"/>
    </row>
    <row r="5273" spans="33:36" ht="30" customHeight="1">
      <c r="AG5273" s="1264"/>
      <c r="AH5273" s="1264"/>
      <c r="AI5273" s="1264"/>
      <c r="AJ5273" s="1264"/>
    </row>
    <row r="5274" spans="33:36" ht="30" customHeight="1">
      <c r="AG5274" s="1264"/>
      <c r="AH5274" s="1264"/>
      <c r="AI5274" s="1264"/>
      <c r="AJ5274" s="1264"/>
    </row>
    <row r="5275" spans="33:36" ht="30" customHeight="1">
      <c r="AG5275" s="1264"/>
      <c r="AH5275" s="1264"/>
      <c r="AI5275" s="1264"/>
      <c r="AJ5275" s="1264"/>
    </row>
    <row r="5276" spans="33:36" ht="30" customHeight="1">
      <c r="AG5276" s="1264"/>
      <c r="AH5276" s="1264"/>
      <c r="AI5276" s="1264"/>
      <c r="AJ5276" s="1264"/>
    </row>
    <row r="5277" spans="33:36" ht="30" customHeight="1">
      <c r="AG5277" s="1264"/>
      <c r="AH5277" s="1264"/>
      <c r="AI5277" s="1264"/>
      <c r="AJ5277" s="1264"/>
    </row>
    <row r="5278" spans="33:36" ht="30" customHeight="1">
      <c r="AG5278" s="1264"/>
      <c r="AH5278" s="1264"/>
      <c r="AI5278" s="1264"/>
      <c r="AJ5278" s="1264"/>
    </row>
    <row r="5279" spans="33:36" ht="30" customHeight="1">
      <c r="AG5279" s="1264"/>
      <c r="AH5279" s="1264"/>
      <c r="AI5279" s="1264"/>
      <c r="AJ5279" s="1264"/>
    </row>
    <row r="5280" spans="33:36" ht="30" customHeight="1">
      <c r="AG5280" s="1264"/>
      <c r="AH5280" s="1264"/>
      <c r="AI5280" s="1264"/>
      <c r="AJ5280" s="1264"/>
    </row>
    <row r="5281" spans="33:36" ht="30" customHeight="1">
      <c r="AG5281" s="1264"/>
      <c r="AH5281" s="1264"/>
      <c r="AI5281" s="1264"/>
      <c r="AJ5281" s="1264"/>
    </row>
    <row r="5282" spans="33:36" ht="30" customHeight="1">
      <c r="AG5282" s="1264"/>
      <c r="AH5282" s="1264"/>
      <c r="AI5282" s="1264"/>
      <c r="AJ5282" s="1264"/>
    </row>
    <row r="5283" spans="33:36" ht="30" customHeight="1">
      <c r="AG5283" s="1264"/>
      <c r="AH5283" s="1264"/>
      <c r="AI5283" s="1264"/>
      <c r="AJ5283" s="1264"/>
    </row>
    <row r="5284" spans="33:36" ht="30" customHeight="1">
      <c r="AG5284" s="1264"/>
      <c r="AH5284" s="1264"/>
      <c r="AI5284" s="1264"/>
      <c r="AJ5284" s="1264"/>
    </row>
    <row r="5285" spans="33:36" ht="30" customHeight="1">
      <c r="AG5285" s="1264"/>
      <c r="AH5285" s="1264"/>
      <c r="AI5285" s="1264"/>
      <c r="AJ5285" s="1264"/>
    </row>
    <row r="5286" spans="33:36" ht="30" customHeight="1">
      <c r="AG5286" s="1264"/>
      <c r="AH5286" s="1264"/>
      <c r="AI5286" s="1264"/>
      <c r="AJ5286" s="1264"/>
    </row>
    <row r="5287" spans="33:36" ht="30" customHeight="1">
      <c r="AG5287" s="1264"/>
      <c r="AH5287" s="1264"/>
      <c r="AI5287" s="1264"/>
      <c r="AJ5287" s="1264"/>
    </row>
    <row r="5288" spans="33:36" ht="30" customHeight="1">
      <c r="AG5288" s="1264"/>
      <c r="AH5288" s="1264"/>
      <c r="AI5288" s="1264"/>
      <c r="AJ5288" s="1264"/>
    </row>
    <row r="5289" spans="33:36" ht="30" customHeight="1">
      <c r="AG5289" s="1264"/>
      <c r="AH5289" s="1264"/>
      <c r="AI5289" s="1264"/>
      <c r="AJ5289" s="1264"/>
    </row>
    <row r="5290" spans="33:36" ht="30" customHeight="1">
      <c r="AG5290" s="1264"/>
      <c r="AH5290" s="1264"/>
      <c r="AI5290" s="1264"/>
      <c r="AJ5290" s="1264"/>
    </row>
    <row r="5291" spans="33:36" ht="30" customHeight="1">
      <c r="AG5291" s="1264"/>
      <c r="AH5291" s="1264"/>
      <c r="AI5291" s="1264"/>
      <c r="AJ5291" s="1264"/>
    </row>
    <row r="5292" spans="33:36" ht="30" customHeight="1">
      <c r="AG5292" s="1264"/>
      <c r="AH5292" s="1264"/>
      <c r="AI5292" s="1264"/>
      <c r="AJ5292" s="1264"/>
    </row>
    <row r="5293" spans="33:36" ht="30" customHeight="1">
      <c r="AG5293" s="1264"/>
      <c r="AH5293" s="1264"/>
      <c r="AI5293" s="1264"/>
      <c r="AJ5293" s="1264"/>
    </row>
    <row r="5294" spans="33:36" ht="30" customHeight="1">
      <c r="AG5294" s="1264"/>
      <c r="AH5294" s="1264"/>
      <c r="AI5294" s="1264"/>
      <c r="AJ5294" s="1264"/>
    </row>
    <row r="5295" spans="33:36" ht="30" customHeight="1">
      <c r="AG5295" s="1264"/>
      <c r="AH5295" s="1264"/>
      <c r="AI5295" s="1264"/>
      <c r="AJ5295" s="1264"/>
    </row>
    <row r="5296" spans="33:36" ht="30" customHeight="1">
      <c r="AG5296" s="1264"/>
      <c r="AH5296" s="1264"/>
      <c r="AI5296" s="1264"/>
      <c r="AJ5296" s="1264"/>
    </row>
    <row r="5297" spans="33:36" ht="30" customHeight="1">
      <c r="AG5297" s="1264"/>
      <c r="AH5297" s="1264"/>
      <c r="AI5297" s="1264"/>
      <c r="AJ5297" s="1264"/>
    </row>
    <row r="5298" spans="33:36" ht="30" customHeight="1">
      <c r="AG5298" s="1264"/>
      <c r="AH5298" s="1264"/>
      <c r="AI5298" s="1264"/>
      <c r="AJ5298" s="1264"/>
    </row>
    <row r="5299" spans="33:36" ht="30" customHeight="1">
      <c r="AG5299" s="1264"/>
      <c r="AH5299" s="1264"/>
      <c r="AI5299" s="1264"/>
      <c r="AJ5299" s="1264"/>
    </row>
    <row r="5300" spans="33:36" ht="30" customHeight="1">
      <c r="AG5300" s="1264"/>
      <c r="AH5300" s="1264"/>
      <c r="AI5300" s="1264"/>
      <c r="AJ5300" s="1264"/>
    </row>
    <row r="5301" spans="33:36" ht="30" customHeight="1">
      <c r="AG5301" s="1264"/>
      <c r="AH5301" s="1264"/>
      <c r="AI5301" s="1264"/>
      <c r="AJ5301" s="1264"/>
    </row>
    <row r="5302" spans="33:36" ht="30" customHeight="1">
      <c r="AG5302" s="1264"/>
      <c r="AH5302" s="1264"/>
      <c r="AI5302" s="1264"/>
      <c r="AJ5302" s="1264"/>
    </row>
    <row r="5303" spans="33:36" ht="30" customHeight="1">
      <c r="AG5303" s="1264"/>
      <c r="AH5303" s="1264"/>
      <c r="AI5303" s="1264"/>
      <c r="AJ5303" s="1264"/>
    </row>
    <row r="5304" spans="33:36" ht="30" customHeight="1">
      <c r="AG5304" s="1264"/>
      <c r="AH5304" s="1264"/>
      <c r="AI5304" s="1264"/>
      <c r="AJ5304" s="1264"/>
    </row>
    <row r="5305" spans="33:36" ht="30" customHeight="1">
      <c r="AG5305" s="1264"/>
      <c r="AH5305" s="1264"/>
      <c r="AI5305" s="1264"/>
      <c r="AJ5305" s="1264"/>
    </row>
    <row r="5306" spans="33:36" ht="30" customHeight="1">
      <c r="AG5306" s="1264"/>
      <c r="AH5306" s="1264"/>
      <c r="AI5306" s="1264"/>
      <c r="AJ5306" s="1264"/>
    </row>
    <row r="5307" spans="33:36" ht="30" customHeight="1">
      <c r="AG5307" s="1264"/>
      <c r="AH5307" s="1264"/>
      <c r="AI5307" s="1264"/>
      <c r="AJ5307" s="1264"/>
    </row>
    <row r="5308" spans="33:36" ht="30" customHeight="1">
      <c r="AG5308" s="1264"/>
      <c r="AH5308" s="1264"/>
      <c r="AI5308" s="1264"/>
      <c r="AJ5308" s="1264"/>
    </row>
    <row r="5309" spans="33:36" ht="30" customHeight="1">
      <c r="AG5309" s="1264"/>
      <c r="AH5309" s="1264"/>
      <c r="AI5309" s="1264"/>
      <c r="AJ5309" s="1264"/>
    </row>
    <row r="5310" spans="33:36" ht="30" customHeight="1">
      <c r="AG5310" s="1264"/>
      <c r="AH5310" s="1264"/>
      <c r="AI5310" s="1264"/>
      <c r="AJ5310" s="1264"/>
    </row>
    <row r="5311" spans="33:36" ht="30" customHeight="1">
      <c r="AG5311" s="1264"/>
      <c r="AH5311" s="1264"/>
      <c r="AI5311" s="1264"/>
      <c r="AJ5311" s="1264"/>
    </row>
    <row r="5312" spans="33:36" ht="30" customHeight="1">
      <c r="AG5312" s="1264"/>
      <c r="AH5312" s="1264"/>
      <c r="AI5312" s="1264"/>
      <c r="AJ5312" s="1264"/>
    </row>
    <row r="5313" spans="33:36" ht="30" customHeight="1">
      <c r="AG5313" s="1264"/>
      <c r="AH5313" s="1264"/>
      <c r="AI5313" s="1264"/>
      <c r="AJ5313" s="1264"/>
    </row>
    <row r="5314" spans="33:36" ht="30" customHeight="1">
      <c r="AG5314" s="1264"/>
      <c r="AH5314" s="1264"/>
      <c r="AI5314" s="1264"/>
      <c r="AJ5314" s="1264"/>
    </row>
    <row r="5315" spans="33:36" ht="30" customHeight="1">
      <c r="AG5315" s="1264"/>
      <c r="AH5315" s="1264"/>
      <c r="AI5315" s="1264"/>
      <c r="AJ5315" s="1264"/>
    </row>
    <row r="5316" spans="33:36" ht="30" customHeight="1">
      <c r="AG5316" s="1264"/>
      <c r="AH5316" s="1264"/>
      <c r="AI5316" s="1264"/>
      <c r="AJ5316" s="1264"/>
    </row>
    <row r="5317" spans="33:36" ht="30" customHeight="1">
      <c r="AG5317" s="1264"/>
      <c r="AH5317" s="1264"/>
      <c r="AI5317" s="1264"/>
      <c r="AJ5317" s="1264"/>
    </row>
    <row r="5318" spans="33:36" ht="30" customHeight="1">
      <c r="AG5318" s="1264"/>
      <c r="AH5318" s="1264"/>
      <c r="AI5318" s="1264"/>
      <c r="AJ5318" s="1264"/>
    </row>
    <row r="5319" spans="33:36" ht="30" customHeight="1">
      <c r="AG5319" s="1264"/>
      <c r="AH5319" s="1264"/>
      <c r="AI5319" s="1264"/>
      <c r="AJ5319" s="1264"/>
    </row>
    <row r="5320" spans="33:36" ht="30" customHeight="1">
      <c r="AG5320" s="1264"/>
      <c r="AH5320" s="1264"/>
      <c r="AI5320" s="1264"/>
      <c r="AJ5320" s="1264"/>
    </row>
    <row r="5321" spans="33:36" ht="30" customHeight="1">
      <c r="AG5321" s="1264"/>
      <c r="AH5321" s="1264"/>
      <c r="AI5321" s="1264"/>
      <c r="AJ5321" s="1264"/>
    </row>
    <row r="5322" spans="33:36" ht="30" customHeight="1">
      <c r="AG5322" s="1264"/>
      <c r="AH5322" s="1264"/>
      <c r="AI5322" s="1264"/>
      <c r="AJ5322" s="1264"/>
    </row>
    <row r="5323" spans="33:36" ht="30" customHeight="1">
      <c r="AG5323" s="1264"/>
      <c r="AH5323" s="1264"/>
      <c r="AI5323" s="1264"/>
      <c r="AJ5323" s="1264"/>
    </row>
    <row r="5324" spans="33:36" ht="30" customHeight="1">
      <c r="AG5324" s="1264"/>
      <c r="AH5324" s="1264"/>
      <c r="AI5324" s="1264"/>
      <c r="AJ5324" s="1264"/>
    </row>
    <row r="5325" spans="33:36" ht="30" customHeight="1">
      <c r="AG5325" s="1264"/>
      <c r="AH5325" s="1264"/>
      <c r="AI5325" s="1264"/>
      <c r="AJ5325" s="1264"/>
    </row>
    <row r="5326" spans="33:36" ht="30" customHeight="1">
      <c r="AG5326" s="1264"/>
      <c r="AH5326" s="1264"/>
      <c r="AI5326" s="1264"/>
      <c r="AJ5326" s="1264"/>
    </row>
    <row r="5327" spans="33:36" ht="30" customHeight="1">
      <c r="AG5327" s="1264"/>
      <c r="AH5327" s="1264"/>
      <c r="AI5327" s="1264"/>
      <c r="AJ5327" s="1264"/>
    </row>
    <row r="5328" spans="33:36" ht="30" customHeight="1">
      <c r="AG5328" s="1264"/>
      <c r="AH5328" s="1264"/>
      <c r="AI5328" s="1264"/>
      <c r="AJ5328" s="1264"/>
    </row>
    <row r="5329" spans="33:36" ht="30" customHeight="1">
      <c r="AG5329" s="1264"/>
      <c r="AH5329" s="1264"/>
      <c r="AI5329" s="1264"/>
      <c r="AJ5329" s="1264"/>
    </row>
    <row r="5330" spans="33:36" ht="30" customHeight="1">
      <c r="AG5330" s="1264"/>
      <c r="AH5330" s="1264"/>
      <c r="AI5330" s="1264"/>
      <c r="AJ5330" s="1264"/>
    </row>
    <row r="5331" spans="33:36" ht="30" customHeight="1">
      <c r="AG5331" s="1264"/>
      <c r="AH5331" s="1264"/>
      <c r="AI5331" s="1264"/>
      <c r="AJ5331" s="1264"/>
    </row>
    <row r="5332" spans="33:36" ht="30" customHeight="1">
      <c r="AG5332" s="1264"/>
      <c r="AH5332" s="1264"/>
      <c r="AI5332" s="1264"/>
      <c r="AJ5332" s="1264"/>
    </row>
    <row r="5333" spans="33:36" ht="30" customHeight="1">
      <c r="AG5333" s="1264"/>
      <c r="AH5333" s="1264"/>
      <c r="AI5333" s="1264"/>
      <c r="AJ5333" s="1264"/>
    </row>
    <row r="5334" spans="33:36" ht="30" customHeight="1">
      <c r="AG5334" s="1264"/>
      <c r="AH5334" s="1264"/>
      <c r="AI5334" s="1264"/>
      <c r="AJ5334" s="1264"/>
    </row>
    <row r="5335" spans="33:36" ht="30" customHeight="1">
      <c r="AG5335" s="1264"/>
      <c r="AH5335" s="1264"/>
      <c r="AI5335" s="1264"/>
      <c r="AJ5335" s="1264"/>
    </row>
    <row r="5336" spans="33:36" ht="30" customHeight="1">
      <c r="AG5336" s="1264"/>
      <c r="AH5336" s="1264"/>
      <c r="AI5336" s="1264"/>
      <c r="AJ5336" s="1264"/>
    </row>
    <row r="5337" spans="33:36" ht="30" customHeight="1">
      <c r="AG5337" s="1264"/>
      <c r="AH5337" s="1264"/>
      <c r="AI5337" s="1264"/>
      <c r="AJ5337" s="1264"/>
    </row>
    <row r="5338" spans="33:36" ht="30" customHeight="1">
      <c r="AG5338" s="1264"/>
      <c r="AH5338" s="1264"/>
      <c r="AI5338" s="1264"/>
      <c r="AJ5338" s="1264"/>
    </row>
    <row r="5339" spans="33:36" ht="30" customHeight="1">
      <c r="AG5339" s="1264"/>
      <c r="AH5339" s="1264"/>
      <c r="AI5339" s="1264"/>
      <c r="AJ5339" s="1264"/>
    </row>
    <row r="5340" spans="33:36" ht="30" customHeight="1">
      <c r="AG5340" s="1264"/>
      <c r="AH5340" s="1264"/>
      <c r="AI5340" s="1264"/>
      <c r="AJ5340" s="1264"/>
    </row>
    <row r="5341" spans="33:36" ht="30" customHeight="1">
      <c r="AG5341" s="1264"/>
      <c r="AH5341" s="1264"/>
      <c r="AI5341" s="1264"/>
      <c r="AJ5341" s="1264"/>
    </row>
    <row r="5342" spans="33:36" ht="30" customHeight="1">
      <c r="AG5342" s="1264"/>
      <c r="AH5342" s="1264"/>
      <c r="AI5342" s="1264"/>
      <c r="AJ5342" s="1264"/>
    </row>
    <row r="5343" spans="33:36" ht="30" customHeight="1">
      <c r="AG5343" s="1264"/>
      <c r="AH5343" s="1264"/>
      <c r="AI5343" s="1264"/>
      <c r="AJ5343" s="1264"/>
    </row>
    <row r="5344" spans="33:36" ht="30" customHeight="1">
      <c r="AG5344" s="1264"/>
      <c r="AH5344" s="1264"/>
      <c r="AI5344" s="1264"/>
      <c r="AJ5344" s="1264"/>
    </row>
    <row r="5345" spans="33:36" ht="30" customHeight="1">
      <c r="AG5345" s="1264"/>
      <c r="AH5345" s="1264"/>
      <c r="AI5345" s="1264"/>
      <c r="AJ5345" s="1264"/>
    </row>
    <row r="5346" spans="33:36" ht="30" customHeight="1">
      <c r="AG5346" s="1264"/>
      <c r="AH5346" s="1264"/>
      <c r="AI5346" s="1264"/>
      <c r="AJ5346" s="1264"/>
    </row>
    <row r="5347" spans="33:36" ht="30" customHeight="1">
      <c r="AG5347" s="1264"/>
      <c r="AH5347" s="1264"/>
      <c r="AI5347" s="1264"/>
      <c r="AJ5347" s="1264"/>
    </row>
    <row r="5348" spans="33:36" ht="30" customHeight="1">
      <c r="AG5348" s="1264"/>
      <c r="AH5348" s="1264"/>
      <c r="AI5348" s="1264"/>
      <c r="AJ5348" s="1264"/>
    </row>
    <row r="5349" spans="33:36" ht="30" customHeight="1">
      <c r="AG5349" s="1264"/>
      <c r="AH5349" s="1264"/>
      <c r="AI5349" s="1264"/>
      <c r="AJ5349" s="1264"/>
    </row>
    <row r="5350" spans="33:36" ht="30" customHeight="1">
      <c r="AG5350" s="1264"/>
      <c r="AH5350" s="1264"/>
      <c r="AI5350" s="1264"/>
      <c r="AJ5350" s="1264"/>
    </row>
    <row r="5351" spans="33:36" ht="30" customHeight="1">
      <c r="AG5351" s="1264"/>
      <c r="AH5351" s="1264"/>
      <c r="AI5351" s="1264"/>
      <c r="AJ5351" s="1264"/>
    </row>
    <row r="5352" spans="33:36" ht="30" customHeight="1">
      <c r="AG5352" s="1264"/>
      <c r="AH5352" s="1264"/>
      <c r="AI5352" s="1264"/>
      <c r="AJ5352" s="1264"/>
    </row>
    <row r="5353" spans="33:36" ht="30" customHeight="1">
      <c r="AG5353" s="1264"/>
      <c r="AH5353" s="1264"/>
      <c r="AI5353" s="1264"/>
      <c r="AJ5353" s="1264"/>
    </row>
    <row r="5354" spans="33:36" ht="30" customHeight="1">
      <c r="AG5354" s="1264"/>
      <c r="AH5354" s="1264"/>
      <c r="AI5354" s="1264"/>
      <c r="AJ5354" s="1264"/>
    </row>
    <row r="5355" spans="33:36" ht="30" customHeight="1">
      <c r="AG5355" s="1264"/>
      <c r="AH5355" s="1264"/>
      <c r="AI5355" s="1264"/>
      <c r="AJ5355" s="1264"/>
    </row>
    <row r="5356" spans="33:36" ht="30" customHeight="1">
      <c r="AG5356" s="1264"/>
      <c r="AH5356" s="1264"/>
      <c r="AI5356" s="1264"/>
      <c r="AJ5356" s="1264"/>
    </row>
    <row r="5357" spans="33:36" ht="30" customHeight="1">
      <c r="AG5357" s="1264"/>
      <c r="AH5357" s="1264"/>
      <c r="AI5357" s="1264"/>
      <c r="AJ5357" s="1264"/>
    </row>
    <row r="5358" spans="33:36" ht="30" customHeight="1">
      <c r="AG5358" s="1264"/>
      <c r="AH5358" s="1264"/>
      <c r="AI5358" s="1264"/>
      <c r="AJ5358" s="1264"/>
    </row>
    <row r="5359" spans="33:36" ht="30" customHeight="1">
      <c r="AG5359" s="1264"/>
      <c r="AH5359" s="1264"/>
      <c r="AI5359" s="1264"/>
      <c r="AJ5359" s="1264"/>
    </row>
    <row r="5360" spans="33:36" ht="30" customHeight="1">
      <c r="AG5360" s="1264"/>
      <c r="AH5360" s="1264"/>
      <c r="AI5360" s="1264"/>
      <c r="AJ5360" s="1264"/>
    </row>
    <row r="5361" spans="33:36" ht="30" customHeight="1">
      <c r="AG5361" s="1264"/>
      <c r="AH5361" s="1264"/>
      <c r="AI5361" s="1264"/>
      <c r="AJ5361" s="1264"/>
    </row>
    <row r="5362" spans="33:36" ht="30" customHeight="1">
      <c r="AG5362" s="1264"/>
      <c r="AH5362" s="1264"/>
      <c r="AI5362" s="1264"/>
      <c r="AJ5362" s="1264"/>
    </row>
    <row r="5363" spans="33:36" ht="30" customHeight="1">
      <c r="AG5363" s="1264"/>
      <c r="AH5363" s="1264"/>
      <c r="AI5363" s="1264"/>
      <c r="AJ5363" s="1264"/>
    </row>
    <row r="5364" spans="33:36" ht="30" customHeight="1">
      <c r="AG5364" s="1264"/>
      <c r="AH5364" s="1264"/>
      <c r="AI5364" s="1264"/>
      <c r="AJ5364" s="1264"/>
    </row>
    <row r="5365" spans="33:36" ht="30" customHeight="1">
      <c r="AG5365" s="1264"/>
      <c r="AH5365" s="1264"/>
      <c r="AI5365" s="1264"/>
      <c r="AJ5365" s="1264"/>
    </row>
    <row r="5366" spans="33:36" ht="30" customHeight="1">
      <c r="AG5366" s="1264"/>
      <c r="AH5366" s="1264"/>
      <c r="AI5366" s="1264"/>
      <c r="AJ5366" s="1264"/>
    </row>
    <row r="5367" spans="33:36" ht="30" customHeight="1">
      <c r="AG5367" s="1264"/>
      <c r="AH5367" s="1264"/>
      <c r="AI5367" s="1264"/>
      <c r="AJ5367" s="1264"/>
    </row>
    <row r="5368" spans="33:36" ht="30" customHeight="1">
      <c r="AG5368" s="1264"/>
      <c r="AH5368" s="1264"/>
      <c r="AI5368" s="1264"/>
      <c r="AJ5368" s="1264"/>
    </row>
    <row r="5369" spans="33:36" ht="30" customHeight="1">
      <c r="AG5369" s="1264"/>
      <c r="AH5369" s="1264"/>
      <c r="AI5369" s="1264"/>
      <c r="AJ5369" s="1264"/>
    </row>
    <row r="5370" spans="33:36" ht="30" customHeight="1">
      <c r="AG5370" s="1264"/>
      <c r="AH5370" s="1264"/>
      <c r="AI5370" s="1264"/>
      <c r="AJ5370" s="1264"/>
    </row>
    <row r="5371" spans="33:36" ht="30" customHeight="1">
      <c r="AG5371" s="1264"/>
      <c r="AH5371" s="1264"/>
      <c r="AI5371" s="1264"/>
      <c r="AJ5371" s="1264"/>
    </row>
    <row r="5372" spans="33:36" ht="30" customHeight="1">
      <c r="AG5372" s="1264"/>
      <c r="AH5372" s="1264"/>
      <c r="AI5372" s="1264"/>
      <c r="AJ5372" s="1264"/>
    </row>
    <row r="5373" spans="33:36" ht="30" customHeight="1">
      <c r="AG5373" s="1264"/>
      <c r="AH5373" s="1264"/>
      <c r="AI5373" s="1264"/>
      <c r="AJ5373" s="1264"/>
    </row>
    <row r="5374" spans="33:36" ht="30" customHeight="1">
      <c r="AG5374" s="1264"/>
      <c r="AH5374" s="1264"/>
      <c r="AI5374" s="1264"/>
      <c r="AJ5374" s="1264"/>
    </row>
    <row r="5375" spans="33:36" ht="30" customHeight="1">
      <c r="AG5375" s="1264"/>
      <c r="AH5375" s="1264"/>
      <c r="AI5375" s="1264"/>
      <c r="AJ5375" s="1264"/>
    </row>
    <row r="5376" spans="33:36" ht="30" customHeight="1">
      <c r="AG5376" s="1264"/>
      <c r="AH5376" s="1264"/>
      <c r="AI5376" s="1264"/>
      <c r="AJ5376" s="1264"/>
    </row>
    <row r="5377" spans="33:36" ht="30" customHeight="1">
      <c r="AG5377" s="1264"/>
      <c r="AH5377" s="1264"/>
      <c r="AI5377" s="1264"/>
      <c r="AJ5377" s="1264"/>
    </row>
    <row r="5378" spans="33:36" ht="30" customHeight="1">
      <c r="AG5378" s="1264"/>
      <c r="AH5378" s="1264"/>
      <c r="AI5378" s="1264"/>
      <c r="AJ5378" s="1264"/>
    </row>
    <row r="5379" spans="33:36" ht="30" customHeight="1">
      <c r="AG5379" s="1264"/>
      <c r="AH5379" s="1264"/>
      <c r="AI5379" s="1264"/>
      <c r="AJ5379" s="1264"/>
    </row>
    <row r="5380" spans="33:36" ht="30" customHeight="1">
      <c r="AG5380" s="1264"/>
      <c r="AH5380" s="1264"/>
      <c r="AI5380" s="1264"/>
      <c r="AJ5380" s="1264"/>
    </row>
    <row r="5381" spans="33:36" ht="30" customHeight="1">
      <c r="AG5381" s="1264"/>
      <c r="AH5381" s="1264"/>
      <c r="AI5381" s="1264"/>
      <c r="AJ5381" s="1264"/>
    </row>
    <row r="5382" spans="33:36" ht="30" customHeight="1">
      <c r="AG5382" s="1264"/>
      <c r="AH5382" s="1264"/>
      <c r="AI5382" s="1264"/>
      <c r="AJ5382" s="1264"/>
    </row>
    <row r="5383" spans="33:36" ht="30" customHeight="1">
      <c r="AG5383" s="1264"/>
      <c r="AH5383" s="1264"/>
      <c r="AI5383" s="1264"/>
      <c r="AJ5383" s="1264"/>
    </row>
    <row r="5384" spans="33:36" ht="30" customHeight="1">
      <c r="AG5384" s="1264"/>
      <c r="AH5384" s="1264"/>
      <c r="AI5384" s="1264"/>
      <c r="AJ5384" s="1264"/>
    </row>
    <row r="5385" spans="33:36" ht="30" customHeight="1">
      <c r="AG5385" s="1264"/>
      <c r="AH5385" s="1264"/>
      <c r="AI5385" s="1264"/>
      <c r="AJ5385" s="1264"/>
    </row>
    <row r="5386" spans="33:36" ht="30" customHeight="1">
      <c r="AG5386" s="1264"/>
      <c r="AH5386" s="1264"/>
      <c r="AI5386" s="1264"/>
      <c r="AJ5386" s="1264"/>
    </row>
    <row r="5387" spans="33:36" ht="30" customHeight="1">
      <c r="AG5387" s="1264"/>
      <c r="AH5387" s="1264"/>
      <c r="AI5387" s="1264"/>
      <c r="AJ5387" s="1264"/>
    </row>
    <row r="5388" spans="33:36" ht="30" customHeight="1">
      <c r="AG5388" s="1264"/>
      <c r="AH5388" s="1264"/>
      <c r="AI5388" s="1264"/>
      <c r="AJ5388" s="1264"/>
    </row>
    <row r="5389" spans="33:36" ht="30" customHeight="1">
      <c r="AG5389" s="1264"/>
      <c r="AH5389" s="1264"/>
      <c r="AI5389" s="1264"/>
      <c r="AJ5389" s="1264"/>
    </row>
    <row r="5390" spans="33:36" ht="30" customHeight="1">
      <c r="AG5390" s="1264"/>
      <c r="AH5390" s="1264"/>
      <c r="AI5390" s="1264"/>
      <c r="AJ5390" s="1264"/>
    </row>
    <row r="5391" spans="33:36" ht="30" customHeight="1">
      <c r="AG5391" s="1264"/>
      <c r="AH5391" s="1264"/>
      <c r="AI5391" s="1264"/>
      <c r="AJ5391" s="1264"/>
    </row>
    <row r="5392" spans="33:36" ht="30" customHeight="1">
      <c r="AG5392" s="1264"/>
      <c r="AH5392" s="1264"/>
      <c r="AI5392" s="1264"/>
      <c r="AJ5392" s="1264"/>
    </row>
    <row r="5393" spans="33:36" ht="30" customHeight="1">
      <c r="AG5393" s="1264"/>
      <c r="AH5393" s="1264"/>
      <c r="AI5393" s="1264"/>
      <c r="AJ5393" s="1264"/>
    </row>
    <row r="5394" spans="33:36" ht="30" customHeight="1">
      <c r="AG5394" s="1264"/>
      <c r="AH5394" s="1264"/>
      <c r="AI5394" s="1264"/>
      <c r="AJ5394" s="1264"/>
    </row>
    <row r="5395" spans="33:36" ht="30" customHeight="1">
      <c r="AG5395" s="1264"/>
      <c r="AH5395" s="1264"/>
      <c r="AI5395" s="1264"/>
      <c r="AJ5395" s="1264"/>
    </row>
    <row r="5396" spans="33:36" ht="30" customHeight="1">
      <c r="AG5396" s="1264"/>
      <c r="AH5396" s="1264"/>
      <c r="AI5396" s="1264"/>
      <c r="AJ5396" s="1264"/>
    </row>
    <row r="5397" spans="33:36" ht="30" customHeight="1">
      <c r="AG5397" s="1264"/>
      <c r="AH5397" s="1264"/>
      <c r="AI5397" s="1264"/>
      <c r="AJ5397" s="1264"/>
    </row>
    <row r="5398" spans="33:36" ht="30" customHeight="1">
      <c r="AG5398" s="1264"/>
      <c r="AH5398" s="1264"/>
      <c r="AI5398" s="1264"/>
      <c r="AJ5398" s="1264"/>
    </row>
    <row r="5399" spans="33:36" ht="30" customHeight="1">
      <c r="AG5399" s="1264"/>
      <c r="AH5399" s="1264"/>
      <c r="AI5399" s="1264"/>
      <c r="AJ5399" s="1264"/>
    </row>
    <row r="5400" spans="33:36" ht="30" customHeight="1">
      <c r="AG5400" s="1264"/>
      <c r="AH5400" s="1264"/>
      <c r="AI5400" s="1264"/>
      <c r="AJ5400" s="1264"/>
    </row>
    <row r="5401" spans="33:36" ht="30" customHeight="1">
      <c r="AG5401" s="1264"/>
      <c r="AH5401" s="1264"/>
      <c r="AI5401" s="1264"/>
      <c r="AJ5401" s="1264"/>
    </row>
    <row r="5402" spans="33:36" ht="30" customHeight="1">
      <c r="AG5402" s="1264"/>
      <c r="AH5402" s="1264"/>
      <c r="AI5402" s="1264"/>
      <c r="AJ5402" s="1264"/>
    </row>
    <row r="5403" spans="33:36" ht="30" customHeight="1">
      <c r="AG5403" s="1264"/>
      <c r="AH5403" s="1264"/>
      <c r="AI5403" s="1264"/>
      <c r="AJ5403" s="1264"/>
    </row>
    <row r="5404" spans="33:36" ht="30" customHeight="1">
      <c r="AG5404" s="1264"/>
      <c r="AH5404" s="1264"/>
      <c r="AI5404" s="1264"/>
      <c r="AJ5404" s="1264"/>
    </row>
    <row r="5405" spans="33:36" ht="30" customHeight="1">
      <c r="AG5405" s="1264"/>
      <c r="AH5405" s="1264"/>
      <c r="AI5405" s="1264"/>
      <c r="AJ5405" s="1264"/>
    </row>
    <row r="5406" spans="33:36" ht="30" customHeight="1">
      <c r="AG5406" s="1264"/>
      <c r="AH5406" s="1264"/>
      <c r="AI5406" s="1264"/>
      <c r="AJ5406" s="1264"/>
    </row>
    <row r="5407" spans="33:36" ht="30" customHeight="1">
      <c r="AG5407" s="1264"/>
      <c r="AH5407" s="1264"/>
      <c r="AI5407" s="1264"/>
      <c r="AJ5407" s="1264"/>
    </row>
    <row r="5408" spans="33:36" ht="30" customHeight="1">
      <c r="AG5408" s="1264"/>
      <c r="AH5408" s="1264"/>
      <c r="AI5408" s="1264"/>
      <c r="AJ5408" s="1264"/>
    </row>
    <row r="5409" spans="33:36" ht="30" customHeight="1">
      <c r="AG5409" s="1264"/>
      <c r="AH5409" s="1264"/>
      <c r="AI5409" s="1264"/>
      <c r="AJ5409" s="1264"/>
    </row>
    <row r="5410" spans="33:36" ht="30" customHeight="1">
      <c r="AG5410" s="1264"/>
      <c r="AH5410" s="1264"/>
      <c r="AI5410" s="1264"/>
      <c r="AJ5410" s="1264"/>
    </row>
    <row r="5411" spans="33:36" ht="30" customHeight="1">
      <c r="AG5411" s="1264"/>
      <c r="AH5411" s="1264"/>
      <c r="AI5411" s="1264"/>
      <c r="AJ5411" s="1264"/>
    </row>
    <row r="5412" spans="33:36" ht="30" customHeight="1">
      <c r="AG5412" s="1264"/>
      <c r="AH5412" s="1264"/>
      <c r="AI5412" s="1264"/>
      <c r="AJ5412" s="1264"/>
    </row>
    <row r="5413" spans="33:36" ht="30" customHeight="1">
      <c r="AG5413" s="1264"/>
      <c r="AH5413" s="1264"/>
      <c r="AI5413" s="1264"/>
      <c r="AJ5413" s="1264"/>
    </row>
    <row r="5414" spans="33:36" ht="30" customHeight="1">
      <c r="AG5414" s="1264"/>
      <c r="AH5414" s="1264"/>
      <c r="AI5414" s="1264"/>
      <c r="AJ5414" s="1264"/>
    </row>
    <row r="5415" spans="33:36" ht="30" customHeight="1">
      <c r="AG5415" s="1264"/>
      <c r="AH5415" s="1264"/>
      <c r="AI5415" s="1264"/>
      <c r="AJ5415" s="1264"/>
    </row>
    <row r="5416" spans="33:36" ht="30" customHeight="1">
      <c r="AG5416" s="1264"/>
      <c r="AH5416" s="1264"/>
      <c r="AI5416" s="1264"/>
      <c r="AJ5416" s="1264"/>
    </row>
    <row r="5417" spans="33:36" ht="30" customHeight="1">
      <c r="AG5417" s="1264"/>
      <c r="AH5417" s="1264"/>
      <c r="AI5417" s="1264"/>
      <c r="AJ5417" s="1264"/>
    </row>
    <row r="5418" spans="33:36" ht="30" customHeight="1">
      <c r="AG5418" s="1264"/>
      <c r="AH5418" s="1264"/>
      <c r="AI5418" s="1264"/>
      <c r="AJ5418" s="1264"/>
    </row>
    <row r="5419" spans="33:36" ht="30" customHeight="1">
      <c r="AG5419" s="1264"/>
      <c r="AH5419" s="1264"/>
      <c r="AI5419" s="1264"/>
      <c r="AJ5419" s="1264"/>
    </row>
    <row r="5420" spans="33:36" ht="30" customHeight="1">
      <c r="AG5420" s="1264"/>
      <c r="AH5420" s="1264"/>
      <c r="AI5420" s="1264"/>
      <c r="AJ5420" s="1264"/>
    </row>
    <row r="5421" spans="33:36" ht="30" customHeight="1">
      <c r="AG5421" s="1264"/>
      <c r="AH5421" s="1264"/>
      <c r="AI5421" s="1264"/>
      <c r="AJ5421" s="1264"/>
    </row>
    <row r="5422" spans="33:36" ht="30" customHeight="1">
      <c r="AG5422" s="1264"/>
      <c r="AH5422" s="1264"/>
      <c r="AI5422" s="1264"/>
      <c r="AJ5422" s="1264"/>
    </row>
    <row r="5423" spans="33:36" ht="30" customHeight="1">
      <c r="AG5423" s="1264"/>
      <c r="AH5423" s="1264"/>
      <c r="AI5423" s="1264"/>
      <c r="AJ5423" s="1264"/>
    </row>
    <row r="5424" spans="33:36" ht="30" customHeight="1">
      <c r="AG5424" s="1264"/>
      <c r="AH5424" s="1264"/>
      <c r="AI5424" s="1264"/>
      <c r="AJ5424" s="1264"/>
    </row>
    <row r="5425" spans="33:36" ht="30" customHeight="1">
      <c r="AG5425" s="1264"/>
      <c r="AH5425" s="1264"/>
      <c r="AI5425" s="1264"/>
      <c r="AJ5425" s="1264"/>
    </row>
    <row r="5426" spans="33:36" ht="30" customHeight="1">
      <c r="AG5426" s="1264"/>
      <c r="AH5426" s="1264"/>
      <c r="AI5426" s="1264"/>
      <c r="AJ5426" s="1264"/>
    </row>
    <row r="5427" spans="33:36" ht="30" customHeight="1">
      <c r="AG5427" s="1264"/>
      <c r="AH5427" s="1264"/>
      <c r="AI5427" s="1264"/>
      <c r="AJ5427" s="1264"/>
    </row>
    <row r="5428" spans="33:36" ht="30" customHeight="1">
      <c r="AG5428" s="1264"/>
      <c r="AH5428" s="1264"/>
      <c r="AI5428" s="1264"/>
      <c r="AJ5428" s="1264"/>
    </row>
    <row r="5429" spans="33:36" ht="30" customHeight="1">
      <c r="AG5429" s="1264"/>
      <c r="AH5429" s="1264"/>
      <c r="AI5429" s="1264"/>
      <c r="AJ5429" s="1264"/>
    </row>
    <row r="5430" spans="33:36" ht="30" customHeight="1">
      <c r="AG5430" s="1264"/>
      <c r="AH5430" s="1264"/>
      <c r="AI5430" s="1264"/>
      <c r="AJ5430" s="1264"/>
    </row>
    <row r="5431" spans="33:36" ht="30" customHeight="1">
      <c r="AG5431" s="1264"/>
      <c r="AH5431" s="1264"/>
      <c r="AI5431" s="1264"/>
      <c r="AJ5431" s="1264"/>
    </row>
    <row r="5432" spans="33:36" ht="30" customHeight="1">
      <c r="AG5432" s="1264"/>
      <c r="AH5432" s="1264"/>
      <c r="AI5432" s="1264"/>
      <c r="AJ5432" s="1264"/>
    </row>
    <row r="5433" spans="33:36" ht="30" customHeight="1">
      <c r="AG5433" s="1264"/>
      <c r="AH5433" s="1264"/>
      <c r="AI5433" s="1264"/>
      <c r="AJ5433" s="1264"/>
    </row>
    <row r="5434" spans="33:36" ht="30" customHeight="1">
      <c r="AG5434" s="1264"/>
      <c r="AH5434" s="1264"/>
      <c r="AI5434" s="1264"/>
      <c r="AJ5434" s="1264"/>
    </row>
    <row r="5435" spans="33:36" ht="30" customHeight="1">
      <c r="AG5435" s="1264"/>
      <c r="AH5435" s="1264"/>
      <c r="AI5435" s="1264"/>
      <c r="AJ5435" s="1264"/>
    </row>
    <row r="5436" spans="33:36" ht="30" customHeight="1">
      <c r="AG5436" s="1264"/>
      <c r="AH5436" s="1264"/>
      <c r="AI5436" s="1264"/>
      <c r="AJ5436" s="1264"/>
    </row>
    <row r="5437" spans="33:36" ht="30" customHeight="1">
      <c r="AG5437" s="1264"/>
      <c r="AH5437" s="1264"/>
      <c r="AI5437" s="1264"/>
      <c r="AJ5437" s="1264"/>
    </row>
    <row r="5438" spans="33:36" ht="30" customHeight="1">
      <c r="AG5438" s="1264"/>
      <c r="AH5438" s="1264"/>
      <c r="AI5438" s="1264"/>
      <c r="AJ5438" s="1264"/>
    </row>
    <row r="5439" spans="33:36" ht="30" customHeight="1">
      <c r="AG5439" s="1264"/>
      <c r="AH5439" s="1264"/>
      <c r="AI5439" s="1264"/>
      <c r="AJ5439" s="1264"/>
    </row>
    <row r="5440" spans="33:36" ht="30" customHeight="1">
      <c r="AG5440" s="1264"/>
      <c r="AH5440" s="1264"/>
      <c r="AI5440" s="1264"/>
      <c r="AJ5440" s="1264"/>
    </row>
    <row r="5441" spans="33:36" ht="30" customHeight="1">
      <c r="AG5441" s="1264"/>
      <c r="AH5441" s="1264"/>
      <c r="AI5441" s="1264"/>
      <c r="AJ5441" s="1264"/>
    </row>
    <row r="5442" spans="33:36" ht="30" customHeight="1">
      <c r="AG5442" s="1264"/>
      <c r="AH5442" s="1264"/>
      <c r="AI5442" s="1264"/>
      <c r="AJ5442" s="1264"/>
    </row>
    <row r="5443" spans="33:36" ht="30" customHeight="1">
      <c r="AG5443" s="1264"/>
      <c r="AH5443" s="1264"/>
      <c r="AI5443" s="1264"/>
      <c r="AJ5443" s="1264"/>
    </row>
    <row r="5444" spans="33:36" ht="30" customHeight="1">
      <c r="AG5444" s="1264"/>
      <c r="AH5444" s="1264"/>
      <c r="AI5444" s="1264"/>
      <c r="AJ5444" s="1264"/>
    </row>
    <row r="5445" spans="33:36" ht="30" customHeight="1">
      <c r="AG5445" s="1264"/>
      <c r="AH5445" s="1264"/>
      <c r="AI5445" s="1264"/>
      <c r="AJ5445" s="1264"/>
    </row>
    <row r="5446" spans="33:36" ht="30" customHeight="1">
      <c r="AG5446" s="1264"/>
      <c r="AH5446" s="1264"/>
      <c r="AI5446" s="1264"/>
      <c r="AJ5446" s="1264"/>
    </row>
    <row r="5447" spans="33:36" ht="30" customHeight="1">
      <c r="AG5447" s="1264"/>
      <c r="AH5447" s="1264"/>
      <c r="AI5447" s="1264"/>
      <c r="AJ5447" s="1264"/>
    </row>
    <row r="5448" spans="33:36" ht="30" customHeight="1">
      <c r="AG5448" s="1264"/>
      <c r="AH5448" s="1264"/>
      <c r="AI5448" s="1264"/>
      <c r="AJ5448" s="1264"/>
    </row>
    <row r="5449" spans="33:36" ht="30" customHeight="1">
      <c r="AG5449" s="1264"/>
      <c r="AH5449" s="1264"/>
      <c r="AI5449" s="1264"/>
      <c r="AJ5449" s="1264"/>
    </row>
    <row r="5450" spans="33:36" ht="30" customHeight="1">
      <c r="AG5450" s="1264"/>
      <c r="AH5450" s="1264"/>
      <c r="AI5450" s="1264"/>
      <c r="AJ5450" s="1264"/>
    </row>
    <row r="5451" spans="33:36" ht="30" customHeight="1">
      <c r="AG5451" s="1264"/>
      <c r="AH5451" s="1264"/>
      <c r="AI5451" s="1264"/>
      <c r="AJ5451" s="1264"/>
    </row>
    <row r="5452" spans="33:36" ht="30" customHeight="1">
      <c r="AG5452" s="1264"/>
      <c r="AH5452" s="1264"/>
      <c r="AI5452" s="1264"/>
      <c r="AJ5452" s="1264"/>
    </row>
    <row r="5453" spans="33:36" ht="30" customHeight="1">
      <c r="AG5453" s="1264"/>
      <c r="AH5453" s="1264"/>
      <c r="AI5453" s="1264"/>
      <c r="AJ5453" s="1264"/>
    </row>
    <row r="5454" spans="33:36" ht="30" customHeight="1">
      <c r="AG5454" s="1264"/>
      <c r="AH5454" s="1264"/>
      <c r="AI5454" s="1264"/>
      <c r="AJ5454" s="1264"/>
    </row>
    <row r="5455" spans="33:36" ht="30" customHeight="1">
      <c r="AG5455" s="1264"/>
      <c r="AH5455" s="1264"/>
      <c r="AI5455" s="1264"/>
      <c r="AJ5455" s="1264"/>
    </row>
    <row r="5456" spans="33:36" ht="30" customHeight="1">
      <c r="AG5456" s="1264"/>
      <c r="AH5456" s="1264"/>
      <c r="AI5456" s="1264"/>
      <c r="AJ5456" s="1264"/>
    </row>
    <row r="5457" spans="33:36" ht="30" customHeight="1">
      <c r="AG5457" s="1264"/>
      <c r="AH5457" s="1264"/>
      <c r="AI5457" s="1264"/>
      <c r="AJ5457" s="1264"/>
    </row>
    <row r="5458" spans="33:36" ht="30" customHeight="1">
      <c r="AG5458" s="1264"/>
      <c r="AH5458" s="1264"/>
      <c r="AI5458" s="1264"/>
      <c r="AJ5458" s="1264"/>
    </row>
    <row r="5459" spans="33:36" ht="30" customHeight="1">
      <c r="AG5459" s="1264"/>
      <c r="AH5459" s="1264"/>
      <c r="AI5459" s="1264"/>
      <c r="AJ5459" s="1264"/>
    </row>
    <row r="5460" spans="33:36" ht="30" customHeight="1">
      <c r="AG5460" s="1264"/>
      <c r="AH5460" s="1264"/>
      <c r="AI5460" s="1264"/>
      <c r="AJ5460" s="1264"/>
    </row>
    <row r="5461" spans="33:36" ht="30" customHeight="1">
      <c r="AG5461" s="1264"/>
      <c r="AH5461" s="1264"/>
      <c r="AI5461" s="1264"/>
      <c r="AJ5461" s="1264"/>
    </row>
    <row r="5462" spans="33:36" ht="30" customHeight="1">
      <c r="AG5462" s="1264"/>
      <c r="AH5462" s="1264"/>
      <c r="AI5462" s="1264"/>
      <c r="AJ5462" s="1264"/>
    </row>
    <row r="5463" spans="33:36" ht="30" customHeight="1">
      <c r="AG5463" s="1264"/>
      <c r="AH5463" s="1264"/>
      <c r="AI5463" s="1264"/>
      <c r="AJ5463" s="1264"/>
    </row>
    <row r="5464" spans="33:36" ht="30" customHeight="1">
      <c r="AG5464" s="1264"/>
      <c r="AH5464" s="1264"/>
      <c r="AI5464" s="1264"/>
      <c r="AJ5464" s="1264"/>
    </row>
    <row r="5465" spans="33:36" ht="30" customHeight="1">
      <c r="AG5465" s="1264"/>
      <c r="AH5465" s="1264"/>
      <c r="AI5465" s="1264"/>
      <c r="AJ5465" s="1264"/>
    </row>
    <row r="5466" spans="33:36" ht="30" customHeight="1">
      <c r="AG5466" s="1264"/>
      <c r="AH5466" s="1264"/>
      <c r="AI5466" s="1264"/>
      <c r="AJ5466" s="1264"/>
    </row>
    <row r="5467" spans="33:36" ht="30" customHeight="1">
      <c r="AG5467" s="1264"/>
      <c r="AH5467" s="1264"/>
      <c r="AI5467" s="1264"/>
      <c r="AJ5467" s="1264"/>
    </row>
    <row r="5468" spans="33:36" ht="30" customHeight="1">
      <c r="AG5468" s="1264"/>
      <c r="AH5468" s="1264"/>
      <c r="AI5468" s="1264"/>
      <c r="AJ5468" s="1264"/>
    </row>
    <row r="5469" spans="33:36" ht="30" customHeight="1">
      <c r="AG5469" s="1264"/>
      <c r="AH5469" s="1264"/>
      <c r="AI5469" s="1264"/>
      <c r="AJ5469" s="1264"/>
    </row>
    <row r="5470" spans="33:36" ht="30" customHeight="1">
      <c r="AG5470" s="1264"/>
      <c r="AH5470" s="1264"/>
      <c r="AI5470" s="1264"/>
      <c r="AJ5470" s="1264"/>
    </row>
    <row r="5471" spans="33:36" ht="30" customHeight="1">
      <c r="AG5471" s="1264"/>
      <c r="AH5471" s="1264"/>
      <c r="AI5471" s="1264"/>
      <c r="AJ5471" s="1264"/>
    </row>
    <row r="5472" spans="33:36" ht="30" customHeight="1">
      <c r="AG5472" s="1264"/>
      <c r="AH5472" s="1264"/>
      <c r="AI5472" s="1264"/>
      <c r="AJ5472" s="1264"/>
    </row>
    <row r="5473" spans="33:36" ht="30" customHeight="1">
      <c r="AG5473" s="1264"/>
      <c r="AH5473" s="1264"/>
      <c r="AI5473" s="1264"/>
      <c r="AJ5473" s="1264"/>
    </row>
    <row r="5474" spans="33:36" ht="30" customHeight="1">
      <c r="AG5474" s="1264"/>
      <c r="AH5474" s="1264"/>
      <c r="AI5474" s="1264"/>
      <c r="AJ5474" s="1264"/>
    </row>
    <row r="5475" spans="33:36" ht="30" customHeight="1">
      <c r="AG5475" s="1264"/>
      <c r="AH5475" s="1264"/>
      <c r="AI5475" s="1264"/>
      <c r="AJ5475" s="1264"/>
    </row>
    <row r="5476" spans="33:36" ht="30" customHeight="1">
      <c r="AG5476" s="1264"/>
      <c r="AH5476" s="1264"/>
      <c r="AI5476" s="1264"/>
      <c r="AJ5476" s="1264"/>
    </row>
    <row r="5477" spans="33:36" ht="30" customHeight="1">
      <c r="AG5477" s="1264"/>
      <c r="AH5477" s="1264"/>
      <c r="AI5477" s="1264"/>
      <c r="AJ5477" s="1264"/>
    </row>
    <row r="5478" spans="33:36" ht="30" customHeight="1">
      <c r="AG5478" s="1264"/>
      <c r="AH5478" s="1264"/>
      <c r="AI5478" s="1264"/>
      <c r="AJ5478" s="1264"/>
    </row>
    <row r="5479" spans="33:36" ht="30" customHeight="1">
      <c r="AG5479" s="1264"/>
      <c r="AH5479" s="1264"/>
      <c r="AI5479" s="1264"/>
      <c r="AJ5479" s="1264"/>
    </row>
    <row r="5480" spans="33:36" ht="30" customHeight="1">
      <c r="AG5480" s="1264"/>
      <c r="AH5480" s="1264"/>
      <c r="AI5480" s="1264"/>
      <c r="AJ5480" s="1264"/>
    </row>
    <row r="5481" spans="33:36" ht="30" customHeight="1">
      <c r="AG5481" s="1264"/>
      <c r="AH5481" s="1264"/>
      <c r="AI5481" s="1264"/>
      <c r="AJ5481" s="1264"/>
    </row>
    <row r="5482" spans="33:36" ht="30" customHeight="1">
      <c r="AG5482" s="1264"/>
      <c r="AH5482" s="1264"/>
      <c r="AI5482" s="1264"/>
      <c r="AJ5482" s="1264"/>
    </row>
    <row r="5483" spans="33:36" ht="30" customHeight="1">
      <c r="AG5483" s="1264"/>
      <c r="AH5483" s="1264"/>
      <c r="AI5483" s="1264"/>
      <c r="AJ5483" s="1264"/>
    </row>
    <row r="5484" spans="33:36" ht="30" customHeight="1">
      <c r="AG5484" s="1264"/>
      <c r="AH5484" s="1264"/>
      <c r="AI5484" s="1264"/>
      <c r="AJ5484" s="1264"/>
    </row>
    <row r="5485" spans="33:36" ht="30" customHeight="1">
      <c r="AG5485" s="1264"/>
      <c r="AH5485" s="1264"/>
      <c r="AI5485" s="1264"/>
      <c r="AJ5485" s="1264"/>
    </row>
    <row r="5486" spans="33:36" ht="30" customHeight="1">
      <c r="AG5486" s="1264"/>
      <c r="AH5486" s="1264"/>
      <c r="AI5486" s="1264"/>
      <c r="AJ5486" s="1264"/>
    </row>
    <row r="5487" spans="33:36" ht="30" customHeight="1">
      <c r="AG5487" s="1264"/>
      <c r="AH5487" s="1264"/>
      <c r="AI5487" s="1264"/>
      <c r="AJ5487" s="1264"/>
    </row>
    <row r="5488" spans="33:36" ht="30" customHeight="1">
      <c r="AG5488" s="1264"/>
      <c r="AH5488" s="1264"/>
      <c r="AI5488" s="1264"/>
      <c r="AJ5488" s="1264"/>
    </row>
    <row r="5489" spans="33:36" ht="30" customHeight="1">
      <c r="AG5489" s="1264"/>
      <c r="AH5489" s="1264"/>
      <c r="AI5489" s="1264"/>
      <c r="AJ5489" s="1264"/>
    </row>
    <row r="5490" spans="33:36" ht="30" customHeight="1">
      <c r="AG5490" s="1264"/>
      <c r="AH5490" s="1264"/>
      <c r="AI5490" s="1264"/>
      <c r="AJ5490" s="1264"/>
    </row>
    <row r="5491" spans="33:36" ht="30" customHeight="1">
      <c r="AG5491" s="1264"/>
      <c r="AH5491" s="1264"/>
      <c r="AI5491" s="1264"/>
      <c r="AJ5491" s="1264"/>
    </row>
    <row r="5492" spans="33:36" ht="30" customHeight="1">
      <c r="AG5492" s="1264"/>
      <c r="AH5492" s="1264"/>
      <c r="AI5492" s="1264"/>
      <c r="AJ5492" s="1264"/>
    </row>
    <row r="5493" spans="33:36" ht="30" customHeight="1">
      <c r="AG5493" s="1264"/>
      <c r="AH5493" s="1264"/>
      <c r="AI5493" s="1264"/>
      <c r="AJ5493" s="1264"/>
    </row>
    <row r="5494" spans="33:36" ht="30" customHeight="1">
      <c r="AG5494" s="1264"/>
      <c r="AH5494" s="1264"/>
      <c r="AI5494" s="1264"/>
      <c r="AJ5494" s="1264"/>
    </row>
    <row r="5495" spans="33:36" ht="30" customHeight="1">
      <c r="AG5495" s="1264"/>
      <c r="AH5495" s="1264"/>
      <c r="AI5495" s="1264"/>
      <c r="AJ5495" s="1264"/>
    </row>
    <row r="5496" spans="33:36" ht="30" customHeight="1">
      <c r="AG5496" s="1264"/>
      <c r="AH5496" s="1264"/>
      <c r="AI5496" s="1264"/>
      <c r="AJ5496" s="1264"/>
    </row>
    <row r="5497" spans="33:36" ht="30" customHeight="1">
      <c r="AG5497" s="1264"/>
      <c r="AH5497" s="1264"/>
      <c r="AI5497" s="1264"/>
      <c r="AJ5497" s="1264"/>
    </row>
    <row r="5498" spans="33:36" ht="30" customHeight="1">
      <c r="AG5498" s="1264"/>
      <c r="AH5498" s="1264"/>
      <c r="AI5498" s="1264"/>
      <c r="AJ5498" s="1264"/>
    </row>
    <row r="5499" spans="33:36" ht="30" customHeight="1">
      <c r="AG5499" s="1264"/>
      <c r="AH5499" s="1264"/>
      <c r="AI5499" s="1264"/>
      <c r="AJ5499" s="1264"/>
    </row>
    <row r="5500" spans="33:36" ht="30" customHeight="1">
      <c r="AG5500" s="1264"/>
      <c r="AH5500" s="1264"/>
      <c r="AI5500" s="1264"/>
      <c r="AJ5500" s="1264"/>
    </row>
    <row r="5501" spans="33:36" ht="30" customHeight="1">
      <c r="AG5501" s="1264"/>
      <c r="AH5501" s="1264"/>
      <c r="AI5501" s="1264"/>
      <c r="AJ5501" s="1264"/>
    </row>
    <row r="5502" spans="33:36" ht="30" customHeight="1">
      <c r="AG5502" s="1264"/>
      <c r="AH5502" s="1264"/>
      <c r="AI5502" s="1264"/>
      <c r="AJ5502" s="1264"/>
    </row>
    <row r="5503" spans="33:36" ht="30" customHeight="1">
      <c r="AG5503" s="1264"/>
      <c r="AH5503" s="1264"/>
      <c r="AI5503" s="1264"/>
      <c r="AJ5503" s="1264"/>
    </row>
    <row r="5504" spans="33:36" ht="30" customHeight="1">
      <c r="AG5504" s="1264"/>
      <c r="AH5504" s="1264"/>
      <c r="AI5504" s="1264"/>
      <c r="AJ5504" s="1264"/>
    </row>
    <row r="5505" spans="33:36" ht="30" customHeight="1">
      <c r="AG5505" s="1264"/>
      <c r="AH5505" s="1264"/>
      <c r="AI5505" s="1264"/>
      <c r="AJ5505" s="1264"/>
    </row>
    <row r="5506" spans="33:36" ht="30" customHeight="1">
      <c r="AG5506" s="1264"/>
      <c r="AH5506" s="1264"/>
      <c r="AI5506" s="1264"/>
      <c r="AJ5506" s="1264"/>
    </row>
    <row r="5507" spans="33:36" ht="30" customHeight="1">
      <c r="AG5507" s="1264"/>
      <c r="AH5507" s="1264"/>
      <c r="AI5507" s="1264"/>
      <c r="AJ5507" s="1264"/>
    </row>
    <row r="5508" spans="33:36" ht="30" customHeight="1">
      <c r="AG5508" s="1264"/>
      <c r="AH5508" s="1264"/>
      <c r="AI5508" s="1264"/>
      <c r="AJ5508" s="1264"/>
    </row>
    <row r="5509" spans="33:36" ht="30" customHeight="1">
      <c r="AG5509" s="1264"/>
      <c r="AH5509" s="1264"/>
      <c r="AI5509" s="1264"/>
      <c r="AJ5509" s="1264"/>
    </row>
    <row r="5510" spans="33:36" ht="30" customHeight="1">
      <c r="AG5510" s="1264"/>
      <c r="AH5510" s="1264"/>
      <c r="AI5510" s="1264"/>
      <c r="AJ5510" s="1264"/>
    </row>
    <row r="5511" spans="33:36" ht="30" customHeight="1">
      <c r="AG5511" s="1264"/>
      <c r="AH5511" s="1264"/>
      <c r="AI5511" s="1264"/>
      <c r="AJ5511" s="1264"/>
    </row>
    <row r="5512" spans="33:36" ht="30" customHeight="1">
      <c r="AG5512" s="1264"/>
      <c r="AH5512" s="1264"/>
      <c r="AI5512" s="1264"/>
      <c r="AJ5512" s="1264"/>
    </row>
    <row r="5513" spans="33:36" ht="30" customHeight="1">
      <c r="AG5513" s="1264"/>
      <c r="AH5513" s="1264"/>
      <c r="AI5513" s="1264"/>
      <c r="AJ5513" s="1264"/>
    </row>
    <row r="5514" spans="33:36" ht="30" customHeight="1">
      <c r="AG5514" s="1264"/>
      <c r="AH5514" s="1264"/>
      <c r="AI5514" s="1264"/>
      <c r="AJ5514" s="1264"/>
    </row>
    <row r="5515" spans="33:36" ht="30" customHeight="1">
      <c r="AG5515" s="1264"/>
      <c r="AH5515" s="1264"/>
      <c r="AI5515" s="1264"/>
      <c r="AJ5515" s="1264"/>
    </row>
    <row r="5516" spans="33:36" ht="30" customHeight="1">
      <c r="AG5516" s="1264"/>
      <c r="AH5516" s="1264"/>
      <c r="AI5516" s="1264"/>
      <c r="AJ5516" s="1264"/>
    </row>
    <row r="5517" spans="33:36" ht="30" customHeight="1">
      <c r="AG5517" s="1264"/>
      <c r="AH5517" s="1264"/>
      <c r="AI5517" s="1264"/>
      <c r="AJ5517" s="1264"/>
    </row>
    <row r="5518" spans="33:36" ht="30" customHeight="1">
      <c r="AG5518" s="1264"/>
      <c r="AH5518" s="1264"/>
      <c r="AI5518" s="1264"/>
      <c r="AJ5518" s="1264"/>
    </row>
    <row r="5519" spans="33:36" ht="30" customHeight="1">
      <c r="AG5519" s="1264"/>
      <c r="AH5519" s="1264"/>
      <c r="AI5519" s="1264"/>
      <c r="AJ5519" s="1264"/>
    </row>
    <row r="5520" spans="33:36" ht="30" customHeight="1">
      <c r="AG5520" s="1264"/>
      <c r="AH5520" s="1264"/>
      <c r="AI5520" s="1264"/>
      <c r="AJ5520" s="1264"/>
    </row>
    <row r="5521" spans="33:36" ht="30" customHeight="1">
      <c r="AG5521" s="1264"/>
      <c r="AH5521" s="1264"/>
      <c r="AI5521" s="1264"/>
      <c r="AJ5521" s="1264"/>
    </row>
    <row r="5522" spans="33:36" ht="30" customHeight="1">
      <c r="AG5522" s="1264"/>
      <c r="AH5522" s="1264"/>
      <c r="AI5522" s="1264"/>
      <c r="AJ5522" s="1264"/>
    </row>
    <row r="5523" spans="33:36" ht="30" customHeight="1">
      <c r="AG5523" s="1264"/>
      <c r="AH5523" s="1264"/>
      <c r="AI5523" s="1264"/>
      <c r="AJ5523" s="1264"/>
    </row>
    <row r="5524" spans="33:36" ht="30" customHeight="1">
      <c r="AG5524" s="1264"/>
      <c r="AH5524" s="1264"/>
      <c r="AI5524" s="1264"/>
      <c r="AJ5524" s="1264"/>
    </row>
    <row r="5525" spans="33:36" ht="30" customHeight="1">
      <c r="AG5525" s="1264"/>
      <c r="AH5525" s="1264"/>
      <c r="AI5525" s="1264"/>
      <c r="AJ5525" s="1264"/>
    </row>
    <row r="5526" spans="33:36" ht="30" customHeight="1">
      <c r="AG5526" s="1264"/>
      <c r="AH5526" s="1264"/>
      <c r="AI5526" s="1264"/>
      <c r="AJ5526" s="1264"/>
    </row>
    <row r="5527" spans="33:36" ht="30" customHeight="1">
      <c r="AG5527" s="1264"/>
      <c r="AH5527" s="1264"/>
      <c r="AI5527" s="1264"/>
      <c r="AJ5527" s="1264"/>
    </row>
    <row r="5528" spans="33:36" ht="30" customHeight="1">
      <c r="AG5528" s="1264"/>
      <c r="AH5528" s="1264"/>
      <c r="AI5528" s="1264"/>
      <c r="AJ5528" s="1264"/>
    </row>
    <row r="5529" spans="33:36" ht="30" customHeight="1">
      <c r="AG5529" s="1264"/>
      <c r="AH5529" s="1264"/>
      <c r="AI5529" s="1264"/>
      <c r="AJ5529" s="1264"/>
    </row>
    <row r="5530" spans="33:36" ht="30" customHeight="1">
      <c r="AG5530" s="1264"/>
      <c r="AH5530" s="1264"/>
      <c r="AI5530" s="1264"/>
      <c r="AJ5530" s="1264"/>
    </row>
    <row r="5531" spans="33:36" ht="30" customHeight="1">
      <c r="AG5531" s="1264"/>
      <c r="AH5531" s="1264"/>
      <c r="AI5531" s="1264"/>
      <c r="AJ5531" s="1264"/>
    </row>
    <row r="5532" spans="33:36" ht="30" customHeight="1">
      <c r="AG5532" s="1264"/>
      <c r="AH5532" s="1264"/>
      <c r="AI5532" s="1264"/>
      <c r="AJ5532" s="1264"/>
    </row>
    <row r="5533" spans="33:36" ht="30" customHeight="1">
      <c r="AG5533" s="1264"/>
      <c r="AH5533" s="1264"/>
      <c r="AI5533" s="1264"/>
      <c r="AJ5533" s="1264"/>
    </row>
    <row r="5534" spans="33:36" ht="30" customHeight="1">
      <c r="AG5534" s="1264"/>
      <c r="AH5534" s="1264"/>
      <c r="AI5534" s="1264"/>
      <c r="AJ5534" s="1264"/>
    </row>
    <row r="5535" spans="33:36" ht="30" customHeight="1">
      <c r="AG5535" s="1264"/>
      <c r="AH5535" s="1264"/>
      <c r="AI5535" s="1264"/>
      <c r="AJ5535" s="1264"/>
    </row>
    <row r="5536" spans="33:36" ht="30" customHeight="1">
      <c r="AG5536" s="1264"/>
      <c r="AH5536" s="1264"/>
      <c r="AI5536" s="1264"/>
      <c r="AJ5536" s="1264"/>
    </row>
    <row r="5537" spans="33:36" ht="30" customHeight="1">
      <c r="AG5537" s="1264"/>
      <c r="AH5537" s="1264"/>
      <c r="AI5537" s="1264"/>
      <c r="AJ5537" s="1264"/>
    </row>
    <row r="5538" spans="33:36" ht="30" customHeight="1">
      <c r="AG5538" s="1264"/>
      <c r="AH5538" s="1264"/>
      <c r="AI5538" s="1264"/>
      <c r="AJ5538" s="1264"/>
    </row>
    <row r="5539" spans="33:36" ht="30" customHeight="1">
      <c r="AG5539" s="1264"/>
      <c r="AH5539" s="1264"/>
      <c r="AI5539" s="1264"/>
      <c r="AJ5539" s="1264"/>
    </row>
    <row r="5540" spans="33:36" ht="30" customHeight="1">
      <c r="AG5540" s="1264"/>
      <c r="AH5540" s="1264"/>
      <c r="AI5540" s="1264"/>
      <c r="AJ5540" s="1264"/>
    </row>
    <row r="5541" spans="33:36" ht="30" customHeight="1">
      <c r="AG5541" s="1264"/>
      <c r="AH5541" s="1264"/>
      <c r="AI5541" s="1264"/>
      <c r="AJ5541" s="1264"/>
    </row>
    <row r="5542" spans="33:36" ht="30" customHeight="1">
      <c r="AG5542" s="1264"/>
      <c r="AH5542" s="1264"/>
      <c r="AI5542" s="1264"/>
      <c r="AJ5542" s="1264"/>
    </row>
    <row r="5543" spans="33:36" ht="30" customHeight="1">
      <c r="AG5543" s="1264"/>
      <c r="AH5543" s="1264"/>
      <c r="AI5543" s="1264"/>
      <c r="AJ5543" s="1264"/>
    </row>
    <row r="5544" spans="33:36" ht="30" customHeight="1">
      <c r="AG5544" s="1264"/>
      <c r="AH5544" s="1264"/>
      <c r="AI5544" s="1264"/>
      <c r="AJ5544" s="1264"/>
    </row>
    <row r="5545" spans="33:36" ht="30" customHeight="1">
      <c r="AG5545" s="1264"/>
      <c r="AH5545" s="1264"/>
      <c r="AI5545" s="1264"/>
      <c r="AJ5545" s="1264"/>
    </row>
    <row r="5546" spans="33:36" ht="30" customHeight="1">
      <c r="AG5546" s="1264"/>
      <c r="AH5546" s="1264"/>
      <c r="AI5546" s="1264"/>
      <c r="AJ5546" s="1264"/>
    </row>
    <row r="5547" spans="33:36" ht="30" customHeight="1">
      <c r="AG5547" s="1264"/>
      <c r="AH5547" s="1264"/>
      <c r="AI5547" s="1264"/>
      <c r="AJ5547" s="1264"/>
    </row>
    <row r="5548" spans="33:36" ht="30" customHeight="1">
      <c r="AG5548" s="1264"/>
      <c r="AH5548" s="1264"/>
      <c r="AI5548" s="1264"/>
      <c r="AJ5548" s="1264"/>
    </row>
    <row r="5549" spans="33:36" ht="30" customHeight="1">
      <c r="AG5549" s="1264"/>
      <c r="AH5549" s="1264"/>
      <c r="AI5549" s="1264"/>
      <c r="AJ5549" s="1264"/>
    </row>
    <row r="5550" spans="33:36" ht="30" customHeight="1">
      <c r="AG5550" s="1264"/>
      <c r="AH5550" s="1264"/>
      <c r="AI5550" s="1264"/>
      <c r="AJ5550" s="1264"/>
    </row>
    <row r="5551" spans="33:36" ht="30" customHeight="1">
      <c r="AG5551" s="1264"/>
      <c r="AH5551" s="1264"/>
      <c r="AI5551" s="1264"/>
      <c r="AJ5551" s="1264"/>
    </row>
    <row r="5552" spans="33:36" ht="30" customHeight="1">
      <c r="AG5552" s="1264"/>
      <c r="AH5552" s="1264"/>
      <c r="AI5552" s="1264"/>
      <c r="AJ5552" s="1264"/>
    </row>
    <row r="5553" spans="33:36" ht="30" customHeight="1">
      <c r="AG5553" s="1264"/>
      <c r="AH5553" s="1264"/>
      <c r="AI5553" s="1264"/>
      <c r="AJ5553" s="1264"/>
    </row>
    <row r="5554" spans="33:36" ht="30" customHeight="1">
      <c r="AG5554" s="1264"/>
      <c r="AH5554" s="1264"/>
      <c r="AI5554" s="1264"/>
      <c r="AJ5554" s="1264"/>
    </row>
    <row r="5555" spans="33:36" ht="30" customHeight="1">
      <c r="AG5555" s="1264"/>
      <c r="AH5555" s="1264"/>
      <c r="AI5555" s="1264"/>
      <c r="AJ5555" s="1264"/>
    </row>
    <row r="5556" spans="33:36" ht="30" customHeight="1">
      <c r="AG5556" s="1264"/>
      <c r="AH5556" s="1264"/>
      <c r="AI5556" s="1264"/>
      <c r="AJ5556" s="1264"/>
    </row>
    <row r="5557" spans="33:36" ht="30" customHeight="1">
      <c r="AG5557" s="1264"/>
      <c r="AH5557" s="1264"/>
      <c r="AI5557" s="1264"/>
      <c r="AJ5557" s="1264"/>
    </row>
    <row r="5558" spans="33:36" ht="30" customHeight="1">
      <c r="AG5558" s="1264"/>
      <c r="AH5558" s="1264"/>
      <c r="AI5558" s="1264"/>
      <c r="AJ5558" s="1264"/>
    </row>
    <row r="5559" spans="33:36" ht="30" customHeight="1">
      <c r="AG5559" s="1264"/>
      <c r="AH5559" s="1264"/>
      <c r="AI5559" s="1264"/>
      <c r="AJ5559" s="1264"/>
    </row>
    <row r="5560" spans="33:36" ht="30" customHeight="1">
      <c r="AG5560" s="1264"/>
      <c r="AH5560" s="1264"/>
      <c r="AI5560" s="1264"/>
      <c r="AJ5560" s="1264"/>
    </row>
    <row r="5561" spans="33:36" ht="30" customHeight="1">
      <c r="AG5561" s="1264"/>
      <c r="AH5561" s="1264"/>
      <c r="AI5561" s="1264"/>
      <c r="AJ5561" s="1264"/>
    </row>
    <row r="5562" spans="33:36" ht="30" customHeight="1">
      <c r="AG5562" s="1264"/>
      <c r="AH5562" s="1264"/>
      <c r="AI5562" s="1264"/>
      <c r="AJ5562" s="1264"/>
    </row>
    <row r="5563" spans="33:36" ht="30" customHeight="1">
      <c r="AG5563" s="1264"/>
      <c r="AH5563" s="1264"/>
      <c r="AI5563" s="1264"/>
      <c r="AJ5563" s="1264"/>
    </row>
    <row r="5564" spans="33:36" ht="30" customHeight="1">
      <c r="AG5564" s="1264"/>
      <c r="AH5564" s="1264"/>
      <c r="AI5564" s="1264"/>
      <c r="AJ5564" s="1264"/>
    </row>
    <row r="5565" spans="33:36" ht="30" customHeight="1">
      <c r="AG5565" s="1264"/>
      <c r="AH5565" s="1264"/>
      <c r="AI5565" s="1264"/>
      <c r="AJ5565" s="1264"/>
    </row>
    <row r="5566" spans="33:36" ht="30" customHeight="1">
      <c r="AG5566" s="1264"/>
      <c r="AH5566" s="1264"/>
      <c r="AI5566" s="1264"/>
      <c r="AJ5566" s="1264"/>
    </row>
    <row r="5567" spans="33:36" ht="30" customHeight="1">
      <c r="AG5567" s="1264"/>
      <c r="AH5567" s="1264"/>
      <c r="AI5567" s="1264"/>
      <c r="AJ5567" s="1264"/>
    </row>
    <row r="5568" spans="33:36" ht="30" customHeight="1">
      <c r="AG5568" s="1264"/>
      <c r="AH5568" s="1264"/>
      <c r="AI5568" s="1264"/>
      <c r="AJ5568" s="1264"/>
    </row>
    <row r="5569" spans="33:36" ht="30" customHeight="1">
      <c r="AG5569" s="1264"/>
      <c r="AH5569" s="1264"/>
      <c r="AI5569" s="1264"/>
      <c r="AJ5569" s="1264"/>
    </row>
    <row r="5570" spans="33:36" ht="30" customHeight="1">
      <c r="AG5570" s="1264"/>
      <c r="AH5570" s="1264"/>
      <c r="AI5570" s="1264"/>
      <c r="AJ5570" s="1264"/>
    </row>
    <row r="5571" spans="33:36" ht="30" customHeight="1">
      <c r="AG5571" s="1264"/>
      <c r="AH5571" s="1264"/>
      <c r="AI5571" s="1264"/>
      <c r="AJ5571" s="1264"/>
    </row>
    <row r="5572" spans="33:36" ht="30" customHeight="1">
      <c r="AG5572" s="1264"/>
      <c r="AH5572" s="1264"/>
      <c r="AI5572" s="1264"/>
      <c r="AJ5572" s="1264"/>
    </row>
    <row r="5573" spans="33:36" ht="30" customHeight="1">
      <c r="AG5573" s="1264"/>
      <c r="AH5573" s="1264"/>
      <c r="AI5573" s="1264"/>
      <c r="AJ5573" s="1264"/>
    </row>
    <row r="5574" spans="33:36" ht="30" customHeight="1">
      <c r="AG5574" s="1264"/>
      <c r="AH5574" s="1264"/>
      <c r="AI5574" s="1264"/>
      <c r="AJ5574" s="1264"/>
    </row>
    <row r="5575" spans="33:36" ht="30" customHeight="1">
      <c r="AG5575" s="1264"/>
      <c r="AH5575" s="1264"/>
      <c r="AI5575" s="1264"/>
      <c r="AJ5575" s="1264"/>
    </row>
    <row r="5576" spans="33:36" ht="30" customHeight="1">
      <c r="AG5576" s="1264"/>
      <c r="AH5576" s="1264"/>
      <c r="AI5576" s="1264"/>
      <c r="AJ5576" s="1264"/>
    </row>
    <row r="5577" spans="33:36" ht="30" customHeight="1">
      <c r="AG5577" s="1264"/>
      <c r="AH5577" s="1264"/>
      <c r="AI5577" s="1264"/>
      <c r="AJ5577" s="1264"/>
    </row>
    <row r="5578" spans="33:36" ht="30" customHeight="1">
      <c r="AG5578" s="1264"/>
      <c r="AH5578" s="1264"/>
      <c r="AI5578" s="1264"/>
      <c r="AJ5578" s="1264"/>
    </row>
    <row r="5579" spans="33:36" ht="30" customHeight="1">
      <c r="AG5579" s="1264"/>
      <c r="AH5579" s="1264"/>
      <c r="AI5579" s="1264"/>
      <c r="AJ5579" s="1264"/>
    </row>
    <row r="5580" spans="33:36" ht="30" customHeight="1">
      <c r="AG5580" s="1264"/>
      <c r="AH5580" s="1264"/>
      <c r="AI5580" s="1264"/>
      <c r="AJ5580" s="1264"/>
    </row>
    <row r="5581" spans="33:36" ht="30" customHeight="1">
      <c r="AG5581" s="1264"/>
      <c r="AH5581" s="1264"/>
      <c r="AI5581" s="1264"/>
      <c r="AJ5581" s="1264"/>
    </row>
    <row r="5582" spans="33:36" ht="30" customHeight="1">
      <c r="AG5582" s="1264"/>
      <c r="AH5582" s="1264"/>
      <c r="AI5582" s="1264"/>
      <c r="AJ5582" s="1264"/>
    </row>
    <row r="5583" spans="33:36" ht="30" customHeight="1">
      <c r="AG5583" s="1264"/>
      <c r="AH5583" s="1264"/>
      <c r="AI5583" s="1264"/>
      <c r="AJ5583" s="1264"/>
    </row>
    <row r="5584" spans="33:36" ht="30" customHeight="1">
      <c r="AG5584" s="1264"/>
      <c r="AH5584" s="1264"/>
      <c r="AI5584" s="1264"/>
      <c r="AJ5584" s="1264"/>
    </row>
    <row r="5585" spans="33:36" ht="30" customHeight="1">
      <c r="AG5585" s="1264"/>
      <c r="AH5585" s="1264"/>
      <c r="AI5585" s="1264"/>
      <c r="AJ5585" s="1264"/>
    </row>
    <row r="5586" spans="33:36" ht="30" customHeight="1">
      <c r="AG5586" s="1264"/>
      <c r="AH5586" s="1264"/>
      <c r="AI5586" s="1264"/>
      <c r="AJ5586" s="1264"/>
    </row>
    <row r="5587" spans="33:36" ht="30" customHeight="1">
      <c r="AG5587" s="1264"/>
      <c r="AH5587" s="1264"/>
      <c r="AI5587" s="1264"/>
      <c r="AJ5587" s="1264"/>
    </row>
    <row r="5588" spans="33:36" ht="30" customHeight="1">
      <c r="AG5588" s="1264"/>
      <c r="AH5588" s="1264"/>
      <c r="AI5588" s="1264"/>
      <c r="AJ5588" s="1264"/>
    </row>
    <row r="5589" spans="33:36" ht="30" customHeight="1">
      <c r="AG5589" s="1264"/>
      <c r="AH5589" s="1264"/>
      <c r="AI5589" s="1264"/>
      <c r="AJ5589" s="1264"/>
    </row>
    <row r="5590" spans="33:36" ht="30" customHeight="1">
      <c r="AG5590" s="1264"/>
      <c r="AH5590" s="1264"/>
      <c r="AI5590" s="1264"/>
      <c r="AJ5590" s="1264"/>
    </row>
    <row r="5591" spans="33:36" ht="30" customHeight="1">
      <c r="AG5591" s="1264"/>
      <c r="AH5591" s="1264"/>
      <c r="AI5591" s="1264"/>
      <c r="AJ5591" s="1264"/>
    </row>
    <row r="5592" spans="33:36" ht="30" customHeight="1">
      <c r="AG5592" s="1264"/>
      <c r="AH5592" s="1264"/>
      <c r="AI5592" s="1264"/>
      <c r="AJ5592" s="1264"/>
    </row>
    <row r="5593" spans="33:36" ht="30" customHeight="1">
      <c r="AG5593" s="1264"/>
      <c r="AH5593" s="1264"/>
      <c r="AI5593" s="1264"/>
      <c r="AJ5593" s="1264"/>
    </row>
    <row r="5594" spans="33:36" ht="30" customHeight="1">
      <c r="AG5594" s="1264"/>
      <c r="AH5594" s="1264"/>
      <c r="AI5594" s="1264"/>
      <c r="AJ5594" s="1264"/>
    </row>
    <row r="5595" spans="33:36" ht="30" customHeight="1">
      <c r="AG5595" s="1264"/>
      <c r="AH5595" s="1264"/>
      <c r="AI5595" s="1264"/>
      <c r="AJ5595" s="1264"/>
    </row>
    <row r="5596" spans="33:36" ht="30" customHeight="1">
      <c r="AG5596" s="1264"/>
      <c r="AH5596" s="1264"/>
      <c r="AI5596" s="1264"/>
      <c r="AJ5596" s="1264"/>
    </row>
    <row r="5597" spans="33:36" ht="30" customHeight="1">
      <c r="AG5597" s="1264"/>
      <c r="AH5597" s="1264"/>
      <c r="AI5597" s="1264"/>
      <c r="AJ5597" s="1264"/>
    </row>
    <row r="5598" spans="33:36" ht="30" customHeight="1">
      <c r="AG5598" s="1264"/>
      <c r="AH5598" s="1264"/>
      <c r="AI5598" s="1264"/>
      <c r="AJ5598" s="1264"/>
    </row>
    <row r="5599" spans="33:36" ht="30" customHeight="1">
      <c r="AG5599" s="1264"/>
      <c r="AH5599" s="1264"/>
      <c r="AI5599" s="1264"/>
      <c r="AJ5599" s="1264"/>
    </row>
    <row r="5600" spans="33:36" ht="30" customHeight="1">
      <c r="AG5600" s="1264"/>
      <c r="AH5600" s="1264"/>
      <c r="AI5600" s="1264"/>
      <c r="AJ5600" s="1264"/>
    </row>
    <row r="5601" spans="33:36" ht="30" customHeight="1">
      <c r="AG5601" s="1264"/>
      <c r="AH5601" s="1264"/>
      <c r="AI5601" s="1264"/>
      <c r="AJ5601" s="1264"/>
    </row>
    <row r="5602" spans="33:36" ht="30" customHeight="1">
      <c r="AG5602" s="1264"/>
      <c r="AH5602" s="1264"/>
      <c r="AI5602" s="1264"/>
      <c r="AJ5602" s="1264"/>
    </row>
    <row r="5603" spans="33:36" ht="30" customHeight="1">
      <c r="AG5603" s="1264"/>
      <c r="AH5603" s="1264"/>
      <c r="AI5603" s="1264"/>
      <c r="AJ5603" s="1264"/>
    </row>
    <row r="5604" spans="33:36" ht="30" customHeight="1">
      <c r="AG5604" s="1264"/>
      <c r="AH5604" s="1264"/>
      <c r="AI5604" s="1264"/>
      <c r="AJ5604" s="1264"/>
    </row>
    <row r="5605" spans="33:36" ht="30" customHeight="1">
      <c r="AG5605" s="1264"/>
      <c r="AH5605" s="1264"/>
      <c r="AI5605" s="1264"/>
      <c r="AJ5605" s="1264"/>
    </row>
    <row r="5606" spans="33:36" ht="30" customHeight="1">
      <c r="AG5606" s="1264"/>
      <c r="AH5606" s="1264"/>
      <c r="AI5606" s="1264"/>
      <c r="AJ5606" s="1264"/>
    </row>
    <row r="5607" spans="33:36" ht="30" customHeight="1">
      <c r="AG5607" s="1264"/>
      <c r="AH5607" s="1264"/>
      <c r="AI5607" s="1264"/>
      <c r="AJ5607" s="1264"/>
    </row>
    <row r="5608" spans="33:36" ht="30" customHeight="1">
      <c r="AG5608" s="1264"/>
      <c r="AH5608" s="1264"/>
      <c r="AI5608" s="1264"/>
      <c r="AJ5608" s="1264"/>
    </row>
    <row r="5609" spans="33:36" ht="30" customHeight="1">
      <c r="AG5609" s="1264"/>
      <c r="AH5609" s="1264"/>
      <c r="AI5609" s="1264"/>
      <c r="AJ5609" s="1264"/>
    </row>
    <row r="5610" spans="33:36" ht="30" customHeight="1">
      <c r="AG5610" s="1264"/>
      <c r="AH5610" s="1264"/>
      <c r="AI5610" s="1264"/>
      <c r="AJ5610" s="1264"/>
    </row>
    <row r="5611" spans="33:36" ht="30" customHeight="1">
      <c r="AG5611" s="1264"/>
      <c r="AH5611" s="1264"/>
      <c r="AI5611" s="1264"/>
      <c r="AJ5611" s="1264"/>
    </row>
    <row r="5612" spans="33:36" ht="30" customHeight="1">
      <c r="AG5612" s="1264"/>
      <c r="AH5612" s="1264"/>
      <c r="AI5612" s="1264"/>
      <c r="AJ5612" s="1264"/>
    </row>
    <row r="5613" spans="33:36" ht="30" customHeight="1">
      <c r="AG5613" s="1264"/>
      <c r="AH5613" s="1264"/>
      <c r="AI5613" s="1264"/>
      <c r="AJ5613" s="1264"/>
    </row>
    <row r="5614" spans="33:36" ht="30" customHeight="1">
      <c r="AG5614" s="1264"/>
      <c r="AH5614" s="1264"/>
      <c r="AI5614" s="1264"/>
      <c r="AJ5614" s="1264"/>
    </row>
    <row r="5615" spans="33:36" ht="30" customHeight="1">
      <c r="AG5615" s="1264"/>
      <c r="AH5615" s="1264"/>
      <c r="AI5615" s="1264"/>
      <c r="AJ5615" s="1264"/>
    </row>
    <row r="5616" spans="33:36" ht="30" customHeight="1">
      <c r="AG5616" s="1264"/>
      <c r="AH5616" s="1264"/>
      <c r="AI5616" s="1264"/>
      <c r="AJ5616" s="1264"/>
    </row>
    <row r="5617" spans="33:36" ht="30" customHeight="1">
      <c r="AG5617" s="1264"/>
      <c r="AH5617" s="1264"/>
      <c r="AI5617" s="1264"/>
      <c r="AJ5617" s="1264"/>
    </row>
    <row r="5618" spans="33:36" ht="30" customHeight="1">
      <c r="AG5618" s="1264"/>
      <c r="AH5618" s="1264"/>
      <c r="AI5618" s="1264"/>
      <c r="AJ5618" s="1264"/>
    </row>
    <row r="5619" spans="33:36" ht="30" customHeight="1">
      <c r="AG5619" s="1264"/>
      <c r="AH5619" s="1264"/>
      <c r="AI5619" s="1264"/>
      <c r="AJ5619" s="1264"/>
    </row>
    <row r="5620" spans="33:36" ht="30" customHeight="1">
      <c r="AG5620" s="1264"/>
      <c r="AH5620" s="1264"/>
      <c r="AI5620" s="1264"/>
      <c r="AJ5620" s="1264"/>
    </row>
    <row r="5621" spans="33:36" ht="30" customHeight="1">
      <c r="AG5621" s="1264"/>
      <c r="AH5621" s="1264"/>
      <c r="AI5621" s="1264"/>
      <c r="AJ5621" s="1264"/>
    </row>
    <row r="5622" spans="33:36" ht="30" customHeight="1">
      <c r="AG5622" s="1264"/>
      <c r="AH5622" s="1264"/>
      <c r="AI5622" s="1264"/>
      <c r="AJ5622" s="1264"/>
    </row>
    <row r="5623" spans="33:36" ht="30" customHeight="1">
      <c r="AG5623" s="1264"/>
      <c r="AH5623" s="1264"/>
      <c r="AI5623" s="1264"/>
      <c r="AJ5623" s="1264"/>
    </row>
    <row r="5624" spans="33:36" ht="30" customHeight="1">
      <c r="AG5624" s="1264"/>
      <c r="AH5624" s="1264"/>
      <c r="AI5624" s="1264"/>
      <c r="AJ5624" s="1264"/>
    </row>
    <row r="5625" spans="33:36" ht="30" customHeight="1">
      <c r="AG5625" s="1264"/>
      <c r="AH5625" s="1264"/>
      <c r="AI5625" s="1264"/>
      <c r="AJ5625" s="1264"/>
    </row>
    <row r="5626" spans="33:36" ht="30" customHeight="1">
      <c r="AG5626" s="1264"/>
      <c r="AH5626" s="1264"/>
      <c r="AI5626" s="1264"/>
      <c r="AJ5626" s="1264"/>
    </row>
    <row r="5627" spans="33:36" ht="30" customHeight="1">
      <c r="AG5627" s="1264"/>
      <c r="AH5627" s="1264"/>
      <c r="AI5627" s="1264"/>
      <c r="AJ5627" s="1264"/>
    </row>
    <row r="5628" spans="33:36" ht="30" customHeight="1">
      <c r="AG5628" s="1264"/>
      <c r="AH5628" s="1264"/>
      <c r="AI5628" s="1264"/>
      <c r="AJ5628" s="1264"/>
    </row>
    <row r="5629" spans="33:36" ht="30" customHeight="1">
      <c r="AG5629" s="1264"/>
      <c r="AH5629" s="1264"/>
      <c r="AI5629" s="1264"/>
      <c r="AJ5629" s="1264"/>
    </row>
    <row r="5630" spans="33:36" ht="30" customHeight="1">
      <c r="AG5630" s="1264"/>
      <c r="AH5630" s="1264"/>
      <c r="AI5630" s="1264"/>
      <c r="AJ5630" s="1264"/>
    </row>
    <row r="5631" spans="33:36" ht="30" customHeight="1">
      <c r="AG5631" s="1264"/>
      <c r="AH5631" s="1264"/>
      <c r="AI5631" s="1264"/>
      <c r="AJ5631" s="1264"/>
    </row>
    <row r="5632" spans="33:36" ht="30" customHeight="1">
      <c r="AG5632" s="1264"/>
      <c r="AH5632" s="1264"/>
      <c r="AI5632" s="1264"/>
      <c r="AJ5632" s="1264"/>
    </row>
    <row r="5633" spans="33:36" ht="30" customHeight="1">
      <c r="AG5633" s="1264"/>
      <c r="AH5633" s="1264"/>
      <c r="AI5633" s="1264"/>
      <c r="AJ5633" s="1264"/>
    </row>
    <row r="5634" spans="33:36" ht="30" customHeight="1">
      <c r="AG5634" s="1264"/>
      <c r="AH5634" s="1264"/>
      <c r="AI5634" s="1264"/>
      <c r="AJ5634" s="1264"/>
    </row>
    <row r="5635" spans="33:36" ht="30" customHeight="1">
      <c r="AG5635" s="1264"/>
      <c r="AH5635" s="1264"/>
      <c r="AI5635" s="1264"/>
      <c r="AJ5635" s="1264"/>
    </row>
    <row r="5636" spans="33:36" ht="30" customHeight="1">
      <c r="AG5636" s="1264"/>
      <c r="AH5636" s="1264"/>
      <c r="AI5636" s="1264"/>
      <c r="AJ5636" s="1264"/>
    </row>
    <row r="5637" spans="33:36" ht="30" customHeight="1">
      <c r="AG5637" s="1264"/>
      <c r="AH5637" s="1264"/>
      <c r="AI5637" s="1264"/>
      <c r="AJ5637" s="1264"/>
    </row>
    <row r="5638" spans="33:36" ht="30" customHeight="1">
      <c r="AG5638" s="1264"/>
      <c r="AH5638" s="1264"/>
      <c r="AI5638" s="1264"/>
      <c r="AJ5638" s="1264"/>
    </row>
    <row r="5639" spans="33:36" ht="30" customHeight="1">
      <c r="AG5639" s="1264"/>
      <c r="AH5639" s="1264"/>
      <c r="AI5639" s="1264"/>
      <c r="AJ5639" s="1264"/>
    </row>
    <row r="5640" spans="33:36" ht="30" customHeight="1">
      <c r="AG5640" s="1264"/>
      <c r="AH5640" s="1264"/>
      <c r="AI5640" s="1264"/>
      <c r="AJ5640" s="1264"/>
    </row>
    <row r="5641" spans="33:36" ht="30" customHeight="1">
      <c r="AG5641" s="1264"/>
      <c r="AH5641" s="1264"/>
      <c r="AI5641" s="1264"/>
      <c r="AJ5641" s="1264"/>
    </row>
    <row r="5642" spans="33:36" ht="30" customHeight="1">
      <c r="AG5642" s="1264"/>
      <c r="AH5642" s="1264"/>
      <c r="AI5642" s="1264"/>
      <c r="AJ5642" s="1264"/>
    </row>
    <row r="5643" spans="33:36" ht="30" customHeight="1">
      <c r="AG5643" s="1264"/>
      <c r="AH5643" s="1264"/>
      <c r="AI5643" s="1264"/>
      <c r="AJ5643" s="1264"/>
    </row>
    <row r="5644" spans="33:36" ht="30" customHeight="1">
      <c r="AG5644" s="1264"/>
      <c r="AH5644" s="1264"/>
      <c r="AI5644" s="1264"/>
      <c r="AJ5644" s="1264"/>
    </row>
    <row r="5645" spans="33:36" ht="30" customHeight="1">
      <c r="AG5645" s="1264"/>
      <c r="AH5645" s="1264"/>
      <c r="AI5645" s="1264"/>
      <c r="AJ5645" s="1264"/>
    </row>
    <row r="5646" spans="33:36" ht="30" customHeight="1">
      <c r="AG5646" s="1264"/>
      <c r="AH5646" s="1264"/>
      <c r="AI5646" s="1264"/>
      <c r="AJ5646" s="1264"/>
    </row>
    <row r="5647" spans="33:36" ht="30" customHeight="1">
      <c r="AG5647" s="1264"/>
      <c r="AH5647" s="1264"/>
      <c r="AI5647" s="1264"/>
      <c r="AJ5647" s="1264"/>
    </row>
    <row r="5648" spans="33:36" ht="30" customHeight="1">
      <c r="AG5648" s="1264"/>
      <c r="AH5648" s="1264"/>
      <c r="AI5648" s="1264"/>
      <c r="AJ5648" s="1264"/>
    </row>
    <row r="5649" spans="33:36" ht="30" customHeight="1">
      <c r="AG5649" s="1264"/>
      <c r="AH5649" s="1264"/>
      <c r="AI5649" s="1264"/>
      <c r="AJ5649" s="1264"/>
    </row>
    <row r="5650" spans="33:36" ht="30" customHeight="1">
      <c r="AG5650" s="1264"/>
      <c r="AH5650" s="1264"/>
      <c r="AI5650" s="1264"/>
      <c r="AJ5650" s="1264"/>
    </row>
    <row r="5651" spans="33:36" ht="30" customHeight="1">
      <c r="AG5651" s="1264"/>
      <c r="AH5651" s="1264"/>
      <c r="AI5651" s="1264"/>
      <c r="AJ5651" s="1264"/>
    </row>
    <row r="5652" spans="33:36" ht="30" customHeight="1">
      <c r="AG5652" s="1264"/>
      <c r="AH5652" s="1264"/>
      <c r="AI5652" s="1264"/>
      <c r="AJ5652" s="1264"/>
    </row>
    <row r="5653" spans="33:36" ht="30" customHeight="1">
      <c r="AG5653" s="1264"/>
      <c r="AH5653" s="1264"/>
      <c r="AI5653" s="1264"/>
      <c r="AJ5653" s="1264"/>
    </row>
    <row r="5654" spans="33:36" ht="30" customHeight="1">
      <c r="AG5654" s="1264"/>
      <c r="AH5654" s="1264"/>
      <c r="AI5654" s="1264"/>
      <c r="AJ5654" s="1264"/>
    </row>
    <row r="5655" spans="33:36" ht="30" customHeight="1">
      <c r="AG5655" s="1264"/>
      <c r="AH5655" s="1264"/>
      <c r="AI5655" s="1264"/>
      <c r="AJ5655" s="1264"/>
    </row>
    <row r="5656" spans="33:36" ht="30" customHeight="1">
      <c r="AG5656" s="1264"/>
      <c r="AH5656" s="1264"/>
      <c r="AI5656" s="1264"/>
      <c r="AJ5656" s="1264"/>
    </row>
    <row r="5657" spans="33:36" ht="30" customHeight="1">
      <c r="AG5657" s="1264"/>
      <c r="AH5657" s="1264"/>
      <c r="AI5657" s="1264"/>
      <c r="AJ5657" s="1264"/>
    </row>
    <row r="5658" spans="33:36" ht="30" customHeight="1">
      <c r="AG5658" s="1264"/>
      <c r="AH5658" s="1264"/>
      <c r="AI5658" s="1264"/>
      <c r="AJ5658" s="1264"/>
    </row>
    <row r="5659" spans="33:36" ht="30" customHeight="1">
      <c r="AG5659" s="1264"/>
      <c r="AH5659" s="1264"/>
      <c r="AI5659" s="1264"/>
      <c r="AJ5659" s="1264"/>
    </row>
    <row r="5660" spans="33:36" ht="30" customHeight="1">
      <c r="AG5660" s="1264"/>
      <c r="AH5660" s="1264"/>
      <c r="AI5660" s="1264"/>
      <c r="AJ5660" s="1264"/>
    </row>
    <row r="5661" spans="33:36" ht="30" customHeight="1">
      <c r="AG5661" s="1264"/>
      <c r="AH5661" s="1264"/>
      <c r="AI5661" s="1264"/>
      <c r="AJ5661" s="1264"/>
    </row>
    <row r="5662" spans="33:36" ht="30" customHeight="1">
      <c r="AG5662" s="1264"/>
      <c r="AH5662" s="1264"/>
      <c r="AI5662" s="1264"/>
      <c r="AJ5662" s="1264"/>
    </row>
    <row r="5663" spans="33:36" ht="30" customHeight="1">
      <c r="AG5663" s="1264"/>
      <c r="AH5663" s="1264"/>
      <c r="AI5663" s="1264"/>
      <c r="AJ5663" s="1264"/>
    </row>
    <row r="5664" spans="33:36" ht="30" customHeight="1">
      <c r="AG5664" s="1264"/>
      <c r="AH5664" s="1264"/>
      <c r="AI5664" s="1264"/>
      <c r="AJ5664" s="1264"/>
    </row>
    <row r="5665" spans="33:36" ht="30" customHeight="1">
      <c r="AG5665" s="1264"/>
      <c r="AH5665" s="1264"/>
      <c r="AI5665" s="1264"/>
      <c r="AJ5665" s="1264"/>
    </row>
    <row r="5666" spans="33:36" ht="30" customHeight="1">
      <c r="AG5666" s="1264"/>
      <c r="AH5666" s="1264"/>
      <c r="AI5666" s="1264"/>
      <c r="AJ5666" s="1264"/>
    </row>
    <row r="5667" spans="33:36" ht="30" customHeight="1">
      <c r="AG5667" s="1264"/>
      <c r="AH5667" s="1264"/>
      <c r="AI5667" s="1264"/>
      <c r="AJ5667" s="1264"/>
    </row>
    <row r="5668" spans="33:36" ht="30" customHeight="1">
      <c r="AG5668" s="1264"/>
      <c r="AH5668" s="1264"/>
      <c r="AI5668" s="1264"/>
      <c r="AJ5668" s="1264"/>
    </row>
    <row r="5669" spans="33:36" ht="30" customHeight="1">
      <c r="AG5669" s="1264"/>
      <c r="AH5669" s="1264"/>
      <c r="AI5669" s="1264"/>
      <c r="AJ5669" s="1264"/>
    </row>
    <row r="5670" spans="33:36" ht="30" customHeight="1">
      <c r="AG5670" s="1264"/>
      <c r="AH5670" s="1264"/>
      <c r="AI5670" s="1264"/>
      <c r="AJ5670" s="1264"/>
    </row>
    <row r="5671" spans="33:36" ht="30" customHeight="1">
      <c r="AG5671" s="1264"/>
      <c r="AH5671" s="1264"/>
      <c r="AI5671" s="1264"/>
      <c r="AJ5671" s="1264"/>
    </row>
    <row r="5672" spans="33:36" ht="30" customHeight="1">
      <c r="AG5672" s="1264"/>
      <c r="AH5672" s="1264"/>
      <c r="AI5672" s="1264"/>
      <c r="AJ5672" s="1264"/>
    </row>
    <row r="5673" spans="33:36" ht="30" customHeight="1">
      <c r="AG5673" s="1264"/>
      <c r="AH5673" s="1264"/>
      <c r="AI5673" s="1264"/>
      <c r="AJ5673" s="1264"/>
    </row>
    <row r="5674" spans="33:36" ht="30" customHeight="1">
      <c r="AG5674" s="1264"/>
      <c r="AH5674" s="1264"/>
      <c r="AI5674" s="1264"/>
      <c r="AJ5674" s="1264"/>
    </row>
    <row r="5675" spans="33:36" ht="30" customHeight="1">
      <c r="AG5675" s="1264"/>
      <c r="AH5675" s="1264"/>
      <c r="AI5675" s="1264"/>
      <c r="AJ5675" s="1264"/>
    </row>
    <row r="5676" spans="33:36" ht="30" customHeight="1">
      <c r="AG5676" s="1264"/>
      <c r="AH5676" s="1264"/>
      <c r="AI5676" s="1264"/>
      <c r="AJ5676" s="1264"/>
    </row>
    <row r="5677" spans="33:36" ht="30" customHeight="1">
      <c r="AG5677" s="1264"/>
      <c r="AH5677" s="1264"/>
      <c r="AI5677" s="1264"/>
      <c r="AJ5677" s="1264"/>
    </row>
    <row r="5678" spans="33:36" ht="30" customHeight="1">
      <c r="AG5678" s="1264"/>
      <c r="AH5678" s="1264"/>
      <c r="AI5678" s="1264"/>
      <c r="AJ5678" s="1264"/>
    </row>
    <row r="5679" spans="33:36" ht="30" customHeight="1">
      <c r="AG5679" s="1264"/>
      <c r="AH5679" s="1264"/>
      <c r="AI5679" s="1264"/>
      <c r="AJ5679" s="1264"/>
    </row>
    <row r="5680" spans="33:36" ht="30" customHeight="1">
      <c r="AG5680" s="1264"/>
      <c r="AH5680" s="1264"/>
      <c r="AI5680" s="1264"/>
      <c r="AJ5680" s="1264"/>
    </row>
    <row r="5681" spans="33:36" ht="30" customHeight="1">
      <c r="AG5681" s="1264"/>
      <c r="AH5681" s="1264"/>
      <c r="AI5681" s="1264"/>
      <c r="AJ5681" s="1264"/>
    </row>
    <row r="5682" spans="33:36" ht="30" customHeight="1">
      <c r="AG5682" s="1264"/>
      <c r="AH5682" s="1264"/>
      <c r="AI5682" s="1264"/>
      <c r="AJ5682" s="1264"/>
    </row>
    <row r="5683" spans="33:36" ht="30" customHeight="1">
      <c r="AG5683" s="1264"/>
      <c r="AH5683" s="1264"/>
      <c r="AI5683" s="1264"/>
      <c r="AJ5683" s="1264"/>
    </row>
    <row r="5684" spans="33:36" ht="30" customHeight="1">
      <c r="AG5684" s="1264"/>
      <c r="AH5684" s="1264"/>
      <c r="AI5684" s="1264"/>
      <c r="AJ5684" s="1264"/>
    </row>
    <row r="5685" spans="33:36" ht="30" customHeight="1">
      <c r="AG5685" s="1264"/>
      <c r="AH5685" s="1264"/>
      <c r="AI5685" s="1264"/>
      <c r="AJ5685" s="1264"/>
    </row>
    <row r="5686" spans="33:36" ht="30" customHeight="1">
      <c r="AG5686" s="1264"/>
      <c r="AH5686" s="1264"/>
      <c r="AI5686" s="1264"/>
      <c r="AJ5686" s="1264"/>
    </row>
    <row r="5687" spans="33:36" ht="30" customHeight="1">
      <c r="AG5687" s="1264"/>
      <c r="AH5687" s="1264"/>
      <c r="AI5687" s="1264"/>
      <c r="AJ5687" s="1264"/>
    </row>
    <row r="5688" spans="33:36" ht="30" customHeight="1">
      <c r="AG5688" s="1264"/>
      <c r="AH5688" s="1264"/>
      <c r="AI5688" s="1264"/>
      <c r="AJ5688" s="1264"/>
    </row>
    <row r="5689" spans="33:36" ht="30" customHeight="1">
      <c r="AG5689" s="1264"/>
      <c r="AH5689" s="1264"/>
      <c r="AI5689" s="1264"/>
      <c r="AJ5689" s="1264"/>
    </row>
    <row r="5690" spans="33:36" ht="30" customHeight="1">
      <c r="AG5690" s="1264"/>
      <c r="AH5690" s="1264"/>
      <c r="AI5690" s="1264"/>
      <c r="AJ5690" s="1264"/>
    </row>
    <row r="5691" spans="33:36" ht="30" customHeight="1">
      <c r="AG5691" s="1264"/>
      <c r="AH5691" s="1264"/>
      <c r="AI5691" s="1264"/>
      <c r="AJ5691" s="1264"/>
    </row>
    <row r="5692" spans="33:36" ht="30" customHeight="1">
      <c r="AG5692" s="1264"/>
      <c r="AH5692" s="1264"/>
      <c r="AI5692" s="1264"/>
      <c r="AJ5692" s="1264"/>
    </row>
    <row r="5693" spans="33:36" ht="30" customHeight="1">
      <c r="AG5693" s="1264"/>
      <c r="AH5693" s="1264"/>
      <c r="AI5693" s="1264"/>
      <c r="AJ5693" s="1264"/>
    </row>
    <row r="5694" spans="33:36" ht="30" customHeight="1">
      <c r="AG5694" s="1264"/>
      <c r="AH5694" s="1264"/>
      <c r="AI5694" s="1264"/>
      <c r="AJ5694" s="1264"/>
    </row>
    <row r="5695" spans="33:36" ht="30" customHeight="1">
      <c r="AG5695" s="1264"/>
      <c r="AH5695" s="1264"/>
      <c r="AI5695" s="1264"/>
      <c r="AJ5695" s="1264"/>
    </row>
    <row r="5696" spans="33:36" ht="30" customHeight="1">
      <c r="AG5696" s="1264"/>
      <c r="AH5696" s="1264"/>
      <c r="AI5696" s="1264"/>
      <c r="AJ5696" s="1264"/>
    </row>
    <row r="5697" spans="33:36" ht="30" customHeight="1">
      <c r="AG5697" s="1264"/>
      <c r="AH5697" s="1264"/>
      <c r="AI5697" s="1264"/>
      <c r="AJ5697" s="1264"/>
    </row>
    <row r="5698" spans="33:36" ht="30" customHeight="1">
      <c r="AG5698" s="1264"/>
      <c r="AH5698" s="1264"/>
      <c r="AI5698" s="1264"/>
      <c r="AJ5698" s="1264"/>
    </row>
    <row r="5699" spans="33:36" ht="30" customHeight="1">
      <c r="AG5699" s="1264"/>
      <c r="AH5699" s="1264"/>
      <c r="AI5699" s="1264"/>
      <c r="AJ5699" s="1264"/>
    </row>
    <row r="5700" spans="33:36" ht="30" customHeight="1">
      <c r="AG5700" s="1264"/>
      <c r="AH5700" s="1264"/>
      <c r="AI5700" s="1264"/>
      <c r="AJ5700" s="1264"/>
    </row>
    <row r="5701" spans="33:36" ht="30" customHeight="1">
      <c r="AG5701" s="1264"/>
      <c r="AH5701" s="1264"/>
      <c r="AI5701" s="1264"/>
      <c r="AJ5701" s="1264"/>
    </row>
    <row r="5702" spans="33:36" ht="30" customHeight="1">
      <c r="AG5702" s="1264"/>
      <c r="AH5702" s="1264"/>
      <c r="AI5702" s="1264"/>
      <c r="AJ5702" s="1264"/>
    </row>
    <row r="5703" spans="33:36" ht="30" customHeight="1">
      <c r="AG5703" s="1264"/>
      <c r="AH5703" s="1264"/>
      <c r="AI5703" s="1264"/>
      <c r="AJ5703" s="1264"/>
    </row>
    <row r="5704" spans="33:36" ht="30" customHeight="1">
      <c r="AG5704" s="1264"/>
      <c r="AH5704" s="1264"/>
      <c r="AI5704" s="1264"/>
      <c r="AJ5704" s="1264"/>
    </row>
    <row r="5705" spans="33:36" ht="30" customHeight="1">
      <c r="AG5705" s="1264"/>
      <c r="AH5705" s="1264"/>
      <c r="AI5705" s="1264"/>
      <c r="AJ5705" s="1264"/>
    </row>
    <row r="5706" spans="33:36" ht="30" customHeight="1">
      <c r="AG5706" s="1264"/>
      <c r="AH5706" s="1264"/>
      <c r="AI5706" s="1264"/>
      <c r="AJ5706" s="1264"/>
    </row>
    <row r="5707" spans="33:36" ht="30" customHeight="1">
      <c r="AG5707" s="1264"/>
      <c r="AH5707" s="1264"/>
      <c r="AI5707" s="1264"/>
      <c r="AJ5707" s="1264"/>
    </row>
    <row r="5708" spans="33:36" ht="30" customHeight="1">
      <c r="AG5708" s="1264"/>
      <c r="AH5708" s="1264"/>
      <c r="AI5708" s="1264"/>
      <c r="AJ5708" s="1264"/>
    </row>
    <row r="5709" spans="33:36" ht="30" customHeight="1">
      <c r="AG5709" s="1264"/>
      <c r="AH5709" s="1264"/>
      <c r="AI5709" s="1264"/>
      <c r="AJ5709" s="1264"/>
    </row>
    <row r="5710" spans="33:36" ht="30" customHeight="1">
      <c r="AG5710" s="1264"/>
      <c r="AH5710" s="1264"/>
      <c r="AI5710" s="1264"/>
      <c r="AJ5710" s="1264"/>
    </row>
    <row r="5711" spans="33:36" ht="30" customHeight="1">
      <c r="AG5711" s="1264"/>
      <c r="AH5711" s="1264"/>
      <c r="AI5711" s="1264"/>
      <c r="AJ5711" s="1264"/>
    </row>
    <row r="5712" spans="33:36" ht="30" customHeight="1">
      <c r="AG5712" s="1264"/>
      <c r="AH5712" s="1264"/>
      <c r="AI5712" s="1264"/>
      <c r="AJ5712" s="1264"/>
    </row>
    <row r="5713" spans="33:36" ht="30" customHeight="1">
      <c r="AG5713" s="1264"/>
      <c r="AH5713" s="1264"/>
      <c r="AI5713" s="1264"/>
      <c r="AJ5713" s="1264"/>
    </row>
    <row r="5714" spans="33:36" ht="30" customHeight="1">
      <c r="AG5714" s="1264"/>
      <c r="AH5714" s="1264"/>
      <c r="AI5714" s="1264"/>
      <c r="AJ5714" s="1264"/>
    </row>
    <row r="5715" spans="33:36" ht="30" customHeight="1">
      <c r="AG5715" s="1264"/>
      <c r="AH5715" s="1264"/>
      <c r="AI5715" s="1264"/>
      <c r="AJ5715" s="1264"/>
    </row>
    <row r="5716" spans="33:36" ht="30" customHeight="1">
      <c r="AG5716" s="1264"/>
      <c r="AH5716" s="1264"/>
      <c r="AI5716" s="1264"/>
      <c r="AJ5716" s="1264"/>
    </row>
    <row r="5717" spans="33:36" ht="30" customHeight="1">
      <c r="AG5717" s="1264"/>
      <c r="AH5717" s="1264"/>
      <c r="AI5717" s="1264"/>
      <c r="AJ5717" s="1264"/>
    </row>
    <row r="5718" spans="33:36" ht="30" customHeight="1">
      <c r="AG5718" s="1264"/>
      <c r="AH5718" s="1264"/>
      <c r="AI5718" s="1264"/>
      <c r="AJ5718" s="1264"/>
    </row>
    <row r="5719" spans="33:36" ht="30" customHeight="1">
      <c r="AG5719" s="1264"/>
      <c r="AH5719" s="1264"/>
      <c r="AI5719" s="1264"/>
      <c r="AJ5719" s="1264"/>
    </row>
    <row r="5720" spans="33:36" ht="30" customHeight="1">
      <c r="AG5720" s="1264"/>
      <c r="AH5720" s="1264"/>
      <c r="AI5720" s="1264"/>
      <c r="AJ5720" s="1264"/>
    </row>
    <row r="5721" spans="33:36" ht="30" customHeight="1">
      <c r="AG5721" s="1264"/>
      <c r="AH5721" s="1264"/>
      <c r="AI5721" s="1264"/>
      <c r="AJ5721" s="1264"/>
    </row>
    <row r="5722" spans="33:36" ht="30" customHeight="1">
      <c r="AG5722" s="1264"/>
      <c r="AH5722" s="1264"/>
      <c r="AI5722" s="1264"/>
      <c r="AJ5722" s="1264"/>
    </row>
    <row r="5723" spans="33:36" ht="30" customHeight="1">
      <c r="AG5723" s="1264"/>
      <c r="AH5723" s="1264"/>
      <c r="AI5723" s="1264"/>
      <c r="AJ5723" s="1264"/>
    </row>
    <row r="5724" spans="33:36" ht="30" customHeight="1">
      <c r="AG5724" s="1264"/>
      <c r="AH5724" s="1264"/>
      <c r="AI5724" s="1264"/>
      <c r="AJ5724" s="1264"/>
    </row>
    <row r="5725" spans="33:36" ht="30" customHeight="1">
      <c r="AG5725" s="1264"/>
      <c r="AH5725" s="1264"/>
      <c r="AI5725" s="1264"/>
      <c r="AJ5725" s="1264"/>
    </row>
    <row r="5726" spans="33:36" ht="30" customHeight="1">
      <c r="AG5726" s="1264"/>
      <c r="AH5726" s="1264"/>
      <c r="AI5726" s="1264"/>
      <c r="AJ5726" s="1264"/>
    </row>
    <row r="5727" spans="33:36" ht="30" customHeight="1">
      <c r="AG5727" s="1264"/>
      <c r="AH5727" s="1264"/>
      <c r="AI5727" s="1264"/>
      <c r="AJ5727" s="1264"/>
    </row>
    <row r="5728" spans="33:36" ht="30" customHeight="1">
      <c r="AG5728" s="1264"/>
      <c r="AH5728" s="1264"/>
      <c r="AI5728" s="1264"/>
      <c r="AJ5728" s="1264"/>
    </row>
    <row r="5729" spans="33:36" ht="30" customHeight="1">
      <c r="AG5729" s="1264"/>
      <c r="AH5729" s="1264"/>
      <c r="AI5729" s="1264"/>
      <c r="AJ5729" s="1264"/>
    </row>
    <row r="5730" spans="33:36" ht="30" customHeight="1">
      <c r="AG5730" s="1264"/>
      <c r="AH5730" s="1264"/>
      <c r="AI5730" s="1264"/>
      <c r="AJ5730" s="1264"/>
    </row>
    <row r="5731" spans="33:36" ht="30" customHeight="1">
      <c r="AG5731" s="1264"/>
      <c r="AH5731" s="1264"/>
      <c r="AI5731" s="1264"/>
      <c r="AJ5731" s="1264"/>
    </row>
    <row r="5732" spans="33:36" ht="30" customHeight="1">
      <c r="AG5732" s="1264"/>
      <c r="AH5732" s="1264"/>
      <c r="AI5732" s="1264"/>
      <c r="AJ5732" s="1264"/>
    </row>
    <row r="5733" spans="33:36" ht="30" customHeight="1">
      <c r="AG5733" s="1264"/>
      <c r="AH5733" s="1264"/>
      <c r="AI5733" s="1264"/>
      <c r="AJ5733" s="1264"/>
    </row>
    <row r="5734" spans="33:36" ht="30" customHeight="1">
      <c r="AG5734" s="1264"/>
      <c r="AH5734" s="1264"/>
      <c r="AI5734" s="1264"/>
      <c r="AJ5734" s="1264"/>
    </row>
    <row r="5735" spans="33:36" ht="30" customHeight="1">
      <c r="AG5735" s="1264"/>
      <c r="AH5735" s="1264"/>
      <c r="AI5735" s="1264"/>
      <c r="AJ5735" s="1264"/>
    </row>
    <row r="5736" spans="33:36" ht="30" customHeight="1">
      <c r="AG5736" s="1264"/>
      <c r="AH5736" s="1264"/>
      <c r="AI5736" s="1264"/>
      <c r="AJ5736" s="1264"/>
    </row>
    <row r="5737" spans="33:36" ht="30" customHeight="1">
      <c r="AG5737" s="1264"/>
      <c r="AH5737" s="1264"/>
      <c r="AI5737" s="1264"/>
      <c r="AJ5737" s="1264"/>
    </row>
    <row r="5738" spans="33:36" ht="30" customHeight="1">
      <c r="AG5738" s="1264"/>
      <c r="AH5738" s="1264"/>
      <c r="AI5738" s="1264"/>
      <c r="AJ5738" s="1264"/>
    </row>
    <row r="5739" spans="33:36" ht="30" customHeight="1">
      <c r="AG5739" s="1264"/>
      <c r="AH5739" s="1264"/>
      <c r="AI5739" s="1264"/>
      <c r="AJ5739" s="1264"/>
    </row>
    <row r="5740" spans="33:36" ht="30" customHeight="1">
      <c r="AG5740" s="1264"/>
      <c r="AH5740" s="1264"/>
      <c r="AI5740" s="1264"/>
      <c r="AJ5740" s="1264"/>
    </row>
    <row r="5741" spans="33:36" ht="30" customHeight="1">
      <c r="AG5741" s="1264"/>
      <c r="AH5741" s="1264"/>
      <c r="AI5741" s="1264"/>
      <c r="AJ5741" s="1264"/>
    </row>
    <row r="5742" spans="33:36" ht="30" customHeight="1">
      <c r="AG5742" s="1264"/>
      <c r="AH5742" s="1264"/>
      <c r="AI5742" s="1264"/>
      <c r="AJ5742" s="1264"/>
    </row>
    <row r="5743" spans="33:36" ht="30" customHeight="1">
      <c r="AG5743" s="1264"/>
      <c r="AH5743" s="1264"/>
      <c r="AI5743" s="1264"/>
      <c r="AJ5743" s="1264"/>
    </row>
    <row r="5744" spans="33:36" ht="30" customHeight="1">
      <c r="AG5744" s="1264"/>
      <c r="AH5744" s="1264"/>
      <c r="AI5744" s="1264"/>
      <c r="AJ5744" s="1264"/>
    </row>
    <row r="5745" spans="33:36" ht="30" customHeight="1">
      <c r="AG5745" s="1264"/>
      <c r="AH5745" s="1264"/>
      <c r="AI5745" s="1264"/>
      <c r="AJ5745" s="1264"/>
    </row>
    <row r="5746" spans="33:36" ht="30" customHeight="1">
      <c r="AG5746" s="1264"/>
      <c r="AH5746" s="1264"/>
      <c r="AI5746" s="1264"/>
      <c r="AJ5746" s="1264"/>
    </row>
    <row r="5747" spans="33:36" ht="30" customHeight="1">
      <c r="AG5747" s="1264"/>
      <c r="AH5747" s="1264"/>
      <c r="AI5747" s="1264"/>
      <c r="AJ5747" s="1264"/>
    </row>
    <row r="5748" spans="33:36" ht="30" customHeight="1">
      <c r="AG5748" s="1264"/>
      <c r="AH5748" s="1264"/>
      <c r="AI5748" s="1264"/>
      <c r="AJ5748" s="1264"/>
    </row>
    <row r="5749" spans="33:36" ht="30" customHeight="1">
      <c r="AG5749" s="1264"/>
      <c r="AH5749" s="1264"/>
      <c r="AI5749" s="1264"/>
      <c r="AJ5749" s="1264"/>
    </row>
    <row r="5750" spans="33:36" ht="30" customHeight="1">
      <c r="AG5750" s="1264"/>
      <c r="AH5750" s="1264"/>
      <c r="AI5750" s="1264"/>
      <c r="AJ5750" s="1264"/>
    </row>
    <row r="5751" spans="33:36" ht="30" customHeight="1">
      <c r="AG5751" s="1264"/>
      <c r="AH5751" s="1264"/>
      <c r="AI5751" s="1264"/>
      <c r="AJ5751" s="1264"/>
    </row>
    <row r="5752" spans="33:36" ht="30" customHeight="1">
      <c r="AG5752" s="1264"/>
      <c r="AH5752" s="1264"/>
      <c r="AI5752" s="1264"/>
      <c r="AJ5752" s="1264"/>
    </row>
    <row r="5753" spans="33:36" ht="30" customHeight="1">
      <c r="AG5753" s="1264"/>
      <c r="AH5753" s="1264"/>
      <c r="AI5753" s="1264"/>
      <c r="AJ5753" s="1264"/>
    </row>
    <row r="5754" spans="33:36" ht="30" customHeight="1">
      <c r="AG5754" s="1264"/>
      <c r="AH5754" s="1264"/>
      <c r="AI5754" s="1264"/>
      <c r="AJ5754" s="1264"/>
    </row>
    <row r="5755" spans="33:36" ht="30" customHeight="1">
      <c r="AG5755" s="1264"/>
      <c r="AH5755" s="1264"/>
      <c r="AI5755" s="1264"/>
      <c r="AJ5755" s="1264"/>
    </row>
    <row r="5756" spans="33:36" ht="30" customHeight="1">
      <c r="AG5756" s="1264"/>
      <c r="AH5756" s="1264"/>
      <c r="AI5756" s="1264"/>
      <c r="AJ5756" s="1264"/>
    </row>
    <row r="5757" spans="33:36" ht="30" customHeight="1">
      <c r="AG5757" s="1264"/>
      <c r="AH5757" s="1264"/>
      <c r="AI5757" s="1264"/>
      <c r="AJ5757" s="1264"/>
    </row>
    <row r="5758" spans="33:36" ht="30" customHeight="1">
      <c r="AG5758" s="1264"/>
      <c r="AH5758" s="1264"/>
      <c r="AI5758" s="1264"/>
      <c r="AJ5758" s="1264"/>
    </row>
    <row r="5759" spans="33:36" ht="30" customHeight="1">
      <c r="AG5759" s="1264"/>
      <c r="AH5759" s="1264"/>
      <c r="AI5759" s="1264"/>
      <c r="AJ5759" s="1264"/>
    </row>
    <row r="5760" spans="33:36" ht="30" customHeight="1">
      <c r="AG5760" s="1264"/>
      <c r="AH5760" s="1264"/>
      <c r="AI5760" s="1264"/>
      <c r="AJ5760" s="1264"/>
    </row>
    <row r="5761" spans="33:36" ht="30" customHeight="1">
      <c r="AG5761" s="1264"/>
      <c r="AH5761" s="1264"/>
      <c r="AI5761" s="1264"/>
      <c r="AJ5761" s="1264"/>
    </row>
    <row r="5762" spans="33:36" ht="30" customHeight="1">
      <c r="AG5762" s="1264"/>
      <c r="AH5762" s="1264"/>
      <c r="AI5762" s="1264"/>
      <c r="AJ5762" s="1264"/>
    </row>
    <row r="5763" spans="33:36" ht="30" customHeight="1">
      <c r="AG5763" s="1264"/>
      <c r="AH5763" s="1264"/>
      <c r="AI5763" s="1264"/>
      <c r="AJ5763" s="1264"/>
    </row>
    <row r="5764" spans="33:36" ht="30" customHeight="1">
      <c r="AG5764" s="1264"/>
      <c r="AH5764" s="1264"/>
      <c r="AI5764" s="1264"/>
      <c r="AJ5764" s="1264"/>
    </row>
    <row r="5765" spans="33:36" ht="30" customHeight="1">
      <c r="AG5765" s="1264"/>
      <c r="AH5765" s="1264"/>
      <c r="AI5765" s="1264"/>
      <c r="AJ5765" s="1264"/>
    </row>
    <row r="5766" spans="33:36" ht="30" customHeight="1">
      <c r="AG5766" s="1264"/>
      <c r="AH5766" s="1264"/>
      <c r="AI5766" s="1264"/>
      <c r="AJ5766" s="1264"/>
    </row>
    <row r="5767" spans="33:36" ht="30" customHeight="1">
      <c r="AG5767" s="1264"/>
      <c r="AH5767" s="1264"/>
      <c r="AI5767" s="1264"/>
      <c r="AJ5767" s="1264"/>
    </row>
    <row r="5768" spans="33:36" ht="30" customHeight="1">
      <c r="AG5768" s="1264"/>
      <c r="AH5768" s="1264"/>
      <c r="AI5768" s="1264"/>
      <c r="AJ5768" s="1264"/>
    </row>
    <row r="5769" spans="33:36" ht="30" customHeight="1">
      <c r="AG5769" s="1264"/>
      <c r="AH5769" s="1264"/>
      <c r="AI5769" s="1264"/>
      <c r="AJ5769" s="1264"/>
    </row>
    <row r="5770" spans="33:36" ht="30" customHeight="1">
      <c r="AG5770" s="1264"/>
      <c r="AH5770" s="1264"/>
      <c r="AI5770" s="1264"/>
      <c r="AJ5770" s="1264"/>
    </row>
    <row r="5771" spans="33:36" ht="30" customHeight="1">
      <c r="AG5771" s="1264"/>
      <c r="AH5771" s="1264"/>
      <c r="AI5771" s="1264"/>
      <c r="AJ5771" s="1264"/>
    </row>
    <row r="5772" spans="33:36" ht="30" customHeight="1">
      <c r="AG5772" s="1264"/>
      <c r="AH5772" s="1264"/>
      <c r="AI5772" s="1264"/>
      <c r="AJ5772" s="1264"/>
    </row>
    <row r="5773" spans="33:36" ht="30" customHeight="1">
      <c r="AG5773" s="1264"/>
      <c r="AH5773" s="1264"/>
      <c r="AI5773" s="1264"/>
      <c r="AJ5773" s="1264"/>
    </row>
    <row r="5774" spans="33:36" ht="30" customHeight="1">
      <c r="AG5774" s="1264"/>
      <c r="AH5774" s="1264"/>
      <c r="AI5774" s="1264"/>
      <c r="AJ5774" s="1264"/>
    </row>
    <row r="5775" spans="33:36" ht="30" customHeight="1">
      <c r="AG5775" s="1264"/>
      <c r="AH5775" s="1264"/>
      <c r="AI5775" s="1264"/>
      <c r="AJ5775" s="1264"/>
    </row>
    <row r="5776" spans="33:36" ht="30" customHeight="1">
      <c r="AG5776" s="1264"/>
      <c r="AH5776" s="1264"/>
      <c r="AI5776" s="1264"/>
      <c r="AJ5776" s="1264"/>
    </row>
    <row r="5777" spans="33:36" ht="30" customHeight="1">
      <c r="AG5777" s="1264"/>
      <c r="AH5777" s="1264"/>
      <c r="AI5777" s="1264"/>
      <c r="AJ5777" s="1264"/>
    </row>
    <row r="5778" spans="33:36" ht="30" customHeight="1">
      <c r="AG5778" s="1264"/>
      <c r="AH5778" s="1264"/>
      <c r="AI5778" s="1264"/>
      <c r="AJ5778" s="1264"/>
    </row>
    <row r="5779" spans="33:36" ht="30" customHeight="1">
      <c r="AG5779" s="1264"/>
      <c r="AH5779" s="1264"/>
      <c r="AI5779" s="1264"/>
      <c r="AJ5779" s="1264"/>
    </row>
    <row r="5780" spans="33:36" ht="30" customHeight="1">
      <c r="AG5780" s="1264"/>
      <c r="AH5780" s="1264"/>
      <c r="AI5780" s="1264"/>
      <c r="AJ5780" s="1264"/>
    </row>
    <row r="5781" spans="33:36" ht="30" customHeight="1">
      <c r="AG5781" s="1264"/>
      <c r="AH5781" s="1264"/>
      <c r="AI5781" s="1264"/>
      <c r="AJ5781" s="1264"/>
    </row>
    <row r="5782" spans="33:36" ht="30" customHeight="1">
      <c r="AG5782" s="1264"/>
      <c r="AH5782" s="1264"/>
      <c r="AI5782" s="1264"/>
      <c r="AJ5782" s="1264"/>
    </row>
    <row r="5783" spans="33:36" ht="30" customHeight="1">
      <c r="AG5783" s="1264"/>
      <c r="AH5783" s="1264"/>
      <c r="AI5783" s="1264"/>
      <c r="AJ5783" s="1264"/>
    </row>
    <row r="5784" spans="33:36" ht="30" customHeight="1">
      <c r="AG5784" s="1264"/>
      <c r="AH5784" s="1264"/>
      <c r="AI5784" s="1264"/>
      <c r="AJ5784" s="1264"/>
    </row>
    <row r="5785" spans="33:36" ht="30" customHeight="1">
      <c r="AG5785" s="1264"/>
      <c r="AH5785" s="1264"/>
      <c r="AI5785" s="1264"/>
      <c r="AJ5785" s="1264"/>
    </row>
    <row r="5786" spans="33:36" ht="30" customHeight="1">
      <c r="AG5786" s="1264"/>
      <c r="AH5786" s="1264"/>
      <c r="AI5786" s="1264"/>
      <c r="AJ5786" s="1264"/>
    </row>
    <row r="5787" spans="33:36" ht="30" customHeight="1">
      <c r="AG5787" s="1264"/>
      <c r="AH5787" s="1264"/>
      <c r="AI5787" s="1264"/>
      <c r="AJ5787" s="1264"/>
    </row>
    <row r="5788" spans="33:36" ht="30" customHeight="1">
      <c r="AG5788" s="1264"/>
      <c r="AH5788" s="1264"/>
      <c r="AI5788" s="1264"/>
      <c r="AJ5788" s="1264"/>
    </row>
    <row r="5789" spans="33:36" ht="30" customHeight="1">
      <c r="AG5789" s="1264"/>
      <c r="AH5789" s="1264"/>
      <c r="AI5789" s="1264"/>
      <c r="AJ5789" s="1264"/>
    </row>
    <row r="5790" spans="33:36" ht="30" customHeight="1">
      <c r="AG5790" s="1264"/>
      <c r="AH5790" s="1264"/>
      <c r="AI5790" s="1264"/>
      <c r="AJ5790" s="1264"/>
    </row>
    <row r="5791" spans="33:36" ht="30" customHeight="1">
      <c r="AG5791" s="1264"/>
      <c r="AH5791" s="1264"/>
      <c r="AI5791" s="1264"/>
      <c r="AJ5791" s="1264"/>
    </row>
    <row r="5792" spans="33:36" ht="30" customHeight="1">
      <c r="AG5792" s="1264"/>
      <c r="AH5792" s="1264"/>
      <c r="AI5792" s="1264"/>
      <c r="AJ5792" s="1264"/>
    </row>
    <row r="5793" spans="33:36" ht="30" customHeight="1">
      <c r="AG5793" s="1264"/>
      <c r="AH5793" s="1264"/>
      <c r="AI5793" s="1264"/>
      <c r="AJ5793" s="1264"/>
    </row>
    <row r="5794" spans="33:36" ht="30" customHeight="1">
      <c r="AG5794" s="1264"/>
      <c r="AH5794" s="1264"/>
      <c r="AI5794" s="1264"/>
      <c r="AJ5794" s="1264"/>
    </row>
    <row r="5795" spans="33:36" ht="30" customHeight="1">
      <c r="AG5795" s="1264"/>
      <c r="AH5795" s="1264"/>
      <c r="AI5795" s="1264"/>
      <c r="AJ5795" s="1264"/>
    </row>
    <row r="5796" spans="33:36" ht="30" customHeight="1">
      <c r="AG5796" s="1264"/>
      <c r="AH5796" s="1264"/>
      <c r="AI5796" s="1264"/>
      <c r="AJ5796" s="1264"/>
    </row>
    <row r="5797" spans="33:36" ht="30" customHeight="1">
      <c r="AG5797" s="1264"/>
      <c r="AH5797" s="1264"/>
      <c r="AI5797" s="1264"/>
      <c r="AJ5797" s="1264"/>
    </row>
    <row r="5798" spans="33:36" ht="30" customHeight="1">
      <c r="AG5798" s="1264"/>
      <c r="AH5798" s="1264"/>
      <c r="AI5798" s="1264"/>
      <c r="AJ5798" s="1264"/>
    </row>
    <row r="5799" spans="33:36" ht="30" customHeight="1">
      <c r="AG5799" s="1264"/>
      <c r="AH5799" s="1264"/>
      <c r="AI5799" s="1264"/>
      <c r="AJ5799" s="1264"/>
    </row>
    <row r="5800" spans="33:36" ht="30" customHeight="1">
      <c r="AG5800" s="1264"/>
      <c r="AH5800" s="1264"/>
      <c r="AI5800" s="1264"/>
      <c r="AJ5800" s="1264"/>
    </row>
    <row r="5801" spans="33:36" ht="30" customHeight="1">
      <c r="AG5801" s="1264"/>
      <c r="AH5801" s="1264"/>
      <c r="AI5801" s="1264"/>
      <c r="AJ5801" s="1264"/>
    </row>
    <row r="5802" spans="33:36" ht="30" customHeight="1">
      <c r="AG5802" s="1264"/>
      <c r="AH5802" s="1264"/>
      <c r="AI5802" s="1264"/>
      <c r="AJ5802" s="1264"/>
    </row>
    <row r="5803" spans="33:36" ht="30" customHeight="1">
      <c r="AG5803" s="1264"/>
      <c r="AH5803" s="1264"/>
      <c r="AI5803" s="1264"/>
      <c r="AJ5803" s="1264"/>
    </row>
    <row r="5804" spans="33:36" ht="30" customHeight="1">
      <c r="AG5804" s="1264"/>
      <c r="AH5804" s="1264"/>
      <c r="AI5804" s="1264"/>
      <c r="AJ5804" s="1264"/>
    </row>
    <row r="5805" spans="33:36" ht="30" customHeight="1">
      <c r="AG5805" s="1264"/>
      <c r="AH5805" s="1264"/>
      <c r="AI5805" s="1264"/>
      <c r="AJ5805" s="1264"/>
    </row>
    <row r="5806" spans="33:36" ht="30" customHeight="1">
      <c r="AG5806" s="1264"/>
      <c r="AH5806" s="1264"/>
      <c r="AI5806" s="1264"/>
      <c r="AJ5806" s="1264"/>
    </row>
    <row r="5807" spans="33:36" ht="30" customHeight="1">
      <c r="AG5807" s="1264"/>
      <c r="AH5807" s="1264"/>
      <c r="AI5807" s="1264"/>
      <c r="AJ5807" s="1264"/>
    </row>
    <row r="5808" spans="33:36" ht="30" customHeight="1">
      <c r="AG5808" s="1264"/>
      <c r="AH5808" s="1264"/>
      <c r="AI5808" s="1264"/>
      <c r="AJ5808" s="1264"/>
    </row>
    <row r="5809" spans="33:36" ht="30" customHeight="1">
      <c r="AG5809" s="1264"/>
      <c r="AH5809" s="1264"/>
      <c r="AI5809" s="1264"/>
      <c r="AJ5809" s="1264"/>
    </row>
    <row r="5810" spans="33:36" ht="30" customHeight="1">
      <c r="AG5810" s="1264"/>
      <c r="AH5810" s="1264"/>
      <c r="AI5810" s="1264"/>
      <c r="AJ5810" s="1264"/>
    </row>
    <row r="5811" spans="33:36" ht="30" customHeight="1">
      <c r="AG5811" s="1264"/>
      <c r="AH5811" s="1264"/>
      <c r="AI5811" s="1264"/>
      <c r="AJ5811" s="1264"/>
    </row>
    <row r="5812" spans="33:36" ht="30" customHeight="1">
      <c r="AG5812" s="1264"/>
      <c r="AH5812" s="1264"/>
      <c r="AI5812" s="1264"/>
      <c r="AJ5812" s="1264"/>
    </row>
    <row r="5813" spans="33:36" ht="30" customHeight="1">
      <c r="AG5813" s="1264"/>
      <c r="AH5813" s="1264"/>
      <c r="AI5813" s="1264"/>
      <c r="AJ5813" s="1264"/>
    </row>
    <row r="5814" spans="33:36" ht="30" customHeight="1">
      <c r="AG5814" s="1264"/>
      <c r="AH5814" s="1264"/>
      <c r="AI5814" s="1264"/>
      <c r="AJ5814" s="1264"/>
    </row>
    <row r="5815" spans="33:36" ht="30" customHeight="1">
      <c r="AG5815" s="1264"/>
      <c r="AH5815" s="1264"/>
      <c r="AI5815" s="1264"/>
      <c r="AJ5815" s="1264"/>
    </row>
    <row r="5816" spans="33:36" ht="30" customHeight="1">
      <c r="AG5816" s="1264"/>
      <c r="AH5816" s="1264"/>
      <c r="AI5816" s="1264"/>
      <c r="AJ5816" s="1264"/>
    </row>
    <row r="5817" spans="33:36" ht="30" customHeight="1">
      <c r="AG5817" s="1264"/>
      <c r="AH5817" s="1264"/>
      <c r="AI5817" s="1264"/>
      <c r="AJ5817" s="1264"/>
    </row>
    <row r="5818" spans="33:36" ht="30" customHeight="1">
      <c r="AG5818" s="1264"/>
      <c r="AH5818" s="1264"/>
      <c r="AI5818" s="1264"/>
      <c r="AJ5818" s="1264"/>
    </row>
    <row r="5819" spans="33:36" ht="30" customHeight="1">
      <c r="AG5819" s="1264"/>
      <c r="AH5819" s="1264"/>
      <c r="AI5819" s="1264"/>
      <c r="AJ5819" s="1264"/>
    </row>
    <row r="5820" spans="33:36" ht="30" customHeight="1">
      <c r="AG5820" s="1264"/>
      <c r="AH5820" s="1264"/>
      <c r="AI5820" s="1264"/>
      <c r="AJ5820" s="1264"/>
    </row>
    <row r="5821" spans="33:36" ht="30" customHeight="1">
      <c r="AG5821" s="1264"/>
      <c r="AH5821" s="1264"/>
      <c r="AI5821" s="1264"/>
      <c r="AJ5821" s="1264"/>
    </row>
    <row r="5822" spans="33:36" ht="30" customHeight="1">
      <c r="AG5822" s="1264"/>
      <c r="AH5822" s="1264"/>
      <c r="AI5822" s="1264"/>
      <c r="AJ5822" s="1264"/>
    </row>
    <row r="5823" spans="33:36" ht="30" customHeight="1">
      <c r="AG5823" s="1264"/>
      <c r="AH5823" s="1264"/>
      <c r="AI5823" s="1264"/>
      <c r="AJ5823" s="1264"/>
    </row>
    <row r="5824" spans="33:36" ht="30" customHeight="1">
      <c r="AG5824" s="1264"/>
      <c r="AH5824" s="1264"/>
      <c r="AI5824" s="1264"/>
      <c r="AJ5824" s="1264"/>
    </row>
    <row r="5825" spans="33:36" ht="30" customHeight="1">
      <c r="AG5825" s="1264"/>
      <c r="AH5825" s="1264"/>
      <c r="AI5825" s="1264"/>
      <c r="AJ5825" s="1264"/>
    </row>
    <row r="5826" spans="33:36" ht="30" customHeight="1">
      <c r="AG5826" s="1264"/>
      <c r="AH5826" s="1264"/>
      <c r="AI5826" s="1264"/>
      <c r="AJ5826" s="1264"/>
    </row>
    <row r="5827" spans="33:36" ht="30" customHeight="1">
      <c r="AG5827" s="1264"/>
      <c r="AH5827" s="1264"/>
      <c r="AI5827" s="1264"/>
      <c r="AJ5827" s="1264"/>
    </row>
    <row r="5828" spans="33:36" ht="30" customHeight="1">
      <c r="AG5828" s="1264"/>
      <c r="AH5828" s="1264"/>
      <c r="AI5828" s="1264"/>
      <c r="AJ5828" s="1264"/>
    </row>
    <row r="5829" spans="33:36" ht="30" customHeight="1">
      <c r="AG5829" s="1264"/>
      <c r="AH5829" s="1264"/>
      <c r="AI5829" s="1264"/>
      <c r="AJ5829" s="1264"/>
    </row>
    <row r="5830" spans="33:36" ht="30" customHeight="1">
      <c r="AG5830" s="1264"/>
      <c r="AH5830" s="1264"/>
      <c r="AI5830" s="1264"/>
      <c r="AJ5830" s="1264"/>
    </row>
    <row r="5831" spans="33:36" ht="30" customHeight="1">
      <c r="AG5831" s="1264"/>
      <c r="AH5831" s="1264"/>
      <c r="AI5831" s="1264"/>
      <c r="AJ5831" s="1264"/>
    </row>
    <row r="5832" spans="33:36" ht="30" customHeight="1">
      <c r="AG5832" s="1264"/>
      <c r="AH5832" s="1264"/>
      <c r="AI5832" s="1264"/>
      <c r="AJ5832" s="1264"/>
    </row>
    <row r="5833" spans="33:36" ht="30" customHeight="1">
      <c r="AG5833" s="1264"/>
      <c r="AH5833" s="1264"/>
      <c r="AI5833" s="1264"/>
      <c r="AJ5833" s="1264"/>
    </row>
    <row r="5834" spans="33:36" ht="30" customHeight="1">
      <c r="AG5834" s="1264"/>
      <c r="AH5834" s="1264"/>
      <c r="AI5834" s="1264"/>
      <c r="AJ5834" s="1264"/>
    </row>
    <row r="5835" spans="33:36" ht="30" customHeight="1">
      <c r="AG5835" s="1264"/>
      <c r="AH5835" s="1264"/>
      <c r="AI5835" s="1264"/>
      <c r="AJ5835" s="1264"/>
    </row>
    <row r="5836" spans="33:36" ht="30" customHeight="1">
      <c r="AG5836" s="1264"/>
      <c r="AH5836" s="1264"/>
      <c r="AI5836" s="1264"/>
      <c r="AJ5836" s="1264"/>
    </row>
    <row r="5837" spans="33:36" ht="30" customHeight="1">
      <c r="AG5837" s="1264"/>
      <c r="AH5837" s="1264"/>
      <c r="AI5837" s="1264"/>
      <c r="AJ5837" s="1264"/>
    </row>
    <row r="5838" spans="33:36" ht="30" customHeight="1">
      <c r="AG5838" s="1264"/>
      <c r="AH5838" s="1264"/>
      <c r="AI5838" s="1264"/>
      <c r="AJ5838" s="1264"/>
    </row>
    <row r="5839" spans="33:36" ht="30" customHeight="1">
      <c r="AG5839" s="1264"/>
      <c r="AH5839" s="1264"/>
      <c r="AI5839" s="1264"/>
      <c r="AJ5839" s="1264"/>
    </row>
    <row r="5840" spans="33:36" ht="30" customHeight="1">
      <c r="AG5840" s="1264"/>
      <c r="AH5840" s="1264"/>
      <c r="AI5840" s="1264"/>
      <c r="AJ5840" s="1264"/>
    </row>
    <row r="5841" spans="33:36" ht="30" customHeight="1">
      <c r="AG5841" s="1264"/>
      <c r="AH5841" s="1264"/>
      <c r="AI5841" s="1264"/>
      <c r="AJ5841" s="1264"/>
    </row>
    <row r="5842" spans="33:36" ht="30" customHeight="1">
      <c r="AG5842" s="1264"/>
      <c r="AH5842" s="1264"/>
      <c r="AI5842" s="1264"/>
      <c r="AJ5842" s="1264"/>
    </row>
    <row r="5843" spans="33:36" ht="30" customHeight="1">
      <c r="AG5843" s="1264"/>
      <c r="AH5843" s="1264"/>
      <c r="AI5843" s="1264"/>
      <c r="AJ5843" s="1264"/>
    </row>
    <row r="5844" spans="33:36" ht="30" customHeight="1">
      <c r="AG5844" s="1264"/>
      <c r="AH5844" s="1264"/>
      <c r="AI5844" s="1264"/>
      <c r="AJ5844" s="1264"/>
    </row>
    <row r="5845" spans="33:36" ht="30" customHeight="1">
      <c r="AG5845" s="1264"/>
      <c r="AH5845" s="1264"/>
      <c r="AI5845" s="1264"/>
      <c r="AJ5845" s="1264"/>
    </row>
    <row r="5846" spans="33:36" ht="30" customHeight="1">
      <c r="AG5846" s="1264"/>
      <c r="AH5846" s="1264"/>
      <c r="AI5846" s="1264"/>
      <c r="AJ5846" s="1264"/>
    </row>
    <row r="5847" spans="33:36" ht="30" customHeight="1">
      <c r="AG5847" s="1264"/>
      <c r="AH5847" s="1264"/>
      <c r="AI5847" s="1264"/>
      <c r="AJ5847" s="1264"/>
    </row>
    <row r="5848" spans="33:36" ht="30" customHeight="1">
      <c r="AG5848" s="1264"/>
      <c r="AH5848" s="1264"/>
      <c r="AI5848" s="1264"/>
      <c r="AJ5848" s="1264"/>
    </row>
    <row r="5849" spans="33:36" ht="30" customHeight="1">
      <c r="AG5849" s="1264"/>
      <c r="AH5849" s="1264"/>
      <c r="AI5849" s="1264"/>
      <c r="AJ5849" s="1264"/>
    </row>
    <row r="5850" spans="33:36" ht="30" customHeight="1">
      <c r="AG5850" s="1264"/>
      <c r="AH5850" s="1264"/>
      <c r="AI5850" s="1264"/>
      <c r="AJ5850" s="1264"/>
    </row>
    <row r="5851" spans="33:36" ht="30" customHeight="1">
      <c r="AG5851" s="1264"/>
      <c r="AH5851" s="1264"/>
      <c r="AI5851" s="1264"/>
      <c r="AJ5851" s="1264"/>
    </row>
    <row r="5852" spans="33:36" ht="30" customHeight="1">
      <c r="AG5852" s="1264"/>
      <c r="AH5852" s="1264"/>
      <c r="AI5852" s="1264"/>
      <c r="AJ5852" s="1264"/>
    </row>
    <row r="5853" spans="33:36" ht="30" customHeight="1">
      <c r="AG5853" s="1264"/>
      <c r="AH5853" s="1264"/>
      <c r="AI5853" s="1264"/>
      <c r="AJ5853" s="1264"/>
    </row>
    <row r="5854" spans="33:36" ht="30" customHeight="1">
      <c r="AG5854" s="1264"/>
      <c r="AH5854" s="1264"/>
      <c r="AI5854" s="1264"/>
      <c r="AJ5854" s="1264"/>
    </row>
    <row r="5855" spans="33:36" ht="30" customHeight="1">
      <c r="AG5855" s="1264"/>
      <c r="AH5855" s="1264"/>
      <c r="AI5855" s="1264"/>
      <c r="AJ5855" s="1264"/>
    </row>
    <row r="5856" spans="33:36" ht="30" customHeight="1">
      <c r="AG5856" s="1264"/>
      <c r="AH5856" s="1264"/>
      <c r="AI5856" s="1264"/>
      <c r="AJ5856" s="1264"/>
    </row>
    <row r="5857" spans="33:36" ht="30" customHeight="1">
      <c r="AG5857" s="1264"/>
      <c r="AH5857" s="1264"/>
      <c r="AI5857" s="1264"/>
      <c r="AJ5857" s="1264"/>
    </row>
    <row r="5858" spans="33:36" ht="30" customHeight="1">
      <c r="AG5858" s="1264"/>
      <c r="AH5858" s="1264"/>
      <c r="AI5858" s="1264"/>
      <c r="AJ5858" s="1264"/>
    </row>
    <row r="5859" spans="33:36" ht="30" customHeight="1">
      <c r="AG5859" s="1264"/>
      <c r="AH5859" s="1264"/>
      <c r="AI5859" s="1264"/>
      <c r="AJ5859" s="1264"/>
    </row>
    <row r="5860" spans="33:36" ht="30" customHeight="1">
      <c r="AG5860" s="1264"/>
      <c r="AH5860" s="1264"/>
      <c r="AI5860" s="1264"/>
      <c r="AJ5860" s="1264"/>
    </row>
    <row r="5861" spans="33:36" ht="30" customHeight="1">
      <c r="AG5861" s="1264"/>
      <c r="AH5861" s="1264"/>
      <c r="AI5861" s="1264"/>
      <c r="AJ5861" s="1264"/>
    </row>
    <row r="5862" spans="33:36" ht="30" customHeight="1">
      <c r="AG5862" s="1264"/>
      <c r="AH5862" s="1264"/>
      <c r="AI5862" s="1264"/>
      <c r="AJ5862" s="1264"/>
    </row>
    <row r="5863" spans="33:36" ht="30" customHeight="1">
      <c r="AG5863" s="1264"/>
      <c r="AH5863" s="1264"/>
      <c r="AI5863" s="1264"/>
      <c r="AJ5863" s="1264"/>
    </row>
    <row r="5864" spans="33:36" ht="30" customHeight="1">
      <c r="AG5864" s="1264"/>
      <c r="AH5864" s="1264"/>
      <c r="AI5864" s="1264"/>
      <c r="AJ5864" s="1264"/>
    </row>
    <row r="5865" spans="33:36" ht="30" customHeight="1">
      <c r="AG5865" s="1264"/>
      <c r="AH5865" s="1264"/>
      <c r="AI5865" s="1264"/>
      <c r="AJ5865" s="1264"/>
    </row>
    <row r="5866" spans="33:36" ht="30" customHeight="1">
      <c r="AG5866" s="1264"/>
      <c r="AH5866" s="1264"/>
      <c r="AI5866" s="1264"/>
      <c r="AJ5866" s="1264"/>
    </row>
    <row r="5867" spans="33:36" ht="30" customHeight="1">
      <c r="AG5867" s="1264"/>
      <c r="AH5867" s="1264"/>
      <c r="AI5867" s="1264"/>
      <c r="AJ5867" s="1264"/>
    </row>
    <row r="5868" spans="33:36" ht="30" customHeight="1">
      <c r="AG5868" s="1264"/>
      <c r="AH5868" s="1264"/>
      <c r="AI5868" s="1264"/>
      <c r="AJ5868" s="1264"/>
    </row>
    <row r="5869" spans="33:36" ht="30" customHeight="1">
      <c r="AG5869" s="1264"/>
      <c r="AH5869" s="1264"/>
      <c r="AI5869" s="1264"/>
      <c r="AJ5869" s="1264"/>
    </row>
    <row r="5870" spans="33:36" ht="30" customHeight="1">
      <c r="AG5870" s="1264"/>
      <c r="AH5870" s="1264"/>
      <c r="AI5870" s="1264"/>
      <c r="AJ5870" s="1264"/>
    </row>
    <row r="5871" spans="33:36" ht="30" customHeight="1">
      <c r="AG5871" s="1264"/>
      <c r="AH5871" s="1264"/>
      <c r="AI5871" s="1264"/>
      <c r="AJ5871" s="1264"/>
    </row>
    <row r="5872" spans="33:36" ht="30" customHeight="1">
      <c r="AG5872" s="1264"/>
      <c r="AH5872" s="1264"/>
      <c r="AI5872" s="1264"/>
      <c r="AJ5872" s="1264"/>
    </row>
    <row r="5873" spans="33:36" ht="30" customHeight="1">
      <c r="AG5873" s="1264"/>
      <c r="AH5873" s="1264"/>
      <c r="AI5873" s="1264"/>
      <c r="AJ5873" s="1264"/>
    </row>
    <row r="5874" spans="33:36" ht="30" customHeight="1">
      <c r="AG5874" s="1264"/>
      <c r="AH5874" s="1264"/>
      <c r="AI5874" s="1264"/>
      <c r="AJ5874" s="1264"/>
    </row>
    <row r="5875" spans="33:36" ht="30" customHeight="1">
      <c r="AG5875" s="1264"/>
      <c r="AH5875" s="1264"/>
      <c r="AI5875" s="1264"/>
      <c r="AJ5875" s="1264"/>
    </row>
    <row r="5876" spans="33:36" ht="30" customHeight="1">
      <c r="AG5876" s="1264"/>
      <c r="AH5876" s="1264"/>
      <c r="AI5876" s="1264"/>
      <c r="AJ5876" s="1264"/>
    </row>
    <row r="5877" spans="33:36" ht="30" customHeight="1">
      <c r="AG5877" s="1264"/>
      <c r="AH5877" s="1264"/>
      <c r="AI5877" s="1264"/>
      <c r="AJ5877" s="1264"/>
    </row>
    <row r="5878" spans="33:36" ht="30" customHeight="1">
      <c r="AG5878" s="1264"/>
      <c r="AH5878" s="1264"/>
      <c r="AI5878" s="1264"/>
      <c r="AJ5878" s="1264"/>
    </row>
    <row r="5879" spans="33:36" ht="30" customHeight="1">
      <c r="AG5879" s="1264"/>
      <c r="AH5879" s="1264"/>
      <c r="AI5879" s="1264"/>
      <c r="AJ5879" s="1264"/>
    </row>
    <row r="5880" spans="33:36" ht="30" customHeight="1">
      <c r="AG5880" s="1264"/>
      <c r="AH5880" s="1264"/>
      <c r="AI5880" s="1264"/>
      <c r="AJ5880" s="1264"/>
    </row>
    <row r="5881" spans="33:36" ht="30" customHeight="1">
      <c r="AG5881" s="1264"/>
      <c r="AH5881" s="1264"/>
      <c r="AI5881" s="1264"/>
      <c r="AJ5881" s="1264"/>
    </row>
    <row r="5882" spans="33:36" ht="30" customHeight="1">
      <c r="AG5882" s="1264"/>
      <c r="AH5882" s="1264"/>
      <c r="AI5882" s="1264"/>
      <c r="AJ5882" s="1264"/>
    </row>
    <row r="5883" spans="33:36" ht="30" customHeight="1">
      <c r="AG5883" s="1264"/>
      <c r="AH5883" s="1264"/>
      <c r="AI5883" s="1264"/>
      <c r="AJ5883" s="1264"/>
    </row>
    <row r="5884" spans="33:36" ht="30" customHeight="1">
      <c r="AG5884" s="1264"/>
      <c r="AH5884" s="1264"/>
      <c r="AI5884" s="1264"/>
      <c r="AJ5884" s="1264"/>
    </row>
    <row r="5885" spans="33:36" ht="30" customHeight="1">
      <c r="AG5885" s="1264"/>
      <c r="AH5885" s="1264"/>
      <c r="AI5885" s="1264"/>
      <c r="AJ5885" s="1264"/>
    </row>
    <row r="5886" spans="33:36" ht="30" customHeight="1">
      <c r="AG5886" s="1264"/>
      <c r="AH5886" s="1264"/>
      <c r="AI5886" s="1264"/>
      <c r="AJ5886" s="1264"/>
    </row>
    <row r="5887" spans="33:36" ht="30" customHeight="1">
      <c r="AG5887" s="1264"/>
      <c r="AH5887" s="1264"/>
      <c r="AI5887" s="1264"/>
      <c r="AJ5887" s="1264"/>
    </row>
    <row r="5888" spans="33:36" ht="30" customHeight="1">
      <c r="AG5888" s="1264"/>
      <c r="AH5888" s="1264"/>
      <c r="AI5888" s="1264"/>
      <c r="AJ5888" s="1264"/>
    </row>
    <row r="5889" spans="33:36" ht="30" customHeight="1">
      <c r="AG5889" s="1264"/>
      <c r="AH5889" s="1264"/>
      <c r="AI5889" s="1264"/>
      <c r="AJ5889" s="1264"/>
    </row>
    <row r="5890" spans="33:36" ht="30" customHeight="1">
      <c r="AG5890" s="1264"/>
      <c r="AH5890" s="1264"/>
      <c r="AI5890" s="1264"/>
      <c r="AJ5890" s="1264"/>
    </row>
    <row r="5891" spans="33:36" ht="30" customHeight="1">
      <c r="AG5891" s="1264"/>
      <c r="AH5891" s="1264"/>
      <c r="AI5891" s="1264"/>
      <c r="AJ5891" s="1264"/>
    </row>
    <row r="5892" spans="33:36" ht="30" customHeight="1">
      <c r="AG5892" s="1264"/>
      <c r="AH5892" s="1264"/>
      <c r="AI5892" s="1264"/>
      <c r="AJ5892" s="1264"/>
    </row>
    <row r="5893" spans="33:36" ht="30" customHeight="1">
      <c r="AG5893" s="1264"/>
      <c r="AH5893" s="1264"/>
      <c r="AI5893" s="1264"/>
      <c r="AJ5893" s="1264"/>
    </row>
    <row r="5894" spans="33:36" ht="30" customHeight="1">
      <c r="AG5894" s="1264"/>
      <c r="AH5894" s="1264"/>
      <c r="AI5894" s="1264"/>
      <c r="AJ5894" s="1264"/>
    </row>
    <row r="5895" spans="33:36" ht="30" customHeight="1">
      <c r="AG5895" s="1264"/>
      <c r="AH5895" s="1264"/>
      <c r="AI5895" s="1264"/>
      <c r="AJ5895" s="1264"/>
    </row>
    <row r="5896" spans="33:36" ht="30" customHeight="1">
      <c r="AG5896" s="1264"/>
      <c r="AH5896" s="1264"/>
      <c r="AI5896" s="1264"/>
      <c r="AJ5896" s="1264"/>
    </row>
    <row r="5897" spans="33:36" ht="30" customHeight="1">
      <c r="AG5897" s="1264"/>
      <c r="AH5897" s="1264"/>
      <c r="AI5897" s="1264"/>
      <c r="AJ5897" s="1264"/>
    </row>
    <row r="5898" spans="33:36" ht="30" customHeight="1">
      <c r="AG5898" s="1264"/>
      <c r="AH5898" s="1264"/>
      <c r="AI5898" s="1264"/>
      <c r="AJ5898" s="1264"/>
    </row>
    <row r="5899" spans="33:36" ht="30" customHeight="1">
      <c r="AG5899" s="1264"/>
      <c r="AH5899" s="1264"/>
      <c r="AI5899" s="1264"/>
      <c r="AJ5899" s="1264"/>
    </row>
    <row r="5900" spans="33:36" ht="30" customHeight="1">
      <c r="AG5900" s="1264"/>
      <c r="AH5900" s="1264"/>
      <c r="AI5900" s="1264"/>
      <c r="AJ5900" s="1264"/>
    </row>
    <row r="5901" spans="33:36" ht="30" customHeight="1">
      <c r="AG5901" s="1264"/>
      <c r="AH5901" s="1264"/>
      <c r="AI5901" s="1264"/>
      <c r="AJ5901" s="1264"/>
    </row>
    <row r="5902" spans="33:36" ht="30" customHeight="1">
      <c r="AG5902" s="1264"/>
      <c r="AH5902" s="1264"/>
      <c r="AI5902" s="1264"/>
      <c r="AJ5902" s="1264"/>
    </row>
    <row r="5903" spans="33:36" ht="30" customHeight="1">
      <c r="AG5903" s="1264"/>
      <c r="AH5903" s="1264"/>
      <c r="AI5903" s="1264"/>
      <c r="AJ5903" s="1264"/>
    </row>
    <row r="5904" spans="33:36" ht="30" customHeight="1">
      <c r="AG5904" s="1264"/>
      <c r="AH5904" s="1264"/>
      <c r="AI5904" s="1264"/>
      <c r="AJ5904" s="1264"/>
    </row>
    <row r="5905" spans="33:36" ht="30" customHeight="1">
      <c r="AG5905" s="1264"/>
      <c r="AH5905" s="1264"/>
      <c r="AI5905" s="1264"/>
      <c r="AJ5905" s="1264"/>
    </row>
    <row r="5906" spans="33:36" ht="30" customHeight="1">
      <c r="AG5906" s="1264"/>
      <c r="AH5906" s="1264"/>
      <c r="AI5906" s="1264"/>
      <c r="AJ5906" s="1264"/>
    </row>
    <row r="5907" spans="33:36" ht="30" customHeight="1">
      <c r="AG5907" s="1264"/>
      <c r="AH5907" s="1264"/>
      <c r="AI5907" s="1264"/>
      <c r="AJ5907" s="1264"/>
    </row>
    <row r="5908" spans="33:36" ht="30" customHeight="1">
      <c r="AG5908" s="1264"/>
      <c r="AH5908" s="1264"/>
      <c r="AI5908" s="1264"/>
      <c r="AJ5908" s="1264"/>
    </row>
    <row r="5909" spans="33:36" ht="30" customHeight="1">
      <c r="AG5909" s="1264"/>
      <c r="AH5909" s="1264"/>
      <c r="AI5909" s="1264"/>
      <c r="AJ5909" s="1264"/>
    </row>
    <row r="5910" spans="33:36" ht="30" customHeight="1">
      <c r="AG5910" s="1264"/>
      <c r="AH5910" s="1264"/>
      <c r="AI5910" s="1264"/>
      <c r="AJ5910" s="1264"/>
    </row>
    <row r="5911" spans="33:36" ht="30" customHeight="1">
      <c r="AG5911" s="1264"/>
      <c r="AH5911" s="1264"/>
      <c r="AI5911" s="1264"/>
      <c r="AJ5911" s="1264"/>
    </row>
    <row r="5912" spans="33:36" ht="30" customHeight="1">
      <c r="AG5912" s="1264"/>
      <c r="AH5912" s="1264"/>
      <c r="AI5912" s="1264"/>
      <c r="AJ5912" s="1264"/>
    </row>
    <row r="5913" spans="33:36" ht="30" customHeight="1">
      <c r="AG5913" s="1264"/>
      <c r="AH5913" s="1264"/>
      <c r="AI5913" s="1264"/>
      <c r="AJ5913" s="1264"/>
    </row>
    <row r="5914" spans="33:36" ht="30" customHeight="1">
      <c r="AG5914" s="1264"/>
      <c r="AH5914" s="1264"/>
      <c r="AI5914" s="1264"/>
      <c r="AJ5914" s="1264"/>
    </row>
    <row r="5915" spans="33:36" ht="30" customHeight="1">
      <c r="AG5915" s="1264"/>
      <c r="AH5915" s="1264"/>
      <c r="AI5915" s="1264"/>
      <c r="AJ5915" s="1264"/>
    </row>
    <row r="5916" spans="33:36" ht="30" customHeight="1">
      <c r="AG5916" s="1264"/>
      <c r="AH5916" s="1264"/>
      <c r="AI5916" s="1264"/>
      <c r="AJ5916" s="1264"/>
    </row>
    <row r="5917" spans="33:36" ht="30" customHeight="1">
      <c r="AG5917" s="1264"/>
      <c r="AH5917" s="1264"/>
      <c r="AI5917" s="1264"/>
      <c r="AJ5917" s="1264"/>
    </row>
    <row r="5918" spans="33:36" ht="30" customHeight="1">
      <c r="AG5918" s="1264"/>
      <c r="AH5918" s="1264"/>
      <c r="AI5918" s="1264"/>
      <c r="AJ5918" s="1264"/>
    </row>
    <row r="5919" spans="33:36" ht="30" customHeight="1">
      <c r="AG5919" s="1264"/>
      <c r="AH5919" s="1264"/>
      <c r="AI5919" s="1264"/>
      <c r="AJ5919" s="1264"/>
    </row>
    <row r="5920" spans="33:36" ht="30" customHeight="1">
      <c r="AG5920" s="1264"/>
      <c r="AH5920" s="1264"/>
      <c r="AI5920" s="1264"/>
      <c r="AJ5920" s="1264"/>
    </row>
    <row r="5921" spans="33:36" ht="30" customHeight="1">
      <c r="AG5921" s="1264"/>
      <c r="AH5921" s="1264"/>
      <c r="AI5921" s="1264"/>
      <c r="AJ5921" s="1264"/>
    </row>
    <row r="5922" spans="33:36" ht="30" customHeight="1">
      <c r="AG5922" s="1264"/>
      <c r="AH5922" s="1264"/>
      <c r="AI5922" s="1264"/>
      <c r="AJ5922" s="1264"/>
    </row>
    <row r="5923" spans="33:36" ht="30" customHeight="1">
      <c r="AG5923" s="1264"/>
      <c r="AH5923" s="1264"/>
      <c r="AI5923" s="1264"/>
      <c r="AJ5923" s="1264"/>
    </row>
    <row r="5924" spans="33:36" ht="30" customHeight="1">
      <c r="AG5924" s="1264"/>
      <c r="AH5924" s="1264"/>
      <c r="AI5924" s="1264"/>
      <c r="AJ5924" s="1264"/>
    </row>
    <row r="5925" spans="33:36" ht="30" customHeight="1">
      <c r="AG5925" s="1264"/>
      <c r="AH5925" s="1264"/>
      <c r="AI5925" s="1264"/>
      <c r="AJ5925" s="1264"/>
    </row>
    <row r="5926" spans="33:36" ht="30" customHeight="1">
      <c r="AG5926" s="1264"/>
      <c r="AH5926" s="1264"/>
      <c r="AI5926" s="1264"/>
      <c r="AJ5926" s="1264"/>
    </row>
    <row r="5927" spans="33:36" ht="30" customHeight="1">
      <c r="AG5927" s="1264"/>
      <c r="AH5927" s="1264"/>
      <c r="AI5927" s="1264"/>
      <c r="AJ5927" s="1264"/>
    </row>
    <row r="5928" spans="33:36" ht="30" customHeight="1">
      <c r="AG5928" s="1264"/>
      <c r="AH5928" s="1264"/>
      <c r="AI5928" s="1264"/>
      <c r="AJ5928" s="1264"/>
    </row>
    <row r="5929" spans="33:36" ht="30" customHeight="1">
      <c r="AG5929" s="1264"/>
      <c r="AH5929" s="1264"/>
      <c r="AI5929" s="1264"/>
      <c r="AJ5929" s="1264"/>
    </row>
    <row r="5930" spans="33:36" ht="30" customHeight="1">
      <c r="AG5930" s="1264"/>
      <c r="AH5930" s="1264"/>
      <c r="AI5930" s="1264"/>
      <c r="AJ5930" s="1264"/>
    </row>
    <row r="5931" spans="33:36" ht="30" customHeight="1">
      <c r="AG5931" s="1264"/>
      <c r="AH5931" s="1264"/>
      <c r="AI5931" s="1264"/>
      <c r="AJ5931" s="1264"/>
    </row>
    <row r="5932" spans="33:36" ht="30" customHeight="1">
      <c r="AG5932" s="1264"/>
      <c r="AH5932" s="1264"/>
      <c r="AI5932" s="1264"/>
      <c r="AJ5932" s="1264"/>
    </row>
    <row r="5933" spans="33:36" ht="30" customHeight="1">
      <c r="AG5933" s="1264"/>
      <c r="AH5933" s="1264"/>
      <c r="AI5933" s="1264"/>
      <c r="AJ5933" s="1264"/>
    </row>
    <row r="5934" spans="33:36" ht="30" customHeight="1">
      <c r="AG5934" s="1264"/>
      <c r="AH5934" s="1264"/>
      <c r="AI5934" s="1264"/>
      <c r="AJ5934" s="1264"/>
    </row>
    <row r="5935" spans="33:36" ht="30" customHeight="1">
      <c r="AG5935" s="1264"/>
      <c r="AH5935" s="1264"/>
      <c r="AI5935" s="1264"/>
      <c r="AJ5935" s="1264"/>
    </row>
    <row r="5936" spans="33:36" ht="30" customHeight="1">
      <c r="AG5936" s="1264"/>
      <c r="AH5936" s="1264"/>
      <c r="AI5936" s="1264"/>
      <c r="AJ5936" s="1264"/>
    </row>
    <row r="5937" spans="33:36" ht="30" customHeight="1">
      <c r="AG5937" s="1264"/>
      <c r="AH5937" s="1264"/>
      <c r="AI5937" s="1264"/>
      <c r="AJ5937" s="1264"/>
    </row>
    <row r="5938" spans="33:36" ht="30" customHeight="1">
      <c r="AG5938" s="1264"/>
      <c r="AH5938" s="1264"/>
      <c r="AI5938" s="1264"/>
      <c r="AJ5938" s="1264"/>
    </row>
    <row r="5939" spans="33:36" ht="30" customHeight="1">
      <c r="AG5939" s="1264"/>
      <c r="AH5939" s="1264"/>
      <c r="AI5939" s="1264"/>
      <c r="AJ5939" s="1264"/>
    </row>
    <row r="5940" spans="33:36" ht="30" customHeight="1">
      <c r="AG5940" s="1264"/>
      <c r="AH5940" s="1264"/>
      <c r="AI5940" s="1264"/>
      <c r="AJ5940" s="1264"/>
    </row>
    <row r="5941" spans="33:36" ht="30" customHeight="1">
      <c r="AG5941" s="1264"/>
      <c r="AH5941" s="1264"/>
      <c r="AI5941" s="1264"/>
      <c r="AJ5941" s="1264"/>
    </row>
    <row r="5942" spans="33:36" ht="30" customHeight="1">
      <c r="AG5942" s="1264"/>
      <c r="AH5942" s="1264"/>
      <c r="AI5942" s="1264"/>
      <c r="AJ5942" s="1264"/>
    </row>
    <row r="5943" spans="33:36" ht="30" customHeight="1">
      <c r="AG5943" s="1264"/>
      <c r="AH5943" s="1264"/>
      <c r="AI5943" s="1264"/>
      <c r="AJ5943" s="1264"/>
    </row>
    <row r="5944" spans="33:36" ht="30" customHeight="1">
      <c r="AG5944" s="1264"/>
      <c r="AH5944" s="1264"/>
      <c r="AI5944" s="1264"/>
      <c r="AJ5944" s="1264"/>
    </row>
    <row r="5945" spans="33:36" ht="30" customHeight="1">
      <c r="AG5945" s="1264"/>
      <c r="AH5945" s="1264"/>
      <c r="AI5945" s="1264"/>
      <c r="AJ5945" s="1264"/>
    </row>
    <row r="5946" spans="33:36" ht="30" customHeight="1">
      <c r="AG5946" s="1264"/>
      <c r="AH5946" s="1264"/>
      <c r="AI5946" s="1264"/>
      <c r="AJ5946" s="1264"/>
    </row>
    <row r="5947" spans="33:36" ht="30" customHeight="1">
      <c r="AG5947" s="1264"/>
      <c r="AH5947" s="1264"/>
      <c r="AI5947" s="1264"/>
      <c r="AJ5947" s="1264"/>
    </row>
    <row r="5948" spans="33:36" ht="30" customHeight="1">
      <c r="AG5948" s="1264"/>
      <c r="AH5948" s="1264"/>
      <c r="AI5948" s="1264"/>
      <c r="AJ5948" s="1264"/>
    </row>
    <row r="5949" spans="33:36" ht="30" customHeight="1">
      <c r="AG5949" s="1264"/>
      <c r="AH5949" s="1264"/>
      <c r="AI5949" s="1264"/>
      <c r="AJ5949" s="1264"/>
    </row>
    <row r="5950" spans="33:36" ht="30" customHeight="1">
      <c r="AG5950" s="1264"/>
      <c r="AH5950" s="1264"/>
      <c r="AI5950" s="1264"/>
      <c r="AJ5950" s="1264"/>
    </row>
    <row r="5951" spans="33:36" ht="30" customHeight="1">
      <c r="AG5951" s="1264"/>
      <c r="AH5951" s="1264"/>
      <c r="AI5951" s="1264"/>
      <c r="AJ5951" s="1264"/>
    </row>
    <row r="5952" spans="33:36" ht="30" customHeight="1">
      <c r="AG5952" s="1264"/>
      <c r="AH5952" s="1264"/>
      <c r="AI5952" s="1264"/>
      <c r="AJ5952" s="1264"/>
    </row>
    <row r="5953" spans="33:36" ht="30" customHeight="1">
      <c r="AG5953" s="1264"/>
      <c r="AH5953" s="1264"/>
      <c r="AI5953" s="1264"/>
      <c r="AJ5953" s="1264"/>
    </row>
    <row r="5954" spans="33:36" ht="30" customHeight="1">
      <c r="AG5954" s="1264"/>
      <c r="AH5954" s="1264"/>
      <c r="AI5954" s="1264"/>
      <c r="AJ5954" s="1264"/>
    </row>
    <row r="5955" spans="33:36" ht="30" customHeight="1">
      <c r="AG5955" s="1264"/>
      <c r="AH5955" s="1264"/>
      <c r="AI5955" s="1264"/>
      <c r="AJ5955" s="1264"/>
    </row>
    <row r="5956" spans="33:36" ht="30" customHeight="1">
      <c r="AG5956" s="1264"/>
      <c r="AH5956" s="1264"/>
      <c r="AI5956" s="1264"/>
      <c r="AJ5956" s="1264"/>
    </row>
    <row r="5957" spans="33:36" ht="30" customHeight="1">
      <c r="AG5957" s="1264"/>
      <c r="AH5957" s="1264"/>
      <c r="AI5957" s="1264"/>
      <c r="AJ5957" s="1264"/>
    </row>
    <row r="5958" spans="33:36" ht="30" customHeight="1">
      <c r="AG5958" s="1264"/>
      <c r="AH5958" s="1264"/>
      <c r="AI5958" s="1264"/>
      <c r="AJ5958" s="1264"/>
    </row>
    <row r="5959" spans="33:36" ht="30" customHeight="1">
      <c r="AG5959" s="1264"/>
      <c r="AH5959" s="1264"/>
      <c r="AI5959" s="1264"/>
      <c r="AJ5959" s="1264"/>
    </row>
    <row r="5960" spans="33:36" ht="30" customHeight="1">
      <c r="AG5960" s="1264"/>
      <c r="AH5960" s="1264"/>
      <c r="AI5960" s="1264"/>
      <c r="AJ5960" s="1264"/>
    </row>
    <row r="5961" spans="33:36" ht="30" customHeight="1">
      <c r="AG5961" s="1264"/>
      <c r="AH5961" s="1264"/>
      <c r="AI5961" s="1264"/>
      <c r="AJ5961" s="1264"/>
    </row>
    <row r="5962" spans="33:36" ht="30" customHeight="1">
      <c r="AG5962" s="1264"/>
      <c r="AH5962" s="1264"/>
      <c r="AI5962" s="1264"/>
      <c r="AJ5962" s="1264"/>
    </row>
    <row r="5963" spans="33:36" ht="30" customHeight="1">
      <c r="AG5963" s="1264"/>
      <c r="AH5963" s="1264"/>
      <c r="AI5963" s="1264"/>
      <c r="AJ5963" s="1264"/>
    </row>
    <row r="5964" spans="33:36" ht="30" customHeight="1">
      <c r="AG5964" s="1264"/>
      <c r="AH5964" s="1264"/>
      <c r="AI5964" s="1264"/>
      <c r="AJ5964" s="1264"/>
    </row>
    <row r="5965" spans="33:36" ht="30" customHeight="1">
      <c r="AG5965" s="1264"/>
      <c r="AH5965" s="1264"/>
      <c r="AI5965" s="1264"/>
      <c r="AJ5965" s="1264"/>
    </row>
    <row r="5966" spans="33:36" ht="30" customHeight="1">
      <c r="AG5966" s="1264"/>
      <c r="AH5966" s="1264"/>
      <c r="AI5966" s="1264"/>
      <c r="AJ5966" s="1264"/>
    </row>
    <row r="5967" spans="33:36" ht="30" customHeight="1">
      <c r="AG5967" s="1264"/>
      <c r="AH5967" s="1264"/>
      <c r="AI5967" s="1264"/>
      <c r="AJ5967" s="1264"/>
    </row>
    <row r="5968" spans="33:36" ht="30" customHeight="1">
      <c r="AG5968" s="1264"/>
      <c r="AH5968" s="1264"/>
      <c r="AI5968" s="1264"/>
      <c r="AJ5968" s="1264"/>
    </row>
    <row r="5969" spans="33:36" ht="30" customHeight="1">
      <c r="AG5969" s="1264"/>
      <c r="AH5969" s="1264"/>
      <c r="AI5969" s="1264"/>
      <c r="AJ5969" s="1264"/>
    </row>
    <row r="5970" spans="33:36" ht="30" customHeight="1">
      <c r="AG5970" s="1264"/>
      <c r="AH5970" s="1264"/>
      <c r="AI5970" s="1264"/>
      <c r="AJ5970" s="1264"/>
    </row>
    <row r="5971" spans="33:36" ht="30" customHeight="1">
      <c r="AG5971" s="1264"/>
      <c r="AH5971" s="1264"/>
      <c r="AI5971" s="1264"/>
      <c r="AJ5971" s="1264"/>
    </row>
    <row r="5972" spans="33:36" ht="30" customHeight="1">
      <c r="AG5972" s="1264"/>
      <c r="AH5972" s="1264"/>
      <c r="AI5972" s="1264"/>
      <c r="AJ5972" s="1264"/>
    </row>
    <row r="5973" spans="33:36" ht="30" customHeight="1">
      <c r="AG5973" s="1264"/>
      <c r="AH5973" s="1264"/>
      <c r="AI5973" s="1264"/>
      <c r="AJ5973" s="1264"/>
    </row>
    <row r="5974" spans="33:36" ht="30" customHeight="1">
      <c r="AG5974" s="1264"/>
      <c r="AH5974" s="1264"/>
      <c r="AI5974" s="1264"/>
      <c r="AJ5974" s="1264"/>
    </row>
    <row r="5975" spans="33:36" ht="30" customHeight="1">
      <c r="AG5975" s="1264"/>
      <c r="AH5975" s="1264"/>
      <c r="AI5975" s="1264"/>
      <c r="AJ5975" s="1264"/>
    </row>
    <row r="5976" spans="33:36" ht="30" customHeight="1">
      <c r="AG5976" s="1264"/>
      <c r="AH5976" s="1264"/>
      <c r="AI5976" s="1264"/>
      <c r="AJ5976" s="1264"/>
    </row>
    <row r="5977" spans="33:36" ht="30" customHeight="1">
      <c r="AG5977" s="1264"/>
      <c r="AH5977" s="1264"/>
      <c r="AI5977" s="1264"/>
      <c r="AJ5977" s="1264"/>
    </row>
    <row r="5978" spans="33:36" ht="30" customHeight="1">
      <c r="AG5978" s="1264"/>
      <c r="AH5978" s="1264"/>
      <c r="AI5978" s="1264"/>
      <c r="AJ5978" s="1264"/>
    </row>
    <row r="5979" spans="33:36" ht="30" customHeight="1">
      <c r="AG5979" s="1264"/>
      <c r="AH5979" s="1264"/>
      <c r="AI5979" s="1264"/>
      <c r="AJ5979" s="1264"/>
    </row>
    <row r="5980" spans="33:36" ht="30" customHeight="1">
      <c r="AG5980" s="1264"/>
      <c r="AH5980" s="1264"/>
      <c r="AI5980" s="1264"/>
      <c r="AJ5980" s="1264"/>
    </row>
    <row r="5981" spans="33:36" ht="30" customHeight="1">
      <c r="AG5981" s="1264"/>
      <c r="AH5981" s="1264"/>
      <c r="AI5981" s="1264"/>
      <c r="AJ5981" s="1264"/>
    </row>
    <row r="5982" spans="33:36" ht="30" customHeight="1">
      <c r="AG5982" s="1264"/>
      <c r="AH5982" s="1264"/>
      <c r="AI5982" s="1264"/>
      <c r="AJ5982" s="1264"/>
    </row>
    <row r="5983" spans="33:36" ht="30" customHeight="1">
      <c r="AG5983" s="1264"/>
      <c r="AH5983" s="1264"/>
      <c r="AI5983" s="1264"/>
      <c r="AJ5983" s="1264"/>
    </row>
    <row r="5984" spans="33:36" ht="30" customHeight="1">
      <c r="AG5984" s="1264"/>
      <c r="AH5984" s="1264"/>
      <c r="AI5984" s="1264"/>
      <c r="AJ5984" s="1264"/>
    </row>
    <row r="5985" spans="33:36" ht="30" customHeight="1">
      <c r="AG5985" s="1264"/>
      <c r="AH5985" s="1264"/>
      <c r="AI5985" s="1264"/>
      <c r="AJ5985" s="1264"/>
    </row>
    <row r="5986" spans="33:36" ht="30" customHeight="1">
      <c r="AG5986" s="1264"/>
      <c r="AH5986" s="1264"/>
      <c r="AI5986" s="1264"/>
      <c r="AJ5986" s="1264"/>
    </row>
    <row r="5987" spans="33:36" ht="30" customHeight="1">
      <c r="AG5987" s="1264"/>
      <c r="AH5987" s="1264"/>
      <c r="AI5987" s="1264"/>
      <c r="AJ5987" s="1264"/>
    </row>
    <row r="5988" spans="33:36" ht="30" customHeight="1">
      <c r="AG5988" s="1264"/>
      <c r="AH5988" s="1264"/>
      <c r="AI5988" s="1264"/>
      <c r="AJ5988" s="1264"/>
    </row>
    <row r="5989" spans="33:36" ht="30" customHeight="1">
      <c r="AG5989" s="1264"/>
      <c r="AH5989" s="1264"/>
      <c r="AI5989" s="1264"/>
      <c r="AJ5989" s="1264"/>
    </row>
    <row r="5990" spans="33:36" ht="30" customHeight="1">
      <c r="AG5990" s="1264"/>
      <c r="AH5990" s="1264"/>
      <c r="AI5990" s="1264"/>
      <c r="AJ5990" s="1264"/>
    </row>
    <row r="5991" spans="33:36" ht="30" customHeight="1">
      <c r="AG5991" s="1264"/>
      <c r="AH5991" s="1264"/>
      <c r="AI5991" s="1264"/>
      <c r="AJ5991" s="1264"/>
    </row>
    <row r="5992" spans="33:36" ht="30" customHeight="1">
      <c r="AG5992" s="1264"/>
      <c r="AH5992" s="1264"/>
      <c r="AI5992" s="1264"/>
      <c r="AJ5992" s="1264"/>
    </row>
    <row r="5993" spans="33:36" ht="30" customHeight="1">
      <c r="AG5993" s="1264"/>
      <c r="AH5993" s="1264"/>
      <c r="AI5993" s="1264"/>
      <c r="AJ5993" s="1264"/>
    </row>
    <row r="5994" spans="33:36" ht="30" customHeight="1">
      <c r="AG5994" s="1264"/>
      <c r="AH5994" s="1264"/>
      <c r="AI5994" s="1264"/>
      <c r="AJ5994" s="1264"/>
    </row>
    <row r="5995" spans="33:36" ht="30" customHeight="1">
      <c r="AG5995" s="1264"/>
      <c r="AH5995" s="1264"/>
      <c r="AI5995" s="1264"/>
      <c r="AJ5995" s="1264"/>
    </row>
    <row r="5996" spans="33:36" ht="30" customHeight="1">
      <c r="AG5996" s="1264"/>
      <c r="AH5996" s="1264"/>
      <c r="AI5996" s="1264"/>
      <c r="AJ5996" s="1264"/>
    </row>
    <row r="5997" spans="33:36" ht="30" customHeight="1">
      <c r="AG5997" s="1264"/>
      <c r="AH5997" s="1264"/>
      <c r="AI5997" s="1264"/>
      <c r="AJ5997" s="1264"/>
    </row>
    <row r="5998" spans="33:36" ht="30" customHeight="1">
      <c r="AG5998" s="1264"/>
      <c r="AH5998" s="1264"/>
      <c r="AI5998" s="1264"/>
      <c r="AJ5998" s="1264"/>
    </row>
    <row r="5999" spans="33:36" ht="30" customHeight="1">
      <c r="AG5999" s="1264"/>
      <c r="AH5999" s="1264"/>
      <c r="AI5999" s="1264"/>
      <c r="AJ5999" s="1264"/>
    </row>
    <row r="6000" spans="33:36" ht="30" customHeight="1">
      <c r="AG6000" s="1264"/>
      <c r="AH6000" s="1264"/>
      <c r="AI6000" s="1264"/>
      <c r="AJ6000" s="1264"/>
    </row>
    <row r="6001" spans="33:36" ht="30" customHeight="1">
      <c r="AG6001" s="1264"/>
      <c r="AH6001" s="1264"/>
      <c r="AI6001" s="1264"/>
      <c r="AJ6001" s="1264"/>
    </row>
    <row r="6002" spans="33:36" ht="30" customHeight="1">
      <c r="AG6002" s="1264"/>
      <c r="AH6002" s="1264"/>
      <c r="AI6002" s="1264"/>
      <c r="AJ6002" s="1264"/>
    </row>
    <row r="6003" spans="33:36" ht="30" customHeight="1">
      <c r="AG6003" s="1264"/>
      <c r="AH6003" s="1264"/>
      <c r="AI6003" s="1264"/>
      <c r="AJ6003" s="1264"/>
    </row>
    <row r="6004" spans="33:36" ht="30" customHeight="1">
      <c r="AG6004" s="1264"/>
      <c r="AH6004" s="1264"/>
      <c r="AI6004" s="1264"/>
      <c r="AJ6004" s="1264"/>
    </row>
    <row r="6005" spans="33:36" ht="30" customHeight="1">
      <c r="AG6005" s="1264"/>
      <c r="AH6005" s="1264"/>
      <c r="AI6005" s="1264"/>
      <c r="AJ6005" s="1264"/>
    </row>
    <row r="6006" spans="33:36" ht="30" customHeight="1">
      <c r="AG6006" s="1264"/>
      <c r="AH6006" s="1264"/>
      <c r="AI6006" s="1264"/>
      <c r="AJ6006" s="1264"/>
    </row>
    <row r="6007" spans="33:36" ht="30" customHeight="1">
      <c r="AG6007" s="1264"/>
      <c r="AH6007" s="1264"/>
      <c r="AI6007" s="1264"/>
      <c r="AJ6007" s="1264"/>
    </row>
    <row r="6008" spans="33:36" ht="30" customHeight="1">
      <c r="AG6008" s="1264"/>
      <c r="AH6008" s="1264"/>
      <c r="AI6008" s="1264"/>
      <c r="AJ6008" s="1264"/>
    </row>
    <row r="6009" spans="33:36" ht="30" customHeight="1">
      <c r="AG6009" s="1264"/>
      <c r="AH6009" s="1264"/>
      <c r="AI6009" s="1264"/>
      <c r="AJ6009" s="1264"/>
    </row>
    <row r="6010" spans="33:36" ht="30" customHeight="1">
      <c r="AG6010" s="1264"/>
      <c r="AH6010" s="1264"/>
      <c r="AI6010" s="1264"/>
      <c r="AJ6010" s="1264"/>
    </row>
    <row r="6011" spans="33:36" ht="30" customHeight="1">
      <c r="AG6011" s="1264"/>
      <c r="AH6011" s="1264"/>
      <c r="AI6011" s="1264"/>
      <c r="AJ6011" s="1264"/>
    </row>
    <row r="6012" spans="33:36" ht="30" customHeight="1">
      <c r="AG6012" s="1264"/>
      <c r="AH6012" s="1264"/>
      <c r="AI6012" s="1264"/>
      <c r="AJ6012" s="1264"/>
    </row>
    <row r="6013" spans="33:36" ht="30" customHeight="1">
      <c r="AG6013" s="1264"/>
      <c r="AH6013" s="1264"/>
      <c r="AI6013" s="1264"/>
      <c r="AJ6013" s="1264"/>
    </row>
    <row r="6014" spans="33:36" ht="30" customHeight="1">
      <c r="AG6014" s="1264"/>
      <c r="AH6014" s="1264"/>
      <c r="AI6014" s="1264"/>
      <c r="AJ6014" s="1264"/>
    </row>
    <row r="6015" spans="33:36" ht="30" customHeight="1">
      <c r="AG6015" s="1264"/>
      <c r="AH6015" s="1264"/>
      <c r="AI6015" s="1264"/>
      <c r="AJ6015" s="1264"/>
    </row>
    <row r="6016" spans="33:36" ht="30" customHeight="1">
      <c r="AG6016" s="1264"/>
      <c r="AH6016" s="1264"/>
      <c r="AI6016" s="1264"/>
      <c r="AJ6016" s="1264"/>
    </row>
    <row r="6017" spans="33:36" ht="30" customHeight="1">
      <c r="AG6017" s="1264"/>
      <c r="AH6017" s="1264"/>
      <c r="AI6017" s="1264"/>
      <c r="AJ6017" s="1264"/>
    </row>
    <row r="6018" spans="33:36" ht="30" customHeight="1">
      <c r="AG6018" s="1264"/>
      <c r="AH6018" s="1264"/>
      <c r="AI6018" s="1264"/>
      <c r="AJ6018" s="1264"/>
    </row>
    <row r="6019" spans="33:36" ht="30" customHeight="1">
      <c r="AG6019" s="1264"/>
      <c r="AH6019" s="1264"/>
      <c r="AI6019" s="1264"/>
      <c r="AJ6019" s="1264"/>
    </row>
    <row r="6020" spans="33:36" ht="30" customHeight="1">
      <c r="AG6020" s="1264"/>
      <c r="AH6020" s="1264"/>
      <c r="AI6020" s="1264"/>
      <c r="AJ6020" s="1264"/>
    </row>
    <row r="6021" spans="33:36" ht="30" customHeight="1">
      <c r="AG6021" s="1264"/>
      <c r="AH6021" s="1264"/>
      <c r="AI6021" s="1264"/>
      <c r="AJ6021" s="1264"/>
    </row>
    <row r="6022" spans="33:36" ht="30" customHeight="1">
      <c r="AG6022" s="1264"/>
      <c r="AH6022" s="1264"/>
      <c r="AI6022" s="1264"/>
      <c r="AJ6022" s="1264"/>
    </row>
    <row r="6023" spans="33:36" ht="30" customHeight="1">
      <c r="AG6023" s="1264"/>
      <c r="AH6023" s="1264"/>
      <c r="AI6023" s="1264"/>
      <c r="AJ6023" s="1264"/>
    </row>
    <row r="6024" spans="33:36" ht="30" customHeight="1">
      <c r="AG6024" s="1264"/>
      <c r="AH6024" s="1264"/>
      <c r="AI6024" s="1264"/>
      <c r="AJ6024" s="1264"/>
    </row>
    <row r="6025" spans="33:36" ht="30" customHeight="1">
      <c r="AG6025" s="1264"/>
      <c r="AH6025" s="1264"/>
      <c r="AI6025" s="1264"/>
      <c r="AJ6025" s="1264"/>
    </row>
    <row r="6026" spans="33:36" ht="30" customHeight="1">
      <c r="AG6026" s="1264"/>
      <c r="AH6026" s="1264"/>
      <c r="AI6026" s="1264"/>
      <c r="AJ6026" s="1264"/>
    </row>
    <row r="6027" spans="33:36" ht="30" customHeight="1">
      <c r="AG6027" s="1264"/>
      <c r="AH6027" s="1264"/>
      <c r="AI6027" s="1264"/>
      <c r="AJ6027" s="1264"/>
    </row>
    <row r="6028" spans="33:36" ht="30" customHeight="1">
      <c r="AG6028" s="1264"/>
      <c r="AH6028" s="1264"/>
      <c r="AI6028" s="1264"/>
      <c r="AJ6028" s="1264"/>
    </row>
    <row r="6029" spans="33:36" ht="30" customHeight="1">
      <c r="AG6029" s="1264"/>
      <c r="AH6029" s="1264"/>
      <c r="AI6029" s="1264"/>
      <c r="AJ6029" s="1264"/>
    </row>
    <row r="6030" spans="33:36" ht="30" customHeight="1">
      <c r="AG6030" s="1264"/>
      <c r="AH6030" s="1264"/>
      <c r="AI6030" s="1264"/>
      <c r="AJ6030" s="1264"/>
    </row>
    <row r="6031" spans="33:36" ht="30" customHeight="1">
      <c r="AG6031" s="1264"/>
      <c r="AH6031" s="1264"/>
      <c r="AI6031" s="1264"/>
      <c r="AJ6031" s="1264"/>
    </row>
    <row r="6032" spans="33:36" ht="30" customHeight="1">
      <c r="AG6032" s="1264"/>
      <c r="AH6032" s="1264"/>
      <c r="AI6032" s="1264"/>
      <c r="AJ6032" s="1264"/>
    </row>
    <row r="6033" spans="33:36" ht="30" customHeight="1">
      <c r="AG6033" s="1264"/>
      <c r="AH6033" s="1264"/>
      <c r="AI6033" s="1264"/>
      <c r="AJ6033" s="1264"/>
    </row>
    <row r="6034" spans="33:36" ht="30" customHeight="1">
      <c r="AG6034" s="1264"/>
      <c r="AH6034" s="1264"/>
      <c r="AI6034" s="1264"/>
      <c r="AJ6034" s="1264"/>
    </row>
    <row r="6035" spans="33:36" ht="30" customHeight="1">
      <c r="AG6035" s="1264"/>
      <c r="AH6035" s="1264"/>
      <c r="AI6035" s="1264"/>
      <c r="AJ6035" s="1264"/>
    </row>
    <row r="6036" spans="33:36" ht="30" customHeight="1">
      <c r="AG6036" s="1264"/>
      <c r="AH6036" s="1264"/>
      <c r="AI6036" s="1264"/>
      <c r="AJ6036" s="1264"/>
    </row>
    <row r="6037" spans="33:36" ht="30" customHeight="1">
      <c r="AG6037" s="1264"/>
      <c r="AH6037" s="1264"/>
      <c r="AI6037" s="1264"/>
      <c r="AJ6037" s="1264"/>
    </row>
    <row r="6038" spans="33:36" ht="30" customHeight="1">
      <c r="AG6038" s="1264"/>
      <c r="AH6038" s="1264"/>
      <c r="AI6038" s="1264"/>
      <c r="AJ6038" s="1264"/>
    </row>
    <row r="6039" spans="33:36" ht="30" customHeight="1">
      <c r="AG6039" s="1264"/>
      <c r="AH6039" s="1264"/>
      <c r="AI6039" s="1264"/>
      <c r="AJ6039" s="1264"/>
    </row>
    <row r="6040" spans="33:36" ht="30" customHeight="1">
      <c r="AG6040" s="1264"/>
      <c r="AH6040" s="1264"/>
      <c r="AI6040" s="1264"/>
      <c r="AJ6040" s="1264"/>
    </row>
    <row r="6041" spans="33:36" ht="30" customHeight="1">
      <c r="AG6041" s="1264"/>
      <c r="AH6041" s="1264"/>
      <c r="AI6041" s="1264"/>
      <c r="AJ6041" s="1264"/>
    </row>
    <row r="6042" spans="33:36" ht="30" customHeight="1">
      <c r="AG6042" s="1264"/>
      <c r="AH6042" s="1264"/>
      <c r="AI6042" s="1264"/>
      <c r="AJ6042" s="1264"/>
    </row>
    <row r="6043" spans="33:36" ht="30" customHeight="1">
      <c r="AG6043" s="1264"/>
      <c r="AH6043" s="1264"/>
      <c r="AI6043" s="1264"/>
      <c r="AJ6043" s="1264"/>
    </row>
    <row r="6044" spans="33:36" ht="30" customHeight="1">
      <c r="AG6044" s="1264"/>
      <c r="AH6044" s="1264"/>
      <c r="AI6044" s="1264"/>
      <c r="AJ6044" s="1264"/>
    </row>
    <row r="6045" spans="33:36" ht="30" customHeight="1">
      <c r="AG6045" s="1264"/>
      <c r="AH6045" s="1264"/>
      <c r="AI6045" s="1264"/>
      <c r="AJ6045" s="1264"/>
    </row>
    <row r="6046" spans="33:36" ht="30" customHeight="1">
      <c r="AG6046" s="1264"/>
      <c r="AH6046" s="1264"/>
      <c r="AI6046" s="1264"/>
      <c r="AJ6046" s="1264"/>
    </row>
    <row r="6047" spans="33:36" ht="30" customHeight="1">
      <c r="AG6047" s="1264"/>
      <c r="AH6047" s="1264"/>
      <c r="AI6047" s="1264"/>
      <c r="AJ6047" s="1264"/>
    </row>
    <row r="6048" spans="33:36" ht="30" customHeight="1">
      <c r="AG6048" s="1264"/>
      <c r="AH6048" s="1264"/>
      <c r="AI6048" s="1264"/>
      <c r="AJ6048" s="1264"/>
    </row>
    <row r="6049" spans="33:36" ht="30" customHeight="1">
      <c r="AG6049" s="1264"/>
      <c r="AH6049" s="1264"/>
      <c r="AI6049" s="1264"/>
      <c r="AJ6049" s="1264"/>
    </row>
    <row r="6050" spans="33:36" ht="30" customHeight="1">
      <c r="AG6050" s="1264"/>
      <c r="AH6050" s="1264"/>
      <c r="AI6050" s="1264"/>
      <c r="AJ6050" s="1264"/>
    </row>
    <row r="6051" spans="33:36" ht="30" customHeight="1">
      <c r="AG6051" s="1264"/>
      <c r="AH6051" s="1264"/>
      <c r="AI6051" s="1264"/>
      <c r="AJ6051" s="1264"/>
    </row>
    <row r="6052" spans="33:36" ht="30" customHeight="1">
      <c r="AG6052" s="1264"/>
      <c r="AH6052" s="1264"/>
      <c r="AI6052" s="1264"/>
      <c r="AJ6052" s="1264"/>
    </row>
    <row r="6053" spans="33:36" ht="30" customHeight="1">
      <c r="AG6053" s="1264"/>
      <c r="AH6053" s="1264"/>
      <c r="AI6053" s="1264"/>
      <c r="AJ6053" s="1264"/>
    </row>
    <row r="6054" spans="33:36" ht="30" customHeight="1">
      <c r="AG6054" s="1264"/>
      <c r="AH6054" s="1264"/>
      <c r="AI6054" s="1264"/>
      <c r="AJ6054" s="1264"/>
    </row>
    <row r="6055" spans="33:36" ht="30" customHeight="1">
      <c r="AG6055" s="1264"/>
      <c r="AH6055" s="1264"/>
      <c r="AI6055" s="1264"/>
      <c r="AJ6055" s="1264"/>
    </row>
    <row r="6056" spans="33:36" ht="30" customHeight="1">
      <c r="AG6056" s="1264"/>
      <c r="AH6056" s="1264"/>
      <c r="AI6056" s="1264"/>
      <c r="AJ6056" s="1264"/>
    </row>
    <row r="6057" spans="33:36" ht="30" customHeight="1">
      <c r="AG6057" s="1264"/>
      <c r="AH6057" s="1264"/>
      <c r="AI6057" s="1264"/>
      <c r="AJ6057" s="1264"/>
    </row>
    <row r="6058" spans="33:36" ht="30" customHeight="1">
      <c r="AG6058" s="1264"/>
      <c r="AH6058" s="1264"/>
      <c r="AI6058" s="1264"/>
      <c r="AJ6058" s="1264"/>
    </row>
    <row r="6059" spans="33:36" ht="30" customHeight="1">
      <c r="AG6059" s="1264"/>
      <c r="AH6059" s="1264"/>
      <c r="AI6059" s="1264"/>
      <c r="AJ6059" s="1264"/>
    </row>
    <row r="6060" spans="33:36" ht="30" customHeight="1">
      <c r="AG6060" s="1264"/>
      <c r="AH6060" s="1264"/>
      <c r="AI6060" s="1264"/>
      <c r="AJ6060" s="1264"/>
    </row>
    <row r="6061" spans="33:36" ht="30" customHeight="1">
      <c r="AG6061" s="1264"/>
      <c r="AH6061" s="1264"/>
      <c r="AI6061" s="1264"/>
      <c r="AJ6061" s="1264"/>
    </row>
    <row r="6062" spans="33:36" ht="30" customHeight="1">
      <c r="AG6062" s="1264"/>
      <c r="AH6062" s="1264"/>
      <c r="AI6062" s="1264"/>
      <c r="AJ6062" s="1264"/>
    </row>
    <row r="6063" spans="33:36" ht="30" customHeight="1">
      <c r="AG6063" s="1264"/>
      <c r="AH6063" s="1264"/>
      <c r="AI6063" s="1264"/>
      <c r="AJ6063" s="1264"/>
    </row>
    <row r="6064" spans="33:36" ht="30" customHeight="1">
      <c r="AG6064" s="1264"/>
      <c r="AH6064" s="1264"/>
      <c r="AI6064" s="1264"/>
      <c r="AJ6064" s="1264"/>
    </row>
    <row r="6065" spans="33:36" ht="30" customHeight="1">
      <c r="AG6065" s="1264"/>
      <c r="AH6065" s="1264"/>
      <c r="AI6065" s="1264"/>
      <c r="AJ6065" s="1264"/>
    </row>
    <row r="6066" spans="33:36" ht="30" customHeight="1">
      <c r="AG6066" s="1264"/>
      <c r="AH6066" s="1264"/>
      <c r="AI6066" s="1264"/>
      <c r="AJ6066" s="1264"/>
    </row>
    <row r="6067" spans="33:36" ht="30" customHeight="1">
      <c r="AG6067" s="1264"/>
      <c r="AH6067" s="1264"/>
      <c r="AI6067" s="1264"/>
      <c r="AJ6067" s="1264"/>
    </row>
    <row r="6068" spans="33:36" ht="30" customHeight="1">
      <c r="AG6068" s="1264"/>
      <c r="AH6068" s="1264"/>
      <c r="AI6068" s="1264"/>
      <c r="AJ6068" s="1264"/>
    </row>
    <row r="6069" spans="33:36" ht="30" customHeight="1">
      <c r="AG6069" s="1264"/>
      <c r="AH6069" s="1264"/>
      <c r="AI6069" s="1264"/>
      <c r="AJ6069" s="1264"/>
    </row>
    <row r="6070" spans="33:36" ht="30" customHeight="1">
      <c r="AG6070" s="1264"/>
      <c r="AH6070" s="1264"/>
      <c r="AI6070" s="1264"/>
      <c r="AJ6070" s="1264"/>
    </row>
    <row r="6071" spans="33:36" ht="30" customHeight="1">
      <c r="AG6071" s="1264"/>
      <c r="AH6071" s="1264"/>
      <c r="AI6071" s="1264"/>
      <c r="AJ6071" s="1264"/>
    </row>
    <row r="6072" spans="33:36" ht="30" customHeight="1">
      <c r="AG6072" s="1264"/>
      <c r="AH6072" s="1264"/>
      <c r="AI6072" s="1264"/>
      <c r="AJ6072" s="1264"/>
    </row>
    <row r="6073" spans="33:36" ht="30" customHeight="1">
      <c r="AG6073" s="1264"/>
      <c r="AH6073" s="1264"/>
      <c r="AI6073" s="1264"/>
      <c r="AJ6073" s="1264"/>
    </row>
    <row r="6074" spans="33:36" ht="30" customHeight="1">
      <c r="AG6074" s="1264"/>
      <c r="AH6074" s="1264"/>
      <c r="AI6074" s="1264"/>
      <c r="AJ6074" s="1264"/>
    </row>
    <row r="6075" spans="33:36" ht="30" customHeight="1">
      <c r="AG6075" s="1264"/>
      <c r="AH6075" s="1264"/>
      <c r="AI6075" s="1264"/>
      <c r="AJ6075" s="1264"/>
    </row>
    <row r="6076" spans="33:36" ht="30" customHeight="1">
      <c r="AG6076" s="1264"/>
      <c r="AH6076" s="1264"/>
      <c r="AI6076" s="1264"/>
      <c r="AJ6076" s="1264"/>
    </row>
    <row r="6077" spans="33:36" ht="30" customHeight="1">
      <c r="AG6077" s="1264"/>
      <c r="AH6077" s="1264"/>
      <c r="AI6077" s="1264"/>
      <c r="AJ6077" s="1264"/>
    </row>
    <row r="6078" spans="33:36" ht="30" customHeight="1">
      <c r="AG6078" s="1264"/>
      <c r="AH6078" s="1264"/>
      <c r="AI6078" s="1264"/>
      <c r="AJ6078" s="1264"/>
    </row>
    <row r="6079" spans="33:36" ht="30" customHeight="1">
      <c r="AG6079" s="1264"/>
      <c r="AH6079" s="1264"/>
      <c r="AI6079" s="1264"/>
      <c r="AJ6079" s="1264"/>
    </row>
    <row r="6080" spans="33:36" ht="30" customHeight="1">
      <c r="AG6080" s="1264"/>
      <c r="AH6080" s="1264"/>
      <c r="AI6080" s="1264"/>
      <c r="AJ6080" s="1264"/>
    </row>
    <row r="6081" spans="33:36" ht="30" customHeight="1">
      <c r="AG6081" s="1264"/>
      <c r="AH6081" s="1264"/>
      <c r="AI6081" s="1264"/>
      <c r="AJ6081" s="1264"/>
    </row>
    <row r="6082" spans="33:36" ht="30" customHeight="1">
      <c r="AG6082" s="1264"/>
      <c r="AH6082" s="1264"/>
      <c r="AI6082" s="1264"/>
      <c r="AJ6082" s="1264"/>
    </row>
    <row r="6083" spans="33:36" ht="30" customHeight="1">
      <c r="AG6083" s="1264"/>
      <c r="AH6083" s="1264"/>
      <c r="AI6083" s="1264"/>
      <c r="AJ6083" s="1264"/>
    </row>
    <row r="6084" spans="33:36" ht="30" customHeight="1">
      <c r="AG6084" s="1264"/>
      <c r="AH6084" s="1264"/>
      <c r="AI6084" s="1264"/>
      <c r="AJ6084" s="1264"/>
    </row>
    <row r="6085" spans="33:36" ht="30" customHeight="1">
      <c r="AG6085" s="1264"/>
      <c r="AH6085" s="1264"/>
      <c r="AI6085" s="1264"/>
      <c r="AJ6085" s="1264"/>
    </row>
    <row r="6086" spans="33:36" ht="30" customHeight="1">
      <c r="AG6086" s="1264"/>
      <c r="AH6086" s="1264"/>
      <c r="AI6086" s="1264"/>
      <c r="AJ6086" s="1264"/>
    </row>
    <row r="6087" spans="33:36" ht="30" customHeight="1">
      <c r="AG6087" s="1264"/>
      <c r="AH6087" s="1264"/>
      <c r="AI6087" s="1264"/>
      <c r="AJ6087" s="1264"/>
    </row>
    <row r="6088" spans="33:36" ht="30" customHeight="1">
      <c r="AG6088" s="1264"/>
      <c r="AH6088" s="1264"/>
      <c r="AI6088" s="1264"/>
      <c r="AJ6088" s="1264"/>
    </row>
    <row r="6089" spans="33:36" ht="30" customHeight="1">
      <c r="AG6089" s="1264"/>
      <c r="AH6089" s="1264"/>
      <c r="AI6089" s="1264"/>
      <c r="AJ6089" s="1264"/>
    </row>
    <row r="6090" spans="33:36" ht="30" customHeight="1">
      <c r="AG6090" s="1264"/>
      <c r="AH6090" s="1264"/>
      <c r="AI6090" s="1264"/>
      <c r="AJ6090" s="1264"/>
    </row>
    <row r="6091" spans="33:36" ht="30" customHeight="1">
      <c r="AG6091" s="1264"/>
      <c r="AH6091" s="1264"/>
      <c r="AI6091" s="1264"/>
      <c r="AJ6091" s="1264"/>
    </row>
    <row r="6092" spans="33:36" ht="30" customHeight="1">
      <c r="AG6092" s="1264"/>
      <c r="AH6092" s="1264"/>
      <c r="AI6092" s="1264"/>
      <c r="AJ6092" s="1264"/>
    </row>
    <row r="6093" spans="33:36" ht="30" customHeight="1">
      <c r="AG6093" s="1264"/>
      <c r="AH6093" s="1264"/>
      <c r="AI6093" s="1264"/>
      <c r="AJ6093" s="1264"/>
    </row>
    <row r="6094" spans="33:36" ht="30" customHeight="1">
      <c r="AG6094" s="1264"/>
      <c r="AH6094" s="1264"/>
      <c r="AI6094" s="1264"/>
      <c r="AJ6094" s="1264"/>
    </row>
    <row r="6095" spans="33:36" ht="30" customHeight="1">
      <c r="AG6095" s="1264"/>
      <c r="AH6095" s="1264"/>
      <c r="AI6095" s="1264"/>
      <c r="AJ6095" s="1264"/>
    </row>
    <row r="6096" spans="33:36" ht="30" customHeight="1">
      <c r="AG6096" s="1264"/>
      <c r="AH6096" s="1264"/>
      <c r="AI6096" s="1264"/>
      <c r="AJ6096" s="1264"/>
    </row>
    <row r="6097" spans="33:36" ht="30" customHeight="1">
      <c r="AG6097" s="1264"/>
      <c r="AH6097" s="1264"/>
      <c r="AI6097" s="1264"/>
      <c r="AJ6097" s="1264"/>
    </row>
    <row r="6098" spans="33:36" ht="30" customHeight="1">
      <c r="AG6098" s="1264"/>
      <c r="AH6098" s="1264"/>
      <c r="AI6098" s="1264"/>
      <c r="AJ6098" s="1264"/>
    </row>
    <row r="6099" spans="33:36" ht="30" customHeight="1">
      <c r="AG6099" s="1264"/>
      <c r="AH6099" s="1264"/>
      <c r="AI6099" s="1264"/>
      <c r="AJ6099" s="1264"/>
    </row>
    <row r="6100" spans="33:36" ht="30" customHeight="1">
      <c r="AG6100" s="1264"/>
      <c r="AH6100" s="1264"/>
      <c r="AI6100" s="1264"/>
      <c r="AJ6100" s="1264"/>
    </row>
    <row r="6101" spans="33:36" ht="30" customHeight="1">
      <c r="AG6101" s="1264"/>
      <c r="AH6101" s="1264"/>
      <c r="AI6101" s="1264"/>
      <c r="AJ6101" s="1264"/>
    </row>
    <row r="6102" spans="33:36" ht="30" customHeight="1">
      <c r="AG6102" s="1264"/>
      <c r="AH6102" s="1264"/>
      <c r="AI6102" s="1264"/>
      <c r="AJ6102" s="1264"/>
    </row>
    <row r="6103" spans="33:36" ht="30" customHeight="1">
      <c r="AG6103" s="1264"/>
      <c r="AH6103" s="1264"/>
      <c r="AI6103" s="1264"/>
      <c r="AJ6103" s="1264"/>
    </row>
    <row r="6104" spans="33:36" ht="30" customHeight="1">
      <c r="AG6104" s="1264"/>
      <c r="AH6104" s="1264"/>
      <c r="AI6104" s="1264"/>
      <c r="AJ6104" s="1264"/>
    </row>
    <row r="6105" spans="33:36" ht="30" customHeight="1">
      <c r="AG6105" s="1264"/>
      <c r="AH6105" s="1264"/>
      <c r="AI6105" s="1264"/>
      <c r="AJ6105" s="1264"/>
    </row>
    <row r="6106" spans="33:36" ht="30" customHeight="1">
      <c r="AG6106" s="1264"/>
      <c r="AH6106" s="1264"/>
      <c r="AI6106" s="1264"/>
      <c r="AJ6106" s="1264"/>
    </row>
    <row r="6107" spans="33:36" ht="30" customHeight="1">
      <c r="AG6107" s="1264"/>
      <c r="AH6107" s="1264"/>
      <c r="AI6107" s="1264"/>
      <c r="AJ6107" s="1264"/>
    </row>
    <row r="6108" spans="33:36" ht="30" customHeight="1">
      <c r="AG6108" s="1264"/>
      <c r="AH6108" s="1264"/>
      <c r="AI6108" s="1264"/>
      <c r="AJ6108" s="1264"/>
    </row>
    <row r="6109" spans="33:36" ht="30" customHeight="1">
      <c r="AG6109" s="1264"/>
      <c r="AH6109" s="1264"/>
      <c r="AI6109" s="1264"/>
      <c r="AJ6109" s="1264"/>
    </row>
    <row r="6110" spans="33:36" ht="30" customHeight="1">
      <c r="AG6110" s="1264"/>
      <c r="AH6110" s="1264"/>
      <c r="AI6110" s="1264"/>
      <c r="AJ6110" s="1264"/>
    </row>
    <row r="6111" spans="33:36" ht="30" customHeight="1">
      <c r="AG6111" s="1264"/>
      <c r="AH6111" s="1264"/>
      <c r="AI6111" s="1264"/>
      <c r="AJ6111" s="1264"/>
    </row>
    <row r="6112" spans="33:36" ht="30" customHeight="1">
      <c r="AG6112" s="1264"/>
      <c r="AH6112" s="1264"/>
      <c r="AI6112" s="1264"/>
      <c r="AJ6112" s="1264"/>
    </row>
    <row r="6113" spans="33:36" ht="30" customHeight="1">
      <c r="AG6113" s="1264"/>
      <c r="AH6113" s="1264"/>
      <c r="AI6113" s="1264"/>
      <c r="AJ6113" s="1264"/>
    </row>
    <row r="6114" spans="33:36" ht="30" customHeight="1">
      <c r="AG6114" s="1264"/>
      <c r="AH6114" s="1264"/>
      <c r="AI6114" s="1264"/>
      <c r="AJ6114" s="1264"/>
    </row>
    <row r="6115" spans="33:36" ht="30" customHeight="1">
      <c r="AG6115" s="1264"/>
      <c r="AH6115" s="1264"/>
      <c r="AI6115" s="1264"/>
      <c r="AJ6115" s="1264"/>
    </row>
    <row r="6116" spans="33:36" ht="30" customHeight="1">
      <c r="AG6116" s="1264"/>
      <c r="AH6116" s="1264"/>
      <c r="AI6116" s="1264"/>
      <c r="AJ6116" s="1264"/>
    </row>
    <row r="6117" spans="33:36" ht="30" customHeight="1">
      <c r="AG6117" s="1264"/>
      <c r="AH6117" s="1264"/>
      <c r="AI6117" s="1264"/>
      <c r="AJ6117" s="1264"/>
    </row>
    <row r="6118" spans="33:36" ht="30" customHeight="1">
      <c r="AG6118" s="1264"/>
      <c r="AH6118" s="1264"/>
      <c r="AI6118" s="1264"/>
      <c r="AJ6118" s="1264"/>
    </row>
    <row r="6119" spans="33:36" ht="30" customHeight="1">
      <c r="AG6119" s="1264"/>
      <c r="AH6119" s="1264"/>
      <c r="AI6119" s="1264"/>
      <c r="AJ6119" s="1264"/>
    </row>
    <row r="6120" spans="33:36" ht="30" customHeight="1">
      <c r="AG6120" s="1264"/>
      <c r="AH6120" s="1264"/>
      <c r="AI6120" s="1264"/>
      <c r="AJ6120" s="1264"/>
    </row>
    <row r="6121" spans="33:36" ht="30" customHeight="1">
      <c r="AG6121" s="1264"/>
      <c r="AH6121" s="1264"/>
      <c r="AI6121" s="1264"/>
      <c r="AJ6121" s="1264"/>
    </row>
    <row r="6122" spans="33:36" ht="30" customHeight="1">
      <c r="AG6122" s="1264"/>
      <c r="AH6122" s="1264"/>
      <c r="AI6122" s="1264"/>
      <c r="AJ6122" s="1264"/>
    </row>
    <row r="6123" spans="33:36" ht="30" customHeight="1">
      <c r="AG6123" s="1264"/>
      <c r="AH6123" s="1264"/>
      <c r="AI6123" s="1264"/>
      <c r="AJ6123" s="1264"/>
    </row>
    <row r="6124" spans="33:36" ht="30" customHeight="1">
      <c r="AG6124" s="1264"/>
      <c r="AH6124" s="1264"/>
      <c r="AI6124" s="1264"/>
      <c r="AJ6124" s="1264"/>
    </row>
    <row r="6125" spans="33:36" ht="30" customHeight="1">
      <c r="AG6125" s="1264"/>
      <c r="AH6125" s="1264"/>
      <c r="AI6125" s="1264"/>
      <c r="AJ6125" s="1264"/>
    </row>
    <row r="6126" spans="33:36" ht="30" customHeight="1">
      <c r="AG6126" s="1264"/>
      <c r="AH6126" s="1264"/>
      <c r="AI6126" s="1264"/>
      <c r="AJ6126" s="1264"/>
    </row>
    <row r="6127" spans="33:36" ht="30" customHeight="1">
      <c r="AG6127" s="1264"/>
      <c r="AH6127" s="1264"/>
      <c r="AI6127" s="1264"/>
      <c r="AJ6127" s="1264"/>
    </row>
    <row r="6128" spans="33:36" ht="30" customHeight="1">
      <c r="AG6128" s="1264"/>
      <c r="AH6128" s="1264"/>
      <c r="AI6128" s="1264"/>
      <c r="AJ6128" s="1264"/>
    </row>
    <row r="6129" spans="33:36" ht="30" customHeight="1">
      <c r="AG6129" s="1264"/>
      <c r="AH6129" s="1264"/>
      <c r="AI6129" s="1264"/>
      <c r="AJ6129" s="1264"/>
    </row>
    <row r="6130" spans="33:36" ht="30" customHeight="1">
      <c r="AG6130" s="1264"/>
      <c r="AH6130" s="1264"/>
      <c r="AI6130" s="1264"/>
      <c r="AJ6130" s="1264"/>
    </row>
    <row r="6131" spans="33:36" ht="30" customHeight="1">
      <c r="AG6131" s="1264"/>
      <c r="AH6131" s="1264"/>
      <c r="AI6131" s="1264"/>
      <c r="AJ6131" s="1264"/>
    </row>
    <row r="6132" spans="33:36" ht="30" customHeight="1">
      <c r="AG6132" s="1264"/>
      <c r="AH6132" s="1264"/>
      <c r="AI6132" s="1264"/>
      <c r="AJ6132" s="1264"/>
    </row>
    <row r="6133" spans="33:36" ht="30" customHeight="1">
      <c r="AG6133" s="1264"/>
      <c r="AH6133" s="1264"/>
      <c r="AI6133" s="1264"/>
      <c r="AJ6133" s="1264"/>
    </row>
    <row r="6134" spans="33:36" ht="30" customHeight="1">
      <c r="AG6134" s="1264"/>
      <c r="AH6134" s="1264"/>
      <c r="AI6134" s="1264"/>
      <c r="AJ6134" s="1264"/>
    </row>
    <row r="6135" spans="33:36" ht="30" customHeight="1">
      <c r="AG6135" s="1264"/>
      <c r="AH6135" s="1264"/>
      <c r="AI6135" s="1264"/>
      <c r="AJ6135" s="1264"/>
    </row>
    <row r="6136" spans="33:36" ht="30" customHeight="1">
      <c r="AG6136" s="1264"/>
      <c r="AH6136" s="1264"/>
      <c r="AI6136" s="1264"/>
      <c r="AJ6136" s="1264"/>
    </row>
    <row r="6137" spans="33:36" ht="30" customHeight="1">
      <c r="AG6137" s="1264"/>
      <c r="AH6137" s="1264"/>
      <c r="AI6137" s="1264"/>
      <c r="AJ6137" s="1264"/>
    </row>
    <row r="6138" spans="33:36" ht="30" customHeight="1">
      <c r="AG6138" s="1264"/>
      <c r="AH6138" s="1264"/>
      <c r="AI6138" s="1264"/>
      <c r="AJ6138" s="1264"/>
    </row>
    <row r="6139" spans="33:36" ht="30" customHeight="1">
      <c r="AG6139" s="1264"/>
      <c r="AH6139" s="1264"/>
      <c r="AI6139" s="1264"/>
      <c r="AJ6139" s="1264"/>
    </row>
    <row r="6140" spans="33:36" ht="30" customHeight="1">
      <c r="AG6140" s="1264"/>
      <c r="AH6140" s="1264"/>
      <c r="AI6140" s="1264"/>
      <c r="AJ6140" s="1264"/>
    </row>
    <row r="6141" spans="33:36" ht="30" customHeight="1">
      <c r="AG6141" s="1264"/>
      <c r="AH6141" s="1264"/>
      <c r="AI6141" s="1264"/>
      <c r="AJ6141" s="1264"/>
    </row>
    <row r="6142" spans="33:36" ht="30" customHeight="1">
      <c r="AG6142" s="1264"/>
      <c r="AH6142" s="1264"/>
      <c r="AI6142" s="1264"/>
      <c r="AJ6142" s="1264"/>
    </row>
    <row r="6143" spans="33:36" ht="30" customHeight="1">
      <c r="AG6143" s="1264"/>
      <c r="AH6143" s="1264"/>
      <c r="AI6143" s="1264"/>
      <c r="AJ6143" s="1264"/>
    </row>
    <row r="6144" spans="33:36" ht="30" customHeight="1">
      <c r="AG6144" s="1264"/>
      <c r="AH6144" s="1264"/>
      <c r="AI6144" s="1264"/>
      <c r="AJ6144" s="1264"/>
    </row>
    <row r="6145" spans="33:36" ht="30" customHeight="1">
      <c r="AG6145" s="1264"/>
      <c r="AH6145" s="1264"/>
      <c r="AI6145" s="1264"/>
      <c r="AJ6145" s="1264"/>
    </row>
    <row r="6146" spans="33:36" ht="30" customHeight="1">
      <c r="AG6146" s="1264"/>
      <c r="AH6146" s="1264"/>
      <c r="AI6146" s="1264"/>
      <c r="AJ6146" s="1264"/>
    </row>
    <row r="6147" spans="33:36" ht="30" customHeight="1">
      <c r="AG6147" s="1264"/>
      <c r="AH6147" s="1264"/>
      <c r="AI6147" s="1264"/>
      <c r="AJ6147" s="1264"/>
    </row>
    <row r="6148" spans="33:36" ht="30" customHeight="1">
      <c r="AG6148" s="1264"/>
      <c r="AH6148" s="1264"/>
      <c r="AI6148" s="1264"/>
      <c r="AJ6148" s="1264"/>
    </row>
    <row r="6149" spans="33:36" ht="30" customHeight="1">
      <c r="AG6149" s="1264"/>
      <c r="AH6149" s="1264"/>
      <c r="AI6149" s="1264"/>
      <c r="AJ6149" s="1264"/>
    </row>
    <row r="6150" spans="33:36" ht="30" customHeight="1">
      <c r="AG6150" s="1264"/>
      <c r="AH6150" s="1264"/>
      <c r="AI6150" s="1264"/>
      <c r="AJ6150" s="1264"/>
    </row>
    <row r="6151" spans="33:36" ht="30" customHeight="1">
      <c r="AG6151" s="1264"/>
      <c r="AH6151" s="1264"/>
      <c r="AI6151" s="1264"/>
      <c r="AJ6151" s="1264"/>
    </row>
    <row r="6152" spans="33:36" ht="30" customHeight="1">
      <c r="AG6152" s="1264"/>
      <c r="AH6152" s="1264"/>
      <c r="AI6152" s="1264"/>
      <c r="AJ6152" s="1264"/>
    </row>
    <row r="6153" spans="33:36" ht="30" customHeight="1">
      <c r="AG6153" s="1264"/>
      <c r="AH6153" s="1264"/>
      <c r="AI6153" s="1264"/>
      <c r="AJ6153" s="1264"/>
    </row>
    <row r="6154" spans="33:36" ht="30" customHeight="1">
      <c r="AG6154" s="1264"/>
      <c r="AH6154" s="1264"/>
      <c r="AI6154" s="1264"/>
      <c r="AJ6154" s="1264"/>
    </row>
    <row r="6155" spans="33:36" ht="30" customHeight="1">
      <c r="AG6155" s="1264"/>
      <c r="AH6155" s="1264"/>
      <c r="AI6155" s="1264"/>
      <c r="AJ6155" s="1264"/>
    </row>
    <row r="6156" spans="33:36" ht="30" customHeight="1">
      <c r="AG6156" s="1264"/>
      <c r="AH6156" s="1264"/>
      <c r="AI6156" s="1264"/>
      <c r="AJ6156" s="1264"/>
    </row>
    <row r="6157" spans="33:36" ht="30" customHeight="1">
      <c r="AG6157" s="1264"/>
      <c r="AH6157" s="1264"/>
      <c r="AI6157" s="1264"/>
      <c r="AJ6157" s="1264"/>
    </row>
    <row r="6158" spans="33:36" ht="30" customHeight="1">
      <c r="AG6158" s="1264"/>
      <c r="AH6158" s="1264"/>
      <c r="AI6158" s="1264"/>
      <c r="AJ6158" s="1264"/>
    </row>
    <row r="6159" spans="33:36" ht="30" customHeight="1">
      <c r="AG6159" s="1264"/>
      <c r="AH6159" s="1264"/>
      <c r="AI6159" s="1264"/>
      <c r="AJ6159" s="1264"/>
    </row>
    <row r="6160" spans="33:36" ht="30" customHeight="1">
      <c r="AG6160" s="1264"/>
      <c r="AH6160" s="1264"/>
      <c r="AI6160" s="1264"/>
      <c r="AJ6160" s="1264"/>
    </row>
    <row r="6161" spans="33:36" ht="30" customHeight="1">
      <c r="AG6161" s="1264"/>
      <c r="AH6161" s="1264"/>
      <c r="AI6161" s="1264"/>
      <c r="AJ6161" s="1264"/>
    </row>
    <row r="6162" spans="33:36" ht="30" customHeight="1">
      <c r="AG6162" s="1264"/>
      <c r="AH6162" s="1264"/>
      <c r="AI6162" s="1264"/>
      <c r="AJ6162" s="1264"/>
    </row>
    <row r="6163" spans="33:36" ht="30" customHeight="1">
      <c r="AG6163" s="1264"/>
      <c r="AH6163" s="1264"/>
      <c r="AI6163" s="1264"/>
      <c r="AJ6163" s="1264"/>
    </row>
    <row r="6164" spans="33:36" ht="30" customHeight="1">
      <c r="AG6164" s="1264"/>
      <c r="AH6164" s="1264"/>
      <c r="AI6164" s="1264"/>
      <c r="AJ6164" s="1264"/>
    </row>
    <row r="6165" spans="33:36" ht="30" customHeight="1">
      <c r="AG6165" s="1264"/>
      <c r="AH6165" s="1264"/>
      <c r="AI6165" s="1264"/>
      <c r="AJ6165" s="1264"/>
    </row>
    <row r="6166" spans="33:36" ht="30" customHeight="1">
      <c r="AG6166" s="1264"/>
      <c r="AH6166" s="1264"/>
      <c r="AI6166" s="1264"/>
      <c r="AJ6166" s="1264"/>
    </row>
    <row r="6167" spans="33:36" ht="30" customHeight="1">
      <c r="AG6167" s="1264"/>
      <c r="AH6167" s="1264"/>
      <c r="AI6167" s="1264"/>
      <c r="AJ6167" s="1264"/>
    </row>
    <row r="6168" spans="33:36" ht="30" customHeight="1">
      <c r="AG6168" s="1264"/>
      <c r="AH6168" s="1264"/>
      <c r="AI6168" s="1264"/>
      <c r="AJ6168" s="1264"/>
    </row>
    <row r="6169" spans="33:36" ht="30" customHeight="1">
      <c r="AG6169" s="1264"/>
      <c r="AH6169" s="1264"/>
      <c r="AI6169" s="1264"/>
      <c r="AJ6169" s="1264"/>
    </row>
    <row r="6170" spans="33:36" ht="30" customHeight="1">
      <c r="AG6170" s="1264"/>
      <c r="AH6170" s="1264"/>
      <c r="AI6170" s="1264"/>
      <c r="AJ6170" s="1264"/>
    </row>
    <row r="6171" spans="33:36" ht="30" customHeight="1">
      <c r="AG6171" s="1264"/>
      <c r="AH6171" s="1264"/>
      <c r="AI6171" s="1264"/>
      <c r="AJ6171" s="1264"/>
    </row>
    <row r="6172" spans="33:36" ht="30" customHeight="1">
      <c r="AG6172" s="1264"/>
      <c r="AH6172" s="1264"/>
      <c r="AI6172" s="1264"/>
      <c r="AJ6172" s="1264"/>
    </row>
    <row r="6173" spans="33:36" ht="30" customHeight="1">
      <c r="AG6173" s="1264"/>
      <c r="AH6173" s="1264"/>
      <c r="AI6173" s="1264"/>
      <c r="AJ6173" s="1264"/>
    </row>
    <row r="6174" spans="33:36" ht="30" customHeight="1">
      <c r="AG6174" s="1264"/>
      <c r="AH6174" s="1264"/>
      <c r="AI6174" s="1264"/>
      <c r="AJ6174" s="1264"/>
    </row>
    <row r="6175" spans="33:36" ht="30" customHeight="1">
      <c r="AG6175" s="1264"/>
      <c r="AH6175" s="1264"/>
      <c r="AI6175" s="1264"/>
      <c r="AJ6175" s="1264"/>
    </row>
    <row r="6176" spans="33:36" ht="30" customHeight="1">
      <c r="AG6176" s="1264"/>
      <c r="AH6176" s="1264"/>
      <c r="AI6176" s="1264"/>
      <c r="AJ6176" s="1264"/>
    </row>
    <row r="6177" spans="33:36" ht="30" customHeight="1">
      <c r="AG6177" s="1264"/>
      <c r="AH6177" s="1264"/>
      <c r="AI6177" s="1264"/>
      <c r="AJ6177" s="1264"/>
    </row>
    <row r="6178" spans="33:36" ht="30" customHeight="1">
      <c r="AG6178" s="1264"/>
      <c r="AH6178" s="1264"/>
      <c r="AI6178" s="1264"/>
      <c r="AJ6178" s="1264"/>
    </row>
    <row r="6179" spans="33:36" ht="30" customHeight="1">
      <c r="AG6179" s="1264"/>
      <c r="AH6179" s="1264"/>
      <c r="AI6179" s="1264"/>
      <c r="AJ6179" s="1264"/>
    </row>
    <row r="6180" spans="33:36" ht="30" customHeight="1">
      <c r="AG6180" s="1264"/>
      <c r="AH6180" s="1264"/>
      <c r="AI6180" s="1264"/>
      <c r="AJ6180" s="1264"/>
    </row>
    <row r="6181" spans="33:36" ht="30" customHeight="1">
      <c r="AG6181" s="1264"/>
      <c r="AH6181" s="1264"/>
      <c r="AI6181" s="1264"/>
      <c r="AJ6181" s="1264"/>
    </row>
    <row r="6182" spans="33:36" ht="30" customHeight="1">
      <c r="AG6182" s="1264"/>
      <c r="AH6182" s="1264"/>
      <c r="AI6182" s="1264"/>
      <c r="AJ6182" s="1264"/>
    </row>
    <row r="6183" spans="33:36" ht="30" customHeight="1">
      <c r="AG6183" s="1264"/>
      <c r="AH6183" s="1264"/>
      <c r="AI6183" s="1264"/>
      <c r="AJ6183" s="1264"/>
    </row>
    <row r="6184" spans="33:36" ht="30" customHeight="1">
      <c r="AG6184" s="1264"/>
      <c r="AH6184" s="1264"/>
      <c r="AI6184" s="1264"/>
      <c r="AJ6184" s="1264"/>
    </row>
    <row r="6185" spans="33:36" ht="30" customHeight="1">
      <c r="AG6185" s="1264"/>
      <c r="AH6185" s="1264"/>
      <c r="AI6185" s="1264"/>
      <c r="AJ6185" s="1264"/>
    </row>
    <row r="6186" spans="33:36" ht="30" customHeight="1">
      <c r="AG6186" s="1264"/>
      <c r="AH6186" s="1264"/>
      <c r="AI6186" s="1264"/>
      <c r="AJ6186" s="1264"/>
    </row>
    <row r="6187" spans="33:36" ht="30" customHeight="1">
      <c r="AG6187" s="1264"/>
      <c r="AH6187" s="1264"/>
      <c r="AI6187" s="1264"/>
      <c r="AJ6187" s="1264"/>
    </row>
    <row r="6188" spans="33:36" ht="30" customHeight="1">
      <c r="AG6188" s="1264"/>
      <c r="AH6188" s="1264"/>
      <c r="AI6188" s="1264"/>
      <c r="AJ6188" s="1264"/>
    </row>
    <row r="6189" spans="33:36" ht="30" customHeight="1">
      <c r="AG6189" s="1264"/>
      <c r="AH6189" s="1264"/>
      <c r="AI6189" s="1264"/>
      <c r="AJ6189" s="1264"/>
    </row>
    <row r="6190" spans="33:36" ht="30" customHeight="1">
      <c r="AG6190" s="1264"/>
      <c r="AH6190" s="1264"/>
      <c r="AI6190" s="1264"/>
      <c r="AJ6190" s="1264"/>
    </row>
    <row r="6191" spans="33:36" ht="30" customHeight="1">
      <c r="AG6191" s="1264"/>
      <c r="AH6191" s="1264"/>
      <c r="AI6191" s="1264"/>
      <c r="AJ6191" s="1264"/>
    </row>
    <row r="6192" spans="33:36" ht="30" customHeight="1">
      <c r="AG6192" s="1264"/>
      <c r="AH6192" s="1264"/>
      <c r="AI6192" s="1264"/>
      <c r="AJ6192" s="1264"/>
    </row>
    <row r="6193" spans="33:36" ht="30" customHeight="1">
      <c r="AG6193" s="1264"/>
      <c r="AH6193" s="1264"/>
      <c r="AI6193" s="1264"/>
      <c r="AJ6193" s="1264"/>
    </row>
    <row r="6194" spans="33:36" ht="30" customHeight="1">
      <c r="AG6194" s="1264"/>
      <c r="AH6194" s="1264"/>
      <c r="AI6194" s="1264"/>
      <c r="AJ6194" s="1264"/>
    </row>
    <row r="6195" spans="33:36" ht="30" customHeight="1">
      <c r="AG6195" s="1264"/>
      <c r="AH6195" s="1264"/>
      <c r="AI6195" s="1264"/>
      <c r="AJ6195" s="1264"/>
    </row>
    <row r="6196" spans="33:36" ht="30" customHeight="1">
      <c r="AG6196" s="1264"/>
      <c r="AH6196" s="1264"/>
      <c r="AI6196" s="1264"/>
      <c r="AJ6196" s="1264"/>
    </row>
    <row r="6197" spans="33:36" ht="30" customHeight="1">
      <c r="AG6197" s="1264"/>
      <c r="AH6197" s="1264"/>
      <c r="AI6197" s="1264"/>
      <c r="AJ6197" s="1264"/>
    </row>
    <row r="6198" spans="33:36" ht="30" customHeight="1">
      <c r="AG6198" s="1264"/>
      <c r="AH6198" s="1264"/>
      <c r="AI6198" s="1264"/>
      <c r="AJ6198" s="1264"/>
    </row>
    <row r="6199" spans="33:36" ht="30" customHeight="1">
      <c r="AG6199" s="1264"/>
      <c r="AH6199" s="1264"/>
      <c r="AI6199" s="1264"/>
      <c r="AJ6199" s="1264"/>
    </row>
    <row r="6200" spans="33:36" ht="30" customHeight="1">
      <c r="AG6200" s="1264"/>
      <c r="AH6200" s="1264"/>
      <c r="AI6200" s="1264"/>
      <c r="AJ6200" s="1264"/>
    </row>
    <row r="6201" spans="33:36" ht="30" customHeight="1">
      <c r="AG6201" s="1264"/>
      <c r="AH6201" s="1264"/>
      <c r="AI6201" s="1264"/>
      <c r="AJ6201" s="1264"/>
    </row>
    <row r="6202" spans="33:36" ht="30" customHeight="1">
      <c r="AG6202" s="1264"/>
      <c r="AH6202" s="1264"/>
      <c r="AI6202" s="1264"/>
      <c r="AJ6202" s="1264"/>
    </row>
    <row r="6203" spans="33:36" ht="30" customHeight="1">
      <c r="AG6203" s="1264"/>
      <c r="AH6203" s="1264"/>
      <c r="AI6203" s="1264"/>
      <c r="AJ6203" s="1264"/>
    </row>
    <row r="6204" spans="33:36" ht="30" customHeight="1">
      <c r="AG6204" s="1264"/>
      <c r="AH6204" s="1264"/>
      <c r="AI6204" s="1264"/>
      <c r="AJ6204" s="1264"/>
    </row>
    <row r="6205" spans="33:36" ht="30" customHeight="1">
      <c r="AG6205" s="1264"/>
      <c r="AH6205" s="1264"/>
      <c r="AI6205" s="1264"/>
      <c r="AJ6205" s="1264"/>
    </row>
    <row r="6206" spans="33:36" ht="30" customHeight="1">
      <c r="AG6206" s="1264"/>
      <c r="AH6206" s="1264"/>
      <c r="AI6206" s="1264"/>
      <c r="AJ6206" s="1264"/>
    </row>
    <row r="6207" spans="33:36" ht="30" customHeight="1">
      <c r="AG6207" s="1264"/>
      <c r="AH6207" s="1264"/>
      <c r="AI6207" s="1264"/>
      <c r="AJ6207" s="1264"/>
    </row>
    <row r="6208" spans="33:36" ht="30" customHeight="1">
      <c r="AG6208" s="1264"/>
      <c r="AH6208" s="1264"/>
      <c r="AI6208" s="1264"/>
      <c r="AJ6208" s="1264"/>
    </row>
    <row r="6209" spans="33:36" ht="30" customHeight="1">
      <c r="AG6209" s="1264"/>
      <c r="AH6209" s="1264"/>
      <c r="AI6209" s="1264"/>
      <c r="AJ6209" s="1264"/>
    </row>
    <row r="6210" spans="33:36" ht="30" customHeight="1">
      <c r="AG6210" s="1264"/>
      <c r="AH6210" s="1264"/>
      <c r="AI6210" s="1264"/>
      <c r="AJ6210" s="1264"/>
    </row>
    <row r="6211" spans="33:36" ht="30" customHeight="1">
      <c r="AG6211" s="1264"/>
      <c r="AH6211" s="1264"/>
      <c r="AI6211" s="1264"/>
      <c r="AJ6211" s="1264"/>
    </row>
    <row r="6212" spans="33:36" ht="30" customHeight="1">
      <c r="AG6212" s="1264"/>
      <c r="AH6212" s="1264"/>
      <c r="AI6212" s="1264"/>
      <c r="AJ6212" s="1264"/>
    </row>
    <row r="6213" spans="33:36" ht="30" customHeight="1">
      <c r="AG6213" s="1264"/>
      <c r="AH6213" s="1264"/>
      <c r="AI6213" s="1264"/>
      <c r="AJ6213" s="1264"/>
    </row>
    <row r="6214" spans="33:36" ht="30" customHeight="1">
      <c r="AG6214" s="1264"/>
      <c r="AH6214" s="1264"/>
      <c r="AI6214" s="1264"/>
      <c r="AJ6214" s="1264"/>
    </row>
    <row r="6215" spans="33:36" ht="30" customHeight="1">
      <c r="AG6215" s="1264"/>
      <c r="AH6215" s="1264"/>
      <c r="AI6215" s="1264"/>
      <c r="AJ6215" s="1264"/>
    </row>
    <row r="6216" spans="33:36" ht="30" customHeight="1">
      <c r="AG6216" s="1264"/>
      <c r="AH6216" s="1264"/>
      <c r="AI6216" s="1264"/>
      <c r="AJ6216" s="1264"/>
    </row>
    <row r="6217" spans="33:36" ht="30" customHeight="1">
      <c r="AG6217" s="1264"/>
      <c r="AH6217" s="1264"/>
      <c r="AI6217" s="1264"/>
      <c r="AJ6217" s="1264"/>
    </row>
    <row r="6218" spans="33:36" ht="30" customHeight="1">
      <c r="AG6218" s="1264"/>
      <c r="AH6218" s="1264"/>
      <c r="AI6218" s="1264"/>
      <c r="AJ6218" s="1264"/>
    </row>
    <row r="6219" spans="33:36" ht="30" customHeight="1">
      <c r="AG6219" s="1264"/>
      <c r="AH6219" s="1264"/>
      <c r="AI6219" s="1264"/>
      <c r="AJ6219" s="1264"/>
    </row>
    <row r="6220" spans="33:36" ht="30" customHeight="1">
      <c r="AG6220" s="1264"/>
      <c r="AH6220" s="1264"/>
      <c r="AI6220" s="1264"/>
      <c r="AJ6220" s="1264"/>
    </row>
    <row r="6221" spans="33:36" ht="30" customHeight="1">
      <c r="AG6221" s="1264"/>
      <c r="AH6221" s="1264"/>
      <c r="AI6221" s="1264"/>
      <c r="AJ6221" s="1264"/>
    </row>
    <row r="6222" spans="33:36" ht="30" customHeight="1">
      <c r="AG6222" s="1264"/>
      <c r="AH6222" s="1264"/>
      <c r="AI6222" s="1264"/>
      <c r="AJ6222" s="1264"/>
    </row>
    <row r="6223" spans="33:36" ht="30" customHeight="1">
      <c r="AG6223" s="1264"/>
      <c r="AH6223" s="1264"/>
      <c r="AI6223" s="1264"/>
      <c r="AJ6223" s="1264"/>
    </row>
    <row r="6224" spans="33:36" ht="30" customHeight="1">
      <c r="AG6224" s="1264"/>
      <c r="AH6224" s="1264"/>
      <c r="AI6224" s="1264"/>
      <c r="AJ6224" s="1264"/>
    </row>
    <row r="6225" spans="33:36" ht="30" customHeight="1">
      <c r="AG6225" s="1264"/>
      <c r="AH6225" s="1264"/>
      <c r="AI6225" s="1264"/>
      <c r="AJ6225" s="1264"/>
    </row>
    <row r="6226" spans="33:36" ht="30" customHeight="1">
      <c r="AG6226" s="1264"/>
      <c r="AH6226" s="1264"/>
      <c r="AI6226" s="1264"/>
      <c r="AJ6226" s="1264"/>
    </row>
    <row r="6227" spans="33:36" ht="30" customHeight="1">
      <c r="AG6227" s="1264"/>
      <c r="AH6227" s="1264"/>
      <c r="AI6227" s="1264"/>
      <c r="AJ6227" s="1264"/>
    </row>
    <row r="6228" spans="33:36" ht="30" customHeight="1">
      <c r="AG6228" s="1264"/>
      <c r="AH6228" s="1264"/>
      <c r="AI6228" s="1264"/>
      <c r="AJ6228" s="1264"/>
    </row>
    <row r="6229" spans="33:36" ht="30" customHeight="1">
      <c r="AG6229" s="1264"/>
      <c r="AH6229" s="1264"/>
      <c r="AI6229" s="1264"/>
      <c r="AJ6229" s="1264"/>
    </row>
    <row r="6230" spans="33:36" ht="30" customHeight="1">
      <c r="AG6230" s="1264"/>
      <c r="AH6230" s="1264"/>
      <c r="AI6230" s="1264"/>
      <c r="AJ6230" s="1264"/>
    </row>
    <row r="6231" spans="33:36" ht="30" customHeight="1">
      <c r="AG6231" s="1264"/>
      <c r="AH6231" s="1264"/>
      <c r="AI6231" s="1264"/>
      <c r="AJ6231" s="1264"/>
    </row>
    <row r="6232" spans="33:36" ht="30" customHeight="1">
      <c r="AG6232" s="1264"/>
      <c r="AH6232" s="1264"/>
      <c r="AI6232" s="1264"/>
      <c r="AJ6232" s="1264"/>
    </row>
    <row r="6233" spans="33:36" ht="30" customHeight="1">
      <c r="AG6233" s="1264"/>
      <c r="AH6233" s="1264"/>
      <c r="AI6233" s="1264"/>
      <c r="AJ6233" s="1264"/>
    </row>
    <row r="6234" spans="33:36" ht="30" customHeight="1">
      <c r="AG6234" s="1264"/>
      <c r="AH6234" s="1264"/>
      <c r="AI6234" s="1264"/>
      <c r="AJ6234" s="1264"/>
    </row>
    <row r="6235" spans="33:36" ht="30" customHeight="1">
      <c r="AG6235" s="1264"/>
      <c r="AH6235" s="1264"/>
      <c r="AI6235" s="1264"/>
      <c r="AJ6235" s="1264"/>
    </row>
    <row r="6236" spans="33:36" ht="30" customHeight="1">
      <c r="AG6236" s="1264"/>
      <c r="AH6236" s="1264"/>
      <c r="AI6236" s="1264"/>
      <c r="AJ6236" s="1264"/>
    </row>
    <row r="6237" spans="33:36" ht="30" customHeight="1">
      <c r="AG6237" s="1264"/>
      <c r="AH6237" s="1264"/>
      <c r="AI6237" s="1264"/>
      <c r="AJ6237" s="1264"/>
    </row>
    <row r="6238" spans="33:36" ht="30" customHeight="1">
      <c r="AG6238" s="1264"/>
      <c r="AH6238" s="1264"/>
      <c r="AI6238" s="1264"/>
      <c r="AJ6238" s="1264"/>
    </row>
    <row r="6239" spans="33:36" ht="30" customHeight="1">
      <c r="AG6239" s="1264"/>
      <c r="AH6239" s="1264"/>
      <c r="AI6239" s="1264"/>
      <c r="AJ6239" s="1264"/>
    </row>
    <row r="6240" spans="33:36" ht="30" customHeight="1">
      <c r="AG6240" s="1264"/>
      <c r="AH6240" s="1264"/>
      <c r="AI6240" s="1264"/>
      <c r="AJ6240" s="1264"/>
    </row>
    <row r="6241" spans="33:36" ht="30" customHeight="1">
      <c r="AG6241" s="1264"/>
      <c r="AH6241" s="1264"/>
      <c r="AI6241" s="1264"/>
      <c r="AJ6241" s="1264"/>
    </row>
    <row r="6242" spans="33:36" ht="30" customHeight="1">
      <c r="AG6242" s="1264"/>
      <c r="AH6242" s="1264"/>
      <c r="AI6242" s="1264"/>
      <c r="AJ6242" s="1264"/>
    </row>
    <row r="6243" spans="33:36" ht="30" customHeight="1">
      <c r="AG6243" s="1264"/>
      <c r="AH6243" s="1264"/>
      <c r="AI6243" s="1264"/>
      <c r="AJ6243" s="1264"/>
    </row>
    <row r="6244" spans="33:36" ht="30" customHeight="1">
      <c r="AG6244" s="1264"/>
      <c r="AH6244" s="1264"/>
      <c r="AI6244" s="1264"/>
      <c r="AJ6244" s="1264"/>
    </row>
    <row r="6245" spans="33:36" ht="30" customHeight="1">
      <c r="AG6245" s="1264"/>
      <c r="AH6245" s="1264"/>
      <c r="AI6245" s="1264"/>
      <c r="AJ6245" s="1264"/>
    </row>
    <row r="6246" spans="33:36" ht="30" customHeight="1">
      <c r="AG6246" s="1264"/>
      <c r="AH6246" s="1264"/>
      <c r="AI6246" s="1264"/>
      <c r="AJ6246" s="1264"/>
    </row>
    <row r="6247" spans="33:36" ht="30" customHeight="1">
      <c r="AG6247" s="1264"/>
      <c r="AH6247" s="1264"/>
      <c r="AI6247" s="1264"/>
      <c r="AJ6247" s="1264"/>
    </row>
    <row r="6248" spans="33:36" ht="30" customHeight="1">
      <c r="AG6248" s="1264"/>
      <c r="AH6248" s="1264"/>
      <c r="AI6248" s="1264"/>
      <c r="AJ6248" s="1264"/>
    </row>
    <row r="6249" spans="33:36" ht="30" customHeight="1">
      <c r="AG6249" s="1264"/>
      <c r="AH6249" s="1264"/>
      <c r="AI6249" s="1264"/>
      <c r="AJ6249" s="1264"/>
    </row>
    <row r="6250" spans="33:36" ht="30" customHeight="1">
      <c r="AG6250" s="1264"/>
      <c r="AH6250" s="1264"/>
      <c r="AI6250" s="1264"/>
      <c r="AJ6250" s="1264"/>
    </row>
    <row r="6251" spans="33:36" ht="30" customHeight="1">
      <c r="AG6251" s="1264"/>
      <c r="AH6251" s="1264"/>
      <c r="AI6251" s="1264"/>
      <c r="AJ6251" s="1264"/>
    </row>
    <row r="6252" spans="33:36" ht="30" customHeight="1">
      <c r="AG6252" s="1264"/>
      <c r="AH6252" s="1264"/>
      <c r="AI6252" s="1264"/>
      <c r="AJ6252" s="1264"/>
    </row>
    <row r="6253" spans="33:36" ht="30" customHeight="1">
      <c r="AG6253" s="1264"/>
      <c r="AH6253" s="1264"/>
      <c r="AI6253" s="1264"/>
      <c r="AJ6253" s="1264"/>
    </row>
    <row r="6254" spans="33:36" ht="30" customHeight="1">
      <c r="AG6254" s="1264"/>
      <c r="AH6254" s="1264"/>
      <c r="AI6254" s="1264"/>
      <c r="AJ6254" s="1264"/>
    </row>
    <row r="6255" spans="33:36" ht="30" customHeight="1">
      <c r="AG6255" s="1264"/>
      <c r="AH6255" s="1264"/>
      <c r="AI6255" s="1264"/>
      <c r="AJ6255" s="1264"/>
    </row>
    <row r="6256" spans="33:36" ht="30" customHeight="1">
      <c r="AG6256" s="1264"/>
      <c r="AH6256" s="1264"/>
      <c r="AI6256" s="1264"/>
      <c r="AJ6256" s="1264"/>
    </row>
    <row r="6257" spans="33:36" ht="30" customHeight="1">
      <c r="AG6257" s="1264"/>
      <c r="AH6257" s="1264"/>
      <c r="AI6257" s="1264"/>
      <c r="AJ6257" s="1264"/>
    </row>
    <row r="6258" spans="33:36" ht="30" customHeight="1">
      <c r="AG6258" s="1264"/>
      <c r="AH6258" s="1264"/>
      <c r="AI6258" s="1264"/>
      <c r="AJ6258" s="1264"/>
    </row>
    <row r="6259" spans="33:36" ht="30" customHeight="1">
      <c r="AG6259" s="1264"/>
      <c r="AH6259" s="1264"/>
      <c r="AI6259" s="1264"/>
      <c r="AJ6259" s="1264"/>
    </row>
    <row r="6260" spans="33:36" ht="30" customHeight="1">
      <c r="AG6260" s="1264"/>
      <c r="AH6260" s="1264"/>
      <c r="AI6260" s="1264"/>
      <c r="AJ6260" s="1264"/>
    </row>
    <row r="6261" spans="33:36" ht="30" customHeight="1">
      <c r="AG6261" s="1264"/>
      <c r="AH6261" s="1264"/>
      <c r="AI6261" s="1264"/>
      <c r="AJ6261" s="1264"/>
    </row>
    <row r="6262" spans="33:36" ht="30" customHeight="1">
      <c r="AG6262" s="1264"/>
      <c r="AH6262" s="1264"/>
      <c r="AI6262" s="1264"/>
      <c r="AJ6262" s="1264"/>
    </row>
    <row r="6263" spans="33:36" ht="30" customHeight="1">
      <c r="AG6263" s="1264"/>
      <c r="AH6263" s="1264"/>
      <c r="AI6263" s="1264"/>
      <c r="AJ6263" s="1264"/>
    </row>
    <row r="6264" spans="33:36" ht="30" customHeight="1">
      <c r="AG6264" s="1264"/>
      <c r="AH6264" s="1264"/>
      <c r="AI6264" s="1264"/>
      <c r="AJ6264" s="1264"/>
    </row>
    <row r="6265" spans="33:36" ht="30" customHeight="1">
      <c r="AG6265" s="1264"/>
      <c r="AH6265" s="1264"/>
      <c r="AI6265" s="1264"/>
      <c r="AJ6265" s="1264"/>
    </row>
    <row r="6266" spans="33:36" ht="30" customHeight="1">
      <c r="AG6266" s="1264"/>
      <c r="AH6266" s="1264"/>
      <c r="AI6266" s="1264"/>
      <c r="AJ6266" s="1264"/>
    </row>
    <row r="6267" spans="33:36" ht="30" customHeight="1">
      <c r="AG6267" s="1264"/>
      <c r="AH6267" s="1264"/>
      <c r="AI6267" s="1264"/>
      <c r="AJ6267" s="1264"/>
    </row>
    <row r="6268" spans="33:36" ht="30" customHeight="1">
      <c r="AG6268" s="1264"/>
      <c r="AH6268" s="1264"/>
      <c r="AI6268" s="1264"/>
      <c r="AJ6268" s="1264"/>
    </row>
    <row r="6269" spans="33:36" ht="30" customHeight="1">
      <c r="AG6269" s="1264"/>
      <c r="AH6269" s="1264"/>
      <c r="AI6269" s="1264"/>
      <c r="AJ6269" s="1264"/>
    </row>
    <row r="6270" spans="33:36" ht="30" customHeight="1">
      <c r="AG6270" s="1264"/>
      <c r="AH6270" s="1264"/>
      <c r="AI6270" s="1264"/>
      <c r="AJ6270" s="1264"/>
    </row>
    <row r="6271" spans="33:36" ht="30" customHeight="1">
      <c r="AG6271" s="1264"/>
      <c r="AH6271" s="1264"/>
      <c r="AI6271" s="1264"/>
      <c r="AJ6271" s="1264"/>
    </row>
    <row r="6272" spans="33:36" ht="30" customHeight="1">
      <c r="AG6272" s="1264"/>
      <c r="AH6272" s="1264"/>
      <c r="AI6272" s="1264"/>
      <c r="AJ6272" s="1264"/>
    </row>
    <row r="6273" spans="33:36" ht="30" customHeight="1">
      <c r="AG6273" s="1264"/>
      <c r="AH6273" s="1264"/>
      <c r="AI6273" s="1264"/>
      <c r="AJ6273" s="1264"/>
    </row>
    <row r="6274" spans="33:36" ht="30" customHeight="1">
      <c r="AG6274" s="1264"/>
      <c r="AH6274" s="1264"/>
      <c r="AI6274" s="1264"/>
      <c r="AJ6274" s="1264"/>
    </row>
    <row r="6275" spans="33:36" ht="30" customHeight="1">
      <c r="AG6275" s="1264"/>
      <c r="AH6275" s="1264"/>
      <c r="AI6275" s="1264"/>
      <c r="AJ6275" s="1264"/>
    </row>
    <row r="6276" spans="33:36" ht="30" customHeight="1">
      <c r="AG6276" s="1264"/>
      <c r="AH6276" s="1264"/>
      <c r="AI6276" s="1264"/>
      <c r="AJ6276" s="1264"/>
    </row>
    <row r="6277" spans="33:36" ht="30" customHeight="1">
      <c r="AG6277" s="1264"/>
      <c r="AH6277" s="1264"/>
      <c r="AI6277" s="1264"/>
      <c r="AJ6277" s="1264"/>
    </row>
    <row r="6278" spans="33:36" ht="30" customHeight="1">
      <c r="AG6278" s="1264"/>
      <c r="AH6278" s="1264"/>
      <c r="AI6278" s="1264"/>
      <c r="AJ6278" s="1264"/>
    </row>
    <row r="6279" spans="33:36" ht="30" customHeight="1">
      <c r="AG6279" s="1264"/>
      <c r="AH6279" s="1264"/>
      <c r="AI6279" s="1264"/>
      <c r="AJ6279" s="1264"/>
    </row>
    <row r="6280" spans="33:36" ht="30" customHeight="1">
      <c r="AG6280" s="1264"/>
      <c r="AH6280" s="1264"/>
      <c r="AI6280" s="1264"/>
      <c r="AJ6280" s="1264"/>
    </row>
    <row r="6281" spans="33:36" ht="30" customHeight="1">
      <c r="AG6281" s="1264"/>
      <c r="AH6281" s="1264"/>
      <c r="AI6281" s="1264"/>
      <c r="AJ6281" s="1264"/>
    </row>
    <row r="6282" spans="33:36" ht="30" customHeight="1">
      <c r="AG6282" s="1264"/>
      <c r="AH6282" s="1264"/>
      <c r="AI6282" s="1264"/>
      <c r="AJ6282" s="1264"/>
    </row>
    <row r="6283" spans="33:36" ht="30" customHeight="1">
      <c r="AG6283" s="1264"/>
      <c r="AH6283" s="1264"/>
      <c r="AI6283" s="1264"/>
      <c r="AJ6283" s="1264"/>
    </row>
    <row r="6284" spans="33:36" ht="30" customHeight="1">
      <c r="AG6284" s="1264"/>
      <c r="AH6284" s="1264"/>
      <c r="AI6284" s="1264"/>
      <c r="AJ6284" s="1264"/>
    </row>
    <row r="6285" spans="33:36" ht="30" customHeight="1">
      <c r="AG6285" s="1264"/>
      <c r="AH6285" s="1264"/>
      <c r="AI6285" s="1264"/>
      <c r="AJ6285" s="1264"/>
    </row>
    <row r="6286" spans="33:36" ht="30" customHeight="1">
      <c r="AG6286" s="1264"/>
      <c r="AH6286" s="1264"/>
      <c r="AI6286" s="1264"/>
      <c r="AJ6286" s="1264"/>
    </row>
    <row r="6287" spans="33:36" ht="30" customHeight="1">
      <c r="AG6287" s="1264"/>
      <c r="AH6287" s="1264"/>
      <c r="AI6287" s="1264"/>
      <c r="AJ6287" s="1264"/>
    </row>
    <row r="6288" spans="33:36" ht="30" customHeight="1">
      <c r="AG6288" s="1264"/>
      <c r="AH6288" s="1264"/>
      <c r="AI6288" s="1264"/>
      <c r="AJ6288" s="1264"/>
    </row>
    <row r="6289" spans="33:36" ht="30" customHeight="1">
      <c r="AG6289" s="1264"/>
      <c r="AH6289" s="1264"/>
      <c r="AI6289" s="1264"/>
      <c r="AJ6289" s="1264"/>
    </row>
    <row r="6290" spans="33:36" ht="30" customHeight="1">
      <c r="AG6290" s="1264"/>
      <c r="AH6290" s="1264"/>
      <c r="AI6290" s="1264"/>
      <c r="AJ6290" s="1264"/>
    </row>
    <row r="6291" spans="33:36" ht="30" customHeight="1">
      <c r="AG6291" s="1264"/>
      <c r="AH6291" s="1264"/>
      <c r="AI6291" s="1264"/>
      <c r="AJ6291" s="1264"/>
    </row>
    <row r="6292" spans="33:36" ht="30" customHeight="1">
      <c r="AG6292" s="1264"/>
      <c r="AH6292" s="1264"/>
      <c r="AI6292" s="1264"/>
      <c r="AJ6292" s="1264"/>
    </row>
    <row r="6293" spans="33:36" ht="30" customHeight="1">
      <c r="AG6293" s="1264"/>
      <c r="AH6293" s="1264"/>
      <c r="AI6293" s="1264"/>
      <c r="AJ6293" s="1264"/>
    </row>
    <row r="6294" spans="33:36" ht="30" customHeight="1">
      <c r="AG6294" s="1264"/>
      <c r="AH6294" s="1264"/>
      <c r="AI6294" s="1264"/>
      <c r="AJ6294" s="1264"/>
    </row>
    <row r="6295" spans="33:36" ht="30" customHeight="1">
      <c r="AG6295" s="1264"/>
      <c r="AH6295" s="1264"/>
      <c r="AI6295" s="1264"/>
      <c r="AJ6295" s="1264"/>
    </row>
    <row r="6296" spans="33:36" ht="30" customHeight="1">
      <c r="AG6296" s="1264"/>
      <c r="AH6296" s="1264"/>
      <c r="AI6296" s="1264"/>
      <c r="AJ6296" s="1264"/>
    </row>
    <row r="6297" spans="33:36" ht="30" customHeight="1">
      <c r="AG6297" s="1264"/>
      <c r="AH6297" s="1264"/>
      <c r="AI6297" s="1264"/>
      <c r="AJ6297" s="1264"/>
    </row>
    <row r="6298" spans="33:36" ht="30" customHeight="1">
      <c r="AG6298" s="1264"/>
      <c r="AH6298" s="1264"/>
      <c r="AI6298" s="1264"/>
      <c r="AJ6298" s="1264"/>
    </row>
    <row r="6299" spans="33:36" ht="30" customHeight="1">
      <c r="AG6299" s="1264"/>
      <c r="AH6299" s="1264"/>
      <c r="AI6299" s="1264"/>
      <c r="AJ6299" s="1264"/>
    </row>
    <row r="6300" spans="33:36" ht="30" customHeight="1">
      <c r="AG6300" s="1264"/>
      <c r="AH6300" s="1264"/>
      <c r="AI6300" s="1264"/>
      <c r="AJ6300" s="1264"/>
    </row>
    <row r="6301" spans="33:36" ht="30" customHeight="1">
      <c r="AG6301" s="1264"/>
      <c r="AH6301" s="1264"/>
      <c r="AI6301" s="1264"/>
      <c r="AJ6301" s="1264"/>
    </row>
    <row r="6302" spans="33:36" ht="30" customHeight="1">
      <c r="AG6302" s="1264"/>
      <c r="AH6302" s="1264"/>
      <c r="AI6302" s="1264"/>
      <c r="AJ6302" s="1264"/>
    </row>
    <row r="6303" spans="33:36" ht="30" customHeight="1">
      <c r="AG6303" s="1264"/>
      <c r="AH6303" s="1264"/>
      <c r="AI6303" s="1264"/>
      <c r="AJ6303" s="1264"/>
    </row>
    <row r="6304" spans="33:36" ht="30" customHeight="1">
      <c r="AG6304" s="1264"/>
      <c r="AH6304" s="1264"/>
      <c r="AI6304" s="1264"/>
      <c r="AJ6304" s="1264"/>
    </row>
    <row r="6305" spans="33:36" ht="30" customHeight="1">
      <c r="AG6305" s="1264"/>
      <c r="AH6305" s="1264"/>
      <c r="AI6305" s="1264"/>
      <c r="AJ6305" s="1264"/>
    </row>
    <row r="6306" spans="33:36" ht="30" customHeight="1">
      <c r="AG6306" s="1264"/>
      <c r="AH6306" s="1264"/>
      <c r="AI6306" s="1264"/>
      <c r="AJ6306" s="1264"/>
    </row>
    <row r="6307" spans="33:36" ht="30" customHeight="1">
      <c r="AG6307" s="1264"/>
      <c r="AH6307" s="1264"/>
      <c r="AI6307" s="1264"/>
      <c r="AJ6307" s="1264"/>
    </row>
    <row r="6308" spans="33:36" ht="30" customHeight="1">
      <c r="AG6308" s="1264"/>
      <c r="AH6308" s="1264"/>
      <c r="AI6308" s="1264"/>
      <c r="AJ6308" s="1264"/>
    </row>
    <row r="6309" spans="33:36" ht="30" customHeight="1">
      <c r="AG6309" s="1264"/>
      <c r="AH6309" s="1264"/>
      <c r="AI6309" s="1264"/>
      <c r="AJ6309" s="1264"/>
    </row>
    <row r="6310" spans="33:36" ht="30" customHeight="1">
      <c r="AG6310" s="1264"/>
      <c r="AH6310" s="1264"/>
      <c r="AI6310" s="1264"/>
      <c r="AJ6310" s="1264"/>
    </row>
    <row r="6311" spans="33:36" ht="30" customHeight="1">
      <c r="AG6311" s="1264"/>
      <c r="AH6311" s="1264"/>
      <c r="AI6311" s="1264"/>
      <c r="AJ6311" s="1264"/>
    </row>
    <row r="6312" spans="33:36" ht="30" customHeight="1">
      <c r="AG6312" s="1264"/>
      <c r="AH6312" s="1264"/>
      <c r="AI6312" s="1264"/>
      <c r="AJ6312" s="1264"/>
    </row>
    <row r="6313" spans="33:36" ht="30" customHeight="1">
      <c r="AG6313" s="1264"/>
      <c r="AH6313" s="1264"/>
      <c r="AI6313" s="1264"/>
      <c r="AJ6313" s="1264"/>
    </row>
    <row r="6314" spans="33:36" ht="30" customHeight="1">
      <c r="AG6314" s="1264"/>
      <c r="AH6314" s="1264"/>
      <c r="AI6314" s="1264"/>
      <c r="AJ6314" s="1264"/>
    </row>
    <row r="6315" spans="33:36" ht="30" customHeight="1">
      <c r="AG6315" s="1264"/>
      <c r="AH6315" s="1264"/>
      <c r="AI6315" s="1264"/>
      <c r="AJ6315" s="1264"/>
    </row>
    <row r="6316" spans="33:36" ht="30" customHeight="1">
      <c r="AG6316" s="1264"/>
      <c r="AH6316" s="1264"/>
      <c r="AI6316" s="1264"/>
      <c r="AJ6316" s="1264"/>
    </row>
    <row r="6317" spans="33:36" ht="30" customHeight="1">
      <c r="AG6317" s="1264"/>
      <c r="AH6317" s="1264"/>
      <c r="AI6317" s="1264"/>
      <c r="AJ6317" s="1264"/>
    </row>
    <row r="6318" spans="33:36" ht="30" customHeight="1">
      <c r="AG6318" s="1264"/>
      <c r="AH6318" s="1264"/>
      <c r="AI6318" s="1264"/>
      <c r="AJ6318" s="1264"/>
    </row>
    <row r="6319" spans="33:36" ht="30" customHeight="1">
      <c r="AG6319" s="1264"/>
      <c r="AH6319" s="1264"/>
      <c r="AI6319" s="1264"/>
      <c r="AJ6319" s="1264"/>
    </row>
    <row r="6320" spans="33:36" ht="30" customHeight="1">
      <c r="AG6320" s="1264"/>
      <c r="AH6320" s="1264"/>
      <c r="AI6320" s="1264"/>
      <c r="AJ6320" s="1264"/>
    </row>
    <row r="6321" spans="33:36" ht="30" customHeight="1">
      <c r="AG6321" s="1264"/>
      <c r="AH6321" s="1264"/>
      <c r="AI6321" s="1264"/>
      <c r="AJ6321" s="1264"/>
    </row>
    <row r="6322" spans="33:36" ht="30" customHeight="1">
      <c r="AG6322" s="1264"/>
      <c r="AH6322" s="1264"/>
      <c r="AI6322" s="1264"/>
      <c r="AJ6322" s="1264"/>
    </row>
    <row r="6323" spans="33:36" ht="30" customHeight="1">
      <c r="AG6323" s="1264"/>
      <c r="AH6323" s="1264"/>
      <c r="AI6323" s="1264"/>
      <c r="AJ6323" s="1264"/>
    </row>
    <row r="6324" spans="33:36" ht="30" customHeight="1">
      <c r="AG6324" s="1264"/>
      <c r="AH6324" s="1264"/>
      <c r="AI6324" s="1264"/>
      <c r="AJ6324" s="1264"/>
    </row>
    <row r="6325" spans="33:36" ht="30" customHeight="1">
      <c r="AG6325" s="1264"/>
      <c r="AH6325" s="1264"/>
      <c r="AI6325" s="1264"/>
      <c r="AJ6325" s="1264"/>
    </row>
    <row r="6326" spans="33:36" ht="30" customHeight="1">
      <c r="AG6326" s="1264"/>
      <c r="AH6326" s="1264"/>
      <c r="AI6326" s="1264"/>
      <c r="AJ6326" s="1264"/>
    </row>
    <row r="6327" spans="33:36" ht="30" customHeight="1">
      <c r="AG6327" s="1264"/>
      <c r="AH6327" s="1264"/>
      <c r="AI6327" s="1264"/>
      <c r="AJ6327" s="1264"/>
    </row>
    <row r="6328" spans="33:36" ht="30" customHeight="1">
      <c r="AG6328" s="1264"/>
      <c r="AH6328" s="1264"/>
      <c r="AI6328" s="1264"/>
      <c r="AJ6328" s="1264"/>
    </row>
    <row r="6329" spans="33:36" ht="30" customHeight="1">
      <c r="AG6329" s="1264"/>
      <c r="AH6329" s="1264"/>
      <c r="AI6329" s="1264"/>
      <c r="AJ6329" s="1264"/>
    </row>
    <row r="6330" spans="33:36" ht="30" customHeight="1">
      <c r="AG6330" s="1264"/>
      <c r="AH6330" s="1264"/>
      <c r="AI6330" s="1264"/>
      <c r="AJ6330" s="1264"/>
    </row>
    <row r="6331" spans="33:36" ht="30" customHeight="1">
      <c r="AG6331" s="1264"/>
      <c r="AH6331" s="1264"/>
      <c r="AI6331" s="1264"/>
      <c r="AJ6331" s="1264"/>
    </row>
    <row r="6332" spans="33:36" ht="30" customHeight="1">
      <c r="AG6332" s="1264"/>
      <c r="AH6332" s="1264"/>
      <c r="AI6332" s="1264"/>
      <c r="AJ6332" s="1264"/>
    </row>
    <row r="6333" spans="33:36" ht="30" customHeight="1">
      <c r="AG6333" s="1264"/>
      <c r="AH6333" s="1264"/>
      <c r="AI6333" s="1264"/>
      <c r="AJ6333" s="1264"/>
    </row>
    <row r="6334" spans="33:36" ht="30" customHeight="1">
      <c r="AG6334" s="1264"/>
      <c r="AH6334" s="1264"/>
      <c r="AI6334" s="1264"/>
      <c r="AJ6334" s="1264"/>
    </row>
    <row r="6335" spans="33:36" ht="30" customHeight="1">
      <c r="AG6335" s="1264"/>
      <c r="AH6335" s="1264"/>
      <c r="AI6335" s="1264"/>
      <c r="AJ6335" s="1264"/>
    </row>
    <row r="6336" spans="33:36" ht="30" customHeight="1">
      <c r="AG6336" s="1264"/>
      <c r="AH6336" s="1264"/>
      <c r="AI6336" s="1264"/>
      <c r="AJ6336" s="1264"/>
    </row>
    <row r="6337" spans="33:36" ht="30" customHeight="1">
      <c r="AG6337" s="1264"/>
      <c r="AH6337" s="1264"/>
      <c r="AI6337" s="1264"/>
      <c r="AJ6337" s="1264"/>
    </row>
    <row r="6338" spans="33:36" ht="30" customHeight="1">
      <c r="AG6338" s="1264"/>
      <c r="AH6338" s="1264"/>
      <c r="AI6338" s="1264"/>
      <c r="AJ6338" s="1264"/>
    </row>
    <row r="6339" spans="33:36" ht="30" customHeight="1">
      <c r="AG6339" s="1264"/>
      <c r="AH6339" s="1264"/>
      <c r="AI6339" s="1264"/>
      <c r="AJ6339" s="1264"/>
    </row>
    <row r="6340" spans="33:36" ht="30" customHeight="1">
      <c r="AG6340" s="1264"/>
      <c r="AH6340" s="1264"/>
      <c r="AI6340" s="1264"/>
      <c r="AJ6340" s="1264"/>
    </row>
    <row r="6341" spans="33:36" ht="30" customHeight="1">
      <c r="AG6341" s="1264"/>
      <c r="AH6341" s="1264"/>
      <c r="AI6341" s="1264"/>
      <c r="AJ6341" s="1264"/>
    </row>
    <row r="6342" spans="33:36" ht="30" customHeight="1">
      <c r="AG6342" s="1264"/>
      <c r="AH6342" s="1264"/>
      <c r="AI6342" s="1264"/>
      <c r="AJ6342" s="1264"/>
    </row>
    <row r="6343" spans="33:36" ht="30" customHeight="1">
      <c r="AG6343" s="1264"/>
      <c r="AH6343" s="1264"/>
      <c r="AI6343" s="1264"/>
      <c r="AJ6343" s="1264"/>
    </row>
    <row r="6344" spans="33:36" ht="30" customHeight="1">
      <c r="AG6344" s="1264"/>
      <c r="AH6344" s="1264"/>
      <c r="AI6344" s="1264"/>
      <c r="AJ6344" s="1264"/>
    </row>
    <row r="6345" spans="33:36" ht="30" customHeight="1">
      <c r="AG6345" s="1264"/>
      <c r="AH6345" s="1264"/>
      <c r="AI6345" s="1264"/>
      <c r="AJ6345" s="1264"/>
    </row>
    <row r="6346" spans="33:36" ht="30" customHeight="1">
      <c r="AG6346" s="1264"/>
      <c r="AH6346" s="1264"/>
      <c r="AI6346" s="1264"/>
      <c r="AJ6346" s="1264"/>
    </row>
    <row r="6347" spans="33:36" ht="30" customHeight="1">
      <c r="AG6347" s="1264"/>
      <c r="AH6347" s="1264"/>
      <c r="AI6347" s="1264"/>
      <c r="AJ6347" s="1264"/>
    </row>
    <row r="6348" spans="33:36" ht="30" customHeight="1">
      <c r="AG6348" s="1264"/>
      <c r="AH6348" s="1264"/>
      <c r="AI6348" s="1264"/>
      <c r="AJ6348" s="1264"/>
    </row>
    <row r="6349" spans="33:36" ht="30" customHeight="1">
      <c r="AG6349" s="1264"/>
      <c r="AH6349" s="1264"/>
      <c r="AI6349" s="1264"/>
      <c r="AJ6349" s="1264"/>
    </row>
    <row r="6350" spans="33:36" ht="30" customHeight="1">
      <c r="AG6350" s="1264"/>
      <c r="AH6350" s="1264"/>
      <c r="AI6350" s="1264"/>
      <c r="AJ6350" s="1264"/>
    </row>
    <row r="6351" spans="33:36" ht="30" customHeight="1">
      <c r="AG6351" s="1264"/>
      <c r="AH6351" s="1264"/>
      <c r="AI6351" s="1264"/>
      <c r="AJ6351" s="1264"/>
    </row>
    <row r="6352" spans="33:36" ht="30" customHeight="1">
      <c r="AG6352" s="1264"/>
      <c r="AH6352" s="1264"/>
      <c r="AI6352" s="1264"/>
      <c r="AJ6352" s="1264"/>
    </row>
    <row r="6353" spans="33:36" ht="30" customHeight="1">
      <c r="AG6353" s="1264"/>
      <c r="AH6353" s="1264"/>
      <c r="AI6353" s="1264"/>
      <c r="AJ6353" s="1264"/>
    </row>
    <row r="6354" spans="33:36" ht="30" customHeight="1">
      <c r="AG6354" s="1264"/>
      <c r="AH6354" s="1264"/>
      <c r="AI6354" s="1264"/>
      <c r="AJ6354" s="1264"/>
    </row>
    <row r="6355" spans="33:36" ht="30" customHeight="1">
      <c r="AG6355" s="1264"/>
      <c r="AH6355" s="1264"/>
      <c r="AI6355" s="1264"/>
      <c r="AJ6355" s="1264"/>
    </row>
    <row r="6356" spans="33:36" ht="30" customHeight="1">
      <c r="AG6356" s="1264"/>
      <c r="AH6356" s="1264"/>
      <c r="AI6356" s="1264"/>
      <c r="AJ6356" s="1264"/>
    </row>
    <row r="6357" spans="33:36" ht="30" customHeight="1">
      <c r="AG6357" s="1264"/>
      <c r="AH6357" s="1264"/>
      <c r="AI6357" s="1264"/>
      <c r="AJ6357" s="1264"/>
    </row>
    <row r="6358" spans="33:36" ht="30" customHeight="1">
      <c r="AG6358" s="1264"/>
      <c r="AH6358" s="1264"/>
      <c r="AI6358" s="1264"/>
      <c r="AJ6358" s="1264"/>
    </row>
    <row r="6359" spans="33:36" ht="30" customHeight="1">
      <c r="AG6359" s="1264"/>
      <c r="AH6359" s="1264"/>
      <c r="AI6359" s="1264"/>
      <c r="AJ6359" s="1264"/>
    </row>
    <row r="6360" spans="33:36" ht="30" customHeight="1">
      <c r="AG6360" s="1264"/>
      <c r="AH6360" s="1264"/>
      <c r="AI6360" s="1264"/>
      <c r="AJ6360" s="1264"/>
    </row>
    <row r="6361" spans="33:36" ht="30" customHeight="1">
      <c r="AG6361" s="1264"/>
      <c r="AH6361" s="1264"/>
      <c r="AI6361" s="1264"/>
      <c r="AJ6361" s="1264"/>
    </row>
    <row r="6362" spans="33:36" ht="30" customHeight="1">
      <c r="AG6362" s="1264"/>
      <c r="AH6362" s="1264"/>
      <c r="AI6362" s="1264"/>
      <c r="AJ6362" s="1264"/>
    </row>
    <row r="6363" spans="33:36" ht="30" customHeight="1">
      <c r="AG6363" s="1264"/>
      <c r="AH6363" s="1264"/>
      <c r="AI6363" s="1264"/>
      <c r="AJ6363" s="1264"/>
    </row>
    <row r="6364" spans="33:36" ht="30" customHeight="1">
      <c r="AG6364" s="1264"/>
      <c r="AH6364" s="1264"/>
      <c r="AI6364" s="1264"/>
      <c r="AJ6364" s="1264"/>
    </row>
    <row r="6365" spans="33:36" ht="30" customHeight="1">
      <c r="AG6365" s="1264"/>
      <c r="AH6365" s="1264"/>
      <c r="AI6365" s="1264"/>
      <c r="AJ6365" s="1264"/>
    </row>
    <row r="6366" spans="33:36" ht="30" customHeight="1">
      <c r="AG6366" s="1264"/>
      <c r="AH6366" s="1264"/>
      <c r="AI6366" s="1264"/>
      <c r="AJ6366" s="1264"/>
    </row>
    <row r="6367" spans="33:36" ht="30" customHeight="1">
      <c r="AG6367" s="1264"/>
      <c r="AH6367" s="1264"/>
      <c r="AI6367" s="1264"/>
      <c r="AJ6367" s="1264"/>
    </row>
    <row r="6368" spans="33:36" ht="30" customHeight="1">
      <c r="AG6368" s="1264"/>
      <c r="AH6368" s="1264"/>
      <c r="AI6368" s="1264"/>
      <c r="AJ6368" s="1264"/>
    </row>
    <row r="6369" spans="33:36" ht="30" customHeight="1">
      <c r="AG6369" s="1264"/>
      <c r="AH6369" s="1264"/>
      <c r="AI6369" s="1264"/>
      <c r="AJ6369" s="1264"/>
    </row>
    <row r="6370" spans="33:36" ht="30" customHeight="1">
      <c r="AG6370" s="1264"/>
      <c r="AH6370" s="1264"/>
      <c r="AI6370" s="1264"/>
      <c r="AJ6370" s="1264"/>
    </row>
    <row r="6371" spans="33:36" ht="30" customHeight="1">
      <c r="AG6371" s="1264"/>
      <c r="AH6371" s="1264"/>
      <c r="AI6371" s="1264"/>
      <c r="AJ6371" s="1264"/>
    </row>
    <row r="6372" spans="33:36" ht="30" customHeight="1">
      <c r="AG6372" s="1264"/>
      <c r="AH6372" s="1264"/>
      <c r="AI6372" s="1264"/>
      <c r="AJ6372" s="1264"/>
    </row>
    <row r="6373" spans="33:36" ht="30" customHeight="1">
      <c r="AG6373" s="1264"/>
      <c r="AH6373" s="1264"/>
      <c r="AI6373" s="1264"/>
      <c r="AJ6373" s="1264"/>
    </row>
    <row r="6374" spans="33:36" ht="30" customHeight="1">
      <c r="AG6374" s="1264"/>
      <c r="AH6374" s="1264"/>
      <c r="AI6374" s="1264"/>
      <c r="AJ6374" s="1264"/>
    </row>
    <row r="6375" spans="33:36" ht="30" customHeight="1">
      <c r="AG6375" s="1264"/>
      <c r="AH6375" s="1264"/>
      <c r="AI6375" s="1264"/>
      <c r="AJ6375" s="1264"/>
    </row>
    <row r="6376" spans="33:36" ht="30" customHeight="1">
      <c r="AG6376" s="1264"/>
      <c r="AH6376" s="1264"/>
      <c r="AI6376" s="1264"/>
      <c r="AJ6376" s="1264"/>
    </row>
    <row r="6377" spans="33:36" ht="30" customHeight="1">
      <c r="AG6377" s="1264"/>
      <c r="AH6377" s="1264"/>
      <c r="AI6377" s="1264"/>
      <c r="AJ6377" s="1264"/>
    </row>
    <row r="6378" spans="33:36" ht="30" customHeight="1">
      <c r="AG6378" s="1264"/>
      <c r="AH6378" s="1264"/>
      <c r="AI6378" s="1264"/>
      <c r="AJ6378" s="1264"/>
    </row>
    <row r="6379" spans="33:36" ht="30" customHeight="1">
      <c r="AG6379" s="1264"/>
      <c r="AH6379" s="1264"/>
      <c r="AI6379" s="1264"/>
      <c r="AJ6379" s="1264"/>
    </row>
    <row r="6380" spans="33:36" ht="30" customHeight="1">
      <c r="AG6380" s="1264"/>
      <c r="AH6380" s="1264"/>
      <c r="AI6380" s="1264"/>
      <c r="AJ6380" s="1264"/>
    </row>
    <row r="6381" spans="33:36" ht="30" customHeight="1">
      <c r="AG6381" s="1264"/>
      <c r="AH6381" s="1264"/>
      <c r="AI6381" s="1264"/>
      <c r="AJ6381" s="1264"/>
    </row>
    <row r="6382" spans="33:36" ht="30" customHeight="1">
      <c r="AG6382" s="1264"/>
      <c r="AH6382" s="1264"/>
      <c r="AI6382" s="1264"/>
      <c r="AJ6382" s="1264"/>
    </row>
    <row r="6383" spans="33:36" ht="30" customHeight="1">
      <c r="AG6383" s="1264"/>
      <c r="AH6383" s="1264"/>
      <c r="AI6383" s="1264"/>
      <c r="AJ6383" s="1264"/>
    </row>
    <row r="6384" spans="33:36" ht="30" customHeight="1">
      <c r="AG6384" s="1264"/>
      <c r="AH6384" s="1264"/>
      <c r="AI6384" s="1264"/>
      <c r="AJ6384" s="1264"/>
    </row>
    <row r="6385" spans="33:36" ht="30" customHeight="1">
      <c r="AG6385" s="1264"/>
      <c r="AH6385" s="1264"/>
      <c r="AI6385" s="1264"/>
      <c r="AJ6385" s="1264"/>
    </row>
    <row r="6386" spans="33:36" ht="30" customHeight="1">
      <c r="AG6386" s="1264"/>
      <c r="AH6386" s="1264"/>
      <c r="AI6386" s="1264"/>
      <c r="AJ6386" s="1264"/>
    </row>
    <row r="6387" spans="33:36" ht="30" customHeight="1">
      <c r="AG6387" s="1264"/>
      <c r="AH6387" s="1264"/>
      <c r="AI6387" s="1264"/>
      <c r="AJ6387" s="1264"/>
    </row>
    <row r="6388" spans="33:36" ht="30" customHeight="1">
      <c r="AG6388" s="1264"/>
      <c r="AH6388" s="1264"/>
      <c r="AI6388" s="1264"/>
      <c r="AJ6388" s="1264"/>
    </row>
    <row r="6389" spans="33:36" ht="30" customHeight="1">
      <c r="AG6389" s="1264"/>
      <c r="AH6389" s="1264"/>
      <c r="AI6389" s="1264"/>
      <c r="AJ6389" s="1264"/>
    </row>
    <row r="6390" spans="33:36" ht="30" customHeight="1">
      <c r="AG6390" s="1264"/>
      <c r="AH6390" s="1264"/>
      <c r="AI6390" s="1264"/>
      <c r="AJ6390" s="1264"/>
    </row>
    <row r="6391" spans="33:36" ht="30" customHeight="1">
      <c r="AG6391" s="1264"/>
      <c r="AH6391" s="1264"/>
      <c r="AI6391" s="1264"/>
      <c r="AJ6391" s="1264"/>
    </row>
    <row r="6392" spans="33:36" ht="30" customHeight="1">
      <c r="AG6392" s="1264"/>
      <c r="AH6392" s="1264"/>
      <c r="AI6392" s="1264"/>
      <c r="AJ6392" s="1264"/>
    </row>
    <row r="6393" spans="33:36" ht="30" customHeight="1">
      <c r="AG6393" s="1264"/>
      <c r="AH6393" s="1264"/>
      <c r="AI6393" s="1264"/>
      <c r="AJ6393" s="1264"/>
    </row>
    <row r="6394" spans="33:36" ht="30" customHeight="1">
      <c r="AG6394" s="1264"/>
      <c r="AH6394" s="1264"/>
      <c r="AI6394" s="1264"/>
      <c r="AJ6394" s="1264"/>
    </row>
    <row r="6395" spans="33:36" ht="30" customHeight="1">
      <c r="AG6395" s="1264"/>
      <c r="AH6395" s="1264"/>
      <c r="AI6395" s="1264"/>
      <c r="AJ6395" s="1264"/>
    </row>
    <row r="6396" spans="33:36" ht="30" customHeight="1">
      <c r="AG6396" s="1264"/>
      <c r="AH6396" s="1264"/>
      <c r="AI6396" s="1264"/>
      <c r="AJ6396" s="1264"/>
    </row>
    <row r="6397" spans="33:36" ht="30" customHeight="1">
      <c r="AG6397" s="1264"/>
      <c r="AH6397" s="1264"/>
      <c r="AI6397" s="1264"/>
      <c r="AJ6397" s="1264"/>
    </row>
    <row r="6398" spans="33:36" ht="30" customHeight="1">
      <c r="AG6398" s="1264"/>
      <c r="AH6398" s="1264"/>
      <c r="AI6398" s="1264"/>
      <c r="AJ6398" s="1264"/>
    </row>
    <row r="6399" spans="33:36" ht="30" customHeight="1">
      <c r="AG6399" s="1264"/>
      <c r="AH6399" s="1264"/>
      <c r="AI6399" s="1264"/>
      <c r="AJ6399" s="1264"/>
    </row>
    <row r="6400" spans="33:36" ht="30" customHeight="1">
      <c r="AG6400" s="1264"/>
      <c r="AH6400" s="1264"/>
      <c r="AI6400" s="1264"/>
      <c r="AJ6400" s="1264"/>
    </row>
    <row r="6401" spans="33:36" ht="30" customHeight="1">
      <c r="AG6401" s="1264"/>
      <c r="AH6401" s="1264"/>
      <c r="AI6401" s="1264"/>
      <c r="AJ6401" s="1264"/>
    </row>
    <row r="6402" spans="33:36" ht="30" customHeight="1">
      <c r="AG6402" s="1264"/>
      <c r="AH6402" s="1264"/>
      <c r="AI6402" s="1264"/>
      <c r="AJ6402" s="1264"/>
    </row>
    <row r="6403" spans="33:36" ht="30" customHeight="1">
      <c r="AG6403" s="1264"/>
      <c r="AH6403" s="1264"/>
      <c r="AI6403" s="1264"/>
      <c r="AJ6403" s="1264"/>
    </row>
    <row r="6404" spans="33:36" ht="30" customHeight="1">
      <c r="AG6404" s="1264"/>
      <c r="AH6404" s="1264"/>
      <c r="AI6404" s="1264"/>
      <c r="AJ6404" s="1264"/>
    </row>
    <row r="6405" spans="33:36" ht="30" customHeight="1">
      <c r="AG6405" s="1264"/>
      <c r="AH6405" s="1264"/>
      <c r="AI6405" s="1264"/>
      <c r="AJ6405" s="1264"/>
    </row>
    <row r="6406" spans="33:36" ht="30" customHeight="1">
      <c r="AG6406" s="1264"/>
      <c r="AH6406" s="1264"/>
      <c r="AI6406" s="1264"/>
      <c r="AJ6406" s="1264"/>
    </row>
    <row r="6407" spans="33:36" ht="30" customHeight="1">
      <c r="AG6407" s="1264"/>
      <c r="AH6407" s="1264"/>
      <c r="AI6407" s="1264"/>
      <c r="AJ6407" s="1264"/>
    </row>
    <row r="6408" spans="33:36" ht="30" customHeight="1">
      <c r="AG6408" s="1264"/>
      <c r="AH6408" s="1264"/>
      <c r="AI6408" s="1264"/>
      <c r="AJ6408" s="1264"/>
    </row>
    <row r="6409" spans="33:36" ht="30" customHeight="1">
      <c r="AG6409" s="1264"/>
      <c r="AH6409" s="1264"/>
      <c r="AI6409" s="1264"/>
      <c r="AJ6409" s="1264"/>
    </row>
    <row r="6410" spans="33:36" ht="30" customHeight="1">
      <c r="AG6410" s="1264"/>
      <c r="AH6410" s="1264"/>
      <c r="AI6410" s="1264"/>
      <c r="AJ6410" s="1264"/>
    </row>
    <row r="6411" spans="33:36" ht="30" customHeight="1">
      <c r="AG6411" s="1264"/>
      <c r="AH6411" s="1264"/>
      <c r="AI6411" s="1264"/>
      <c r="AJ6411" s="1264"/>
    </row>
    <row r="6412" spans="33:36" ht="30" customHeight="1">
      <c r="AG6412" s="1264"/>
      <c r="AH6412" s="1264"/>
      <c r="AI6412" s="1264"/>
      <c r="AJ6412" s="1264"/>
    </row>
    <row r="6413" spans="33:36" ht="30" customHeight="1">
      <c r="AG6413" s="1264"/>
      <c r="AH6413" s="1264"/>
      <c r="AI6413" s="1264"/>
      <c r="AJ6413" s="1264"/>
    </row>
    <row r="6414" spans="33:36" ht="30" customHeight="1">
      <c r="AG6414" s="1264"/>
      <c r="AH6414" s="1264"/>
      <c r="AI6414" s="1264"/>
      <c r="AJ6414" s="1264"/>
    </row>
    <row r="6415" spans="33:36" ht="30" customHeight="1">
      <c r="AG6415" s="1264"/>
      <c r="AH6415" s="1264"/>
      <c r="AI6415" s="1264"/>
      <c r="AJ6415" s="1264"/>
    </row>
    <row r="6416" spans="33:36" ht="30" customHeight="1">
      <c r="AG6416" s="1264"/>
      <c r="AH6416" s="1264"/>
      <c r="AI6416" s="1264"/>
      <c r="AJ6416" s="1264"/>
    </row>
    <row r="6417" spans="33:36" ht="30" customHeight="1">
      <c r="AG6417" s="1264"/>
      <c r="AH6417" s="1264"/>
      <c r="AI6417" s="1264"/>
      <c r="AJ6417" s="1264"/>
    </row>
    <row r="6418" spans="33:36" ht="30" customHeight="1">
      <c r="AG6418" s="1264"/>
      <c r="AH6418" s="1264"/>
      <c r="AI6418" s="1264"/>
      <c r="AJ6418" s="1264"/>
    </row>
    <row r="6419" spans="33:36" ht="30" customHeight="1">
      <c r="AG6419" s="1264"/>
      <c r="AH6419" s="1264"/>
      <c r="AI6419" s="1264"/>
      <c r="AJ6419" s="1264"/>
    </row>
    <row r="6420" spans="33:36" ht="30" customHeight="1">
      <c r="AG6420" s="1264"/>
      <c r="AH6420" s="1264"/>
      <c r="AI6420" s="1264"/>
      <c r="AJ6420" s="1264"/>
    </row>
    <row r="6421" spans="33:36" ht="30" customHeight="1">
      <c r="AG6421" s="1264"/>
      <c r="AH6421" s="1264"/>
      <c r="AI6421" s="1264"/>
      <c r="AJ6421" s="1264"/>
    </row>
    <row r="6422" spans="33:36" ht="30" customHeight="1">
      <c r="AG6422" s="1264"/>
      <c r="AH6422" s="1264"/>
      <c r="AI6422" s="1264"/>
      <c r="AJ6422" s="1264"/>
    </row>
    <row r="6423" spans="33:36" ht="30" customHeight="1">
      <c r="AG6423" s="1264"/>
      <c r="AH6423" s="1264"/>
      <c r="AI6423" s="1264"/>
      <c r="AJ6423" s="1264"/>
    </row>
    <row r="6424" spans="33:36" ht="30" customHeight="1">
      <c r="AG6424" s="1264"/>
      <c r="AH6424" s="1264"/>
      <c r="AI6424" s="1264"/>
      <c r="AJ6424" s="1264"/>
    </row>
    <row r="6425" spans="33:36" ht="30" customHeight="1">
      <c r="AG6425" s="1264"/>
      <c r="AH6425" s="1264"/>
      <c r="AI6425" s="1264"/>
      <c r="AJ6425" s="1264"/>
    </row>
    <row r="6426" spans="33:36" ht="30" customHeight="1">
      <c r="AG6426" s="1264"/>
      <c r="AH6426" s="1264"/>
      <c r="AI6426" s="1264"/>
      <c r="AJ6426" s="1264"/>
    </row>
    <row r="6427" spans="33:36" ht="30" customHeight="1">
      <c r="AG6427" s="1264"/>
      <c r="AH6427" s="1264"/>
      <c r="AI6427" s="1264"/>
      <c r="AJ6427" s="1264"/>
    </row>
    <row r="6428" spans="33:36" ht="30" customHeight="1">
      <c r="AG6428" s="1264"/>
      <c r="AH6428" s="1264"/>
      <c r="AI6428" s="1264"/>
      <c r="AJ6428" s="1264"/>
    </row>
    <row r="6429" spans="33:36" ht="30" customHeight="1">
      <c r="AG6429" s="1264"/>
      <c r="AH6429" s="1264"/>
      <c r="AI6429" s="1264"/>
      <c r="AJ6429" s="1264"/>
    </row>
    <row r="6430" spans="33:36" ht="30" customHeight="1">
      <c r="AG6430" s="1264"/>
      <c r="AH6430" s="1264"/>
      <c r="AI6430" s="1264"/>
      <c r="AJ6430" s="1264"/>
    </row>
    <row r="6431" spans="33:36" ht="30" customHeight="1">
      <c r="AG6431" s="1264"/>
      <c r="AH6431" s="1264"/>
      <c r="AI6431" s="1264"/>
      <c r="AJ6431" s="1264"/>
    </row>
    <row r="6432" spans="33:36" ht="30" customHeight="1">
      <c r="AG6432" s="1264"/>
      <c r="AH6432" s="1264"/>
      <c r="AI6432" s="1264"/>
      <c r="AJ6432" s="1264"/>
    </row>
    <row r="6433" spans="33:36" ht="30" customHeight="1">
      <c r="AG6433" s="1264"/>
      <c r="AH6433" s="1264"/>
      <c r="AI6433" s="1264"/>
      <c r="AJ6433" s="1264"/>
    </row>
    <row r="6434" spans="33:36" ht="30" customHeight="1">
      <c r="AG6434" s="1264"/>
      <c r="AH6434" s="1264"/>
      <c r="AI6434" s="1264"/>
      <c r="AJ6434" s="1264"/>
    </row>
    <row r="6435" spans="33:36" ht="30" customHeight="1">
      <c r="AG6435" s="1264"/>
      <c r="AH6435" s="1264"/>
      <c r="AI6435" s="1264"/>
      <c r="AJ6435" s="1264"/>
    </row>
    <row r="6436" spans="33:36" ht="30" customHeight="1">
      <c r="AG6436" s="1264"/>
      <c r="AH6436" s="1264"/>
      <c r="AI6436" s="1264"/>
      <c r="AJ6436" s="1264"/>
    </row>
    <row r="6437" spans="33:36" ht="30" customHeight="1">
      <c r="AG6437" s="1264"/>
      <c r="AH6437" s="1264"/>
      <c r="AI6437" s="1264"/>
      <c r="AJ6437" s="1264"/>
    </row>
    <row r="6438" spans="33:36" ht="30" customHeight="1">
      <c r="AG6438" s="1264"/>
      <c r="AH6438" s="1264"/>
      <c r="AI6438" s="1264"/>
      <c r="AJ6438" s="1264"/>
    </row>
    <row r="6439" spans="33:36" ht="30" customHeight="1">
      <c r="AG6439" s="1264"/>
      <c r="AH6439" s="1264"/>
      <c r="AI6439" s="1264"/>
      <c r="AJ6439" s="1264"/>
    </row>
    <row r="6440" spans="33:36" ht="30" customHeight="1">
      <c r="AG6440" s="1264"/>
      <c r="AH6440" s="1264"/>
      <c r="AI6440" s="1264"/>
      <c r="AJ6440" s="1264"/>
    </row>
    <row r="6441" spans="33:36" ht="30" customHeight="1">
      <c r="AG6441" s="1264"/>
      <c r="AH6441" s="1264"/>
      <c r="AI6441" s="1264"/>
      <c r="AJ6441" s="1264"/>
    </row>
    <row r="6442" spans="33:36" ht="30" customHeight="1">
      <c r="AG6442" s="1264"/>
      <c r="AH6442" s="1264"/>
      <c r="AI6442" s="1264"/>
      <c r="AJ6442" s="1264"/>
    </row>
    <row r="6443" spans="33:36" ht="30" customHeight="1">
      <c r="AG6443" s="1264"/>
      <c r="AH6443" s="1264"/>
      <c r="AI6443" s="1264"/>
      <c r="AJ6443" s="1264"/>
    </row>
    <row r="6444" spans="33:36" ht="30" customHeight="1">
      <c r="AG6444" s="1264"/>
      <c r="AH6444" s="1264"/>
      <c r="AI6444" s="1264"/>
      <c r="AJ6444" s="1264"/>
    </row>
    <row r="6445" spans="33:36" ht="30" customHeight="1">
      <c r="AG6445" s="1264"/>
      <c r="AH6445" s="1264"/>
      <c r="AI6445" s="1264"/>
      <c r="AJ6445" s="1264"/>
    </row>
    <row r="6446" spans="33:36" ht="30" customHeight="1">
      <c r="AG6446" s="1264"/>
      <c r="AH6446" s="1264"/>
      <c r="AI6446" s="1264"/>
      <c r="AJ6446" s="1264"/>
    </row>
    <row r="6447" spans="33:36" ht="30" customHeight="1">
      <c r="AG6447" s="1264"/>
      <c r="AH6447" s="1264"/>
      <c r="AI6447" s="1264"/>
      <c r="AJ6447" s="1264"/>
    </row>
    <row r="6448" spans="33:36" ht="30" customHeight="1">
      <c r="AG6448" s="1264"/>
      <c r="AH6448" s="1264"/>
      <c r="AI6448" s="1264"/>
      <c r="AJ6448" s="1264"/>
    </row>
    <row r="6449" spans="33:36" ht="30" customHeight="1">
      <c r="AG6449" s="1264"/>
      <c r="AH6449" s="1264"/>
      <c r="AI6449" s="1264"/>
      <c r="AJ6449" s="1264"/>
    </row>
    <row r="6450" spans="33:36" ht="30" customHeight="1">
      <c r="AG6450" s="1264"/>
      <c r="AH6450" s="1264"/>
      <c r="AI6450" s="1264"/>
      <c r="AJ6450" s="1264"/>
    </row>
    <row r="6451" spans="33:36" ht="30" customHeight="1">
      <c r="AG6451" s="1264"/>
      <c r="AH6451" s="1264"/>
      <c r="AI6451" s="1264"/>
      <c r="AJ6451" s="1264"/>
    </row>
    <row r="6452" spans="33:36" ht="30" customHeight="1">
      <c r="AG6452" s="1264"/>
      <c r="AH6452" s="1264"/>
      <c r="AI6452" s="1264"/>
      <c r="AJ6452" s="1264"/>
    </row>
    <row r="6453" spans="33:36" ht="30" customHeight="1">
      <c r="AG6453" s="1264"/>
      <c r="AH6453" s="1264"/>
      <c r="AI6453" s="1264"/>
      <c r="AJ6453" s="1264"/>
    </row>
    <row r="6454" spans="33:36" ht="30" customHeight="1">
      <c r="AG6454" s="1264"/>
      <c r="AH6454" s="1264"/>
      <c r="AI6454" s="1264"/>
      <c r="AJ6454" s="1264"/>
    </row>
    <row r="6455" spans="33:36" ht="30" customHeight="1">
      <c r="AG6455" s="1264"/>
      <c r="AH6455" s="1264"/>
      <c r="AI6455" s="1264"/>
      <c r="AJ6455" s="1264"/>
    </row>
    <row r="6456" spans="33:36" ht="30" customHeight="1">
      <c r="AG6456" s="1264"/>
      <c r="AH6456" s="1264"/>
      <c r="AI6456" s="1264"/>
      <c r="AJ6456" s="1264"/>
    </row>
    <row r="6457" spans="33:36" ht="30" customHeight="1">
      <c r="AG6457" s="1264"/>
      <c r="AH6457" s="1264"/>
      <c r="AI6457" s="1264"/>
      <c r="AJ6457" s="1264"/>
    </row>
    <row r="6458" spans="33:36" ht="30" customHeight="1">
      <c r="AG6458" s="1264"/>
      <c r="AH6458" s="1264"/>
      <c r="AI6458" s="1264"/>
      <c r="AJ6458" s="1264"/>
    </row>
    <row r="6459" spans="33:36" ht="30" customHeight="1">
      <c r="AG6459" s="1264"/>
      <c r="AH6459" s="1264"/>
      <c r="AI6459" s="1264"/>
      <c r="AJ6459" s="1264"/>
    </row>
    <row r="6460" spans="33:36" ht="30" customHeight="1">
      <c r="AG6460" s="1264"/>
      <c r="AH6460" s="1264"/>
      <c r="AI6460" s="1264"/>
      <c r="AJ6460" s="1264"/>
    </row>
    <row r="6461" spans="33:36" ht="30" customHeight="1">
      <c r="AG6461" s="1264"/>
      <c r="AH6461" s="1264"/>
      <c r="AI6461" s="1264"/>
      <c r="AJ6461" s="1264"/>
    </row>
    <row r="6462" spans="33:36" ht="30" customHeight="1">
      <c r="AG6462" s="1264"/>
      <c r="AH6462" s="1264"/>
      <c r="AI6462" s="1264"/>
      <c r="AJ6462" s="1264"/>
    </row>
    <row r="6463" spans="33:36" ht="30" customHeight="1">
      <c r="AG6463" s="1264"/>
      <c r="AH6463" s="1264"/>
      <c r="AI6463" s="1264"/>
      <c r="AJ6463" s="1264"/>
    </row>
    <row r="6464" spans="33:36" ht="30" customHeight="1">
      <c r="AG6464" s="1264"/>
      <c r="AH6464" s="1264"/>
      <c r="AI6464" s="1264"/>
      <c r="AJ6464" s="1264"/>
    </row>
    <row r="6465" spans="33:36" ht="30" customHeight="1">
      <c r="AG6465" s="1264"/>
      <c r="AH6465" s="1264"/>
      <c r="AI6465" s="1264"/>
      <c r="AJ6465" s="1264"/>
    </row>
    <row r="6466" spans="33:36" ht="30" customHeight="1">
      <c r="AG6466" s="1264"/>
      <c r="AH6466" s="1264"/>
      <c r="AI6466" s="1264"/>
      <c r="AJ6466" s="1264"/>
    </row>
    <row r="6467" spans="33:36" ht="30" customHeight="1">
      <c r="AG6467" s="1264"/>
      <c r="AH6467" s="1264"/>
      <c r="AI6467" s="1264"/>
      <c r="AJ6467" s="1264"/>
    </row>
    <row r="6468" spans="33:36" ht="30" customHeight="1">
      <c r="AG6468" s="1264"/>
      <c r="AH6468" s="1264"/>
      <c r="AI6468" s="1264"/>
      <c r="AJ6468" s="1264"/>
    </row>
    <row r="6469" spans="33:36" ht="30" customHeight="1">
      <c r="AG6469" s="1264"/>
      <c r="AH6469" s="1264"/>
      <c r="AI6469" s="1264"/>
      <c r="AJ6469" s="1264"/>
    </row>
    <row r="6470" spans="33:36" ht="30" customHeight="1">
      <c r="AG6470" s="1264"/>
      <c r="AH6470" s="1264"/>
      <c r="AI6470" s="1264"/>
      <c r="AJ6470" s="1264"/>
    </row>
    <row r="6471" spans="33:36" ht="30" customHeight="1">
      <c r="AG6471" s="1264"/>
      <c r="AH6471" s="1264"/>
      <c r="AI6471" s="1264"/>
      <c r="AJ6471" s="1264"/>
    </row>
    <row r="6472" spans="33:36" ht="30" customHeight="1">
      <c r="AG6472" s="1264"/>
      <c r="AH6472" s="1264"/>
      <c r="AI6472" s="1264"/>
      <c r="AJ6472" s="1264"/>
    </row>
    <row r="6473" spans="33:36" ht="30" customHeight="1">
      <c r="AG6473" s="1264"/>
      <c r="AH6473" s="1264"/>
      <c r="AI6473" s="1264"/>
      <c r="AJ6473" s="1264"/>
    </row>
    <row r="6474" spans="33:36" ht="30" customHeight="1">
      <c r="AG6474" s="1264"/>
      <c r="AH6474" s="1264"/>
      <c r="AI6474" s="1264"/>
      <c r="AJ6474" s="1264"/>
    </row>
    <row r="6475" spans="33:36" ht="30" customHeight="1">
      <c r="AG6475" s="1264"/>
      <c r="AH6475" s="1264"/>
      <c r="AI6475" s="1264"/>
      <c r="AJ6475" s="1264"/>
    </row>
    <row r="6476" spans="33:36" ht="30" customHeight="1">
      <c r="AG6476" s="1264"/>
      <c r="AH6476" s="1264"/>
      <c r="AI6476" s="1264"/>
      <c r="AJ6476" s="1264"/>
    </row>
    <row r="6477" spans="33:36" ht="30" customHeight="1">
      <c r="AG6477" s="1264"/>
      <c r="AH6477" s="1264"/>
      <c r="AI6477" s="1264"/>
      <c r="AJ6477" s="1264"/>
    </row>
    <row r="6478" spans="33:36" ht="30" customHeight="1">
      <c r="AG6478" s="1264"/>
      <c r="AH6478" s="1264"/>
      <c r="AI6478" s="1264"/>
      <c r="AJ6478" s="1264"/>
    </row>
    <row r="6479" spans="33:36" ht="30" customHeight="1">
      <c r="AG6479" s="1264"/>
      <c r="AH6479" s="1264"/>
      <c r="AI6479" s="1264"/>
      <c r="AJ6479" s="1264"/>
    </row>
    <row r="6480" spans="33:36" ht="30" customHeight="1">
      <c r="AG6480" s="1264"/>
      <c r="AH6480" s="1264"/>
      <c r="AI6480" s="1264"/>
      <c r="AJ6480" s="1264"/>
    </row>
    <row r="6481" spans="33:36" ht="30" customHeight="1">
      <c r="AG6481" s="1264"/>
      <c r="AH6481" s="1264"/>
      <c r="AI6481" s="1264"/>
      <c r="AJ6481" s="1264"/>
    </row>
    <row r="6482" spans="33:36" ht="30" customHeight="1">
      <c r="AG6482" s="1264"/>
      <c r="AH6482" s="1264"/>
      <c r="AI6482" s="1264"/>
      <c r="AJ6482" s="1264"/>
    </row>
    <row r="6483" spans="33:36" ht="30" customHeight="1">
      <c r="AG6483" s="1264"/>
      <c r="AH6483" s="1264"/>
      <c r="AI6483" s="1264"/>
      <c r="AJ6483" s="1264"/>
    </row>
    <row r="6484" spans="33:36" ht="30" customHeight="1">
      <c r="AG6484" s="1264"/>
      <c r="AH6484" s="1264"/>
      <c r="AI6484" s="1264"/>
      <c r="AJ6484" s="1264"/>
    </row>
    <row r="6485" spans="33:36" ht="30" customHeight="1">
      <c r="AG6485" s="1264"/>
      <c r="AH6485" s="1264"/>
      <c r="AI6485" s="1264"/>
      <c r="AJ6485" s="1264"/>
    </row>
    <row r="6486" spans="33:36" ht="30" customHeight="1">
      <c r="AG6486" s="1264"/>
      <c r="AH6486" s="1264"/>
      <c r="AI6486" s="1264"/>
      <c r="AJ6486" s="1264"/>
    </row>
    <row r="6487" spans="33:36" ht="30" customHeight="1">
      <c r="AG6487" s="1264"/>
      <c r="AH6487" s="1264"/>
      <c r="AI6487" s="1264"/>
      <c r="AJ6487" s="1264"/>
    </row>
    <row r="6488" spans="33:36" ht="30" customHeight="1">
      <c r="AG6488" s="1264"/>
      <c r="AH6488" s="1264"/>
      <c r="AI6488" s="1264"/>
      <c r="AJ6488" s="1264"/>
    </row>
    <row r="6489" spans="33:36" ht="30" customHeight="1">
      <c r="AG6489" s="1264"/>
      <c r="AH6489" s="1264"/>
      <c r="AI6489" s="1264"/>
      <c r="AJ6489" s="1264"/>
    </row>
    <row r="6490" spans="33:36" ht="30" customHeight="1">
      <c r="AG6490" s="1264"/>
      <c r="AH6490" s="1264"/>
      <c r="AI6490" s="1264"/>
      <c r="AJ6490" s="1264"/>
    </row>
    <row r="6491" spans="33:36" ht="30" customHeight="1">
      <c r="AG6491" s="1264"/>
      <c r="AH6491" s="1264"/>
      <c r="AI6491" s="1264"/>
      <c r="AJ6491" s="1264"/>
    </row>
    <row r="6492" spans="33:36" ht="30" customHeight="1">
      <c r="AG6492" s="1264"/>
      <c r="AH6492" s="1264"/>
      <c r="AI6492" s="1264"/>
      <c r="AJ6492" s="1264"/>
    </row>
    <row r="6493" spans="33:36" ht="30" customHeight="1">
      <c r="AG6493" s="1264"/>
      <c r="AH6493" s="1264"/>
      <c r="AI6493" s="1264"/>
      <c r="AJ6493" s="1264"/>
    </row>
    <row r="6494" spans="33:36" ht="30" customHeight="1">
      <c r="AG6494" s="1264"/>
      <c r="AH6494" s="1264"/>
      <c r="AI6494" s="1264"/>
      <c r="AJ6494" s="1264"/>
    </row>
    <row r="6495" spans="33:36" ht="30" customHeight="1">
      <c r="AG6495" s="1264"/>
      <c r="AH6495" s="1264"/>
      <c r="AI6495" s="1264"/>
      <c r="AJ6495" s="1264"/>
    </row>
    <row r="6496" spans="33:36" ht="30" customHeight="1">
      <c r="AG6496" s="1264"/>
      <c r="AH6496" s="1264"/>
      <c r="AI6496" s="1264"/>
      <c r="AJ6496" s="1264"/>
    </row>
    <row r="6497" spans="33:36" ht="30" customHeight="1">
      <c r="AG6497" s="1264"/>
      <c r="AH6497" s="1264"/>
      <c r="AI6497" s="1264"/>
      <c r="AJ6497" s="1264"/>
    </row>
    <row r="6498" spans="33:36" ht="30" customHeight="1">
      <c r="AG6498" s="1264"/>
      <c r="AH6498" s="1264"/>
      <c r="AI6498" s="1264"/>
      <c r="AJ6498" s="1264"/>
    </row>
    <row r="6499" spans="33:36" ht="30" customHeight="1">
      <c r="AG6499" s="1264"/>
      <c r="AH6499" s="1264"/>
      <c r="AI6499" s="1264"/>
      <c r="AJ6499" s="1264"/>
    </row>
    <row r="6500" spans="33:36" ht="30" customHeight="1">
      <c r="AG6500" s="1264"/>
      <c r="AH6500" s="1264"/>
      <c r="AI6500" s="1264"/>
      <c r="AJ6500" s="1264"/>
    </row>
    <row r="6501" spans="33:36" ht="30" customHeight="1">
      <c r="AG6501" s="1264"/>
      <c r="AH6501" s="1264"/>
      <c r="AI6501" s="1264"/>
      <c r="AJ6501" s="1264"/>
    </row>
    <row r="6502" spans="33:36" ht="30" customHeight="1">
      <c r="AG6502" s="1264"/>
      <c r="AH6502" s="1264"/>
      <c r="AI6502" s="1264"/>
      <c r="AJ6502" s="1264"/>
    </row>
    <row r="6503" spans="33:36" ht="30" customHeight="1">
      <c r="AG6503" s="1264"/>
      <c r="AH6503" s="1264"/>
      <c r="AI6503" s="1264"/>
      <c r="AJ6503" s="1264"/>
    </row>
    <row r="6504" spans="33:36" ht="30" customHeight="1">
      <c r="AG6504" s="1264"/>
      <c r="AH6504" s="1264"/>
      <c r="AI6504" s="1264"/>
      <c r="AJ6504" s="1264"/>
    </row>
    <row r="6505" spans="33:36" ht="30" customHeight="1">
      <c r="AG6505" s="1264"/>
      <c r="AH6505" s="1264"/>
      <c r="AI6505" s="1264"/>
      <c r="AJ6505" s="1264"/>
    </row>
    <row r="6506" spans="33:36" ht="30" customHeight="1">
      <c r="AG6506" s="1264"/>
      <c r="AH6506" s="1264"/>
      <c r="AI6506" s="1264"/>
      <c r="AJ6506" s="1264"/>
    </row>
    <row r="6507" spans="33:36" ht="30" customHeight="1">
      <c r="AG6507" s="1264"/>
      <c r="AH6507" s="1264"/>
      <c r="AI6507" s="1264"/>
      <c r="AJ6507" s="1264"/>
    </row>
    <row r="6508" spans="33:36" ht="30" customHeight="1">
      <c r="AG6508" s="1264"/>
      <c r="AH6508" s="1264"/>
      <c r="AI6508" s="1264"/>
      <c r="AJ6508" s="1264"/>
    </row>
    <row r="6509" spans="33:36" ht="30" customHeight="1">
      <c r="AG6509" s="1264"/>
      <c r="AH6509" s="1264"/>
      <c r="AI6509" s="1264"/>
      <c r="AJ6509" s="1264"/>
    </row>
    <row r="6510" spans="33:36" ht="30" customHeight="1">
      <c r="AG6510" s="1264"/>
      <c r="AH6510" s="1264"/>
      <c r="AI6510" s="1264"/>
      <c r="AJ6510" s="1264"/>
    </row>
    <row r="6511" spans="33:36" ht="30" customHeight="1">
      <c r="AG6511" s="1264"/>
      <c r="AH6511" s="1264"/>
      <c r="AI6511" s="1264"/>
      <c r="AJ6511" s="1264"/>
    </row>
    <row r="6512" spans="33:36" ht="30" customHeight="1">
      <c r="AG6512" s="1264"/>
      <c r="AH6512" s="1264"/>
      <c r="AI6512" s="1264"/>
      <c r="AJ6512" s="1264"/>
    </row>
    <row r="6513" spans="33:36" ht="30" customHeight="1">
      <c r="AG6513" s="1264"/>
      <c r="AH6513" s="1264"/>
      <c r="AI6513" s="1264"/>
      <c r="AJ6513" s="1264"/>
    </row>
    <row r="6514" spans="33:36" ht="30" customHeight="1">
      <c r="AG6514" s="1264"/>
      <c r="AH6514" s="1264"/>
      <c r="AI6514" s="1264"/>
      <c r="AJ6514" s="1264"/>
    </row>
    <row r="6515" spans="33:36" ht="30" customHeight="1">
      <c r="AG6515" s="1264"/>
      <c r="AH6515" s="1264"/>
      <c r="AI6515" s="1264"/>
      <c r="AJ6515" s="1264"/>
    </row>
    <row r="6516" spans="33:36" ht="30" customHeight="1">
      <c r="AG6516" s="1264"/>
      <c r="AH6516" s="1264"/>
      <c r="AI6516" s="1264"/>
      <c r="AJ6516" s="1264"/>
    </row>
    <row r="6517" spans="33:36" ht="30" customHeight="1">
      <c r="AG6517" s="1264"/>
      <c r="AH6517" s="1264"/>
      <c r="AI6517" s="1264"/>
      <c r="AJ6517" s="1264"/>
    </row>
    <row r="6518" spans="33:36" ht="30" customHeight="1">
      <c r="AG6518" s="1264"/>
      <c r="AH6518" s="1264"/>
      <c r="AI6518" s="1264"/>
      <c r="AJ6518" s="1264"/>
    </row>
    <row r="6519" spans="33:36" ht="30" customHeight="1">
      <c r="AG6519" s="1264"/>
      <c r="AH6519" s="1264"/>
      <c r="AI6519" s="1264"/>
      <c r="AJ6519" s="1264"/>
    </row>
    <row r="6520" spans="33:36" ht="30" customHeight="1">
      <c r="AG6520" s="1264"/>
      <c r="AH6520" s="1264"/>
      <c r="AI6520" s="1264"/>
      <c r="AJ6520" s="1264"/>
    </row>
    <row r="6521" spans="33:36" ht="30" customHeight="1">
      <c r="AG6521" s="1264"/>
      <c r="AH6521" s="1264"/>
      <c r="AI6521" s="1264"/>
      <c r="AJ6521" s="1264"/>
    </row>
    <row r="6522" spans="33:36" ht="30" customHeight="1">
      <c r="AG6522" s="1264"/>
      <c r="AH6522" s="1264"/>
      <c r="AI6522" s="1264"/>
      <c r="AJ6522" s="1264"/>
    </row>
    <row r="6523" spans="33:36" ht="30" customHeight="1">
      <c r="AG6523" s="1264"/>
      <c r="AH6523" s="1264"/>
      <c r="AI6523" s="1264"/>
      <c r="AJ6523" s="1264"/>
    </row>
    <row r="6524" spans="33:36" ht="30" customHeight="1">
      <c r="AG6524" s="1264"/>
      <c r="AH6524" s="1264"/>
      <c r="AI6524" s="1264"/>
      <c r="AJ6524" s="1264"/>
    </row>
    <row r="6525" spans="33:36" ht="30" customHeight="1">
      <c r="AG6525" s="1264"/>
      <c r="AH6525" s="1264"/>
      <c r="AI6525" s="1264"/>
      <c r="AJ6525" s="1264"/>
    </row>
    <row r="6526" spans="33:36" ht="30" customHeight="1">
      <c r="AG6526" s="1264"/>
      <c r="AH6526" s="1264"/>
      <c r="AI6526" s="1264"/>
      <c r="AJ6526" s="1264"/>
    </row>
    <row r="6527" spans="33:36" ht="30" customHeight="1">
      <c r="AG6527" s="1264"/>
      <c r="AH6527" s="1264"/>
      <c r="AI6527" s="1264"/>
      <c r="AJ6527" s="1264"/>
    </row>
    <row r="6528" spans="33:36" ht="30" customHeight="1">
      <c r="AG6528" s="1264"/>
      <c r="AH6528" s="1264"/>
      <c r="AI6528" s="1264"/>
      <c r="AJ6528" s="1264"/>
    </row>
    <row r="6529" spans="33:36" ht="30" customHeight="1">
      <c r="AG6529" s="1264"/>
      <c r="AH6529" s="1264"/>
      <c r="AI6529" s="1264"/>
      <c r="AJ6529" s="1264"/>
    </row>
    <row r="6530" spans="33:36" ht="30" customHeight="1">
      <c r="AG6530" s="1264"/>
      <c r="AH6530" s="1264"/>
      <c r="AI6530" s="1264"/>
      <c r="AJ6530" s="1264"/>
    </row>
    <row r="6531" spans="33:36" ht="30" customHeight="1">
      <c r="AG6531" s="1264"/>
      <c r="AH6531" s="1264"/>
      <c r="AI6531" s="1264"/>
      <c r="AJ6531" s="1264"/>
    </row>
    <row r="6532" spans="33:36" ht="30" customHeight="1">
      <c r="AG6532" s="1264"/>
      <c r="AH6532" s="1264"/>
      <c r="AI6532" s="1264"/>
      <c r="AJ6532" s="1264"/>
    </row>
    <row r="6533" spans="33:36" ht="30" customHeight="1">
      <c r="AG6533" s="1264"/>
      <c r="AH6533" s="1264"/>
      <c r="AI6533" s="1264"/>
      <c r="AJ6533" s="1264"/>
    </row>
    <row r="6534" spans="33:36" ht="30" customHeight="1">
      <c r="AG6534" s="1264"/>
      <c r="AH6534" s="1264"/>
      <c r="AI6534" s="1264"/>
      <c r="AJ6534" s="1264"/>
    </row>
    <row r="6535" spans="33:36" ht="30" customHeight="1">
      <c r="AG6535" s="1264"/>
      <c r="AH6535" s="1264"/>
      <c r="AI6535" s="1264"/>
      <c r="AJ6535" s="1264"/>
    </row>
    <row r="6536" spans="33:36" ht="30" customHeight="1">
      <c r="AG6536" s="1264"/>
      <c r="AH6536" s="1264"/>
      <c r="AI6536" s="1264"/>
      <c r="AJ6536" s="1264"/>
    </row>
    <row r="6537" spans="33:36" ht="30" customHeight="1">
      <c r="AG6537" s="1264"/>
      <c r="AH6537" s="1264"/>
      <c r="AI6537" s="1264"/>
      <c r="AJ6537" s="1264"/>
    </row>
    <row r="6538" spans="33:36" ht="30" customHeight="1">
      <c r="AG6538" s="1264"/>
      <c r="AH6538" s="1264"/>
      <c r="AI6538" s="1264"/>
      <c r="AJ6538" s="1264"/>
    </row>
    <row r="6539" spans="33:36" ht="30" customHeight="1">
      <c r="AG6539" s="1264"/>
      <c r="AH6539" s="1264"/>
      <c r="AI6539" s="1264"/>
      <c r="AJ6539" s="1264"/>
    </row>
    <row r="6540" spans="33:36" ht="30" customHeight="1">
      <c r="AG6540" s="1264"/>
      <c r="AH6540" s="1264"/>
      <c r="AI6540" s="1264"/>
      <c r="AJ6540" s="1264"/>
    </row>
    <row r="6541" spans="33:36" ht="30" customHeight="1">
      <c r="AG6541" s="1264"/>
      <c r="AH6541" s="1264"/>
      <c r="AI6541" s="1264"/>
      <c r="AJ6541" s="1264"/>
    </row>
    <row r="6542" spans="33:36" ht="30" customHeight="1">
      <c r="AG6542" s="1264"/>
      <c r="AH6542" s="1264"/>
      <c r="AI6542" s="1264"/>
      <c r="AJ6542" s="1264"/>
    </row>
    <row r="6543" spans="33:36" ht="30" customHeight="1">
      <c r="AG6543" s="1264"/>
      <c r="AH6543" s="1264"/>
      <c r="AI6543" s="1264"/>
      <c r="AJ6543" s="1264"/>
    </row>
    <row r="6544" spans="33:36" ht="30" customHeight="1">
      <c r="AG6544" s="1264"/>
      <c r="AH6544" s="1264"/>
      <c r="AI6544" s="1264"/>
      <c r="AJ6544" s="1264"/>
    </row>
    <row r="6545" spans="33:36" ht="30" customHeight="1">
      <c r="AG6545" s="1264"/>
      <c r="AH6545" s="1264"/>
      <c r="AI6545" s="1264"/>
      <c r="AJ6545" s="1264"/>
    </row>
    <row r="6546" spans="33:36" ht="30" customHeight="1">
      <c r="AG6546" s="1264"/>
      <c r="AH6546" s="1264"/>
      <c r="AI6546" s="1264"/>
      <c r="AJ6546" s="1264"/>
    </row>
    <row r="6547" spans="33:36" ht="30" customHeight="1">
      <c r="AG6547" s="1264"/>
      <c r="AH6547" s="1264"/>
      <c r="AI6547" s="1264"/>
      <c r="AJ6547" s="1264"/>
    </row>
    <row r="6548" spans="33:36" ht="30" customHeight="1">
      <c r="AG6548" s="1264"/>
      <c r="AH6548" s="1264"/>
      <c r="AI6548" s="1264"/>
      <c r="AJ6548" s="1264"/>
    </row>
    <row r="6549" spans="33:36" ht="30" customHeight="1">
      <c r="AG6549" s="1264"/>
      <c r="AH6549" s="1264"/>
      <c r="AI6549" s="1264"/>
      <c r="AJ6549" s="1264"/>
    </row>
    <row r="6550" spans="33:36" ht="30" customHeight="1">
      <c r="AG6550" s="1264"/>
      <c r="AH6550" s="1264"/>
      <c r="AI6550" s="1264"/>
      <c r="AJ6550" s="1264"/>
    </row>
    <row r="6551" spans="33:36" ht="30" customHeight="1">
      <c r="AG6551" s="1264"/>
      <c r="AH6551" s="1264"/>
      <c r="AI6551" s="1264"/>
      <c r="AJ6551" s="1264"/>
    </row>
    <row r="6552" spans="33:36" ht="30" customHeight="1">
      <c r="AG6552" s="1264"/>
      <c r="AH6552" s="1264"/>
      <c r="AI6552" s="1264"/>
      <c r="AJ6552" s="1264"/>
    </row>
    <row r="6553" spans="33:36" ht="30" customHeight="1">
      <c r="AG6553" s="1264"/>
      <c r="AH6553" s="1264"/>
      <c r="AI6553" s="1264"/>
      <c r="AJ6553" s="1264"/>
    </row>
    <row r="6554" spans="33:36" ht="30" customHeight="1">
      <c r="AG6554" s="1264"/>
      <c r="AH6554" s="1264"/>
      <c r="AI6554" s="1264"/>
      <c r="AJ6554" s="1264"/>
    </row>
    <row r="6555" spans="33:36" ht="30" customHeight="1">
      <c r="AG6555" s="1264"/>
      <c r="AH6555" s="1264"/>
      <c r="AI6555" s="1264"/>
      <c r="AJ6555" s="1264"/>
    </row>
    <row r="6556" spans="33:36" ht="30" customHeight="1">
      <c r="AG6556" s="1264"/>
      <c r="AH6556" s="1264"/>
      <c r="AI6556" s="1264"/>
      <c r="AJ6556" s="1264"/>
    </row>
    <row r="6557" spans="33:36" ht="30" customHeight="1">
      <c r="AG6557" s="1264"/>
      <c r="AH6557" s="1264"/>
      <c r="AI6557" s="1264"/>
      <c r="AJ6557" s="1264"/>
    </row>
    <row r="6558" spans="33:36" ht="30" customHeight="1">
      <c r="AG6558" s="1264"/>
      <c r="AH6558" s="1264"/>
      <c r="AI6558" s="1264"/>
      <c r="AJ6558" s="1264"/>
    </row>
    <row r="6559" spans="33:36" ht="30" customHeight="1">
      <c r="AG6559" s="1264"/>
      <c r="AH6559" s="1264"/>
      <c r="AI6559" s="1264"/>
      <c r="AJ6559" s="1264"/>
    </row>
    <row r="6560" spans="33:36" ht="30" customHeight="1">
      <c r="AG6560" s="1264"/>
      <c r="AH6560" s="1264"/>
      <c r="AI6560" s="1264"/>
      <c r="AJ6560" s="1264"/>
    </row>
    <row r="6561" spans="33:36" ht="30" customHeight="1">
      <c r="AG6561" s="1264"/>
      <c r="AH6561" s="1264"/>
      <c r="AI6561" s="1264"/>
      <c r="AJ6561" s="1264"/>
    </row>
    <row r="6562" spans="33:36" ht="30" customHeight="1">
      <c r="AG6562" s="1264"/>
      <c r="AH6562" s="1264"/>
      <c r="AI6562" s="1264"/>
      <c r="AJ6562" s="1264"/>
    </row>
    <row r="6563" spans="33:36" ht="30" customHeight="1">
      <c r="AG6563" s="1264"/>
      <c r="AH6563" s="1264"/>
      <c r="AI6563" s="1264"/>
      <c r="AJ6563" s="1264"/>
    </row>
    <row r="6564" spans="33:36" ht="30" customHeight="1">
      <c r="AG6564" s="1264"/>
      <c r="AH6564" s="1264"/>
      <c r="AI6564" s="1264"/>
      <c r="AJ6564" s="1264"/>
    </row>
    <row r="6565" spans="33:36" ht="30" customHeight="1">
      <c r="AG6565" s="1264"/>
      <c r="AH6565" s="1264"/>
      <c r="AI6565" s="1264"/>
      <c r="AJ6565" s="1264"/>
    </row>
    <row r="6566" spans="33:36" ht="30" customHeight="1">
      <c r="AG6566" s="1264"/>
      <c r="AH6566" s="1264"/>
      <c r="AI6566" s="1264"/>
      <c r="AJ6566" s="1264"/>
    </row>
    <row r="6567" spans="33:36" ht="30" customHeight="1">
      <c r="AG6567" s="1264"/>
      <c r="AH6567" s="1264"/>
      <c r="AI6567" s="1264"/>
      <c r="AJ6567" s="1264"/>
    </row>
    <row r="6568" spans="33:36" ht="30" customHeight="1">
      <c r="AG6568" s="1264"/>
      <c r="AH6568" s="1264"/>
      <c r="AI6568" s="1264"/>
      <c r="AJ6568" s="1264"/>
    </row>
    <row r="6569" spans="33:36" ht="30" customHeight="1">
      <c r="AG6569" s="1264"/>
      <c r="AH6569" s="1264"/>
      <c r="AI6569" s="1264"/>
      <c r="AJ6569" s="1264"/>
    </row>
    <row r="6570" spans="33:36" ht="30" customHeight="1">
      <c r="AG6570" s="1264"/>
      <c r="AH6570" s="1264"/>
      <c r="AI6570" s="1264"/>
      <c r="AJ6570" s="1264"/>
    </row>
    <row r="6571" spans="33:36" ht="30" customHeight="1">
      <c r="AG6571" s="1264"/>
      <c r="AH6571" s="1264"/>
      <c r="AI6571" s="1264"/>
      <c r="AJ6571" s="1264"/>
    </row>
    <row r="6572" spans="33:36" ht="30" customHeight="1">
      <c r="AG6572" s="1264"/>
      <c r="AH6572" s="1264"/>
      <c r="AI6572" s="1264"/>
      <c r="AJ6572" s="1264"/>
    </row>
    <row r="6573" spans="33:36" ht="30" customHeight="1">
      <c r="AG6573" s="1264"/>
      <c r="AH6573" s="1264"/>
      <c r="AI6573" s="1264"/>
      <c r="AJ6573" s="1264"/>
    </row>
    <row r="6574" spans="33:36" ht="30" customHeight="1">
      <c r="AG6574" s="1264"/>
      <c r="AH6574" s="1264"/>
      <c r="AI6574" s="1264"/>
      <c r="AJ6574" s="1264"/>
    </row>
    <row r="6575" spans="33:36" ht="30" customHeight="1">
      <c r="AG6575" s="1264"/>
      <c r="AH6575" s="1264"/>
      <c r="AI6575" s="1264"/>
      <c r="AJ6575" s="1264"/>
    </row>
    <row r="6576" spans="33:36" ht="30" customHeight="1">
      <c r="AG6576" s="1264"/>
      <c r="AH6576" s="1264"/>
      <c r="AI6576" s="1264"/>
      <c r="AJ6576" s="1264"/>
    </row>
    <row r="6577" spans="33:36" ht="30" customHeight="1">
      <c r="AG6577" s="1264"/>
      <c r="AH6577" s="1264"/>
      <c r="AI6577" s="1264"/>
      <c r="AJ6577" s="1264"/>
    </row>
    <row r="6578" spans="33:36" ht="30" customHeight="1">
      <c r="AG6578" s="1264"/>
      <c r="AH6578" s="1264"/>
      <c r="AI6578" s="1264"/>
      <c r="AJ6578" s="1264"/>
    </row>
    <row r="6579" spans="33:36" ht="30" customHeight="1">
      <c r="AG6579" s="1264"/>
      <c r="AH6579" s="1264"/>
      <c r="AI6579" s="1264"/>
      <c r="AJ6579" s="1264"/>
    </row>
    <row r="6580" spans="33:36" ht="30" customHeight="1">
      <c r="AG6580" s="1264"/>
      <c r="AH6580" s="1264"/>
      <c r="AI6580" s="1264"/>
      <c r="AJ6580" s="1264"/>
    </row>
    <row r="6581" spans="33:36" ht="30" customHeight="1">
      <c r="AG6581" s="1264"/>
      <c r="AH6581" s="1264"/>
      <c r="AI6581" s="1264"/>
      <c r="AJ6581" s="1264"/>
    </row>
    <row r="6582" spans="33:36" ht="30" customHeight="1">
      <c r="AG6582" s="1264"/>
      <c r="AH6582" s="1264"/>
      <c r="AI6582" s="1264"/>
      <c r="AJ6582" s="1264"/>
    </row>
    <row r="6583" spans="33:36" ht="30" customHeight="1">
      <c r="AG6583" s="1264"/>
      <c r="AH6583" s="1264"/>
      <c r="AI6583" s="1264"/>
      <c r="AJ6583" s="1264"/>
    </row>
    <row r="6584" spans="33:36" ht="30" customHeight="1">
      <c r="AG6584" s="1264"/>
      <c r="AH6584" s="1264"/>
      <c r="AI6584" s="1264"/>
      <c r="AJ6584" s="1264"/>
    </row>
    <row r="6585" spans="33:36" ht="30" customHeight="1">
      <c r="AG6585" s="1264"/>
      <c r="AH6585" s="1264"/>
      <c r="AI6585" s="1264"/>
      <c r="AJ6585" s="1264"/>
    </row>
    <row r="6586" spans="33:36" ht="30" customHeight="1">
      <c r="AG6586" s="1264"/>
      <c r="AH6586" s="1264"/>
      <c r="AI6586" s="1264"/>
      <c r="AJ6586" s="1264"/>
    </row>
    <row r="6587" spans="33:36" ht="30" customHeight="1">
      <c r="AG6587" s="1264"/>
      <c r="AH6587" s="1264"/>
      <c r="AI6587" s="1264"/>
      <c r="AJ6587" s="1264"/>
    </row>
    <row r="6588" spans="33:36" ht="30" customHeight="1">
      <c r="AG6588" s="1264"/>
      <c r="AH6588" s="1264"/>
      <c r="AI6588" s="1264"/>
      <c r="AJ6588" s="1264"/>
    </row>
    <row r="6589" spans="33:36" ht="30" customHeight="1">
      <c r="AG6589" s="1264"/>
      <c r="AH6589" s="1264"/>
      <c r="AI6589" s="1264"/>
      <c r="AJ6589" s="1264"/>
    </row>
    <row r="6590" spans="33:36" ht="30" customHeight="1">
      <c r="AG6590" s="1264"/>
      <c r="AH6590" s="1264"/>
      <c r="AI6590" s="1264"/>
      <c r="AJ6590" s="1264"/>
    </row>
    <row r="6591" spans="33:36" ht="30" customHeight="1">
      <c r="AG6591" s="1264"/>
      <c r="AH6591" s="1264"/>
      <c r="AI6591" s="1264"/>
      <c r="AJ6591" s="1264"/>
    </row>
    <row r="6592" spans="33:36" ht="30" customHeight="1">
      <c r="AG6592" s="1264"/>
      <c r="AH6592" s="1264"/>
      <c r="AI6592" s="1264"/>
      <c r="AJ6592" s="1264"/>
    </row>
    <row r="6593" spans="33:36" ht="30" customHeight="1">
      <c r="AG6593" s="1264"/>
      <c r="AH6593" s="1264"/>
      <c r="AI6593" s="1264"/>
      <c r="AJ6593" s="1264"/>
    </row>
    <row r="6594" spans="33:36" ht="30" customHeight="1">
      <c r="AG6594" s="1264"/>
      <c r="AH6594" s="1264"/>
      <c r="AI6594" s="1264"/>
      <c r="AJ6594" s="1264"/>
    </row>
    <row r="6595" spans="33:36" ht="30" customHeight="1">
      <c r="AG6595" s="1264"/>
      <c r="AH6595" s="1264"/>
      <c r="AI6595" s="1264"/>
      <c r="AJ6595" s="1264"/>
    </row>
    <row r="6596" spans="33:36" ht="30" customHeight="1">
      <c r="AG6596" s="1264"/>
      <c r="AH6596" s="1264"/>
      <c r="AI6596" s="1264"/>
      <c r="AJ6596" s="1264"/>
    </row>
    <row r="6597" spans="33:36" ht="30" customHeight="1">
      <c r="AG6597" s="1264"/>
      <c r="AH6597" s="1264"/>
      <c r="AI6597" s="1264"/>
      <c r="AJ6597" s="1264"/>
    </row>
    <row r="6598" spans="33:36" ht="30" customHeight="1">
      <c r="AG6598" s="1264"/>
      <c r="AH6598" s="1264"/>
      <c r="AI6598" s="1264"/>
      <c r="AJ6598" s="1264"/>
    </row>
    <row r="6599" spans="33:36" ht="30" customHeight="1">
      <c r="AG6599" s="1264"/>
      <c r="AH6599" s="1264"/>
      <c r="AI6599" s="1264"/>
      <c r="AJ6599" s="1264"/>
    </row>
    <row r="6600" spans="33:36" ht="30" customHeight="1">
      <c r="AG6600" s="1264"/>
      <c r="AH6600" s="1264"/>
      <c r="AI6600" s="1264"/>
      <c r="AJ6600" s="1264"/>
    </row>
    <row r="6601" spans="33:36" ht="30" customHeight="1">
      <c r="AG6601" s="1264"/>
      <c r="AH6601" s="1264"/>
      <c r="AI6601" s="1264"/>
      <c r="AJ6601" s="1264"/>
    </row>
    <row r="6602" spans="33:36" ht="30" customHeight="1">
      <c r="AG6602" s="1264"/>
      <c r="AH6602" s="1264"/>
      <c r="AI6602" s="1264"/>
      <c r="AJ6602" s="1264"/>
    </row>
    <row r="6603" spans="33:36" ht="30" customHeight="1">
      <c r="AG6603" s="1264"/>
      <c r="AH6603" s="1264"/>
      <c r="AI6603" s="1264"/>
      <c r="AJ6603" s="1264"/>
    </row>
    <row r="6604" spans="33:36" ht="30" customHeight="1">
      <c r="AG6604" s="1264"/>
      <c r="AH6604" s="1264"/>
      <c r="AI6604" s="1264"/>
      <c r="AJ6604" s="1264"/>
    </row>
    <row r="6605" spans="33:36" ht="30" customHeight="1">
      <c r="AG6605" s="1264"/>
      <c r="AH6605" s="1264"/>
      <c r="AI6605" s="1264"/>
      <c r="AJ6605" s="1264"/>
    </row>
    <row r="6606" spans="33:36" ht="30" customHeight="1">
      <c r="AG6606" s="1264"/>
      <c r="AH6606" s="1264"/>
      <c r="AI6606" s="1264"/>
      <c r="AJ6606" s="1264"/>
    </row>
    <row r="6607" spans="33:36" ht="30" customHeight="1">
      <c r="AG6607" s="1264"/>
      <c r="AH6607" s="1264"/>
      <c r="AI6607" s="1264"/>
      <c r="AJ6607" s="1264"/>
    </row>
    <row r="6608" spans="33:36" ht="30" customHeight="1">
      <c r="AG6608" s="1264"/>
      <c r="AH6608" s="1264"/>
      <c r="AI6608" s="1264"/>
      <c r="AJ6608" s="1264"/>
    </row>
    <row r="6609" spans="33:36" ht="30" customHeight="1">
      <c r="AG6609" s="1264"/>
      <c r="AH6609" s="1264"/>
      <c r="AI6609" s="1264"/>
      <c r="AJ6609" s="1264"/>
    </row>
    <row r="6610" spans="33:36" ht="30" customHeight="1">
      <c r="AG6610" s="1264"/>
      <c r="AH6610" s="1264"/>
      <c r="AI6610" s="1264"/>
      <c r="AJ6610" s="1264"/>
    </row>
    <row r="6611" spans="33:36" ht="30" customHeight="1">
      <c r="AG6611" s="1264"/>
      <c r="AH6611" s="1264"/>
      <c r="AI6611" s="1264"/>
      <c r="AJ6611" s="1264"/>
    </row>
    <row r="6612" spans="33:36" ht="30" customHeight="1">
      <c r="AG6612" s="1264"/>
      <c r="AH6612" s="1264"/>
      <c r="AI6612" s="1264"/>
      <c r="AJ6612" s="1264"/>
    </row>
    <row r="6613" spans="33:36" ht="30" customHeight="1">
      <c r="AG6613" s="1264"/>
      <c r="AH6613" s="1264"/>
      <c r="AI6613" s="1264"/>
      <c r="AJ6613" s="1264"/>
    </row>
    <row r="6614" spans="33:36" ht="30" customHeight="1">
      <c r="AG6614" s="1264"/>
      <c r="AH6614" s="1264"/>
      <c r="AI6614" s="1264"/>
      <c r="AJ6614" s="1264"/>
    </row>
    <row r="6615" spans="33:36" ht="30" customHeight="1">
      <c r="AG6615" s="1264"/>
      <c r="AH6615" s="1264"/>
      <c r="AI6615" s="1264"/>
      <c r="AJ6615" s="1264"/>
    </row>
    <row r="6616" spans="33:36" ht="30" customHeight="1">
      <c r="AG6616" s="1264"/>
      <c r="AH6616" s="1264"/>
      <c r="AI6616" s="1264"/>
      <c r="AJ6616" s="1264"/>
    </row>
    <row r="6617" spans="33:36" ht="30" customHeight="1">
      <c r="AG6617" s="1264"/>
      <c r="AH6617" s="1264"/>
      <c r="AI6617" s="1264"/>
      <c r="AJ6617" s="1264"/>
    </row>
    <row r="6618" spans="33:36" ht="30" customHeight="1">
      <c r="AG6618" s="1264"/>
      <c r="AH6618" s="1264"/>
      <c r="AI6618" s="1264"/>
      <c r="AJ6618" s="1264"/>
    </row>
    <row r="6619" spans="33:36" ht="30" customHeight="1">
      <c r="AG6619" s="1264"/>
      <c r="AH6619" s="1264"/>
      <c r="AI6619" s="1264"/>
      <c r="AJ6619" s="1264"/>
    </row>
    <row r="6620" spans="33:36" ht="30" customHeight="1">
      <c r="AG6620" s="1264"/>
      <c r="AH6620" s="1264"/>
      <c r="AI6620" s="1264"/>
      <c r="AJ6620" s="1264"/>
    </row>
    <row r="6621" spans="33:36" ht="30" customHeight="1">
      <c r="AG6621" s="1264"/>
      <c r="AH6621" s="1264"/>
      <c r="AI6621" s="1264"/>
      <c r="AJ6621" s="1264"/>
    </row>
    <row r="6622" spans="33:36" ht="30" customHeight="1">
      <c r="AG6622" s="1264"/>
      <c r="AH6622" s="1264"/>
      <c r="AI6622" s="1264"/>
      <c r="AJ6622" s="1264"/>
    </row>
    <row r="6623" spans="33:36" ht="30" customHeight="1">
      <c r="AG6623" s="1264"/>
      <c r="AH6623" s="1264"/>
      <c r="AI6623" s="1264"/>
      <c r="AJ6623" s="1264"/>
    </row>
    <row r="6624" spans="33:36" ht="30" customHeight="1">
      <c r="AG6624" s="1264"/>
      <c r="AH6624" s="1264"/>
      <c r="AI6624" s="1264"/>
      <c r="AJ6624" s="1264"/>
    </row>
    <row r="6625" spans="33:36" ht="30" customHeight="1">
      <c r="AG6625" s="1264"/>
      <c r="AH6625" s="1264"/>
      <c r="AI6625" s="1264"/>
      <c r="AJ6625" s="1264"/>
    </row>
    <row r="6626" spans="33:36" ht="30" customHeight="1">
      <c r="AG6626" s="1264"/>
      <c r="AH6626" s="1264"/>
      <c r="AI6626" s="1264"/>
      <c r="AJ6626" s="1264"/>
    </row>
    <row r="6627" spans="33:36" ht="30" customHeight="1">
      <c r="AG6627" s="1264"/>
      <c r="AH6627" s="1264"/>
      <c r="AI6627" s="1264"/>
      <c r="AJ6627" s="1264"/>
    </row>
    <row r="6628" spans="33:36" ht="30" customHeight="1">
      <c r="AG6628" s="1264"/>
      <c r="AH6628" s="1264"/>
      <c r="AI6628" s="1264"/>
      <c r="AJ6628" s="1264"/>
    </row>
    <row r="6629" spans="33:36" ht="30" customHeight="1">
      <c r="AG6629" s="1264"/>
      <c r="AH6629" s="1264"/>
      <c r="AI6629" s="1264"/>
      <c r="AJ6629" s="1264"/>
    </row>
    <row r="6630" spans="33:36" ht="30" customHeight="1">
      <c r="AG6630" s="1264"/>
      <c r="AH6630" s="1264"/>
      <c r="AI6630" s="1264"/>
      <c r="AJ6630" s="1264"/>
    </row>
    <row r="6631" spans="33:36" ht="30" customHeight="1">
      <c r="AG6631" s="1264"/>
      <c r="AH6631" s="1264"/>
      <c r="AI6631" s="1264"/>
      <c r="AJ6631" s="1264"/>
    </row>
    <row r="6632" spans="33:36" ht="30" customHeight="1">
      <c r="AG6632" s="1264"/>
      <c r="AH6632" s="1264"/>
      <c r="AI6632" s="1264"/>
      <c r="AJ6632" s="1264"/>
    </row>
    <row r="6633" spans="33:36" ht="30" customHeight="1">
      <c r="AG6633" s="1264"/>
      <c r="AH6633" s="1264"/>
      <c r="AI6633" s="1264"/>
      <c r="AJ6633" s="1264"/>
    </row>
    <row r="6634" spans="33:36" ht="30" customHeight="1">
      <c r="AG6634" s="1264"/>
      <c r="AH6634" s="1264"/>
      <c r="AI6634" s="1264"/>
      <c r="AJ6634" s="1264"/>
    </row>
    <row r="6635" spans="33:36" ht="30" customHeight="1">
      <c r="AG6635" s="1264"/>
      <c r="AH6635" s="1264"/>
      <c r="AI6635" s="1264"/>
      <c r="AJ6635" s="1264"/>
    </row>
    <row r="6636" spans="33:36" ht="30" customHeight="1">
      <c r="AG6636" s="1264"/>
      <c r="AH6636" s="1264"/>
      <c r="AI6636" s="1264"/>
      <c r="AJ6636" s="1264"/>
    </row>
    <row r="6637" spans="33:36" ht="30" customHeight="1">
      <c r="AG6637" s="1264"/>
      <c r="AH6637" s="1264"/>
      <c r="AI6637" s="1264"/>
      <c r="AJ6637" s="1264"/>
    </row>
    <row r="6638" spans="33:36" ht="30" customHeight="1">
      <c r="AG6638" s="1264"/>
      <c r="AH6638" s="1264"/>
      <c r="AI6638" s="1264"/>
      <c r="AJ6638" s="1264"/>
    </row>
    <row r="6639" spans="33:36" ht="30" customHeight="1">
      <c r="AG6639" s="1264"/>
      <c r="AH6639" s="1264"/>
      <c r="AI6639" s="1264"/>
      <c r="AJ6639" s="1264"/>
    </row>
    <row r="6640" spans="33:36" ht="30" customHeight="1">
      <c r="AG6640" s="1264"/>
      <c r="AH6640" s="1264"/>
      <c r="AI6640" s="1264"/>
      <c r="AJ6640" s="1264"/>
    </row>
    <row r="6641" spans="33:36" ht="30" customHeight="1">
      <c r="AG6641" s="1264"/>
      <c r="AH6641" s="1264"/>
      <c r="AI6641" s="1264"/>
      <c r="AJ6641" s="1264"/>
    </row>
    <row r="6642" spans="33:36" ht="30" customHeight="1">
      <c r="AG6642" s="1264"/>
      <c r="AH6642" s="1264"/>
      <c r="AI6642" s="1264"/>
      <c r="AJ6642" s="1264"/>
    </row>
    <row r="6643" spans="33:36" ht="30" customHeight="1">
      <c r="AG6643" s="1264"/>
      <c r="AH6643" s="1264"/>
      <c r="AI6643" s="1264"/>
      <c r="AJ6643" s="1264"/>
    </row>
    <row r="6644" spans="33:36" ht="30" customHeight="1">
      <c r="AG6644" s="1264"/>
      <c r="AH6644" s="1264"/>
      <c r="AI6644" s="1264"/>
      <c r="AJ6644" s="1264"/>
    </row>
    <row r="6645" spans="33:36" ht="30" customHeight="1">
      <c r="AG6645" s="1264"/>
      <c r="AH6645" s="1264"/>
      <c r="AI6645" s="1264"/>
      <c r="AJ6645" s="1264"/>
    </row>
    <row r="6646" spans="33:36" ht="30" customHeight="1">
      <c r="AG6646" s="1264"/>
      <c r="AH6646" s="1264"/>
      <c r="AI6646" s="1264"/>
      <c r="AJ6646" s="1264"/>
    </row>
    <row r="6647" spans="33:36" ht="30" customHeight="1">
      <c r="AG6647" s="1264"/>
      <c r="AH6647" s="1264"/>
      <c r="AI6647" s="1264"/>
      <c r="AJ6647" s="1264"/>
    </row>
    <row r="6648" spans="33:36" ht="30" customHeight="1">
      <c r="AG6648" s="1264"/>
      <c r="AH6648" s="1264"/>
      <c r="AI6648" s="1264"/>
      <c r="AJ6648" s="1264"/>
    </row>
    <row r="6649" spans="33:36" ht="30" customHeight="1">
      <c r="AG6649" s="1264"/>
      <c r="AH6649" s="1264"/>
      <c r="AI6649" s="1264"/>
      <c r="AJ6649" s="1264"/>
    </row>
    <row r="6650" spans="33:36" ht="30" customHeight="1">
      <c r="AG6650" s="1264"/>
      <c r="AH6650" s="1264"/>
      <c r="AI6650" s="1264"/>
      <c r="AJ6650" s="1264"/>
    </row>
    <row r="6651" spans="33:36" ht="30" customHeight="1">
      <c r="AG6651" s="1264"/>
      <c r="AH6651" s="1264"/>
      <c r="AI6651" s="1264"/>
      <c r="AJ6651" s="1264"/>
    </row>
    <row r="6652" spans="33:36" ht="30" customHeight="1">
      <c r="AG6652" s="1264"/>
      <c r="AH6652" s="1264"/>
      <c r="AI6652" s="1264"/>
      <c r="AJ6652" s="1264"/>
    </row>
    <row r="6653" spans="33:36" ht="30" customHeight="1">
      <c r="AG6653" s="1264"/>
      <c r="AH6653" s="1264"/>
      <c r="AI6653" s="1264"/>
      <c r="AJ6653" s="1264"/>
    </row>
    <row r="6654" spans="33:36" ht="30" customHeight="1">
      <c r="AG6654" s="1264"/>
      <c r="AH6654" s="1264"/>
      <c r="AI6654" s="1264"/>
      <c r="AJ6654" s="1264"/>
    </row>
    <row r="6655" spans="33:36" ht="30" customHeight="1">
      <c r="AG6655" s="1264"/>
      <c r="AH6655" s="1264"/>
      <c r="AI6655" s="1264"/>
      <c r="AJ6655" s="1264"/>
    </row>
    <row r="6656" spans="33:36" ht="30" customHeight="1">
      <c r="AG6656" s="1264"/>
      <c r="AH6656" s="1264"/>
      <c r="AI6656" s="1264"/>
      <c r="AJ6656" s="1264"/>
    </row>
    <row r="6657" spans="33:36" ht="30" customHeight="1">
      <c r="AG6657" s="1264"/>
      <c r="AH6657" s="1264"/>
      <c r="AI6657" s="1264"/>
      <c r="AJ6657" s="1264"/>
    </row>
    <row r="6658" spans="33:36" ht="30" customHeight="1">
      <c r="AG6658" s="1264"/>
      <c r="AH6658" s="1264"/>
      <c r="AI6658" s="1264"/>
      <c r="AJ6658" s="1264"/>
    </row>
    <row r="6659" spans="33:36" ht="30" customHeight="1">
      <c r="AG6659" s="1264"/>
      <c r="AH6659" s="1264"/>
      <c r="AI6659" s="1264"/>
      <c r="AJ6659" s="1264"/>
    </row>
    <row r="6660" spans="33:36" ht="30" customHeight="1">
      <c r="AG6660" s="1264"/>
      <c r="AH6660" s="1264"/>
      <c r="AI6660" s="1264"/>
      <c r="AJ6660" s="1264"/>
    </row>
    <row r="6661" spans="33:36" ht="30" customHeight="1">
      <c r="AG6661" s="1264"/>
      <c r="AH6661" s="1264"/>
      <c r="AI6661" s="1264"/>
      <c r="AJ6661" s="1264"/>
    </row>
    <row r="6662" spans="33:36" ht="30" customHeight="1">
      <c r="AG6662" s="1264"/>
      <c r="AH6662" s="1264"/>
      <c r="AI6662" s="1264"/>
      <c r="AJ6662" s="1264"/>
    </row>
    <row r="6663" spans="33:36" ht="30" customHeight="1">
      <c r="AG6663" s="1264"/>
      <c r="AH6663" s="1264"/>
      <c r="AI6663" s="1264"/>
      <c r="AJ6663" s="1264"/>
    </row>
    <row r="6664" spans="33:36" ht="30" customHeight="1">
      <c r="AG6664" s="1264"/>
      <c r="AH6664" s="1264"/>
      <c r="AI6664" s="1264"/>
      <c r="AJ6664" s="1264"/>
    </row>
    <row r="6665" spans="33:36" ht="30" customHeight="1">
      <c r="AG6665" s="1264"/>
      <c r="AH6665" s="1264"/>
      <c r="AI6665" s="1264"/>
      <c r="AJ6665" s="1264"/>
    </row>
    <row r="6666" spans="33:36" ht="30" customHeight="1">
      <c r="AG6666" s="1264"/>
      <c r="AH6666" s="1264"/>
      <c r="AI6666" s="1264"/>
      <c r="AJ6666" s="1264"/>
    </row>
    <row r="6667" spans="33:36" ht="30" customHeight="1">
      <c r="AG6667" s="1264"/>
      <c r="AH6667" s="1264"/>
      <c r="AI6667" s="1264"/>
      <c r="AJ6667" s="1264"/>
    </row>
    <row r="6668" spans="33:36" ht="30" customHeight="1">
      <c r="AG6668" s="1264"/>
      <c r="AH6668" s="1264"/>
      <c r="AI6668" s="1264"/>
      <c r="AJ6668" s="1264"/>
    </row>
    <row r="6669" spans="33:36" ht="30" customHeight="1">
      <c r="AG6669" s="1264"/>
      <c r="AH6669" s="1264"/>
      <c r="AI6669" s="1264"/>
      <c r="AJ6669" s="1264"/>
    </row>
    <row r="6670" spans="33:36" ht="30" customHeight="1">
      <c r="AG6670" s="1264"/>
      <c r="AH6670" s="1264"/>
      <c r="AI6670" s="1264"/>
      <c r="AJ6670" s="1264"/>
    </row>
    <row r="6671" spans="33:36" ht="30" customHeight="1">
      <c r="AG6671" s="1264"/>
      <c r="AH6671" s="1264"/>
      <c r="AI6671" s="1264"/>
      <c r="AJ6671" s="1264"/>
    </row>
    <row r="6672" spans="33:36" ht="30" customHeight="1">
      <c r="AG6672" s="1264"/>
      <c r="AH6672" s="1264"/>
      <c r="AI6672" s="1264"/>
      <c r="AJ6672" s="1264"/>
    </row>
    <row r="6673" spans="33:36" ht="30" customHeight="1">
      <c r="AG6673" s="1264"/>
      <c r="AH6673" s="1264"/>
      <c r="AI6673" s="1264"/>
      <c r="AJ6673" s="1264"/>
    </row>
    <row r="6674" spans="33:36" ht="30" customHeight="1">
      <c r="AG6674" s="1264"/>
      <c r="AH6674" s="1264"/>
      <c r="AI6674" s="1264"/>
      <c r="AJ6674" s="1264"/>
    </row>
    <row r="6675" spans="33:36" ht="30" customHeight="1">
      <c r="AG6675" s="1264"/>
      <c r="AH6675" s="1264"/>
      <c r="AI6675" s="1264"/>
      <c r="AJ6675" s="1264"/>
    </row>
    <row r="6676" spans="33:36" ht="30" customHeight="1">
      <c r="AG6676" s="1264"/>
      <c r="AH6676" s="1264"/>
      <c r="AI6676" s="1264"/>
      <c r="AJ6676" s="1264"/>
    </row>
    <row r="6677" spans="33:36" ht="30" customHeight="1">
      <c r="AG6677" s="1264"/>
      <c r="AH6677" s="1264"/>
      <c r="AI6677" s="1264"/>
      <c r="AJ6677" s="1264"/>
    </row>
    <row r="6678" spans="33:36" ht="30" customHeight="1">
      <c r="AG6678" s="1264"/>
      <c r="AH6678" s="1264"/>
      <c r="AI6678" s="1264"/>
      <c r="AJ6678" s="1264"/>
    </row>
    <row r="6679" spans="33:36" ht="30" customHeight="1">
      <c r="AG6679" s="1264"/>
      <c r="AH6679" s="1264"/>
      <c r="AI6679" s="1264"/>
      <c r="AJ6679" s="1264"/>
    </row>
    <row r="6680" spans="33:36" ht="30" customHeight="1">
      <c r="AG6680" s="1264"/>
      <c r="AH6680" s="1264"/>
      <c r="AI6680" s="1264"/>
      <c r="AJ6680" s="1264"/>
    </row>
    <row r="6681" spans="33:36" ht="30" customHeight="1">
      <c r="AG6681" s="1264"/>
      <c r="AH6681" s="1264"/>
      <c r="AI6681" s="1264"/>
      <c r="AJ6681" s="1264"/>
    </row>
    <row r="6682" spans="33:36" ht="30" customHeight="1">
      <c r="AG6682" s="1264"/>
      <c r="AH6682" s="1264"/>
      <c r="AI6682" s="1264"/>
      <c r="AJ6682" s="1264"/>
    </row>
    <row r="6683" spans="33:36" ht="30" customHeight="1">
      <c r="AG6683" s="1264"/>
      <c r="AH6683" s="1264"/>
      <c r="AI6683" s="1264"/>
      <c r="AJ6683" s="1264"/>
    </row>
    <row r="6684" spans="33:36" ht="30" customHeight="1">
      <c r="AG6684" s="1264"/>
      <c r="AH6684" s="1264"/>
      <c r="AI6684" s="1264"/>
      <c r="AJ6684" s="1264"/>
    </row>
    <row r="6685" spans="33:36" ht="30" customHeight="1">
      <c r="AG6685" s="1264"/>
      <c r="AH6685" s="1264"/>
      <c r="AI6685" s="1264"/>
      <c r="AJ6685" s="1264"/>
    </row>
    <row r="6686" spans="33:36" ht="30" customHeight="1">
      <c r="AG6686" s="1264"/>
      <c r="AH6686" s="1264"/>
      <c r="AI6686" s="1264"/>
      <c r="AJ6686" s="1264"/>
    </row>
    <row r="6687" spans="33:36" ht="30" customHeight="1">
      <c r="AG6687" s="1264"/>
      <c r="AH6687" s="1264"/>
      <c r="AI6687" s="1264"/>
      <c r="AJ6687" s="1264"/>
    </row>
    <row r="6688" spans="33:36" ht="30" customHeight="1">
      <c r="AG6688" s="1264"/>
      <c r="AH6688" s="1264"/>
      <c r="AI6688" s="1264"/>
      <c r="AJ6688" s="1264"/>
    </row>
    <row r="6689" spans="33:36" ht="30" customHeight="1">
      <c r="AG6689" s="1264"/>
      <c r="AH6689" s="1264"/>
      <c r="AI6689" s="1264"/>
      <c r="AJ6689" s="1264"/>
    </row>
    <row r="6690" spans="33:36" ht="30" customHeight="1">
      <c r="AG6690" s="1264"/>
      <c r="AH6690" s="1264"/>
      <c r="AI6690" s="1264"/>
      <c r="AJ6690" s="1264"/>
    </row>
    <row r="6691" spans="33:36" ht="30" customHeight="1">
      <c r="AG6691" s="1264"/>
      <c r="AH6691" s="1264"/>
      <c r="AI6691" s="1264"/>
      <c r="AJ6691" s="1264"/>
    </row>
    <row r="6692" spans="33:36" ht="30" customHeight="1">
      <c r="AG6692" s="1264"/>
      <c r="AH6692" s="1264"/>
      <c r="AI6692" s="1264"/>
      <c r="AJ6692" s="1264"/>
    </row>
    <row r="6693" spans="33:36" ht="30" customHeight="1">
      <c r="AG6693" s="1264"/>
      <c r="AH6693" s="1264"/>
      <c r="AI6693" s="1264"/>
      <c r="AJ6693" s="1264"/>
    </row>
    <row r="6694" spans="33:36" ht="30" customHeight="1">
      <c r="AG6694" s="1264"/>
      <c r="AH6694" s="1264"/>
      <c r="AI6694" s="1264"/>
      <c r="AJ6694" s="1264"/>
    </row>
    <row r="6695" spans="33:36" ht="30" customHeight="1">
      <c r="AG6695" s="1264"/>
      <c r="AH6695" s="1264"/>
      <c r="AI6695" s="1264"/>
      <c r="AJ6695" s="1264"/>
    </row>
    <row r="6696" spans="33:36" ht="30" customHeight="1">
      <c r="AG6696" s="1264"/>
      <c r="AH6696" s="1264"/>
      <c r="AI6696" s="1264"/>
      <c r="AJ6696" s="1264"/>
    </row>
    <row r="6697" spans="33:36" ht="30" customHeight="1">
      <c r="AG6697" s="1264"/>
      <c r="AH6697" s="1264"/>
      <c r="AI6697" s="1264"/>
      <c r="AJ6697" s="1264"/>
    </row>
    <row r="6698" spans="33:36" ht="30" customHeight="1">
      <c r="AG6698" s="1264"/>
      <c r="AH6698" s="1264"/>
      <c r="AI6698" s="1264"/>
      <c r="AJ6698" s="1264"/>
    </row>
    <row r="6699" spans="33:36" ht="30" customHeight="1">
      <c r="AG6699" s="1264"/>
      <c r="AH6699" s="1264"/>
      <c r="AI6699" s="1264"/>
      <c r="AJ6699" s="1264"/>
    </row>
    <row r="6700" spans="33:36" ht="30" customHeight="1">
      <c r="AG6700" s="1264"/>
      <c r="AH6700" s="1264"/>
      <c r="AI6700" s="1264"/>
      <c r="AJ6700" s="1264"/>
    </row>
    <row r="6701" spans="33:36" ht="30" customHeight="1">
      <c r="AG6701" s="1264"/>
      <c r="AH6701" s="1264"/>
      <c r="AI6701" s="1264"/>
      <c r="AJ6701" s="1264"/>
    </row>
    <row r="6702" spans="33:36" ht="30" customHeight="1">
      <c r="AG6702" s="1264"/>
      <c r="AH6702" s="1264"/>
      <c r="AI6702" s="1264"/>
      <c r="AJ6702" s="1264"/>
    </row>
    <row r="6703" spans="33:36" ht="30" customHeight="1">
      <c r="AG6703" s="1264"/>
      <c r="AH6703" s="1264"/>
      <c r="AI6703" s="1264"/>
      <c r="AJ6703" s="1264"/>
    </row>
    <row r="6704" spans="33:36" ht="30" customHeight="1">
      <c r="AG6704" s="1264"/>
      <c r="AH6704" s="1264"/>
      <c r="AI6704" s="1264"/>
      <c r="AJ6704" s="1264"/>
    </row>
    <row r="6705" spans="33:36" ht="30" customHeight="1">
      <c r="AG6705" s="1264"/>
      <c r="AH6705" s="1264"/>
      <c r="AI6705" s="1264"/>
      <c r="AJ6705" s="1264"/>
    </row>
    <row r="6706" spans="33:36" ht="30" customHeight="1">
      <c r="AG6706" s="1264"/>
      <c r="AH6706" s="1264"/>
      <c r="AI6706" s="1264"/>
      <c r="AJ6706" s="1264"/>
    </row>
    <row r="6707" spans="33:36" ht="30" customHeight="1">
      <c r="AG6707" s="1264"/>
      <c r="AH6707" s="1264"/>
      <c r="AI6707" s="1264"/>
      <c r="AJ6707" s="1264"/>
    </row>
    <row r="6708" spans="33:36" ht="30" customHeight="1">
      <c r="AG6708" s="1264"/>
      <c r="AH6708" s="1264"/>
      <c r="AI6708" s="1264"/>
      <c r="AJ6708" s="1264"/>
    </row>
    <row r="6709" spans="33:36" ht="30" customHeight="1">
      <c r="AG6709" s="1264"/>
      <c r="AH6709" s="1264"/>
      <c r="AI6709" s="1264"/>
      <c r="AJ6709" s="1264"/>
    </row>
    <row r="6710" spans="33:36" ht="30" customHeight="1">
      <c r="AG6710" s="1264"/>
      <c r="AH6710" s="1264"/>
      <c r="AI6710" s="1264"/>
      <c r="AJ6710" s="1264"/>
    </row>
    <row r="6711" spans="33:36" ht="30" customHeight="1">
      <c r="AG6711" s="1264"/>
      <c r="AH6711" s="1264"/>
      <c r="AI6711" s="1264"/>
      <c r="AJ6711" s="1264"/>
    </row>
    <row r="6712" spans="33:36" ht="30" customHeight="1">
      <c r="AG6712" s="1264"/>
      <c r="AH6712" s="1264"/>
      <c r="AI6712" s="1264"/>
      <c r="AJ6712" s="1264"/>
    </row>
    <row r="6713" spans="33:36" ht="30" customHeight="1">
      <c r="AG6713" s="1264"/>
      <c r="AH6713" s="1264"/>
      <c r="AI6713" s="1264"/>
      <c r="AJ6713" s="1264"/>
    </row>
    <row r="6714" spans="33:36" ht="30" customHeight="1">
      <c r="AG6714" s="1264"/>
      <c r="AH6714" s="1264"/>
      <c r="AI6714" s="1264"/>
      <c r="AJ6714" s="1264"/>
    </row>
    <row r="6715" spans="33:36" ht="30" customHeight="1">
      <c r="AG6715" s="1264"/>
      <c r="AH6715" s="1264"/>
      <c r="AI6715" s="1264"/>
      <c r="AJ6715" s="1264"/>
    </row>
    <row r="6716" spans="33:36" ht="30" customHeight="1">
      <c r="AG6716" s="1264"/>
      <c r="AH6716" s="1264"/>
      <c r="AI6716" s="1264"/>
      <c r="AJ6716" s="1264"/>
    </row>
    <row r="6717" spans="33:36" ht="30" customHeight="1">
      <c r="AG6717" s="1264"/>
      <c r="AH6717" s="1264"/>
      <c r="AI6717" s="1264"/>
      <c r="AJ6717" s="1264"/>
    </row>
    <row r="6718" spans="33:36" ht="30" customHeight="1">
      <c r="AG6718" s="1264"/>
      <c r="AH6718" s="1264"/>
      <c r="AI6718" s="1264"/>
      <c r="AJ6718" s="1264"/>
    </row>
    <row r="6719" spans="33:36" ht="30" customHeight="1">
      <c r="AG6719" s="1264"/>
      <c r="AH6719" s="1264"/>
      <c r="AI6719" s="1264"/>
      <c r="AJ6719" s="1264"/>
    </row>
    <row r="6720" spans="33:36" ht="30" customHeight="1">
      <c r="AG6720" s="1264"/>
      <c r="AH6720" s="1264"/>
      <c r="AI6720" s="1264"/>
      <c r="AJ6720" s="1264"/>
    </row>
    <row r="6721" spans="33:36" ht="30" customHeight="1">
      <c r="AG6721" s="1264"/>
      <c r="AH6721" s="1264"/>
      <c r="AI6721" s="1264"/>
      <c r="AJ6721" s="1264"/>
    </row>
    <row r="6722" spans="33:36" ht="30" customHeight="1">
      <c r="AG6722" s="1264"/>
      <c r="AH6722" s="1264"/>
      <c r="AI6722" s="1264"/>
      <c r="AJ6722" s="1264"/>
    </row>
    <row r="6723" spans="33:36" ht="30" customHeight="1">
      <c r="AG6723" s="1264"/>
      <c r="AH6723" s="1264"/>
      <c r="AI6723" s="1264"/>
      <c r="AJ6723" s="1264"/>
    </row>
    <row r="6724" spans="33:36" ht="30" customHeight="1">
      <c r="AG6724" s="1264"/>
      <c r="AH6724" s="1264"/>
      <c r="AI6724" s="1264"/>
      <c r="AJ6724" s="1264"/>
    </row>
    <row r="6725" spans="33:36" ht="30" customHeight="1">
      <c r="AG6725" s="1264"/>
      <c r="AH6725" s="1264"/>
      <c r="AI6725" s="1264"/>
      <c r="AJ6725" s="1264"/>
    </row>
    <row r="6726" spans="33:36" ht="30" customHeight="1">
      <c r="AG6726" s="1264"/>
      <c r="AH6726" s="1264"/>
      <c r="AI6726" s="1264"/>
      <c r="AJ6726" s="1264"/>
    </row>
    <row r="6727" spans="33:36" ht="30" customHeight="1">
      <c r="AG6727" s="1264"/>
      <c r="AH6727" s="1264"/>
      <c r="AI6727" s="1264"/>
      <c r="AJ6727" s="1264"/>
    </row>
    <row r="6728" spans="33:36" ht="30" customHeight="1">
      <c r="AG6728" s="1264"/>
      <c r="AH6728" s="1264"/>
      <c r="AI6728" s="1264"/>
      <c r="AJ6728" s="1264"/>
    </row>
    <row r="6729" spans="33:36" ht="30" customHeight="1">
      <c r="AG6729" s="1264"/>
      <c r="AH6729" s="1264"/>
      <c r="AI6729" s="1264"/>
      <c r="AJ6729" s="1264"/>
    </row>
    <row r="6730" spans="33:36" ht="30" customHeight="1">
      <c r="AG6730" s="1264"/>
      <c r="AH6730" s="1264"/>
      <c r="AI6730" s="1264"/>
      <c r="AJ6730" s="1264"/>
    </row>
    <row r="6731" spans="33:36" ht="30" customHeight="1">
      <c r="AG6731" s="1264"/>
      <c r="AH6731" s="1264"/>
      <c r="AI6731" s="1264"/>
      <c r="AJ6731" s="1264"/>
    </row>
    <row r="6732" spans="33:36" ht="30" customHeight="1">
      <c r="AG6732" s="1264"/>
      <c r="AH6732" s="1264"/>
      <c r="AI6732" s="1264"/>
      <c r="AJ6732" s="1264"/>
    </row>
    <row r="6733" spans="33:36" ht="30" customHeight="1">
      <c r="AG6733" s="1264"/>
      <c r="AH6733" s="1264"/>
      <c r="AI6733" s="1264"/>
      <c r="AJ6733" s="1264"/>
    </row>
    <row r="6734" spans="33:36" ht="30" customHeight="1">
      <c r="AG6734" s="1264"/>
      <c r="AH6734" s="1264"/>
      <c r="AI6734" s="1264"/>
      <c r="AJ6734" s="1264"/>
    </row>
    <row r="6735" spans="33:36" ht="30" customHeight="1">
      <c r="AG6735" s="1264"/>
      <c r="AH6735" s="1264"/>
      <c r="AI6735" s="1264"/>
      <c r="AJ6735" s="1264"/>
    </row>
    <row r="6736" spans="33:36" ht="30" customHeight="1">
      <c r="AG6736" s="1264"/>
      <c r="AH6736" s="1264"/>
      <c r="AI6736" s="1264"/>
      <c r="AJ6736" s="1264"/>
    </row>
    <row r="6737" spans="33:36" ht="30" customHeight="1">
      <c r="AG6737" s="1264"/>
      <c r="AH6737" s="1264"/>
      <c r="AI6737" s="1264"/>
      <c r="AJ6737" s="1264"/>
    </row>
    <row r="6738" spans="33:36" ht="30" customHeight="1">
      <c r="AG6738" s="1264"/>
      <c r="AH6738" s="1264"/>
      <c r="AI6738" s="1264"/>
      <c r="AJ6738" s="1264"/>
    </row>
    <row r="6739" spans="33:36" ht="30" customHeight="1">
      <c r="AG6739" s="1264"/>
      <c r="AH6739" s="1264"/>
      <c r="AI6739" s="1264"/>
      <c r="AJ6739" s="1264"/>
    </row>
    <row r="6740" spans="33:36" ht="30" customHeight="1">
      <c r="AG6740" s="1264"/>
      <c r="AH6740" s="1264"/>
      <c r="AI6740" s="1264"/>
      <c r="AJ6740" s="1264"/>
    </row>
    <row r="6741" spans="33:36" ht="30" customHeight="1">
      <c r="AG6741" s="1264"/>
      <c r="AH6741" s="1264"/>
      <c r="AI6741" s="1264"/>
      <c r="AJ6741" s="1264"/>
    </row>
    <row r="6742" spans="33:36" ht="30" customHeight="1">
      <c r="AG6742" s="1264"/>
      <c r="AH6742" s="1264"/>
      <c r="AI6742" s="1264"/>
      <c r="AJ6742" s="1264"/>
    </row>
    <row r="6743" spans="33:36" ht="30" customHeight="1">
      <c r="AG6743" s="1264"/>
      <c r="AH6743" s="1264"/>
      <c r="AI6743" s="1264"/>
      <c r="AJ6743" s="1264"/>
    </row>
    <row r="6744" spans="33:36" ht="30" customHeight="1">
      <c r="AG6744" s="1264"/>
      <c r="AH6744" s="1264"/>
      <c r="AI6744" s="1264"/>
      <c r="AJ6744" s="1264"/>
    </row>
    <row r="6745" spans="33:36" ht="30" customHeight="1">
      <c r="AG6745" s="1264"/>
      <c r="AH6745" s="1264"/>
      <c r="AI6745" s="1264"/>
      <c r="AJ6745" s="1264"/>
    </row>
    <row r="6746" spans="33:36" ht="30" customHeight="1">
      <c r="AG6746" s="1264"/>
      <c r="AH6746" s="1264"/>
      <c r="AI6746" s="1264"/>
      <c r="AJ6746" s="1264"/>
    </row>
    <row r="6747" spans="33:36" ht="30" customHeight="1">
      <c r="AG6747" s="1264"/>
      <c r="AH6747" s="1264"/>
      <c r="AI6747" s="1264"/>
      <c r="AJ6747" s="1264"/>
    </row>
    <row r="6748" spans="33:36" ht="30" customHeight="1">
      <c r="AG6748" s="1264"/>
      <c r="AH6748" s="1264"/>
      <c r="AI6748" s="1264"/>
      <c r="AJ6748" s="1264"/>
    </row>
    <row r="6749" spans="33:36" ht="30" customHeight="1">
      <c r="AG6749" s="1264"/>
      <c r="AH6749" s="1264"/>
      <c r="AI6749" s="1264"/>
      <c r="AJ6749" s="1264"/>
    </row>
    <row r="6750" spans="33:36" ht="30" customHeight="1">
      <c r="AG6750" s="1264"/>
      <c r="AH6750" s="1264"/>
      <c r="AI6750" s="1264"/>
      <c r="AJ6750" s="1264"/>
    </row>
    <row r="6751" spans="33:36" ht="30" customHeight="1">
      <c r="AG6751" s="1264"/>
      <c r="AH6751" s="1264"/>
      <c r="AI6751" s="1264"/>
      <c r="AJ6751" s="1264"/>
    </row>
    <row r="6752" spans="33:36" ht="30" customHeight="1">
      <c r="AG6752" s="1264"/>
      <c r="AH6752" s="1264"/>
      <c r="AI6752" s="1264"/>
      <c r="AJ6752" s="1264"/>
    </row>
    <row r="6753" spans="33:36" ht="30" customHeight="1">
      <c r="AG6753" s="1264"/>
      <c r="AH6753" s="1264"/>
      <c r="AI6753" s="1264"/>
      <c r="AJ6753" s="1264"/>
    </row>
    <row r="6754" spans="33:36" ht="30" customHeight="1">
      <c r="AG6754" s="1264"/>
      <c r="AH6754" s="1264"/>
      <c r="AI6754" s="1264"/>
      <c r="AJ6754" s="1264"/>
    </row>
    <row r="6755" spans="33:36" ht="30" customHeight="1">
      <c r="AG6755" s="1264"/>
      <c r="AH6755" s="1264"/>
      <c r="AI6755" s="1264"/>
      <c r="AJ6755" s="1264"/>
    </row>
    <row r="6756" spans="33:36" ht="30" customHeight="1">
      <c r="AG6756" s="1264"/>
      <c r="AH6756" s="1264"/>
      <c r="AI6756" s="1264"/>
      <c r="AJ6756" s="1264"/>
    </row>
    <row r="6757" spans="33:36" ht="30" customHeight="1">
      <c r="AG6757" s="1264"/>
      <c r="AH6757" s="1264"/>
      <c r="AI6757" s="1264"/>
      <c r="AJ6757" s="1264"/>
    </row>
    <row r="6758" spans="33:36" ht="30" customHeight="1">
      <c r="AG6758" s="1264"/>
      <c r="AH6758" s="1264"/>
      <c r="AI6758" s="1264"/>
      <c r="AJ6758" s="1264"/>
    </row>
    <row r="6759" spans="33:36" ht="30" customHeight="1">
      <c r="AG6759" s="1264"/>
      <c r="AH6759" s="1264"/>
      <c r="AI6759" s="1264"/>
      <c r="AJ6759" s="1264"/>
    </row>
    <row r="6760" spans="33:36" ht="30" customHeight="1">
      <c r="AG6760" s="1264"/>
      <c r="AH6760" s="1264"/>
      <c r="AI6760" s="1264"/>
      <c r="AJ6760" s="1264"/>
    </row>
    <row r="6761" spans="33:36" ht="30" customHeight="1">
      <c r="AG6761" s="1264"/>
      <c r="AH6761" s="1264"/>
      <c r="AI6761" s="1264"/>
      <c r="AJ6761" s="1264"/>
    </row>
    <row r="6762" spans="33:36" ht="30" customHeight="1">
      <c r="AG6762" s="1264"/>
      <c r="AH6762" s="1264"/>
      <c r="AI6762" s="1264"/>
      <c r="AJ6762" s="1264"/>
    </row>
    <row r="6763" spans="33:36" ht="30" customHeight="1">
      <c r="AG6763" s="1264"/>
      <c r="AH6763" s="1264"/>
      <c r="AI6763" s="1264"/>
      <c r="AJ6763" s="1264"/>
    </row>
    <row r="6764" spans="33:36" ht="30" customHeight="1">
      <c r="AG6764" s="1264"/>
      <c r="AH6764" s="1264"/>
      <c r="AI6764" s="1264"/>
      <c r="AJ6764" s="1264"/>
    </row>
    <row r="6765" spans="33:36" ht="30" customHeight="1">
      <c r="AG6765" s="1264"/>
      <c r="AH6765" s="1264"/>
      <c r="AI6765" s="1264"/>
      <c r="AJ6765" s="1264"/>
    </row>
    <row r="6766" spans="33:36" ht="30" customHeight="1">
      <c r="AG6766" s="1264"/>
      <c r="AH6766" s="1264"/>
      <c r="AI6766" s="1264"/>
      <c r="AJ6766" s="1264"/>
    </row>
    <row r="6767" spans="33:36" ht="30" customHeight="1">
      <c r="AG6767" s="1264"/>
      <c r="AH6767" s="1264"/>
      <c r="AI6767" s="1264"/>
      <c r="AJ6767" s="1264"/>
    </row>
    <row r="6768" spans="33:36" ht="30" customHeight="1">
      <c r="AG6768" s="1264"/>
      <c r="AH6768" s="1264"/>
      <c r="AI6768" s="1264"/>
      <c r="AJ6768" s="1264"/>
    </row>
    <row r="6769" spans="33:36" ht="30" customHeight="1">
      <c r="AG6769" s="1264"/>
      <c r="AH6769" s="1264"/>
      <c r="AI6769" s="1264"/>
      <c r="AJ6769" s="1264"/>
    </row>
    <row r="6770" spans="33:36" ht="30" customHeight="1">
      <c r="AG6770" s="1264"/>
      <c r="AH6770" s="1264"/>
      <c r="AI6770" s="1264"/>
      <c r="AJ6770" s="1264"/>
    </row>
    <row r="6771" spans="33:36" ht="30" customHeight="1">
      <c r="AG6771" s="1264"/>
      <c r="AH6771" s="1264"/>
      <c r="AI6771" s="1264"/>
      <c r="AJ6771" s="1264"/>
    </row>
    <row r="6772" spans="33:36" ht="30" customHeight="1">
      <c r="AG6772" s="1264"/>
      <c r="AH6772" s="1264"/>
      <c r="AI6772" s="1264"/>
      <c r="AJ6772" s="1264"/>
    </row>
    <row r="6773" spans="33:36" ht="30" customHeight="1">
      <c r="AG6773" s="1264"/>
      <c r="AH6773" s="1264"/>
      <c r="AI6773" s="1264"/>
      <c r="AJ6773" s="1264"/>
    </row>
    <row r="6774" spans="33:36" ht="30" customHeight="1">
      <c r="AG6774" s="1264"/>
      <c r="AH6774" s="1264"/>
      <c r="AI6774" s="1264"/>
      <c r="AJ6774" s="1264"/>
    </row>
    <row r="6775" spans="33:36" ht="30" customHeight="1">
      <c r="AG6775" s="1264"/>
      <c r="AH6775" s="1264"/>
      <c r="AI6775" s="1264"/>
      <c r="AJ6775" s="1264"/>
    </row>
    <row r="6776" spans="33:36" ht="30" customHeight="1">
      <c r="AG6776" s="1264"/>
      <c r="AH6776" s="1264"/>
      <c r="AI6776" s="1264"/>
      <c r="AJ6776" s="1264"/>
    </row>
    <row r="6777" spans="33:36" ht="30" customHeight="1">
      <c r="AG6777" s="1264"/>
      <c r="AH6777" s="1264"/>
      <c r="AI6777" s="1264"/>
      <c r="AJ6777" s="1264"/>
    </row>
    <row r="6778" spans="33:36" ht="30" customHeight="1">
      <c r="AG6778" s="1264"/>
      <c r="AH6778" s="1264"/>
      <c r="AI6778" s="1264"/>
      <c r="AJ6778" s="1264"/>
    </row>
    <row r="6779" spans="33:36" ht="30" customHeight="1">
      <c r="AG6779" s="1264"/>
      <c r="AH6779" s="1264"/>
      <c r="AI6779" s="1264"/>
      <c r="AJ6779" s="1264"/>
    </row>
    <row r="6780" spans="33:36" ht="30" customHeight="1">
      <c r="AG6780" s="1264"/>
      <c r="AH6780" s="1264"/>
      <c r="AI6780" s="1264"/>
      <c r="AJ6780" s="1264"/>
    </row>
    <row r="6781" spans="33:36" ht="30" customHeight="1">
      <c r="AG6781" s="1264"/>
      <c r="AH6781" s="1264"/>
      <c r="AI6781" s="1264"/>
      <c r="AJ6781" s="1264"/>
    </row>
    <row r="6782" spans="33:36" ht="30" customHeight="1">
      <c r="AG6782" s="1264"/>
      <c r="AH6782" s="1264"/>
      <c r="AI6782" s="1264"/>
      <c r="AJ6782" s="1264"/>
    </row>
    <row r="6783" spans="33:36" ht="30" customHeight="1">
      <c r="AG6783" s="1264"/>
      <c r="AH6783" s="1264"/>
      <c r="AI6783" s="1264"/>
      <c r="AJ6783" s="1264"/>
    </row>
    <row r="6784" spans="33:36" ht="30" customHeight="1">
      <c r="AG6784" s="1264"/>
      <c r="AH6784" s="1264"/>
      <c r="AI6784" s="1264"/>
      <c r="AJ6784" s="1264"/>
    </row>
    <row r="6785" spans="33:36" ht="30" customHeight="1">
      <c r="AG6785" s="1264"/>
      <c r="AH6785" s="1264"/>
      <c r="AI6785" s="1264"/>
      <c r="AJ6785" s="1264"/>
    </row>
    <row r="6786" spans="33:36" ht="30" customHeight="1">
      <c r="AG6786" s="1264"/>
      <c r="AH6786" s="1264"/>
      <c r="AI6786" s="1264"/>
      <c r="AJ6786" s="1264"/>
    </row>
    <row r="6787" spans="33:36" ht="30" customHeight="1">
      <c r="AG6787" s="1264"/>
      <c r="AH6787" s="1264"/>
      <c r="AI6787" s="1264"/>
      <c r="AJ6787" s="1264"/>
    </row>
    <row r="6788" spans="33:36" ht="30" customHeight="1">
      <c r="AG6788" s="1264"/>
      <c r="AH6788" s="1264"/>
      <c r="AI6788" s="1264"/>
      <c r="AJ6788" s="1264"/>
    </row>
    <row r="6789" spans="33:36" ht="30" customHeight="1">
      <c r="AG6789" s="1264"/>
      <c r="AH6789" s="1264"/>
      <c r="AI6789" s="1264"/>
      <c r="AJ6789" s="1264"/>
    </row>
    <row r="6790" spans="33:36" ht="30" customHeight="1">
      <c r="AG6790" s="1264"/>
      <c r="AH6790" s="1264"/>
      <c r="AI6790" s="1264"/>
      <c r="AJ6790" s="1264"/>
    </row>
    <row r="6791" spans="33:36" ht="30" customHeight="1">
      <c r="AG6791" s="1264"/>
      <c r="AH6791" s="1264"/>
      <c r="AI6791" s="1264"/>
      <c r="AJ6791" s="1264"/>
    </row>
    <row r="6792" spans="33:36" ht="30" customHeight="1">
      <c r="AG6792" s="1264"/>
      <c r="AH6792" s="1264"/>
      <c r="AI6792" s="1264"/>
      <c r="AJ6792" s="1264"/>
    </row>
    <row r="6793" spans="33:36" ht="30" customHeight="1">
      <c r="AG6793" s="1264"/>
      <c r="AH6793" s="1264"/>
      <c r="AI6793" s="1264"/>
      <c r="AJ6793" s="1264"/>
    </row>
    <row r="6794" spans="33:36" ht="30" customHeight="1">
      <c r="AG6794" s="1264"/>
      <c r="AH6794" s="1264"/>
      <c r="AI6794" s="1264"/>
      <c r="AJ6794" s="1264"/>
    </row>
    <row r="6795" spans="33:36" ht="30" customHeight="1">
      <c r="AG6795" s="1264"/>
      <c r="AH6795" s="1264"/>
      <c r="AI6795" s="1264"/>
      <c r="AJ6795" s="1264"/>
    </row>
    <row r="6796" spans="33:36" ht="30" customHeight="1">
      <c r="AG6796" s="1264"/>
      <c r="AH6796" s="1264"/>
      <c r="AI6796" s="1264"/>
      <c r="AJ6796" s="1264"/>
    </row>
    <row r="6797" spans="33:36" ht="30" customHeight="1">
      <c r="AG6797" s="1264"/>
      <c r="AH6797" s="1264"/>
      <c r="AI6797" s="1264"/>
      <c r="AJ6797" s="1264"/>
    </row>
    <row r="6798" spans="33:36" ht="30" customHeight="1">
      <c r="AG6798" s="1264"/>
      <c r="AH6798" s="1264"/>
      <c r="AI6798" s="1264"/>
      <c r="AJ6798" s="1264"/>
    </row>
    <row r="6799" spans="33:36" ht="30" customHeight="1">
      <c r="AG6799" s="1264"/>
      <c r="AH6799" s="1264"/>
      <c r="AI6799" s="1264"/>
      <c r="AJ6799" s="1264"/>
    </row>
    <row r="6800" spans="33:36" ht="30" customHeight="1">
      <c r="AG6800" s="1264"/>
      <c r="AH6800" s="1264"/>
      <c r="AI6800" s="1264"/>
      <c r="AJ6800" s="1264"/>
    </row>
    <row r="6801" spans="33:36" ht="30" customHeight="1">
      <c r="AG6801" s="1264"/>
      <c r="AH6801" s="1264"/>
      <c r="AI6801" s="1264"/>
      <c r="AJ6801" s="1264"/>
    </row>
    <row r="6802" spans="33:36" ht="30" customHeight="1">
      <c r="AG6802" s="1264"/>
      <c r="AH6802" s="1264"/>
      <c r="AI6802" s="1264"/>
      <c r="AJ6802" s="1264"/>
    </row>
    <row r="6803" spans="33:36" ht="30" customHeight="1">
      <c r="AG6803" s="1264"/>
      <c r="AH6803" s="1264"/>
      <c r="AI6803" s="1264"/>
      <c r="AJ6803" s="1264"/>
    </row>
    <row r="6804" spans="33:36" ht="30" customHeight="1">
      <c r="AG6804" s="1264"/>
      <c r="AH6804" s="1264"/>
      <c r="AI6804" s="1264"/>
      <c r="AJ6804" s="1264"/>
    </row>
    <row r="6805" spans="33:36" ht="30" customHeight="1">
      <c r="AG6805" s="1264"/>
      <c r="AH6805" s="1264"/>
      <c r="AI6805" s="1264"/>
      <c r="AJ6805" s="1264"/>
    </row>
    <row r="6806" spans="33:36" ht="30" customHeight="1">
      <c r="AG6806" s="1264"/>
      <c r="AH6806" s="1264"/>
      <c r="AI6806" s="1264"/>
      <c r="AJ6806" s="1264"/>
    </row>
    <row r="6807" spans="33:36" ht="30" customHeight="1">
      <c r="AG6807" s="1264"/>
      <c r="AH6807" s="1264"/>
      <c r="AI6807" s="1264"/>
      <c r="AJ6807" s="1264"/>
    </row>
    <row r="6808" spans="33:36" ht="30" customHeight="1">
      <c r="AG6808" s="1264"/>
      <c r="AH6808" s="1264"/>
      <c r="AI6808" s="1264"/>
      <c r="AJ6808" s="1264"/>
    </row>
    <row r="6809" spans="33:36" ht="30" customHeight="1">
      <c r="AG6809" s="1264"/>
      <c r="AH6809" s="1264"/>
      <c r="AI6809" s="1264"/>
      <c r="AJ6809" s="1264"/>
    </row>
    <row r="6810" spans="33:36" ht="30" customHeight="1">
      <c r="AG6810" s="1264"/>
      <c r="AH6810" s="1264"/>
      <c r="AI6810" s="1264"/>
      <c r="AJ6810" s="1264"/>
    </row>
    <row r="6811" spans="33:36" ht="30" customHeight="1">
      <c r="AG6811" s="1264"/>
      <c r="AH6811" s="1264"/>
      <c r="AI6811" s="1264"/>
      <c r="AJ6811" s="1264"/>
    </row>
    <row r="6812" spans="33:36" ht="30" customHeight="1">
      <c r="AG6812" s="1264"/>
      <c r="AH6812" s="1264"/>
      <c r="AI6812" s="1264"/>
      <c r="AJ6812" s="1264"/>
    </row>
    <row r="6813" spans="33:36" ht="30" customHeight="1">
      <c r="AG6813" s="1264"/>
      <c r="AH6813" s="1264"/>
      <c r="AI6813" s="1264"/>
      <c r="AJ6813" s="1264"/>
    </row>
    <row r="6814" spans="33:36" ht="30" customHeight="1">
      <c r="AG6814" s="1264"/>
      <c r="AH6814" s="1264"/>
      <c r="AI6814" s="1264"/>
      <c r="AJ6814" s="1264"/>
    </row>
    <row r="6815" spans="33:36" ht="30" customHeight="1">
      <c r="AG6815" s="1264"/>
      <c r="AH6815" s="1264"/>
      <c r="AI6815" s="1264"/>
      <c r="AJ6815" s="1264"/>
    </row>
    <row r="6816" spans="33:36" ht="30" customHeight="1">
      <c r="AG6816" s="1264"/>
      <c r="AH6816" s="1264"/>
      <c r="AI6816" s="1264"/>
      <c r="AJ6816" s="1264"/>
    </row>
    <row r="6817" spans="33:36" ht="30" customHeight="1">
      <c r="AG6817" s="1264"/>
      <c r="AH6817" s="1264"/>
      <c r="AI6817" s="1264"/>
      <c r="AJ6817" s="1264"/>
    </row>
    <row r="6818" spans="33:36" ht="30" customHeight="1">
      <c r="AG6818" s="1264"/>
      <c r="AH6818" s="1264"/>
      <c r="AI6818" s="1264"/>
      <c r="AJ6818" s="1264"/>
    </row>
    <row r="6819" spans="33:36" ht="30" customHeight="1">
      <c r="AG6819" s="1264"/>
      <c r="AH6819" s="1264"/>
      <c r="AI6819" s="1264"/>
      <c r="AJ6819" s="1264"/>
    </row>
    <row r="6820" spans="33:36" ht="30" customHeight="1">
      <c r="AG6820" s="1264"/>
      <c r="AH6820" s="1264"/>
      <c r="AI6820" s="1264"/>
      <c r="AJ6820" s="1264"/>
    </row>
    <row r="6821" spans="33:36" ht="30" customHeight="1">
      <c r="AG6821" s="1264"/>
      <c r="AH6821" s="1264"/>
      <c r="AI6821" s="1264"/>
      <c r="AJ6821" s="1264"/>
    </row>
    <row r="6822" spans="33:36" ht="30" customHeight="1">
      <c r="AG6822" s="1264"/>
      <c r="AH6822" s="1264"/>
      <c r="AI6822" s="1264"/>
      <c r="AJ6822" s="1264"/>
    </row>
    <row r="6823" spans="33:36" ht="30" customHeight="1">
      <c r="AG6823" s="1264"/>
      <c r="AH6823" s="1264"/>
      <c r="AI6823" s="1264"/>
      <c r="AJ6823" s="1264"/>
    </row>
    <row r="6824" spans="33:36" ht="30" customHeight="1">
      <c r="AG6824" s="1264"/>
      <c r="AH6824" s="1264"/>
      <c r="AI6824" s="1264"/>
      <c r="AJ6824" s="1264"/>
    </row>
    <row r="6825" spans="33:36" ht="30" customHeight="1">
      <c r="AG6825" s="1264"/>
      <c r="AH6825" s="1264"/>
      <c r="AI6825" s="1264"/>
      <c r="AJ6825" s="1264"/>
    </row>
    <row r="6826" spans="33:36" ht="30" customHeight="1">
      <c r="AG6826" s="1264"/>
      <c r="AH6826" s="1264"/>
      <c r="AI6826" s="1264"/>
      <c r="AJ6826" s="1264"/>
    </row>
    <row r="6827" spans="33:36" ht="30" customHeight="1">
      <c r="AG6827" s="1264"/>
      <c r="AH6827" s="1264"/>
      <c r="AI6827" s="1264"/>
      <c r="AJ6827" s="1264"/>
    </row>
    <row r="6828" spans="33:36" ht="30" customHeight="1">
      <c r="AG6828" s="1264"/>
      <c r="AH6828" s="1264"/>
      <c r="AI6828" s="1264"/>
      <c r="AJ6828" s="1264"/>
    </row>
    <row r="6829" spans="33:36" ht="30" customHeight="1">
      <c r="AG6829" s="1264"/>
      <c r="AH6829" s="1264"/>
      <c r="AI6829" s="1264"/>
      <c r="AJ6829" s="1264"/>
    </row>
    <row r="6830" spans="33:36" ht="30" customHeight="1">
      <c r="AG6830" s="1264"/>
      <c r="AH6830" s="1264"/>
      <c r="AI6830" s="1264"/>
      <c r="AJ6830" s="1264"/>
    </row>
    <row r="6831" spans="33:36" ht="30" customHeight="1">
      <c r="AG6831" s="1264"/>
      <c r="AH6831" s="1264"/>
      <c r="AI6831" s="1264"/>
      <c r="AJ6831" s="1264"/>
    </row>
    <row r="6832" spans="33:36" ht="30" customHeight="1">
      <c r="AG6832" s="1264"/>
      <c r="AH6832" s="1264"/>
      <c r="AI6832" s="1264"/>
      <c r="AJ6832" s="1264"/>
    </row>
    <row r="6833" spans="33:36" ht="30" customHeight="1">
      <c r="AG6833" s="1264"/>
      <c r="AH6833" s="1264"/>
      <c r="AI6833" s="1264"/>
      <c r="AJ6833" s="1264"/>
    </row>
    <row r="6834" spans="33:36" ht="30" customHeight="1">
      <c r="AG6834" s="1264"/>
      <c r="AH6834" s="1264"/>
      <c r="AI6834" s="1264"/>
      <c r="AJ6834" s="1264"/>
    </row>
    <row r="6835" spans="33:36" ht="30" customHeight="1">
      <c r="AG6835" s="1264"/>
      <c r="AH6835" s="1264"/>
      <c r="AI6835" s="1264"/>
      <c r="AJ6835" s="1264"/>
    </row>
    <row r="6836" spans="33:36" ht="30" customHeight="1">
      <c r="AG6836" s="1264"/>
      <c r="AH6836" s="1264"/>
      <c r="AI6836" s="1264"/>
      <c r="AJ6836" s="1264"/>
    </row>
    <row r="6837" spans="33:36" ht="30" customHeight="1">
      <c r="AG6837" s="1264"/>
      <c r="AH6837" s="1264"/>
      <c r="AI6837" s="1264"/>
      <c r="AJ6837" s="1264"/>
    </row>
    <row r="6838" spans="33:36" ht="30" customHeight="1">
      <c r="AG6838" s="1264"/>
      <c r="AH6838" s="1264"/>
      <c r="AI6838" s="1264"/>
      <c r="AJ6838" s="1264"/>
    </row>
    <row r="6839" spans="33:36" ht="30" customHeight="1">
      <c r="AG6839" s="1264"/>
      <c r="AH6839" s="1264"/>
      <c r="AI6839" s="1264"/>
      <c r="AJ6839" s="1264"/>
    </row>
    <row r="6840" spans="33:36" ht="30" customHeight="1">
      <c r="AG6840" s="1264"/>
      <c r="AH6840" s="1264"/>
      <c r="AI6840" s="1264"/>
      <c r="AJ6840" s="1264"/>
    </row>
    <row r="6841" spans="33:36" ht="30" customHeight="1">
      <c r="AG6841" s="1264"/>
      <c r="AH6841" s="1264"/>
      <c r="AI6841" s="1264"/>
      <c r="AJ6841" s="1264"/>
    </row>
    <row r="6842" spans="33:36" ht="30" customHeight="1">
      <c r="AG6842" s="1264"/>
      <c r="AH6842" s="1264"/>
      <c r="AI6842" s="1264"/>
      <c r="AJ6842" s="1264"/>
    </row>
    <row r="6843" spans="33:36" ht="30" customHeight="1">
      <c r="AG6843" s="1264"/>
      <c r="AH6843" s="1264"/>
      <c r="AI6843" s="1264"/>
      <c r="AJ6843" s="1264"/>
    </row>
    <row r="6844" spans="33:36" ht="30" customHeight="1">
      <c r="AG6844" s="1264"/>
      <c r="AH6844" s="1264"/>
      <c r="AI6844" s="1264"/>
      <c r="AJ6844" s="1264"/>
    </row>
    <row r="6845" spans="33:36" ht="30" customHeight="1">
      <c r="AG6845" s="1264"/>
      <c r="AH6845" s="1264"/>
      <c r="AI6845" s="1264"/>
      <c r="AJ6845" s="1264"/>
    </row>
    <row r="6846" spans="33:36" ht="30" customHeight="1">
      <c r="AG6846" s="1264"/>
      <c r="AH6846" s="1264"/>
      <c r="AI6846" s="1264"/>
      <c r="AJ6846" s="1264"/>
    </row>
    <row r="6847" spans="33:36" ht="30" customHeight="1">
      <c r="AG6847" s="1264"/>
      <c r="AH6847" s="1264"/>
      <c r="AI6847" s="1264"/>
      <c r="AJ6847" s="1264"/>
    </row>
    <row r="6848" spans="33:36" ht="30" customHeight="1">
      <c r="AG6848" s="1264"/>
      <c r="AH6848" s="1264"/>
      <c r="AI6848" s="1264"/>
      <c r="AJ6848" s="1264"/>
    </row>
    <row r="6849" spans="33:36" ht="30" customHeight="1">
      <c r="AG6849" s="1264"/>
      <c r="AH6849" s="1264"/>
      <c r="AI6849" s="1264"/>
      <c r="AJ6849" s="1264"/>
    </row>
    <row r="6850" spans="33:36" ht="30" customHeight="1">
      <c r="AG6850" s="1264"/>
      <c r="AH6850" s="1264"/>
      <c r="AI6850" s="1264"/>
      <c r="AJ6850" s="1264"/>
    </row>
    <row r="6851" spans="33:36" ht="30" customHeight="1">
      <c r="AG6851" s="1264"/>
      <c r="AH6851" s="1264"/>
      <c r="AI6851" s="1264"/>
      <c r="AJ6851" s="1264"/>
    </row>
    <row r="6852" spans="33:36" ht="30" customHeight="1">
      <c r="AG6852" s="1264"/>
      <c r="AH6852" s="1264"/>
      <c r="AI6852" s="1264"/>
      <c r="AJ6852" s="1264"/>
    </row>
    <row r="6853" spans="33:36" ht="30" customHeight="1">
      <c r="AG6853" s="1264"/>
      <c r="AH6853" s="1264"/>
      <c r="AI6853" s="1264"/>
      <c r="AJ6853" s="1264"/>
    </row>
    <row r="6854" spans="33:36" ht="30" customHeight="1">
      <c r="AG6854" s="1264"/>
      <c r="AH6854" s="1264"/>
      <c r="AI6854" s="1264"/>
      <c r="AJ6854" s="1264"/>
    </row>
    <row r="6855" spans="33:36" ht="30" customHeight="1">
      <c r="AG6855" s="1264"/>
      <c r="AH6855" s="1264"/>
      <c r="AI6855" s="1264"/>
      <c r="AJ6855" s="1264"/>
    </row>
    <row r="6856" spans="33:36" ht="30" customHeight="1">
      <c r="AG6856" s="1264"/>
      <c r="AH6856" s="1264"/>
      <c r="AI6856" s="1264"/>
      <c r="AJ6856" s="1264"/>
    </row>
    <row r="6857" spans="33:36" ht="30" customHeight="1">
      <c r="AG6857" s="1264"/>
      <c r="AH6857" s="1264"/>
      <c r="AI6857" s="1264"/>
      <c r="AJ6857" s="1264"/>
    </row>
    <row r="6858" spans="33:36" ht="30" customHeight="1">
      <c r="AG6858" s="1264"/>
      <c r="AH6858" s="1264"/>
      <c r="AI6858" s="1264"/>
      <c r="AJ6858" s="1264"/>
    </row>
    <row r="6859" spans="33:36" ht="30" customHeight="1">
      <c r="AG6859" s="1264"/>
      <c r="AH6859" s="1264"/>
      <c r="AI6859" s="1264"/>
      <c r="AJ6859" s="1264"/>
    </row>
    <row r="6860" spans="33:36" ht="30" customHeight="1">
      <c r="AG6860" s="1264"/>
      <c r="AH6860" s="1264"/>
      <c r="AI6860" s="1264"/>
      <c r="AJ6860" s="1264"/>
    </row>
    <row r="6861" spans="33:36" ht="30" customHeight="1">
      <c r="AG6861" s="1264"/>
      <c r="AH6861" s="1264"/>
      <c r="AI6861" s="1264"/>
      <c r="AJ6861" s="1264"/>
    </row>
    <row r="6862" spans="33:36" ht="30" customHeight="1">
      <c r="AG6862" s="1264"/>
      <c r="AH6862" s="1264"/>
      <c r="AI6862" s="1264"/>
      <c r="AJ6862" s="1264"/>
    </row>
    <row r="6863" spans="33:36" ht="30" customHeight="1">
      <c r="AG6863" s="1264"/>
      <c r="AH6863" s="1264"/>
      <c r="AI6863" s="1264"/>
      <c r="AJ6863" s="1264"/>
    </row>
    <row r="6864" spans="33:36" ht="30" customHeight="1">
      <c r="AG6864" s="1264"/>
      <c r="AH6864" s="1264"/>
      <c r="AI6864" s="1264"/>
      <c r="AJ6864" s="1264"/>
    </row>
    <row r="6865" spans="33:36" ht="30" customHeight="1">
      <c r="AG6865" s="1264"/>
      <c r="AH6865" s="1264"/>
      <c r="AI6865" s="1264"/>
      <c r="AJ6865" s="1264"/>
    </row>
    <row r="6866" spans="33:36" ht="30" customHeight="1">
      <c r="AG6866" s="1264"/>
      <c r="AH6866" s="1264"/>
      <c r="AI6866" s="1264"/>
      <c r="AJ6866" s="1264"/>
    </row>
    <row r="6867" spans="33:36" ht="30" customHeight="1">
      <c r="AG6867" s="1264"/>
      <c r="AH6867" s="1264"/>
      <c r="AI6867" s="1264"/>
      <c r="AJ6867" s="1264"/>
    </row>
    <row r="6868" spans="33:36" ht="30" customHeight="1">
      <c r="AG6868" s="1264"/>
      <c r="AH6868" s="1264"/>
      <c r="AI6868" s="1264"/>
      <c r="AJ6868" s="1264"/>
    </row>
    <row r="6869" spans="33:36" ht="30" customHeight="1">
      <c r="AG6869" s="1264"/>
      <c r="AH6869" s="1264"/>
      <c r="AI6869" s="1264"/>
      <c r="AJ6869" s="1264"/>
    </row>
    <row r="6870" spans="33:36" ht="30" customHeight="1">
      <c r="AG6870" s="1264"/>
      <c r="AH6870" s="1264"/>
      <c r="AI6870" s="1264"/>
      <c r="AJ6870" s="1264"/>
    </row>
    <row r="6871" spans="33:36" ht="30" customHeight="1">
      <c r="AG6871" s="1264"/>
      <c r="AH6871" s="1264"/>
      <c r="AI6871" s="1264"/>
      <c r="AJ6871" s="1264"/>
    </row>
    <row r="6872" spans="33:36" ht="30" customHeight="1">
      <c r="AG6872" s="1264"/>
      <c r="AH6872" s="1264"/>
      <c r="AI6872" s="1264"/>
      <c r="AJ6872" s="1264"/>
    </row>
    <row r="6873" spans="33:36" ht="30" customHeight="1">
      <c r="AG6873" s="1264"/>
      <c r="AH6873" s="1264"/>
      <c r="AI6873" s="1264"/>
      <c r="AJ6873" s="1264"/>
    </row>
    <row r="6874" spans="33:36" ht="30" customHeight="1">
      <c r="AG6874" s="1264"/>
      <c r="AH6874" s="1264"/>
      <c r="AI6874" s="1264"/>
      <c r="AJ6874" s="1264"/>
    </row>
    <row r="6875" spans="33:36" ht="30" customHeight="1">
      <c r="AG6875" s="1264"/>
      <c r="AH6875" s="1264"/>
      <c r="AI6875" s="1264"/>
      <c r="AJ6875" s="1264"/>
    </row>
    <row r="6876" spans="33:36" ht="30" customHeight="1">
      <c r="AG6876" s="1264"/>
      <c r="AH6876" s="1264"/>
      <c r="AI6876" s="1264"/>
      <c r="AJ6876" s="1264"/>
    </row>
    <row r="6877" spans="33:36" ht="30" customHeight="1">
      <c r="AG6877" s="1264"/>
      <c r="AH6877" s="1264"/>
      <c r="AI6877" s="1264"/>
      <c r="AJ6877" s="1264"/>
    </row>
    <row r="6878" spans="33:36" ht="30" customHeight="1">
      <c r="AG6878" s="1264"/>
      <c r="AH6878" s="1264"/>
      <c r="AI6878" s="1264"/>
      <c r="AJ6878" s="1264"/>
    </row>
    <row r="6879" spans="33:36" ht="30" customHeight="1">
      <c r="AG6879" s="1264"/>
      <c r="AH6879" s="1264"/>
      <c r="AI6879" s="1264"/>
      <c r="AJ6879" s="1264"/>
    </row>
    <row r="6880" spans="33:36" ht="30" customHeight="1">
      <c r="AG6880" s="1264"/>
      <c r="AH6880" s="1264"/>
      <c r="AI6880" s="1264"/>
      <c r="AJ6880" s="1264"/>
    </row>
    <row r="6881" spans="33:36" ht="30" customHeight="1">
      <c r="AG6881" s="1264"/>
      <c r="AH6881" s="1264"/>
      <c r="AI6881" s="1264"/>
      <c r="AJ6881" s="1264"/>
    </row>
    <row r="6882" spans="33:36" ht="30" customHeight="1">
      <c r="AG6882" s="1264"/>
      <c r="AH6882" s="1264"/>
      <c r="AI6882" s="1264"/>
      <c r="AJ6882" s="1264"/>
    </row>
    <row r="6883" spans="33:36" ht="30" customHeight="1">
      <c r="AG6883" s="1264"/>
      <c r="AH6883" s="1264"/>
      <c r="AI6883" s="1264"/>
      <c r="AJ6883" s="1264"/>
    </row>
    <row r="6884" spans="33:36" ht="30" customHeight="1">
      <c r="AG6884" s="1264"/>
      <c r="AH6884" s="1264"/>
      <c r="AI6884" s="1264"/>
      <c r="AJ6884" s="1264"/>
    </row>
    <row r="6885" spans="33:36" ht="30" customHeight="1">
      <c r="AG6885" s="1264"/>
      <c r="AH6885" s="1264"/>
      <c r="AI6885" s="1264"/>
      <c r="AJ6885" s="1264"/>
    </row>
    <row r="6886" spans="33:36" ht="30" customHeight="1">
      <c r="AG6886" s="1264"/>
      <c r="AH6886" s="1264"/>
      <c r="AI6886" s="1264"/>
      <c r="AJ6886" s="1264"/>
    </row>
    <row r="6887" spans="33:36" ht="30" customHeight="1">
      <c r="AG6887" s="1264"/>
      <c r="AH6887" s="1264"/>
      <c r="AI6887" s="1264"/>
      <c r="AJ6887" s="1264"/>
    </row>
    <row r="6888" spans="33:36" ht="30" customHeight="1">
      <c r="AG6888" s="1264"/>
      <c r="AH6888" s="1264"/>
      <c r="AI6888" s="1264"/>
      <c r="AJ6888" s="1264"/>
    </row>
    <row r="6889" spans="33:36" ht="30" customHeight="1">
      <c r="AG6889" s="1264"/>
      <c r="AH6889" s="1264"/>
      <c r="AI6889" s="1264"/>
      <c r="AJ6889" s="1264"/>
    </row>
    <row r="6890" spans="33:36" ht="30" customHeight="1">
      <c r="AG6890" s="1264"/>
      <c r="AH6890" s="1264"/>
      <c r="AI6890" s="1264"/>
      <c r="AJ6890" s="1264"/>
    </row>
    <row r="6891" spans="33:36" ht="30" customHeight="1">
      <c r="AG6891" s="1264"/>
      <c r="AH6891" s="1264"/>
      <c r="AI6891" s="1264"/>
      <c r="AJ6891" s="1264"/>
    </row>
    <row r="6892" spans="33:36" ht="30" customHeight="1">
      <c r="AG6892" s="1264"/>
      <c r="AH6892" s="1264"/>
      <c r="AI6892" s="1264"/>
      <c r="AJ6892" s="1264"/>
    </row>
    <row r="6893" spans="33:36" ht="30" customHeight="1">
      <c r="AG6893" s="1264"/>
      <c r="AH6893" s="1264"/>
      <c r="AI6893" s="1264"/>
      <c r="AJ6893" s="1264"/>
    </row>
    <row r="6894" spans="33:36" ht="30" customHeight="1">
      <c r="AG6894" s="1264"/>
      <c r="AH6894" s="1264"/>
      <c r="AI6894" s="1264"/>
      <c r="AJ6894" s="1264"/>
    </row>
    <row r="6895" spans="33:36" ht="30" customHeight="1">
      <c r="AG6895" s="1264"/>
      <c r="AH6895" s="1264"/>
      <c r="AI6895" s="1264"/>
      <c r="AJ6895" s="1264"/>
    </row>
    <row r="6896" spans="33:36" ht="30" customHeight="1">
      <c r="AG6896" s="1264"/>
      <c r="AH6896" s="1264"/>
      <c r="AI6896" s="1264"/>
      <c r="AJ6896" s="1264"/>
    </row>
    <row r="6897" spans="33:36" ht="30" customHeight="1">
      <c r="AG6897" s="1264"/>
      <c r="AH6897" s="1264"/>
      <c r="AI6897" s="1264"/>
      <c r="AJ6897" s="1264"/>
    </row>
    <row r="6898" spans="33:36" ht="30" customHeight="1">
      <c r="AG6898" s="1264"/>
      <c r="AH6898" s="1264"/>
      <c r="AI6898" s="1264"/>
      <c r="AJ6898" s="1264"/>
    </row>
    <row r="6899" spans="33:36" ht="30" customHeight="1">
      <c r="AG6899" s="1264"/>
      <c r="AH6899" s="1264"/>
      <c r="AI6899" s="1264"/>
      <c r="AJ6899" s="1264"/>
    </row>
    <row r="6900" spans="33:36" ht="30" customHeight="1">
      <c r="AG6900" s="1264"/>
      <c r="AH6900" s="1264"/>
      <c r="AI6900" s="1264"/>
      <c r="AJ6900" s="1264"/>
    </row>
    <row r="6901" spans="33:36" ht="30" customHeight="1">
      <c r="AG6901" s="1264"/>
      <c r="AH6901" s="1264"/>
      <c r="AI6901" s="1264"/>
      <c r="AJ6901" s="1264"/>
    </row>
    <row r="6902" spans="33:36" ht="30" customHeight="1">
      <c r="AG6902" s="1264"/>
      <c r="AH6902" s="1264"/>
      <c r="AI6902" s="1264"/>
      <c r="AJ6902" s="1264"/>
    </row>
    <row r="6903" spans="33:36" ht="30" customHeight="1">
      <c r="AG6903" s="1264"/>
      <c r="AH6903" s="1264"/>
      <c r="AI6903" s="1264"/>
      <c r="AJ6903" s="1264"/>
    </row>
    <row r="6904" spans="33:36" ht="30" customHeight="1">
      <c r="AG6904" s="1264"/>
      <c r="AH6904" s="1264"/>
      <c r="AI6904" s="1264"/>
      <c r="AJ6904" s="1264"/>
    </row>
    <row r="6905" spans="33:36" ht="30" customHeight="1">
      <c r="AG6905" s="1264"/>
      <c r="AH6905" s="1264"/>
      <c r="AI6905" s="1264"/>
      <c r="AJ6905" s="1264"/>
    </row>
    <row r="6906" spans="33:36" ht="30" customHeight="1">
      <c r="AG6906" s="1264"/>
      <c r="AH6906" s="1264"/>
      <c r="AI6906" s="1264"/>
      <c r="AJ6906" s="1264"/>
    </row>
    <row r="6907" spans="33:36" ht="30" customHeight="1">
      <c r="AG6907" s="1264"/>
      <c r="AH6907" s="1264"/>
      <c r="AI6907" s="1264"/>
      <c r="AJ6907" s="1264"/>
    </row>
    <row r="6908" spans="33:36" ht="30" customHeight="1">
      <c r="AG6908" s="1264"/>
      <c r="AH6908" s="1264"/>
      <c r="AI6908" s="1264"/>
      <c r="AJ6908" s="1264"/>
    </row>
    <row r="6909" spans="33:36" ht="30" customHeight="1">
      <c r="AG6909" s="1264"/>
      <c r="AH6909" s="1264"/>
      <c r="AI6909" s="1264"/>
      <c r="AJ6909" s="1264"/>
    </row>
    <row r="6910" spans="33:36" ht="30" customHeight="1">
      <c r="AG6910" s="1264"/>
      <c r="AH6910" s="1264"/>
      <c r="AI6910" s="1264"/>
      <c r="AJ6910" s="1264"/>
    </row>
    <row r="6911" spans="33:36" ht="30" customHeight="1">
      <c r="AG6911" s="1264"/>
      <c r="AH6911" s="1264"/>
      <c r="AI6911" s="1264"/>
      <c r="AJ6911" s="1264"/>
    </row>
    <row r="6912" spans="33:36" ht="30" customHeight="1">
      <c r="AG6912" s="1264"/>
      <c r="AH6912" s="1264"/>
      <c r="AI6912" s="1264"/>
      <c r="AJ6912" s="1264"/>
    </row>
    <row r="6913" spans="33:36" ht="30" customHeight="1">
      <c r="AG6913" s="1264"/>
      <c r="AH6913" s="1264"/>
      <c r="AI6913" s="1264"/>
      <c r="AJ6913" s="1264"/>
    </row>
    <row r="6914" spans="33:36" ht="30" customHeight="1">
      <c r="AG6914" s="1264"/>
      <c r="AH6914" s="1264"/>
      <c r="AI6914" s="1264"/>
      <c r="AJ6914" s="1264"/>
    </row>
    <row r="6915" spans="33:36" ht="30" customHeight="1">
      <c r="AG6915" s="1264"/>
      <c r="AH6915" s="1264"/>
      <c r="AI6915" s="1264"/>
      <c r="AJ6915" s="1264"/>
    </row>
    <row r="6916" spans="33:36" ht="30" customHeight="1">
      <c r="AG6916" s="1264"/>
      <c r="AH6916" s="1264"/>
      <c r="AI6916" s="1264"/>
      <c r="AJ6916" s="1264"/>
    </row>
    <row r="6917" spans="33:36" ht="30" customHeight="1">
      <c r="AG6917" s="1264"/>
      <c r="AH6917" s="1264"/>
      <c r="AI6917" s="1264"/>
      <c r="AJ6917" s="1264"/>
    </row>
    <row r="6918" spans="33:36" ht="30" customHeight="1">
      <c r="AG6918" s="1264"/>
      <c r="AH6918" s="1264"/>
      <c r="AI6918" s="1264"/>
      <c r="AJ6918" s="1264"/>
    </row>
    <row r="6919" spans="33:36" ht="30" customHeight="1">
      <c r="AG6919" s="1264"/>
      <c r="AH6919" s="1264"/>
      <c r="AI6919" s="1264"/>
      <c r="AJ6919" s="1264"/>
    </row>
    <row r="6920" spans="33:36" ht="30" customHeight="1">
      <c r="AG6920" s="1264"/>
      <c r="AH6920" s="1264"/>
      <c r="AI6920" s="1264"/>
      <c r="AJ6920" s="1264"/>
    </row>
    <row r="6921" spans="33:36" ht="30" customHeight="1">
      <c r="AG6921" s="1264"/>
      <c r="AH6921" s="1264"/>
      <c r="AI6921" s="1264"/>
      <c r="AJ6921" s="1264"/>
    </row>
    <row r="6922" spans="33:36" ht="30" customHeight="1">
      <c r="AG6922" s="1264"/>
      <c r="AH6922" s="1264"/>
      <c r="AI6922" s="1264"/>
      <c r="AJ6922" s="1264"/>
    </row>
    <row r="6923" spans="33:36" ht="30" customHeight="1">
      <c r="AG6923" s="1264"/>
      <c r="AH6923" s="1264"/>
      <c r="AI6923" s="1264"/>
      <c r="AJ6923" s="1264"/>
    </row>
    <row r="6924" spans="33:36" ht="30" customHeight="1">
      <c r="AG6924" s="1264"/>
      <c r="AH6924" s="1264"/>
      <c r="AI6924" s="1264"/>
      <c r="AJ6924" s="1264"/>
    </row>
    <row r="6925" spans="33:36" ht="30" customHeight="1">
      <c r="AG6925" s="1264"/>
      <c r="AH6925" s="1264"/>
      <c r="AI6925" s="1264"/>
      <c r="AJ6925" s="1264"/>
    </row>
    <row r="6926" spans="33:36" ht="30" customHeight="1">
      <c r="AG6926" s="1264"/>
      <c r="AH6926" s="1264"/>
      <c r="AI6926" s="1264"/>
      <c r="AJ6926" s="1264"/>
    </row>
    <row r="6927" spans="33:36" ht="30" customHeight="1">
      <c r="AG6927" s="1264"/>
      <c r="AH6927" s="1264"/>
      <c r="AI6927" s="1264"/>
      <c r="AJ6927" s="1264"/>
    </row>
    <row r="6928" spans="33:36" ht="30" customHeight="1">
      <c r="AG6928" s="1264"/>
      <c r="AH6928" s="1264"/>
      <c r="AI6928" s="1264"/>
      <c r="AJ6928" s="1264"/>
    </row>
    <row r="6929" spans="33:36" ht="30" customHeight="1">
      <c r="AG6929" s="1264"/>
      <c r="AH6929" s="1264"/>
      <c r="AI6929" s="1264"/>
      <c r="AJ6929" s="1264"/>
    </row>
    <row r="6930" spans="33:36" ht="30" customHeight="1">
      <c r="AG6930" s="1264"/>
      <c r="AH6930" s="1264"/>
      <c r="AI6930" s="1264"/>
      <c r="AJ6930" s="1264"/>
    </row>
    <row r="6931" spans="33:36" ht="30" customHeight="1">
      <c r="AG6931" s="1264"/>
      <c r="AH6931" s="1264"/>
      <c r="AI6931" s="1264"/>
      <c r="AJ6931" s="1264"/>
    </row>
    <row r="6932" spans="33:36" ht="30" customHeight="1">
      <c r="AG6932" s="1264"/>
      <c r="AH6932" s="1264"/>
      <c r="AI6932" s="1264"/>
      <c r="AJ6932" s="1264"/>
    </row>
    <row r="6933" spans="33:36" ht="30" customHeight="1">
      <c r="AG6933" s="1264"/>
      <c r="AH6933" s="1264"/>
      <c r="AI6933" s="1264"/>
      <c r="AJ6933" s="1264"/>
    </row>
    <row r="6934" spans="33:36" ht="30" customHeight="1">
      <c r="AG6934" s="1264"/>
      <c r="AH6934" s="1264"/>
      <c r="AI6934" s="1264"/>
      <c r="AJ6934" s="1264"/>
    </row>
    <row r="6935" spans="33:36" ht="30" customHeight="1">
      <c r="AG6935" s="1264"/>
      <c r="AH6935" s="1264"/>
      <c r="AI6935" s="1264"/>
      <c r="AJ6935" s="1264"/>
    </row>
    <row r="6936" spans="33:36" ht="30" customHeight="1">
      <c r="AG6936" s="1264"/>
      <c r="AH6936" s="1264"/>
      <c r="AI6936" s="1264"/>
      <c r="AJ6936" s="1264"/>
    </row>
    <row r="6937" spans="33:36" ht="30" customHeight="1">
      <c r="AG6937" s="1264"/>
      <c r="AH6937" s="1264"/>
      <c r="AI6937" s="1264"/>
      <c r="AJ6937" s="1264"/>
    </row>
    <row r="6938" spans="33:36" ht="30" customHeight="1">
      <c r="AG6938" s="1264"/>
      <c r="AH6938" s="1264"/>
      <c r="AI6938" s="1264"/>
      <c r="AJ6938" s="1264"/>
    </row>
    <row r="6939" spans="33:36" ht="30" customHeight="1">
      <c r="AG6939" s="1264"/>
      <c r="AH6939" s="1264"/>
      <c r="AI6939" s="1264"/>
      <c r="AJ6939" s="1264"/>
    </row>
    <row r="6940" spans="33:36" ht="30" customHeight="1">
      <c r="AG6940" s="1264"/>
      <c r="AH6940" s="1264"/>
      <c r="AI6940" s="1264"/>
      <c r="AJ6940" s="1264"/>
    </row>
    <row r="6941" spans="33:36" ht="30" customHeight="1">
      <c r="AG6941" s="1264"/>
      <c r="AH6941" s="1264"/>
      <c r="AI6941" s="1264"/>
      <c r="AJ6941" s="1264"/>
    </row>
    <row r="6942" spans="33:36" ht="30" customHeight="1">
      <c r="AG6942" s="1264"/>
      <c r="AH6942" s="1264"/>
      <c r="AI6942" s="1264"/>
      <c r="AJ6942" s="1264"/>
    </row>
    <row r="6943" spans="33:36" ht="30" customHeight="1">
      <c r="AG6943" s="1264"/>
      <c r="AH6943" s="1264"/>
      <c r="AI6943" s="1264"/>
      <c r="AJ6943" s="1264"/>
    </row>
    <row r="6944" spans="33:36" ht="30" customHeight="1">
      <c r="AG6944" s="1264"/>
      <c r="AH6944" s="1264"/>
      <c r="AI6944" s="1264"/>
      <c r="AJ6944" s="1264"/>
    </row>
    <row r="6945" spans="33:36" ht="30" customHeight="1">
      <c r="AG6945" s="1264"/>
      <c r="AH6945" s="1264"/>
      <c r="AI6945" s="1264"/>
      <c r="AJ6945" s="1264"/>
    </row>
    <row r="6946" spans="33:36" ht="30" customHeight="1">
      <c r="AG6946" s="1264"/>
      <c r="AH6946" s="1264"/>
      <c r="AI6946" s="1264"/>
      <c r="AJ6946" s="1264"/>
    </row>
    <row r="6947" spans="33:36" ht="30" customHeight="1">
      <c r="AG6947" s="1264"/>
      <c r="AH6947" s="1264"/>
      <c r="AI6947" s="1264"/>
      <c r="AJ6947" s="1264"/>
    </row>
    <row r="6948" spans="33:36" ht="30" customHeight="1">
      <c r="AG6948" s="1264"/>
      <c r="AH6948" s="1264"/>
      <c r="AI6948" s="1264"/>
      <c r="AJ6948" s="1264"/>
    </row>
    <row r="6949" spans="33:36" ht="30" customHeight="1">
      <c r="AG6949" s="1264"/>
      <c r="AH6949" s="1264"/>
      <c r="AI6949" s="1264"/>
      <c r="AJ6949" s="1264"/>
    </row>
    <row r="6950" spans="33:36" ht="30" customHeight="1">
      <c r="AG6950" s="1264"/>
      <c r="AH6950" s="1264"/>
      <c r="AI6950" s="1264"/>
      <c r="AJ6950" s="1264"/>
    </row>
    <row r="6951" spans="33:36" ht="30" customHeight="1">
      <c r="AG6951" s="1264"/>
      <c r="AH6951" s="1264"/>
      <c r="AI6951" s="1264"/>
      <c r="AJ6951" s="1264"/>
    </row>
    <row r="6952" spans="33:36" ht="30" customHeight="1">
      <c r="AG6952" s="1264"/>
      <c r="AH6952" s="1264"/>
      <c r="AI6952" s="1264"/>
      <c r="AJ6952" s="1264"/>
    </row>
    <row r="6953" spans="33:36" ht="30" customHeight="1">
      <c r="AG6953" s="1264"/>
      <c r="AH6953" s="1264"/>
      <c r="AI6953" s="1264"/>
      <c r="AJ6953" s="1264"/>
    </row>
    <row r="6954" spans="33:36" ht="30" customHeight="1">
      <c r="AG6954" s="1264"/>
      <c r="AH6954" s="1264"/>
      <c r="AI6954" s="1264"/>
      <c r="AJ6954" s="1264"/>
    </row>
    <row r="6955" spans="33:36" ht="30" customHeight="1">
      <c r="AG6955" s="1264"/>
      <c r="AH6955" s="1264"/>
      <c r="AI6955" s="1264"/>
      <c r="AJ6955" s="1264"/>
    </row>
    <row r="6956" spans="33:36" ht="30" customHeight="1">
      <c r="AG6956" s="1264"/>
      <c r="AH6956" s="1264"/>
      <c r="AI6956" s="1264"/>
      <c r="AJ6956" s="1264"/>
    </row>
    <row r="6957" spans="33:36" ht="30" customHeight="1">
      <c r="AG6957" s="1264"/>
      <c r="AH6957" s="1264"/>
      <c r="AI6957" s="1264"/>
      <c r="AJ6957" s="1264"/>
    </row>
    <row r="6958" spans="33:36" ht="30" customHeight="1">
      <c r="AG6958" s="1264"/>
      <c r="AH6958" s="1264"/>
      <c r="AI6958" s="1264"/>
      <c r="AJ6958" s="1264"/>
    </row>
    <row r="6959" spans="33:36" ht="30" customHeight="1">
      <c r="AG6959" s="1264"/>
      <c r="AH6959" s="1264"/>
      <c r="AI6959" s="1264"/>
      <c r="AJ6959" s="1264"/>
    </row>
    <row r="6960" spans="33:36" ht="30" customHeight="1">
      <c r="AG6960" s="1264"/>
      <c r="AH6960" s="1264"/>
      <c r="AI6960" s="1264"/>
      <c r="AJ6960" s="1264"/>
    </row>
    <row r="6961" spans="33:36" ht="30" customHeight="1">
      <c r="AG6961" s="1264"/>
      <c r="AH6961" s="1264"/>
      <c r="AI6961" s="1264"/>
      <c r="AJ6961" s="1264"/>
    </row>
    <row r="6962" spans="33:36" ht="30" customHeight="1">
      <c r="AG6962" s="1264"/>
      <c r="AH6962" s="1264"/>
      <c r="AI6962" s="1264"/>
      <c r="AJ6962" s="1264"/>
    </row>
    <row r="6963" spans="33:36" ht="30" customHeight="1">
      <c r="AG6963" s="1264"/>
      <c r="AH6963" s="1264"/>
      <c r="AI6963" s="1264"/>
      <c r="AJ6963" s="1264"/>
    </row>
    <row r="6964" spans="33:36" ht="30" customHeight="1">
      <c r="AG6964" s="1264"/>
      <c r="AH6964" s="1264"/>
      <c r="AI6964" s="1264"/>
      <c r="AJ6964" s="1264"/>
    </row>
    <row r="6965" spans="33:36" ht="30" customHeight="1">
      <c r="AG6965" s="1264"/>
      <c r="AH6965" s="1264"/>
      <c r="AI6965" s="1264"/>
      <c r="AJ6965" s="1264"/>
    </row>
    <row r="6966" spans="33:36" ht="30" customHeight="1">
      <c r="AG6966" s="1264"/>
      <c r="AH6966" s="1264"/>
      <c r="AI6966" s="1264"/>
      <c r="AJ6966" s="1264"/>
    </row>
    <row r="6967" spans="33:36" ht="30" customHeight="1">
      <c r="AG6967" s="1264"/>
      <c r="AH6967" s="1264"/>
      <c r="AI6967" s="1264"/>
      <c r="AJ6967" s="1264"/>
    </row>
    <row r="6968" spans="33:36" ht="30" customHeight="1">
      <c r="AG6968" s="1264"/>
      <c r="AH6968" s="1264"/>
      <c r="AI6968" s="1264"/>
      <c r="AJ6968" s="1264"/>
    </row>
    <row r="6969" spans="33:36" ht="30" customHeight="1">
      <c r="AG6969" s="1264"/>
      <c r="AH6969" s="1264"/>
      <c r="AI6969" s="1264"/>
      <c r="AJ6969" s="1264"/>
    </row>
    <row r="6970" spans="33:36" ht="30" customHeight="1">
      <c r="AG6970" s="1264"/>
      <c r="AH6970" s="1264"/>
      <c r="AI6970" s="1264"/>
      <c r="AJ6970" s="1264"/>
    </row>
    <row r="6971" spans="33:36" ht="30" customHeight="1">
      <c r="AG6971" s="1264"/>
      <c r="AH6971" s="1264"/>
      <c r="AI6971" s="1264"/>
      <c r="AJ6971" s="1264"/>
    </row>
    <row r="6972" spans="33:36" ht="30" customHeight="1">
      <c r="AG6972" s="1264"/>
      <c r="AH6972" s="1264"/>
      <c r="AI6972" s="1264"/>
      <c r="AJ6972" s="1264"/>
    </row>
    <row r="6973" spans="33:36" ht="30" customHeight="1">
      <c r="AG6973" s="1264"/>
      <c r="AH6973" s="1264"/>
      <c r="AI6973" s="1264"/>
      <c r="AJ6973" s="1264"/>
    </row>
    <row r="6974" spans="33:36" ht="30" customHeight="1">
      <c r="AG6974" s="1264"/>
      <c r="AH6974" s="1264"/>
      <c r="AI6974" s="1264"/>
      <c r="AJ6974" s="1264"/>
    </row>
    <row r="6975" spans="33:36" ht="30" customHeight="1">
      <c r="AG6975" s="1264"/>
      <c r="AH6975" s="1264"/>
      <c r="AI6975" s="1264"/>
      <c r="AJ6975" s="1264"/>
    </row>
    <row r="6976" spans="33:36" ht="30" customHeight="1">
      <c r="AG6976" s="1264"/>
      <c r="AH6976" s="1264"/>
      <c r="AI6976" s="1264"/>
      <c r="AJ6976" s="1264"/>
    </row>
    <row r="6977" spans="33:36" ht="30" customHeight="1">
      <c r="AG6977" s="1264"/>
      <c r="AH6977" s="1264"/>
      <c r="AI6977" s="1264"/>
      <c r="AJ6977" s="1264"/>
    </row>
    <row r="6978" spans="33:36" ht="30" customHeight="1">
      <c r="AG6978" s="1264"/>
      <c r="AH6978" s="1264"/>
      <c r="AI6978" s="1264"/>
      <c r="AJ6978" s="1264"/>
    </row>
    <row r="6979" spans="33:36" ht="30" customHeight="1">
      <c r="AG6979" s="1264"/>
      <c r="AH6979" s="1264"/>
      <c r="AI6979" s="1264"/>
      <c r="AJ6979" s="1264"/>
    </row>
    <row r="6980" spans="33:36" ht="30" customHeight="1">
      <c r="AG6980" s="1264"/>
      <c r="AH6980" s="1264"/>
      <c r="AI6980" s="1264"/>
      <c r="AJ6980" s="1264"/>
    </row>
    <row r="6981" spans="33:36" ht="30" customHeight="1">
      <c r="AG6981" s="1264"/>
      <c r="AH6981" s="1264"/>
      <c r="AI6981" s="1264"/>
      <c r="AJ6981" s="1264"/>
    </row>
    <row r="6982" spans="33:36" ht="30" customHeight="1">
      <c r="AG6982" s="1264"/>
      <c r="AH6982" s="1264"/>
      <c r="AI6982" s="1264"/>
      <c r="AJ6982" s="1264"/>
    </row>
    <row r="6983" spans="33:36" ht="30" customHeight="1">
      <c r="AG6983" s="1264"/>
      <c r="AH6983" s="1264"/>
      <c r="AI6983" s="1264"/>
      <c r="AJ6983" s="1264"/>
    </row>
    <row r="6984" spans="33:36" ht="30" customHeight="1">
      <c r="AG6984" s="1264"/>
      <c r="AH6984" s="1264"/>
      <c r="AI6984" s="1264"/>
      <c r="AJ6984" s="1264"/>
    </row>
    <row r="6985" spans="33:36" ht="30" customHeight="1">
      <c r="AG6985" s="1264"/>
      <c r="AH6985" s="1264"/>
      <c r="AI6985" s="1264"/>
      <c r="AJ6985" s="1264"/>
    </row>
    <row r="6986" spans="33:36" ht="30" customHeight="1">
      <c r="AG6986" s="1264"/>
      <c r="AH6986" s="1264"/>
      <c r="AI6986" s="1264"/>
      <c r="AJ6986" s="1264"/>
    </row>
    <row r="6987" spans="33:36" ht="30" customHeight="1">
      <c r="AG6987" s="1264"/>
      <c r="AH6987" s="1264"/>
      <c r="AI6987" s="1264"/>
      <c r="AJ6987" s="1264"/>
    </row>
    <row r="6988" spans="33:36" ht="30" customHeight="1">
      <c r="AG6988" s="1264"/>
      <c r="AH6988" s="1264"/>
      <c r="AI6988" s="1264"/>
      <c r="AJ6988" s="1264"/>
    </row>
    <row r="6989" spans="33:36" ht="30" customHeight="1">
      <c r="AG6989" s="1264"/>
      <c r="AH6989" s="1264"/>
      <c r="AI6989" s="1264"/>
      <c r="AJ6989" s="1264"/>
    </row>
    <row r="6990" spans="33:36" ht="30" customHeight="1">
      <c r="AG6990" s="1264"/>
      <c r="AH6990" s="1264"/>
      <c r="AI6990" s="1264"/>
      <c r="AJ6990" s="1264"/>
    </row>
    <row r="6991" spans="33:36" ht="30" customHeight="1">
      <c r="AG6991" s="1264"/>
      <c r="AH6991" s="1264"/>
      <c r="AI6991" s="1264"/>
      <c r="AJ6991" s="1264"/>
    </row>
    <row r="6992" spans="33:36" ht="30" customHeight="1">
      <c r="AG6992" s="1264"/>
      <c r="AH6992" s="1264"/>
      <c r="AI6992" s="1264"/>
      <c r="AJ6992" s="1264"/>
    </row>
    <row r="6993" spans="33:36" ht="30" customHeight="1">
      <c r="AG6993" s="1264"/>
      <c r="AH6993" s="1264"/>
      <c r="AI6993" s="1264"/>
      <c r="AJ6993" s="1264"/>
    </row>
    <row r="6994" spans="33:36" ht="30" customHeight="1">
      <c r="AG6994" s="1264"/>
      <c r="AH6994" s="1264"/>
      <c r="AI6994" s="1264"/>
      <c r="AJ6994" s="1264"/>
    </row>
    <row r="6995" spans="33:36" ht="30" customHeight="1">
      <c r="AG6995" s="1264"/>
      <c r="AH6995" s="1264"/>
      <c r="AI6995" s="1264"/>
      <c r="AJ6995" s="1264"/>
    </row>
    <row r="6996" spans="33:36" ht="30" customHeight="1">
      <c r="AG6996" s="1264"/>
      <c r="AH6996" s="1264"/>
      <c r="AI6996" s="1264"/>
      <c r="AJ6996" s="1264"/>
    </row>
    <row r="6997" spans="33:36" ht="30" customHeight="1">
      <c r="AG6997" s="1264"/>
      <c r="AH6997" s="1264"/>
      <c r="AI6997" s="1264"/>
      <c r="AJ6997" s="1264"/>
    </row>
    <row r="6998" spans="33:36" ht="30" customHeight="1">
      <c r="AG6998" s="1264"/>
      <c r="AH6998" s="1264"/>
      <c r="AI6998" s="1264"/>
      <c r="AJ6998" s="1264"/>
    </row>
    <row r="6999" spans="33:36" ht="30" customHeight="1">
      <c r="AG6999" s="1264"/>
      <c r="AH6999" s="1264"/>
      <c r="AI6999" s="1264"/>
      <c r="AJ6999" s="1264"/>
    </row>
    <row r="7000" spans="33:36" ht="30" customHeight="1">
      <c r="AG7000" s="1264"/>
      <c r="AH7000" s="1264"/>
      <c r="AI7000" s="1264"/>
      <c r="AJ7000" s="1264"/>
    </row>
    <row r="7001" spans="33:36" ht="30" customHeight="1">
      <c r="AG7001" s="1264"/>
      <c r="AH7001" s="1264"/>
      <c r="AI7001" s="1264"/>
      <c r="AJ7001" s="1264"/>
    </row>
    <row r="7002" spans="33:36" ht="30" customHeight="1">
      <c r="AG7002" s="1264"/>
      <c r="AH7002" s="1264"/>
      <c r="AI7002" s="1264"/>
      <c r="AJ7002" s="1264"/>
    </row>
    <row r="7003" spans="33:36" ht="30" customHeight="1">
      <c r="AG7003" s="1264"/>
      <c r="AH7003" s="1264"/>
      <c r="AI7003" s="1264"/>
      <c r="AJ7003" s="1264"/>
    </row>
    <row r="7004" spans="33:36" ht="30" customHeight="1">
      <c r="AG7004" s="1264"/>
      <c r="AH7004" s="1264"/>
      <c r="AI7004" s="1264"/>
      <c r="AJ7004" s="1264"/>
    </row>
    <row r="7005" spans="33:36" ht="30" customHeight="1">
      <c r="AG7005" s="1264"/>
      <c r="AH7005" s="1264"/>
      <c r="AI7005" s="1264"/>
      <c r="AJ7005" s="1264"/>
    </row>
    <row r="7006" spans="33:36" ht="30" customHeight="1">
      <c r="AG7006" s="1264"/>
      <c r="AH7006" s="1264"/>
      <c r="AI7006" s="1264"/>
      <c r="AJ7006" s="1264"/>
    </row>
    <row r="7007" spans="33:36" ht="30" customHeight="1">
      <c r="AG7007" s="1264"/>
      <c r="AH7007" s="1264"/>
      <c r="AI7007" s="1264"/>
      <c r="AJ7007" s="1264"/>
    </row>
    <row r="7008" spans="33:36" ht="30" customHeight="1">
      <c r="AG7008" s="1264"/>
      <c r="AH7008" s="1264"/>
      <c r="AI7008" s="1264"/>
      <c r="AJ7008" s="1264"/>
    </row>
    <row r="7009" spans="33:36" ht="30" customHeight="1">
      <c r="AG7009" s="1264"/>
      <c r="AH7009" s="1264"/>
      <c r="AI7009" s="1264"/>
      <c r="AJ7009" s="1264"/>
    </row>
    <row r="7010" spans="33:36" ht="30" customHeight="1">
      <c r="AG7010" s="1264"/>
      <c r="AH7010" s="1264"/>
      <c r="AI7010" s="1264"/>
      <c r="AJ7010" s="1264"/>
    </row>
    <row r="7011" spans="33:36" ht="30" customHeight="1">
      <c r="AG7011" s="1264"/>
      <c r="AH7011" s="1264"/>
      <c r="AI7011" s="1264"/>
      <c r="AJ7011" s="1264"/>
    </row>
    <row r="7012" spans="33:36" ht="30" customHeight="1">
      <c r="AG7012" s="1264"/>
      <c r="AH7012" s="1264"/>
      <c r="AI7012" s="1264"/>
      <c r="AJ7012" s="1264"/>
    </row>
    <row r="7013" spans="33:36" ht="30" customHeight="1">
      <c r="AG7013" s="1264"/>
      <c r="AH7013" s="1264"/>
      <c r="AI7013" s="1264"/>
      <c r="AJ7013" s="1264"/>
    </row>
    <row r="7014" spans="33:36" ht="30" customHeight="1">
      <c r="AG7014" s="1264"/>
      <c r="AH7014" s="1264"/>
      <c r="AI7014" s="1264"/>
      <c r="AJ7014" s="1264"/>
    </row>
    <row r="7015" spans="33:36" ht="30" customHeight="1">
      <c r="AG7015" s="1264"/>
      <c r="AH7015" s="1264"/>
      <c r="AI7015" s="1264"/>
      <c r="AJ7015" s="1264"/>
    </row>
    <row r="7016" spans="33:36" ht="30" customHeight="1">
      <c r="AG7016" s="1264"/>
      <c r="AH7016" s="1264"/>
      <c r="AI7016" s="1264"/>
      <c r="AJ7016" s="1264"/>
    </row>
    <row r="7017" spans="33:36" ht="30" customHeight="1">
      <c r="AG7017" s="1264"/>
      <c r="AH7017" s="1264"/>
      <c r="AI7017" s="1264"/>
      <c r="AJ7017" s="1264"/>
    </row>
    <row r="7018" spans="33:36" ht="30" customHeight="1">
      <c r="AG7018" s="1264"/>
      <c r="AH7018" s="1264"/>
      <c r="AI7018" s="1264"/>
      <c r="AJ7018" s="1264"/>
    </row>
    <row r="7019" spans="33:36" ht="30" customHeight="1">
      <c r="AG7019" s="1264"/>
      <c r="AH7019" s="1264"/>
      <c r="AI7019" s="1264"/>
      <c r="AJ7019" s="1264"/>
    </row>
    <row r="7020" spans="33:36" ht="30" customHeight="1">
      <c r="AG7020" s="1264"/>
      <c r="AH7020" s="1264"/>
      <c r="AI7020" s="1264"/>
      <c r="AJ7020" s="1264"/>
    </row>
    <row r="7021" spans="33:36" ht="30" customHeight="1">
      <c r="AG7021" s="1264"/>
      <c r="AH7021" s="1264"/>
      <c r="AI7021" s="1264"/>
      <c r="AJ7021" s="1264"/>
    </row>
    <row r="7022" spans="33:36" ht="30" customHeight="1">
      <c r="AG7022" s="1264"/>
      <c r="AH7022" s="1264"/>
      <c r="AI7022" s="1264"/>
      <c r="AJ7022" s="1264"/>
    </row>
    <row r="7023" spans="33:36" ht="30" customHeight="1">
      <c r="AG7023" s="1264"/>
      <c r="AH7023" s="1264"/>
      <c r="AI7023" s="1264"/>
      <c r="AJ7023" s="1264"/>
    </row>
    <row r="7024" spans="33:36" ht="30" customHeight="1">
      <c r="AG7024" s="1264"/>
      <c r="AH7024" s="1264"/>
      <c r="AI7024" s="1264"/>
      <c r="AJ7024" s="1264"/>
    </row>
    <row r="7025" spans="33:36" ht="30" customHeight="1">
      <c r="AG7025" s="1264"/>
      <c r="AH7025" s="1264"/>
      <c r="AI7025" s="1264"/>
      <c r="AJ7025" s="1264"/>
    </row>
    <row r="7026" spans="33:36" ht="30" customHeight="1">
      <c r="AG7026" s="1264"/>
      <c r="AH7026" s="1264"/>
      <c r="AI7026" s="1264"/>
      <c r="AJ7026" s="1264"/>
    </row>
    <row r="7027" spans="33:36" ht="30" customHeight="1">
      <c r="AG7027" s="1264"/>
      <c r="AH7027" s="1264"/>
      <c r="AI7027" s="1264"/>
      <c r="AJ7027" s="1264"/>
    </row>
    <row r="7028" spans="33:36" ht="30" customHeight="1">
      <c r="AG7028" s="1264"/>
      <c r="AH7028" s="1264"/>
      <c r="AI7028" s="1264"/>
      <c r="AJ7028" s="1264"/>
    </row>
    <row r="7029" spans="33:36" ht="30" customHeight="1">
      <c r="AG7029" s="1264"/>
      <c r="AH7029" s="1264"/>
      <c r="AI7029" s="1264"/>
      <c r="AJ7029" s="1264"/>
    </row>
    <row r="7030" spans="33:36" ht="30" customHeight="1">
      <c r="AG7030" s="1264"/>
      <c r="AH7030" s="1264"/>
      <c r="AI7030" s="1264"/>
      <c r="AJ7030" s="1264"/>
    </row>
    <row r="7031" spans="33:36" ht="30" customHeight="1">
      <c r="AG7031" s="1264"/>
      <c r="AH7031" s="1264"/>
      <c r="AI7031" s="1264"/>
      <c r="AJ7031" s="1264"/>
    </row>
    <row r="7032" spans="33:36" ht="30" customHeight="1">
      <c r="AG7032" s="1264"/>
      <c r="AH7032" s="1264"/>
      <c r="AI7032" s="1264"/>
      <c r="AJ7032" s="1264"/>
    </row>
    <row r="7033" spans="33:36" ht="30" customHeight="1">
      <c r="AG7033" s="1264"/>
      <c r="AH7033" s="1264"/>
      <c r="AI7033" s="1264"/>
      <c r="AJ7033" s="1264"/>
    </row>
    <row r="7034" spans="33:36" ht="30" customHeight="1">
      <c r="AG7034" s="1264"/>
      <c r="AH7034" s="1264"/>
      <c r="AI7034" s="1264"/>
      <c r="AJ7034" s="1264"/>
    </row>
    <row r="7035" spans="33:36" ht="30" customHeight="1">
      <c r="AG7035" s="1264"/>
      <c r="AH7035" s="1264"/>
      <c r="AI7035" s="1264"/>
      <c r="AJ7035" s="1264"/>
    </row>
    <row r="7036" spans="33:36" ht="30" customHeight="1">
      <c r="AG7036" s="1264"/>
      <c r="AH7036" s="1264"/>
      <c r="AI7036" s="1264"/>
      <c r="AJ7036" s="1264"/>
    </row>
    <row r="7037" spans="33:36" ht="30" customHeight="1">
      <c r="AG7037" s="1264"/>
      <c r="AH7037" s="1264"/>
      <c r="AI7037" s="1264"/>
      <c r="AJ7037" s="1264"/>
    </row>
    <row r="7038" spans="33:36" ht="30" customHeight="1">
      <c r="AG7038" s="1264"/>
      <c r="AH7038" s="1264"/>
      <c r="AI7038" s="1264"/>
      <c r="AJ7038" s="1264"/>
    </row>
    <row r="7039" spans="33:36" ht="30" customHeight="1">
      <c r="AG7039" s="1264"/>
      <c r="AH7039" s="1264"/>
      <c r="AI7039" s="1264"/>
      <c r="AJ7039" s="1264"/>
    </row>
    <row r="7040" spans="33:36" ht="30" customHeight="1">
      <c r="AG7040" s="1264"/>
      <c r="AH7040" s="1264"/>
      <c r="AI7040" s="1264"/>
      <c r="AJ7040" s="1264"/>
    </row>
    <row r="7041" spans="33:36" ht="30" customHeight="1">
      <c r="AG7041" s="1264"/>
      <c r="AH7041" s="1264"/>
      <c r="AI7041" s="1264"/>
      <c r="AJ7041" s="1264"/>
    </row>
    <row r="7042" spans="33:36" ht="30" customHeight="1">
      <c r="AG7042" s="1264"/>
      <c r="AH7042" s="1264"/>
      <c r="AI7042" s="1264"/>
      <c r="AJ7042" s="1264"/>
    </row>
    <row r="7043" spans="33:36" ht="30" customHeight="1">
      <c r="AG7043" s="1264"/>
      <c r="AH7043" s="1264"/>
      <c r="AI7043" s="1264"/>
      <c r="AJ7043" s="1264"/>
    </row>
    <row r="7044" spans="33:36" ht="30" customHeight="1">
      <c r="AG7044" s="1264"/>
      <c r="AH7044" s="1264"/>
      <c r="AI7044" s="1264"/>
      <c r="AJ7044" s="1264"/>
    </row>
    <row r="7045" spans="33:36" ht="30" customHeight="1">
      <c r="AG7045" s="1264"/>
      <c r="AH7045" s="1264"/>
      <c r="AI7045" s="1264"/>
      <c r="AJ7045" s="1264"/>
    </row>
    <row r="7046" spans="33:36" ht="30" customHeight="1">
      <c r="AG7046" s="1264"/>
      <c r="AH7046" s="1264"/>
      <c r="AI7046" s="1264"/>
      <c r="AJ7046" s="1264"/>
    </row>
    <row r="7047" spans="33:36" ht="30" customHeight="1">
      <c r="AG7047" s="1264"/>
      <c r="AH7047" s="1264"/>
      <c r="AI7047" s="1264"/>
      <c r="AJ7047" s="1264"/>
    </row>
    <row r="7048" spans="33:36" ht="30" customHeight="1">
      <c r="AG7048" s="1264"/>
      <c r="AH7048" s="1264"/>
      <c r="AI7048" s="1264"/>
      <c r="AJ7048" s="1264"/>
    </row>
    <row r="7049" spans="33:36" ht="30" customHeight="1">
      <c r="AG7049" s="1264"/>
      <c r="AH7049" s="1264"/>
      <c r="AI7049" s="1264"/>
      <c r="AJ7049" s="1264"/>
    </row>
    <row r="7050" spans="33:36" ht="30" customHeight="1">
      <c r="AG7050" s="1264"/>
      <c r="AH7050" s="1264"/>
      <c r="AI7050" s="1264"/>
      <c r="AJ7050" s="1264"/>
    </row>
    <row r="7051" spans="33:36" ht="30" customHeight="1">
      <c r="AG7051" s="1264"/>
      <c r="AH7051" s="1264"/>
      <c r="AI7051" s="1264"/>
      <c r="AJ7051" s="1264"/>
    </row>
    <row r="7052" spans="33:36" ht="30" customHeight="1">
      <c r="AG7052" s="1264"/>
      <c r="AH7052" s="1264"/>
      <c r="AI7052" s="1264"/>
      <c r="AJ7052" s="1264"/>
    </row>
    <row r="7053" spans="33:36" ht="30" customHeight="1">
      <c r="AG7053" s="1264"/>
      <c r="AH7053" s="1264"/>
      <c r="AI7053" s="1264"/>
      <c r="AJ7053" s="1264"/>
    </row>
    <row r="7054" spans="33:36" ht="30" customHeight="1">
      <c r="AG7054" s="1264"/>
      <c r="AH7054" s="1264"/>
      <c r="AI7054" s="1264"/>
      <c r="AJ7054" s="1264"/>
    </row>
    <row r="7055" spans="33:36" ht="30" customHeight="1">
      <c r="AG7055" s="1264"/>
      <c r="AH7055" s="1264"/>
      <c r="AI7055" s="1264"/>
      <c r="AJ7055" s="1264"/>
    </row>
    <row r="7056" spans="33:36" ht="30" customHeight="1">
      <c r="AG7056" s="1264"/>
      <c r="AH7056" s="1264"/>
      <c r="AI7056" s="1264"/>
      <c r="AJ7056" s="1264"/>
    </row>
    <row r="7057" spans="33:36" ht="30" customHeight="1">
      <c r="AG7057" s="1264"/>
      <c r="AH7057" s="1264"/>
      <c r="AI7057" s="1264"/>
      <c r="AJ7057" s="1264"/>
    </row>
    <row r="7058" spans="33:36" ht="30" customHeight="1">
      <c r="AG7058" s="1264"/>
      <c r="AH7058" s="1264"/>
      <c r="AI7058" s="1264"/>
      <c r="AJ7058" s="1264"/>
    </row>
    <row r="7059" spans="33:36" ht="30" customHeight="1">
      <c r="AG7059" s="1264"/>
      <c r="AH7059" s="1264"/>
      <c r="AI7059" s="1264"/>
      <c r="AJ7059" s="1264"/>
    </row>
    <row r="7060" spans="33:36" ht="30" customHeight="1">
      <c r="AG7060" s="1264"/>
      <c r="AH7060" s="1264"/>
      <c r="AI7060" s="1264"/>
      <c r="AJ7060" s="1264"/>
    </row>
    <row r="7061" spans="33:36" ht="30" customHeight="1">
      <c r="AG7061" s="1264"/>
      <c r="AH7061" s="1264"/>
      <c r="AI7061" s="1264"/>
      <c r="AJ7061" s="1264"/>
    </row>
    <row r="7062" spans="33:36" ht="30" customHeight="1">
      <c r="AG7062" s="1264"/>
      <c r="AH7062" s="1264"/>
      <c r="AI7062" s="1264"/>
      <c r="AJ7062" s="1264"/>
    </row>
    <row r="7063" spans="33:36" ht="30" customHeight="1">
      <c r="AG7063" s="1264"/>
      <c r="AH7063" s="1264"/>
      <c r="AI7063" s="1264"/>
      <c r="AJ7063" s="1264"/>
    </row>
    <row r="7064" spans="33:36" ht="30" customHeight="1">
      <c r="AG7064" s="1264"/>
      <c r="AH7064" s="1264"/>
      <c r="AI7064" s="1264"/>
      <c r="AJ7064" s="1264"/>
    </row>
    <row r="7065" spans="33:36" ht="30" customHeight="1">
      <c r="AG7065" s="1264"/>
      <c r="AH7065" s="1264"/>
      <c r="AI7065" s="1264"/>
      <c r="AJ7065" s="1264"/>
    </row>
    <row r="7066" spans="33:36" ht="30" customHeight="1">
      <c r="AG7066" s="1264"/>
      <c r="AH7066" s="1264"/>
      <c r="AI7066" s="1264"/>
      <c r="AJ7066" s="1264"/>
    </row>
    <row r="7067" spans="33:36" ht="30" customHeight="1">
      <c r="AG7067" s="1264"/>
      <c r="AH7067" s="1264"/>
      <c r="AI7067" s="1264"/>
      <c r="AJ7067" s="1264"/>
    </row>
    <row r="7068" spans="33:36" ht="30" customHeight="1">
      <c r="AG7068" s="1264"/>
      <c r="AH7068" s="1264"/>
      <c r="AI7068" s="1264"/>
      <c r="AJ7068" s="1264"/>
    </row>
    <row r="7069" spans="33:36" ht="30" customHeight="1">
      <c r="AG7069" s="1264"/>
      <c r="AH7069" s="1264"/>
      <c r="AI7069" s="1264"/>
      <c r="AJ7069" s="1264"/>
    </row>
    <row r="7070" spans="33:36" ht="30" customHeight="1">
      <c r="AG7070" s="1264"/>
      <c r="AH7070" s="1264"/>
      <c r="AI7070" s="1264"/>
      <c r="AJ7070" s="1264"/>
    </row>
    <row r="7071" spans="33:36" ht="30" customHeight="1">
      <c r="AG7071" s="1264"/>
      <c r="AH7071" s="1264"/>
      <c r="AI7071" s="1264"/>
      <c r="AJ7071" s="1264"/>
    </row>
    <row r="7072" spans="33:36" ht="30" customHeight="1">
      <c r="AG7072" s="1264"/>
      <c r="AH7072" s="1264"/>
      <c r="AI7072" s="1264"/>
      <c r="AJ7072" s="1264"/>
    </row>
    <row r="7073" spans="33:36" ht="30" customHeight="1">
      <c r="AG7073" s="1264"/>
      <c r="AH7073" s="1264"/>
      <c r="AI7073" s="1264"/>
      <c r="AJ7073" s="1264"/>
    </row>
    <row r="7074" spans="33:36" ht="30" customHeight="1">
      <c r="AG7074" s="1264"/>
      <c r="AH7074" s="1264"/>
      <c r="AI7074" s="1264"/>
      <c r="AJ7074" s="1264"/>
    </row>
    <row r="7075" spans="33:36" ht="30" customHeight="1">
      <c r="AG7075" s="1264"/>
      <c r="AH7075" s="1264"/>
      <c r="AI7075" s="1264"/>
      <c r="AJ7075" s="1264"/>
    </row>
    <row r="7076" spans="33:36" ht="30" customHeight="1">
      <c r="AG7076" s="1264"/>
      <c r="AH7076" s="1264"/>
      <c r="AI7076" s="1264"/>
      <c r="AJ7076" s="1264"/>
    </row>
    <row r="7077" spans="33:36" ht="30" customHeight="1">
      <c r="AG7077" s="1264"/>
      <c r="AH7077" s="1264"/>
      <c r="AI7077" s="1264"/>
      <c r="AJ7077" s="1264"/>
    </row>
    <row r="7078" spans="33:36" ht="30" customHeight="1">
      <c r="AG7078" s="1264"/>
      <c r="AH7078" s="1264"/>
      <c r="AI7078" s="1264"/>
      <c r="AJ7078" s="1264"/>
    </row>
    <row r="7079" spans="33:36" ht="30" customHeight="1">
      <c r="AG7079" s="1264"/>
      <c r="AH7079" s="1264"/>
      <c r="AI7079" s="1264"/>
      <c r="AJ7079" s="1264"/>
    </row>
    <row r="7080" spans="33:36" ht="30" customHeight="1">
      <c r="AG7080" s="1264"/>
      <c r="AH7080" s="1264"/>
      <c r="AI7080" s="1264"/>
      <c r="AJ7080" s="1264"/>
    </row>
    <row r="7081" spans="33:36" ht="30" customHeight="1">
      <c r="AG7081" s="1264"/>
      <c r="AH7081" s="1264"/>
      <c r="AI7081" s="1264"/>
      <c r="AJ7081" s="1264"/>
    </row>
    <row r="7082" spans="33:36" ht="30" customHeight="1">
      <c r="AG7082" s="1264"/>
      <c r="AH7082" s="1264"/>
      <c r="AI7082" s="1264"/>
      <c r="AJ7082" s="1264"/>
    </row>
    <row r="7083" spans="33:36" ht="30" customHeight="1">
      <c r="AG7083" s="1264"/>
      <c r="AH7083" s="1264"/>
      <c r="AI7083" s="1264"/>
      <c r="AJ7083" s="1264"/>
    </row>
    <row r="7084" spans="33:36" ht="30" customHeight="1">
      <c r="AG7084" s="1264"/>
      <c r="AH7084" s="1264"/>
      <c r="AI7084" s="1264"/>
      <c r="AJ7084" s="1264"/>
    </row>
    <row r="7085" spans="33:36" ht="30" customHeight="1">
      <c r="AG7085" s="1264"/>
      <c r="AH7085" s="1264"/>
      <c r="AI7085" s="1264"/>
      <c r="AJ7085" s="1264"/>
    </row>
    <row r="7086" spans="33:36" ht="30" customHeight="1">
      <c r="AG7086" s="1264"/>
      <c r="AH7086" s="1264"/>
      <c r="AI7086" s="1264"/>
      <c r="AJ7086" s="1264"/>
    </row>
    <row r="7087" spans="33:36" ht="30" customHeight="1">
      <c r="AG7087" s="1264"/>
      <c r="AH7087" s="1264"/>
      <c r="AI7087" s="1264"/>
      <c r="AJ7087" s="1264"/>
    </row>
    <row r="7088" spans="33:36" ht="30" customHeight="1">
      <c r="AG7088" s="1264"/>
      <c r="AH7088" s="1264"/>
      <c r="AI7088" s="1264"/>
      <c r="AJ7088" s="1264"/>
    </row>
    <row r="7089" spans="33:36" ht="30" customHeight="1">
      <c r="AG7089" s="1264"/>
      <c r="AH7089" s="1264"/>
      <c r="AI7089" s="1264"/>
      <c r="AJ7089" s="1264"/>
    </row>
    <row r="7090" spans="33:36" ht="30" customHeight="1">
      <c r="AG7090" s="1264"/>
      <c r="AH7090" s="1264"/>
      <c r="AI7090" s="1264"/>
      <c r="AJ7090" s="1264"/>
    </row>
    <row r="7091" spans="33:36" ht="30" customHeight="1">
      <c r="AG7091" s="1264"/>
      <c r="AH7091" s="1264"/>
      <c r="AI7091" s="1264"/>
      <c r="AJ7091" s="1264"/>
    </row>
    <row r="7092" spans="33:36" ht="30" customHeight="1">
      <c r="AG7092" s="1264"/>
      <c r="AH7092" s="1264"/>
      <c r="AI7092" s="1264"/>
      <c r="AJ7092" s="1264"/>
    </row>
    <row r="7093" spans="33:36" ht="30" customHeight="1">
      <c r="AG7093" s="1264"/>
      <c r="AH7093" s="1264"/>
      <c r="AI7093" s="1264"/>
      <c r="AJ7093" s="1264"/>
    </row>
    <row r="7094" spans="33:36" ht="30" customHeight="1">
      <c r="AG7094" s="1264"/>
      <c r="AH7094" s="1264"/>
      <c r="AI7094" s="1264"/>
      <c r="AJ7094" s="1264"/>
    </row>
    <row r="7095" spans="33:36" ht="30" customHeight="1">
      <c r="AG7095" s="1264"/>
      <c r="AH7095" s="1264"/>
      <c r="AI7095" s="1264"/>
      <c r="AJ7095" s="1264"/>
    </row>
    <row r="7096" spans="33:36" ht="30" customHeight="1">
      <c r="AG7096" s="1264"/>
      <c r="AH7096" s="1264"/>
      <c r="AI7096" s="1264"/>
      <c r="AJ7096" s="1264"/>
    </row>
    <row r="7097" spans="33:36" ht="30" customHeight="1">
      <c r="AG7097" s="1264"/>
      <c r="AH7097" s="1264"/>
      <c r="AI7097" s="1264"/>
      <c r="AJ7097" s="1264"/>
    </row>
    <row r="7098" spans="33:36" ht="30" customHeight="1">
      <c r="AG7098" s="1264"/>
      <c r="AH7098" s="1264"/>
      <c r="AI7098" s="1264"/>
      <c r="AJ7098" s="1264"/>
    </row>
    <row r="7099" spans="33:36" ht="30" customHeight="1">
      <c r="AG7099" s="1264"/>
      <c r="AH7099" s="1264"/>
      <c r="AI7099" s="1264"/>
      <c r="AJ7099" s="1264"/>
    </row>
    <row r="7100" spans="33:36" ht="30" customHeight="1">
      <c r="AG7100" s="1264"/>
      <c r="AH7100" s="1264"/>
      <c r="AI7100" s="1264"/>
      <c r="AJ7100" s="1264"/>
    </row>
    <row r="7101" spans="33:36" ht="30" customHeight="1">
      <c r="AG7101" s="1264"/>
      <c r="AH7101" s="1264"/>
      <c r="AI7101" s="1264"/>
      <c r="AJ7101" s="1264"/>
    </row>
    <row r="7102" spans="33:36" ht="30" customHeight="1">
      <c r="AG7102" s="1264"/>
      <c r="AH7102" s="1264"/>
      <c r="AI7102" s="1264"/>
      <c r="AJ7102" s="1264"/>
    </row>
    <row r="7103" spans="33:36" ht="30" customHeight="1">
      <c r="AG7103" s="1264"/>
      <c r="AH7103" s="1264"/>
      <c r="AI7103" s="1264"/>
      <c r="AJ7103" s="1264"/>
    </row>
    <row r="7104" spans="33:36" ht="30" customHeight="1">
      <c r="AG7104" s="1264"/>
      <c r="AH7104" s="1264"/>
      <c r="AI7104" s="1264"/>
      <c r="AJ7104" s="1264"/>
    </row>
    <row r="7105" spans="33:36" ht="30" customHeight="1">
      <c r="AG7105" s="1264"/>
      <c r="AH7105" s="1264"/>
      <c r="AI7105" s="1264"/>
      <c r="AJ7105" s="1264"/>
    </row>
    <row r="7106" spans="33:36" ht="30" customHeight="1">
      <c r="AG7106" s="1264"/>
      <c r="AH7106" s="1264"/>
      <c r="AI7106" s="1264"/>
      <c r="AJ7106" s="1264"/>
    </row>
    <row r="7107" spans="33:36" ht="30" customHeight="1">
      <c r="AG7107" s="1264"/>
      <c r="AH7107" s="1264"/>
      <c r="AI7107" s="1264"/>
      <c r="AJ7107" s="1264"/>
    </row>
    <row r="7108" spans="33:36" ht="30" customHeight="1">
      <c r="AG7108" s="1264"/>
      <c r="AH7108" s="1264"/>
      <c r="AI7108" s="1264"/>
      <c r="AJ7108" s="1264"/>
    </row>
    <row r="7109" spans="33:36" ht="30" customHeight="1">
      <c r="AG7109" s="1264"/>
      <c r="AH7109" s="1264"/>
      <c r="AI7109" s="1264"/>
      <c r="AJ7109" s="1264"/>
    </row>
    <row r="7110" spans="33:36" ht="30" customHeight="1">
      <c r="AG7110" s="1264"/>
      <c r="AH7110" s="1264"/>
      <c r="AI7110" s="1264"/>
      <c r="AJ7110" s="1264"/>
    </row>
    <row r="7111" spans="33:36" ht="30" customHeight="1">
      <c r="AG7111" s="1264"/>
      <c r="AH7111" s="1264"/>
      <c r="AI7111" s="1264"/>
      <c r="AJ7111" s="1264"/>
    </row>
    <row r="7112" spans="33:36" ht="30" customHeight="1">
      <c r="AG7112" s="1264"/>
      <c r="AH7112" s="1264"/>
      <c r="AI7112" s="1264"/>
      <c r="AJ7112" s="1264"/>
    </row>
    <row r="7113" spans="33:36" ht="30" customHeight="1">
      <c r="AG7113" s="1264"/>
      <c r="AH7113" s="1264"/>
      <c r="AI7113" s="1264"/>
      <c r="AJ7113" s="1264"/>
    </row>
    <row r="7114" spans="33:36" ht="30" customHeight="1">
      <c r="AG7114" s="1264"/>
      <c r="AH7114" s="1264"/>
      <c r="AI7114" s="1264"/>
      <c r="AJ7114" s="1264"/>
    </row>
    <row r="7115" spans="33:36" ht="30" customHeight="1">
      <c r="AG7115" s="1264"/>
      <c r="AH7115" s="1264"/>
      <c r="AI7115" s="1264"/>
      <c r="AJ7115" s="1264"/>
    </row>
    <row r="7116" spans="33:36" ht="30" customHeight="1">
      <c r="AG7116" s="1264"/>
      <c r="AH7116" s="1264"/>
      <c r="AI7116" s="1264"/>
      <c r="AJ7116" s="1264"/>
    </row>
    <row r="7117" spans="33:36" ht="30" customHeight="1">
      <c r="AG7117" s="1264"/>
      <c r="AH7117" s="1264"/>
      <c r="AI7117" s="1264"/>
      <c r="AJ7117" s="1264"/>
    </row>
    <row r="7118" spans="33:36" ht="30" customHeight="1">
      <c r="AG7118" s="1264"/>
      <c r="AH7118" s="1264"/>
      <c r="AI7118" s="1264"/>
      <c r="AJ7118" s="1264"/>
    </row>
    <row r="7119" spans="33:36" ht="30" customHeight="1">
      <c r="AG7119" s="1264"/>
      <c r="AH7119" s="1264"/>
      <c r="AI7119" s="1264"/>
      <c r="AJ7119" s="1264"/>
    </row>
    <row r="7120" spans="33:36" ht="30" customHeight="1">
      <c r="AG7120" s="1264"/>
      <c r="AH7120" s="1264"/>
      <c r="AI7120" s="1264"/>
      <c r="AJ7120" s="1264"/>
    </row>
    <row r="7121" spans="33:36" ht="30" customHeight="1">
      <c r="AG7121" s="1264"/>
      <c r="AH7121" s="1264"/>
      <c r="AI7121" s="1264"/>
      <c r="AJ7121" s="1264"/>
    </row>
    <row r="7122" spans="33:36" ht="30" customHeight="1">
      <c r="AG7122" s="1264"/>
      <c r="AH7122" s="1264"/>
      <c r="AI7122" s="1264"/>
      <c r="AJ7122" s="1264"/>
    </row>
    <row r="7123" spans="33:36" ht="30" customHeight="1">
      <c r="AG7123" s="1264"/>
      <c r="AH7123" s="1264"/>
      <c r="AI7123" s="1264"/>
      <c r="AJ7123" s="1264"/>
    </row>
    <row r="7124" spans="33:36" ht="30" customHeight="1">
      <c r="AG7124" s="1264"/>
      <c r="AH7124" s="1264"/>
      <c r="AI7124" s="1264"/>
      <c r="AJ7124" s="1264"/>
    </row>
    <row r="7125" spans="33:36" ht="30" customHeight="1">
      <c r="AG7125" s="1264"/>
      <c r="AH7125" s="1264"/>
      <c r="AI7125" s="1264"/>
      <c r="AJ7125" s="1264"/>
    </row>
    <row r="7126" spans="33:36" ht="30" customHeight="1">
      <c r="AG7126" s="1264"/>
      <c r="AH7126" s="1264"/>
      <c r="AI7126" s="1264"/>
      <c r="AJ7126" s="1264"/>
    </row>
    <row r="7127" spans="33:36" ht="30" customHeight="1">
      <c r="AG7127" s="1264"/>
      <c r="AH7127" s="1264"/>
      <c r="AI7127" s="1264"/>
      <c r="AJ7127" s="1264"/>
    </row>
    <row r="7128" spans="33:36" ht="30" customHeight="1">
      <c r="AG7128" s="1264"/>
      <c r="AH7128" s="1264"/>
      <c r="AI7128" s="1264"/>
      <c r="AJ7128" s="1264"/>
    </row>
    <row r="7129" spans="33:36" ht="30" customHeight="1">
      <c r="AG7129" s="1264"/>
      <c r="AH7129" s="1264"/>
      <c r="AI7129" s="1264"/>
      <c r="AJ7129" s="1264"/>
    </row>
    <row r="7130" spans="33:36" ht="30" customHeight="1">
      <c r="AG7130" s="1264"/>
      <c r="AH7130" s="1264"/>
      <c r="AI7130" s="1264"/>
      <c r="AJ7130" s="1264"/>
    </row>
    <row r="7131" spans="33:36" ht="30" customHeight="1">
      <c r="AG7131" s="1264"/>
      <c r="AH7131" s="1264"/>
      <c r="AI7131" s="1264"/>
      <c r="AJ7131" s="1264"/>
    </row>
    <row r="7132" spans="33:36" ht="30" customHeight="1">
      <c r="AG7132" s="1264"/>
      <c r="AH7132" s="1264"/>
      <c r="AI7132" s="1264"/>
      <c r="AJ7132" s="1264"/>
    </row>
    <row r="7133" spans="33:36" ht="30" customHeight="1">
      <c r="AG7133" s="1264"/>
      <c r="AH7133" s="1264"/>
      <c r="AI7133" s="1264"/>
      <c r="AJ7133" s="1264"/>
    </row>
    <row r="7134" spans="33:36" ht="30" customHeight="1">
      <c r="AG7134" s="1264"/>
      <c r="AH7134" s="1264"/>
      <c r="AI7134" s="1264"/>
      <c r="AJ7134" s="1264"/>
    </row>
    <row r="7135" spans="33:36" ht="30" customHeight="1">
      <c r="AG7135" s="1264"/>
      <c r="AH7135" s="1264"/>
      <c r="AI7135" s="1264"/>
      <c r="AJ7135" s="1264"/>
    </row>
    <row r="7136" spans="33:36" ht="30" customHeight="1">
      <c r="AG7136" s="1264"/>
      <c r="AH7136" s="1264"/>
      <c r="AI7136" s="1264"/>
      <c r="AJ7136" s="1264"/>
    </row>
    <row r="7137" spans="33:36" ht="30" customHeight="1">
      <c r="AG7137" s="1264"/>
      <c r="AH7137" s="1264"/>
      <c r="AI7137" s="1264"/>
      <c r="AJ7137" s="1264"/>
    </row>
    <row r="7138" spans="33:36" ht="30" customHeight="1">
      <c r="AG7138" s="1264"/>
      <c r="AH7138" s="1264"/>
      <c r="AI7138" s="1264"/>
      <c r="AJ7138" s="1264"/>
    </row>
    <row r="7139" spans="33:36" ht="30" customHeight="1">
      <c r="AG7139" s="1264"/>
      <c r="AH7139" s="1264"/>
      <c r="AI7139" s="1264"/>
      <c r="AJ7139" s="1264"/>
    </row>
    <row r="7140" spans="33:36" ht="30" customHeight="1">
      <c r="AG7140" s="1264"/>
      <c r="AH7140" s="1264"/>
      <c r="AI7140" s="1264"/>
      <c r="AJ7140" s="1264"/>
    </row>
    <row r="7141" spans="33:36" ht="30" customHeight="1">
      <c r="AG7141" s="1264"/>
      <c r="AH7141" s="1264"/>
      <c r="AI7141" s="1264"/>
      <c r="AJ7141" s="1264"/>
    </row>
    <row r="7142" spans="33:36" ht="30" customHeight="1">
      <c r="AG7142" s="1264"/>
      <c r="AH7142" s="1264"/>
      <c r="AI7142" s="1264"/>
      <c r="AJ7142" s="1264"/>
    </row>
    <row r="7143" spans="33:36" ht="30" customHeight="1">
      <c r="AG7143" s="1264"/>
      <c r="AH7143" s="1264"/>
      <c r="AI7143" s="1264"/>
      <c r="AJ7143" s="1264"/>
    </row>
    <row r="7144" spans="33:36" ht="30" customHeight="1">
      <c r="AG7144" s="1264"/>
      <c r="AH7144" s="1264"/>
      <c r="AI7144" s="1264"/>
      <c r="AJ7144" s="1264"/>
    </row>
    <row r="7145" spans="33:36" ht="30" customHeight="1">
      <c r="AG7145" s="1264"/>
      <c r="AH7145" s="1264"/>
      <c r="AI7145" s="1264"/>
      <c r="AJ7145" s="1264"/>
    </row>
    <row r="7146" spans="33:36" ht="30" customHeight="1">
      <c r="AG7146" s="1264"/>
      <c r="AH7146" s="1264"/>
      <c r="AI7146" s="1264"/>
      <c r="AJ7146" s="1264"/>
    </row>
    <row r="7147" spans="33:36" ht="30" customHeight="1">
      <c r="AG7147" s="1264"/>
      <c r="AH7147" s="1264"/>
      <c r="AI7147" s="1264"/>
      <c r="AJ7147" s="1264"/>
    </row>
    <row r="7148" spans="33:36" ht="30" customHeight="1">
      <c r="AG7148" s="1264"/>
      <c r="AH7148" s="1264"/>
      <c r="AI7148" s="1264"/>
      <c r="AJ7148" s="1264"/>
    </row>
    <row r="7149" spans="33:36" ht="30" customHeight="1">
      <c r="AG7149" s="1264"/>
      <c r="AH7149" s="1264"/>
      <c r="AI7149" s="1264"/>
      <c r="AJ7149" s="1264"/>
    </row>
    <row r="7150" spans="33:36" ht="30" customHeight="1">
      <c r="AG7150" s="1264"/>
      <c r="AH7150" s="1264"/>
      <c r="AI7150" s="1264"/>
      <c r="AJ7150" s="1264"/>
    </row>
    <row r="7151" spans="33:36" ht="30" customHeight="1">
      <c r="AG7151" s="1264"/>
      <c r="AH7151" s="1264"/>
      <c r="AI7151" s="1264"/>
      <c r="AJ7151" s="1264"/>
    </row>
    <row r="7152" spans="33:36" ht="30" customHeight="1">
      <c r="AG7152" s="1264"/>
      <c r="AH7152" s="1264"/>
      <c r="AI7152" s="1264"/>
      <c r="AJ7152" s="1264"/>
    </row>
    <row r="7153" spans="33:36" ht="30" customHeight="1">
      <c r="AG7153" s="1264"/>
      <c r="AH7153" s="1264"/>
      <c r="AI7153" s="1264"/>
      <c r="AJ7153" s="1264"/>
    </row>
    <row r="7154" spans="33:36" ht="30" customHeight="1">
      <c r="AG7154" s="1264"/>
      <c r="AH7154" s="1264"/>
      <c r="AI7154" s="1264"/>
      <c r="AJ7154" s="1264"/>
    </row>
    <row r="7155" spans="33:36" ht="30" customHeight="1">
      <c r="AG7155" s="1264"/>
      <c r="AH7155" s="1264"/>
      <c r="AI7155" s="1264"/>
      <c r="AJ7155" s="1264"/>
    </row>
    <row r="7156" spans="33:36" ht="30" customHeight="1">
      <c r="AG7156" s="1264"/>
      <c r="AH7156" s="1264"/>
      <c r="AI7156" s="1264"/>
      <c r="AJ7156" s="1264"/>
    </row>
    <row r="7157" spans="33:36" ht="30" customHeight="1">
      <c r="AG7157" s="1264"/>
      <c r="AH7157" s="1264"/>
      <c r="AI7157" s="1264"/>
      <c r="AJ7157" s="1264"/>
    </row>
    <row r="7158" spans="33:36" ht="30" customHeight="1">
      <c r="AG7158" s="1264"/>
      <c r="AH7158" s="1264"/>
      <c r="AI7158" s="1264"/>
      <c r="AJ7158" s="1264"/>
    </row>
    <row r="7159" spans="33:36" ht="30" customHeight="1">
      <c r="AG7159" s="1264"/>
      <c r="AH7159" s="1264"/>
      <c r="AI7159" s="1264"/>
      <c r="AJ7159" s="1264"/>
    </row>
    <row r="7160" spans="33:36" ht="30" customHeight="1">
      <c r="AG7160" s="1264"/>
      <c r="AH7160" s="1264"/>
      <c r="AI7160" s="1264"/>
      <c r="AJ7160" s="1264"/>
    </row>
    <row r="7161" spans="33:36" ht="30" customHeight="1">
      <c r="AG7161" s="1264"/>
      <c r="AH7161" s="1264"/>
      <c r="AI7161" s="1264"/>
      <c r="AJ7161" s="1264"/>
    </row>
    <row r="7162" spans="33:36" ht="30" customHeight="1">
      <c r="AG7162" s="1264"/>
      <c r="AH7162" s="1264"/>
      <c r="AI7162" s="1264"/>
      <c r="AJ7162" s="1264"/>
    </row>
    <row r="7163" spans="33:36" ht="30" customHeight="1">
      <c r="AG7163" s="1264"/>
      <c r="AH7163" s="1264"/>
      <c r="AI7163" s="1264"/>
      <c r="AJ7163" s="1264"/>
    </row>
    <row r="7164" spans="33:36" ht="30" customHeight="1">
      <c r="AG7164" s="1264"/>
      <c r="AH7164" s="1264"/>
      <c r="AI7164" s="1264"/>
      <c r="AJ7164" s="1264"/>
    </row>
    <row r="7165" spans="33:36" ht="30" customHeight="1">
      <c r="AG7165" s="1264"/>
      <c r="AH7165" s="1264"/>
      <c r="AI7165" s="1264"/>
      <c r="AJ7165" s="1264"/>
    </row>
    <row r="7166" spans="33:36" ht="30" customHeight="1">
      <c r="AG7166" s="1264"/>
      <c r="AH7166" s="1264"/>
      <c r="AI7166" s="1264"/>
      <c r="AJ7166" s="1264"/>
    </row>
    <row r="7167" spans="33:36" ht="30" customHeight="1">
      <c r="AG7167" s="1264"/>
      <c r="AH7167" s="1264"/>
      <c r="AI7167" s="1264"/>
      <c r="AJ7167" s="1264"/>
    </row>
    <row r="7168" spans="33:36" ht="30" customHeight="1">
      <c r="AG7168" s="1264"/>
      <c r="AH7168" s="1264"/>
      <c r="AI7168" s="1264"/>
      <c r="AJ7168" s="1264"/>
    </row>
    <row r="7169" spans="33:36" ht="30" customHeight="1">
      <c r="AG7169" s="1264"/>
      <c r="AH7169" s="1264"/>
      <c r="AI7169" s="1264"/>
      <c r="AJ7169" s="1264"/>
    </row>
    <row r="7170" spans="33:36" ht="30" customHeight="1">
      <c r="AG7170" s="1264"/>
      <c r="AH7170" s="1264"/>
      <c r="AI7170" s="1264"/>
      <c r="AJ7170" s="1264"/>
    </row>
    <row r="7171" spans="33:36" ht="30" customHeight="1">
      <c r="AG7171" s="1264"/>
      <c r="AH7171" s="1264"/>
      <c r="AI7171" s="1264"/>
      <c r="AJ7171" s="1264"/>
    </row>
    <row r="7172" spans="33:36" ht="30" customHeight="1">
      <c r="AG7172" s="1264"/>
      <c r="AH7172" s="1264"/>
      <c r="AI7172" s="1264"/>
      <c r="AJ7172" s="1264"/>
    </row>
    <row r="7173" spans="33:36" ht="30" customHeight="1">
      <c r="AG7173" s="1264"/>
      <c r="AH7173" s="1264"/>
      <c r="AI7173" s="1264"/>
      <c r="AJ7173" s="1264"/>
    </row>
    <row r="7174" spans="33:36" ht="30" customHeight="1">
      <c r="AG7174" s="1264"/>
      <c r="AH7174" s="1264"/>
      <c r="AI7174" s="1264"/>
      <c r="AJ7174" s="1264"/>
    </row>
    <row r="7175" spans="33:36" ht="30" customHeight="1">
      <c r="AG7175" s="1264"/>
      <c r="AH7175" s="1264"/>
      <c r="AI7175" s="1264"/>
      <c r="AJ7175" s="1264"/>
    </row>
    <row r="7176" spans="33:36" ht="30" customHeight="1">
      <c r="AG7176" s="1264"/>
      <c r="AH7176" s="1264"/>
      <c r="AI7176" s="1264"/>
      <c r="AJ7176" s="1264"/>
    </row>
    <row r="7177" spans="33:36" ht="30" customHeight="1">
      <c r="AG7177" s="1264"/>
      <c r="AH7177" s="1264"/>
      <c r="AI7177" s="1264"/>
      <c r="AJ7177" s="1264"/>
    </row>
    <row r="7178" spans="33:36" ht="30" customHeight="1">
      <c r="AG7178" s="1264"/>
      <c r="AH7178" s="1264"/>
      <c r="AI7178" s="1264"/>
      <c r="AJ7178" s="1264"/>
    </row>
    <row r="7179" spans="33:36" ht="30" customHeight="1">
      <c r="AG7179" s="1264"/>
      <c r="AH7179" s="1264"/>
      <c r="AI7179" s="1264"/>
      <c r="AJ7179" s="1264"/>
    </row>
    <row r="7180" spans="33:36" ht="30" customHeight="1">
      <c r="AG7180" s="1264"/>
      <c r="AH7180" s="1264"/>
      <c r="AI7180" s="1264"/>
      <c r="AJ7180" s="1264"/>
    </row>
    <row r="7181" spans="33:36" ht="30" customHeight="1">
      <c r="AG7181" s="1264"/>
      <c r="AH7181" s="1264"/>
      <c r="AI7181" s="1264"/>
      <c r="AJ7181" s="1264"/>
    </row>
    <row r="7182" spans="33:36" ht="30" customHeight="1">
      <c r="AG7182" s="1264"/>
      <c r="AH7182" s="1264"/>
      <c r="AI7182" s="1264"/>
      <c r="AJ7182" s="1264"/>
    </row>
    <row r="7183" spans="33:36" ht="30" customHeight="1">
      <c r="AG7183" s="1264"/>
      <c r="AH7183" s="1264"/>
      <c r="AI7183" s="1264"/>
      <c r="AJ7183" s="1264"/>
    </row>
    <row r="7184" spans="33:36" ht="30" customHeight="1">
      <c r="AG7184" s="1264"/>
      <c r="AH7184" s="1264"/>
      <c r="AI7184" s="1264"/>
      <c r="AJ7184" s="1264"/>
    </row>
    <row r="7185" spans="33:36" ht="30" customHeight="1">
      <c r="AG7185" s="1264"/>
      <c r="AH7185" s="1264"/>
      <c r="AI7185" s="1264"/>
      <c r="AJ7185" s="1264"/>
    </row>
    <row r="7186" spans="33:36" ht="30" customHeight="1">
      <c r="AG7186" s="1264"/>
      <c r="AH7186" s="1264"/>
      <c r="AI7186" s="1264"/>
      <c r="AJ7186" s="1264"/>
    </row>
    <row r="7187" spans="33:36" ht="30" customHeight="1">
      <c r="AG7187" s="1264"/>
      <c r="AH7187" s="1264"/>
      <c r="AI7187" s="1264"/>
      <c r="AJ7187" s="1264"/>
    </row>
    <row r="7188" spans="33:36" ht="30" customHeight="1">
      <c r="AG7188" s="1264"/>
      <c r="AH7188" s="1264"/>
      <c r="AI7188" s="1264"/>
      <c r="AJ7188" s="1264"/>
    </row>
    <row r="7189" spans="33:36" ht="30" customHeight="1">
      <c r="AG7189" s="1264"/>
      <c r="AH7189" s="1264"/>
      <c r="AI7189" s="1264"/>
      <c r="AJ7189" s="1264"/>
    </row>
    <row r="7190" spans="33:36" ht="30" customHeight="1">
      <c r="AG7190" s="1264"/>
      <c r="AH7190" s="1264"/>
      <c r="AI7190" s="1264"/>
      <c r="AJ7190" s="1264"/>
    </row>
    <row r="7191" spans="33:36" ht="30" customHeight="1">
      <c r="AG7191" s="1264"/>
      <c r="AH7191" s="1264"/>
      <c r="AI7191" s="1264"/>
      <c r="AJ7191" s="1264"/>
    </row>
    <row r="7192" spans="33:36" ht="30" customHeight="1">
      <c r="AG7192" s="1264"/>
      <c r="AH7192" s="1264"/>
      <c r="AI7192" s="1264"/>
      <c r="AJ7192" s="1264"/>
    </row>
    <row r="7193" spans="33:36" ht="30" customHeight="1">
      <c r="AG7193" s="1264"/>
      <c r="AH7193" s="1264"/>
      <c r="AI7193" s="1264"/>
      <c r="AJ7193" s="1264"/>
    </row>
    <row r="7194" spans="33:36" ht="30" customHeight="1">
      <c r="AG7194" s="1264"/>
      <c r="AH7194" s="1264"/>
      <c r="AI7194" s="1264"/>
      <c r="AJ7194" s="1264"/>
    </row>
    <row r="7195" spans="33:36" ht="30" customHeight="1">
      <c r="AG7195" s="1264"/>
      <c r="AH7195" s="1264"/>
      <c r="AI7195" s="1264"/>
      <c r="AJ7195" s="1264"/>
    </row>
    <row r="7196" spans="33:36" ht="30" customHeight="1">
      <c r="AG7196" s="1264"/>
      <c r="AH7196" s="1264"/>
      <c r="AI7196" s="1264"/>
      <c r="AJ7196" s="1264"/>
    </row>
    <row r="7197" spans="33:36" ht="30" customHeight="1">
      <c r="AG7197" s="1264"/>
      <c r="AH7197" s="1264"/>
      <c r="AI7197" s="1264"/>
      <c r="AJ7197" s="1264"/>
    </row>
    <row r="7198" spans="33:36" ht="30" customHeight="1">
      <c r="AG7198" s="1264"/>
      <c r="AH7198" s="1264"/>
      <c r="AI7198" s="1264"/>
      <c r="AJ7198" s="1264"/>
    </row>
    <row r="7199" spans="33:36" ht="30" customHeight="1">
      <c r="AG7199" s="1264"/>
      <c r="AH7199" s="1264"/>
      <c r="AI7199" s="1264"/>
      <c r="AJ7199" s="1264"/>
    </row>
    <row r="7200" spans="33:36" ht="30" customHeight="1">
      <c r="AG7200" s="1264"/>
      <c r="AH7200" s="1264"/>
      <c r="AI7200" s="1264"/>
      <c r="AJ7200" s="1264"/>
    </row>
    <row r="7201" spans="33:36" ht="30" customHeight="1">
      <c r="AG7201" s="1264"/>
      <c r="AH7201" s="1264"/>
      <c r="AI7201" s="1264"/>
      <c r="AJ7201" s="1264"/>
    </row>
    <row r="7202" spans="33:36" ht="30" customHeight="1">
      <c r="AG7202" s="1264"/>
      <c r="AH7202" s="1264"/>
      <c r="AI7202" s="1264"/>
      <c r="AJ7202" s="1264"/>
    </row>
    <row r="7203" spans="33:36" ht="30" customHeight="1">
      <c r="AG7203" s="1264"/>
      <c r="AH7203" s="1264"/>
      <c r="AI7203" s="1264"/>
      <c r="AJ7203" s="1264"/>
    </row>
    <row r="7204" spans="33:36" ht="30" customHeight="1">
      <c r="AG7204" s="1264"/>
      <c r="AH7204" s="1264"/>
      <c r="AI7204" s="1264"/>
      <c r="AJ7204" s="1264"/>
    </row>
    <row r="7205" spans="33:36" ht="30" customHeight="1">
      <c r="AG7205" s="1264"/>
      <c r="AH7205" s="1264"/>
      <c r="AI7205" s="1264"/>
      <c r="AJ7205" s="1264"/>
    </row>
    <row r="7206" spans="33:36" ht="30" customHeight="1">
      <c r="AG7206" s="1264"/>
      <c r="AH7206" s="1264"/>
      <c r="AI7206" s="1264"/>
      <c r="AJ7206" s="1264"/>
    </row>
    <row r="7207" spans="33:36" ht="30" customHeight="1">
      <c r="AG7207" s="1264"/>
      <c r="AH7207" s="1264"/>
      <c r="AI7207" s="1264"/>
      <c r="AJ7207" s="1264"/>
    </row>
    <row r="7208" spans="33:36" ht="30" customHeight="1">
      <c r="AG7208" s="1264"/>
      <c r="AH7208" s="1264"/>
      <c r="AI7208" s="1264"/>
      <c r="AJ7208" s="1264"/>
    </row>
    <row r="7209" spans="33:36" ht="30" customHeight="1">
      <c r="AG7209" s="1264"/>
      <c r="AH7209" s="1264"/>
      <c r="AI7209" s="1264"/>
      <c r="AJ7209" s="1264"/>
    </row>
    <row r="7210" spans="33:36" ht="30" customHeight="1">
      <c r="AG7210" s="1264"/>
      <c r="AH7210" s="1264"/>
      <c r="AI7210" s="1264"/>
      <c r="AJ7210" s="1264"/>
    </row>
    <row r="7211" spans="33:36" ht="30" customHeight="1">
      <c r="AG7211" s="1264"/>
      <c r="AH7211" s="1264"/>
      <c r="AI7211" s="1264"/>
      <c r="AJ7211" s="1264"/>
    </row>
    <row r="7212" spans="33:36" ht="30" customHeight="1">
      <c r="AG7212" s="1264"/>
      <c r="AH7212" s="1264"/>
      <c r="AI7212" s="1264"/>
      <c r="AJ7212" s="1264"/>
    </row>
    <row r="7213" spans="33:36" ht="30" customHeight="1">
      <c r="AG7213" s="1264"/>
      <c r="AH7213" s="1264"/>
      <c r="AI7213" s="1264"/>
      <c r="AJ7213" s="1264"/>
    </row>
    <row r="7214" spans="33:36" ht="30" customHeight="1">
      <c r="AG7214" s="1264"/>
      <c r="AH7214" s="1264"/>
      <c r="AI7214" s="1264"/>
      <c r="AJ7214" s="1264"/>
    </row>
    <row r="7215" spans="33:36" ht="30" customHeight="1">
      <c r="AG7215" s="1264"/>
      <c r="AH7215" s="1264"/>
      <c r="AI7215" s="1264"/>
      <c r="AJ7215" s="1264"/>
    </row>
    <row r="7216" spans="33:36" ht="30" customHeight="1">
      <c r="AG7216" s="1264"/>
      <c r="AH7216" s="1264"/>
      <c r="AI7216" s="1264"/>
      <c r="AJ7216" s="1264"/>
    </row>
    <row r="7217" spans="33:36" ht="30" customHeight="1">
      <c r="AG7217" s="1264"/>
      <c r="AH7217" s="1264"/>
      <c r="AI7217" s="1264"/>
      <c r="AJ7217" s="1264"/>
    </row>
    <row r="7218" spans="33:36" ht="30" customHeight="1">
      <c r="AG7218" s="1264"/>
      <c r="AH7218" s="1264"/>
      <c r="AI7218" s="1264"/>
      <c r="AJ7218" s="1264"/>
    </row>
    <row r="7219" spans="33:36" ht="30" customHeight="1">
      <c r="AG7219" s="1264"/>
      <c r="AH7219" s="1264"/>
      <c r="AI7219" s="1264"/>
      <c r="AJ7219" s="1264"/>
    </row>
    <row r="7220" spans="33:36" ht="30" customHeight="1">
      <c r="AG7220" s="1264"/>
      <c r="AH7220" s="1264"/>
      <c r="AI7220" s="1264"/>
      <c r="AJ7220" s="1264"/>
    </row>
    <row r="7221" spans="33:36" ht="30" customHeight="1">
      <c r="AG7221" s="1264"/>
      <c r="AH7221" s="1264"/>
      <c r="AI7221" s="1264"/>
      <c r="AJ7221" s="1264"/>
    </row>
    <row r="7222" spans="33:36" ht="30" customHeight="1">
      <c r="AG7222" s="1264"/>
      <c r="AH7222" s="1264"/>
      <c r="AI7222" s="1264"/>
      <c r="AJ7222" s="1264"/>
    </row>
    <row r="7223" spans="33:36" ht="30" customHeight="1">
      <c r="AG7223" s="1264"/>
      <c r="AH7223" s="1264"/>
      <c r="AI7223" s="1264"/>
      <c r="AJ7223" s="1264"/>
    </row>
    <row r="7224" spans="33:36" ht="30" customHeight="1">
      <c r="AG7224" s="1264"/>
      <c r="AH7224" s="1264"/>
      <c r="AI7224" s="1264"/>
      <c r="AJ7224" s="1264"/>
    </row>
    <row r="7225" spans="33:36" ht="30" customHeight="1">
      <c r="AG7225" s="1264"/>
      <c r="AH7225" s="1264"/>
      <c r="AI7225" s="1264"/>
      <c r="AJ7225" s="1264"/>
    </row>
    <row r="7226" spans="33:36" ht="30" customHeight="1">
      <c r="AG7226" s="1264"/>
      <c r="AH7226" s="1264"/>
      <c r="AI7226" s="1264"/>
      <c r="AJ7226" s="1264"/>
    </row>
    <row r="7227" spans="33:36" ht="30" customHeight="1">
      <c r="AG7227" s="1264"/>
      <c r="AH7227" s="1264"/>
      <c r="AI7227" s="1264"/>
      <c r="AJ7227" s="1264"/>
    </row>
    <row r="7228" spans="33:36" ht="30" customHeight="1">
      <c r="AG7228" s="1264"/>
      <c r="AH7228" s="1264"/>
      <c r="AI7228" s="1264"/>
      <c r="AJ7228" s="1264"/>
    </row>
    <row r="7229" spans="33:36" ht="30" customHeight="1">
      <c r="AG7229" s="1264"/>
      <c r="AH7229" s="1264"/>
      <c r="AI7229" s="1264"/>
      <c r="AJ7229" s="1264"/>
    </row>
    <row r="7230" spans="33:36" ht="30" customHeight="1">
      <c r="AG7230" s="1264"/>
      <c r="AH7230" s="1264"/>
      <c r="AI7230" s="1264"/>
      <c r="AJ7230" s="1264"/>
    </row>
    <row r="7231" spans="33:36" ht="30" customHeight="1">
      <c r="AG7231" s="1264"/>
      <c r="AH7231" s="1264"/>
      <c r="AI7231" s="1264"/>
      <c r="AJ7231" s="1264"/>
    </row>
    <row r="7232" spans="33:36" ht="30" customHeight="1">
      <c r="AG7232" s="1264"/>
      <c r="AH7232" s="1264"/>
      <c r="AI7232" s="1264"/>
      <c r="AJ7232" s="1264"/>
    </row>
    <row r="7233" spans="33:36" ht="30" customHeight="1">
      <c r="AG7233" s="1264"/>
      <c r="AH7233" s="1264"/>
      <c r="AI7233" s="1264"/>
      <c r="AJ7233" s="1264"/>
    </row>
    <row r="7234" spans="33:36" ht="30" customHeight="1">
      <c r="AG7234" s="1264"/>
      <c r="AH7234" s="1264"/>
      <c r="AI7234" s="1264"/>
      <c r="AJ7234" s="1264"/>
    </row>
    <row r="7235" spans="33:36" ht="30" customHeight="1">
      <c r="AG7235" s="1264"/>
      <c r="AH7235" s="1264"/>
      <c r="AI7235" s="1264"/>
      <c r="AJ7235" s="1264"/>
    </row>
    <row r="7236" spans="33:36" ht="30" customHeight="1">
      <c r="AG7236" s="1264"/>
      <c r="AH7236" s="1264"/>
      <c r="AI7236" s="1264"/>
      <c r="AJ7236" s="1264"/>
    </row>
    <row r="7237" spans="33:36" ht="30" customHeight="1">
      <c r="AG7237" s="1264"/>
      <c r="AH7237" s="1264"/>
      <c r="AI7237" s="1264"/>
      <c r="AJ7237" s="1264"/>
    </row>
    <row r="7238" spans="33:36" ht="30" customHeight="1">
      <c r="AG7238" s="1264"/>
      <c r="AH7238" s="1264"/>
      <c r="AI7238" s="1264"/>
      <c r="AJ7238" s="1264"/>
    </row>
    <row r="7239" spans="33:36" ht="30" customHeight="1">
      <c r="AG7239" s="1264"/>
      <c r="AH7239" s="1264"/>
      <c r="AI7239" s="1264"/>
      <c r="AJ7239" s="1264"/>
    </row>
    <row r="7240" spans="33:36" ht="30" customHeight="1">
      <c r="AG7240" s="1264"/>
      <c r="AH7240" s="1264"/>
      <c r="AI7240" s="1264"/>
      <c r="AJ7240" s="1264"/>
    </row>
    <row r="7241" spans="33:36" ht="30" customHeight="1">
      <c r="AG7241" s="1264"/>
      <c r="AH7241" s="1264"/>
      <c r="AI7241" s="1264"/>
      <c r="AJ7241" s="1264"/>
    </row>
    <row r="7242" spans="33:36" ht="30" customHeight="1">
      <c r="AG7242" s="1264"/>
      <c r="AH7242" s="1264"/>
      <c r="AI7242" s="1264"/>
      <c r="AJ7242" s="1264"/>
    </row>
    <row r="7243" spans="33:36" ht="30" customHeight="1">
      <c r="AG7243" s="1264"/>
      <c r="AH7243" s="1264"/>
      <c r="AI7243" s="1264"/>
      <c r="AJ7243" s="1264"/>
    </row>
    <row r="7244" spans="33:36" ht="30" customHeight="1">
      <c r="AG7244" s="1264"/>
      <c r="AH7244" s="1264"/>
      <c r="AI7244" s="1264"/>
      <c r="AJ7244" s="1264"/>
    </row>
    <row r="7245" spans="33:36" ht="30" customHeight="1">
      <c r="AG7245" s="1264"/>
      <c r="AH7245" s="1264"/>
      <c r="AI7245" s="1264"/>
      <c r="AJ7245" s="1264"/>
    </row>
    <row r="7246" spans="33:36" ht="30" customHeight="1">
      <c r="AG7246" s="1264"/>
      <c r="AH7246" s="1264"/>
      <c r="AI7246" s="1264"/>
      <c r="AJ7246" s="1264"/>
    </row>
    <row r="7247" spans="33:36" ht="30" customHeight="1">
      <c r="AG7247" s="1264"/>
      <c r="AH7247" s="1264"/>
      <c r="AI7247" s="1264"/>
      <c r="AJ7247" s="1264"/>
    </row>
    <row r="7248" spans="33:36" ht="30" customHeight="1">
      <c r="AG7248" s="1264"/>
      <c r="AH7248" s="1264"/>
      <c r="AI7248" s="1264"/>
      <c r="AJ7248" s="1264"/>
    </row>
    <row r="7249" spans="33:36" ht="30" customHeight="1">
      <c r="AG7249" s="1264"/>
      <c r="AH7249" s="1264"/>
      <c r="AI7249" s="1264"/>
      <c r="AJ7249" s="1264"/>
    </row>
    <row r="7250" spans="33:36" ht="30" customHeight="1">
      <c r="AG7250" s="1264"/>
      <c r="AH7250" s="1264"/>
      <c r="AI7250" s="1264"/>
      <c r="AJ7250" s="1264"/>
    </row>
    <row r="7251" spans="33:36" ht="30" customHeight="1">
      <c r="AG7251" s="1264"/>
      <c r="AH7251" s="1264"/>
      <c r="AI7251" s="1264"/>
      <c r="AJ7251" s="1264"/>
    </row>
    <row r="7252" spans="33:36" ht="30" customHeight="1">
      <c r="AG7252" s="1264"/>
      <c r="AH7252" s="1264"/>
      <c r="AI7252" s="1264"/>
      <c r="AJ7252" s="1264"/>
    </row>
    <row r="7253" spans="33:36" ht="30" customHeight="1">
      <c r="AG7253" s="1264"/>
      <c r="AH7253" s="1264"/>
      <c r="AI7253" s="1264"/>
      <c r="AJ7253" s="1264"/>
    </row>
    <row r="7254" spans="33:36" ht="30" customHeight="1">
      <c r="AG7254" s="1264"/>
      <c r="AH7254" s="1264"/>
      <c r="AI7254" s="1264"/>
      <c r="AJ7254" s="1264"/>
    </row>
    <row r="7255" spans="33:36" ht="30" customHeight="1">
      <c r="AG7255" s="1264"/>
      <c r="AH7255" s="1264"/>
      <c r="AI7255" s="1264"/>
      <c r="AJ7255" s="1264"/>
    </row>
    <row r="7256" spans="33:36" ht="30" customHeight="1">
      <c r="AG7256" s="1264"/>
      <c r="AH7256" s="1264"/>
      <c r="AI7256" s="1264"/>
      <c r="AJ7256" s="1264"/>
    </row>
    <row r="7257" spans="33:36" ht="30" customHeight="1">
      <c r="AG7257" s="1264"/>
      <c r="AH7257" s="1264"/>
      <c r="AI7257" s="1264"/>
      <c r="AJ7257" s="1264"/>
    </row>
    <row r="7258" spans="33:36" ht="30" customHeight="1">
      <c r="AG7258" s="1264"/>
      <c r="AH7258" s="1264"/>
      <c r="AI7258" s="1264"/>
      <c r="AJ7258" s="1264"/>
    </row>
    <row r="7259" spans="33:36" ht="30" customHeight="1">
      <c r="AG7259" s="1264"/>
      <c r="AH7259" s="1264"/>
      <c r="AI7259" s="1264"/>
      <c r="AJ7259" s="1264"/>
    </row>
    <row r="7260" spans="33:36" ht="30" customHeight="1">
      <c r="AG7260" s="1264"/>
      <c r="AH7260" s="1264"/>
      <c r="AI7260" s="1264"/>
      <c r="AJ7260" s="1264"/>
    </row>
    <row r="7261" spans="33:36" ht="30" customHeight="1">
      <c r="AG7261" s="1264"/>
      <c r="AH7261" s="1264"/>
      <c r="AI7261" s="1264"/>
      <c r="AJ7261" s="1264"/>
    </row>
    <row r="7262" spans="33:36" ht="30" customHeight="1">
      <c r="AG7262" s="1264"/>
      <c r="AH7262" s="1264"/>
      <c r="AI7262" s="1264"/>
      <c r="AJ7262" s="1264"/>
    </row>
    <row r="7263" spans="33:36" ht="30" customHeight="1">
      <c r="AG7263" s="1264"/>
      <c r="AH7263" s="1264"/>
      <c r="AI7263" s="1264"/>
      <c r="AJ7263" s="1264"/>
    </row>
    <row r="7264" spans="33:36" ht="30" customHeight="1">
      <c r="AG7264" s="1264"/>
      <c r="AH7264" s="1264"/>
      <c r="AI7264" s="1264"/>
      <c r="AJ7264" s="1264"/>
    </row>
    <row r="7265" spans="33:36" ht="30" customHeight="1">
      <c r="AG7265" s="1264"/>
      <c r="AH7265" s="1264"/>
      <c r="AI7265" s="1264"/>
      <c r="AJ7265" s="1264"/>
    </row>
    <row r="7266" spans="33:36" ht="30" customHeight="1">
      <c r="AG7266" s="1264"/>
      <c r="AH7266" s="1264"/>
      <c r="AI7266" s="1264"/>
      <c r="AJ7266" s="1264"/>
    </row>
    <row r="7267" spans="33:36" ht="30" customHeight="1">
      <c r="AG7267" s="1264"/>
      <c r="AH7267" s="1264"/>
      <c r="AI7267" s="1264"/>
      <c r="AJ7267" s="1264"/>
    </row>
    <row r="7268" spans="33:36" ht="30" customHeight="1">
      <c r="AG7268" s="1264"/>
      <c r="AH7268" s="1264"/>
      <c r="AI7268" s="1264"/>
      <c r="AJ7268" s="1264"/>
    </row>
    <row r="7269" spans="33:36" ht="30" customHeight="1">
      <c r="AG7269" s="1264"/>
      <c r="AH7269" s="1264"/>
      <c r="AI7269" s="1264"/>
      <c r="AJ7269" s="1264"/>
    </row>
    <row r="7270" spans="33:36" ht="30" customHeight="1">
      <c r="AG7270" s="1264"/>
      <c r="AH7270" s="1264"/>
      <c r="AI7270" s="1264"/>
      <c r="AJ7270" s="1264"/>
    </row>
    <row r="7271" spans="33:36" ht="30" customHeight="1">
      <c r="AG7271" s="1264"/>
      <c r="AH7271" s="1264"/>
      <c r="AI7271" s="1264"/>
      <c r="AJ7271" s="1264"/>
    </row>
    <row r="7272" spans="33:36" ht="30" customHeight="1">
      <c r="AG7272" s="1264"/>
      <c r="AH7272" s="1264"/>
      <c r="AI7272" s="1264"/>
      <c r="AJ7272" s="1264"/>
    </row>
    <row r="7273" spans="33:36" ht="30" customHeight="1">
      <c r="AG7273" s="1264"/>
      <c r="AH7273" s="1264"/>
      <c r="AI7273" s="1264"/>
      <c r="AJ7273" s="1264"/>
    </row>
    <row r="7274" spans="33:36" ht="30" customHeight="1">
      <c r="AG7274" s="1264"/>
      <c r="AH7274" s="1264"/>
      <c r="AI7274" s="1264"/>
      <c r="AJ7274" s="1264"/>
    </row>
    <row r="7275" spans="33:36" ht="30" customHeight="1">
      <c r="AG7275" s="1264"/>
      <c r="AH7275" s="1264"/>
      <c r="AI7275" s="1264"/>
      <c r="AJ7275" s="1264"/>
    </row>
    <row r="7276" spans="33:36" ht="30" customHeight="1">
      <c r="AG7276" s="1264"/>
      <c r="AH7276" s="1264"/>
      <c r="AI7276" s="1264"/>
      <c r="AJ7276" s="1264"/>
    </row>
    <row r="7277" spans="33:36" ht="30" customHeight="1">
      <c r="AG7277" s="1264"/>
      <c r="AH7277" s="1264"/>
      <c r="AI7277" s="1264"/>
      <c r="AJ7277" s="1264"/>
    </row>
    <row r="7278" spans="33:36" ht="30" customHeight="1">
      <c r="AG7278" s="1264"/>
      <c r="AH7278" s="1264"/>
      <c r="AI7278" s="1264"/>
      <c r="AJ7278" s="1264"/>
    </row>
    <row r="7279" spans="33:36" ht="30" customHeight="1">
      <c r="AG7279" s="1264"/>
      <c r="AH7279" s="1264"/>
      <c r="AI7279" s="1264"/>
      <c r="AJ7279" s="1264"/>
    </row>
    <row r="7280" spans="33:36" ht="30" customHeight="1">
      <c r="AG7280" s="1264"/>
      <c r="AH7280" s="1264"/>
      <c r="AI7280" s="1264"/>
      <c r="AJ7280" s="1264"/>
    </row>
    <row r="7281" spans="33:36" ht="30" customHeight="1">
      <c r="AG7281" s="1264"/>
      <c r="AH7281" s="1264"/>
      <c r="AI7281" s="1264"/>
      <c r="AJ7281" s="1264"/>
    </row>
    <row r="7282" spans="33:36" ht="30" customHeight="1">
      <c r="AG7282" s="1264"/>
      <c r="AH7282" s="1264"/>
      <c r="AI7282" s="1264"/>
      <c r="AJ7282" s="1264"/>
    </row>
    <row r="7283" spans="33:36" ht="30" customHeight="1">
      <c r="AG7283" s="1264"/>
      <c r="AH7283" s="1264"/>
      <c r="AI7283" s="1264"/>
      <c r="AJ7283" s="1264"/>
    </row>
    <row r="7284" spans="33:36" ht="30" customHeight="1">
      <c r="AG7284" s="1264"/>
      <c r="AH7284" s="1264"/>
      <c r="AI7284" s="1264"/>
      <c r="AJ7284" s="1264"/>
    </row>
    <row r="7285" spans="33:36" ht="30" customHeight="1">
      <c r="AG7285" s="1264"/>
      <c r="AH7285" s="1264"/>
      <c r="AI7285" s="1264"/>
      <c r="AJ7285" s="1264"/>
    </row>
    <row r="7286" spans="33:36" ht="30" customHeight="1">
      <c r="AG7286" s="1264"/>
      <c r="AH7286" s="1264"/>
      <c r="AI7286" s="1264"/>
      <c r="AJ7286" s="1264"/>
    </row>
    <row r="7287" spans="33:36" ht="30" customHeight="1">
      <c r="AG7287" s="1264"/>
      <c r="AH7287" s="1264"/>
      <c r="AI7287" s="1264"/>
      <c r="AJ7287" s="1264"/>
    </row>
    <row r="7288" spans="33:36" ht="30" customHeight="1">
      <c r="AG7288" s="1264"/>
      <c r="AH7288" s="1264"/>
      <c r="AI7288" s="1264"/>
      <c r="AJ7288" s="1264"/>
    </row>
    <row r="7289" spans="33:36" ht="30" customHeight="1">
      <c r="AG7289" s="1264"/>
      <c r="AH7289" s="1264"/>
      <c r="AI7289" s="1264"/>
      <c r="AJ7289" s="1264"/>
    </row>
    <row r="7290" spans="33:36" ht="30" customHeight="1">
      <c r="AG7290" s="1264"/>
      <c r="AH7290" s="1264"/>
      <c r="AI7290" s="1264"/>
      <c r="AJ7290" s="1264"/>
    </row>
    <row r="7291" spans="33:36" ht="30" customHeight="1">
      <c r="AG7291" s="1264"/>
      <c r="AH7291" s="1264"/>
      <c r="AI7291" s="1264"/>
      <c r="AJ7291" s="1264"/>
    </row>
    <row r="7292" spans="33:36" ht="30" customHeight="1">
      <c r="AG7292" s="1264"/>
      <c r="AH7292" s="1264"/>
      <c r="AI7292" s="1264"/>
      <c r="AJ7292" s="1264"/>
    </row>
    <row r="7293" spans="33:36" ht="30" customHeight="1">
      <c r="AG7293" s="1264"/>
      <c r="AH7293" s="1264"/>
      <c r="AI7293" s="1264"/>
      <c r="AJ7293" s="1264"/>
    </row>
    <row r="7294" spans="33:36" ht="30" customHeight="1">
      <c r="AG7294" s="1264"/>
      <c r="AH7294" s="1264"/>
      <c r="AI7294" s="1264"/>
      <c r="AJ7294" s="1264"/>
    </row>
    <row r="7295" spans="33:36" ht="30" customHeight="1">
      <c r="AG7295" s="1264"/>
      <c r="AH7295" s="1264"/>
      <c r="AI7295" s="1264"/>
      <c r="AJ7295" s="1264"/>
    </row>
    <row r="7296" spans="33:36" ht="30" customHeight="1">
      <c r="AG7296" s="1264"/>
      <c r="AH7296" s="1264"/>
      <c r="AI7296" s="1264"/>
      <c r="AJ7296" s="1264"/>
    </row>
    <row r="7297" spans="33:36" ht="30" customHeight="1">
      <c r="AG7297" s="1264"/>
      <c r="AH7297" s="1264"/>
      <c r="AI7297" s="1264"/>
      <c r="AJ7297" s="1264"/>
    </row>
    <row r="7298" spans="33:36" ht="30" customHeight="1">
      <c r="AG7298" s="1264"/>
      <c r="AH7298" s="1264"/>
      <c r="AI7298" s="1264"/>
      <c r="AJ7298" s="1264"/>
    </row>
    <row r="7299" spans="33:36" ht="30" customHeight="1">
      <c r="AG7299" s="1264"/>
      <c r="AH7299" s="1264"/>
      <c r="AI7299" s="1264"/>
      <c r="AJ7299" s="1264"/>
    </row>
    <row r="7300" spans="33:36" ht="30" customHeight="1">
      <c r="AG7300" s="1264"/>
      <c r="AH7300" s="1264"/>
      <c r="AI7300" s="1264"/>
      <c r="AJ7300" s="1264"/>
    </row>
    <row r="7301" spans="33:36" ht="30" customHeight="1">
      <c r="AG7301" s="1264"/>
      <c r="AH7301" s="1264"/>
      <c r="AI7301" s="1264"/>
      <c r="AJ7301" s="1264"/>
    </row>
    <row r="7302" spans="33:36" ht="30" customHeight="1">
      <c r="AG7302" s="1264"/>
      <c r="AH7302" s="1264"/>
      <c r="AI7302" s="1264"/>
      <c r="AJ7302" s="1264"/>
    </row>
    <row r="7303" spans="33:36" ht="30" customHeight="1">
      <c r="AG7303" s="1264"/>
      <c r="AH7303" s="1264"/>
      <c r="AI7303" s="1264"/>
      <c r="AJ7303" s="1264"/>
    </row>
    <row r="7304" spans="33:36" ht="30" customHeight="1">
      <c r="AG7304" s="1264"/>
      <c r="AH7304" s="1264"/>
      <c r="AI7304" s="1264"/>
      <c r="AJ7304" s="1264"/>
    </row>
    <row r="7305" spans="33:36" ht="30" customHeight="1">
      <c r="AG7305" s="1264"/>
      <c r="AH7305" s="1264"/>
      <c r="AI7305" s="1264"/>
      <c r="AJ7305" s="1264"/>
    </row>
    <row r="7306" spans="33:36" ht="30" customHeight="1">
      <c r="AG7306" s="1264"/>
      <c r="AH7306" s="1264"/>
      <c r="AI7306" s="1264"/>
      <c r="AJ7306" s="1264"/>
    </row>
    <row r="7307" spans="33:36" ht="30" customHeight="1">
      <c r="AG7307" s="1264"/>
      <c r="AH7307" s="1264"/>
      <c r="AI7307" s="1264"/>
      <c r="AJ7307" s="1264"/>
    </row>
    <row r="7308" spans="33:36" ht="30" customHeight="1">
      <c r="AG7308" s="1264"/>
      <c r="AH7308" s="1264"/>
      <c r="AI7308" s="1264"/>
      <c r="AJ7308" s="1264"/>
    </row>
    <row r="7309" spans="33:36" ht="30" customHeight="1">
      <c r="AG7309" s="1264"/>
      <c r="AH7309" s="1264"/>
      <c r="AI7309" s="1264"/>
      <c r="AJ7309" s="1264"/>
    </row>
    <row r="7310" spans="33:36" ht="30" customHeight="1">
      <c r="AG7310" s="1264"/>
      <c r="AH7310" s="1264"/>
      <c r="AI7310" s="1264"/>
      <c r="AJ7310" s="1264"/>
    </row>
    <row r="7311" spans="33:36" ht="30" customHeight="1">
      <c r="AG7311" s="1264"/>
      <c r="AH7311" s="1264"/>
      <c r="AI7311" s="1264"/>
      <c r="AJ7311" s="1264"/>
    </row>
    <row r="7312" spans="33:36" ht="30" customHeight="1">
      <c r="AG7312" s="1264"/>
      <c r="AH7312" s="1264"/>
      <c r="AI7312" s="1264"/>
      <c r="AJ7312" s="1264"/>
    </row>
    <row r="7313" spans="33:36" ht="30" customHeight="1">
      <c r="AG7313" s="1264"/>
      <c r="AH7313" s="1264"/>
      <c r="AI7313" s="1264"/>
      <c r="AJ7313" s="1264"/>
    </row>
    <row r="7314" spans="33:36" ht="30" customHeight="1">
      <c r="AG7314" s="1264"/>
      <c r="AH7314" s="1264"/>
      <c r="AI7314" s="1264"/>
      <c r="AJ7314" s="1264"/>
    </row>
    <row r="7315" spans="33:36" ht="30" customHeight="1">
      <c r="AG7315" s="1264"/>
      <c r="AH7315" s="1264"/>
      <c r="AI7315" s="1264"/>
      <c r="AJ7315" s="1264"/>
    </row>
    <row r="7316" spans="33:36" ht="30" customHeight="1">
      <c r="AG7316" s="1264"/>
      <c r="AH7316" s="1264"/>
      <c r="AI7316" s="1264"/>
      <c r="AJ7316" s="1264"/>
    </row>
    <row r="7317" spans="33:36" ht="30" customHeight="1">
      <c r="AG7317" s="1264"/>
      <c r="AH7317" s="1264"/>
      <c r="AI7317" s="1264"/>
      <c r="AJ7317" s="1264"/>
    </row>
    <row r="7318" spans="33:36" ht="30" customHeight="1">
      <c r="AG7318" s="1264"/>
      <c r="AH7318" s="1264"/>
      <c r="AI7318" s="1264"/>
      <c r="AJ7318" s="1264"/>
    </row>
    <row r="7319" spans="33:36" ht="30" customHeight="1">
      <c r="AG7319" s="1264"/>
      <c r="AH7319" s="1264"/>
      <c r="AI7319" s="1264"/>
      <c r="AJ7319" s="1264"/>
    </row>
    <row r="7320" spans="33:36" ht="30" customHeight="1">
      <c r="AG7320" s="1264"/>
      <c r="AH7320" s="1264"/>
      <c r="AI7320" s="1264"/>
      <c r="AJ7320" s="1264"/>
    </row>
    <row r="7321" spans="33:36" ht="30" customHeight="1">
      <c r="AG7321" s="1264"/>
      <c r="AH7321" s="1264"/>
      <c r="AI7321" s="1264"/>
      <c r="AJ7321" s="1264"/>
    </row>
    <row r="7322" spans="33:36" ht="30" customHeight="1">
      <c r="AG7322" s="1264"/>
      <c r="AH7322" s="1264"/>
      <c r="AI7322" s="1264"/>
      <c r="AJ7322" s="1264"/>
    </row>
    <row r="7323" spans="33:36" ht="30" customHeight="1">
      <c r="AG7323" s="1264"/>
      <c r="AH7323" s="1264"/>
      <c r="AI7323" s="1264"/>
      <c r="AJ7323" s="1264"/>
    </row>
    <row r="7324" spans="33:36" ht="30" customHeight="1">
      <c r="AG7324" s="1264"/>
      <c r="AH7324" s="1264"/>
      <c r="AI7324" s="1264"/>
      <c r="AJ7324" s="1264"/>
    </row>
    <row r="7325" spans="33:36" ht="30" customHeight="1">
      <c r="AG7325" s="1264"/>
      <c r="AH7325" s="1264"/>
      <c r="AI7325" s="1264"/>
      <c r="AJ7325" s="1264"/>
    </row>
    <row r="7326" spans="33:36" ht="30" customHeight="1">
      <c r="AG7326" s="1264"/>
      <c r="AH7326" s="1264"/>
      <c r="AI7326" s="1264"/>
      <c r="AJ7326" s="1264"/>
    </row>
    <row r="7327" spans="33:36" ht="30" customHeight="1">
      <c r="AG7327" s="1264"/>
      <c r="AH7327" s="1264"/>
      <c r="AI7327" s="1264"/>
      <c r="AJ7327" s="1264"/>
    </row>
    <row r="7328" spans="33:36" ht="30" customHeight="1">
      <c r="AG7328" s="1264"/>
      <c r="AH7328" s="1264"/>
      <c r="AI7328" s="1264"/>
      <c r="AJ7328" s="1264"/>
    </row>
    <row r="7329" spans="33:36" ht="30" customHeight="1">
      <c r="AG7329" s="1264"/>
      <c r="AH7329" s="1264"/>
      <c r="AI7329" s="1264"/>
      <c r="AJ7329" s="1264"/>
    </row>
    <row r="7330" spans="33:36" ht="30" customHeight="1">
      <c r="AG7330" s="1264"/>
      <c r="AH7330" s="1264"/>
      <c r="AI7330" s="1264"/>
      <c r="AJ7330" s="1264"/>
    </row>
    <row r="7331" spans="33:36" ht="30" customHeight="1">
      <c r="AG7331" s="1264"/>
      <c r="AH7331" s="1264"/>
      <c r="AI7331" s="1264"/>
      <c r="AJ7331" s="1264"/>
    </row>
    <row r="7332" spans="33:36" ht="30" customHeight="1">
      <c r="AG7332" s="1264"/>
      <c r="AH7332" s="1264"/>
      <c r="AI7332" s="1264"/>
      <c r="AJ7332" s="1264"/>
    </row>
    <row r="7333" spans="33:36" ht="30" customHeight="1">
      <c r="AG7333" s="1264"/>
      <c r="AH7333" s="1264"/>
      <c r="AI7333" s="1264"/>
      <c r="AJ7333" s="1264"/>
    </row>
    <row r="7334" spans="33:36" ht="30" customHeight="1">
      <c r="AG7334" s="1264"/>
      <c r="AH7334" s="1264"/>
      <c r="AI7334" s="1264"/>
      <c r="AJ7334" s="1264"/>
    </row>
    <row r="7335" spans="33:36" ht="30" customHeight="1">
      <c r="AG7335" s="1264"/>
      <c r="AH7335" s="1264"/>
      <c r="AI7335" s="1264"/>
      <c r="AJ7335" s="1264"/>
    </row>
    <row r="7336" spans="33:36" ht="30" customHeight="1">
      <c r="AG7336" s="1264"/>
      <c r="AH7336" s="1264"/>
      <c r="AI7336" s="1264"/>
      <c r="AJ7336" s="1264"/>
    </row>
    <row r="7337" spans="33:36" ht="30" customHeight="1">
      <c r="AG7337" s="1264"/>
      <c r="AH7337" s="1264"/>
      <c r="AI7337" s="1264"/>
      <c r="AJ7337" s="1264"/>
    </row>
    <row r="7338" spans="33:36" ht="30" customHeight="1">
      <c r="AG7338" s="1264"/>
      <c r="AH7338" s="1264"/>
      <c r="AI7338" s="1264"/>
      <c r="AJ7338" s="1264"/>
    </row>
    <row r="7339" spans="33:36" ht="30" customHeight="1">
      <c r="AG7339" s="1264"/>
      <c r="AH7339" s="1264"/>
      <c r="AI7339" s="1264"/>
      <c r="AJ7339" s="1264"/>
    </row>
    <row r="7340" spans="33:36" ht="30" customHeight="1">
      <c r="AG7340" s="1264"/>
      <c r="AH7340" s="1264"/>
      <c r="AI7340" s="1264"/>
      <c r="AJ7340" s="1264"/>
    </row>
    <row r="7341" spans="33:36" ht="30" customHeight="1">
      <c r="AG7341" s="1264"/>
      <c r="AH7341" s="1264"/>
      <c r="AI7341" s="1264"/>
      <c r="AJ7341" s="1264"/>
    </row>
    <row r="7342" spans="33:36" ht="30" customHeight="1">
      <c r="AG7342" s="1264"/>
      <c r="AH7342" s="1264"/>
      <c r="AI7342" s="1264"/>
      <c r="AJ7342" s="1264"/>
    </row>
    <row r="7343" spans="33:36" ht="30" customHeight="1">
      <c r="AG7343" s="1264"/>
      <c r="AH7343" s="1264"/>
      <c r="AI7343" s="1264"/>
      <c r="AJ7343" s="1264"/>
    </row>
    <row r="7344" spans="33:36" ht="30" customHeight="1">
      <c r="AG7344" s="1264"/>
      <c r="AH7344" s="1264"/>
      <c r="AI7344" s="1264"/>
      <c r="AJ7344" s="1264"/>
    </row>
    <row r="7345" spans="33:36" ht="30" customHeight="1">
      <c r="AG7345" s="1264"/>
      <c r="AH7345" s="1264"/>
      <c r="AI7345" s="1264"/>
      <c r="AJ7345" s="1264"/>
    </row>
    <row r="7346" spans="33:36" ht="30" customHeight="1">
      <c r="AG7346" s="1264"/>
      <c r="AH7346" s="1264"/>
      <c r="AI7346" s="1264"/>
      <c r="AJ7346" s="1264"/>
    </row>
    <row r="7347" spans="33:36" ht="30" customHeight="1">
      <c r="AG7347" s="1264"/>
      <c r="AH7347" s="1264"/>
      <c r="AI7347" s="1264"/>
      <c r="AJ7347" s="1264"/>
    </row>
    <row r="7348" spans="33:36" ht="30" customHeight="1">
      <c r="AG7348" s="1264"/>
      <c r="AH7348" s="1264"/>
      <c r="AI7348" s="1264"/>
      <c r="AJ7348" s="1264"/>
    </row>
    <row r="7349" spans="33:36" ht="30" customHeight="1">
      <c r="AG7349" s="1264"/>
      <c r="AH7349" s="1264"/>
      <c r="AI7349" s="1264"/>
      <c r="AJ7349" s="1264"/>
    </row>
    <row r="7350" spans="33:36" ht="30" customHeight="1">
      <c r="AG7350" s="1264"/>
      <c r="AH7350" s="1264"/>
      <c r="AI7350" s="1264"/>
      <c r="AJ7350" s="1264"/>
    </row>
    <row r="7351" spans="33:36" ht="30" customHeight="1">
      <c r="AG7351" s="1264"/>
      <c r="AH7351" s="1264"/>
      <c r="AI7351" s="1264"/>
      <c r="AJ7351" s="1264"/>
    </row>
    <row r="7352" spans="33:36" ht="30" customHeight="1">
      <c r="AG7352" s="1264"/>
      <c r="AH7352" s="1264"/>
      <c r="AI7352" s="1264"/>
      <c r="AJ7352" s="1264"/>
    </row>
    <row r="7353" spans="33:36" ht="30" customHeight="1">
      <c r="AG7353" s="1264"/>
      <c r="AH7353" s="1264"/>
      <c r="AI7353" s="1264"/>
      <c r="AJ7353" s="1264"/>
    </row>
    <row r="7354" spans="33:36" ht="30" customHeight="1">
      <c r="AG7354" s="1264"/>
      <c r="AH7354" s="1264"/>
      <c r="AI7354" s="1264"/>
      <c r="AJ7354" s="1264"/>
    </row>
    <row r="7355" spans="33:36" ht="30" customHeight="1">
      <c r="AG7355" s="1264"/>
      <c r="AH7355" s="1264"/>
      <c r="AI7355" s="1264"/>
      <c r="AJ7355" s="1264"/>
    </row>
    <row r="7356" spans="33:36" ht="30" customHeight="1">
      <c r="AG7356" s="1264"/>
      <c r="AH7356" s="1264"/>
      <c r="AI7356" s="1264"/>
      <c r="AJ7356" s="1264"/>
    </row>
    <row r="7357" spans="33:36" ht="30" customHeight="1">
      <c r="AG7357" s="1264"/>
      <c r="AH7357" s="1264"/>
      <c r="AI7357" s="1264"/>
      <c r="AJ7357" s="1264"/>
    </row>
    <row r="7358" spans="33:36" ht="30" customHeight="1">
      <c r="AG7358" s="1264"/>
      <c r="AH7358" s="1264"/>
      <c r="AI7358" s="1264"/>
      <c r="AJ7358" s="1264"/>
    </row>
    <row r="7359" spans="33:36" ht="30" customHeight="1">
      <c r="AG7359" s="1264"/>
      <c r="AH7359" s="1264"/>
      <c r="AI7359" s="1264"/>
      <c r="AJ7359" s="1264"/>
    </row>
    <row r="7360" spans="33:36" ht="30" customHeight="1">
      <c r="AG7360" s="1264"/>
      <c r="AH7360" s="1264"/>
      <c r="AI7360" s="1264"/>
      <c r="AJ7360" s="1264"/>
    </row>
    <row r="7361" spans="33:36" ht="30" customHeight="1">
      <c r="AG7361" s="1264"/>
      <c r="AH7361" s="1264"/>
      <c r="AI7361" s="1264"/>
      <c r="AJ7361" s="1264"/>
    </row>
    <row r="7362" spans="33:36" ht="30" customHeight="1">
      <c r="AG7362" s="1264"/>
      <c r="AH7362" s="1264"/>
      <c r="AI7362" s="1264"/>
      <c r="AJ7362" s="1264"/>
    </row>
    <row r="7363" spans="33:36" ht="30" customHeight="1">
      <c r="AG7363" s="1264"/>
      <c r="AH7363" s="1264"/>
      <c r="AI7363" s="1264"/>
      <c r="AJ7363" s="1264"/>
    </row>
    <row r="7364" spans="33:36" ht="30" customHeight="1">
      <c r="AG7364" s="1264"/>
      <c r="AH7364" s="1264"/>
      <c r="AI7364" s="1264"/>
      <c r="AJ7364" s="1264"/>
    </row>
    <row r="7365" spans="33:36" ht="30" customHeight="1">
      <c r="AG7365" s="1264"/>
      <c r="AH7365" s="1264"/>
      <c r="AI7365" s="1264"/>
      <c r="AJ7365" s="1264"/>
    </row>
    <row r="7366" spans="33:36" ht="30" customHeight="1">
      <c r="AG7366" s="1264"/>
      <c r="AH7366" s="1264"/>
      <c r="AI7366" s="1264"/>
      <c r="AJ7366" s="1264"/>
    </row>
    <row r="7367" spans="33:36" ht="30" customHeight="1">
      <c r="AG7367" s="1264"/>
      <c r="AH7367" s="1264"/>
      <c r="AI7367" s="1264"/>
      <c r="AJ7367" s="1264"/>
    </row>
    <row r="7368" spans="33:36" ht="30" customHeight="1">
      <c r="AG7368" s="1264"/>
      <c r="AH7368" s="1264"/>
      <c r="AI7368" s="1264"/>
      <c r="AJ7368" s="1264"/>
    </row>
    <row r="7369" spans="33:36" ht="30" customHeight="1">
      <c r="AG7369" s="1264"/>
      <c r="AH7369" s="1264"/>
      <c r="AI7369" s="1264"/>
      <c r="AJ7369" s="1264"/>
    </row>
    <row r="7370" spans="33:36" ht="30" customHeight="1">
      <c r="AG7370" s="1264"/>
      <c r="AH7370" s="1264"/>
      <c r="AI7370" s="1264"/>
      <c r="AJ7370" s="1264"/>
    </row>
    <row r="7371" spans="33:36" ht="30" customHeight="1">
      <c r="AG7371" s="1264"/>
      <c r="AH7371" s="1264"/>
      <c r="AI7371" s="1264"/>
      <c r="AJ7371" s="1264"/>
    </row>
    <row r="7372" spans="33:36" ht="30" customHeight="1">
      <c r="AG7372" s="1264"/>
      <c r="AH7372" s="1264"/>
      <c r="AI7372" s="1264"/>
      <c r="AJ7372" s="1264"/>
    </row>
    <row r="7373" spans="33:36" ht="30" customHeight="1">
      <c r="AG7373" s="1264"/>
      <c r="AH7373" s="1264"/>
      <c r="AI7373" s="1264"/>
      <c r="AJ7373" s="1264"/>
    </row>
    <row r="7374" spans="33:36" ht="30" customHeight="1">
      <c r="AG7374" s="1264"/>
      <c r="AH7374" s="1264"/>
      <c r="AI7374" s="1264"/>
      <c r="AJ7374" s="1264"/>
    </row>
    <row r="7375" spans="33:36" ht="30" customHeight="1">
      <c r="AG7375" s="1264"/>
      <c r="AH7375" s="1264"/>
      <c r="AI7375" s="1264"/>
      <c r="AJ7375" s="1264"/>
    </row>
    <row r="7376" spans="33:36" ht="30" customHeight="1">
      <c r="AG7376" s="1264"/>
      <c r="AH7376" s="1264"/>
      <c r="AI7376" s="1264"/>
      <c r="AJ7376" s="1264"/>
    </row>
    <row r="7377" spans="33:36" ht="30" customHeight="1">
      <c r="AG7377" s="1264"/>
      <c r="AH7377" s="1264"/>
      <c r="AI7377" s="1264"/>
      <c r="AJ7377" s="1264"/>
    </row>
    <row r="7378" spans="33:36" ht="30" customHeight="1">
      <c r="AG7378" s="1264"/>
      <c r="AH7378" s="1264"/>
      <c r="AI7378" s="1264"/>
      <c r="AJ7378" s="1264"/>
    </row>
    <row r="7379" spans="33:36" ht="30" customHeight="1">
      <c r="AG7379" s="1264"/>
      <c r="AH7379" s="1264"/>
      <c r="AI7379" s="1264"/>
      <c r="AJ7379" s="1264"/>
    </row>
    <row r="7380" spans="33:36" ht="30" customHeight="1">
      <c r="AG7380" s="1264"/>
      <c r="AH7380" s="1264"/>
      <c r="AI7380" s="1264"/>
      <c r="AJ7380" s="1264"/>
    </row>
    <row r="7381" spans="33:36" ht="30" customHeight="1">
      <c r="AG7381" s="1264"/>
      <c r="AH7381" s="1264"/>
      <c r="AI7381" s="1264"/>
      <c r="AJ7381" s="1264"/>
    </row>
    <row r="7382" spans="33:36" ht="30" customHeight="1">
      <c r="AG7382" s="1264"/>
      <c r="AH7382" s="1264"/>
      <c r="AI7382" s="1264"/>
      <c r="AJ7382" s="1264"/>
    </row>
    <row r="7383" spans="33:36" ht="30" customHeight="1">
      <c r="AG7383" s="1264"/>
      <c r="AH7383" s="1264"/>
      <c r="AI7383" s="1264"/>
      <c r="AJ7383" s="1264"/>
    </row>
    <row r="7384" spans="33:36" ht="30" customHeight="1">
      <c r="AG7384" s="1264"/>
      <c r="AH7384" s="1264"/>
      <c r="AI7384" s="1264"/>
      <c r="AJ7384" s="1264"/>
    </row>
    <row r="7385" spans="33:36" ht="30" customHeight="1">
      <c r="AG7385" s="1264"/>
      <c r="AH7385" s="1264"/>
      <c r="AI7385" s="1264"/>
      <c r="AJ7385" s="1264"/>
    </row>
    <row r="7386" spans="33:36" ht="30" customHeight="1">
      <c r="AG7386" s="1264"/>
      <c r="AH7386" s="1264"/>
      <c r="AI7386" s="1264"/>
      <c r="AJ7386" s="1264"/>
    </row>
    <row r="7387" spans="33:36" ht="30" customHeight="1">
      <c r="AG7387" s="1264"/>
      <c r="AH7387" s="1264"/>
      <c r="AI7387" s="1264"/>
      <c r="AJ7387" s="1264"/>
    </row>
    <row r="7388" spans="33:36" ht="30" customHeight="1">
      <c r="AG7388" s="1264"/>
      <c r="AH7388" s="1264"/>
      <c r="AI7388" s="1264"/>
      <c r="AJ7388" s="1264"/>
    </row>
    <row r="7389" spans="33:36" ht="30" customHeight="1">
      <c r="AG7389" s="1264"/>
      <c r="AH7389" s="1264"/>
      <c r="AI7389" s="1264"/>
      <c r="AJ7389" s="1264"/>
    </row>
    <row r="7390" spans="33:36" ht="30" customHeight="1">
      <c r="AG7390" s="1264"/>
      <c r="AH7390" s="1264"/>
      <c r="AI7390" s="1264"/>
      <c r="AJ7390" s="1264"/>
    </row>
    <row r="7391" spans="33:36" ht="30" customHeight="1">
      <c r="AG7391" s="1264"/>
      <c r="AH7391" s="1264"/>
      <c r="AI7391" s="1264"/>
      <c r="AJ7391" s="1264"/>
    </row>
    <row r="7392" spans="33:36" ht="30" customHeight="1">
      <c r="AG7392" s="1264"/>
      <c r="AH7392" s="1264"/>
      <c r="AI7392" s="1264"/>
      <c r="AJ7392" s="1264"/>
    </row>
    <row r="7393" spans="33:36" ht="30" customHeight="1">
      <c r="AG7393" s="1264"/>
      <c r="AH7393" s="1264"/>
      <c r="AI7393" s="1264"/>
      <c r="AJ7393" s="1264"/>
    </row>
    <row r="7394" spans="33:36" ht="30" customHeight="1">
      <c r="AG7394" s="1264"/>
      <c r="AH7394" s="1264"/>
      <c r="AI7394" s="1264"/>
      <c r="AJ7394" s="1264"/>
    </row>
    <row r="7395" spans="33:36" ht="30" customHeight="1">
      <c r="AG7395" s="1264"/>
      <c r="AH7395" s="1264"/>
      <c r="AI7395" s="1264"/>
      <c r="AJ7395" s="1264"/>
    </row>
    <row r="7396" spans="33:36" ht="30" customHeight="1">
      <c r="AG7396" s="1264"/>
      <c r="AH7396" s="1264"/>
      <c r="AI7396" s="1264"/>
      <c r="AJ7396" s="1264"/>
    </row>
    <row r="7397" spans="33:36" ht="30" customHeight="1">
      <c r="AG7397" s="1264"/>
      <c r="AH7397" s="1264"/>
      <c r="AI7397" s="1264"/>
      <c r="AJ7397" s="1264"/>
    </row>
    <row r="7398" spans="33:36" ht="30" customHeight="1">
      <c r="AG7398" s="1264"/>
      <c r="AH7398" s="1264"/>
      <c r="AI7398" s="1264"/>
      <c r="AJ7398" s="1264"/>
    </row>
    <row r="7399" spans="33:36" ht="30" customHeight="1">
      <c r="AG7399" s="1264"/>
      <c r="AH7399" s="1264"/>
      <c r="AI7399" s="1264"/>
      <c r="AJ7399" s="1264"/>
    </row>
    <row r="7400" spans="33:36" ht="30" customHeight="1">
      <c r="AG7400" s="1264"/>
      <c r="AH7400" s="1264"/>
      <c r="AI7400" s="1264"/>
      <c r="AJ7400" s="1264"/>
    </row>
    <row r="7401" spans="33:36" ht="30" customHeight="1">
      <c r="AG7401" s="1264"/>
      <c r="AH7401" s="1264"/>
      <c r="AI7401" s="1264"/>
      <c r="AJ7401" s="1264"/>
    </row>
    <row r="7402" spans="33:36" ht="30" customHeight="1">
      <c r="AG7402" s="1264"/>
      <c r="AH7402" s="1264"/>
      <c r="AI7402" s="1264"/>
      <c r="AJ7402" s="1264"/>
    </row>
    <row r="7403" spans="33:36" ht="30" customHeight="1">
      <c r="AG7403" s="1264"/>
      <c r="AH7403" s="1264"/>
      <c r="AI7403" s="1264"/>
      <c r="AJ7403" s="1264"/>
    </row>
    <row r="7404" spans="33:36" ht="30" customHeight="1">
      <c r="AG7404" s="1264"/>
      <c r="AH7404" s="1264"/>
      <c r="AI7404" s="1264"/>
      <c r="AJ7404" s="1264"/>
    </row>
    <row r="7405" spans="33:36" ht="30" customHeight="1">
      <c r="AG7405" s="1264"/>
      <c r="AH7405" s="1264"/>
      <c r="AI7405" s="1264"/>
      <c r="AJ7405" s="1264"/>
    </row>
    <row r="7406" spans="33:36" ht="30" customHeight="1">
      <c r="AG7406" s="1264"/>
      <c r="AH7406" s="1264"/>
      <c r="AI7406" s="1264"/>
      <c r="AJ7406" s="1264"/>
    </row>
    <row r="7407" spans="33:36" ht="30" customHeight="1">
      <c r="AG7407" s="1264"/>
      <c r="AH7407" s="1264"/>
      <c r="AI7407" s="1264"/>
      <c r="AJ7407" s="1264"/>
    </row>
    <row r="7408" spans="33:36" ht="30" customHeight="1">
      <c r="AG7408" s="1264"/>
      <c r="AH7408" s="1264"/>
      <c r="AI7408" s="1264"/>
      <c r="AJ7408" s="1264"/>
    </row>
    <row r="7409" spans="33:36" ht="30" customHeight="1">
      <c r="AG7409" s="1264"/>
      <c r="AH7409" s="1264"/>
      <c r="AI7409" s="1264"/>
      <c r="AJ7409" s="1264"/>
    </row>
    <row r="7410" spans="33:36" ht="30" customHeight="1">
      <c r="AG7410" s="1264"/>
      <c r="AH7410" s="1264"/>
      <c r="AI7410" s="1264"/>
      <c r="AJ7410" s="1264"/>
    </row>
    <row r="7411" spans="33:36" ht="30" customHeight="1">
      <c r="AG7411" s="1264"/>
      <c r="AH7411" s="1264"/>
      <c r="AI7411" s="1264"/>
      <c r="AJ7411" s="1264"/>
    </row>
    <row r="7412" spans="33:36" ht="30" customHeight="1">
      <c r="AG7412" s="1264"/>
      <c r="AH7412" s="1264"/>
      <c r="AI7412" s="1264"/>
      <c r="AJ7412" s="1264"/>
    </row>
    <row r="7413" spans="33:36" ht="30" customHeight="1">
      <c r="AG7413" s="1264"/>
      <c r="AH7413" s="1264"/>
      <c r="AI7413" s="1264"/>
      <c r="AJ7413" s="1264"/>
    </row>
    <row r="7414" spans="33:36" ht="30" customHeight="1">
      <c r="AG7414" s="1264"/>
      <c r="AH7414" s="1264"/>
      <c r="AI7414" s="1264"/>
      <c r="AJ7414" s="1264"/>
    </row>
    <row r="7415" spans="33:36" ht="30" customHeight="1">
      <c r="AG7415" s="1264"/>
      <c r="AH7415" s="1264"/>
      <c r="AI7415" s="1264"/>
      <c r="AJ7415" s="1264"/>
    </row>
    <row r="7416" spans="33:36" ht="30" customHeight="1">
      <c r="AG7416" s="1264"/>
      <c r="AH7416" s="1264"/>
      <c r="AI7416" s="1264"/>
      <c r="AJ7416" s="1264"/>
    </row>
    <row r="7417" spans="33:36" ht="30" customHeight="1">
      <c r="AG7417" s="1264"/>
      <c r="AH7417" s="1264"/>
      <c r="AI7417" s="1264"/>
      <c r="AJ7417" s="1264"/>
    </row>
    <row r="7418" spans="33:36" ht="30" customHeight="1">
      <c r="AG7418" s="1264"/>
      <c r="AH7418" s="1264"/>
      <c r="AI7418" s="1264"/>
      <c r="AJ7418" s="1264"/>
    </row>
    <row r="7419" spans="33:36" ht="30" customHeight="1">
      <c r="AG7419" s="1264"/>
      <c r="AH7419" s="1264"/>
      <c r="AI7419" s="1264"/>
      <c r="AJ7419" s="1264"/>
    </row>
    <row r="7420" spans="33:36" ht="30" customHeight="1">
      <c r="AG7420" s="1264"/>
      <c r="AH7420" s="1264"/>
      <c r="AI7420" s="1264"/>
      <c r="AJ7420" s="1264"/>
    </row>
    <row r="7421" spans="33:36" ht="30" customHeight="1">
      <c r="AG7421" s="1264"/>
      <c r="AH7421" s="1264"/>
      <c r="AI7421" s="1264"/>
      <c r="AJ7421" s="1264"/>
    </row>
    <row r="7422" spans="33:36" ht="30" customHeight="1">
      <c r="AG7422" s="1264"/>
      <c r="AH7422" s="1264"/>
      <c r="AI7422" s="1264"/>
      <c r="AJ7422" s="1264"/>
    </row>
    <row r="7423" spans="33:36" ht="30" customHeight="1">
      <c r="AG7423" s="1264"/>
      <c r="AH7423" s="1264"/>
      <c r="AI7423" s="1264"/>
      <c r="AJ7423" s="1264"/>
    </row>
    <row r="7424" spans="33:36" ht="30" customHeight="1">
      <c r="AG7424" s="1264"/>
      <c r="AH7424" s="1264"/>
      <c r="AI7424" s="1264"/>
      <c r="AJ7424" s="1264"/>
    </row>
    <row r="7425" spans="33:36" ht="30" customHeight="1">
      <c r="AG7425" s="1264"/>
      <c r="AH7425" s="1264"/>
      <c r="AI7425" s="1264"/>
      <c r="AJ7425" s="1264"/>
    </row>
    <row r="7426" spans="33:36" ht="30" customHeight="1">
      <c r="AG7426" s="1264"/>
      <c r="AH7426" s="1264"/>
      <c r="AI7426" s="1264"/>
      <c r="AJ7426" s="1264"/>
    </row>
    <row r="7427" spans="33:36" ht="30" customHeight="1">
      <c r="AG7427" s="1264"/>
      <c r="AH7427" s="1264"/>
      <c r="AI7427" s="1264"/>
      <c r="AJ7427" s="1264"/>
    </row>
    <row r="7428" spans="33:36" ht="30" customHeight="1">
      <c r="AG7428" s="1264"/>
      <c r="AH7428" s="1264"/>
      <c r="AI7428" s="1264"/>
      <c r="AJ7428" s="1264"/>
    </row>
    <row r="7429" spans="33:36" ht="30" customHeight="1">
      <c r="AG7429" s="1264"/>
      <c r="AH7429" s="1264"/>
      <c r="AI7429" s="1264"/>
      <c r="AJ7429" s="1264"/>
    </row>
    <row r="7430" spans="33:36" ht="30" customHeight="1">
      <c r="AG7430" s="1264"/>
      <c r="AH7430" s="1264"/>
      <c r="AI7430" s="1264"/>
      <c r="AJ7430" s="1264"/>
    </row>
    <row r="7431" spans="33:36" ht="30" customHeight="1">
      <c r="AG7431" s="1264"/>
      <c r="AH7431" s="1264"/>
      <c r="AI7431" s="1264"/>
      <c r="AJ7431" s="1264"/>
    </row>
    <row r="7432" spans="33:36" ht="30" customHeight="1">
      <c r="AG7432" s="1264"/>
      <c r="AH7432" s="1264"/>
      <c r="AI7432" s="1264"/>
      <c r="AJ7432" s="1264"/>
    </row>
    <row r="7433" spans="33:36" ht="30" customHeight="1">
      <c r="AG7433" s="1264"/>
      <c r="AH7433" s="1264"/>
      <c r="AI7433" s="1264"/>
      <c r="AJ7433" s="1264"/>
    </row>
    <row r="7434" spans="33:36" ht="30" customHeight="1">
      <c r="AG7434" s="1264"/>
      <c r="AH7434" s="1264"/>
      <c r="AI7434" s="1264"/>
      <c r="AJ7434" s="1264"/>
    </row>
    <row r="7435" spans="33:36" ht="30" customHeight="1">
      <c r="AG7435" s="1264"/>
      <c r="AH7435" s="1264"/>
      <c r="AI7435" s="1264"/>
      <c r="AJ7435" s="1264"/>
    </row>
    <row r="7436" spans="33:36" ht="30" customHeight="1">
      <c r="AG7436" s="1264"/>
      <c r="AH7436" s="1264"/>
      <c r="AI7436" s="1264"/>
      <c r="AJ7436" s="1264"/>
    </row>
    <row r="7437" spans="33:36" ht="30" customHeight="1">
      <c r="AG7437" s="1264"/>
      <c r="AH7437" s="1264"/>
      <c r="AI7437" s="1264"/>
      <c r="AJ7437" s="1264"/>
    </row>
    <row r="7438" spans="33:36" ht="30" customHeight="1">
      <c r="AG7438" s="1264"/>
      <c r="AH7438" s="1264"/>
      <c r="AI7438" s="1264"/>
      <c r="AJ7438" s="1264"/>
    </row>
    <row r="7439" spans="33:36" ht="30" customHeight="1">
      <c r="AG7439" s="1264"/>
      <c r="AH7439" s="1264"/>
      <c r="AI7439" s="1264"/>
      <c r="AJ7439" s="1264"/>
    </row>
    <row r="7440" spans="33:36" ht="30" customHeight="1">
      <c r="AG7440" s="1264"/>
      <c r="AH7440" s="1264"/>
      <c r="AI7440" s="1264"/>
      <c r="AJ7440" s="1264"/>
    </row>
    <row r="7441" spans="33:36" ht="30" customHeight="1">
      <c r="AG7441" s="1264"/>
      <c r="AH7441" s="1264"/>
      <c r="AI7441" s="1264"/>
      <c r="AJ7441" s="1264"/>
    </row>
    <row r="7442" spans="33:36" ht="30" customHeight="1">
      <c r="AG7442" s="1264"/>
      <c r="AH7442" s="1264"/>
      <c r="AI7442" s="1264"/>
      <c r="AJ7442" s="1264"/>
    </row>
    <row r="7443" spans="33:36" ht="30" customHeight="1">
      <c r="AG7443" s="1264"/>
      <c r="AH7443" s="1264"/>
      <c r="AI7443" s="1264"/>
      <c r="AJ7443" s="1264"/>
    </row>
    <row r="7444" spans="33:36" ht="30" customHeight="1">
      <c r="AG7444" s="1264"/>
      <c r="AH7444" s="1264"/>
      <c r="AI7444" s="1264"/>
      <c r="AJ7444" s="1264"/>
    </row>
    <row r="7445" spans="33:36" ht="30" customHeight="1">
      <c r="AG7445" s="1264"/>
      <c r="AH7445" s="1264"/>
      <c r="AI7445" s="1264"/>
      <c r="AJ7445" s="1264"/>
    </row>
    <row r="7446" spans="33:36" ht="30" customHeight="1">
      <c r="AG7446" s="1264"/>
      <c r="AH7446" s="1264"/>
      <c r="AI7446" s="1264"/>
      <c r="AJ7446" s="1264"/>
    </row>
    <row r="7447" spans="33:36" ht="30" customHeight="1">
      <c r="AG7447" s="1264"/>
      <c r="AH7447" s="1264"/>
      <c r="AI7447" s="1264"/>
      <c r="AJ7447" s="1264"/>
    </row>
    <row r="7448" spans="33:36" ht="30" customHeight="1">
      <c r="AG7448" s="1264"/>
      <c r="AH7448" s="1264"/>
      <c r="AI7448" s="1264"/>
      <c r="AJ7448" s="1264"/>
    </row>
    <row r="7449" spans="33:36" ht="30" customHeight="1">
      <c r="AG7449" s="1264"/>
      <c r="AH7449" s="1264"/>
      <c r="AI7449" s="1264"/>
      <c r="AJ7449" s="1264"/>
    </row>
    <row r="7450" spans="33:36" ht="30" customHeight="1">
      <c r="AG7450" s="1264"/>
      <c r="AH7450" s="1264"/>
      <c r="AI7450" s="1264"/>
      <c r="AJ7450" s="1264"/>
    </row>
    <row r="7451" spans="33:36" ht="30" customHeight="1">
      <c r="AG7451" s="1264"/>
      <c r="AH7451" s="1264"/>
      <c r="AI7451" s="1264"/>
      <c r="AJ7451" s="1264"/>
    </row>
    <row r="7452" spans="33:36" ht="30" customHeight="1">
      <c r="AG7452" s="1264"/>
      <c r="AH7452" s="1264"/>
      <c r="AI7452" s="1264"/>
      <c r="AJ7452" s="1264"/>
    </row>
    <row r="7453" spans="33:36" ht="30" customHeight="1">
      <c r="AG7453" s="1264"/>
      <c r="AH7453" s="1264"/>
      <c r="AI7453" s="1264"/>
      <c r="AJ7453" s="1264"/>
    </row>
    <row r="7454" spans="33:36" ht="30" customHeight="1">
      <c r="AG7454" s="1264"/>
      <c r="AH7454" s="1264"/>
      <c r="AI7454" s="1264"/>
      <c r="AJ7454" s="1264"/>
    </row>
    <row r="7455" spans="33:36" ht="30" customHeight="1">
      <c r="AG7455" s="1264"/>
      <c r="AH7455" s="1264"/>
      <c r="AI7455" s="1264"/>
      <c r="AJ7455" s="1264"/>
    </row>
    <row r="7456" spans="33:36" ht="30" customHeight="1">
      <c r="AG7456" s="1264"/>
      <c r="AH7456" s="1264"/>
      <c r="AI7456" s="1264"/>
      <c r="AJ7456" s="1264"/>
    </row>
    <row r="7457" spans="33:36" ht="30" customHeight="1">
      <c r="AG7457" s="1264"/>
      <c r="AH7457" s="1264"/>
      <c r="AI7457" s="1264"/>
      <c r="AJ7457" s="1264"/>
    </row>
    <row r="7458" spans="33:36" ht="30" customHeight="1">
      <c r="AG7458" s="1264"/>
      <c r="AH7458" s="1264"/>
      <c r="AI7458" s="1264"/>
      <c r="AJ7458" s="1264"/>
    </row>
    <row r="7459" spans="33:36" ht="30" customHeight="1">
      <c r="AG7459" s="1264"/>
      <c r="AH7459" s="1264"/>
      <c r="AI7459" s="1264"/>
      <c r="AJ7459" s="1264"/>
    </row>
    <row r="7460" spans="33:36" ht="30" customHeight="1">
      <c r="AG7460" s="1264"/>
      <c r="AH7460" s="1264"/>
      <c r="AI7460" s="1264"/>
      <c r="AJ7460" s="1264"/>
    </row>
    <row r="7461" spans="33:36" ht="30" customHeight="1">
      <c r="AG7461" s="1264"/>
      <c r="AH7461" s="1264"/>
      <c r="AI7461" s="1264"/>
      <c r="AJ7461" s="1264"/>
    </row>
    <row r="7462" spans="33:36" ht="30" customHeight="1">
      <c r="AG7462" s="1264"/>
      <c r="AH7462" s="1264"/>
      <c r="AI7462" s="1264"/>
      <c r="AJ7462" s="1264"/>
    </row>
    <row r="7463" spans="33:36" ht="30" customHeight="1">
      <c r="AG7463" s="1264"/>
      <c r="AH7463" s="1264"/>
      <c r="AI7463" s="1264"/>
      <c r="AJ7463" s="1264"/>
    </row>
    <row r="7464" spans="33:36" ht="30" customHeight="1">
      <c r="AG7464" s="1264"/>
      <c r="AH7464" s="1264"/>
      <c r="AI7464" s="1264"/>
      <c r="AJ7464" s="1264"/>
    </row>
    <row r="7465" spans="33:36" ht="30" customHeight="1">
      <c r="AG7465" s="1264"/>
      <c r="AH7465" s="1264"/>
      <c r="AI7465" s="1264"/>
      <c r="AJ7465" s="1264"/>
    </row>
    <row r="7466" spans="33:36" ht="30" customHeight="1">
      <c r="AG7466" s="1264"/>
      <c r="AH7466" s="1264"/>
      <c r="AI7466" s="1264"/>
      <c r="AJ7466" s="1264"/>
    </row>
    <row r="7467" spans="33:36" ht="30" customHeight="1">
      <c r="AG7467" s="1264"/>
      <c r="AH7467" s="1264"/>
      <c r="AI7467" s="1264"/>
      <c r="AJ7467" s="1264"/>
    </row>
    <row r="7468" spans="33:36" ht="30" customHeight="1">
      <c r="AG7468" s="1264"/>
      <c r="AH7468" s="1264"/>
      <c r="AI7468" s="1264"/>
      <c r="AJ7468" s="1264"/>
    </row>
    <row r="7469" spans="33:36" ht="30" customHeight="1">
      <c r="AG7469" s="1264"/>
      <c r="AH7469" s="1264"/>
      <c r="AI7469" s="1264"/>
      <c r="AJ7469" s="1264"/>
    </row>
    <row r="7470" spans="33:36" ht="30" customHeight="1">
      <c r="AG7470" s="1264"/>
      <c r="AH7470" s="1264"/>
      <c r="AI7470" s="1264"/>
      <c r="AJ7470" s="1264"/>
    </row>
    <row r="7471" spans="33:36" ht="30" customHeight="1">
      <c r="AG7471" s="1264"/>
      <c r="AH7471" s="1264"/>
      <c r="AI7471" s="1264"/>
      <c r="AJ7471" s="1264"/>
    </row>
    <row r="7472" spans="33:36" ht="30" customHeight="1">
      <c r="AG7472" s="1264"/>
      <c r="AH7472" s="1264"/>
      <c r="AI7472" s="1264"/>
      <c r="AJ7472" s="1264"/>
    </row>
    <row r="7473" spans="33:36" ht="30" customHeight="1">
      <c r="AG7473" s="1264"/>
      <c r="AH7473" s="1264"/>
      <c r="AI7473" s="1264"/>
      <c r="AJ7473" s="1264"/>
    </row>
    <row r="7474" spans="33:36" ht="30" customHeight="1">
      <c r="AG7474" s="1264"/>
      <c r="AH7474" s="1264"/>
      <c r="AI7474" s="1264"/>
      <c r="AJ7474" s="1264"/>
    </row>
    <row r="7475" spans="33:36" ht="30" customHeight="1">
      <c r="AG7475" s="1264"/>
      <c r="AH7475" s="1264"/>
      <c r="AI7475" s="1264"/>
      <c r="AJ7475" s="1264"/>
    </row>
    <row r="7476" spans="33:36" ht="30" customHeight="1">
      <c r="AG7476" s="1264"/>
      <c r="AH7476" s="1264"/>
      <c r="AI7476" s="1264"/>
      <c r="AJ7476" s="1264"/>
    </row>
    <row r="7477" spans="33:36" ht="30" customHeight="1">
      <c r="AG7477" s="1264"/>
      <c r="AH7477" s="1264"/>
      <c r="AI7477" s="1264"/>
      <c r="AJ7477" s="1264"/>
    </row>
    <row r="7478" spans="33:36" ht="30" customHeight="1">
      <c r="AG7478" s="1264"/>
      <c r="AH7478" s="1264"/>
      <c r="AI7478" s="1264"/>
      <c r="AJ7478" s="1264"/>
    </row>
    <row r="7479" spans="33:36" ht="30" customHeight="1">
      <c r="AG7479" s="1264"/>
      <c r="AH7479" s="1264"/>
      <c r="AI7479" s="1264"/>
      <c r="AJ7479" s="1264"/>
    </row>
    <row r="7480" spans="33:36" ht="30" customHeight="1">
      <c r="AG7480" s="1264"/>
      <c r="AH7480" s="1264"/>
      <c r="AI7480" s="1264"/>
      <c r="AJ7480" s="1264"/>
    </row>
    <row r="7481" spans="33:36" ht="30" customHeight="1">
      <c r="AG7481" s="1264"/>
      <c r="AH7481" s="1264"/>
      <c r="AI7481" s="1264"/>
      <c r="AJ7481" s="1264"/>
    </row>
    <row r="7482" spans="33:36" ht="30" customHeight="1">
      <c r="AG7482" s="1264"/>
      <c r="AH7482" s="1264"/>
      <c r="AI7482" s="1264"/>
      <c r="AJ7482" s="1264"/>
    </row>
    <row r="7483" spans="33:36" ht="30" customHeight="1">
      <c r="AG7483" s="1264"/>
      <c r="AH7483" s="1264"/>
      <c r="AI7483" s="1264"/>
      <c r="AJ7483" s="1264"/>
    </row>
    <row r="7484" spans="33:36" ht="30" customHeight="1">
      <c r="AG7484" s="1264"/>
      <c r="AH7484" s="1264"/>
      <c r="AI7484" s="1264"/>
      <c r="AJ7484" s="1264"/>
    </row>
    <row r="7485" spans="33:36" ht="30" customHeight="1">
      <c r="AG7485" s="1264"/>
      <c r="AH7485" s="1264"/>
      <c r="AI7485" s="1264"/>
      <c r="AJ7485" s="1264"/>
    </row>
    <row r="7486" spans="33:36" ht="30" customHeight="1">
      <c r="AG7486" s="1264"/>
      <c r="AH7486" s="1264"/>
      <c r="AI7486" s="1264"/>
      <c r="AJ7486" s="1264"/>
    </row>
    <row r="7487" spans="33:36" ht="30" customHeight="1">
      <c r="AG7487" s="1264"/>
      <c r="AH7487" s="1264"/>
      <c r="AI7487" s="1264"/>
      <c r="AJ7487" s="1264"/>
    </row>
    <row r="7488" spans="33:36" ht="30" customHeight="1">
      <c r="AG7488" s="1264"/>
      <c r="AH7488" s="1264"/>
      <c r="AI7488" s="1264"/>
      <c r="AJ7488" s="1264"/>
    </row>
    <row r="7489" spans="33:36" ht="30" customHeight="1">
      <c r="AG7489" s="1264"/>
      <c r="AH7489" s="1264"/>
      <c r="AI7489" s="1264"/>
      <c r="AJ7489" s="1264"/>
    </row>
    <row r="7490" spans="33:36" ht="30" customHeight="1">
      <c r="AG7490" s="1264"/>
      <c r="AH7490" s="1264"/>
      <c r="AI7490" s="1264"/>
      <c r="AJ7490" s="1264"/>
    </row>
    <row r="7491" spans="33:36" ht="30" customHeight="1">
      <c r="AG7491" s="1264"/>
      <c r="AH7491" s="1264"/>
      <c r="AI7491" s="1264"/>
      <c r="AJ7491" s="1264"/>
    </row>
    <row r="7492" spans="33:36" ht="30" customHeight="1">
      <c r="AG7492" s="1264"/>
      <c r="AH7492" s="1264"/>
      <c r="AI7492" s="1264"/>
      <c r="AJ7492" s="1264"/>
    </row>
    <row r="7493" spans="33:36" ht="30" customHeight="1">
      <c r="AG7493" s="1264"/>
      <c r="AH7493" s="1264"/>
      <c r="AI7493" s="1264"/>
      <c r="AJ7493" s="1264"/>
    </row>
    <row r="7494" spans="33:36" ht="30" customHeight="1">
      <c r="AG7494" s="1264"/>
      <c r="AH7494" s="1264"/>
      <c r="AI7494" s="1264"/>
      <c r="AJ7494" s="1264"/>
    </row>
    <row r="7495" spans="33:36" ht="30" customHeight="1">
      <c r="AG7495" s="1264"/>
      <c r="AH7495" s="1264"/>
      <c r="AI7495" s="1264"/>
      <c r="AJ7495" s="1264"/>
    </row>
    <row r="7496" spans="33:36" ht="30" customHeight="1">
      <c r="AG7496" s="1264"/>
      <c r="AH7496" s="1264"/>
      <c r="AI7496" s="1264"/>
      <c r="AJ7496" s="1264"/>
    </row>
    <row r="7497" spans="33:36" ht="30" customHeight="1">
      <c r="AG7497" s="1264"/>
      <c r="AH7497" s="1264"/>
      <c r="AI7497" s="1264"/>
      <c r="AJ7497" s="1264"/>
    </row>
    <row r="7498" spans="33:36" ht="30" customHeight="1">
      <c r="AG7498" s="1264"/>
      <c r="AH7498" s="1264"/>
      <c r="AI7498" s="1264"/>
      <c r="AJ7498" s="1264"/>
    </row>
    <row r="7499" spans="33:36" ht="30" customHeight="1">
      <c r="AG7499" s="1264"/>
      <c r="AH7499" s="1264"/>
      <c r="AI7499" s="1264"/>
      <c r="AJ7499" s="1264"/>
    </row>
    <row r="7500" spans="33:36" ht="30" customHeight="1">
      <c r="AG7500" s="1264"/>
      <c r="AH7500" s="1264"/>
      <c r="AI7500" s="1264"/>
      <c r="AJ7500" s="1264"/>
    </row>
    <row r="7501" spans="33:36" ht="30" customHeight="1">
      <c r="AG7501" s="1264"/>
      <c r="AH7501" s="1264"/>
      <c r="AI7501" s="1264"/>
      <c r="AJ7501" s="1264"/>
    </row>
    <row r="7502" spans="33:36" ht="30" customHeight="1">
      <c r="AG7502" s="1264"/>
      <c r="AH7502" s="1264"/>
      <c r="AI7502" s="1264"/>
      <c r="AJ7502" s="1264"/>
    </row>
    <row r="7503" spans="33:36" ht="30" customHeight="1">
      <c r="AG7503" s="1264"/>
      <c r="AH7503" s="1264"/>
      <c r="AI7503" s="1264"/>
      <c r="AJ7503" s="1264"/>
    </row>
    <row r="7504" spans="33:36" ht="30" customHeight="1">
      <c r="AG7504" s="1264"/>
      <c r="AH7504" s="1264"/>
      <c r="AI7504" s="1264"/>
      <c r="AJ7504" s="1264"/>
    </row>
    <row r="7505" spans="33:36" ht="30" customHeight="1">
      <c r="AG7505" s="1264"/>
      <c r="AH7505" s="1264"/>
      <c r="AI7505" s="1264"/>
      <c r="AJ7505" s="1264"/>
    </row>
    <row r="7506" spans="33:36" ht="30" customHeight="1">
      <c r="AG7506" s="1264"/>
      <c r="AH7506" s="1264"/>
      <c r="AI7506" s="1264"/>
      <c r="AJ7506" s="1264"/>
    </row>
    <row r="7507" spans="33:36" ht="30" customHeight="1">
      <c r="AG7507" s="1264"/>
      <c r="AH7507" s="1264"/>
      <c r="AI7507" s="1264"/>
      <c r="AJ7507" s="1264"/>
    </row>
    <row r="7508" spans="33:36" ht="30" customHeight="1">
      <c r="AG7508" s="1264"/>
      <c r="AH7508" s="1264"/>
      <c r="AI7508" s="1264"/>
      <c r="AJ7508" s="1264"/>
    </row>
    <row r="7509" spans="33:36" ht="30" customHeight="1">
      <c r="AG7509" s="1264"/>
      <c r="AH7509" s="1264"/>
      <c r="AI7509" s="1264"/>
      <c r="AJ7509" s="1264"/>
    </row>
    <row r="7510" spans="33:36" ht="30" customHeight="1">
      <c r="AG7510" s="1264"/>
      <c r="AH7510" s="1264"/>
      <c r="AI7510" s="1264"/>
      <c r="AJ7510" s="1264"/>
    </row>
    <row r="7511" spans="33:36" ht="30" customHeight="1">
      <c r="AG7511" s="1264"/>
      <c r="AH7511" s="1264"/>
      <c r="AI7511" s="1264"/>
      <c r="AJ7511" s="1264"/>
    </row>
    <row r="7512" spans="33:36" ht="30" customHeight="1">
      <c r="AG7512" s="1264"/>
      <c r="AH7512" s="1264"/>
      <c r="AI7512" s="1264"/>
      <c r="AJ7512" s="1264"/>
    </row>
    <row r="7513" spans="33:36" ht="30" customHeight="1">
      <c r="AG7513" s="1264"/>
      <c r="AH7513" s="1264"/>
      <c r="AI7513" s="1264"/>
      <c r="AJ7513" s="1264"/>
    </row>
    <row r="7514" spans="33:36" ht="30" customHeight="1">
      <c r="AG7514" s="1264"/>
      <c r="AH7514" s="1264"/>
      <c r="AI7514" s="1264"/>
      <c r="AJ7514" s="1264"/>
    </row>
    <row r="7515" spans="33:36" ht="30" customHeight="1">
      <c r="AG7515" s="1264"/>
      <c r="AH7515" s="1264"/>
      <c r="AI7515" s="1264"/>
      <c r="AJ7515" s="1264"/>
    </row>
    <row r="7516" spans="33:36" ht="30" customHeight="1">
      <c r="AG7516" s="1264"/>
      <c r="AH7516" s="1264"/>
      <c r="AI7516" s="1264"/>
      <c r="AJ7516" s="1264"/>
    </row>
    <row r="7517" spans="33:36" ht="30" customHeight="1">
      <c r="AG7517" s="1264"/>
      <c r="AH7517" s="1264"/>
      <c r="AI7517" s="1264"/>
      <c r="AJ7517" s="1264"/>
    </row>
    <row r="7518" spans="33:36" ht="30" customHeight="1">
      <c r="AG7518" s="1264"/>
      <c r="AH7518" s="1264"/>
      <c r="AI7518" s="1264"/>
      <c r="AJ7518" s="1264"/>
    </row>
    <row r="7519" spans="33:36" ht="30" customHeight="1">
      <c r="AG7519" s="1264"/>
      <c r="AH7519" s="1264"/>
      <c r="AI7519" s="1264"/>
      <c r="AJ7519" s="1264"/>
    </row>
    <row r="7520" spans="33:36" ht="30" customHeight="1">
      <c r="AG7520" s="1264"/>
      <c r="AH7520" s="1264"/>
      <c r="AI7520" s="1264"/>
      <c r="AJ7520" s="1264"/>
    </row>
    <row r="7521" spans="33:36" ht="30" customHeight="1">
      <c r="AG7521" s="1264"/>
      <c r="AH7521" s="1264"/>
      <c r="AI7521" s="1264"/>
      <c r="AJ7521" s="1264"/>
    </row>
    <row r="7522" spans="33:36" ht="30" customHeight="1">
      <c r="AG7522" s="1264"/>
      <c r="AH7522" s="1264"/>
      <c r="AI7522" s="1264"/>
      <c r="AJ7522" s="1264"/>
    </row>
    <row r="7523" spans="33:36" ht="30" customHeight="1">
      <c r="AG7523" s="1264"/>
      <c r="AH7523" s="1264"/>
      <c r="AI7523" s="1264"/>
      <c r="AJ7523" s="1264"/>
    </row>
    <row r="7524" spans="33:36" ht="30" customHeight="1">
      <c r="AG7524" s="1264"/>
      <c r="AH7524" s="1264"/>
      <c r="AI7524" s="1264"/>
      <c r="AJ7524" s="1264"/>
    </row>
    <row r="7525" spans="33:36" ht="30" customHeight="1">
      <c r="AG7525" s="1264"/>
      <c r="AH7525" s="1264"/>
      <c r="AI7525" s="1264"/>
      <c r="AJ7525" s="1264"/>
    </row>
    <row r="7526" spans="33:36" ht="30" customHeight="1">
      <c r="AG7526" s="1264"/>
      <c r="AH7526" s="1264"/>
      <c r="AI7526" s="1264"/>
      <c r="AJ7526" s="1264"/>
    </row>
    <row r="7527" spans="33:36" ht="30" customHeight="1">
      <c r="AG7527" s="1264"/>
      <c r="AH7527" s="1264"/>
      <c r="AI7527" s="1264"/>
      <c r="AJ7527" s="1264"/>
    </row>
    <row r="7528" spans="33:36" ht="30" customHeight="1">
      <c r="AG7528" s="1264"/>
      <c r="AH7528" s="1264"/>
      <c r="AI7528" s="1264"/>
      <c r="AJ7528" s="1264"/>
    </row>
    <row r="7529" spans="33:36" ht="30" customHeight="1">
      <c r="AG7529" s="1264"/>
      <c r="AH7529" s="1264"/>
      <c r="AI7529" s="1264"/>
      <c r="AJ7529" s="1264"/>
    </row>
    <row r="7530" spans="33:36" ht="30" customHeight="1">
      <c r="AG7530" s="1264"/>
      <c r="AH7530" s="1264"/>
      <c r="AI7530" s="1264"/>
      <c r="AJ7530" s="1264"/>
    </row>
    <row r="7531" spans="33:36" ht="30" customHeight="1">
      <c r="AG7531" s="1264"/>
      <c r="AH7531" s="1264"/>
      <c r="AI7531" s="1264"/>
      <c r="AJ7531" s="1264"/>
    </row>
    <row r="7532" spans="33:36" ht="30" customHeight="1">
      <c r="AG7532" s="1264"/>
      <c r="AH7532" s="1264"/>
      <c r="AI7532" s="1264"/>
      <c r="AJ7532" s="1264"/>
    </row>
    <row r="7533" spans="33:36" ht="30" customHeight="1">
      <c r="AG7533" s="1264"/>
      <c r="AH7533" s="1264"/>
      <c r="AI7533" s="1264"/>
      <c r="AJ7533" s="1264"/>
    </row>
    <row r="7534" spans="33:36" ht="30" customHeight="1">
      <c r="AG7534" s="1264"/>
      <c r="AH7534" s="1264"/>
      <c r="AI7534" s="1264"/>
      <c r="AJ7534" s="1264"/>
    </row>
    <row r="7535" spans="33:36" ht="30" customHeight="1">
      <c r="AG7535" s="1264"/>
      <c r="AH7535" s="1264"/>
      <c r="AI7535" s="1264"/>
      <c r="AJ7535" s="1264"/>
    </row>
    <row r="7536" spans="33:36" ht="30" customHeight="1">
      <c r="AG7536" s="1264"/>
      <c r="AH7536" s="1264"/>
      <c r="AI7536" s="1264"/>
      <c r="AJ7536" s="1264"/>
    </row>
    <row r="7537" spans="33:36" ht="30" customHeight="1">
      <c r="AG7537" s="1264"/>
      <c r="AH7537" s="1264"/>
      <c r="AI7537" s="1264"/>
      <c r="AJ7537" s="1264"/>
    </row>
    <row r="7538" spans="33:36" ht="30" customHeight="1">
      <c r="AG7538" s="1264"/>
      <c r="AH7538" s="1264"/>
      <c r="AI7538" s="1264"/>
      <c r="AJ7538" s="1264"/>
    </row>
    <row r="7539" spans="33:36" ht="30" customHeight="1">
      <c r="AG7539" s="1264"/>
      <c r="AH7539" s="1264"/>
      <c r="AI7539" s="1264"/>
      <c r="AJ7539" s="1264"/>
    </row>
    <row r="7540" spans="33:36" ht="30" customHeight="1">
      <c r="AG7540" s="1264"/>
      <c r="AH7540" s="1264"/>
      <c r="AI7540" s="1264"/>
      <c r="AJ7540" s="1264"/>
    </row>
    <row r="7541" spans="33:36" ht="30" customHeight="1">
      <c r="AG7541" s="1264"/>
      <c r="AH7541" s="1264"/>
      <c r="AI7541" s="1264"/>
      <c r="AJ7541" s="1264"/>
    </row>
    <row r="7542" spans="33:36" ht="30" customHeight="1">
      <c r="AG7542" s="1264"/>
      <c r="AH7542" s="1264"/>
      <c r="AI7542" s="1264"/>
      <c r="AJ7542" s="1264"/>
    </row>
    <row r="7543" spans="33:36" ht="30" customHeight="1">
      <c r="AG7543" s="1264"/>
      <c r="AH7543" s="1264"/>
      <c r="AI7543" s="1264"/>
      <c r="AJ7543" s="1264"/>
    </row>
    <row r="7544" spans="33:36" ht="30" customHeight="1">
      <c r="AG7544" s="1264"/>
      <c r="AH7544" s="1264"/>
      <c r="AI7544" s="1264"/>
      <c r="AJ7544" s="1264"/>
    </row>
    <row r="7545" spans="33:36" ht="30" customHeight="1">
      <c r="AG7545" s="1264"/>
      <c r="AH7545" s="1264"/>
      <c r="AI7545" s="1264"/>
      <c r="AJ7545" s="1264"/>
    </row>
    <row r="7546" spans="33:36" ht="30" customHeight="1">
      <c r="AG7546" s="1264"/>
      <c r="AH7546" s="1264"/>
      <c r="AI7546" s="1264"/>
      <c r="AJ7546" s="1264"/>
    </row>
    <row r="7547" spans="33:36" ht="30" customHeight="1">
      <c r="AG7547" s="1264"/>
      <c r="AH7547" s="1264"/>
      <c r="AI7547" s="1264"/>
      <c r="AJ7547" s="1264"/>
    </row>
    <row r="7548" spans="33:36" ht="30" customHeight="1">
      <c r="AG7548" s="1264"/>
      <c r="AH7548" s="1264"/>
      <c r="AI7548" s="1264"/>
      <c r="AJ7548" s="1264"/>
    </row>
    <row r="7549" spans="33:36" ht="30" customHeight="1">
      <c r="AG7549" s="1264"/>
      <c r="AH7549" s="1264"/>
      <c r="AI7549" s="1264"/>
      <c r="AJ7549" s="1264"/>
    </row>
    <row r="7550" spans="33:36" ht="30" customHeight="1">
      <c r="AG7550" s="1264"/>
      <c r="AH7550" s="1264"/>
      <c r="AI7550" s="1264"/>
      <c r="AJ7550" s="1264"/>
    </row>
    <row r="7551" spans="33:36" ht="30" customHeight="1">
      <c r="AG7551" s="1264"/>
      <c r="AH7551" s="1264"/>
      <c r="AI7551" s="1264"/>
      <c r="AJ7551" s="1264"/>
    </row>
    <row r="7552" spans="33:36" ht="30" customHeight="1">
      <c r="AG7552" s="1264"/>
      <c r="AH7552" s="1264"/>
      <c r="AI7552" s="1264"/>
      <c r="AJ7552" s="1264"/>
    </row>
    <row r="7553" spans="33:36" ht="30" customHeight="1">
      <c r="AG7553" s="1264"/>
      <c r="AH7553" s="1264"/>
      <c r="AI7553" s="1264"/>
      <c r="AJ7553" s="1264"/>
    </row>
    <row r="7554" spans="33:36" ht="30" customHeight="1">
      <c r="AG7554" s="1264"/>
      <c r="AH7554" s="1264"/>
      <c r="AI7554" s="1264"/>
      <c r="AJ7554" s="1264"/>
    </row>
    <row r="7555" spans="33:36" ht="30" customHeight="1">
      <c r="AG7555" s="1264"/>
      <c r="AH7555" s="1264"/>
      <c r="AI7555" s="1264"/>
      <c r="AJ7555" s="1264"/>
    </row>
    <row r="7556" spans="33:36" ht="30" customHeight="1">
      <c r="AG7556" s="1264"/>
      <c r="AH7556" s="1264"/>
      <c r="AI7556" s="1264"/>
      <c r="AJ7556" s="1264"/>
    </row>
    <row r="7557" spans="33:36" ht="30" customHeight="1">
      <c r="AG7557" s="1264"/>
      <c r="AH7557" s="1264"/>
      <c r="AI7557" s="1264"/>
      <c r="AJ7557" s="1264"/>
    </row>
    <row r="7558" spans="33:36" ht="30" customHeight="1">
      <c r="AG7558" s="1264"/>
      <c r="AH7558" s="1264"/>
      <c r="AI7558" s="1264"/>
      <c r="AJ7558" s="1264"/>
    </row>
    <row r="7559" spans="33:36" ht="30" customHeight="1">
      <c r="AG7559" s="1264"/>
      <c r="AH7559" s="1264"/>
      <c r="AI7559" s="1264"/>
      <c r="AJ7559" s="1264"/>
    </row>
    <row r="7560" spans="33:36" ht="30" customHeight="1">
      <c r="AG7560" s="1264"/>
      <c r="AH7560" s="1264"/>
      <c r="AI7560" s="1264"/>
      <c r="AJ7560" s="1264"/>
    </row>
    <row r="7561" spans="33:36" ht="30" customHeight="1">
      <c r="AG7561" s="1264"/>
      <c r="AH7561" s="1264"/>
      <c r="AI7561" s="1264"/>
      <c r="AJ7561" s="1264"/>
    </row>
    <row r="7562" spans="33:36" ht="30" customHeight="1">
      <c r="AG7562" s="1264"/>
      <c r="AH7562" s="1264"/>
      <c r="AI7562" s="1264"/>
      <c r="AJ7562" s="1264"/>
    </row>
    <row r="7563" spans="33:36" ht="30" customHeight="1">
      <c r="AG7563" s="1264"/>
      <c r="AH7563" s="1264"/>
      <c r="AI7563" s="1264"/>
      <c r="AJ7563" s="1264"/>
    </row>
    <row r="7564" spans="33:36" ht="30" customHeight="1">
      <c r="AG7564" s="1264"/>
      <c r="AH7564" s="1264"/>
      <c r="AI7564" s="1264"/>
      <c r="AJ7564" s="1264"/>
    </row>
    <row r="7565" spans="33:36" ht="30" customHeight="1">
      <c r="AG7565" s="1264"/>
      <c r="AH7565" s="1264"/>
      <c r="AI7565" s="1264"/>
      <c r="AJ7565" s="1264"/>
    </row>
    <row r="7566" spans="33:36" ht="30" customHeight="1">
      <c r="AG7566" s="1264"/>
      <c r="AH7566" s="1264"/>
      <c r="AI7566" s="1264"/>
      <c r="AJ7566" s="1264"/>
    </row>
    <row r="7567" spans="33:36" ht="30" customHeight="1">
      <c r="AG7567" s="1264"/>
      <c r="AH7567" s="1264"/>
      <c r="AI7567" s="1264"/>
      <c r="AJ7567" s="1264"/>
    </row>
    <row r="7568" spans="33:36" ht="30" customHeight="1">
      <c r="AG7568" s="1264"/>
      <c r="AH7568" s="1264"/>
      <c r="AI7568" s="1264"/>
      <c r="AJ7568" s="1264"/>
    </row>
    <row r="7569" spans="33:36" ht="30" customHeight="1">
      <c r="AG7569" s="1264"/>
      <c r="AH7569" s="1264"/>
      <c r="AI7569" s="1264"/>
      <c r="AJ7569" s="1264"/>
    </row>
    <row r="7570" spans="33:36" ht="30" customHeight="1">
      <c r="AG7570" s="1264"/>
      <c r="AH7570" s="1264"/>
      <c r="AI7570" s="1264"/>
      <c r="AJ7570" s="1264"/>
    </row>
    <row r="7571" spans="33:36" ht="30" customHeight="1">
      <c r="AG7571" s="1264"/>
      <c r="AH7571" s="1264"/>
      <c r="AI7571" s="1264"/>
      <c r="AJ7571" s="1264"/>
    </row>
    <row r="7572" spans="33:36" ht="30" customHeight="1">
      <c r="AG7572" s="1264"/>
      <c r="AH7572" s="1264"/>
      <c r="AI7572" s="1264"/>
      <c r="AJ7572" s="1264"/>
    </row>
    <row r="7573" spans="33:36" ht="30" customHeight="1">
      <c r="AG7573" s="1264"/>
      <c r="AH7573" s="1264"/>
      <c r="AI7573" s="1264"/>
      <c r="AJ7573" s="1264"/>
    </row>
    <row r="7574" spans="33:36" ht="30" customHeight="1">
      <c r="AG7574" s="1264"/>
      <c r="AH7574" s="1264"/>
      <c r="AI7574" s="1264"/>
      <c r="AJ7574" s="1264"/>
    </row>
    <row r="7575" spans="33:36" ht="30" customHeight="1">
      <c r="AG7575" s="1264"/>
      <c r="AH7575" s="1264"/>
      <c r="AI7575" s="1264"/>
      <c r="AJ7575" s="1264"/>
    </row>
    <row r="7576" spans="33:36" ht="30" customHeight="1">
      <c r="AG7576" s="1264"/>
      <c r="AH7576" s="1264"/>
      <c r="AI7576" s="1264"/>
      <c r="AJ7576" s="1264"/>
    </row>
    <row r="7577" spans="33:36" ht="30" customHeight="1">
      <c r="AG7577" s="1264"/>
      <c r="AH7577" s="1264"/>
      <c r="AI7577" s="1264"/>
      <c r="AJ7577" s="1264"/>
    </row>
    <row r="7578" spans="33:36" ht="30" customHeight="1">
      <c r="AG7578" s="1264"/>
      <c r="AH7578" s="1264"/>
      <c r="AI7578" s="1264"/>
      <c r="AJ7578" s="1264"/>
    </row>
    <row r="7579" spans="33:36" ht="30" customHeight="1">
      <c r="AG7579" s="1264"/>
      <c r="AH7579" s="1264"/>
      <c r="AI7579" s="1264"/>
      <c r="AJ7579" s="1264"/>
    </row>
    <row r="7580" spans="33:36" ht="30" customHeight="1">
      <c r="AG7580" s="1264"/>
      <c r="AH7580" s="1264"/>
      <c r="AI7580" s="1264"/>
      <c r="AJ7580" s="1264"/>
    </row>
    <row r="7581" spans="33:36" ht="30" customHeight="1">
      <c r="AG7581" s="1264"/>
      <c r="AH7581" s="1264"/>
      <c r="AI7581" s="1264"/>
      <c r="AJ7581" s="1264"/>
    </row>
    <row r="7582" spans="33:36" ht="30" customHeight="1">
      <c r="AG7582" s="1264"/>
      <c r="AH7582" s="1264"/>
      <c r="AI7582" s="1264"/>
      <c r="AJ7582" s="1264"/>
    </row>
    <row r="7583" spans="33:36" ht="30" customHeight="1">
      <c r="AG7583" s="1264"/>
      <c r="AH7583" s="1264"/>
      <c r="AI7583" s="1264"/>
      <c r="AJ7583" s="1264"/>
    </row>
    <row r="7584" spans="33:36" ht="30" customHeight="1">
      <c r="AG7584" s="1264"/>
      <c r="AH7584" s="1264"/>
      <c r="AI7584" s="1264"/>
      <c r="AJ7584" s="1264"/>
    </row>
    <row r="7585" spans="33:36" ht="30" customHeight="1">
      <c r="AG7585" s="1264"/>
      <c r="AH7585" s="1264"/>
      <c r="AI7585" s="1264"/>
      <c r="AJ7585" s="1264"/>
    </row>
    <row r="7586" spans="33:36" ht="30" customHeight="1">
      <c r="AG7586" s="1264"/>
      <c r="AH7586" s="1264"/>
      <c r="AI7586" s="1264"/>
      <c r="AJ7586" s="1264"/>
    </row>
    <row r="7587" spans="33:36" ht="30" customHeight="1">
      <c r="AG7587" s="1264"/>
      <c r="AH7587" s="1264"/>
      <c r="AI7587" s="1264"/>
      <c r="AJ7587" s="1264"/>
    </row>
    <row r="7588" spans="33:36" ht="30" customHeight="1">
      <c r="AG7588" s="1264"/>
      <c r="AH7588" s="1264"/>
      <c r="AI7588" s="1264"/>
      <c r="AJ7588" s="1264"/>
    </row>
    <row r="7589" spans="33:36" ht="30" customHeight="1">
      <c r="AG7589" s="1264"/>
      <c r="AH7589" s="1264"/>
      <c r="AI7589" s="1264"/>
      <c r="AJ7589" s="1264"/>
    </row>
    <row r="7590" spans="33:36" ht="30" customHeight="1">
      <c r="AG7590" s="1264"/>
      <c r="AH7590" s="1264"/>
      <c r="AI7590" s="1264"/>
      <c r="AJ7590" s="1264"/>
    </row>
    <row r="7591" spans="33:36" ht="30" customHeight="1">
      <c r="AG7591" s="1264"/>
      <c r="AH7591" s="1264"/>
      <c r="AI7591" s="1264"/>
      <c r="AJ7591" s="1264"/>
    </row>
    <row r="7592" spans="33:36" ht="30" customHeight="1">
      <c r="AG7592" s="1264"/>
      <c r="AH7592" s="1264"/>
      <c r="AI7592" s="1264"/>
      <c r="AJ7592" s="1264"/>
    </row>
    <row r="7593" spans="33:36" ht="30" customHeight="1">
      <c r="AG7593" s="1264"/>
      <c r="AH7593" s="1264"/>
      <c r="AI7593" s="1264"/>
      <c r="AJ7593" s="1264"/>
    </row>
    <row r="7594" spans="33:36" ht="30" customHeight="1">
      <c r="AG7594" s="1264"/>
      <c r="AH7594" s="1264"/>
      <c r="AI7594" s="1264"/>
      <c r="AJ7594" s="1264"/>
    </row>
    <row r="7595" spans="33:36" ht="30" customHeight="1">
      <c r="AG7595" s="1264"/>
      <c r="AH7595" s="1264"/>
      <c r="AI7595" s="1264"/>
      <c r="AJ7595" s="1264"/>
    </row>
    <row r="7596" spans="33:36" ht="30" customHeight="1">
      <c r="AG7596" s="1264"/>
      <c r="AH7596" s="1264"/>
      <c r="AI7596" s="1264"/>
      <c r="AJ7596" s="1264"/>
    </row>
    <row r="7597" spans="33:36" ht="30" customHeight="1">
      <c r="AG7597" s="1264"/>
      <c r="AH7597" s="1264"/>
      <c r="AI7597" s="1264"/>
      <c r="AJ7597" s="1264"/>
    </row>
    <row r="7598" spans="33:36" ht="30" customHeight="1">
      <c r="AG7598" s="1264"/>
      <c r="AH7598" s="1264"/>
      <c r="AI7598" s="1264"/>
      <c r="AJ7598" s="1264"/>
    </row>
    <row r="7599" spans="33:36" ht="30" customHeight="1">
      <c r="AG7599" s="1264"/>
      <c r="AH7599" s="1264"/>
      <c r="AI7599" s="1264"/>
      <c r="AJ7599" s="1264"/>
    </row>
    <row r="7600" spans="33:36" ht="30" customHeight="1">
      <c r="AG7600" s="1264"/>
      <c r="AH7600" s="1264"/>
      <c r="AI7600" s="1264"/>
      <c r="AJ7600" s="1264"/>
    </row>
    <row r="7601" spans="33:36" ht="30" customHeight="1">
      <c r="AG7601" s="1264"/>
      <c r="AH7601" s="1264"/>
      <c r="AI7601" s="1264"/>
      <c r="AJ7601" s="1264"/>
    </row>
    <row r="7602" spans="33:36" ht="30" customHeight="1">
      <c r="AG7602" s="1264"/>
      <c r="AH7602" s="1264"/>
      <c r="AI7602" s="1264"/>
      <c r="AJ7602" s="1264"/>
    </row>
    <row r="7603" spans="33:36" ht="30" customHeight="1">
      <c r="AG7603" s="1264"/>
      <c r="AH7603" s="1264"/>
      <c r="AI7603" s="1264"/>
      <c r="AJ7603" s="1264"/>
    </row>
    <row r="7604" spans="33:36" ht="30" customHeight="1">
      <c r="AG7604" s="1264"/>
      <c r="AH7604" s="1264"/>
      <c r="AI7604" s="1264"/>
      <c r="AJ7604" s="1264"/>
    </row>
    <row r="7605" spans="33:36" ht="30" customHeight="1">
      <c r="AG7605" s="1264"/>
      <c r="AH7605" s="1264"/>
      <c r="AI7605" s="1264"/>
      <c r="AJ7605" s="1264"/>
    </row>
    <row r="7606" spans="33:36" ht="30" customHeight="1">
      <c r="AG7606" s="1264"/>
      <c r="AH7606" s="1264"/>
      <c r="AI7606" s="1264"/>
      <c r="AJ7606" s="1264"/>
    </row>
    <row r="7607" spans="33:36" ht="30" customHeight="1">
      <c r="AG7607" s="1264"/>
      <c r="AH7607" s="1264"/>
      <c r="AI7607" s="1264"/>
      <c r="AJ7607" s="1264"/>
    </row>
    <row r="7608" spans="33:36" ht="30" customHeight="1">
      <c r="AG7608" s="1264"/>
      <c r="AH7608" s="1264"/>
      <c r="AI7608" s="1264"/>
      <c r="AJ7608" s="1264"/>
    </row>
    <row r="7609" spans="33:36" ht="30" customHeight="1">
      <c r="AG7609" s="1264"/>
      <c r="AH7609" s="1264"/>
      <c r="AI7609" s="1264"/>
      <c r="AJ7609" s="1264"/>
    </row>
    <row r="7610" spans="33:36" ht="30" customHeight="1">
      <c r="AG7610" s="1264"/>
      <c r="AH7610" s="1264"/>
      <c r="AI7610" s="1264"/>
      <c r="AJ7610" s="1264"/>
    </row>
    <row r="7611" spans="33:36" ht="30" customHeight="1">
      <c r="AG7611" s="1264"/>
      <c r="AH7611" s="1264"/>
      <c r="AI7611" s="1264"/>
      <c r="AJ7611" s="1264"/>
    </row>
    <row r="7612" spans="33:36" ht="30" customHeight="1">
      <c r="AG7612" s="1264"/>
      <c r="AH7612" s="1264"/>
      <c r="AI7612" s="1264"/>
      <c r="AJ7612" s="1264"/>
    </row>
    <row r="7613" spans="33:36" ht="30" customHeight="1">
      <c r="AG7613" s="1264"/>
      <c r="AH7613" s="1264"/>
      <c r="AI7613" s="1264"/>
      <c r="AJ7613" s="1264"/>
    </row>
    <row r="7614" spans="33:36" ht="30" customHeight="1">
      <c r="AG7614" s="1264"/>
      <c r="AH7614" s="1264"/>
      <c r="AI7614" s="1264"/>
      <c r="AJ7614" s="1264"/>
    </row>
    <row r="7615" spans="33:36" ht="30" customHeight="1">
      <c r="AG7615" s="1264"/>
      <c r="AH7615" s="1264"/>
      <c r="AI7615" s="1264"/>
      <c r="AJ7615" s="1264"/>
    </row>
    <row r="7616" spans="33:36" ht="30" customHeight="1">
      <c r="AG7616" s="1264"/>
      <c r="AH7616" s="1264"/>
      <c r="AI7616" s="1264"/>
      <c r="AJ7616" s="1264"/>
    </row>
    <row r="7617" spans="33:36" ht="30" customHeight="1">
      <c r="AG7617" s="1264"/>
      <c r="AH7617" s="1264"/>
      <c r="AI7617" s="1264"/>
      <c r="AJ7617" s="1264"/>
    </row>
    <row r="7618" spans="33:36" ht="30" customHeight="1">
      <c r="AG7618" s="1264"/>
      <c r="AH7618" s="1264"/>
      <c r="AI7618" s="1264"/>
      <c r="AJ7618" s="1264"/>
    </row>
    <row r="7619" spans="33:36" ht="30" customHeight="1">
      <c r="AG7619" s="1264"/>
      <c r="AH7619" s="1264"/>
      <c r="AI7619" s="1264"/>
      <c r="AJ7619" s="1264"/>
    </row>
    <row r="7620" spans="33:36" ht="30" customHeight="1">
      <c r="AG7620" s="1264"/>
      <c r="AH7620" s="1264"/>
      <c r="AI7620" s="1264"/>
      <c r="AJ7620" s="1264"/>
    </row>
    <row r="7621" spans="33:36" ht="30" customHeight="1">
      <c r="AG7621" s="1264"/>
      <c r="AH7621" s="1264"/>
      <c r="AI7621" s="1264"/>
      <c r="AJ7621" s="1264"/>
    </row>
    <row r="7622" spans="33:36" ht="30" customHeight="1">
      <c r="AG7622" s="1264"/>
      <c r="AH7622" s="1264"/>
      <c r="AI7622" s="1264"/>
      <c r="AJ7622" s="1264"/>
    </row>
    <row r="7623" spans="33:36" ht="30" customHeight="1">
      <c r="AG7623" s="1264"/>
      <c r="AH7623" s="1264"/>
      <c r="AI7623" s="1264"/>
      <c r="AJ7623" s="1264"/>
    </row>
    <row r="7624" spans="33:36" ht="30" customHeight="1">
      <c r="AG7624" s="1264"/>
      <c r="AH7624" s="1264"/>
      <c r="AI7624" s="1264"/>
      <c r="AJ7624" s="1264"/>
    </row>
    <row r="7625" spans="33:36" ht="30" customHeight="1">
      <c r="AG7625" s="1264"/>
      <c r="AH7625" s="1264"/>
      <c r="AI7625" s="1264"/>
      <c r="AJ7625" s="1264"/>
    </row>
    <row r="7626" spans="33:36" ht="30" customHeight="1">
      <c r="AG7626" s="1264"/>
      <c r="AH7626" s="1264"/>
      <c r="AI7626" s="1264"/>
      <c r="AJ7626" s="1264"/>
    </row>
    <row r="7627" spans="33:36" ht="30" customHeight="1">
      <c r="AG7627" s="1264"/>
      <c r="AH7627" s="1264"/>
      <c r="AI7627" s="1264"/>
      <c r="AJ7627" s="1264"/>
    </row>
    <row r="7628" spans="33:36" ht="30" customHeight="1">
      <c r="AG7628" s="1264"/>
      <c r="AH7628" s="1264"/>
      <c r="AI7628" s="1264"/>
      <c r="AJ7628" s="1264"/>
    </row>
    <row r="7629" spans="33:36" ht="30" customHeight="1">
      <c r="AG7629" s="1264"/>
      <c r="AH7629" s="1264"/>
      <c r="AI7629" s="1264"/>
      <c r="AJ7629" s="1264"/>
    </row>
    <row r="7630" spans="33:36" ht="30" customHeight="1">
      <c r="AG7630" s="1264"/>
      <c r="AH7630" s="1264"/>
      <c r="AI7630" s="1264"/>
      <c r="AJ7630" s="1264"/>
    </row>
    <row r="7631" spans="33:36" ht="30" customHeight="1">
      <c r="AG7631" s="1264"/>
      <c r="AH7631" s="1264"/>
      <c r="AI7631" s="1264"/>
      <c r="AJ7631" s="1264"/>
    </row>
    <row r="7632" spans="33:36" ht="30" customHeight="1">
      <c r="AG7632" s="1264"/>
      <c r="AH7632" s="1264"/>
      <c r="AI7632" s="1264"/>
      <c r="AJ7632" s="1264"/>
    </row>
    <row r="7633" spans="33:36" ht="30" customHeight="1">
      <c r="AG7633" s="1264"/>
      <c r="AH7633" s="1264"/>
      <c r="AI7633" s="1264"/>
      <c r="AJ7633" s="1264"/>
    </row>
    <row r="7634" spans="33:36" ht="30" customHeight="1">
      <c r="AG7634" s="1264"/>
      <c r="AH7634" s="1264"/>
      <c r="AI7634" s="1264"/>
      <c r="AJ7634" s="1264"/>
    </row>
    <row r="7635" spans="33:36" ht="30" customHeight="1">
      <c r="AG7635" s="1264"/>
      <c r="AH7635" s="1264"/>
      <c r="AI7635" s="1264"/>
      <c r="AJ7635" s="1264"/>
    </row>
    <row r="7636" spans="33:36" ht="30" customHeight="1">
      <c r="AG7636" s="1264"/>
      <c r="AH7636" s="1264"/>
      <c r="AI7636" s="1264"/>
      <c r="AJ7636" s="1264"/>
    </row>
    <row r="7637" spans="33:36" ht="30" customHeight="1">
      <c r="AG7637" s="1264"/>
      <c r="AH7637" s="1264"/>
      <c r="AI7637" s="1264"/>
      <c r="AJ7637" s="1264"/>
    </row>
    <row r="7638" spans="33:36" ht="30" customHeight="1">
      <c r="AG7638" s="1264"/>
      <c r="AH7638" s="1264"/>
      <c r="AI7638" s="1264"/>
      <c r="AJ7638" s="1264"/>
    </row>
    <row r="7639" spans="33:36" ht="30" customHeight="1">
      <c r="AG7639" s="1264"/>
      <c r="AH7639" s="1264"/>
      <c r="AI7639" s="1264"/>
      <c r="AJ7639" s="1264"/>
    </row>
    <row r="7640" spans="33:36" ht="30" customHeight="1">
      <c r="AG7640" s="1264"/>
      <c r="AH7640" s="1264"/>
      <c r="AI7640" s="1264"/>
      <c r="AJ7640" s="1264"/>
    </row>
    <row r="7641" spans="33:36" ht="30" customHeight="1">
      <c r="AG7641" s="1264"/>
      <c r="AH7641" s="1264"/>
      <c r="AI7641" s="1264"/>
      <c r="AJ7641" s="1264"/>
    </row>
    <row r="7642" spans="33:36" ht="30" customHeight="1">
      <c r="AG7642" s="1264"/>
      <c r="AH7642" s="1264"/>
      <c r="AI7642" s="1264"/>
      <c r="AJ7642" s="1264"/>
    </row>
    <row r="7643" spans="33:36" ht="30" customHeight="1">
      <c r="AG7643" s="1264"/>
      <c r="AH7643" s="1264"/>
      <c r="AI7643" s="1264"/>
      <c r="AJ7643" s="1264"/>
    </row>
    <row r="7644" spans="33:36" ht="30" customHeight="1">
      <c r="AG7644" s="1264"/>
      <c r="AH7644" s="1264"/>
      <c r="AI7644" s="1264"/>
      <c r="AJ7644" s="1264"/>
    </row>
    <row r="7645" spans="33:36" ht="30" customHeight="1">
      <c r="AG7645" s="1264"/>
      <c r="AH7645" s="1264"/>
      <c r="AI7645" s="1264"/>
      <c r="AJ7645" s="1264"/>
    </row>
    <row r="7646" spans="33:36" ht="30" customHeight="1">
      <c r="AG7646" s="1264"/>
      <c r="AH7646" s="1264"/>
      <c r="AI7646" s="1264"/>
      <c r="AJ7646" s="1264"/>
    </row>
    <row r="7647" spans="33:36" ht="30" customHeight="1">
      <c r="AG7647" s="1264"/>
      <c r="AH7647" s="1264"/>
      <c r="AI7647" s="1264"/>
      <c r="AJ7647" s="1264"/>
    </row>
    <row r="7648" spans="33:36" ht="30" customHeight="1">
      <c r="AG7648" s="1264"/>
      <c r="AH7648" s="1264"/>
      <c r="AI7648" s="1264"/>
      <c r="AJ7648" s="1264"/>
    </row>
    <row r="7649" spans="33:36" ht="30" customHeight="1">
      <c r="AG7649" s="1264"/>
      <c r="AH7649" s="1264"/>
      <c r="AI7649" s="1264"/>
      <c r="AJ7649" s="1264"/>
    </row>
    <row r="7650" spans="33:36" ht="30" customHeight="1">
      <c r="AG7650" s="1264"/>
      <c r="AH7650" s="1264"/>
      <c r="AI7650" s="1264"/>
      <c r="AJ7650" s="1264"/>
    </row>
    <row r="7651" spans="33:36" ht="30" customHeight="1">
      <c r="AG7651" s="1264"/>
      <c r="AH7651" s="1264"/>
      <c r="AI7651" s="1264"/>
      <c r="AJ7651" s="1264"/>
    </row>
    <row r="7652" spans="33:36" ht="30" customHeight="1">
      <c r="AG7652" s="1264"/>
      <c r="AH7652" s="1264"/>
      <c r="AI7652" s="1264"/>
      <c r="AJ7652" s="1264"/>
    </row>
    <row r="7653" spans="33:36" ht="30" customHeight="1">
      <c r="AG7653" s="1264"/>
      <c r="AH7653" s="1264"/>
      <c r="AI7653" s="1264"/>
      <c r="AJ7653" s="1264"/>
    </row>
    <row r="7654" spans="33:36" ht="30" customHeight="1">
      <c r="AG7654" s="1264"/>
      <c r="AH7654" s="1264"/>
      <c r="AI7654" s="1264"/>
      <c r="AJ7654" s="1264"/>
    </row>
    <row r="7655" spans="33:36" ht="30" customHeight="1">
      <c r="AG7655" s="1264"/>
      <c r="AH7655" s="1264"/>
      <c r="AI7655" s="1264"/>
      <c r="AJ7655" s="1264"/>
    </row>
    <row r="7656" spans="33:36" ht="30" customHeight="1">
      <c r="AG7656" s="1264"/>
      <c r="AH7656" s="1264"/>
      <c r="AI7656" s="1264"/>
      <c r="AJ7656" s="1264"/>
    </row>
    <row r="7657" spans="33:36" ht="30" customHeight="1">
      <c r="AG7657" s="1264"/>
      <c r="AH7657" s="1264"/>
      <c r="AI7657" s="1264"/>
      <c r="AJ7657" s="1264"/>
    </row>
    <row r="7658" spans="33:36" ht="30" customHeight="1">
      <c r="AG7658" s="1264"/>
      <c r="AH7658" s="1264"/>
      <c r="AI7658" s="1264"/>
      <c r="AJ7658" s="1264"/>
    </row>
    <row r="7659" spans="33:36" ht="30" customHeight="1">
      <c r="AG7659" s="1264"/>
      <c r="AH7659" s="1264"/>
      <c r="AI7659" s="1264"/>
      <c r="AJ7659" s="1264"/>
    </row>
    <row r="7660" spans="33:36" ht="30" customHeight="1">
      <c r="AG7660" s="1264"/>
      <c r="AH7660" s="1264"/>
      <c r="AI7660" s="1264"/>
      <c r="AJ7660" s="1264"/>
    </row>
    <row r="7661" spans="33:36" ht="30" customHeight="1">
      <c r="AG7661" s="1264"/>
      <c r="AH7661" s="1264"/>
      <c r="AI7661" s="1264"/>
      <c r="AJ7661" s="1264"/>
    </row>
    <row r="7662" spans="33:36" ht="30" customHeight="1">
      <c r="AG7662" s="1264"/>
      <c r="AH7662" s="1264"/>
      <c r="AI7662" s="1264"/>
      <c r="AJ7662" s="1264"/>
    </row>
    <row r="7663" spans="33:36" ht="30" customHeight="1">
      <c r="AG7663" s="1264"/>
      <c r="AH7663" s="1264"/>
      <c r="AI7663" s="1264"/>
      <c r="AJ7663" s="1264"/>
    </row>
    <row r="7664" spans="33:36" ht="30" customHeight="1">
      <c r="AG7664" s="1264"/>
      <c r="AH7664" s="1264"/>
      <c r="AI7664" s="1264"/>
      <c r="AJ7664" s="1264"/>
    </row>
    <row r="7665" spans="33:36" ht="30" customHeight="1">
      <c r="AG7665" s="1264"/>
      <c r="AH7665" s="1264"/>
      <c r="AI7665" s="1264"/>
      <c r="AJ7665" s="1264"/>
    </row>
    <row r="7666" spans="33:36" ht="30" customHeight="1">
      <c r="AG7666" s="1264"/>
      <c r="AH7666" s="1264"/>
      <c r="AI7666" s="1264"/>
      <c r="AJ7666" s="1264"/>
    </row>
    <row r="7667" spans="33:36" ht="30" customHeight="1">
      <c r="AG7667" s="1264"/>
      <c r="AH7667" s="1264"/>
      <c r="AI7667" s="1264"/>
      <c r="AJ7667" s="1264"/>
    </row>
    <row r="7668" spans="33:36" ht="30" customHeight="1">
      <c r="AG7668" s="1264"/>
      <c r="AH7668" s="1264"/>
      <c r="AI7668" s="1264"/>
      <c r="AJ7668" s="1264"/>
    </row>
    <row r="7669" spans="33:36" ht="30" customHeight="1">
      <c r="AG7669" s="1264"/>
      <c r="AH7669" s="1264"/>
      <c r="AI7669" s="1264"/>
      <c r="AJ7669" s="1264"/>
    </row>
    <row r="7670" spans="33:36" ht="30" customHeight="1">
      <c r="AG7670" s="1264"/>
      <c r="AH7670" s="1264"/>
      <c r="AI7670" s="1264"/>
      <c r="AJ7670" s="1264"/>
    </row>
    <row r="7671" spans="33:36" ht="30" customHeight="1">
      <c r="AG7671" s="1264"/>
      <c r="AH7671" s="1264"/>
      <c r="AI7671" s="1264"/>
      <c r="AJ7671" s="1264"/>
    </row>
    <row r="7672" spans="33:36" ht="30" customHeight="1">
      <c r="AG7672" s="1264"/>
      <c r="AH7672" s="1264"/>
      <c r="AI7672" s="1264"/>
      <c r="AJ7672" s="1264"/>
    </row>
    <row r="7673" spans="33:36" ht="30" customHeight="1">
      <c r="AG7673" s="1264"/>
      <c r="AH7673" s="1264"/>
      <c r="AI7673" s="1264"/>
      <c r="AJ7673" s="1264"/>
    </row>
    <row r="7674" spans="33:36" ht="30" customHeight="1">
      <c r="AG7674" s="1264"/>
      <c r="AH7674" s="1264"/>
      <c r="AI7674" s="1264"/>
      <c r="AJ7674" s="1264"/>
    </row>
    <row r="7675" spans="33:36" ht="30" customHeight="1">
      <c r="AG7675" s="1264"/>
      <c r="AH7675" s="1264"/>
      <c r="AI7675" s="1264"/>
      <c r="AJ7675" s="1264"/>
    </row>
    <row r="7676" spans="33:36" ht="30" customHeight="1">
      <c r="AG7676" s="1264"/>
      <c r="AH7676" s="1264"/>
      <c r="AI7676" s="1264"/>
      <c r="AJ7676" s="1264"/>
    </row>
    <row r="7677" spans="33:36" ht="30" customHeight="1">
      <c r="AG7677" s="1264"/>
      <c r="AH7677" s="1264"/>
      <c r="AI7677" s="1264"/>
      <c r="AJ7677" s="1264"/>
    </row>
    <row r="7678" spans="33:36" ht="30" customHeight="1">
      <c r="AG7678" s="1264"/>
      <c r="AH7678" s="1264"/>
      <c r="AI7678" s="1264"/>
      <c r="AJ7678" s="1264"/>
    </row>
    <row r="7679" spans="33:36" ht="30" customHeight="1">
      <c r="AG7679" s="1264"/>
      <c r="AH7679" s="1264"/>
      <c r="AI7679" s="1264"/>
      <c r="AJ7679" s="1264"/>
    </row>
    <row r="7680" spans="33:36" ht="30" customHeight="1">
      <c r="AG7680" s="1264"/>
      <c r="AH7680" s="1264"/>
      <c r="AI7680" s="1264"/>
      <c r="AJ7680" s="1264"/>
    </row>
    <row r="7681" spans="33:36" ht="30" customHeight="1">
      <c r="AG7681" s="1264"/>
      <c r="AH7681" s="1264"/>
      <c r="AI7681" s="1264"/>
      <c r="AJ7681" s="1264"/>
    </row>
    <row r="7682" spans="33:36" ht="30" customHeight="1">
      <c r="AG7682" s="1264"/>
      <c r="AH7682" s="1264"/>
      <c r="AI7682" s="1264"/>
      <c r="AJ7682" s="1264"/>
    </row>
    <row r="7683" spans="33:36" ht="30" customHeight="1">
      <c r="AG7683" s="1264"/>
      <c r="AH7683" s="1264"/>
      <c r="AI7683" s="1264"/>
      <c r="AJ7683" s="1264"/>
    </row>
    <row r="7684" spans="33:36" ht="30" customHeight="1">
      <c r="AG7684" s="1264"/>
      <c r="AH7684" s="1264"/>
      <c r="AI7684" s="1264"/>
      <c r="AJ7684" s="1264"/>
    </row>
    <row r="7685" spans="33:36" ht="30" customHeight="1">
      <c r="AG7685" s="1264"/>
      <c r="AH7685" s="1264"/>
      <c r="AI7685" s="1264"/>
      <c r="AJ7685" s="1264"/>
    </row>
    <row r="7686" spans="33:36" ht="30" customHeight="1">
      <c r="AG7686" s="1264"/>
      <c r="AH7686" s="1264"/>
      <c r="AI7686" s="1264"/>
      <c r="AJ7686" s="1264"/>
    </row>
    <row r="7687" spans="33:36" ht="30" customHeight="1">
      <c r="AG7687" s="1264"/>
      <c r="AH7687" s="1264"/>
      <c r="AI7687" s="1264"/>
      <c r="AJ7687" s="1264"/>
    </row>
    <row r="7688" spans="33:36" ht="30" customHeight="1">
      <c r="AG7688" s="1264"/>
      <c r="AH7688" s="1264"/>
      <c r="AI7688" s="1264"/>
      <c r="AJ7688" s="1264"/>
    </row>
    <row r="7689" spans="33:36" ht="30" customHeight="1">
      <c r="AG7689" s="1264"/>
      <c r="AH7689" s="1264"/>
      <c r="AI7689" s="1264"/>
      <c r="AJ7689" s="1264"/>
    </row>
    <row r="7690" spans="33:36" ht="30" customHeight="1">
      <c r="AG7690" s="1264"/>
      <c r="AH7690" s="1264"/>
      <c r="AI7690" s="1264"/>
      <c r="AJ7690" s="1264"/>
    </row>
    <row r="7691" spans="33:36" ht="30" customHeight="1">
      <c r="AG7691" s="1264"/>
      <c r="AH7691" s="1264"/>
      <c r="AI7691" s="1264"/>
      <c r="AJ7691" s="1264"/>
    </row>
    <row r="7692" spans="33:36" ht="30" customHeight="1">
      <c r="AG7692" s="1264"/>
      <c r="AH7692" s="1264"/>
      <c r="AI7692" s="1264"/>
      <c r="AJ7692" s="1264"/>
    </row>
    <row r="7693" spans="33:36" ht="30" customHeight="1">
      <c r="AG7693" s="1264"/>
      <c r="AH7693" s="1264"/>
      <c r="AI7693" s="1264"/>
      <c r="AJ7693" s="1264"/>
    </row>
    <row r="7694" spans="33:36" ht="30" customHeight="1">
      <c r="AG7694" s="1264"/>
      <c r="AH7694" s="1264"/>
      <c r="AI7694" s="1264"/>
      <c r="AJ7694" s="1264"/>
    </row>
    <row r="7695" spans="33:36" ht="30" customHeight="1">
      <c r="AG7695" s="1264"/>
      <c r="AH7695" s="1264"/>
      <c r="AI7695" s="1264"/>
      <c r="AJ7695" s="1264"/>
    </row>
    <row r="7696" spans="33:36" ht="30" customHeight="1">
      <c r="AG7696" s="1264"/>
      <c r="AH7696" s="1264"/>
      <c r="AI7696" s="1264"/>
      <c r="AJ7696" s="1264"/>
    </row>
    <row r="7697" spans="33:36" ht="30" customHeight="1">
      <c r="AG7697" s="1264"/>
      <c r="AH7697" s="1264"/>
      <c r="AI7697" s="1264"/>
      <c r="AJ7697" s="1264"/>
    </row>
    <row r="7698" spans="33:36" ht="30" customHeight="1">
      <c r="AG7698" s="1264"/>
      <c r="AH7698" s="1264"/>
      <c r="AI7698" s="1264"/>
      <c r="AJ7698" s="1264"/>
    </row>
    <row r="7699" spans="33:36" ht="30" customHeight="1">
      <c r="AG7699" s="1264"/>
      <c r="AH7699" s="1264"/>
      <c r="AI7699" s="1264"/>
      <c r="AJ7699" s="1264"/>
    </row>
    <row r="7700" spans="33:36" ht="30" customHeight="1">
      <c r="AG7700" s="1264"/>
      <c r="AH7700" s="1264"/>
      <c r="AI7700" s="1264"/>
      <c r="AJ7700" s="1264"/>
    </row>
    <row r="7701" spans="33:36" ht="30" customHeight="1">
      <c r="AG7701" s="1264"/>
      <c r="AH7701" s="1264"/>
      <c r="AI7701" s="1264"/>
      <c r="AJ7701" s="1264"/>
    </row>
    <row r="7702" spans="33:36" ht="30" customHeight="1">
      <c r="AG7702" s="1264"/>
      <c r="AH7702" s="1264"/>
      <c r="AI7702" s="1264"/>
      <c r="AJ7702" s="1264"/>
    </row>
    <row r="7703" spans="33:36" ht="30" customHeight="1">
      <c r="AG7703" s="1264"/>
      <c r="AH7703" s="1264"/>
      <c r="AI7703" s="1264"/>
      <c r="AJ7703" s="1264"/>
    </row>
    <row r="7704" spans="33:36" ht="30" customHeight="1">
      <c r="AG7704" s="1264"/>
      <c r="AH7704" s="1264"/>
      <c r="AI7704" s="1264"/>
      <c r="AJ7704" s="1264"/>
    </row>
    <row r="7705" spans="33:36" ht="30" customHeight="1">
      <c r="AG7705" s="1264"/>
      <c r="AH7705" s="1264"/>
      <c r="AI7705" s="1264"/>
      <c r="AJ7705" s="1264"/>
    </row>
    <row r="7706" spans="33:36" ht="30" customHeight="1">
      <c r="AG7706" s="1264"/>
      <c r="AH7706" s="1264"/>
      <c r="AI7706" s="1264"/>
      <c r="AJ7706" s="1264"/>
    </row>
    <row r="7707" spans="33:36" ht="30" customHeight="1">
      <c r="AG7707" s="1264"/>
      <c r="AH7707" s="1264"/>
      <c r="AI7707" s="1264"/>
      <c r="AJ7707" s="1264"/>
    </row>
    <row r="7708" spans="33:36" ht="30" customHeight="1">
      <c r="AG7708" s="1264"/>
      <c r="AH7708" s="1264"/>
      <c r="AI7708" s="1264"/>
      <c r="AJ7708" s="1264"/>
    </row>
    <row r="7709" spans="33:36" ht="30" customHeight="1">
      <c r="AG7709" s="1264"/>
      <c r="AH7709" s="1264"/>
      <c r="AI7709" s="1264"/>
      <c r="AJ7709" s="1264"/>
    </row>
    <row r="7710" spans="33:36" ht="30" customHeight="1">
      <c r="AG7710" s="1264"/>
      <c r="AH7710" s="1264"/>
      <c r="AI7710" s="1264"/>
      <c r="AJ7710" s="1264"/>
    </row>
    <row r="7711" spans="33:36" ht="30" customHeight="1">
      <c r="AG7711" s="1264"/>
      <c r="AH7711" s="1264"/>
      <c r="AI7711" s="1264"/>
      <c r="AJ7711" s="1264"/>
    </row>
    <row r="7712" spans="33:36" ht="30" customHeight="1">
      <c r="AG7712" s="1264"/>
      <c r="AH7712" s="1264"/>
      <c r="AI7712" s="1264"/>
      <c r="AJ7712" s="1264"/>
    </row>
    <row r="7713" spans="33:36" ht="30" customHeight="1">
      <c r="AG7713" s="1264"/>
      <c r="AH7713" s="1264"/>
      <c r="AI7713" s="1264"/>
      <c r="AJ7713" s="1264"/>
    </row>
    <row r="7714" spans="33:36" ht="30" customHeight="1">
      <c r="AG7714" s="1264"/>
      <c r="AH7714" s="1264"/>
      <c r="AI7714" s="1264"/>
      <c r="AJ7714" s="1264"/>
    </row>
    <row r="7715" spans="33:36" ht="30" customHeight="1">
      <c r="AG7715" s="1264"/>
      <c r="AH7715" s="1264"/>
      <c r="AI7715" s="1264"/>
      <c r="AJ7715" s="1264"/>
    </row>
    <row r="7716" spans="33:36" ht="30" customHeight="1">
      <c r="AG7716" s="1264"/>
      <c r="AH7716" s="1264"/>
      <c r="AI7716" s="1264"/>
      <c r="AJ7716" s="1264"/>
    </row>
    <row r="7717" spans="33:36" ht="30" customHeight="1">
      <c r="AG7717" s="1264"/>
      <c r="AH7717" s="1264"/>
      <c r="AI7717" s="1264"/>
      <c r="AJ7717" s="1264"/>
    </row>
    <row r="7718" spans="33:36" ht="30" customHeight="1">
      <c r="AG7718" s="1264"/>
      <c r="AH7718" s="1264"/>
      <c r="AI7718" s="1264"/>
      <c r="AJ7718" s="1264"/>
    </row>
    <row r="7719" spans="33:36" ht="30" customHeight="1">
      <c r="AG7719" s="1264"/>
      <c r="AH7719" s="1264"/>
      <c r="AI7719" s="1264"/>
      <c r="AJ7719" s="1264"/>
    </row>
    <row r="7720" spans="33:36" ht="30" customHeight="1">
      <c r="AG7720" s="1264"/>
      <c r="AH7720" s="1264"/>
      <c r="AI7720" s="1264"/>
      <c r="AJ7720" s="1264"/>
    </row>
    <row r="7721" spans="33:36" ht="30" customHeight="1">
      <c r="AG7721" s="1264"/>
      <c r="AH7721" s="1264"/>
      <c r="AI7721" s="1264"/>
      <c r="AJ7721" s="1264"/>
    </row>
    <row r="7722" spans="33:36" ht="30" customHeight="1">
      <c r="AG7722" s="1264"/>
      <c r="AH7722" s="1264"/>
      <c r="AI7722" s="1264"/>
      <c r="AJ7722" s="1264"/>
    </row>
    <row r="7723" spans="33:36" ht="30" customHeight="1">
      <c r="AG7723" s="1264"/>
      <c r="AH7723" s="1264"/>
      <c r="AI7723" s="1264"/>
      <c r="AJ7723" s="1264"/>
    </row>
    <row r="7724" spans="33:36" ht="30" customHeight="1">
      <c r="AG7724" s="1264"/>
      <c r="AH7724" s="1264"/>
      <c r="AI7724" s="1264"/>
      <c r="AJ7724" s="1264"/>
    </row>
    <row r="7725" spans="33:36" ht="30" customHeight="1">
      <c r="AG7725" s="1264"/>
      <c r="AH7725" s="1264"/>
      <c r="AI7725" s="1264"/>
      <c r="AJ7725" s="1264"/>
    </row>
    <row r="7726" spans="33:36" ht="30" customHeight="1">
      <c r="AG7726" s="1264"/>
      <c r="AH7726" s="1264"/>
      <c r="AI7726" s="1264"/>
      <c r="AJ7726" s="1264"/>
    </row>
    <row r="7727" spans="33:36" ht="30" customHeight="1">
      <c r="AG7727" s="1264"/>
      <c r="AH7727" s="1264"/>
      <c r="AI7727" s="1264"/>
      <c r="AJ7727" s="1264"/>
    </row>
    <row r="7728" spans="33:36" ht="30" customHeight="1">
      <c r="AG7728" s="1264"/>
      <c r="AH7728" s="1264"/>
      <c r="AI7728" s="1264"/>
      <c r="AJ7728" s="1264"/>
    </row>
    <row r="7729" spans="33:36" ht="30" customHeight="1">
      <c r="AG7729" s="1264"/>
      <c r="AH7729" s="1264"/>
      <c r="AI7729" s="1264"/>
      <c r="AJ7729" s="1264"/>
    </row>
    <row r="7730" spans="33:36" ht="30" customHeight="1">
      <c r="AG7730" s="1264"/>
      <c r="AH7730" s="1264"/>
      <c r="AI7730" s="1264"/>
      <c r="AJ7730" s="1264"/>
    </row>
    <row r="7731" spans="33:36" ht="30" customHeight="1">
      <c r="AG7731" s="1264"/>
      <c r="AH7731" s="1264"/>
      <c r="AI7731" s="1264"/>
      <c r="AJ7731" s="1264"/>
    </row>
    <row r="7732" spans="33:36" ht="30" customHeight="1">
      <c r="AG7732" s="1264"/>
      <c r="AH7732" s="1264"/>
      <c r="AI7732" s="1264"/>
      <c r="AJ7732" s="1264"/>
    </row>
    <row r="7733" spans="33:36" ht="30" customHeight="1">
      <c r="AG7733" s="1264"/>
      <c r="AH7733" s="1264"/>
      <c r="AI7733" s="1264"/>
      <c r="AJ7733" s="1264"/>
    </row>
    <row r="7734" spans="33:36" ht="30" customHeight="1">
      <c r="AG7734" s="1264"/>
      <c r="AH7734" s="1264"/>
      <c r="AI7734" s="1264"/>
      <c r="AJ7734" s="1264"/>
    </row>
    <row r="7735" spans="33:36" ht="30" customHeight="1">
      <c r="AG7735" s="1264"/>
      <c r="AH7735" s="1264"/>
      <c r="AI7735" s="1264"/>
      <c r="AJ7735" s="1264"/>
    </row>
    <row r="7736" spans="33:36" ht="30" customHeight="1">
      <c r="AG7736" s="1264"/>
      <c r="AH7736" s="1264"/>
      <c r="AI7736" s="1264"/>
      <c r="AJ7736" s="1264"/>
    </row>
    <row r="7737" spans="33:36" ht="30" customHeight="1">
      <c r="AG7737" s="1264"/>
      <c r="AH7737" s="1264"/>
      <c r="AI7737" s="1264"/>
      <c r="AJ7737" s="1264"/>
    </row>
    <row r="7738" spans="33:36" ht="30" customHeight="1">
      <c r="AG7738" s="1264"/>
      <c r="AH7738" s="1264"/>
      <c r="AI7738" s="1264"/>
      <c r="AJ7738" s="1264"/>
    </row>
    <row r="7739" spans="33:36" ht="30" customHeight="1">
      <c r="AG7739" s="1264"/>
      <c r="AH7739" s="1264"/>
      <c r="AI7739" s="1264"/>
      <c r="AJ7739" s="1264"/>
    </row>
    <row r="7740" spans="33:36" ht="30" customHeight="1">
      <c r="AG7740" s="1264"/>
      <c r="AH7740" s="1264"/>
      <c r="AI7740" s="1264"/>
      <c r="AJ7740" s="1264"/>
    </row>
    <row r="7741" spans="33:36" ht="30" customHeight="1">
      <c r="AG7741" s="1264"/>
      <c r="AH7741" s="1264"/>
      <c r="AI7741" s="1264"/>
      <c r="AJ7741" s="1264"/>
    </row>
    <row r="7742" spans="33:36" ht="30" customHeight="1">
      <c r="AG7742" s="1264"/>
      <c r="AH7742" s="1264"/>
      <c r="AI7742" s="1264"/>
      <c r="AJ7742" s="1264"/>
    </row>
    <row r="7743" spans="33:36" ht="30" customHeight="1">
      <c r="AG7743" s="1264"/>
      <c r="AH7743" s="1264"/>
      <c r="AI7743" s="1264"/>
      <c r="AJ7743" s="1264"/>
    </row>
    <row r="7744" spans="33:36" ht="30" customHeight="1">
      <c r="AG7744" s="1264"/>
      <c r="AH7744" s="1264"/>
      <c r="AI7744" s="1264"/>
      <c r="AJ7744" s="1264"/>
    </row>
    <row r="7745" spans="33:36" ht="30" customHeight="1">
      <c r="AG7745" s="1264"/>
      <c r="AH7745" s="1264"/>
      <c r="AI7745" s="1264"/>
      <c r="AJ7745" s="1264"/>
    </row>
    <row r="7746" spans="33:36" ht="30" customHeight="1">
      <c r="AG7746" s="1264"/>
      <c r="AH7746" s="1264"/>
      <c r="AI7746" s="1264"/>
      <c r="AJ7746" s="1264"/>
    </row>
    <row r="7747" spans="33:36" ht="30" customHeight="1">
      <c r="AG7747" s="1264"/>
      <c r="AH7747" s="1264"/>
      <c r="AI7747" s="1264"/>
      <c r="AJ7747" s="1264"/>
    </row>
    <row r="7748" spans="33:36" ht="30" customHeight="1">
      <c r="AG7748" s="1264"/>
      <c r="AH7748" s="1264"/>
      <c r="AI7748" s="1264"/>
      <c r="AJ7748" s="1264"/>
    </row>
    <row r="7749" spans="33:36" ht="30" customHeight="1">
      <c r="AG7749" s="1264"/>
      <c r="AH7749" s="1264"/>
      <c r="AI7749" s="1264"/>
      <c r="AJ7749" s="1264"/>
    </row>
    <row r="7750" spans="33:36" ht="30" customHeight="1">
      <c r="AG7750" s="1264"/>
      <c r="AH7750" s="1264"/>
      <c r="AI7750" s="1264"/>
      <c r="AJ7750" s="1264"/>
    </row>
    <row r="7751" spans="33:36" ht="30" customHeight="1">
      <c r="AG7751" s="1264"/>
      <c r="AH7751" s="1264"/>
      <c r="AI7751" s="1264"/>
      <c r="AJ7751" s="1264"/>
    </row>
    <row r="7752" spans="33:36" ht="30" customHeight="1">
      <c r="AG7752" s="1264"/>
      <c r="AH7752" s="1264"/>
      <c r="AI7752" s="1264"/>
      <c r="AJ7752" s="1264"/>
    </row>
    <row r="7753" spans="33:36" ht="30" customHeight="1">
      <c r="AG7753" s="1264"/>
      <c r="AH7753" s="1264"/>
      <c r="AI7753" s="1264"/>
      <c r="AJ7753" s="1264"/>
    </row>
    <row r="7754" spans="33:36" ht="30" customHeight="1">
      <c r="AG7754" s="1264"/>
      <c r="AH7754" s="1264"/>
      <c r="AI7754" s="1264"/>
      <c r="AJ7754" s="1264"/>
    </row>
    <row r="7755" spans="33:36" ht="30" customHeight="1">
      <c r="AG7755" s="1264"/>
      <c r="AH7755" s="1264"/>
      <c r="AI7755" s="1264"/>
      <c r="AJ7755" s="1264"/>
    </row>
    <row r="7756" spans="33:36" ht="30" customHeight="1">
      <c r="AG7756" s="1264"/>
      <c r="AH7756" s="1264"/>
      <c r="AI7756" s="1264"/>
      <c r="AJ7756" s="1264"/>
    </row>
    <row r="7757" spans="33:36" ht="30" customHeight="1">
      <c r="AG7757" s="1264"/>
      <c r="AH7757" s="1264"/>
      <c r="AI7757" s="1264"/>
      <c r="AJ7757" s="1264"/>
    </row>
    <row r="7758" spans="33:36" ht="30" customHeight="1">
      <c r="AG7758" s="1264"/>
      <c r="AH7758" s="1264"/>
      <c r="AI7758" s="1264"/>
      <c r="AJ7758" s="1264"/>
    </row>
    <row r="7759" spans="33:36" ht="30" customHeight="1">
      <c r="AG7759" s="1264"/>
      <c r="AH7759" s="1264"/>
      <c r="AI7759" s="1264"/>
      <c r="AJ7759" s="1264"/>
    </row>
    <row r="7760" spans="33:36" ht="30" customHeight="1">
      <c r="AG7760" s="1264"/>
      <c r="AH7760" s="1264"/>
      <c r="AI7760" s="1264"/>
      <c r="AJ7760" s="1264"/>
    </row>
    <row r="7761" spans="33:36" ht="30" customHeight="1">
      <c r="AG7761" s="1264"/>
      <c r="AH7761" s="1264"/>
      <c r="AI7761" s="1264"/>
      <c r="AJ7761" s="1264"/>
    </row>
    <row r="7762" spans="33:36" ht="30" customHeight="1">
      <c r="AG7762" s="1264"/>
      <c r="AH7762" s="1264"/>
      <c r="AI7762" s="1264"/>
      <c r="AJ7762" s="1264"/>
    </row>
    <row r="7763" spans="33:36" ht="30" customHeight="1">
      <c r="AG7763" s="1264"/>
      <c r="AH7763" s="1264"/>
      <c r="AI7763" s="1264"/>
      <c r="AJ7763" s="1264"/>
    </row>
    <row r="7764" spans="33:36" ht="30" customHeight="1">
      <c r="AG7764" s="1264"/>
      <c r="AH7764" s="1264"/>
      <c r="AI7764" s="1264"/>
      <c r="AJ7764" s="1264"/>
    </row>
    <row r="7765" spans="33:36" ht="30" customHeight="1">
      <c r="AG7765" s="1264"/>
      <c r="AH7765" s="1264"/>
      <c r="AI7765" s="1264"/>
      <c r="AJ7765" s="1264"/>
    </row>
    <row r="7766" spans="33:36" ht="30" customHeight="1">
      <c r="AG7766" s="1264"/>
      <c r="AH7766" s="1264"/>
      <c r="AI7766" s="1264"/>
      <c r="AJ7766" s="1264"/>
    </row>
    <row r="7767" spans="33:36" ht="30" customHeight="1">
      <c r="AG7767" s="1264"/>
      <c r="AH7767" s="1264"/>
      <c r="AI7767" s="1264"/>
      <c r="AJ7767" s="1264"/>
    </row>
    <row r="7768" spans="33:36" ht="30" customHeight="1">
      <c r="AG7768" s="1264"/>
      <c r="AH7768" s="1264"/>
      <c r="AI7768" s="1264"/>
      <c r="AJ7768" s="1264"/>
    </row>
    <row r="7769" spans="33:36" ht="30" customHeight="1">
      <c r="AG7769" s="1264"/>
      <c r="AH7769" s="1264"/>
      <c r="AI7769" s="1264"/>
      <c r="AJ7769" s="1264"/>
    </row>
    <row r="7770" spans="33:36" ht="30" customHeight="1">
      <c r="AG7770" s="1264"/>
      <c r="AH7770" s="1264"/>
      <c r="AI7770" s="1264"/>
      <c r="AJ7770" s="1264"/>
    </row>
    <row r="7771" spans="33:36" ht="30" customHeight="1">
      <c r="AG7771" s="1264"/>
      <c r="AH7771" s="1264"/>
      <c r="AI7771" s="1264"/>
      <c r="AJ7771" s="1264"/>
    </row>
    <row r="7772" spans="33:36" ht="30" customHeight="1">
      <c r="AG7772" s="1264"/>
      <c r="AH7772" s="1264"/>
      <c r="AI7772" s="1264"/>
      <c r="AJ7772" s="1264"/>
    </row>
    <row r="7773" spans="33:36" ht="30" customHeight="1">
      <c r="AG7773" s="1264"/>
      <c r="AH7773" s="1264"/>
      <c r="AI7773" s="1264"/>
      <c r="AJ7773" s="1264"/>
    </row>
    <row r="7774" spans="33:36" ht="30" customHeight="1">
      <c r="AG7774" s="1264"/>
      <c r="AH7774" s="1264"/>
      <c r="AI7774" s="1264"/>
      <c r="AJ7774" s="1264"/>
    </row>
    <row r="7775" spans="33:36" ht="30" customHeight="1">
      <c r="AG7775" s="1264"/>
      <c r="AH7775" s="1264"/>
      <c r="AI7775" s="1264"/>
      <c r="AJ7775" s="1264"/>
    </row>
    <row r="7776" spans="33:36" ht="30" customHeight="1">
      <c r="AG7776" s="1264"/>
      <c r="AH7776" s="1264"/>
      <c r="AI7776" s="1264"/>
      <c r="AJ7776" s="1264"/>
    </row>
    <row r="7777" spans="33:36" ht="30" customHeight="1">
      <c r="AG7777" s="1264"/>
      <c r="AH7777" s="1264"/>
      <c r="AI7777" s="1264"/>
      <c r="AJ7777" s="1264"/>
    </row>
    <row r="7778" spans="33:36" ht="30" customHeight="1">
      <c r="AG7778" s="1264"/>
      <c r="AH7778" s="1264"/>
      <c r="AI7778" s="1264"/>
      <c r="AJ7778" s="1264"/>
    </row>
    <row r="7779" spans="33:36" ht="30" customHeight="1">
      <c r="AG7779" s="1264"/>
      <c r="AH7779" s="1264"/>
      <c r="AI7779" s="1264"/>
      <c r="AJ7779" s="1264"/>
    </row>
    <row r="7780" spans="33:36" ht="30" customHeight="1">
      <c r="AG7780" s="1264"/>
      <c r="AH7780" s="1264"/>
      <c r="AI7780" s="1264"/>
      <c r="AJ7780" s="1264"/>
    </row>
    <row r="7781" spans="33:36" ht="30" customHeight="1">
      <c r="AG7781" s="1264"/>
      <c r="AH7781" s="1264"/>
      <c r="AI7781" s="1264"/>
      <c r="AJ7781" s="1264"/>
    </row>
    <row r="7782" spans="33:36" ht="30" customHeight="1">
      <c r="AG7782" s="1264"/>
      <c r="AH7782" s="1264"/>
      <c r="AI7782" s="1264"/>
      <c r="AJ7782" s="1264"/>
    </row>
    <row r="7783" spans="33:36" ht="30" customHeight="1">
      <c r="AG7783" s="1264"/>
      <c r="AH7783" s="1264"/>
      <c r="AI7783" s="1264"/>
      <c r="AJ7783" s="1264"/>
    </row>
    <row r="7784" spans="33:36" ht="30" customHeight="1">
      <c r="AG7784" s="1264"/>
      <c r="AH7784" s="1264"/>
      <c r="AI7784" s="1264"/>
      <c r="AJ7784" s="1264"/>
    </row>
    <row r="7785" spans="33:36" ht="30" customHeight="1">
      <c r="AG7785" s="1264"/>
      <c r="AH7785" s="1264"/>
      <c r="AI7785" s="1264"/>
      <c r="AJ7785" s="1264"/>
    </row>
    <row r="7786" spans="33:36" ht="30" customHeight="1">
      <c r="AG7786" s="1264"/>
      <c r="AH7786" s="1264"/>
      <c r="AI7786" s="1264"/>
      <c r="AJ7786" s="1264"/>
    </row>
    <row r="7787" spans="33:36" ht="30" customHeight="1">
      <c r="AG7787" s="1264"/>
      <c r="AH7787" s="1264"/>
      <c r="AI7787" s="1264"/>
      <c r="AJ7787" s="1264"/>
    </row>
    <row r="7788" spans="33:36" ht="30" customHeight="1">
      <c r="AG7788" s="1264"/>
      <c r="AH7788" s="1264"/>
      <c r="AI7788" s="1264"/>
      <c r="AJ7788" s="1264"/>
    </row>
    <row r="7789" spans="33:36" ht="30" customHeight="1">
      <c r="AG7789" s="1264"/>
      <c r="AH7789" s="1264"/>
      <c r="AI7789" s="1264"/>
      <c r="AJ7789" s="1264"/>
    </row>
    <row r="7790" spans="33:36" ht="30" customHeight="1">
      <c r="AG7790" s="1264"/>
      <c r="AH7790" s="1264"/>
      <c r="AI7790" s="1264"/>
      <c r="AJ7790" s="1264"/>
    </row>
    <row r="7791" spans="33:36" ht="30" customHeight="1">
      <c r="AG7791" s="1264"/>
      <c r="AH7791" s="1264"/>
      <c r="AI7791" s="1264"/>
      <c r="AJ7791" s="1264"/>
    </row>
    <row r="7792" spans="33:36" ht="30" customHeight="1">
      <c r="AG7792" s="1264"/>
      <c r="AH7792" s="1264"/>
      <c r="AI7792" s="1264"/>
      <c r="AJ7792" s="1264"/>
    </row>
    <row r="7793" spans="33:36" ht="30" customHeight="1">
      <c r="AG7793" s="1264"/>
      <c r="AH7793" s="1264"/>
      <c r="AI7793" s="1264"/>
      <c r="AJ7793" s="1264"/>
    </row>
    <row r="7794" spans="33:36" ht="30" customHeight="1">
      <c r="AG7794" s="1264"/>
      <c r="AH7794" s="1264"/>
      <c r="AI7794" s="1264"/>
      <c r="AJ7794" s="1264"/>
    </row>
    <row r="7795" spans="33:36" ht="30" customHeight="1">
      <c r="AG7795" s="1264"/>
      <c r="AH7795" s="1264"/>
      <c r="AI7795" s="1264"/>
      <c r="AJ7795" s="1264"/>
    </row>
    <row r="7796" spans="33:36" ht="30" customHeight="1">
      <c r="AG7796" s="1264"/>
      <c r="AH7796" s="1264"/>
      <c r="AI7796" s="1264"/>
      <c r="AJ7796" s="1264"/>
    </row>
    <row r="7797" spans="33:36" ht="30" customHeight="1">
      <c r="AG7797" s="1264"/>
      <c r="AH7797" s="1264"/>
      <c r="AI7797" s="1264"/>
      <c r="AJ7797" s="1264"/>
    </row>
    <row r="7798" spans="33:36" ht="30" customHeight="1">
      <c r="AG7798" s="1264"/>
      <c r="AH7798" s="1264"/>
      <c r="AI7798" s="1264"/>
      <c r="AJ7798" s="1264"/>
    </row>
    <row r="7799" spans="33:36" ht="30" customHeight="1">
      <c r="AG7799" s="1264"/>
      <c r="AH7799" s="1264"/>
      <c r="AI7799" s="1264"/>
      <c r="AJ7799" s="1264"/>
    </row>
    <row r="7800" spans="33:36" ht="30" customHeight="1">
      <c r="AG7800" s="1264"/>
      <c r="AH7800" s="1264"/>
      <c r="AI7800" s="1264"/>
      <c r="AJ7800" s="1264"/>
    </row>
    <row r="7801" spans="33:36" ht="30" customHeight="1">
      <c r="AG7801" s="1264"/>
      <c r="AH7801" s="1264"/>
      <c r="AI7801" s="1264"/>
      <c r="AJ7801" s="1264"/>
    </row>
    <row r="7802" spans="33:36" ht="30" customHeight="1">
      <c r="AG7802" s="1264"/>
      <c r="AH7802" s="1264"/>
      <c r="AI7802" s="1264"/>
      <c r="AJ7802" s="1264"/>
    </row>
    <row r="7803" spans="33:36" ht="30" customHeight="1">
      <c r="AG7803" s="1264"/>
      <c r="AH7803" s="1264"/>
      <c r="AI7803" s="1264"/>
      <c r="AJ7803" s="1264"/>
    </row>
    <row r="7804" spans="33:36" ht="30" customHeight="1">
      <c r="AG7804" s="1264"/>
      <c r="AH7804" s="1264"/>
      <c r="AI7804" s="1264"/>
      <c r="AJ7804" s="1264"/>
    </row>
    <row r="7805" spans="33:36" ht="30" customHeight="1">
      <c r="AG7805" s="1264"/>
      <c r="AH7805" s="1264"/>
      <c r="AI7805" s="1264"/>
      <c r="AJ7805" s="1264"/>
    </row>
    <row r="7806" spans="33:36" ht="30" customHeight="1">
      <c r="AG7806" s="1264"/>
      <c r="AH7806" s="1264"/>
      <c r="AI7806" s="1264"/>
      <c r="AJ7806" s="1264"/>
    </row>
    <row r="7807" spans="33:36" ht="30" customHeight="1">
      <c r="AG7807" s="1264"/>
      <c r="AH7807" s="1264"/>
      <c r="AI7807" s="1264"/>
      <c r="AJ7807" s="1264"/>
    </row>
    <row r="7808" spans="33:36" ht="30" customHeight="1">
      <c r="AG7808" s="1264"/>
      <c r="AH7808" s="1264"/>
      <c r="AI7808" s="1264"/>
      <c r="AJ7808" s="1264"/>
    </row>
    <row r="7809" spans="33:36" ht="30" customHeight="1">
      <c r="AG7809" s="1264"/>
      <c r="AH7809" s="1264"/>
      <c r="AI7809" s="1264"/>
      <c r="AJ7809" s="1264"/>
    </row>
    <row r="7810" spans="33:36" ht="30" customHeight="1">
      <c r="AG7810" s="1264"/>
      <c r="AH7810" s="1264"/>
      <c r="AI7810" s="1264"/>
      <c r="AJ7810" s="1264"/>
    </row>
    <row r="7811" spans="33:36" ht="30" customHeight="1">
      <c r="AG7811" s="1264"/>
      <c r="AH7811" s="1264"/>
      <c r="AI7811" s="1264"/>
      <c r="AJ7811" s="1264"/>
    </row>
    <row r="7812" spans="33:36" ht="30" customHeight="1">
      <c r="AG7812" s="1264"/>
      <c r="AH7812" s="1264"/>
      <c r="AI7812" s="1264"/>
      <c r="AJ7812" s="1264"/>
    </row>
    <row r="7813" spans="33:36" ht="30" customHeight="1">
      <c r="AG7813" s="1264"/>
      <c r="AH7813" s="1264"/>
      <c r="AI7813" s="1264"/>
      <c r="AJ7813" s="1264"/>
    </row>
    <row r="7814" spans="33:36" ht="30" customHeight="1">
      <c r="AG7814" s="1264"/>
      <c r="AH7814" s="1264"/>
      <c r="AI7814" s="1264"/>
      <c r="AJ7814" s="1264"/>
    </row>
    <row r="7815" spans="33:36" ht="30" customHeight="1">
      <c r="AG7815" s="1264"/>
      <c r="AH7815" s="1264"/>
      <c r="AI7815" s="1264"/>
      <c r="AJ7815" s="1264"/>
    </row>
    <row r="7816" spans="33:36" ht="30" customHeight="1">
      <c r="AG7816" s="1264"/>
      <c r="AH7816" s="1264"/>
      <c r="AI7816" s="1264"/>
      <c r="AJ7816" s="1264"/>
    </row>
    <row r="7817" spans="33:36" ht="30" customHeight="1">
      <c r="AG7817" s="1264"/>
      <c r="AH7817" s="1264"/>
      <c r="AI7817" s="1264"/>
      <c r="AJ7817" s="1264"/>
    </row>
    <row r="7818" spans="33:36" ht="30" customHeight="1">
      <c r="AG7818" s="1264"/>
      <c r="AH7818" s="1264"/>
      <c r="AI7818" s="1264"/>
      <c r="AJ7818" s="1264"/>
    </row>
    <row r="7819" spans="33:36" ht="30" customHeight="1">
      <c r="AG7819" s="1264"/>
      <c r="AH7819" s="1264"/>
      <c r="AI7819" s="1264"/>
      <c r="AJ7819" s="1264"/>
    </row>
    <row r="7820" spans="33:36" ht="30" customHeight="1">
      <c r="AG7820" s="1264"/>
      <c r="AH7820" s="1264"/>
      <c r="AI7820" s="1264"/>
      <c r="AJ7820" s="1264"/>
    </row>
    <row r="7821" spans="33:36" ht="30" customHeight="1">
      <c r="AG7821" s="1264"/>
      <c r="AH7821" s="1264"/>
      <c r="AI7821" s="1264"/>
      <c r="AJ7821" s="1264"/>
    </row>
    <row r="7822" spans="33:36" ht="30" customHeight="1">
      <c r="AG7822" s="1264"/>
      <c r="AH7822" s="1264"/>
      <c r="AI7822" s="1264"/>
      <c r="AJ7822" s="1264"/>
    </row>
    <row r="7823" spans="33:36" ht="30" customHeight="1">
      <c r="AG7823" s="1264"/>
      <c r="AH7823" s="1264"/>
      <c r="AI7823" s="1264"/>
      <c r="AJ7823" s="1264"/>
    </row>
    <row r="7824" spans="33:36" ht="30" customHeight="1">
      <c r="AG7824" s="1264"/>
      <c r="AH7824" s="1264"/>
      <c r="AI7824" s="1264"/>
      <c r="AJ7824" s="1264"/>
    </row>
    <row r="7825" spans="33:36" ht="30" customHeight="1">
      <c r="AG7825" s="1264"/>
      <c r="AH7825" s="1264"/>
      <c r="AI7825" s="1264"/>
      <c r="AJ7825" s="1264"/>
    </row>
    <row r="7826" spans="33:36" ht="30" customHeight="1">
      <c r="AG7826" s="1264"/>
      <c r="AH7826" s="1264"/>
      <c r="AI7826" s="1264"/>
      <c r="AJ7826" s="1264"/>
    </row>
    <row r="7827" spans="33:36" ht="30" customHeight="1">
      <c r="AG7827" s="1264"/>
      <c r="AH7827" s="1264"/>
      <c r="AI7827" s="1264"/>
      <c r="AJ7827" s="1264"/>
    </row>
    <row r="7828" spans="33:36" ht="30" customHeight="1">
      <c r="AG7828" s="1264"/>
      <c r="AH7828" s="1264"/>
      <c r="AI7828" s="1264"/>
      <c r="AJ7828" s="1264"/>
    </row>
    <row r="7829" spans="33:36" ht="30" customHeight="1">
      <c r="AG7829" s="1264"/>
      <c r="AH7829" s="1264"/>
      <c r="AI7829" s="1264"/>
      <c r="AJ7829" s="1264"/>
    </row>
    <row r="7830" spans="33:36" ht="30" customHeight="1">
      <c r="AG7830" s="1264"/>
      <c r="AH7830" s="1264"/>
      <c r="AI7830" s="1264"/>
      <c r="AJ7830" s="1264"/>
    </row>
    <row r="7831" spans="33:36" ht="30" customHeight="1">
      <c r="AG7831" s="1264"/>
      <c r="AH7831" s="1264"/>
      <c r="AI7831" s="1264"/>
      <c r="AJ7831" s="1264"/>
    </row>
    <row r="7832" spans="33:36" ht="30" customHeight="1">
      <c r="AG7832" s="1264"/>
      <c r="AH7832" s="1264"/>
      <c r="AI7832" s="1264"/>
      <c r="AJ7832" s="1264"/>
    </row>
    <row r="7833" spans="33:36" ht="30" customHeight="1">
      <c r="AG7833" s="1264"/>
      <c r="AH7833" s="1264"/>
      <c r="AI7833" s="1264"/>
      <c r="AJ7833" s="1264"/>
    </row>
    <row r="7834" spans="33:36" ht="30" customHeight="1">
      <c r="AG7834" s="1264"/>
      <c r="AH7834" s="1264"/>
      <c r="AI7834" s="1264"/>
      <c r="AJ7834" s="1264"/>
    </row>
    <row r="7835" spans="33:36" ht="30" customHeight="1">
      <c r="AG7835" s="1264"/>
      <c r="AH7835" s="1264"/>
      <c r="AI7835" s="1264"/>
      <c r="AJ7835" s="1264"/>
    </row>
    <row r="7836" spans="33:36" ht="30" customHeight="1">
      <c r="AG7836" s="1264"/>
      <c r="AH7836" s="1264"/>
      <c r="AI7836" s="1264"/>
      <c r="AJ7836" s="1264"/>
    </row>
    <row r="7837" spans="33:36" ht="30" customHeight="1">
      <c r="AG7837" s="1264"/>
      <c r="AH7837" s="1264"/>
      <c r="AI7837" s="1264"/>
      <c r="AJ7837" s="1264"/>
    </row>
    <row r="7838" spans="33:36" ht="30" customHeight="1">
      <c r="AG7838" s="1264"/>
      <c r="AH7838" s="1264"/>
      <c r="AI7838" s="1264"/>
      <c r="AJ7838" s="1264"/>
    </row>
    <row r="7839" spans="33:36" ht="30" customHeight="1">
      <c r="AG7839" s="1264"/>
      <c r="AH7839" s="1264"/>
      <c r="AI7839" s="1264"/>
      <c r="AJ7839" s="1264"/>
    </row>
    <row r="7840" spans="33:36" ht="30" customHeight="1">
      <c r="AG7840" s="1264"/>
      <c r="AH7840" s="1264"/>
      <c r="AI7840" s="1264"/>
      <c r="AJ7840" s="1264"/>
    </row>
    <row r="7841" spans="33:36" ht="30" customHeight="1">
      <c r="AG7841" s="1264"/>
      <c r="AH7841" s="1264"/>
      <c r="AI7841" s="1264"/>
      <c r="AJ7841" s="1264"/>
    </row>
    <row r="7842" spans="33:36" ht="30" customHeight="1">
      <c r="AG7842" s="1264"/>
      <c r="AH7842" s="1264"/>
      <c r="AI7842" s="1264"/>
      <c r="AJ7842" s="1264"/>
    </row>
    <row r="7843" spans="33:36" ht="30" customHeight="1">
      <c r="AG7843" s="1264"/>
      <c r="AH7843" s="1264"/>
      <c r="AI7843" s="1264"/>
      <c r="AJ7843" s="1264"/>
    </row>
    <row r="7844" spans="33:36" ht="30" customHeight="1">
      <c r="AG7844" s="1264"/>
      <c r="AH7844" s="1264"/>
      <c r="AI7844" s="1264"/>
      <c r="AJ7844" s="1264"/>
    </row>
    <row r="7845" spans="33:36" ht="30" customHeight="1">
      <c r="AG7845" s="1264"/>
      <c r="AH7845" s="1264"/>
      <c r="AI7845" s="1264"/>
      <c r="AJ7845" s="1264"/>
    </row>
    <row r="7846" spans="33:36" ht="30" customHeight="1">
      <c r="AG7846" s="1264"/>
      <c r="AH7846" s="1264"/>
      <c r="AI7846" s="1264"/>
      <c r="AJ7846" s="1264"/>
    </row>
    <row r="7847" spans="33:36" ht="30" customHeight="1">
      <c r="AG7847" s="1264"/>
      <c r="AH7847" s="1264"/>
      <c r="AI7847" s="1264"/>
      <c r="AJ7847" s="1264"/>
    </row>
    <row r="7848" spans="33:36" ht="30" customHeight="1">
      <c r="AG7848" s="1264"/>
      <c r="AH7848" s="1264"/>
      <c r="AI7848" s="1264"/>
      <c r="AJ7848" s="1264"/>
    </row>
    <row r="7849" spans="33:36" ht="30" customHeight="1">
      <c r="AG7849" s="1264"/>
      <c r="AH7849" s="1264"/>
      <c r="AI7849" s="1264"/>
      <c r="AJ7849" s="1264"/>
    </row>
    <row r="7850" spans="33:36" ht="30" customHeight="1">
      <c r="AG7850" s="1264"/>
      <c r="AH7850" s="1264"/>
      <c r="AI7850" s="1264"/>
      <c r="AJ7850" s="1264"/>
    </row>
    <row r="7851" spans="33:36" ht="30" customHeight="1">
      <c r="AG7851" s="1264"/>
      <c r="AH7851" s="1264"/>
      <c r="AI7851" s="1264"/>
      <c r="AJ7851" s="1264"/>
    </row>
    <row r="7852" spans="33:36" ht="30" customHeight="1">
      <c r="AG7852" s="1264"/>
      <c r="AH7852" s="1264"/>
      <c r="AI7852" s="1264"/>
      <c r="AJ7852" s="1264"/>
    </row>
    <row r="7853" spans="33:36" ht="30" customHeight="1">
      <c r="AG7853" s="1264"/>
      <c r="AH7853" s="1264"/>
      <c r="AI7853" s="1264"/>
      <c r="AJ7853" s="1264"/>
    </row>
    <row r="7854" spans="33:36" ht="30" customHeight="1">
      <c r="AG7854" s="1264"/>
      <c r="AH7854" s="1264"/>
      <c r="AI7854" s="1264"/>
      <c r="AJ7854" s="1264"/>
    </row>
    <row r="7855" spans="33:36" ht="30" customHeight="1">
      <c r="AG7855" s="1264"/>
      <c r="AH7855" s="1264"/>
      <c r="AI7855" s="1264"/>
      <c r="AJ7855" s="1264"/>
    </row>
    <row r="7856" spans="33:36" ht="30" customHeight="1">
      <c r="AG7856" s="1264"/>
      <c r="AH7856" s="1264"/>
      <c r="AI7856" s="1264"/>
      <c r="AJ7856" s="1264"/>
    </row>
    <row r="7857" spans="33:36" ht="30" customHeight="1">
      <c r="AG7857" s="1264"/>
      <c r="AH7857" s="1264"/>
      <c r="AI7857" s="1264"/>
      <c r="AJ7857" s="1264"/>
    </row>
    <row r="7858" spans="33:36" ht="30" customHeight="1">
      <c r="AG7858" s="1264"/>
      <c r="AH7858" s="1264"/>
      <c r="AI7858" s="1264"/>
      <c r="AJ7858" s="1264"/>
    </row>
    <row r="7859" spans="33:36" ht="30" customHeight="1">
      <c r="AG7859" s="1264"/>
      <c r="AH7859" s="1264"/>
      <c r="AI7859" s="1264"/>
      <c r="AJ7859" s="1264"/>
    </row>
    <row r="7860" spans="33:36" ht="30" customHeight="1">
      <c r="AG7860" s="1264"/>
      <c r="AH7860" s="1264"/>
      <c r="AI7860" s="1264"/>
      <c r="AJ7860" s="1264"/>
    </row>
    <row r="7861" spans="33:36" ht="30" customHeight="1">
      <c r="AG7861" s="1264"/>
      <c r="AH7861" s="1264"/>
      <c r="AI7861" s="1264"/>
      <c r="AJ7861" s="1264"/>
    </row>
    <row r="7862" spans="33:36" ht="30" customHeight="1">
      <c r="AG7862" s="1264"/>
      <c r="AH7862" s="1264"/>
      <c r="AI7862" s="1264"/>
      <c r="AJ7862" s="1264"/>
    </row>
    <row r="7863" spans="33:36" ht="30" customHeight="1">
      <c r="AG7863" s="1264"/>
      <c r="AH7863" s="1264"/>
      <c r="AI7863" s="1264"/>
      <c r="AJ7863" s="1264"/>
    </row>
    <row r="7864" spans="33:36" ht="30" customHeight="1">
      <c r="AG7864" s="1264"/>
      <c r="AH7864" s="1264"/>
      <c r="AI7864" s="1264"/>
      <c r="AJ7864" s="1264"/>
    </row>
    <row r="7865" spans="33:36" ht="30" customHeight="1">
      <c r="AG7865" s="1264"/>
      <c r="AH7865" s="1264"/>
      <c r="AI7865" s="1264"/>
      <c r="AJ7865" s="1264"/>
    </row>
    <row r="7866" spans="33:36" ht="30" customHeight="1">
      <c r="AG7866" s="1264"/>
      <c r="AH7866" s="1264"/>
      <c r="AI7866" s="1264"/>
      <c r="AJ7866" s="1264"/>
    </row>
    <row r="7867" spans="33:36" ht="30" customHeight="1">
      <c r="AG7867" s="1264"/>
      <c r="AH7867" s="1264"/>
      <c r="AI7867" s="1264"/>
      <c r="AJ7867" s="1264"/>
    </row>
    <row r="7868" spans="33:36" ht="30" customHeight="1">
      <c r="AG7868" s="1264"/>
      <c r="AH7868" s="1264"/>
      <c r="AI7868" s="1264"/>
      <c r="AJ7868" s="1264"/>
    </row>
    <row r="7869" spans="33:36" ht="30" customHeight="1">
      <c r="AG7869" s="1264"/>
      <c r="AH7869" s="1264"/>
      <c r="AI7869" s="1264"/>
      <c r="AJ7869" s="1264"/>
    </row>
    <row r="7870" spans="33:36" ht="30" customHeight="1">
      <c r="AG7870" s="1264"/>
      <c r="AH7870" s="1264"/>
      <c r="AI7870" s="1264"/>
      <c r="AJ7870" s="1264"/>
    </row>
    <row r="7871" spans="33:36" ht="30" customHeight="1">
      <c r="AG7871" s="1264"/>
      <c r="AH7871" s="1264"/>
      <c r="AI7871" s="1264"/>
      <c r="AJ7871" s="1264"/>
    </row>
    <row r="7872" spans="33:36" ht="30" customHeight="1">
      <c r="AG7872" s="1264"/>
      <c r="AH7872" s="1264"/>
      <c r="AI7872" s="1264"/>
      <c r="AJ7872" s="1264"/>
    </row>
    <row r="7873" spans="33:36" ht="30" customHeight="1">
      <c r="AG7873" s="1264"/>
      <c r="AH7873" s="1264"/>
      <c r="AI7873" s="1264"/>
      <c r="AJ7873" s="1264"/>
    </row>
    <row r="7874" spans="33:36" ht="30" customHeight="1">
      <c r="AG7874" s="1264"/>
      <c r="AH7874" s="1264"/>
      <c r="AI7874" s="1264"/>
      <c r="AJ7874" s="1264"/>
    </row>
    <row r="7875" spans="33:36" ht="30" customHeight="1">
      <c r="AG7875" s="1264"/>
      <c r="AH7875" s="1264"/>
      <c r="AI7875" s="1264"/>
      <c r="AJ7875" s="1264"/>
    </row>
    <row r="7876" spans="33:36" ht="30" customHeight="1">
      <c r="AG7876" s="1264"/>
      <c r="AH7876" s="1264"/>
      <c r="AI7876" s="1264"/>
      <c r="AJ7876" s="1264"/>
    </row>
    <row r="7877" spans="33:36" ht="30" customHeight="1">
      <c r="AG7877" s="1264"/>
      <c r="AH7877" s="1264"/>
      <c r="AI7877" s="1264"/>
      <c r="AJ7877" s="1264"/>
    </row>
    <row r="7878" spans="33:36" ht="30" customHeight="1">
      <c r="AG7878" s="1264"/>
      <c r="AH7878" s="1264"/>
      <c r="AI7878" s="1264"/>
      <c r="AJ7878" s="1264"/>
    </row>
    <row r="7879" spans="33:36" ht="30" customHeight="1">
      <c r="AG7879" s="1264"/>
      <c r="AH7879" s="1264"/>
      <c r="AI7879" s="1264"/>
      <c r="AJ7879" s="1264"/>
    </row>
    <row r="7880" spans="33:36" ht="30" customHeight="1">
      <c r="AG7880" s="1264"/>
      <c r="AH7880" s="1264"/>
      <c r="AI7880" s="1264"/>
      <c r="AJ7880" s="1264"/>
    </row>
    <row r="7881" spans="33:36" ht="30" customHeight="1">
      <c r="AG7881" s="1264"/>
      <c r="AH7881" s="1264"/>
      <c r="AI7881" s="1264"/>
      <c r="AJ7881" s="1264"/>
    </row>
    <row r="7882" spans="33:36" ht="30" customHeight="1">
      <c r="AG7882" s="1264"/>
      <c r="AH7882" s="1264"/>
      <c r="AI7882" s="1264"/>
      <c r="AJ7882" s="1264"/>
    </row>
    <row r="7883" spans="33:36" ht="30" customHeight="1">
      <c r="AG7883" s="1264"/>
      <c r="AH7883" s="1264"/>
      <c r="AI7883" s="1264"/>
      <c r="AJ7883" s="1264"/>
    </row>
    <row r="7884" spans="33:36" ht="30" customHeight="1">
      <c r="AG7884" s="1264"/>
      <c r="AH7884" s="1264"/>
      <c r="AI7884" s="1264"/>
      <c r="AJ7884" s="1264"/>
    </row>
    <row r="7885" spans="33:36" ht="30" customHeight="1">
      <c r="AG7885" s="1264"/>
      <c r="AH7885" s="1264"/>
      <c r="AI7885" s="1264"/>
      <c r="AJ7885" s="1264"/>
    </row>
    <row r="7886" spans="33:36" ht="30" customHeight="1">
      <c r="AG7886" s="1264"/>
      <c r="AH7886" s="1264"/>
      <c r="AI7886" s="1264"/>
      <c r="AJ7886" s="1264"/>
    </row>
    <row r="7887" spans="33:36" ht="30" customHeight="1">
      <c r="AG7887" s="1264"/>
      <c r="AH7887" s="1264"/>
      <c r="AI7887" s="1264"/>
      <c r="AJ7887" s="1264"/>
    </row>
    <row r="7888" spans="33:36" ht="30" customHeight="1">
      <c r="AG7888" s="1264"/>
      <c r="AH7888" s="1264"/>
      <c r="AI7888" s="1264"/>
      <c r="AJ7888" s="1264"/>
    </row>
    <row r="7889" spans="33:36" ht="30" customHeight="1">
      <c r="AG7889" s="1264"/>
      <c r="AH7889" s="1264"/>
      <c r="AI7889" s="1264"/>
      <c r="AJ7889" s="1264"/>
    </row>
    <row r="7890" spans="33:36" ht="30" customHeight="1">
      <c r="AG7890" s="1264"/>
      <c r="AH7890" s="1264"/>
      <c r="AI7890" s="1264"/>
      <c r="AJ7890" s="1264"/>
    </row>
    <row r="7891" spans="33:36" ht="30" customHeight="1">
      <c r="AG7891" s="1264"/>
      <c r="AH7891" s="1264"/>
      <c r="AI7891" s="1264"/>
      <c r="AJ7891" s="1264"/>
    </row>
    <row r="7892" spans="33:36" ht="30" customHeight="1">
      <c r="AG7892" s="1264"/>
      <c r="AH7892" s="1264"/>
      <c r="AI7892" s="1264"/>
      <c r="AJ7892" s="1264"/>
    </row>
    <row r="7893" spans="33:36" ht="30" customHeight="1">
      <c r="AG7893" s="1264"/>
      <c r="AH7893" s="1264"/>
      <c r="AI7893" s="1264"/>
      <c r="AJ7893" s="1264"/>
    </row>
    <row r="7894" spans="33:36" ht="30" customHeight="1">
      <c r="AG7894" s="1264"/>
      <c r="AH7894" s="1264"/>
      <c r="AI7894" s="1264"/>
      <c r="AJ7894" s="1264"/>
    </row>
    <row r="7895" spans="33:36" ht="30" customHeight="1">
      <c r="AG7895" s="1264"/>
      <c r="AH7895" s="1264"/>
      <c r="AI7895" s="1264"/>
      <c r="AJ7895" s="1264"/>
    </row>
    <row r="7896" spans="33:36" ht="30" customHeight="1">
      <c r="AG7896" s="1264"/>
      <c r="AH7896" s="1264"/>
      <c r="AI7896" s="1264"/>
      <c r="AJ7896" s="1264"/>
    </row>
    <row r="7897" spans="33:36" ht="30" customHeight="1">
      <c r="AG7897" s="1264"/>
      <c r="AH7897" s="1264"/>
      <c r="AI7897" s="1264"/>
      <c r="AJ7897" s="1264"/>
    </row>
    <row r="7898" spans="33:36" ht="30" customHeight="1">
      <c r="AG7898" s="1264"/>
      <c r="AH7898" s="1264"/>
      <c r="AI7898" s="1264"/>
      <c r="AJ7898" s="1264"/>
    </row>
    <row r="7899" spans="33:36" ht="30" customHeight="1">
      <c r="AG7899" s="1264"/>
      <c r="AH7899" s="1264"/>
      <c r="AI7899" s="1264"/>
      <c r="AJ7899" s="1264"/>
    </row>
    <row r="7900" spans="33:36" ht="30" customHeight="1">
      <c r="AG7900" s="1264"/>
      <c r="AH7900" s="1264"/>
      <c r="AI7900" s="1264"/>
      <c r="AJ7900" s="1264"/>
    </row>
    <row r="7901" spans="33:36" ht="30" customHeight="1">
      <c r="AG7901" s="1264"/>
      <c r="AH7901" s="1264"/>
      <c r="AI7901" s="1264"/>
      <c r="AJ7901" s="1264"/>
    </row>
    <row r="7902" spans="33:36" ht="30" customHeight="1">
      <c r="AG7902" s="1264"/>
      <c r="AH7902" s="1264"/>
      <c r="AI7902" s="1264"/>
      <c r="AJ7902" s="1264"/>
    </row>
    <row r="7903" spans="33:36" ht="30" customHeight="1">
      <c r="AG7903" s="1264"/>
      <c r="AH7903" s="1264"/>
      <c r="AI7903" s="1264"/>
      <c r="AJ7903" s="1264"/>
    </row>
    <row r="7904" spans="33:36" ht="30" customHeight="1">
      <c r="AG7904" s="1264"/>
      <c r="AH7904" s="1264"/>
      <c r="AI7904" s="1264"/>
      <c r="AJ7904" s="1264"/>
    </row>
    <row r="7905" spans="33:36" ht="30" customHeight="1">
      <c r="AG7905" s="1264"/>
      <c r="AH7905" s="1264"/>
      <c r="AI7905" s="1264"/>
      <c r="AJ7905" s="1264"/>
    </row>
    <row r="7906" spans="33:36" ht="30" customHeight="1">
      <c r="AG7906" s="1264"/>
      <c r="AH7906" s="1264"/>
      <c r="AI7906" s="1264"/>
      <c r="AJ7906" s="1264"/>
    </row>
    <row r="7907" spans="33:36" ht="30" customHeight="1">
      <c r="AG7907" s="1264"/>
      <c r="AH7907" s="1264"/>
      <c r="AI7907" s="1264"/>
      <c r="AJ7907" s="1264"/>
    </row>
    <row r="7908" spans="33:36" ht="30" customHeight="1">
      <c r="AG7908" s="1264"/>
      <c r="AH7908" s="1264"/>
      <c r="AI7908" s="1264"/>
      <c r="AJ7908" s="1264"/>
    </row>
    <row r="7909" spans="33:36" ht="30" customHeight="1">
      <c r="AG7909" s="1264"/>
      <c r="AH7909" s="1264"/>
      <c r="AI7909" s="1264"/>
      <c r="AJ7909" s="1264"/>
    </row>
    <row r="7910" spans="33:36" ht="30" customHeight="1">
      <c r="AG7910" s="1264"/>
      <c r="AH7910" s="1264"/>
      <c r="AI7910" s="1264"/>
      <c r="AJ7910" s="1264"/>
    </row>
    <row r="7911" spans="33:36" ht="30" customHeight="1">
      <c r="AG7911" s="1264"/>
      <c r="AH7911" s="1264"/>
      <c r="AI7911" s="1264"/>
      <c r="AJ7911" s="1264"/>
    </row>
    <row r="7912" spans="33:36" ht="30" customHeight="1">
      <c r="AG7912" s="1264"/>
      <c r="AH7912" s="1264"/>
      <c r="AI7912" s="1264"/>
      <c r="AJ7912" s="1264"/>
    </row>
    <row r="7913" spans="33:36" ht="30" customHeight="1">
      <c r="AG7913" s="1264"/>
      <c r="AH7913" s="1264"/>
      <c r="AI7913" s="1264"/>
      <c r="AJ7913" s="1264"/>
    </row>
    <row r="7914" spans="33:36" ht="30" customHeight="1">
      <c r="AG7914" s="1264"/>
      <c r="AH7914" s="1264"/>
      <c r="AI7914" s="1264"/>
      <c r="AJ7914" s="1264"/>
    </row>
    <row r="7915" spans="33:36" ht="30" customHeight="1">
      <c r="AG7915" s="1264"/>
      <c r="AH7915" s="1264"/>
      <c r="AI7915" s="1264"/>
      <c r="AJ7915" s="1264"/>
    </row>
    <row r="7916" spans="33:36" ht="30" customHeight="1">
      <c r="AG7916" s="1264"/>
      <c r="AH7916" s="1264"/>
      <c r="AI7916" s="1264"/>
      <c r="AJ7916" s="1264"/>
    </row>
    <row r="7917" spans="33:36" ht="30" customHeight="1">
      <c r="AG7917" s="1264"/>
      <c r="AH7917" s="1264"/>
      <c r="AI7917" s="1264"/>
      <c r="AJ7917" s="1264"/>
    </row>
    <row r="7918" spans="33:36" ht="30" customHeight="1">
      <c r="AG7918" s="1264"/>
      <c r="AH7918" s="1264"/>
      <c r="AI7918" s="1264"/>
      <c r="AJ7918" s="1264"/>
    </row>
    <row r="7919" spans="33:36" ht="30" customHeight="1">
      <c r="AG7919" s="1264"/>
      <c r="AH7919" s="1264"/>
      <c r="AI7919" s="1264"/>
      <c r="AJ7919" s="1264"/>
    </row>
    <row r="7920" spans="33:36" ht="30" customHeight="1">
      <c r="AG7920" s="1264"/>
      <c r="AH7920" s="1264"/>
      <c r="AI7920" s="1264"/>
      <c r="AJ7920" s="1264"/>
    </row>
    <row r="7921" spans="33:36" ht="30" customHeight="1">
      <c r="AG7921" s="1264"/>
      <c r="AH7921" s="1264"/>
      <c r="AI7921" s="1264"/>
      <c r="AJ7921" s="1264"/>
    </row>
    <row r="7922" spans="33:36" ht="30" customHeight="1">
      <c r="AG7922" s="1264"/>
      <c r="AH7922" s="1264"/>
      <c r="AI7922" s="1264"/>
      <c r="AJ7922" s="1264"/>
    </row>
    <row r="7923" spans="33:36" ht="30" customHeight="1">
      <c r="AG7923" s="1264"/>
      <c r="AH7923" s="1264"/>
      <c r="AI7923" s="1264"/>
      <c r="AJ7923" s="1264"/>
    </row>
    <row r="7924" spans="33:36" ht="30" customHeight="1">
      <c r="AG7924" s="1264"/>
      <c r="AH7924" s="1264"/>
      <c r="AI7924" s="1264"/>
      <c r="AJ7924" s="1264"/>
    </row>
    <row r="7925" spans="33:36" ht="30" customHeight="1">
      <c r="AG7925" s="1264"/>
      <c r="AH7925" s="1264"/>
      <c r="AI7925" s="1264"/>
      <c r="AJ7925" s="1264"/>
    </row>
    <row r="7926" spans="33:36" ht="30" customHeight="1">
      <c r="AG7926" s="1264"/>
      <c r="AH7926" s="1264"/>
      <c r="AI7926" s="1264"/>
      <c r="AJ7926" s="1264"/>
    </row>
    <row r="7927" spans="33:36" ht="30" customHeight="1">
      <c r="AG7927" s="1264"/>
      <c r="AH7927" s="1264"/>
      <c r="AI7927" s="1264"/>
      <c r="AJ7927" s="1264"/>
    </row>
    <row r="7928" spans="33:36" ht="30" customHeight="1">
      <c r="AG7928" s="1264"/>
      <c r="AH7928" s="1264"/>
      <c r="AI7928" s="1264"/>
      <c r="AJ7928" s="1264"/>
    </row>
    <row r="7929" spans="33:36" ht="30" customHeight="1">
      <c r="AG7929" s="1264"/>
      <c r="AH7929" s="1264"/>
      <c r="AI7929" s="1264"/>
      <c r="AJ7929" s="1264"/>
    </row>
    <row r="7930" spans="33:36" ht="30" customHeight="1">
      <c r="AG7930" s="1264"/>
      <c r="AH7930" s="1264"/>
      <c r="AI7930" s="1264"/>
      <c r="AJ7930" s="1264"/>
    </row>
    <row r="7931" spans="33:36" ht="30" customHeight="1">
      <c r="AG7931" s="1264"/>
      <c r="AH7931" s="1264"/>
      <c r="AI7931" s="1264"/>
      <c r="AJ7931" s="1264"/>
    </row>
    <row r="7932" spans="33:36" ht="30" customHeight="1">
      <c r="AG7932" s="1264"/>
      <c r="AH7932" s="1264"/>
      <c r="AI7932" s="1264"/>
      <c r="AJ7932" s="1264"/>
    </row>
    <row r="7933" spans="33:36" ht="30" customHeight="1">
      <c r="AG7933" s="1264"/>
      <c r="AH7933" s="1264"/>
      <c r="AI7933" s="1264"/>
      <c r="AJ7933" s="1264"/>
    </row>
    <row r="7934" spans="33:36" ht="30" customHeight="1">
      <c r="AG7934" s="1264"/>
      <c r="AH7934" s="1264"/>
      <c r="AI7934" s="1264"/>
      <c r="AJ7934" s="1264"/>
    </row>
    <row r="7935" spans="33:36" ht="30" customHeight="1">
      <c r="AG7935" s="1264"/>
      <c r="AH7935" s="1264"/>
      <c r="AI7935" s="1264"/>
      <c r="AJ7935" s="1264"/>
    </row>
    <row r="7936" spans="33:36" ht="30" customHeight="1">
      <c r="AG7936" s="1264"/>
      <c r="AH7936" s="1264"/>
      <c r="AI7936" s="1264"/>
      <c r="AJ7936" s="1264"/>
    </row>
    <row r="7937" spans="33:36" ht="30" customHeight="1">
      <c r="AG7937" s="1264"/>
      <c r="AH7937" s="1264"/>
      <c r="AI7937" s="1264"/>
      <c r="AJ7937" s="1264"/>
    </row>
    <row r="7938" spans="33:36" ht="30" customHeight="1">
      <c r="AG7938" s="1264"/>
      <c r="AH7938" s="1264"/>
      <c r="AI7938" s="1264"/>
      <c r="AJ7938" s="1264"/>
    </row>
    <row r="7939" spans="33:36" ht="30" customHeight="1">
      <c r="AG7939" s="1264"/>
      <c r="AH7939" s="1264"/>
      <c r="AI7939" s="1264"/>
      <c r="AJ7939" s="1264"/>
    </row>
    <row r="7940" spans="33:36" ht="30" customHeight="1">
      <c r="AG7940" s="1264"/>
      <c r="AH7940" s="1264"/>
      <c r="AI7940" s="1264"/>
      <c r="AJ7940" s="1264"/>
    </row>
    <row r="7941" spans="33:36" ht="30" customHeight="1">
      <c r="AG7941" s="1264"/>
      <c r="AH7941" s="1264"/>
      <c r="AI7941" s="1264"/>
      <c r="AJ7941" s="1264"/>
    </row>
    <row r="7942" spans="33:36" ht="30" customHeight="1">
      <c r="AG7942" s="1264"/>
      <c r="AH7942" s="1264"/>
      <c r="AI7942" s="1264"/>
      <c r="AJ7942" s="1264"/>
    </row>
    <row r="7943" spans="33:36" ht="30" customHeight="1">
      <c r="AG7943" s="1264"/>
      <c r="AH7943" s="1264"/>
      <c r="AI7943" s="1264"/>
      <c r="AJ7943" s="1264"/>
    </row>
    <row r="7944" spans="33:36" ht="30" customHeight="1">
      <c r="AG7944" s="1264"/>
      <c r="AH7944" s="1264"/>
      <c r="AI7944" s="1264"/>
      <c r="AJ7944" s="1264"/>
    </row>
    <row r="7945" spans="33:36" ht="30" customHeight="1">
      <c r="AG7945" s="1264"/>
      <c r="AH7945" s="1264"/>
      <c r="AI7945" s="1264"/>
      <c r="AJ7945" s="1264"/>
    </row>
    <row r="7946" spans="33:36" ht="30" customHeight="1">
      <c r="AG7946" s="1264"/>
      <c r="AH7946" s="1264"/>
      <c r="AI7946" s="1264"/>
      <c r="AJ7946" s="1264"/>
    </row>
    <row r="7947" spans="33:36" ht="30" customHeight="1">
      <c r="AG7947" s="1264"/>
      <c r="AH7947" s="1264"/>
      <c r="AI7947" s="1264"/>
      <c r="AJ7947" s="1264"/>
    </row>
    <row r="7948" spans="33:36" ht="30" customHeight="1">
      <c r="AG7948" s="1264"/>
      <c r="AH7948" s="1264"/>
      <c r="AI7948" s="1264"/>
      <c r="AJ7948" s="1264"/>
    </row>
    <row r="7949" spans="33:36" ht="30" customHeight="1">
      <c r="AG7949" s="1264"/>
      <c r="AH7949" s="1264"/>
      <c r="AI7949" s="1264"/>
      <c r="AJ7949" s="1264"/>
    </row>
    <row r="7950" spans="33:36" ht="30" customHeight="1">
      <c r="AG7950" s="1264"/>
      <c r="AH7950" s="1264"/>
      <c r="AI7950" s="1264"/>
      <c r="AJ7950" s="1264"/>
    </row>
    <row r="7951" spans="33:36" ht="30" customHeight="1">
      <c r="AG7951" s="1264"/>
      <c r="AH7951" s="1264"/>
      <c r="AI7951" s="1264"/>
      <c r="AJ7951" s="1264"/>
    </row>
    <row r="7952" spans="33:36" ht="30" customHeight="1">
      <c r="AG7952" s="1264"/>
      <c r="AH7952" s="1264"/>
      <c r="AI7952" s="1264"/>
      <c r="AJ7952" s="1264"/>
    </row>
    <row r="7953" spans="33:36" ht="30" customHeight="1">
      <c r="AG7953" s="1264"/>
      <c r="AH7953" s="1264"/>
      <c r="AI7953" s="1264"/>
      <c r="AJ7953" s="1264"/>
    </row>
    <row r="7954" spans="33:36" ht="30" customHeight="1">
      <c r="AG7954" s="1264"/>
      <c r="AH7954" s="1264"/>
      <c r="AI7954" s="1264"/>
      <c r="AJ7954" s="1264"/>
    </row>
    <row r="7955" spans="33:36" ht="30" customHeight="1">
      <c r="AG7955" s="1264"/>
      <c r="AH7955" s="1264"/>
      <c r="AI7955" s="1264"/>
      <c r="AJ7955" s="1264"/>
    </row>
    <row r="7956" spans="33:36" ht="30" customHeight="1">
      <c r="AG7956" s="1264"/>
      <c r="AH7956" s="1264"/>
      <c r="AI7956" s="1264"/>
      <c r="AJ7956" s="1264"/>
    </row>
    <row r="7957" spans="33:36" ht="30" customHeight="1">
      <c r="AG7957" s="1264"/>
      <c r="AH7957" s="1264"/>
      <c r="AI7957" s="1264"/>
      <c r="AJ7957" s="1264"/>
    </row>
    <row r="7958" spans="33:36" ht="30" customHeight="1">
      <c r="AG7958" s="1264"/>
      <c r="AH7958" s="1264"/>
      <c r="AI7958" s="1264"/>
      <c r="AJ7958" s="1264"/>
    </row>
    <row r="7959" spans="33:36" ht="30" customHeight="1">
      <c r="AG7959" s="1264"/>
      <c r="AH7959" s="1264"/>
      <c r="AI7959" s="1264"/>
      <c r="AJ7959" s="1264"/>
    </row>
    <row r="7960" spans="33:36" ht="30" customHeight="1">
      <c r="AG7960" s="1264"/>
      <c r="AH7960" s="1264"/>
      <c r="AI7960" s="1264"/>
      <c r="AJ7960" s="1264"/>
    </row>
    <row r="7961" spans="33:36" ht="30" customHeight="1">
      <c r="AG7961" s="1264"/>
      <c r="AH7961" s="1264"/>
      <c r="AI7961" s="1264"/>
      <c r="AJ7961" s="1264"/>
    </row>
    <row r="7962" spans="33:36" ht="30" customHeight="1">
      <c r="AG7962" s="1264"/>
      <c r="AH7962" s="1264"/>
      <c r="AI7962" s="1264"/>
      <c r="AJ7962" s="1264"/>
    </row>
    <row r="7963" spans="33:36" ht="30" customHeight="1">
      <c r="AG7963" s="1264"/>
      <c r="AH7963" s="1264"/>
      <c r="AI7963" s="1264"/>
      <c r="AJ7963" s="1264"/>
    </row>
    <row r="7964" spans="33:36" ht="30" customHeight="1">
      <c r="AG7964" s="1264"/>
      <c r="AH7964" s="1264"/>
      <c r="AI7964" s="1264"/>
      <c r="AJ7964" s="1264"/>
    </row>
    <row r="7965" spans="33:36" ht="30" customHeight="1">
      <c r="AG7965" s="1264"/>
      <c r="AH7965" s="1264"/>
      <c r="AI7965" s="1264"/>
      <c r="AJ7965" s="1264"/>
    </row>
    <row r="7966" spans="33:36" ht="30" customHeight="1">
      <c r="AG7966" s="1264"/>
      <c r="AH7966" s="1264"/>
      <c r="AI7966" s="1264"/>
      <c r="AJ7966" s="1264"/>
    </row>
    <row r="7967" spans="33:36" ht="30" customHeight="1">
      <c r="AG7967" s="1264"/>
      <c r="AH7967" s="1264"/>
      <c r="AI7967" s="1264"/>
      <c r="AJ7967" s="1264"/>
    </row>
    <row r="7968" spans="33:36" ht="30" customHeight="1">
      <c r="AG7968" s="1264"/>
      <c r="AH7968" s="1264"/>
      <c r="AI7968" s="1264"/>
      <c r="AJ7968" s="1264"/>
    </row>
    <row r="7969" spans="33:36" ht="30" customHeight="1">
      <c r="AG7969" s="1264"/>
      <c r="AH7969" s="1264"/>
      <c r="AI7969" s="1264"/>
      <c r="AJ7969" s="1264"/>
    </row>
    <row r="7970" spans="33:36" ht="30" customHeight="1">
      <c r="AG7970" s="1264"/>
      <c r="AH7970" s="1264"/>
      <c r="AI7970" s="1264"/>
      <c r="AJ7970" s="1264"/>
    </row>
    <row r="7971" spans="33:36" ht="30" customHeight="1">
      <c r="AG7971" s="1264"/>
      <c r="AH7971" s="1264"/>
      <c r="AI7971" s="1264"/>
      <c r="AJ7971" s="1264"/>
    </row>
    <row r="7972" spans="33:36" ht="30" customHeight="1">
      <c r="AG7972" s="1264"/>
      <c r="AH7972" s="1264"/>
      <c r="AI7972" s="1264"/>
      <c r="AJ7972" s="1264"/>
    </row>
    <row r="7973" spans="33:36" ht="30" customHeight="1">
      <c r="AG7973" s="1264"/>
      <c r="AH7973" s="1264"/>
      <c r="AI7973" s="1264"/>
      <c r="AJ7973" s="1264"/>
    </row>
    <row r="7974" spans="33:36" ht="30" customHeight="1">
      <c r="AG7974" s="1264"/>
      <c r="AH7974" s="1264"/>
      <c r="AI7974" s="1264"/>
      <c r="AJ7974" s="1264"/>
    </row>
    <row r="7975" spans="33:36" ht="30" customHeight="1">
      <c r="AG7975" s="1264"/>
      <c r="AH7975" s="1264"/>
      <c r="AI7975" s="1264"/>
      <c r="AJ7975" s="1264"/>
    </row>
    <row r="7976" spans="33:36" ht="30" customHeight="1">
      <c r="AG7976" s="1264"/>
      <c r="AH7976" s="1264"/>
      <c r="AI7976" s="1264"/>
      <c r="AJ7976" s="1264"/>
    </row>
    <row r="7977" spans="33:36" ht="30" customHeight="1">
      <c r="AG7977" s="1264"/>
      <c r="AH7977" s="1264"/>
      <c r="AI7977" s="1264"/>
      <c r="AJ7977" s="1264"/>
    </row>
    <row r="7978" spans="33:36" ht="30" customHeight="1">
      <c r="AG7978" s="1264"/>
      <c r="AH7978" s="1264"/>
      <c r="AI7978" s="1264"/>
      <c r="AJ7978" s="1264"/>
    </row>
    <row r="7979" spans="33:36" ht="30" customHeight="1">
      <c r="AG7979" s="1264"/>
      <c r="AH7979" s="1264"/>
      <c r="AI7979" s="1264"/>
      <c r="AJ7979" s="1264"/>
    </row>
    <row r="7980" spans="33:36" ht="30" customHeight="1">
      <c r="AG7980" s="1264"/>
      <c r="AH7980" s="1264"/>
      <c r="AI7980" s="1264"/>
      <c r="AJ7980" s="1264"/>
    </row>
    <row r="7981" spans="33:36" ht="30" customHeight="1">
      <c r="AG7981" s="1264"/>
      <c r="AH7981" s="1264"/>
      <c r="AI7981" s="1264"/>
      <c r="AJ7981" s="1264"/>
    </row>
    <row r="7982" spans="33:36" ht="30" customHeight="1">
      <c r="AG7982" s="1264"/>
      <c r="AH7982" s="1264"/>
      <c r="AI7982" s="1264"/>
      <c r="AJ7982" s="1264"/>
    </row>
    <row r="7983" spans="33:36" ht="30" customHeight="1">
      <c r="AG7983" s="1264"/>
      <c r="AH7983" s="1264"/>
      <c r="AI7983" s="1264"/>
      <c r="AJ7983" s="1264"/>
    </row>
    <row r="7984" spans="33:36" ht="30" customHeight="1">
      <c r="AG7984" s="1264"/>
      <c r="AH7984" s="1264"/>
      <c r="AI7984" s="1264"/>
      <c r="AJ7984" s="1264"/>
    </row>
    <row r="7985" spans="33:36" ht="30" customHeight="1">
      <c r="AG7985" s="1264"/>
      <c r="AH7985" s="1264"/>
      <c r="AI7985" s="1264"/>
      <c r="AJ7985" s="1264"/>
    </row>
    <row r="7986" spans="33:36" ht="30" customHeight="1">
      <c r="AG7986" s="1264"/>
      <c r="AH7986" s="1264"/>
      <c r="AI7986" s="1264"/>
      <c r="AJ7986" s="1264"/>
    </row>
    <row r="7987" spans="33:36" ht="30" customHeight="1">
      <c r="AG7987" s="1264"/>
      <c r="AH7987" s="1264"/>
      <c r="AI7987" s="1264"/>
      <c r="AJ7987" s="1264"/>
    </row>
    <row r="7988" spans="33:36" ht="30" customHeight="1">
      <c r="AG7988" s="1264"/>
      <c r="AH7988" s="1264"/>
      <c r="AI7988" s="1264"/>
      <c r="AJ7988" s="1264"/>
    </row>
    <row r="7989" spans="33:36" ht="30" customHeight="1">
      <c r="AG7989" s="1264"/>
      <c r="AH7989" s="1264"/>
      <c r="AI7989" s="1264"/>
      <c r="AJ7989" s="1264"/>
    </row>
    <row r="7990" spans="33:36" ht="30" customHeight="1">
      <c r="AG7990" s="1264"/>
      <c r="AH7990" s="1264"/>
      <c r="AI7990" s="1264"/>
      <c r="AJ7990" s="1264"/>
    </row>
    <row r="7991" spans="33:36" ht="30" customHeight="1">
      <c r="AG7991" s="1264"/>
      <c r="AH7991" s="1264"/>
      <c r="AI7991" s="1264"/>
      <c r="AJ7991" s="1264"/>
    </row>
    <row r="7992" spans="33:36" ht="30" customHeight="1">
      <c r="AG7992" s="1264"/>
      <c r="AH7992" s="1264"/>
      <c r="AI7992" s="1264"/>
      <c r="AJ7992" s="1264"/>
    </row>
    <row r="7993" spans="33:36" ht="30" customHeight="1">
      <c r="AG7993" s="1264"/>
      <c r="AH7993" s="1264"/>
      <c r="AI7993" s="1264"/>
      <c r="AJ7993" s="1264"/>
    </row>
    <row r="7994" spans="33:36" ht="30" customHeight="1">
      <c r="AG7994" s="1264"/>
      <c r="AH7994" s="1264"/>
      <c r="AI7994" s="1264"/>
      <c r="AJ7994" s="1264"/>
    </row>
    <row r="7995" spans="33:36" ht="30" customHeight="1">
      <c r="AG7995" s="1264"/>
      <c r="AH7995" s="1264"/>
      <c r="AI7995" s="1264"/>
      <c r="AJ7995" s="1264"/>
    </row>
    <row r="7996" spans="33:36" ht="30" customHeight="1">
      <c r="AG7996" s="1264"/>
      <c r="AH7996" s="1264"/>
      <c r="AI7996" s="1264"/>
      <c r="AJ7996" s="1264"/>
    </row>
    <row r="7997" spans="33:36" ht="30" customHeight="1">
      <c r="AG7997" s="1264"/>
      <c r="AH7997" s="1264"/>
      <c r="AI7997" s="1264"/>
      <c r="AJ7997" s="1264"/>
    </row>
    <row r="7998" spans="33:36" ht="30" customHeight="1">
      <c r="AG7998" s="1264"/>
      <c r="AH7998" s="1264"/>
      <c r="AI7998" s="1264"/>
      <c r="AJ7998" s="1264"/>
    </row>
    <row r="7999" spans="33:36" ht="30" customHeight="1">
      <c r="AG7999" s="1264"/>
      <c r="AH7999" s="1264"/>
      <c r="AI7999" s="1264"/>
      <c r="AJ7999" s="1264"/>
    </row>
    <row r="8000" spans="33:36" ht="30" customHeight="1">
      <c r="AG8000" s="1264"/>
      <c r="AH8000" s="1264"/>
      <c r="AI8000" s="1264"/>
      <c r="AJ8000" s="1264"/>
    </row>
    <row r="8001" spans="33:36" ht="30" customHeight="1">
      <c r="AG8001" s="1264"/>
      <c r="AH8001" s="1264"/>
      <c r="AI8001" s="1264"/>
      <c r="AJ8001" s="1264"/>
    </row>
    <row r="8002" spans="33:36" ht="30" customHeight="1">
      <c r="AG8002" s="1264"/>
      <c r="AH8002" s="1264"/>
      <c r="AI8002" s="1264"/>
      <c r="AJ8002" s="1264"/>
    </row>
    <row r="8003" spans="33:36" ht="30" customHeight="1">
      <c r="AG8003" s="1264"/>
      <c r="AH8003" s="1264"/>
      <c r="AI8003" s="1264"/>
      <c r="AJ8003" s="1264"/>
    </row>
    <row r="8004" spans="33:36" ht="30" customHeight="1">
      <c r="AG8004" s="1264"/>
      <c r="AH8004" s="1264"/>
      <c r="AI8004" s="1264"/>
      <c r="AJ8004" s="1264"/>
    </row>
    <row r="8005" spans="33:36" ht="30" customHeight="1">
      <c r="AG8005" s="1264"/>
      <c r="AH8005" s="1264"/>
      <c r="AI8005" s="1264"/>
      <c r="AJ8005" s="1264"/>
    </row>
    <row r="8006" spans="33:36" ht="30" customHeight="1">
      <c r="AG8006" s="1264"/>
      <c r="AH8006" s="1264"/>
      <c r="AI8006" s="1264"/>
      <c r="AJ8006" s="1264"/>
    </row>
    <row r="8007" spans="33:36" ht="30" customHeight="1">
      <c r="AG8007" s="1264"/>
      <c r="AH8007" s="1264"/>
      <c r="AI8007" s="1264"/>
      <c r="AJ8007" s="1264"/>
    </row>
    <row r="8008" spans="33:36" ht="30" customHeight="1">
      <c r="AG8008" s="1264"/>
      <c r="AH8008" s="1264"/>
      <c r="AI8008" s="1264"/>
      <c r="AJ8008" s="1264"/>
    </row>
    <row r="8009" spans="33:36" ht="30" customHeight="1">
      <c r="AG8009" s="1264"/>
      <c r="AH8009" s="1264"/>
      <c r="AI8009" s="1264"/>
      <c r="AJ8009" s="1264"/>
    </row>
    <row r="8010" spans="33:36" ht="30" customHeight="1">
      <c r="AG8010" s="1264"/>
      <c r="AH8010" s="1264"/>
      <c r="AI8010" s="1264"/>
      <c r="AJ8010" s="1264"/>
    </row>
    <row r="8011" spans="33:36" ht="30" customHeight="1">
      <c r="AG8011" s="1264"/>
      <c r="AH8011" s="1264"/>
      <c r="AI8011" s="1264"/>
      <c r="AJ8011" s="1264"/>
    </row>
    <row r="8012" spans="33:36" ht="30" customHeight="1">
      <c r="AG8012" s="1264"/>
      <c r="AH8012" s="1264"/>
      <c r="AI8012" s="1264"/>
      <c r="AJ8012" s="1264"/>
    </row>
    <row r="8013" spans="33:36" ht="30" customHeight="1">
      <c r="AG8013" s="1264"/>
      <c r="AH8013" s="1264"/>
      <c r="AI8013" s="1264"/>
      <c r="AJ8013" s="1264"/>
    </row>
    <row r="8014" spans="33:36" ht="30" customHeight="1">
      <c r="AG8014" s="1264"/>
      <c r="AH8014" s="1264"/>
      <c r="AI8014" s="1264"/>
      <c r="AJ8014" s="1264"/>
    </row>
    <row r="8015" spans="33:36" ht="30" customHeight="1">
      <c r="AG8015" s="1264"/>
      <c r="AH8015" s="1264"/>
      <c r="AI8015" s="1264"/>
      <c r="AJ8015" s="1264"/>
    </row>
    <row r="8016" spans="33:36" ht="30" customHeight="1">
      <c r="AG8016" s="1264"/>
      <c r="AH8016" s="1264"/>
      <c r="AI8016" s="1264"/>
      <c r="AJ8016" s="1264"/>
    </row>
    <row r="8017" spans="33:36" ht="30" customHeight="1">
      <c r="AG8017" s="1264"/>
      <c r="AH8017" s="1264"/>
      <c r="AI8017" s="1264"/>
      <c r="AJ8017" s="1264"/>
    </row>
    <row r="8018" spans="33:36" ht="30" customHeight="1">
      <c r="AG8018" s="1264"/>
      <c r="AH8018" s="1264"/>
      <c r="AI8018" s="1264"/>
      <c r="AJ8018" s="1264"/>
    </row>
    <row r="8019" spans="33:36" ht="30" customHeight="1">
      <c r="AG8019" s="1264"/>
      <c r="AH8019" s="1264"/>
      <c r="AI8019" s="1264"/>
      <c r="AJ8019" s="1264"/>
    </row>
    <row r="8020" spans="33:36" ht="30" customHeight="1">
      <c r="AG8020" s="1264"/>
      <c r="AH8020" s="1264"/>
      <c r="AI8020" s="1264"/>
      <c r="AJ8020" s="1264"/>
    </row>
    <row r="8021" spans="33:36" ht="30" customHeight="1">
      <c r="AG8021" s="1264"/>
      <c r="AH8021" s="1264"/>
      <c r="AI8021" s="1264"/>
      <c r="AJ8021" s="1264"/>
    </row>
    <row r="8022" spans="33:36" ht="30" customHeight="1">
      <c r="AG8022" s="1264"/>
      <c r="AH8022" s="1264"/>
      <c r="AI8022" s="1264"/>
      <c r="AJ8022" s="1264"/>
    </row>
    <row r="8023" spans="33:36" ht="30" customHeight="1">
      <c r="AG8023" s="1264"/>
      <c r="AH8023" s="1264"/>
      <c r="AI8023" s="1264"/>
      <c r="AJ8023" s="1264"/>
    </row>
    <row r="8024" spans="33:36" ht="30" customHeight="1">
      <c r="AG8024" s="1264"/>
      <c r="AH8024" s="1264"/>
      <c r="AI8024" s="1264"/>
      <c r="AJ8024" s="1264"/>
    </row>
    <row r="8025" spans="33:36" ht="30" customHeight="1">
      <c r="AG8025" s="1264"/>
      <c r="AH8025" s="1264"/>
      <c r="AI8025" s="1264"/>
      <c r="AJ8025" s="1264"/>
    </row>
    <row r="8026" spans="33:36" ht="30" customHeight="1">
      <c r="AG8026" s="1264"/>
      <c r="AH8026" s="1264"/>
      <c r="AI8026" s="1264"/>
      <c r="AJ8026" s="1264"/>
    </row>
    <row r="8027" spans="33:36" ht="30" customHeight="1">
      <c r="AG8027" s="1264"/>
      <c r="AH8027" s="1264"/>
      <c r="AI8027" s="1264"/>
      <c r="AJ8027" s="1264"/>
    </row>
    <row r="8028" spans="33:36" ht="30" customHeight="1">
      <c r="AG8028" s="1264"/>
      <c r="AH8028" s="1264"/>
      <c r="AI8028" s="1264"/>
      <c r="AJ8028" s="1264"/>
    </row>
    <row r="8029" spans="33:36" ht="30" customHeight="1">
      <c r="AG8029" s="1264"/>
      <c r="AH8029" s="1264"/>
      <c r="AI8029" s="1264"/>
      <c r="AJ8029" s="1264"/>
    </row>
    <row r="8030" spans="33:36" ht="30" customHeight="1">
      <c r="AG8030" s="1264"/>
      <c r="AH8030" s="1264"/>
      <c r="AI8030" s="1264"/>
      <c r="AJ8030" s="1264"/>
    </row>
    <row r="8031" spans="33:36" ht="30" customHeight="1">
      <c r="AG8031" s="1264"/>
      <c r="AH8031" s="1264"/>
      <c r="AI8031" s="1264"/>
      <c r="AJ8031" s="1264"/>
    </row>
    <row r="8032" spans="33:36" ht="30" customHeight="1">
      <c r="AG8032" s="1264"/>
      <c r="AH8032" s="1264"/>
      <c r="AI8032" s="1264"/>
      <c r="AJ8032" s="1264"/>
    </row>
    <row r="8033" spans="33:36" ht="30" customHeight="1">
      <c r="AG8033" s="1264"/>
      <c r="AH8033" s="1264"/>
      <c r="AI8033" s="1264"/>
      <c r="AJ8033" s="1264"/>
    </row>
    <row r="8034" spans="33:36" ht="30" customHeight="1">
      <c r="AG8034" s="1264"/>
      <c r="AH8034" s="1264"/>
      <c r="AI8034" s="1264"/>
      <c r="AJ8034" s="1264"/>
    </row>
    <row r="8035" spans="33:36" ht="30" customHeight="1">
      <c r="AG8035" s="1264"/>
      <c r="AH8035" s="1264"/>
      <c r="AI8035" s="1264"/>
      <c r="AJ8035" s="1264"/>
    </row>
    <row r="8036" spans="33:36" ht="30" customHeight="1">
      <c r="AG8036" s="1264"/>
      <c r="AH8036" s="1264"/>
      <c r="AI8036" s="1264"/>
      <c r="AJ8036" s="1264"/>
    </row>
    <row r="8037" spans="33:36" ht="30" customHeight="1">
      <c r="AG8037" s="1264"/>
      <c r="AH8037" s="1264"/>
      <c r="AI8037" s="1264"/>
      <c r="AJ8037" s="1264"/>
    </row>
    <row r="8038" spans="33:36" ht="30" customHeight="1">
      <c r="AG8038" s="1264"/>
      <c r="AH8038" s="1264"/>
      <c r="AI8038" s="1264"/>
      <c r="AJ8038" s="1264"/>
    </row>
    <row r="8039" spans="33:36" ht="30" customHeight="1">
      <c r="AG8039" s="1264"/>
      <c r="AH8039" s="1264"/>
      <c r="AI8039" s="1264"/>
      <c r="AJ8039" s="1264"/>
    </row>
    <row r="8040" spans="33:36" ht="30" customHeight="1">
      <c r="AG8040" s="1264"/>
      <c r="AH8040" s="1264"/>
      <c r="AI8040" s="1264"/>
      <c r="AJ8040" s="1264"/>
    </row>
    <row r="8041" spans="33:36" ht="30" customHeight="1">
      <c r="AG8041" s="1264"/>
      <c r="AH8041" s="1264"/>
      <c r="AI8041" s="1264"/>
      <c r="AJ8041" s="1264"/>
    </row>
    <row r="8042" spans="33:36" ht="30" customHeight="1">
      <c r="AG8042" s="1264"/>
      <c r="AH8042" s="1264"/>
      <c r="AI8042" s="1264"/>
      <c r="AJ8042" s="1264"/>
    </row>
    <row r="8043" spans="33:36" ht="30" customHeight="1">
      <c r="AG8043" s="1264"/>
      <c r="AH8043" s="1264"/>
      <c r="AI8043" s="1264"/>
      <c r="AJ8043" s="1264"/>
    </row>
    <row r="8044" spans="33:36" ht="30" customHeight="1">
      <c r="AG8044" s="1264"/>
      <c r="AH8044" s="1264"/>
      <c r="AI8044" s="1264"/>
      <c r="AJ8044" s="1264"/>
    </row>
    <row r="8045" spans="33:36" ht="30" customHeight="1">
      <c r="AG8045" s="1264"/>
      <c r="AH8045" s="1264"/>
      <c r="AI8045" s="1264"/>
      <c r="AJ8045" s="1264"/>
    </row>
    <row r="8046" spans="33:36" ht="30" customHeight="1">
      <c r="AG8046" s="1264"/>
      <c r="AH8046" s="1264"/>
      <c r="AI8046" s="1264"/>
      <c r="AJ8046" s="1264"/>
    </row>
    <row r="8047" spans="33:36" ht="30" customHeight="1">
      <c r="AG8047" s="1264"/>
      <c r="AH8047" s="1264"/>
      <c r="AI8047" s="1264"/>
      <c r="AJ8047" s="1264"/>
    </row>
    <row r="8048" spans="33:36" ht="30" customHeight="1">
      <c r="AG8048" s="1264"/>
      <c r="AH8048" s="1264"/>
      <c r="AI8048" s="1264"/>
      <c r="AJ8048" s="1264"/>
    </row>
    <row r="8049" spans="33:36" ht="30" customHeight="1">
      <c r="AG8049" s="1264"/>
      <c r="AH8049" s="1264"/>
      <c r="AI8049" s="1264"/>
      <c r="AJ8049" s="1264"/>
    </row>
    <row r="8050" spans="33:36" ht="30" customHeight="1">
      <c r="AG8050" s="1264"/>
      <c r="AH8050" s="1264"/>
      <c r="AI8050" s="1264"/>
      <c r="AJ8050" s="1264"/>
    </row>
    <row r="8051" spans="33:36" ht="30" customHeight="1">
      <c r="AG8051" s="1264"/>
      <c r="AH8051" s="1264"/>
      <c r="AI8051" s="1264"/>
      <c r="AJ8051" s="1264"/>
    </row>
    <row r="8052" spans="33:36" ht="30" customHeight="1">
      <c r="AG8052" s="1264"/>
      <c r="AH8052" s="1264"/>
      <c r="AI8052" s="1264"/>
      <c r="AJ8052" s="1264"/>
    </row>
    <row r="8053" spans="33:36" ht="30" customHeight="1">
      <c r="AG8053" s="1264"/>
      <c r="AH8053" s="1264"/>
      <c r="AI8053" s="1264"/>
      <c r="AJ8053" s="1264"/>
    </row>
    <row r="8054" spans="33:36" ht="30" customHeight="1">
      <c r="AG8054" s="1264"/>
      <c r="AH8054" s="1264"/>
      <c r="AI8054" s="1264"/>
      <c r="AJ8054" s="1264"/>
    </row>
    <row r="8055" spans="33:36" ht="30" customHeight="1">
      <c r="AG8055" s="1264"/>
      <c r="AH8055" s="1264"/>
      <c r="AI8055" s="1264"/>
      <c r="AJ8055" s="1264"/>
    </row>
    <row r="8056" spans="33:36" ht="30" customHeight="1">
      <c r="AG8056" s="1264"/>
      <c r="AH8056" s="1264"/>
      <c r="AI8056" s="1264"/>
      <c r="AJ8056" s="1264"/>
    </row>
    <row r="8057" spans="33:36" ht="30" customHeight="1">
      <c r="AG8057" s="1264"/>
      <c r="AH8057" s="1264"/>
      <c r="AI8057" s="1264"/>
      <c r="AJ8057" s="1264"/>
    </row>
    <row r="8058" spans="33:36" ht="30" customHeight="1">
      <c r="AG8058" s="1264"/>
      <c r="AH8058" s="1264"/>
      <c r="AI8058" s="1264"/>
      <c r="AJ8058" s="1264"/>
    </row>
    <row r="8059" spans="33:36" ht="30" customHeight="1">
      <c r="AG8059" s="1264"/>
      <c r="AH8059" s="1264"/>
      <c r="AI8059" s="1264"/>
      <c r="AJ8059" s="1264"/>
    </row>
    <row r="8060" spans="33:36" ht="30" customHeight="1">
      <c r="AG8060" s="1264"/>
      <c r="AH8060" s="1264"/>
      <c r="AI8060" s="1264"/>
      <c r="AJ8060" s="1264"/>
    </row>
    <row r="8061" spans="33:36" ht="30" customHeight="1">
      <c r="AG8061" s="1264"/>
      <c r="AH8061" s="1264"/>
      <c r="AI8061" s="1264"/>
      <c r="AJ8061" s="1264"/>
    </row>
    <row r="8062" spans="33:36" ht="30" customHeight="1">
      <c r="AG8062" s="1264"/>
      <c r="AH8062" s="1264"/>
      <c r="AI8062" s="1264"/>
      <c r="AJ8062" s="1264"/>
    </row>
    <row r="8063" spans="33:36" ht="30" customHeight="1">
      <c r="AG8063" s="1264"/>
      <c r="AH8063" s="1264"/>
      <c r="AI8063" s="1264"/>
      <c r="AJ8063" s="1264"/>
    </row>
    <row r="8064" spans="33:36" ht="30" customHeight="1">
      <c r="AG8064" s="1264"/>
      <c r="AH8064" s="1264"/>
      <c r="AI8064" s="1264"/>
      <c r="AJ8064" s="1264"/>
    </row>
    <row r="8065" spans="33:36" ht="30" customHeight="1">
      <c r="AG8065" s="1264"/>
      <c r="AH8065" s="1264"/>
      <c r="AI8065" s="1264"/>
      <c r="AJ8065" s="1264"/>
    </row>
    <row r="8066" spans="33:36" ht="30" customHeight="1">
      <c r="AG8066" s="1264"/>
      <c r="AH8066" s="1264"/>
      <c r="AI8066" s="1264"/>
      <c r="AJ8066" s="1264"/>
    </row>
    <row r="8067" spans="33:36" ht="30" customHeight="1">
      <c r="AG8067" s="1264"/>
      <c r="AH8067" s="1264"/>
      <c r="AI8067" s="1264"/>
      <c r="AJ8067" s="1264"/>
    </row>
    <row r="8068" spans="33:36" ht="30" customHeight="1">
      <c r="AG8068" s="1264"/>
      <c r="AH8068" s="1264"/>
      <c r="AI8068" s="1264"/>
      <c r="AJ8068" s="1264"/>
    </row>
    <row r="8069" spans="33:36" ht="30" customHeight="1">
      <c r="AG8069" s="1264"/>
      <c r="AH8069" s="1264"/>
      <c r="AI8069" s="1264"/>
      <c r="AJ8069" s="1264"/>
    </row>
    <row r="8070" spans="33:36" ht="30" customHeight="1">
      <c r="AG8070" s="1264"/>
      <c r="AH8070" s="1264"/>
      <c r="AI8070" s="1264"/>
      <c r="AJ8070" s="1264"/>
    </row>
    <row r="8071" spans="33:36" ht="30" customHeight="1">
      <c r="AG8071" s="1264"/>
      <c r="AH8071" s="1264"/>
      <c r="AI8071" s="1264"/>
      <c r="AJ8071" s="1264"/>
    </row>
    <row r="8072" spans="33:36" ht="30" customHeight="1">
      <c r="AG8072" s="1264"/>
      <c r="AH8072" s="1264"/>
      <c r="AI8072" s="1264"/>
      <c r="AJ8072" s="1264"/>
    </row>
    <row r="8073" spans="33:36" ht="30" customHeight="1">
      <c r="AG8073" s="1264"/>
      <c r="AH8073" s="1264"/>
      <c r="AI8073" s="1264"/>
      <c r="AJ8073" s="1264"/>
    </row>
    <row r="8074" spans="33:36" ht="30" customHeight="1">
      <c r="AG8074" s="1264"/>
      <c r="AH8074" s="1264"/>
      <c r="AI8074" s="1264"/>
      <c r="AJ8074" s="1264"/>
    </row>
    <row r="8075" spans="33:36" ht="30" customHeight="1">
      <c r="AG8075" s="1264"/>
      <c r="AH8075" s="1264"/>
      <c r="AI8075" s="1264"/>
      <c r="AJ8075" s="1264"/>
    </row>
    <row r="8076" spans="33:36" ht="30" customHeight="1">
      <c r="AG8076" s="1264"/>
      <c r="AH8076" s="1264"/>
      <c r="AI8076" s="1264"/>
      <c r="AJ8076" s="1264"/>
    </row>
    <row r="8077" spans="33:36" ht="30" customHeight="1">
      <c r="AG8077" s="1264"/>
      <c r="AH8077" s="1264"/>
      <c r="AI8077" s="1264"/>
      <c r="AJ8077" s="1264"/>
    </row>
    <row r="8078" spans="33:36" ht="30" customHeight="1">
      <c r="AG8078" s="1264"/>
      <c r="AH8078" s="1264"/>
      <c r="AI8078" s="1264"/>
      <c r="AJ8078" s="1264"/>
    </row>
    <row r="8079" spans="33:36" ht="30" customHeight="1">
      <c r="AG8079" s="1264"/>
      <c r="AH8079" s="1264"/>
      <c r="AI8079" s="1264"/>
      <c r="AJ8079" s="1264"/>
    </row>
    <row r="8080" spans="33:36" ht="30" customHeight="1">
      <c r="AG8080" s="1264"/>
      <c r="AH8080" s="1264"/>
      <c r="AI8080" s="1264"/>
      <c r="AJ8080" s="1264"/>
    </row>
    <row r="8081" spans="33:36" ht="30" customHeight="1">
      <c r="AG8081" s="1264"/>
      <c r="AH8081" s="1264"/>
      <c r="AI8081" s="1264"/>
      <c r="AJ8081" s="1264"/>
    </row>
    <row r="8082" spans="33:36" ht="30" customHeight="1">
      <c r="AG8082" s="1264"/>
      <c r="AH8082" s="1264"/>
      <c r="AI8082" s="1264"/>
      <c r="AJ8082" s="1264"/>
    </row>
    <row r="8083" spans="33:36" ht="30" customHeight="1">
      <c r="AG8083" s="1264"/>
      <c r="AH8083" s="1264"/>
      <c r="AI8083" s="1264"/>
      <c r="AJ8083" s="1264"/>
    </row>
    <row r="8084" spans="33:36" ht="30" customHeight="1">
      <c r="AG8084" s="1264"/>
      <c r="AH8084" s="1264"/>
      <c r="AI8084" s="1264"/>
      <c r="AJ8084" s="1264"/>
    </row>
    <row r="8085" spans="33:36" ht="30" customHeight="1">
      <c r="AG8085" s="1264"/>
      <c r="AH8085" s="1264"/>
      <c r="AI8085" s="1264"/>
      <c r="AJ8085" s="1264"/>
    </row>
    <row r="8086" spans="33:36" ht="30" customHeight="1">
      <c r="AG8086" s="1264"/>
      <c r="AH8086" s="1264"/>
      <c r="AI8086" s="1264"/>
      <c r="AJ8086" s="1264"/>
    </row>
    <row r="8087" spans="33:36" ht="30" customHeight="1">
      <c r="AG8087" s="1264"/>
      <c r="AH8087" s="1264"/>
      <c r="AI8087" s="1264"/>
      <c r="AJ8087" s="1264"/>
    </row>
    <row r="8088" spans="33:36" ht="30" customHeight="1">
      <c r="AG8088" s="1264"/>
      <c r="AH8088" s="1264"/>
      <c r="AI8088" s="1264"/>
      <c r="AJ8088" s="1264"/>
    </row>
    <row r="8089" spans="33:36" ht="30" customHeight="1">
      <c r="AG8089" s="1264"/>
      <c r="AH8089" s="1264"/>
      <c r="AI8089" s="1264"/>
      <c r="AJ8089" s="1264"/>
    </row>
    <row r="8090" spans="33:36" ht="30" customHeight="1">
      <c r="AG8090" s="1264"/>
      <c r="AH8090" s="1264"/>
      <c r="AI8090" s="1264"/>
      <c r="AJ8090" s="1264"/>
    </row>
    <row r="8091" spans="33:36" ht="30" customHeight="1">
      <c r="AG8091" s="1264"/>
      <c r="AH8091" s="1264"/>
      <c r="AI8091" s="1264"/>
      <c r="AJ8091" s="1264"/>
    </row>
    <row r="8092" spans="33:36" ht="30" customHeight="1">
      <c r="AG8092" s="1264"/>
      <c r="AH8092" s="1264"/>
      <c r="AI8092" s="1264"/>
      <c r="AJ8092" s="1264"/>
    </row>
    <row r="8093" spans="33:36" ht="30" customHeight="1">
      <c r="AG8093" s="1264"/>
      <c r="AH8093" s="1264"/>
      <c r="AI8093" s="1264"/>
      <c r="AJ8093" s="1264"/>
    </row>
    <row r="8094" spans="33:36" ht="30" customHeight="1">
      <c r="AG8094" s="1264"/>
      <c r="AH8094" s="1264"/>
      <c r="AI8094" s="1264"/>
      <c r="AJ8094" s="1264"/>
    </row>
    <row r="8095" spans="33:36" ht="30" customHeight="1">
      <c r="AG8095" s="1264"/>
      <c r="AH8095" s="1264"/>
      <c r="AI8095" s="1264"/>
      <c r="AJ8095" s="1264"/>
    </row>
    <row r="8096" spans="33:36" ht="30" customHeight="1">
      <c r="AG8096" s="1264"/>
      <c r="AH8096" s="1264"/>
      <c r="AI8096" s="1264"/>
      <c r="AJ8096" s="1264"/>
    </row>
    <row r="8097" spans="33:36" ht="30" customHeight="1">
      <c r="AG8097" s="1264"/>
      <c r="AH8097" s="1264"/>
      <c r="AI8097" s="1264"/>
      <c r="AJ8097" s="1264"/>
    </row>
    <row r="8098" spans="33:36" ht="30" customHeight="1">
      <c r="AG8098" s="1264"/>
      <c r="AH8098" s="1264"/>
      <c r="AI8098" s="1264"/>
      <c r="AJ8098" s="1264"/>
    </row>
    <row r="8099" spans="33:36" ht="30" customHeight="1">
      <c r="AG8099" s="1264"/>
      <c r="AH8099" s="1264"/>
      <c r="AI8099" s="1264"/>
      <c r="AJ8099" s="1264"/>
    </row>
    <row r="8100" spans="33:36" ht="30" customHeight="1">
      <c r="AG8100" s="1264"/>
      <c r="AH8100" s="1264"/>
      <c r="AI8100" s="1264"/>
      <c r="AJ8100" s="1264"/>
    </row>
    <row r="8101" spans="33:36" ht="30" customHeight="1">
      <c r="AG8101" s="1264"/>
      <c r="AH8101" s="1264"/>
      <c r="AI8101" s="1264"/>
      <c r="AJ8101" s="1264"/>
    </row>
    <row r="8102" spans="33:36" ht="30" customHeight="1">
      <c r="AG8102" s="1264"/>
      <c r="AH8102" s="1264"/>
      <c r="AI8102" s="1264"/>
      <c r="AJ8102" s="1264"/>
    </row>
    <row r="8103" spans="33:36" ht="30" customHeight="1">
      <c r="AG8103" s="1264"/>
      <c r="AH8103" s="1264"/>
      <c r="AI8103" s="1264"/>
      <c r="AJ8103" s="1264"/>
    </row>
    <row r="8104" spans="33:36" ht="30" customHeight="1">
      <c r="AG8104" s="1264"/>
      <c r="AH8104" s="1264"/>
      <c r="AI8104" s="1264"/>
      <c r="AJ8104" s="1264"/>
    </row>
    <row r="8105" spans="33:36" ht="30" customHeight="1">
      <c r="AG8105" s="1264"/>
      <c r="AH8105" s="1264"/>
      <c r="AI8105" s="1264"/>
      <c r="AJ8105" s="1264"/>
    </row>
    <row r="8106" spans="33:36" ht="30" customHeight="1">
      <c r="AG8106" s="1264"/>
      <c r="AH8106" s="1264"/>
      <c r="AI8106" s="1264"/>
      <c r="AJ8106" s="1264"/>
    </row>
    <row r="8107" spans="33:36" ht="30" customHeight="1">
      <c r="AG8107" s="1264"/>
      <c r="AH8107" s="1264"/>
      <c r="AI8107" s="1264"/>
      <c r="AJ8107" s="1264"/>
    </row>
    <row r="8108" spans="33:36" ht="30" customHeight="1">
      <c r="AG8108" s="1264"/>
      <c r="AH8108" s="1264"/>
      <c r="AI8108" s="1264"/>
      <c r="AJ8108" s="1264"/>
    </row>
    <row r="8109" spans="33:36" ht="30" customHeight="1">
      <c r="AG8109" s="1264"/>
      <c r="AH8109" s="1264"/>
      <c r="AI8109" s="1264"/>
      <c r="AJ8109" s="1264"/>
    </row>
    <row r="8110" spans="33:36" ht="30" customHeight="1">
      <c r="AG8110" s="1264"/>
      <c r="AH8110" s="1264"/>
      <c r="AI8110" s="1264"/>
      <c r="AJ8110" s="1264"/>
    </row>
    <row r="8111" spans="33:36" ht="30" customHeight="1">
      <c r="AG8111" s="1264"/>
      <c r="AH8111" s="1264"/>
      <c r="AI8111" s="1264"/>
      <c r="AJ8111" s="1264"/>
    </row>
    <row r="8112" spans="33:36" ht="30" customHeight="1">
      <c r="AG8112" s="1264"/>
      <c r="AH8112" s="1264"/>
      <c r="AI8112" s="1264"/>
      <c r="AJ8112" s="1264"/>
    </row>
    <row r="8113" spans="33:36" ht="30" customHeight="1">
      <c r="AG8113" s="1264"/>
      <c r="AH8113" s="1264"/>
      <c r="AI8113" s="1264"/>
      <c r="AJ8113" s="1264"/>
    </row>
    <row r="8114" spans="33:36" ht="30" customHeight="1">
      <c r="AG8114" s="1264"/>
      <c r="AH8114" s="1264"/>
      <c r="AI8114" s="1264"/>
      <c r="AJ8114" s="1264"/>
    </row>
    <row r="8115" spans="33:36" ht="30" customHeight="1">
      <c r="AG8115" s="1264"/>
      <c r="AH8115" s="1264"/>
      <c r="AI8115" s="1264"/>
      <c r="AJ8115" s="1264"/>
    </row>
    <row r="8116" spans="33:36" ht="30" customHeight="1">
      <c r="AG8116" s="1264"/>
      <c r="AH8116" s="1264"/>
      <c r="AI8116" s="1264"/>
      <c r="AJ8116" s="1264"/>
    </row>
    <row r="8117" spans="33:36" ht="30" customHeight="1">
      <c r="AG8117" s="1264"/>
      <c r="AH8117" s="1264"/>
      <c r="AI8117" s="1264"/>
      <c r="AJ8117" s="1264"/>
    </row>
    <row r="8118" spans="33:36" ht="30" customHeight="1">
      <c r="AG8118" s="1264"/>
      <c r="AH8118" s="1264"/>
      <c r="AI8118" s="1264"/>
      <c r="AJ8118" s="1264"/>
    </row>
    <row r="8119" spans="33:36" ht="30" customHeight="1">
      <c r="AG8119" s="1264"/>
      <c r="AH8119" s="1264"/>
      <c r="AI8119" s="1264"/>
      <c r="AJ8119" s="1264"/>
    </row>
    <row r="8120" spans="33:36" ht="30" customHeight="1">
      <c r="AG8120" s="1264"/>
      <c r="AH8120" s="1264"/>
      <c r="AI8120" s="1264"/>
      <c r="AJ8120" s="1264"/>
    </row>
    <row r="8121" spans="33:36" ht="30" customHeight="1">
      <c r="AG8121" s="1264"/>
      <c r="AH8121" s="1264"/>
      <c r="AI8121" s="1264"/>
      <c r="AJ8121" s="1264"/>
    </row>
    <row r="8122" spans="33:36" ht="30" customHeight="1">
      <c r="AG8122" s="1264"/>
      <c r="AH8122" s="1264"/>
      <c r="AI8122" s="1264"/>
      <c r="AJ8122" s="1264"/>
    </row>
    <row r="8123" spans="33:36" ht="30" customHeight="1">
      <c r="AG8123" s="1264"/>
      <c r="AH8123" s="1264"/>
      <c r="AI8123" s="1264"/>
      <c r="AJ8123" s="1264"/>
    </row>
    <row r="8124" spans="33:36" ht="30" customHeight="1">
      <c r="AG8124" s="1264"/>
      <c r="AH8124" s="1264"/>
      <c r="AI8124" s="1264"/>
      <c r="AJ8124" s="1264"/>
    </row>
    <row r="8125" spans="33:36" ht="30" customHeight="1">
      <c r="AG8125" s="1264"/>
      <c r="AH8125" s="1264"/>
      <c r="AI8125" s="1264"/>
      <c r="AJ8125" s="1264"/>
    </row>
    <row r="8126" spans="33:36" ht="30" customHeight="1">
      <c r="AG8126" s="1264"/>
      <c r="AH8126" s="1264"/>
      <c r="AI8126" s="1264"/>
      <c r="AJ8126" s="1264"/>
    </row>
    <row r="8127" spans="33:36" ht="30" customHeight="1">
      <c r="AG8127" s="1264"/>
      <c r="AH8127" s="1264"/>
      <c r="AI8127" s="1264"/>
      <c r="AJ8127" s="1264"/>
    </row>
    <row r="8128" spans="33:36" ht="30" customHeight="1">
      <c r="AG8128" s="1264"/>
      <c r="AH8128" s="1264"/>
      <c r="AI8128" s="1264"/>
      <c r="AJ8128" s="1264"/>
    </row>
    <row r="8129" spans="33:36" ht="30" customHeight="1">
      <c r="AG8129" s="1264"/>
      <c r="AH8129" s="1264"/>
      <c r="AI8129" s="1264"/>
      <c r="AJ8129" s="1264"/>
    </row>
    <row r="8130" spans="33:36" ht="30" customHeight="1">
      <c r="AG8130" s="1264"/>
      <c r="AH8130" s="1264"/>
      <c r="AI8130" s="1264"/>
      <c r="AJ8130" s="1264"/>
    </row>
    <row r="8131" spans="33:36" ht="30" customHeight="1">
      <c r="AG8131" s="1264"/>
      <c r="AH8131" s="1264"/>
      <c r="AI8131" s="1264"/>
      <c r="AJ8131" s="1264"/>
    </row>
    <row r="8132" spans="33:36" ht="30" customHeight="1">
      <c r="AG8132" s="1264"/>
      <c r="AH8132" s="1264"/>
      <c r="AI8132" s="1264"/>
      <c r="AJ8132" s="1264"/>
    </row>
    <row r="8133" spans="33:36" ht="30" customHeight="1">
      <c r="AG8133" s="1264"/>
      <c r="AH8133" s="1264"/>
      <c r="AI8133" s="1264"/>
      <c r="AJ8133" s="1264"/>
    </row>
    <row r="8134" spans="33:36" ht="30" customHeight="1">
      <c r="AG8134" s="1264"/>
      <c r="AH8134" s="1264"/>
      <c r="AI8134" s="1264"/>
      <c r="AJ8134" s="1264"/>
    </row>
    <row r="8135" spans="33:36" ht="30" customHeight="1">
      <c r="AG8135" s="1264"/>
      <c r="AH8135" s="1264"/>
      <c r="AI8135" s="1264"/>
      <c r="AJ8135" s="1264"/>
    </row>
    <row r="8136" spans="33:36" ht="30" customHeight="1">
      <c r="AG8136" s="1264"/>
      <c r="AH8136" s="1264"/>
      <c r="AI8136" s="1264"/>
      <c r="AJ8136" s="1264"/>
    </row>
    <row r="8137" spans="33:36" ht="30" customHeight="1">
      <c r="AG8137" s="1264"/>
      <c r="AH8137" s="1264"/>
      <c r="AI8137" s="1264"/>
      <c r="AJ8137" s="1264"/>
    </row>
    <row r="8138" spans="33:36" ht="30" customHeight="1">
      <c r="AG8138" s="1264"/>
      <c r="AH8138" s="1264"/>
      <c r="AI8138" s="1264"/>
      <c r="AJ8138" s="1264"/>
    </row>
    <row r="8139" spans="33:36" ht="30" customHeight="1">
      <c r="AG8139" s="1264"/>
      <c r="AH8139" s="1264"/>
      <c r="AI8139" s="1264"/>
      <c r="AJ8139" s="1264"/>
    </row>
    <row r="8140" spans="33:36" ht="30" customHeight="1">
      <c r="AG8140" s="1264"/>
      <c r="AH8140" s="1264"/>
      <c r="AI8140" s="1264"/>
      <c r="AJ8140" s="1264"/>
    </row>
    <row r="8141" spans="33:36" ht="30" customHeight="1">
      <c r="AG8141" s="1264"/>
      <c r="AH8141" s="1264"/>
      <c r="AI8141" s="1264"/>
      <c r="AJ8141" s="1264"/>
    </row>
    <row r="8142" spans="33:36" ht="30" customHeight="1">
      <c r="AG8142" s="1264"/>
      <c r="AH8142" s="1264"/>
      <c r="AI8142" s="1264"/>
      <c r="AJ8142" s="1264"/>
    </row>
    <row r="8143" spans="33:36" ht="30" customHeight="1">
      <c r="AG8143" s="1264"/>
      <c r="AH8143" s="1264"/>
      <c r="AI8143" s="1264"/>
      <c r="AJ8143" s="1264"/>
    </row>
    <row r="8144" spans="33:36" ht="30" customHeight="1">
      <c r="AG8144" s="1264"/>
      <c r="AH8144" s="1264"/>
      <c r="AI8144" s="1264"/>
      <c r="AJ8144" s="1264"/>
    </row>
    <row r="8145" spans="33:36" ht="30" customHeight="1">
      <c r="AG8145" s="1264"/>
      <c r="AH8145" s="1264"/>
      <c r="AI8145" s="1264"/>
      <c r="AJ8145" s="1264"/>
    </row>
    <row r="8146" spans="33:36" ht="30" customHeight="1">
      <c r="AG8146" s="1264"/>
      <c r="AH8146" s="1264"/>
      <c r="AI8146" s="1264"/>
      <c r="AJ8146" s="1264"/>
    </row>
    <row r="8147" spans="33:36" ht="30" customHeight="1">
      <c r="AG8147" s="1264"/>
      <c r="AH8147" s="1264"/>
      <c r="AI8147" s="1264"/>
      <c r="AJ8147" s="1264"/>
    </row>
    <row r="8148" spans="33:36" ht="30" customHeight="1">
      <c r="AG8148" s="1264"/>
      <c r="AH8148" s="1264"/>
      <c r="AI8148" s="1264"/>
      <c r="AJ8148" s="1264"/>
    </row>
    <row r="8149" spans="33:36" ht="30" customHeight="1">
      <c r="AG8149" s="1264"/>
      <c r="AH8149" s="1264"/>
      <c r="AI8149" s="1264"/>
      <c r="AJ8149" s="1264"/>
    </row>
    <row r="8150" spans="33:36" ht="30" customHeight="1">
      <c r="AG8150" s="1264"/>
      <c r="AH8150" s="1264"/>
      <c r="AI8150" s="1264"/>
      <c r="AJ8150" s="1264"/>
    </row>
    <row r="8151" spans="33:36" ht="30" customHeight="1">
      <c r="AG8151" s="1264"/>
      <c r="AH8151" s="1264"/>
      <c r="AI8151" s="1264"/>
      <c r="AJ8151" s="1264"/>
    </row>
    <row r="8152" spans="33:36" ht="30" customHeight="1">
      <c r="AG8152" s="1264"/>
      <c r="AH8152" s="1264"/>
      <c r="AI8152" s="1264"/>
      <c r="AJ8152" s="1264"/>
    </row>
    <row r="8153" spans="33:36" ht="30" customHeight="1">
      <c r="AG8153" s="1264"/>
      <c r="AH8153" s="1264"/>
      <c r="AI8153" s="1264"/>
      <c r="AJ8153" s="1264"/>
    </row>
    <row r="8154" spans="33:36" ht="30" customHeight="1">
      <c r="AG8154" s="1264"/>
      <c r="AH8154" s="1264"/>
      <c r="AI8154" s="1264"/>
      <c r="AJ8154" s="1264"/>
    </row>
    <row r="8155" spans="33:36" ht="30" customHeight="1">
      <c r="AG8155" s="1264"/>
      <c r="AH8155" s="1264"/>
      <c r="AI8155" s="1264"/>
      <c r="AJ8155" s="1264"/>
    </row>
    <row r="8156" spans="33:36" ht="30" customHeight="1">
      <c r="AG8156" s="1264"/>
      <c r="AH8156" s="1264"/>
      <c r="AI8156" s="1264"/>
      <c r="AJ8156" s="1264"/>
    </row>
    <row r="8157" spans="33:36" ht="30" customHeight="1">
      <c r="AG8157" s="1264"/>
      <c r="AH8157" s="1264"/>
      <c r="AI8157" s="1264"/>
      <c r="AJ8157" s="1264"/>
    </row>
    <row r="8158" spans="33:36" ht="30" customHeight="1">
      <c r="AG8158" s="1264"/>
      <c r="AH8158" s="1264"/>
      <c r="AI8158" s="1264"/>
      <c r="AJ8158" s="1264"/>
    </row>
    <row r="8159" spans="33:36" ht="30" customHeight="1">
      <c r="AG8159" s="1264"/>
      <c r="AH8159" s="1264"/>
      <c r="AI8159" s="1264"/>
      <c r="AJ8159" s="1264"/>
    </row>
    <row r="8160" spans="33:36" ht="30" customHeight="1">
      <c r="AG8160" s="1264"/>
      <c r="AH8160" s="1264"/>
      <c r="AI8160" s="1264"/>
      <c r="AJ8160" s="1264"/>
    </row>
    <row r="8161" spans="33:36" ht="30" customHeight="1">
      <c r="AG8161" s="1264"/>
      <c r="AH8161" s="1264"/>
      <c r="AI8161" s="1264"/>
      <c r="AJ8161" s="1264"/>
    </row>
    <row r="8162" spans="33:36" ht="30" customHeight="1">
      <c r="AG8162" s="1264"/>
      <c r="AH8162" s="1264"/>
      <c r="AI8162" s="1264"/>
      <c r="AJ8162" s="1264"/>
    </row>
    <row r="8163" spans="33:36" ht="30" customHeight="1">
      <c r="AG8163" s="1264"/>
      <c r="AH8163" s="1264"/>
      <c r="AI8163" s="1264"/>
      <c r="AJ8163" s="1264"/>
    </row>
    <row r="8164" spans="33:36" ht="30" customHeight="1">
      <c r="AG8164" s="1264"/>
      <c r="AH8164" s="1264"/>
      <c r="AI8164" s="1264"/>
      <c r="AJ8164" s="1264"/>
    </row>
    <row r="8165" spans="33:36" ht="30" customHeight="1">
      <c r="AG8165" s="1264"/>
      <c r="AH8165" s="1264"/>
      <c r="AI8165" s="1264"/>
      <c r="AJ8165" s="1264"/>
    </row>
    <row r="8166" spans="33:36" ht="30" customHeight="1">
      <c r="AG8166" s="1264"/>
      <c r="AH8166" s="1264"/>
      <c r="AI8166" s="1264"/>
      <c r="AJ8166" s="1264"/>
    </row>
    <row r="8167" spans="33:36" ht="30" customHeight="1">
      <c r="AG8167" s="1264"/>
      <c r="AH8167" s="1264"/>
      <c r="AI8167" s="1264"/>
      <c r="AJ8167" s="1264"/>
    </row>
    <row r="8168" spans="33:36" ht="30" customHeight="1">
      <c r="AG8168" s="1264"/>
      <c r="AH8168" s="1264"/>
      <c r="AI8168" s="1264"/>
      <c r="AJ8168" s="1264"/>
    </row>
    <row r="8169" spans="33:36" ht="30" customHeight="1">
      <c r="AG8169" s="1264"/>
      <c r="AH8169" s="1264"/>
      <c r="AI8169" s="1264"/>
      <c r="AJ8169" s="1264"/>
    </row>
    <row r="8170" spans="33:36" ht="30" customHeight="1">
      <c r="AG8170" s="1264"/>
      <c r="AH8170" s="1264"/>
      <c r="AI8170" s="1264"/>
      <c r="AJ8170" s="1264"/>
    </row>
    <row r="8171" spans="33:36" ht="30" customHeight="1">
      <c r="AG8171" s="1264"/>
      <c r="AH8171" s="1264"/>
      <c r="AI8171" s="1264"/>
      <c r="AJ8171" s="1264"/>
    </row>
    <row r="8172" spans="33:36" ht="30" customHeight="1">
      <c r="AG8172" s="1264"/>
      <c r="AH8172" s="1264"/>
      <c r="AI8172" s="1264"/>
      <c r="AJ8172" s="1264"/>
    </row>
    <row r="8173" spans="33:36" ht="30" customHeight="1">
      <c r="AG8173" s="1264"/>
      <c r="AH8173" s="1264"/>
      <c r="AI8173" s="1264"/>
      <c r="AJ8173" s="1264"/>
    </row>
    <row r="8174" spans="33:36" ht="30" customHeight="1">
      <c r="AG8174" s="1264"/>
      <c r="AH8174" s="1264"/>
      <c r="AI8174" s="1264"/>
      <c r="AJ8174" s="1264"/>
    </row>
    <row r="8175" spans="33:36" ht="30" customHeight="1">
      <c r="AG8175" s="1264"/>
      <c r="AH8175" s="1264"/>
      <c r="AI8175" s="1264"/>
      <c r="AJ8175" s="1264"/>
    </row>
    <row r="8176" spans="33:36" ht="30" customHeight="1">
      <c r="AG8176" s="1264"/>
      <c r="AH8176" s="1264"/>
      <c r="AI8176" s="1264"/>
      <c r="AJ8176" s="1264"/>
    </row>
    <row r="8177" spans="33:36" ht="30" customHeight="1">
      <c r="AG8177" s="1264"/>
      <c r="AH8177" s="1264"/>
      <c r="AI8177" s="1264"/>
      <c r="AJ8177" s="1264"/>
    </row>
    <row r="8178" spans="33:36" ht="30" customHeight="1">
      <c r="AG8178" s="1264"/>
      <c r="AH8178" s="1264"/>
      <c r="AI8178" s="1264"/>
      <c r="AJ8178" s="1264"/>
    </row>
    <row r="8179" spans="33:36" ht="30" customHeight="1">
      <c r="AG8179" s="1264"/>
      <c r="AH8179" s="1264"/>
      <c r="AI8179" s="1264"/>
      <c r="AJ8179" s="1264"/>
    </row>
    <row r="8180" spans="33:36" ht="30" customHeight="1">
      <c r="AG8180" s="1264"/>
      <c r="AH8180" s="1264"/>
      <c r="AI8180" s="1264"/>
      <c r="AJ8180" s="1264"/>
    </row>
    <row r="8181" spans="33:36" ht="30" customHeight="1">
      <c r="AG8181" s="1264"/>
      <c r="AH8181" s="1264"/>
      <c r="AI8181" s="1264"/>
      <c r="AJ8181" s="1264"/>
    </row>
    <row r="8182" spans="33:36" ht="30" customHeight="1">
      <c r="AG8182" s="1264"/>
      <c r="AH8182" s="1264"/>
      <c r="AI8182" s="1264"/>
      <c r="AJ8182" s="1264"/>
    </row>
    <row r="8183" spans="33:36" ht="30" customHeight="1">
      <c r="AG8183" s="1264"/>
      <c r="AH8183" s="1264"/>
      <c r="AI8183" s="1264"/>
      <c r="AJ8183" s="1264"/>
    </row>
    <row r="8184" spans="33:36" ht="30" customHeight="1">
      <c r="AG8184" s="1264"/>
      <c r="AH8184" s="1264"/>
      <c r="AI8184" s="1264"/>
      <c r="AJ8184" s="1264"/>
    </row>
    <row r="8185" spans="33:36" ht="30" customHeight="1">
      <c r="AG8185" s="1264"/>
      <c r="AH8185" s="1264"/>
      <c r="AI8185" s="1264"/>
      <c r="AJ8185" s="1264"/>
    </row>
    <row r="8186" spans="33:36" ht="30" customHeight="1">
      <c r="AG8186" s="1264"/>
      <c r="AH8186" s="1264"/>
      <c r="AI8186" s="1264"/>
      <c r="AJ8186" s="1264"/>
    </row>
    <row r="8187" spans="33:36" ht="30" customHeight="1">
      <c r="AG8187" s="1264"/>
      <c r="AH8187" s="1264"/>
      <c r="AI8187" s="1264"/>
      <c r="AJ8187" s="1264"/>
    </row>
    <row r="8188" spans="33:36" ht="30" customHeight="1">
      <c r="AG8188" s="1264"/>
      <c r="AH8188" s="1264"/>
      <c r="AI8188" s="1264"/>
      <c r="AJ8188" s="1264"/>
    </row>
    <row r="8189" spans="33:36" ht="30" customHeight="1">
      <c r="AG8189" s="1264"/>
      <c r="AH8189" s="1264"/>
      <c r="AI8189" s="1264"/>
      <c r="AJ8189" s="1264"/>
    </row>
    <row r="8190" spans="33:36" ht="30" customHeight="1">
      <c r="AG8190" s="1264"/>
      <c r="AH8190" s="1264"/>
      <c r="AI8190" s="1264"/>
      <c r="AJ8190" s="1264"/>
    </row>
    <row r="8191" spans="33:36" ht="30" customHeight="1">
      <c r="AG8191" s="1264"/>
      <c r="AH8191" s="1264"/>
      <c r="AI8191" s="1264"/>
      <c r="AJ8191" s="1264"/>
    </row>
    <row r="8192" spans="33:36" ht="30" customHeight="1">
      <c r="AG8192" s="1264"/>
      <c r="AH8192" s="1264"/>
      <c r="AI8192" s="1264"/>
      <c r="AJ8192" s="1264"/>
    </row>
    <row r="8193" spans="33:36" ht="30" customHeight="1">
      <c r="AG8193" s="1264"/>
      <c r="AH8193" s="1264"/>
      <c r="AI8193" s="1264"/>
      <c r="AJ8193" s="1264"/>
    </row>
    <row r="8194" spans="33:36" ht="30" customHeight="1">
      <c r="AG8194" s="1264"/>
      <c r="AH8194" s="1264"/>
      <c r="AI8194" s="1264"/>
      <c r="AJ8194" s="1264"/>
    </row>
    <row r="8195" spans="33:36" ht="30" customHeight="1">
      <c r="AG8195" s="1264"/>
      <c r="AH8195" s="1264"/>
      <c r="AI8195" s="1264"/>
      <c r="AJ8195" s="1264"/>
    </row>
    <row r="8196" spans="33:36" ht="30" customHeight="1">
      <c r="AG8196" s="1264"/>
      <c r="AH8196" s="1264"/>
      <c r="AI8196" s="1264"/>
      <c r="AJ8196" s="1264"/>
    </row>
    <row r="8197" spans="33:36" ht="30" customHeight="1">
      <c r="AG8197" s="1264"/>
      <c r="AH8197" s="1264"/>
      <c r="AI8197" s="1264"/>
      <c r="AJ8197" s="1264"/>
    </row>
    <row r="8198" spans="33:36" ht="30" customHeight="1">
      <c r="AG8198" s="1264"/>
      <c r="AH8198" s="1264"/>
      <c r="AI8198" s="1264"/>
      <c r="AJ8198" s="1264"/>
    </row>
    <row r="8199" spans="33:36" ht="30" customHeight="1">
      <c r="AG8199" s="1264"/>
      <c r="AH8199" s="1264"/>
      <c r="AI8199" s="1264"/>
      <c r="AJ8199" s="1264"/>
    </row>
    <row r="8200" spans="33:36" ht="30" customHeight="1">
      <c r="AG8200" s="1264"/>
      <c r="AH8200" s="1264"/>
      <c r="AI8200" s="1264"/>
      <c r="AJ8200" s="1264"/>
    </row>
    <row r="8201" spans="33:36" ht="30" customHeight="1">
      <c r="AG8201" s="1264"/>
      <c r="AH8201" s="1264"/>
      <c r="AI8201" s="1264"/>
      <c r="AJ8201" s="1264"/>
    </row>
    <row r="8202" spans="33:36" ht="30" customHeight="1">
      <c r="AG8202" s="1264"/>
      <c r="AH8202" s="1264"/>
      <c r="AI8202" s="1264"/>
      <c r="AJ8202" s="1264"/>
    </row>
    <row r="8203" spans="33:36" ht="30" customHeight="1">
      <c r="AG8203" s="1264"/>
      <c r="AH8203" s="1264"/>
      <c r="AI8203" s="1264"/>
      <c r="AJ8203" s="1264"/>
    </row>
    <row r="8204" spans="33:36" ht="30" customHeight="1">
      <c r="AG8204" s="1264"/>
      <c r="AH8204" s="1264"/>
      <c r="AI8204" s="1264"/>
      <c r="AJ8204" s="1264"/>
    </row>
    <row r="8205" spans="33:36" ht="30" customHeight="1">
      <c r="AG8205" s="1264"/>
      <c r="AH8205" s="1264"/>
      <c r="AI8205" s="1264"/>
      <c r="AJ8205" s="1264"/>
    </row>
    <row r="8206" spans="33:36" ht="30" customHeight="1">
      <c r="AG8206" s="1264"/>
      <c r="AH8206" s="1264"/>
      <c r="AI8206" s="1264"/>
      <c r="AJ8206" s="1264"/>
    </row>
    <row r="8207" spans="33:36" ht="30" customHeight="1">
      <c r="AG8207" s="1264"/>
      <c r="AH8207" s="1264"/>
      <c r="AI8207" s="1264"/>
      <c r="AJ8207" s="1264"/>
    </row>
    <row r="8208" spans="33:36" ht="30" customHeight="1">
      <c r="AG8208" s="1264"/>
      <c r="AH8208" s="1264"/>
      <c r="AI8208" s="1264"/>
      <c r="AJ8208" s="1264"/>
    </row>
    <row r="8209" spans="33:36" ht="30" customHeight="1">
      <c r="AG8209" s="1264"/>
      <c r="AH8209" s="1264"/>
      <c r="AI8209" s="1264"/>
      <c r="AJ8209" s="1264"/>
    </row>
    <row r="8210" spans="33:36" ht="30" customHeight="1">
      <c r="AG8210" s="1264"/>
      <c r="AH8210" s="1264"/>
      <c r="AI8210" s="1264"/>
      <c r="AJ8210" s="1264"/>
    </row>
    <row r="8211" spans="33:36" ht="30" customHeight="1">
      <c r="AG8211" s="1264"/>
      <c r="AH8211" s="1264"/>
      <c r="AI8211" s="1264"/>
      <c r="AJ8211" s="1264"/>
    </row>
    <row r="8212" spans="33:36" ht="30" customHeight="1">
      <c r="AG8212" s="1264"/>
      <c r="AH8212" s="1264"/>
      <c r="AI8212" s="1264"/>
      <c r="AJ8212" s="1264"/>
    </row>
    <row r="8213" spans="33:36" ht="30" customHeight="1">
      <c r="AG8213" s="1264"/>
      <c r="AH8213" s="1264"/>
      <c r="AI8213" s="1264"/>
      <c r="AJ8213" s="1264"/>
    </row>
    <row r="8214" spans="33:36" ht="30" customHeight="1">
      <c r="AG8214" s="1264"/>
      <c r="AH8214" s="1264"/>
      <c r="AI8214" s="1264"/>
      <c r="AJ8214" s="1264"/>
    </row>
    <row r="8215" spans="33:36" ht="30" customHeight="1">
      <c r="AG8215" s="1264"/>
      <c r="AH8215" s="1264"/>
      <c r="AI8215" s="1264"/>
      <c r="AJ8215" s="1264"/>
    </row>
    <row r="8216" spans="33:36" ht="30" customHeight="1">
      <c r="AG8216" s="1264"/>
      <c r="AH8216" s="1264"/>
      <c r="AI8216" s="1264"/>
      <c r="AJ8216" s="1264"/>
    </row>
    <row r="8217" spans="33:36" ht="30" customHeight="1">
      <c r="AG8217" s="1264"/>
      <c r="AH8217" s="1264"/>
      <c r="AI8217" s="1264"/>
      <c r="AJ8217" s="1264"/>
    </row>
    <row r="8218" spans="33:36" ht="30" customHeight="1">
      <c r="AG8218" s="1264"/>
      <c r="AH8218" s="1264"/>
      <c r="AI8218" s="1264"/>
      <c r="AJ8218" s="1264"/>
    </row>
    <row r="8219" spans="33:36" ht="30" customHeight="1">
      <c r="AG8219" s="1264"/>
      <c r="AH8219" s="1264"/>
      <c r="AI8219" s="1264"/>
      <c r="AJ8219" s="1264"/>
    </row>
    <row r="8220" spans="33:36" ht="30" customHeight="1">
      <c r="AG8220" s="1264"/>
      <c r="AH8220" s="1264"/>
      <c r="AI8220" s="1264"/>
      <c r="AJ8220" s="1264"/>
    </row>
    <row r="8221" spans="33:36" ht="30" customHeight="1">
      <c r="AG8221" s="1264"/>
      <c r="AH8221" s="1264"/>
      <c r="AI8221" s="1264"/>
      <c r="AJ8221" s="1264"/>
    </row>
    <row r="8222" spans="33:36" ht="30" customHeight="1">
      <c r="AG8222" s="1264"/>
      <c r="AH8222" s="1264"/>
      <c r="AI8222" s="1264"/>
      <c r="AJ8222" s="1264"/>
    </row>
    <row r="8223" spans="33:36" ht="30" customHeight="1">
      <c r="AG8223" s="1264"/>
      <c r="AH8223" s="1264"/>
      <c r="AI8223" s="1264"/>
      <c r="AJ8223" s="1264"/>
    </row>
    <row r="8224" spans="33:36" ht="30" customHeight="1">
      <c r="AG8224" s="1264"/>
      <c r="AH8224" s="1264"/>
      <c r="AI8224" s="1264"/>
      <c r="AJ8224" s="1264"/>
    </row>
    <row r="8225" spans="33:36" ht="30" customHeight="1">
      <c r="AG8225" s="1264"/>
      <c r="AH8225" s="1264"/>
      <c r="AI8225" s="1264"/>
      <c r="AJ8225" s="1264"/>
    </row>
    <row r="8226" spans="33:36" ht="30" customHeight="1">
      <c r="AG8226" s="1264"/>
      <c r="AH8226" s="1264"/>
      <c r="AI8226" s="1264"/>
      <c r="AJ8226" s="1264"/>
    </row>
    <row r="8227" spans="33:36" ht="30" customHeight="1">
      <c r="AG8227" s="1264"/>
      <c r="AH8227" s="1264"/>
      <c r="AI8227" s="1264"/>
      <c r="AJ8227" s="1264"/>
    </row>
    <row r="8228" spans="33:36" ht="30" customHeight="1">
      <c r="AG8228" s="1264"/>
      <c r="AH8228" s="1264"/>
      <c r="AI8228" s="1264"/>
      <c r="AJ8228" s="1264"/>
    </row>
    <row r="8229" spans="33:36" ht="30" customHeight="1">
      <c r="AG8229" s="1264"/>
      <c r="AH8229" s="1264"/>
      <c r="AI8229" s="1264"/>
      <c r="AJ8229" s="1264"/>
    </row>
    <row r="8230" spans="33:36" ht="30" customHeight="1">
      <c r="AG8230" s="1264"/>
      <c r="AH8230" s="1264"/>
      <c r="AI8230" s="1264"/>
      <c r="AJ8230" s="1264"/>
    </row>
    <row r="8231" spans="33:36" ht="30" customHeight="1">
      <c r="AG8231" s="1264"/>
      <c r="AH8231" s="1264"/>
      <c r="AI8231" s="1264"/>
      <c r="AJ8231" s="1264"/>
    </row>
    <row r="8232" spans="33:36" ht="30" customHeight="1">
      <c r="AG8232" s="1264"/>
      <c r="AH8232" s="1264"/>
      <c r="AI8232" s="1264"/>
      <c r="AJ8232" s="1264"/>
    </row>
    <row r="8233" spans="33:36" ht="30" customHeight="1">
      <c r="AG8233" s="1264"/>
      <c r="AH8233" s="1264"/>
      <c r="AI8233" s="1264"/>
      <c r="AJ8233" s="1264"/>
    </row>
    <row r="8234" spans="33:36" ht="30" customHeight="1">
      <c r="AG8234" s="1264"/>
      <c r="AH8234" s="1264"/>
      <c r="AI8234" s="1264"/>
      <c r="AJ8234" s="1264"/>
    </row>
    <row r="8235" spans="33:36" ht="30" customHeight="1">
      <c r="AG8235" s="1264"/>
      <c r="AH8235" s="1264"/>
      <c r="AI8235" s="1264"/>
      <c r="AJ8235" s="1264"/>
    </row>
    <row r="8236" spans="33:36" ht="30" customHeight="1">
      <c r="AG8236" s="1264"/>
      <c r="AH8236" s="1264"/>
      <c r="AI8236" s="1264"/>
      <c r="AJ8236" s="1264"/>
    </row>
    <row r="8237" spans="33:36" ht="30" customHeight="1">
      <c r="AG8237" s="1264"/>
      <c r="AH8237" s="1264"/>
      <c r="AI8237" s="1264"/>
      <c r="AJ8237" s="1264"/>
    </row>
    <row r="8238" spans="33:36" ht="30" customHeight="1">
      <c r="AG8238" s="1264"/>
      <c r="AH8238" s="1264"/>
      <c r="AI8238" s="1264"/>
      <c r="AJ8238" s="1264"/>
    </row>
    <row r="8239" spans="33:36" ht="30" customHeight="1">
      <c r="AG8239" s="1264"/>
      <c r="AH8239" s="1264"/>
      <c r="AI8239" s="1264"/>
      <c r="AJ8239" s="1264"/>
    </row>
    <row r="8240" spans="33:36" ht="30" customHeight="1">
      <c r="AG8240" s="1264"/>
      <c r="AH8240" s="1264"/>
      <c r="AI8240" s="1264"/>
      <c r="AJ8240" s="1264"/>
    </row>
    <row r="8241" spans="33:36" ht="30" customHeight="1">
      <c r="AG8241" s="1264"/>
      <c r="AH8241" s="1264"/>
      <c r="AI8241" s="1264"/>
      <c r="AJ8241" s="1264"/>
    </row>
    <row r="8242" spans="33:36" ht="30" customHeight="1">
      <c r="AG8242" s="1264"/>
      <c r="AH8242" s="1264"/>
      <c r="AI8242" s="1264"/>
      <c r="AJ8242" s="1264"/>
    </row>
    <row r="8243" spans="33:36" ht="30" customHeight="1">
      <c r="AG8243" s="1264"/>
      <c r="AH8243" s="1264"/>
      <c r="AI8243" s="1264"/>
      <c r="AJ8243" s="1264"/>
    </row>
    <row r="8244" spans="33:36" ht="30" customHeight="1">
      <c r="AG8244" s="1264"/>
      <c r="AH8244" s="1264"/>
      <c r="AI8244" s="1264"/>
      <c r="AJ8244" s="1264"/>
    </row>
    <row r="8245" spans="33:36" ht="30" customHeight="1">
      <c r="AG8245" s="1264"/>
      <c r="AH8245" s="1264"/>
      <c r="AI8245" s="1264"/>
      <c r="AJ8245" s="1264"/>
    </row>
    <row r="8246" spans="33:36" ht="30" customHeight="1">
      <c r="AG8246" s="1264"/>
      <c r="AH8246" s="1264"/>
      <c r="AI8246" s="1264"/>
      <c r="AJ8246" s="1264"/>
    </row>
    <row r="8247" spans="33:36" ht="30" customHeight="1">
      <c r="AG8247" s="1264"/>
      <c r="AH8247" s="1264"/>
      <c r="AI8247" s="1264"/>
      <c r="AJ8247" s="1264"/>
    </row>
    <row r="8248" spans="33:36" ht="30" customHeight="1">
      <c r="AG8248" s="1264"/>
      <c r="AH8248" s="1264"/>
      <c r="AI8248" s="1264"/>
      <c r="AJ8248" s="1264"/>
    </row>
    <row r="8249" spans="33:36" ht="30" customHeight="1">
      <c r="AG8249" s="1264"/>
      <c r="AH8249" s="1264"/>
      <c r="AI8249" s="1264"/>
      <c r="AJ8249" s="1264"/>
    </row>
    <row r="8250" spans="33:36" ht="30" customHeight="1">
      <c r="AG8250" s="1264"/>
      <c r="AH8250" s="1264"/>
      <c r="AI8250" s="1264"/>
      <c r="AJ8250" s="1264"/>
    </row>
    <row r="8251" spans="33:36" ht="30" customHeight="1">
      <c r="AG8251" s="1264"/>
      <c r="AH8251" s="1264"/>
      <c r="AI8251" s="1264"/>
      <c r="AJ8251" s="1264"/>
    </row>
    <row r="8252" spans="33:36" ht="30" customHeight="1">
      <c r="AG8252" s="1264"/>
      <c r="AH8252" s="1264"/>
      <c r="AI8252" s="1264"/>
      <c r="AJ8252" s="1264"/>
    </row>
    <row r="8253" spans="33:36" ht="30" customHeight="1">
      <c r="AG8253" s="1264"/>
      <c r="AH8253" s="1264"/>
      <c r="AI8253" s="1264"/>
      <c r="AJ8253" s="1264"/>
    </row>
    <row r="8254" spans="33:36" ht="30" customHeight="1">
      <c r="AG8254" s="1264"/>
      <c r="AH8254" s="1264"/>
      <c r="AI8254" s="1264"/>
      <c r="AJ8254" s="1264"/>
    </row>
    <row r="8255" spans="33:36" ht="30" customHeight="1">
      <c r="AG8255" s="1264"/>
      <c r="AH8255" s="1264"/>
      <c r="AI8255" s="1264"/>
      <c r="AJ8255" s="1264"/>
    </row>
    <row r="8256" spans="33:36" ht="30" customHeight="1">
      <c r="AG8256" s="1264"/>
      <c r="AH8256" s="1264"/>
      <c r="AI8256" s="1264"/>
      <c r="AJ8256" s="1264"/>
    </row>
    <row r="8257" spans="33:36" ht="30" customHeight="1">
      <c r="AG8257" s="1264"/>
      <c r="AH8257" s="1264"/>
      <c r="AI8257" s="1264"/>
      <c r="AJ8257" s="1264"/>
    </row>
    <row r="8258" spans="33:36" ht="30" customHeight="1">
      <c r="AG8258" s="1264"/>
      <c r="AH8258" s="1264"/>
      <c r="AI8258" s="1264"/>
      <c r="AJ8258" s="1264"/>
    </row>
    <row r="8259" spans="33:36" ht="30" customHeight="1">
      <c r="AG8259" s="1264"/>
      <c r="AH8259" s="1264"/>
      <c r="AI8259" s="1264"/>
      <c r="AJ8259" s="1264"/>
    </row>
    <row r="8260" spans="33:36" ht="30" customHeight="1">
      <c r="AG8260" s="1264"/>
      <c r="AH8260" s="1264"/>
      <c r="AI8260" s="1264"/>
      <c r="AJ8260" s="1264"/>
    </row>
    <row r="8261" spans="33:36" ht="30" customHeight="1">
      <c r="AG8261" s="1264"/>
      <c r="AH8261" s="1264"/>
      <c r="AI8261" s="1264"/>
      <c r="AJ8261" s="1264"/>
    </row>
    <row r="8262" spans="33:36" ht="30" customHeight="1">
      <c r="AG8262" s="1264"/>
      <c r="AH8262" s="1264"/>
      <c r="AI8262" s="1264"/>
      <c r="AJ8262" s="1264"/>
    </row>
    <row r="8263" spans="33:36" ht="30" customHeight="1">
      <c r="AG8263" s="1264"/>
      <c r="AH8263" s="1264"/>
      <c r="AI8263" s="1264"/>
      <c r="AJ8263" s="1264"/>
    </row>
    <row r="8264" spans="33:36" ht="30" customHeight="1">
      <c r="AG8264" s="1264"/>
      <c r="AH8264" s="1264"/>
      <c r="AI8264" s="1264"/>
      <c r="AJ8264" s="1264"/>
    </row>
    <row r="8265" spans="33:36" ht="30" customHeight="1">
      <c r="AG8265" s="1264"/>
      <c r="AH8265" s="1264"/>
      <c r="AI8265" s="1264"/>
      <c r="AJ8265" s="1264"/>
    </row>
    <row r="8266" spans="33:36" ht="30" customHeight="1">
      <c r="AG8266" s="1264"/>
      <c r="AH8266" s="1264"/>
      <c r="AI8266" s="1264"/>
      <c r="AJ8266" s="1264"/>
    </row>
    <row r="8267" spans="33:36" ht="30" customHeight="1">
      <c r="AG8267" s="1264"/>
      <c r="AH8267" s="1264"/>
      <c r="AI8267" s="1264"/>
      <c r="AJ8267" s="1264"/>
    </row>
    <row r="8268" spans="33:36" ht="30" customHeight="1">
      <c r="AG8268" s="1264"/>
      <c r="AH8268" s="1264"/>
      <c r="AI8268" s="1264"/>
      <c r="AJ8268" s="1264"/>
    </row>
    <row r="8269" spans="33:36" ht="30" customHeight="1">
      <c r="AG8269" s="1264"/>
      <c r="AH8269" s="1264"/>
      <c r="AI8269" s="1264"/>
      <c r="AJ8269" s="1264"/>
    </row>
    <row r="8270" spans="33:36" ht="30" customHeight="1">
      <c r="AG8270" s="1264"/>
      <c r="AH8270" s="1264"/>
      <c r="AI8270" s="1264"/>
      <c r="AJ8270" s="1264"/>
    </row>
    <row r="8271" spans="33:36" ht="30" customHeight="1">
      <c r="AG8271" s="1264"/>
      <c r="AH8271" s="1264"/>
      <c r="AI8271" s="1264"/>
      <c r="AJ8271" s="1264"/>
    </row>
    <row r="8272" spans="33:36" ht="30" customHeight="1">
      <c r="AG8272" s="1264"/>
      <c r="AH8272" s="1264"/>
      <c r="AI8272" s="1264"/>
      <c r="AJ8272" s="1264"/>
    </row>
    <row r="8273" spans="33:36" ht="30" customHeight="1">
      <c r="AG8273" s="1264"/>
      <c r="AH8273" s="1264"/>
      <c r="AI8273" s="1264"/>
      <c r="AJ8273" s="1264"/>
    </row>
    <row r="8274" spans="33:36" ht="30" customHeight="1">
      <c r="AG8274" s="1264"/>
      <c r="AH8274" s="1264"/>
      <c r="AI8274" s="1264"/>
      <c r="AJ8274" s="1264"/>
    </row>
    <row r="8275" spans="33:36" ht="30" customHeight="1">
      <c r="AG8275" s="1264"/>
      <c r="AH8275" s="1264"/>
      <c r="AI8275" s="1264"/>
      <c r="AJ8275" s="1264"/>
    </row>
    <row r="8276" spans="33:36" ht="30" customHeight="1">
      <c r="AG8276" s="1264"/>
      <c r="AH8276" s="1264"/>
      <c r="AI8276" s="1264"/>
      <c r="AJ8276" s="1264"/>
    </row>
    <row r="8277" spans="33:36" ht="30" customHeight="1">
      <c r="AG8277" s="1264"/>
      <c r="AH8277" s="1264"/>
      <c r="AI8277" s="1264"/>
      <c r="AJ8277" s="1264"/>
    </row>
    <row r="8278" spans="33:36" ht="30" customHeight="1">
      <c r="AG8278" s="1264"/>
      <c r="AH8278" s="1264"/>
      <c r="AI8278" s="1264"/>
      <c r="AJ8278" s="1264"/>
    </row>
    <row r="8279" spans="33:36" ht="30" customHeight="1">
      <c r="AG8279" s="1264"/>
      <c r="AH8279" s="1264"/>
      <c r="AI8279" s="1264"/>
      <c r="AJ8279" s="1264"/>
    </row>
    <row r="8280" spans="33:36" ht="30" customHeight="1">
      <c r="AG8280" s="1264"/>
      <c r="AH8280" s="1264"/>
      <c r="AI8280" s="1264"/>
      <c r="AJ8280" s="1264"/>
    </row>
    <row r="8281" spans="33:36" ht="30" customHeight="1">
      <c r="AG8281" s="1264"/>
      <c r="AH8281" s="1264"/>
      <c r="AI8281" s="1264"/>
      <c r="AJ8281" s="1264"/>
    </row>
    <row r="8282" spans="33:36" ht="30" customHeight="1">
      <c r="AG8282" s="1264"/>
      <c r="AH8282" s="1264"/>
      <c r="AI8282" s="1264"/>
      <c r="AJ8282" s="1264"/>
    </row>
    <row r="8283" spans="33:36" ht="30" customHeight="1">
      <c r="AG8283" s="1264"/>
      <c r="AH8283" s="1264"/>
      <c r="AI8283" s="1264"/>
      <c r="AJ8283" s="1264"/>
    </row>
    <row r="8284" spans="33:36" ht="30" customHeight="1">
      <c r="AG8284" s="1264"/>
      <c r="AH8284" s="1264"/>
      <c r="AI8284" s="1264"/>
      <c r="AJ8284" s="1264"/>
    </row>
    <row r="8285" spans="33:36" ht="30" customHeight="1">
      <c r="AG8285" s="1264"/>
      <c r="AH8285" s="1264"/>
      <c r="AI8285" s="1264"/>
      <c r="AJ8285" s="1264"/>
    </row>
    <row r="8286" spans="33:36" ht="30" customHeight="1">
      <c r="AG8286" s="1264"/>
      <c r="AH8286" s="1264"/>
      <c r="AI8286" s="1264"/>
      <c r="AJ8286" s="1264"/>
    </row>
    <row r="8287" spans="33:36" ht="30" customHeight="1">
      <c r="AG8287" s="1264"/>
      <c r="AH8287" s="1264"/>
      <c r="AI8287" s="1264"/>
      <c r="AJ8287" s="1264"/>
    </row>
    <row r="8288" spans="33:36" ht="30" customHeight="1">
      <c r="AG8288" s="1264"/>
      <c r="AH8288" s="1264"/>
      <c r="AI8288" s="1264"/>
      <c r="AJ8288" s="1264"/>
    </row>
    <row r="8289" spans="33:36" ht="30" customHeight="1">
      <c r="AG8289" s="1264"/>
      <c r="AH8289" s="1264"/>
      <c r="AI8289" s="1264"/>
      <c r="AJ8289" s="1264"/>
    </row>
    <row r="8290" spans="33:36" ht="30" customHeight="1">
      <c r="AG8290" s="1264"/>
      <c r="AH8290" s="1264"/>
      <c r="AI8290" s="1264"/>
      <c r="AJ8290" s="1264"/>
    </row>
    <row r="8291" spans="33:36" ht="30" customHeight="1">
      <c r="AG8291" s="1264"/>
      <c r="AH8291" s="1264"/>
      <c r="AI8291" s="1264"/>
      <c r="AJ8291" s="1264"/>
    </row>
    <row r="8292" spans="33:36" ht="30" customHeight="1">
      <c r="AG8292" s="1264"/>
      <c r="AH8292" s="1264"/>
      <c r="AI8292" s="1264"/>
      <c r="AJ8292" s="1264"/>
    </row>
    <row r="8293" spans="33:36" ht="30" customHeight="1">
      <c r="AG8293" s="1264"/>
      <c r="AH8293" s="1264"/>
      <c r="AI8293" s="1264"/>
      <c r="AJ8293" s="1264"/>
    </row>
    <row r="8294" spans="33:36" ht="30" customHeight="1">
      <c r="AG8294" s="1264"/>
      <c r="AH8294" s="1264"/>
      <c r="AI8294" s="1264"/>
      <c r="AJ8294" s="1264"/>
    </row>
    <row r="8295" spans="33:36" ht="30" customHeight="1">
      <c r="AG8295" s="1264"/>
      <c r="AH8295" s="1264"/>
      <c r="AI8295" s="1264"/>
      <c r="AJ8295" s="1264"/>
    </row>
    <row r="8296" spans="33:36" ht="30" customHeight="1">
      <c r="AG8296" s="1264"/>
      <c r="AH8296" s="1264"/>
      <c r="AI8296" s="1264"/>
      <c r="AJ8296" s="1264"/>
    </row>
    <row r="8297" spans="33:36" ht="30" customHeight="1">
      <c r="AG8297" s="1264"/>
      <c r="AH8297" s="1264"/>
      <c r="AI8297" s="1264"/>
      <c r="AJ8297" s="1264"/>
    </row>
    <row r="8298" spans="33:36" ht="30" customHeight="1">
      <c r="AG8298" s="1264"/>
      <c r="AH8298" s="1264"/>
      <c r="AI8298" s="1264"/>
      <c r="AJ8298" s="1264"/>
    </row>
    <row r="8299" spans="33:36" ht="30" customHeight="1">
      <c r="AG8299" s="1264"/>
      <c r="AH8299" s="1264"/>
      <c r="AI8299" s="1264"/>
      <c r="AJ8299" s="1264"/>
    </row>
    <row r="8300" spans="33:36" ht="30" customHeight="1">
      <c r="AG8300" s="1264"/>
      <c r="AH8300" s="1264"/>
      <c r="AI8300" s="1264"/>
      <c r="AJ8300" s="1264"/>
    </row>
    <row r="8301" spans="33:36" ht="30" customHeight="1">
      <c r="AG8301" s="1264"/>
      <c r="AH8301" s="1264"/>
      <c r="AI8301" s="1264"/>
      <c r="AJ8301" s="1264"/>
    </row>
    <row r="8302" spans="33:36" ht="30" customHeight="1">
      <c r="AG8302" s="1264"/>
      <c r="AH8302" s="1264"/>
      <c r="AI8302" s="1264"/>
      <c r="AJ8302" s="1264"/>
    </row>
    <row r="8303" spans="33:36" ht="30" customHeight="1">
      <c r="AG8303" s="1264"/>
      <c r="AH8303" s="1264"/>
      <c r="AI8303" s="1264"/>
      <c r="AJ8303" s="1264"/>
    </row>
    <row r="8304" spans="33:36" ht="30" customHeight="1">
      <c r="AG8304" s="1264"/>
      <c r="AH8304" s="1264"/>
      <c r="AI8304" s="1264"/>
      <c r="AJ8304" s="1264"/>
    </row>
    <row r="8305" spans="33:36" ht="30" customHeight="1">
      <c r="AG8305" s="1264"/>
      <c r="AH8305" s="1264"/>
      <c r="AI8305" s="1264"/>
      <c r="AJ8305" s="1264"/>
    </row>
    <row r="8306" spans="33:36" ht="30" customHeight="1">
      <c r="AG8306" s="1264"/>
      <c r="AH8306" s="1264"/>
      <c r="AI8306" s="1264"/>
      <c r="AJ8306" s="1264"/>
    </row>
    <row r="8307" spans="33:36" ht="30" customHeight="1">
      <c r="AG8307" s="1264"/>
      <c r="AH8307" s="1264"/>
      <c r="AI8307" s="1264"/>
      <c r="AJ8307" s="1264"/>
    </row>
    <row r="8308" spans="33:36" ht="30" customHeight="1">
      <c r="AG8308" s="1264"/>
      <c r="AH8308" s="1264"/>
      <c r="AI8308" s="1264"/>
      <c r="AJ8308" s="1264"/>
    </row>
    <row r="8309" spans="33:36" ht="30" customHeight="1">
      <c r="AG8309" s="1264"/>
      <c r="AH8309" s="1264"/>
      <c r="AI8309" s="1264"/>
      <c r="AJ8309" s="1264"/>
    </row>
    <row r="8310" spans="33:36" ht="30" customHeight="1">
      <c r="AG8310" s="1264"/>
      <c r="AH8310" s="1264"/>
      <c r="AI8310" s="1264"/>
      <c r="AJ8310" s="1264"/>
    </row>
    <row r="8311" spans="33:36" ht="30" customHeight="1">
      <c r="AG8311" s="1264"/>
      <c r="AH8311" s="1264"/>
      <c r="AI8311" s="1264"/>
      <c r="AJ8311" s="1264"/>
    </row>
    <row r="8312" spans="33:36" ht="30" customHeight="1">
      <c r="AG8312" s="1264"/>
      <c r="AH8312" s="1264"/>
      <c r="AI8312" s="1264"/>
      <c r="AJ8312" s="1264"/>
    </row>
    <row r="8313" spans="33:36" ht="30" customHeight="1">
      <c r="AG8313" s="1264"/>
      <c r="AH8313" s="1264"/>
      <c r="AI8313" s="1264"/>
      <c r="AJ8313" s="1264"/>
    </row>
    <row r="8314" spans="33:36" ht="30" customHeight="1">
      <c r="AG8314" s="1264"/>
      <c r="AH8314" s="1264"/>
      <c r="AI8314" s="1264"/>
      <c r="AJ8314" s="1264"/>
    </row>
    <row r="8315" spans="33:36" ht="30" customHeight="1">
      <c r="AG8315" s="1264"/>
      <c r="AH8315" s="1264"/>
      <c r="AI8315" s="1264"/>
      <c r="AJ8315" s="1264"/>
    </row>
    <row r="8316" spans="33:36" ht="30" customHeight="1">
      <c r="AG8316" s="1264"/>
      <c r="AH8316" s="1264"/>
      <c r="AI8316" s="1264"/>
      <c r="AJ8316" s="1264"/>
    </row>
    <row r="8317" spans="33:36" ht="30" customHeight="1">
      <c r="AG8317" s="1264"/>
      <c r="AH8317" s="1264"/>
      <c r="AI8317" s="1264"/>
      <c r="AJ8317" s="1264"/>
    </row>
    <row r="8318" spans="33:36" ht="30" customHeight="1">
      <c r="AG8318" s="1264"/>
      <c r="AH8318" s="1264"/>
      <c r="AI8318" s="1264"/>
      <c r="AJ8318" s="1264"/>
    </row>
    <row r="8319" spans="33:36" ht="30" customHeight="1">
      <c r="AG8319" s="1264"/>
      <c r="AH8319" s="1264"/>
      <c r="AI8319" s="1264"/>
      <c r="AJ8319" s="1264"/>
    </row>
    <row r="8320" spans="33:36" ht="30" customHeight="1">
      <c r="AG8320" s="1264"/>
      <c r="AH8320" s="1264"/>
      <c r="AI8320" s="1264"/>
      <c r="AJ8320" s="1264"/>
    </row>
    <row r="8321" spans="33:36" ht="30" customHeight="1">
      <c r="AG8321" s="1264"/>
      <c r="AH8321" s="1264"/>
      <c r="AI8321" s="1264"/>
      <c r="AJ8321" s="1264"/>
    </row>
    <row r="8322" spans="33:36" ht="30" customHeight="1">
      <c r="AG8322" s="1264"/>
      <c r="AH8322" s="1264"/>
      <c r="AI8322" s="1264"/>
      <c r="AJ8322" s="1264"/>
    </row>
    <row r="8323" spans="33:36" ht="30" customHeight="1">
      <c r="AG8323" s="1264"/>
      <c r="AH8323" s="1264"/>
      <c r="AI8323" s="1264"/>
      <c r="AJ8323" s="1264"/>
    </row>
    <row r="8324" spans="33:36" ht="30" customHeight="1">
      <c r="AG8324" s="1264"/>
      <c r="AH8324" s="1264"/>
      <c r="AI8324" s="1264"/>
      <c r="AJ8324" s="1264"/>
    </row>
    <row r="8325" spans="33:36" ht="30" customHeight="1">
      <c r="AG8325" s="1264"/>
      <c r="AH8325" s="1264"/>
      <c r="AI8325" s="1264"/>
      <c r="AJ8325" s="1264"/>
    </row>
    <row r="8326" spans="33:36" ht="30" customHeight="1">
      <c r="AG8326" s="1264"/>
      <c r="AH8326" s="1264"/>
      <c r="AI8326" s="1264"/>
      <c r="AJ8326" s="1264"/>
    </row>
    <row r="8327" spans="33:36" ht="30" customHeight="1">
      <c r="AG8327" s="1264"/>
      <c r="AH8327" s="1264"/>
      <c r="AI8327" s="1264"/>
      <c r="AJ8327" s="1264"/>
    </row>
    <row r="8328" spans="33:36" ht="30" customHeight="1">
      <c r="AG8328" s="1264"/>
      <c r="AH8328" s="1264"/>
      <c r="AI8328" s="1264"/>
      <c r="AJ8328" s="1264"/>
    </row>
    <row r="8329" spans="33:36" ht="30" customHeight="1">
      <c r="AG8329" s="1264"/>
      <c r="AH8329" s="1264"/>
      <c r="AI8329" s="1264"/>
      <c r="AJ8329" s="1264"/>
    </row>
    <row r="8330" spans="33:36" ht="30" customHeight="1">
      <c r="AG8330" s="1264"/>
      <c r="AH8330" s="1264"/>
      <c r="AI8330" s="1264"/>
      <c r="AJ8330" s="1264"/>
    </row>
    <row r="8331" spans="33:36" ht="30" customHeight="1">
      <c r="AG8331" s="1264"/>
      <c r="AH8331" s="1264"/>
      <c r="AI8331" s="1264"/>
      <c r="AJ8331" s="1264"/>
    </row>
    <row r="8332" spans="33:36" ht="30" customHeight="1">
      <c r="AG8332" s="1264"/>
      <c r="AH8332" s="1264"/>
      <c r="AI8332" s="1264"/>
      <c r="AJ8332" s="1264"/>
    </row>
    <row r="8333" spans="33:36" ht="30" customHeight="1">
      <c r="AG8333" s="1264"/>
      <c r="AH8333" s="1264"/>
      <c r="AI8333" s="1264"/>
      <c r="AJ8333" s="1264"/>
    </row>
    <row r="8334" spans="33:36" ht="30" customHeight="1">
      <c r="AG8334" s="1264"/>
      <c r="AH8334" s="1264"/>
      <c r="AI8334" s="1264"/>
      <c r="AJ8334" s="1264"/>
    </row>
    <row r="8335" spans="33:36" ht="30" customHeight="1">
      <c r="AG8335" s="1264"/>
      <c r="AH8335" s="1264"/>
      <c r="AI8335" s="1264"/>
      <c r="AJ8335" s="1264"/>
    </row>
    <row r="8336" spans="33:36" ht="30" customHeight="1">
      <c r="AG8336" s="1264"/>
      <c r="AH8336" s="1264"/>
      <c r="AI8336" s="1264"/>
      <c r="AJ8336" s="1264"/>
    </row>
    <row r="8337" spans="33:36" ht="30" customHeight="1">
      <c r="AG8337" s="1264"/>
      <c r="AH8337" s="1264"/>
      <c r="AI8337" s="1264"/>
      <c r="AJ8337" s="1264"/>
    </row>
    <row r="8338" spans="33:36" ht="30" customHeight="1">
      <c r="AG8338" s="1264"/>
      <c r="AH8338" s="1264"/>
      <c r="AI8338" s="1264"/>
      <c r="AJ8338" s="1264"/>
    </row>
    <row r="8339" spans="33:36" ht="30" customHeight="1">
      <c r="AG8339" s="1264"/>
      <c r="AH8339" s="1264"/>
      <c r="AI8339" s="1264"/>
      <c r="AJ8339" s="1264"/>
    </row>
    <row r="8340" spans="33:36" ht="30" customHeight="1">
      <c r="AG8340" s="1264"/>
      <c r="AH8340" s="1264"/>
      <c r="AI8340" s="1264"/>
      <c r="AJ8340" s="1264"/>
    </row>
    <row r="8341" spans="33:36" ht="30" customHeight="1">
      <c r="AG8341" s="1264"/>
      <c r="AH8341" s="1264"/>
      <c r="AI8341" s="1264"/>
      <c r="AJ8341" s="1264"/>
    </row>
    <row r="8342" spans="33:36" ht="30" customHeight="1">
      <c r="AG8342" s="1264"/>
      <c r="AH8342" s="1264"/>
      <c r="AI8342" s="1264"/>
      <c r="AJ8342" s="1264"/>
    </row>
    <row r="8343" spans="33:36" ht="30" customHeight="1">
      <c r="AG8343" s="1264"/>
      <c r="AH8343" s="1264"/>
      <c r="AI8343" s="1264"/>
      <c r="AJ8343" s="1264"/>
    </row>
    <row r="8344" spans="33:36" ht="30" customHeight="1">
      <c r="AG8344" s="1264"/>
      <c r="AH8344" s="1264"/>
      <c r="AI8344" s="1264"/>
      <c r="AJ8344" s="1264"/>
    </row>
    <row r="8345" spans="33:36" ht="30" customHeight="1">
      <c r="AG8345" s="1264"/>
      <c r="AH8345" s="1264"/>
      <c r="AI8345" s="1264"/>
      <c r="AJ8345" s="1264"/>
    </row>
    <row r="8346" spans="33:36" ht="30" customHeight="1">
      <c r="AG8346" s="1264"/>
      <c r="AH8346" s="1264"/>
      <c r="AI8346" s="1264"/>
      <c r="AJ8346" s="1264"/>
    </row>
    <row r="8347" spans="33:36" ht="30" customHeight="1">
      <c r="AG8347" s="1264"/>
      <c r="AH8347" s="1264"/>
      <c r="AI8347" s="1264"/>
      <c r="AJ8347" s="1264"/>
    </row>
    <row r="8348" spans="33:36" ht="30" customHeight="1">
      <c r="AG8348" s="1264"/>
      <c r="AH8348" s="1264"/>
      <c r="AI8348" s="1264"/>
      <c r="AJ8348" s="1264"/>
    </row>
    <row r="8349" spans="33:36" ht="30" customHeight="1">
      <c r="AG8349" s="1264"/>
      <c r="AH8349" s="1264"/>
      <c r="AI8349" s="1264"/>
      <c r="AJ8349" s="1264"/>
    </row>
    <row r="8350" spans="33:36" ht="30" customHeight="1">
      <c r="AG8350" s="1264"/>
      <c r="AH8350" s="1264"/>
      <c r="AI8350" s="1264"/>
      <c r="AJ8350" s="1264"/>
    </row>
    <row r="8351" spans="33:36" ht="30" customHeight="1">
      <c r="AG8351" s="1264"/>
      <c r="AH8351" s="1264"/>
      <c r="AI8351" s="1264"/>
      <c r="AJ8351" s="1264"/>
    </row>
    <row r="8352" spans="33:36" ht="30" customHeight="1">
      <c r="AG8352" s="1264"/>
      <c r="AH8352" s="1264"/>
      <c r="AI8352" s="1264"/>
      <c r="AJ8352" s="1264"/>
    </row>
    <row r="8353" spans="33:36" ht="30" customHeight="1">
      <c r="AG8353" s="1264"/>
      <c r="AH8353" s="1264"/>
      <c r="AI8353" s="1264"/>
      <c r="AJ8353" s="1264"/>
    </row>
    <row r="8354" spans="33:36" ht="30" customHeight="1">
      <c r="AG8354" s="1264"/>
      <c r="AH8354" s="1264"/>
      <c r="AI8354" s="1264"/>
      <c r="AJ8354" s="1264"/>
    </row>
    <row r="8355" spans="33:36" ht="30" customHeight="1">
      <c r="AG8355" s="1264"/>
      <c r="AH8355" s="1264"/>
      <c r="AI8355" s="1264"/>
      <c r="AJ8355" s="1264"/>
    </row>
    <row r="8356" spans="33:36" ht="30" customHeight="1">
      <c r="AG8356" s="1264"/>
      <c r="AH8356" s="1264"/>
      <c r="AI8356" s="1264"/>
      <c r="AJ8356" s="1264"/>
    </row>
    <row r="8357" spans="33:36" ht="30" customHeight="1">
      <c r="AG8357" s="1264"/>
      <c r="AH8357" s="1264"/>
      <c r="AI8357" s="1264"/>
      <c r="AJ8357" s="1264"/>
    </row>
    <row r="8358" spans="33:36" ht="30" customHeight="1">
      <c r="AG8358" s="1264"/>
      <c r="AH8358" s="1264"/>
      <c r="AI8358" s="1264"/>
      <c r="AJ8358" s="1264"/>
    </row>
    <row r="8359" spans="33:36" ht="30" customHeight="1">
      <c r="AG8359" s="1264"/>
      <c r="AH8359" s="1264"/>
      <c r="AI8359" s="1264"/>
      <c r="AJ8359" s="1264"/>
    </row>
    <row r="8360" spans="33:36" ht="30" customHeight="1">
      <c r="AG8360" s="1264"/>
      <c r="AH8360" s="1264"/>
      <c r="AI8360" s="1264"/>
      <c r="AJ8360" s="1264"/>
    </row>
    <row r="8361" spans="33:36" ht="30" customHeight="1">
      <c r="AG8361" s="1264"/>
      <c r="AH8361" s="1264"/>
      <c r="AI8361" s="1264"/>
      <c r="AJ8361" s="1264"/>
    </row>
    <row r="8362" spans="33:36" ht="30" customHeight="1">
      <c r="AG8362" s="1264"/>
      <c r="AH8362" s="1264"/>
      <c r="AI8362" s="1264"/>
      <c r="AJ8362" s="1264"/>
    </row>
    <row r="8363" spans="33:36" ht="30" customHeight="1">
      <c r="AG8363" s="1264"/>
      <c r="AH8363" s="1264"/>
      <c r="AI8363" s="1264"/>
      <c r="AJ8363" s="1264"/>
    </row>
    <row r="8364" spans="33:36" ht="30" customHeight="1">
      <c r="AG8364" s="1264"/>
      <c r="AH8364" s="1264"/>
      <c r="AI8364" s="1264"/>
      <c r="AJ8364" s="1264"/>
    </row>
    <row r="8365" spans="33:36" ht="30" customHeight="1">
      <c r="AG8365" s="1264"/>
      <c r="AH8365" s="1264"/>
      <c r="AI8365" s="1264"/>
      <c r="AJ8365" s="1264"/>
    </row>
    <row r="8366" spans="33:36" ht="30" customHeight="1">
      <c r="AG8366" s="1264"/>
      <c r="AH8366" s="1264"/>
      <c r="AI8366" s="1264"/>
      <c r="AJ8366" s="1264"/>
    </row>
    <row r="8367" spans="33:36" ht="30" customHeight="1">
      <c r="AG8367" s="1264"/>
      <c r="AH8367" s="1264"/>
      <c r="AI8367" s="1264"/>
      <c r="AJ8367" s="1264"/>
    </row>
    <row r="8368" spans="33:36" ht="30" customHeight="1">
      <c r="AG8368" s="1264"/>
      <c r="AH8368" s="1264"/>
      <c r="AI8368" s="1264"/>
      <c r="AJ8368" s="1264"/>
    </row>
    <row r="8369" spans="33:36" ht="30" customHeight="1">
      <c r="AG8369" s="1264"/>
      <c r="AH8369" s="1264"/>
      <c r="AI8369" s="1264"/>
      <c r="AJ8369" s="1264"/>
    </row>
    <row r="8370" spans="33:36" ht="30" customHeight="1">
      <c r="AG8370" s="1264"/>
      <c r="AH8370" s="1264"/>
      <c r="AI8370" s="1264"/>
      <c r="AJ8370" s="1264"/>
    </row>
    <row r="8371" spans="33:36" ht="30" customHeight="1">
      <c r="AG8371" s="1264"/>
      <c r="AH8371" s="1264"/>
      <c r="AI8371" s="1264"/>
      <c r="AJ8371" s="1264"/>
    </row>
    <row r="8372" spans="33:36" ht="30" customHeight="1">
      <c r="AG8372" s="1264"/>
      <c r="AH8372" s="1264"/>
      <c r="AI8372" s="1264"/>
      <c r="AJ8372" s="1264"/>
    </row>
    <row r="8373" spans="33:36" ht="30" customHeight="1">
      <c r="AG8373" s="1264"/>
      <c r="AH8373" s="1264"/>
      <c r="AI8373" s="1264"/>
      <c r="AJ8373" s="1264"/>
    </row>
    <row r="8374" spans="33:36" ht="30" customHeight="1">
      <c r="AG8374" s="1264"/>
      <c r="AH8374" s="1264"/>
      <c r="AI8374" s="1264"/>
      <c r="AJ8374" s="1264"/>
    </row>
    <row r="8375" spans="33:36" ht="30" customHeight="1">
      <c r="AG8375" s="1264"/>
      <c r="AH8375" s="1264"/>
      <c r="AI8375" s="1264"/>
      <c r="AJ8375" s="1264"/>
    </row>
    <row r="8376" spans="33:36" ht="30" customHeight="1">
      <c r="AG8376" s="1264"/>
      <c r="AH8376" s="1264"/>
      <c r="AI8376" s="1264"/>
      <c r="AJ8376" s="1264"/>
    </row>
    <row r="8377" spans="33:36" ht="30" customHeight="1">
      <c r="AG8377" s="1264"/>
      <c r="AH8377" s="1264"/>
      <c r="AI8377" s="1264"/>
      <c r="AJ8377" s="1264"/>
    </row>
    <row r="8378" spans="33:36" ht="30" customHeight="1">
      <c r="AG8378" s="1264"/>
      <c r="AH8378" s="1264"/>
      <c r="AI8378" s="1264"/>
      <c r="AJ8378" s="1264"/>
    </row>
    <row r="8379" spans="33:36" ht="30" customHeight="1">
      <c r="AG8379" s="1264"/>
      <c r="AH8379" s="1264"/>
      <c r="AI8379" s="1264"/>
      <c r="AJ8379" s="1264"/>
    </row>
    <row r="8380" spans="33:36" ht="30" customHeight="1">
      <c r="AG8380" s="1264"/>
      <c r="AH8380" s="1264"/>
      <c r="AI8380" s="1264"/>
      <c r="AJ8380" s="1264"/>
    </row>
    <row r="8381" spans="33:36" ht="30" customHeight="1">
      <c r="AG8381" s="1264"/>
      <c r="AH8381" s="1264"/>
      <c r="AI8381" s="1264"/>
      <c r="AJ8381" s="1264"/>
    </row>
    <row r="8382" spans="33:36" ht="30" customHeight="1">
      <c r="AG8382" s="1264"/>
      <c r="AH8382" s="1264"/>
      <c r="AI8382" s="1264"/>
      <c r="AJ8382" s="1264"/>
    </row>
    <row r="8383" spans="33:36" ht="30" customHeight="1">
      <c r="AG8383" s="1264"/>
      <c r="AH8383" s="1264"/>
      <c r="AI8383" s="1264"/>
      <c r="AJ8383" s="1264"/>
    </row>
    <row r="8384" spans="33:36" ht="30" customHeight="1">
      <c r="AG8384" s="1264"/>
      <c r="AH8384" s="1264"/>
      <c r="AI8384" s="1264"/>
      <c r="AJ8384" s="1264"/>
    </row>
    <row r="8385" spans="33:36" ht="30" customHeight="1">
      <c r="AG8385" s="1264"/>
      <c r="AH8385" s="1264"/>
      <c r="AI8385" s="1264"/>
      <c r="AJ8385" s="1264"/>
    </row>
    <row r="8386" spans="33:36" ht="30" customHeight="1">
      <c r="AG8386" s="1264"/>
      <c r="AH8386" s="1264"/>
      <c r="AI8386" s="1264"/>
      <c r="AJ8386" s="1264"/>
    </row>
    <row r="8387" spans="33:36" ht="30" customHeight="1">
      <c r="AG8387" s="1264"/>
      <c r="AH8387" s="1264"/>
      <c r="AI8387" s="1264"/>
      <c r="AJ8387" s="1264"/>
    </row>
    <row r="8388" spans="33:36" ht="30" customHeight="1">
      <c r="AG8388" s="1264"/>
      <c r="AH8388" s="1264"/>
      <c r="AI8388" s="1264"/>
      <c r="AJ8388" s="1264"/>
    </row>
    <row r="8389" spans="33:36" ht="30" customHeight="1">
      <c r="AG8389" s="1264"/>
      <c r="AH8389" s="1264"/>
      <c r="AI8389" s="1264"/>
      <c r="AJ8389" s="1264"/>
    </row>
    <row r="8390" spans="33:36" ht="30" customHeight="1">
      <c r="AG8390" s="1264"/>
      <c r="AH8390" s="1264"/>
      <c r="AI8390" s="1264"/>
      <c r="AJ8390" s="1264"/>
    </row>
    <row r="8391" spans="33:36" ht="30" customHeight="1">
      <c r="AG8391" s="1264"/>
      <c r="AH8391" s="1264"/>
      <c r="AI8391" s="1264"/>
      <c r="AJ8391" s="1264"/>
    </row>
    <row r="8392" spans="33:36" ht="30" customHeight="1">
      <c r="AG8392" s="1264"/>
      <c r="AH8392" s="1264"/>
      <c r="AI8392" s="1264"/>
      <c r="AJ8392" s="1264"/>
    </row>
    <row r="8393" spans="33:36" ht="30" customHeight="1">
      <c r="AG8393" s="1264"/>
      <c r="AH8393" s="1264"/>
      <c r="AI8393" s="1264"/>
      <c r="AJ8393" s="1264"/>
    </row>
    <row r="8394" spans="33:36" ht="30" customHeight="1">
      <c r="AG8394" s="1264"/>
      <c r="AH8394" s="1264"/>
      <c r="AI8394" s="1264"/>
      <c r="AJ8394" s="1264"/>
    </row>
    <row r="8395" spans="33:36" ht="30" customHeight="1">
      <c r="AG8395" s="1264"/>
      <c r="AH8395" s="1264"/>
      <c r="AI8395" s="1264"/>
      <c r="AJ8395" s="1264"/>
    </row>
    <row r="8396" spans="33:36" ht="30" customHeight="1">
      <c r="AG8396" s="1264"/>
      <c r="AH8396" s="1264"/>
      <c r="AI8396" s="1264"/>
      <c r="AJ8396" s="1264"/>
    </row>
    <row r="8397" spans="33:36" ht="30" customHeight="1">
      <c r="AG8397" s="1264"/>
      <c r="AH8397" s="1264"/>
      <c r="AI8397" s="1264"/>
      <c r="AJ8397" s="1264"/>
    </row>
    <row r="8398" spans="33:36" ht="30" customHeight="1">
      <c r="AG8398" s="1264"/>
      <c r="AH8398" s="1264"/>
      <c r="AI8398" s="1264"/>
      <c r="AJ8398" s="1264"/>
    </row>
    <row r="8399" spans="33:36" ht="30" customHeight="1">
      <c r="AG8399" s="1264"/>
      <c r="AH8399" s="1264"/>
      <c r="AI8399" s="1264"/>
      <c r="AJ8399" s="1264"/>
    </row>
    <row r="8400" spans="33:36" ht="30" customHeight="1">
      <c r="AG8400" s="1264"/>
      <c r="AH8400" s="1264"/>
      <c r="AI8400" s="1264"/>
      <c r="AJ8400" s="1264"/>
    </row>
    <row r="8401" spans="33:36" ht="30" customHeight="1">
      <c r="AG8401" s="1264"/>
      <c r="AH8401" s="1264"/>
      <c r="AI8401" s="1264"/>
      <c r="AJ8401" s="1264"/>
    </row>
    <row r="8402" spans="33:36" ht="30" customHeight="1">
      <c r="AG8402" s="1264"/>
      <c r="AH8402" s="1264"/>
      <c r="AI8402" s="1264"/>
      <c r="AJ8402" s="1264"/>
    </row>
    <row r="8403" spans="33:36" ht="30" customHeight="1">
      <c r="AG8403" s="1264"/>
      <c r="AH8403" s="1264"/>
      <c r="AI8403" s="1264"/>
      <c r="AJ8403" s="1264"/>
    </row>
    <row r="8404" spans="33:36" ht="30" customHeight="1">
      <c r="AG8404" s="1264"/>
      <c r="AH8404" s="1264"/>
      <c r="AI8404" s="1264"/>
      <c r="AJ8404" s="1264"/>
    </row>
    <row r="8405" spans="33:36" ht="30" customHeight="1">
      <c r="AG8405" s="1264"/>
      <c r="AH8405" s="1264"/>
      <c r="AI8405" s="1264"/>
      <c r="AJ8405" s="1264"/>
    </row>
    <row r="8406" spans="33:36" ht="30" customHeight="1">
      <c r="AG8406" s="1264"/>
      <c r="AH8406" s="1264"/>
      <c r="AI8406" s="1264"/>
      <c r="AJ8406" s="1264"/>
    </row>
    <row r="8407" spans="33:36" ht="30" customHeight="1">
      <c r="AG8407" s="1264"/>
      <c r="AH8407" s="1264"/>
      <c r="AI8407" s="1264"/>
      <c r="AJ8407" s="1264"/>
    </row>
    <row r="8408" spans="33:36" ht="30" customHeight="1">
      <c r="AG8408" s="1264"/>
      <c r="AH8408" s="1264"/>
      <c r="AI8408" s="1264"/>
      <c r="AJ8408" s="1264"/>
    </row>
    <row r="8409" spans="33:36" ht="30" customHeight="1">
      <c r="AG8409" s="1264"/>
      <c r="AH8409" s="1264"/>
      <c r="AI8409" s="1264"/>
      <c r="AJ8409" s="1264"/>
    </row>
    <row r="8410" spans="33:36" ht="30" customHeight="1">
      <c r="AG8410" s="1264"/>
      <c r="AH8410" s="1264"/>
      <c r="AI8410" s="1264"/>
      <c r="AJ8410" s="1264"/>
    </row>
    <row r="8411" spans="33:36" ht="30" customHeight="1">
      <c r="AG8411" s="1264"/>
      <c r="AH8411" s="1264"/>
      <c r="AI8411" s="1264"/>
      <c r="AJ8411" s="1264"/>
    </row>
    <row r="8412" spans="33:36" ht="30" customHeight="1">
      <c r="AG8412" s="1264"/>
      <c r="AH8412" s="1264"/>
      <c r="AI8412" s="1264"/>
      <c r="AJ8412" s="1264"/>
    </row>
    <row r="8413" spans="33:36" ht="30" customHeight="1">
      <c r="AG8413" s="1264"/>
      <c r="AH8413" s="1264"/>
      <c r="AI8413" s="1264"/>
      <c r="AJ8413" s="1264"/>
    </row>
    <row r="8414" spans="33:36" ht="30" customHeight="1">
      <c r="AG8414" s="1264"/>
      <c r="AH8414" s="1264"/>
      <c r="AI8414" s="1264"/>
      <c r="AJ8414" s="1264"/>
    </row>
    <row r="8415" spans="33:36" ht="30" customHeight="1">
      <c r="AG8415" s="1264"/>
      <c r="AH8415" s="1264"/>
      <c r="AI8415" s="1264"/>
      <c r="AJ8415" s="1264"/>
    </row>
    <row r="8416" spans="33:36" ht="30" customHeight="1">
      <c r="AG8416" s="1264"/>
      <c r="AH8416" s="1264"/>
      <c r="AI8416" s="1264"/>
      <c r="AJ8416" s="1264"/>
    </row>
    <row r="8417" spans="33:36" ht="30" customHeight="1">
      <c r="AG8417" s="1264"/>
      <c r="AH8417" s="1264"/>
      <c r="AI8417" s="1264"/>
      <c r="AJ8417" s="1264"/>
    </row>
    <row r="8418" spans="33:36" ht="30" customHeight="1">
      <c r="AG8418" s="1264"/>
      <c r="AH8418" s="1264"/>
      <c r="AI8418" s="1264"/>
      <c r="AJ8418" s="1264"/>
    </row>
    <row r="8419" spans="33:36" ht="30" customHeight="1">
      <c r="AG8419" s="1264"/>
      <c r="AH8419" s="1264"/>
      <c r="AI8419" s="1264"/>
      <c r="AJ8419" s="1264"/>
    </row>
    <row r="8420" spans="33:36" ht="30" customHeight="1">
      <c r="AG8420" s="1264"/>
      <c r="AH8420" s="1264"/>
      <c r="AI8420" s="1264"/>
      <c r="AJ8420" s="1264"/>
    </row>
    <row r="8421" spans="33:36" ht="30" customHeight="1">
      <c r="AG8421" s="1264"/>
      <c r="AH8421" s="1264"/>
      <c r="AI8421" s="1264"/>
      <c r="AJ8421" s="1264"/>
    </row>
    <row r="8422" spans="33:36" ht="30" customHeight="1">
      <c r="AG8422" s="1264"/>
      <c r="AH8422" s="1264"/>
      <c r="AI8422" s="1264"/>
      <c r="AJ8422" s="1264"/>
    </row>
    <row r="8423" spans="33:36" ht="30" customHeight="1">
      <c r="AG8423" s="1264"/>
      <c r="AH8423" s="1264"/>
      <c r="AI8423" s="1264"/>
      <c r="AJ8423" s="1264"/>
    </row>
    <row r="8424" spans="33:36" ht="30" customHeight="1">
      <c r="AG8424" s="1264"/>
      <c r="AH8424" s="1264"/>
      <c r="AI8424" s="1264"/>
      <c r="AJ8424" s="1264"/>
    </row>
    <row r="8425" spans="33:36" ht="30" customHeight="1">
      <c r="AG8425" s="1264"/>
      <c r="AH8425" s="1264"/>
      <c r="AI8425" s="1264"/>
      <c r="AJ8425" s="1264"/>
    </row>
    <row r="8426" spans="33:36" ht="30" customHeight="1">
      <c r="AG8426" s="1264"/>
      <c r="AH8426" s="1264"/>
      <c r="AI8426" s="1264"/>
      <c r="AJ8426" s="1264"/>
    </row>
    <row r="8427" spans="33:36" ht="30" customHeight="1">
      <c r="AG8427" s="1264"/>
      <c r="AH8427" s="1264"/>
      <c r="AI8427" s="1264"/>
      <c r="AJ8427" s="1264"/>
    </row>
    <row r="8428" spans="33:36" ht="30" customHeight="1">
      <c r="AG8428" s="1264"/>
      <c r="AH8428" s="1264"/>
      <c r="AI8428" s="1264"/>
      <c r="AJ8428" s="1264"/>
    </row>
    <row r="8429" spans="33:36" ht="30" customHeight="1">
      <c r="AG8429" s="1264"/>
      <c r="AH8429" s="1264"/>
      <c r="AI8429" s="1264"/>
      <c r="AJ8429" s="1264"/>
    </row>
    <row r="8430" spans="33:36" ht="30" customHeight="1">
      <c r="AG8430" s="1264"/>
      <c r="AH8430" s="1264"/>
      <c r="AI8430" s="1264"/>
      <c r="AJ8430" s="1264"/>
    </row>
    <row r="8431" spans="33:36" ht="30" customHeight="1">
      <c r="AG8431" s="1264"/>
      <c r="AH8431" s="1264"/>
      <c r="AI8431" s="1264"/>
      <c r="AJ8431" s="1264"/>
    </row>
    <row r="8432" spans="33:36" ht="30" customHeight="1">
      <c r="AG8432" s="1264"/>
      <c r="AH8432" s="1264"/>
      <c r="AI8432" s="1264"/>
      <c r="AJ8432" s="1264"/>
    </row>
    <row r="8433" spans="33:36" ht="30" customHeight="1">
      <c r="AG8433" s="1264"/>
      <c r="AH8433" s="1264"/>
      <c r="AI8433" s="1264"/>
      <c r="AJ8433" s="1264"/>
    </row>
    <row r="8434" spans="33:36" ht="30" customHeight="1">
      <c r="AG8434" s="1264"/>
      <c r="AH8434" s="1264"/>
      <c r="AI8434" s="1264"/>
      <c r="AJ8434" s="1264"/>
    </row>
    <row r="8435" spans="33:36" ht="30" customHeight="1">
      <c r="AG8435" s="1264"/>
      <c r="AH8435" s="1264"/>
      <c r="AI8435" s="1264"/>
      <c r="AJ8435" s="1264"/>
    </row>
    <row r="8436" spans="33:36" ht="30" customHeight="1">
      <c r="AG8436" s="1264"/>
      <c r="AH8436" s="1264"/>
      <c r="AI8436" s="1264"/>
      <c r="AJ8436" s="1264"/>
    </row>
    <row r="8437" spans="33:36" ht="30" customHeight="1">
      <c r="AG8437" s="1264"/>
      <c r="AH8437" s="1264"/>
      <c r="AI8437" s="1264"/>
      <c r="AJ8437" s="1264"/>
    </row>
    <row r="8438" spans="33:36" ht="30" customHeight="1">
      <c r="AG8438" s="1264"/>
      <c r="AH8438" s="1264"/>
      <c r="AI8438" s="1264"/>
      <c r="AJ8438" s="1264"/>
    </row>
    <row r="8439" spans="33:36" ht="30" customHeight="1">
      <c r="AG8439" s="1264"/>
      <c r="AH8439" s="1264"/>
      <c r="AI8439" s="1264"/>
      <c r="AJ8439" s="1264"/>
    </row>
    <row r="8440" spans="33:36" ht="30" customHeight="1">
      <c r="AG8440" s="1264"/>
      <c r="AH8440" s="1264"/>
      <c r="AI8440" s="1264"/>
      <c r="AJ8440" s="1264"/>
    </row>
    <row r="8441" spans="33:36" ht="30" customHeight="1">
      <c r="AG8441" s="1264"/>
      <c r="AH8441" s="1264"/>
      <c r="AI8441" s="1264"/>
      <c r="AJ8441" s="1264"/>
    </row>
    <row r="8442" spans="33:36" ht="30" customHeight="1">
      <c r="AG8442" s="1264"/>
      <c r="AH8442" s="1264"/>
      <c r="AI8442" s="1264"/>
      <c r="AJ8442" s="1264"/>
    </row>
    <row r="8443" spans="33:36" ht="30" customHeight="1">
      <c r="AG8443" s="1264"/>
      <c r="AH8443" s="1264"/>
      <c r="AI8443" s="1264"/>
      <c r="AJ8443" s="1264"/>
    </row>
    <row r="8444" spans="33:36" ht="30" customHeight="1">
      <c r="AG8444" s="1264"/>
      <c r="AH8444" s="1264"/>
      <c r="AI8444" s="1264"/>
      <c r="AJ8444" s="1264"/>
    </row>
    <row r="8445" spans="33:36" ht="30" customHeight="1">
      <c r="AG8445" s="1264"/>
      <c r="AH8445" s="1264"/>
      <c r="AI8445" s="1264"/>
      <c r="AJ8445" s="1264"/>
    </row>
    <row r="8446" spans="33:36" ht="30" customHeight="1">
      <c r="AG8446" s="1264"/>
      <c r="AH8446" s="1264"/>
      <c r="AI8446" s="1264"/>
      <c r="AJ8446" s="1264"/>
    </row>
    <row r="8447" spans="33:36" ht="30" customHeight="1">
      <c r="AG8447" s="1264"/>
      <c r="AH8447" s="1264"/>
      <c r="AI8447" s="1264"/>
      <c r="AJ8447" s="1264"/>
    </row>
    <row r="8448" spans="33:36" ht="30" customHeight="1">
      <c r="AG8448" s="1264"/>
      <c r="AH8448" s="1264"/>
      <c r="AI8448" s="1264"/>
      <c r="AJ8448" s="1264"/>
    </row>
    <row r="8449" spans="33:36" ht="30" customHeight="1">
      <c r="AG8449" s="1264"/>
      <c r="AH8449" s="1264"/>
      <c r="AI8449" s="1264"/>
      <c r="AJ8449" s="1264"/>
    </row>
    <row r="8450" spans="33:36" ht="30" customHeight="1">
      <c r="AG8450" s="1264"/>
      <c r="AH8450" s="1264"/>
      <c r="AI8450" s="1264"/>
      <c r="AJ8450" s="1264"/>
    </row>
    <row r="8451" spans="33:36" ht="30" customHeight="1">
      <c r="AG8451" s="1264"/>
      <c r="AH8451" s="1264"/>
      <c r="AI8451" s="1264"/>
      <c r="AJ8451" s="1264"/>
    </row>
    <row r="8452" spans="33:36" ht="30" customHeight="1">
      <c r="AG8452" s="1264"/>
      <c r="AH8452" s="1264"/>
      <c r="AI8452" s="1264"/>
      <c r="AJ8452" s="1264"/>
    </row>
    <row r="8453" spans="33:36" ht="30" customHeight="1">
      <c r="AG8453" s="1264"/>
      <c r="AH8453" s="1264"/>
      <c r="AI8453" s="1264"/>
      <c r="AJ8453" s="1264"/>
    </row>
    <row r="8454" spans="33:36" ht="30" customHeight="1">
      <c r="AG8454" s="1264"/>
      <c r="AH8454" s="1264"/>
      <c r="AI8454" s="1264"/>
      <c r="AJ8454" s="1264"/>
    </row>
    <row r="8455" spans="33:36" ht="30" customHeight="1">
      <c r="AG8455" s="1264"/>
      <c r="AH8455" s="1264"/>
      <c r="AI8455" s="1264"/>
      <c r="AJ8455" s="1264"/>
    </row>
    <row r="8456" spans="33:36" ht="30" customHeight="1">
      <c r="AG8456" s="1264"/>
      <c r="AH8456" s="1264"/>
      <c r="AI8456" s="1264"/>
      <c r="AJ8456" s="1264"/>
    </row>
    <row r="8457" spans="33:36" ht="30" customHeight="1">
      <c r="AG8457" s="1264"/>
      <c r="AH8457" s="1264"/>
      <c r="AI8457" s="1264"/>
      <c r="AJ8457" s="1264"/>
    </row>
    <row r="8458" spans="33:36" ht="30" customHeight="1">
      <c r="AG8458" s="1264"/>
      <c r="AH8458" s="1264"/>
      <c r="AI8458" s="1264"/>
      <c r="AJ8458" s="1264"/>
    </row>
    <row r="8459" spans="33:36" ht="30" customHeight="1">
      <c r="AG8459" s="1264"/>
      <c r="AH8459" s="1264"/>
      <c r="AI8459" s="1264"/>
      <c r="AJ8459" s="1264"/>
    </row>
    <row r="8460" spans="33:36" ht="30" customHeight="1">
      <c r="AG8460" s="1264"/>
      <c r="AH8460" s="1264"/>
      <c r="AI8460" s="1264"/>
      <c r="AJ8460" s="1264"/>
    </row>
    <row r="8461" spans="33:36" ht="30" customHeight="1">
      <c r="AG8461" s="1264"/>
      <c r="AH8461" s="1264"/>
      <c r="AI8461" s="1264"/>
      <c r="AJ8461" s="1264"/>
    </row>
    <row r="8462" spans="33:36" ht="30" customHeight="1">
      <c r="AG8462" s="1264"/>
      <c r="AH8462" s="1264"/>
      <c r="AI8462" s="1264"/>
      <c r="AJ8462" s="1264"/>
    </row>
    <row r="8463" spans="33:36" ht="30" customHeight="1">
      <c r="AG8463" s="1264"/>
      <c r="AH8463" s="1264"/>
      <c r="AI8463" s="1264"/>
      <c r="AJ8463" s="1264"/>
    </row>
    <row r="8464" spans="33:36" ht="30" customHeight="1">
      <c r="AG8464" s="1264"/>
      <c r="AH8464" s="1264"/>
      <c r="AI8464" s="1264"/>
      <c r="AJ8464" s="1264"/>
    </row>
    <row r="8465" spans="33:36" ht="30" customHeight="1">
      <c r="AG8465" s="1264"/>
      <c r="AH8465" s="1264"/>
      <c r="AI8465" s="1264"/>
      <c r="AJ8465" s="1264"/>
    </row>
    <row r="8466" spans="33:36" ht="30" customHeight="1">
      <c r="AG8466" s="1264"/>
      <c r="AH8466" s="1264"/>
      <c r="AI8466" s="1264"/>
      <c r="AJ8466" s="1264"/>
    </row>
    <row r="8467" spans="33:36" ht="30" customHeight="1">
      <c r="AG8467" s="1264"/>
      <c r="AH8467" s="1264"/>
      <c r="AI8467" s="1264"/>
      <c r="AJ8467" s="1264"/>
    </row>
    <row r="8468" spans="33:36" ht="30" customHeight="1">
      <c r="AG8468" s="1264"/>
      <c r="AH8468" s="1264"/>
      <c r="AI8468" s="1264"/>
      <c r="AJ8468" s="1264"/>
    </row>
    <row r="8469" spans="33:36" ht="30" customHeight="1">
      <c r="AG8469" s="1264"/>
      <c r="AH8469" s="1264"/>
      <c r="AI8469" s="1264"/>
      <c r="AJ8469" s="1264"/>
    </row>
    <row r="8470" spans="33:36" ht="30" customHeight="1">
      <c r="AG8470" s="1264"/>
      <c r="AH8470" s="1264"/>
      <c r="AI8470" s="1264"/>
      <c r="AJ8470" s="1264"/>
    </row>
    <row r="8471" spans="33:36" ht="30" customHeight="1">
      <c r="AG8471" s="1264"/>
      <c r="AH8471" s="1264"/>
      <c r="AI8471" s="1264"/>
      <c r="AJ8471" s="1264"/>
    </row>
    <row r="8472" spans="33:36" ht="30" customHeight="1">
      <c r="AG8472" s="1264"/>
      <c r="AH8472" s="1264"/>
      <c r="AI8472" s="1264"/>
      <c r="AJ8472" s="1264"/>
    </row>
    <row r="8473" spans="33:36" ht="30" customHeight="1">
      <c r="AG8473" s="1264"/>
      <c r="AH8473" s="1264"/>
      <c r="AI8473" s="1264"/>
      <c r="AJ8473" s="1264"/>
    </row>
    <row r="8474" spans="33:36" ht="30" customHeight="1">
      <c r="AG8474" s="1264"/>
      <c r="AH8474" s="1264"/>
      <c r="AI8474" s="1264"/>
      <c r="AJ8474" s="1264"/>
    </row>
    <row r="8475" spans="33:36" ht="30" customHeight="1">
      <c r="AG8475" s="1264"/>
      <c r="AH8475" s="1264"/>
      <c r="AI8475" s="1264"/>
      <c r="AJ8475" s="1264"/>
    </row>
    <row r="8476" spans="33:36" ht="30" customHeight="1">
      <c r="AG8476" s="1264"/>
      <c r="AH8476" s="1264"/>
      <c r="AI8476" s="1264"/>
      <c r="AJ8476" s="1264"/>
    </row>
    <row r="8477" spans="33:36" ht="30" customHeight="1">
      <c r="AG8477" s="1264"/>
      <c r="AH8477" s="1264"/>
      <c r="AI8477" s="1264"/>
      <c r="AJ8477" s="1264"/>
    </row>
    <row r="8478" spans="33:36" ht="30" customHeight="1">
      <c r="AG8478" s="1264"/>
      <c r="AH8478" s="1264"/>
      <c r="AI8478" s="1264"/>
      <c r="AJ8478" s="1264"/>
    </row>
    <row r="8479" spans="33:36" ht="30" customHeight="1">
      <c r="AG8479" s="1264"/>
      <c r="AH8479" s="1264"/>
      <c r="AI8479" s="1264"/>
      <c r="AJ8479" s="1264"/>
    </row>
    <row r="8480" spans="33:36" ht="30" customHeight="1">
      <c r="AG8480" s="1264"/>
      <c r="AH8480" s="1264"/>
      <c r="AI8480" s="1264"/>
      <c r="AJ8480" s="1264"/>
    </row>
    <row r="8481" spans="33:36" ht="30" customHeight="1">
      <c r="AG8481" s="1264"/>
      <c r="AH8481" s="1264"/>
      <c r="AI8481" s="1264"/>
      <c r="AJ8481" s="1264"/>
    </row>
    <row r="8482" spans="33:36" ht="30" customHeight="1">
      <c r="AG8482" s="1264"/>
      <c r="AH8482" s="1264"/>
      <c r="AI8482" s="1264"/>
      <c r="AJ8482" s="1264"/>
    </row>
    <row r="8483" spans="33:36" ht="30" customHeight="1">
      <c r="AG8483" s="1264"/>
      <c r="AH8483" s="1264"/>
      <c r="AI8483" s="1264"/>
      <c r="AJ8483" s="1264"/>
    </row>
    <row r="8484" spans="33:36" ht="30" customHeight="1">
      <c r="AG8484" s="1264"/>
      <c r="AH8484" s="1264"/>
      <c r="AI8484" s="1264"/>
      <c r="AJ8484" s="1264"/>
    </row>
    <row r="8485" spans="33:36" ht="30" customHeight="1">
      <c r="AG8485" s="1264"/>
      <c r="AH8485" s="1264"/>
      <c r="AI8485" s="1264"/>
      <c r="AJ8485" s="1264"/>
    </row>
    <row r="8486" spans="33:36" ht="30" customHeight="1">
      <c r="AG8486" s="1264"/>
      <c r="AH8486" s="1264"/>
      <c r="AI8486" s="1264"/>
      <c r="AJ8486" s="1264"/>
    </row>
    <row r="8487" spans="33:36" ht="30" customHeight="1">
      <c r="AG8487" s="1264"/>
      <c r="AH8487" s="1264"/>
      <c r="AI8487" s="1264"/>
      <c r="AJ8487" s="1264"/>
    </row>
    <row r="8488" spans="33:36" ht="30" customHeight="1">
      <c r="AG8488" s="1264"/>
      <c r="AH8488" s="1264"/>
      <c r="AI8488" s="1264"/>
      <c r="AJ8488" s="1264"/>
    </row>
    <row r="8489" spans="33:36" ht="30" customHeight="1">
      <c r="AG8489" s="1264"/>
      <c r="AH8489" s="1264"/>
      <c r="AI8489" s="1264"/>
      <c r="AJ8489" s="1264"/>
    </row>
    <row r="8490" spans="33:36" ht="30" customHeight="1">
      <c r="AG8490" s="1264"/>
      <c r="AH8490" s="1264"/>
      <c r="AI8490" s="1264"/>
      <c r="AJ8490" s="1264"/>
    </row>
    <row r="8491" spans="33:36" ht="30" customHeight="1">
      <c r="AG8491" s="1264"/>
      <c r="AH8491" s="1264"/>
      <c r="AI8491" s="1264"/>
      <c r="AJ8491" s="1264"/>
    </row>
    <row r="8492" spans="33:36" ht="30" customHeight="1">
      <c r="AG8492" s="1264"/>
      <c r="AH8492" s="1264"/>
      <c r="AI8492" s="1264"/>
      <c r="AJ8492" s="1264"/>
    </row>
    <row r="8493" spans="33:36" ht="30" customHeight="1">
      <c r="AG8493" s="1264"/>
      <c r="AH8493" s="1264"/>
      <c r="AI8493" s="1264"/>
      <c r="AJ8493" s="1264"/>
    </row>
    <row r="8494" spans="33:36" ht="30" customHeight="1">
      <c r="AG8494" s="1264"/>
      <c r="AH8494" s="1264"/>
      <c r="AI8494" s="1264"/>
      <c r="AJ8494" s="1264"/>
    </row>
    <row r="8495" spans="33:36" ht="30" customHeight="1">
      <c r="AG8495" s="1264"/>
      <c r="AH8495" s="1264"/>
      <c r="AI8495" s="1264"/>
      <c r="AJ8495" s="1264"/>
    </row>
    <row r="8496" spans="33:36" ht="30" customHeight="1">
      <c r="AG8496" s="1264"/>
      <c r="AH8496" s="1264"/>
      <c r="AI8496" s="1264"/>
      <c r="AJ8496" s="1264"/>
    </row>
    <row r="8497" spans="33:36" ht="30" customHeight="1">
      <c r="AG8497" s="1264"/>
      <c r="AH8497" s="1264"/>
      <c r="AI8497" s="1264"/>
      <c r="AJ8497" s="1264"/>
    </row>
    <row r="8498" spans="33:36" ht="30" customHeight="1">
      <c r="AG8498" s="1264"/>
      <c r="AH8498" s="1264"/>
      <c r="AI8498" s="1264"/>
      <c r="AJ8498" s="1264"/>
    </row>
    <row r="8499" spans="33:36" ht="30" customHeight="1">
      <c r="AG8499" s="1264"/>
      <c r="AH8499" s="1264"/>
      <c r="AI8499" s="1264"/>
      <c r="AJ8499" s="1264"/>
    </row>
    <row r="8500" spans="33:36" ht="30" customHeight="1">
      <c r="AG8500" s="1264"/>
      <c r="AH8500" s="1264"/>
      <c r="AI8500" s="1264"/>
      <c r="AJ8500" s="1264"/>
    </row>
    <row r="8501" spans="33:36" ht="30" customHeight="1">
      <c r="AG8501" s="1264"/>
      <c r="AH8501" s="1264"/>
      <c r="AI8501" s="1264"/>
      <c r="AJ8501" s="1264"/>
    </row>
    <row r="8502" spans="33:36" ht="30" customHeight="1">
      <c r="AG8502" s="1264"/>
      <c r="AH8502" s="1264"/>
      <c r="AI8502" s="1264"/>
      <c r="AJ8502" s="1264"/>
    </row>
    <row r="8503" spans="33:36" ht="30" customHeight="1">
      <c r="AG8503" s="1264"/>
      <c r="AH8503" s="1264"/>
      <c r="AI8503" s="1264"/>
      <c r="AJ8503" s="1264"/>
    </row>
    <row r="8504" spans="33:36" ht="30" customHeight="1">
      <c r="AG8504" s="1264"/>
      <c r="AH8504" s="1264"/>
      <c r="AI8504" s="1264"/>
      <c r="AJ8504" s="1264"/>
    </row>
    <row r="8505" spans="33:36" ht="30" customHeight="1">
      <c r="AG8505" s="1264"/>
      <c r="AH8505" s="1264"/>
      <c r="AI8505" s="1264"/>
      <c r="AJ8505" s="1264"/>
    </row>
    <row r="8506" spans="33:36" ht="30" customHeight="1">
      <c r="AG8506" s="1264"/>
      <c r="AH8506" s="1264"/>
      <c r="AI8506" s="1264"/>
      <c r="AJ8506" s="1264"/>
    </row>
    <row r="8507" spans="33:36" ht="30" customHeight="1">
      <c r="AG8507" s="1264"/>
      <c r="AH8507" s="1264"/>
      <c r="AI8507" s="1264"/>
      <c r="AJ8507" s="1264"/>
    </row>
    <row r="8508" spans="33:36" ht="30" customHeight="1">
      <c r="AG8508" s="1264"/>
      <c r="AH8508" s="1264"/>
      <c r="AI8508" s="1264"/>
      <c r="AJ8508" s="1264"/>
    </row>
    <row r="8509" spans="33:36" ht="30" customHeight="1">
      <c r="AG8509" s="1264"/>
      <c r="AH8509" s="1264"/>
      <c r="AI8509" s="1264"/>
      <c r="AJ8509" s="1264"/>
    </row>
    <row r="8510" spans="33:36" ht="30" customHeight="1">
      <c r="AG8510" s="1264"/>
      <c r="AH8510" s="1264"/>
      <c r="AI8510" s="1264"/>
      <c r="AJ8510" s="1264"/>
    </row>
    <row r="8511" spans="33:36" ht="30" customHeight="1">
      <c r="AG8511" s="1264"/>
      <c r="AH8511" s="1264"/>
      <c r="AI8511" s="1264"/>
      <c r="AJ8511" s="1264"/>
    </row>
    <row r="8512" spans="33:36" ht="30" customHeight="1">
      <c r="AG8512" s="1264"/>
      <c r="AH8512" s="1264"/>
      <c r="AI8512" s="1264"/>
      <c r="AJ8512" s="1264"/>
    </row>
    <row r="8513" spans="33:36" ht="30" customHeight="1">
      <c r="AG8513" s="1264"/>
      <c r="AH8513" s="1264"/>
      <c r="AI8513" s="1264"/>
      <c r="AJ8513" s="1264"/>
    </row>
    <row r="8514" spans="33:36" ht="30" customHeight="1">
      <c r="AG8514" s="1264"/>
      <c r="AH8514" s="1264"/>
      <c r="AI8514" s="1264"/>
      <c r="AJ8514" s="1264"/>
    </row>
    <row r="8515" spans="33:36" ht="30" customHeight="1">
      <c r="AG8515" s="1264"/>
      <c r="AH8515" s="1264"/>
      <c r="AI8515" s="1264"/>
      <c r="AJ8515" s="1264"/>
    </row>
    <row r="8516" spans="33:36" ht="30" customHeight="1">
      <c r="AG8516" s="1264"/>
      <c r="AH8516" s="1264"/>
      <c r="AI8516" s="1264"/>
      <c r="AJ8516" s="1264"/>
    </row>
    <row r="8517" spans="33:36" ht="30" customHeight="1">
      <c r="AG8517" s="1264"/>
      <c r="AH8517" s="1264"/>
      <c r="AI8517" s="1264"/>
      <c r="AJ8517" s="1264"/>
    </row>
    <row r="8518" spans="33:36" ht="30" customHeight="1">
      <c r="AG8518" s="1264"/>
      <c r="AH8518" s="1264"/>
      <c r="AI8518" s="1264"/>
      <c r="AJ8518" s="1264"/>
    </row>
    <row r="8519" spans="33:36" ht="30" customHeight="1">
      <c r="AG8519" s="1264"/>
      <c r="AH8519" s="1264"/>
      <c r="AI8519" s="1264"/>
      <c r="AJ8519" s="1264"/>
    </row>
    <row r="8520" spans="33:36" ht="30" customHeight="1">
      <c r="AG8520" s="1264"/>
      <c r="AH8520" s="1264"/>
      <c r="AI8520" s="1264"/>
      <c r="AJ8520" s="1264"/>
    </row>
    <row r="8521" spans="33:36" ht="30" customHeight="1">
      <c r="AG8521" s="1264"/>
      <c r="AH8521" s="1264"/>
      <c r="AI8521" s="1264"/>
      <c r="AJ8521" s="1264"/>
    </row>
    <row r="8522" spans="33:36" ht="30" customHeight="1">
      <c r="AG8522" s="1264"/>
      <c r="AH8522" s="1264"/>
      <c r="AI8522" s="1264"/>
      <c r="AJ8522" s="1264"/>
    </row>
    <row r="8523" spans="33:36" ht="30" customHeight="1">
      <c r="AG8523" s="1264"/>
      <c r="AH8523" s="1264"/>
      <c r="AI8523" s="1264"/>
      <c r="AJ8523" s="1264"/>
    </row>
    <row r="8524" spans="33:36" ht="30" customHeight="1">
      <c r="AG8524" s="1264"/>
      <c r="AH8524" s="1264"/>
      <c r="AI8524" s="1264"/>
      <c r="AJ8524" s="1264"/>
    </row>
    <row r="8525" spans="33:36" ht="30" customHeight="1">
      <c r="AG8525" s="1264"/>
      <c r="AH8525" s="1264"/>
      <c r="AI8525" s="1264"/>
      <c r="AJ8525" s="1264"/>
    </row>
    <row r="8526" spans="33:36" ht="30" customHeight="1">
      <c r="AG8526" s="1264"/>
      <c r="AH8526" s="1264"/>
      <c r="AI8526" s="1264"/>
      <c r="AJ8526" s="1264"/>
    </row>
    <row r="8527" spans="33:36" ht="30" customHeight="1">
      <c r="AG8527" s="1264"/>
      <c r="AH8527" s="1264"/>
      <c r="AI8527" s="1264"/>
      <c r="AJ8527" s="1264"/>
    </row>
    <row r="8528" spans="33:36" ht="30" customHeight="1">
      <c r="AG8528" s="1264"/>
      <c r="AH8528" s="1264"/>
      <c r="AI8528" s="1264"/>
      <c r="AJ8528" s="1264"/>
    </row>
    <row r="8529" spans="33:36" ht="30" customHeight="1">
      <c r="AG8529" s="1264"/>
      <c r="AH8529" s="1264"/>
      <c r="AI8529" s="1264"/>
      <c r="AJ8529" s="1264"/>
    </row>
    <row r="8530" spans="33:36" ht="30" customHeight="1">
      <c r="AG8530" s="1264"/>
      <c r="AH8530" s="1264"/>
      <c r="AI8530" s="1264"/>
      <c r="AJ8530" s="1264"/>
    </row>
    <row r="8531" spans="33:36" ht="30" customHeight="1">
      <c r="AG8531" s="1264"/>
      <c r="AH8531" s="1264"/>
      <c r="AI8531" s="1264"/>
      <c r="AJ8531" s="1264"/>
    </row>
    <row r="8532" spans="33:36" ht="30" customHeight="1">
      <c r="AG8532" s="1264"/>
      <c r="AH8532" s="1264"/>
      <c r="AI8532" s="1264"/>
      <c r="AJ8532" s="1264"/>
    </row>
    <row r="8533" spans="33:36" ht="30" customHeight="1">
      <c r="AG8533" s="1264"/>
      <c r="AH8533" s="1264"/>
      <c r="AI8533" s="1264"/>
      <c r="AJ8533" s="1264"/>
    </row>
    <row r="8534" spans="33:36" ht="30" customHeight="1">
      <c r="AG8534" s="1264"/>
      <c r="AH8534" s="1264"/>
      <c r="AI8534" s="1264"/>
      <c r="AJ8534" s="1264"/>
    </row>
    <row r="8535" spans="33:36" ht="30" customHeight="1">
      <c r="AG8535" s="1264"/>
      <c r="AH8535" s="1264"/>
      <c r="AI8535" s="1264"/>
      <c r="AJ8535" s="1264"/>
    </row>
    <row r="8536" spans="33:36" ht="30" customHeight="1">
      <c r="AG8536" s="1264"/>
      <c r="AH8536" s="1264"/>
      <c r="AI8536" s="1264"/>
      <c r="AJ8536" s="1264"/>
    </row>
    <row r="8537" spans="33:36" ht="30" customHeight="1">
      <c r="AG8537" s="1264"/>
      <c r="AH8537" s="1264"/>
      <c r="AI8537" s="1264"/>
      <c r="AJ8537" s="1264"/>
    </row>
    <row r="8538" spans="33:36" ht="30" customHeight="1">
      <c r="AG8538" s="1264"/>
      <c r="AH8538" s="1264"/>
      <c r="AI8538" s="1264"/>
      <c r="AJ8538" s="1264"/>
    </row>
    <row r="8539" spans="33:36" ht="30" customHeight="1">
      <c r="AG8539" s="1264"/>
      <c r="AH8539" s="1264"/>
      <c r="AI8539" s="1264"/>
      <c r="AJ8539" s="1264"/>
    </row>
    <row r="8540" spans="33:36" ht="30" customHeight="1">
      <c r="AG8540" s="1264"/>
      <c r="AH8540" s="1264"/>
      <c r="AI8540" s="1264"/>
      <c r="AJ8540" s="1264"/>
    </row>
    <row r="8541" spans="33:36" ht="30" customHeight="1">
      <c r="AG8541" s="1264"/>
      <c r="AH8541" s="1264"/>
      <c r="AI8541" s="1264"/>
      <c r="AJ8541" s="1264"/>
    </row>
    <row r="8542" spans="33:36" ht="30" customHeight="1">
      <c r="AG8542" s="1264"/>
      <c r="AH8542" s="1264"/>
      <c r="AI8542" s="1264"/>
      <c r="AJ8542" s="1264"/>
    </row>
    <row r="8543" spans="33:36" ht="30" customHeight="1">
      <c r="AG8543" s="1264"/>
      <c r="AH8543" s="1264"/>
      <c r="AI8543" s="1264"/>
      <c r="AJ8543" s="1264"/>
    </row>
    <row r="8544" spans="33:36" ht="30" customHeight="1">
      <c r="AG8544" s="1264"/>
      <c r="AH8544" s="1264"/>
      <c r="AI8544" s="1264"/>
      <c r="AJ8544" s="1264"/>
    </row>
    <row r="8545" spans="33:36" ht="30" customHeight="1">
      <c r="AG8545" s="1264"/>
      <c r="AH8545" s="1264"/>
      <c r="AI8545" s="1264"/>
      <c r="AJ8545" s="1264"/>
    </row>
    <row r="8546" spans="33:36" ht="30" customHeight="1">
      <c r="AG8546" s="1264"/>
      <c r="AH8546" s="1264"/>
      <c r="AI8546" s="1264"/>
      <c r="AJ8546" s="1264"/>
    </row>
    <row r="8547" spans="33:36" ht="30" customHeight="1">
      <c r="AG8547" s="1264"/>
      <c r="AH8547" s="1264"/>
      <c r="AI8547" s="1264"/>
      <c r="AJ8547" s="1264"/>
    </row>
    <row r="8548" spans="33:36" ht="30" customHeight="1">
      <c r="AG8548" s="1264"/>
      <c r="AH8548" s="1264"/>
      <c r="AI8548" s="1264"/>
      <c r="AJ8548" s="1264"/>
    </row>
    <row r="8549" spans="33:36" ht="30" customHeight="1">
      <c r="AG8549" s="1264"/>
      <c r="AH8549" s="1264"/>
      <c r="AI8549" s="1264"/>
      <c r="AJ8549" s="1264"/>
    </row>
    <row r="8550" spans="33:36" ht="30" customHeight="1">
      <c r="AG8550" s="1264"/>
      <c r="AH8550" s="1264"/>
      <c r="AI8550" s="1264"/>
      <c r="AJ8550" s="1264"/>
    </row>
    <row r="8551" spans="33:36" ht="30" customHeight="1">
      <c r="AG8551" s="1264"/>
      <c r="AH8551" s="1264"/>
      <c r="AI8551" s="1264"/>
      <c r="AJ8551" s="1264"/>
    </row>
    <row r="8552" spans="33:36" ht="30" customHeight="1">
      <c r="AG8552" s="1264"/>
      <c r="AH8552" s="1264"/>
      <c r="AI8552" s="1264"/>
      <c r="AJ8552" s="1264"/>
    </row>
    <row r="8553" spans="33:36" ht="30" customHeight="1">
      <c r="AG8553" s="1264"/>
      <c r="AH8553" s="1264"/>
      <c r="AI8553" s="1264"/>
      <c r="AJ8553" s="1264"/>
    </row>
    <row r="8554" spans="33:36" ht="30" customHeight="1">
      <c r="AG8554" s="1264"/>
      <c r="AH8554" s="1264"/>
      <c r="AI8554" s="1264"/>
      <c r="AJ8554" s="1264"/>
    </row>
    <row r="8555" spans="33:36" ht="30" customHeight="1">
      <c r="AG8555" s="1264"/>
      <c r="AH8555" s="1264"/>
      <c r="AI8555" s="1264"/>
      <c r="AJ8555" s="1264"/>
    </row>
    <row r="8556" spans="33:36" ht="30" customHeight="1">
      <c r="AG8556" s="1264"/>
      <c r="AH8556" s="1264"/>
      <c r="AI8556" s="1264"/>
      <c r="AJ8556" s="1264"/>
    </row>
    <row r="8557" spans="33:36" ht="30" customHeight="1">
      <c r="AG8557" s="1264"/>
      <c r="AH8557" s="1264"/>
      <c r="AI8557" s="1264"/>
      <c r="AJ8557" s="1264"/>
    </row>
    <row r="8558" spans="33:36" ht="30" customHeight="1">
      <c r="AG8558" s="1264"/>
      <c r="AH8558" s="1264"/>
      <c r="AI8558" s="1264"/>
      <c r="AJ8558" s="1264"/>
    </row>
    <row r="8559" spans="33:36" ht="30" customHeight="1">
      <c r="AG8559" s="1264"/>
      <c r="AH8559" s="1264"/>
      <c r="AI8559" s="1264"/>
      <c r="AJ8559" s="1264"/>
    </row>
    <row r="8560" spans="33:36" ht="30" customHeight="1">
      <c r="AG8560" s="1264"/>
      <c r="AH8560" s="1264"/>
      <c r="AI8560" s="1264"/>
      <c r="AJ8560" s="1264"/>
    </row>
    <row r="8561" spans="33:36" ht="30" customHeight="1">
      <c r="AG8561" s="1264"/>
      <c r="AH8561" s="1264"/>
      <c r="AI8561" s="1264"/>
      <c r="AJ8561" s="1264"/>
    </row>
    <row r="8562" spans="33:36" ht="30" customHeight="1">
      <c r="AG8562" s="1264"/>
      <c r="AH8562" s="1264"/>
      <c r="AI8562" s="1264"/>
      <c r="AJ8562" s="1264"/>
    </row>
    <row r="8563" spans="33:36" ht="30" customHeight="1">
      <c r="AG8563" s="1264"/>
      <c r="AH8563" s="1264"/>
      <c r="AI8563" s="1264"/>
      <c r="AJ8563" s="1264"/>
    </row>
    <row r="8564" spans="33:36" ht="30" customHeight="1">
      <c r="AG8564" s="1264"/>
      <c r="AH8564" s="1264"/>
      <c r="AI8564" s="1264"/>
      <c r="AJ8564" s="1264"/>
    </row>
    <row r="8565" spans="33:36" ht="30" customHeight="1">
      <c r="AG8565" s="1264"/>
      <c r="AH8565" s="1264"/>
      <c r="AI8565" s="1264"/>
      <c r="AJ8565" s="1264"/>
    </row>
    <row r="8566" spans="33:36" ht="30" customHeight="1">
      <c r="AG8566" s="1264"/>
      <c r="AH8566" s="1264"/>
      <c r="AI8566" s="1264"/>
      <c r="AJ8566" s="1264"/>
    </row>
    <row r="8567" spans="33:36" ht="30" customHeight="1">
      <c r="AG8567" s="1264"/>
      <c r="AH8567" s="1264"/>
      <c r="AI8567" s="1264"/>
      <c r="AJ8567" s="1264"/>
    </row>
    <row r="8568" spans="33:36" ht="30" customHeight="1">
      <c r="AG8568" s="1264"/>
      <c r="AH8568" s="1264"/>
      <c r="AI8568" s="1264"/>
      <c r="AJ8568" s="1264"/>
    </row>
    <row r="8569" spans="33:36" ht="30" customHeight="1">
      <c r="AG8569" s="1264"/>
      <c r="AH8569" s="1264"/>
      <c r="AI8569" s="1264"/>
      <c r="AJ8569" s="1264"/>
    </row>
    <row r="8570" spans="33:36" ht="30" customHeight="1">
      <c r="AG8570" s="1264"/>
      <c r="AH8570" s="1264"/>
      <c r="AI8570" s="1264"/>
      <c r="AJ8570" s="1264"/>
    </row>
    <row r="8571" spans="33:36" ht="30" customHeight="1">
      <c r="AG8571" s="1264"/>
      <c r="AH8571" s="1264"/>
      <c r="AI8571" s="1264"/>
      <c r="AJ8571" s="1264"/>
    </row>
    <row r="8572" spans="33:36" ht="30" customHeight="1">
      <c r="AG8572" s="1264"/>
      <c r="AH8572" s="1264"/>
      <c r="AI8572" s="1264"/>
      <c r="AJ8572" s="1264"/>
    </row>
    <row r="8573" spans="33:36" ht="30" customHeight="1">
      <c r="AG8573" s="1264"/>
      <c r="AH8573" s="1264"/>
      <c r="AI8573" s="1264"/>
      <c r="AJ8573" s="1264"/>
    </row>
    <row r="8574" spans="33:36" ht="30" customHeight="1">
      <c r="AG8574" s="1264"/>
      <c r="AH8574" s="1264"/>
      <c r="AI8574" s="1264"/>
      <c r="AJ8574" s="1264"/>
    </row>
    <row r="8575" spans="33:36" ht="30" customHeight="1">
      <c r="AG8575" s="1264"/>
      <c r="AH8575" s="1264"/>
      <c r="AI8575" s="1264"/>
      <c r="AJ8575" s="1264"/>
    </row>
    <row r="8576" spans="33:36" ht="30" customHeight="1">
      <c r="AG8576" s="1264"/>
      <c r="AH8576" s="1264"/>
      <c r="AI8576" s="1264"/>
      <c r="AJ8576" s="1264"/>
    </row>
    <row r="8577" spans="33:36" ht="30" customHeight="1">
      <c r="AG8577" s="1264"/>
      <c r="AH8577" s="1264"/>
      <c r="AI8577" s="1264"/>
      <c r="AJ8577" s="1264"/>
    </row>
    <row r="8578" spans="33:36" ht="30" customHeight="1">
      <c r="AG8578" s="1264"/>
      <c r="AH8578" s="1264"/>
      <c r="AI8578" s="1264"/>
      <c r="AJ8578" s="1264"/>
    </row>
    <row r="8579" spans="33:36" ht="30" customHeight="1">
      <c r="AG8579" s="1264"/>
      <c r="AH8579" s="1264"/>
      <c r="AI8579" s="1264"/>
      <c r="AJ8579" s="1264"/>
    </row>
    <row r="8580" spans="33:36" ht="30" customHeight="1">
      <c r="AG8580" s="1264"/>
      <c r="AH8580" s="1264"/>
      <c r="AI8580" s="1264"/>
      <c r="AJ8580" s="1264"/>
    </row>
    <row r="8581" spans="33:36" ht="30" customHeight="1">
      <c r="AG8581" s="1264"/>
      <c r="AH8581" s="1264"/>
      <c r="AI8581" s="1264"/>
      <c r="AJ8581" s="1264"/>
    </row>
    <row r="8582" spans="33:36" ht="30" customHeight="1">
      <c r="AG8582" s="1264"/>
      <c r="AH8582" s="1264"/>
      <c r="AI8582" s="1264"/>
      <c r="AJ8582" s="1264"/>
    </row>
    <row r="8583" spans="33:36" ht="30" customHeight="1">
      <c r="AG8583" s="1264"/>
      <c r="AH8583" s="1264"/>
      <c r="AI8583" s="1264"/>
      <c r="AJ8583" s="1264"/>
    </row>
    <row r="8584" spans="33:36" ht="30" customHeight="1">
      <c r="AG8584" s="1264"/>
      <c r="AH8584" s="1264"/>
      <c r="AI8584" s="1264"/>
      <c r="AJ8584" s="1264"/>
    </row>
    <row r="8585" spans="33:36" ht="30" customHeight="1">
      <c r="AG8585" s="1264"/>
      <c r="AH8585" s="1264"/>
      <c r="AI8585" s="1264"/>
      <c r="AJ8585" s="1264"/>
    </row>
    <row r="8586" spans="33:36" ht="30" customHeight="1">
      <c r="AG8586" s="1264"/>
      <c r="AH8586" s="1264"/>
      <c r="AI8586" s="1264"/>
      <c r="AJ8586" s="1264"/>
    </row>
    <row r="8587" spans="33:36" ht="30" customHeight="1">
      <c r="AG8587" s="1264"/>
      <c r="AH8587" s="1264"/>
      <c r="AI8587" s="1264"/>
      <c r="AJ8587" s="1264"/>
    </row>
    <row r="8588" spans="33:36" ht="30" customHeight="1">
      <c r="AG8588" s="1264"/>
      <c r="AH8588" s="1264"/>
      <c r="AI8588" s="1264"/>
      <c r="AJ8588" s="1264"/>
    </row>
    <row r="8589" spans="33:36" ht="30" customHeight="1">
      <c r="AG8589" s="1264"/>
      <c r="AH8589" s="1264"/>
      <c r="AI8589" s="1264"/>
      <c r="AJ8589" s="1264"/>
    </row>
    <row r="8590" spans="33:36" ht="30" customHeight="1">
      <c r="AG8590" s="1264"/>
      <c r="AH8590" s="1264"/>
      <c r="AI8590" s="1264"/>
      <c r="AJ8590" s="1264"/>
    </row>
    <row r="8591" spans="33:36" ht="30" customHeight="1">
      <c r="AG8591" s="1264"/>
      <c r="AH8591" s="1264"/>
      <c r="AI8591" s="1264"/>
      <c r="AJ8591" s="1264"/>
    </row>
    <row r="8592" spans="33:36" ht="30" customHeight="1">
      <c r="AG8592" s="1264"/>
      <c r="AH8592" s="1264"/>
      <c r="AI8592" s="1264"/>
      <c r="AJ8592" s="1264"/>
    </row>
    <row r="8593" spans="33:36" ht="30" customHeight="1">
      <c r="AG8593" s="1264"/>
      <c r="AH8593" s="1264"/>
      <c r="AI8593" s="1264"/>
      <c r="AJ8593" s="1264"/>
    </row>
    <row r="8594" spans="33:36" ht="30" customHeight="1">
      <c r="AG8594" s="1264"/>
      <c r="AH8594" s="1264"/>
      <c r="AI8594" s="1264"/>
      <c r="AJ8594" s="1264"/>
    </row>
    <row r="8595" spans="33:36" ht="30" customHeight="1">
      <c r="AG8595" s="1264"/>
      <c r="AH8595" s="1264"/>
      <c r="AI8595" s="1264"/>
      <c r="AJ8595" s="1264"/>
    </row>
    <row r="8596" spans="33:36" ht="30" customHeight="1">
      <c r="AG8596" s="1264"/>
      <c r="AH8596" s="1264"/>
      <c r="AI8596" s="1264"/>
      <c r="AJ8596" s="1264"/>
    </row>
    <row r="8597" spans="33:36" ht="30" customHeight="1">
      <c r="AG8597" s="1264"/>
      <c r="AH8597" s="1264"/>
      <c r="AI8597" s="1264"/>
      <c r="AJ8597" s="1264"/>
    </row>
    <row r="8598" spans="33:36" ht="30" customHeight="1">
      <c r="AG8598" s="1264"/>
      <c r="AH8598" s="1264"/>
      <c r="AI8598" s="1264"/>
      <c r="AJ8598" s="1264"/>
    </row>
    <row r="8599" spans="33:36" ht="30" customHeight="1">
      <c r="AG8599" s="1264"/>
      <c r="AH8599" s="1264"/>
      <c r="AI8599" s="1264"/>
      <c r="AJ8599" s="1264"/>
    </row>
    <row r="8600" spans="33:36" ht="30" customHeight="1">
      <c r="AG8600" s="1264"/>
      <c r="AH8600" s="1264"/>
      <c r="AI8600" s="1264"/>
      <c r="AJ8600" s="1264"/>
    </row>
    <row r="8601" spans="33:36" ht="30" customHeight="1">
      <c r="AG8601" s="1264"/>
      <c r="AH8601" s="1264"/>
      <c r="AI8601" s="1264"/>
      <c r="AJ8601" s="1264"/>
    </row>
    <row r="8602" spans="33:36" ht="30" customHeight="1">
      <c r="AG8602" s="1264"/>
      <c r="AH8602" s="1264"/>
      <c r="AI8602" s="1264"/>
      <c r="AJ8602" s="1264"/>
    </row>
    <row r="8603" spans="33:36" ht="30" customHeight="1">
      <c r="AG8603" s="1264"/>
      <c r="AH8603" s="1264"/>
      <c r="AI8603" s="1264"/>
      <c r="AJ8603" s="1264"/>
    </row>
    <row r="8604" spans="33:36" ht="30" customHeight="1">
      <c r="AG8604" s="1264"/>
      <c r="AH8604" s="1264"/>
      <c r="AI8604" s="1264"/>
      <c r="AJ8604" s="1264"/>
    </row>
    <row r="8605" spans="33:36" ht="30" customHeight="1">
      <c r="AG8605" s="1264"/>
      <c r="AH8605" s="1264"/>
      <c r="AI8605" s="1264"/>
      <c r="AJ8605" s="1264"/>
    </row>
    <row r="8606" spans="33:36" ht="30" customHeight="1">
      <c r="AG8606" s="1264"/>
      <c r="AH8606" s="1264"/>
      <c r="AI8606" s="1264"/>
      <c r="AJ8606" s="1264"/>
    </row>
    <row r="8607" spans="33:36" ht="30" customHeight="1">
      <c r="AG8607" s="1264"/>
      <c r="AH8607" s="1264"/>
      <c r="AI8607" s="1264"/>
      <c r="AJ8607" s="1264"/>
    </row>
    <row r="8608" spans="33:36" ht="30" customHeight="1">
      <c r="AG8608" s="1264"/>
      <c r="AH8608" s="1264"/>
      <c r="AI8608" s="1264"/>
      <c r="AJ8608" s="1264"/>
    </row>
    <row r="8609" spans="33:36" ht="30" customHeight="1">
      <c r="AG8609" s="1264"/>
      <c r="AH8609" s="1264"/>
      <c r="AI8609" s="1264"/>
      <c r="AJ8609" s="1264"/>
    </row>
    <row r="8610" spans="33:36" ht="30" customHeight="1">
      <c r="AG8610" s="1264"/>
      <c r="AH8610" s="1264"/>
      <c r="AI8610" s="1264"/>
      <c r="AJ8610" s="1264"/>
    </row>
    <row r="8611" spans="33:36" ht="30" customHeight="1">
      <c r="AG8611" s="1264"/>
      <c r="AH8611" s="1264"/>
      <c r="AI8611" s="1264"/>
      <c r="AJ8611" s="1264"/>
    </row>
    <row r="8612" spans="33:36" ht="30" customHeight="1">
      <c r="AG8612" s="1264"/>
      <c r="AH8612" s="1264"/>
      <c r="AI8612" s="1264"/>
      <c r="AJ8612" s="1264"/>
    </row>
    <row r="8613" spans="33:36" ht="30" customHeight="1">
      <c r="AG8613" s="1264"/>
      <c r="AH8613" s="1264"/>
      <c r="AI8613" s="1264"/>
      <c r="AJ8613" s="1264"/>
    </row>
    <row r="8614" spans="33:36" ht="30" customHeight="1">
      <c r="AG8614" s="1264"/>
      <c r="AH8614" s="1264"/>
      <c r="AI8614" s="1264"/>
      <c r="AJ8614" s="1264"/>
    </row>
    <row r="8615" spans="33:36" ht="30" customHeight="1">
      <c r="AG8615" s="1264"/>
      <c r="AH8615" s="1264"/>
      <c r="AI8615" s="1264"/>
      <c r="AJ8615" s="1264"/>
    </row>
    <row r="8616" spans="33:36" ht="30" customHeight="1">
      <c r="AG8616" s="1264"/>
      <c r="AH8616" s="1264"/>
      <c r="AI8616" s="1264"/>
      <c r="AJ8616" s="1264"/>
    </row>
    <row r="8617" spans="33:36" ht="30" customHeight="1">
      <c r="AG8617" s="1264"/>
      <c r="AH8617" s="1264"/>
      <c r="AI8617" s="1264"/>
      <c r="AJ8617" s="1264"/>
    </row>
    <row r="8618" spans="33:36" ht="30" customHeight="1">
      <c r="AG8618" s="1264"/>
      <c r="AH8618" s="1264"/>
      <c r="AI8618" s="1264"/>
      <c r="AJ8618" s="1264"/>
    </row>
    <row r="8619" spans="33:36" ht="30" customHeight="1">
      <c r="AG8619" s="1264"/>
      <c r="AH8619" s="1264"/>
      <c r="AI8619" s="1264"/>
      <c r="AJ8619" s="1264"/>
    </row>
    <row r="8620" spans="33:36" ht="30" customHeight="1">
      <c r="AG8620" s="1264"/>
      <c r="AH8620" s="1264"/>
      <c r="AI8620" s="1264"/>
      <c r="AJ8620" s="1264"/>
    </row>
    <row r="8621" spans="33:36" ht="30" customHeight="1">
      <c r="AG8621" s="1264"/>
      <c r="AH8621" s="1264"/>
      <c r="AI8621" s="1264"/>
      <c r="AJ8621" s="1264"/>
    </row>
    <row r="8622" spans="33:36" ht="30" customHeight="1">
      <c r="AG8622" s="1264"/>
      <c r="AH8622" s="1264"/>
      <c r="AI8622" s="1264"/>
      <c r="AJ8622" s="1264"/>
    </row>
    <row r="8623" spans="33:36" ht="30" customHeight="1">
      <c r="AG8623" s="1264"/>
      <c r="AH8623" s="1264"/>
      <c r="AI8623" s="1264"/>
      <c r="AJ8623" s="1264"/>
    </row>
    <row r="8624" spans="33:36" ht="30" customHeight="1">
      <c r="AG8624" s="1264"/>
      <c r="AH8624" s="1264"/>
      <c r="AI8624" s="1264"/>
      <c r="AJ8624" s="1264"/>
    </row>
    <row r="8625" spans="33:36" ht="30" customHeight="1">
      <c r="AG8625" s="1264"/>
      <c r="AH8625" s="1264"/>
      <c r="AI8625" s="1264"/>
      <c r="AJ8625" s="1264"/>
    </row>
    <row r="8626" spans="33:36" ht="30" customHeight="1">
      <c r="AG8626" s="1264"/>
      <c r="AH8626" s="1264"/>
      <c r="AI8626" s="1264"/>
      <c r="AJ8626" s="1264"/>
    </row>
    <row r="8627" spans="33:36" ht="30" customHeight="1">
      <c r="AG8627" s="1264"/>
      <c r="AH8627" s="1264"/>
      <c r="AI8627" s="1264"/>
      <c r="AJ8627" s="1264"/>
    </row>
    <row r="8628" spans="33:36" ht="30" customHeight="1">
      <c r="AG8628" s="1264"/>
      <c r="AH8628" s="1264"/>
      <c r="AI8628" s="1264"/>
      <c r="AJ8628" s="1264"/>
    </row>
    <row r="8629" spans="33:36" ht="30" customHeight="1">
      <c r="AG8629" s="1264"/>
      <c r="AH8629" s="1264"/>
      <c r="AI8629" s="1264"/>
      <c r="AJ8629" s="1264"/>
    </row>
    <row r="8630" spans="33:36" ht="30" customHeight="1">
      <c r="AG8630" s="1264"/>
      <c r="AH8630" s="1264"/>
      <c r="AI8630" s="1264"/>
      <c r="AJ8630" s="1264"/>
    </row>
    <row r="8631" spans="33:36" ht="30" customHeight="1">
      <c r="AG8631" s="1264"/>
      <c r="AH8631" s="1264"/>
      <c r="AI8631" s="1264"/>
      <c r="AJ8631" s="1264"/>
    </row>
    <row r="8632" spans="33:36" ht="30" customHeight="1">
      <c r="AG8632" s="1264"/>
      <c r="AH8632" s="1264"/>
      <c r="AI8632" s="1264"/>
      <c r="AJ8632" s="1264"/>
    </row>
    <row r="8633" spans="33:36" ht="30" customHeight="1">
      <c r="AG8633" s="1264"/>
      <c r="AH8633" s="1264"/>
      <c r="AI8633" s="1264"/>
      <c r="AJ8633" s="1264"/>
    </row>
    <row r="8634" spans="33:36" ht="30" customHeight="1">
      <c r="AG8634" s="1264"/>
      <c r="AH8634" s="1264"/>
      <c r="AI8634" s="1264"/>
      <c r="AJ8634" s="1264"/>
    </row>
    <row r="8635" spans="33:36" ht="30" customHeight="1">
      <c r="AG8635" s="1264"/>
      <c r="AH8635" s="1264"/>
      <c r="AI8635" s="1264"/>
      <c r="AJ8635" s="1264"/>
    </row>
    <row r="8636" spans="33:36" ht="30" customHeight="1">
      <c r="AG8636" s="1264"/>
      <c r="AH8636" s="1264"/>
      <c r="AI8636" s="1264"/>
      <c r="AJ8636" s="1264"/>
    </row>
    <row r="8637" spans="33:36" ht="30" customHeight="1">
      <c r="AG8637" s="1264"/>
      <c r="AH8637" s="1264"/>
      <c r="AI8637" s="1264"/>
      <c r="AJ8637" s="1264"/>
    </row>
    <row r="8638" spans="33:36" ht="30" customHeight="1">
      <c r="AG8638" s="1264"/>
      <c r="AH8638" s="1264"/>
      <c r="AI8638" s="1264"/>
      <c r="AJ8638" s="1264"/>
    </row>
    <row r="8639" spans="33:36" ht="30" customHeight="1">
      <c r="AG8639" s="1264"/>
      <c r="AH8639" s="1264"/>
      <c r="AI8639" s="1264"/>
      <c r="AJ8639" s="1264"/>
    </row>
    <row r="8640" spans="33:36" ht="30" customHeight="1">
      <c r="AG8640" s="1264"/>
      <c r="AH8640" s="1264"/>
      <c r="AI8640" s="1264"/>
      <c r="AJ8640" s="1264"/>
    </row>
    <row r="8641" spans="33:36" ht="30" customHeight="1">
      <c r="AG8641" s="1264"/>
      <c r="AH8641" s="1264"/>
      <c r="AI8641" s="1264"/>
      <c r="AJ8641" s="1264"/>
    </row>
    <row r="8642" spans="33:36" ht="30" customHeight="1">
      <c r="AG8642" s="1264"/>
      <c r="AH8642" s="1264"/>
      <c r="AI8642" s="1264"/>
      <c r="AJ8642" s="1264"/>
    </row>
    <row r="8643" spans="33:36" ht="30" customHeight="1">
      <c r="AG8643" s="1264"/>
      <c r="AH8643" s="1264"/>
      <c r="AI8643" s="1264"/>
      <c r="AJ8643" s="1264"/>
    </row>
    <row r="8644" spans="33:36" ht="30" customHeight="1">
      <c r="AG8644" s="1264"/>
      <c r="AH8644" s="1264"/>
      <c r="AI8644" s="1264"/>
      <c r="AJ8644" s="1264"/>
    </row>
    <row r="8645" spans="33:36" ht="30" customHeight="1">
      <c r="AG8645" s="1264"/>
      <c r="AH8645" s="1264"/>
      <c r="AI8645" s="1264"/>
      <c r="AJ8645" s="1264"/>
    </row>
    <row r="8646" spans="33:36" ht="30" customHeight="1">
      <c r="AG8646" s="1264"/>
      <c r="AH8646" s="1264"/>
      <c r="AI8646" s="1264"/>
      <c r="AJ8646" s="1264"/>
    </row>
    <row r="8647" spans="33:36" ht="30" customHeight="1">
      <c r="AG8647" s="1264"/>
      <c r="AH8647" s="1264"/>
      <c r="AI8647" s="1264"/>
      <c r="AJ8647" s="1264"/>
    </row>
    <row r="8648" spans="33:36" ht="30" customHeight="1">
      <c r="AG8648" s="1264"/>
      <c r="AH8648" s="1264"/>
      <c r="AI8648" s="1264"/>
      <c r="AJ8648" s="1264"/>
    </row>
    <row r="8649" spans="33:36" ht="30" customHeight="1">
      <c r="AG8649" s="1264"/>
      <c r="AH8649" s="1264"/>
      <c r="AI8649" s="1264"/>
      <c r="AJ8649" s="1264"/>
    </row>
    <row r="8650" spans="33:36" ht="30" customHeight="1">
      <c r="AG8650" s="1264"/>
      <c r="AH8650" s="1264"/>
      <c r="AI8650" s="1264"/>
      <c r="AJ8650" s="1264"/>
    </row>
    <row r="8651" spans="33:36" ht="30" customHeight="1">
      <c r="AG8651" s="1264"/>
      <c r="AH8651" s="1264"/>
      <c r="AI8651" s="1264"/>
      <c r="AJ8651" s="1264"/>
    </row>
    <row r="8652" spans="33:36" ht="30" customHeight="1">
      <c r="AG8652" s="1264"/>
      <c r="AH8652" s="1264"/>
      <c r="AI8652" s="1264"/>
      <c r="AJ8652" s="1264"/>
    </row>
    <row r="8653" spans="33:36" ht="30" customHeight="1">
      <c r="AG8653" s="1264"/>
      <c r="AH8653" s="1264"/>
      <c r="AI8653" s="1264"/>
      <c r="AJ8653" s="1264"/>
    </row>
    <row r="8654" spans="33:36" ht="30" customHeight="1">
      <c r="AG8654" s="1264"/>
      <c r="AH8654" s="1264"/>
      <c r="AI8654" s="1264"/>
      <c r="AJ8654" s="1264"/>
    </row>
    <row r="8655" spans="33:36" ht="30" customHeight="1">
      <c r="AG8655" s="1264"/>
      <c r="AH8655" s="1264"/>
      <c r="AI8655" s="1264"/>
      <c r="AJ8655" s="1264"/>
    </row>
    <row r="8656" spans="33:36" ht="30" customHeight="1">
      <c r="AG8656" s="1264"/>
      <c r="AH8656" s="1264"/>
      <c r="AI8656" s="1264"/>
      <c r="AJ8656" s="1264"/>
    </row>
    <row r="8657" spans="33:36" ht="30" customHeight="1">
      <c r="AG8657" s="1264"/>
      <c r="AH8657" s="1264"/>
      <c r="AI8657" s="1264"/>
      <c r="AJ8657" s="1264"/>
    </row>
    <row r="8658" spans="33:36" ht="30" customHeight="1">
      <c r="AG8658" s="1264"/>
      <c r="AH8658" s="1264"/>
      <c r="AI8658" s="1264"/>
      <c r="AJ8658" s="1264"/>
    </row>
    <row r="8659" spans="33:36" ht="30" customHeight="1">
      <c r="AG8659" s="1264"/>
      <c r="AH8659" s="1264"/>
      <c r="AI8659" s="1264"/>
      <c r="AJ8659" s="1264"/>
    </row>
    <row r="8660" spans="33:36" ht="30" customHeight="1">
      <c r="AG8660" s="1264"/>
      <c r="AH8660" s="1264"/>
      <c r="AI8660" s="1264"/>
      <c r="AJ8660" s="1264"/>
    </row>
    <row r="8661" spans="33:36" ht="30" customHeight="1">
      <c r="AG8661" s="1264"/>
      <c r="AH8661" s="1264"/>
      <c r="AI8661" s="1264"/>
      <c r="AJ8661" s="1264"/>
    </row>
    <row r="8662" spans="33:36" ht="30" customHeight="1">
      <c r="AG8662" s="1264"/>
      <c r="AH8662" s="1264"/>
      <c r="AI8662" s="1264"/>
      <c r="AJ8662" s="1264"/>
    </row>
    <row r="8663" spans="33:36" ht="30" customHeight="1">
      <c r="AG8663" s="1264"/>
      <c r="AH8663" s="1264"/>
      <c r="AI8663" s="1264"/>
      <c r="AJ8663" s="1264"/>
    </row>
    <row r="8664" spans="33:36" ht="30" customHeight="1">
      <c r="AG8664" s="1264"/>
      <c r="AH8664" s="1264"/>
      <c r="AI8664" s="1264"/>
      <c r="AJ8664" s="1264"/>
    </row>
    <row r="8665" spans="33:36" ht="30" customHeight="1">
      <c r="AG8665" s="1264"/>
      <c r="AH8665" s="1264"/>
      <c r="AI8665" s="1264"/>
      <c r="AJ8665" s="1264"/>
    </row>
    <row r="8666" spans="33:36" ht="30" customHeight="1">
      <c r="AG8666" s="1264"/>
      <c r="AH8666" s="1264"/>
      <c r="AI8666" s="1264"/>
      <c r="AJ8666" s="1264"/>
    </row>
    <row r="8667" spans="33:36" ht="30" customHeight="1">
      <c r="AG8667" s="1264"/>
      <c r="AH8667" s="1264"/>
      <c r="AI8667" s="1264"/>
      <c r="AJ8667" s="1264"/>
    </row>
    <row r="8668" spans="33:36" ht="30" customHeight="1">
      <c r="AG8668" s="1264"/>
      <c r="AH8668" s="1264"/>
      <c r="AI8668" s="1264"/>
      <c r="AJ8668" s="1264"/>
    </row>
    <row r="8669" spans="33:36" ht="30" customHeight="1">
      <c r="AG8669" s="1264"/>
      <c r="AH8669" s="1264"/>
      <c r="AI8669" s="1264"/>
      <c r="AJ8669" s="1264"/>
    </row>
    <row r="8670" spans="33:36" ht="30" customHeight="1">
      <c r="AG8670" s="1264"/>
      <c r="AH8670" s="1264"/>
      <c r="AI8670" s="1264"/>
      <c r="AJ8670" s="1264"/>
    </row>
    <row r="8671" spans="33:36" ht="30" customHeight="1">
      <c r="AG8671" s="1264"/>
      <c r="AH8671" s="1264"/>
      <c r="AI8671" s="1264"/>
      <c r="AJ8671" s="1264"/>
    </row>
    <row r="8672" spans="33:36" ht="30" customHeight="1">
      <c r="AG8672" s="1264"/>
      <c r="AH8672" s="1264"/>
      <c r="AI8672" s="1264"/>
      <c r="AJ8672" s="1264"/>
    </row>
    <row r="8673" spans="33:36" ht="30" customHeight="1">
      <c r="AG8673" s="1264"/>
      <c r="AH8673" s="1264"/>
      <c r="AI8673" s="1264"/>
      <c r="AJ8673" s="1264"/>
    </row>
    <row r="8674" spans="33:36" ht="30" customHeight="1">
      <c r="AG8674" s="1264"/>
      <c r="AH8674" s="1264"/>
      <c r="AI8674" s="1264"/>
      <c r="AJ8674" s="1264"/>
    </row>
    <row r="8675" spans="33:36" ht="30" customHeight="1">
      <c r="AG8675" s="1264"/>
      <c r="AH8675" s="1264"/>
      <c r="AI8675" s="1264"/>
      <c r="AJ8675" s="1264"/>
    </row>
    <row r="8676" spans="33:36" ht="30" customHeight="1">
      <c r="AG8676" s="1264"/>
      <c r="AH8676" s="1264"/>
      <c r="AI8676" s="1264"/>
      <c r="AJ8676" s="1264"/>
    </row>
    <row r="8677" spans="33:36" ht="30" customHeight="1">
      <c r="AG8677" s="1264"/>
      <c r="AH8677" s="1264"/>
      <c r="AI8677" s="1264"/>
      <c r="AJ8677" s="1264"/>
    </row>
    <row r="8678" spans="33:36" ht="30" customHeight="1">
      <c r="AG8678" s="1264"/>
      <c r="AH8678" s="1264"/>
      <c r="AI8678" s="1264"/>
      <c r="AJ8678" s="1264"/>
    </row>
    <row r="8679" spans="33:36" ht="30" customHeight="1">
      <c r="AG8679" s="1264"/>
      <c r="AH8679" s="1264"/>
      <c r="AI8679" s="1264"/>
      <c r="AJ8679" s="1264"/>
    </row>
    <row r="8680" spans="33:36" ht="30" customHeight="1">
      <c r="AG8680" s="1264"/>
      <c r="AH8680" s="1264"/>
      <c r="AI8680" s="1264"/>
      <c r="AJ8680" s="1264"/>
    </row>
    <row r="8681" spans="33:36" ht="30" customHeight="1">
      <c r="AG8681" s="1264"/>
      <c r="AH8681" s="1264"/>
      <c r="AI8681" s="1264"/>
      <c r="AJ8681" s="1264"/>
    </row>
    <row r="8682" spans="33:36" ht="30" customHeight="1">
      <c r="AG8682" s="1264"/>
      <c r="AH8682" s="1264"/>
      <c r="AI8682" s="1264"/>
      <c r="AJ8682" s="1264"/>
    </row>
    <row r="8683" spans="33:36" ht="30" customHeight="1">
      <c r="AG8683" s="1264"/>
      <c r="AH8683" s="1264"/>
      <c r="AI8683" s="1264"/>
      <c r="AJ8683" s="1264"/>
    </row>
    <row r="8684" spans="33:36" ht="30" customHeight="1">
      <c r="AG8684" s="1264"/>
      <c r="AH8684" s="1264"/>
      <c r="AI8684" s="1264"/>
      <c r="AJ8684" s="1264"/>
    </row>
    <row r="8685" spans="33:36" ht="30" customHeight="1">
      <c r="AG8685" s="1264"/>
      <c r="AH8685" s="1264"/>
      <c r="AI8685" s="1264"/>
      <c r="AJ8685" s="1264"/>
    </row>
    <row r="8686" spans="33:36" ht="30" customHeight="1">
      <c r="AG8686" s="1264"/>
      <c r="AH8686" s="1264"/>
      <c r="AI8686" s="1264"/>
      <c r="AJ8686" s="1264"/>
    </row>
    <row r="8687" spans="33:36" ht="30" customHeight="1">
      <c r="AG8687" s="1264"/>
      <c r="AH8687" s="1264"/>
      <c r="AI8687" s="1264"/>
      <c r="AJ8687" s="1264"/>
    </row>
    <row r="8688" spans="33:36" ht="30" customHeight="1">
      <c r="AG8688" s="1264"/>
      <c r="AH8688" s="1264"/>
      <c r="AI8688" s="1264"/>
      <c r="AJ8688" s="1264"/>
    </row>
    <row r="8689" spans="33:36" ht="30" customHeight="1">
      <c r="AG8689" s="1264"/>
      <c r="AH8689" s="1264"/>
      <c r="AI8689" s="1264"/>
      <c r="AJ8689" s="1264"/>
    </row>
    <row r="8690" spans="33:36" ht="30" customHeight="1">
      <c r="AG8690" s="1264"/>
      <c r="AH8690" s="1264"/>
      <c r="AI8690" s="1264"/>
      <c r="AJ8690" s="1264"/>
    </row>
    <row r="8691" spans="33:36" ht="30" customHeight="1">
      <c r="AG8691" s="1264"/>
      <c r="AH8691" s="1264"/>
      <c r="AI8691" s="1264"/>
      <c r="AJ8691" s="1264"/>
    </row>
    <row r="8692" spans="33:36" ht="30" customHeight="1">
      <c r="AG8692" s="1264"/>
      <c r="AH8692" s="1264"/>
      <c r="AI8692" s="1264"/>
      <c r="AJ8692" s="1264"/>
    </row>
    <row r="8693" spans="33:36" ht="30" customHeight="1">
      <c r="AG8693" s="1264"/>
      <c r="AH8693" s="1264"/>
      <c r="AI8693" s="1264"/>
      <c r="AJ8693" s="1264"/>
    </row>
    <row r="8694" spans="33:36" ht="30" customHeight="1">
      <c r="AG8694" s="1264"/>
      <c r="AH8694" s="1264"/>
      <c r="AI8694" s="1264"/>
      <c r="AJ8694" s="1264"/>
    </row>
    <row r="8695" spans="33:36" ht="30" customHeight="1">
      <c r="AG8695" s="1264"/>
      <c r="AH8695" s="1264"/>
      <c r="AI8695" s="1264"/>
      <c r="AJ8695" s="1264"/>
    </row>
    <row r="8696" spans="33:36" ht="30" customHeight="1">
      <c r="AG8696" s="1264"/>
      <c r="AH8696" s="1264"/>
      <c r="AI8696" s="1264"/>
      <c r="AJ8696" s="1264"/>
    </row>
    <row r="8697" spans="33:36" ht="30" customHeight="1">
      <c r="AG8697" s="1264"/>
      <c r="AH8697" s="1264"/>
      <c r="AI8697" s="1264"/>
      <c r="AJ8697" s="1264"/>
    </row>
    <row r="8698" spans="33:36" ht="30" customHeight="1">
      <c r="AG8698" s="1264"/>
      <c r="AH8698" s="1264"/>
      <c r="AI8698" s="1264"/>
      <c r="AJ8698" s="1264"/>
    </row>
    <row r="8699" spans="33:36" ht="30" customHeight="1">
      <c r="AG8699" s="1264"/>
      <c r="AH8699" s="1264"/>
      <c r="AI8699" s="1264"/>
      <c r="AJ8699" s="1264"/>
    </row>
    <row r="8700" spans="33:36" ht="30" customHeight="1">
      <c r="AG8700" s="1264"/>
      <c r="AH8700" s="1264"/>
      <c r="AI8700" s="1264"/>
      <c r="AJ8700" s="1264"/>
    </row>
    <row r="8701" spans="33:36" ht="30" customHeight="1">
      <c r="AG8701" s="1264"/>
      <c r="AH8701" s="1264"/>
      <c r="AI8701" s="1264"/>
      <c r="AJ8701" s="1264"/>
    </row>
    <row r="8702" spans="33:36" ht="30" customHeight="1">
      <c r="AG8702" s="1264"/>
      <c r="AH8702" s="1264"/>
      <c r="AI8702" s="1264"/>
      <c r="AJ8702" s="1264"/>
    </row>
    <row r="8703" spans="33:36" ht="30" customHeight="1">
      <c r="AG8703" s="1264"/>
      <c r="AH8703" s="1264"/>
      <c r="AI8703" s="1264"/>
      <c r="AJ8703" s="1264"/>
    </row>
    <row r="8704" spans="33:36" ht="30" customHeight="1">
      <c r="AG8704" s="1264"/>
      <c r="AH8704" s="1264"/>
      <c r="AI8704" s="1264"/>
      <c r="AJ8704" s="1264"/>
    </row>
    <row r="8705" spans="33:36" ht="30" customHeight="1">
      <c r="AG8705" s="1264"/>
      <c r="AH8705" s="1264"/>
      <c r="AI8705" s="1264"/>
      <c r="AJ8705" s="1264"/>
    </row>
    <row r="8706" spans="33:36" ht="30" customHeight="1">
      <c r="AG8706" s="1264"/>
      <c r="AH8706" s="1264"/>
      <c r="AI8706" s="1264"/>
      <c r="AJ8706" s="1264"/>
    </row>
    <row r="8707" spans="33:36" ht="30" customHeight="1">
      <c r="AG8707" s="1264"/>
      <c r="AH8707" s="1264"/>
      <c r="AI8707" s="1264"/>
      <c r="AJ8707" s="1264"/>
    </row>
    <row r="8708" spans="33:36" ht="30" customHeight="1">
      <c r="AG8708" s="1264"/>
      <c r="AH8708" s="1264"/>
      <c r="AI8708" s="1264"/>
      <c r="AJ8708" s="1264"/>
    </row>
    <row r="8709" spans="33:36" ht="30" customHeight="1">
      <c r="AG8709" s="1264"/>
      <c r="AH8709" s="1264"/>
      <c r="AI8709" s="1264"/>
      <c r="AJ8709" s="1264"/>
    </row>
    <row r="8710" spans="33:36" ht="30" customHeight="1">
      <c r="AG8710" s="1264"/>
      <c r="AH8710" s="1264"/>
      <c r="AI8710" s="1264"/>
      <c r="AJ8710" s="1264"/>
    </row>
    <row r="8711" spans="33:36" ht="30" customHeight="1">
      <c r="AG8711" s="1264"/>
      <c r="AH8711" s="1264"/>
      <c r="AI8711" s="1264"/>
      <c r="AJ8711" s="1264"/>
    </row>
    <row r="8712" spans="33:36" ht="30" customHeight="1">
      <c r="AG8712" s="1264"/>
      <c r="AH8712" s="1264"/>
      <c r="AI8712" s="1264"/>
      <c r="AJ8712" s="1264"/>
    </row>
    <row r="8713" spans="33:36" ht="30" customHeight="1">
      <c r="AG8713" s="1264"/>
      <c r="AH8713" s="1264"/>
      <c r="AI8713" s="1264"/>
      <c r="AJ8713" s="1264"/>
    </row>
    <row r="8714" spans="33:36" ht="30" customHeight="1">
      <c r="AG8714" s="1264"/>
      <c r="AH8714" s="1264"/>
      <c r="AI8714" s="1264"/>
      <c r="AJ8714" s="1264"/>
    </row>
    <row r="8715" spans="33:36" ht="30" customHeight="1">
      <c r="AG8715" s="1264"/>
      <c r="AH8715" s="1264"/>
      <c r="AI8715" s="1264"/>
      <c r="AJ8715" s="1264"/>
    </row>
    <row r="8716" spans="33:36" ht="30" customHeight="1">
      <c r="AG8716" s="1264"/>
      <c r="AH8716" s="1264"/>
      <c r="AI8716" s="1264"/>
      <c r="AJ8716" s="1264"/>
    </row>
    <row r="8717" spans="33:36" ht="30" customHeight="1">
      <c r="AG8717" s="1264"/>
      <c r="AH8717" s="1264"/>
      <c r="AI8717" s="1264"/>
      <c r="AJ8717" s="1264"/>
    </row>
    <row r="8718" spans="33:36" ht="30" customHeight="1">
      <c r="AG8718" s="1264"/>
      <c r="AH8718" s="1264"/>
      <c r="AI8718" s="1264"/>
      <c r="AJ8718" s="1264"/>
    </row>
    <row r="8719" spans="33:36" ht="30" customHeight="1">
      <c r="AG8719" s="1264"/>
      <c r="AH8719" s="1264"/>
      <c r="AI8719" s="1264"/>
      <c r="AJ8719" s="1264"/>
    </row>
    <row r="8720" spans="33:36" ht="30" customHeight="1">
      <c r="AG8720" s="1264"/>
      <c r="AH8720" s="1264"/>
      <c r="AI8720" s="1264"/>
      <c r="AJ8720" s="1264"/>
    </row>
    <row r="8721" spans="33:36" ht="30" customHeight="1">
      <c r="AG8721" s="1264"/>
      <c r="AH8721" s="1264"/>
      <c r="AI8721" s="1264"/>
      <c r="AJ8721" s="1264"/>
    </row>
    <row r="8722" spans="33:36" ht="30" customHeight="1">
      <c r="AG8722" s="1264"/>
      <c r="AH8722" s="1264"/>
      <c r="AI8722" s="1264"/>
      <c r="AJ8722" s="1264"/>
    </row>
    <row r="8723" spans="33:36" ht="30" customHeight="1">
      <c r="AG8723" s="1264"/>
      <c r="AH8723" s="1264"/>
      <c r="AI8723" s="1264"/>
      <c r="AJ8723" s="1264"/>
    </row>
    <row r="8724" spans="33:36" ht="30" customHeight="1">
      <c r="AG8724" s="1264"/>
      <c r="AH8724" s="1264"/>
      <c r="AI8724" s="1264"/>
      <c r="AJ8724" s="1264"/>
    </row>
    <row r="8725" spans="33:36" ht="30" customHeight="1">
      <c r="AG8725" s="1264"/>
      <c r="AH8725" s="1264"/>
      <c r="AI8725" s="1264"/>
      <c r="AJ8725" s="1264"/>
    </row>
    <row r="8726" spans="33:36" ht="30" customHeight="1">
      <c r="AG8726" s="1264"/>
      <c r="AH8726" s="1264"/>
      <c r="AI8726" s="1264"/>
      <c r="AJ8726" s="1264"/>
    </row>
    <row r="8727" spans="33:36" ht="30" customHeight="1">
      <c r="AG8727" s="1264"/>
      <c r="AH8727" s="1264"/>
      <c r="AI8727" s="1264"/>
      <c r="AJ8727" s="1264"/>
    </row>
    <row r="8728" spans="33:36" ht="30" customHeight="1">
      <c r="AG8728" s="1264"/>
      <c r="AH8728" s="1264"/>
      <c r="AI8728" s="1264"/>
      <c r="AJ8728" s="1264"/>
    </row>
    <row r="8729" spans="33:36" ht="30" customHeight="1">
      <c r="AG8729" s="1264"/>
      <c r="AH8729" s="1264"/>
      <c r="AI8729" s="1264"/>
      <c r="AJ8729" s="1264"/>
    </row>
    <row r="8730" spans="33:36" ht="30" customHeight="1">
      <c r="AG8730" s="1264"/>
      <c r="AH8730" s="1264"/>
      <c r="AI8730" s="1264"/>
      <c r="AJ8730" s="1264"/>
    </row>
    <row r="8731" spans="33:36" ht="30" customHeight="1">
      <c r="AG8731" s="1264"/>
      <c r="AH8731" s="1264"/>
      <c r="AI8731" s="1264"/>
      <c r="AJ8731" s="1264"/>
    </row>
    <row r="8732" spans="33:36" ht="30" customHeight="1">
      <c r="AG8732" s="1264"/>
      <c r="AH8732" s="1264"/>
      <c r="AI8732" s="1264"/>
      <c r="AJ8732" s="1264"/>
    </row>
    <row r="8733" spans="33:36" ht="30" customHeight="1">
      <c r="AG8733" s="1264"/>
      <c r="AH8733" s="1264"/>
      <c r="AI8733" s="1264"/>
      <c r="AJ8733" s="1264"/>
    </row>
    <row r="8734" spans="33:36" ht="30" customHeight="1">
      <c r="AG8734" s="1264"/>
      <c r="AH8734" s="1264"/>
      <c r="AI8734" s="1264"/>
      <c r="AJ8734" s="1264"/>
    </row>
    <row r="8735" spans="33:36" ht="30" customHeight="1">
      <c r="AG8735" s="1264"/>
      <c r="AH8735" s="1264"/>
      <c r="AI8735" s="1264"/>
      <c r="AJ8735" s="1264"/>
    </row>
    <row r="8736" spans="33:36" ht="30" customHeight="1">
      <c r="AG8736" s="1264"/>
      <c r="AH8736" s="1264"/>
      <c r="AI8736" s="1264"/>
      <c r="AJ8736" s="1264"/>
    </row>
    <row r="8737" spans="33:36" ht="30" customHeight="1">
      <c r="AG8737" s="1264"/>
      <c r="AH8737" s="1264"/>
      <c r="AI8737" s="1264"/>
      <c r="AJ8737" s="1264"/>
    </row>
    <row r="8738" spans="33:36" ht="30" customHeight="1">
      <c r="AG8738" s="1264"/>
      <c r="AH8738" s="1264"/>
      <c r="AI8738" s="1264"/>
      <c r="AJ8738" s="1264"/>
    </row>
    <row r="8739" spans="33:36" ht="30" customHeight="1">
      <c r="AG8739" s="1264"/>
      <c r="AH8739" s="1264"/>
      <c r="AI8739" s="1264"/>
      <c r="AJ8739" s="1264"/>
    </row>
    <row r="8740" spans="33:36" ht="30" customHeight="1">
      <c r="AG8740" s="1264"/>
      <c r="AH8740" s="1264"/>
      <c r="AI8740" s="1264"/>
      <c r="AJ8740" s="1264"/>
    </row>
    <row r="8741" spans="33:36" ht="30" customHeight="1">
      <c r="AG8741" s="1264"/>
      <c r="AH8741" s="1264"/>
      <c r="AI8741" s="1264"/>
      <c r="AJ8741" s="1264"/>
    </row>
    <row r="8742" spans="33:36" ht="30" customHeight="1">
      <c r="AG8742" s="1264"/>
      <c r="AH8742" s="1264"/>
      <c r="AI8742" s="1264"/>
      <c r="AJ8742" s="1264"/>
    </row>
    <row r="8743" spans="33:36" ht="30" customHeight="1">
      <c r="AG8743" s="1264"/>
      <c r="AH8743" s="1264"/>
      <c r="AI8743" s="1264"/>
      <c r="AJ8743" s="1264"/>
    </row>
    <row r="8744" spans="33:36" ht="30" customHeight="1">
      <c r="AG8744" s="1264"/>
      <c r="AH8744" s="1264"/>
      <c r="AI8744" s="1264"/>
      <c r="AJ8744" s="1264"/>
    </row>
    <row r="8745" spans="33:36" ht="30" customHeight="1">
      <c r="AG8745" s="1264"/>
      <c r="AH8745" s="1264"/>
      <c r="AI8745" s="1264"/>
      <c r="AJ8745" s="1264"/>
    </row>
    <row r="8746" spans="33:36" ht="30" customHeight="1">
      <c r="AG8746" s="1264"/>
      <c r="AH8746" s="1264"/>
      <c r="AI8746" s="1264"/>
      <c r="AJ8746" s="1264"/>
    </row>
    <row r="8747" spans="33:36" ht="30" customHeight="1">
      <c r="AG8747" s="1264"/>
      <c r="AH8747" s="1264"/>
      <c r="AI8747" s="1264"/>
      <c r="AJ8747" s="1264"/>
    </row>
    <row r="8748" spans="33:36" ht="30" customHeight="1">
      <c r="AG8748" s="1264"/>
      <c r="AH8748" s="1264"/>
      <c r="AI8748" s="1264"/>
      <c r="AJ8748" s="1264"/>
    </row>
    <row r="8749" spans="33:36" ht="30" customHeight="1">
      <c r="AG8749" s="1264"/>
      <c r="AH8749" s="1264"/>
      <c r="AI8749" s="1264"/>
      <c r="AJ8749" s="1264"/>
    </row>
    <row r="8750" spans="33:36" ht="30" customHeight="1">
      <c r="AG8750" s="1264"/>
      <c r="AH8750" s="1264"/>
      <c r="AI8750" s="1264"/>
      <c r="AJ8750" s="1264"/>
    </row>
    <row r="8751" spans="33:36" ht="30" customHeight="1">
      <c r="AG8751" s="1264"/>
      <c r="AH8751" s="1264"/>
      <c r="AI8751" s="1264"/>
      <c r="AJ8751" s="1264"/>
    </row>
    <row r="8752" spans="33:36" ht="30" customHeight="1">
      <c r="AG8752" s="1264"/>
      <c r="AH8752" s="1264"/>
      <c r="AI8752" s="1264"/>
      <c r="AJ8752" s="1264"/>
    </row>
    <row r="8753" spans="33:36" ht="30" customHeight="1">
      <c r="AG8753" s="1264"/>
      <c r="AH8753" s="1264"/>
      <c r="AI8753" s="1264"/>
      <c r="AJ8753" s="1264"/>
    </row>
    <row r="8754" spans="33:36" ht="30" customHeight="1">
      <c r="AG8754" s="1264"/>
      <c r="AH8754" s="1264"/>
      <c r="AI8754" s="1264"/>
      <c r="AJ8754" s="1264"/>
    </row>
    <row r="8755" spans="33:36" ht="30" customHeight="1">
      <c r="AG8755" s="1264"/>
      <c r="AH8755" s="1264"/>
      <c r="AI8755" s="1264"/>
      <c r="AJ8755" s="1264"/>
    </row>
    <row r="8756" spans="33:36" ht="30" customHeight="1">
      <c r="AG8756" s="1264"/>
      <c r="AH8756" s="1264"/>
      <c r="AI8756" s="1264"/>
      <c r="AJ8756" s="1264"/>
    </row>
    <row r="8757" spans="33:36" ht="30" customHeight="1">
      <c r="AG8757" s="1264"/>
      <c r="AH8757" s="1264"/>
      <c r="AI8757" s="1264"/>
      <c r="AJ8757" s="1264"/>
    </row>
    <row r="8758" spans="33:36" ht="30" customHeight="1">
      <c r="AG8758" s="1264"/>
      <c r="AH8758" s="1264"/>
      <c r="AI8758" s="1264"/>
      <c r="AJ8758" s="1264"/>
    </row>
    <row r="8759" spans="33:36" ht="30" customHeight="1">
      <c r="AG8759" s="1264"/>
      <c r="AH8759" s="1264"/>
      <c r="AI8759" s="1264"/>
      <c r="AJ8759" s="1264"/>
    </row>
    <row r="8760" spans="33:36" ht="30" customHeight="1">
      <c r="AG8760" s="1264"/>
      <c r="AH8760" s="1264"/>
      <c r="AI8760" s="1264"/>
      <c r="AJ8760" s="1264"/>
    </row>
    <row r="8761" spans="33:36" ht="30" customHeight="1">
      <c r="AG8761" s="1264"/>
      <c r="AH8761" s="1264"/>
      <c r="AI8761" s="1264"/>
      <c r="AJ8761" s="1264"/>
    </row>
    <row r="8762" spans="33:36" ht="30" customHeight="1">
      <c r="AG8762" s="1264"/>
      <c r="AH8762" s="1264"/>
      <c r="AI8762" s="1264"/>
      <c r="AJ8762" s="1264"/>
    </row>
    <row r="8763" spans="33:36" ht="30" customHeight="1">
      <c r="AG8763" s="1264"/>
      <c r="AH8763" s="1264"/>
      <c r="AI8763" s="1264"/>
      <c r="AJ8763" s="1264"/>
    </row>
    <row r="8764" spans="33:36" ht="30" customHeight="1">
      <c r="AG8764" s="1264"/>
      <c r="AH8764" s="1264"/>
      <c r="AI8764" s="1264"/>
      <c r="AJ8764" s="1264"/>
    </row>
    <row r="8765" spans="33:36" ht="30" customHeight="1">
      <c r="AG8765" s="1264"/>
      <c r="AH8765" s="1264"/>
      <c r="AI8765" s="1264"/>
      <c r="AJ8765" s="1264"/>
    </row>
    <row r="8766" spans="33:36" ht="30" customHeight="1">
      <c r="AG8766" s="1264"/>
      <c r="AH8766" s="1264"/>
      <c r="AI8766" s="1264"/>
      <c r="AJ8766" s="1264"/>
    </row>
    <row r="8767" spans="33:36" ht="30" customHeight="1">
      <c r="AG8767" s="1264"/>
      <c r="AH8767" s="1264"/>
      <c r="AI8767" s="1264"/>
      <c r="AJ8767" s="1264"/>
    </row>
    <row r="8768" spans="33:36" ht="30" customHeight="1">
      <c r="AG8768" s="1264"/>
      <c r="AH8768" s="1264"/>
      <c r="AI8768" s="1264"/>
      <c r="AJ8768" s="1264"/>
    </row>
    <row r="8769" spans="33:36" ht="30" customHeight="1">
      <c r="AG8769" s="1264"/>
      <c r="AH8769" s="1264"/>
      <c r="AI8769" s="1264"/>
      <c r="AJ8769" s="1264"/>
    </row>
    <row r="8770" spans="33:36" ht="30" customHeight="1">
      <c r="AG8770" s="1264"/>
      <c r="AH8770" s="1264"/>
      <c r="AI8770" s="1264"/>
      <c r="AJ8770" s="1264"/>
    </row>
    <row r="8771" spans="33:36" ht="30" customHeight="1">
      <c r="AG8771" s="1264"/>
      <c r="AH8771" s="1264"/>
      <c r="AI8771" s="1264"/>
      <c r="AJ8771" s="1264"/>
    </row>
    <row r="8772" spans="33:36" ht="30" customHeight="1">
      <c r="AG8772" s="1264"/>
      <c r="AH8772" s="1264"/>
      <c r="AI8772" s="1264"/>
      <c r="AJ8772" s="1264"/>
    </row>
    <row r="8773" spans="33:36" ht="30" customHeight="1">
      <c r="AG8773" s="1264"/>
      <c r="AH8773" s="1264"/>
      <c r="AI8773" s="1264"/>
      <c r="AJ8773" s="1264"/>
    </row>
    <row r="8774" spans="33:36" ht="30" customHeight="1">
      <c r="AG8774" s="1264"/>
      <c r="AH8774" s="1264"/>
      <c r="AI8774" s="1264"/>
      <c r="AJ8774" s="1264"/>
    </row>
    <row r="8775" spans="33:36" ht="30" customHeight="1">
      <c r="AG8775" s="1264"/>
      <c r="AH8775" s="1264"/>
      <c r="AI8775" s="1264"/>
      <c r="AJ8775" s="1264"/>
    </row>
    <row r="8776" spans="33:36" ht="30" customHeight="1">
      <c r="AG8776" s="1264"/>
      <c r="AH8776" s="1264"/>
      <c r="AI8776" s="1264"/>
      <c r="AJ8776" s="1264"/>
    </row>
    <row r="8777" spans="33:36" ht="30" customHeight="1">
      <c r="AG8777" s="1264"/>
      <c r="AH8777" s="1264"/>
      <c r="AI8777" s="1264"/>
      <c r="AJ8777" s="1264"/>
    </row>
    <row r="8778" spans="33:36" ht="30" customHeight="1">
      <c r="AG8778" s="1264"/>
      <c r="AH8778" s="1264"/>
      <c r="AI8778" s="1264"/>
      <c r="AJ8778" s="1264"/>
    </row>
    <row r="8779" spans="33:36" ht="30" customHeight="1">
      <c r="AG8779" s="1264"/>
      <c r="AH8779" s="1264"/>
      <c r="AI8779" s="1264"/>
      <c r="AJ8779" s="1264"/>
    </row>
    <row r="8780" spans="33:36" ht="30" customHeight="1">
      <c r="AG8780" s="1264"/>
      <c r="AH8780" s="1264"/>
      <c r="AI8780" s="1264"/>
      <c r="AJ8780" s="1264"/>
    </row>
    <row r="8781" spans="33:36" ht="30" customHeight="1">
      <c r="AG8781" s="1264"/>
      <c r="AH8781" s="1264"/>
      <c r="AI8781" s="1264"/>
      <c r="AJ8781" s="1264"/>
    </row>
    <row r="8782" spans="33:36" ht="30" customHeight="1">
      <c r="AG8782" s="1264"/>
      <c r="AH8782" s="1264"/>
      <c r="AI8782" s="1264"/>
      <c r="AJ8782" s="1264"/>
    </row>
    <row r="8783" spans="33:36" ht="30" customHeight="1">
      <c r="AG8783" s="1264"/>
      <c r="AH8783" s="1264"/>
      <c r="AI8783" s="1264"/>
      <c r="AJ8783" s="1264"/>
    </row>
    <row r="8784" spans="33:36" ht="30" customHeight="1">
      <c r="AG8784" s="1264"/>
      <c r="AH8784" s="1264"/>
      <c r="AI8784" s="1264"/>
      <c r="AJ8784" s="1264"/>
    </row>
    <row r="8785" spans="33:36" ht="30" customHeight="1">
      <c r="AG8785" s="1264"/>
      <c r="AH8785" s="1264"/>
      <c r="AI8785" s="1264"/>
      <c r="AJ8785" s="1264"/>
    </row>
    <row r="8786" spans="33:36" ht="30" customHeight="1">
      <c r="AG8786" s="1264"/>
      <c r="AH8786" s="1264"/>
      <c r="AI8786" s="1264"/>
      <c r="AJ8786" s="1264"/>
    </row>
    <row r="8787" spans="33:36" ht="30" customHeight="1">
      <c r="AG8787" s="1264"/>
      <c r="AH8787" s="1264"/>
      <c r="AI8787" s="1264"/>
      <c r="AJ8787" s="1264"/>
    </row>
    <row r="8788" spans="33:36" ht="30" customHeight="1">
      <c r="AG8788" s="1264"/>
      <c r="AH8788" s="1264"/>
      <c r="AI8788" s="1264"/>
      <c r="AJ8788" s="1264"/>
    </row>
    <row r="8789" spans="33:36" ht="30" customHeight="1">
      <c r="AG8789" s="1264"/>
      <c r="AH8789" s="1264"/>
      <c r="AI8789" s="1264"/>
      <c r="AJ8789" s="1264"/>
    </row>
    <row r="8790" spans="33:36" ht="30" customHeight="1">
      <c r="AG8790" s="1264"/>
      <c r="AH8790" s="1264"/>
      <c r="AI8790" s="1264"/>
      <c r="AJ8790" s="1264"/>
    </row>
    <row r="8791" spans="33:36" ht="30" customHeight="1">
      <c r="AG8791" s="1264"/>
      <c r="AH8791" s="1264"/>
      <c r="AI8791" s="1264"/>
      <c r="AJ8791" s="1264"/>
    </row>
    <row r="8792" spans="33:36" ht="30" customHeight="1">
      <c r="AG8792" s="1264"/>
      <c r="AH8792" s="1264"/>
      <c r="AI8792" s="1264"/>
      <c r="AJ8792" s="1264"/>
    </row>
    <row r="8793" spans="33:36" ht="30" customHeight="1">
      <c r="AG8793" s="1264"/>
      <c r="AH8793" s="1264"/>
      <c r="AI8793" s="1264"/>
      <c r="AJ8793" s="1264"/>
    </row>
    <row r="8794" spans="33:36" ht="30" customHeight="1">
      <c r="AG8794" s="1264"/>
      <c r="AH8794" s="1264"/>
      <c r="AI8794" s="1264"/>
      <c r="AJ8794" s="1264"/>
    </row>
    <row r="8795" spans="33:36" ht="30" customHeight="1">
      <c r="AG8795" s="1264"/>
      <c r="AH8795" s="1264"/>
      <c r="AI8795" s="1264"/>
      <c r="AJ8795" s="1264"/>
    </row>
    <row r="8796" spans="33:36" ht="30" customHeight="1">
      <c r="AG8796" s="1264"/>
      <c r="AH8796" s="1264"/>
      <c r="AI8796" s="1264"/>
      <c r="AJ8796" s="1264"/>
    </row>
    <row r="8797" spans="33:36" ht="30" customHeight="1">
      <c r="AG8797" s="1264"/>
      <c r="AH8797" s="1264"/>
      <c r="AI8797" s="1264"/>
      <c r="AJ8797" s="1264"/>
    </row>
    <row r="8798" spans="33:36" ht="30" customHeight="1">
      <c r="AG8798" s="1264"/>
      <c r="AH8798" s="1264"/>
      <c r="AI8798" s="1264"/>
      <c r="AJ8798" s="1264"/>
    </row>
    <row r="8799" spans="33:36" ht="30" customHeight="1">
      <c r="AG8799" s="1264"/>
      <c r="AH8799" s="1264"/>
      <c r="AI8799" s="1264"/>
      <c r="AJ8799" s="1264"/>
    </row>
    <row r="8800" spans="33:36" ht="30" customHeight="1">
      <c r="AG8800" s="1264"/>
      <c r="AH8800" s="1264"/>
      <c r="AI8800" s="1264"/>
      <c r="AJ8800" s="1264"/>
    </row>
    <row r="8801" spans="33:36" ht="30" customHeight="1">
      <c r="AG8801" s="1264"/>
      <c r="AH8801" s="1264"/>
      <c r="AI8801" s="1264"/>
      <c r="AJ8801" s="1264"/>
    </row>
    <row r="8802" spans="33:36" ht="30" customHeight="1">
      <c r="AG8802" s="1264"/>
      <c r="AH8802" s="1264"/>
      <c r="AI8802" s="1264"/>
      <c r="AJ8802" s="1264"/>
    </row>
    <row r="8803" spans="33:36" ht="30" customHeight="1">
      <c r="AG8803" s="1264"/>
      <c r="AH8803" s="1264"/>
      <c r="AI8803" s="1264"/>
      <c r="AJ8803" s="1264"/>
    </row>
    <row r="8804" spans="33:36" ht="30" customHeight="1">
      <c r="AG8804" s="1264"/>
      <c r="AH8804" s="1264"/>
      <c r="AI8804" s="1264"/>
      <c r="AJ8804" s="1264"/>
    </row>
    <row r="8805" spans="33:36" ht="30" customHeight="1">
      <c r="AG8805" s="1264"/>
      <c r="AH8805" s="1264"/>
      <c r="AI8805" s="1264"/>
      <c r="AJ8805" s="1264"/>
    </row>
    <row r="8806" spans="33:36" ht="30" customHeight="1">
      <c r="AG8806" s="1264"/>
      <c r="AH8806" s="1264"/>
      <c r="AI8806" s="1264"/>
      <c r="AJ8806" s="1264"/>
    </row>
    <row r="8807" spans="33:36" ht="30" customHeight="1">
      <c r="AG8807" s="1264"/>
      <c r="AH8807" s="1264"/>
      <c r="AI8807" s="1264"/>
      <c r="AJ8807" s="1264"/>
    </row>
    <row r="8808" spans="33:36" ht="30" customHeight="1">
      <c r="AG8808" s="1264"/>
      <c r="AH8808" s="1264"/>
      <c r="AI8808" s="1264"/>
      <c r="AJ8808" s="1264"/>
    </row>
    <row r="8809" spans="33:36" ht="30" customHeight="1">
      <c r="AG8809" s="1264"/>
      <c r="AH8809" s="1264"/>
      <c r="AI8809" s="1264"/>
      <c r="AJ8809" s="1264"/>
    </row>
    <row r="8810" spans="33:36" ht="30" customHeight="1">
      <c r="AG8810" s="1264"/>
      <c r="AH8810" s="1264"/>
      <c r="AI8810" s="1264"/>
      <c r="AJ8810" s="1264"/>
    </row>
    <row r="8811" spans="33:36" ht="30" customHeight="1">
      <c r="AG8811" s="1264"/>
      <c r="AH8811" s="1264"/>
      <c r="AI8811" s="1264"/>
      <c r="AJ8811" s="1264"/>
    </row>
    <row r="8812" spans="33:36" ht="30" customHeight="1">
      <c r="AG8812" s="1264"/>
      <c r="AH8812" s="1264"/>
      <c r="AI8812" s="1264"/>
      <c r="AJ8812" s="1264"/>
    </row>
    <row r="8813" spans="33:36" ht="30" customHeight="1">
      <c r="AG8813" s="1264"/>
      <c r="AH8813" s="1264"/>
      <c r="AI8813" s="1264"/>
      <c r="AJ8813" s="1264"/>
    </row>
    <row r="8814" spans="33:36" ht="30" customHeight="1">
      <c r="AG8814" s="1264"/>
      <c r="AH8814" s="1264"/>
      <c r="AI8814" s="1264"/>
      <c r="AJ8814" s="1264"/>
    </row>
    <row r="8815" spans="33:36" ht="30" customHeight="1">
      <c r="AG8815" s="1264"/>
      <c r="AH8815" s="1264"/>
      <c r="AI8815" s="1264"/>
      <c r="AJ8815" s="1264"/>
    </row>
    <row r="8816" spans="33:36" ht="30" customHeight="1">
      <c r="AG8816" s="1264"/>
      <c r="AH8816" s="1264"/>
      <c r="AI8816" s="1264"/>
      <c r="AJ8816" s="1264"/>
    </row>
    <row r="8817" spans="33:36" ht="30" customHeight="1">
      <c r="AG8817" s="1264"/>
      <c r="AH8817" s="1264"/>
      <c r="AI8817" s="1264"/>
      <c r="AJ8817" s="1264"/>
    </row>
    <row r="8818" spans="33:36" ht="30" customHeight="1">
      <c r="AG8818" s="1264"/>
      <c r="AH8818" s="1264"/>
      <c r="AI8818" s="1264"/>
      <c r="AJ8818" s="1264"/>
    </row>
    <row r="8819" spans="33:36" ht="30" customHeight="1">
      <c r="AG8819" s="1264"/>
      <c r="AH8819" s="1264"/>
      <c r="AI8819" s="1264"/>
      <c r="AJ8819" s="1264"/>
    </row>
    <row r="8820" spans="33:36" ht="30" customHeight="1">
      <c r="AG8820" s="1264"/>
      <c r="AH8820" s="1264"/>
      <c r="AI8820" s="1264"/>
      <c r="AJ8820" s="1264"/>
    </row>
    <row r="8821" spans="33:36" ht="30" customHeight="1">
      <c r="AG8821" s="1264"/>
      <c r="AH8821" s="1264"/>
      <c r="AI8821" s="1264"/>
      <c r="AJ8821" s="1264"/>
    </row>
    <row r="8822" spans="33:36" ht="30" customHeight="1">
      <c r="AG8822" s="1264"/>
      <c r="AH8822" s="1264"/>
      <c r="AI8822" s="1264"/>
      <c r="AJ8822" s="1264"/>
    </row>
    <row r="8823" spans="33:36" ht="30" customHeight="1">
      <c r="AG8823" s="1264"/>
      <c r="AH8823" s="1264"/>
      <c r="AI8823" s="1264"/>
      <c r="AJ8823" s="1264"/>
    </row>
    <row r="8824" spans="33:36" ht="30" customHeight="1">
      <c r="AG8824" s="1264"/>
      <c r="AH8824" s="1264"/>
      <c r="AI8824" s="1264"/>
      <c r="AJ8824" s="1264"/>
    </row>
    <row r="8825" spans="33:36" ht="30" customHeight="1">
      <c r="AG8825" s="1264"/>
      <c r="AH8825" s="1264"/>
      <c r="AI8825" s="1264"/>
      <c r="AJ8825" s="1264"/>
    </row>
    <row r="8826" spans="33:36" ht="30" customHeight="1">
      <c r="AG8826" s="1264"/>
      <c r="AH8826" s="1264"/>
      <c r="AI8826" s="1264"/>
      <c r="AJ8826" s="1264"/>
    </row>
    <row r="8827" spans="33:36" ht="30" customHeight="1">
      <c r="AG8827" s="1264"/>
      <c r="AH8827" s="1264"/>
      <c r="AI8827" s="1264"/>
      <c r="AJ8827" s="1264"/>
    </row>
    <row r="8828" spans="33:36" ht="30" customHeight="1">
      <c r="AG8828" s="1264"/>
      <c r="AH8828" s="1264"/>
      <c r="AI8828" s="1264"/>
      <c r="AJ8828" s="1264"/>
    </row>
    <row r="8829" spans="33:36" ht="30" customHeight="1">
      <c r="AG8829" s="1264"/>
      <c r="AH8829" s="1264"/>
      <c r="AI8829" s="1264"/>
      <c r="AJ8829" s="1264"/>
    </row>
    <row r="8830" spans="33:36" ht="30" customHeight="1">
      <c r="AG8830" s="1264"/>
      <c r="AH8830" s="1264"/>
      <c r="AI8830" s="1264"/>
      <c r="AJ8830" s="1264"/>
    </row>
    <row r="8831" spans="33:36" ht="30" customHeight="1">
      <c r="AG8831" s="1264"/>
      <c r="AH8831" s="1264"/>
      <c r="AI8831" s="1264"/>
      <c r="AJ8831" s="1264"/>
    </row>
    <row r="8832" spans="33:36" ht="30" customHeight="1">
      <c r="AG8832" s="1264"/>
      <c r="AH8832" s="1264"/>
      <c r="AI8832" s="1264"/>
      <c r="AJ8832" s="1264"/>
    </row>
    <row r="8833" spans="33:36" ht="30" customHeight="1">
      <c r="AG8833" s="1264"/>
      <c r="AH8833" s="1264"/>
      <c r="AI8833" s="1264"/>
      <c r="AJ8833" s="1264"/>
    </row>
    <row r="8834" spans="33:36" ht="30" customHeight="1">
      <c r="AG8834" s="1264"/>
      <c r="AH8834" s="1264"/>
      <c r="AI8834" s="1264"/>
      <c r="AJ8834" s="1264"/>
    </row>
    <row r="8835" spans="33:36" ht="30" customHeight="1">
      <c r="AG8835" s="1264"/>
      <c r="AH8835" s="1264"/>
      <c r="AI8835" s="1264"/>
      <c r="AJ8835" s="1264"/>
    </row>
    <row r="8836" spans="33:36" ht="30" customHeight="1">
      <c r="AG8836" s="1264"/>
      <c r="AH8836" s="1264"/>
      <c r="AI8836" s="1264"/>
      <c r="AJ8836" s="1264"/>
    </row>
    <row r="8837" spans="33:36" ht="30" customHeight="1">
      <c r="AG8837" s="1264"/>
      <c r="AH8837" s="1264"/>
      <c r="AI8837" s="1264"/>
      <c r="AJ8837" s="1264"/>
    </row>
    <row r="8838" spans="33:36" ht="30" customHeight="1">
      <c r="AG8838" s="1264"/>
      <c r="AH8838" s="1264"/>
      <c r="AI8838" s="1264"/>
      <c r="AJ8838" s="1264"/>
    </row>
    <row r="8839" spans="33:36" ht="30" customHeight="1">
      <c r="AG8839" s="1264"/>
      <c r="AH8839" s="1264"/>
      <c r="AI8839" s="1264"/>
      <c r="AJ8839" s="1264"/>
    </row>
    <row r="8840" spans="33:36" ht="30" customHeight="1">
      <c r="AG8840" s="1264"/>
      <c r="AH8840" s="1264"/>
      <c r="AI8840" s="1264"/>
      <c r="AJ8840" s="1264"/>
    </row>
    <row r="8841" spans="33:36" ht="30" customHeight="1">
      <c r="AG8841" s="1264"/>
      <c r="AH8841" s="1264"/>
      <c r="AI8841" s="1264"/>
      <c r="AJ8841" s="1264"/>
    </row>
    <row r="8842" spans="33:36" ht="30" customHeight="1">
      <c r="AG8842" s="1264"/>
      <c r="AH8842" s="1264"/>
      <c r="AI8842" s="1264"/>
      <c r="AJ8842" s="1264"/>
    </row>
    <row r="8843" spans="33:36" ht="30" customHeight="1">
      <c r="AG8843" s="1264"/>
      <c r="AH8843" s="1264"/>
      <c r="AI8843" s="1264"/>
      <c r="AJ8843" s="1264"/>
    </row>
    <row r="8844" spans="33:36" ht="30" customHeight="1">
      <c r="AG8844" s="1264"/>
      <c r="AH8844" s="1264"/>
      <c r="AI8844" s="1264"/>
      <c r="AJ8844" s="1264"/>
    </row>
    <row r="8845" spans="33:36" ht="30" customHeight="1">
      <c r="AG8845" s="1264"/>
      <c r="AH8845" s="1264"/>
      <c r="AI8845" s="1264"/>
      <c r="AJ8845" s="1264"/>
    </row>
    <row r="8846" spans="33:36" ht="30" customHeight="1">
      <c r="AG8846" s="1264"/>
      <c r="AH8846" s="1264"/>
      <c r="AI8846" s="1264"/>
      <c r="AJ8846" s="1264"/>
    </row>
    <row r="8847" spans="33:36" ht="30" customHeight="1">
      <c r="AG8847" s="1264"/>
      <c r="AH8847" s="1264"/>
      <c r="AI8847" s="1264"/>
      <c r="AJ8847" s="1264"/>
    </row>
    <row r="8848" spans="33:36" ht="30" customHeight="1">
      <c r="AG8848" s="1264"/>
      <c r="AH8848" s="1264"/>
      <c r="AI8848" s="1264"/>
      <c r="AJ8848" s="1264"/>
    </row>
    <row r="8849" spans="33:36" ht="30" customHeight="1">
      <c r="AG8849" s="1264"/>
      <c r="AH8849" s="1264"/>
      <c r="AI8849" s="1264"/>
      <c r="AJ8849" s="1264"/>
    </row>
    <row r="8850" spans="33:36" ht="30" customHeight="1">
      <c r="AG8850" s="1264"/>
      <c r="AH8850" s="1264"/>
      <c r="AI8850" s="1264"/>
      <c r="AJ8850" s="1264"/>
    </row>
    <row r="8851" spans="33:36" ht="30" customHeight="1">
      <c r="AG8851" s="1264"/>
      <c r="AH8851" s="1264"/>
      <c r="AI8851" s="1264"/>
      <c r="AJ8851" s="1264"/>
    </row>
    <row r="8852" spans="33:36" ht="30" customHeight="1">
      <c r="AG8852" s="1264"/>
      <c r="AH8852" s="1264"/>
      <c r="AI8852" s="1264"/>
      <c r="AJ8852" s="1264"/>
    </row>
    <row r="8853" spans="33:36" ht="30" customHeight="1">
      <c r="AG8853" s="1264"/>
      <c r="AH8853" s="1264"/>
      <c r="AI8853" s="1264"/>
      <c r="AJ8853" s="1264"/>
    </row>
    <row r="8854" spans="33:36" ht="30" customHeight="1">
      <c r="AG8854" s="1264"/>
      <c r="AH8854" s="1264"/>
      <c r="AI8854" s="1264"/>
      <c r="AJ8854" s="1264"/>
    </row>
    <row r="8855" spans="33:36" ht="30" customHeight="1">
      <c r="AG8855" s="1264"/>
      <c r="AH8855" s="1264"/>
      <c r="AI8855" s="1264"/>
      <c r="AJ8855" s="1264"/>
    </row>
    <row r="8856" spans="33:36" ht="30" customHeight="1">
      <c r="AG8856" s="1264"/>
      <c r="AH8856" s="1264"/>
      <c r="AI8856" s="1264"/>
      <c r="AJ8856" s="1264"/>
    </row>
    <row r="8857" spans="33:36" ht="30" customHeight="1">
      <c r="AG8857" s="1264"/>
      <c r="AH8857" s="1264"/>
      <c r="AI8857" s="1264"/>
      <c r="AJ8857" s="1264"/>
    </row>
    <row r="8858" spans="33:36" ht="30" customHeight="1">
      <c r="AG8858" s="1264"/>
      <c r="AH8858" s="1264"/>
      <c r="AI8858" s="1264"/>
      <c r="AJ8858" s="1264"/>
    </row>
    <row r="8859" spans="33:36" ht="30" customHeight="1">
      <c r="AG8859" s="1264"/>
      <c r="AH8859" s="1264"/>
      <c r="AI8859" s="1264"/>
      <c r="AJ8859" s="1264"/>
    </row>
    <row r="8860" spans="33:36" ht="30" customHeight="1">
      <c r="AG8860" s="1264"/>
      <c r="AH8860" s="1264"/>
      <c r="AI8860" s="1264"/>
      <c r="AJ8860" s="1264"/>
    </row>
    <row r="8861" spans="33:36" ht="30" customHeight="1">
      <c r="AG8861" s="1264"/>
      <c r="AH8861" s="1264"/>
      <c r="AI8861" s="1264"/>
      <c r="AJ8861" s="1264"/>
    </row>
    <row r="8862" spans="33:36" ht="30" customHeight="1">
      <c r="AG8862" s="1264"/>
      <c r="AH8862" s="1264"/>
      <c r="AI8862" s="1264"/>
      <c r="AJ8862" s="1264"/>
    </row>
    <row r="8863" spans="33:36" ht="30" customHeight="1">
      <c r="AG8863" s="1264"/>
      <c r="AH8863" s="1264"/>
      <c r="AI8863" s="1264"/>
      <c r="AJ8863" s="1264"/>
    </row>
    <row r="8864" spans="33:36" ht="30" customHeight="1">
      <c r="AG8864" s="1264"/>
      <c r="AH8864" s="1264"/>
      <c r="AI8864" s="1264"/>
      <c r="AJ8864" s="1264"/>
    </row>
    <row r="8865" spans="33:36" ht="30" customHeight="1">
      <c r="AG8865" s="1264"/>
      <c r="AH8865" s="1264"/>
      <c r="AI8865" s="1264"/>
      <c r="AJ8865" s="1264"/>
    </row>
    <row r="8866" spans="33:36" ht="30" customHeight="1">
      <c r="AG8866" s="1264"/>
      <c r="AH8866" s="1264"/>
      <c r="AI8866" s="1264"/>
      <c r="AJ8866" s="1264"/>
    </row>
    <row r="8867" spans="33:36" ht="30" customHeight="1">
      <c r="AG8867" s="1264"/>
      <c r="AH8867" s="1264"/>
      <c r="AI8867" s="1264"/>
      <c r="AJ8867" s="1264"/>
    </row>
    <row r="8868" spans="33:36" ht="30" customHeight="1">
      <c r="AG8868" s="1264"/>
      <c r="AH8868" s="1264"/>
      <c r="AI8868" s="1264"/>
      <c r="AJ8868" s="1264"/>
    </row>
    <row r="8869" spans="33:36" ht="30" customHeight="1">
      <c r="AG8869" s="1264"/>
      <c r="AH8869" s="1264"/>
      <c r="AI8869" s="1264"/>
      <c r="AJ8869" s="1264"/>
    </row>
    <row r="8870" spans="33:36" ht="30" customHeight="1">
      <c r="AG8870" s="1264"/>
      <c r="AH8870" s="1264"/>
      <c r="AI8870" s="1264"/>
      <c r="AJ8870" s="1264"/>
    </row>
    <row r="8871" spans="33:36" ht="30" customHeight="1">
      <c r="AG8871" s="1264"/>
      <c r="AH8871" s="1264"/>
      <c r="AI8871" s="1264"/>
      <c r="AJ8871" s="1264"/>
    </row>
    <row r="8872" spans="33:36" ht="30" customHeight="1">
      <c r="AG8872" s="1264"/>
      <c r="AH8872" s="1264"/>
      <c r="AI8872" s="1264"/>
      <c r="AJ8872" s="1264"/>
    </row>
    <row r="8873" spans="33:36" ht="30" customHeight="1">
      <c r="AG8873" s="1264"/>
      <c r="AH8873" s="1264"/>
      <c r="AI8873" s="1264"/>
      <c r="AJ8873" s="1264"/>
    </row>
    <row r="8874" spans="33:36" ht="30" customHeight="1">
      <c r="AG8874" s="1264"/>
      <c r="AH8874" s="1264"/>
      <c r="AI8874" s="1264"/>
      <c r="AJ8874" s="1264"/>
    </row>
    <row r="8875" spans="33:36" ht="30" customHeight="1">
      <c r="AG8875" s="1264"/>
      <c r="AH8875" s="1264"/>
      <c r="AI8875" s="1264"/>
      <c r="AJ8875" s="1264"/>
    </row>
    <row r="8876" spans="33:36" ht="30" customHeight="1">
      <c r="AG8876" s="1264"/>
      <c r="AH8876" s="1264"/>
      <c r="AI8876" s="1264"/>
      <c r="AJ8876" s="1264"/>
    </row>
    <row r="8877" spans="33:36" ht="30" customHeight="1">
      <c r="AG8877" s="1264"/>
      <c r="AH8877" s="1264"/>
      <c r="AI8877" s="1264"/>
      <c r="AJ8877" s="1264"/>
    </row>
    <row r="8878" spans="33:36" ht="30" customHeight="1">
      <c r="AG8878" s="1264"/>
      <c r="AH8878" s="1264"/>
      <c r="AI8878" s="1264"/>
      <c r="AJ8878" s="1264"/>
    </row>
    <row r="8879" spans="33:36" ht="30" customHeight="1">
      <c r="AG8879" s="1264"/>
      <c r="AH8879" s="1264"/>
      <c r="AI8879" s="1264"/>
      <c r="AJ8879" s="1264"/>
    </row>
    <row r="8880" spans="33:36" ht="30" customHeight="1">
      <c r="AG8880" s="1264"/>
      <c r="AH8880" s="1264"/>
      <c r="AI8880" s="1264"/>
      <c r="AJ8880" s="1264"/>
    </row>
    <row r="8881" spans="33:36" ht="30" customHeight="1">
      <c r="AG8881" s="1264"/>
      <c r="AH8881" s="1264"/>
      <c r="AI8881" s="1264"/>
      <c r="AJ8881" s="1264"/>
    </row>
    <row r="8882" spans="33:36" ht="30" customHeight="1">
      <c r="AG8882" s="1264"/>
      <c r="AH8882" s="1264"/>
      <c r="AI8882" s="1264"/>
      <c r="AJ8882" s="1264"/>
    </row>
    <row r="8883" spans="33:36" ht="30" customHeight="1">
      <c r="AG8883" s="1264"/>
      <c r="AH8883" s="1264"/>
      <c r="AI8883" s="1264"/>
      <c r="AJ8883" s="1264"/>
    </row>
    <row r="8884" spans="33:36" ht="30" customHeight="1">
      <c r="AG8884" s="1264"/>
      <c r="AH8884" s="1264"/>
      <c r="AI8884" s="1264"/>
      <c r="AJ8884" s="1264"/>
    </row>
    <row r="8885" spans="33:36" ht="30" customHeight="1">
      <c r="AG8885" s="1264"/>
      <c r="AH8885" s="1264"/>
      <c r="AI8885" s="1264"/>
      <c r="AJ8885" s="1264"/>
    </row>
    <row r="8886" spans="33:36" ht="30" customHeight="1">
      <c r="AG8886" s="1264"/>
      <c r="AH8886" s="1264"/>
      <c r="AI8886" s="1264"/>
      <c r="AJ8886" s="1264"/>
    </row>
    <row r="8887" spans="33:36" ht="30" customHeight="1">
      <c r="AG8887" s="1264"/>
      <c r="AH8887" s="1264"/>
      <c r="AI8887" s="1264"/>
      <c r="AJ8887" s="1264"/>
    </row>
    <row r="8888" spans="33:36" ht="30" customHeight="1">
      <c r="AG8888" s="1264"/>
      <c r="AH8888" s="1264"/>
      <c r="AI8888" s="1264"/>
      <c r="AJ8888" s="1264"/>
    </row>
    <row r="8889" spans="33:36" ht="30" customHeight="1">
      <c r="AG8889" s="1264"/>
      <c r="AH8889" s="1264"/>
      <c r="AI8889" s="1264"/>
      <c r="AJ8889" s="1264"/>
    </row>
    <row r="8890" spans="33:36" ht="30" customHeight="1">
      <c r="AG8890" s="1264"/>
      <c r="AH8890" s="1264"/>
      <c r="AI8890" s="1264"/>
      <c r="AJ8890" s="1264"/>
    </row>
    <row r="8891" spans="33:36" ht="30" customHeight="1">
      <c r="AG8891" s="1264"/>
      <c r="AH8891" s="1264"/>
      <c r="AI8891" s="1264"/>
      <c r="AJ8891" s="1264"/>
    </row>
    <row r="8892" spans="33:36" ht="30" customHeight="1">
      <c r="AG8892" s="1264"/>
      <c r="AH8892" s="1264"/>
      <c r="AI8892" s="1264"/>
      <c r="AJ8892" s="1264"/>
    </row>
    <row r="8893" spans="33:36" ht="30" customHeight="1">
      <c r="AG8893" s="1264"/>
      <c r="AH8893" s="1264"/>
      <c r="AI8893" s="1264"/>
      <c r="AJ8893" s="1264"/>
    </row>
    <row r="8894" spans="33:36" ht="30" customHeight="1">
      <c r="AG8894" s="1264"/>
      <c r="AH8894" s="1264"/>
      <c r="AI8894" s="1264"/>
      <c r="AJ8894" s="1264"/>
    </row>
    <row r="8895" spans="33:36" ht="30" customHeight="1">
      <c r="AG8895" s="1264"/>
      <c r="AH8895" s="1264"/>
      <c r="AI8895" s="1264"/>
      <c r="AJ8895" s="1264"/>
    </row>
    <row r="8896" spans="33:36" ht="30" customHeight="1">
      <c r="AG8896" s="1264"/>
      <c r="AH8896" s="1264"/>
      <c r="AI8896" s="1264"/>
      <c r="AJ8896" s="1264"/>
    </row>
    <row r="8897" spans="33:36" ht="30" customHeight="1">
      <c r="AG8897" s="1264"/>
      <c r="AH8897" s="1264"/>
      <c r="AI8897" s="1264"/>
      <c r="AJ8897" s="1264"/>
    </row>
    <row r="8898" spans="33:36" ht="30" customHeight="1">
      <c r="AG8898" s="1264"/>
      <c r="AH8898" s="1264"/>
      <c r="AI8898" s="1264"/>
      <c r="AJ8898" s="1264"/>
    </row>
    <row r="8899" spans="33:36" ht="30" customHeight="1">
      <c r="AG8899" s="1264"/>
      <c r="AH8899" s="1264"/>
      <c r="AI8899" s="1264"/>
      <c r="AJ8899" s="1264"/>
    </row>
    <row r="8900" spans="33:36" ht="30" customHeight="1">
      <c r="AG8900" s="1264"/>
      <c r="AH8900" s="1264"/>
      <c r="AI8900" s="1264"/>
      <c r="AJ8900" s="1264"/>
    </row>
    <row r="8901" spans="33:36" ht="30" customHeight="1">
      <c r="AG8901" s="1264"/>
      <c r="AH8901" s="1264"/>
      <c r="AI8901" s="1264"/>
      <c r="AJ8901" s="1264"/>
    </row>
    <row r="8902" spans="33:36" ht="30" customHeight="1">
      <c r="AG8902" s="1264"/>
      <c r="AH8902" s="1264"/>
      <c r="AI8902" s="1264"/>
      <c r="AJ8902" s="1264"/>
    </row>
    <row r="8903" spans="33:36" ht="30" customHeight="1">
      <c r="AG8903" s="1264"/>
      <c r="AH8903" s="1264"/>
      <c r="AI8903" s="1264"/>
      <c r="AJ8903" s="1264"/>
    </row>
    <row r="8904" spans="33:36" ht="30" customHeight="1">
      <c r="AG8904" s="1264"/>
      <c r="AH8904" s="1264"/>
      <c r="AI8904" s="1264"/>
      <c r="AJ8904" s="1264"/>
    </row>
    <row r="8905" spans="33:36" ht="30" customHeight="1">
      <c r="AG8905" s="1264"/>
      <c r="AH8905" s="1264"/>
      <c r="AI8905" s="1264"/>
      <c r="AJ8905" s="1264"/>
    </row>
    <row r="8906" spans="33:36" ht="30" customHeight="1">
      <c r="AG8906" s="1264"/>
      <c r="AH8906" s="1264"/>
      <c r="AI8906" s="1264"/>
      <c r="AJ8906" s="1264"/>
    </row>
    <row r="8907" spans="33:36" ht="30" customHeight="1">
      <c r="AG8907" s="1264"/>
      <c r="AH8907" s="1264"/>
      <c r="AI8907" s="1264"/>
      <c r="AJ8907" s="1264"/>
    </row>
    <row r="8908" spans="33:36" ht="30" customHeight="1">
      <c r="AG8908" s="1264"/>
      <c r="AH8908" s="1264"/>
      <c r="AI8908" s="1264"/>
      <c r="AJ8908" s="1264"/>
    </row>
    <row r="8909" spans="33:36" ht="30" customHeight="1">
      <c r="AG8909" s="1264"/>
      <c r="AH8909" s="1264"/>
      <c r="AI8909" s="1264"/>
      <c r="AJ8909" s="1264"/>
    </row>
    <row r="8910" spans="33:36" ht="30" customHeight="1">
      <c r="AG8910" s="1264"/>
      <c r="AH8910" s="1264"/>
      <c r="AI8910" s="1264"/>
      <c r="AJ8910" s="1264"/>
    </row>
    <row r="8911" spans="33:36" ht="30" customHeight="1">
      <c r="AG8911" s="1264"/>
      <c r="AH8911" s="1264"/>
      <c r="AI8911" s="1264"/>
      <c r="AJ8911" s="1264"/>
    </row>
    <row r="8912" spans="33:36" ht="30" customHeight="1">
      <c r="AG8912" s="1264"/>
      <c r="AH8912" s="1264"/>
      <c r="AI8912" s="1264"/>
      <c r="AJ8912" s="1264"/>
    </row>
    <row r="8913" spans="33:36" ht="30" customHeight="1">
      <c r="AG8913" s="1264"/>
      <c r="AH8913" s="1264"/>
      <c r="AI8913" s="1264"/>
      <c r="AJ8913" s="1264"/>
    </row>
    <row r="8914" spans="33:36" ht="30" customHeight="1">
      <c r="AG8914" s="1264"/>
      <c r="AH8914" s="1264"/>
      <c r="AI8914" s="1264"/>
      <c r="AJ8914" s="1264"/>
    </row>
    <row r="8915" spans="33:36" ht="30" customHeight="1">
      <c r="AG8915" s="1264"/>
      <c r="AH8915" s="1264"/>
      <c r="AI8915" s="1264"/>
      <c r="AJ8915" s="1264"/>
    </row>
    <row r="8916" spans="33:36" ht="30" customHeight="1">
      <c r="AG8916" s="1264"/>
      <c r="AH8916" s="1264"/>
      <c r="AI8916" s="1264"/>
      <c r="AJ8916" s="1264"/>
    </row>
    <row r="8917" spans="33:36" ht="30" customHeight="1">
      <c r="AG8917" s="1264"/>
      <c r="AH8917" s="1264"/>
      <c r="AI8917" s="1264"/>
      <c r="AJ8917" s="1264"/>
    </row>
    <row r="8918" spans="33:36" ht="30" customHeight="1">
      <c r="AG8918" s="1264"/>
      <c r="AH8918" s="1264"/>
      <c r="AI8918" s="1264"/>
      <c r="AJ8918" s="1264"/>
    </row>
    <row r="8919" spans="33:36" ht="30" customHeight="1">
      <c r="AG8919" s="1264"/>
      <c r="AH8919" s="1264"/>
      <c r="AI8919" s="1264"/>
      <c r="AJ8919" s="1264"/>
    </row>
    <row r="8920" spans="33:36" ht="30" customHeight="1">
      <c r="AG8920" s="1264"/>
      <c r="AH8920" s="1264"/>
      <c r="AI8920" s="1264"/>
      <c r="AJ8920" s="1264"/>
    </row>
    <row r="8921" spans="33:36" ht="30" customHeight="1">
      <c r="AG8921" s="1264"/>
      <c r="AH8921" s="1264"/>
      <c r="AI8921" s="1264"/>
      <c r="AJ8921" s="1264"/>
    </row>
    <row r="8922" spans="33:36" ht="30" customHeight="1">
      <c r="AG8922" s="1264"/>
      <c r="AH8922" s="1264"/>
      <c r="AI8922" s="1264"/>
      <c r="AJ8922" s="1264"/>
    </row>
    <row r="8923" spans="33:36" ht="30" customHeight="1">
      <c r="AG8923" s="1264"/>
      <c r="AH8923" s="1264"/>
      <c r="AI8923" s="1264"/>
      <c r="AJ8923" s="1264"/>
    </row>
    <row r="8924" spans="33:36" ht="30" customHeight="1">
      <c r="AG8924" s="1264"/>
      <c r="AH8924" s="1264"/>
      <c r="AI8924" s="1264"/>
      <c r="AJ8924" s="1264"/>
    </row>
    <row r="8925" spans="33:36" ht="30" customHeight="1">
      <c r="AG8925" s="1264"/>
      <c r="AH8925" s="1264"/>
      <c r="AI8925" s="1264"/>
      <c r="AJ8925" s="1264"/>
    </row>
    <row r="8926" spans="33:36" ht="30" customHeight="1">
      <c r="AG8926" s="1264"/>
      <c r="AH8926" s="1264"/>
      <c r="AI8926" s="1264"/>
      <c r="AJ8926" s="1264"/>
    </row>
    <row r="8927" spans="33:36" ht="30" customHeight="1">
      <c r="AG8927" s="1264"/>
      <c r="AH8927" s="1264"/>
      <c r="AI8927" s="1264"/>
      <c r="AJ8927" s="1264"/>
    </row>
    <row r="8928" spans="33:36" ht="30" customHeight="1">
      <c r="AG8928" s="1264"/>
      <c r="AH8928" s="1264"/>
      <c r="AI8928" s="1264"/>
      <c r="AJ8928" s="1264"/>
    </row>
    <row r="8929" spans="33:36" ht="30" customHeight="1">
      <c r="AG8929" s="1264"/>
      <c r="AH8929" s="1264"/>
      <c r="AI8929" s="1264"/>
      <c r="AJ8929" s="1264"/>
    </row>
    <row r="8930" spans="33:36" ht="30" customHeight="1">
      <c r="AG8930" s="1264"/>
      <c r="AH8930" s="1264"/>
      <c r="AI8930" s="1264"/>
      <c r="AJ8930" s="1264"/>
    </row>
    <row r="8931" spans="33:36" ht="30" customHeight="1">
      <c r="AG8931" s="1264"/>
      <c r="AH8931" s="1264"/>
      <c r="AI8931" s="1264"/>
      <c r="AJ8931" s="1264"/>
    </row>
    <row r="8932" spans="33:36" ht="30" customHeight="1">
      <c r="AG8932" s="1264"/>
      <c r="AH8932" s="1264"/>
      <c r="AI8932" s="1264"/>
      <c r="AJ8932" s="1264"/>
    </row>
    <row r="8933" spans="33:36" ht="30" customHeight="1">
      <c r="AG8933" s="1264"/>
      <c r="AH8933" s="1264"/>
      <c r="AI8933" s="1264"/>
      <c r="AJ8933" s="1264"/>
    </row>
    <row r="8934" spans="33:36" ht="30" customHeight="1">
      <c r="AG8934" s="1264"/>
      <c r="AH8934" s="1264"/>
      <c r="AI8934" s="1264"/>
      <c r="AJ8934" s="1264"/>
    </row>
    <row r="8935" spans="33:36" ht="30" customHeight="1">
      <c r="AG8935" s="1264"/>
      <c r="AH8935" s="1264"/>
      <c r="AI8935" s="1264"/>
      <c r="AJ8935" s="1264"/>
    </row>
    <row r="8936" spans="33:36" ht="30" customHeight="1">
      <c r="AG8936" s="1264"/>
      <c r="AH8936" s="1264"/>
      <c r="AI8936" s="1264"/>
      <c r="AJ8936" s="1264"/>
    </row>
    <row r="8937" spans="33:36" ht="30" customHeight="1">
      <c r="AG8937" s="1264"/>
      <c r="AH8937" s="1264"/>
      <c r="AI8937" s="1264"/>
      <c r="AJ8937" s="1264"/>
    </row>
    <row r="8938" spans="33:36" ht="30" customHeight="1">
      <c r="AG8938" s="1264"/>
      <c r="AH8938" s="1264"/>
      <c r="AI8938" s="1264"/>
      <c r="AJ8938" s="1264"/>
    </row>
    <row r="8939" spans="33:36" ht="30" customHeight="1">
      <c r="AG8939" s="1264"/>
      <c r="AH8939" s="1264"/>
      <c r="AI8939" s="1264"/>
      <c r="AJ8939" s="1264"/>
    </row>
    <row r="8940" spans="33:36" ht="30" customHeight="1">
      <c r="AG8940" s="1264"/>
      <c r="AH8940" s="1264"/>
      <c r="AI8940" s="1264"/>
      <c r="AJ8940" s="1264"/>
    </row>
    <row r="8941" spans="33:36" ht="30" customHeight="1">
      <c r="AG8941" s="1264"/>
      <c r="AH8941" s="1264"/>
      <c r="AI8941" s="1264"/>
      <c r="AJ8941" s="1264"/>
    </row>
    <row r="8942" spans="33:36" ht="30" customHeight="1">
      <c r="AG8942" s="1264"/>
      <c r="AH8942" s="1264"/>
      <c r="AI8942" s="1264"/>
      <c r="AJ8942" s="1264"/>
    </row>
    <row r="8943" spans="33:36" ht="30" customHeight="1">
      <c r="AG8943" s="1264"/>
      <c r="AH8943" s="1264"/>
      <c r="AI8943" s="1264"/>
      <c r="AJ8943" s="1264"/>
    </row>
    <row r="8944" spans="33:36" ht="30" customHeight="1">
      <c r="AG8944" s="1264"/>
      <c r="AH8944" s="1264"/>
      <c r="AI8944" s="1264"/>
      <c r="AJ8944" s="1264"/>
    </row>
    <row r="8945" spans="33:36" ht="30" customHeight="1">
      <c r="AG8945" s="1264"/>
      <c r="AH8945" s="1264"/>
      <c r="AI8945" s="1264"/>
      <c r="AJ8945" s="1264"/>
    </row>
    <row r="8946" spans="33:36" ht="30" customHeight="1">
      <c r="AG8946" s="1264"/>
      <c r="AH8946" s="1264"/>
      <c r="AI8946" s="1264"/>
      <c r="AJ8946" s="1264"/>
    </row>
    <row r="8947" spans="33:36" ht="30" customHeight="1">
      <c r="AG8947" s="1264"/>
      <c r="AH8947" s="1264"/>
      <c r="AI8947" s="1264"/>
      <c r="AJ8947" s="1264"/>
    </row>
    <row r="8948" spans="33:36" ht="30" customHeight="1">
      <c r="AG8948" s="1264"/>
      <c r="AH8948" s="1264"/>
      <c r="AI8948" s="1264"/>
      <c r="AJ8948" s="1264"/>
    </row>
    <row r="8949" spans="33:36" ht="30" customHeight="1">
      <c r="AG8949" s="1264"/>
      <c r="AH8949" s="1264"/>
      <c r="AI8949" s="1264"/>
      <c r="AJ8949" s="1264"/>
    </row>
    <row r="8950" spans="33:36" ht="30" customHeight="1">
      <c r="AG8950" s="1264"/>
      <c r="AH8950" s="1264"/>
      <c r="AI8950" s="1264"/>
      <c r="AJ8950" s="1264"/>
    </row>
    <row r="8951" spans="33:36" ht="30" customHeight="1">
      <c r="AG8951" s="1264"/>
      <c r="AH8951" s="1264"/>
      <c r="AI8951" s="1264"/>
      <c r="AJ8951" s="1264"/>
    </row>
    <row r="8952" spans="33:36" ht="30" customHeight="1">
      <c r="AG8952" s="1264"/>
      <c r="AH8952" s="1264"/>
      <c r="AI8952" s="1264"/>
      <c r="AJ8952" s="1264"/>
    </row>
    <row r="8953" spans="33:36" ht="30" customHeight="1">
      <c r="AG8953" s="1264"/>
      <c r="AH8953" s="1264"/>
      <c r="AI8953" s="1264"/>
      <c r="AJ8953" s="1264"/>
    </row>
    <row r="8954" spans="33:36" ht="30" customHeight="1">
      <c r="AG8954" s="1264"/>
      <c r="AH8954" s="1264"/>
      <c r="AI8954" s="1264"/>
      <c r="AJ8954" s="1264"/>
    </row>
    <row r="8955" spans="33:36" ht="30" customHeight="1">
      <c r="AG8955" s="1264"/>
      <c r="AH8955" s="1264"/>
      <c r="AI8955" s="1264"/>
      <c r="AJ8955" s="1264"/>
    </row>
    <row r="8956" spans="33:36" ht="30" customHeight="1">
      <c r="AG8956" s="1264"/>
      <c r="AH8956" s="1264"/>
      <c r="AI8956" s="1264"/>
      <c r="AJ8956" s="1264"/>
    </row>
    <row r="8957" spans="33:36" ht="30" customHeight="1">
      <c r="AG8957" s="1264"/>
      <c r="AH8957" s="1264"/>
      <c r="AI8957" s="1264"/>
      <c r="AJ8957" s="1264"/>
    </row>
    <row r="8958" spans="33:36" ht="30" customHeight="1">
      <c r="AG8958" s="1264"/>
      <c r="AH8958" s="1264"/>
      <c r="AI8958" s="1264"/>
      <c r="AJ8958" s="1264"/>
    </row>
    <row r="8959" spans="33:36" ht="30" customHeight="1">
      <c r="AG8959" s="1264"/>
      <c r="AH8959" s="1264"/>
      <c r="AI8959" s="1264"/>
      <c r="AJ8959" s="1264"/>
    </row>
    <row r="8960" spans="33:36" ht="30" customHeight="1">
      <c r="AG8960" s="1264"/>
      <c r="AH8960" s="1264"/>
      <c r="AI8960" s="1264"/>
      <c r="AJ8960" s="1264"/>
    </row>
    <row r="8961" spans="33:36" ht="30" customHeight="1">
      <c r="AG8961" s="1264"/>
      <c r="AH8961" s="1264"/>
      <c r="AI8961" s="1264"/>
      <c r="AJ8961" s="1264"/>
    </row>
    <row r="8962" spans="33:36" ht="30" customHeight="1">
      <c r="AG8962" s="1264"/>
      <c r="AH8962" s="1264"/>
      <c r="AI8962" s="1264"/>
      <c r="AJ8962" s="1264"/>
    </row>
    <row r="8963" spans="33:36" ht="30" customHeight="1">
      <c r="AG8963" s="1264"/>
      <c r="AH8963" s="1264"/>
      <c r="AI8963" s="1264"/>
      <c r="AJ8963" s="1264"/>
    </row>
    <row r="8964" spans="33:36" ht="30" customHeight="1">
      <c r="AG8964" s="1264"/>
      <c r="AH8964" s="1264"/>
      <c r="AI8964" s="1264"/>
      <c r="AJ8964" s="1264"/>
    </row>
    <row r="8965" spans="33:36" ht="30" customHeight="1">
      <c r="AG8965" s="1264"/>
      <c r="AH8965" s="1264"/>
      <c r="AI8965" s="1264"/>
      <c r="AJ8965" s="1264"/>
    </row>
    <row r="8966" spans="33:36" ht="30" customHeight="1">
      <c r="AG8966" s="1264"/>
      <c r="AH8966" s="1264"/>
      <c r="AI8966" s="1264"/>
      <c r="AJ8966" s="1264"/>
    </row>
    <row r="8967" spans="33:36" ht="30" customHeight="1">
      <c r="AG8967" s="1264"/>
      <c r="AH8967" s="1264"/>
      <c r="AI8967" s="1264"/>
      <c r="AJ8967" s="1264"/>
    </row>
    <row r="8968" spans="33:36" ht="30" customHeight="1">
      <c r="AG8968" s="1264"/>
      <c r="AH8968" s="1264"/>
      <c r="AI8968" s="1264"/>
      <c r="AJ8968" s="1264"/>
    </row>
    <row r="8969" spans="33:36" ht="30" customHeight="1">
      <c r="AG8969" s="1264"/>
      <c r="AH8969" s="1264"/>
      <c r="AI8969" s="1264"/>
      <c r="AJ8969" s="1264"/>
    </row>
    <row r="8970" spans="33:36" ht="30" customHeight="1">
      <c r="AG8970" s="1264"/>
      <c r="AH8970" s="1264"/>
      <c r="AI8970" s="1264"/>
      <c r="AJ8970" s="1264"/>
    </row>
    <row r="8971" spans="33:36" ht="30" customHeight="1">
      <c r="AG8971" s="1264"/>
      <c r="AH8971" s="1264"/>
      <c r="AI8971" s="1264"/>
      <c r="AJ8971" s="1264"/>
    </row>
    <row r="8972" spans="33:36" ht="30" customHeight="1">
      <c r="AG8972" s="1264"/>
      <c r="AH8972" s="1264"/>
      <c r="AI8972" s="1264"/>
      <c r="AJ8972" s="1264"/>
    </row>
    <row r="8973" spans="33:36" ht="30" customHeight="1">
      <c r="AG8973" s="1264"/>
      <c r="AH8973" s="1264"/>
      <c r="AI8973" s="1264"/>
      <c r="AJ8973" s="1264"/>
    </row>
    <row r="8974" spans="33:36" ht="30" customHeight="1">
      <c r="AG8974" s="1264"/>
      <c r="AH8974" s="1264"/>
      <c r="AI8974" s="1264"/>
      <c r="AJ8974" s="1264"/>
    </row>
    <row r="8975" spans="33:36" ht="30" customHeight="1">
      <c r="AG8975" s="1264"/>
      <c r="AH8975" s="1264"/>
      <c r="AI8975" s="1264"/>
      <c r="AJ8975" s="1264"/>
    </row>
    <row r="8976" spans="33:36" ht="30" customHeight="1">
      <c r="AG8976" s="1264"/>
      <c r="AH8976" s="1264"/>
      <c r="AI8976" s="1264"/>
      <c r="AJ8976" s="1264"/>
    </row>
    <row r="8977" spans="33:36" ht="30" customHeight="1">
      <c r="AG8977" s="1264"/>
      <c r="AH8977" s="1264"/>
      <c r="AI8977" s="1264"/>
      <c r="AJ8977" s="1264"/>
    </row>
    <row r="8978" spans="33:36" ht="30" customHeight="1">
      <c r="AG8978" s="1264"/>
      <c r="AH8978" s="1264"/>
      <c r="AI8978" s="1264"/>
      <c r="AJ8978" s="1264"/>
    </row>
    <row r="8979" spans="33:36" ht="30" customHeight="1">
      <c r="AG8979" s="1264"/>
      <c r="AH8979" s="1264"/>
      <c r="AI8979" s="1264"/>
      <c r="AJ8979" s="1264"/>
    </row>
    <row r="8980" spans="33:36" ht="30" customHeight="1">
      <c r="AG8980" s="1264"/>
      <c r="AH8980" s="1264"/>
      <c r="AI8980" s="1264"/>
      <c r="AJ8980" s="1264"/>
    </row>
    <row r="8981" spans="33:36" ht="30" customHeight="1">
      <c r="AG8981" s="1264"/>
      <c r="AH8981" s="1264"/>
      <c r="AI8981" s="1264"/>
      <c r="AJ8981" s="1264"/>
    </row>
    <row r="8982" spans="33:36" ht="30" customHeight="1">
      <c r="AG8982" s="1264"/>
      <c r="AH8982" s="1264"/>
      <c r="AI8982" s="1264"/>
      <c r="AJ8982" s="1264"/>
    </row>
    <row r="8983" spans="33:36" ht="30" customHeight="1">
      <c r="AG8983" s="1264"/>
      <c r="AH8983" s="1264"/>
      <c r="AI8983" s="1264"/>
      <c r="AJ8983" s="1264"/>
    </row>
    <row r="8984" spans="33:36" ht="30" customHeight="1">
      <c r="AG8984" s="1264"/>
      <c r="AH8984" s="1264"/>
      <c r="AI8984" s="1264"/>
      <c r="AJ8984" s="1264"/>
    </row>
    <row r="8985" spans="33:36" ht="30" customHeight="1">
      <c r="AG8985" s="1264"/>
      <c r="AH8985" s="1264"/>
      <c r="AI8985" s="1264"/>
      <c r="AJ8985" s="1264"/>
    </row>
    <row r="8986" spans="33:36" ht="30" customHeight="1">
      <c r="AG8986" s="1264"/>
      <c r="AH8986" s="1264"/>
      <c r="AI8986" s="1264"/>
      <c r="AJ8986" s="1264"/>
    </row>
    <row r="8987" spans="33:36" ht="30" customHeight="1">
      <c r="AG8987" s="1264"/>
      <c r="AH8987" s="1264"/>
      <c r="AI8987" s="1264"/>
      <c r="AJ8987" s="1264"/>
    </row>
    <row r="8988" spans="33:36" ht="30" customHeight="1">
      <c r="AG8988" s="1264"/>
      <c r="AH8988" s="1264"/>
      <c r="AI8988" s="1264"/>
      <c r="AJ8988" s="1264"/>
    </row>
    <row r="8989" spans="33:36" ht="30" customHeight="1">
      <c r="AG8989" s="1264"/>
      <c r="AH8989" s="1264"/>
      <c r="AI8989" s="1264"/>
      <c r="AJ8989" s="1264"/>
    </row>
    <row r="8990" spans="33:36" ht="30" customHeight="1">
      <c r="AG8990" s="1264"/>
      <c r="AH8990" s="1264"/>
      <c r="AI8990" s="1264"/>
      <c r="AJ8990" s="1264"/>
    </row>
    <row r="8991" spans="33:36" ht="30" customHeight="1">
      <c r="AG8991" s="1264"/>
      <c r="AH8991" s="1264"/>
      <c r="AI8991" s="1264"/>
      <c r="AJ8991" s="1264"/>
    </row>
    <row r="8992" spans="33:36" ht="30" customHeight="1">
      <c r="AG8992" s="1264"/>
      <c r="AH8992" s="1264"/>
      <c r="AI8992" s="1264"/>
      <c r="AJ8992" s="1264"/>
    </row>
    <row r="8993" spans="33:36" ht="30" customHeight="1">
      <c r="AG8993" s="1264"/>
      <c r="AH8993" s="1264"/>
      <c r="AI8993" s="1264"/>
      <c r="AJ8993" s="1264"/>
    </row>
    <row r="8994" spans="33:36" ht="30" customHeight="1">
      <c r="AG8994" s="1264"/>
      <c r="AH8994" s="1264"/>
      <c r="AI8994" s="1264"/>
      <c r="AJ8994" s="1264"/>
    </row>
    <row r="8995" spans="33:36" ht="30" customHeight="1">
      <c r="AG8995" s="1264"/>
      <c r="AH8995" s="1264"/>
      <c r="AI8995" s="1264"/>
      <c r="AJ8995" s="1264"/>
    </row>
    <row r="8996" spans="33:36" ht="30" customHeight="1">
      <c r="AG8996" s="1264"/>
      <c r="AH8996" s="1264"/>
      <c r="AI8996" s="1264"/>
      <c r="AJ8996" s="1264"/>
    </row>
    <row r="8997" spans="33:36" ht="30" customHeight="1">
      <c r="AG8997" s="1264"/>
      <c r="AH8997" s="1264"/>
      <c r="AI8997" s="1264"/>
      <c r="AJ8997" s="1264"/>
    </row>
    <row r="8998" spans="33:36" ht="30" customHeight="1">
      <c r="AG8998" s="1264"/>
      <c r="AH8998" s="1264"/>
      <c r="AI8998" s="1264"/>
      <c r="AJ8998" s="1264"/>
    </row>
    <row r="8999" spans="33:36" ht="30" customHeight="1">
      <c r="AG8999" s="1264"/>
      <c r="AH8999" s="1264"/>
      <c r="AI8999" s="1264"/>
      <c r="AJ8999" s="1264"/>
    </row>
    <row r="9000" spans="33:36" ht="30" customHeight="1">
      <c r="AG9000" s="1264"/>
      <c r="AH9000" s="1264"/>
      <c r="AI9000" s="1264"/>
      <c r="AJ9000" s="1264"/>
    </row>
    <row r="9001" spans="33:36" ht="30" customHeight="1">
      <c r="AG9001" s="1264"/>
      <c r="AH9001" s="1264"/>
      <c r="AI9001" s="1264"/>
      <c r="AJ9001" s="1264"/>
    </row>
    <row r="9002" spans="33:36" ht="30" customHeight="1">
      <c r="AG9002" s="1264"/>
      <c r="AH9002" s="1264"/>
      <c r="AI9002" s="1264"/>
      <c r="AJ9002" s="1264"/>
    </row>
    <row r="9003" spans="33:36" ht="30" customHeight="1">
      <c r="AG9003" s="1264"/>
      <c r="AH9003" s="1264"/>
      <c r="AI9003" s="1264"/>
      <c r="AJ9003" s="1264"/>
    </row>
    <row r="9004" spans="33:36" ht="30" customHeight="1">
      <c r="AG9004" s="1264"/>
      <c r="AH9004" s="1264"/>
      <c r="AI9004" s="1264"/>
      <c r="AJ9004" s="1264"/>
    </row>
    <row r="9005" spans="33:36" ht="30" customHeight="1">
      <c r="AG9005" s="1264"/>
      <c r="AH9005" s="1264"/>
      <c r="AI9005" s="1264"/>
      <c r="AJ9005" s="1264"/>
    </row>
    <row r="9006" spans="33:36" ht="30" customHeight="1">
      <c r="AG9006" s="1264"/>
      <c r="AH9006" s="1264"/>
      <c r="AI9006" s="1264"/>
      <c r="AJ9006" s="1264"/>
    </row>
    <row r="9007" spans="33:36" ht="30" customHeight="1">
      <c r="AG9007" s="1264"/>
      <c r="AH9007" s="1264"/>
      <c r="AI9007" s="1264"/>
      <c r="AJ9007" s="1264"/>
    </row>
    <row r="9008" spans="33:36" ht="30" customHeight="1">
      <c r="AG9008" s="1264"/>
      <c r="AH9008" s="1264"/>
      <c r="AI9008" s="1264"/>
      <c r="AJ9008" s="1264"/>
    </row>
    <row r="9009" spans="33:36" ht="30" customHeight="1">
      <c r="AG9009" s="1264"/>
      <c r="AH9009" s="1264"/>
      <c r="AI9009" s="1264"/>
      <c r="AJ9009" s="1264"/>
    </row>
    <row r="9010" spans="33:36" ht="30" customHeight="1">
      <c r="AG9010" s="1264"/>
      <c r="AH9010" s="1264"/>
      <c r="AI9010" s="1264"/>
      <c r="AJ9010" s="1264"/>
    </row>
    <row r="9011" spans="33:36" ht="30" customHeight="1">
      <c r="AG9011" s="1264"/>
      <c r="AH9011" s="1264"/>
      <c r="AI9011" s="1264"/>
      <c r="AJ9011" s="1264"/>
    </row>
    <row r="9012" spans="33:36" ht="30" customHeight="1">
      <c r="AG9012" s="1264"/>
      <c r="AH9012" s="1264"/>
      <c r="AI9012" s="1264"/>
      <c r="AJ9012" s="1264"/>
    </row>
    <row r="9013" spans="33:36" ht="30" customHeight="1">
      <c r="AG9013" s="1264"/>
      <c r="AH9013" s="1264"/>
      <c r="AI9013" s="1264"/>
      <c r="AJ9013" s="1264"/>
    </row>
    <row r="9014" spans="33:36" ht="30" customHeight="1">
      <c r="AG9014" s="1264"/>
      <c r="AH9014" s="1264"/>
      <c r="AI9014" s="1264"/>
      <c r="AJ9014" s="1264"/>
    </row>
    <row r="9015" spans="33:36" ht="30" customHeight="1">
      <c r="AG9015" s="1264"/>
      <c r="AH9015" s="1264"/>
      <c r="AI9015" s="1264"/>
      <c r="AJ9015" s="1264"/>
    </row>
    <row r="9016" spans="33:36" ht="30" customHeight="1">
      <c r="AG9016" s="1264"/>
      <c r="AH9016" s="1264"/>
      <c r="AI9016" s="1264"/>
      <c r="AJ9016" s="1264"/>
    </row>
    <row r="9017" spans="33:36" ht="30" customHeight="1">
      <c r="AG9017" s="1264"/>
      <c r="AH9017" s="1264"/>
      <c r="AI9017" s="1264"/>
      <c r="AJ9017" s="1264"/>
    </row>
    <row r="9018" spans="33:36" ht="30" customHeight="1">
      <c r="AG9018" s="1264"/>
      <c r="AH9018" s="1264"/>
      <c r="AI9018" s="1264"/>
      <c r="AJ9018" s="1264"/>
    </row>
    <row r="9019" spans="33:36" ht="30" customHeight="1">
      <c r="AG9019" s="1264"/>
      <c r="AH9019" s="1264"/>
      <c r="AI9019" s="1264"/>
      <c r="AJ9019" s="1264"/>
    </row>
    <row r="9020" spans="33:36" ht="30" customHeight="1">
      <c r="AG9020" s="1264"/>
      <c r="AH9020" s="1264"/>
      <c r="AI9020" s="1264"/>
      <c r="AJ9020" s="1264"/>
    </row>
    <row r="9021" spans="33:36" ht="30" customHeight="1">
      <c r="AG9021" s="1264"/>
      <c r="AH9021" s="1264"/>
      <c r="AI9021" s="1264"/>
      <c r="AJ9021" s="1264"/>
    </row>
    <row r="9022" spans="33:36" ht="30" customHeight="1">
      <c r="AG9022" s="1264"/>
      <c r="AH9022" s="1264"/>
      <c r="AI9022" s="1264"/>
      <c r="AJ9022" s="1264"/>
    </row>
    <row r="9023" spans="33:36" ht="30" customHeight="1">
      <c r="AG9023" s="1264"/>
      <c r="AH9023" s="1264"/>
      <c r="AI9023" s="1264"/>
      <c r="AJ9023" s="1264"/>
    </row>
    <row r="9024" spans="33:36" ht="30" customHeight="1">
      <c r="AG9024" s="1264"/>
      <c r="AH9024" s="1264"/>
      <c r="AI9024" s="1264"/>
      <c r="AJ9024" s="1264"/>
    </row>
    <row r="9025" spans="33:36" ht="30" customHeight="1">
      <c r="AG9025" s="1264"/>
      <c r="AH9025" s="1264"/>
      <c r="AI9025" s="1264"/>
      <c r="AJ9025" s="1264"/>
    </row>
    <row r="9026" spans="33:36" ht="30" customHeight="1">
      <c r="AG9026" s="1264"/>
      <c r="AH9026" s="1264"/>
      <c r="AI9026" s="1264"/>
      <c r="AJ9026" s="1264"/>
    </row>
    <row r="9027" spans="33:36" ht="30" customHeight="1">
      <c r="AG9027" s="1264"/>
      <c r="AH9027" s="1264"/>
      <c r="AI9027" s="1264"/>
      <c r="AJ9027" s="1264"/>
    </row>
    <row r="9028" spans="33:36" ht="30" customHeight="1">
      <c r="AG9028" s="1264"/>
      <c r="AH9028" s="1264"/>
      <c r="AI9028" s="1264"/>
      <c r="AJ9028" s="1264"/>
    </row>
    <row r="9029" spans="33:36" ht="30" customHeight="1">
      <c r="AG9029" s="1264"/>
      <c r="AH9029" s="1264"/>
      <c r="AI9029" s="1264"/>
      <c r="AJ9029" s="1264"/>
    </row>
    <row r="9030" spans="33:36" ht="30" customHeight="1">
      <c r="AG9030" s="1264"/>
      <c r="AH9030" s="1264"/>
      <c r="AI9030" s="1264"/>
      <c r="AJ9030" s="1264"/>
    </row>
    <row r="9031" spans="33:36" ht="30" customHeight="1">
      <c r="AG9031" s="1264"/>
      <c r="AH9031" s="1264"/>
      <c r="AI9031" s="1264"/>
      <c r="AJ9031" s="1264"/>
    </row>
    <row r="9032" spans="33:36" ht="30" customHeight="1">
      <c r="AG9032" s="1264"/>
      <c r="AH9032" s="1264"/>
      <c r="AI9032" s="1264"/>
      <c r="AJ9032" s="1264"/>
    </row>
    <row r="9033" spans="33:36" ht="30" customHeight="1">
      <c r="AG9033" s="1264"/>
      <c r="AH9033" s="1264"/>
      <c r="AI9033" s="1264"/>
      <c r="AJ9033" s="1264"/>
    </row>
    <row r="9034" spans="33:36" ht="30" customHeight="1">
      <c r="AG9034" s="1264"/>
      <c r="AH9034" s="1264"/>
      <c r="AI9034" s="1264"/>
      <c r="AJ9034" s="1264"/>
    </row>
    <row r="9035" spans="33:36" ht="30" customHeight="1">
      <c r="AG9035" s="1264"/>
      <c r="AH9035" s="1264"/>
      <c r="AI9035" s="1264"/>
      <c r="AJ9035" s="1264"/>
    </row>
    <row r="9036" spans="33:36" ht="30" customHeight="1">
      <c r="AG9036" s="1264"/>
      <c r="AH9036" s="1264"/>
      <c r="AI9036" s="1264"/>
      <c r="AJ9036" s="1264"/>
    </row>
    <row r="9037" spans="33:36" ht="30" customHeight="1">
      <c r="AG9037" s="1264"/>
      <c r="AH9037" s="1264"/>
      <c r="AI9037" s="1264"/>
      <c r="AJ9037" s="1264"/>
    </row>
    <row r="9038" spans="33:36" ht="30" customHeight="1">
      <c r="AG9038" s="1264"/>
      <c r="AH9038" s="1264"/>
      <c r="AI9038" s="1264"/>
      <c r="AJ9038" s="1264"/>
    </row>
    <row r="9039" spans="33:36" ht="30" customHeight="1">
      <c r="AG9039" s="1264"/>
      <c r="AH9039" s="1264"/>
      <c r="AI9039" s="1264"/>
      <c r="AJ9039" s="1264"/>
    </row>
    <row r="9040" spans="33:36" ht="30" customHeight="1">
      <c r="AG9040" s="1264"/>
      <c r="AH9040" s="1264"/>
      <c r="AI9040" s="1264"/>
      <c r="AJ9040" s="1264"/>
    </row>
    <row r="9041" spans="33:36" ht="30" customHeight="1">
      <c r="AG9041" s="1264"/>
      <c r="AH9041" s="1264"/>
      <c r="AI9041" s="1264"/>
      <c r="AJ9041" s="1264"/>
    </row>
    <row r="9042" spans="33:36" ht="30" customHeight="1">
      <c r="AG9042" s="1264"/>
      <c r="AH9042" s="1264"/>
      <c r="AI9042" s="1264"/>
      <c r="AJ9042" s="1264"/>
    </row>
    <row r="9043" spans="33:36" ht="30" customHeight="1">
      <c r="AG9043" s="1264"/>
      <c r="AH9043" s="1264"/>
      <c r="AI9043" s="1264"/>
      <c r="AJ9043" s="1264"/>
    </row>
    <row r="9044" spans="33:36" ht="30" customHeight="1">
      <c r="AG9044" s="1264"/>
      <c r="AH9044" s="1264"/>
      <c r="AI9044" s="1264"/>
      <c r="AJ9044" s="1264"/>
    </row>
    <row r="9045" spans="33:36" ht="30" customHeight="1">
      <c r="AG9045" s="1264"/>
      <c r="AH9045" s="1264"/>
      <c r="AI9045" s="1264"/>
      <c r="AJ9045" s="1264"/>
    </row>
    <row r="9046" spans="33:36" ht="30" customHeight="1">
      <c r="AG9046" s="1264"/>
      <c r="AH9046" s="1264"/>
      <c r="AI9046" s="1264"/>
      <c r="AJ9046" s="1264"/>
    </row>
    <row r="9047" spans="33:36" ht="30" customHeight="1">
      <c r="AG9047" s="1264"/>
      <c r="AH9047" s="1264"/>
      <c r="AI9047" s="1264"/>
      <c r="AJ9047" s="1264"/>
    </row>
    <row r="9048" spans="33:36" ht="30" customHeight="1">
      <c r="AG9048" s="1264"/>
      <c r="AH9048" s="1264"/>
      <c r="AI9048" s="1264"/>
      <c r="AJ9048" s="1264"/>
    </row>
    <row r="9049" spans="33:36" ht="30" customHeight="1">
      <c r="AG9049" s="1264"/>
      <c r="AH9049" s="1264"/>
      <c r="AI9049" s="1264"/>
      <c r="AJ9049" s="1264"/>
    </row>
    <row r="9050" spans="33:36" ht="30" customHeight="1">
      <c r="AG9050" s="1264"/>
      <c r="AH9050" s="1264"/>
      <c r="AI9050" s="1264"/>
      <c r="AJ9050" s="1264"/>
    </row>
    <row r="9051" spans="33:36" ht="30" customHeight="1">
      <c r="AG9051" s="1264"/>
      <c r="AH9051" s="1264"/>
      <c r="AI9051" s="1264"/>
      <c r="AJ9051" s="1264"/>
    </row>
    <row r="9052" spans="33:36" ht="30" customHeight="1">
      <c r="AG9052" s="1264"/>
      <c r="AH9052" s="1264"/>
      <c r="AI9052" s="1264"/>
      <c r="AJ9052" s="1264"/>
    </row>
    <row r="9053" spans="33:36" ht="30" customHeight="1">
      <c r="AG9053" s="1264"/>
      <c r="AH9053" s="1264"/>
      <c r="AI9053" s="1264"/>
      <c r="AJ9053" s="1264"/>
    </row>
    <row r="9054" spans="33:36" ht="30" customHeight="1">
      <c r="AG9054" s="1264"/>
      <c r="AH9054" s="1264"/>
      <c r="AI9054" s="1264"/>
      <c r="AJ9054" s="1264"/>
    </row>
    <row r="9055" spans="33:36" ht="30" customHeight="1">
      <c r="AG9055" s="1264"/>
      <c r="AH9055" s="1264"/>
      <c r="AI9055" s="1264"/>
      <c r="AJ9055" s="1264"/>
    </row>
    <row r="9056" spans="33:36" ht="30" customHeight="1">
      <c r="AG9056" s="1264"/>
      <c r="AH9056" s="1264"/>
      <c r="AI9056" s="1264"/>
      <c r="AJ9056" s="1264"/>
    </row>
    <row r="9057" spans="33:36" ht="30" customHeight="1">
      <c r="AG9057" s="1264"/>
      <c r="AH9057" s="1264"/>
      <c r="AI9057" s="1264"/>
      <c r="AJ9057" s="1264"/>
    </row>
    <row r="9058" spans="33:36" ht="30" customHeight="1">
      <c r="AG9058" s="1264"/>
      <c r="AH9058" s="1264"/>
      <c r="AI9058" s="1264"/>
      <c r="AJ9058" s="1264"/>
    </row>
    <row r="9059" spans="33:36" ht="30" customHeight="1">
      <c r="AG9059" s="1264"/>
      <c r="AH9059" s="1264"/>
      <c r="AI9059" s="1264"/>
      <c r="AJ9059" s="1264"/>
    </row>
    <row r="9060" spans="33:36" ht="30" customHeight="1">
      <c r="AG9060" s="1264"/>
      <c r="AH9060" s="1264"/>
      <c r="AI9060" s="1264"/>
      <c r="AJ9060" s="1264"/>
    </row>
    <row r="9061" spans="33:36" ht="30" customHeight="1">
      <c r="AG9061" s="1264"/>
      <c r="AH9061" s="1264"/>
      <c r="AI9061" s="1264"/>
      <c r="AJ9061" s="1264"/>
    </row>
    <row r="9062" spans="33:36" ht="30" customHeight="1">
      <c r="AG9062" s="1264"/>
      <c r="AH9062" s="1264"/>
      <c r="AI9062" s="1264"/>
      <c r="AJ9062" s="1264"/>
    </row>
    <row r="9063" spans="33:36" ht="30" customHeight="1">
      <c r="AG9063" s="1264"/>
      <c r="AH9063" s="1264"/>
      <c r="AI9063" s="1264"/>
      <c r="AJ9063" s="1264"/>
    </row>
    <row r="9064" spans="33:36" ht="30" customHeight="1">
      <c r="AG9064" s="1264"/>
      <c r="AH9064" s="1264"/>
      <c r="AI9064" s="1264"/>
      <c r="AJ9064" s="1264"/>
    </row>
    <row r="9065" spans="33:36" ht="30" customHeight="1">
      <c r="AG9065" s="1264"/>
      <c r="AH9065" s="1264"/>
      <c r="AI9065" s="1264"/>
      <c r="AJ9065" s="1264"/>
    </row>
    <row r="9066" spans="33:36" ht="30" customHeight="1">
      <c r="AG9066" s="1264"/>
      <c r="AH9066" s="1264"/>
      <c r="AI9066" s="1264"/>
      <c r="AJ9066" s="1264"/>
    </row>
    <row r="9067" spans="33:36" ht="30" customHeight="1">
      <c r="AG9067" s="1264"/>
      <c r="AH9067" s="1264"/>
      <c r="AI9067" s="1264"/>
      <c r="AJ9067" s="1264"/>
    </row>
    <row r="9068" spans="33:36" ht="30" customHeight="1">
      <c r="AG9068" s="1264"/>
      <c r="AH9068" s="1264"/>
      <c r="AI9068" s="1264"/>
      <c r="AJ9068" s="1264"/>
    </row>
    <row r="9069" spans="33:36" ht="30" customHeight="1">
      <c r="AG9069" s="1264"/>
      <c r="AH9069" s="1264"/>
      <c r="AI9069" s="1264"/>
      <c r="AJ9069" s="1264"/>
    </row>
    <row r="9070" spans="33:36" ht="30" customHeight="1">
      <c r="AG9070" s="1264"/>
      <c r="AH9070" s="1264"/>
      <c r="AI9070" s="1264"/>
      <c r="AJ9070" s="1264"/>
    </row>
    <row r="9071" spans="33:36" ht="30" customHeight="1">
      <c r="AG9071" s="1264"/>
      <c r="AH9071" s="1264"/>
      <c r="AI9071" s="1264"/>
      <c r="AJ9071" s="1264"/>
    </row>
    <row r="9072" spans="33:36" ht="30" customHeight="1">
      <c r="AG9072" s="1264"/>
      <c r="AH9072" s="1264"/>
      <c r="AI9072" s="1264"/>
      <c r="AJ9072" s="1264"/>
    </row>
    <row r="9073" spans="33:36" ht="30" customHeight="1">
      <c r="AG9073" s="1264"/>
      <c r="AH9073" s="1264"/>
      <c r="AI9073" s="1264"/>
      <c r="AJ9073" s="1264"/>
    </row>
    <row r="9074" spans="33:36" ht="30" customHeight="1">
      <c r="AG9074" s="1264"/>
      <c r="AH9074" s="1264"/>
      <c r="AI9074" s="1264"/>
      <c r="AJ9074" s="1264"/>
    </row>
    <row r="9075" spans="33:36" ht="30" customHeight="1">
      <c r="AG9075" s="1264"/>
      <c r="AH9075" s="1264"/>
      <c r="AI9075" s="1264"/>
      <c r="AJ9075" s="1264"/>
    </row>
    <row r="9076" spans="33:36" ht="30" customHeight="1">
      <c r="AG9076" s="1264"/>
      <c r="AH9076" s="1264"/>
      <c r="AI9076" s="1264"/>
      <c r="AJ9076" s="1264"/>
    </row>
    <row r="9077" spans="33:36" ht="30" customHeight="1">
      <c r="AG9077" s="1264"/>
      <c r="AH9077" s="1264"/>
      <c r="AI9077" s="1264"/>
      <c r="AJ9077" s="1264"/>
    </row>
    <row r="9078" spans="33:36" ht="30" customHeight="1">
      <c r="AG9078" s="1264"/>
      <c r="AH9078" s="1264"/>
      <c r="AI9078" s="1264"/>
      <c r="AJ9078" s="1264"/>
    </row>
    <row r="9079" spans="33:36" ht="30" customHeight="1">
      <c r="AG9079" s="1264"/>
      <c r="AH9079" s="1264"/>
      <c r="AI9079" s="1264"/>
      <c r="AJ9079" s="1264"/>
    </row>
    <row r="9080" spans="33:36" ht="30" customHeight="1">
      <c r="AG9080" s="1264"/>
      <c r="AH9080" s="1264"/>
      <c r="AI9080" s="1264"/>
      <c r="AJ9080" s="1264"/>
    </row>
    <row r="9081" spans="33:36" ht="30" customHeight="1">
      <c r="AG9081" s="1264"/>
      <c r="AH9081" s="1264"/>
      <c r="AI9081" s="1264"/>
      <c r="AJ9081" s="1264"/>
    </row>
    <row r="9082" spans="33:36" ht="30" customHeight="1">
      <c r="AG9082" s="1264"/>
      <c r="AH9082" s="1264"/>
      <c r="AI9082" s="1264"/>
      <c r="AJ9082" s="1264"/>
    </row>
    <row r="9083" spans="33:36" ht="30" customHeight="1">
      <c r="AG9083" s="1264"/>
      <c r="AH9083" s="1264"/>
      <c r="AI9083" s="1264"/>
      <c r="AJ9083" s="1264"/>
    </row>
    <row r="9084" spans="33:36" ht="30" customHeight="1">
      <c r="AG9084" s="1264"/>
      <c r="AH9084" s="1264"/>
      <c r="AI9084" s="1264"/>
      <c r="AJ9084" s="1264"/>
    </row>
    <row r="9085" spans="33:36" ht="30" customHeight="1">
      <c r="AG9085" s="1264"/>
      <c r="AH9085" s="1264"/>
      <c r="AI9085" s="1264"/>
      <c r="AJ9085" s="1264"/>
    </row>
    <row r="9086" spans="33:36" ht="30" customHeight="1">
      <c r="AG9086" s="1264"/>
      <c r="AH9086" s="1264"/>
      <c r="AI9086" s="1264"/>
      <c r="AJ9086" s="1264"/>
    </row>
    <row r="9087" spans="33:36" ht="30" customHeight="1">
      <c r="AG9087" s="1264"/>
      <c r="AH9087" s="1264"/>
      <c r="AI9087" s="1264"/>
      <c r="AJ9087" s="1264"/>
    </row>
    <row r="9088" spans="33:36" ht="30" customHeight="1">
      <c r="AG9088" s="1264"/>
      <c r="AH9088" s="1264"/>
      <c r="AI9088" s="1264"/>
      <c r="AJ9088" s="1264"/>
    </row>
    <row r="9089" spans="33:36" ht="30" customHeight="1">
      <c r="AG9089" s="1264"/>
      <c r="AH9089" s="1264"/>
      <c r="AI9089" s="1264"/>
      <c r="AJ9089" s="1264"/>
    </row>
    <row r="9090" spans="33:36" ht="30" customHeight="1">
      <c r="AG9090" s="1264"/>
      <c r="AH9090" s="1264"/>
      <c r="AI9090" s="1264"/>
      <c r="AJ9090" s="1264"/>
    </row>
    <row r="9091" spans="33:36" ht="30" customHeight="1">
      <c r="AG9091" s="1264"/>
      <c r="AH9091" s="1264"/>
      <c r="AI9091" s="1264"/>
      <c r="AJ9091" s="1264"/>
    </row>
    <row r="9092" spans="33:36" ht="30" customHeight="1">
      <c r="AG9092" s="1264"/>
      <c r="AH9092" s="1264"/>
      <c r="AI9092" s="1264"/>
      <c r="AJ9092" s="1264"/>
    </row>
    <row r="9093" spans="33:36" ht="30" customHeight="1">
      <c r="AG9093" s="1264"/>
      <c r="AH9093" s="1264"/>
      <c r="AI9093" s="1264"/>
      <c r="AJ9093" s="1264"/>
    </row>
    <row r="9094" spans="33:36" ht="30" customHeight="1">
      <c r="AG9094" s="1264"/>
      <c r="AH9094" s="1264"/>
      <c r="AI9094" s="1264"/>
      <c r="AJ9094" s="1264"/>
    </row>
    <row r="9095" spans="33:36" ht="30" customHeight="1">
      <c r="AG9095" s="1264"/>
      <c r="AH9095" s="1264"/>
      <c r="AI9095" s="1264"/>
      <c r="AJ9095" s="1264"/>
    </row>
    <row r="9096" spans="33:36" ht="30" customHeight="1">
      <c r="AG9096" s="1264"/>
      <c r="AH9096" s="1264"/>
      <c r="AI9096" s="1264"/>
      <c r="AJ9096" s="1264"/>
    </row>
    <row r="9097" spans="33:36" ht="30" customHeight="1">
      <c r="AG9097" s="1264"/>
      <c r="AH9097" s="1264"/>
      <c r="AI9097" s="1264"/>
      <c r="AJ9097" s="1264"/>
    </row>
    <row r="9098" spans="33:36" ht="30" customHeight="1">
      <c r="AG9098" s="1264"/>
      <c r="AH9098" s="1264"/>
      <c r="AI9098" s="1264"/>
      <c r="AJ9098" s="1264"/>
    </row>
    <row r="9099" spans="33:36" ht="30" customHeight="1">
      <c r="AG9099" s="1264"/>
      <c r="AH9099" s="1264"/>
      <c r="AI9099" s="1264"/>
      <c r="AJ9099" s="1264"/>
    </row>
    <row r="9100" spans="33:36" ht="30" customHeight="1">
      <c r="AG9100" s="1264"/>
      <c r="AH9100" s="1264"/>
      <c r="AI9100" s="1264"/>
      <c r="AJ9100" s="1264"/>
    </row>
    <row r="9101" spans="33:36" ht="30" customHeight="1">
      <c r="AG9101" s="1264"/>
      <c r="AH9101" s="1264"/>
      <c r="AI9101" s="1264"/>
      <c r="AJ9101" s="1264"/>
    </row>
    <row r="9102" spans="33:36" ht="30" customHeight="1">
      <c r="AG9102" s="1264"/>
      <c r="AH9102" s="1264"/>
      <c r="AI9102" s="1264"/>
      <c r="AJ9102" s="1264"/>
    </row>
    <row r="9103" spans="33:36" ht="30" customHeight="1">
      <c r="AG9103" s="1264"/>
      <c r="AH9103" s="1264"/>
      <c r="AI9103" s="1264"/>
      <c r="AJ9103" s="1264"/>
    </row>
    <row r="9104" spans="33:36" ht="30" customHeight="1">
      <c r="AG9104" s="1264"/>
      <c r="AH9104" s="1264"/>
      <c r="AI9104" s="1264"/>
      <c r="AJ9104" s="1264"/>
    </row>
    <row r="9105" spans="33:36" ht="30" customHeight="1">
      <c r="AG9105" s="1264"/>
      <c r="AH9105" s="1264"/>
      <c r="AI9105" s="1264"/>
      <c r="AJ9105" s="1264"/>
    </row>
    <row r="9106" spans="33:36" ht="30" customHeight="1">
      <c r="AG9106" s="1264"/>
      <c r="AH9106" s="1264"/>
      <c r="AI9106" s="1264"/>
      <c r="AJ9106" s="1264"/>
    </row>
    <row r="9107" spans="33:36" ht="30" customHeight="1">
      <c r="AG9107" s="1264"/>
      <c r="AH9107" s="1264"/>
      <c r="AI9107" s="1264"/>
      <c r="AJ9107" s="1264"/>
    </row>
    <row r="9108" spans="33:36" ht="30" customHeight="1">
      <c r="AG9108" s="1264"/>
      <c r="AH9108" s="1264"/>
      <c r="AI9108" s="1264"/>
      <c r="AJ9108" s="1264"/>
    </row>
    <row r="9109" spans="33:36" ht="30" customHeight="1">
      <c r="AG9109" s="1264"/>
      <c r="AH9109" s="1264"/>
      <c r="AI9109" s="1264"/>
      <c r="AJ9109" s="1264"/>
    </row>
    <row r="9110" spans="33:36" ht="30" customHeight="1">
      <c r="AG9110" s="1264"/>
      <c r="AH9110" s="1264"/>
      <c r="AI9110" s="1264"/>
      <c r="AJ9110" s="1264"/>
    </row>
    <row r="9111" spans="33:36" ht="30" customHeight="1">
      <c r="AG9111" s="1264"/>
      <c r="AH9111" s="1264"/>
      <c r="AI9111" s="1264"/>
      <c r="AJ9111" s="1264"/>
    </row>
    <row r="9112" spans="33:36" ht="30" customHeight="1">
      <c r="AG9112" s="1264"/>
      <c r="AH9112" s="1264"/>
      <c r="AI9112" s="1264"/>
      <c r="AJ9112" s="1264"/>
    </row>
    <row r="9113" spans="33:36" ht="30" customHeight="1">
      <c r="AG9113" s="1264"/>
      <c r="AH9113" s="1264"/>
      <c r="AI9113" s="1264"/>
      <c r="AJ9113" s="1264"/>
    </row>
    <row r="9114" spans="33:36" ht="30" customHeight="1">
      <c r="AG9114" s="1264"/>
      <c r="AH9114" s="1264"/>
      <c r="AI9114" s="1264"/>
      <c r="AJ9114" s="1264"/>
    </row>
    <row r="9115" spans="33:36" ht="30" customHeight="1">
      <c r="AG9115" s="1264"/>
      <c r="AH9115" s="1264"/>
      <c r="AI9115" s="1264"/>
      <c r="AJ9115" s="1264"/>
    </row>
    <row r="9116" spans="33:36" ht="30" customHeight="1">
      <c r="AG9116" s="1264"/>
      <c r="AH9116" s="1264"/>
      <c r="AI9116" s="1264"/>
      <c r="AJ9116" s="1264"/>
    </row>
    <row r="9117" spans="33:36" ht="30" customHeight="1">
      <c r="AG9117" s="1264"/>
      <c r="AH9117" s="1264"/>
      <c r="AI9117" s="1264"/>
      <c r="AJ9117" s="1264"/>
    </row>
    <row r="9118" spans="33:36" ht="30" customHeight="1">
      <c r="AG9118" s="1264"/>
      <c r="AH9118" s="1264"/>
      <c r="AI9118" s="1264"/>
      <c r="AJ9118" s="1264"/>
    </row>
    <row r="9119" spans="33:36" ht="30" customHeight="1">
      <c r="AG9119" s="1264"/>
      <c r="AH9119" s="1264"/>
      <c r="AI9119" s="1264"/>
      <c r="AJ9119" s="1264"/>
    </row>
    <row r="9120" spans="33:36" ht="30" customHeight="1">
      <c r="AG9120" s="1264"/>
      <c r="AH9120" s="1264"/>
      <c r="AI9120" s="1264"/>
      <c r="AJ9120" s="1264"/>
    </row>
    <row r="9121" spans="33:36" ht="30" customHeight="1">
      <c r="AG9121" s="1264"/>
      <c r="AH9121" s="1264"/>
      <c r="AI9121" s="1264"/>
      <c r="AJ9121" s="1264"/>
    </row>
    <row r="9122" spans="33:36" ht="30" customHeight="1">
      <c r="AG9122" s="1264"/>
      <c r="AH9122" s="1264"/>
      <c r="AI9122" s="1264"/>
      <c r="AJ9122" s="1264"/>
    </row>
    <row r="9123" spans="33:36" ht="30" customHeight="1">
      <c r="AG9123" s="1264"/>
      <c r="AH9123" s="1264"/>
      <c r="AI9123" s="1264"/>
      <c r="AJ9123" s="1264"/>
    </row>
    <row r="9124" spans="33:36" ht="30" customHeight="1">
      <c r="AG9124" s="1264"/>
      <c r="AH9124" s="1264"/>
      <c r="AI9124" s="1264"/>
      <c r="AJ9124" s="1264"/>
    </row>
    <row r="9125" spans="33:36" ht="30" customHeight="1">
      <c r="AG9125" s="1264"/>
      <c r="AH9125" s="1264"/>
      <c r="AI9125" s="1264"/>
      <c r="AJ9125" s="1264"/>
    </row>
    <row r="9126" spans="33:36" ht="30" customHeight="1">
      <c r="AG9126" s="1264"/>
      <c r="AH9126" s="1264"/>
      <c r="AI9126" s="1264"/>
      <c r="AJ9126" s="1264"/>
    </row>
    <row r="9127" spans="33:36" ht="30" customHeight="1">
      <c r="AG9127" s="1264"/>
      <c r="AH9127" s="1264"/>
      <c r="AI9127" s="1264"/>
      <c r="AJ9127" s="1264"/>
    </row>
    <row r="9128" spans="33:36" ht="30" customHeight="1">
      <c r="AG9128" s="1264"/>
      <c r="AH9128" s="1264"/>
      <c r="AI9128" s="1264"/>
      <c r="AJ9128" s="1264"/>
    </row>
    <row r="9129" spans="33:36" ht="30" customHeight="1">
      <c r="AG9129" s="1264"/>
      <c r="AH9129" s="1264"/>
      <c r="AI9129" s="1264"/>
      <c r="AJ9129" s="1264"/>
    </row>
    <row r="9130" spans="33:36" ht="30" customHeight="1">
      <c r="AG9130" s="1264"/>
      <c r="AH9130" s="1264"/>
      <c r="AI9130" s="1264"/>
      <c r="AJ9130" s="1264"/>
    </row>
    <row r="9131" spans="33:36" ht="30" customHeight="1">
      <c r="AG9131" s="1264"/>
      <c r="AH9131" s="1264"/>
      <c r="AI9131" s="1264"/>
      <c r="AJ9131" s="1264"/>
    </row>
    <row r="9132" spans="33:36" ht="30" customHeight="1">
      <c r="AG9132" s="1264"/>
      <c r="AH9132" s="1264"/>
      <c r="AI9132" s="1264"/>
      <c r="AJ9132" s="1264"/>
    </row>
    <row r="9133" spans="33:36" ht="30" customHeight="1">
      <c r="AG9133" s="1264"/>
      <c r="AH9133" s="1264"/>
      <c r="AI9133" s="1264"/>
      <c r="AJ9133" s="1264"/>
    </row>
    <row r="9134" spans="33:36" ht="30" customHeight="1">
      <c r="AG9134" s="1264"/>
      <c r="AH9134" s="1264"/>
      <c r="AI9134" s="1264"/>
      <c r="AJ9134" s="1264"/>
    </row>
    <row r="9135" spans="33:36" ht="30" customHeight="1">
      <c r="AG9135" s="1264"/>
      <c r="AH9135" s="1264"/>
      <c r="AI9135" s="1264"/>
      <c r="AJ9135" s="1264"/>
    </row>
    <row r="9136" spans="33:36" ht="30" customHeight="1">
      <c r="AG9136" s="1264"/>
      <c r="AH9136" s="1264"/>
      <c r="AI9136" s="1264"/>
      <c r="AJ9136" s="1264"/>
    </row>
    <row r="9137" spans="33:36" ht="30" customHeight="1">
      <c r="AG9137" s="1264"/>
      <c r="AH9137" s="1264"/>
      <c r="AI9137" s="1264"/>
      <c r="AJ9137" s="1264"/>
    </row>
    <row r="9138" spans="33:36" ht="30" customHeight="1">
      <c r="AG9138" s="1264"/>
      <c r="AH9138" s="1264"/>
      <c r="AI9138" s="1264"/>
      <c r="AJ9138" s="1264"/>
    </row>
    <row r="9139" spans="33:36" ht="30" customHeight="1">
      <c r="AG9139" s="1264"/>
      <c r="AH9139" s="1264"/>
      <c r="AI9139" s="1264"/>
      <c r="AJ9139" s="1264"/>
    </row>
    <row r="9140" spans="33:36" ht="30" customHeight="1">
      <c r="AG9140" s="1264"/>
      <c r="AH9140" s="1264"/>
      <c r="AI9140" s="1264"/>
      <c r="AJ9140" s="1264"/>
    </row>
    <row r="9141" spans="33:36" ht="30" customHeight="1">
      <c r="AG9141" s="1264"/>
      <c r="AH9141" s="1264"/>
      <c r="AI9141" s="1264"/>
      <c r="AJ9141" s="1264"/>
    </row>
    <row r="9142" spans="33:36" ht="30" customHeight="1">
      <c r="AG9142" s="1264"/>
      <c r="AH9142" s="1264"/>
      <c r="AI9142" s="1264"/>
      <c r="AJ9142" s="1264"/>
    </row>
    <row r="9143" spans="33:36" ht="30" customHeight="1">
      <c r="AG9143" s="1264"/>
      <c r="AH9143" s="1264"/>
      <c r="AI9143" s="1264"/>
      <c r="AJ9143" s="1264"/>
    </row>
    <row r="9144" spans="33:36" ht="30" customHeight="1">
      <c r="AG9144" s="1264"/>
      <c r="AH9144" s="1264"/>
      <c r="AI9144" s="1264"/>
      <c r="AJ9144" s="1264"/>
    </row>
    <row r="9145" spans="33:36" ht="30" customHeight="1">
      <c r="AG9145" s="1264"/>
      <c r="AH9145" s="1264"/>
      <c r="AI9145" s="1264"/>
      <c r="AJ9145" s="1264"/>
    </row>
    <row r="9146" spans="33:36" ht="30" customHeight="1">
      <c r="AG9146" s="1264"/>
      <c r="AH9146" s="1264"/>
      <c r="AI9146" s="1264"/>
      <c r="AJ9146" s="1264"/>
    </row>
    <row r="9147" spans="33:36" ht="30" customHeight="1">
      <c r="AG9147" s="1264"/>
      <c r="AH9147" s="1264"/>
      <c r="AI9147" s="1264"/>
      <c r="AJ9147" s="1264"/>
    </row>
    <row r="9148" spans="33:36" ht="30" customHeight="1">
      <c r="AG9148" s="1264"/>
      <c r="AH9148" s="1264"/>
      <c r="AI9148" s="1264"/>
      <c r="AJ9148" s="1264"/>
    </row>
    <row r="9149" spans="33:36" ht="30" customHeight="1">
      <c r="AG9149" s="1264"/>
      <c r="AH9149" s="1264"/>
      <c r="AI9149" s="1264"/>
      <c r="AJ9149" s="1264"/>
    </row>
    <row r="9150" spans="33:36" ht="30" customHeight="1">
      <c r="AG9150" s="1264"/>
      <c r="AH9150" s="1264"/>
      <c r="AI9150" s="1264"/>
      <c r="AJ9150" s="1264"/>
    </row>
    <row r="9151" spans="33:36" ht="30" customHeight="1">
      <c r="AG9151" s="1264"/>
      <c r="AH9151" s="1264"/>
      <c r="AI9151" s="1264"/>
      <c r="AJ9151" s="1264"/>
    </row>
    <row r="9152" spans="33:36" ht="30" customHeight="1">
      <c r="AG9152" s="1264"/>
      <c r="AH9152" s="1264"/>
      <c r="AI9152" s="1264"/>
      <c r="AJ9152" s="1264"/>
    </row>
    <row r="9153" spans="33:36" ht="30" customHeight="1">
      <c r="AG9153" s="1264"/>
      <c r="AH9153" s="1264"/>
      <c r="AI9153" s="1264"/>
      <c r="AJ9153" s="1264"/>
    </row>
    <row r="9154" spans="33:36" ht="30" customHeight="1">
      <c r="AG9154" s="1264"/>
      <c r="AH9154" s="1264"/>
      <c r="AI9154" s="1264"/>
      <c r="AJ9154" s="1264"/>
    </row>
    <row r="9155" spans="33:36" ht="30" customHeight="1">
      <c r="AG9155" s="1264"/>
      <c r="AH9155" s="1264"/>
      <c r="AI9155" s="1264"/>
      <c r="AJ9155" s="1264"/>
    </row>
    <row r="9156" spans="33:36" ht="30" customHeight="1">
      <c r="AG9156" s="1264"/>
      <c r="AH9156" s="1264"/>
      <c r="AI9156" s="1264"/>
      <c r="AJ9156" s="1264"/>
    </row>
    <row r="9157" spans="33:36" ht="30" customHeight="1">
      <c r="AG9157" s="1264"/>
      <c r="AH9157" s="1264"/>
      <c r="AI9157" s="1264"/>
      <c r="AJ9157" s="1264"/>
    </row>
    <row r="9158" spans="33:36" ht="30" customHeight="1">
      <c r="AG9158" s="1264"/>
      <c r="AH9158" s="1264"/>
      <c r="AI9158" s="1264"/>
      <c r="AJ9158" s="1264"/>
    </row>
    <row r="9159" spans="33:36" ht="30" customHeight="1">
      <c r="AG9159" s="1264"/>
      <c r="AH9159" s="1264"/>
      <c r="AI9159" s="1264"/>
      <c r="AJ9159" s="1264"/>
    </row>
    <row r="9160" spans="33:36" ht="30" customHeight="1">
      <c r="AG9160" s="1264"/>
      <c r="AH9160" s="1264"/>
      <c r="AI9160" s="1264"/>
      <c r="AJ9160" s="1264"/>
    </row>
    <row r="9161" spans="33:36" ht="30" customHeight="1">
      <c r="AG9161" s="1264"/>
      <c r="AH9161" s="1264"/>
      <c r="AI9161" s="1264"/>
      <c r="AJ9161" s="1264"/>
    </row>
    <row r="9162" spans="33:36" ht="30" customHeight="1">
      <c r="AG9162" s="1264"/>
      <c r="AH9162" s="1264"/>
      <c r="AI9162" s="1264"/>
      <c r="AJ9162" s="1264"/>
    </row>
    <row r="9163" spans="33:36" ht="30" customHeight="1">
      <c r="AG9163" s="1264"/>
      <c r="AH9163" s="1264"/>
      <c r="AI9163" s="1264"/>
      <c r="AJ9163" s="1264"/>
    </row>
    <row r="9164" spans="33:36" ht="30" customHeight="1">
      <c r="AG9164" s="1264"/>
      <c r="AH9164" s="1264"/>
      <c r="AI9164" s="1264"/>
      <c r="AJ9164" s="1264"/>
    </row>
    <row r="9165" spans="33:36" ht="30" customHeight="1">
      <c r="AG9165" s="1264"/>
      <c r="AH9165" s="1264"/>
      <c r="AI9165" s="1264"/>
      <c r="AJ9165" s="1264"/>
    </row>
    <row r="9166" spans="33:36" ht="30" customHeight="1">
      <c r="AG9166" s="1264"/>
      <c r="AH9166" s="1264"/>
      <c r="AI9166" s="1264"/>
      <c r="AJ9166" s="1264"/>
    </row>
    <row r="9167" spans="33:36" ht="30" customHeight="1">
      <c r="AG9167" s="1264"/>
      <c r="AH9167" s="1264"/>
      <c r="AI9167" s="1264"/>
      <c r="AJ9167" s="1264"/>
    </row>
    <row r="9168" spans="33:36" ht="30" customHeight="1">
      <c r="AG9168" s="1264"/>
      <c r="AH9168" s="1264"/>
      <c r="AI9168" s="1264"/>
      <c r="AJ9168" s="1264"/>
    </row>
    <row r="9169" spans="33:36" ht="30" customHeight="1">
      <c r="AG9169" s="1264"/>
      <c r="AH9169" s="1264"/>
      <c r="AI9169" s="1264"/>
      <c r="AJ9169" s="1264"/>
    </row>
    <row r="9170" spans="33:36" ht="30" customHeight="1">
      <c r="AG9170" s="1264"/>
      <c r="AH9170" s="1264"/>
      <c r="AI9170" s="1264"/>
      <c r="AJ9170" s="1264"/>
    </row>
    <row r="9171" spans="33:36" ht="30" customHeight="1">
      <c r="AG9171" s="1264"/>
      <c r="AH9171" s="1264"/>
      <c r="AI9171" s="1264"/>
      <c r="AJ9171" s="1264"/>
    </row>
    <row r="9172" spans="33:36" ht="30" customHeight="1">
      <c r="AG9172" s="1264"/>
      <c r="AH9172" s="1264"/>
      <c r="AI9172" s="1264"/>
      <c r="AJ9172" s="1264"/>
    </row>
    <row r="9173" spans="33:36" ht="30" customHeight="1">
      <c r="AG9173" s="1264"/>
      <c r="AH9173" s="1264"/>
      <c r="AI9173" s="1264"/>
      <c r="AJ9173" s="1264"/>
    </row>
    <row r="9174" spans="33:36" ht="30" customHeight="1">
      <c r="AG9174" s="1264"/>
      <c r="AH9174" s="1264"/>
      <c r="AI9174" s="1264"/>
      <c r="AJ9174" s="1264"/>
    </row>
    <row r="9175" spans="33:36" ht="30" customHeight="1">
      <c r="AG9175" s="1264"/>
      <c r="AH9175" s="1264"/>
      <c r="AI9175" s="1264"/>
      <c r="AJ9175" s="1264"/>
    </row>
    <row r="9176" spans="33:36" ht="30" customHeight="1">
      <c r="AG9176" s="1264"/>
      <c r="AH9176" s="1264"/>
      <c r="AI9176" s="1264"/>
      <c r="AJ9176" s="1264"/>
    </row>
    <row r="9177" spans="33:36" ht="30" customHeight="1">
      <c r="AG9177" s="1264"/>
      <c r="AH9177" s="1264"/>
      <c r="AI9177" s="1264"/>
      <c r="AJ9177" s="1264"/>
    </row>
    <row r="9178" spans="33:36" ht="30" customHeight="1">
      <c r="AG9178" s="1264"/>
      <c r="AH9178" s="1264"/>
      <c r="AI9178" s="1264"/>
      <c r="AJ9178" s="1264"/>
    </row>
    <row r="9179" spans="33:36" ht="30" customHeight="1">
      <c r="AG9179" s="1264"/>
      <c r="AH9179" s="1264"/>
      <c r="AI9179" s="1264"/>
      <c r="AJ9179" s="1264"/>
    </row>
    <row r="9180" spans="33:36" ht="30" customHeight="1">
      <c r="AG9180" s="1264"/>
      <c r="AH9180" s="1264"/>
      <c r="AI9180" s="1264"/>
      <c r="AJ9180" s="1264"/>
    </row>
    <row r="9181" spans="33:36" ht="30" customHeight="1">
      <c r="AG9181" s="1264"/>
      <c r="AH9181" s="1264"/>
      <c r="AI9181" s="1264"/>
      <c r="AJ9181" s="1264"/>
    </row>
    <row r="9182" spans="33:36" ht="30" customHeight="1">
      <c r="AG9182" s="1264"/>
      <c r="AH9182" s="1264"/>
      <c r="AI9182" s="1264"/>
      <c r="AJ9182" s="1264"/>
    </row>
    <row r="9183" spans="33:36" ht="30" customHeight="1">
      <c r="AG9183" s="1264"/>
      <c r="AH9183" s="1264"/>
      <c r="AI9183" s="1264"/>
      <c r="AJ9183" s="1264"/>
    </row>
    <row r="9184" spans="33:36" ht="30" customHeight="1">
      <c r="AG9184" s="1264"/>
      <c r="AH9184" s="1264"/>
      <c r="AI9184" s="1264"/>
      <c r="AJ9184" s="1264"/>
    </row>
    <row r="9185" spans="33:36" ht="30" customHeight="1">
      <c r="AG9185" s="1264"/>
      <c r="AH9185" s="1264"/>
      <c r="AI9185" s="1264"/>
      <c r="AJ9185" s="1264"/>
    </row>
    <row r="9186" spans="33:36" ht="30" customHeight="1">
      <c r="AG9186" s="1264"/>
      <c r="AH9186" s="1264"/>
      <c r="AI9186" s="1264"/>
      <c r="AJ9186" s="1264"/>
    </row>
    <row r="9187" spans="33:36" ht="30" customHeight="1">
      <c r="AG9187" s="1264"/>
      <c r="AH9187" s="1264"/>
      <c r="AI9187" s="1264"/>
      <c r="AJ9187" s="1264"/>
    </row>
    <row r="9188" spans="33:36" ht="30" customHeight="1">
      <c r="AG9188" s="1264"/>
      <c r="AH9188" s="1264"/>
      <c r="AI9188" s="1264"/>
      <c r="AJ9188" s="1264"/>
    </row>
    <row r="9189" spans="33:36" ht="30" customHeight="1">
      <c r="AG9189" s="1264"/>
      <c r="AH9189" s="1264"/>
      <c r="AI9189" s="1264"/>
      <c r="AJ9189" s="1264"/>
    </row>
    <row r="9190" spans="33:36" ht="30" customHeight="1">
      <c r="AG9190" s="1264"/>
      <c r="AH9190" s="1264"/>
      <c r="AI9190" s="1264"/>
      <c r="AJ9190" s="1264"/>
    </row>
    <row r="9191" spans="33:36" ht="30" customHeight="1">
      <c r="AG9191" s="1264"/>
      <c r="AH9191" s="1264"/>
      <c r="AI9191" s="1264"/>
      <c r="AJ9191" s="1264"/>
    </row>
    <row r="9192" spans="33:36" ht="30" customHeight="1">
      <c r="AG9192" s="1264"/>
      <c r="AH9192" s="1264"/>
      <c r="AI9192" s="1264"/>
      <c r="AJ9192" s="1264"/>
    </row>
    <row r="9193" spans="33:36" ht="30" customHeight="1">
      <c r="AG9193" s="1264"/>
      <c r="AH9193" s="1264"/>
      <c r="AI9193" s="1264"/>
      <c r="AJ9193" s="1264"/>
    </row>
    <row r="9194" spans="33:36" ht="30" customHeight="1">
      <c r="AG9194" s="1264"/>
      <c r="AH9194" s="1264"/>
      <c r="AI9194" s="1264"/>
      <c r="AJ9194" s="1264"/>
    </row>
    <row r="9195" spans="33:36" ht="30" customHeight="1">
      <c r="AG9195" s="1264"/>
      <c r="AH9195" s="1264"/>
      <c r="AI9195" s="1264"/>
      <c r="AJ9195" s="1264"/>
    </row>
    <row r="9196" spans="33:36" ht="30" customHeight="1">
      <c r="AG9196" s="1264"/>
      <c r="AH9196" s="1264"/>
      <c r="AI9196" s="1264"/>
      <c r="AJ9196" s="1264"/>
    </row>
    <row r="9197" spans="33:36" ht="30" customHeight="1">
      <c r="AG9197" s="1264"/>
      <c r="AH9197" s="1264"/>
      <c r="AI9197" s="1264"/>
      <c r="AJ9197" s="1264"/>
    </row>
    <row r="9198" spans="33:36" ht="30" customHeight="1">
      <c r="AG9198" s="1264"/>
      <c r="AH9198" s="1264"/>
      <c r="AI9198" s="1264"/>
      <c r="AJ9198" s="1264"/>
    </row>
    <row r="9199" spans="33:36" ht="30" customHeight="1">
      <c r="AG9199" s="1264"/>
      <c r="AH9199" s="1264"/>
      <c r="AI9199" s="1264"/>
      <c r="AJ9199" s="1264"/>
    </row>
    <row r="9200" spans="33:36" ht="30" customHeight="1">
      <c r="AG9200" s="1264"/>
      <c r="AH9200" s="1264"/>
      <c r="AI9200" s="1264"/>
      <c r="AJ9200" s="1264"/>
    </row>
    <row r="9201" spans="33:36" ht="30" customHeight="1">
      <c r="AG9201" s="1264"/>
      <c r="AH9201" s="1264"/>
      <c r="AI9201" s="1264"/>
      <c r="AJ9201" s="1264"/>
    </row>
    <row r="9202" spans="33:36" ht="30" customHeight="1">
      <c r="AG9202" s="1264"/>
      <c r="AH9202" s="1264"/>
      <c r="AI9202" s="1264"/>
      <c r="AJ9202" s="1264"/>
    </row>
    <row r="9203" spans="33:36" ht="30" customHeight="1">
      <c r="AG9203" s="1264"/>
      <c r="AH9203" s="1264"/>
      <c r="AI9203" s="1264"/>
      <c r="AJ9203" s="1264"/>
    </row>
    <row r="9204" spans="33:36" ht="30" customHeight="1">
      <c r="AG9204" s="1264"/>
      <c r="AH9204" s="1264"/>
      <c r="AI9204" s="1264"/>
      <c r="AJ9204" s="1264"/>
    </row>
    <row r="9205" spans="33:36" ht="30" customHeight="1">
      <c r="AG9205" s="1264"/>
      <c r="AH9205" s="1264"/>
      <c r="AI9205" s="1264"/>
      <c r="AJ9205" s="1264"/>
    </row>
    <row r="9206" spans="33:36" ht="30" customHeight="1">
      <c r="AG9206" s="1264"/>
      <c r="AH9206" s="1264"/>
      <c r="AI9206" s="1264"/>
      <c r="AJ9206" s="1264"/>
    </row>
    <row r="9207" spans="33:36" ht="30" customHeight="1">
      <c r="AG9207" s="1264"/>
      <c r="AH9207" s="1264"/>
      <c r="AI9207" s="1264"/>
      <c r="AJ9207" s="1264"/>
    </row>
    <row r="9208" spans="33:36" ht="30" customHeight="1">
      <c r="AG9208" s="1264"/>
      <c r="AH9208" s="1264"/>
      <c r="AI9208" s="1264"/>
      <c r="AJ9208" s="1264"/>
    </row>
    <row r="9209" spans="33:36" ht="30" customHeight="1">
      <c r="AG9209" s="1264"/>
      <c r="AH9209" s="1264"/>
      <c r="AI9209" s="1264"/>
      <c r="AJ9209" s="1264"/>
    </row>
    <row r="9210" spans="33:36" ht="30" customHeight="1">
      <c r="AG9210" s="1264"/>
      <c r="AH9210" s="1264"/>
      <c r="AI9210" s="1264"/>
      <c r="AJ9210" s="1264"/>
    </row>
    <row r="9211" spans="33:36" ht="30" customHeight="1">
      <c r="AG9211" s="1264"/>
      <c r="AH9211" s="1264"/>
      <c r="AI9211" s="1264"/>
      <c r="AJ9211" s="1264"/>
    </row>
    <row r="9212" spans="33:36" ht="30" customHeight="1">
      <c r="AG9212" s="1264"/>
      <c r="AH9212" s="1264"/>
      <c r="AI9212" s="1264"/>
      <c r="AJ9212" s="1264"/>
    </row>
    <row r="9213" spans="33:36" ht="30" customHeight="1">
      <c r="AG9213" s="1264"/>
      <c r="AH9213" s="1264"/>
      <c r="AI9213" s="1264"/>
      <c r="AJ9213" s="1264"/>
    </row>
    <row r="9214" spans="33:36" ht="30" customHeight="1">
      <c r="AG9214" s="1264"/>
      <c r="AH9214" s="1264"/>
      <c r="AI9214" s="1264"/>
      <c r="AJ9214" s="1264"/>
    </row>
    <row r="9215" spans="33:36" ht="30" customHeight="1">
      <c r="AG9215" s="1264"/>
      <c r="AH9215" s="1264"/>
      <c r="AI9215" s="1264"/>
      <c r="AJ9215" s="1264"/>
    </row>
    <row r="9216" spans="33:36" ht="30" customHeight="1">
      <c r="AG9216" s="1264"/>
      <c r="AH9216" s="1264"/>
      <c r="AI9216" s="1264"/>
      <c r="AJ9216" s="1264"/>
    </row>
    <row r="9217" spans="33:36" ht="30" customHeight="1">
      <c r="AG9217" s="1264"/>
      <c r="AH9217" s="1264"/>
      <c r="AI9217" s="1264"/>
      <c r="AJ9217" s="1264"/>
    </row>
    <row r="9218" spans="33:36" ht="30" customHeight="1">
      <c r="AG9218" s="1264"/>
      <c r="AH9218" s="1264"/>
      <c r="AI9218" s="1264"/>
      <c r="AJ9218" s="1264"/>
    </row>
    <row r="9219" spans="33:36" ht="30" customHeight="1">
      <c r="AG9219" s="1264"/>
      <c r="AH9219" s="1264"/>
      <c r="AI9219" s="1264"/>
      <c r="AJ9219" s="1264"/>
    </row>
    <row r="9220" spans="33:36" ht="30" customHeight="1">
      <c r="AG9220" s="1264"/>
      <c r="AH9220" s="1264"/>
      <c r="AI9220" s="1264"/>
      <c r="AJ9220" s="1264"/>
    </row>
    <row r="9221" spans="33:36" ht="30" customHeight="1">
      <c r="AG9221" s="1264"/>
      <c r="AH9221" s="1264"/>
      <c r="AI9221" s="1264"/>
      <c r="AJ9221" s="1264"/>
    </row>
    <row r="9222" spans="33:36" ht="30" customHeight="1">
      <c r="AG9222" s="1264"/>
      <c r="AH9222" s="1264"/>
      <c r="AI9222" s="1264"/>
      <c r="AJ9222" s="1264"/>
    </row>
    <row r="9223" spans="33:36" ht="30" customHeight="1">
      <c r="AG9223" s="1264"/>
      <c r="AH9223" s="1264"/>
      <c r="AI9223" s="1264"/>
      <c r="AJ9223" s="1264"/>
    </row>
    <row r="9224" spans="33:36" ht="30" customHeight="1">
      <c r="AG9224" s="1264"/>
      <c r="AH9224" s="1264"/>
      <c r="AI9224" s="1264"/>
      <c r="AJ9224" s="1264"/>
    </row>
    <row r="9225" spans="33:36" ht="30" customHeight="1">
      <c r="AG9225" s="1264"/>
      <c r="AH9225" s="1264"/>
      <c r="AI9225" s="1264"/>
      <c r="AJ9225" s="1264"/>
    </row>
    <row r="9226" spans="33:36" ht="30" customHeight="1">
      <c r="AG9226" s="1264"/>
      <c r="AH9226" s="1264"/>
      <c r="AI9226" s="1264"/>
      <c r="AJ9226" s="1264"/>
    </row>
    <row r="9227" spans="33:36" ht="30" customHeight="1">
      <c r="AG9227" s="1264"/>
      <c r="AH9227" s="1264"/>
      <c r="AI9227" s="1264"/>
      <c r="AJ9227" s="1264"/>
    </row>
    <row r="9228" spans="33:36" ht="30" customHeight="1">
      <c r="AG9228" s="1264"/>
      <c r="AH9228" s="1264"/>
      <c r="AI9228" s="1264"/>
      <c r="AJ9228" s="1264"/>
    </row>
    <row r="9229" spans="33:36" ht="30" customHeight="1">
      <c r="AG9229" s="1264"/>
      <c r="AH9229" s="1264"/>
      <c r="AI9229" s="1264"/>
      <c r="AJ9229" s="1264"/>
    </row>
    <row r="9230" spans="33:36" ht="30" customHeight="1">
      <c r="AG9230" s="1264"/>
      <c r="AH9230" s="1264"/>
      <c r="AI9230" s="1264"/>
      <c r="AJ9230" s="1264"/>
    </row>
    <row r="9231" spans="33:36" ht="30" customHeight="1">
      <c r="AG9231" s="1264"/>
      <c r="AH9231" s="1264"/>
      <c r="AI9231" s="1264"/>
      <c r="AJ9231" s="1264"/>
    </row>
    <row r="9232" spans="33:36" ht="30" customHeight="1">
      <c r="AG9232" s="1264"/>
      <c r="AH9232" s="1264"/>
      <c r="AI9232" s="1264"/>
      <c r="AJ9232" s="1264"/>
    </row>
    <row r="9233" spans="33:36" ht="30" customHeight="1">
      <c r="AG9233" s="1264"/>
      <c r="AH9233" s="1264"/>
      <c r="AI9233" s="1264"/>
      <c r="AJ9233" s="1264"/>
    </row>
    <row r="9234" spans="33:36" ht="30" customHeight="1">
      <c r="AG9234" s="1264"/>
      <c r="AH9234" s="1264"/>
      <c r="AI9234" s="1264"/>
      <c r="AJ9234" s="1264"/>
    </row>
    <row r="9235" spans="33:36" ht="30" customHeight="1">
      <c r="AG9235" s="1264"/>
      <c r="AH9235" s="1264"/>
      <c r="AI9235" s="1264"/>
      <c r="AJ9235" s="1264"/>
    </row>
    <row r="9236" spans="33:36" ht="30" customHeight="1">
      <c r="AG9236" s="1264"/>
      <c r="AH9236" s="1264"/>
      <c r="AI9236" s="1264"/>
      <c r="AJ9236" s="1264"/>
    </row>
    <row r="9237" spans="33:36" ht="30" customHeight="1">
      <c r="AG9237" s="1264"/>
      <c r="AH9237" s="1264"/>
      <c r="AI9237" s="1264"/>
      <c r="AJ9237" s="1264"/>
    </row>
    <row r="9238" spans="33:36" ht="30" customHeight="1">
      <c r="AG9238" s="1264"/>
      <c r="AH9238" s="1264"/>
      <c r="AI9238" s="1264"/>
      <c r="AJ9238" s="1264"/>
    </row>
    <row r="9239" spans="33:36" ht="30" customHeight="1">
      <c r="AG9239" s="1264"/>
      <c r="AH9239" s="1264"/>
      <c r="AI9239" s="1264"/>
      <c r="AJ9239" s="1264"/>
    </row>
    <row r="9240" spans="33:36" ht="30" customHeight="1">
      <c r="AG9240" s="1264"/>
      <c r="AH9240" s="1264"/>
      <c r="AI9240" s="1264"/>
      <c r="AJ9240" s="1264"/>
    </row>
    <row r="9241" spans="33:36" ht="30" customHeight="1">
      <c r="AG9241" s="1264"/>
      <c r="AH9241" s="1264"/>
      <c r="AI9241" s="1264"/>
      <c r="AJ9241" s="1264"/>
    </row>
    <row r="9242" spans="33:36" ht="30" customHeight="1">
      <c r="AG9242" s="1264"/>
      <c r="AH9242" s="1264"/>
      <c r="AI9242" s="1264"/>
      <c r="AJ9242" s="1264"/>
    </row>
    <row r="9243" spans="33:36" ht="30" customHeight="1">
      <c r="AG9243" s="1264"/>
      <c r="AH9243" s="1264"/>
      <c r="AI9243" s="1264"/>
      <c r="AJ9243" s="1264"/>
    </row>
    <row r="9244" spans="33:36" ht="30" customHeight="1">
      <c r="AG9244" s="1264"/>
      <c r="AH9244" s="1264"/>
      <c r="AI9244" s="1264"/>
      <c r="AJ9244" s="1264"/>
    </row>
    <row r="9245" spans="33:36" ht="30" customHeight="1">
      <c r="AG9245" s="1264"/>
      <c r="AH9245" s="1264"/>
      <c r="AI9245" s="1264"/>
      <c r="AJ9245" s="1264"/>
    </row>
    <row r="9246" spans="33:36" ht="30" customHeight="1">
      <c r="AG9246" s="1264"/>
      <c r="AH9246" s="1264"/>
      <c r="AI9246" s="1264"/>
      <c r="AJ9246" s="1264"/>
    </row>
    <row r="9247" spans="33:36" ht="30" customHeight="1">
      <c r="AG9247" s="1264"/>
      <c r="AH9247" s="1264"/>
      <c r="AI9247" s="1264"/>
      <c r="AJ9247" s="1264"/>
    </row>
    <row r="9248" spans="33:36" ht="30" customHeight="1">
      <c r="AG9248" s="1264"/>
      <c r="AH9248" s="1264"/>
      <c r="AI9248" s="1264"/>
      <c r="AJ9248" s="1264"/>
    </row>
    <row r="9249" spans="33:36" ht="30" customHeight="1">
      <c r="AG9249" s="1264"/>
      <c r="AH9249" s="1264"/>
      <c r="AI9249" s="1264"/>
      <c r="AJ9249" s="1264"/>
    </row>
    <row r="9250" spans="33:36" ht="30" customHeight="1">
      <c r="AG9250" s="1264"/>
      <c r="AH9250" s="1264"/>
      <c r="AI9250" s="1264"/>
      <c r="AJ9250" s="1264"/>
    </row>
    <row r="9251" spans="33:36" ht="30" customHeight="1">
      <c r="AG9251" s="1264"/>
      <c r="AH9251" s="1264"/>
      <c r="AI9251" s="1264"/>
      <c r="AJ9251" s="1264"/>
    </row>
    <row r="9252" spans="33:36" ht="30" customHeight="1">
      <c r="AG9252" s="1264"/>
      <c r="AH9252" s="1264"/>
      <c r="AI9252" s="1264"/>
      <c r="AJ9252" s="1264"/>
    </row>
    <row r="9253" spans="33:36" ht="30" customHeight="1">
      <c r="AG9253" s="1264"/>
      <c r="AH9253" s="1264"/>
      <c r="AI9253" s="1264"/>
      <c r="AJ9253" s="1264"/>
    </row>
    <row r="9254" spans="33:36" ht="30" customHeight="1">
      <c r="AG9254" s="1264"/>
      <c r="AH9254" s="1264"/>
      <c r="AI9254" s="1264"/>
      <c r="AJ9254" s="1264"/>
    </row>
    <row r="9255" spans="33:36" ht="30" customHeight="1">
      <c r="AG9255" s="1264"/>
      <c r="AH9255" s="1264"/>
      <c r="AI9255" s="1264"/>
      <c r="AJ9255" s="1264"/>
    </row>
    <row r="9256" spans="33:36" ht="30" customHeight="1">
      <c r="AG9256" s="1264"/>
      <c r="AH9256" s="1264"/>
      <c r="AI9256" s="1264"/>
      <c r="AJ9256" s="1264"/>
    </row>
    <row r="9257" spans="33:36" ht="30" customHeight="1">
      <c r="AG9257" s="1264"/>
      <c r="AH9257" s="1264"/>
      <c r="AI9257" s="1264"/>
      <c r="AJ9257" s="1264"/>
    </row>
    <row r="9258" spans="33:36" ht="30" customHeight="1">
      <c r="AG9258" s="1264"/>
      <c r="AH9258" s="1264"/>
      <c r="AI9258" s="1264"/>
      <c r="AJ9258" s="1264"/>
    </row>
    <row r="9259" spans="33:36" ht="30" customHeight="1">
      <c r="AG9259" s="1264"/>
      <c r="AH9259" s="1264"/>
      <c r="AI9259" s="1264"/>
      <c r="AJ9259" s="1264"/>
    </row>
    <row r="9260" spans="33:36" ht="30" customHeight="1">
      <c r="AG9260" s="1264"/>
      <c r="AH9260" s="1264"/>
      <c r="AI9260" s="1264"/>
      <c r="AJ9260" s="1264"/>
    </row>
    <row r="9261" spans="33:36" ht="30" customHeight="1">
      <c r="AG9261" s="1264"/>
      <c r="AH9261" s="1264"/>
      <c r="AI9261" s="1264"/>
      <c r="AJ9261" s="1264"/>
    </row>
    <row r="9262" spans="33:36" ht="30" customHeight="1">
      <c r="AG9262" s="1264"/>
      <c r="AH9262" s="1264"/>
      <c r="AI9262" s="1264"/>
      <c r="AJ9262" s="1264"/>
    </row>
    <row r="9263" spans="33:36" ht="30" customHeight="1">
      <c r="AG9263" s="1264"/>
      <c r="AH9263" s="1264"/>
      <c r="AI9263" s="1264"/>
      <c r="AJ9263" s="1264"/>
    </row>
    <row r="9264" spans="33:36" ht="30" customHeight="1">
      <c r="AG9264" s="1264"/>
      <c r="AH9264" s="1264"/>
      <c r="AI9264" s="1264"/>
      <c r="AJ9264" s="1264"/>
    </row>
    <row r="9265" spans="33:36" ht="30" customHeight="1">
      <c r="AG9265" s="1264"/>
      <c r="AH9265" s="1264"/>
      <c r="AI9265" s="1264"/>
      <c r="AJ9265" s="1264"/>
    </row>
    <row r="9266" spans="33:36" ht="30" customHeight="1">
      <c r="AG9266" s="1264"/>
      <c r="AH9266" s="1264"/>
      <c r="AI9266" s="1264"/>
      <c r="AJ9266" s="1264"/>
    </row>
    <row r="9267" spans="33:36" ht="30" customHeight="1">
      <c r="AG9267" s="1264"/>
      <c r="AH9267" s="1264"/>
      <c r="AI9267" s="1264"/>
      <c r="AJ9267" s="1264"/>
    </row>
    <row r="9268" spans="33:36" ht="30" customHeight="1">
      <c r="AG9268" s="1264"/>
      <c r="AH9268" s="1264"/>
      <c r="AI9268" s="1264"/>
      <c r="AJ9268" s="1264"/>
    </row>
    <row r="9269" spans="33:36" ht="30" customHeight="1">
      <c r="AG9269" s="1264"/>
      <c r="AH9269" s="1264"/>
      <c r="AI9269" s="1264"/>
      <c r="AJ9269" s="1264"/>
    </row>
    <row r="9270" spans="33:36" ht="30" customHeight="1">
      <c r="AG9270" s="1264"/>
      <c r="AH9270" s="1264"/>
      <c r="AI9270" s="1264"/>
      <c r="AJ9270" s="1264"/>
    </row>
    <row r="9271" spans="33:36" ht="30" customHeight="1">
      <c r="AG9271" s="1264"/>
      <c r="AH9271" s="1264"/>
      <c r="AI9271" s="1264"/>
      <c r="AJ9271" s="1264"/>
    </row>
    <row r="9272" spans="33:36" ht="30" customHeight="1">
      <c r="AG9272" s="1264"/>
      <c r="AH9272" s="1264"/>
      <c r="AI9272" s="1264"/>
      <c r="AJ9272" s="1264"/>
    </row>
    <row r="9273" spans="33:36" ht="30" customHeight="1">
      <c r="AG9273" s="1264"/>
      <c r="AH9273" s="1264"/>
      <c r="AI9273" s="1264"/>
      <c r="AJ9273" s="1264"/>
    </row>
    <row r="9274" spans="33:36" ht="30" customHeight="1">
      <c r="AG9274" s="1264"/>
      <c r="AH9274" s="1264"/>
      <c r="AI9274" s="1264"/>
      <c r="AJ9274" s="1264"/>
    </row>
    <row r="9275" spans="33:36" ht="30" customHeight="1">
      <c r="AG9275" s="1264"/>
      <c r="AH9275" s="1264"/>
      <c r="AI9275" s="1264"/>
      <c r="AJ9275" s="1264"/>
    </row>
    <row r="9276" spans="33:36" ht="30" customHeight="1">
      <c r="AG9276" s="1264"/>
      <c r="AH9276" s="1264"/>
      <c r="AI9276" s="1264"/>
      <c r="AJ9276" s="1264"/>
    </row>
    <row r="9277" spans="33:36" ht="30" customHeight="1">
      <c r="AG9277" s="1264"/>
      <c r="AH9277" s="1264"/>
      <c r="AI9277" s="1264"/>
      <c r="AJ9277" s="1264"/>
    </row>
    <row r="9278" spans="33:36" ht="30" customHeight="1">
      <c r="AG9278" s="1264"/>
      <c r="AH9278" s="1264"/>
      <c r="AI9278" s="1264"/>
      <c r="AJ9278" s="1264"/>
    </row>
    <row r="9279" spans="33:36" ht="30" customHeight="1">
      <c r="AG9279" s="1264"/>
      <c r="AH9279" s="1264"/>
      <c r="AI9279" s="1264"/>
      <c r="AJ9279" s="1264"/>
    </row>
    <row r="9280" spans="33:36" ht="30" customHeight="1">
      <c r="AG9280" s="1264"/>
      <c r="AH9280" s="1264"/>
      <c r="AI9280" s="1264"/>
      <c r="AJ9280" s="1264"/>
    </row>
    <row r="9281" spans="33:36" ht="30" customHeight="1">
      <c r="AG9281" s="1264"/>
      <c r="AH9281" s="1264"/>
      <c r="AI9281" s="1264"/>
      <c r="AJ9281" s="1264"/>
    </row>
    <row r="9282" spans="33:36" ht="30" customHeight="1">
      <c r="AG9282" s="1264"/>
      <c r="AH9282" s="1264"/>
      <c r="AI9282" s="1264"/>
      <c r="AJ9282" s="1264"/>
    </row>
    <row r="9283" spans="33:36" ht="30" customHeight="1">
      <c r="AG9283" s="1264"/>
      <c r="AH9283" s="1264"/>
      <c r="AI9283" s="1264"/>
      <c r="AJ9283" s="1264"/>
    </row>
    <row r="9284" spans="33:36" ht="30" customHeight="1">
      <c r="AG9284" s="1264"/>
      <c r="AH9284" s="1264"/>
      <c r="AI9284" s="1264"/>
      <c r="AJ9284" s="1264"/>
    </row>
    <row r="9285" spans="33:36" ht="30" customHeight="1">
      <c r="AG9285" s="1264"/>
      <c r="AH9285" s="1264"/>
      <c r="AI9285" s="1264"/>
      <c r="AJ9285" s="1264"/>
    </row>
    <row r="9286" spans="33:36" ht="30" customHeight="1">
      <c r="AG9286" s="1264"/>
      <c r="AH9286" s="1264"/>
      <c r="AI9286" s="1264"/>
      <c r="AJ9286" s="1264"/>
    </row>
    <row r="9287" spans="33:36" ht="30" customHeight="1">
      <c r="AG9287" s="1264"/>
      <c r="AH9287" s="1264"/>
      <c r="AI9287" s="1264"/>
      <c r="AJ9287" s="1264"/>
    </row>
    <row r="9288" spans="33:36" ht="30" customHeight="1">
      <c r="AG9288" s="1264"/>
      <c r="AH9288" s="1264"/>
      <c r="AI9288" s="1264"/>
      <c r="AJ9288" s="1264"/>
    </row>
    <row r="9289" spans="33:36" ht="30" customHeight="1">
      <c r="AG9289" s="1264"/>
      <c r="AH9289" s="1264"/>
      <c r="AI9289" s="1264"/>
      <c r="AJ9289" s="1264"/>
    </row>
    <row r="9290" spans="33:36" ht="30" customHeight="1">
      <c r="AG9290" s="1264"/>
      <c r="AH9290" s="1264"/>
      <c r="AI9290" s="1264"/>
      <c r="AJ9290" s="1264"/>
    </row>
    <row r="9291" spans="33:36" ht="30" customHeight="1">
      <c r="AG9291" s="1264"/>
      <c r="AH9291" s="1264"/>
      <c r="AI9291" s="1264"/>
      <c r="AJ9291" s="1264"/>
    </row>
    <row r="9292" spans="33:36" ht="30" customHeight="1">
      <c r="AG9292" s="1264"/>
      <c r="AH9292" s="1264"/>
      <c r="AI9292" s="1264"/>
      <c r="AJ9292" s="1264"/>
    </row>
    <row r="9293" spans="33:36" ht="30" customHeight="1">
      <c r="AG9293" s="1264"/>
      <c r="AH9293" s="1264"/>
      <c r="AI9293" s="1264"/>
      <c r="AJ9293" s="1264"/>
    </row>
    <row r="9294" spans="33:36" ht="30" customHeight="1">
      <c r="AG9294" s="1264"/>
      <c r="AH9294" s="1264"/>
      <c r="AI9294" s="1264"/>
      <c r="AJ9294" s="1264"/>
    </row>
    <row r="9295" spans="33:36" ht="30" customHeight="1">
      <c r="AG9295" s="1264"/>
      <c r="AH9295" s="1264"/>
      <c r="AI9295" s="1264"/>
      <c r="AJ9295" s="1264"/>
    </row>
    <row r="9296" spans="33:36" ht="30" customHeight="1">
      <c r="AG9296" s="1264"/>
      <c r="AH9296" s="1264"/>
      <c r="AI9296" s="1264"/>
      <c r="AJ9296" s="1264"/>
    </row>
    <row r="9297" spans="33:36" ht="30" customHeight="1">
      <c r="AG9297" s="1264"/>
      <c r="AH9297" s="1264"/>
      <c r="AI9297" s="1264"/>
      <c r="AJ9297" s="1264"/>
    </row>
    <row r="9298" spans="33:36" ht="30" customHeight="1">
      <c r="AG9298" s="1264"/>
      <c r="AH9298" s="1264"/>
      <c r="AI9298" s="1264"/>
      <c r="AJ9298" s="1264"/>
    </row>
    <row r="9299" spans="33:36" ht="30" customHeight="1">
      <c r="AG9299" s="1264"/>
      <c r="AH9299" s="1264"/>
      <c r="AI9299" s="1264"/>
      <c r="AJ9299" s="1264"/>
    </row>
    <row r="9300" spans="33:36" ht="30" customHeight="1">
      <c r="AG9300" s="1264"/>
      <c r="AH9300" s="1264"/>
      <c r="AI9300" s="1264"/>
      <c r="AJ9300" s="1264"/>
    </row>
    <row r="9301" spans="33:36" ht="30" customHeight="1">
      <c r="AG9301" s="1264"/>
      <c r="AH9301" s="1264"/>
      <c r="AI9301" s="1264"/>
      <c r="AJ9301" s="1264"/>
    </row>
    <row r="9302" spans="33:36" ht="30" customHeight="1">
      <c r="AG9302" s="1264"/>
      <c r="AH9302" s="1264"/>
      <c r="AI9302" s="1264"/>
      <c r="AJ9302" s="1264"/>
    </row>
    <row r="9303" spans="33:36" ht="30" customHeight="1">
      <c r="AG9303" s="1264"/>
      <c r="AH9303" s="1264"/>
      <c r="AI9303" s="1264"/>
      <c r="AJ9303" s="1264"/>
    </row>
    <row r="9304" spans="33:36" ht="30" customHeight="1">
      <c r="AG9304" s="1264"/>
      <c r="AH9304" s="1264"/>
      <c r="AI9304" s="1264"/>
      <c r="AJ9304" s="1264"/>
    </row>
    <row r="9305" spans="33:36" ht="30" customHeight="1">
      <c r="AG9305" s="1264"/>
      <c r="AH9305" s="1264"/>
      <c r="AI9305" s="1264"/>
      <c r="AJ9305" s="1264"/>
    </row>
    <row r="9306" spans="33:36" ht="30" customHeight="1">
      <c r="AG9306" s="1264"/>
      <c r="AH9306" s="1264"/>
      <c r="AI9306" s="1264"/>
      <c r="AJ9306" s="1264"/>
    </row>
    <row r="9307" spans="33:36" ht="30" customHeight="1">
      <c r="AG9307" s="1264"/>
      <c r="AH9307" s="1264"/>
      <c r="AI9307" s="1264"/>
      <c r="AJ9307" s="1264"/>
    </row>
    <row r="9308" spans="33:36" ht="30" customHeight="1">
      <c r="AG9308" s="1264"/>
      <c r="AH9308" s="1264"/>
      <c r="AI9308" s="1264"/>
      <c r="AJ9308" s="1264"/>
    </row>
    <row r="9309" spans="33:36" ht="30" customHeight="1">
      <c r="AG9309" s="1264"/>
      <c r="AH9309" s="1264"/>
      <c r="AI9309" s="1264"/>
      <c r="AJ9309" s="1264"/>
    </row>
    <row r="9310" spans="33:36" ht="30" customHeight="1">
      <c r="AG9310" s="1264"/>
      <c r="AH9310" s="1264"/>
      <c r="AI9310" s="1264"/>
      <c r="AJ9310" s="1264"/>
    </row>
    <row r="9311" spans="33:36" ht="30" customHeight="1">
      <c r="AG9311" s="1264"/>
      <c r="AH9311" s="1264"/>
      <c r="AI9311" s="1264"/>
      <c r="AJ9311" s="1264"/>
    </row>
    <row r="9312" spans="33:36" ht="30" customHeight="1">
      <c r="AG9312" s="1264"/>
      <c r="AH9312" s="1264"/>
      <c r="AI9312" s="1264"/>
      <c r="AJ9312" s="1264"/>
    </row>
    <row r="9313" spans="33:36" ht="30" customHeight="1">
      <c r="AG9313" s="1264"/>
      <c r="AH9313" s="1264"/>
      <c r="AI9313" s="1264"/>
      <c r="AJ9313" s="1264"/>
    </row>
    <row r="9314" spans="33:36" ht="30" customHeight="1">
      <c r="AG9314" s="1264"/>
      <c r="AH9314" s="1264"/>
      <c r="AI9314" s="1264"/>
      <c r="AJ9314" s="1264"/>
    </row>
    <row r="9315" spans="33:36" ht="30" customHeight="1">
      <c r="AG9315" s="1264"/>
      <c r="AH9315" s="1264"/>
      <c r="AI9315" s="1264"/>
      <c r="AJ9315" s="1264"/>
    </row>
    <row r="9316" spans="33:36" ht="30" customHeight="1">
      <c r="AG9316" s="1264"/>
      <c r="AH9316" s="1264"/>
      <c r="AI9316" s="1264"/>
      <c r="AJ9316" s="1264"/>
    </row>
    <row r="9317" spans="33:36" ht="30" customHeight="1">
      <c r="AG9317" s="1264"/>
      <c r="AH9317" s="1264"/>
      <c r="AI9317" s="1264"/>
      <c r="AJ9317" s="1264"/>
    </row>
    <row r="9318" spans="33:36" ht="30" customHeight="1">
      <c r="AG9318" s="1264"/>
      <c r="AH9318" s="1264"/>
      <c r="AI9318" s="1264"/>
      <c r="AJ9318" s="1264"/>
    </row>
    <row r="9319" spans="33:36" ht="30" customHeight="1">
      <c r="AG9319" s="1264"/>
      <c r="AH9319" s="1264"/>
      <c r="AI9319" s="1264"/>
      <c r="AJ9319" s="1264"/>
    </row>
    <row r="9320" spans="33:36" ht="30" customHeight="1">
      <c r="AG9320" s="1264"/>
      <c r="AH9320" s="1264"/>
      <c r="AI9320" s="1264"/>
      <c r="AJ9320" s="1264"/>
    </row>
    <row r="9321" spans="33:36" ht="30" customHeight="1">
      <c r="AG9321" s="1264"/>
      <c r="AH9321" s="1264"/>
      <c r="AI9321" s="1264"/>
      <c r="AJ9321" s="1264"/>
    </row>
    <row r="9322" spans="33:36" ht="30" customHeight="1">
      <c r="AG9322" s="1264"/>
      <c r="AH9322" s="1264"/>
      <c r="AI9322" s="1264"/>
      <c r="AJ9322" s="1264"/>
    </row>
    <row r="9323" spans="33:36" ht="30" customHeight="1">
      <c r="AG9323" s="1264"/>
      <c r="AH9323" s="1264"/>
      <c r="AI9323" s="1264"/>
      <c r="AJ9323" s="1264"/>
    </row>
    <row r="9324" spans="33:36" ht="30" customHeight="1">
      <c r="AG9324" s="1264"/>
      <c r="AH9324" s="1264"/>
      <c r="AI9324" s="1264"/>
      <c r="AJ9324" s="1264"/>
    </row>
    <row r="9325" spans="33:36" ht="30" customHeight="1">
      <c r="AG9325" s="1264"/>
      <c r="AH9325" s="1264"/>
      <c r="AI9325" s="1264"/>
      <c r="AJ9325" s="1264"/>
    </row>
    <row r="9326" spans="33:36" ht="30" customHeight="1">
      <c r="AG9326" s="1264"/>
      <c r="AH9326" s="1264"/>
      <c r="AI9326" s="1264"/>
      <c r="AJ9326" s="1264"/>
    </row>
    <row r="9327" spans="33:36" ht="30" customHeight="1">
      <c r="AG9327" s="1264"/>
      <c r="AH9327" s="1264"/>
      <c r="AI9327" s="1264"/>
      <c r="AJ9327" s="1264"/>
    </row>
    <row r="9328" spans="33:36" ht="30" customHeight="1">
      <c r="AG9328" s="1264"/>
      <c r="AH9328" s="1264"/>
      <c r="AI9328" s="1264"/>
      <c r="AJ9328" s="1264"/>
    </row>
    <row r="9329" spans="33:36" ht="30" customHeight="1">
      <c r="AG9329" s="1264"/>
      <c r="AH9329" s="1264"/>
      <c r="AI9329" s="1264"/>
      <c r="AJ9329" s="1264"/>
    </row>
    <row r="9330" spans="33:36" ht="30" customHeight="1">
      <c r="AG9330" s="1264"/>
      <c r="AH9330" s="1264"/>
      <c r="AI9330" s="1264"/>
      <c r="AJ9330" s="1264"/>
    </row>
    <row r="9331" spans="33:36" ht="30" customHeight="1">
      <c r="AG9331" s="1264"/>
      <c r="AH9331" s="1264"/>
      <c r="AI9331" s="1264"/>
      <c r="AJ9331" s="1264"/>
    </row>
    <row r="9332" spans="33:36" ht="30" customHeight="1">
      <c r="AG9332" s="1264"/>
      <c r="AH9332" s="1264"/>
      <c r="AI9332" s="1264"/>
      <c r="AJ9332" s="1264"/>
    </row>
    <row r="9333" spans="33:36" ht="30" customHeight="1">
      <c r="AG9333" s="1264"/>
      <c r="AH9333" s="1264"/>
      <c r="AI9333" s="1264"/>
      <c r="AJ9333" s="1264"/>
    </row>
    <row r="9334" spans="33:36" ht="30" customHeight="1">
      <c r="AG9334" s="1264"/>
      <c r="AH9334" s="1264"/>
      <c r="AI9334" s="1264"/>
      <c r="AJ9334" s="1264"/>
    </row>
    <row r="9335" spans="33:36" ht="30" customHeight="1">
      <c r="AG9335" s="1264"/>
      <c r="AH9335" s="1264"/>
      <c r="AI9335" s="1264"/>
      <c r="AJ9335" s="1264"/>
    </row>
    <row r="9336" spans="33:36" ht="30" customHeight="1">
      <c r="AG9336" s="1264"/>
      <c r="AH9336" s="1264"/>
      <c r="AI9336" s="1264"/>
      <c r="AJ9336" s="1264"/>
    </row>
    <row r="9337" spans="33:36" ht="30" customHeight="1">
      <c r="AG9337" s="1264"/>
      <c r="AH9337" s="1264"/>
      <c r="AI9337" s="1264"/>
      <c r="AJ9337" s="1264"/>
    </row>
    <row r="9338" spans="33:36" ht="30" customHeight="1">
      <c r="AG9338" s="1264"/>
      <c r="AH9338" s="1264"/>
      <c r="AI9338" s="1264"/>
      <c r="AJ9338" s="1264"/>
    </row>
    <row r="9339" spans="33:36" ht="30" customHeight="1">
      <c r="AG9339" s="1264"/>
      <c r="AH9339" s="1264"/>
      <c r="AI9339" s="1264"/>
      <c r="AJ9339" s="1264"/>
    </row>
    <row r="9340" spans="33:36" ht="30" customHeight="1">
      <c r="AG9340" s="1264"/>
      <c r="AH9340" s="1264"/>
      <c r="AI9340" s="1264"/>
      <c r="AJ9340" s="1264"/>
    </row>
    <row r="9341" spans="33:36" ht="30" customHeight="1">
      <c r="AG9341" s="1264"/>
      <c r="AH9341" s="1264"/>
      <c r="AI9341" s="1264"/>
      <c r="AJ9341" s="1264"/>
    </row>
    <row r="9342" spans="33:36" ht="30" customHeight="1">
      <c r="AG9342" s="1264"/>
      <c r="AH9342" s="1264"/>
      <c r="AI9342" s="1264"/>
      <c r="AJ9342" s="1264"/>
    </row>
    <row r="9343" spans="33:36" ht="30" customHeight="1">
      <c r="AG9343" s="1264"/>
      <c r="AH9343" s="1264"/>
      <c r="AI9343" s="1264"/>
      <c r="AJ9343" s="1264"/>
    </row>
    <row r="9344" spans="33:36" ht="30" customHeight="1">
      <c r="AG9344" s="1264"/>
      <c r="AH9344" s="1264"/>
      <c r="AI9344" s="1264"/>
      <c r="AJ9344" s="1264"/>
    </row>
    <row r="9345" spans="33:36" ht="30" customHeight="1">
      <c r="AG9345" s="1264"/>
      <c r="AH9345" s="1264"/>
      <c r="AI9345" s="1264"/>
      <c r="AJ9345" s="1264"/>
    </row>
    <row r="9346" spans="33:36" ht="30" customHeight="1">
      <c r="AG9346" s="1264"/>
      <c r="AH9346" s="1264"/>
      <c r="AI9346" s="1264"/>
      <c r="AJ9346" s="1264"/>
    </row>
    <row r="9347" spans="33:36" ht="30" customHeight="1">
      <c r="AG9347" s="1264"/>
      <c r="AH9347" s="1264"/>
      <c r="AI9347" s="1264"/>
      <c r="AJ9347" s="1264"/>
    </row>
    <row r="9348" spans="33:36" ht="30" customHeight="1">
      <c r="AG9348" s="1264"/>
      <c r="AH9348" s="1264"/>
      <c r="AI9348" s="1264"/>
      <c r="AJ9348" s="1264"/>
    </row>
    <row r="9349" spans="33:36" ht="30" customHeight="1">
      <c r="AG9349" s="1264"/>
      <c r="AH9349" s="1264"/>
      <c r="AI9349" s="1264"/>
      <c r="AJ9349" s="1264"/>
    </row>
    <row r="9350" spans="33:36" ht="30" customHeight="1">
      <c r="AG9350" s="1264"/>
      <c r="AH9350" s="1264"/>
      <c r="AI9350" s="1264"/>
      <c r="AJ9350" s="1264"/>
    </row>
    <row r="9351" spans="33:36" ht="30" customHeight="1">
      <c r="AG9351" s="1264"/>
      <c r="AH9351" s="1264"/>
      <c r="AI9351" s="1264"/>
      <c r="AJ9351" s="1264"/>
    </row>
    <row r="9352" spans="33:36" ht="30" customHeight="1">
      <c r="AG9352" s="1264"/>
      <c r="AH9352" s="1264"/>
      <c r="AI9352" s="1264"/>
      <c r="AJ9352" s="1264"/>
    </row>
    <row r="9353" spans="33:36" ht="30" customHeight="1">
      <c r="AG9353" s="1264"/>
      <c r="AH9353" s="1264"/>
      <c r="AI9353" s="1264"/>
      <c r="AJ9353" s="1264"/>
    </row>
    <row r="9354" spans="33:36" ht="30" customHeight="1">
      <c r="AG9354" s="1264"/>
      <c r="AH9354" s="1264"/>
      <c r="AI9354" s="1264"/>
      <c r="AJ9354" s="1264"/>
    </row>
    <row r="9355" spans="33:36" ht="30" customHeight="1">
      <c r="AG9355" s="1264"/>
      <c r="AH9355" s="1264"/>
      <c r="AI9355" s="1264"/>
      <c r="AJ9355" s="1264"/>
    </row>
    <row r="9356" spans="33:36" ht="30" customHeight="1">
      <c r="AG9356" s="1264"/>
      <c r="AH9356" s="1264"/>
      <c r="AI9356" s="1264"/>
      <c r="AJ9356" s="1264"/>
    </row>
    <row r="9357" spans="33:36" ht="30" customHeight="1">
      <c r="AG9357" s="1264"/>
      <c r="AH9357" s="1264"/>
      <c r="AI9357" s="1264"/>
      <c r="AJ9357" s="1264"/>
    </row>
    <row r="9358" spans="33:36" ht="30" customHeight="1">
      <c r="AG9358" s="1264"/>
      <c r="AH9358" s="1264"/>
      <c r="AI9358" s="1264"/>
      <c r="AJ9358" s="1264"/>
    </row>
    <row r="9359" spans="33:36" ht="30" customHeight="1">
      <c r="AG9359" s="1264"/>
      <c r="AH9359" s="1264"/>
      <c r="AI9359" s="1264"/>
      <c r="AJ9359" s="1264"/>
    </row>
    <row r="9360" spans="33:36" ht="30" customHeight="1">
      <c r="AG9360" s="1264"/>
      <c r="AH9360" s="1264"/>
      <c r="AI9360" s="1264"/>
      <c r="AJ9360" s="1264"/>
    </row>
    <row r="9361" spans="33:36" ht="30" customHeight="1">
      <c r="AG9361" s="1264"/>
      <c r="AH9361" s="1264"/>
      <c r="AI9361" s="1264"/>
      <c r="AJ9361" s="1264"/>
    </row>
    <row r="9362" spans="33:36" ht="30" customHeight="1">
      <c r="AG9362" s="1264"/>
      <c r="AH9362" s="1264"/>
      <c r="AI9362" s="1264"/>
      <c r="AJ9362" s="1264"/>
    </row>
    <row r="9363" spans="33:36" ht="30" customHeight="1">
      <c r="AG9363" s="1264"/>
      <c r="AH9363" s="1264"/>
      <c r="AI9363" s="1264"/>
      <c r="AJ9363" s="1264"/>
    </row>
    <row r="9364" spans="33:36" ht="30" customHeight="1">
      <c r="AG9364" s="1264"/>
      <c r="AH9364" s="1264"/>
      <c r="AI9364" s="1264"/>
      <c r="AJ9364" s="1264"/>
    </row>
    <row r="9365" spans="33:36" ht="30" customHeight="1">
      <c r="AG9365" s="1264"/>
      <c r="AH9365" s="1264"/>
      <c r="AI9365" s="1264"/>
      <c r="AJ9365" s="1264"/>
    </row>
    <row r="9366" spans="33:36" ht="30" customHeight="1">
      <c r="AG9366" s="1264"/>
      <c r="AH9366" s="1264"/>
      <c r="AI9366" s="1264"/>
      <c r="AJ9366" s="1264"/>
    </row>
    <row r="9367" spans="33:36" ht="30" customHeight="1">
      <c r="AG9367" s="1264"/>
      <c r="AH9367" s="1264"/>
      <c r="AI9367" s="1264"/>
      <c r="AJ9367" s="1264"/>
    </row>
    <row r="9368" spans="33:36" ht="30" customHeight="1">
      <c r="AG9368" s="1264"/>
      <c r="AH9368" s="1264"/>
      <c r="AI9368" s="1264"/>
      <c r="AJ9368" s="1264"/>
    </row>
    <row r="9369" spans="33:36" ht="30" customHeight="1">
      <c r="AG9369" s="1264"/>
      <c r="AH9369" s="1264"/>
      <c r="AI9369" s="1264"/>
      <c r="AJ9369" s="1264"/>
    </row>
    <row r="9370" spans="33:36" ht="30" customHeight="1">
      <c r="AG9370" s="1264"/>
      <c r="AH9370" s="1264"/>
      <c r="AI9370" s="1264"/>
      <c r="AJ9370" s="1264"/>
    </row>
    <row r="9371" spans="33:36" ht="30" customHeight="1">
      <c r="AG9371" s="1264"/>
      <c r="AH9371" s="1264"/>
      <c r="AI9371" s="1264"/>
      <c r="AJ9371" s="1264"/>
    </row>
    <row r="9372" spans="33:36" ht="30" customHeight="1">
      <c r="AG9372" s="1264"/>
      <c r="AH9372" s="1264"/>
      <c r="AI9372" s="1264"/>
      <c r="AJ9372" s="1264"/>
    </row>
    <row r="9373" spans="33:36" ht="30" customHeight="1">
      <c r="AG9373" s="1264"/>
      <c r="AH9373" s="1264"/>
      <c r="AI9373" s="1264"/>
      <c r="AJ9373" s="1264"/>
    </row>
    <row r="9374" spans="33:36" ht="30" customHeight="1">
      <c r="AG9374" s="1264"/>
      <c r="AH9374" s="1264"/>
      <c r="AI9374" s="1264"/>
      <c r="AJ9374" s="1264"/>
    </row>
    <row r="9375" spans="33:36" ht="30" customHeight="1">
      <c r="AG9375" s="1264"/>
      <c r="AH9375" s="1264"/>
      <c r="AI9375" s="1264"/>
      <c r="AJ9375" s="1264"/>
    </row>
    <row r="9376" spans="33:36" ht="30" customHeight="1">
      <c r="AG9376" s="1264"/>
      <c r="AH9376" s="1264"/>
      <c r="AI9376" s="1264"/>
      <c r="AJ9376" s="1264"/>
    </row>
    <row r="9377" spans="33:36" ht="30" customHeight="1">
      <c r="AG9377" s="1264"/>
      <c r="AH9377" s="1264"/>
      <c r="AI9377" s="1264"/>
      <c r="AJ9377" s="1264"/>
    </row>
    <row r="9378" spans="33:36" ht="30" customHeight="1">
      <c r="AG9378" s="1264"/>
      <c r="AH9378" s="1264"/>
      <c r="AI9378" s="1264"/>
      <c r="AJ9378" s="1264"/>
    </row>
    <row r="9379" spans="33:36" ht="30" customHeight="1">
      <c r="AG9379" s="1264"/>
      <c r="AH9379" s="1264"/>
      <c r="AI9379" s="1264"/>
      <c r="AJ9379" s="1264"/>
    </row>
    <row r="9380" spans="33:36" ht="30" customHeight="1">
      <c r="AG9380" s="1264"/>
      <c r="AH9380" s="1264"/>
      <c r="AI9380" s="1264"/>
      <c r="AJ9380" s="1264"/>
    </row>
    <row r="9381" spans="33:36" ht="30" customHeight="1">
      <c r="AG9381" s="1264"/>
      <c r="AH9381" s="1264"/>
      <c r="AI9381" s="1264"/>
      <c r="AJ9381" s="1264"/>
    </row>
    <row r="9382" spans="33:36" ht="30" customHeight="1">
      <c r="AG9382" s="1264"/>
      <c r="AH9382" s="1264"/>
      <c r="AI9382" s="1264"/>
      <c r="AJ9382" s="1264"/>
    </row>
    <row r="9383" spans="33:36" ht="30" customHeight="1">
      <c r="AG9383" s="1264"/>
      <c r="AH9383" s="1264"/>
      <c r="AI9383" s="1264"/>
      <c r="AJ9383" s="1264"/>
    </row>
    <row r="9384" spans="33:36" ht="30" customHeight="1">
      <c r="AG9384" s="1264"/>
      <c r="AH9384" s="1264"/>
      <c r="AI9384" s="1264"/>
      <c r="AJ9384" s="1264"/>
    </row>
    <row r="9385" spans="33:36" ht="30" customHeight="1">
      <c r="AG9385" s="1264"/>
      <c r="AH9385" s="1264"/>
      <c r="AI9385" s="1264"/>
      <c r="AJ9385" s="1264"/>
    </row>
    <row r="9386" spans="33:36" ht="30" customHeight="1">
      <c r="AG9386" s="1264"/>
      <c r="AH9386" s="1264"/>
      <c r="AI9386" s="1264"/>
      <c r="AJ9386" s="1264"/>
    </row>
    <row r="9387" spans="33:36" ht="30" customHeight="1">
      <c r="AG9387" s="1264"/>
      <c r="AH9387" s="1264"/>
      <c r="AI9387" s="1264"/>
      <c r="AJ9387" s="1264"/>
    </row>
    <row r="9388" spans="33:36" ht="30" customHeight="1">
      <c r="AG9388" s="1264"/>
      <c r="AH9388" s="1264"/>
      <c r="AI9388" s="1264"/>
      <c r="AJ9388" s="1264"/>
    </row>
    <row r="9389" spans="33:36" ht="30" customHeight="1">
      <c r="AG9389" s="1264"/>
      <c r="AH9389" s="1264"/>
      <c r="AI9389" s="1264"/>
      <c r="AJ9389" s="1264"/>
    </row>
    <row r="9390" spans="33:36" ht="30" customHeight="1">
      <c r="AG9390" s="1264"/>
      <c r="AH9390" s="1264"/>
      <c r="AI9390" s="1264"/>
      <c r="AJ9390" s="1264"/>
    </row>
    <row r="9391" spans="33:36" ht="30" customHeight="1">
      <c r="AG9391" s="1264"/>
      <c r="AH9391" s="1264"/>
      <c r="AI9391" s="1264"/>
      <c r="AJ9391" s="1264"/>
    </row>
    <row r="9392" spans="33:36" ht="30" customHeight="1">
      <c r="AG9392" s="1264"/>
      <c r="AH9392" s="1264"/>
      <c r="AI9392" s="1264"/>
      <c r="AJ9392" s="1264"/>
    </row>
    <row r="9393" spans="33:36" ht="30" customHeight="1">
      <c r="AG9393" s="1264"/>
      <c r="AH9393" s="1264"/>
      <c r="AI9393" s="1264"/>
      <c r="AJ9393" s="1264"/>
    </row>
    <row r="9394" spans="33:36" ht="30" customHeight="1">
      <c r="AG9394" s="1264"/>
      <c r="AH9394" s="1264"/>
      <c r="AI9394" s="1264"/>
      <c r="AJ9394" s="1264"/>
    </row>
    <row r="9395" spans="33:36" ht="30" customHeight="1">
      <c r="AG9395" s="1264"/>
      <c r="AH9395" s="1264"/>
      <c r="AI9395" s="1264"/>
      <c r="AJ9395" s="1264"/>
    </row>
    <row r="9396" spans="33:36" ht="30" customHeight="1">
      <c r="AG9396" s="1264"/>
      <c r="AH9396" s="1264"/>
      <c r="AI9396" s="1264"/>
      <c r="AJ9396" s="1264"/>
    </row>
    <row r="9397" spans="33:36" ht="30" customHeight="1">
      <c r="AG9397" s="1264"/>
      <c r="AH9397" s="1264"/>
      <c r="AI9397" s="1264"/>
      <c r="AJ9397" s="1264"/>
    </row>
    <row r="9398" spans="33:36" ht="30" customHeight="1">
      <c r="AG9398" s="1264"/>
      <c r="AH9398" s="1264"/>
      <c r="AI9398" s="1264"/>
      <c r="AJ9398" s="1264"/>
    </row>
    <row r="9399" spans="33:36" ht="30" customHeight="1">
      <c r="AG9399" s="1264"/>
      <c r="AH9399" s="1264"/>
      <c r="AI9399" s="1264"/>
      <c r="AJ9399" s="1264"/>
    </row>
    <row r="9400" spans="33:36" ht="30" customHeight="1">
      <c r="AG9400" s="1264"/>
      <c r="AH9400" s="1264"/>
      <c r="AI9400" s="1264"/>
      <c r="AJ9400" s="1264"/>
    </row>
    <row r="9401" spans="33:36" ht="30" customHeight="1">
      <c r="AG9401" s="1264"/>
      <c r="AH9401" s="1264"/>
      <c r="AI9401" s="1264"/>
      <c r="AJ9401" s="1264"/>
    </row>
    <row r="9402" spans="33:36" ht="30" customHeight="1">
      <c r="AG9402" s="1264"/>
      <c r="AH9402" s="1264"/>
      <c r="AI9402" s="1264"/>
      <c r="AJ9402" s="1264"/>
    </row>
    <row r="9403" spans="33:36" ht="30" customHeight="1">
      <c r="AG9403" s="1264"/>
      <c r="AH9403" s="1264"/>
      <c r="AI9403" s="1264"/>
      <c r="AJ9403" s="1264"/>
    </row>
    <row r="9404" spans="33:36" ht="30" customHeight="1">
      <c r="AG9404" s="1264"/>
      <c r="AH9404" s="1264"/>
      <c r="AI9404" s="1264"/>
      <c r="AJ9404" s="1264"/>
    </row>
    <row r="9405" spans="33:36" ht="30" customHeight="1">
      <c r="AG9405" s="1264"/>
      <c r="AH9405" s="1264"/>
      <c r="AI9405" s="1264"/>
      <c r="AJ9405" s="1264"/>
    </row>
    <row r="9406" spans="33:36" ht="30" customHeight="1">
      <c r="AG9406" s="1264"/>
      <c r="AH9406" s="1264"/>
      <c r="AI9406" s="1264"/>
      <c r="AJ9406" s="1264"/>
    </row>
    <row r="9407" spans="33:36" ht="30" customHeight="1">
      <c r="AG9407" s="1264"/>
      <c r="AH9407" s="1264"/>
      <c r="AI9407" s="1264"/>
      <c r="AJ9407" s="1264"/>
    </row>
    <row r="9408" spans="33:36" ht="30" customHeight="1">
      <c r="AG9408" s="1264"/>
      <c r="AH9408" s="1264"/>
      <c r="AI9408" s="1264"/>
      <c r="AJ9408" s="1264"/>
    </row>
    <row r="9409" spans="33:36" ht="30" customHeight="1">
      <c r="AG9409" s="1264"/>
      <c r="AH9409" s="1264"/>
      <c r="AI9409" s="1264"/>
      <c r="AJ9409" s="1264"/>
    </row>
    <row r="9410" spans="33:36" ht="30" customHeight="1">
      <c r="AG9410" s="1264"/>
      <c r="AH9410" s="1264"/>
      <c r="AI9410" s="1264"/>
      <c r="AJ9410" s="1264"/>
    </row>
    <row r="9411" spans="33:36" ht="30" customHeight="1">
      <c r="AG9411" s="1264"/>
      <c r="AH9411" s="1264"/>
      <c r="AI9411" s="1264"/>
      <c r="AJ9411" s="1264"/>
    </row>
    <row r="9412" spans="33:36" ht="30" customHeight="1">
      <c r="AG9412" s="1264"/>
      <c r="AH9412" s="1264"/>
      <c r="AI9412" s="1264"/>
      <c r="AJ9412" s="1264"/>
    </row>
    <row r="9413" spans="33:36" ht="30" customHeight="1">
      <c r="AG9413" s="1264"/>
      <c r="AH9413" s="1264"/>
      <c r="AI9413" s="1264"/>
      <c r="AJ9413" s="1264"/>
    </row>
    <row r="9414" spans="33:36" ht="30" customHeight="1">
      <c r="AG9414" s="1264"/>
      <c r="AH9414" s="1264"/>
      <c r="AI9414" s="1264"/>
      <c r="AJ9414" s="1264"/>
    </row>
    <row r="9415" spans="33:36" ht="30" customHeight="1">
      <c r="AG9415" s="1264"/>
      <c r="AH9415" s="1264"/>
      <c r="AI9415" s="1264"/>
      <c r="AJ9415" s="1264"/>
    </row>
    <row r="9416" spans="33:36" ht="30" customHeight="1">
      <c r="AG9416" s="1264"/>
      <c r="AH9416" s="1264"/>
      <c r="AI9416" s="1264"/>
      <c r="AJ9416" s="1264"/>
    </row>
    <row r="9417" spans="33:36" ht="30" customHeight="1">
      <c r="AG9417" s="1264"/>
      <c r="AH9417" s="1264"/>
      <c r="AI9417" s="1264"/>
      <c r="AJ9417" s="1264"/>
    </row>
    <row r="9418" spans="33:36" ht="30" customHeight="1">
      <c r="AG9418" s="1264"/>
      <c r="AH9418" s="1264"/>
      <c r="AI9418" s="1264"/>
      <c r="AJ9418" s="1264"/>
    </row>
    <row r="9419" spans="33:36" ht="30" customHeight="1">
      <c r="AG9419" s="1264"/>
      <c r="AH9419" s="1264"/>
      <c r="AI9419" s="1264"/>
      <c r="AJ9419" s="1264"/>
    </row>
    <row r="9420" spans="33:36" ht="30" customHeight="1">
      <c r="AG9420" s="1264"/>
      <c r="AH9420" s="1264"/>
      <c r="AI9420" s="1264"/>
      <c r="AJ9420" s="1264"/>
    </row>
    <row r="9421" spans="33:36" ht="30" customHeight="1">
      <c r="AG9421" s="1264"/>
      <c r="AH9421" s="1264"/>
      <c r="AI9421" s="1264"/>
      <c r="AJ9421" s="1264"/>
    </row>
    <row r="9422" spans="33:36" ht="30" customHeight="1">
      <c r="AG9422" s="1264"/>
      <c r="AH9422" s="1264"/>
      <c r="AI9422" s="1264"/>
      <c r="AJ9422" s="1264"/>
    </row>
    <row r="9423" spans="33:36" ht="30" customHeight="1">
      <c r="AG9423" s="1264"/>
      <c r="AH9423" s="1264"/>
      <c r="AI9423" s="1264"/>
      <c r="AJ9423" s="1264"/>
    </row>
    <row r="9424" spans="33:36" ht="30" customHeight="1">
      <c r="AG9424" s="1264"/>
      <c r="AH9424" s="1264"/>
      <c r="AI9424" s="1264"/>
      <c r="AJ9424" s="1264"/>
    </row>
    <row r="9425" spans="33:36" ht="30" customHeight="1">
      <c r="AG9425" s="1264"/>
      <c r="AH9425" s="1264"/>
      <c r="AI9425" s="1264"/>
      <c r="AJ9425" s="1264"/>
    </row>
    <row r="9426" spans="33:36" ht="30" customHeight="1">
      <c r="AG9426" s="1264"/>
      <c r="AH9426" s="1264"/>
      <c r="AI9426" s="1264"/>
      <c r="AJ9426" s="1264"/>
    </row>
    <row r="9427" spans="33:36" ht="30" customHeight="1">
      <c r="AG9427" s="1264"/>
      <c r="AH9427" s="1264"/>
      <c r="AI9427" s="1264"/>
      <c r="AJ9427" s="1264"/>
    </row>
    <row r="9428" spans="33:36" ht="30" customHeight="1">
      <c r="AG9428" s="1264"/>
      <c r="AH9428" s="1264"/>
      <c r="AI9428" s="1264"/>
      <c r="AJ9428" s="1264"/>
    </row>
    <row r="9429" spans="33:36" ht="30" customHeight="1">
      <c r="AG9429" s="1264"/>
      <c r="AH9429" s="1264"/>
      <c r="AI9429" s="1264"/>
      <c r="AJ9429" s="1264"/>
    </row>
    <row r="9430" spans="33:36" ht="30" customHeight="1">
      <c r="AG9430" s="1264"/>
      <c r="AH9430" s="1264"/>
      <c r="AI9430" s="1264"/>
      <c r="AJ9430" s="1264"/>
    </row>
    <row r="9431" spans="33:36" ht="30" customHeight="1">
      <c r="AG9431" s="1264"/>
      <c r="AH9431" s="1264"/>
      <c r="AI9431" s="1264"/>
      <c r="AJ9431" s="1264"/>
    </row>
    <row r="9432" spans="33:36" ht="30" customHeight="1">
      <c r="AG9432" s="1264"/>
      <c r="AH9432" s="1264"/>
      <c r="AI9432" s="1264"/>
      <c r="AJ9432" s="1264"/>
    </row>
    <row r="9433" spans="33:36" ht="30" customHeight="1">
      <c r="AG9433" s="1264"/>
      <c r="AH9433" s="1264"/>
      <c r="AI9433" s="1264"/>
      <c r="AJ9433" s="1264"/>
    </row>
    <row r="9434" spans="33:36" ht="30" customHeight="1">
      <c r="AG9434" s="1264"/>
      <c r="AH9434" s="1264"/>
      <c r="AI9434" s="1264"/>
      <c r="AJ9434" s="1264"/>
    </row>
    <row r="9435" spans="33:36" ht="30" customHeight="1">
      <c r="AG9435" s="1264"/>
      <c r="AH9435" s="1264"/>
      <c r="AI9435" s="1264"/>
      <c r="AJ9435" s="1264"/>
    </row>
    <row r="9436" spans="33:36" ht="30" customHeight="1">
      <c r="AG9436" s="1264"/>
      <c r="AH9436" s="1264"/>
      <c r="AI9436" s="1264"/>
      <c r="AJ9436" s="1264"/>
    </row>
    <row r="9437" spans="33:36" ht="30" customHeight="1">
      <c r="AG9437" s="1264"/>
      <c r="AH9437" s="1264"/>
      <c r="AI9437" s="1264"/>
      <c r="AJ9437" s="1264"/>
    </row>
    <row r="9438" spans="33:36" ht="30" customHeight="1">
      <c r="AG9438" s="1264"/>
      <c r="AH9438" s="1264"/>
      <c r="AI9438" s="1264"/>
      <c r="AJ9438" s="1264"/>
    </row>
    <row r="9439" spans="33:36" ht="30" customHeight="1">
      <c r="AG9439" s="1264"/>
      <c r="AH9439" s="1264"/>
      <c r="AI9439" s="1264"/>
      <c r="AJ9439" s="1264"/>
    </row>
    <row r="9440" spans="33:36" ht="30" customHeight="1">
      <c r="AG9440" s="1264"/>
      <c r="AH9440" s="1264"/>
      <c r="AI9440" s="1264"/>
      <c r="AJ9440" s="1264"/>
    </row>
    <row r="9441" spans="33:36" ht="30" customHeight="1">
      <c r="AG9441" s="1264"/>
      <c r="AH9441" s="1264"/>
      <c r="AI9441" s="1264"/>
      <c r="AJ9441" s="1264"/>
    </row>
    <row r="9442" spans="33:36" ht="30" customHeight="1">
      <c r="AG9442" s="1264"/>
      <c r="AH9442" s="1264"/>
      <c r="AI9442" s="1264"/>
      <c r="AJ9442" s="1264"/>
    </row>
    <row r="9443" spans="33:36" ht="30" customHeight="1">
      <c r="AG9443" s="1264"/>
      <c r="AH9443" s="1264"/>
      <c r="AI9443" s="1264"/>
      <c r="AJ9443" s="1264"/>
    </row>
    <row r="9444" spans="33:36" ht="30" customHeight="1">
      <c r="AG9444" s="1264"/>
      <c r="AH9444" s="1264"/>
      <c r="AI9444" s="1264"/>
      <c r="AJ9444" s="1264"/>
    </row>
    <row r="9445" spans="33:36" ht="30" customHeight="1">
      <c r="AG9445" s="1264"/>
      <c r="AH9445" s="1264"/>
      <c r="AI9445" s="1264"/>
      <c r="AJ9445" s="1264"/>
    </row>
    <row r="9446" spans="33:36" ht="30" customHeight="1">
      <c r="AG9446" s="1264"/>
      <c r="AH9446" s="1264"/>
      <c r="AI9446" s="1264"/>
      <c r="AJ9446" s="1264"/>
    </row>
    <row r="9447" spans="33:36" ht="30" customHeight="1">
      <c r="AG9447" s="1264"/>
      <c r="AH9447" s="1264"/>
      <c r="AI9447" s="1264"/>
      <c r="AJ9447" s="1264"/>
    </row>
    <row r="9448" spans="33:36" ht="30" customHeight="1">
      <c r="AG9448" s="1264"/>
      <c r="AH9448" s="1264"/>
      <c r="AI9448" s="1264"/>
      <c r="AJ9448" s="1264"/>
    </row>
    <row r="9449" spans="33:36" ht="30" customHeight="1">
      <c r="AG9449" s="1264"/>
      <c r="AH9449" s="1264"/>
      <c r="AI9449" s="1264"/>
      <c r="AJ9449" s="1264"/>
    </row>
    <row r="9450" spans="33:36" ht="30" customHeight="1">
      <c r="AG9450" s="1264"/>
      <c r="AH9450" s="1264"/>
      <c r="AI9450" s="1264"/>
      <c r="AJ9450" s="1264"/>
    </row>
    <row r="9451" spans="33:36" ht="30" customHeight="1">
      <c r="AG9451" s="1264"/>
      <c r="AH9451" s="1264"/>
      <c r="AI9451" s="1264"/>
      <c r="AJ9451" s="1264"/>
    </row>
    <row r="9452" spans="33:36" ht="30" customHeight="1">
      <c r="AG9452" s="1264"/>
      <c r="AH9452" s="1264"/>
      <c r="AI9452" s="1264"/>
      <c r="AJ9452" s="1264"/>
    </row>
    <row r="9453" spans="33:36" ht="30" customHeight="1">
      <c r="AG9453" s="1264"/>
      <c r="AH9453" s="1264"/>
      <c r="AI9453" s="1264"/>
      <c r="AJ9453" s="1264"/>
    </row>
    <row r="9454" spans="33:36" ht="30" customHeight="1">
      <c r="AG9454" s="1264"/>
      <c r="AH9454" s="1264"/>
      <c r="AI9454" s="1264"/>
      <c r="AJ9454" s="1264"/>
    </row>
    <row r="9455" spans="33:36" ht="30" customHeight="1">
      <c r="AG9455" s="1264"/>
      <c r="AH9455" s="1264"/>
      <c r="AI9455" s="1264"/>
      <c r="AJ9455" s="1264"/>
    </row>
    <row r="9456" spans="33:36" ht="30" customHeight="1">
      <c r="AG9456" s="1264"/>
      <c r="AH9456" s="1264"/>
      <c r="AI9456" s="1264"/>
      <c r="AJ9456" s="1264"/>
    </row>
    <row r="9457" spans="33:36" ht="30" customHeight="1">
      <c r="AG9457" s="1264"/>
      <c r="AH9457" s="1264"/>
      <c r="AI9457" s="1264"/>
      <c r="AJ9457" s="1264"/>
    </row>
    <row r="9458" spans="33:36" ht="30" customHeight="1">
      <c r="AG9458" s="1264"/>
      <c r="AH9458" s="1264"/>
      <c r="AI9458" s="1264"/>
      <c r="AJ9458" s="1264"/>
    </row>
    <row r="9459" spans="33:36" ht="30" customHeight="1">
      <c r="AG9459" s="1264"/>
      <c r="AH9459" s="1264"/>
      <c r="AI9459" s="1264"/>
      <c r="AJ9459" s="1264"/>
    </row>
    <row r="9460" spans="33:36" ht="30" customHeight="1">
      <c r="AG9460" s="1264"/>
      <c r="AH9460" s="1264"/>
      <c r="AI9460" s="1264"/>
      <c r="AJ9460" s="1264"/>
    </row>
    <row r="9461" spans="33:36" ht="30" customHeight="1">
      <c r="AG9461" s="1264"/>
      <c r="AH9461" s="1264"/>
      <c r="AI9461" s="1264"/>
      <c r="AJ9461" s="1264"/>
    </row>
    <row r="9462" spans="33:36" ht="30" customHeight="1">
      <c r="AG9462" s="1264"/>
      <c r="AH9462" s="1264"/>
      <c r="AI9462" s="1264"/>
      <c r="AJ9462" s="1264"/>
    </row>
    <row r="9463" spans="33:36" ht="30" customHeight="1">
      <c r="AG9463" s="1264"/>
      <c r="AH9463" s="1264"/>
      <c r="AI9463" s="1264"/>
      <c r="AJ9463" s="1264"/>
    </row>
    <row r="9464" spans="33:36" ht="30" customHeight="1">
      <c r="AG9464" s="1264"/>
      <c r="AH9464" s="1264"/>
      <c r="AI9464" s="1264"/>
      <c r="AJ9464" s="1264"/>
    </row>
    <row r="9465" spans="33:36" ht="30" customHeight="1">
      <c r="AG9465" s="1264"/>
      <c r="AH9465" s="1264"/>
      <c r="AI9465" s="1264"/>
      <c r="AJ9465" s="1264"/>
    </row>
    <row r="9466" spans="33:36" ht="30" customHeight="1">
      <c r="AG9466" s="1264"/>
      <c r="AH9466" s="1264"/>
      <c r="AI9466" s="1264"/>
      <c r="AJ9466" s="1264"/>
    </row>
    <row r="9467" spans="33:36" ht="30" customHeight="1">
      <c r="AG9467" s="1264"/>
      <c r="AH9467" s="1264"/>
      <c r="AI9467" s="1264"/>
      <c r="AJ9467" s="1264"/>
    </row>
    <row r="9468" spans="33:36" ht="30" customHeight="1">
      <c r="AG9468" s="1264"/>
      <c r="AH9468" s="1264"/>
      <c r="AI9468" s="1264"/>
      <c r="AJ9468" s="1264"/>
    </row>
    <row r="9469" spans="33:36" ht="30" customHeight="1">
      <c r="AG9469" s="1264"/>
      <c r="AH9469" s="1264"/>
      <c r="AI9469" s="1264"/>
      <c r="AJ9469" s="1264"/>
    </row>
    <row r="9470" spans="33:36" ht="30" customHeight="1">
      <c r="AG9470" s="1264"/>
      <c r="AH9470" s="1264"/>
      <c r="AI9470" s="1264"/>
      <c r="AJ9470" s="1264"/>
    </row>
    <row r="9471" spans="33:36" ht="30" customHeight="1">
      <c r="AG9471" s="1264"/>
      <c r="AH9471" s="1264"/>
      <c r="AI9471" s="1264"/>
      <c r="AJ9471" s="1264"/>
    </row>
    <row r="9472" spans="33:36" ht="30" customHeight="1">
      <c r="AG9472" s="1264"/>
      <c r="AH9472" s="1264"/>
      <c r="AI9472" s="1264"/>
      <c r="AJ9472" s="1264"/>
    </row>
    <row r="9473" spans="33:36" ht="30" customHeight="1">
      <c r="AG9473" s="1264"/>
      <c r="AH9473" s="1264"/>
      <c r="AI9473" s="1264"/>
      <c r="AJ9473" s="1264"/>
    </row>
    <row r="9474" spans="33:36" ht="30" customHeight="1">
      <c r="AG9474" s="1264"/>
      <c r="AH9474" s="1264"/>
      <c r="AI9474" s="1264"/>
      <c r="AJ9474" s="1264"/>
    </row>
    <row r="9475" spans="33:36" ht="30" customHeight="1">
      <c r="AG9475" s="1264"/>
      <c r="AH9475" s="1264"/>
      <c r="AI9475" s="1264"/>
      <c r="AJ9475" s="1264"/>
    </row>
    <row r="9476" spans="33:36" ht="30" customHeight="1">
      <c r="AG9476" s="1264"/>
      <c r="AH9476" s="1264"/>
      <c r="AI9476" s="1264"/>
      <c r="AJ9476" s="1264"/>
    </row>
    <row r="9477" spans="33:36" ht="30" customHeight="1">
      <c r="AG9477" s="1264"/>
      <c r="AH9477" s="1264"/>
      <c r="AI9477" s="1264"/>
      <c r="AJ9477" s="1264"/>
    </row>
    <row r="9478" spans="33:36" ht="30" customHeight="1">
      <c r="AG9478" s="1264"/>
      <c r="AH9478" s="1264"/>
      <c r="AI9478" s="1264"/>
      <c r="AJ9478" s="1264"/>
    </row>
    <row r="9479" spans="33:36" ht="30" customHeight="1">
      <c r="AG9479" s="1264"/>
      <c r="AH9479" s="1264"/>
      <c r="AI9479" s="1264"/>
      <c r="AJ9479" s="1264"/>
    </row>
    <row r="9480" spans="33:36" ht="30" customHeight="1">
      <c r="AG9480" s="1264"/>
      <c r="AH9480" s="1264"/>
      <c r="AI9480" s="1264"/>
      <c r="AJ9480" s="1264"/>
    </row>
    <row r="9481" spans="33:36" ht="30" customHeight="1">
      <c r="AG9481" s="1264"/>
      <c r="AH9481" s="1264"/>
      <c r="AI9481" s="1264"/>
      <c r="AJ9481" s="1264"/>
    </row>
    <row r="9482" spans="33:36" ht="30" customHeight="1">
      <c r="AG9482" s="1264"/>
      <c r="AH9482" s="1264"/>
      <c r="AI9482" s="1264"/>
      <c r="AJ9482" s="1264"/>
    </row>
    <row r="9483" spans="33:36" ht="30" customHeight="1">
      <c r="AG9483" s="1264"/>
      <c r="AH9483" s="1264"/>
      <c r="AI9483" s="1264"/>
      <c r="AJ9483" s="1264"/>
    </row>
    <row r="9484" spans="33:36" ht="30" customHeight="1">
      <c r="AG9484" s="1264"/>
      <c r="AH9484" s="1264"/>
      <c r="AI9484" s="1264"/>
      <c r="AJ9484" s="1264"/>
    </row>
    <row r="9485" spans="33:36" ht="30" customHeight="1">
      <c r="AG9485" s="1264"/>
      <c r="AH9485" s="1264"/>
      <c r="AI9485" s="1264"/>
      <c r="AJ9485" s="1264"/>
    </row>
    <row r="9486" spans="33:36" ht="30" customHeight="1">
      <c r="AG9486" s="1264"/>
      <c r="AH9486" s="1264"/>
      <c r="AI9486" s="1264"/>
      <c r="AJ9486" s="1264"/>
    </row>
    <row r="9487" spans="33:36" ht="30" customHeight="1">
      <c r="AG9487" s="1264"/>
      <c r="AH9487" s="1264"/>
      <c r="AI9487" s="1264"/>
      <c r="AJ9487" s="1264"/>
    </row>
    <row r="9488" spans="33:36" ht="30" customHeight="1">
      <c r="AG9488" s="1264"/>
      <c r="AH9488" s="1264"/>
      <c r="AI9488" s="1264"/>
      <c r="AJ9488" s="1264"/>
    </row>
    <row r="9489" spans="33:36" ht="30" customHeight="1">
      <c r="AG9489" s="1264"/>
      <c r="AH9489" s="1264"/>
      <c r="AI9489" s="1264"/>
      <c r="AJ9489" s="1264"/>
    </row>
    <row r="9490" spans="33:36" ht="30" customHeight="1">
      <c r="AG9490" s="1264"/>
      <c r="AH9490" s="1264"/>
      <c r="AI9490" s="1264"/>
      <c r="AJ9490" s="1264"/>
    </row>
    <row r="9491" spans="33:36" ht="30" customHeight="1">
      <c r="AG9491" s="1264"/>
      <c r="AH9491" s="1264"/>
      <c r="AI9491" s="1264"/>
      <c r="AJ9491" s="1264"/>
    </row>
    <row r="9492" spans="33:36" ht="30" customHeight="1">
      <c r="AG9492" s="1264"/>
      <c r="AH9492" s="1264"/>
      <c r="AI9492" s="1264"/>
      <c r="AJ9492" s="1264"/>
    </row>
    <row r="9493" spans="33:36" ht="30" customHeight="1">
      <c r="AG9493" s="1264"/>
      <c r="AH9493" s="1264"/>
      <c r="AI9493" s="1264"/>
      <c r="AJ9493" s="1264"/>
    </row>
    <row r="9494" spans="33:36" ht="30" customHeight="1">
      <c r="AG9494" s="1264"/>
      <c r="AH9494" s="1264"/>
      <c r="AI9494" s="1264"/>
      <c r="AJ9494" s="1264"/>
    </row>
    <row r="9495" spans="33:36" ht="30" customHeight="1">
      <c r="AG9495" s="1264"/>
      <c r="AH9495" s="1264"/>
      <c r="AI9495" s="1264"/>
      <c r="AJ9495" s="1264"/>
    </row>
    <row r="9496" spans="33:36" ht="30" customHeight="1">
      <c r="AG9496" s="1264"/>
      <c r="AH9496" s="1264"/>
      <c r="AI9496" s="1264"/>
      <c r="AJ9496" s="1264"/>
    </row>
    <row r="9497" spans="33:36" ht="30" customHeight="1">
      <c r="AG9497" s="1264"/>
      <c r="AH9497" s="1264"/>
      <c r="AI9497" s="1264"/>
      <c r="AJ9497" s="1264"/>
    </row>
    <row r="9498" spans="33:36" ht="30" customHeight="1">
      <c r="AG9498" s="1264"/>
      <c r="AH9498" s="1264"/>
      <c r="AI9498" s="1264"/>
      <c r="AJ9498" s="1264"/>
    </row>
    <row r="9499" spans="33:36" ht="30" customHeight="1">
      <c r="AG9499" s="1264"/>
      <c r="AH9499" s="1264"/>
      <c r="AI9499" s="1264"/>
      <c r="AJ9499" s="1264"/>
    </row>
    <row r="9500" spans="33:36" ht="30" customHeight="1">
      <c r="AG9500" s="1264"/>
      <c r="AH9500" s="1264"/>
      <c r="AI9500" s="1264"/>
      <c r="AJ9500" s="1264"/>
    </row>
    <row r="9501" spans="33:36" ht="30" customHeight="1">
      <c r="AG9501" s="1264"/>
      <c r="AH9501" s="1264"/>
      <c r="AI9501" s="1264"/>
      <c r="AJ9501" s="1264"/>
    </row>
    <row r="9502" spans="33:36" ht="30" customHeight="1">
      <c r="AG9502" s="1264"/>
      <c r="AH9502" s="1264"/>
      <c r="AI9502" s="1264"/>
      <c r="AJ9502" s="1264"/>
    </row>
    <row r="9503" spans="33:36" ht="30" customHeight="1">
      <c r="AG9503" s="1264"/>
      <c r="AH9503" s="1264"/>
      <c r="AI9503" s="1264"/>
      <c r="AJ9503" s="1264"/>
    </row>
    <row r="9504" spans="33:36" ht="30" customHeight="1">
      <c r="AG9504" s="1264"/>
      <c r="AH9504" s="1264"/>
      <c r="AI9504" s="1264"/>
      <c r="AJ9504" s="1264"/>
    </row>
    <row r="9505" spans="33:36" ht="30" customHeight="1">
      <c r="AG9505" s="1264"/>
      <c r="AH9505" s="1264"/>
      <c r="AI9505" s="1264"/>
      <c r="AJ9505" s="1264"/>
    </row>
    <row r="9506" spans="33:36" ht="30" customHeight="1">
      <c r="AG9506" s="1264"/>
      <c r="AH9506" s="1264"/>
      <c r="AI9506" s="1264"/>
      <c r="AJ9506" s="1264"/>
    </row>
    <row r="9507" spans="33:36" ht="30" customHeight="1">
      <c r="AG9507" s="1264"/>
      <c r="AH9507" s="1264"/>
      <c r="AI9507" s="1264"/>
      <c r="AJ9507" s="1264"/>
    </row>
    <row r="9508" spans="33:36" ht="30" customHeight="1">
      <c r="AG9508" s="1264"/>
      <c r="AH9508" s="1264"/>
      <c r="AI9508" s="1264"/>
      <c r="AJ9508" s="1264"/>
    </row>
    <row r="9509" spans="33:36" ht="30" customHeight="1">
      <c r="AG9509" s="1264"/>
      <c r="AH9509" s="1264"/>
      <c r="AI9509" s="1264"/>
      <c r="AJ9509" s="1264"/>
    </row>
    <row r="9510" spans="33:36" ht="30" customHeight="1">
      <c r="AG9510" s="1264"/>
      <c r="AH9510" s="1264"/>
      <c r="AI9510" s="1264"/>
      <c r="AJ9510" s="1264"/>
    </row>
    <row r="9511" spans="33:36" ht="30" customHeight="1">
      <c r="AG9511" s="1264"/>
      <c r="AH9511" s="1264"/>
      <c r="AI9511" s="1264"/>
      <c r="AJ9511" s="1264"/>
    </row>
    <row r="9512" spans="33:36" ht="30" customHeight="1">
      <c r="AG9512" s="1264"/>
      <c r="AH9512" s="1264"/>
      <c r="AI9512" s="1264"/>
      <c r="AJ9512" s="1264"/>
    </row>
    <row r="9513" spans="33:36" ht="30" customHeight="1">
      <c r="AG9513" s="1264"/>
      <c r="AH9513" s="1264"/>
      <c r="AI9513" s="1264"/>
      <c r="AJ9513" s="1264"/>
    </row>
    <row r="9514" spans="33:36" ht="30" customHeight="1">
      <c r="AG9514" s="1264"/>
      <c r="AH9514" s="1264"/>
      <c r="AI9514" s="1264"/>
      <c r="AJ9514" s="1264"/>
    </row>
    <row r="9515" spans="33:36" ht="30" customHeight="1">
      <c r="AG9515" s="1264"/>
      <c r="AH9515" s="1264"/>
      <c r="AI9515" s="1264"/>
      <c r="AJ9515" s="1264"/>
    </row>
    <row r="9516" spans="33:36" ht="30" customHeight="1">
      <c r="AG9516" s="1264"/>
      <c r="AH9516" s="1264"/>
      <c r="AI9516" s="1264"/>
      <c r="AJ9516" s="1264"/>
    </row>
    <row r="9517" spans="33:36" ht="30" customHeight="1">
      <c r="AG9517" s="1264"/>
      <c r="AH9517" s="1264"/>
      <c r="AI9517" s="1264"/>
      <c r="AJ9517" s="1264"/>
    </row>
    <row r="9518" spans="33:36" ht="30" customHeight="1">
      <c r="AG9518" s="1264"/>
      <c r="AH9518" s="1264"/>
      <c r="AI9518" s="1264"/>
      <c r="AJ9518" s="1264"/>
    </row>
    <row r="9519" spans="33:36" ht="30" customHeight="1">
      <c r="AG9519" s="1264"/>
      <c r="AH9519" s="1264"/>
      <c r="AI9519" s="1264"/>
      <c r="AJ9519" s="1264"/>
    </row>
    <row r="9520" spans="33:36" ht="30" customHeight="1">
      <c r="AG9520" s="1264"/>
      <c r="AH9520" s="1264"/>
      <c r="AI9520" s="1264"/>
      <c r="AJ9520" s="1264"/>
    </row>
    <row r="9521" spans="33:36" ht="30" customHeight="1">
      <c r="AG9521" s="1264"/>
      <c r="AH9521" s="1264"/>
      <c r="AI9521" s="1264"/>
      <c r="AJ9521" s="1264"/>
    </row>
    <row r="9522" spans="33:36" ht="30" customHeight="1">
      <c r="AG9522" s="1264"/>
      <c r="AH9522" s="1264"/>
      <c r="AI9522" s="1264"/>
      <c r="AJ9522" s="1264"/>
    </row>
    <row r="9523" spans="33:36" ht="30" customHeight="1">
      <c r="AG9523" s="1264"/>
      <c r="AH9523" s="1264"/>
      <c r="AI9523" s="1264"/>
      <c r="AJ9523" s="1264"/>
    </row>
    <row r="9524" spans="33:36" ht="30" customHeight="1">
      <c r="AG9524" s="1264"/>
      <c r="AH9524" s="1264"/>
      <c r="AI9524" s="1264"/>
      <c r="AJ9524" s="1264"/>
    </row>
    <row r="9525" spans="33:36" ht="30" customHeight="1">
      <c r="AG9525" s="1264"/>
      <c r="AH9525" s="1264"/>
      <c r="AI9525" s="1264"/>
      <c r="AJ9525" s="1264"/>
    </row>
    <row r="9526" spans="33:36" ht="30" customHeight="1">
      <c r="AG9526" s="1264"/>
      <c r="AH9526" s="1264"/>
      <c r="AI9526" s="1264"/>
      <c r="AJ9526" s="1264"/>
    </row>
    <row r="9527" spans="33:36" ht="30" customHeight="1">
      <c r="AG9527" s="1264"/>
      <c r="AH9527" s="1264"/>
      <c r="AI9527" s="1264"/>
      <c r="AJ9527" s="1264"/>
    </row>
    <row r="9528" spans="33:36" ht="30" customHeight="1">
      <c r="AG9528" s="1264"/>
      <c r="AH9528" s="1264"/>
      <c r="AI9528" s="1264"/>
      <c r="AJ9528" s="1264"/>
    </row>
    <row r="9529" spans="33:36" ht="30" customHeight="1">
      <c r="AG9529" s="1264"/>
      <c r="AH9529" s="1264"/>
      <c r="AI9529" s="1264"/>
      <c r="AJ9529" s="1264"/>
    </row>
    <row r="9530" spans="33:36" ht="30" customHeight="1">
      <c r="AG9530" s="1264"/>
      <c r="AH9530" s="1264"/>
      <c r="AI9530" s="1264"/>
      <c r="AJ9530" s="1264"/>
    </row>
    <row r="9531" spans="33:36" ht="30" customHeight="1">
      <c r="AG9531" s="1264"/>
      <c r="AH9531" s="1264"/>
      <c r="AI9531" s="1264"/>
      <c r="AJ9531" s="1264"/>
    </row>
    <row r="9532" spans="33:36" ht="30" customHeight="1">
      <c r="AG9532" s="1264"/>
      <c r="AH9532" s="1264"/>
      <c r="AI9532" s="1264"/>
      <c r="AJ9532" s="1264"/>
    </row>
    <row r="9533" spans="33:36" ht="30" customHeight="1">
      <c r="AG9533" s="1264"/>
      <c r="AH9533" s="1264"/>
      <c r="AI9533" s="1264"/>
      <c r="AJ9533" s="1264"/>
    </row>
    <row r="9534" spans="33:36" ht="30" customHeight="1">
      <c r="AG9534" s="1264"/>
      <c r="AH9534" s="1264"/>
      <c r="AI9534" s="1264"/>
      <c r="AJ9534" s="1264"/>
    </row>
    <row r="9535" spans="33:36" ht="30" customHeight="1">
      <c r="AG9535" s="1264"/>
      <c r="AH9535" s="1264"/>
      <c r="AI9535" s="1264"/>
      <c r="AJ9535" s="1264"/>
    </row>
    <row r="9536" spans="33:36" ht="30" customHeight="1">
      <c r="AG9536" s="1264"/>
      <c r="AH9536" s="1264"/>
      <c r="AI9536" s="1264"/>
      <c r="AJ9536" s="1264"/>
    </row>
    <row r="9537" spans="33:36" ht="30" customHeight="1">
      <c r="AG9537" s="1264"/>
      <c r="AH9537" s="1264"/>
      <c r="AI9537" s="1264"/>
      <c r="AJ9537" s="1264"/>
    </row>
    <row r="9538" spans="33:36" ht="30" customHeight="1">
      <c r="AG9538" s="1264"/>
      <c r="AH9538" s="1264"/>
      <c r="AI9538" s="1264"/>
      <c r="AJ9538" s="1264"/>
    </row>
    <row r="9539" spans="33:36" ht="30" customHeight="1">
      <c r="AG9539" s="1264"/>
      <c r="AH9539" s="1264"/>
      <c r="AI9539" s="1264"/>
      <c r="AJ9539" s="1264"/>
    </row>
    <row r="9540" spans="33:36" ht="30" customHeight="1">
      <c r="AG9540" s="1264"/>
      <c r="AH9540" s="1264"/>
      <c r="AI9540" s="1264"/>
      <c r="AJ9540" s="1264"/>
    </row>
    <row r="9541" spans="33:36" ht="30" customHeight="1">
      <c r="AG9541" s="1264"/>
      <c r="AH9541" s="1264"/>
      <c r="AI9541" s="1264"/>
      <c r="AJ9541" s="1264"/>
    </row>
    <row r="9542" spans="33:36" ht="30" customHeight="1">
      <c r="AG9542" s="1264"/>
      <c r="AH9542" s="1264"/>
      <c r="AI9542" s="1264"/>
      <c r="AJ9542" s="1264"/>
    </row>
    <row r="9543" spans="33:36" ht="30" customHeight="1">
      <c r="AG9543" s="1264"/>
      <c r="AH9543" s="1264"/>
      <c r="AI9543" s="1264"/>
      <c r="AJ9543" s="1264"/>
    </row>
    <row r="9544" spans="33:36" ht="30" customHeight="1">
      <c r="AG9544" s="1264"/>
      <c r="AH9544" s="1264"/>
      <c r="AI9544" s="1264"/>
      <c r="AJ9544" s="1264"/>
    </row>
    <row r="9545" spans="33:36" ht="30" customHeight="1">
      <c r="AG9545" s="1264"/>
      <c r="AH9545" s="1264"/>
      <c r="AI9545" s="1264"/>
      <c r="AJ9545" s="1264"/>
    </row>
    <row r="9546" spans="33:36" ht="30" customHeight="1">
      <c r="AG9546" s="1264"/>
      <c r="AH9546" s="1264"/>
      <c r="AI9546" s="1264"/>
      <c r="AJ9546" s="1264"/>
    </row>
    <row r="9547" spans="33:36" ht="30" customHeight="1">
      <c r="AG9547" s="1264"/>
      <c r="AH9547" s="1264"/>
      <c r="AI9547" s="1264"/>
      <c r="AJ9547" s="1264"/>
    </row>
    <row r="9548" spans="33:36" ht="30" customHeight="1">
      <c r="AG9548" s="1264"/>
      <c r="AH9548" s="1264"/>
      <c r="AI9548" s="1264"/>
      <c r="AJ9548" s="1264"/>
    </row>
    <row r="9549" spans="33:36" ht="30" customHeight="1">
      <c r="AG9549" s="1264"/>
      <c r="AH9549" s="1264"/>
      <c r="AI9549" s="1264"/>
      <c r="AJ9549" s="1264"/>
    </row>
    <row r="9550" spans="33:36" ht="30" customHeight="1">
      <c r="AG9550" s="1264"/>
      <c r="AH9550" s="1264"/>
      <c r="AI9550" s="1264"/>
      <c r="AJ9550" s="1264"/>
    </row>
    <row r="9551" spans="33:36" ht="30" customHeight="1">
      <c r="AG9551" s="1264"/>
      <c r="AH9551" s="1264"/>
      <c r="AI9551" s="1264"/>
      <c r="AJ9551" s="1264"/>
    </row>
    <row r="9552" spans="33:36" ht="30" customHeight="1">
      <c r="AG9552" s="1264"/>
      <c r="AH9552" s="1264"/>
      <c r="AI9552" s="1264"/>
      <c r="AJ9552" s="1264"/>
    </row>
    <row r="9553" spans="33:36" ht="30" customHeight="1">
      <c r="AG9553" s="1264"/>
      <c r="AH9553" s="1264"/>
      <c r="AI9553" s="1264"/>
      <c r="AJ9553" s="1264"/>
    </row>
    <row r="9554" spans="33:36" ht="30" customHeight="1">
      <c r="AG9554" s="1264"/>
      <c r="AH9554" s="1264"/>
      <c r="AI9554" s="1264"/>
      <c r="AJ9554" s="1264"/>
    </row>
    <row r="9555" spans="33:36" ht="30" customHeight="1">
      <c r="AG9555" s="1264"/>
      <c r="AH9555" s="1264"/>
      <c r="AI9555" s="1264"/>
      <c r="AJ9555" s="1264"/>
    </row>
    <row r="9556" spans="33:36" ht="30" customHeight="1">
      <c r="AG9556" s="1264"/>
      <c r="AH9556" s="1264"/>
      <c r="AI9556" s="1264"/>
      <c r="AJ9556" s="1264"/>
    </row>
    <row r="9557" spans="33:36" ht="30" customHeight="1">
      <c r="AG9557" s="1264"/>
      <c r="AH9557" s="1264"/>
      <c r="AI9557" s="1264"/>
      <c r="AJ9557" s="1264"/>
    </row>
    <row r="9558" spans="33:36" ht="30" customHeight="1">
      <c r="AG9558" s="1264"/>
      <c r="AH9558" s="1264"/>
      <c r="AI9558" s="1264"/>
      <c r="AJ9558" s="1264"/>
    </row>
    <row r="9559" spans="33:36" ht="30" customHeight="1">
      <c r="AG9559" s="1264"/>
      <c r="AH9559" s="1264"/>
      <c r="AI9559" s="1264"/>
      <c r="AJ9559" s="1264"/>
    </row>
    <row r="9560" spans="33:36" ht="30" customHeight="1">
      <c r="AG9560" s="1264"/>
      <c r="AH9560" s="1264"/>
      <c r="AI9560" s="1264"/>
      <c r="AJ9560" s="1264"/>
    </row>
    <row r="9561" spans="33:36" ht="30" customHeight="1">
      <c r="AG9561" s="1264"/>
      <c r="AH9561" s="1264"/>
      <c r="AI9561" s="1264"/>
      <c r="AJ9561" s="1264"/>
    </row>
    <row r="9562" spans="33:36" ht="30" customHeight="1">
      <c r="AG9562" s="1264"/>
      <c r="AH9562" s="1264"/>
      <c r="AI9562" s="1264"/>
      <c r="AJ9562" s="1264"/>
    </row>
    <row r="9563" spans="33:36" ht="30" customHeight="1">
      <c r="AG9563" s="1264"/>
      <c r="AH9563" s="1264"/>
      <c r="AI9563" s="1264"/>
      <c r="AJ9563" s="1264"/>
    </row>
    <row r="9564" spans="33:36" ht="30" customHeight="1">
      <c r="AG9564" s="1264"/>
      <c r="AH9564" s="1264"/>
      <c r="AI9564" s="1264"/>
      <c r="AJ9564" s="1264"/>
    </row>
    <row r="9565" spans="33:36" ht="30" customHeight="1">
      <c r="AG9565" s="1264"/>
      <c r="AH9565" s="1264"/>
      <c r="AI9565" s="1264"/>
      <c r="AJ9565" s="1264"/>
    </row>
    <row r="9566" spans="33:36" ht="30" customHeight="1">
      <c r="AG9566" s="1264"/>
      <c r="AH9566" s="1264"/>
      <c r="AI9566" s="1264"/>
      <c r="AJ9566" s="1264"/>
    </row>
    <row r="9567" spans="33:36" ht="30" customHeight="1">
      <c r="AG9567" s="1264"/>
      <c r="AH9567" s="1264"/>
      <c r="AI9567" s="1264"/>
      <c r="AJ9567" s="1264"/>
    </row>
    <row r="9568" spans="33:36" ht="30" customHeight="1">
      <c r="AG9568" s="1264"/>
      <c r="AH9568" s="1264"/>
      <c r="AI9568" s="1264"/>
      <c r="AJ9568" s="1264"/>
    </row>
    <row r="9569" spans="33:36" ht="30" customHeight="1">
      <c r="AG9569" s="1264"/>
      <c r="AH9569" s="1264"/>
      <c r="AI9569" s="1264"/>
      <c r="AJ9569" s="1264"/>
    </row>
    <row r="9570" spans="33:36" ht="30" customHeight="1">
      <c r="AG9570" s="1264"/>
      <c r="AH9570" s="1264"/>
      <c r="AI9570" s="1264"/>
      <c r="AJ9570" s="1264"/>
    </row>
    <row r="9571" spans="33:36" ht="30" customHeight="1">
      <c r="AG9571" s="1264"/>
      <c r="AH9571" s="1264"/>
      <c r="AI9571" s="1264"/>
      <c r="AJ9571" s="1264"/>
    </row>
    <row r="9572" spans="33:36" ht="30" customHeight="1">
      <c r="AG9572" s="1264"/>
      <c r="AH9572" s="1264"/>
      <c r="AI9572" s="1264"/>
      <c r="AJ9572" s="1264"/>
    </row>
    <row r="9573" spans="33:36" ht="30" customHeight="1">
      <c r="AG9573" s="1264"/>
      <c r="AH9573" s="1264"/>
      <c r="AI9573" s="1264"/>
      <c r="AJ9573" s="1264"/>
    </row>
    <row r="9574" spans="33:36" ht="30" customHeight="1">
      <c r="AG9574" s="1264"/>
      <c r="AH9574" s="1264"/>
      <c r="AI9574" s="1264"/>
      <c r="AJ9574" s="1264"/>
    </row>
    <row r="9575" spans="33:36" ht="30" customHeight="1">
      <c r="AG9575" s="1264"/>
      <c r="AH9575" s="1264"/>
      <c r="AI9575" s="1264"/>
      <c r="AJ9575" s="1264"/>
    </row>
    <row r="9576" spans="33:36" ht="30" customHeight="1">
      <c r="AG9576" s="1264"/>
      <c r="AH9576" s="1264"/>
      <c r="AI9576" s="1264"/>
      <c r="AJ9576" s="1264"/>
    </row>
    <row r="9577" spans="33:36" ht="30" customHeight="1">
      <c r="AG9577" s="1264"/>
      <c r="AH9577" s="1264"/>
      <c r="AI9577" s="1264"/>
      <c r="AJ9577" s="1264"/>
    </row>
    <row r="9578" spans="33:36" ht="30" customHeight="1">
      <c r="AG9578" s="1264"/>
      <c r="AH9578" s="1264"/>
      <c r="AI9578" s="1264"/>
      <c r="AJ9578" s="1264"/>
    </row>
    <row r="9579" spans="33:36" ht="30" customHeight="1">
      <c r="AG9579" s="1264"/>
      <c r="AH9579" s="1264"/>
      <c r="AI9579" s="1264"/>
      <c r="AJ9579" s="1264"/>
    </row>
    <row r="9580" spans="33:36" ht="30" customHeight="1">
      <c r="AG9580" s="1264"/>
      <c r="AH9580" s="1264"/>
      <c r="AI9580" s="1264"/>
      <c r="AJ9580" s="1264"/>
    </row>
    <row r="9581" spans="33:36" ht="30" customHeight="1">
      <c r="AG9581" s="1264"/>
      <c r="AH9581" s="1264"/>
      <c r="AI9581" s="1264"/>
      <c r="AJ9581" s="1264"/>
    </row>
    <row r="9582" spans="33:36" ht="30" customHeight="1">
      <c r="AG9582" s="1264"/>
      <c r="AH9582" s="1264"/>
      <c r="AI9582" s="1264"/>
      <c r="AJ9582" s="1264"/>
    </row>
    <row r="9583" spans="33:36" ht="30" customHeight="1">
      <c r="AG9583" s="1264"/>
      <c r="AH9583" s="1264"/>
      <c r="AI9583" s="1264"/>
      <c r="AJ9583" s="1264"/>
    </row>
    <row r="9584" spans="33:36" ht="30" customHeight="1">
      <c r="AG9584" s="1264"/>
      <c r="AH9584" s="1264"/>
      <c r="AI9584" s="1264"/>
      <c r="AJ9584" s="1264"/>
    </row>
    <row r="9585" spans="33:36" ht="30" customHeight="1">
      <c r="AG9585" s="1264"/>
      <c r="AH9585" s="1264"/>
      <c r="AI9585" s="1264"/>
      <c r="AJ9585" s="1264"/>
    </row>
    <row r="9586" spans="33:36" ht="30" customHeight="1">
      <c r="AG9586" s="1264"/>
      <c r="AH9586" s="1264"/>
      <c r="AI9586" s="1264"/>
      <c r="AJ9586" s="1264"/>
    </row>
    <row r="9587" spans="33:36" ht="30" customHeight="1">
      <c r="AG9587" s="1264"/>
      <c r="AH9587" s="1264"/>
      <c r="AI9587" s="1264"/>
      <c r="AJ9587" s="1264"/>
    </row>
    <row r="9588" spans="33:36" ht="30" customHeight="1">
      <c r="AG9588" s="1264"/>
      <c r="AH9588" s="1264"/>
      <c r="AI9588" s="1264"/>
      <c r="AJ9588" s="1264"/>
    </row>
    <row r="9589" spans="33:36" ht="30" customHeight="1">
      <c r="AG9589" s="1264"/>
      <c r="AH9589" s="1264"/>
      <c r="AI9589" s="1264"/>
      <c r="AJ9589" s="1264"/>
    </row>
    <row r="9590" spans="33:36" ht="30" customHeight="1">
      <c r="AG9590" s="1264"/>
      <c r="AH9590" s="1264"/>
      <c r="AI9590" s="1264"/>
      <c r="AJ9590" s="1264"/>
    </row>
    <row r="9591" spans="33:36" ht="30" customHeight="1">
      <c r="AG9591" s="1264"/>
      <c r="AH9591" s="1264"/>
      <c r="AI9591" s="1264"/>
      <c r="AJ9591" s="1264"/>
    </row>
    <row r="9592" spans="33:36" ht="30" customHeight="1">
      <c r="AG9592" s="1264"/>
      <c r="AH9592" s="1264"/>
      <c r="AI9592" s="1264"/>
      <c r="AJ9592" s="1264"/>
    </row>
    <row r="9593" spans="33:36" ht="30" customHeight="1">
      <c r="AG9593" s="1264"/>
      <c r="AH9593" s="1264"/>
      <c r="AI9593" s="1264"/>
      <c r="AJ9593" s="1264"/>
    </row>
    <row r="9594" spans="33:36" ht="30" customHeight="1">
      <c r="AG9594" s="1264"/>
      <c r="AH9594" s="1264"/>
      <c r="AI9594" s="1264"/>
      <c r="AJ9594" s="1264"/>
    </row>
    <row r="9595" spans="33:36" ht="30" customHeight="1">
      <c r="AG9595" s="1264"/>
      <c r="AH9595" s="1264"/>
      <c r="AI9595" s="1264"/>
      <c r="AJ9595" s="1264"/>
    </row>
    <row r="9596" spans="33:36" ht="30" customHeight="1">
      <c r="AG9596" s="1264"/>
      <c r="AH9596" s="1264"/>
      <c r="AI9596" s="1264"/>
      <c r="AJ9596" s="1264"/>
    </row>
    <row r="9597" spans="33:36" ht="30" customHeight="1">
      <c r="AG9597" s="1264"/>
      <c r="AH9597" s="1264"/>
      <c r="AI9597" s="1264"/>
      <c r="AJ9597" s="1264"/>
    </row>
    <row r="9598" spans="33:36" ht="30" customHeight="1">
      <c r="AG9598" s="1264"/>
      <c r="AH9598" s="1264"/>
      <c r="AI9598" s="1264"/>
      <c r="AJ9598" s="1264"/>
    </row>
    <row r="9599" spans="33:36" ht="30" customHeight="1">
      <c r="AG9599" s="1264"/>
      <c r="AH9599" s="1264"/>
      <c r="AI9599" s="1264"/>
      <c r="AJ9599" s="1264"/>
    </row>
    <row r="9600" spans="33:36" ht="30" customHeight="1">
      <c r="AG9600" s="1264"/>
      <c r="AH9600" s="1264"/>
      <c r="AI9600" s="1264"/>
      <c r="AJ9600" s="1264"/>
    </row>
    <row r="9601" spans="33:36" ht="30" customHeight="1">
      <c r="AG9601" s="1264"/>
      <c r="AH9601" s="1264"/>
      <c r="AI9601" s="1264"/>
      <c r="AJ9601" s="1264"/>
    </row>
    <row r="9602" spans="33:36" ht="30" customHeight="1">
      <c r="AG9602" s="1264"/>
      <c r="AH9602" s="1264"/>
      <c r="AI9602" s="1264"/>
      <c r="AJ9602" s="1264"/>
    </row>
    <row r="9603" spans="33:36" ht="30" customHeight="1">
      <c r="AG9603" s="1264"/>
      <c r="AH9603" s="1264"/>
      <c r="AI9603" s="1264"/>
      <c r="AJ9603" s="1264"/>
    </row>
    <row r="9604" spans="33:36" ht="30" customHeight="1">
      <c r="AG9604" s="1264"/>
      <c r="AH9604" s="1264"/>
      <c r="AI9604" s="1264"/>
      <c r="AJ9604" s="1264"/>
    </row>
    <row r="9605" spans="33:36" ht="30" customHeight="1">
      <c r="AG9605" s="1264"/>
      <c r="AH9605" s="1264"/>
      <c r="AI9605" s="1264"/>
      <c r="AJ9605" s="1264"/>
    </row>
    <row r="9606" spans="33:36" ht="30" customHeight="1">
      <c r="AG9606" s="1264"/>
      <c r="AH9606" s="1264"/>
      <c r="AI9606" s="1264"/>
      <c r="AJ9606" s="1264"/>
    </row>
    <row r="9607" spans="33:36" ht="30" customHeight="1">
      <c r="AG9607" s="1264"/>
      <c r="AH9607" s="1264"/>
      <c r="AI9607" s="1264"/>
      <c r="AJ9607" s="1264"/>
    </row>
    <row r="9608" spans="33:36" ht="30" customHeight="1">
      <c r="AG9608" s="1264"/>
      <c r="AH9608" s="1264"/>
      <c r="AI9608" s="1264"/>
      <c r="AJ9608" s="1264"/>
    </row>
    <row r="9609" spans="33:36" ht="30" customHeight="1">
      <c r="AG9609" s="1264"/>
      <c r="AH9609" s="1264"/>
      <c r="AI9609" s="1264"/>
      <c r="AJ9609" s="1264"/>
    </row>
    <row r="9610" spans="33:36" ht="30" customHeight="1">
      <c r="AG9610" s="1264"/>
      <c r="AH9610" s="1264"/>
      <c r="AI9610" s="1264"/>
      <c r="AJ9610" s="1264"/>
    </row>
    <row r="9611" spans="33:36" ht="30" customHeight="1">
      <c r="AG9611" s="1264"/>
      <c r="AH9611" s="1264"/>
      <c r="AI9611" s="1264"/>
      <c r="AJ9611" s="1264"/>
    </row>
    <row r="9612" spans="33:36" ht="30" customHeight="1">
      <c r="AG9612" s="1264"/>
      <c r="AH9612" s="1264"/>
      <c r="AI9612" s="1264"/>
      <c r="AJ9612" s="1264"/>
    </row>
    <row r="9613" spans="33:36" ht="30" customHeight="1">
      <c r="AG9613" s="1264"/>
      <c r="AH9613" s="1264"/>
      <c r="AI9613" s="1264"/>
      <c r="AJ9613" s="1264"/>
    </row>
    <row r="9614" spans="33:36" ht="30" customHeight="1">
      <c r="AG9614" s="1264"/>
      <c r="AH9614" s="1264"/>
      <c r="AI9614" s="1264"/>
      <c r="AJ9614" s="1264"/>
    </row>
    <row r="9615" spans="33:36" ht="30" customHeight="1">
      <c r="AG9615" s="1264"/>
      <c r="AH9615" s="1264"/>
      <c r="AI9615" s="1264"/>
      <c r="AJ9615" s="1264"/>
    </row>
    <row r="9616" spans="33:36" ht="30" customHeight="1">
      <c r="AG9616" s="1264"/>
      <c r="AH9616" s="1264"/>
      <c r="AI9616" s="1264"/>
      <c r="AJ9616" s="1264"/>
    </row>
    <row r="9617" spans="33:36" ht="30" customHeight="1">
      <c r="AG9617" s="1264"/>
      <c r="AH9617" s="1264"/>
      <c r="AI9617" s="1264"/>
      <c r="AJ9617" s="1264"/>
    </row>
    <row r="9618" spans="33:36" ht="30" customHeight="1">
      <c r="AG9618" s="1264"/>
      <c r="AH9618" s="1264"/>
      <c r="AI9618" s="1264"/>
      <c r="AJ9618" s="1264"/>
    </row>
    <row r="9619" spans="33:36" ht="30" customHeight="1">
      <c r="AG9619" s="1264"/>
      <c r="AH9619" s="1264"/>
      <c r="AI9619" s="1264"/>
      <c r="AJ9619" s="1264"/>
    </row>
    <row r="9620" spans="33:36" ht="30" customHeight="1">
      <c r="AG9620" s="1264"/>
      <c r="AH9620" s="1264"/>
      <c r="AI9620" s="1264"/>
      <c r="AJ9620" s="1264"/>
    </row>
    <row r="9621" spans="33:36" ht="30" customHeight="1">
      <c r="AG9621" s="1264"/>
      <c r="AH9621" s="1264"/>
      <c r="AI9621" s="1264"/>
      <c r="AJ9621" s="1264"/>
    </row>
    <row r="9622" spans="33:36" ht="30" customHeight="1">
      <c r="AG9622" s="1264"/>
      <c r="AH9622" s="1264"/>
      <c r="AI9622" s="1264"/>
      <c r="AJ9622" s="1264"/>
    </row>
    <row r="9623" spans="33:36" ht="30" customHeight="1">
      <c r="AG9623" s="1264"/>
      <c r="AH9623" s="1264"/>
      <c r="AI9623" s="1264"/>
      <c r="AJ9623" s="1264"/>
    </row>
    <row r="9624" spans="33:36" ht="30" customHeight="1">
      <c r="AG9624" s="1264"/>
      <c r="AH9624" s="1264"/>
      <c r="AI9624" s="1264"/>
      <c r="AJ9624" s="1264"/>
    </row>
    <row r="9625" spans="33:36" ht="30" customHeight="1">
      <c r="AG9625" s="1264"/>
      <c r="AH9625" s="1264"/>
      <c r="AI9625" s="1264"/>
      <c r="AJ9625" s="1264"/>
    </row>
    <row r="9626" spans="33:36" ht="30" customHeight="1">
      <c r="AG9626" s="1264"/>
      <c r="AH9626" s="1264"/>
      <c r="AI9626" s="1264"/>
      <c r="AJ9626" s="1264"/>
    </row>
    <row r="9627" spans="33:36" ht="30" customHeight="1">
      <c r="AG9627" s="1264"/>
      <c r="AH9627" s="1264"/>
      <c r="AI9627" s="1264"/>
      <c r="AJ9627" s="1264"/>
    </row>
    <row r="9628" spans="33:36" ht="30" customHeight="1">
      <c r="AG9628" s="1264"/>
      <c r="AH9628" s="1264"/>
      <c r="AI9628" s="1264"/>
      <c r="AJ9628" s="1264"/>
    </row>
    <row r="9629" spans="33:36" ht="30" customHeight="1">
      <c r="AG9629" s="1264"/>
      <c r="AH9629" s="1264"/>
      <c r="AI9629" s="1264"/>
      <c r="AJ9629" s="1264"/>
    </row>
    <row r="9630" spans="33:36" ht="30" customHeight="1">
      <c r="AG9630" s="1264"/>
      <c r="AH9630" s="1264"/>
      <c r="AI9630" s="1264"/>
      <c r="AJ9630" s="1264"/>
    </row>
    <row r="9631" spans="33:36" ht="30" customHeight="1">
      <c r="AG9631" s="1264"/>
      <c r="AH9631" s="1264"/>
      <c r="AI9631" s="1264"/>
      <c r="AJ9631" s="1264"/>
    </row>
    <row r="9632" spans="33:36" ht="30" customHeight="1">
      <c r="AG9632" s="1264"/>
      <c r="AH9632" s="1264"/>
      <c r="AI9632" s="1264"/>
      <c r="AJ9632" s="1264"/>
    </row>
    <row r="9633" spans="33:36" ht="30" customHeight="1">
      <c r="AG9633" s="1264"/>
      <c r="AH9633" s="1264"/>
      <c r="AI9633" s="1264"/>
      <c r="AJ9633" s="1264"/>
    </row>
    <row r="9634" spans="33:36" ht="30" customHeight="1">
      <c r="AG9634" s="1264"/>
      <c r="AH9634" s="1264"/>
      <c r="AI9634" s="1264"/>
      <c r="AJ9634" s="1264"/>
    </row>
    <row r="9635" spans="33:36" ht="30" customHeight="1">
      <c r="AG9635" s="1264"/>
      <c r="AH9635" s="1264"/>
      <c r="AI9635" s="1264"/>
      <c r="AJ9635" s="1264"/>
    </row>
    <row r="9636" spans="33:36" ht="30" customHeight="1">
      <c r="AG9636" s="1264"/>
      <c r="AH9636" s="1264"/>
      <c r="AI9636" s="1264"/>
      <c r="AJ9636" s="1264"/>
    </row>
    <row r="9637" spans="33:36" ht="30" customHeight="1">
      <c r="AG9637" s="1264"/>
      <c r="AH9637" s="1264"/>
      <c r="AI9637" s="1264"/>
      <c r="AJ9637" s="1264"/>
    </row>
    <row r="9638" spans="33:36" ht="30" customHeight="1">
      <c r="AG9638" s="1264"/>
      <c r="AH9638" s="1264"/>
      <c r="AI9638" s="1264"/>
      <c r="AJ9638" s="1264"/>
    </row>
    <row r="9639" spans="33:36" ht="30" customHeight="1">
      <c r="AG9639" s="1264"/>
      <c r="AH9639" s="1264"/>
      <c r="AI9639" s="1264"/>
      <c r="AJ9639" s="1264"/>
    </row>
    <row r="9640" spans="33:36" ht="30" customHeight="1">
      <c r="AG9640" s="1264"/>
      <c r="AH9640" s="1264"/>
      <c r="AI9640" s="1264"/>
      <c r="AJ9640" s="1264"/>
    </row>
    <row r="9641" spans="33:36" ht="30" customHeight="1">
      <c r="AG9641" s="1264"/>
      <c r="AH9641" s="1264"/>
      <c r="AI9641" s="1264"/>
      <c r="AJ9641" s="1264"/>
    </row>
    <row r="9642" spans="33:36" ht="30" customHeight="1">
      <c r="AG9642" s="1264"/>
      <c r="AH9642" s="1264"/>
      <c r="AI9642" s="1264"/>
      <c r="AJ9642" s="1264"/>
    </row>
    <row r="9643" spans="33:36" ht="30" customHeight="1">
      <c r="AG9643" s="1264"/>
      <c r="AH9643" s="1264"/>
      <c r="AI9643" s="1264"/>
      <c r="AJ9643" s="1264"/>
    </row>
    <row r="9644" spans="33:36" ht="30" customHeight="1">
      <c r="AG9644" s="1264"/>
      <c r="AH9644" s="1264"/>
      <c r="AI9644" s="1264"/>
      <c r="AJ9644" s="1264"/>
    </row>
    <row r="9645" spans="33:36" ht="30" customHeight="1">
      <c r="AG9645" s="1264"/>
      <c r="AH9645" s="1264"/>
      <c r="AI9645" s="1264"/>
      <c r="AJ9645" s="1264"/>
    </row>
    <row r="9646" spans="33:36" ht="30" customHeight="1">
      <c r="AG9646" s="1264"/>
      <c r="AH9646" s="1264"/>
      <c r="AI9646" s="1264"/>
      <c r="AJ9646" s="1264"/>
    </row>
    <row r="9647" spans="33:36" ht="30" customHeight="1">
      <c r="AG9647" s="1264"/>
      <c r="AH9647" s="1264"/>
      <c r="AI9647" s="1264"/>
      <c r="AJ9647" s="1264"/>
    </row>
    <row r="9648" spans="33:36" ht="30" customHeight="1">
      <c r="AG9648" s="1264"/>
      <c r="AH9648" s="1264"/>
      <c r="AI9648" s="1264"/>
      <c r="AJ9648" s="1264"/>
    </row>
    <row r="9649" spans="33:36" ht="30" customHeight="1">
      <c r="AG9649" s="1264"/>
      <c r="AH9649" s="1264"/>
      <c r="AI9649" s="1264"/>
      <c r="AJ9649" s="1264"/>
    </row>
    <row r="9650" spans="33:36" ht="30" customHeight="1">
      <c r="AG9650" s="1264"/>
      <c r="AH9650" s="1264"/>
      <c r="AI9650" s="1264"/>
      <c r="AJ9650" s="1264"/>
    </row>
    <row r="9651" spans="33:36" ht="30" customHeight="1">
      <c r="AG9651" s="1264"/>
      <c r="AH9651" s="1264"/>
      <c r="AI9651" s="1264"/>
      <c r="AJ9651" s="1264"/>
    </row>
    <row r="9652" spans="33:36" ht="30" customHeight="1">
      <c r="AG9652" s="1264"/>
      <c r="AH9652" s="1264"/>
      <c r="AI9652" s="1264"/>
      <c r="AJ9652" s="1264"/>
    </row>
    <row r="9653" spans="33:36" ht="30" customHeight="1">
      <c r="AG9653" s="1264"/>
      <c r="AH9653" s="1264"/>
      <c r="AI9653" s="1264"/>
      <c r="AJ9653" s="1264"/>
    </row>
    <row r="9654" spans="33:36" ht="30" customHeight="1">
      <c r="AG9654" s="1264"/>
      <c r="AH9654" s="1264"/>
      <c r="AI9654" s="1264"/>
      <c r="AJ9654" s="1264"/>
    </row>
    <row r="9655" spans="33:36" ht="30" customHeight="1">
      <c r="AG9655" s="1264"/>
      <c r="AH9655" s="1264"/>
      <c r="AI9655" s="1264"/>
      <c r="AJ9655" s="1264"/>
    </row>
    <row r="9656" spans="33:36" ht="30" customHeight="1">
      <c r="AG9656" s="1264"/>
      <c r="AH9656" s="1264"/>
      <c r="AI9656" s="1264"/>
      <c r="AJ9656" s="1264"/>
    </row>
    <row r="9657" spans="33:36" ht="30" customHeight="1">
      <c r="AG9657" s="1264"/>
      <c r="AH9657" s="1264"/>
      <c r="AI9657" s="1264"/>
      <c r="AJ9657" s="1264"/>
    </row>
    <row r="9658" spans="33:36" ht="30" customHeight="1">
      <c r="AG9658" s="1264"/>
      <c r="AH9658" s="1264"/>
      <c r="AI9658" s="1264"/>
      <c r="AJ9658" s="1264"/>
    </row>
    <row r="9659" spans="33:36" ht="30" customHeight="1">
      <c r="AG9659" s="1264"/>
      <c r="AH9659" s="1264"/>
      <c r="AI9659" s="1264"/>
      <c r="AJ9659" s="1264"/>
    </row>
    <row r="9660" spans="33:36" ht="30" customHeight="1">
      <c r="AG9660" s="1264"/>
      <c r="AH9660" s="1264"/>
      <c r="AI9660" s="1264"/>
      <c r="AJ9660" s="1264"/>
    </row>
    <row r="9661" spans="33:36" ht="30" customHeight="1">
      <c r="AG9661" s="1264"/>
      <c r="AH9661" s="1264"/>
      <c r="AI9661" s="1264"/>
      <c r="AJ9661" s="1264"/>
    </row>
    <row r="9662" spans="33:36" ht="30" customHeight="1">
      <c r="AG9662" s="1264"/>
      <c r="AH9662" s="1264"/>
      <c r="AI9662" s="1264"/>
      <c r="AJ9662" s="1264"/>
    </row>
    <row r="9663" spans="33:36" ht="30" customHeight="1">
      <c r="AG9663" s="1264"/>
      <c r="AH9663" s="1264"/>
      <c r="AI9663" s="1264"/>
      <c r="AJ9663" s="1264"/>
    </row>
    <row r="9664" spans="33:36" ht="30" customHeight="1">
      <c r="AG9664" s="1264"/>
      <c r="AH9664" s="1264"/>
      <c r="AI9664" s="1264"/>
      <c r="AJ9664" s="1264"/>
    </row>
    <row r="9665" spans="33:36" ht="30" customHeight="1">
      <c r="AG9665" s="1264"/>
      <c r="AH9665" s="1264"/>
      <c r="AI9665" s="1264"/>
      <c r="AJ9665" s="1264"/>
    </row>
    <row r="9666" spans="33:36" ht="30" customHeight="1">
      <c r="AG9666" s="1264"/>
      <c r="AH9666" s="1264"/>
      <c r="AI9666" s="1264"/>
      <c r="AJ9666" s="1264"/>
    </row>
    <row r="9667" spans="33:36" ht="30" customHeight="1">
      <c r="AG9667" s="1264"/>
      <c r="AH9667" s="1264"/>
      <c r="AI9667" s="1264"/>
      <c r="AJ9667" s="1264"/>
    </row>
    <row r="9668" spans="33:36" ht="30" customHeight="1">
      <c r="AG9668" s="1264"/>
      <c r="AH9668" s="1264"/>
      <c r="AI9668" s="1264"/>
      <c r="AJ9668" s="1264"/>
    </row>
    <row r="9669" spans="33:36" ht="30" customHeight="1">
      <c r="AG9669" s="1264"/>
      <c r="AH9669" s="1264"/>
      <c r="AI9669" s="1264"/>
      <c r="AJ9669" s="1264"/>
    </row>
    <row r="9670" spans="33:36" ht="30" customHeight="1">
      <c r="AG9670" s="1264"/>
      <c r="AH9670" s="1264"/>
      <c r="AI9670" s="1264"/>
      <c r="AJ9670" s="1264"/>
    </row>
    <row r="9671" spans="33:36" ht="30" customHeight="1">
      <c r="AG9671" s="1264"/>
      <c r="AH9671" s="1264"/>
      <c r="AI9671" s="1264"/>
      <c r="AJ9671" s="1264"/>
    </row>
    <row r="9672" spans="33:36" ht="30" customHeight="1">
      <c r="AG9672" s="1264"/>
      <c r="AH9672" s="1264"/>
      <c r="AI9672" s="1264"/>
      <c r="AJ9672" s="1264"/>
    </row>
    <row r="9673" spans="33:36" ht="30" customHeight="1">
      <c r="AG9673" s="1264"/>
      <c r="AH9673" s="1264"/>
      <c r="AI9673" s="1264"/>
      <c r="AJ9673" s="1264"/>
    </row>
    <row r="9674" spans="33:36" ht="30" customHeight="1">
      <c r="AG9674" s="1264"/>
      <c r="AH9674" s="1264"/>
      <c r="AI9674" s="1264"/>
      <c r="AJ9674" s="1264"/>
    </row>
    <row r="9675" spans="33:36" ht="30" customHeight="1">
      <c r="AG9675" s="1264"/>
      <c r="AH9675" s="1264"/>
      <c r="AI9675" s="1264"/>
      <c r="AJ9675" s="1264"/>
    </row>
    <row r="9676" spans="33:36" ht="30" customHeight="1">
      <c r="AG9676" s="1264"/>
      <c r="AH9676" s="1264"/>
      <c r="AI9676" s="1264"/>
      <c r="AJ9676" s="1264"/>
    </row>
    <row r="9677" spans="33:36" ht="30" customHeight="1">
      <c r="AG9677" s="1264"/>
      <c r="AH9677" s="1264"/>
      <c r="AI9677" s="1264"/>
      <c r="AJ9677" s="1264"/>
    </row>
    <row r="9678" spans="33:36" ht="30" customHeight="1">
      <c r="AG9678" s="1264"/>
      <c r="AH9678" s="1264"/>
      <c r="AI9678" s="1264"/>
      <c r="AJ9678" s="1264"/>
    </row>
    <row r="9679" spans="33:36" ht="30" customHeight="1">
      <c r="AG9679" s="1264"/>
      <c r="AH9679" s="1264"/>
      <c r="AI9679" s="1264"/>
      <c r="AJ9679" s="1264"/>
    </row>
    <row r="9680" spans="33:36" ht="30" customHeight="1">
      <c r="AG9680" s="1264"/>
      <c r="AH9680" s="1264"/>
      <c r="AI9680" s="1264"/>
      <c r="AJ9680" s="1264"/>
    </row>
    <row r="9681" spans="33:36" ht="30" customHeight="1">
      <c r="AG9681" s="1264"/>
      <c r="AH9681" s="1264"/>
      <c r="AI9681" s="1264"/>
      <c r="AJ9681" s="1264"/>
    </row>
    <row r="9682" spans="33:36" ht="30" customHeight="1">
      <c r="AG9682" s="1264"/>
      <c r="AH9682" s="1264"/>
      <c r="AI9682" s="1264"/>
      <c r="AJ9682" s="1264"/>
    </row>
    <row r="9683" spans="33:36" ht="30" customHeight="1">
      <c r="AG9683" s="1264"/>
      <c r="AH9683" s="1264"/>
      <c r="AI9683" s="1264"/>
      <c r="AJ9683" s="1264"/>
    </row>
    <row r="9684" spans="33:36" ht="30" customHeight="1">
      <c r="AG9684" s="1264"/>
      <c r="AH9684" s="1264"/>
      <c r="AI9684" s="1264"/>
      <c r="AJ9684" s="1264"/>
    </row>
    <row r="9685" spans="33:36" ht="30" customHeight="1">
      <c r="AG9685" s="1264"/>
      <c r="AH9685" s="1264"/>
      <c r="AI9685" s="1264"/>
      <c r="AJ9685" s="1264"/>
    </row>
    <row r="9686" spans="33:36" ht="30" customHeight="1">
      <c r="AG9686" s="1264"/>
      <c r="AH9686" s="1264"/>
      <c r="AI9686" s="1264"/>
      <c r="AJ9686" s="1264"/>
    </row>
    <row r="9687" spans="33:36" ht="30" customHeight="1">
      <c r="AG9687" s="1264"/>
      <c r="AH9687" s="1264"/>
      <c r="AI9687" s="1264"/>
      <c r="AJ9687" s="1264"/>
    </row>
    <row r="9688" spans="33:36" ht="30" customHeight="1">
      <c r="AG9688" s="1264"/>
      <c r="AH9688" s="1264"/>
      <c r="AI9688" s="1264"/>
      <c r="AJ9688" s="1264"/>
    </row>
    <row r="9689" spans="33:36" ht="30" customHeight="1">
      <c r="AG9689" s="1264"/>
      <c r="AH9689" s="1264"/>
      <c r="AI9689" s="1264"/>
      <c r="AJ9689" s="1264"/>
    </row>
    <row r="9690" spans="33:36" ht="30" customHeight="1">
      <c r="AG9690" s="1264"/>
      <c r="AH9690" s="1264"/>
      <c r="AI9690" s="1264"/>
      <c r="AJ9690" s="1264"/>
    </row>
    <row r="9691" spans="33:36" ht="30" customHeight="1">
      <c r="AG9691" s="1264"/>
      <c r="AH9691" s="1264"/>
      <c r="AI9691" s="1264"/>
      <c r="AJ9691" s="1264"/>
    </row>
    <row r="9692" spans="33:36" ht="30" customHeight="1">
      <c r="AG9692" s="1264"/>
      <c r="AH9692" s="1264"/>
      <c r="AI9692" s="1264"/>
      <c r="AJ9692" s="1264"/>
    </row>
    <row r="9693" spans="33:36" ht="30" customHeight="1">
      <c r="AG9693" s="1264"/>
      <c r="AH9693" s="1264"/>
      <c r="AI9693" s="1264"/>
      <c r="AJ9693" s="1264"/>
    </row>
    <row r="9694" spans="33:36" ht="30" customHeight="1">
      <c r="AG9694" s="1264"/>
      <c r="AH9694" s="1264"/>
      <c r="AI9694" s="1264"/>
      <c r="AJ9694" s="1264"/>
    </row>
    <row r="9695" spans="33:36" ht="30" customHeight="1">
      <c r="AG9695" s="1264"/>
      <c r="AH9695" s="1264"/>
      <c r="AI9695" s="1264"/>
      <c r="AJ9695" s="1264"/>
    </row>
    <row r="9696" spans="33:36" ht="30" customHeight="1">
      <c r="AG9696" s="1264"/>
      <c r="AH9696" s="1264"/>
      <c r="AI9696" s="1264"/>
      <c r="AJ9696" s="1264"/>
    </row>
    <row r="9697" spans="33:36" ht="30" customHeight="1">
      <c r="AG9697" s="1264"/>
      <c r="AH9697" s="1264"/>
      <c r="AI9697" s="1264"/>
      <c r="AJ9697" s="1264"/>
    </row>
    <row r="9698" spans="33:36" ht="30" customHeight="1">
      <c r="AG9698" s="1264"/>
      <c r="AH9698" s="1264"/>
      <c r="AI9698" s="1264"/>
      <c r="AJ9698" s="1264"/>
    </row>
    <row r="9699" spans="33:36" ht="30" customHeight="1">
      <c r="AG9699" s="1264"/>
      <c r="AH9699" s="1264"/>
      <c r="AI9699" s="1264"/>
      <c r="AJ9699" s="1264"/>
    </row>
    <row r="9700" spans="33:36" ht="30" customHeight="1">
      <c r="AG9700" s="1264"/>
      <c r="AH9700" s="1264"/>
      <c r="AI9700" s="1264"/>
      <c r="AJ9700" s="1264"/>
    </row>
    <row r="9701" spans="33:36" ht="30" customHeight="1">
      <c r="AG9701" s="1264"/>
      <c r="AH9701" s="1264"/>
      <c r="AI9701" s="1264"/>
      <c r="AJ9701" s="1264"/>
    </row>
    <row r="9702" spans="33:36" ht="30" customHeight="1">
      <c r="AG9702" s="1264"/>
      <c r="AH9702" s="1264"/>
      <c r="AI9702" s="1264"/>
      <c r="AJ9702" s="1264"/>
    </row>
    <row r="9703" spans="33:36" ht="30" customHeight="1">
      <c r="AG9703" s="1264"/>
      <c r="AH9703" s="1264"/>
      <c r="AI9703" s="1264"/>
      <c r="AJ9703" s="1264"/>
    </row>
    <row r="9704" spans="33:36" ht="30" customHeight="1">
      <c r="AG9704" s="1264"/>
      <c r="AH9704" s="1264"/>
      <c r="AI9704" s="1264"/>
      <c r="AJ9704" s="1264"/>
    </row>
    <row r="9705" spans="33:36" ht="30" customHeight="1">
      <c r="AG9705" s="1264"/>
      <c r="AH9705" s="1264"/>
      <c r="AI9705" s="1264"/>
      <c r="AJ9705" s="1264"/>
    </row>
    <row r="9706" spans="33:36" ht="30" customHeight="1">
      <c r="AG9706" s="1264"/>
      <c r="AH9706" s="1264"/>
      <c r="AI9706" s="1264"/>
      <c r="AJ9706" s="1264"/>
    </row>
    <row r="9707" spans="33:36" ht="30" customHeight="1">
      <c r="AG9707" s="1264"/>
      <c r="AH9707" s="1264"/>
      <c r="AI9707" s="1264"/>
      <c r="AJ9707" s="1264"/>
    </row>
    <row r="9708" spans="33:36" ht="30" customHeight="1">
      <c r="AG9708" s="1264"/>
      <c r="AH9708" s="1264"/>
      <c r="AI9708" s="1264"/>
      <c r="AJ9708" s="1264"/>
    </row>
    <row r="9709" spans="33:36" ht="30" customHeight="1">
      <c r="AG9709" s="1264"/>
      <c r="AH9709" s="1264"/>
      <c r="AI9709" s="1264"/>
      <c r="AJ9709" s="1264"/>
    </row>
    <row r="9710" spans="33:36" ht="30" customHeight="1">
      <c r="AG9710" s="1264"/>
      <c r="AH9710" s="1264"/>
      <c r="AI9710" s="1264"/>
      <c r="AJ9710" s="1264"/>
    </row>
    <row r="9711" spans="33:36" ht="30" customHeight="1">
      <c r="AG9711" s="1264"/>
      <c r="AH9711" s="1264"/>
      <c r="AI9711" s="1264"/>
      <c r="AJ9711" s="1264"/>
    </row>
    <row r="9712" spans="33:36" ht="30" customHeight="1">
      <c r="AG9712" s="1264"/>
      <c r="AH9712" s="1264"/>
      <c r="AI9712" s="1264"/>
      <c r="AJ9712" s="1264"/>
    </row>
    <row r="9713" spans="33:36" ht="30" customHeight="1">
      <c r="AG9713" s="1264"/>
      <c r="AH9713" s="1264"/>
      <c r="AI9713" s="1264"/>
      <c r="AJ9713" s="1264"/>
    </row>
    <row r="9714" spans="33:36" ht="30" customHeight="1">
      <c r="AG9714" s="1264"/>
      <c r="AH9714" s="1264"/>
      <c r="AI9714" s="1264"/>
      <c r="AJ9714" s="1264"/>
    </row>
    <row r="9715" spans="33:36" ht="30" customHeight="1">
      <c r="AG9715" s="1264"/>
      <c r="AH9715" s="1264"/>
      <c r="AI9715" s="1264"/>
      <c r="AJ9715" s="1264"/>
    </row>
    <row r="9716" spans="33:36" ht="30" customHeight="1">
      <c r="AG9716" s="1264"/>
      <c r="AH9716" s="1264"/>
      <c r="AI9716" s="1264"/>
      <c r="AJ9716" s="1264"/>
    </row>
    <row r="9717" spans="33:36" ht="30" customHeight="1">
      <c r="AG9717" s="1264"/>
      <c r="AH9717" s="1264"/>
      <c r="AI9717" s="1264"/>
      <c r="AJ9717" s="1264"/>
    </row>
    <row r="9718" spans="33:36" ht="30" customHeight="1">
      <c r="AG9718" s="1264"/>
      <c r="AH9718" s="1264"/>
      <c r="AI9718" s="1264"/>
      <c r="AJ9718" s="1264"/>
    </row>
    <row r="9719" spans="33:36" ht="30" customHeight="1">
      <c r="AG9719" s="1264"/>
      <c r="AH9719" s="1264"/>
      <c r="AI9719" s="1264"/>
      <c r="AJ9719" s="1264"/>
    </row>
    <row r="9720" spans="33:36" ht="30" customHeight="1">
      <c r="AG9720" s="1264"/>
      <c r="AH9720" s="1264"/>
      <c r="AI9720" s="1264"/>
      <c r="AJ9720" s="1264"/>
    </row>
    <row r="9721" spans="33:36" ht="30" customHeight="1">
      <c r="AG9721" s="1264"/>
      <c r="AH9721" s="1264"/>
      <c r="AI9721" s="1264"/>
      <c r="AJ9721" s="1264"/>
    </row>
    <row r="9722" spans="33:36" ht="30" customHeight="1">
      <c r="AG9722" s="1264"/>
      <c r="AH9722" s="1264"/>
      <c r="AI9722" s="1264"/>
      <c r="AJ9722" s="1264"/>
    </row>
    <row r="9723" spans="33:36" ht="30" customHeight="1">
      <c r="AG9723" s="1264"/>
      <c r="AH9723" s="1264"/>
      <c r="AI9723" s="1264"/>
      <c r="AJ9723" s="1264"/>
    </row>
    <row r="9724" spans="33:36" ht="30" customHeight="1">
      <c r="AG9724" s="1264"/>
      <c r="AH9724" s="1264"/>
      <c r="AI9724" s="1264"/>
      <c r="AJ9724" s="1264"/>
    </row>
    <row r="9725" spans="33:36" ht="30" customHeight="1">
      <c r="AG9725" s="1264"/>
      <c r="AH9725" s="1264"/>
      <c r="AI9725" s="1264"/>
      <c r="AJ9725" s="1264"/>
    </row>
    <row r="9726" spans="33:36" ht="30" customHeight="1">
      <c r="AG9726" s="1264"/>
      <c r="AH9726" s="1264"/>
      <c r="AI9726" s="1264"/>
      <c r="AJ9726" s="1264"/>
    </row>
    <row r="9727" spans="33:36" ht="30" customHeight="1">
      <c r="AG9727" s="1264"/>
      <c r="AH9727" s="1264"/>
      <c r="AI9727" s="1264"/>
      <c r="AJ9727" s="1264"/>
    </row>
    <row r="9728" spans="33:36" ht="30" customHeight="1">
      <c r="AG9728" s="1264"/>
      <c r="AH9728" s="1264"/>
      <c r="AI9728" s="1264"/>
      <c r="AJ9728" s="1264"/>
    </row>
    <row r="9729" spans="33:36" ht="30" customHeight="1">
      <c r="AG9729" s="1264"/>
      <c r="AH9729" s="1264"/>
      <c r="AI9729" s="1264"/>
      <c r="AJ9729" s="1264"/>
    </row>
    <row r="9730" spans="33:36" ht="30" customHeight="1">
      <c r="AG9730" s="1264"/>
      <c r="AH9730" s="1264"/>
      <c r="AI9730" s="1264"/>
      <c r="AJ9730" s="1264"/>
    </row>
    <row r="9731" spans="33:36" ht="30" customHeight="1">
      <c r="AG9731" s="1264"/>
      <c r="AH9731" s="1264"/>
      <c r="AI9731" s="1264"/>
      <c r="AJ9731" s="1264"/>
    </row>
    <row r="9732" spans="33:36" ht="30" customHeight="1">
      <c r="AG9732" s="1264"/>
      <c r="AH9732" s="1264"/>
      <c r="AI9732" s="1264"/>
      <c r="AJ9732" s="1264"/>
    </row>
    <row r="9733" spans="33:36" ht="30" customHeight="1">
      <c r="AG9733" s="1264"/>
      <c r="AH9733" s="1264"/>
      <c r="AI9733" s="1264"/>
      <c r="AJ9733" s="1264"/>
    </row>
    <row r="9734" spans="33:36" ht="30" customHeight="1">
      <c r="AG9734" s="1264"/>
      <c r="AH9734" s="1264"/>
      <c r="AI9734" s="1264"/>
      <c r="AJ9734" s="1264"/>
    </row>
    <row r="9735" spans="33:36" ht="30" customHeight="1">
      <c r="AG9735" s="1264"/>
      <c r="AH9735" s="1264"/>
      <c r="AI9735" s="1264"/>
      <c r="AJ9735" s="1264"/>
    </row>
    <row r="9736" spans="33:36" ht="30" customHeight="1">
      <c r="AG9736" s="1264"/>
      <c r="AH9736" s="1264"/>
      <c r="AI9736" s="1264"/>
      <c r="AJ9736" s="1264"/>
    </row>
    <row r="9737" spans="33:36" ht="30" customHeight="1">
      <c r="AG9737" s="1264"/>
      <c r="AH9737" s="1264"/>
      <c r="AI9737" s="1264"/>
      <c r="AJ9737" s="1264"/>
    </row>
    <row r="9738" spans="33:36" ht="30" customHeight="1">
      <c r="AG9738" s="1264"/>
      <c r="AH9738" s="1264"/>
      <c r="AI9738" s="1264"/>
      <c r="AJ9738" s="1264"/>
    </row>
    <row r="9739" spans="33:36" ht="30" customHeight="1">
      <c r="AG9739" s="1264"/>
      <c r="AH9739" s="1264"/>
      <c r="AI9739" s="1264"/>
      <c r="AJ9739" s="1264"/>
    </row>
    <row r="9740" spans="33:36" ht="30" customHeight="1">
      <c r="AG9740" s="1264"/>
      <c r="AH9740" s="1264"/>
      <c r="AI9740" s="1264"/>
      <c r="AJ9740" s="1264"/>
    </row>
    <row r="9741" spans="33:36" ht="30" customHeight="1">
      <c r="AG9741" s="1264"/>
      <c r="AH9741" s="1264"/>
      <c r="AI9741" s="1264"/>
      <c r="AJ9741" s="1264"/>
    </row>
    <row r="9742" spans="33:36" ht="30" customHeight="1">
      <c r="AG9742" s="1264"/>
      <c r="AH9742" s="1264"/>
      <c r="AI9742" s="1264"/>
      <c r="AJ9742" s="1264"/>
    </row>
    <row r="9743" spans="33:36" ht="30" customHeight="1">
      <c r="AG9743" s="1264"/>
      <c r="AH9743" s="1264"/>
      <c r="AI9743" s="1264"/>
      <c r="AJ9743" s="1264"/>
    </row>
    <row r="9744" spans="33:36" ht="30" customHeight="1">
      <c r="AG9744" s="1264"/>
      <c r="AH9744" s="1264"/>
      <c r="AI9744" s="1264"/>
      <c r="AJ9744" s="1264"/>
    </row>
    <row r="9745" spans="33:36" ht="30" customHeight="1">
      <c r="AG9745" s="1264"/>
      <c r="AH9745" s="1264"/>
      <c r="AI9745" s="1264"/>
      <c r="AJ9745" s="1264"/>
    </row>
    <row r="9746" spans="33:36" ht="30" customHeight="1">
      <c r="AG9746" s="1264"/>
      <c r="AH9746" s="1264"/>
      <c r="AI9746" s="1264"/>
      <c r="AJ9746" s="1264"/>
    </row>
    <row r="9747" spans="33:36" ht="30" customHeight="1">
      <c r="AG9747" s="1264"/>
      <c r="AH9747" s="1264"/>
      <c r="AI9747" s="1264"/>
      <c r="AJ9747" s="1264"/>
    </row>
    <row r="9748" spans="33:36" ht="30" customHeight="1">
      <c r="AG9748" s="1264"/>
      <c r="AH9748" s="1264"/>
      <c r="AI9748" s="1264"/>
      <c r="AJ9748" s="1264"/>
    </row>
    <row r="9749" spans="33:36" ht="30" customHeight="1">
      <c r="AG9749" s="1264"/>
      <c r="AH9749" s="1264"/>
      <c r="AI9749" s="1264"/>
      <c r="AJ9749" s="1264"/>
    </row>
    <row r="9750" spans="33:36" ht="30" customHeight="1">
      <c r="AG9750" s="1264"/>
      <c r="AH9750" s="1264"/>
      <c r="AI9750" s="1264"/>
      <c r="AJ9750" s="1264"/>
    </row>
    <row r="9751" spans="33:36" ht="30" customHeight="1">
      <c r="AG9751" s="1264"/>
      <c r="AH9751" s="1264"/>
      <c r="AI9751" s="1264"/>
      <c r="AJ9751" s="1264"/>
    </row>
    <row r="9752" spans="33:36" ht="30" customHeight="1">
      <c r="AG9752" s="1264"/>
      <c r="AH9752" s="1264"/>
      <c r="AI9752" s="1264"/>
      <c r="AJ9752" s="1264"/>
    </row>
    <row r="9753" spans="33:36" ht="30" customHeight="1">
      <c r="AG9753" s="1264"/>
      <c r="AH9753" s="1264"/>
      <c r="AI9753" s="1264"/>
      <c r="AJ9753" s="1264"/>
    </row>
    <row r="9754" spans="33:36" ht="30" customHeight="1">
      <c r="AG9754" s="1264"/>
      <c r="AH9754" s="1264"/>
      <c r="AI9754" s="1264"/>
      <c r="AJ9754" s="1264"/>
    </row>
    <row r="9755" spans="33:36" ht="30" customHeight="1">
      <c r="AG9755" s="1264"/>
      <c r="AH9755" s="1264"/>
      <c r="AI9755" s="1264"/>
      <c r="AJ9755" s="1264"/>
    </row>
    <row r="9756" spans="33:36" ht="30" customHeight="1">
      <c r="AG9756" s="1264"/>
      <c r="AH9756" s="1264"/>
      <c r="AI9756" s="1264"/>
      <c r="AJ9756" s="1264"/>
    </row>
    <row r="9757" spans="33:36" ht="30" customHeight="1">
      <c r="AG9757" s="1264"/>
      <c r="AH9757" s="1264"/>
      <c r="AI9757" s="1264"/>
      <c r="AJ9757" s="1264"/>
    </row>
    <row r="9758" spans="33:36" ht="30" customHeight="1">
      <c r="AG9758" s="1264"/>
      <c r="AH9758" s="1264"/>
      <c r="AI9758" s="1264"/>
      <c r="AJ9758" s="1264"/>
    </row>
    <row r="9759" spans="33:36" ht="30" customHeight="1">
      <c r="AG9759" s="1264"/>
      <c r="AH9759" s="1264"/>
      <c r="AI9759" s="1264"/>
      <c r="AJ9759" s="1264"/>
    </row>
    <row r="9760" spans="33:36" ht="30" customHeight="1">
      <c r="AG9760" s="1264"/>
      <c r="AH9760" s="1264"/>
      <c r="AI9760" s="1264"/>
      <c r="AJ9760" s="1264"/>
    </row>
    <row r="9761" spans="33:36" ht="30" customHeight="1">
      <c r="AG9761" s="1264"/>
      <c r="AH9761" s="1264"/>
      <c r="AI9761" s="1264"/>
      <c r="AJ9761" s="1264"/>
    </row>
    <row r="9762" spans="33:36" ht="30" customHeight="1">
      <c r="AG9762" s="1264"/>
      <c r="AH9762" s="1264"/>
      <c r="AI9762" s="1264"/>
      <c r="AJ9762" s="1264"/>
    </row>
    <row r="9763" spans="33:36" ht="30" customHeight="1">
      <c r="AG9763" s="1264"/>
      <c r="AH9763" s="1264"/>
      <c r="AI9763" s="1264"/>
      <c r="AJ9763" s="1264"/>
    </row>
    <row r="9764" spans="33:36" ht="30" customHeight="1">
      <c r="AG9764" s="1264"/>
      <c r="AH9764" s="1264"/>
      <c r="AI9764" s="1264"/>
      <c r="AJ9764" s="1264"/>
    </row>
    <row r="9765" spans="33:36" ht="30" customHeight="1">
      <c r="AG9765" s="1264"/>
      <c r="AH9765" s="1264"/>
      <c r="AI9765" s="1264"/>
      <c r="AJ9765" s="1264"/>
    </row>
    <row r="9766" spans="33:36" ht="30" customHeight="1">
      <c r="AG9766" s="1264"/>
      <c r="AH9766" s="1264"/>
      <c r="AI9766" s="1264"/>
      <c r="AJ9766" s="1264"/>
    </row>
    <row r="9767" spans="33:36" ht="30" customHeight="1">
      <c r="AG9767" s="1264"/>
      <c r="AH9767" s="1264"/>
      <c r="AI9767" s="1264"/>
      <c r="AJ9767" s="1264"/>
    </row>
    <row r="9768" spans="33:36" ht="30" customHeight="1">
      <c r="AG9768" s="1264"/>
      <c r="AH9768" s="1264"/>
      <c r="AI9768" s="1264"/>
      <c r="AJ9768" s="1264"/>
    </row>
    <row r="9769" spans="33:36" ht="30" customHeight="1">
      <c r="AG9769" s="1264"/>
      <c r="AH9769" s="1264"/>
      <c r="AI9769" s="1264"/>
      <c r="AJ9769" s="1264"/>
    </row>
    <row r="9770" spans="33:36" ht="30" customHeight="1">
      <c r="AG9770" s="1264"/>
      <c r="AH9770" s="1264"/>
      <c r="AI9770" s="1264"/>
      <c r="AJ9770" s="1264"/>
    </row>
    <row r="9771" spans="33:36" ht="30" customHeight="1">
      <c r="AG9771" s="1264"/>
      <c r="AH9771" s="1264"/>
      <c r="AI9771" s="1264"/>
      <c r="AJ9771" s="1264"/>
    </row>
    <row r="9772" spans="33:36" ht="30" customHeight="1">
      <c r="AG9772" s="1264"/>
      <c r="AH9772" s="1264"/>
      <c r="AI9772" s="1264"/>
      <c r="AJ9772" s="1264"/>
    </row>
    <row r="9773" spans="33:36" ht="30" customHeight="1">
      <c r="AG9773" s="1264"/>
      <c r="AH9773" s="1264"/>
      <c r="AI9773" s="1264"/>
      <c r="AJ9773" s="1264"/>
    </row>
    <row r="9774" spans="33:36" ht="30" customHeight="1">
      <c r="AG9774" s="1264"/>
      <c r="AH9774" s="1264"/>
      <c r="AI9774" s="1264"/>
      <c r="AJ9774" s="1264"/>
    </row>
    <row r="9775" spans="33:36" ht="30" customHeight="1">
      <c r="AG9775" s="1264"/>
      <c r="AH9775" s="1264"/>
      <c r="AI9775" s="1264"/>
      <c r="AJ9775" s="1264"/>
    </row>
    <row r="9776" spans="33:36" ht="30" customHeight="1">
      <c r="AG9776" s="1264"/>
      <c r="AH9776" s="1264"/>
      <c r="AI9776" s="1264"/>
      <c r="AJ9776" s="1264"/>
    </row>
    <row r="9777" spans="33:36" ht="30" customHeight="1">
      <c r="AG9777" s="1264"/>
      <c r="AH9777" s="1264"/>
      <c r="AI9777" s="1264"/>
      <c r="AJ9777" s="1264"/>
    </row>
    <row r="9778" spans="33:36" ht="30" customHeight="1">
      <c r="AG9778" s="1264"/>
      <c r="AH9778" s="1264"/>
      <c r="AI9778" s="1264"/>
      <c r="AJ9778" s="1264"/>
    </row>
    <row r="9779" spans="33:36" ht="30" customHeight="1">
      <c r="AG9779" s="1264"/>
      <c r="AH9779" s="1264"/>
      <c r="AI9779" s="1264"/>
      <c r="AJ9779" s="1264"/>
    </row>
    <row r="9780" spans="33:36" ht="30" customHeight="1">
      <c r="AG9780" s="1264"/>
      <c r="AH9780" s="1264"/>
      <c r="AI9780" s="1264"/>
      <c r="AJ9780" s="1264"/>
    </row>
    <row r="9781" spans="33:36" ht="30" customHeight="1">
      <c r="AG9781" s="1264"/>
      <c r="AH9781" s="1264"/>
      <c r="AI9781" s="1264"/>
      <c r="AJ9781" s="1264"/>
    </row>
    <row r="9782" spans="33:36" ht="30" customHeight="1">
      <c r="AG9782" s="1264"/>
      <c r="AH9782" s="1264"/>
      <c r="AI9782" s="1264"/>
      <c r="AJ9782" s="1264"/>
    </row>
    <row r="9783" spans="33:36" ht="30" customHeight="1">
      <c r="AG9783" s="1264"/>
      <c r="AH9783" s="1264"/>
      <c r="AI9783" s="1264"/>
      <c r="AJ9783" s="1264"/>
    </row>
    <row r="9784" spans="33:36" ht="30" customHeight="1">
      <c r="AG9784" s="1264"/>
      <c r="AH9784" s="1264"/>
      <c r="AI9784" s="1264"/>
      <c r="AJ9784" s="1264"/>
    </row>
    <row r="9785" spans="33:36" ht="30" customHeight="1">
      <c r="AG9785" s="1264"/>
      <c r="AH9785" s="1264"/>
      <c r="AI9785" s="1264"/>
      <c r="AJ9785" s="1264"/>
    </row>
    <row r="9786" spans="33:36" ht="30" customHeight="1">
      <c r="AG9786" s="1264"/>
      <c r="AH9786" s="1264"/>
      <c r="AI9786" s="1264"/>
      <c r="AJ9786" s="1264"/>
    </row>
    <row r="9787" spans="33:36" ht="30" customHeight="1">
      <c r="AG9787" s="1264"/>
      <c r="AH9787" s="1264"/>
      <c r="AI9787" s="1264"/>
      <c r="AJ9787" s="1264"/>
    </row>
    <row r="9788" spans="33:36" ht="30" customHeight="1">
      <c r="AG9788" s="1264"/>
      <c r="AH9788" s="1264"/>
      <c r="AI9788" s="1264"/>
      <c r="AJ9788" s="1264"/>
    </row>
    <row r="9789" spans="33:36" ht="30" customHeight="1">
      <c r="AG9789" s="1264"/>
      <c r="AH9789" s="1264"/>
      <c r="AI9789" s="1264"/>
      <c r="AJ9789" s="1264"/>
    </row>
    <row r="9790" spans="33:36" ht="30" customHeight="1">
      <c r="AG9790" s="1264"/>
      <c r="AH9790" s="1264"/>
      <c r="AI9790" s="1264"/>
      <c r="AJ9790" s="1264"/>
    </row>
    <row r="9791" spans="33:36" ht="30" customHeight="1">
      <c r="AG9791" s="1264"/>
      <c r="AH9791" s="1264"/>
      <c r="AI9791" s="1264"/>
      <c r="AJ9791" s="1264"/>
    </row>
    <row r="9792" spans="33:36" ht="30" customHeight="1">
      <c r="AG9792" s="1264"/>
      <c r="AH9792" s="1264"/>
      <c r="AI9792" s="1264"/>
      <c r="AJ9792" s="1264"/>
    </row>
    <row r="9793" spans="33:36" ht="30" customHeight="1">
      <c r="AG9793" s="1264"/>
      <c r="AH9793" s="1264"/>
      <c r="AI9793" s="1264"/>
      <c r="AJ9793" s="1264"/>
    </row>
    <row r="9794" spans="33:36" ht="30" customHeight="1">
      <c r="AG9794" s="1264"/>
      <c r="AH9794" s="1264"/>
      <c r="AI9794" s="1264"/>
      <c r="AJ9794" s="1264"/>
    </row>
    <row r="9795" spans="33:36" ht="30" customHeight="1">
      <c r="AG9795" s="1264"/>
      <c r="AH9795" s="1264"/>
      <c r="AI9795" s="1264"/>
      <c r="AJ9795" s="1264"/>
    </row>
    <row r="9796" spans="33:36" ht="30" customHeight="1">
      <c r="AG9796" s="1264"/>
      <c r="AH9796" s="1264"/>
      <c r="AI9796" s="1264"/>
      <c r="AJ9796" s="1264"/>
    </row>
    <row r="9797" spans="33:36" ht="30" customHeight="1">
      <c r="AG9797" s="1264"/>
      <c r="AH9797" s="1264"/>
      <c r="AI9797" s="1264"/>
      <c r="AJ9797" s="1264"/>
    </row>
    <row r="9798" spans="33:36" ht="30" customHeight="1">
      <c r="AG9798" s="1264"/>
      <c r="AH9798" s="1264"/>
      <c r="AI9798" s="1264"/>
      <c r="AJ9798" s="1264"/>
    </row>
    <row r="9799" spans="33:36" ht="30" customHeight="1">
      <c r="AG9799" s="1264"/>
      <c r="AH9799" s="1264"/>
      <c r="AI9799" s="1264"/>
      <c r="AJ9799" s="1264"/>
    </row>
    <row r="9800" spans="33:36" ht="30" customHeight="1">
      <c r="AG9800" s="1264"/>
      <c r="AH9800" s="1264"/>
      <c r="AI9800" s="1264"/>
      <c r="AJ9800" s="1264"/>
    </row>
    <row r="9801" spans="33:36" ht="30" customHeight="1">
      <c r="AG9801" s="1264"/>
      <c r="AH9801" s="1264"/>
      <c r="AI9801" s="1264"/>
      <c r="AJ9801" s="1264"/>
    </row>
    <row r="9802" spans="33:36" ht="30" customHeight="1">
      <c r="AG9802" s="1264"/>
      <c r="AH9802" s="1264"/>
      <c r="AI9802" s="1264"/>
      <c r="AJ9802" s="1264"/>
    </row>
    <row r="9803" spans="33:36" ht="30" customHeight="1">
      <c r="AG9803" s="1264"/>
      <c r="AH9803" s="1264"/>
      <c r="AI9803" s="1264"/>
      <c r="AJ9803" s="1264"/>
    </row>
    <row r="9804" spans="33:36" ht="30" customHeight="1">
      <c r="AG9804" s="1264"/>
      <c r="AH9804" s="1264"/>
      <c r="AI9804" s="1264"/>
      <c r="AJ9804" s="1264"/>
    </row>
    <row r="9805" spans="33:36" ht="30" customHeight="1">
      <c r="AG9805" s="1264"/>
      <c r="AH9805" s="1264"/>
      <c r="AI9805" s="1264"/>
      <c r="AJ9805" s="1264"/>
    </row>
    <row r="9806" spans="33:36" ht="30" customHeight="1">
      <c r="AG9806" s="1264"/>
      <c r="AH9806" s="1264"/>
      <c r="AI9806" s="1264"/>
      <c r="AJ9806" s="1264"/>
    </row>
    <row r="9807" spans="33:36" ht="30" customHeight="1">
      <c r="AG9807" s="1264"/>
      <c r="AH9807" s="1264"/>
      <c r="AI9807" s="1264"/>
      <c r="AJ9807" s="1264"/>
    </row>
    <row r="9808" spans="33:36" ht="30" customHeight="1">
      <c r="AG9808" s="1264"/>
      <c r="AH9808" s="1264"/>
      <c r="AI9808" s="1264"/>
      <c r="AJ9808" s="1264"/>
    </row>
    <row r="9809" spans="33:36" ht="30" customHeight="1">
      <c r="AG9809" s="1264"/>
      <c r="AH9809" s="1264"/>
      <c r="AI9809" s="1264"/>
      <c r="AJ9809" s="1264"/>
    </row>
    <row r="9810" spans="33:36" ht="30" customHeight="1">
      <c r="AG9810" s="1264"/>
      <c r="AH9810" s="1264"/>
      <c r="AI9810" s="1264"/>
      <c r="AJ9810" s="1264"/>
    </row>
    <row r="9811" spans="33:36" ht="30" customHeight="1">
      <c r="AG9811" s="1264"/>
      <c r="AH9811" s="1264"/>
      <c r="AI9811" s="1264"/>
      <c r="AJ9811" s="1264"/>
    </row>
    <row r="9812" spans="33:36" ht="30" customHeight="1">
      <c r="AG9812" s="1264"/>
      <c r="AH9812" s="1264"/>
      <c r="AI9812" s="1264"/>
      <c r="AJ9812" s="1264"/>
    </row>
    <row r="9813" spans="33:36" ht="30" customHeight="1">
      <c r="AG9813" s="1264"/>
      <c r="AH9813" s="1264"/>
      <c r="AI9813" s="1264"/>
      <c r="AJ9813" s="1264"/>
    </row>
    <row r="9814" spans="33:36" ht="30" customHeight="1">
      <c r="AG9814" s="1264"/>
      <c r="AH9814" s="1264"/>
      <c r="AI9814" s="1264"/>
      <c r="AJ9814" s="1264"/>
    </row>
    <row r="9815" spans="33:36" ht="30" customHeight="1">
      <c r="AG9815" s="1264"/>
      <c r="AH9815" s="1264"/>
      <c r="AI9815" s="1264"/>
      <c r="AJ9815" s="1264"/>
    </row>
    <row r="9816" spans="33:36" ht="30" customHeight="1">
      <c r="AG9816" s="1264"/>
      <c r="AH9816" s="1264"/>
      <c r="AI9816" s="1264"/>
      <c r="AJ9816" s="1264"/>
    </row>
    <row r="9817" spans="33:36" ht="30" customHeight="1">
      <c r="AG9817" s="1264"/>
      <c r="AH9817" s="1264"/>
      <c r="AI9817" s="1264"/>
      <c r="AJ9817" s="1264"/>
    </row>
    <row r="9818" spans="33:36" ht="30" customHeight="1">
      <c r="AG9818" s="1264"/>
      <c r="AH9818" s="1264"/>
      <c r="AI9818" s="1264"/>
      <c r="AJ9818" s="1264"/>
    </row>
    <row r="9819" spans="33:36" ht="30" customHeight="1">
      <c r="AG9819" s="1264"/>
      <c r="AH9819" s="1264"/>
      <c r="AI9819" s="1264"/>
      <c r="AJ9819" s="1264"/>
    </row>
    <row r="9820" spans="33:36" ht="30" customHeight="1">
      <c r="AG9820" s="1264"/>
      <c r="AH9820" s="1264"/>
      <c r="AI9820" s="1264"/>
      <c r="AJ9820" s="1264"/>
    </row>
    <row r="9821" spans="33:36" ht="30" customHeight="1">
      <c r="AG9821" s="1264"/>
      <c r="AH9821" s="1264"/>
      <c r="AI9821" s="1264"/>
      <c r="AJ9821" s="1264"/>
    </row>
    <row r="9822" spans="33:36" ht="30" customHeight="1">
      <c r="AG9822" s="1264"/>
      <c r="AH9822" s="1264"/>
      <c r="AI9822" s="1264"/>
      <c r="AJ9822" s="1264"/>
    </row>
    <row r="9823" spans="33:36" ht="30" customHeight="1">
      <c r="AG9823" s="1264"/>
      <c r="AH9823" s="1264"/>
      <c r="AI9823" s="1264"/>
      <c r="AJ9823" s="1264"/>
    </row>
    <row r="9824" spans="33:36" ht="30" customHeight="1">
      <c r="AG9824" s="1264"/>
      <c r="AH9824" s="1264"/>
      <c r="AI9824" s="1264"/>
      <c r="AJ9824" s="1264"/>
    </row>
    <row r="9825" spans="33:36" ht="30" customHeight="1">
      <c r="AG9825" s="1264"/>
      <c r="AH9825" s="1264"/>
      <c r="AI9825" s="1264"/>
      <c r="AJ9825" s="1264"/>
    </row>
    <row r="9826" spans="33:36" ht="30" customHeight="1">
      <c r="AG9826" s="1264"/>
      <c r="AH9826" s="1264"/>
      <c r="AI9826" s="1264"/>
      <c r="AJ9826" s="1264"/>
    </row>
    <row r="9827" spans="33:36" ht="30" customHeight="1">
      <c r="AG9827" s="1264"/>
      <c r="AH9827" s="1264"/>
      <c r="AI9827" s="1264"/>
      <c r="AJ9827" s="1264"/>
    </row>
    <row r="9828" spans="33:36" ht="30" customHeight="1">
      <c r="AG9828" s="1264"/>
      <c r="AH9828" s="1264"/>
      <c r="AI9828" s="1264"/>
      <c r="AJ9828" s="1264"/>
    </row>
    <row r="9829" spans="33:36" ht="30" customHeight="1">
      <c r="AG9829" s="1264"/>
      <c r="AH9829" s="1264"/>
      <c r="AI9829" s="1264"/>
      <c r="AJ9829" s="1264"/>
    </row>
    <row r="9830" spans="33:36" ht="30" customHeight="1">
      <c r="AG9830" s="1264"/>
      <c r="AH9830" s="1264"/>
      <c r="AI9830" s="1264"/>
      <c r="AJ9830" s="1264"/>
    </row>
    <row r="9831" spans="33:36" ht="30" customHeight="1">
      <c r="AG9831" s="1264"/>
      <c r="AH9831" s="1264"/>
      <c r="AI9831" s="1264"/>
      <c r="AJ9831" s="1264"/>
    </row>
    <row r="9832" spans="33:36" ht="30" customHeight="1">
      <c r="AG9832" s="1264"/>
      <c r="AH9832" s="1264"/>
      <c r="AI9832" s="1264"/>
      <c r="AJ9832" s="1264"/>
    </row>
    <row r="9833" spans="33:36" ht="30" customHeight="1">
      <c r="AG9833" s="1264"/>
      <c r="AH9833" s="1264"/>
      <c r="AI9833" s="1264"/>
      <c r="AJ9833" s="1264"/>
    </row>
    <row r="9834" spans="33:36" ht="30" customHeight="1">
      <c r="AG9834" s="1264"/>
      <c r="AH9834" s="1264"/>
      <c r="AI9834" s="1264"/>
      <c r="AJ9834" s="1264"/>
    </row>
    <row r="9835" spans="33:36" ht="30" customHeight="1">
      <c r="AG9835" s="1264"/>
      <c r="AH9835" s="1264"/>
      <c r="AI9835" s="1264"/>
      <c r="AJ9835" s="1264"/>
    </row>
    <row r="9836" spans="33:36" ht="30" customHeight="1">
      <c r="AG9836" s="1264"/>
      <c r="AH9836" s="1264"/>
      <c r="AI9836" s="1264"/>
      <c r="AJ9836" s="1264"/>
    </row>
    <row r="9837" spans="33:36" ht="30" customHeight="1">
      <c r="AG9837" s="1264"/>
      <c r="AH9837" s="1264"/>
      <c r="AI9837" s="1264"/>
      <c r="AJ9837" s="1264"/>
    </row>
    <row r="9838" spans="33:36" ht="30" customHeight="1">
      <c r="AG9838" s="1264"/>
      <c r="AH9838" s="1264"/>
      <c r="AI9838" s="1264"/>
      <c r="AJ9838" s="1264"/>
    </row>
    <row r="9839" spans="33:36" ht="30" customHeight="1">
      <c r="AG9839" s="1264"/>
      <c r="AH9839" s="1264"/>
      <c r="AI9839" s="1264"/>
      <c r="AJ9839" s="1264"/>
    </row>
    <row r="9840" spans="33:36" ht="30" customHeight="1">
      <c r="AG9840" s="1264"/>
      <c r="AH9840" s="1264"/>
      <c r="AI9840" s="1264"/>
      <c r="AJ9840" s="1264"/>
    </row>
    <row r="9841" spans="33:36" ht="30" customHeight="1">
      <c r="AG9841" s="1264"/>
      <c r="AH9841" s="1264"/>
      <c r="AI9841" s="1264"/>
      <c r="AJ9841" s="1264"/>
    </row>
    <row r="9842" spans="33:36" ht="30" customHeight="1">
      <c r="AG9842" s="1264"/>
      <c r="AH9842" s="1264"/>
      <c r="AI9842" s="1264"/>
      <c r="AJ9842" s="1264"/>
    </row>
    <row r="9843" spans="33:36" ht="30" customHeight="1">
      <c r="AG9843" s="1264"/>
      <c r="AH9843" s="1264"/>
      <c r="AI9843" s="1264"/>
      <c r="AJ9843" s="1264"/>
    </row>
    <row r="9844" spans="33:36" ht="30" customHeight="1">
      <c r="AG9844" s="1264"/>
      <c r="AH9844" s="1264"/>
      <c r="AI9844" s="1264"/>
      <c r="AJ9844" s="1264"/>
    </row>
    <row r="9845" spans="33:36" ht="30" customHeight="1">
      <c r="AG9845" s="1264"/>
      <c r="AH9845" s="1264"/>
      <c r="AI9845" s="1264"/>
      <c r="AJ9845" s="1264"/>
    </row>
    <row r="9846" spans="33:36" ht="30" customHeight="1">
      <c r="AG9846" s="1264"/>
      <c r="AH9846" s="1264"/>
      <c r="AI9846" s="1264"/>
      <c r="AJ9846" s="1264"/>
    </row>
    <row r="9847" spans="33:36" ht="30" customHeight="1">
      <c r="AG9847" s="1264"/>
      <c r="AH9847" s="1264"/>
      <c r="AI9847" s="1264"/>
      <c r="AJ9847" s="1264"/>
    </row>
    <row r="9848" spans="33:36" ht="30" customHeight="1">
      <c r="AG9848" s="1264"/>
      <c r="AH9848" s="1264"/>
      <c r="AI9848" s="1264"/>
      <c r="AJ9848" s="1264"/>
    </row>
    <row r="9849" spans="33:36" ht="30" customHeight="1">
      <c r="AG9849" s="1264"/>
      <c r="AH9849" s="1264"/>
      <c r="AI9849" s="1264"/>
      <c r="AJ9849" s="1264"/>
    </row>
    <row r="9850" spans="33:36" ht="30" customHeight="1">
      <c r="AG9850" s="1264"/>
      <c r="AH9850" s="1264"/>
      <c r="AI9850" s="1264"/>
      <c r="AJ9850" s="1264"/>
    </row>
    <row r="9851" spans="33:36" ht="30" customHeight="1">
      <c r="AG9851" s="1264"/>
      <c r="AH9851" s="1264"/>
      <c r="AI9851" s="1264"/>
      <c r="AJ9851" s="1264"/>
    </row>
    <row r="9852" spans="33:36" ht="30" customHeight="1">
      <c r="AG9852" s="1264"/>
      <c r="AH9852" s="1264"/>
      <c r="AI9852" s="1264"/>
      <c r="AJ9852" s="1264"/>
    </row>
    <row r="9853" spans="33:36" ht="30" customHeight="1">
      <c r="AG9853" s="1264"/>
      <c r="AH9853" s="1264"/>
      <c r="AI9853" s="1264"/>
      <c r="AJ9853" s="1264"/>
    </row>
    <row r="9854" spans="33:36" ht="30" customHeight="1">
      <c r="AG9854" s="1264"/>
      <c r="AH9854" s="1264"/>
      <c r="AI9854" s="1264"/>
      <c r="AJ9854" s="1264"/>
    </row>
    <row r="9855" spans="33:36" ht="30" customHeight="1">
      <c r="AG9855" s="1264"/>
      <c r="AH9855" s="1264"/>
      <c r="AI9855" s="1264"/>
      <c r="AJ9855" s="1264"/>
    </row>
    <row r="9856" spans="33:36" ht="30" customHeight="1">
      <c r="AG9856" s="1264"/>
      <c r="AH9856" s="1264"/>
      <c r="AI9856" s="1264"/>
      <c r="AJ9856" s="1264"/>
    </row>
    <row r="9857" spans="33:36" ht="30" customHeight="1">
      <c r="AG9857" s="1264"/>
      <c r="AH9857" s="1264"/>
      <c r="AI9857" s="1264"/>
      <c r="AJ9857" s="1264"/>
    </row>
    <row r="9858" spans="33:36" ht="30" customHeight="1">
      <c r="AG9858" s="1264"/>
      <c r="AH9858" s="1264"/>
      <c r="AI9858" s="1264"/>
      <c r="AJ9858" s="1264"/>
    </row>
    <row r="9859" spans="33:36" ht="30" customHeight="1">
      <c r="AG9859" s="1264"/>
      <c r="AH9859" s="1264"/>
      <c r="AI9859" s="1264"/>
      <c r="AJ9859" s="1264"/>
    </row>
    <row r="9860" spans="33:36" ht="30" customHeight="1">
      <c r="AG9860" s="1264"/>
      <c r="AH9860" s="1264"/>
      <c r="AI9860" s="1264"/>
      <c r="AJ9860" s="1264"/>
    </row>
    <row r="9861" spans="33:36" ht="30" customHeight="1">
      <c r="AG9861" s="1264"/>
      <c r="AH9861" s="1264"/>
      <c r="AI9861" s="1264"/>
      <c r="AJ9861" s="1264"/>
    </row>
    <row r="9862" spans="33:36" ht="30" customHeight="1">
      <c r="AG9862" s="1264"/>
      <c r="AH9862" s="1264"/>
      <c r="AI9862" s="1264"/>
      <c r="AJ9862" s="1264"/>
    </row>
    <row r="9863" spans="33:36" ht="30" customHeight="1">
      <c r="AG9863" s="1264"/>
      <c r="AH9863" s="1264"/>
      <c r="AI9863" s="1264"/>
      <c r="AJ9863" s="1264"/>
    </row>
    <row r="9864" spans="33:36" ht="30" customHeight="1">
      <c r="AG9864" s="1264"/>
      <c r="AH9864" s="1264"/>
      <c r="AI9864" s="1264"/>
      <c r="AJ9864" s="1264"/>
    </row>
    <row r="9865" spans="33:36" ht="30" customHeight="1">
      <c r="AG9865" s="1264"/>
      <c r="AH9865" s="1264"/>
      <c r="AI9865" s="1264"/>
      <c r="AJ9865" s="1264"/>
    </row>
    <row r="9866" spans="33:36" ht="30" customHeight="1">
      <c r="AG9866" s="1264"/>
      <c r="AH9866" s="1264"/>
      <c r="AI9866" s="1264"/>
      <c r="AJ9866" s="1264"/>
    </row>
    <row r="9867" spans="33:36" ht="30" customHeight="1">
      <c r="AG9867" s="1264"/>
      <c r="AH9867" s="1264"/>
      <c r="AI9867" s="1264"/>
      <c r="AJ9867" s="1264"/>
    </row>
    <row r="9868" spans="33:36" ht="30" customHeight="1">
      <c r="AG9868" s="1264"/>
      <c r="AH9868" s="1264"/>
      <c r="AI9868" s="1264"/>
      <c r="AJ9868" s="1264"/>
    </row>
    <row r="9869" spans="33:36" ht="30" customHeight="1">
      <c r="AG9869" s="1264"/>
      <c r="AH9869" s="1264"/>
      <c r="AI9869" s="1264"/>
      <c r="AJ9869" s="1264"/>
    </row>
    <row r="9870" spans="33:36" ht="30" customHeight="1">
      <c r="AG9870" s="1264"/>
      <c r="AH9870" s="1264"/>
      <c r="AI9870" s="1264"/>
      <c r="AJ9870" s="1264"/>
    </row>
    <row r="9871" spans="33:36" ht="30" customHeight="1">
      <c r="AG9871" s="1264"/>
      <c r="AH9871" s="1264"/>
      <c r="AI9871" s="1264"/>
      <c r="AJ9871" s="1264"/>
    </row>
    <row r="9872" spans="33:36" ht="30" customHeight="1">
      <c r="AG9872" s="1264"/>
      <c r="AH9872" s="1264"/>
      <c r="AI9872" s="1264"/>
      <c r="AJ9872" s="1264"/>
    </row>
    <row r="9873" spans="33:36" ht="30" customHeight="1">
      <c r="AG9873" s="1264"/>
      <c r="AH9873" s="1264"/>
      <c r="AI9873" s="1264"/>
      <c r="AJ9873" s="1264"/>
    </row>
    <row r="9874" spans="33:36" ht="30" customHeight="1">
      <c r="AG9874" s="1264"/>
      <c r="AH9874" s="1264"/>
      <c r="AI9874" s="1264"/>
      <c r="AJ9874" s="1264"/>
    </row>
    <row r="9875" spans="33:36" ht="30" customHeight="1">
      <c r="AG9875" s="1264"/>
      <c r="AH9875" s="1264"/>
      <c r="AI9875" s="1264"/>
      <c r="AJ9875" s="1264"/>
    </row>
    <row r="9876" spans="33:36" ht="30" customHeight="1">
      <c r="AG9876" s="1264"/>
      <c r="AH9876" s="1264"/>
      <c r="AI9876" s="1264"/>
      <c r="AJ9876" s="1264"/>
    </row>
    <row r="9877" spans="33:36" ht="30" customHeight="1">
      <c r="AG9877" s="1264"/>
      <c r="AH9877" s="1264"/>
      <c r="AI9877" s="1264"/>
      <c r="AJ9877" s="1264"/>
    </row>
    <row r="9878" spans="33:36" ht="30" customHeight="1">
      <c r="AG9878" s="1264"/>
      <c r="AH9878" s="1264"/>
      <c r="AI9878" s="1264"/>
      <c r="AJ9878" s="1264"/>
    </row>
    <row r="9879" spans="33:36" ht="30" customHeight="1">
      <c r="AG9879" s="1264"/>
      <c r="AH9879" s="1264"/>
      <c r="AI9879" s="1264"/>
      <c r="AJ9879" s="1264"/>
    </row>
    <row r="9880" spans="33:36" ht="30" customHeight="1">
      <c r="AG9880" s="1264"/>
      <c r="AH9880" s="1264"/>
      <c r="AI9880" s="1264"/>
      <c r="AJ9880" s="1264"/>
    </row>
    <row r="9881" spans="33:36" ht="30" customHeight="1">
      <c r="AG9881" s="1264"/>
      <c r="AH9881" s="1264"/>
      <c r="AI9881" s="1264"/>
      <c r="AJ9881" s="1264"/>
    </row>
    <row r="9882" spans="33:36" ht="30" customHeight="1">
      <c r="AG9882" s="1264"/>
      <c r="AH9882" s="1264"/>
      <c r="AI9882" s="1264"/>
      <c r="AJ9882" s="1264"/>
    </row>
    <row r="9883" spans="33:36" ht="30" customHeight="1">
      <c r="AG9883" s="1264"/>
      <c r="AH9883" s="1264"/>
      <c r="AI9883" s="1264"/>
      <c r="AJ9883" s="1264"/>
    </row>
    <row r="9884" spans="33:36" ht="30" customHeight="1">
      <c r="AG9884" s="1264"/>
      <c r="AH9884" s="1264"/>
      <c r="AI9884" s="1264"/>
      <c r="AJ9884" s="1264"/>
    </row>
    <row r="9885" spans="33:36" ht="30" customHeight="1">
      <c r="AG9885" s="1264"/>
      <c r="AH9885" s="1264"/>
      <c r="AI9885" s="1264"/>
      <c r="AJ9885" s="1264"/>
    </row>
    <row r="9886" spans="33:36" ht="30" customHeight="1">
      <c r="AG9886" s="1264"/>
      <c r="AH9886" s="1264"/>
      <c r="AI9886" s="1264"/>
      <c r="AJ9886" s="1264"/>
    </row>
    <row r="9887" spans="33:36" ht="30" customHeight="1">
      <c r="AG9887" s="1264"/>
      <c r="AH9887" s="1264"/>
      <c r="AI9887" s="1264"/>
      <c r="AJ9887" s="1264"/>
    </row>
    <row r="9888" spans="33:36" ht="30" customHeight="1">
      <c r="AG9888" s="1264"/>
      <c r="AH9888" s="1264"/>
      <c r="AI9888" s="1264"/>
      <c r="AJ9888" s="1264"/>
    </row>
    <row r="9889" spans="33:36" ht="30" customHeight="1">
      <c r="AG9889" s="1264"/>
      <c r="AH9889" s="1264"/>
      <c r="AI9889" s="1264"/>
      <c r="AJ9889" s="1264"/>
    </row>
    <row r="9890" spans="33:36" ht="30" customHeight="1">
      <c r="AG9890" s="1264"/>
      <c r="AH9890" s="1264"/>
      <c r="AI9890" s="1264"/>
      <c r="AJ9890" s="1264"/>
    </row>
    <row r="9891" spans="33:36" ht="30" customHeight="1">
      <c r="AG9891" s="1264"/>
      <c r="AH9891" s="1264"/>
      <c r="AI9891" s="1264"/>
      <c r="AJ9891" s="1264"/>
    </row>
    <row r="9892" spans="33:36" ht="30" customHeight="1">
      <c r="AG9892" s="1264"/>
      <c r="AH9892" s="1264"/>
      <c r="AI9892" s="1264"/>
      <c r="AJ9892" s="1264"/>
    </row>
    <row r="9893" spans="33:36" ht="30" customHeight="1">
      <c r="AG9893" s="1264"/>
      <c r="AH9893" s="1264"/>
      <c r="AI9893" s="1264"/>
      <c r="AJ9893" s="1264"/>
    </row>
    <row r="9894" spans="33:36" ht="30" customHeight="1">
      <c r="AG9894" s="1264"/>
      <c r="AH9894" s="1264"/>
      <c r="AI9894" s="1264"/>
      <c r="AJ9894" s="1264"/>
    </row>
    <row r="9895" spans="33:36" ht="30" customHeight="1">
      <c r="AG9895" s="1264"/>
      <c r="AH9895" s="1264"/>
      <c r="AI9895" s="1264"/>
      <c r="AJ9895" s="1264"/>
    </row>
    <row r="9896" spans="33:36" ht="30" customHeight="1">
      <c r="AG9896" s="1264"/>
      <c r="AH9896" s="1264"/>
      <c r="AI9896" s="1264"/>
      <c r="AJ9896" s="1264"/>
    </row>
    <row r="9897" spans="33:36" ht="30" customHeight="1">
      <c r="AG9897" s="1264"/>
      <c r="AH9897" s="1264"/>
      <c r="AI9897" s="1264"/>
      <c r="AJ9897" s="1264"/>
    </row>
    <row r="9898" spans="33:36" ht="30" customHeight="1">
      <c r="AG9898" s="1264"/>
      <c r="AH9898" s="1264"/>
      <c r="AI9898" s="1264"/>
      <c r="AJ9898" s="1264"/>
    </row>
    <row r="9899" spans="33:36" ht="30" customHeight="1">
      <c r="AG9899" s="1264"/>
      <c r="AH9899" s="1264"/>
      <c r="AI9899" s="1264"/>
      <c r="AJ9899" s="1264"/>
    </row>
    <row r="9900" spans="33:36" ht="30" customHeight="1">
      <c r="AG9900" s="1264"/>
      <c r="AH9900" s="1264"/>
      <c r="AI9900" s="1264"/>
      <c r="AJ9900" s="1264"/>
    </row>
    <row r="9901" spans="33:36" ht="30" customHeight="1">
      <c r="AG9901" s="1264"/>
      <c r="AH9901" s="1264"/>
      <c r="AI9901" s="1264"/>
      <c r="AJ9901" s="1264"/>
    </row>
    <row r="9902" spans="33:36" ht="30" customHeight="1">
      <c r="AG9902" s="1264"/>
      <c r="AH9902" s="1264"/>
      <c r="AI9902" s="1264"/>
      <c r="AJ9902" s="1264"/>
    </row>
    <row r="9903" spans="33:36" ht="30" customHeight="1">
      <c r="AG9903" s="1264"/>
      <c r="AH9903" s="1264"/>
      <c r="AI9903" s="1264"/>
      <c r="AJ9903" s="1264"/>
    </row>
    <row r="9904" spans="33:36" ht="30" customHeight="1">
      <c r="AG9904" s="1264"/>
      <c r="AH9904" s="1264"/>
      <c r="AI9904" s="1264"/>
      <c r="AJ9904" s="1264"/>
    </row>
    <row r="9905" spans="33:36" ht="30" customHeight="1">
      <c r="AG9905" s="1264"/>
      <c r="AH9905" s="1264"/>
      <c r="AI9905" s="1264"/>
      <c r="AJ9905" s="1264"/>
    </row>
    <row r="9906" spans="33:36" ht="30" customHeight="1">
      <c r="AG9906" s="1264"/>
      <c r="AH9906" s="1264"/>
      <c r="AI9906" s="1264"/>
      <c r="AJ9906" s="1264"/>
    </row>
    <row r="9907" spans="33:36" ht="30" customHeight="1">
      <c r="AG9907" s="1264"/>
      <c r="AH9907" s="1264"/>
      <c r="AI9907" s="1264"/>
      <c r="AJ9907" s="1264"/>
    </row>
    <row r="9908" spans="33:36" ht="30" customHeight="1">
      <c r="AG9908" s="1264"/>
      <c r="AH9908" s="1264"/>
      <c r="AI9908" s="1264"/>
      <c r="AJ9908" s="1264"/>
    </row>
    <row r="9909" spans="33:36" ht="30" customHeight="1">
      <c r="AG9909" s="1264"/>
      <c r="AH9909" s="1264"/>
      <c r="AI9909" s="1264"/>
      <c r="AJ9909" s="1264"/>
    </row>
    <row r="9910" spans="33:36" ht="30" customHeight="1">
      <c r="AG9910" s="1264"/>
      <c r="AH9910" s="1264"/>
      <c r="AI9910" s="1264"/>
      <c r="AJ9910" s="1264"/>
    </row>
    <row r="9911" spans="33:36" ht="30" customHeight="1">
      <c r="AG9911" s="1264"/>
      <c r="AH9911" s="1264"/>
      <c r="AI9911" s="1264"/>
      <c r="AJ9911" s="1264"/>
    </row>
    <row r="9912" spans="33:36" ht="30" customHeight="1">
      <c r="AG9912" s="1264"/>
      <c r="AH9912" s="1264"/>
      <c r="AI9912" s="1264"/>
      <c r="AJ9912" s="1264"/>
    </row>
    <row r="9913" spans="33:36" ht="30" customHeight="1">
      <c r="AG9913" s="1264"/>
      <c r="AH9913" s="1264"/>
      <c r="AI9913" s="1264"/>
      <c r="AJ9913" s="1264"/>
    </row>
    <row r="9914" spans="33:36" ht="30" customHeight="1">
      <c r="AG9914" s="1264"/>
      <c r="AH9914" s="1264"/>
      <c r="AI9914" s="1264"/>
      <c r="AJ9914" s="1264"/>
    </row>
    <row r="9915" spans="33:36" ht="30" customHeight="1">
      <c r="AG9915" s="1264"/>
      <c r="AH9915" s="1264"/>
      <c r="AI9915" s="1264"/>
      <c r="AJ9915" s="1264"/>
    </row>
    <row r="9916" spans="33:36" ht="30" customHeight="1">
      <c r="AG9916" s="1264"/>
      <c r="AH9916" s="1264"/>
      <c r="AI9916" s="1264"/>
      <c r="AJ9916" s="1264"/>
    </row>
    <row r="9917" spans="33:36" ht="30" customHeight="1">
      <c r="AG9917" s="1264"/>
      <c r="AH9917" s="1264"/>
      <c r="AI9917" s="1264"/>
      <c r="AJ9917" s="1264"/>
    </row>
    <row r="9918" spans="33:36" ht="30" customHeight="1">
      <c r="AG9918" s="1264"/>
      <c r="AH9918" s="1264"/>
      <c r="AI9918" s="1264"/>
      <c r="AJ9918" s="1264"/>
    </row>
    <row r="9919" spans="33:36" ht="30" customHeight="1">
      <c r="AG9919" s="1264"/>
      <c r="AH9919" s="1264"/>
      <c r="AI9919" s="1264"/>
      <c r="AJ9919" s="1264"/>
    </row>
    <row r="9920" spans="33:36" ht="30" customHeight="1">
      <c r="AG9920" s="1264"/>
      <c r="AH9920" s="1264"/>
      <c r="AI9920" s="1264"/>
      <c r="AJ9920" s="1264"/>
    </row>
    <row r="9921" spans="33:36" ht="30" customHeight="1">
      <c r="AG9921" s="1264"/>
      <c r="AH9921" s="1264"/>
      <c r="AI9921" s="1264"/>
      <c r="AJ9921" s="1264"/>
    </row>
    <row r="9922" spans="33:36" ht="30" customHeight="1">
      <c r="AG9922" s="1264"/>
      <c r="AH9922" s="1264"/>
      <c r="AI9922" s="1264"/>
      <c r="AJ9922" s="1264"/>
    </row>
    <row r="9923" spans="33:36" ht="30" customHeight="1">
      <c r="AG9923" s="1264"/>
      <c r="AH9923" s="1264"/>
      <c r="AI9923" s="1264"/>
      <c r="AJ9923" s="1264"/>
    </row>
    <row r="9924" spans="33:36" ht="30" customHeight="1">
      <c r="AG9924" s="1264"/>
      <c r="AH9924" s="1264"/>
      <c r="AI9924" s="1264"/>
      <c r="AJ9924" s="1264"/>
    </row>
    <row r="9925" spans="33:36" ht="30" customHeight="1">
      <c r="AG9925" s="1264"/>
      <c r="AH9925" s="1264"/>
      <c r="AI9925" s="1264"/>
      <c r="AJ9925" s="1264"/>
    </row>
    <row r="9926" spans="33:36" ht="30" customHeight="1">
      <c r="AG9926" s="1264"/>
      <c r="AH9926" s="1264"/>
      <c r="AI9926" s="1264"/>
      <c r="AJ9926" s="1264"/>
    </row>
    <row r="9927" spans="33:36" ht="30" customHeight="1">
      <c r="AG9927" s="1264"/>
      <c r="AH9927" s="1264"/>
      <c r="AI9927" s="1264"/>
      <c r="AJ9927" s="1264"/>
    </row>
    <row r="9928" spans="33:36" ht="30" customHeight="1">
      <c r="AG9928" s="1264"/>
      <c r="AH9928" s="1264"/>
      <c r="AI9928" s="1264"/>
      <c r="AJ9928" s="1264"/>
    </row>
    <row r="9929" spans="33:36" ht="30" customHeight="1">
      <c r="AG9929" s="1264"/>
      <c r="AH9929" s="1264"/>
      <c r="AI9929" s="1264"/>
      <c r="AJ9929" s="1264"/>
    </row>
    <row r="9930" spans="33:36" ht="30" customHeight="1">
      <c r="AG9930" s="1264"/>
      <c r="AH9930" s="1264"/>
      <c r="AI9930" s="1264"/>
      <c r="AJ9930" s="1264"/>
    </row>
    <row r="9931" spans="33:36" ht="30" customHeight="1">
      <c r="AG9931" s="1264"/>
      <c r="AH9931" s="1264"/>
      <c r="AI9931" s="1264"/>
      <c r="AJ9931" s="1264"/>
    </row>
    <row r="9932" spans="33:36" ht="30" customHeight="1">
      <c r="AG9932" s="1264"/>
      <c r="AH9932" s="1264"/>
      <c r="AI9932" s="1264"/>
      <c r="AJ9932" s="1264"/>
    </row>
    <row r="9933" spans="33:36" ht="30" customHeight="1">
      <c r="AG9933" s="1264"/>
      <c r="AH9933" s="1264"/>
      <c r="AI9933" s="1264"/>
      <c r="AJ9933" s="1264"/>
    </row>
    <row r="9934" spans="33:36" ht="30" customHeight="1">
      <c r="AG9934" s="1264"/>
      <c r="AH9934" s="1264"/>
      <c r="AI9934" s="1264"/>
      <c r="AJ9934" s="1264"/>
    </row>
    <row r="9935" spans="33:36" ht="30" customHeight="1">
      <c r="AG9935" s="1264"/>
      <c r="AH9935" s="1264"/>
      <c r="AI9935" s="1264"/>
      <c r="AJ9935" s="1264"/>
    </row>
    <row r="9936" spans="33:36" ht="30" customHeight="1">
      <c r="AG9936" s="1264"/>
      <c r="AH9936" s="1264"/>
      <c r="AI9936" s="1264"/>
      <c r="AJ9936" s="1264"/>
    </row>
    <row r="9937" spans="33:36" ht="30" customHeight="1">
      <c r="AG9937" s="1264"/>
      <c r="AH9937" s="1264"/>
      <c r="AI9937" s="1264"/>
      <c r="AJ9937" s="1264"/>
    </row>
    <row r="9938" spans="33:36" ht="30" customHeight="1">
      <c r="AG9938" s="1264"/>
      <c r="AH9938" s="1264"/>
      <c r="AI9938" s="1264"/>
      <c r="AJ9938" s="1264"/>
    </row>
    <row r="9939" spans="33:36" ht="30" customHeight="1">
      <c r="AG9939" s="1264"/>
      <c r="AH9939" s="1264"/>
      <c r="AI9939" s="1264"/>
      <c r="AJ9939" s="1264"/>
    </row>
    <row r="9940" spans="33:36" ht="30" customHeight="1">
      <c r="AG9940" s="1264"/>
      <c r="AH9940" s="1264"/>
      <c r="AI9940" s="1264"/>
      <c r="AJ9940" s="1264"/>
    </row>
    <row r="9941" spans="33:36" ht="30" customHeight="1">
      <c r="AG9941" s="1264"/>
      <c r="AH9941" s="1264"/>
      <c r="AI9941" s="1264"/>
      <c r="AJ9941" s="1264"/>
    </row>
    <row r="9942" spans="33:36" ht="30" customHeight="1">
      <c r="AG9942" s="1264"/>
      <c r="AH9942" s="1264"/>
      <c r="AI9942" s="1264"/>
      <c r="AJ9942" s="1264"/>
    </row>
    <row r="9943" spans="33:36" ht="30" customHeight="1">
      <c r="AG9943" s="1264"/>
      <c r="AH9943" s="1264"/>
      <c r="AI9943" s="1264"/>
      <c r="AJ9943" s="1264"/>
    </row>
    <row r="9944" spans="33:36" ht="30" customHeight="1">
      <c r="AG9944" s="1264"/>
      <c r="AH9944" s="1264"/>
      <c r="AI9944" s="1264"/>
      <c r="AJ9944" s="1264"/>
    </row>
    <row r="9945" spans="33:36" ht="30" customHeight="1">
      <c r="AG9945" s="1264"/>
      <c r="AH9945" s="1264"/>
      <c r="AI9945" s="1264"/>
      <c r="AJ9945" s="1264"/>
    </row>
    <row r="9946" spans="33:36" ht="30" customHeight="1">
      <c r="AG9946" s="1264"/>
      <c r="AH9946" s="1264"/>
      <c r="AI9946" s="1264"/>
      <c r="AJ9946" s="1264"/>
    </row>
    <row r="9947" spans="33:36" ht="30" customHeight="1">
      <c r="AG9947" s="1264"/>
      <c r="AH9947" s="1264"/>
      <c r="AI9947" s="1264"/>
      <c r="AJ9947" s="1264"/>
    </row>
    <row r="9948" spans="33:36" ht="30" customHeight="1">
      <c r="AG9948" s="1264"/>
      <c r="AH9948" s="1264"/>
      <c r="AI9948" s="1264"/>
      <c r="AJ9948" s="1264"/>
    </row>
    <row r="9949" spans="33:36" ht="30" customHeight="1">
      <c r="AG9949" s="1264"/>
      <c r="AH9949" s="1264"/>
      <c r="AI9949" s="1264"/>
      <c r="AJ9949" s="1264"/>
    </row>
    <row r="9950" spans="33:36" ht="30" customHeight="1">
      <c r="AG9950" s="1264"/>
      <c r="AH9950" s="1264"/>
      <c r="AI9950" s="1264"/>
      <c r="AJ9950" s="1264"/>
    </row>
    <row r="9951" spans="33:36" ht="30" customHeight="1">
      <c r="AG9951" s="1264"/>
      <c r="AH9951" s="1264"/>
      <c r="AI9951" s="1264"/>
      <c r="AJ9951" s="1264"/>
    </row>
    <row r="9952" spans="33:36" ht="30" customHeight="1">
      <c r="AG9952" s="1264"/>
      <c r="AH9952" s="1264"/>
      <c r="AI9952" s="1264"/>
      <c r="AJ9952" s="1264"/>
    </row>
    <row r="9953" spans="33:36" ht="30" customHeight="1">
      <c r="AG9953" s="1264"/>
      <c r="AH9953" s="1264"/>
      <c r="AI9953" s="1264"/>
      <c r="AJ9953" s="1264"/>
    </row>
    <row r="9954" spans="33:36" ht="30" customHeight="1">
      <c r="AG9954" s="1264"/>
      <c r="AH9954" s="1264"/>
      <c r="AI9954" s="1264"/>
      <c r="AJ9954" s="1264"/>
    </row>
    <row r="9955" spans="33:36" ht="30" customHeight="1">
      <c r="AG9955" s="1264"/>
      <c r="AH9955" s="1264"/>
      <c r="AI9955" s="1264"/>
      <c r="AJ9955" s="1264"/>
    </row>
    <row r="9956" spans="33:36" ht="30" customHeight="1">
      <c r="AG9956" s="1264"/>
      <c r="AH9956" s="1264"/>
      <c r="AI9956" s="1264"/>
      <c r="AJ9956" s="1264"/>
    </row>
    <row r="9957" spans="33:36" ht="30" customHeight="1">
      <c r="AG9957" s="1264"/>
      <c r="AH9957" s="1264"/>
      <c r="AI9957" s="1264"/>
      <c r="AJ9957" s="1264"/>
    </row>
    <row r="9958" spans="33:36" ht="30" customHeight="1">
      <c r="AG9958" s="1264"/>
      <c r="AH9958" s="1264"/>
      <c r="AI9958" s="1264"/>
      <c r="AJ9958" s="1264"/>
    </row>
    <row r="9959" spans="33:36" ht="30" customHeight="1">
      <c r="AG9959" s="1264"/>
      <c r="AH9959" s="1264"/>
      <c r="AI9959" s="1264"/>
      <c r="AJ9959" s="1264"/>
    </row>
    <row r="9960" spans="33:36" ht="30" customHeight="1">
      <c r="AG9960" s="1264"/>
      <c r="AH9960" s="1264"/>
      <c r="AI9960" s="1264"/>
      <c r="AJ9960" s="1264"/>
    </row>
    <row r="9961" spans="33:36" ht="30" customHeight="1">
      <c r="AG9961" s="1264"/>
      <c r="AH9961" s="1264"/>
      <c r="AI9961" s="1264"/>
      <c r="AJ9961" s="1264"/>
    </row>
    <row r="9962" spans="33:36" ht="30" customHeight="1">
      <c r="AG9962" s="1264"/>
      <c r="AH9962" s="1264"/>
      <c r="AI9962" s="1264"/>
      <c r="AJ9962" s="1264"/>
    </row>
    <row r="9963" spans="33:36" ht="30" customHeight="1">
      <c r="AG9963" s="1264"/>
      <c r="AH9963" s="1264"/>
      <c r="AI9963" s="1264"/>
      <c r="AJ9963" s="1264"/>
    </row>
    <row r="9964" spans="33:36" ht="30" customHeight="1">
      <c r="AG9964" s="1264"/>
      <c r="AH9964" s="1264"/>
      <c r="AI9964" s="1264"/>
      <c r="AJ9964" s="1264"/>
    </row>
    <row r="9965" spans="33:36" ht="30" customHeight="1">
      <c r="AG9965" s="1264"/>
      <c r="AH9965" s="1264"/>
      <c r="AI9965" s="1264"/>
      <c r="AJ9965" s="1264"/>
    </row>
    <row r="9966" spans="33:36" ht="30" customHeight="1">
      <c r="AG9966" s="1264"/>
      <c r="AH9966" s="1264"/>
      <c r="AI9966" s="1264"/>
      <c r="AJ9966" s="1264"/>
    </row>
    <row r="9967" spans="33:36" ht="30" customHeight="1">
      <c r="AG9967" s="1264"/>
      <c r="AH9967" s="1264"/>
      <c r="AI9967" s="1264"/>
      <c r="AJ9967" s="1264"/>
    </row>
    <row r="9968" spans="33:36" ht="30" customHeight="1">
      <c r="AG9968" s="1264"/>
      <c r="AH9968" s="1264"/>
      <c r="AI9968" s="1264"/>
      <c r="AJ9968" s="1264"/>
    </row>
    <row r="9969" spans="33:36" ht="30" customHeight="1">
      <c r="AG9969" s="1264"/>
      <c r="AH9969" s="1264"/>
      <c r="AI9969" s="1264"/>
      <c r="AJ9969" s="1264"/>
    </row>
    <row r="9970" spans="33:36" ht="30" customHeight="1">
      <c r="AG9970" s="1264"/>
      <c r="AH9970" s="1264"/>
      <c r="AI9970" s="1264"/>
      <c r="AJ9970" s="1264"/>
    </row>
    <row r="9971" spans="33:36" ht="30" customHeight="1">
      <c r="AG9971" s="1264"/>
      <c r="AH9971" s="1264"/>
      <c r="AI9971" s="1264"/>
      <c r="AJ9971" s="1264"/>
    </row>
    <row r="9972" spans="33:36" ht="30" customHeight="1">
      <c r="AG9972" s="1264"/>
      <c r="AH9972" s="1264"/>
      <c r="AI9972" s="1264"/>
      <c r="AJ9972" s="1264"/>
    </row>
    <row r="9973" spans="33:36" ht="30" customHeight="1">
      <c r="AG9973" s="1264"/>
      <c r="AH9973" s="1264"/>
      <c r="AI9973" s="1264"/>
      <c r="AJ9973" s="1264"/>
    </row>
    <row r="9974" spans="33:36" ht="30" customHeight="1">
      <c r="AG9974" s="1264"/>
      <c r="AH9974" s="1264"/>
      <c r="AI9974" s="1264"/>
      <c r="AJ9974" s="1264"/>
    </row>
    <row r="9975" spans="33:36" ht="30" customHeight="1">
      <c r="AG9975" s="1264"/>
      <c r="AH9975" s="1264"/>
      <c r="AI9975" s="1264"/>
      <c r="AJ9975" s="1264"/>
    </row>
    <row r="9976" spans="33:36" ht="30" customHeight="1">
      <c r="AG9976" s="1264"/>
      <c r="AH9976" s="1264"/>
      <c r="AI9976" s="1264"/>
      <c r="AJ9976" s="1264"/>
    </row>
    <row r="9977" spans="33:36" ht="30" customHeight="1">
      <c r="AG9977" s="1264"/>
      <c r="AH9977" s="1264"/>
      <c r="AI9977" s="1264"/>
      <c r="AJ9977" s="1264"/>
    </row>
    <row r="9978" spans="33:36" ht="30" customHeight="1">
      <c r="AG9978" s="1264"/>
      <c r="AH9978" s="1264"/>
      <c r="AI9978" s="1264"/>
      <c r="AJ9978" s="1264"/>
    </row>
    <row r="9979" spans="33:36" ht="30" customHeight="1">
      <c r="AG9979" s="1264"/>
      <c r="AH9979" s="1264"/>
      <c r="AI9979" s="1264"/>
      <c r="AJ9979" s="1264"/>
    </row>
    <row r="9980" spans="33:36" ht="30" customHeight="1">
      <c r="AG9980" s="1264"/>
      <c r="AH9980" s="1264"/>
      <c r="AI9980" s="1264"/>
      <c r="AJ9980" s="1264"/>
    </row>
    <row r="9981" spans="33:36" ht="30" customHeight="1">
      <c r="AG9981" s="1264"/>
      <c r="AH9981" s="1264"/>
      <c r="AI9981" s="1264"/>
      <c r="AJ9981" s="1264"/>
    </row>
    <row r="9982" spans="33:36" ht="30" customHeight="1">
      <c r="AG9982" s="1264"/>
      <c r="AH9982" s="1264"/>
      <c r="AI9982" s="1264"/>
      <c r="AJ9982" s="1264"/>
    </row>
    <row r="9983" spans="33:36" ht="30" customHeight="1">
      <c r="AG9983" s="1264"/>
      <c r="AH9983" s="1264"/>
      <c r="AI9983" s="1264"/>
      <c r="AJ9983" s="1264"/>
    </row>
    <row r="9984" spans="33:36" ht="30" customHeight="1">
      <c r="AG9984" s="1264"/>
      <c r="AH9984" s="1264"/>
      <c r="AI9984" s="1264"/>
      <c r="AJ9984" s="1264"/>
    </row>
    <row r="9985" spans="33:36" ht="30" customHeight="1">
      <c r="AG9985" s="1264"/>
      <c r="AH9985" s="1264"/>
      <c r="AI9985" s="1264"/>
      <c r="AJ9985" s="1264"/>
    </row>
    <row r="9986" spans="33:36" ht="30" customHeight="1">
      <c r="AG9986" s="1264"/>
      <c r="AH9986" s="1264"/>
      <c r="AI9986" s="1264"/>
      <c r="AJ9986" s="1264"/>
    </row>
    <row r="9987" spans="33:36" ht="30" customHeight="1">
      <c r="AG9987" s="1264"/>
      <c r="AH9987" s="1264"/>
      <c r="AI9987" s="1264"/>
      <c r="AJ9987" s="1264"/>
    </row>
    <row r="9988" spans="33:36" ht="30" customHeight="1">
      <c r="AG9988" s="1264"/>
      <c r="AH9988" s="1264"/>
      <c r="AI9988" s="1264"/>
      <c r="AJ9988" s="1264"/>
    </row>
    <row r="9989" spans="33:36" ht="30" customHeight="1">
      <c r="AG9989" s="1264"/>
      <c r="AH9989" s="1264"/>
      <c r="AI9989" s="1264"/>
      <c r="AJ9989" s="1264"/>
    </row>
    <row r="9990" spans="33:36" ht="30" customHeight="1">
      <c r="AG9990" s="1264"/>
      <c r="AH9990" s="1264"/>
      <c r="AI9990" s="1264"/>
      <c r="AJ9990" s="1264"/>
    </row>
    <row r="9991" spans="33:36" ht="30" customHeight="1">
      <c r="AG9991" s="1264"/>
      <c r="AH9991" s="1264"/>
      <c r="AI9991" s="1264"/>
      <c r="AJ9991" s="1264"/>
    </row>
    <row r="9992" spans="33:36" ht="30" customHeight="1">
      <c r="AG9992" s="1264"/>
      <c r="AH9992" s="1264"/>
      <c r="AI9992" s="1264"/>
      <c r="AJ9992" s="1264"/>
    </row>
    <row r="9993" spans="33:36" ht="30" customHeight="1">
      <c r="AG9993" s="1264"/>
      <c r="AH9993" s="1264"/>
      <c r="AI9993" s="1264"/>
      <c r="AJ9993" s="1264"/>
    </row>
    <row r="9994" spans="33:36" ht="30" customHeight="1">
      <c r="AG9994" s="1264"/>
      <c r="AH9994" s="1264"/>
      <c r="AI9994" s="1264"/>
      <c r="AJ9994" s="1264"/>
    </row>
    <row r="9995" spans="33:36" ht="30" customHeight="1">
      <c r="AG9995" s="1264"/>
      <c r="AH9995" s="1264"/>
      <c r="AI9995" s="1264"/>
      <c r="AJ9995" s="1264"/>
    </row>
    <row r="9996" spans="33:36" ht="30" customHeight="1">
      <c r="AG9996" s="1264"/>
      <c r="AH9996" s="1264"/>
      <c r="AI9996" s="1264"/>
      <c r="AJ9996" s="1264"/>
    </row>
    <row r="9997" spans="33:36" ht="30" customHeight="1">
      <c r="AG9997" s="1264"/>
      <c r="AH9997" s="1264"/>
      <c r="AI9997" s="1264"/>
      <c r="AJ9997" s="1264"/>
    </row>
    <row r="9998" spans="33:36" ht="30" customHeight="1">
      <c r="AG9998" s="1264"/>
      <c r="AH9998" s="1264"/>
      <c r="AI9998" s="1264"/>
      <c r="AJ9998" s="1264"/>
    </row>
    <row r="9999" spans="33:36" ht="30" customHeight="1">
      <c r="AG9999" s="1264"/>
      <c r="AH9999" s="1264"/>
      <c r="AI9999" s="1264"/>
      <c r="AJ9999" s="1264"/>
    </row>
    <row r="10000" spans="33:36" ht="30" customHeight="1">
      <c r="AG10000" s="1264"/>
      <c r="AH10000" s="1264"/>
      <c r="AI10000" s="1264"/>
      <c r="AJ10000" s="1264"/>
    </row>
    <row r="10001" spans="33:36" ht="30" customHeight="1">
      <c r="AG10001" s="1264"/>
      <c r="AH10001" s="1264"/>
      <c r="AI10001" s="1264"/>
      <c r="AJ10001" s="1264"/>
    </row>
    <row r="10002" spans="33:36" ht="30" customHeight="1">
      <c r="AG10002" s="1264"/>
      <c r="AH10002" s="1264"/>
      <c r="AI10002" s="1264"/>
      <c r="AJ10002" s="1264"/>
    </row>
    <row r="10003" spans="33:36" ht="30" customHeight="1">
      <c r="AG10003" s="1264"/>
      <c r="AH10003" s="1264"/>
      <c r="AI10003" s="1264"/>
      <c r="AJ10003" s="1264"/>
    </row>
    <row r="10004" spans="33:36" ht="30" customHeight="1">
      <c r="AG10004" s="1264"/>
      <c r="AH10004" s="1264"/>
      <c r="AI10004" s="1264"/>
      <c r="AJ10004" s="1264"/>
    </row>
    <row r="10005" spans="33:36" ht="30" customHeight="1">
      <c r="AG10005" s="1264"/>
      <c r="AH10005" s="1264"/>
      <c r="AI10005" s="1264"/>
      <c r="AJ10005" s="1264"/>
    </row>
    <row r="10006" spans="33:36" ht="30" customHeight="1">
      <c r="AG10006" s="1264"/>
      <c r="AH10006" s="1264"/>
      <c r="AI10006" s="1264"/>
      <c r="AJ10006" s="1264"/>
    </row>
    <row r="10007" spans="33:36" ht="30" customHeight="1">
      <c r="AG10007" s="1264"/>
      <c r="AH10007" s="1264"/>
      <c r="AI10007" s="1264"/>
      <c r="AJ10007" s="1264"/>
    </row>
    <row r="10008" spans="33:36" ht="30" customHeight="1">
      <c r="AG10008" s="1264"/>
      <c r="AH10008" s="1264"/>
      <c r="AI10008" s="1264"/>
      <c r="AJ10008" s="1264"/>
    </row>
    <row r="10009" spans="33:36" ht="30" customHeight="1">
      <c r="AG10009" s="1264"/>
      <c r="AH10009" s="1264"/>
      <c r="AI10009" s="1264"/>
      <c r="AJ10009" s="1264"/>
    </row>
    <row r="10010" spans="33:36" ht="30" customHeight="1">
      <c r="AG10010" s="1264"/>
      <c r="AH10010" s="1264"/>
      <c r="AI10010" s="1264"/>
      <c r="AJ10010" s="1264"/>
    </row>
    <row r="10011" spans="33:36" ht="30" customHeight="1">
      <c r="AG10011" s="1264"/>
      <c r="AH10011" s="1264"/>
      <c r="AI10011" s="1264"/>
      <c r="AJ10011" s="1264"/>
    </row>
    <row r="10012" spans="33:36" ht="30" customHeight="1">
      <c r="AG10012" s="1264"/>
      <c r="AH10012" s="1264"/>
      <c r="AI10012" s="1264"/>
      <c r="AJ10012" s="1264"/>
    </row>
    <row r="10013" spans="33:36" ht="30" customHeight="1">
      <c r="AG10013" s="1264"/>
      <c r="AH10013" s="1264"/>
      <c r="AI10013" s="1264"/>
      <c r="AJ10013" s="1264"/>
    </row>
    <row r="10014" spans="33:36" ht="30" customHeight="1">
      <c r="AG10014" s="1264"/>
      <c r="AH10014" s="1264"/>
      <c r="AI10014" s="1264"/>
      <c r="AJ10014" s="1264"/>
    </row>
    <row r="10015" spans="33:36" ht="30" customHeight="1">
      <c r="AG10015" s="1264"/>
      <c r="AH10015" s="1264"/>
      <c r="AI10015" s="1264"/>
      <c r="AJ10015" s="1264"/>
    </row>
    <row r="10016" spans="33:36" ht="30" customHeight="1">
      <c r="AG10016" s="1264"/>
      <c r="AH10016" s="1264"/>
      <c r="AI10016" s="1264"/>
      <c r="AJ10016" s="1264"/>
    </row>
    <row r="10017" spans="33:36" ht="30" customHeight="1">
      <c r="AG10017" s="1264"/>
      <c r="AH10017" s="1264"/>
      <c r="AI10017" s="1264"/>
      <c r="AJ10017" s="1264"/>
    </row>
    <row r="10018" spans="33:36" ht="30" customHeight="1">
      <c r="AG10018" s="1264"/>
      <c r="AH10018" s="1264"/>
      <c r="AI10018" s="1264"/>
      <c r="AJ10018" s="1264"/>
    </row>
    <row r="10019" spans="33:36" ht="30" customHeight="1">
      <c r="AG10019" s="1264"/>
      <c r="AH10019" s="1264"/>
      <c r="AI10019" s="1264"/>
      <c r="AJ10019" s="1264"/>
    </row>
    <row r="10020" spans="33:36" ht="30" customHeight="1">
      <c r="AG10020" s="1264"/>
      <c r="AH10020" s="1264"/>
      <c r="AI10020" s="1264"/>
      <c r="AJ10020" s="1264"/>
    </row>
    <row r="10021" spans="33:36" ht="30" customHeight="1">
      <c r="AG10021" s="1264"/>
      <c r="AH10021" s="1264"/>
      <c r="AI10021" s="1264"/>
      <c r="AJ10021" s="1264"/>
    </row>
    <row r="10022" spans="33:36" ht="30" customHeight="1">
      <c r="AG10022" s="1264"/>
      <c r="AH10022" s="1264"/>
      <c r="AI10022" s="1264"/>
      <c r="AJ10022" s="1264"/>
    </row>
    <row r="10023" spans="33:36" ht="30" customHeight="1">
      <c r="AG10023" s="1264"/>
      <c r="AH10023" s="1264"/>
      <c r="AI10023" s="1264"/>
      <c r="AJ10023" s="1264"/>
    </row>
    <row r="10024" spans="33:36" ht="30" customHeight="1">
      <c r="AG10024" s="1264"/>
      <c r="AH10024" s="1264"/>
      <c r="AI10024" s="1264"/>
      <c r="AJ10024" s="1264"/>
    </row>
    <row r="10025" spans="33:36" ht="30" customHeight="1">
      <c r="AG10025" s="1264"/>
      <c r="AH10025" s="1264"/>
      <c r="AI10025" s="1264"/>
      <c r="AJ10025" s="1264"/>
    </row>
    <row r="10026" spans="33:36" ht="30" customHeight="1">
      <c r="AG10026" s="1264"/>
      <c r="AH10026" s="1264"/>
      <c r="AI10026" s="1264"/>
      <c r="AJ10026" s="1264"/>
    </row>
    <row r="10027" spans="33:36" ht="30" customHeight="1">
      <c r="AG10027" s="1264"/>
      <c r="AH10027" s="1264"/>
      <c r="AI10027" s="1264"/>
      <c r="AJ10027" s="1264"/>
    </row>
    <row r="10028" spans="33:36" ht="30" customHeight="1">
      <c r="AG10028" s="1264"/>
      <c r="AH10028" s="1264"/>
      <c r="AI10028" s="1264"/>
      <c r="AJ10028" s="1264"/>
    </row>
    <row r="10029" spans="33:36" ht="30" customHeight="1">
      <c r="AG10029" s="1264"/>
      <c r="AH10029" s="1264"/>
      <c r="AI10029" s="1264"/>
      <c r="AJ10029" s="1264"/>
    </row>
    <row r="10030" spans="33:36" ht="30" customHeight="1">
      <c r="AG10030" s="1264"/>
      <c r="AH10030" s="1264"/>
      <c r="AI10030" s="1264"/>
      <c r="AJ10030" s="1264"/>
    </row>
    <row r="10031" spans="33:36" ht="30" customHeight="1">
      <c r="AG10031" s="1264"/>
      <c r="AH10031" s="1264"/>
      <c r="AI10031" s="1264"/>
      <c r="AJ10031" s="1264"/>
    </row>
    <row r="10032" spans="33:36" ht="30" customHeight="1">
      <c r="AG10032" s="1264"/>
      <c r="AH10032" s="1264"/>
      <c r="AI10032" s="1264"/>
      <c r="AJ10032" s="1264"/>
    </row>
    <row r="10033" spans="33:36" ht="30" customHeight="1">
      <c r="AG10033" s="1264"/>
      <c r="AH10033" s="1264"/>
      <c r="AI10033" s="1264"/>
      <c r="AJ10033" s="1264"/>
    </row>
    <row r="10034" spans="33:36" ht="30" customHeight="1">
      <c r="AG10034" s="1264"/>
      <c r="AH10034" s="1264"/>
      <c r="AI10034" s="1264"/>
      <c r="AJ10034" s="1264"/>
    </row>
    <row r="10035" spans="33:36" ht="30" customHeight="1">
      <c r="AG10035" s="1264"/>
      <c r="AH10035" s="1264"/>
      <c r="AI10035" s="1264"/>
      <c r="AJ10035" s="1264"/>
    </row>
    <row r="10036" spans="33:36" ht="30" customHeight="1">
      <c r="AG10036" s="1264"/>
      <c r="AH10036" s="1264"/>
      <c r="AI10036" s="1264"/>
      <c r="AJ10036" s="1264"/>
    </row>
    <row r="10037" spans="33:36" ht="30" customHeight="1">
      <c r="AG10037" s="1264"/>
      <c r="AH10037" s="1264"/>
      <c r="AI10037" s="1264"/>
      <c r="AJ10037" s="1264"/>
    </row>
    <row r="10038" spans="33:36" ht="30" customHeight="1">
      <c r="AG10038" s="1264"/>
      <c r="AH10038" s="1264"/>
      <c r="AI10038" s="1264"/>
      <c r="AJ10038" s="1264"/>
    </row>
    <row r="10039" spans="33:36" ht="30" customHeight="1">
      <c r="AG10039" s="1264"/>
      <c r="AH10039" s="1264"/>
      <c r="AI10039" s="1264"/>
      <c r="AJ10039" s="1264"/>
    </row>
    <row r="10040" spans="33:36" ht="30" customHeight="1">
      <c r="AG10040" s="1264"/>
      <c r="AH10040" s="1264"/>
      <c r="AI10040" s="1264"/>
      <c r="AJ10040" s="1264"/>
    </row>
    <row r="10041" spans="33:36" ht="30" customHeight="1">
      <c r="AG10041" s="1264"/>
      <c r="AH10041" s="1264"/>
      <c r="AI10041" s="1264"/>
      <c r="AJ10041" s="1264"/>
    </row>
    <row r="10042" spans="33:36" ht="30" customHeight="1">
      <c r="AG10042" s="1264"/>
      <c r="AH10042" s="1264"/>
      <c r="AI10042" s="1264"/>
      <c r="AJ10042" s="1264"/>
    </row>
    <row r="10043" spans="33:36" ht="30" customHeight="1">
      <c r="AG10043" s="1264"/>
      <c r="AH10043" s="1264"/>
      <c r="AI10043" s="1264"/>
      <c r="AJ10043" s="1264"/>
    </row>
    <row r="10044" spans="33:36" ht="30" customHeight="1">
      <c r="AG10044" s="1264"/>
      <c r="AH10044" s="1264"/>
      <c r="AI10044" s="1264"/>
      <c r="AJ10044" s="1264"/>
    </row>
    <row r="10045" spans="33:36" ht="30" customHeight="1">
      <c r="AG10045" s="1264"/>
      <c r="AH10045" s="1264"/>
      <c r="AI10045" s="1264"/>
      <c r="AJ10045" s="1264"/>
    </row>
    <row r="10046" spans="33:36" ht="30" customHeight="1">
      <c r="AG10046" s="1264"/>
      <c r="AH10046" s="1264"/>
      <c r="AI10046" s="1264"/>
      <c r="AJ10046" s="1264"/>
    </row>
    <row r="10047" spans="33:36" ht="30" customHeight="1">
      <c r="AG10047" s="1264"/>
      <c r="AH10047" s="1264"/>
      <c r="AI10047" s="1264"/>
      <c r="AJ10047" s="1264"/>
    </row>
    <row r="10048" spans="33:36" ht="30" customHeight="1">
      <c r="AG10048" s="1264"/>
      <c r="AH10048" s="1264"/>
      <c r="AI10048" s="1264"/>
      <c r="AJ10048" s="1264"/>
    </row>
    <row r="10049" spans="33:36" ht="30" customHeight="1">
      <c r="AG10049" s="1264"/>
      <c r="AH10049" s="1264"/>
      <c r="AI10049" s="1264"/>
      <c r="AJ10049" s="1264"/>
    </row>
    <row r="10050" spans="33:36" ht="30" customHeight="1">
      <c r="AG10050" s="1264"/>
      <c r="AH10050" s="1264"/>
      <c r="AI10050" s="1264"/>
      <c r="AJ10050" s="1264"/>
    </row>
    <row r="10051" spans="33:36" ht="30" customHeight="1">
      <c r="AG10051" s="1264"/>
      <c r="AH10051" s="1264"/>
      <c r="AI10051" s="1264"/>
      <c r="AJ10051" s="1264"/>
    </row>
    <row r="10052" spans="33:36" ht="30" customHeight="1">
      <c r="AG10052" s="1264"/>
      <c r="AH10052" s="1264"/>
      <c r="AI10052" s="1264"/>
      <c r="AJ10052" s="1264"/>
    </row>
    <row r="10053" spans="33:36" ht="30" customHeight="1">
      <c r="AG10053" s="1264"/>
      <c r="AH10053" s="1264"/>
      <c r="AI10053" s="1264"/>
      <c r="AJ10053" s="1264"/>
    </row>
    <row r="10054" spans="33:36" ht="30" customHeight="1">
      <c r="AG10054" s="1264"/>
      <c r="AH10054" s="1264"/>
      <c r="AI10054" s="1264"/>
      <c r="AJ10054" s="1264"/>
    </row>
    <row r="10055" spans="33:36" ht="30" customHeight="1">
      <c r="AG10055" s="1264"/>
      <c r="AH10055" s="1264"/>
      <c r="AI10055" s="1264"/>
      <c r="AJ10055" s="1264"/>
    </row>
    <row r="10056" spans="33:36" ht="30" customHeight="1">
      <c r="AG10056" s="1264"/>
      <c r="AH10056" s="1264"/>
      <c r="AI10056" s="1264"/>
      <c r="AJ10056" s="1264"/>
    </row>
    <row r="10057" spans="33:36" ht="30" customHeight="1">
      <c r="AG10057" s="1264"/>
      <c r="AH10057" s="1264"/>
      <c r="AI10057" s="1264"/>
      <c r="AJ10057" s="1264"/>
    </row>
    <row r="10058" spans="33:36" ht="30" customHeight="1">
      <c r="AG10058" s="1264"/>
      <c r="AH10058" s="1264"/>
      <c r="AI10058" s="1264"/>
      <c r="AJ10058" s="1264"/>
    </row>
    <row r="10059" spans="33:36" ht="30" customHeight="1">
      <c r="AG10059" s="1264"/>
      <c r="AH10059" s="1264"/>
      <c r="AI10059" s="1264"/>
      <c r="AJ10059" s="1264"/>
    </row>
    <row r="10060" spans="33:36" ht="30" customHeight="1">
      <c r="AG10060" s="1264"/>
      <c r="AH10060" s="1264"/>
      <c r="AI10060" s="1264"/>
      <c r="AJ10060" s="1264"/>
    </row>
    <row r="10061" spans="33:36" ht="30" customHeight="1">
      <c r="AG10061" s="1264"/>
      <c r="AH10061" s="1264"/>
      <c r="AI10061" s="1264"/>
      <c r="AJ10061" s="1264"/>
    </row>
    <row r="10062" spans="33:36" ht="30" customHeight="1">
      <c r="AG10062" s="1264"/>
      <c r="AH10062" s="1264"/>
      <c r="AI10062" s="1264"/>
      <c r="AJ10062" s="1264"/>
    </row>
    <row r="10063" spans="33:36" ht="30" customHeight="1">
      <c r="AG10063" s="1264"/>
      <c r="AH10063" s="1264"/>
      <c r="AI10063" s="1264"/>
      <c r="AJ10063" s="1264"/>
    </row>
    <row r="10064" spans="33:36" ht="30" customHeight="1">
      <c r="AG10064" s="1264"/>
      <c r="AH10064" s="1264"/>
      <c r="AI10064" s="1264"/>
      <c r="AJ10064" s="1264"/>
    </row>
    <row r="10065" spans="33:36" ht="30" customHeight="1">
      <c r="AG10065" s="1264"/>
      <c r="AH10065" s="1264"/>
      <c r="AI10065" s="1264"/>
      <c r="AJ10065" s="1264"/>
    </row>
    <row r="10066" spans="33:36" ht="30" customHeight="1">
      <c r="AG10066" s="1264"/>
      <c r="AH10066" s="1264"/>
      <c r="AI10066" s="1264"/>
      <c r="AJ10066" s="1264"/>
    </row>
    <row r="10067" spans="33:36" ht="30" customHeight="1">
      <c r="AG10067" s="1264"/>
      <c r="AH10067" s="1264"/>
      <c r="AI10067" s="1264"/>
      <c r="AJ10067" s="1264"/>
    </row>
    <row r="10068" spans="33:36" ht="30" customHeight="1">
      <c r="AG10068" s="1264"/>
      <c r="AH10068" s="1264"/>
      <c r="AI10068" s="1264"/>
      <c r="AJ10068" s="1264"/>
    </row>
    <row r="10069" spans="33:36" ht="30" customHeight="1">
      <c r="AG10069" s="1264"/>
      <c r="AH10069" s="1264"/>
      <c r="AI10069" s="1264"/>
      <c r="AJ10069" s="1264"/>
    </row>
    <row r="10070" spans="33:36" ht="30" customHeight="1">
      <c r="AG10070" s="1264"/>
      <c r="AH10070" s="1264"/>
      <c r="AI10070" s="1264"/>
      <c r="AJ10070" s="1264"/>
    </row>
    <row r="10071" spans="33:36" ht="30" customHeight="1">
      <c r="AG10071" s="1264"/>
      <c r="AH10071" s="1264"/>
      <c r="AI10071" s="1264"/>
      <c r="AJ10071" s="1264"/>
    </row>
    <row r="10072" spans="33:36" ht="30" customHeight="1">
      <c r="AG10072" s="1264"/>
      <c r="AH10072" s="1264"/>
      <c r="AI10072" s="1264"/>
      <c r="AJ10072" s="1264"/>
    </row>
    <row r="10073" spans="33:36" ht="30" customHeight="1">
      <c r="AG10073" s="1264"/>
      <c r="AH10073" s="1264"/>
      <c r="AI10073" s="1264"/>
      <c r="AJ10073" s="1264"/>
    </row>
    <row r="10074" spans="33:36" ht="30" customHeight="1">
      <c r="AG10074" s="1264"/>
      <c r="AH10074" s="1264"/>
      <c r="AI10074" s="1264"/>
      <c r="AJ10074" s="1264"/>
    </row>
    <row r="10075" spans="33:36" ht="30" customHeight="1">
      <c r="AG10075" s="1264"/>
      <c r="AH10075" s="1264"/>
      <c r="AI10075" s="1264"/>
      <c r="AJ10075" s="1264"/>
    </row>
    <row r="10076" spans="33:36" ht="30" customHeight="1">
      <c r="AG10076" s="1264"/>
      <c r="AH10076" s="1264"/>
      <c r="AI10076" s="1264"/>
      <c r="AJ10076" s="1264"/>
    </row>
    <row r="10077" spans="33:36" ht="30" customHeight="1">
      <c r="AG10077" s="1264"/>
      <c r="AH10077" s="1264"/>
      <c r="AI10077" s="1264"/>
      <c r="AJ10077" s="1264"/>
    </row>
    <row r="10078" spans="33:36" ht="30" customHeight="1">
      <c r="AG10078" s="1264"/>
      <c r="AH10078" s="1264"/>
      <c r="AI10078" s="1264"/>
      <c r="AJ10078" s="1264"/>
    </row>
    <row r="10079" spans="33:36" ht="30" customHeight="1">
      <c r="AG10079" s="1264"/>
      <c r="AH10079" s="1264"/>
      <c r="AI10079" s="1264"/>
      <c r="AJ10079" s="1264"/>
    </row>
    <row r="10080" spans="33:36" ht="30" customHeight="1">
      <c r="AG10080" s="1264"/>
      <c r="AH10080" s="1264"/>
      <c r="AI10080" s="1264"/>
      <c r="AJ10080" s="1264"/>
    </row>
    <row r="10081" spans="33:36" ht="30" customHeight="1">
      <c r="AG10081" s="1264"/>
      <c r="AH10081" s="1264"/>
      <c r="AI10081" s="1264"/>
      <c r="AJ10081" s="1264"/>
    </row>
    <row r="10082" spans="33:36" ht="30" customHeight="1">
      <c r="AG10082" s="1264"/>
      <c r="AH10082" s="1264"/>
      <c r="AI10082" s="1264"/>
      <c r="AJ10082" s="1264"/>
    </row>
    <row r="10083" spans="33:36" ht="30" customHeight="1">
      <c r="AG10083" s="1264"/>
      <c r="AH10083" s="1264"/>
      <c r="AI10083" s="1264"/>
      <c r="AJ10083" s="1264"/>
    </row>
    <row r="10084" spans="33:36" ht="30" customHeight="1">
      <c r="AG10084" s="1264"/>
      <c r="AH10084" s="1264"/>
      <c r="AI10084" s="1264"/>
      <c r="AJ10084" s="1264"/>
    </row>
    <row r="10085" spans="33:36" ht="30" customHeight="1">
      <c r="AG10085" s="1264"/>
      <c r="AH10085" s="1264"/>
      <c r="AI10085" s="1264"/>
      <c r="AJ10085" s="1264"/>
    </row>
    <row r="10086" spans="33:36" ht="30" customHeight="1">
      <c r="AG10086" s="1264"/>
      <c r="AH10086" s="1264"/>
      <c r="AI10086" s="1264"/>
      <c r="AJ10086" s="1264"/>
    </row>
    <row r="10087" spans="33:36" ht="30" customHeight="1">
      <c r="AG10087" s="1264"/>
      <c r="AH10087" s="1264"/>
      <c r="AI10087" s="1264"/>
      <c r="AJ10087" s="1264"/>
    </row>
    <row r="10088" spans="33:36" ht="30" customHeight="1">
      <c r="AG10088" s="1264"/>
      <c r="AH10088" s="1264"/>
      <c r="AI10088" s="1264"/>
      <c r="AJ10088" s="1264"/>
    </row>
    <row r="10089" spans="33:36" ht="30" customHeight="1">
      <c r="AG10089" s="1264"/>
      <c r="AH10089" s="1264"/>
      <c r="AI10089" s="1264"/>
      <c r="AJ10089" s="1264"/>
    </row>
    <row r="10090" spans="33:36" ht="30" customHeight="1">
      <c r="AG10090" s="1264"/>
      <c r="AH10090" s="1264"/>
      <c r="AI10090" s="1264"/>
      <c r="AJ10090" s="1264"/>
    </row>
    <row r="10091" spans="33:36" ht="30" customHeight="1">
      <c r="AG10091" s="1264"/>
      <c r="AH10091" s="1264"/>
      <c r="AI10091" s="1264"/>
      <c r="AJ10091" s="1264"/>
    </row>
    <row r="10092" spans="33:36" ht="30" customHeight="1">
      <c r="AG10092" s="1264"/>
      <c r="AH10092" s="1264"/>
      <c r="AI10092" s="1264"/>
      <c r="AJ10092" s="1264"/>
    </row>
    <row r="10093" spans="33:36" ht="30" customHeight="1">
      <c r="AG10093" s="1264"/>
      <c r="AH10093" s="1264"/>
      <c r="AI10093" s="1264"/>
      <c r="AJ10093" s="1264"/>
    </row>
    <row r="10094" spans="33:36" ht="30" customHeight="1">
      <c r="AG10094" s="1264"/>
      <c r="AH10094" s="1264"/>
      <c r="AI10094" s="1264"/>
      <c r="AJ10094" s="1264"/>
    </row>
    <row r="10095" spans="33:36" ht="30" customHeight="1">
      <c r="AG10095" s="1264"/>
      <c r="AH10095" s="1264"/>
      <c r="AI10095" s="1264"/>
      <c r="AJ10095" s="1264"/>
    </row>
    <row r="10096" spans="33:36" ht="30" customHeight="1">
      <c r="AG10096" s="1264"/>
      <c r="AH10096" s="1264"/>
      <c r="AI10096" s="1264"/>
      <c r="AJ10096" s="1264"/>
    </row>
    <row r="10097" spans="33:36" ht="30" customHeight="1">
      <c r="AG10097" s="1264"/>
      <c r="AH10097" s="1264"/>
      <c r="AI10097" s="1264"/>
      <c r="AJ10097" s="1264"/>
    </row>
    <row r="10098" spans="33:36" ht="30" customHeight="1">
      <c r="AG10098" s="1264"/>
      <c r="AH10098" s="1264"/>
      <c r="AI10098" s="1264"/>
      <c r="AJ10098" s="1264"/>
    </row>
    <row r="10099" spans="33:36" ht="30" customHeight="1">
      <c r="AG10099" s="1264"/>
      <c r="AH10099" s="1264"/>
      <c r="AI10099" s="1264"/>
      <c r="AJ10099" s="1264"/>
    </row>
    <row r="10100" spans="33:36" ht="30" customHeight="1">
      <c r="AG10100" s="1264"/>
      <c r="AH10100" s="1264"/>
      <c r="AI10100" s="1264"/>
      <c r="AJ10100" s="1264"/>
    </row>
    <row r="10101" spans="33:36" ht="30" customHeight="1">
      <c r="AG10101" s="1264"/>
      <c r="AH10101" s="1264"/>
      <c r="AI10101" s="1264"/>
      <c r="AJ10101" s="1264"/>
    </row>
    <row r="10102" spans="33:36" ht="30" customHeight="1">
      <c r="AG10102" s="1264"/>
      <c r="AH10102" s="1264"/>
      <c r="AI10102" s="1264"/>
      <c r="AJ10102" s="1264"/>
    </row>
    <row r="10103" spans="33:36" ht="30" customHeight="1">
      <c r="AG10103" s="1264"/>
      <c r="AH10103" s="1264"/>
      <c r="AI10103" s="1264"/>
      <c r="AJ10103" s="1264"/>
    </row>
    <row r="10104" spans="33:36" ht="30" customHeight="1">
      <c r="AG10104" s="1264"/>
      <c r="AH10104" s="1264"/>
      <c r="AI10104" s="1264"/>
      <c r="AJ10104" s="1264"/>
    </row>
    <row r="10105" spans="33:36" ht="30" customHeight="1">
      <c r="AG10105" s="1264"/>
      <c r="AH10105" s="1264"/>
      <c r="AI10105" s="1264"/>
      <c r="AJ10105" s="1264"/>
    </row>
    <row r="10106" spans="33:36" ht="30" customHeight="1">
      <c r="AG10106" s="1264"/>
      <c r="AH10106" s="1264"/>
      <c r="AI10106" s="1264"/>
      <c r="AJ10106" s="1264"/>
    </row>
    <row r="10107" spans="33:36" ht="30" customHeight="1">
      <c r="AG10107" s="1264"/>
      <c r="AH10107" s="1264"/>
      <c r="AI10107" s="1264"/>
      <c r="AJ10107" s="1264"/>
    </row>
    <row r="10108" spans="33:36" ht="30" customHeight="1">
      <c r="AG10108" s="1264"/>
      <c r="AH10108" s="1264"/>
      <c r="AI10108" s="1264"/>
      <c r="AJ10108" s="1264"/>
    </row>
    <row r="10109" spans="33:36" ht="30" customHeight="1">
      <c r="AG10109" s="1264"/>
      <c r="AH10109" s="1264"/>
      <c r="AI10109" s="1264"/>
      <c r="AJ10109" s="1264"/>
    </row>
    <row r="10110" spans="33:36" ht="30" customHeight="1">
      <c r="AG10110" s="1264"/>
      <c r="AH10110" s="1264"/>
      <c r="AI10110" s="1264"/>
      <c r="AJ10110" s="1264"/>
    </row>
    <row r="10111" spans="33:36" ht="30" customHeight="1">
      <c r="AG10111" s="1264"/>
      <c r="AH10111" s="1264"/>
      <c r="AI10111" s="1264"/>
      <c r="AJ10111" s="1264"/>
    </row>
    <row r="10112" spans="33:36" ht="30" customHeight="1">
      <c r="AG10112" s="1264"/>
      <c r="AH10112" s="1264"/>
      <c r="AI10112" s="1264"/>
      <c r="AJ10112" s="1264"/>
    </row>
    <row r="10113" spans="33:36" ht="30" customHeight="1">
      <c r="AG10113" s="1264"/>
      <c r="AH10113" s="1264"/>
      <c r="AI10113" s="1264"/>
      <c r="AJ10113" s="1264"/>
    </row>
    <row r="10114" spans="33:36" ht="30" customHeight="1">
      <c r="AG10114" s="1264"/>
      <c r="AH10114" s="1264"/>
      <c r="AI10114" s="1264"/>
      <c r="AJ10114" s="1264"/>
    </row>
    <row r="10115" spans="33:36" ht="30" customHeight="1">
      <c r="AG10115" s="1264"/>
      <c r="AH10115" s="1264"/>
      <c r="AI10115" s="1264"/>
      <c r="AJ10115" s="1264"/>
    </row>
    <row r="10116" spans="33:36" ht="30" customHeight="1">
      <c r="AG10116" s="1264"/>
      <c r="AH10116" s="1264"/>
      <c r="AI10116" s="1264"/>
      <c r="AJ10116" s="1264"/>
    </row>
    <row r="10117" spans="33:36" ht="30" customHeight="1">
      <c r="AG10117" s="1264"/>
      <c r="AH10117" s="1264"/>
      <c r="AI10117" s="1264"/>
      <c r="AJ10117" s="1264"/>
    </row>
    <row r="10118" spans="33:36" ht="30" customHeight="1">
      <c r="AG10118" s="1264"/>
      <c r="AH10118" s="1264"/>
      <c r="AI10118" s="1264"/>
      <c r="AJ10118" s="1264"/>
    </row>
    <row r="10119" spans="33:36" ht="30" customHeight="1">
      <c r="AG10119" s="1264"/>
      <c r="AH10119" s="1264"/>
      <c r="AI10119" s="1264"/>
      <c r="AJ10119" s="1264"/>
    </row>
    <row r="10120" spans="33:36" ht="30" customHeight="1">
      <c r="AG10120" s="1264"/>
      <c r="AH10120" s="1264"/>
      <c r="AI10120" s="1264"/>
      <c r="AJ10120" s="1264"/>
    </row>
    <row r="10121" spans="33:36" ht="30" customHeight="1">
      <c r="AG10121" s="1264"/>
      <c r="AH10121" s="1264"/>
      <c r="AI10121" s="1264"/>
      <c r="AJ10121" s="1264"/>
    </row>
    <row r="10122" spans="33:36" ht="30" customHeight="1">
      <c r="AG10122" s="1264"/>
      <c r="AH10122" s="1264"/>
      <c r="AI10122" s="1264"/>
      <c r="AJ10122" s="1264"/>
    </row>
    <row r="10123" spans="33:36" ht="30" customHeight="1">
      <c r="AG10123" s="1264"/>
      <c r="AH10123" s="1264"/>
      <c r="AI10123" s="1264"/>
      <c r="AJ10123" s="1264"/>
    </row>
    <row r="10124" spans="33:36" ht="30" customHeight="1">
      <c r="AG10124" s="1264"/>
      <c r="AH10124" s="1264"/>
      <c r="AI10124" s="1264"/>
      <c r="AJ10124" s="1264"/>
    </row>
    <row r="10125" spans="33:36" ht="30" customHeight="1">
      <c r="AG10125" s="1264"/>
      <c r="AH10125" s="1264"/>
      <c r="AI10125" s="1264"/>
      <c r="AJ10125" s="1264"/>
    </row>
    <row r="10126" spans="33:36" ht="30" customHeight="1">
      <c r="AG10126" s="1264"/>
      <c r="AH10126" s="1264"/>
      <c r="AI10126" s="1264"/>
      <c r="AJ10126" s="1264"/>
    </row>
    <row r="10127" spans="33:36" ht="30" customHeight="1">
      <c r="AG10127" s="1264"/>
      <c r="AH10127" s="1264"/>
      <c r="AI10127" s="1264"/>
      <c r="AJ10127" s="1264"/>
    </row>
    <row r="10128" spans="33:36" ht="30" customHeight="1">
      <c r="AG10128" s="1264"/>
      <c r="AH10128" s="1264"/>
      <c r="AI10128" s="1264"/>
      <c r="AJ10128" s="1264"/>
    </row>
    <row r="10129" spans="33:36" ht="30" customHeight="1">
      <c r="AG10129" s="1264"/>
      <c r="AH10129" s="1264"/>
      <c r="AI10129" s="1264"/>
      <c r="AJ10129" s="1264"/>
    </row>
    <row r="10130" spans="33:36" ht="30" customHeight="1">
      <c r="AG10130" s="1264"/>
      <c r="AH10130" s="1264"/>
      <c r="AI10130" s="1264"/>
      <c r="AJ10130" s="1264"/>
    </row>
    <row r="10131" spans="33:36" ht="30" customHeight="1">
      <c r="AG10131" s="1264"/>
      <c r="AH10131" s="1264"/>
      <c r="AI10131" s="1264"/>
      <c r="AJ10131" s="1264"/>
    </row>
    <row r="10132" spans="33:36" ht="30" customHeight="1">
      <c r="AG10132" s="1264"/>
      <c r="AH10132" s="1264"/>
      <c r="AI10132" s="1264"/>
      <c r="AJ10132" s="1264"/>
    </row>
    <row r="10133" spans="33:36" ht="30" customHeight="1">
      <c r="AG10133" s="1264"/>
      <c r="AH10133" s="1264"/>
      <c r="AI10133" s="1264"/>
      <c r="AJ10133" s="1264"/>
    </row>
    <row r="10134" spans="33:36" ht="30" customHeight="1">
      <c r="AG10134" s="1264"/>
      <c r="AH10134" s="1264"/>
      <c r="AI10134" s="1264"/>
      <c r="AJ10134" s="1264"/>
    </row>
    <row r="10135" spans="33:36" ht="30" customHeight="1">
      <c r="AG10135" s="1264"/>
      <c r="AH10135" s="1264"/>
      <c r="AI10135" s="1264"/>
      <c r="AJ10135" s="1264"/>
    </row>
    <row r="10136" spans="33:36" ht="30" customHeight="1">
      <c r="AG10136" s="1264"/>
      <c r="AH10136" s="1264"/>
      <c r="AI10136" s="1264"/>
      <c r="AJ10136" s="1264"/>
    </row>
    <row r="10137" spans="33:36" ht="30" customHeight="1">
      <c r="AG10137" s="1264"/>
      <c r="AH10137" s="1264"/>
      <c r="AI10137" s="1264"/>
      <c r="AJ10137" s="1264"/>
    </row>
    <row r="10138" spans="33:36" ht="30" customHeight="1">
      <c r="AG10138" s="1264"/>
      <c r="AH10138" s="1264"/>
      <c r="AI10138" s="1264"/>
      <c r="AJ10138" s="1264"/>
    </row>
    <row r="10139" spans="33:36" ht="30" customHeight="1">
      <c r="AG10139" s="1264"/>
      <c r="AH10139" s="1264"/>
      <c r="AI10139" s="1264"/>
      <c r="AJ10139" s="1264"/>
    </row>
    <row r="10140" spans="33:36" ht="30" customHeight="1">
      <c r="AG10140" s="1264"/>
      <c r="AH10140" s="1264"/>
      <c r="AI10140" s="1264"/>
      <c r="AJ10140" s="1264"/>
    </row>
    <row r="10141" spans="33:36" ht="30" customHeight="1">
      <c r="AG10141" s="1264"/>
      <c r="AH10141" s="1264"/>
      <c r="AI10141" s="1264"/>
      <c r="AJ10141" s="1264"/>
    </row>
    <row r="10142" spans="33:36" ht="30" customHeight="1">
      <c r="AG10142" s="1264"/>
      <c r="AH10142" s="1264"/>
      <c r="AI10142" s="1264"/>
      <c r="AJ10142" s="1264"/>
    </row>
    <row r="10143" spans="33:36" ht="30" customHeight="1">
      <c r="AG10143" s="1264"/>
      <c r="AH10143" s="1264"/>
      <c r="AI10143" s="1264"/>
      <c r="AJ10143" s="1264"/>
    </row>
    <row r="10144" spans="33:36" ht="30" customHeight="1">
      <c r="AG10144" s="1264"/>
      <c r="AH10144" s="1264"/>
      <c r="AI10144" s="1264"/>
      <c r="AJ10144" s="1264"/>
    </row>
    <row r="10145" spans="33:36" ht="30" customHeight="1">
      <c r="AG10145" s="1264"/>
      <c r="AH10145" s="1264"/>
      <c r="AI10145" s="1264"/>
      <c r="AJ10145" s="1264"/>
    </row>
    <row r="10146" spans="33:36" ht="30" customHeight="1">
      <c r="AG10146" s="1264"/>
      <c r="AH10146" s="1264"/>
      <c r="AI10146" s="1264"/>
      <c r="AJ10146" s="1264"/>
    </row>
    <row r="10147" spans="33:36" ht="30" customHeight="1">
      <c r="AG10147" s="1264"/>
      <c r="AH10147" s="1264"/>
      <c r="AI10147" s="1264"/>
      <c r="AJ10147" s="1264"/>
    </row>
    <row r="10148" spans="33:36" ht="30" customHeight="1">
      <c r="AG10148" s="1264"/>
      <c r="AH10148" s="1264"/>
      <c r="AI10148" s="1264"/>
      <c r="AJ10148" s="1264"/>
    </row>
    <row r="10149" spans="33:36" ht="30" customHeight="1">
      <c r="AG10149" s="1264"/>
      <c r="AH10149" s="1264"/>
      <c r="AI10149" s="1264"/>
      <c r="AJ10149" s="1264"/>
    </row>
    <row r="10150" spans="33:36" ht="30" customHeight="1">
      <c r="AG10150" s="1264"/>
      <c r="AH10150" s="1264"/>
      <c r="AI10150" s="1264"/>
      <c r="AJ10150" s="1264"/>
    </row>
    <row r="10151" spans="33:36" ht="30" customHeight="1">
      <c r="AG10151" s="1264"/>
      <c r="AH10151" s="1264"/>
      <c r="AI10151" s="1264"/>
      <c r="AJ10151" s="1264"/>
    </row>
    <row r="10152" spans="33:36" ht="30" customHeight="1">
      <c r="AG10152" s="1264"/>
      <c r="AH10152" s="1264"/>
      <c r="AI10152" s="1264"/>
      <c r="AJ10152" s="1264"/>
    </row>
    <row r="10153" spans="33:36" ht="30" customHeight="1">
      <c r="AG10153" s="1264"/>
      <c r="AH10153" s="1264"/>
      <c r="AI10153" s="1264"/>
      <c r="AJ10153" s="1264"/>
    </row>
    <row r="10154" spans="33:36" ht="30" customHeight="1">
      <c r="AG10154" s="1264"/>
      <c r="AH10154" s="1264"/>
      <c r="AI10154" s="1264"/>
      <c r="AJ10154" s="1264"/>
    </row>
    <row r="10155" spans="33:36" ht="30" customHeight="1">
      <c r="AG10155" s="1264"/>
      <c r="AH10155" s="1264"/>
      <c r="AI10155" s="1264"/>
      <c r="AJ10155" s="1264"/>
    </row>
    <row r="10156" spans="33:36" ht="30" customHeight="1">
      <c r="AG10156" s="1264"/>
      <c r="AH10156" s="1264"/>
      <c r="AI10156" s="1264"/>
      <c r="AJ10156" s="1264"/>
    </row>
    <row r="10157" spans="33:36" ht="30" customHeight="1">
      <c r="AG10157" s="1264"/>
      <c r="AH10157" s="1264"/>
      <c r="AI10157" s="1264"/>
      <c r="AJ10157" s="1264"/>
    </row>
    <row r="10158" spans="33:36" ht="30" customHeight="1">
      <c r="AG10158" s="1264"/>
      <c r="AH10158" s="1264"/>
      <c r="AI10158" s="1264"/>
      <c r="AJ10158" s="1264"/>
    </row>
    <row r="10159" spans="33:36" ht="30" customHeight="1">
      <c r="AG10159" s="1264"/>
      <c r="AH10159" s="1264"/>
      <c r="AI10159" s="1264"/>
      <c r="AJ10159" s="1264"/>
    </row>
    <row r="10160" spans="33:36" ht="30" customHeight="1">
      <c r="AG10160" s="1264"/>
      <c r="AH10160" s="1264"/>
      <c r="AI10160" s="1264"/>
      <c r="AJ10160" s="1264"/>
    </row>
    <row r="10161" spans="33:36" ht="30" customHeight="1">
      <c r="AG10161" s="1264"/>
      <c r="AH10161" s="1264"/>
      <c r="AI10161" s="1264"/>
      <c r="AJ10161" s="1264"/>
    </row>
    <row r="10162" spans="33:36" ht="30" customHeight="1">
      <c r="AG10162" s="1264"/>
      <c r="AH10162" s="1264"/>
      <c r="AI10162" s="1264"/>
      <c r="AJ10162" s="1264"/>
    </row>
    <row r="10163" spans="33:36" ht="30" customHeight="1">
      <c r="AG10163" s="1264"/>
      <c r="AH10163" s="1264"/>
      <c r="AI10163" s="1264"/>
      <c r="AJ10163" s="1264"/>
    </row>
    <row r="10164" spans="33:36" ht="30" customHeight="1">
      <c r="AG10164" s="1264"/>
      <c r="AH10164" s="1264"/>
      <c r="AI10164" s="1264"/>
      <c r="AJ10164" s="1264"/>
    </row>
    <row r="10165" spans="33:36" ht="30" customHeight="1">
      <c r="AG10165" s="1264"/>
      <c r="AH10165" s="1264"/>
      <c r="AI10165" s="1264"/>
      <c r="AJ10165" s="1264"/>
    </row>
    <row r="10166" spans="33:36" ht="30" customHeight="1">
      <c r="AG10166" s="1264"/>
      <c r="AH10166" s="1264"/>
      <c r="AI10166" s="1264"/>
      <c r="AJ10166" s="1264"/>
    </row>
    <row r="10167" spans="33:36" ht="30" customHeight="1">
      <c r="AG10167" s="1264"/>
      <c r="AH10167" s="1264"/>
      <c r="AI10167" s="1264"/>
      <c r="AJ10167" s="1264"/>
    </row>
    <row r="10168" spans="33:36" ht="30" customHeight="1">
      <c r="AG10168" s="1264"/>
      <c r="AH10168" s="1264"/>
      <c r="AI10168" s="1264"/>
      <c r="AJ10168" s="1264"/>
    </row>
    <row r="10169" spans="33:36" ht="30" customHeight="1">
      <c r="AG10169" s="1264"/>
      <c r="AH10169" s="1264"/>
      <c r="AI10169" s="1264"/>
      <c r="AJ10169" s="1264"/>
    </row>
    <row r="10170" spans="33:36" ht="30" customHeight="1">
      <c r="AG10170" s="1264"/>
      <c r="AH10170" s="1264"/>
      <c r="AI10170" s="1264"/>
      <c r="AJ10170" s="1264"/>
    </row>
    <row r="10171" spans="33:36" ht="30" customHeight="1">
      <c r="AG10171" s="1264"/>
      <c r="AH10171" s="1264"/>
      <c r="AI10171" s="1264"/>
      <c r="AJ10171" s="1264"/>
    </row>
    <row r="10172" spans="33:36" ht="30" customHeight="1">
      <c r="AG10172" s="1264"/>
      <c r="AH10172" s="1264"/>
      <c r="AI10172" s="1264"/>
      <c r="AJ10172" s="1264"/>
    </row>
    <row r="10173" spans="33:36" ht="30" customHeight="1">
      <c r="AG10173" s="1264"/>
      <c r="AH10173" s="1264"/>
      <c r="AI10173" s="1264"/>
      <c r="AJ10173" s="1264"/>
    </row>
    <row r="10174" spans="33:36" ht="30" customHeight="1">
      <c r="AG10174" s="1264"/>
      <c r="AH10174" s="1264"/>
      <c r="AI10174" s="1264"/>
      <c r="AJ10174" s="1264"/>
    </row>
    <row r="10175" spans="33:36" ht="30" customHeight="1">
      <c r="AG10175" s="1264"/>
      <c r="AH10175" s="1264"/>
      <c r="AI10175" s="1264"/>
      <c r="AJ10175" s="1264"/>
    </row>
    <row r="10176" spans="33:36" ht="30" customHeight="1">
      <c r="AG10176" s="1264"/>
      <c r="AH10176" s="1264"/>
      <c r="AI10176" s="1264"/>
      <c r="AJ10176" s="1264"/>
    </row>
    <row r="10177" spans="33:36" ht="30" customHeight="1">
      <c r="AG10177" s="1264"/>
      <c r="AH10177" s="1264"/>
      <c r="AI10177" s="1264"/>
      <c r="AJ10177" s="1264"/>
    </row>
    <row r="10178" spans="33:36" ht="30" customHeight="1">
      <c r="AG10178" s="1264"/>
      <c r="AH10178" s="1264"/>
      <c r="AI10178" s="1264"/>
      <c r="AJ10178" s="1264"/>
    </row>
    <row r="10179" spans="33:36" ht="30" customHeight="1">
      <c r="AG10179" s="1264"/>
      <c r="AH10179" s="1264"/>
      <c r="AI10179" s="1264"/>
      <c r="AJ10179" s="1264"/>
    </row>
    <row r="10180" spans="33:36" ht="30" customHeight="1">
      <c r="AG10180" s="1264"/>
      <c r="AH10180" s="1264"/>
      <c r="AI10180" s="1264"/>
      <c r="AJ10180" s="1264"/>
    </row>
    <row r="10181" spans="33:36" ht="30" customHeight="1">
      <c r="AG10181" s="1264"/>
      <c r="AH10181" s="1264"/>
      <c r="AI10181" s="1264"/>
      <c r="AJ10181" s="1264"/>
    </row>
    <row r="10182" spans="33:36" ht="30" customHeight="1">
      <c r="AG10182" s="1264"/>
      <c r="AH10182" s="1264"/>
      <c r="AI10182" s="1264"/>
      <c r="AJ10182" s="1264"/>
    </row>
    <row r="10183" spans="33:36" ht="30" customHeight="1">
      <c r="AG10183" s="1264"/>
      <c r="AH10183" s="1264"/>
      <c r="AI10183" s="1264"/>
      <c r="AJ10183" s="1264"/>
    </row>
    <row r="10184" spans="33:36" ht="30" customHeight="1">
      <c r="AG10184" s="1264"/>
      <c r="AH10184" s="1264"/>
      <c r="AI10184" s="1264"/>
      <c r="AJ10184" s="1264"/>
    </row>
    <row r="10185" spans="33:36" ht="30" customHeight="1">
      <c r="AG10185" s="1264"/>
      <c r="AH10185" s="1264"/>
      <c r="AI10185" s="1264"/>
      <c r="AJ10185" s="1264"/>
    </row>
    <row r="10186" spans="33:36" ht="30" customHeight="1">
      <c r="AG10186" s="1264"/>
      <c r="AH10186" s="1264"/>
      <c r="AI10186" s="1264"/>
      <c r="AJ10186" s="1264"/>
    </row>
    <row r="10187" spans="33:36" ht="30" customHeight="1">
      <c r="AG10187" s="1264"/>
      <c r="AH10187" s="1264"/>
      <c r="AI10187" s="1264"/>
      <c r="AJ10187" s="1264"/>
    </row>
    <row r="10188" spans="33:36" ht="30" customHeight="1">
      <c r="AG10188" s="1264"/>
      <c r="AH10188" s="1264"/>
      <c r="AI10188" s="1264"/>
      <c r="AJ10188" s="1264"/>
    </row>
    <row r="10189" spans="33:36" ht="30" customHeight="1">
      <c r="AG10189" s="1264"/>
      <c r="AH10189" s="1264"/>
      <c r="AI10189" s="1264"/>
      <c r="AJ10189" s="1264"/>
    </row>
    <row r="10190" spans="33:36" ht="30" customHeight="1">
      <c r="AG10190" s="1264"/>
      <c r="AH10190" s="1264"/>
      <c r="AI10190" s="1264"/>
      <c r="AJ10190" s="1264"/>
    </row>
    <row r="10191" spans="33:36" ht="30" customHeight="1">
      <c r="AG10191" s="1264"/>
      <c r="AH10191" s="1264"/>
      <c r="AI10191" s="1264"/>
      <c r="AJ10191" s="1264"/>
    </row>
    <row r="10192" spans="33:36" ht="30" customHeight="1">
      <c r="AG10192" s="1264"/>
      <c r="AH10192" s="1264"/>
      <c r="AI10192" s="1264"/>
      <c r="AJ10192" s="1264"/>
    </row>
    <row r="10193" spans="33:36" ht="30" customHeight="1">
      <c r="AG10193" s="1264"/>
      <c r="AH10193" s="1264"/>
      <c r="AI10193" s="1264"/>
      <c r="AJ10193" s="1264"/>
    </row>
    <row r="10194" spans="33:36" ht="30" customHeight="1">
      <c r="AG10194" s="1264"/>
      <c r="AH10194" s="1264"/>
      <c r="AI10194" s="1264"/>
      <c r="AJ10194" s="1264"/>
    </row>
    <row r="10195" spans="33:36" ht="30" customHeight="1">
      <c r="AG10195" s="1264"/>
      <c r="AH10195" s="1264"/>
      <c r="AI10195" s="1264"/>
      <c r="AJ10195" s="1264"/>
    </row>
    <row r="10196" spans="33:36" ht="30" customHeight="1">
      <c r="AG10196" s="1264"/>
      <c r="AH10196" s="1264"/>
      <c r="AI10196" s="1264"/>
      <c r="AJ10196" s="1264"/>
    </row>
    <row r="10197" spans="33:36" ht="30" customHeight="1">
      <c r="AG10197" s="1264"/>
      <c r="AH10197" s="1264"/>
      <c r="AI10197" s="1264"/>
      <c r="AJ10197" s="1264"/>
    </row>
    <row r="10198" spans="33:36" ht="30" customHeight="1">
      <c r="AG10198" s="1264"/>
      <c r="AH10198" s="1264"/>
      <c r="AI10198" s="1264"/>
      <c r="AJ10198" s="1264"/>
    </row>
    <row r="10199" spans="33:36" ht="30" customHeight="1">
      <c r="AG10199" s="1264"/>
      <c r="AH10199" s="1264"/>
      <c r="AI10199" s="1264"/>
      <c r="AJ10199" s="1264"/>
    </row>
    <row r="10200" spans="33:36" ht="30" customHeight="1">
      <c r="AG10200" s="1264"/>
      <c r="AH10200" s="1264"/>
      <c r="AI10200" s="1264"/>
      <c r="AJ10200" s="1264"/>
    </row>
    <row r="10201" spans="33:36" ht="30" customHeight="1">
      <c r="AG10201" s="1264"/>
      <c r="AH10201" s="1264"/>
      <c r="AI10201" s="1264"/>
      <c r="AJ10201" s="1264"/>
    </row>
    <row r="10202" spans="33:36" ht="30" customHeight="1">
      <c r="AG10202" s="1264"/>
      <c r="AH10202" s="1264"/>
      <c r="AI10202" s="1264"/>
      <c r="AJ10202" s="1264"/>
    </row>
    <row r="10203" spans="33:36" ht="30" customHeight="1">
      <c r="AG10203" s="1264"/>
      <c r="AH10203" s="1264"/>
      <c r="AI10203" s="1264"/>
      <c r="AJ10203" s="1264"/>
    </row>
    <row r="10204" spans="33:36" ht="30" customHeight="1">
      <c r="AG10204" s="1264"/>
      <c r="AH10204" s="1264"/>
      <c r="AI10204" s="1264"/>
      <c r="AJ10204" s="1264"/>
    </row>
    <row r="10205" spans="33:36" ht="30" customHeight="1">
      <c r="AG10205" s="1264"/>
      <c r="AH10205" s="1264"/>
      <c r="AI10205" s="1264"/>
      <c r="AJ10205" s="1264"/>
    </row>
    <row r="10206" spans="33:36" ht="30" customHeight="1">
      <c r="AG10206" s="1264"/>
      <c r="AH10206" s="1264"/>
      <c r="AI10206" s="1264"/>
      <c r="AJ10206" s="1264"/>
    </row>
    <row r="10207" spans="33:36" ht="30" customHeight="1">
      <c r="AG10207" s="1264"/>
      <c r="AH10207" s="1264"/>
      <c r="AI10207" s="1264"/>
      <c r="AJ10207" s="1264"/>
    </row>
    <row r="10208" spans="33:36" ht="30" customHeight="1">
      <c r="AG10208" s="1264"/>
      <c r="AH10208" s="1264"/>
      <c r="AI10208" s="1264"/>
      <c r="AJ10208" s="1264"/>
    </row>
    <row r="10209" spans="33:36" ht="30" customHeight="1">
      <c r="AG10209" s="1264"/>
      <c r="AH10209" s="1264"/>
      <c r="AI10209" s="1264"/>
      <c r="AJ10209" s="1264"/>
    </row>
    <row r="10210" spans="33:36" ht="30" customHeight="1">
      <c r="AG10210" s="1264"/>
      <c r="AH10210" s="1264"/>
      <c r="AI10210" s="1264"/>
      <c r="AJ10210" s="1264"/>
    </row>
    <row r="10211" spans="33:36" ht="30" customHeight="1">
      <c r="AG10211" s="1264"/>
      <c r="AH10211" s="1264"/>
      <c r="AI10211" s="1264"/>
      <c r="AJ10211" s="1264"/>
    </row>
    <row r="10212" spans="33:36" ht="30" customHeight="1">
      <c r="AG10212" s="1264"/>
      <c r="AH10212" s="1264"/>
      <c r="AI10212" s="1264"/>
      <c r="AJ10212" s="1264"/>
    </row>
    <row r="10213" spans="33:36" ht="30" customHeight="1">
      <c r="AG10213" s="1264"/>
      <c r="AH10213" s="1264"/>
      <c r="AI10213" s="1264"/>
      <c r="AJ10213" s="1264"/>
    </row>
    <row r="10214" spans="33:36" ht="30" customHeight="1">
      <c r="AG10214" s="1264"/>
      <c r="AH10214" s="1264"/>
      <c r="AI10214" s="1264"/>
      <c r="AJ10214" s="1264"/>
    </row>
    <row r="10215" spans="33:36" ht="30" customHeight="1">
      <c r="AG10215" s="1264"/>
      <c r="AH10215" s="1264"/>
      <c r="AI10215" s="1264"/>
      <c r="AJ10215" s="1264"/>
    </row>
    <row r="10216" spans="33:36" ht="30" customHeight="1">
      <c r="AG10216" s="1264"/>
      <c r="AH10216" s="1264"/>
      <c r="AI10216" s="1264"/>
      <c r="AJ10216" s="1264"/>
    </row>
    <row r="10217" spans="33:36" ht="30" customHeight="1">
      <c r="AG10217" s="1264"/>
      <c r="AH10217" s="1264"/>
      <c r="AI10217" s="1264"/>
      <c r="AJ10217" s="1264"/>
    </row>
    <row r="10218" spans="33:36" ht="30" customHeight="1">
      <c r="AG10218" s="1264"/>
      <c r="AH10218" s="1264"/>
      <c r="AI10218" s="1264"/>
      <c r="AJ10218" s="1264"/>
    </row>
    <row r="10219" spans="33:36" ht="30" customHeight="1">
      <c r="AG10219" s="1264"/>
      <c r="AH10219" s="1264"/>
      <c r="AI10219" s="1264"/>
      <c r="AJ10219" s="1264"/>
    </row>
    <row r="10220" spans="33:36" ht="30" customHeight="1">
      <c r="AG10220" s="1264"/>
      <c r="AH10220" s="1264"/>
      <c r="AI10220" s="1264"/>
      <c r="AJ10220" s="1264"/>
    </row>
    <row r="10221" spans="33:36" ht="30" customHeight="1">
      <c r="AG10221" s="1264"/>
      <c r="AH10221" s="1264"/>
      <c r="AI10221" s="1264"/>
      <c r="AJ10221" s="1264"/>
    </row>
    <row r="10222" spans="33:36" ht="30" customHeight="1">
      <c r="AG10222" s="1264"/>
      <c r="AH10222" s="1264"/>
      <c r="AI10222" s="1264"/>
      <c r="AJ10222" s="1264"/>
    </row>
    <row r="10223" spans="33:36" ht="30" customHeight="1">
      <c r="AG10223" s="1264"/>
      <c r="AH10223" s="1264"/>
      <c r="AI10223" s="1264"/>
      <c r="AJ10223" s="1264"/>
    </row>
    <row r="10224" spans="33:36" ht="30" customHeight="1">
      <c r="AG10224" s="1264"/>
      <c r="AH10224" s="1264"/>
      <c r="AI10224" s="1264"/>
      <c r="AJ10224" s="1264"/>
    </row>
    <row r="10225" spans="33:36" ht="30" customHeight="1">
      <c r="AG10225" s="1264"/>
      <c r="AH10225" s="1264"/>
      <c r="AI10225" s="1264"/>
      <c r="AJ10225" s="1264"/>
    </row>
    <row r="10226" spans="33:36" ht="30" customHeight="1">
      <c r="AG10226" s="1264"/>
      <c r="AH10226" s="1264"/>
      <c r="AI10226" s="1264"/>
      <c r="AJ10226" s="1264"/>
    </row>
    <row r="10227" spans="33:36" ht="30" customHeight="1">
      <c r="AG10227" s="1264"/>
      <c r="AH10227" s="1264"/>
      <c r="AI10227" s="1264"/>
      <c r="AJ10227" s="1264"/>
    </row>
    <row r="10228" spans="33:36" ht="30" customHeight="1">
      <c r="AG10228" s="1264"/>
      <c r="AH10228" s="1264"/>
      <c r="AI10228" s="1264"/>
      <c r="AJ10228" s="1264"/>
    </row>
    <row r="10229" spans="33:36" ht="30" customHeight="1">
      <c r="AG10229" s="1264"/>
      <c r="AH10229" s="1264"/>
      <c r="AI10229" s="1264"/>
      <c r="AJ10229" s="1264"/>
    </row>
    <row r="10230" spans="33:36" ht="30" customHeight="1">
      <c r="AG10230" s="1264"/>
      <c r="AH10230" s="1264"/>
      <c r="AI10230" s="1264"/>
      <c r="AJ10230" s="1264"/>
    </row>
    <row r="10231" spans="33:36" ht="30" customHeight="1">
      <c r="AG10231" s="1264"/>
      <c r="AH10231" s="1264"/>
      <c r="AI10231" s="1264"/>
      <c r="AJ10231" s="1264"/>
    </row>
    <row r="10232" spans="33:36" ht="30" customHeight="1">
      <c r="AG10232" s="1264"/>
      <c r="AH10232" s="1264"/>
      <c r="AI10232" s="1264"/>
      <c r="AJ10232" s="1264"/>
    </row>
    <row r="10233" spans="33:36" ht="30" customHeight="1">
      <c r="AG10233" s="1264"/>
      <c r="AH10233" s="1264"/>
      <c r="AI10233" s="1264"/>
      <c r="AJ10233" s="1264"/>
    </row>
    <row r="10234" spans="33:36" ht="30" customHeight="1">
      <c r="AG10234" s="1264"/>
      <c r="AH10234" s="1264"/>
      <c r="AI10234" s="1264"/>
      <c r="AJ10234" s="1264"/>
    </row>
    <row r="10235" spans="33:36" ht="30" customHeight="1">
      <c r="AG10235" s="1264"/>
      <c r="AH10235" s="1264"/>
      <c r="AI10235" s="1264"/>
      <c r="AJ10235" s="1264"/>
    </row>
    <row r="10236" spans="33:36" ht="30" customHeight="1">
      <c r="AG10236" s="1264"/>
      <c r="AH10236" s="1264"/>
      <c r="AI10236" s="1264"/>
      <c r="AJ10236" s="1264"/>
    </row>
    <row r="10237" spans="33:36" ht="30" customHeight="1">
      <c r="AG10237" s="1264"/>
      <c r="AH10237" s="1264"/>
      <c r="AI10237" s="1264"/>
      <c r="AJ10237" s="1264"/>
    </row>
    <row r="10238" spans="33:36" ht="30" customHeight="1">
      <c r="AG10238" s="1264"/>
      <c r="AH10238" s="1264"/>
      <c r="AI10238" s="1264"/>
      <c r="AJ10238" s="1264"/>
    </row>
    <row r="10239" spans="33:36" ht="30" customHeight="1">
      <c r="AG10239" s="1264"/>
      <c r="AH10239" s="1264"/>
      <c r="AI10239" s="1264"/>
      <c r="AJ10239" s="1264"/>
    </row>
    <row r="10240" spans="33:36" ht="30" customHeight="1">
      <c r="AG10240" s="1264"/>
      <c r="AH10240" s="1264"/>
      <c r="AI10240" s="1264"/>
      <c r="AJ10240" s="1264"/>
    </row>
    <row r="10241" spans="33:36" ht="30" customHeight="1">
      <c r="AG10241" s="1264"/>
      <c r="AH10241" s="1264"/>
      <c r="AI10241" s="1264"/>
      <c r="AJ10241" s="1264"/>
    </row>
    <row r="10242" spans="33:36" ht="30" customHeight="1">
      <c r="AG10242" s="1264"/>
      <c r="AH10242" s="1264"/>
      <c r="AI10242" s="1264"/>
      <c r="AJ10242" s="1264"/>
    </row>
    <row r="10243" spans="33:36" ht="30" customHeight="1">
      <c r="AG10243" s="1264"/>
      <c r="AH10243" s="1264"/>
      <c r="AI10243" s="1264"/>
      <c r="AJ10243" s="1264"/>
    </row>
    <row r="10244" spans="33:36" ht="30" customHeight="1">
      <c r="AG10244" s="1264"/>
      <c r="AH10244" s="1264"/>
      <c r="AI10244" s="1264"/>
      <c r="AJ10244" s="1264"/>
    </row>
    <row r="10245" spans="33:36" ht="30" customHeight="1">
      <c r="AG10245" s="1264"/>
      <c r="AH10245" s="1264"/>
      <c r="AI10245" s="1264"/>
      <c r="AJ10245" s="1264"/>
    </row>
    <row r="10246" spans="33:36" ht="30" customHeight="1">
      <c r="AG10246" s="1264"/>
      <c r="AH10246" s="1264"/>
      <c r="AI10246" s="1264"/>
      <c r="AJ10246" s="1264"/>
    </row>
    <row r="10247" spans="33:36" ht="30" customHeight="1">
      <c r="AG10247" s="1264"/>
      <c r="AH10247" s="1264"/>
      <c r="AI10247" s="1264"/>
      <c r="AJ10247" s="1264"/>
    </row>
    <row r="10248" spans="33:36" ht="30" customHeight="1">
      <c r="AG10248" s="1264"/>
      <c r="AH10248" s="1264"/>
      <c r="AI10248" s="1264"/>
      <c r="AJ10248" s="1264"/>
    </row>
    <row r="10249" spans="33:36" ht="30" customHeight="1">
      <c r="AG10249" s="1264"/>
      <c r="AH10249" s="1264"/>
      <c r="AI10249" s="1264"/>
      <c r="AJ10249" s="1264"/>
    </row>
    <row r="10250" spans="33:36" ht="30" customHeight="1">
      <c r="AG10250" s="1264"/>
      <c r="AH10250" s="1264"/>
      <c r="AI10250" s="1264"/>
      <c r="AJ10250" s="1264"/>
    </row>
    <row r="10251" spans="33:36" ht="30" customHeight="1">
      <c r="AG10251" s="1264"/>
      <c r="AH10251" s="1264"/>
      <c r="AI10251" s="1264"/>
      <c r="AJ10251" s="1264"/>
    </row>
    <row r="10252" spans="33:36" ht="30" customHeight="1">
      <c r="AG10252" s="1264"/>
      <c r="AH10252" s="1264"/>
      <c r="AI10252" s="1264"/>
      <c r="AJ10252" s="1264"/>
    </row>
    <row r="10253" spans="33:36" ht="30" customHeight="1">
      <c r="AG10253" s="1264"/>
      <c r="AH10253" s="1264"/>
      <c r="AI10253" s="1264"/>
      <c r="AJ10253" s="1264"/>
    </row>
    <row r="10254" spans="33:36" ht="30" customHeight="1">
      <c r="AG10254" s="1264"/>
      <c r="AH10254" s="1264"/>
      <c r="AI10254" s="1264"/>
      <c r="AJ10254" s="1264"/>
    </row>
    <row r="10255" spans="33:36" ht="30" customHeight="1">
      <c r="AG10255" s="1264"/>
      <c r="AH10255" s="1264"/>
      <c r="AI10255" s="1264"/>
      <c r="AJ10255" s="1264"/>
    </row>
    <row r="10256" spans="33:36" ht="30" customHeight="1">
      <c r="AG10256" s="1264"/>
      <c r="AH10256" s="1264"/>
      <c r="AI10256" s="1264"/>
      <c r="AJ10256" s="1264"/>
    </row>
    <row r="10257" spans="33:36" ht="30" customHeight="1">
      <c r="AG10257" s="1264"/>
      <c r="AH10257" s="1264"/>
      <c r="AI10257" s="1264"/>
      <c r="AJ10257" s="1264"/>
    </row>
    <row r="10258" spans="33:36" ht="30" customHeight="1">
      <c r="AG10258" s="1264"/>
      <c r="AH10258" s="1264"/>
      <c r="AI10258" s="1264"/>
      <c r="AJ10258" s="1264"/>
    </row>
    <row r="10259" spans="33:36" ht="30" customHeight="1">
      <c r="AG10259" s="1264"/>
      <c r="AH10259" s="1264"/>
      <c r="AI10259" s="1264"/>
      <c r="AJ10259" s="1264"/>
    </row>
    <row r="10260" spans="33:36" ht="30" customHeight="1">
      <c r="AG10260" s="1264"/>
      <c r="AH10260" s="1264"/>
      <c r="AI10260" s="1264"/>
      <c r="AJ10260" s="1264"/>
    </row>
    <row r="10261" spans="33:36" ht="30" customHeight="1">
      <c r="AG10261" s="1264"/>
      <c r="AH10261" s="1264"/>
      <c r="AI10261" s="1264"/>
      <c r="AJ10261" s="1264"/>
    </row>
    <row r="10262" spans="33:36" ht="30" customHeight="1">
      <c r="AG10262" s="1264"/>
      <c r="AH10262" s="1264"/>
      <c r="AI10262" s="1264"/>
      <c r="AJ10262" s="1264"/>
    </row>
    <row r="10263" spans="33:36" ht="30" customHeight="1">
      <c r="AG10263" s="1264"/>
      <c r="AH10263" s="1264"/>
      <c r="AI10263" s="1264"/>
      <c r="AJ10263" s="1264"/>
    </row>
    <row r="10264" spans="33:36" ht="30" customHeight="1">
      <c r="AG10264" s="1264"/>
      <c r="AH10264" s="1264"/>
      <c r="AI10264" s="1264"/>
      <c r="AJ10264" s="1264"/>
    </row>
    <row r="10265" spans="33:36" ht="30" customHeight="1">
      <c r="AG10265" s="1264"/>
      <c r="AH10265" s="1264"/>
      <c r="AI10265" s="1264"/>
      <c r="AJ10265" s="1264"/>
    </row>
    <row r="10266" spans="33:36" ht="30" customHeight="1">
      <c r="AG10266" s="1264"/>
      <c r="AH10266" s="1264"/>
      <c r="AI10266" s="1264"/>
      <c r="AJ10266" s="1264"/>
    </row>
    <row r="10267" spans="33:36" ht="30" customHeight="1">
      <c r="AG10267" s="1264"/>
      <c r="AH10267" s="1264"/>
      <c r="AI10267" s="1264"/>
      <c r="AJ10267" s="1264"/>
    </row>
    <row r="10268" spans="33:36" ht="30" customHeight="1">
      <c r="AG10268" s="1264"/>
      <c r="AH10268" s="1264"/>
      <c r="AI10268" s="1264"/>
      <c r="AJ10268" s="1264"/>
    </row>
    <row r="10269" spans="33:36" ht="30" customHeight="1">
      <c r="AG10269" s="1264"/>
      <c r="AH10269" s="1264"/>
      <c r="AI10269" s="1264"/>
      <c r="AJ10269" s="1264"/>
    </row>
    <row r="10270" spans="33:36" ht="30" customHeight="1">
      <c r="AG10270" s="1264"/>
      <c r="AH10270" s="1264"/>
      <c r="AI10270" s="1264"/>
      <c r="AJ10270" s="1264"/>
    </row>
    <row r="10271" spans="33:36" ht="30" customHeight="1">
      <c r="AG10271" s="1264"/>
      <c r="AH10271" s="1264"/>
      <c r="AI10271" s="1264"/>
      <c r="AJ10271" s="1264"/>
    </row>
    <row r="10272" spans="33:36" ht="30" customHeight="1">
      <c r="AG10272" s="1264"/>
      <c r="AH10272" s="1264"/>
      <c r="AI10272" s="1264"/>
      <c r="AJ10272" s="1264"/>
    </row>
    <row r="10273" spans="33:36" ht="30" customHeight="1">
      <c r="AG10273" s="1264"/>
      <c r="AH10273" s="1264"/>
      <c r="AI10273" s="1264"/>
      <c r="AJ10273" s="1264"/>
    </row>
    <row r="10274" spans="33:36" ht="30" customHeight="1">
      <c r="AG10274" s="1264"/>
      <c r="AH10274" s="1264"/>
      <c r="AI10274" s="1264"/>
      <c r="AJ10274" s="1264"/>
    </row>
    <row r="10275" spans="33:36" ht="30" customHeight="1">
      <c r="AG10275" s="1264"/>
      <c r="AH10275" s="1264"/>
      <c r="AI10275" s="1264"/>
      <c r="AJ10275" s="1264"/>
    </row>
    <row r="10276" spans="33:36" ht="30" customHeight="1">
      <c r="AG10276" s="1264"/>
      <c r="AH10276" s="1264"/>
      <c r="AI10276" s="1264"/>
      <c r="AJ10276" s="1264"/>
    </row>
    <row r="10277" spans="33:36" ht="30" customHeight="1">
      <c r="AG10277" s="1264"/>
      <c r="AH10277" s="1264"/>
      <c r="AI10277" s="1264"/>
      <c r="AJ10277" s="1264"/>
    </row>
    <row r="10278" spans="33:36" ht="30" customHeight="1">
      <c r="AG10278" s="1264"/>
      <c r="AH10278" s="1264"/>
      <c r="AI10278" s="1264"/>
      <c r="AJ10278" s="1264"/>
    </row>
    <row r="10279" spans="33:36" ht="30" customHeight="1">
      <c r="AG10279" s="1264"/>
      <c r="AH10279" s="1264"/>
      <c r="AI10279" s="1264"/>
      <c r="AJ10279" s="1264"/>
    </row>
    <row r="10280" spans="33:36" ht="30" customHeight="1">
      <c r="AG10280" s="1264"/>
      <c r="AH10280" s="1264"/>
      <c r="AI10280" s="1264"/>
      <c r="AJ10280" s="1264"/>
    </row>
    <row r="10281" spans="33:36" ht="30" customHeight="1">
      <c r="AG10281" s="1264"/>
      <c r="AH10281" s="1264"/>
      <c r="AI10281" s="1264"/>
      <c r="AJ10281" s="1264"/>
    </row>
    <row r="10282" spans="33:36" ht="30" customHeight="1">
      <c r="AG10282" s="1264"/>
      <c r="AH10282" s="1264"/>
      <c r="AI10282" s="1264"/>
      <c r="AJ10282" s="1264"/>
    </row>
    <row r="10283" spans="33:36" ht="30" customHeight="1">
      <c r="AG10283" s="1264"/>
      <c r="AH10283" s="1264"/>
      <c r="AI10283" s="1264"/>
      <c r="AJ10283" s="1264"/>
    </row>
    <row r="10284" spans="33:36" ht="30" customHeight="1">
      <c r="AG10284" s="1264"/>
      <c r="AH10284" s="1264"/>
      <c r="AI10284" s="1264"/>
      <c r="AJ10284" s="1264"/>
    </row>
    <row r="10285" spans="33:36" ht="30" customHeight="1">
      <c r="AG10285" s="1264"/>
      <c r="AH10285" s="1264"/>
      <c r="AI10285" s="1264"/>
      <c r="AJ10285" s="1264"/>
    </row>
    <row r="10286" spans="33:36" ht="30" customHeight="1">
      <c r="AG10286" s="1264"/>
      <c r="AH10286" s="1264"/>
      <c r="AI10286" s="1264"/>
      <c r="AJ10286" s="1264"/>
    </row>
    <row r="10287" spans="33:36" ht="30" customHeight="1">
      <c r="AG10287" s="1264"/>
      <c r="AH10287" s="1264"/>
      <c r="AI10287" s="1264"/>
      <c r="AJ10287" s="1264"/>
    </row>
    <row r="10288" spans="33:36" ht="30" customHeight="1">
      <c r="AG10288" s="1264"/>
      <c r="AH10288" s="1264"/>
      <c r="AI10288" s="1264"/>
      <c r="AJ10288" s="1264"/>
    </row>
    <row r="10289" spans="33:36" ht="30" customHeight="1">
      <c r="AG10289" s="1264"/>
      <c r="AH10289" s="1264"/>
      <c r="AI10289" s="1264"/>
      <c r="AJ10289" s="1264"/>
    </row>
    <row r="10290" spans="33:36" ht="30" customHeight="1">
      <c r="AG10290" s="1264"/>
      <c r="AH10290" s="1264"/>
      <c r="AI10290" s="1264"/>
      <c r="AJ10290" s="1264"/>
    </row>
    <row r="10291" spans="33:36" ht="30" customHeight="1">
      <c r="AG10291" s="1264"/>
      <c r="AH10291" s="1264"/>
      <c r="AI10291" s="1264"/>
      <c r="AJ10291" s="1264"/>
    </row>
    <row r="10292" spans="33:36" ht="30" customHeight="1">
      <c r="AG10292" s="1264"/>
      <c r="AH10292" s="1264"/>
      <c r="AI10292" s="1264"/>
      <c r="AJ10292" s="1264"/>
    </row>
    <row r="10293" spans="33:36" ht="30" customHeight="1">
      <c r="AG10293" s="1264"/>
      <c r="AH10293" s="1264"/>
      <c r="AI10293" s="1264"/>
      <c r="AJ10293" s="1264"/>
    </row>
    <row r="10294" spans="33:36" ht="30" customHeight="1">
      <c r="AG10294" s="1264"/>
      <c r="AH10294" s="1264"/>
      <c r="AI10294" s="1264"/>
      <c r="AJ10294" s="1264"/>
    </row>
    <row r="10295" spans="33:36" ht="30" customHeight="1">
      <c r="AG10295" s="1264"/>
      <c r="AH10295" s="1264"/>
      <c r="AI10295" s="1264"/>
      <c r="AJ10295" s="1264"/>
    </row>
    <row r="10296" spans="33:36" ht="30" customHeight="1">
      <c r="AG10296" s="1264"/>
      <c r="AH10296" s="1264"/>
      <c r="AI10296" s="1264"/>
      <c r="AJ10296" s="1264"/>
    </row>
    <row r="10297" spans="33:36" ht="30" customHeight="1">
      <c r="AG10297" s="1264"/>
      <c r="AH10297" s="1264"/>
      <c r="AI10297" s="1264"/>
      <c r="AJ10297" s="1264"/>
    </row>
    <row r="10298" spans="33:36" ht="30" customHeight="1">
      <c r="AG10298" s="1264"/>
      <c r="AH10298" s="1264"/>
      <c r="AI10298" s="1264"/>
      <c r="AJ10298" s="1264"/>
    </row>
    <row r="10299" spans="33:36" ht="30" customHeight="1">
      <c r="AG10299" s="1264"/>
      <c r="AH10299" s="1264"/>
      <c r="AI10299" s="1264"/>
      <c r="AJ10299" s="1264"/>
    </row>
    <row r="10300" spans="33:36" ht="30" customHeight="1">
      <c r="AG10300" s="1264"/>
      <c r="AH10300" s="1264"/>
      <c r="AI10300" s="1264"/>
      <c r="AJ10300" s="1264"/>
    </row>
    <row r="10301" spans="33:36" ht="30" customHeight="1">
      <c r="AG10301" s="1264"/>
      <c r="AH10301" s="1264"/>
      <c r="AI10301" s="1264"/>
      <c r="AJ10301" s="1264"/>
    </row>
    <row r="10302" spans="33:36" ht="30" customHeight="1">
      <c r="AG10302" s="1264"/>
      <c r="AH10302" s="1264"/>
      <c r="AI10302" s="1264"/>
      <c r="AJ10302" s="1264"/>
    </row>
    <row r="10303" spans="33:36" ht="30" customHeight="1">
      <c r="AG10303" s="1264"/>
      <c r="AH10303" s="1264"/>
      <c r="AI10303" s="1264"/>
      <c r="AJ10303" s="1264"/>
    </row>
    <row r="10304" spans="33:36" ht="30" customHeight="1">
      <c r="AG10304" s="1264"/>
      <c r="AH10304" s="1264"/>
      <c r="AI10304" s="1264"/>
      <c r="AJ10304" s="1264"/>
    </row>
    <row r="10305" spans="33:36" ht="30" customHeight="1">
      <c r="AG10305" s="1264"/>
      <c r="AH10305" s="1264"/>
      <c r="AI10305" s="1264"/>
      <c r="AJ10305" s="1264"/>
    </row>
    <row r="10306" spans="33:36" ht="30" customHeight="1">
      <c r="AG10306" s="1264"/>
      <c r="AH10306" s="1264"/>
      <c r="AI10306" s="1264"/>
      <c r="AJ10306" s="1264"/>
    </row>
    <row r="10307" spans="33:36" ht="30" customHeight="1">
      <c r="AG10307" s="1264"/>
      <c r="AH10307" s="1264"/>
      <c r="AI10307" s="1264"/>
      <c r="AJ10307" s="1264"/>
    </row>
    <row r="10308" spans="33:36" ht="30" customHeight="1">
      <c r="AG10308" s="1264"/>
      <c r="AH10308" s="1264"/>
      <c r="AI10308" s="1264"/>
      <c r="AJ10308" s="1264"/>
    </row>
    <row r="10309" spans="33:36" ht="30" customHeight="1">
      <c r="AG10309" s="1264"/>
      <c r="AH10309" s="1264"/>
      <c r="AI10309" s="1264"/>
      <c r="AJ10309" s="1264"/>
    </row>
    <row r="10310" spans="33:36" ht="30" customHeight="1">
      <c r="AG10310" s="1264"/>
      <c r="AH10310" s="1264"/>
      <c r="AI10310" s="1264"/>
      <c r="AJ10310" s="1264"/>
    </row>
    <row r="10311" spans="33:36" ht="30" customHeight="1">
      <c r="AG10311" s="1264"/>
      <c r="AH10311" s="1264"/>
      <c r="AI10311" s="1264"/>
      <c r="AJ10311" s="1264"/>
    </row>
    <row r="10312" spans="33:36" ht="30" customHeight="1">
      <c r="AG10312" s="1264"/>
      <c r="AH10312" s="1264"/>
      <c r="AI10312" s="1264"/>
      <c r="AJ10312" s="1264"/>
    </row>
    <row r="10313" spans="33:36" ht="30" customHeight="1">
      <c r="AG10313" s="1264"/>
      <c r="AH10313" s="1264"/>
      <c r="AI10313" s="1264"/>
      <c r="AJ10313" s="1264"/>
    </row>
    <row r="10314" spans="33:36" ht="30" customHeight="1">
      <c r="AG10314" s="1264"/>
      <c r="AH10314" s="1264"/>
      <c r="AI10314" s="1264"/>
      <c r="AJ10314" s="1264"/>
    </row>
    <row r="10315" spans="33:36" ht="30" customHeight="1">
      <c r="AG10315" s="1264"/>
      <c r="AH10315" s="1264"/>
      <c r="AI10315" s="1264"/>
      <c r="AJ10315" s="1264"/>
    </row>
    <row r="10316" spans="33:36" ht="30" customHeight="1">
      <c r="AG10316" s="1264"/>
      <c r="AH10316" s="1264"/>
      <c r="AI10316" s="1264"/>
      <c r="AJ10316" s="1264"/>
    </row>
    <row r="10317" spans="33:36" ht="30" customHeight="1">
      <c r="AG10317" s="1264"/>
      <c r="AH10317" s="1264"/>
      <c r="AI10317" s="1264"/>
      <c r="AJ10317" s="1264"/>
    </row>
    <row r="10318" spans="33:36" ht="30" customHeight="1">
      <c r="AG10318" s="1264"/>
      <c r="AH10318" s="1264"/>
      <c r="AI10318" s="1264"/>
      <c r="AJ10318" s="1264"/>
    </row>
    <row r="10319" spans="33:36" ht="30" customHeight="1">
      <c r="AG10319" s="1264"/>
      <c r="AH10319" s="1264"/>
      <c r="AI10319" s="1264"/>
      <c r="AJ10319" s="1264"/>
    </row>
    <row r="10320" spans="33:36" ht="30" customHeight="1">
      <c r="AG10320" s="1264"/>
      <c r="AH10320" s="1264"/>
      <c r="AI10320" s="1264"/>
      <c r="AJ10320" s="1264"/>
    </row>
    <row r="10321" spans="33:36" ht="30" customHeight="1">
      <c r="AG10321" s="1264"/>
      <c r="AH10321" s="1264"/>
      <c r="AI10321" s="1264"/>
      <c r="AJ10321" s="1264"/>
    </row>
    <row r="10322" spans="33:36" ht="30" customHeight="1">
      <c r="AG10322" s="1264"/>
      <c r="AH10322" s="1264"/>
      <c r="AI10322" s="1264"/>
      <c r="AJ10322" s="1264"/>
    </row>
    <row r="10323" spans="33:36" ht="30" customHeight="1">
      <c r="AG10323" s="1264"/>
      <c r="AH10323" s="1264"/>
      <c r="AI10323" s="1264"/>
      <c r="AJ10323" s="1264"/>
    </row>
    <row r="10324" spans="33:36" ht="30" customHeight="1">
      <c r="AG10324" s="1264"/>
      <c r="AH10324" s="1264"/>
      <c r="AI10324" s="1264"/>
      <c r="AJ10324" s="1264"/>
    </row>
    <row r="10325" spans="33:36" ht="30" customHeight="1">
      <c r="AG10325" s="1264"/>
      <c r="AH10325" s="1264"/>
      <c r="AI10325" s="1264"/>
      <c r="AJ10325" s="1264"/>
    </row>
    <row r="10326" spans="33:36" ht="30" customHeight="1">
      <c r="AG10326" s="1264"/>
      <c r="AH10326" s="1264"/>
      <c r="AI10326" s="1264"/>
      <c r="AJ10326" s="1264"/>
    </row>
    <row r="10327" spans="33:36" ht="30" customHeight="1">
      <c r="AG10327" s="1264"/>
      <c r="AH10327" s="1264"/>
      <c r="AI10327" s="1264"/>
      <c r="AJ10327" s="1264"/>
    </row>
    <row r="10328" spans="33:36" ht="30" customHeight="1">
      <c r="AG10328" s="1264"/>
      <c r="AH10328" s="1264"/>
      <c r="AI10328" s="1264"/>
      <c r="AJ10328" s="1264"/>
    </row>
    <row r="10329" spans="33:36" ht="30" customHeight="1">
      <c r="AG10329" s="1264"/>
      <c r="AH10329" s="1264"/>
      <c r="AI10329" s="1264"/>
      <c r="AJ10329" s="1264"/>
    </row>
    <row r="10330" spans="33:36" ht="30" customHeight="1">
      <c r="AG10330" s="1264"/>
      <c r="AH10330" s="1264"/>
      <c r="AI10330" s="1264"/>
      <c r="AJ10330" s="1264"/>
    </row>
    <row r="10331" spans="33:36" ht="30" customHeight="1">
      <c r="AG10331" s="1264"/>
      <c r="AH10331" s="1264"/>
      <c r="AI10331" s="1264"/>
      <c r="AJ10331" s="1264"/>
    </row>
    <row r="10332" spans="33:36" ht="30" customHeight="1">
      <c r="AG10332" s="1264"/>
      <c r="AH10332" s="1264"/>
      <c r="AI10332" s="1264"/>
      <c r="AJ10332" s="1264"/>
    </row>
    <row r="10333" spans="33:36" ht="30" customHeight="1">
      <c r="AG10333" s="1264"/>
      <c r="AH10333" s="1264"/>
      <c r="AI10333" s="1264"/>
      <c r="AJ10333" s="1264"/>
    </row>
    <row r="10334" spans="33:36" ht="30" customHeight="1">
      <c r="AG10334" s="1264"/>
      <c r="AH10334" s="1264"/>
      <c r="AI10334" s="1264"/>
      <c r="AJ10334" s="1264"/>
    </row>
    <row r="10335" spans="33:36" ht="30" customHeight="1">
      <c r="AG10335" s="1264"/>
      <c r="AH10335" s="1264"/>
      <c r="AI10335" s="1264"/>
      <c r="AJ10335" s="1264"/>
    </row>
    <row r="10336" spans="33:36" ht="30" customHeight="1">
      <c r="AG10336" s="1264"/>
      <c r="AH10336" s="1264"/>
      <c r="AI10336" s="1264"/>
      <c r="AJ10336" s="1264"/>
    </row>
    <row r="10337" spans="33:36" ht="30" customHeight="1">
      <c r="AG10337" s="1264"/>
      <c r="AH10337" s="1264"/>
      <c r="AI10337" s="1264"/>
      <c r="AJ10337" s="1264"/>
    </row>
    <row r="10338" spans="33:36" ht="30" customHeight="1">
      <c r="AG10338" s="1264"/>
      <c r="AH10338" s="1264"/>
      <c r="AI10338" s="1264"/>
      <c r="AJ10338" s="1264"/>
    </row>
    <row r="10339" spans="33:36" ht="30" customHeight="1">
      <c r="AG10339" s="1264"/>
      <c r="AH10339" s="1264"/>
      <c r="AI10339" s="1264"/>
      <c r="AJ10339" s="1264"/>
    </row>
    <row r="10340" spans="33:36" ht="30" customHeight="1">
      <c r="AG10340" s="1264"/>
      <c r="AH10340" s="1264"/>
      <c r="AI10340" s="1264"/>
      <c r="AJ10340" s="1264"/>
    </row>
    <row r="10341" spans="33:36" ht="30" customHeight="1">
      <c r="AG10341" s="1264"/>
      <c r="AH10341" s="1264"/>
      <c r="AI10341" s="1264"/>
      <c r="AJ10341" s="1264"/>
    </row>
    <row r="10342" spans="33:36" ht="30" customHeight="1">
      <c r="AG10342" s="1264"/>
      <c r="AH10342" s="1264"/>
      <c r="AI10342" s="1264"/>
      <c r="AJ10342" s="1264"/>
    </row>
    <row r="10343" spans="33:36" ht="30" customHeight="1">
      <c r="AG10343" s="1264"/>
      <c r="AH10343" s="1264"/>
      <c r="AI10343" s="1264"/>
      <c r="AJ10343" s="1264"/>
    </row>
    <row r="10344" spans="33:36" ht="30" customHeight="1">
      <c r="AG10344" s="1264"/>
      <c r="AH10344" s="1264"/>
      <c r="AI10344" s="1264"/>
      <c r="AJ10344" s="1264"/>
    </row>
    <row r="10345" spans="33:36" ht="30" customHeight="1">
      <c r="AG10345" s="1264"/>
      <c r="AH10345" s="1264"/>
      <c r="AI10345" s="1264"/>
      <c r="AJ10345" s="1264"/>
    </row>
    <row r="10346" spans="33:36" ht="30" customHeight="1">
      <c r="AG10346" s="1264"/>
      <c r="AH10346" s="1264"/>
      <c r="AI10346" s="1264"/>
      <c r="AJ10346" s="1264"/>
    </row>
    <row r="10347" spans="33:36" ht="30" customHeight="1">
      <c r="AG10347" s="1264"/>
      <c r="AH10347" s="1264"/>
      <c r="AI10347" s="1264"/>
      <c r="AJ10347" s="1264"/>
    </row>
    <row r="10348" spans="33:36" ht="30" customHeight="1">
      <c r="AG10348" s="1264"/>
      <c r="AH10348" s="1264"/>
      <c r="AI10348" s="1264"/>
      <c r="AJ10348" s="1264"/>
    </row>
    <row r="10349" spans="33:36" ht="30" customHeight="1">
      <c r="AG10349" s="1264"/>
      <c r="AH10349" s="1264"/>
      <c r="AI10349" s="1264"/>
      <c r="AJ10349" s="1264"/>
    </row>
    <row r="10350" spans="33:36" ht="30" customHeight="1">
      <c r="AG10350" s="1264"/>
      <c r="AH10350" s="1264"/>
      <c r="AI10350" s="1264"/>
      <c r="AJ10350" s="1264"/>
    </row>
    <row r="10351" spans="33:36" ht="30" customHeight="1">
      <c r="AG10351" s="1264"/>
      <c r="AH10351" s="1264"/>
      <c r="AI10351" s="1264"/>
      <c r="AJ10351" s="1264"/>
    </row>
    <row r="10352" spans="33:36" ht="30" customHeight="1">
      <c r="AG10352" s="1264"/>
      <c r="AH10352" s="1264"/>
      <c r="AI10352" s="1264"/>
      <c r="AJ10352" s="1264"/>
    </row>
    <row r="10353" spans="33:36" ht="30" customHeight="1">
      <c r="AG10353" s="1264"/>
      <c r="AH10353" s="1264"/>
      <c r="AI10353" s="1264"/>
      <c r="AJ10353" s="1264"/>
    </row>
    <row r="10354" spans="33:36" ht="30" customHeight="1">
      <c r="AG10354" s="1264"/>
      <c r="AH10354" s="1264"/>
      <c r="AI10354" s="1264"/>
      <c r="AJ10354" s="1264"/>
    </row>
    <row r="10355" spans="33:36" ht="30" customHeight="1">
      <c r="AG10355" s="1264"/>
      <c r="AH10355" s="1264"/>
      <c r="AI10355" s="1264"/>
      <c r="AJ10355" s="1264"/>
    </row>
    <row r="10356" spans="33:36" ht="30" customHeight="1">
      <c r="AG10356" s="1264"/>
      <c r="AH10356" s="1264"/>
      <c r="AI10356" s="1264"/>
      <c r="AJ10356" s="1264"/>
    </row>
    <row r="10357" spans="33:36" ht="30" customHeight="1">
      <c r="AG10357" s="1264"/>
      <c r="AH10357" s="1264"/>
      <c r="AI10357" s="1264"/>
      <c r="AJ10357" s="1264"/>
    </row>
    <row r="10358" spans="33:36" ht="30" customHeight="1">
      <c r="AG10358" s="1264"/>
      <c r="AH10358" s="1264"/>
      <c r="AI10358" s="1264"/>
      <c r="AJ10358" s="1264"/>
    </row>
    <row r="10359" spans="33:36" ht="30" customHeight="1">
      <c r="AG10359" s="1264"/>
      <c r="AH10359" s="1264"/>
      <c r="AI10359" s="1264"/>
      <c r="AJ10359" s="1264"/>
    </row>
    <row r="10360" spans="33:36" ht="30" customHeight="1">
      <c r="AG10360" s="1264"/>
      <c r="AH10360" s="1264"/>
      <c r="AI10360" s="1264"/>
      <c r="AJ10360" s="1264"/>
    </row>
    <row r="10361" spans="33:36" ht="30" customHeight="1">
      <c r="AG10361" s="1264"/>
      <c r="AH10361" s="1264"/>
      <c r="AI10361" s="1264"/>
      <c r="AJ10361" s="1264"/>
    </row>
    <row r="10362" spans="33:36" ht="30" customHeight="1">
      <c r="AG10362" s="1264"/>
      <c r="AH10362" s="1264"/>
      <c r="AI10362" s="1264"/>
      <c r="AJ10362" s="1264"/>
    </row>
    <row r="10363" spans="33:36" ht="30" customHeight="1">
      <c r="AG10363" s="1264"/>
      <c r="AH10363" s="1264"/>
      <c r="AI10363" s="1264"/>
      <c r="AJ10363" s="1264"/>
    </row>
    <row r="10364" spans="33:36" ht="30" customHeight="1">
      <c r="AG10364" s="1264"/>
      <c r="AH10364" s="1264"/>
      <c r="AI10364" s="1264"/>
      <c r="AJ10364" s="1264"/>
    </row>
    <row r="10365" spans="33:36" ht="30" customHeight="1">
      <c r="AG10365" s="1264"/>
      <c r="AH10365" s="1264"/>
      <c r="AI10365" s="1264"/>
      <c r="AJ10365" s="1264"/>
    </row>
    <row r="10366" spans="33:36" ht="30" customHeight="1">
      <c r="AG10366" s="1264"/>
      <c r="AH10366" s="1264"/>
      <c r="AI10366" s="1264"/>
      <c r="AJ10366" s="1264"/>
    </row>
    <row r="10367" spans="33:36" ht="30" customHeight="1">
      <c r="AG10367" s="1264"/>
      <c r="AH10367" s="1264"/>
      <c r="AI10367" s="1264"/>
      <c r="AJ10367" s="1264"/>
    </row>
    <row r="10368" spans="33:36" ht="30" customHeight="1">
      <c r="AG10368" s="1264"/>
      <c r="AH10368" s="1264"/>
      <c r="AI10368" s="1264"/>
      <c r="AJ10368" s="1264"/>
    </row>
    <row r="10369" spans="33:36" ht="30" customHeight="1">
      <c r="AG10369" s="1264"/>
      <c r="AH10369" s="1264"/>
      <c r="AI10369" s="1264"/>
      <c r="AJ10369" s="1264"/>
    </row>
    <row r="10370" spans="33:36" ht="30" customHeight="1">
      <c r="AG10370" s="1264"/>
      <c r="AH10370" s="1264"/>
      <c r="AI10370" s="1264"/>
      <c r="AJ10370" s="1264"/>
    </row>
    <row r="10371" spans="33:36" ht="30" customHeight="1">
      <c r="AG10371" s="1264"/>
      <c r="AH10371" s="1264"/>
      <c r="AI10371" s="1264"/>
      <c r="AJ10371" s="1264"/>
    </row>
    <row r="10372" spans="33:36" ht="30" customHeight="1">
      <c r="AG10372" s="1264"/>
      <c r="AH10372" s="1264"/>
      <c r="AI10372" s="1264"/>
      <c r="AJ10372" s="1264"/>
    </row>
    <row r="10373" spans="33:36" ht="30" customHeight="1">
      <c r="AG10373" s="1264"/>
      <c r="AH10373" s="1264"/>
      <c r="AI10373" s="1264"/>
      <c r="AJ10373" s="1264"/>
    </row>
    <row r="10374" spans="33:36" ht="30" customHeight="1">
      <c r="AG10374" s="1264"/>
      <c r="AH10374" s="1264"/>
      <c r="AI10374" s="1264"/>
      <c r="AJ10374" s="1264"/>
    </row>
    <row r="10375" spans="33:36" ht="30" customHeight="1">
      <c r="AG10375" s="1264"/>
      <c r="AH10375" s="1264"/>
      <c r="AI10375" s="1264"/>
      <c r="AJ10375" s="1264"/>
    </row>
    <row r="10376" spans="33:36" ht="30" customHeight="1">
      <c r="AG10376" s="1264"/>
      <c r="AH10376" s="1264"/>
      <c r="AI10376" s="1264"/>
      <c r="AJ10376" s="1264"/>
    </row>
    <row r="10377" spans="33:36" ht="30" customHeight="1">
      <c r="AG10377" s="1264"/>
      <c r="AH10377" s="1264"/>
      <c r="AI10377" s="1264"/>
      <c r="AJ10377" s="1264"/>
    </row>
    <row r="10378" spans="33:36" ht="30" customHeight="1">
      <c r="AG10378" s="1264"/>
      <c r="AH10378" s="1264"/>
      <c r="AI10378" s="1264"/>
      <c r="AJ10378" s="1264"/>
    </row>
    <row r="10379" spans="33:36" ht="30" customHeight="1">
      <c r="AG10379" s="1264"/>
      <c r="AH10379" s="1264"/>
      <c r="AI10379" s="1264"/>
      <c r="AJ10379" s="1264"/>
    </row>
    <row r="10380" spans="33:36" ht="30" customHeight="1">
      <c r="AG10380" s="1264"/>
      <c r="AH10380" s="1264"/>
      <c r="AI10380" s="1264"/>
      <c r="AJ10380" s="1264"/>
    </row>
    <row r="10381" spans="33:36" ht="30" customHeight="1">
      <c r="AG10381" s="1264"/>
      <c r="AH10381" s="1264"/>
      <c r="AI10381" s="1264"/>
      <c r="AJ10381" s="1264"/>
    </row>
    <row r="10382" spans="33:36" ht="30" customHeight="1">
      <c r="AG10382" s="1264"/>
      <c r="AH10382" s="1264"/>
      <c r="AI10382" s="1264"/>
      <c r="AJ10382" s="1264"/>
    </row>
    <row r="10383" spans="33:36" ht="30" customHeight="1">
      <c r="AG10383" s="1264"/>
      <c r="AH10383" s="1264"/>
      <c r="AI10383" s="1264"/>
      <c r="AJ10383" s="1264"/>
    </row>
    <row r="10384" spans="33:36" ht="30" customHeight="1">
      <c r="AG10384" s="1264"/>
      <c r="AH10384" s="1264"/>
      <c r="AI10384" s="1264"/>
      <c r="AJ10384" s="1264"/>
    </row>
    <row r="10385" spans="33:36" ht="30" customHeight="1">
      <c r="AG10385" s="1264"/>
      <c r="AH10385" s="1264"/>
      <c r="AI10385" s="1264"/>
      <c r="AJ10385" s="1264"/>
    </row>
    <row r="10386" spans="33:36" ht="30" customHeight="1">
      <c r="AG10386" s="1264"/>
      <c r="AH10386" s="1264"/>
      <c r="AI10386" s="1264"/>
      <c r="AJ10386" s="1264"/>
    </row>
    <row r="10387" spans="33:36" ht="30" customHeight="1">
      <c r="AG10387" s="1264"/>
      <c r="AH10387" s="1264"/>
      <c r="AI10387" s="1264"/>
      <c r="AJ10387" s="1264"/>
    </row>
    <row r="10388" spans="33:36" ht="30" customHeight="1">
      <c r="AG10388" s="1264"/>
      <c r="AH10388" s="1264"/>
      <c r="AI10388" s="1264"/>
      <c r="AJ10388" s="1264"/>
    </row>
    <row r="10389" spans="33:36" ht="30" customHeight="1">
      <c r="AG10389" s="1264"/>
      <c r="AH10389" s="1264"/>
      <c r="AI10389" s="1264"/>
      <c r="AJ10389" s="1264"/>
    </row>
    <row r="10390" spans="33:36" ht="30" customHeight="1">
      <c r="AG10390" s="1264"/>
      <c r="AH10390" s="1264"/>
      <c r="AI10390" s="1264"/>
      <c r="AJ10390" s="1264"/>
    </row>
    <row r="10391" spans="33:36" ht="30" customHeight="1">
      <c r="AG10391" s="1264"/>
      <c r="AH10391" s="1264"/>
      <c r="AI10391" s="1264"/>
      <c r="AJ10391" s="1264"/>
    </row>
    <row r="10392" spans="33:36" ht="30" customHeight="1">
      <c r="AG10392" s="1264"/>
      <c r="AH10392" s="1264"/>
      <c r="AI10392" s="1264"/>
      <c r="AJ10392" s="1264"/>
    </row>
    <row r="10393" spans="33:36" ht="30" customHeight="1">
      <c r="AG10393" s="1264"/>
      <c r="AH10393" s="1264"/>
      <c r="AI10393" s="1264"/>
      <c r="AJ10393" s="1264"/>
    </row>
    <row r="10394" spans="33:36" ht="30" customHeight="1">
      <c r="AG10394" s="1264"/>
      <c r="AH10394" s="1264"/>
      <c r="AI10394" s="1264"/>
      <c r="AJ10394" s="1264"/>
    </row>
    <row r="10395" spans="33:36" ht="30" customHeight="1">
      <c r="AG10395" s="1264"/>
      <c r="AH10395" s="1264"/>
      <c r="AI10395" s="1264"/>
      <c r="AJ10395" s="1264"/>
    </row>
    <row r="10396" spans="33:36" ht="30" customHeight="1">
      <c r="AG10396" s="1264"/>
      <c r="AH10396" s="1264"/>
      <c r="AI10396" s="1264"/>
      <c r="AJ10396" s="1264"/>
    </row>
    <row r="10397" spans="33:36" ht="30" customHeight="1">
      <c r="AG10397" s="1264"/>
      <c r="AH10397" s="1264"/>
      <c r="AI10397" s="1264"/>
      <c r="AJ10397" s="1264"/>
    </row>
    <row r="10398" spans="33:36" ht="30" customHeight="1">
      <c r="AG10398" s="1264"/>
      <c r="AH10398" s="1264"/>
      <c r="AI10398" s="1264"/>
      <c r="AJ10398" s="1264"/>
    </row>
    <row r="10399" spans="33:36" ht="30" customHeight="1">
      <c r="AG10399" s="1264"/>
      <c r="AH10399" s="1264"/>
      <c r="AI10399" s="1264"/>
      <c r="AJ10399" s="1264"/>
    </row>
    <row r="10400" spans="33:36" ht="30" customHeight="1">
      <c r="AG10400" s="1264"/>
      <c r="AH10400" s="1264"/>
      <c r="AI10400" s="1264"/>
      <c r="AJ10400" s="1264"/>
    </row>
    <row r="10401" spans="33:36" ht="30" customHeight="1">
      <c r="AG10401" s="1264"/>
      <c r="AH10401" s="1264"/>
      <c r="AI10401" s="1264"/>
      <c r="AJ10401" s="1264"/>
    </row>
    <row r="10402" spans="33:36" ht="30" customHeight="1">
      <c r="AG10402" s="1264"/>
      <c r="AH10402" s="1264"/>
      <c r="AI10402" s="1264"/>
      <c r="AJ10402" s="1264"/>
    </row>
    <row r="10403" spans="33:36" ht="30" customHeight="1">
      <c r="AG10403" s="1264"/>
      <c r="AH10403" s="1264"/>
      <c r="AI10403" s="1264"/>
      <c r="AJ10403" s="1264"/>
    </row>
    <row r="10404" spans="33:36" ht="30" customHeight="1">
      <c r="AG10404" s="1264"/>
      <c r="AH10404" s="1264"/>
      <c r="AI10404" s="1264"/>
      <c r="AJ10404" s="1264"/>
    </row>
    <row r="10405" spans="33:36" ht="30" customHeight="1">
      <c r="AG10405" s="1264"/>
      <c r="AH10405" s="1264"/>
      <c r="AI10405" s="1264"/>
      <c r="AJ10405" s="1264"/>
    </row>
    <row r="10406" spans="33:36" ht="30" customHeight="1">
      <c r="AG10406" s="1264"/>
      <c r="AH10406" s="1264"/>
      <c r="AI10406" s="1264"/>
      <c r="AJ10406" s="1264"/>
    </row>
    <row r="10407" spans="33:36" ht="30" customHeight="1">
      <c r="AG10407" s="1264"/>
      <c r="AH10407" s="1264"/>
      <c r="AI10407" s="1264"/>
      <c r="AJ10407" s="1264"/>
    </row>
    <row r="10408" spans="33:36" ht="30" customHeight="1">
      <c r="AG10408" s="1264"/>
      <c r="AH10408" s="1264"/>
      <c r="AI10408" s="1264"/>
      <c r="AJ10408" s="1264"/>
    </row>
    <row r="10409" spans="33:36" ht="30" customHeight="1">
      <c r="AG10409" s="1264"/>
      <c r="AH10409" s="1264"/>
      <c r="AI10409" s="1264"/>
      <c r="AJ10409" s="1264"/>
    </row>
    <row r="10410" spans="33:36" ht="30" customHeight="1">
      <c r="AG10410" s="1264"/>
      <c r="AH10410" s="1264"/>
      <c r="AI10410" s="1264"/>
      <c r="AJ10410" s="1264"/>
    </row>
    <row r="10411" spans="33:36" ht="30" customHeight="1">
      <c r="AG10411" s="1264"/>
      <c r="AH10411" s="1264"/>
      <c r="AI10411" s="1264"/>
      <c r="AJ10411" s="1264"/>
    </row>
    <row r="10412" spans="33:36" ht="30" customHeight="1">
      <c r="AG10412" s="1264"/>
      <c r="AH10412" s="1264"/>
      <c r="AI10412" s="1264"/>
      <c r="AJ10412" s="1264"/>
    </row>
    <row r="10413" spans="33:36" ht="30" customHeight="1">
      <c r="AG10413" s="1264"/>
      <c r="AH10413" s="1264"/>
      <c r="AI10413" s="1264"/>
      <c r="AJ10413" s="1264"/>
    </row>
    <row r="10414" spans="33:36" ht="30" customHeight="1">
      <c r="AG10414" s="1264"/>
      <c r="AH10414" s="1264"/>
      <c r="AI10414" s="1264"/>
      <c r="AJ10414" s="1264"/>
    </row>
    <row r="10415" spans="33:36" ht="30" customHeight="1">
      <c r="AG10415" s="1264"/>
      <c r="AH10415" s="1264"/>
      <c r="AI10415" s="1264"/>
      <c r="AJ10415" s="1264"/>
    </row>
    <row r="10416" spans="33:36" ht="30" customHeight="1">
      <c r="AG10416" s="1264"/>
      <c r="AH10416" s="1264"/>
      <c r="AI10416" s="1264"/>
      <c r="AJ10416" s="1264"/>
    </row>
    <row r="10417" spans="33:36" ht="30" customHeight="1">
      <c r="AG10417" s="1264"/>
      <c r="AH10417" s="1264"/>
      <c r="AI10417" s="1264"/>
      <c r="AJ10417" s="1264"/>
    </row>
    <row r="10418" spans="33:36" ht="30" customHeight="1">
      <c r="AG10418" s="1264"/>
      <c r="AH10418" s="1264"/>
      <c r="AI10418" s="1264"/>
      <c r="AJ10418" s="1264"/>
    </row>
    <row r="10419" spans="33:36" ht="30" customHeight="1">
      <c r="AG10419" s="1264"/>
      <c r="AH10419" s="1264"/>
      <c r="AI10419" s="1264"/>
      <c r="AJ10419" s="1264"/>
    </row>
    <row r="10420" spans="33:36" ht="30" customHeight="1">
      <c r="AG10420" s="1264"/>
      <c r="AH10420" s="1264"/>
      <c r="AI10420" s="1264"/>
      <c r="AJ10420" s="1264"/>
    </row>
    <row r="10421" spans="33:36" ht="30" customHeight="1">
      <c r="AG10421" s="1264"/>
      <c r="AH10421" s="1264"/>
      <c r="AI10421" s="1264"/>
      <c r="AJ10421" s="1264"/>
    </row>
    <row r="10422" spans="33:36" ht="30" customHeight="1">
      <c r="AG10422" s="1264"/>
      <c r="AH10422" s="1264"/>
      <c r="AI10422" s="1264"/>
      <c r="AJ10422" s="1264"/>
    </row>
    <row r="10423" spans="33:36" ht="30" customHeight="1">
      <c r="AG10423" s="1264"/>
      <c r="AH10423" s="1264"/>
      <c r="AI10423" s="1264"/>
      <c r="AJ10423" s="1264"/>
    </row>
    <row r="10424" spans="33:36" ht="30" customHeight="1">
      <c r="AG10424" s="1264"/>
      <c r="AH10424" s="1264"/>
      <c r="AI10424" s="1264"/>
      <c r="AJ10424" s="1264"/>
    </row>
    <row r="10425" spans="33:36" ht="30" customHeight="1">
      <c r="AG10425" s="1264"/>
      <c r="AH10425" s="1264"/>
      <c r="AI10425" s="1264"/>
      <c r="AJ10425" s="1264"/>
    </row>
    <row r="10426" spans="33:36" ht="30" customHeight="1">
      <c r="AG10426" s="1264"/>
      <c r="AH10426" s="1264"/>
      <c r="AI10426" s="1264"/>
      <c r="AJ10426" s="1264"/>
    </row>
    <row r="10427" spans="33:36" ht="30" customHeight="1">
      <c r="AG10427" s="1264"/>
      <c r="AH10427" s="1264"/>
      <c r="AI10427" s="1264"/>
      <c r="AJ10427" s="1264"/>
    </row>
    <row r="10428" spans="33:36" ht="30" customHeight="1">
      <c r="AG10428" s="1264"/>
      <c r="AH10428" s="1264"/>
      <c r="AI10428" s="1264"/>
      <c r="AJ10428" s="1264"/>
    </row>
    <row r="10429" spans="33:36" ht="30" customHeight="1">
      <c r="AG10429" s="1264"/>
      <c r="AH10429" s="1264"/>
      <c r="AI10429" s="1264"/>
      <c r="AJ10429" s="1264"/>
    </row>
    <row r="10430" spans="33:36" ht="30" customHeight="1">
      <c r="AG10430" s="1264"/>
      <c r="AH10430" s="1264"/>
      <c r="AI10430" s="1264"/>
      <c r="AJ10430" s="1264"/>
    </row>
    <row r="10431" spans="33:36" ht="30" customHeight="1">
      <c r="AG10431" s="1264"/>
      <c r="AH10431" s="1264"/>
      <c r="AI10431" s="1264"/>
      <c r="AJ10431" s="1264"/>
    </row>
    <row r="10432" spans="33:36" ht="30" customHeight="1">
      <c r="AG10432" s="1264"/>
      <c r="AH10432" s="1264"/>
      <c r="AI10432" s="1264"/>
      <c r="AJ10432" s="1264"/>
    </row>
    <row r="10433" spans="33:36" ht="30" customHeight="1">
      <c r="AG10433" s="1264"/>
      <c r="AH10433" s="1264"/>
      <c r="AI10433" s="1264"/>
      <c r="AJ10433" s="1264"/>
    </row>
    <row r="10434" spans="33:36" ht="30" customHeight="1">
      <c r="AG10434" s="1264"/>
      <c r="AH10434" s="1264"/>
      <c r="AI10434" s="1264"/>
      <c r="AJ10434" s="1264"/>
    </row>
    <row r="10435" spans="33:36" ht="30" customHeight="1">
      <c r="AG10435" s="1264"/>
      <c r="AH10435" s="1264"/>
      <c r="AI10435" s="1264"/>
      <c r="AJ10435" s="1264"/>
    </row>
    <row r="10436" spans="33:36" ht="30" customHeight="1">
      <c r="AG10436" s="1264"/>
      <c r="AH10436" s="1264"/>
      <c r="AI10436" s="1264"/>
      <c r="AJ10436" s="1264"/>
    </row>
    <row r="10437" spans="33:36" ht="30" customHeight="1">
      <c r="AG10437" s="1264"/>
      <c r="AH10437" s="1264"/>
      <c r="AI10437" s="1264"/>
      <c r="AJ10437" s="1264"/>
    </row>
    <row r="10438" spans="33:36" ht="30" customHeight="1">
      <c r="AG10438" s="1264"/>
      <c r="AH10438" s="1264"/>
      <c r="AI10438" s="1264"/>
      <c r="AJ10438" s="1264"/>
    </row>
    <row r="10439" spans="33:36" ht="30" customHeight="1">
      <c r="AG10439" s="1264"/>
      <c r="AH10439" s="1264"/>
      <c r="AI10439" s="1264"/>
      <c r="AJ10439" s="1264"/>
    </row>
    <row r="10440" spans="33:36" ht="30" customHeight="1">
      <c r="AG10440" s="1264"/>
      <c r="AH10440" s="1264"/>
      <c r="AI10440" s="1264"/>
      <c r="AJ10440" s="1264"/>
    </row>
    <row r="10441" spans="33:36" ht="30" customHeight="1">
      <c r="AG10441" s="1264"/>
      <c r="AH10441" s="1264"/>
      <c r="AI10441" s="1264"/>
      <c r="AJ10441" s="1264"/>
    </row>
    <row r="10442" spans="33:36" ht="30" customHeight="1">
      <c r="AG10442" s="1264"/>
      <c r="AH10442" s="1264"/>
      <c r="AI10442" s="1264"/>
      <c r="AJ10442" s="1264"/>
    </row>
    <row r="10443" spans="33:36" ht="30" customHeight="1">
      <c r="AG10443" s="1264"/>
      <c r="AH10443" s="1264"/>
      <c r="AI10443" s="1264"/>
      <c r="AJ10443" s="1264"/>
    </row>
    <row r="10444" spans="33:36" ht="30" customHeight="1">
      <c r="AG10444" s="1264"/>
      <c r="AH10444" s="1264"/>
      <c r="AI10444" s="1264"/>
      <c r="AJ10444" s="1264"/>
    </row>
    <row r="10445" spans="33:36" ht="30" customHeight="1">
      <c r="AG10445" s="1264"/>
      <c r="AH10445" s="1264"/>
      <c r="AI10445" s="1264"/>
      <c r="AJ10445" s="1264"/>
    </row>
    <row r="10446" spans="33:36" ht="30" customHeight="1">
      <c r="AG10446" s="1264"/>
      <c r="AH10446" s="1264"/>
      <c r="AI10446" s="1264"/>
      <c r="AJ10446" s="1264"/>
    </row>
    <row r="10447" spans="33:36" ht="30" customHeight="1">
      <c r="AG10447" s="1264"/>
      <c r="AH10447" s="1264"/>
      <c r="AI10447" s="1264"/>
      <c r="AJ10447" s="1264"/>
    </row>
    <row r="10448" spans="33:36" ht="30" customHeight="1">
      <c r="AG10448" s="1264"/>
      <c r="AH10448" s="1264"/>
      <c r="AI10448" s="1264"/>
      <c r="AJ10448" s="1264"/>
    </row>
    <row r="10449" spans="33:36" ht="30" customHeight="1">
      <c r="AG10449" s="1264"/>
      <c r="AH10449" s="1264"/>
      <c r="AI10449" s="1264"/>
      <c r="AJ10449" s="1264"/>
    </row>
    <row r="10450" spans="33:36" ht="30" customHeight="1">
      <c r="AG10450" s="1264"/>
      <c r="AH10450" s="1264"/>
      <c r="AI10450" s="1264"/>
      <c r="AJ10450" s="1264"/>
    </row>
    <row r="10451" spans="33:36" ht="30" customHeight="1">
      <c r="AG10451" s="1264"/>
      <c r="AH10451" s="1264"/>
      <c r="AI10451" s="1264"/>
      <c r="AJ10451" s="1264"/>
    </row>
    <row r="10452" spans="33:36" ht="30" customHeight="1">
      <c r="AG10452" s="1264"/>
      <c r="AH10452" s="1264"/>
      <c r="AI10452" s="1264"/>
      <c r="AJ10452" s="1264"/>
    </row>
    <row r="10453" spans="33:36" ht="30" customHeight="1">
      <c r="AG10453" s="1264"/>
      <c r="AH10453" s="1264"/>
      <c r="AI10453" s="1264"/>
      <c r="AJ10453" s="1264"/>
    </row>
    <row r="10454" spans="33:36" ht="30" customHeight="1">
      <c r="AG10454" s="1264"/>
      <c r="AH10454" s="1264"/>
      <c r="AI10454" s="1264"/>
      <c r="AJ10454" s="1264"/>
    </row>
    <row r="10455" spans="33:36" ht="30" customHeight="1">
      <c r="AG10455" s="1264"/>
      <c r="AH10455" s="1264"/>
      <c r="AI10455" s="1264"/>
      <c r="AJ10455" s="1264"/>
    </row>
    <row r="10456" spans="33:36" ht="30" customHeight="1">
      <c r="AG10456" s="1264"/>
      <c r="AH10456" s="1264"/>
      <c r="AI10456" s="1264"/>
      <c r="AJ10456" s="1264"/>
    </row>
    <row r="10457" spans="33:36" ht="30" customHeight="1">
      <c r="AG10457" s="1264"/>
      <c r="AH10457" s="1264"/>
      <c r="AI10457" s="1264"/>
      <c r="AJ10457" s="1264"/>
    </row>
    <row r="10458" spans="33:36" ht="30" customHeight="1">
      <c r="AG10458" s="1264"/>
      <c r="AH10458" s="1264"/>
      <c r="AI10458" s="1264"/>
      <c r="AJ10458" s="1264"/>
    </row>
    <row r="10459" spans="33:36" ht="30" customHeight="1">
      <c r="AG10459" s="1264"/>
      <c r="AH10459" s="1264"/>
      <c r="AI10459" s="1264"/>
      <c r="AJ10459" s="1264"/>
    </row>
    <row r="10460" spans="33:36" ht="30" customHeight="1">
      <c r="AG10460" s="1264"/>
      <c r="AH10460" s="1264"/>
      <c r="AI10460" s="1264"/>
      <c r="AJ10460" s="1264"/>
    </row>
    <row r="10461" spans="33:36" ht="30" customHeight="1">
      <c r="AG10461" s="1264"/>
      <c r="AH10461" s="1264"/>
      <c r="AI10461" s="1264"/>
      <c r="AJ10461" s="1264"/>
    </row>
    <row r="10462" spans="33:36" ht="30" customHeight="1">
      <c r="AG10462" s="1264"/>
      <c r="AH10462" s="1264"/>
      <c r="AI10462" s="1264"/>
      <c r="AJ10462" s="1264"/>
    </row>
    <row r="10463" spans="33:36" ht="30" customHeight="1">
      <c r="AG10463" s="1264"/>
      <c r="AH10463" s="1264"/>
      <c r="AI10463" s="1264"/>
      <c r="AJ10463" s="1264"/>
    </row>
    <row r="10464" spans="33:36" ht="30" customHeight="1">
      <c r="AG10464" s="1264"/>
      <c r="AH10464" s="1264"/>
      <c r="AI10464" s="1264"/>
      <c r="AJ10464" s="1264"/>
    </row>
    <row r="10465" spans="33:36" ht="30" customHeight="1">
      <c r="AG10465" s="1264"/>
      <c r="AH10465" s="1264"/>
      <c r="AI10465" s="1264"/>
      <c r="AJ10465" s="1264"/>
    </row>
    <row r="10466" spans="33:36" ht="30" customHeight="1">
      <c r="AG10466" s="1264"/>
      <c r="AH10466" s="1264"/>
      <c r="AI10466" s="1264"/>
      <c r="AJ10466" s="1264"/>
    </row>
    <row r="10467" spans="33:36" ht="30" customHeight="1">
      <c r="AG10467" s="1264"/>
      <c r="AH10467" s="1264"/>
      <c r="AI10467" s="1264"/>
      <c r="AJ10467" s="1264"/>
    </row>
    <row r="10468" spans="33:36" ht="30" customHeight="1">
      <c r="AG10468" s="1264"/>
      <c r="AH10468" s="1264"/>
      <c r="AI10468" s="1264"/>
      <c r="AJ10468" s="1264"/>
    </row>
    <row r="10469" spans="33:36" ht="30" customHeight="1">
      <c r="AG10469" s="1264"/>
      <c r="AH10469" s="1264"/>
      <c r="AI10469" s="1264"/>
      <c r="AJ10469" s="1264"/>
    </row>
    <row r="10470" spans="33:36" ht="30" customHeight="1">
      <c r="AG10470" s="1264"/>
      <c r="AH10470" s="1264"/>
      <c r="AI10470" s="1264"/>
      <c r="AJ10470" s="1264"/>
    </row>
    <row r="10471" spans="33:36" ht="30" customHeight="1">
      <c r="AG10471" s="1264"/>
      <c r="AH10471" s="1264"/>
      <c r="AI10471" s="1264"/>
      <c r="AJ10471" s="1264"/>
    </row>
    <row r="10472" spans="33:36" ht="30" customHeight="1">
      <c r="AG10472" s="1264"/>
      <c r="AH10472" s="1264"/>
      <c r="AI10472" s="1264"/>
      <c r="AJ10472" s="1264"/>
    </row>
    <row r="10473" spans="33:36" ht="30" customHeight="1">
      <c r="AG10473" s="1264"/>
      <c r="AH10473" s="1264"/>
      <c r="AI10473" s="1264"/>
      <c r="AJ10473" s="1264"/>
    </row>
    <row r="10474" spans="33:36" ht="30" customHeight="1">
      <c r="AG10474" s="1264"/>
      <c r="AH10474" s="1264"/>
      <c r="AI10474" s="1264"/>
      <c r="AJ10474" s="1264"/>
    </row>
    <row r="10475" spans="33:36" ht="30" customHeight="1">
      <c r="AG10475" s="1264"/>
      <c r="AH10475" s="1264"/>
      <c r="AI10475" s="1264"/>
      <c r="AJ10475" s="1264"/>
    </row>
    <row r="10476" spans="33:36" ht="30" customHeight="1">
      <c r="AG10476" s="1264"/>
      <c r="AH10476" s="1264"/>
      <c r="AI10476" s="1264"/>
      <c r="AJ10476" s="1264"/>
    </row>
    <row r="10477" spans="33:36" ht="30" customHeight="1">
      <c r="AG10477" s="1264"/>
      <c r="AH10477" s="1264"/>
      <c r="AI10477" s="1264"/>
      <c r="AJ10477" s="1264"/>
    </row>
    <row r="10478" spans="33:36" ht="30" customHeight="1">
      <c r="AG10478" s="1264"/>
      <c r="AH10478" s="1264"/>
      <c r="AI10478" s="1264"/>
      <c r="AJ10478" s="1264"/>
    </row>
    <row r="10479" spans="33:36" ht="30" customHeight="1">
      <c r="AG10479" s="1264"/>
      <c r="AH10479" s="1264"/>
      <c r="AI10479" s="1264"/>
      <c r="AJ10479" s="1264"/>
    </row>
    <row r="10480" spans="33:36" ht="30" customHeight="1">
      <c r="AG10480" s="1264"/>
      <c r="AH10480" s="1264"/>
      <c r="AI10480" s="1264"/>
      <c r="AJ10480" s="1264"/>
    </row>
    <row r="10481" spans="33:36" ht="30" customHeight="1">
      <c r="AG10481" s="1264"/>
      <c r="AH10481" s="1264"/>
      <c r="AI10481" s="1264"/>
      <c r="AJ10481" s="1264"/>
    </row>
    <row r="10482" spans="33:36" ht="30" customHeight="1">
      <c r="AG10482" s="1264"/>
      <c r="AH10482" s="1264"/>
      <c r="AI10482" s="1264"/>
      <c r="AJ10482" s="1264"/>
    </row>
    <row r="10483" spans="33:36" ht="30" customHeight="1">
      <c r="AG10483" s="1264"/>
      <c r="AH10483" s="1264"/>
      <c r="AI10483" s="1264"/>
      <c r="AJ10483" s="1264"/>
    </row>
    <row r="10484" spans="33:36" ht="30" customHeight="1">
      <c r="AG10484" s="1264"/>
      <c r="AH10484" s="1264"/>
      <c r="AI10484" s="1264"/>
      <c r="AJ10484" s="1264"/>
    </row>
    <row r="10485" spans="33:36" ht="30" customHeight="1">
      <c r="AG10485" s="1264"/>
      <c r="AH10485" s="1264"/>
      <c r="AI10485" s="1264"/>
      <c r="AJ10485" s="1264"/>
    </row>
    <row r="10486" spans="33:36" ht="30" customHeight="1">
      <c r="AG10486" s="1264"/>
      <c r="AH10486" s="1264"/>
      <c r="AI10486" s="1264"/>
      <c r="AJ10486" s="1264"/>
    </row>
    <row r="10487" spans="33:36" ht="30" customHeight="1">
      <c r="AG10487" s="1264"/>
      <c r="AH10487" s="1264"/>
      <c r="AI10487" s="1264"/>
      <c r="AJ10487" s="1264"/>
    </row>
    <row r="10488" spans="33:36" ht="30" customHeight="1">
      <c r="AG10488" s="1264"/>
      <c r="AH10488" s="1264"/>
      <c r="AI10488" s="1264"/>
      <c r="AJ10488" s="1264"/>
    </row>
    <row r="10489" spans="33:36" ht="30" customHeight="1">
      <c r="AG10489" s="1264"/>
      <c r="AH10489" s="1264"/>
      <c r="AI10489" s="1264"/>
      <c r="AJ10489" s="1264"/>
    </row>
    <row r="10490" spans="33:36" ht="30" customHeight="1">
      <c r="AG10490" s="1264"/>
      <c r="AH10490" s="1264"/>
      <c r="AI10490" s="1264"/>
      <c r="AJ10490" s="1264"/>
    </row>
    <row r="10491" spans="33:36" ht="30" customHeight="1">
      <c r="AG10491" s="1264"/>
      <c r="AH10491" s="1264"/>
      <c r="AI10491" s="1264"/>
      <c r="AJ10491" s="1264"/>
    </row>
    <row r="10492" spans="33:36" ht="30" customHeight="1">
      <c r="AG10492" s="1264"/>
      <c r="AH10492" s="1264"/>
      <c r="AI10492" s="1264"/>
      <c r="AJ10492" s="1264"/>
    </row>
    <row r="10493" spans="33:36" ht="30" customHeight="1">
      <c r="AG10493" s="1264"/>
      <c r="AH10493" s="1264"/>
      <c r="AI10493" s="1264"/>
      <c r="AJ10493" s="1264"/>
    </row>
    <row r="10494" spans="33:36" ht="30" customHeight="1">
      <c r="AG10494" s="1264"/>
      <c r="AH10494" s="1264"/>
      <c r="AI10494" s="1264"/>
      <c r="AJ10494" s="1264"/>
    </row>
    <row r="10495" spans="33:36" ht="30" customHeight="1">
      <c r="AG10495" s="1264"/>
      <c r="AH10495" s="1264"/>
      <c r="AI10495" s="1264"/>
      <c r="AJ10495" s="1264"/>
    </row>
    <row r="10496" spans="33:36" ht="30" customHeight="1">
      <c r="AG10496" s="1264"/>
      <c r="AH10496" s="1264"/>
      <c r="AI10496" s="1264"/>
      <c r="AJ10496" s="1264"/>
    </row>
    <row r="10497" spans="33:36" ht="30" customHeight="1">
      <c r="AG10497" s="1264"/>
      <c r="AH10497" s="1264"/>
      <c r="AI10497" s="1264"/>
      <c r="AJ10497" s="1264"/>
    </row>
    <row r="10498" spans="33:36" ht="30" customHeight="1">
      <c r="AG10498" s="1264"/>
      <c r="AH10498" s="1264"/>
      <c r="AI10498" s="1264"/>
      <c r="AJ10498" s="1264"/>
    </row>
    <row r="10499" spans="33:36" ht="30" customHeight="1">
      <c r="AG10499" s="1264"/>
      <c r="AH10499" s="1264"/>
      <c r="AI10499" s="1264"/>
      <c r="AJ10499" s="1264"/>
    </row>
    <row r="10500" spans="33:36" ht="30" customHeight="1">
      <c r="AG10500" s="1264"/>
      <c r="AH10500" s="1264"/>
      <c r="AI10500" s="1264"/>
      <c r="AJ10500" s="1264"/>
    </row>
    <row r="10501" spans="33:36" ht="30" customHeight="1">
      <c r="AG10501" s="1264"/>
      <c r="AH10501" s="1264"/>
      <c r="AI10501" s="1264"/>
      <c r="AJ10501" s="1264"/>
    </row>
    <row r="10502" spans="33:36" ht="30" customHeight="1">
      <c r="AG10502" s="1264"/>
      <c r="AH10502" s="1264"/>
      <c r="AI10502" s="1264"/>
      <c r="AJ10502" s="1264"/>
    </row>
    <row r="10503" spans="33:36" ht="30" customHeight="1">
      <c r="AG10503" s="1264"/>
      <c r="AH10503" s="1264"/>
      <c r="AI10503" s="1264"/>
      <c r="AJ10503" s="1264"/>
    </row>
    <row r="10504" spans="33:36" ht="30" customHeight="1">
      <c r="AG10504" s="1264"/>
      <c r="AH10504" s="1264"/>
      <c r="AI10504" s="1264"/>
      <c r="AJ10504" s="1264"/>
    </row>
    <row r="10505" spans="33:36" ht="30" customHeight="1">
      <c r="AG10505" s="1264"/>
      <c r="AH10505" s="1264"/>
      <c r="AI10505" s="1264"/>
      <c r="AJ10505" s="1264"/>
    </row>
    <row r="10506" spans="33:36" ht="30" customHeight="1">
      <c r="AG10506" s="1264"/>
      <c r="AH10506" s="1264"/>
      <c r="AI10506" s="1264"/>
      <c r="AJ10506" s="1264"/>
    </row>
    <row r="10507" spans="33:36" ht="30" customHeight="1">
      <c r="AG10507" s="1264"/>
      <c r="AH10507" s="1264"/>
      <c r="AI10507" s="1264"/>
      <c r="AJ10507" s="1264"/>
    </row>
    <row r="10508" spans="33:36" ht="30" customHeight="1">
      <c r="AG10508" s="1264"/>
      <c r="AH10508" s="1264"/>
      <c r="AI10508" s="1264"/>
      <c r="AJ10508" s="1264"/>
    </row>
    <row r="10509" spans="33:36" ht="30" customHeight="1">
      <c r="AG10509" s="1264"/>
      <c r="AH10509" s="1264"/>
      <c r="AI10509" s="1264"/>
      <c r="AJ10509" s="1264"/>
    </row>
    <row r="10510" spans="33:36" ht="30" customHeight="1">
      <c r="AG10510" s="1264"/>
      <c r="AH10510" s="1264"/>
      <c r="AI10510" s="1264"/>
      <c r="AJ10510" s="1264"/>
    </row>
    <row r="10511" spans="33:36" ht="30" customHeight="1">
      <c r="AG10511" s="1264"/>
      <c r="AH10511" s="1264"/>
      <c r="AI10511" s="1264"/>
      <c r="AJ10511" s="1264"/>
    </row>
    <row r="10512" spans="33:36" ht="30" customHeight="1">
      <c r="AG10512" s="1264"/>
      <c r="AH10512" s="1264"/>
      <c r="AI10512" s="1264"/>
      <c r="AJ10512" s="1264"/>
    </row>
    <row r="10513" spans="33:36" ht="30" customHeight="1">
      <c r="AG10513" s="1264"/>
      <c r="AH10513" s="1264"/>
      <c r="AI10513" s="1264"/>
      <c r="AJ10513" s="1264"/>
    </row>
    <row r="10514" spans="33:36" ht="30" customHeight="1">
      <c r="AG10514" s="1264"/>
      <c r="AH10514" s="1264"/>
      <c r="AI10514" s="1264"/>
      <c r="AJ10514" s="1264"/>
    </row>
    <row r="10515" spans="33:36" ht="30" customHeight="1">
      <c r="AG10515" s="1264"/>
      <c r="AH10515" s="1264"/>
      <c r="AI10515" s="1264"/>
      <c r="AJ10515" s="1264"/>
    </row>
    <row r="10516" spans="33:36" ht="30" customHeight="1">
      <c r="AG10516" s="1264"/>
      <c r="AH10516" s="1264"/>
      <c r="AI10516" s="1264"/>
      <c r="AJ10516" s="1264"/>
    </row>
    <row r="10517" spans="33:36" ht="30" customHeight="1">
      <c r="AG10517" s="1264"/>
      <c r="AH10517" s="1264"/>
      <c r="AI10517" s="1264"/>
      <c r="AJ10517" s="1264"/>
    </row>
    <row r="10518" spans="33:36" ht="30" customHeight="1">
      <c r="AG10518" s="1264"/>
      <c r="AH10518" s="1264"/>
      <c r="AI10518" s="1264"/>
      <c r="AJ10518" s="1264"/>
    </row>
    <row r="10519" spans="33:36" ht="30" customHeight="1">
      <c r="AG10519" s="1264"/>
      <c r="AH10519" s="1264"/>
      <c r="AI10519" s="1264"/>
      <c r="AJ10519" s="1264"/>
    </row>
    <row r="10520" spans="33:36" ht="30" customHeight="1">
      <c r="AG10520" s="1264"/>
      <c r="AH10520" s="1264"/>
      <c r="AI10520" s="1264"/>
      <c r="AJ10520" s="1264"/>
    </row>
    <row r="10521" spans="33:36" ht="30" customHeight="1">
      <c r="AG10521" s="1264"/>
      <c r="AH10521" s="1264"/>
      <c r="AI10521" s="1264"/>
      <c r="AJ10521" s="1264"/>
    </row>
    <row r="10522" spans="33:36" ht="30" customHeight="1">
      <c r="AG10522" s="1264"/>
      <c r="AH10522" s="1264"/>
      <c r="AI10522" s="1264"/>
      <c r="AJ10522" s="1264"/>
    </row>
    <row r="10523" spans="33:36" ht="30" customHeight="1">
      <c r="AG10523" s="1264"/>
      <c r="AH10523" s="1264"/>
      <c r="AI10523" s="1264"/>
      <c r="AJ10523" s="1264"/>
    </row>
    <row r="10524" spans="33:36" ht="30" customHeight="1">
      <c r="AG10524" s="1264"/>
      <c r="AH10524" s="1264"/>
      <c r="AI10524" s="1264"/>
      <c r="AJ10524" s="1264"/>
    </row>
    <row r="10525" spans="33:36" ht="30" customHeight="1">
      <c r="AG10525" s="1264"/>
      <c r="AH10525" s="1264"/>
      <c r="AI10525" s="1264"/>
      <c r="AJ10525" s="1264"/>
    </row>
    <row r="10526" spans="33:36" ht="30" customHeight="1">
      <c r="AG10526" s="1264"/>
      <c r="AH10526" s="1264"/>
      <c r="AI10526" s="1264"/>
      <c r="AJ10526" s="1264"/>
    </row>
    <row r="10527" spans="33:36" ht="30" customHeight="1">
      <c r="AG10527" s="1264"/>
      <c r="AH10527" s="1264"/>
      <c r="AI10527" s="1264"/>
      <c r="AJ10527" s="1264"/>
    </row>
    <row r="10528" spans="33:36" ht="30" customHeight="1">
      <c r="AG10528" s="1264"/>
      <c r="AH10528" s="1264"/>
      <c r="AI10528" s="1264"/>
      <c r="AJ10528" s="1264"/>
    </row>
    <row r="10529" spans="33:36" ht="30" customHeight="1">
      <c r="AG10529" s="1264"/>
      <c r="AH10529" s="1264"/>
      <c r="AI10529" s="1264"/>
      <c r="AJ10529" s="1264"/>
    </row>
    <row r="10530" spans="33:36" ht="30" customHeight="1">
      <c r="AG10530" s="1264"/>
      <c r="AH10530" s="1264"/>
      <c r="AI10530" s="1264"/>
      <c r="AJ10530" s="1264"/>
    </row>
    <row r="10531" spans="33:36" ht="30" customHeight="1">
      <c r="AG10531" s="1264"/>
      <c r="AH10531" s="1264"/>
      <c r="AI10531" s="1264"/>
      <c r="AJ10531" s="1264"/>
    </row>
    <row r="10532" spans="33:36" ht="30" customHeight="1">
      <c r="AG10532" s="1264"/>
      <c r="AH10532" s="1264"/>
      <c r="AI10532" s="1264"/>
      <c r="AJ10532" s="1264"/>
    </row>
    <row r="10533" spans="33:36" ht="30" customHeight="1">
      <c r="AG10533" s="1264"/>
      <c r="AH10533" s="1264"/>
      <c r="AI10533" s="1264"/>
      <c r="AJ10533" s="1264"/>
    </row>
    <row r="10534" spans="33:36" ht="30" customHeight="1">
      <c r="AG10534" s="1264"/>
      <c r="AH10534" s="1264"/>
      <c r="AI10534" s="1264"/>
      <c r="AJ10534" s="1264"/>
    </row>
    <row r="10535" spans="33:36" ht="30" customHeight="1">
      <c r="AG10535" s="1264"/>
      <c r="AH10535" s="1264"/>
      <c r="AI10535" s="1264"/>
      <c r="AJ10535" s="1264"/>
    </row>
    <row r="10536" spans="33:36" ht="30" customHeight="1">
      <c r="AG10536" s="1264"/>
      <c r="AH10536" s="1264"/>
      <c r="AI10536" s="1264"/>
      <c r="AJ10536" s="1264"/>
    </row>
    <row r="10537" spans="33:36" ht="30" customHeight="1">
      <c r="AG10537" s="1264"/>
      <c r="AH10537" s="1264"/>
      <c r="AI10537" s="1264"/>
      <c r="AJ10537" s="1264"/>
    </row>
    <row r="10538" spans="33:36" ht="30" customHeight="1">
      <c r="AG10538" s="1264"/>
      <c r="AH10538" s="1264"/>
      <c r="AI10538" s="1264"/>
      <c r="AJ10538" s="1264"/>
    </row>
    <row r="10539" spans="33:36" ht="30" customHeight="1">
      <c r="AG10539" s="1264"/>
      <c r="AH10539" s="1264"/>
      <c r="AI10539" s="1264"/>
      <c r="AJ10539" s="1264"/>
    </row>
    <row r="10540" spans="33:36" ht="30" customHeight="1">
      <c r="AG10540" s="1264"/>
      <c r="AH10540" s="1264"/>
      <c r="AI10540" s="1264"/>
      <c r="AJ10540" s="1264"/>
    </row>
    <row r="10541" spans="33:36" ht="30" customHeight="1">
      <c r="AG10541" s="1264"/>
      <c r="AH10541" s="1264"/>
      <c r="AI10541" s="1264"/>
      <c r="AJ10541" s="1264"/>
    </row>
    <row r="10542" spans="33:36" ht="30" customHeight="1">
      <c r="AG10542" s="1264"/>
      <c r="AH10542" s="1264"/>
      <c r="AI10542" s="1264"/>
      <c r="AJ10542" s="1264"/>
    </row>
    <row r="10543" spans="33:36" ht="30" customHeight="1">
      <c r="AG10543" s="1264"/>
      <c r="AH10543" s="1264"/>
      <c r="AI10543" s="1264"/>
      <c r="AJ10543" s="1264"/>
    </row>
    <row r="10544" spans="33:36" ht="30" customHeight="1">
      <c r="AG10544" s="1264"/>
      <c r="AH10544" s="1264"/>
      <c r="AI10544" s="1264"/>
      <c r="AJ10544" s="1264"/>
    </row>
    <row r="10545" spans="33:36" ht="30" customHeight="1">
      <c r="AG10545" s="1264"/>
      <c r="AH10545" s="1264"/>
      <c r="AI10545" s="1264"/>
      <c r="AJ10545" s="1264"/>
    </row>
    <row r="10546" spans="33:36" ht="30" customHeight="1">
      <c r="AG10546" s="1264"/>
      <c r="AH10546" s="1264"/>
      <c r="AI10546" s="1264"/>
      <c r="AJ10546" s="1264"/>
    </row>
    <row r="10547" spans="33:36" ht="30" customHeight="1">
      <c r="AG10547" s="1264"/>
      <c r="AH10547" s="1264"/>
      <c r="AI10547" s="1264"/>
      <c r="AJ10547" s="1264"/>
    </row>
    <row r="10548" spans="33:36" ht="30" customHeight="1">
      <c r="AG10548" s="1264"/>
      <c r="AH10548" s="1264"/>
      <c r="AI10548" s="1264"/>
      <c r="AJ10548" s="1264"/>
    </row>
    <row r="10549" spans="33:36" ht="30" customHeight="1">
      <c r="AG10549" s="1264"/>
      <c r="AH10549" s="1264"/>
      <c r="AI10549" s="1264"/>
      <c r="AJ10549" s="1264"/>
    </row>
    <row r="10550" spans="33:36" ht="30" customHeight="1">
      <c r="AG10550" s="1264"/>
      <c r="AH10550" s="1264"/>
      <c r="AI10550" s="1264"/>
      <c r="AJ10550" s="1264"/>
    </row>
    <row r="10551" spans="33:36" ht="30" customHeight="1">
      <c r="AG10551" s="1264"/>
      <c r="AH10551" s="1264"/>
      <c r="AI10551" s="1264"/>
      <c r="AJ10551" s="1264"/>
    </row>
    <row r="10552" spans="33:36" ht="30" customHeight="1">
      <c r="AG10552" s="1264"/>
      <c r="AH10552" s="1264"/>
      <c r="AI10552" s="1264"/>
      <c r="AJ10552" s="1264"/>
    </row>
    <row r="10553" spans="33:36" ht="30" customHeight="1">
      <c r="AG10553" s="1264"/>
      <c r="AH10553" s="1264"/>
      <c r="AI10553" s="1264"/>
      <c r="AJ10553" s="1264"/>
    </row>
    <row r="10554" spans="33:36" ht="30" customHeight="1">
      <c r="AG10554" s="1264"/>
      <c r="AH10554" s="1264"/>
      <c r="AI10554" s="1264"/>
      <c r="AJ10554" s="1264"/>
    </row>
    <row r="10555" spans="33:36" ht="30" customHeight="1">
      <c r="AG10555" s="1264"/>
      <c r="AH10555" s="1264"/>
      <c r="AI10555" s="1264"/>
      <c r="AJ10555" s="1264"/>
    </row>
    <row r="10556" spans="33:36" ht="30" customHeight="1">
      <c r="AG10556" s="1264"/>
      <c r="AH10556" s="1264"/>
      <c r="AI10556" s="1264"/>
      <c r="AJ10556" s="1264"/>
    </row>
    <row r="10557" spans="33:36" ht="30" customHeight="1">
      <c r="AG10557" s="1264"/>
      <c r="AH10557" s="1264"/>
      <c r="AI10557" s="1264"/>
      <c r="AJ10557" s="1264"/>
    </row>
    <row r="10558" spans="33:36" ht="30" customHeight="1">
      <c r="AG10558" s="1264"/>
      <c r="AH10558" s="1264"/>
      <c r="AI10558" s="1264"/>
      <c r="AJ10558" s="1264"/>
    </row>
    <row r="10559" spans="33:36" ht="30" customHeight="1">
      <c r="AG10559" s="1264"/>
      <c r="AH10559" s="1264"/>
      <c r="AI10559" s="1264"/>
      <c r="AJ10559" s="1264"/>
    </row>
    <row r="10560" spans="33:36" ht="30" customHeight="1">
      <c r="AG10560" s="1264"/>
      <c r="AH10560" s="1264"/>
      <c r="AI10560" s="1264"/>
      <c r="AJ10560" s="1264"/>
    </row>
    <row r="10561" spans="33:36" ht="30" customHeight="1">
      <c r="AG10561" s="1264"/>
      <c r="AH10561" s="1264"/>
      <c r="AI10561" s="1264"/>
      <c r="AJ10561" s="1264"/>
    </row>
    <row r="10562" spans="33:36" ht="30" customHeight="1">
      <c r="AG10562" s="1264"/>
      <c r="AH10562" s="1264"/>
      <c r="AI10562" s="1264"/>
      <c r="AJ10562" s="1264"/>
    </row>
    <row r="10563" spans="33:36" ht="30" customHeight="1">
      <c r="AG10563" s="1264"/>
      <c r="AH10563" s="1264"/>
      <c r="AI10563" s="1264"/>
      <c r="AJ10563" s="1264"/>
    </row>
    <row r="10564" spans="33:36" ht="30" customHeight="1">
      <c r="AG10564" s="1264"/>
      <c r="AH10564" s="1264"/>
      <c r="AI10564" s="1264"/>
      <c r="AJ10564" s="1264"/>
    </row>
    <row r="10565" spans="33:36" ht="30" customHeight="1">
      <c r="AG10565" s="1264"/>
      <c r="AH10565" s="1264"/>
      <c r="AI10565" s="1264"/>
      <c r="AJ10565" s="1264"/>
    </row>
    <row r="10566" spans="33:36" ht="30" customHeight="1">
      <c r="AG10566" s="1264"/>
      <c r="AH10566" s="1264"/>
      <c r="AI10566" s="1264"/>
      <c r="AJ10566" s="1264"/>
    </row>
    <row r="10567" spans="33:36" ht="30" customHeight="1">
      <c r="AG10567" s="1264"/>
      <c r="AH10567" s="1264"/>
      <c r="AI10567" s="1264"/>
      <c r="AJ10567" s="1264"/>
    </row>
    <row r="10568" spans="33:36" ht="30" customHeight="1">
      <c r="AG10568" s="1264"/>
      <c r="AH10568" s="1264"/>
      <c r="AI10568" s="1264"/>
      <c r="AJ10568" s="1264"/>
    </row>
    <row r="10569" spans="33:36" ht="30" customHeight="1">
      <c r="AG10569" s="1264"/>
      <c r="AH10569" s="1264"/>
      <c r="AI10569" s="1264"/>
      <c r="AJ10569" s="1264"/>
    </row>
    <row r="10570" spans="33:36" ht="30" customHeight="1">
      <c r="AG10570" s="1264"/>
      <c r="AH10570" s="1264"/>
      <c r="AI10570" s="1264"/>
      <c r="AJ10570" s="1264"/>
    </row>
    <row r="10571" spans="33:36" ht="30" customHeight="1">
      <c r="AG10571" s="1264"/>
      <c r="AH10571" s="1264"/>
      <c r="AI10571" s="1264"/>
      <c r="AJ10571" s="1264"/>
    </row>
    <row r="10572" spans="33:36" ht="30" customHeight="1">
      <c r="AG10572" s="1264"/>
      <c r="AH10572" s="1264"/>
      <c r="AI10572" s="1264"/>
      <c r="AJ10572" s="1264"/>
    </row>
    <row r="10573" spans="33:36" ht="30" customHeight="1">
      <c r="AG10573" s="1264"/>
      <c r="AH10573" s="1264"/>
      <c r="AI10573" s="1264"/>
      <c r="AJ10573" s="1264"/>
    </row>
    <row r="10574" spans="33:36" ht="30" customHeight="1">
      <c r="AG10574" s="1264"/>
      <c r="AH10574" s="1264"/>
      <c r="AI10574" s="1264"/>
      <c r="AJ10574" s="1264"/>
    </row>
    <row r="10575" spans="33:36" ht="30" customHeight="1">
      <c r="AG10575" s="1264"/>
      <c r="AH10575" s="1264"/>
      <c r="AI10575" s="1264"/>
      <c r="AJ10575" s="1264"/>
    </row>
    <row r="10576" spans="33:36" ht="30" customHeight="1">
      <c r="AG10576" s="1264"/>
      <c r="AH10576" s="1264"/>
      <c r="AI10576" s="1264"/>
      <c r="AJ10576" s="1264"/>
    </row>
    <row r="10577" spans="33:36" ht="30" customHeight="1">
      <c r="AG10577" s="1264"/>
      <c r="AH10577" s="1264"/>
      <c r="AI10577" s="1264"/>
      <c r="AJ10577" s="1264"/>
    </row>
    <row r="10578" spans="33:36" ht="30" customHeight="1">
      <c r="AG10578" s="1264"/>
      <c r="AH10578" s="1264"/>
      <c r="AI10578" s="1264"/>
      <c r="AJ10578" s="1264"/>
    </row>
    <row r="10579" spans="33:36" ht="30" customHeight="1">
      <c r="AG10579" s="1264"/>
      <c r="AH10579" s="1264"/>
      <c r="AI10579" s="1264"/>
      <c r="AJ10579" s="1264"/>
    </row>
    <row r="10580" spans="33:36" ht="30" customHeight="1">
      <c r="AG10580" s="1264"/>
      <c r="AH10580" s="1264"/>
      <c r="AI10580" s="1264"/>
      <c r="AJ10580" s="1264"/>
    </row>
    <row r="10581" spans="33:36" ht="30" customHeight="1">
      <c r="AG10581" s="1264"/>
      <c r="AH10581" s="1264"/>
      <c r="AI10581" s="1264"/>
      <c r="AJ10581" s="1264"/>
    </row>
    <row r="10582" spans="33:36" ht="30" customHeight="1">
      <c r="AG10582" s="1264"/>
      <c r="AH10582" s="1264"/>
      <c r="AI10582" s="1264"/>
      <c r="AJ10582" s="1264"/>
    </row>
    <row r="10583" spans="33:36" ht="30" customHeight="1">
      <c r="AG10583" s="1264"/>
      <c r="AH10583" s="1264"/>
      <c r="AI10583" s="1264"/>
      <c r="AJ10583" s="1264"/>
    </row>
    <row r="10584" spans="33:36" ht="30" customHeight="1">
      <c r="AG10584" s="1264"/>
      <c r="AH10584" s="1264"/>
      <c r="AI10584" s="1264"/>
      <c r="AJ10584" s="1264"/>
    </row>
    <row r="10585" spans="33:36" ht="30" customHeight="1">
      <c r="AG10585" s="1264"/>
      <c r="AH10585" s="1264"/>
      <c r="AI10585" s="1264"/>
      <c r="AJ10585" s="1264"/>
    </row>
    <row r="10586" spans="33:36" ht="30" customHeight="1">
      <c r="AG10586" s="1264"/>
      <c r="AH10586" s="1264"/>
      <c r="AI10586" s="1264"/>
      <c r="AJ10586" s="1264"/>
    </row>
    <row r="10587" spans="33:36" ht="30" customHeight="1">
      <c r="AG10587" s="1264"/>
      <c r="AH10587" s="1264"/>
      <c r="AI10587" s="1264"/>
      <c r="AJ10587" s="1264"/>
    </row>
    <row r="10588" spans="33:36" ht="30" customHeight="1">
      <c r="AG10588" s="1264"/>
      <c r="AH10588" s="1264"/>
      <c r="AI10588" s="1264"/>
      <c r="AJ10588" s="1264"/>
    </row>
    <row r="10589" spans="33:36" ht="30" customHeight="1">
      <c r="AG10589" s="1264"/>
      <c r="AH10589" s="1264"/>
      <c r="AI10589" s="1264"/>
      <c r="AJ10589" s="1264"/>
    </row>
    <row r="10590" spans="33:36" ht="30" customHeight="1">
      <c r="AG10590" s="1264"/>
      <c r="AH10590" s="1264"/>
      <c r="AI10590" s="1264"/>
      <c r="AJ10590" s="1264"/>
    </row>
    <row r="10591" spans="33:36" ht="30" customHeight="1">
      <c r="AG10591" s="1264"/>
      <c r="AH10591" s="1264"/>
      <c r="AI10591" s="1264"/>
      <c r="AJ10591" s="1264"/>
    </row>
    <row r="10592" spans="33:36" ht="30" customHeight="1">
      <c r="AG10592" s="1264"/>
      <c r="AH10592" s="1264"/>
      <c r="AI10592" s="1264"/>
      <c r="AJ10592" s="1264"/>
    </row>
    <row r="10593" spans="33:36" ht="30" customHeight="1">
      <c r="AG10593" s="1264"/>
      <c r="AH10593" s="1264"/>
      <c r="AI10593" s="1264"/>
      <c r="AJ10593" s="1264"/>
    </row>
    <row r="10594" spans="33:36" ht="30" customHeight="1">
      <c r="AG10594" s="1264"/>
      <c r="AH10594" s="1264"/>
      <c r="AI10594" s="1264"/>
      <c r="AJ10594" s="1264"/>
    </row>
    <row r="10595" spans="33:36" ht="30" customHeight="1">
      <c r="AG10595" s="1264"/>
      <c r="AH10595" s="1264"/>
      <c r="AI10595" s="1264"/>
      <c r="AJ10595" s="1264"/>
    </row>
    <row r="10596" spans="33:36" ht="30" customHeight="1">
      <c r="AG10596" s="1264"/>
      <c r="AH10596" s="1264"/>
      <c r="AI10596" s="1264"/>
      <c r="AJ10596" s="1264"/>
    </row>
    <row r="10597" spans="33:36" ht="30" customHeight="1">
      <c r="AG10597" s="1264"/>
      <c r="AH10597" s="1264"/>
      <c r="AI10597" s="1264"/>
      <c r="AJ10597" s="1264"/>
    </row>
    <row r="10598" spans="33:36" ht="30" customHeight="1">
      <c r="AG10598" s="1264"/>
      <c r="AH10598" s="1264"/>
      <c r="AI10598" s="1264"/>
      <c r="AJ10598" s="1264"/>
    </row>
    <row r="10599" spans="33:36" ht="30" customHeight="1">
      <c r="AG10599" s="1264"/>
      <c r="AH10599" s="1264"/>
      <c r="AI10599" s="1264"/>
      <c r="AJ10599" s="1264"/>
    </row>
    <row r="10600" spans="33:36" ht="30" customHeight="1">
      <c r="AG10600" s="1264"/>
      <c r="AH10600" s="1264"/>
      <c r="AI10600" s="1264"/>
      <c r="AJ10600" s="1264"/>
    </row>
    <row r="10601" spans="33:36" ht="30" customHeight="1">
      <c r="AG10601" s="1264"/>
      <c r="AH10601" s="1264"/>
      <c r="AI10601" s="1264"/>
      <c r="AJ10601" s="1264"/>
    </row>
    <row r="10602" spans="33:36" ht="30" customHeight="1">
      <c r="AG10602" s="1264"/>
      <c r="AH10602" s="1264"/>
      <c r="AI10602" s="1264"/>
      <c r="AJ10602" s="1264"/>
    </row>
    <row r="10603" spans="33:36" ht="30" customHeight="1">
      <c r="AG10603" s="1264"/>
      <c r="AH10603" s="1264"/>
      <c r="AI10603" s="1264"/>
      <c r="AJ10603" s="1264"/>
    </row>
    <row r="10604" spans="33:36" ht="30" customHeight="1">
      <c r="AG10604" s="1264"/>
      <c r="AH10604" s="1264"/>
      <c r="AI10604" s="1264"/>
      <c r="AJ10604" s="1264"/>
    </row>
    <row r="10605" spans="33:36" ht="30" customHeight="1">
      <c r="AG10605" s="1264"/>
      <c r="AH10605" s="1264"/>
      <c r="AI10605" s="1264"/>
      <c r="AJ10605" s="1264"/>
    </row>
    <row r="10606" spans="33:36" ht="30" customHeight="1">
      <c r="AG10606" s="1264"/>
      <c r="AH10606" s="1264"/>
      <c r="AI10606" s="1264"/>
      <c r="AJ10606" s="1264"/>
    </row>
    <row r="10607" spans="33:36" ht="30" customHeight="1">
      <c r="AG10607" s="1264"/>
      <c r="AH10607" s="1264"/>
      <c r="AI10607" s="1264"/>
      <c r="AJ10607" s="1264"/>
    </row>
    <row r="10608" spans="33:36" ht="30" customHeight="1">
      <c r="AG10608" s="1264"/>
      <c r="AH10608" s="1264"/>
      <c r="AI10608" s="1264"/>
      <c r="AJ10608" s="1264"/>
    </row>
    <row r="10609" spans="33:36" ht="30" customHeight="1">
      <c r="AG10609" s="1264"/>
      <c r="AH10609" s="1264"/>
      <c r="AI10609" s="1264"/>
      <c r="AJ10609" s="1264"/>
    </row>
    <row r="10610" spans="33:36" ht="30" customHeight="1">
      <c r="AG10610" s="1264"/>
      <c r="AH10610" s="1264"/>
      <c r="AI10610" s="1264"/>
      <c r="AJ10610" s="1264"/>
    </row>
    <row r="10611" spans="33:36" ht="30" customHeight="1">
      <c r="AG10611" s="1264"/>
      <c r="AH10611" s="1264"/>
      <c r="AI10611" s="1264"/>
      <c r="AJ10611" s="1264"/>
    </row>
    <row r="10612" spans="33:36" ht="30" customHeight="1">
      <c r="AG10612" s="1264"/>
      <c r="AH10612" s="1264"/>
      <c r="AI10612" s="1264"/>
      <c r="AJ10612" s="1264"/>
    </row>
    <row r="10613" spans="33:36" ht="30" customHeight="1">
      <c r="AG10613" s="1264"/>
      <c r="AH10613" s="1264"/>
      <c r="AI10613" s="1264"/>
      <c r="AJ10613" s="1264"/>
    </row>
    <row r="10614" spans="33:36" ht="30" customHeight="1">
      <c r="AG10614" s="1264"/>
      <c r="AH10614" s="1264"/>
      <c r="AI10614" s="1264"/>
      <c r="AJ10614" s="1264"/>
    </row>
    <row r="10615" spans="33:36" ht="30" customHeight="1">
      <c r="AG10615" s="1264"/>
      <c r="AH10615" s="1264"/>
      <c r="AI10615" s="1264"/>
      <c r="AJ10615" s="1264"/>
    </row>
    <row r="10616" spans="33:36" ht="30" customHeight="1">
      <c r="AG10616" s="1264"/>
      <c r="AH10616" s="1264"/>
      <c r="AI10616" s="1264"/>
      <c r="AJ10616" s="1264"/>
    </row>
    <row r="10617" spans="33:36" ht="30" customHeight="1">
      <c r="AG10617" s="1264"/>
      <c r="AH10617" s="1264"/>
      <c r="AI10617" s="1264"/>
      <c r="AJ10617" s="1264"/>
    </row>
    <row r="10618" spans="33:36" ht="30" customHeight="1">
      <c r="AG10618" s="1264"/>
      <c r="AH10618" s="1264"/>
      <c r="AI10618" s="1264"/>
      <c r="AJ10618" s="1264"/>
    </row>
    <row r="10619" spans="33:36" ht="30" customHeight="1">
      <c r="AG10619" s="1264"/>
      <c r="AH10619" s="1264"/>
      <c r="AI10619" s="1264"/>
      <c r="AJ10619" s="1264"/>
    </row>
    <row r="10620" spans="33:36" ht="30" customHeight="1">
      <c r="AG10620" s="1264"/>
      <c r="AH10620" s="1264"/>
      <c r="AI10620" s="1264"/>
      <c r="AJ10620" s="1264"/>
    </row>
    <row r="10621" spans="33:36" ht="30" customHeight="1">
      <c r="AG10621" s="1264"/>
      <c r="AH10621" s="1264"/>
      <c r="AI10621" s="1264"/>
      <c r="AJ10621" s="1264"/>
    </row>
    <row r="10622" spans="33:36" ht="30" customHeight="1">
      <c r="AG10622" s="1264"/>
      <c r="AH10622" s="1264"/>
      <c r="AI10622" s="1264"/>
      <c r="AJ10622" s="1264"/>
    </row>
    <row r="10623" spans="33:36" ht="30" customHeight="1">
      <c r="AG10623" s="1264"/>
      <c r="AH10623" s="1264"/>
      <c r="AI10623" s="1264"/>
      <c r="AJ10623" s="1264"/>
    </row>
    <row r="10624" spans="33:36" ht="30" customHeight="1">
      <c r="AG10624" s="1264"/>
      <c r="AH10624" s="1264"/>
      <c r="AI10624" s="1264"/>
      <c r="AJ10624" s="1264"/>
    </row>
    <row r="10625" spans="33:36" ht="30" customHeight="1">
      <c r="AG10625" s="1264"/>
      <c r="AH10625" s="1264"/>
      <c r="AI10625" s="1264"/>
      <c r="AJ10625" s="1264"/>
    </row>
    <row r="10626" spans="33:36" ht="30" customHeight="1">
      <c r="AG10626" s="1264"/>
      <c r="AH10626" s="1264"/>
      <c r="AI10626" s="1264"/>
      <c r="AJ10626" s="1264"/>
    </row>
    <row r="10627" spans="33:36" ht="30" customHeight="1">
      <c r="AG10627" s="1264"/>
      <c r="AH10627" s="1264"/>
      <c r="AI10627" s="1264"/>
      <c r="AJ10627" s="1264"/>
    </row>
    <row r="10628" spans="33:36" ht="30" customHeight="1">
      <c r="AG10628" s="1264"/>
      <c r="AH10628" s="1264"/>
      <c r="AI10628" s="1264"/>
      <c r="AJ10628" s="1264"/>
    </row>
    <row r="10629" spans="33:36" ht="30" customHeight="1">
      <c r="AG10629" s="1264"/>
      <c r="AH10629" s="1264"/>
      <c r="AI10629" s="1264"/>
      <c r="AJ10629" s="1264"/>
    </row>
    <row r="10630" spans="33:36" ht="30" customHeight="1">
      <c r="AG10630" s="1264"/>
      <c r="AH10630" s="1264"/>
      <c r="AI10630" s="1264"/>
      <c r="AJ10630" s="1264"/>
    </row>
    <row r="10631" spans="33:36" ht="30" customHeight="1">
      <c r="AG10631" s="1264"/>
      <c r="AH10631" s="1264"/>
      <c r="AI10631" s="1264"/>
      <c r="AJ10631" s="1264"/>
    </row>
    <row r="10632" spans="33:36" ht="30" customHeight="1">
      <c r="AG10632" s="1264"/>
      <c r="AH10632" s="1264"/>
      <c r="AI10632" s="1264"/>
      <c r="AJ10632" s="1264"/>
    </row>
    <row r="10633" spans="33:36" ht="30" customHeight="1">
      <c r="AG10633" s="1264"/>
      <c r="AH10633" s="1264"/>
      <c r="AI10633" s="1264"/>
      <c r="AJ10633" s="1264"/>
    </row>
    <row r="10634" spans="33:36" ht="30" customHeight="1">
      <c r="AG10634" s="1264"/>
      <c r="AH10634" s="1264"/>
      <c r="AI10634" s="1264"/>
      <c r="AJ10634" s="1264"/>
    </row>
    <row r="10635" spans="33:36" ht="30" customHeight="1">
      <c r="AG10635" s="1264"/>
      <c r="AH10635" s="1264"/>
      <c r="AI10635" s="1264"/>
      <c r="AJ10635" s="1264"/>
    </row>
    <row r="10636" spans="33:36" ht="30" customHeight="1">
      <c r="AG10636" s="1264"/>
      <c r="AH10636" s="1264"/>
      <c r="AI10636" s="1264"/>
      <c r="AJ10636" s="1264"/>
    </row>
    <row r="10637" spans="33:36" ht="30" customHeight="1">
      <c r="AG10637" s="1264"/>
      <c r="AH10637" s="1264"/>
      <c r="AI10637" s="1264"/>
      <c r="AJ10637" s="1264"/>
    </row>
    <row r="10638" spans="33:36" ht="30" customHeight="1">
      <c r="AG10638" s="1264"/>
      <c r="AH10638" s="1264"/>
      <c r="AI10638" s="1264"/>
      <c r="AJ10638" s="1264"/>
    </row>
    <row r="10639" spans="33:36" ht="30" customHeight="1">
      <c r="AG10639" s="1264"/>
      <c r="AH10639" s="1264"/>
      <c r="AI10639" s="1264"/>
      <c r="AJ10639" s="1264"/>
    </row>
    <row r="10640" spans="33:36" ht="30" customHeight="1">
      <c r="AG10640" s="1264"/>
      <c r="AH10640" s="1264"/>
      <c r="AI10640" s="1264"/>
      <c r="AJ10640" s="1264"/>
    </row>
    <row r="10641" spans="33:36" ht="30" customHeight="1">
      <c r="AG10641" s="1264"/>
      <c r="AH10641" s="1264"/>
      <c r="AI10641" s="1264"/>
      <c r="AJ10641" s="1264"/>
    </row>
    <row r="10642" spans="33:36" ht="30" customHeight="1">
      <c r="AG10642" s="1264"/>
      <c r="AH10642" s="1264"/>
      <c r="AI10642" s="1264"/>
      <c r="AJ10642" s="1264"/>
    </row>
    <row r="10643" spans="33:36" ht="30" customHeight="1">
      <c r="AG10643" s="1264"/>
      <c r="AH10643" s="1264"/>
      <c r="AI10643" s="1264"/>
      <c r="AJ10643" s="1264"/>
    </row>
    <row r="10644" spans="33:36" ht="30" customHeight="1">
      <c r="AG10644" s="1264"/>
      <c r="AH10644" s="1264"/>
      <c r="AI10644" s="1264"/>
      <c r="AJ10644" s="1264"/>
    </row>
    <row r="10645" spans="33:36" ht="30" customHeight="1">
      <c r="AG10645" s="1264"/>
      <c r="AH10645" s="1264"/>
      <c r="AI10645" s="1264"/>
      <c r="AJ10645" s="1264"/>
    </row>
    <row r="10646" spans="33:36" ht="30" customHeight="1">
      <c r="AG10646" s="1264"/>
      <c r="AH10646" s="1264"/>
      <c r="AI10646" s="1264"/>
      <c r="AJ10646" s="1264"/>
    </row>
    <row r="10647" spans="33:36" ht="30" customHeight="1">
      <c r="AG10647" s="1264"/>
      <c r="AH10647" s="1264"/>
      <c r="AI10647" s="1264"/>
      <c r="AJ10647" s="1264"/>
    </row>
    <row r="10648" spans="33:36" ht="30" customHeight="1">
      <c r="AG10648" s="1264"/>
      <c r="AH10648" s="1264"/>
      <c r="AI10648" s="1264"/>
      <c r="AJ10648" s="1264"/>
    </row>
    <row r="10649" spans="33:36" ht="30" customHeight="1">
      <c r="AG10649" s="1264"/>
      <c r="AH10649" s="1264"/>
      <c r="AI10649" s="1264"/>
      <c r="AJ10649" s="1264"/>
    </row>
    <row r="10650" spans="33:36" ht="30" customHeight="1">
      <c r="AG10650" s="1264"/>
      <c r="AH10650" s="1264"/>
      <c r="AI10650" s="1264"/>
      <c r="AJ10650" s="1264"/>
    </row>
    <row r="10651" spans="33:36" ht="30" customHeight="1">
      <c r="AG10651" s="1264"/>
      <c r="AH10651" s="1264"/>
      <c r="AI10651" s="1264"/>
      <c r="AJ10651" s="1264"/>
    </row>
    <row r="10652" spans="33:36" ht="30" customHeight="1">
      <c r="AG10652" s="1264"/>
      <c r="AH10652" s="1264"/>
      <c r="AI10652" s="1264"/>
      <c r="AJ10652" s="1264"/>
    </row>
    <row r="10653" spans="33:36" ht="30" customHeight="1">
      <c r="AG10653" s="1264"/>
      <c r="AH10653" s="1264"/>
      <c r="AI10653" s="1264"/>
      <c r="AJ10653" s="1264"/>
    </row>
    <row r="10654" spans="33:36" ht="30" customHeight="1">
      <c r="AG10654" s="1264"/>
      <c r="AH10654" s="1264"/>
      <c r="AI10654" s="1264"/>
      <c r="AJ10654" s="1264"/>
    </row>
    <row r="10655" spans="33:36" ht="30" customHeight="1">
      <c r="AG10655" s="1264"/>
      <c r="AH10655" s="1264"/>
      <c r="AI10655" s="1264"/>
      <c r="AJ10655" s="1264"/>
    </row>
    <row r="10656" spans="33:36" ht="30" customHeight="1">
      <c r="AG10656" s="1264"/>
      <c r="AH10656" s="1264"/>
      <c r="AI10656" s="1264"/>
      <c r="AJ10656" s="1264"/>
    </row>
    <row r="10657" spans="33:36" ht="30" customHeight="1">
      <c r="AG10657" s="1264"/>
      <c r="AH10657" s="1264"/>
      <c r="AI10657" s="1264"/>
      <c r="AJ10657" s="1264"/>
    </row>
    <row r="10658" spans="33:36" ht="30" customHeight="1">
      <c r="AG10658" s="1264"/>
      <c r="AH10658" s="1264"/>
      <c r="AI10658" s="1264"/>
      <c r="AJ10658" s="1264"/>
    </row>
    <row r="10659" spans="33:36" ht="30" customHeight="1">
      <c r="AG10659" s="1264"/>
      <c r="AH10659" s="1264"/>
      <c r="AI10659" s="1264"/>
      <c r="AJ10659" s="1264"/>
    </row>
    <row r="10660" spans="33:36" ht="30" customHeight="1">
      <c r="AG10660" s="1264"/>
      <c r="AH10660" s="1264"/>
      <c r="AI10660" s="1264"/>
      <c r="AJ10660" s="1264"/>
    </row>
    <row r="10661" spans="33:36" ht="30" customHeight="1">
      <c r="AG10661" s="1264"/>
      <c r="AH10661" s="1264"/>
      <c r="AI10661" s="1264"/>
      <c r="AJ10661" s="1264"/>
    </row>
    <row r="10662" spans="33:36" ht="30" customHeight="1">
      <c r="AG10662" s="1264"/>
      <c r="AH10662" s="1264"/>
      <c r="AI10662" s="1264"/>
      <c r="AJ10662" s="1264"/>
    </row>
    <row r="10663" spans="33:36" ht="30" customHeight="1">
      <c r="AG10663" s="1264"/>
      <c r="AH10663" s="1264"/>
      <c r="AI10663" s="1264"/>
      <c r="AJ10663" s="1264"/>
    </row>
    <row r="10664" spans="33:36" ht="30" customHeight="1">
      <c r="AG10664" s="1264"/>
      <c r="AH10664" s="1264"/>
      <c r="AI10664" s="1264"/>
      <c r="AJ10664" s="1264"/>
    </row>
    <row r="10665" spans="33:36" ht="30" customHeight="1">
      <c r="AG10665" s="1264"/>
      <c r="AH10665" s="1264"/>
      <c r="AI10665" s="1264"/>
      <c r="AJ10665" s="1264"/>
    </row>
    <row r="10666" spans="33:36" ht="30" customHeight="1">
      <c r="AG10666" s="1264"/>
      <c r="AH10666" s="1264"/>
      <c r="AI10666" s="1264"/>
      <c r="AJ10666" s="1264"/>
    </row>
    <row r="10667" spans="33:36" ht="30" customHeight="1">
      <c r="AG10667" s="1264"/>
      <c r="AH10667" s="1264"/>
      <c r="AI10667" s="1264"/>
      <c r="AJ10667" s="1264"/>
    </row>
    <row r="10668" spans="33:36" ht="30" customHeight="1">
      <c r="AG10668" s="1264"/>
      <c r="AH10668" s="1264"/>
      <c r="AI10668" s="1264"/>
      <c r="AJ10668" s="1264"/>
    </row>
    <row r="10669" spans="33:36" ht="30" customHeight="1">
      <c r="AG10669" s="1264"/>
      <c r="AH10669" s="1264"/>
      <c r="AI10669" s="1264"/>
      <c r="AJ10669" s="1264"/>
    </row>
    <row r="10670" spans="33:36" ht="30" customHeight="1">
      <c r="AG10670" s="1264"/>
      <c r="AH10670" s="1264"/>
      <c r="AI10670" s="1264"/>
      <c r="AJ10670" s="1264"/>
    </row>
    <row r="10671" spans="33:36" ht="30" customHeight="1">
      <c r="AG10671" s="1264"/>
      <c r="AH10671" s="1264"/>
      <c r="AI10671" s="1264"/>
      <c r="AJ10671" s="1264"/>
    </row>
    <row r="10672" spans="33:36" ht="30" customHeight="1">
      <c r="AG10672" s="1264"/>
      <c r="AH10672" s="1264"/>
      <c r="AI10672" s="1264"/>
      <c r="AJ10672" s="1264"/>
    </row>
    <row r="10673" spans="33:36" ht="30" customHeight="1">
      <c r="AG10673" s="1264"/>
      <c r="AH10673" s="1264"/>
      <c r="AI10673" s="1264"/>
      <c r="AJ10673" s="1264"/>
    </row>
    <row r="10674" spans="33:36" ht="30" customHeight="1">
      <c r="AG10674" s="1264"/>
      <c r="AH10674" s="1264"/>
      <c r="AI10674" s="1264"/>
      <c r="AJ10674" s="1264"/>
    </row>
    <row r="10675" spans="33:36" ht="30" customHeight="1">
      <c r="AG10675" s="1264"/>
      <c r="AH10675" s="1264"/>
      <c r="AI10675" s="1264"/>
      <c r="AJ10675" s="1264"/>
    </row>
    <row r="10676" spans="33:36" ht="30" customHeight="1">
      <c r="AG10676" s="1264"/>
      <c r="AH10676" s="1264"/>
      <c r="AI10676" s="1264"/>
      <c r="AJ10676" s="1264"/>
    </row>
    <row r="10677" spans="33:36" ht="30" customHeight="1">
      <c r="AG10677" s="1264"/>
      <c r="AH10677" s="1264"/>
      <c r="AI10677" s="1264"/>
      <c r="AJ10677" s="1264"/>
    </row>
    <row r="10678" spans="33:36" ht="30" customHeight="1">
      <c r="AG10678" s="1264"/>
      <c r="AH10678" s="1264"/>
      <c r="AI10678" s="1264"/>
      <c r="AJ10678" s="1264"/>
    </row>
    <row r="10679" spans="33:36" ht="30" customHeight="1">
      <c r="AG10679" s="1264"/>
      <c r="AH10679" s="1264"/>
      <c r="AI10679" s="1264"/>
      <c r="AJ10679" s="1264"/>
    </row>
    <row r="10680" spans="33:36" ht="30" customHeight="1">
      <c r="AG10680" s="1264"/>
      <c r="AH10680" s="1264"/>
      <c r="AI10680" s="1264"/>
      <c r="AJ10680" s="1264"/>
    </row>
    <row r="10681" spans="33:36" ht="30" customHeight="1">
      <c r="AG10681" s="1264"/>
      <c r="AH10681" s="1264"/>
      <c r="AI10681" s="1264"/>
      <c r="AJ10681" s="1264"/>
    </row>
    <row r="10682" spans="33:36" ht="30" customHeight="1">
      <c r="AG10682" s="1264"/>
      <c r="AH10682" s="1264"/>
      <c r="AI10682" s="1264"/>
      <c r="AJ10682" s="1264"/>
    </row>
    <row r="10683" spans="33:36" ht="30" customHeight="1">
      <c r="AG10683" s="1264"/>
      <c r="AH10683" s="1264"/>
      <c r="AI10683" s="1264"/>
      <c r="AJ10683" s="1264"/>
    </row>
    <row r="10684" spans="33:36" ht="30" customHeight="1">
      <c r="AG10684" s="1264"/>
      <c r="AH10684" s="1264"/>
      <c r="AI10684" s="1264"/>
      <c r="AJ10684" s="1264"/>
    </row>
    <row r="10685" spans="33:36" ht="30" customHeight="1">
      <c r="AG10685" s="1264"/>
      <c r="AH10685" s="1264"/>
      <c r="AI10685" s="1264"/>
      <c r="AJ10685" s="1264"/>
    </row>
    <row r="10686" spans="33:36" ht="30" customHeight="1">
      <c r="AG10686" s="1264"/>
      <c r="AH10686" s="1264"/>
      <c r="AI10686" s="1264"/>
      <c r="AJ10686" s="1264"/>
    </row>
    <row r="10687" spans="33:36" ht="30" customHeight="1">
      <c r="AG10687" s="1264"/>
      <c r="AH10687" s="1264"/>
      <c r="AI10687" s="1264"/>
      <c r="AJ10687" s="1264"/>
    </row>
    <row r="10688" spans="33:36" ht="30" customHeight="1">
      <c r="AG10688" s="1264"/>
      <c r="AH10688" s="1264"/>
      <c r="AI10688" s="1264"/>
      <c r="AJ10688" s="1264"/>
    </row>
    <row r="10689" spans="33:36" ht="30" customHeight="1">
      <c r="AG10689" s="1264"/>
      <c r="AH10689" s="1264"/>
      <c r="AI10689" s="1264"/>
      <c r="AJ10689" s="1264"/>
    </row>
    <row r="10690" spans="33:36" ht="30" customHeight="1">
      <c r="AG10690" s="1264"/>
      <c r="AH10690" s="1264"/>
      <c r="AI10690" s="1264"/>
      <c r="AJ10690" s="1264"/>
    </row>
    <row r="10691" spans="33:36" ht="30" customHeight="1">
      <c r="AG10691" s="1264"/>
      <c r="AH10691" s="1264"/>
      <c r="AI10691" s="1264"/>
      <c r="AJ10691" s="1264"/>
    </row>
    <row r="10692" spans="33:36" ht="30" customHeight="1">
      <c r="AG10692" s="1264"/>
      <c r="AH10692" s="1264"/>
      <c r="AI10692" s="1264"/>
      <c r="AJ10692" s="1264"/>
    </row>
    <row r="10693" spans="33:36" ht="30" customHeight="1">
      <c r="AG10693" s="1264"/>
      <c r="AH10693" s="1264"/>
      <c r="AI10693" s="1264"/>
      <c r="AJ10693" s="1264"/>
    </row>
    <row r="10694" spans="33:36" ht="30" customHeight="1">
      <c r="AG10694" s="1264"/>
      <c r="AH10694" s="1264"/>
      <c r="AI10694" s="1264"/>
      <c r="AJ10694" s="1264"/>
    </row>
    <row r="10695" spans="33:36" ht="30" customHeight="1">
      <c r="AG10695" s="1264"/>
      <c r="AH10695" s="1264"/>
      <c r="AI10695" s="1264"/>
      <c r="AJ10695" s="1264"/>
    </row>
    <row r="10696" spans="33:36" ht="30" customHeight="1">
      <c r="AG10696" s="1264"/>
      <c r="AH10696" s="1264"/>
      <c r="AI10696" s="1264"/>
      <c r="AJ10696" s="1264"/>
    </row>
    <row r="10697" spans="33:36" ht="30" customHeight="1">
      <c r="AG10697" s="1264"/>
      <c r="AH10697" s="1264"/>
      <c r="AI10697" s="1264"/>
      <c r="AJ10697" s="1264"/>
    </row>
    <row r="10698" spans="33:36" ht="30" customHeight="1">
      <c r="AG10698" s="1264"/>
      <c r="AH10698" s="1264"/>
      <c r="AI10698" s="1264"/>
      <c r="AJ10698" s="1264"/>
    </row>
    <row r="10699" spans="33:36" ht="30" customHeight="1">
      <c r="AG10699" s="1264"/>
      <c r="AH10699" s="1264"/>
      <c r="AI10699" s="1264"/>
      <c r="AJ10699" s="1264"/>
    </row>
    <row r="10700" spans="33:36" ht="30" customHeight="1">
      <c r="AG10700" s="1264"/>
      <c r="AH10700" s="1264"/>
      <c r="AI10700" s="1264"/>
      <c r="AJ10700" s="1264"/>
    </row>
    <row r="10701" spans="33:36" ht="30" customHeight="1">
      <c r="AG10701" s="1264"/>
      <c r="AH10701" s="1264"/>
      <c r="AI10701" s="1264"/>
      <c r="AJ10701" s="1264"/>
    </row>
    <row r="10702" spans="33:36" ht="30" customHeight="1">
      <c r="AG10702" s="1264"/>
      <c r="AH10702" s="1264"/>
      <c r="AI10702" s="1264"/>
      <c r="AJ10702" s="1264"/>
    </row>
    <row r="10703" spans="33:36" ht="30" customHeight="1">
      <c r="AG10703" s="1264"/>
      <c r="AH10703" s="1264"/>
      <c r="AI10703" s="1264"/>
      <c r="AJ10703" s="1264"/>
    </row>
    <row r="10704" spans="33:36" ht="30" customHeight="1">
      <c r="AG10704" s="1264"/>
      <c r="AH10704" s="1264"/>
      <c r="AI10704" s="1264"/>
      <c r="AJ10704" s="1264"/>
    </row>
    <row r="10705" spans="33:36" ht="30" customHeight="1">
      <c r="AG10705" s="1264"/>
      <c r="AH10705" s="1264"/>
      <c r="AI10705" s="1264"/>
      <c r="AJ10705" s="1264"/>
    </row>
    <row r="10706" spans="33:36" ht="30" customHeight="1">
      <c r="AG10706" s="1264"/>
      <c r="AH10706" s="1264"/>
      <c r="AI10706" s="1264"/>
      <c r="AJ10706" s="1264"/>
    </row>
    <row r="10707" spans="33:36" ht="30" customHeight="1">
      <c r="AG10707" s="1264"/>
      <c r="AH10707" s="1264"/>
      <c r="AI10707" s="1264"/>
      <c r="AJ10707" s="1264"/>
    </row>
    <row r="10708" spans="33:36" ht="30" customHeight="1">
      <c r="AG10708" s="1264"/>
      <c r="AH10708" s="1264"/>
      <c r="AI10708" s="1264"/>
      <c r="AJ10708" s="1264"/>
    </row>
    <row r="10709" spans="33:36" ht="30" customHeight="1">
      <c r="AG10709" s="1264"/>
      <c r="AH10709" s="1264"/>
      <c r="AI10709" s="1264"/>
      <c r="AJ10709" s="1264"/>
    </row>
    <row r="10710" spans="33:36" ht="30" customHeight="1">
      <c r="AG10710" s="1264"/>
      <c r="AH10710" s="1264"/>
      <c r="AI10710" s="1264"/>
      <c r="AJ10710" s="1264"/>
    </row>
    <row r="10711" spans="33:36" ht="30" customHeight="1">
      <c r="AG10711" s="1264"/>
      <c r="AH10711" s="1264"/>
      <c r="AI10711" s="1264"/>
      <c r="AJ10711" s="1264"/>
    </row>
    <row r="10712" spans="33:36" ht="30" customHeight="1">
      <c r="AG10712" s="1264"/>
      <c r="AH10712" s="1264"/>
      <c r="AI10712" s="1264"/>
      <c r="AJ10712" s="1264"/>
    </row>
    <row r="10713" spans="33:36" ht="30" customHeight="1">
      <c r="AG10713" s="1264"/>
      <c r="AH10713" s="1264"/>
      <c r="AI10713" s="1264"/>
      <c r="AJ10713" s="1264"/>
    </row>
    <row r="10714" spans="33:36" ht="30" customHeight="1">
      <c r="AG10714" s="1264"/>
      <c r="AH10714" s="1264"/>
      <c r="AI10714" s="1264"/>
      <c r="AJ10714" s="1264"/>
    </row>
    <row r="10715" spans="33:36" ht="30" customHeight="1">
      <c r="AG10715" s="1264"/>
      <c r="AH10715" s="1264"/>
      <c r="AI10715" s="1264"/>
      <c r="AJ10715" s="1264"/>
    </row>
    <row r="10716" spans="33:36" ht="30" customHeight="1">
      <c r="AG10716" s="1264"/>
      <c r="AH10716" s="1264"/>
      <c r="AI10716" s="1264"/>
      <c r="AJ10716" s="1264"/>
    </row>
    <row r="10717" spans="33:36" ht="30" customHeight="1">
      <c r="AG10717" s="1264"/>
      <c r="AH10717" s="1264"/>
      <c r="AI10717" s="1264"/>
      <c r="AJ10717" s="1264"/>
    </row>
    <row r="10718" spans="33:36" ht="30" customHeight="1">
      <c r="AG10718" s="1264"/>
      <c r="AH10718" s="1264"/>
      <c r="AI10718" s="1264"/>
      <c r="AJ10718" s="1264"/>
    </row>
    <row r="10719" spans="33:36" ht="30" customHeight="1">
      <c r="AG10719" s="1264"/>
      <c r="AH10719" s="1264"/>
      <c r="AI10719" s="1264"/>
      <c r="AJ10719" s="1264"/>
    </row>
    <row r="10720" spans="33:36" ht="30" customHeight="1">
      <c r="AG10720" s="1264"/>
      <c r="AH10720" s="1264"/>
      <c r="AI10720" s="1264"/>
      <c r="AJ10720" s="1264"/>
    </row>
    <row r="10721" spans="33:36" ht="30" customHeight="1">
      <c r="AG10721" s="1264"/>
      <c r="AH10721" s="1264"/>
      <c r="AI10721" s="1264"/>
      <c r="AJ10721" s="1264"/>
    </row>
    <row r="10722" spans="33:36" ht="30" customHeight="1">
      <c r="AG10722" s="1264"/>
      <c r="AH10722" s="1264"/>
      <c r="AI10722" s="1264"/>
      <c r="AJ10722" s="1264"/>
    </row>
    <row r="10723" spans="33:36" ht="30" customHeight="1">
      <c r="AG10723" s="1264"/>
      <c r="AH10723" s="1264"/>
      <c r="AI10723" s="1264"/>
      <c r="AJ10723" s="1264"/>
    </row>
    <row r="10724" spans="33:36" ht="30" customHeight="1">
      <c r="AG10724" s="1264"/>
      <c r="AH10724" s="1264"/>
      <c r="AI10724" s="1264"/>
      <c r="AJ10724" s="1264"/>
    </row>
    <row r="10725" spans="33:36" ht="30" customHeight="1">
      <c r="AG10725" s="1264"/>
      <c r="AH10725" s="1264"/>
      <c r="AI10725" s="1264"/>
      <c r="AJ10725" s="1264"/>
    </row>
    <row r="10726" spans="33:36" ht="30" customHeight="1">
      <c r="AG10726" s="1264"/>
      <c r="AH10726" s="1264"/>
      <c r="AI10726" s="1264"/>
      <c r="AJ10726" s="1264"/>
    </row>
    <row r="10727" spans="33:36" ht="30" customHeight="1">
      <c r="AG10727" s="1264"/>
      <c r="AH10727" s="1264"/>
      <c r="AI10727" s="1264"/>
      <c r="AJ10727" s="1264"/>
    </row>
    <row r="10728" spans="33:36" ht="30" customHeight="1">
      <c r="AG10728" s="1264"/>
      <c r="AH10728" s="1264"/>
      <c r="AI10728" s="1264"/>
      <c r="AJ10728" s="1264"/>
    </row>
    <row r="10729" spans="33:36" ht="30" customHeight="1">
      <c r="AG10729" s="1264"/>
      <c r="AH10729" s="1264"/>
      <c r="AI10729" s="1264"/>
      <c r="AJ10729" s="1264"/>
    </row>
    <row r="10730" spans="33:36" ht="30" customHeight="1">
      <c r="AG10730" s="1264"/>
      <c r="AH10730" s="1264"/>
      <c r="AI10730" s="1264"/>
      <c r="AJ10730" s="1264"/>
    </row>
    <row r="10731" spans="33:36" ht="30" customHeight="1">
      <c r="AG10731" s="1264"/>
      <c r="AH10731" s="1264"/>
      <c r="AI10731" s="1264"/>
      <c r="AJ10731" s="1264"/>
    </row>
    <row r="10732" spans="33:36" ht="30" customHeight="1">
      <c r="AG10732" s="1264"/>
      <c r="AH10732" s="1264"/>
      <c r="AI10732" s="1264"/>
      <c r="AJ10732" s="1264"/>
    </row>
    <row r="10733" spans="33:36" ht="30" customHeight="1">
      <c r="AG10733" s="1264"/>
      <c r="AH10733" s="1264"/>
      <c r="AI10733" s="1264"/>
      <c r="AJ10733" s="1264"/>
    </row>
    <row r="10734" spans="33:36" ht="30" customHeight="1">
      <c r="AG10734" s="1264"/>
      <c r="AH10734" s="1264"/>
      <c r="AI10734" s="1264"/>
      <c r="AJ10734" s="1264"/>
    </row>
    <row r="10735" spans="33:36" ht="30" customHeight="1">
      <c r="AG10735" s="1264"/>
      <c r="AH10735" s="1264"/>
      <c r="AI10735" s="1264"/>
      <c r="AJ10735" s="1264"/>
    </row>
    <row r="10736" spans="33:36" ht="30" customHeight="1">
      <c r="AG10736" s="1264"/>
      <c r="AH10736" s="1264"/>
      <c r="AI10736" s="1264"/>
      <c r="AJ10736" s="1264"/>
    </row>
    <row r="10737" spans="33:36" ht="30" customHeight="1">
      <c r="AG10737" s="1264"/>
      <c r="AH10737" s="1264"/>
      <c r="AI10737" s="1264"/>
      <c r="AJ10737" s="1264"/>
    </row>
    <row r="10738" spans="33:36" ht="30" customHeight="1">
      <c r="AG10738" s="1264"/>
      <c r="AH10738" s="1264"/>
      <c r="AI10738" s="1264"/>
      <c r="AJ10738" s="1264"/>
    </row>
    <row r="10739" spans="33:36" ht="30" customHeight="1">
      <c r="AG10739" s="1264"/>
      <c r="AH10739" s="1264"/>
      <c r="AI10739" s="1264"/>
      <c r="AJ10739" s="1264"/>
    </row>
    <row r="10740" spans="33:36" ht="30" customHeight="1">
      <c r="AG10740" s="1264"/>
      <c r="AH10740" s="1264"/>
      <c r="AI10740" s="1264"/>
      <c r="AJ10740" s="1264"/>
    </row>
    <row r="10741" spans="33:36" ht="30" customHeight="1">
      <c r="AG10741" s="1264"/>
      <c r="AH10741" s="1264"/>
      <c r="AI10741" s="1264"/>
      <c r="AJ10741" s="1264"/>
    </row>
    <row r="10742" spans="33:36" ht="30" customHeight="1">
      <c r="AG10742" s="1264"/>
      <c r="AH10742" s="1264"/>
      <c r="AI10742" s="1264"/>
      <c r="AJ10742" s="1264"/>
    </row>
    <row r="10743" spans="33:36" ht="30" customHeight="1">
      <c r="AG10743" s="1264"/>
      <c r="AH10743" s="1264"/>
      <c r="AI10743" s="1264"/>
      <c r="AJ10743" s="1264"/>
    </row>
    <row r="10744" spans="33:36" ht="30" customHeight="1">
      <c r="AG10744" s="1264"/>
      <c r="AH10744" s="1264"/>
      <c r="AI10744" s="1264"/>
      <c r="AJ10744" s="1264"/>
    </row>
    <row r="10745" spans="33:36" ht="30" customHeight="1">
      <c r="AG10745" s="1264"/>
      <c r="AH10745" s="1264"/>
      <c r="AI10745" s="1264"/>
      <c r="AJ10745" s="1264"/>
    </row>
    <row r="10746" spans="33:36" ht="30" customHeight="1">
      <c r="AG10746" s="1264"/>
      <c r="AH10746" s="1264"/>
      <c r="AI10746" s="1264"/>
      <c r="AJ10746" s="1264"/>
    </row>
    <row r="10747" spans="33:36" ht="30" customHeight="1">
      <c r="AG10747" s="1264"/>
      <c r="AH10747" s="1264"/>
      <c r="AI10747" s="1264"/>
      <c r="AJ10747" s="1264"/>
    </row>
    <row r="10748" spans="33:36" ht="30" customHeight="1">
      <c r="AG10748" s="1264"/>
      <c r="AH10748" s="1264"/>
      <c r="AI10748" s="1264"/>
      <c r="AJ10748" s="1264"/>
    </row>
    <row r="10749" spans="33:36" ht="30" customHeight="1">
      <c r="AG10749" s="1264"/>
      <c r="AH10749" s="1264"/>
      <c r="AI10749" s="1264"/>
      <c r="AJ10749" s="1264"/>
    </row>
    <row r="10750" spans="33:36" ht="30" customHeight="1">
      <c r="AG10750" s="1264"/>
      <c r="AH10750" s="1264"/>
      <c r="AI10750" s="1264"/>
      <c r="AJ10750" s="1264"/>
    </row>
    <row r="10751" spans="33:36" ht="30" customHeight="1">
      <c r="AG10751" s="1264"/>
      <c r="AH10751" s="1264"/>
      <c r="AI10751" s="1264"/>
      <c r="AJ10751" s="1264"/>
    </row>
    <row r="10752" spans="33:36" ht="30" customHeight="1">
      <c r="AG10752" s="1264"/>
      <c r="AH10752" s="1264"/>
      <c r="AI10752" s="1264"/>
      <c r="AJ10752" s="1264"/>
    </row>
    <row r="10753" spans="33:36" ht="30" customHeight="1">
      <c r="AG10753" s="1264"/>
      <c r="AH10753" s="1264"/>
      <c r="AI10753" s="1264"/>
      <c r="AJ10753" s="1264"/>
    </row>
    <row r="10754" spans="33:36" ht="30" customHeight="1">
      <c r="AG10754" s="1264"/>
      <c r="AH10754" s="1264"/>
      <c r="AI10754" s="1264"/>
      <c r="AJ10754" s="1264"/>
    </row>
    <row r="10755" spans="33:36" ht="30" customHeight="1">
      <c r="AG10755" s="1264"/>
      <c r="AH10755" s="1264"/>
      <c r="AI10755" s="1264"/>
      <c r="AJ10755" s="1264"/>
    </row>
    <row r="10756" spans="33:36" ht="30" customHeight="1">
      <c r="AG10756" s="1264"/>
      <c r="AH10756" s="1264"/>
      <c r="AI10756" s="1264"/>
      <c r="AJ10756" s="1264"/>
    </row>
    <row r="10757" spans="33:36" ht="30" customHeight="1">
      <c r="AG10757" s="1264"/>
      <c r="AH10757" s="1264"/>
      <c r="AI10757" s="1264"/>
      <c r="AJ10757" s="1264"/>
    </row>
    <row r="10758" spans="33:36" ht="30" customHeight="1">
      <c r="AG10758" s="1264"/>
      <c r="AH10758" s="1264"/>
      <c r="AI10758" s="1264"/>
      <c r="AJ10758" s="1264"/>
    </row>
    <row r="10759" spans="33:36" ht="30" customHeight="1">
      <c r="AG10759" s="1264"/>
      <c r="AH10759" s="1264"/>
      <c r="AI10759" s="1264"/>
      <c r="AJ10759" s="1264"/>
    </row>
    <row r="10760" spans="33:36" ht="30" customHeight="1">
      <c r="AG10760" s="1264"/>
      <c r="AH10760" s="1264"/>
      <c r="AI10760" s="1264"/>
      <c r="AJ10760" s="1264"/>
    </row>
    <row r="10761" spans="33:36" ht="30" customHeight="1">
      <c r="AG10761" s="1264"/>
      <c r="AH10761" s="1264"/>
      <c r="AI10761" s="1264"/>
      <c r="AJ10761" s="1264"/>
    </row>
    <row r="10762" spans="33:36" ht="30" customHeight="1">
      <c r="AG10762" s="1264"/>
      <c r="AH10762" s="1264"/>
      <c r="AI10762" s="1264"/>
      <c r="AJ10762" s="1264"/>
    </row>
    <row r="10763" spans="33:36" ht="30" customHeight="1">
      <c r="AG10763" s="1264"/>
      <c r="AH10763" s="1264"/>
      <c r="AI10763" s="1264"/>
      <c r="AJ10763" s="1264"/>
    </row>
    <row r="10764" spans="33:36" ht="30" customHeight="1">
      <c r="AG10764" s="1264"/>
      <c r="AH10764" s="1264"/>
      <c r="AI10764" s="1264"/>
      <c r="AJ10764" s="1264"/>
    </row>
    <row r="10765" spans="33:36" ht="30" customHeight="1">
      <c r="AG10765" s="1264"/>
      <c r="AH10765" s="1264"/>
      <c r="AI10765" s="1264"/>
      <c r="AJ10765" s="1264"/>
    </row>
    <row r="10766" spans="33:36" ht="30" customHeight="1">
      <c r="AG10766" s="1264"/>
      <c r="AH10766" s="1264"/>
      <c r="AI10766" s="1264"/>
      <c r="AJ10766" s="1264"/>
    </row>
    <row r="10767" spans="33:36" ht="30" customHeight="1">
      <c r="AG10767" s="1264"/>
      <c r="AH10767" s="1264"/>
      <c r="AI10767" s="1264"/>
      <c r="AJ10767" s="1264"/>
    </row>
    <row r="10768" spans="33:36" ht="30" customHeight="1">
      <c r="AG10768" s="1264"/>
      <c r="AH10768" s="1264"/>
      <c r="AI10768" s="1264"/>
      <c r="AJ10768" s="1264"/>
    </row>
    <row r="10769" spans="33:36" ht="30" customHeight="1">
      <c r="AG10769" s="1264"/>
      <c r="AH10769" s="1264"/>
      <c r="AI10769" s="1264"/>
      <c r="AJ10769" s="1264"/>
    </row>
    <row r="10770" spans="33:36" ht="30" customHeight="1">
      <c r="AG10770" s="1264"/>
      <c r="AH10770" s="1264"/>
      <c r="AI10770" s="1264"/>
      <c r="AJ10770" s="1264"/>
    </row>
    <row r="10771" spans="33:36" ht="30" customHeight="1">
      <c r="AG10771" s="1264"/>
      <c r="AH10771" s="1264"/>
      <c r="AI10771" s="1264"/>
      <c r="AJ10771" s="1264"/>
    </row>
    <row r="10772" spans="33:36" ht="30" customHeight="1">
      <c r="AG10772" s="1264"/>
      <c r="AH10772" s="1264"/>
      <c r="AI10772" s="1264"/>
      <c r="AJ10772" s="1264"/>
    </row>
    <row r="10773" spans="33:36" ht="30" customHeight="1">
      <c r="AG10773" s="1264"/>
      <c r="AH10773" s="1264"/>
      <c r="AI10773" s="1264"/>
      <c r="AJ10773" s="1264"/>
    </row>
    <row r="10774" spans="33:36" ht="30" customHeight="1">
      <c r="AG10774" s="1264"/>
      <c r="AH10774" s="1264"/>
      <c r="AI10774" s="1264"/>
      <c r="AJ10774" s="1264"/>
    </row>
    <row r="10775" spans="33:36" ht="30" customHeight="1">
      <c r="AG10775" s="1264"/>
      <c r="AH10775" s="1264"/>
      <c r="AI10775" s="1264"/>
      <c r="AJ10775" s="1264"/>
    </row>
    <row r="10776" spans="33:36" ht="30" customHeight="1">
      <c r="AG10776" s="1264"/>
      <c r="AH10776" s="1264"/>
      <c r="AI10776" s="1264"/>
      <c r="AJ10776" s="1264"/>
    </row>
    <row r="10777" spans="33:36" ht="30" customHeight="1">
      <c r="AG10777" s="1264"/>
      <c r="AH10777" s="1264"/>
      <c r="AI10777" s="1264"/>
      <c r="AJ10777" s="1264"/>
    </row>
    <row r="10778" spans="33:36" ht="30" customHeight="1">
      <c r="AG10778" s="1264"/>
      <c r="AH10778" s="1264"/>
      <c r="AI10778" s="1264"/>
      <c r="AJ10778" s="1264"/>
    </row>
    <row r="10779" spans="33:36" ht="30" customHeight="1">
      <c r="AG10779" s="1264"/>
      <c r="AH10779" s="1264"/>
      <c r="AI10779" s="1264"/>
      <c r="AJ10779" s="1264"/>
    </row>
    <row r="10780" spans="33:36" ht="30" customHeight="1">
      <c r="AG10780" s="1264"/>
      <c r="AH10780" s="1264"/>
      <c r="AI10780" s="1264"/>
      <c r="AJ10780" s="1264"/>
    </row>
    <row r="10781" spans="33:36" ht="30" customHeight="1">
      <c r="AG10781" s="1264"/>
      <c r="AH10781" s="1264"/>
      <c r="AI10781" s="1264"/>
      <c r="AJ10781" s="1264"/>
    </row>
    <row r="10782" spans="33:36" ht="30" customHeight="1">
      <c r="AG10782" s="1264"/>
      <c r="AH10782" s="1264"/>
      <c r="AI10782" s="1264"/>
      <c r="AJ10782" s="1264"/>
    </row>
    <row r="10783" spans="33:36" ht="30" customHeight="1">
      <c r="AG10783" s="1264"/>
      <c r="AH10783" s="1264"/>
      <c r="AI10783" s="1264"/>
      <c r="AJ10783" s="1264"/>
    </row>
    <row r="10784" spans="33:36" ht="30" customHeight="1">
      <c r="AG10784" s="1264"/>
      <c r="AH10784" s="1264"/>
      <c r="AI10784" s="1264"/>
      <c r="AJ10784" s="1264"/>
    </row>
    <row r="10785" spans="33:36" ht="30" customHeight="1">
      <c r="AG10785" s="1264"/>
      <c r="AH10785" s="1264"/>
      <c r="AI10785" s="1264"/>
      <c r="AJ10785" s="1264"/>
    </row>
    <row r="10786" spans="33:36" ht="30" customHeight="1">
      <c r="AG10786" s="1264"/>
      <c r="AH10786" s="1264"/>
      <c r="AI10786" s="1264"/>
      <c r="AJ10786" s="1264"/>
    </row>
    <row r="10787" spans="33:36" ht="30" customHeight="1">
      <c r="AG10787" s="1264"/>
      <c r="AH10787" s="1264"/>
      <c r="AI10787" s="1264"/>
      <c r="AJ10787" s="1264"/>
    </row>
    <row r="10788" spans="33:36" ht="30" customHeight="1">
      <c r="AG10788" s="1264"/>
      <c r="AH10788" s="1264"/>
      <c r="AI10788" s="1264"/>
      <c r="AJ10788" s="1264"/>
    </row>
    <row r="10789" spans="33:36" ht="30" customHeight="1">
      <c r="AG10789" s="1264"/>
      <c r="AH10789" s="1264"/>
      <c r="AI10789" s="1264"/>
      <c r="AJ10789" s="1264"/>
    </row>
    <row r="10790" spans="33:36" ht="30" customHeight="1">
      <c r="AG10790" s="1264"/>
      <c r="AH10790" s="1264"/>
      <c r="AI10790" s="1264"/>
      <c r="AJ10790" s="1264"/>
    </row>
    <row r="10791" spans="33:36" ht="30" customHeight="1">
      <c r="AG10791" s="1264"/>
      <c r="AH10791" s="1264"/>
      <c r="AI10791" s="1264"/>
      <c r="AJ10791" s="1264"/>
    </row>
    <row r="10792" spans="33:36" ht="30" customHeight="1">
      <c r="AG10792" s="1264"/>
      <c r="AH10792" s="1264"/>
      <c r="AI10792" s="1264"/>
      <c r="AJ10792" s="1264"/>
    </row>
    <row r="10793" spans="33:36" ht="30" customHeight="1">
      <c r="AG10793" s="1264"/>
      <c r="AH10793" s="1264"/>
      <c r="AI10793" s="1264"/>
      <c r="AJ10793" s="1264"/>
    </row>
    <row r="10794" spans="33:36" ht="30" customHeight="1">
      <c r="AG10794" s="1264"/>
      <c r="AH10794" s="1264"/>
      <c r="AI10794" s="1264"/>
      <c r="AJ10794" s="1264"/>
    </row>
    <row r="10795" spans="33:36" ht="30" customHeight="1">
      <c r="AG10795" s="1264"/>
      <c r="AH10795" s="1264"/>
      <c r="AI10795" s="1264"/>
      <c r="AJ10795" s="1264"/>
    </row>
    <row r="10796" spans="33:36" ht="30" customHeight="1">
      <c r="AG10796" s="1264"/>
      <c r="AH10796" s="1264"/>
      <c r="AI10796" s="1264"/>
      <c r="AJ10796" s="1264"/>
    </row>
    <row r="10797" spans="33:36" ht="30" customHeight="1">
      <c r="AG10797" s="1264"/>
      <c r="AH10797" s="1264"/>
      <c r="AI10797" s="1264"/>
      <c r="AJ10797" s="1264"/>
    </row>
    <row r="10798" spans="33:36" ht="30" customHeight="1">
      <c r="AG10798" s="1264"/>
      <c r="AH10798" s="1264"/>
      <c r="AI10798" s="1264"/>
      <c r="AJ10798" s="1264"/>
    </row>
    <row r="10799" spans="33:36" ht="30" customHeight="1">
      <c r="AG10799" s="1264"/>
      <c r="AH10799" s="1264"/>
      <c r="AI10799" s="1264"/>
      <c r="AJ10799" s="1264"/>
    </row>
    <row r="10800" spans="33:36" ht="30" customHeight="1">
      <c r="AG10800" s="1264"/>
      <c r="AH10800" s="1264"/>
      <c r="AI10800" s="1264"/>
      <c r="AJ10800" s="1264"/>
    </row>
    <row r="10801" spans="33:36" ht="30" customHeight="1">
      <c r="AG10801" s="1264"/>
      <c r="AH10801" s="1264"/>
      <c r="AI10801" s="1264"/>
      <c r="AJ10801" s="1264"/>
    </row>
    <row r="10802" spans="33:36" ht="30" customHeight="1">
      <c r="AG10802" s="1264"/>
      <c r="AH10802" s="1264"/>
      <c r="AI10802" s="1264"/>
      <c r="AJ10802" s="1264"/>
    </row>
    <row r="10803" spans="33:36" ht="30" customHeight="1">
      <c r="AG10803" s="1264"/>
      <c r="AH10803" s="1264"/>
      <c r="AI10803" s="1264"/>
      <c r="AJ10803" s="1264"/>
    </row>
    <row r="10804" spans="33:36" ht="30" customHeight="1">
      <c r="AG10804" s="1264"/>
      <c r="AH10804" s="1264"/>
      <c r="AI10804" s="1264"/>
      <c r="AJ10804" s="1264"/>
    </row>
    <row r="10805" spans="33:36" ht="30" customHeight="1">
      <c r="AG10805" s="1264"/>
      <c r="AH10805" s="1264"/>
      <c r="AI10805" s="1264"/>
      <c r="AJ10805" s="1264"/>
    </row>
    <row r="10806" spans="33:36" ht="30" customHeight="1">
      <c r="AG10806" s="1264"/>
      <c r="AH10806" s="1264"/>
      <c r="AI10806" s="1264"/>
      <c r="AJ10806" s="1264"/>
    </row>
    <row r="10807" spans="33:36" ht="30" customHeight="1">
      <c r="AG10807" s="1264"/>
      <c r="AH10807" s="1264"/>
      <c r="AI10807" s="1264"/>
      <c r="AJ10807" s="1264"/>
    </row>
    <row r="10808" spans="33:36" ht="30" customHeight="1">
      <c r="AG10808" s="1264"/>
      <c r="AH10808" s="1264"/>
      <c r="AI10808" s="1264"/>
      <c r="AJ10808" s="1264"/>
    </row>
    <row r="10809" spans="33:36" ht="30" customHeight="1">
      <c r="AG10809" s="1264"/>
      <c r="AH10809" s="1264"/>
      <c r="AI10809" s="1264"/>
      <c r="AJ10809" s="1264"/>
    </row>
    <row r="10810" spans="33:36" ht="30" customHeight="1">
      <c r="AG10810" s="1264"/>
      <c r="AH10810" s="1264"/>
      <c r="AI10810" s="1264"/>
      <c r="AJ10810" s="1264"/>
    </row>
    <row r="10811" spans="33:36" ht="30" customHeight="1">
      <c r="AG10811" s="1264"/>
      <c r="AH10811" s="1264"/>
      <c r="AI10811" s="1264"/>
      <c r="AJ10811" s="1264"/>
    </row>
    <row r="10812" spans="33:36" ht="30" customHeight="1">
      <c r="AG10812" s="1264"/>
      <c r="AH10812" s="1264"/>
      <c r="AI10812" s="1264"/>
      <c r="AJ10812" s="1264"/>
    </row>
    <row r="10813" spans="33:36" ht="30" customHeight="1">
      <c r="AG10813" s="1264"/>
      <c r="AH10813" s="1264"/>
      <c r="AI10813" s="1264"/>
      <c r="AJ10813" s="1264"/>
    </row>
    <row r="10814" spans="33:36" ht="30" customHeight="1">
      <c r="AG10814" s="1264"/>
      <c r="AH10814" s="1264"/>
      <c r="AI10814" s="1264"/>
      <c r="AJ10814" s="1264"/>
    </row>
    <row r="10815" spans="33:36" ht="30" customHeight="1">
      <c r="AG10815" s="1264"/>
      <c r="AH10815" s="1264"/>
      <c r="AI10815" s="1264"/>
      <c r="AJ10815" s="1264"/>
    </row>
    <row r="10816" spans="33:36" ht="30" customHeight="1">
      <c r="AG10816" s="1264"/>
      <c r="AH10816" s="1264"/>
      <c r="AI10816" s="1264"/>
      <c r="AJ10816" s="1264"/>
    </row>
    <row r="10817" spans="33:36" ht="30" customHeight="1">
      <c r="AG10817" s="1264"/>
      <c r="AH10817" s="1264"/>
      <c r="AI10817" s="1264"/>
      <c r="AJ10817" s="1264"/>
    </row>
    <row r="10818" spans="33:36" ht="30" customHeight="1">
      <c r="AG10818" s="1264"/>
      <c r="AH10818" s="1264"/>
      <c r="AI10818" s="1264"/>
      <c r="AJ10818" s="1264"/>
    </row>
    <row r="10819" spans="33:36" ht="30" customHeight="1">
      <c r="AG10819" s="1264"/>
      <c r="AH10819" s="1264"/>
      <c r="AI10819" s="1264"/>
      <c r="AJ10819" s="1264"/>
    </row>
    <row r="10820" spans="33:36" ht="30" customHeight="1">
      <c r="AG10820" s="1264"/>
      <c r="AH10820" s="1264"/>
      <c r="AI10820" s="1264"/>
      <c r="AJ10820" s="1264"/>
    </row>
    <row r="10821" spans="33:36" ht="30" customHeight="1">
      <c r="AG10821" s="1264"/>
      <c r="AH10821" s="1264"/>
      <c r="AI10821" s="1264"/>
      <c r="AJ10821" s="1264"/>
    </row>
    <row r="10822" spans="33:36" ht="30" customHeight="1">
      <c r="AG10822" s="1264"/>
      <c r="AH10822" s="1264"/>
      <c r="AI10822" s="1264"/>
      <c r="AJ10822" s="1264"/>
    </row>
    <row r="10823" spans="33:36" ht="30" customHeight="1">
      <c r="AG10823" s="1264"/>
      <c r="AH10823" s="1264"/>
      <c r="AI10823" s="1264"/>
      <c r="AJ10823" s="1264"/>
    </row>
    <row r="10824" spans="33:36" ht="30" customHeight="1">
      <c r="AG10824" s="1264"/>
      <c r="AH10824" s="1264"/>
      <c r="AI10824" s="1264"/>
      <c r="AJ10824" s="1264"/>
    </row>
    <row r="10825" spans="33:36" ht="30" customHeight="1">
      <c r="AG10825" s="1264"/>
      <c r="AH10825" s="1264"/>
      <c r="AI10825" s="1264"/>
      <c r="AJ10825" s="1264"/>
    </row>
    <row r="10826" spans="33:36" ht="30" customHeight="1">
      <c r="AG10826" s="1264"/>
      <c r="AH10826" s="1264"/>
      <c r="AI10826" s="1264"/>
      <c r="AJ10826" s="1264"/>
    </row>
    <row r="10827" spans="33:36" ht="30" customHeight="1">
      <c r="AG10827" s="1264"/>
      <c r="AH10827" s="1264"/>
      <c r="AI10827" s="1264"/>
      <c r="AJ10827" s="1264"/>
    </row>
    <row r="10828" spans="33:36" ht="30" customHeight="1">
      <c r="AG10828" s="1264"/>
      <c r="AH10828" s="1264"/>
      <c r="AI10828" s="1264"/>
      <c r="AJ10828" s="1264"/>
    </row>
    <row r="10829" spans="33:36" ht="30" customHeight="1">
      <c r="AG10829" s="1264"/>
      <c r="AH10829" s="1264"/>
      <c r="AI10829" s="1264"/>
      <c r="AJ10829" s="1264"/>
    </row>
    <row r="10830" spans="33:36" ht="30" customHeight="1">
      <c r="AG10830" s="1264"/>
      <c r="AH10830" s="1264"/>
      <c r="AI10830" s="1264"/>
      <c r="AJ10830" s="1264"/>
    </row>
    <row r="10831" spans="33:36" ht="30" customHeight="1">
      <c r="AG10831" s="1264"/>
      <c r="AH10831" s="1264"/>
      <c r="AI10831" s="1264"/>
      <c r="AJ10831" s="1264"/>
    </row>
    <row r="10832" spans="33:36" ht="30" customHeight="1">
      <c r="AG10832" s="1264"/>
      <c r="AH10832" s="1264"/>
      <c r="AI10832" s="1264"/>
      <c r="AJ10832" s="1264"/>
    </row>
    <row r="10833" spans="33:36" ht="30" customHeight="1">
      <c r="AG10833" s="1264"/>
      <c r="AH10833" s="1264"/>
      <c r="AI10833" s="1264"/>
      <c r="AJ10833" s="1264"/>
    </row>
    <row r="10834" spans="33:36" ht="30" customHeight="1">
      <c r="AG10834" s="1264"/>
      <c r="AH10834" s="1264"/>
      <c r="AI10834" s="1264"/>
      <c r="AJ10834" s="1264"/>
    </row>
    <row r="10835" spans="33:36" ht="30" customHeight="1">
      <c r="AG10835" s="1264"/>
      <c r="AH10835" s="1264"/>
      <c r="AI10835" s="1264"/>
      <c r="AJ10835" s="1264"/>
    </row>
    <row r="10836" spans="33:36" ht="30" customHeight="1">
      <c r="AG10836" s="1264"/>
      <c r="AH10836" s="1264"/>
      <c r="AI10836" s="1264"/>
      <c r="AJ10836" s="1264"/>
    </row>
    <row r="10837" spans="33:36" ht="30" customHeight="1">
      <c r="AG10837" s="1264"/>
      <c r="AH10837" s="1264"/>
      <c r="AI10837" s="1264"/>
      <c r="AJ10837" s="1264"/>
    </row>
    <row r="10838" spans="33:36" ht="30" customHeight="1">
      <c r="AG10838" s="1264"/>
      <c r="AH10838" s="1264"/>
      <c r="AI10838" s="1264"/>
      <c r="AJ10838" s="1264"/>
    </row>
    <row r="10839" spans="33:36" ht="30" customHeight="1">
      <c r="AG10839" s="1264"/>
      <c r="AH10839" s="1264"/>
      <c r="AI10839" s="1264"/>
      <c r="AJ10839" s="1264"/>
    </row>
    <row r="10840" spans="33:36" ht="30" customHeight="1">
      <c r="AG10840" s="1264"/>
      <c r="AH10840" s="1264"/>
      <c r="AI10840" s="1264"/>
      <c r="AJ10840" s="1264"/>
    </row>
    <row r="10841" spans="33:36" ht="30" customHeight="1">
      <c r="AG10841" s="1264"/>
      <c r="AH10841" s="1264"/>
      <c r="AI10841" s="1264"/>
      <c r="AJ10841" s="1264"/>
    </row>
    <row r="10842" spans="33:36" ht="30" customHeight="1">
      <c r="AG10842" s="1264"/>
      <c r="AH10842" s="1264"/>
      <c r="AI10842" s="1264"/>
      <c r="AJ10842" s="1264"/>
    </row>
    <row r="10843" spans="33:36" ht="30" customHeight="1">
      <c r="AG10843" s="1264"/>
      <c r="AH10843" s="1264"/>
      <c r="AI10843" s="1264"/>
      <c r="AJ10843" s="1264"/>
    </row>
    <row r="10844" spans="33:36" ht="30" customHeight="1">
      <c r="AG10844" s="1264"/>
      <c r="AH10844" s="1264"/>
      <c r="AI10844" s="1264"/>
      <c r="AJ10844" s="1264"/>
    </row>
    <row r="10845" spans="33:36" ht="30" customHeight="1">
      <c r="AG10845" s="1264"/>
      <c r="AH10845" s="1264"/>
      <c r="AI10845" s="1264"/>
      <c r="AJ10845" s="1264"/>
    </row>
    <row r="10846" spans="33:36" ht="30" customHeight="1">
      <c r="AG10846" s="1264"/>
      <c r="AH10846" s="1264"/>
      <c r="AI10846" s="1264"/>
      <c r="AJ10846" s="1264"/>
    </row>
    <row r="10847" spans="33:36" ht="30" customHeight="1">
      <c r="AG10847" s="1264"/>
      <c r="AH10847" s="1264"/>
      <c r="AI10847" s="1264"/>
      <c r="AJ10847" s="1264"/>
    </row>
    <row r="10848" spans="33:36" ht="30" customHeight="1">
      <c r="AG10848" s="1264"/>
      <c r="AH10848" s="1264"/>
      <c r="AI10848" s="1264"/>
      <c r="AJ10848" s="1264"/>
    </row>
    <row r="10849" spans="33:36" ht="30" customHeight="1">
      <c r="AG10849" s="1264"/>
      <c r="AH10849" s="1264"/>
      <c r="AI10849" s="1264"/>
      <c r="AJ10849" s="1264"/>
    </row>
    <row r="10850" spans="33:36" ht="30" customHeight="1">
      <c r="AG10850" s="1264"/>
      <c r="AH10850" s="1264"/>
      <c r="AI10850" s="1264"/>
      <c r="AJ10850" s="1264"/>
    </row>
    <row r="10851" spans="33:36" ht="30" customHeight="1">
      <c r="AG10851" s="1264"/>
      <c r="AH10851" s="1264"/>
      <c r="AI10851" s="1264"/>
      <c r="AJ10851" s="1264"/>
    </row>
    <row r="10852" spans="33:36" ht="30" customHeight="1">
      <c r="AG10852" s="1264"/>
      <c r="AH10852" s="1264"/>
      <c r="AI10852" s="1264"/>
      <c r="AJ10852" s="1264"/>
    </row>
    <row r="10853" spans="33:36" ht="30" customHeight="1">
      <c r="AG10853" s="1264"/>
      <c r="AH10853" s="1264"/>
      <c r="AI10853" s="1264"/>
      <c r="AJ10853" s="1264"/>
    </row>
    <row r="10854" spans="33:36" ht="30" customHeight="1">
      <c r="AG10854" s="1264"/>
      <c r="AH10854" s="1264"/>
      <c r="AI10854" s="1264"/>
      <c r="AJ10854" s="1264"/>
    </row>
    <row r="10855" spans="33:36" ht="30" customHeight="1">
      <c r="AG10855" s="1264"/>
      <c r="AH10855" s="1264"/>
      <c r="AI10855" s="1264"/>
      <c r="AJ10855" s="1264"/>
    </row>
    <row r="10856" spans="33:36" ht="30" customHeight="1">
      <c r="AG10856" s="1264"/>
      <c r="AH10856" s="1264"/>
      <c r="AI10856" s="1264"/>
      <c r="AJ10856" s="1264"/>
    </row>
    <row r="10857" spans="33:36" ht="30" customHeight="1">
      <c r="AG10857" s="1264"/>
      <c r="AH10857" s="1264"/>
      <c r="AI10857" s="1264"/>
      <c r="AJ10857" s="1264"/>
    </row>
    <row r="10858" spans="33:36" ht="30" customHeight="1">
      <c r="AG10858" s="1264"/>
      <c r="AH10858" s="1264"/>
      <c r="AI10858" s="1264"/>
      <c r="AJ10858" s="1264"/>
    </row>
    <row r="10859" spans="33:36" ht="30" customHeight="1">
      <c r="AG10859" s="1264"/>
      <c r="AH10859" s="1264"/>
      <c r="AI10859" s="1264"/>
      <c r="AJ10859" s="1264"/>
    </row>
    <row r="10860" spans="33:36" ht="30" customHeight="1">
      <c r="AG10860" s="1264"/>
      <c r="AH10860" s="1264"/>
      <c r="AI10860" s="1264"/>
      <c r="AJ10860" s="1264"/>
    </row>
    <row r="10861" spans="33:36" ht="30" customHeight="1">
      <c r="AG10861" s="1264"/>
      <c r="AH10861" s="1264"/>
      <c r="AI10861" s="1264"/>
      <c r="AJ10861" s="1264"/>
    </row>
    <row r="10862" spans="33:36" ht="30" customHeight="1">
      <c r="AG10862" s="1264"/>
      <c r="AH10862" s="1264"/>
      <c r="AI10862" s="1264"/>
      <c r="AJ10862" s="1264"/>
    </row>
    <row r="10863" spans="33:36" ht="30" customHeight="1">
      <c r="AG10863" s="1264"/>
      <c r="AH10863" s="1264"/>
      <c r="AI10863" s="1264"/>
      <c r="AJ10863" s="1264"/>
    </row>
    <row r="10864" spans="33:36" ht="30" customHeight="1">
      <c r="AG10864" s="1264"/>
      <c r="AH10864" s="1264"/>
      <c r="AI10864" s="1264"/>
      <c r="AJ10864" s="1264"/>
    </row>
    <row r="10865" spans="33:36" ht="30" customHeight="1">
      <c r="AG10865" s="1264"/>
      <c r="AH10865" s="1264"/>
      <c r="AI10865" s="1264"/>
      <c r="AJ10865" s="1264"/>
    </row>
    <row r="10866" spans="33:36" ht="30" customHeight="1">
      <c r="AG10866" s="1264"/>
      <c r="AH10866" s="1264"/>
      <c r="AI10866" s="1264"/>
      <c r="AJ10866" s="1264"/>
    </row>
    <row r="10867" spans="33:36" ht="30" customHeight="1">
      <c r="AG10867" s="1264"/>
      <c r="AH10867" s="1264"/>
      <c r="AI10867" s="1264"/>
      <c r="AJ10867" s="1264"/>
    </row>
    <row r="10868" spans="33:36" ht="30" customHeight="1">
      <c r="AG10868" s="1264"/>
      <c r="AH10868" s="1264"/>
      <c r="AI10868" s="1264"/>
      <c r="AJ10868" s="1264"/>
    </row>
    <row r="10869" spans="33:36" ht="30" customHeight="1">
      <c r="AG10869" s="1264"/>
      <c r="AH10869" s="1264"/>
      <c r="AI10869" s="1264"/>
      <c r="AJ10869" s="1264"/>
    </row>
    <row r="10870" spans="33:36" ht="30" customHeight="1">
      <c r="AG10870" s="1264"/>
      <c r="AH10870" s="1264"/>
      <c r="AI10870" s="1264"/>
      <c r="AJ10870" s="1264"/>
    </row>
    <row r="10871" spans="33:36" ht="30" customHeight="1">
      <c r="AG10871" s="1264"/>
      <c r="AH10871" s="1264"/>
      <c r="AI10871" s="1264"/>
      <c r="AJ10871" s="1264"/>
    </row>
    <row r="10872" spans="33:36" ht="30" customHeight="1">
      <c r="AG10872" s="1264"/>
      <c r="AH10872" s="1264"/>
      <c r="AI10872" s="1264"/>
      <c r="AJ10872" s="1264"/>
    </row>
    <row r="10873" spans="33:36" ht="30" customHeight="1">
      <c r="AG10873" s="1264"/>
      <c r="AH10873" s="1264"/>
      <c r="AI10873" s="1264"/>
      <c r="AJ10873" s="1264"/>
    </row>
    <row r="10874" spans="33:36" ht="30" customHeight="1">
      <c r="AG10874" s="1264"/>
      <c r="AH10874" s="1264"/>
      <c r="AI10874" s="1264"/>
      <c r="AJ10874" s="1264"/>
    </row>
    <row r="10875" spans="33:36" ht="30" customHeight="1">
      <c r="AG10875" s="1264"/>
      <c r="AH10875" s="1264"/>
      <c r="AI10875" s="1264"/>
      <c r="AJ10875" s="1264"/>
    </row>
    <row r="10876" spans="33:36" ht="30" customHeight="1">
      <c r="AG10876" s="1264"/>
      <c r="AH10876" s="1264"/>
      <c r="AI10876" s="1264"/>
      <c r="AJ10876" s="1264"/>
    </row>
    <row r="10877" spans="33:36" ht="30" customHeight="1">
      <c r="AG10877" s="1264"/>
      <c r="AH10877" s="1264"/>
      <c r="AI10877" s="1264"/>
      <c r="AJ10877" s="1264"/>
    </row>
    <row r="10878" spans="33:36" ht="30" customHeight="1">
      <c r="AG10878" s="1264"/>
      <c r="AH10878" s="1264"/>
      <c r="AI10878" s="1264"/>
      <c r="AJ10878" s="1264"/>
    </row>
    <row r="10879" spans="33:36" ht="30" customHeight="1">
      <c r="AG10879" s="1264"/>
      <c r="AH10879" s="1264"/>
      <c r="AI10879" s="1264"/>
      <c r="AJ10879" s="1264"/>
    </row>
    <row r="10880" spans="33:36" ht="30" customHeight="1">
      <c r="AG10880" s="1264"/>
      <c r="AH10880" s="1264"/>
      <c r="AI10880" s="1264"/>
      <c r="AJ10880" s="1264"/>
    </row>
    <row r="10881" spans="33:36" ht="30" customHeight="1">
      <c r="AG10881" s="1264"/>
      <c r="AH10881" s="1264"/>
      <c r="AI10881" s="1264"/>
      <c r="AJ10881" s="1264"/>
    </row>
    <row r="10882" spans="33:36" ht="30" customHeight="1">
      <c r="AG10882" s="1264"/>
      <c r="AH10882" s="1264"/>
      <c r="AI10882" s="1264"/>
      <c r="AJ10882" s="1264"/>
    </row>
    <row r="10883" spans="33:36" ht="30" customHeight="1">
      <c r="AG10883" s="1264"/>
      <c r="AH10883" s="1264"/>
      <c r="AI10883" s="1264"/>
      <c r="AJ10883" s="1264"/>
    </row>
    <row r="10884" spans="33:36" ht="30" customHeight="1">
      <c r="AG10884" s="1264"/>
      <c r="AH10884" s="1264"/>
      <c r="AI10884" s="1264"/>
      <c r="AJ10884" s="1264"/>
    </row>
    <row r="10885" spans="33:36" ht="30" customHeight="1">
      <c r="AG10885" s="1264"/>
      <c r="AH10885" s="1264"/>
      <c r="AI10885" s="1264"/>
      <c r="AJ10885" s="1264"/>
    </row>
    <row r="10886" spans="33:36" ht="30" customHeight="1">
      <c r="AG10886" s="1264"/>
      <c r="AH10886" s="1264"/>
      <c r="AI10886" s="1264"/>
      <c r="AJ10886" s="1264"/>
    </row>
    <row r="10887" spans="33:36" ht="30" customHeight="1">
      <c r="AG10887" s="1264"/>
      <c r="AH10887" s="1264"/>
      <c r="AI10887" s="1264"/>
      <c r="AJ10887" s="1264"/>
    </row>
    <row r="10888" spans="33:36" ht="30" customHeight="1">
      <c r="AG10888" s="1264"/>
      <c r="AH10888" s="1264"/>
      <c r="AI10888" s="1264"/>
      <c r="AJ10888" s="1264"/>
    </row>
    <row r="10889" spans="33:36" ht="30" customHeight="1">
      <c r="AG10889" s="1264"/>
      <c r="AH10889" s="1264"/>
      <c r="AI10889" s="1264"/>
      <c r="AJ10889" s="1264"/>
    </row>
    <row r="10890" spans="33:36" ht="30" customHeight="1">
      <c r="AG10890" s="1264"/>
      <c r="AH10890" s="1264"/>
      <c r="AI10890" s="1264"/>
      <c r="AJ10890" s="1264"/>
    </row>
    <row r="10891" spans="33:36" ht="30" customHeight="1">
      <c r="AG10891" s="1264"/>
      <c r="AH10891" s="1264"/>
      <c r="AI10891" s="1264"/>
      <c r="AJ10891" s="1264"/>
    </row>
    <row r="10892" spans="33:36" ht="30" customHeight="1">
      <c r="AG10892" s="1264"/>
      <c r="AH10892" s="1264"/>
      <c r="AI10892" s="1264"/>
      <c r="AJ10892" s="1264"/>
    </row>
    <row r="10893" spans="33:36" ht="30" customHeight="1">
      <c r="AG10893" s="1264"/>
      <c r="AH10893" s="1264"/>
      <c r="AI10893" s="1264"/>
      <c r="AJ10893" s="1264"/>
    </row>
    <row r="10894" spans="33:36" ht="30" customHeight="1">
      <c r="AG10894" s="1264"/>
      <c r="AH10894" s="1264"/>
      <c r="AI10894" s="1264"/>
      <c r="AJ10894" s="1264"/>
    </row>
    <row r="10895" spans="33:36" ht="30" customHeight="1">
      <c r="AG10895" s="1264"/>
      <c r="AH10895" s="1264"/>
      <c r="AI10895" s="1264"/>
      <c r="AJ10895" s="1264"/>
    </row>
    <row r="10896" spans="33:36" ht="30" customHeight="1">
      <c r="AG10896" s="1264"/>
      <c r="AH10896" s="1264"/>
      <c r="AI10896" s="1264"/>
      <c r="AJ10896" s="1264"/>
    </row>
    <row r="10897" spans="33:36" ht="30" customHeight="1">
      <c r="AG10897" s="1264"/>
      <c r="AH10897" s="1264"/>
      <c r="AI10897" s="1264"/>
      <c r="AJ10897" s="1264"/>
    </row>
    <row r="10898" spans="33:36" ht="30" customHeight="1">
      <c r="AG10898" s="1264"/>
      <c r="AH10898" s="1264"/>
      <c r="AI10898" s="1264"/>
      <c r="AJ10898" s="1264"/>
    </row>
    <row r="10899" spans="33:36" ht="30" customHeight="1">
      <c r="AG10899" s="1264"/>
      <c r="AH10899" s="1264"/>
      <c r="AI10899" s="1264"/>
      <c r="AJ10899" s="1264"/>
    </row>
    <row r="10900" spans="33:36" ht="30" customHeight="1">
      <c r="AG10900" s="1264"/>
      <c r="AH10900" s="1264"/>
      <c r="AI10900" s="1264"/>
      <c r="AJ10900" s="1264"/>
    </row>
    <row r="10901" spans="33:36" ht="30" customHeight="1">
      <c r="AG10901" s="1264"/>
      <c r="AH10901" s="1264"/>
      <c r="AI10901" s="1264"/>
      <c r="AJ10901" s="1264"/>
    </row>
    <row r="10902" spans="33:36" ht="30" customHeight="1">
      <c r="AG10902" s="1264"/>
      <c r="AH10902" s="1264"/>
      <c r="AI10902" s="1264"/>
      <c r="AJ10902" s="1264"/>
    </row>
    <row r="10903" spans="33:36" ht="30" customHeight="1">
      <c r="AG10903" s="1264"/>
      <c r="AH10903" s="1264"/>
      <c r="AI10903" s="1264"/>
      <c r="AJ10903" s="1264"/>
    </row>
    <row r="10904" spans="33:36" ht="30" customHeight="1">
      <c r="AG10904" s="1264"/>
      <c r="AH10904" s="1264"/>
      <c r="AI10904" s="1264"/>
      <c r="AJ10904" s="1264"/>
    </row>
    <row r="10905" spans="33:36" ht="30" customHeight="1">
      <c r="AG10905" s="1264"/>
      <c r="AH10905" s="1264"/>
      <c r="AI10905" s="1264"/>
      <c r="AJ10905" s="1264"/>
    </row>
    <row r="10906" spans="33:36" ht="30" customHeight="1">
      <c r="AG10906" s="1264"/>
      <c r="AH10906" s="1264"/>
      <c r="AI10906" s="1264"/>
      <c r="AJ10906" s="1264"/>
    </row>
    <row r="10907" spans="33:36" ht="30" customHeight="1">
      <c r="AG10907" s="1264"/>
      <c r="AH10907" s="1264"/>
      <c r="AI10907" s="1264"/>
      <c r="AJ10907" s="1264"/>
    </row>
    <row r="10908" spans="33:36" ht="30" customHeight="1">
      <c r="AG10908" s="1264"/>
      <c r="AH10908" s="1264"/>
      <c r="AI10908" s="1264"/>
      <c r="AJ10908" s="1264"/>
    </row>
    <row r="10909" spans="33:36" ht="30" customHeight="1">
      <c r="AG10909" s="1264"/>
      <c r="AH10909" s="1264"/>
      <c r="AI10909" s="1264"/>
      <c r="AJ10909" s="1264"/>
    </row>
    <row r="10910" spans="33:36" ht="30" customHeight="1">
      <c r="AG10910" s="1264"/>
      <c r="AH10910" s="1264"/>
      <c r="AI10910" s="1264"/>
      <c r="AJ10910" s="1264"/>
    </row>
    <row r="10911" spans="33:36" ht="30" customHeight="1">
      <c r="AG10911" s="1264"/>
      <c r="AH10911" s="1264"/>
      <c r="AI10911" s="1264"/>
      <c r="AJ10911" s="1264"/>
    </row>
    <row r="10912" spans="33:36" ht="30" customHeight="1">
      <c r="AG10912" s="1264"/>
      <c r="AH10912" s="1264"/>
      <c r="AI10912" s="1264"/>
      <c r="AJ10912" s="1264"/>
    </row>
    <row r="10913" spans="33:36" ht="30" customHeight="1">
      <c r="AG10913" s="1264"/>
      <c r="AH10913" s="1264"/>
      <c r="AI10913" s="1264"/>
      <c r="AJ10913" s="1264"/>
    </row>
    <row r="10914" spans="33:36" ht="30" customHeight="1">
      <c r="AG10914" s="1264"/>
      <c r="AH10914" s="1264"/>
      <c r="AI10914" s="1264"/>
      <c r="AJ10914" s="1264"/>
    </row>
    <row r="10915" spans="33:36" ht="30" customHeight="1">
      <c r="AG10915" s="1264"/>
      <c r="AH10915" s="1264"/>
      <c r="AI10915" s="1264"/>
      <c r="AJ10915" s="1264"/>
    </row>
    <row r="10916" spans="33:36" ht="30" customHeight="1">
      <c r="AG10916" s="1264"/>
      <c r="AH10916" s="1264"/>
      <c r="AI10916" s="1264"/>
      <c r="AJ10916" s="1264"/>
    </row>
    <row r="10917" spans="33:36" ht="30" customHeight="1">
      <c r="AG10917" s="1264"/>
      <c r="AH10917" s="1264"/>
      <c r="AI10917" s="1264"/>
      <c r="AJ10917" s="1264"/>
    </row>
    <row r="10918" spans="33:36" ht="30" customHeight="1">
      <c r="AG10918" s="1264"/>
      <c r="AH10918" s="1264"/>
      <c r="AI10918" s="1264"/>
      <c r="AJ10918" s="1264"/>
    </row>
    <row r="10919" spans="33:36" ht="30" customHeight="1">
      <c r="AG10919" s="1264"/>
      <c r="AH10919" s="1264"/>
      <c r="AI10919" s="1264"/>
      <c r="AJ10919" s="1264"/>
    </row>
    <row r="10920" spans="33:36" ht="30" customHeight="1">
      <c r="AG10920" s="1264"/>
      <c r="AH10920" s="1264"/>
      <c r="AI10920" s="1264"/>
      <c r="AJ10920" s="1264"/>
    </row>
    <row r="10921" spans="33:36" ht="30" customHeight="1">
      <c r="AG10921" s="1264"/>
      <c r="AH10921" s="1264"/>
      <c r="AI10921" s="1264"/>
      <c r="AJ10921" s="1264"/>
    </row>
    <row r="10922" spans="33:36" ht="30" customHeight="1">
      <c r="AG10922" s="1264"/>
      <c r="AH10922" s="1264"/>
      <c r="AI10922" s="1264"/>
      <c r="AJ10922" s="1264"/>
    </row>
    <row r="10923" spans="33:36" ht="30" customHeight="1">
      <c r="AG10923" s="1264"/>
      <c r="AH10923" s="1264"/>
      <c r="AI10923" s="1264"/>
      <c r="AJ10923" s="1264"/>
    </row>
    <row r="10924" spans="33:36" ht="30" customHeight="1">
      <c r="AG10924" s="1264"/>
      <c r="AH10924" s="1264"/>
      <c r="AI10924" s="1264"/>
      <c r="AJ10924" s="1264"/>
    </row>
    <row r="10925" spans="33:36" ht="30" customHeight="1">
      <c r="AG10925" s="1264"/>
      <c r="AH10925" s="1264"/>
      <c r="AI10925" s="1264"/>
      <c r="AJ10925" s="1264"/>
    </row>
    <row r="10926" spans="33:36" ht="30" customHeight="1">
      <c r="AG10926" s="1264"/>
      <c r="AH10926" s="1264"/>
      <c r="AI10926" s="1264"/>
      <c r="AJ10926" s="1264"/>
    </row>
    <row r="10927" spans="33:36" ht="30" customHeight="1">
      <c r="AG10927" s="1264"/>
      <c r="AH10927" s="1264"/>
      <c r="AI10927" s="1264"/>
      <c r="AJ10927" s="1264"/>
    </row>
    <row r="10928" spans="33:36" ht="30" customHeight="1">
      <c r="AG10928" s="1264"/>
      <c r="AH10928" s="1264"/>
      <c r="AI10928" s="1264"/>
      <c r="AJ10928" s="1264"/>
    </row>
    <row r="10929" spans="33:36" ht="30" customHeight="1">
      <c r="AG10929" s="1264"/>
      <c r="AH10929" s="1264"/>
      <c r="AI10929" s="1264"/>
      <c r="AJ10929" s="1264"/>
    </row>
    <row r="10930" spans="33:36" ht="30" customHeight="1">
      <c r="AG10930" s="1264"/>
      <c r="AH10930" s="1264"/>
      <c r="AI10930" s="1264"/>
      <c r="AJ10930" s="1264"/>
    </row>
    <row r="10931" spans="33:36" ht="30" customHeight="1">
      <c r="AG10931" s="1264"/>
      <c r="AH10931" s="1264"/>
      <c r="AI10931" s="1264"/>
      <c r="AJ10931" s="1264"/>
    </row>
    <row r="10932" spans="33:36" ht="30" customHeight="1">
      <c r="AG10932" s="1264"/>
      <c r="AH10932" s="1264"/>
      <c r="AI10932" s="1264"/>
      <c r="AJ10932" s="1264"/>
    </row>
    <row r="10933" spans="33:36" ht="30" customHeight="1">
      <c r="AG10933" s="1264"/>
      <c r="AH10933" s="1264"/>
      <c r="AI10933" s="1264"/>
      <c r="AJ10933" s="1264"/>
    </row>
    <row r="10934" spans="33:36" ht="30" customHeight="1">
      <c r="AG10934" s="1264"/>
      <c r="AH10934" s="1264"/>
      <c r="AI10934" s="1264"/>
      <c r="AJ10934" s="1264"/>
    </row>
    <row r="10935" spans="33:36" ht="30" customHeight="1">
      <c r="AG10935" s="1264"/>
      <c r="AH10935" s="1264"/>
      <c r="AI10935" s="1264"/>
      <c r="AJ10935" s="1264"/>
    </row>
    <row r="10936" spans="33:36" ht="30" customHeight="1">
      <c r="AG10936" s="1264"/>
      <c r="AH10936" s="1264"/>
      <c r="AI10936" s="1264"/>
      <c r="AJ10936" s="1264"/>
    </row>
    <row r="10937" spans="33:36" ht="30" customHeight="1">
      <c r="AG10937" s="1264"/>
      <c r="AH10937" s="1264"/>
      <c r="AI10937" s="1264"/>
      <c r="AJ10937" s="1264"/>
    </row>
    <row r="10938" spans="33:36" ht="30" customHeight="1">
      <c r="AG10938" s="1264"/>
      <c r="AH10938" s="1264"/>
      <c r="AI10938" s="1264"/>
      <c r="AJ10938" s="1264"/>
    </row>
    <row r="10939" spans="33:36" ht="30" customHeight="1">
      <c r="AG10939" s="1264"/>
      <c r="AH10939" s="1264"/>
      <c r="AI10939" s="1264"/>
      <c r="AJ10939" s="1264"/>
    </row>
    <row r="10940" spans="33:36" ht="30" customHeight="1">
      <c r="AG10940" s="1264"/>
      <c r="AH10940" s="1264"/>
      <c r="AI10940" s="1264"/>
      <c r="AJ10940" s="1264"/>
    </row>
    <row r="10941" spans="33:36" ht="30" customHeight="1">
      <c r="AG10941" s="1264"/>
      <c r="AH10941" s="1264"/>
      <c r="AI10941" s="1264"/>
      <c r="AJ10941" s="1264"/>
    </row>
    <row r="10942" spans="33:36" ht="30" customHeight="1">
      <c r="AG10942" s="1264"/>
      <c r="AH10942" s="1264"/>
      <c r="AI10942" s="1264"/>
      <c r="AJ10942" s="1264"/>
    </row>
    <row r="10943" spans="33:36" ht="30" customHeight="1">
      <c r="AG10943" s="1264"/>
      <c r="AH10943" s="1264"/>
      <c r="AI10943" s="1264"/>
      <c r="AJ10943" s="1264"/>
    </row>
    <row r="10944" spans="33:36" ht="30" customHeight="1">
      <c r="AG10944" s="1264"/>
      <c r="AH10944" s="1264"/>
      <c r="AI10944" s="1264"/>
      <c r="AJ10944" s="1264"/>
    </row>
    <row r="10945" spans="33:36" ht="30" customHeight="1">
      <c r="AG10945" s="1264"/>
      <c r="AH10945" s="1264"/>
      <c r="AI10945" s="1264"/>
      <c r="AJ10945" s="1264"/>
    </row>
    <row r="10946" spans="33:36" ht="30" customHeight="1">
      <c r="AG10946" s="1264"/>
      <c r="AH10946" s="1264"/>
      <c r="AI10946" s="1264"/>
      <c r="AJ10946" s="1264"/>
    </row>
    <row r="10947" spans="33:36" ht="30" customHeight="1">
      <c r="AG10947" s="1264"/>
      <c r="AH10947" s="1264"/>
      <c r="AI10947" s="1264"/>
      <c r="AJ10947" s="1264"/>
    </row>
    <row r="10948" spans="33:36" ht="30" customHeight="1">
      <c r="AG10948" s="1264"/>
      <c r="AH10948" s="1264"/>
      <c r="AI10948" s="1264"/>
      <c r="AJ10948" s="1264"/>
    </row>
    <row r="10949" spans="33:36" ht="30" customHeight="1">
      <c r="AG10949" s="1264"/>
      <c r="AH10949" s="1264"/>
      <c r="AI10949" s="1264"/>
      <c r="AJ10949" s="1264"/>
    </row>
    <row r="10950" spans="33:36" ht="30" customHeight="1">
      <c r="AG10950" s="1264"/>
      <c r="AH10950" s="1264"/>
      <c r="AI10950" s="1264"/>
      <c r="AJ10950" s="1264"/>
    </row>
    <row r="10951" spans="33:36" ht="30" customHeight="1">
      <c r="AG10951" s="1264"/>
      <c r="AH10951" s="1264"/>
      <c r="AI10951" s="1264"/>
      <c r="AJ10951" s="1264"/>
    </row>
    <row r="10952" spans="33:36" ht="30" customHeight="1">
      <c r="AG10952" s="1264"/>
      <c r="AH10952" s="1264"/>
      <c r="AI10952" s="1264"/>
      <c r="AJ10952" s="1264"/>
    </row>
    <row r="10953" spans="33:36" ht="30" customHeight="1">
      <c r="AG10953" s="1264"/>
      <c r="AH10953" s="1264"/>
      <c r="AI10953" s="1264"/>
      <c r="AJ10953" s="1264"/>
    </row>
    <row r="10954" spans="33:36" ht="30" customHeight="1">
      <c r="AG10954" s="1264"/>
      <c r="AH10954" s="1264"/>
      <c r="AI10954" s="1264"/>
      <c r="AJ10954" s="1264"/>
    </row>
    <row r="10955" spans="33:36" ht="30" customHeight="1">
      <c r="AG10955" s="1264"/>
      <c r="AH10955" s="1264"/>
      <c r="AI10955" s="1264"/>
      <c r="AJ10955" s="1264"/>
    </row>
    <row r="10956" spans="33:36" ht="30" customHeight="1">
      <c r="AG10956" s="1264"/>
      <c r="AH10956" s="1264"/>
      <c r="AI10956" s="1264"/>
      <c r="AJ10956" s="1264"/>
    </row>
    <row r="10957" spans="33:36" ht="30" customHeight="1">
      <c r="AG10957" s="1264"/>
      <c r="AH10957" s="1264"/>
      <c r="AI10957" s="1264"/>
      <c r="AJ10957" s="1264"/>
    </row>
    <row r="10958" spans="33:36" ht="30" customHeight="1">
      <c r="AG10958" s="1264"/>
      <c r="AH10958" s="1264"/>
      <c r="AI10958" s="1264"/>
      <c r="AJ10958" s="1264"/>
    </row>
    <row r="10959" spans="33:36" ht="30" customHeight="1">
      <c r="AG10959" s="1264"/>
      <c r="AH10959" s="1264"/>
      <c r="AI10959" s="1264"/>
      <c r="AJ10959" s="1264"/>
    </row>
    <row r="10960" spans="33:36" ht="30" customHeight="1">
      <c r="AG10960" s="1264"/>
      <c r="AH10960" s="1264"/>
      <c r="AI10960" s="1264"/>
      <c r="AJ10960" s="1264"/>
    </row>
    <row r="10961" spans="33:36" ht="30" customHeight="1">
      <c r="AG10961" s="1264"/>
      <c r="AH10961" s="1264"/>
      <c r="AI10961" s="1264"/>
      <c r="AJ10961" s="1264"/>
    </row>
    <row r="10962" spans="33:36" ht="30" customHeight="1">
      <c r="AG10962" s="1264"/>
      <c r="AH10962" s="1264"/>
      <c r="AI10962" s="1264"/>
      <c r="AJ10962" s="1264"/>
    </row>
    <row r="10963" spans="33:36" ht="30" customHeight="1">
      <c r="AG10963" s="1264"/>
      <c r="AH10963" s="1264"/>
      <c r="AI10963" s="1264"/>
      <c r="AJ10963" s="1264"/>
    </row>
    <row r="10964" spans="33:36" ht="30" customHeight="1">
      <c r="AG10964" s="1264"/>
      <c r="AH10964" s="1264"/>
      <c r="AI10964" s="1264"/>
      <c r="AJ10964" s="1264"/>
    </row>
    <row r="10965" spans="33:36" ht="30" customHeight="1">
      <c r="AG10965" s="1264"/>
      <c r="AH10965" s="1264"/>
      <c r="AI10965" s="1264"/>
      <c r="AJ10965" s="1264"/>
    </row>
    <row r="10966" spans="33:36" ht="30" customHeight="1">
      <c r="AG10966" s="1264"/>
      <c r="AH10966" s="1264"/>
      <c r="AI10966" s="1264"/>
      <c r="AJ10966" s="1264"/>
    </row>
    <row r="10967" spans="33:36" ht="30" customHeight="1">
      <c r="AG10967" s="1264"/>
      <c r="AH10967" s="1264"/>
      <c r="AI10967" s="1264"/>
      <c r="AJ10967" s="1264"/>
    </row>
    <row r="10968" spans="33:36" ht="30" customHeight="1">
      <c r="AG10968" s="1264"/>
      <c r="AH10968" s="1264"/>
      <c r="AI10968" s="1264"/>
      <c r="AJ10968" s="1264"/>
    </row>
    <row r="10969" spans="33:36" ht="30" customHeight="1">
      <c r="AG10969" s="1264"/>
      <c r="AH10969" s="1264"/>
      <c r="AI10969" s="1264"/>
      <c r="AJ10969" s="1264"/>
    </row>
    <row r="10970" spans="33:36" ht="30" customHeight="1">
      <c r="AG10970" s="1264"/>
      <c r="AH10970" s="1264"/>
      <c r="AI10970" s="1264"/>
      <c r="AJ10970" s="1264"/>
    </row>
    <row r="10971" spans="33:36" ht="30" customHeight="1">
      <c r="AG10971" s="1264"/>
      <c r="AH10971" s="1264"/>
      <c r="AI10971" s="1264"/>
      <c r="AJ10971" s="1264"/>
    </row>
    <row r="10972" spans="33:36" ht="30" customHeight="1">
      <c r="AG10972" s="1264"/>
      <c r="AH10972" s="1264"/>
      <c r="AI10972" s="1264"/>
      <c r="AJ10972" s="1264"/>
    </row>
    <row r="10973" spans="33:36" ht="30" customHeight="1">
      <c r="AG10973" s="1264"/>
      <c r="AH10973" s="1264"/>
      <c r="AI10973" s="1264"/>
      <c r="AJ10973" s="1264"/>
    </row>
    <row r="10974" spans="33:36" ht="30" customHeight="1">
      <c r="AG10974" s="1264"/>
      <c r="AH10974" s="1264"/>
      <c r="AI10974" s="1264"/>
      <c r="AJ10974" s="1264"/>
    </row>
    <row r="10975" spans="33:36" ht="30" customHeight="1">
      <c r="AG10975" s="1264"/>
      <c r="AH10975" s="1264"/>
      <c r="AI10975" s="1264"/>
      <c r="AJ10975" s="1264"/>
    </row>
    <row r="10976" spans="33:36" ht="30" customHeight="1">
      <c r="AG10976" s="1264"/>
      <c r="AH10976" s="1264"/>
      <c r="AI10976" s="1264"/>
      <c r="AJ10976" s="1264"/>
    </row>
    <row r="10977" spans="33:36" ht="30" customHeight="1">
      <c r="AG10977" s="1264"/>
      <c r="AH10977" s="1264"/>
      <c r="AI10977" s="1264"/>
      <c r="AJ10977" s="1264"/>
    </row>
    <row r="10978" spans="33:36" ht="30" customHeight="1">
      <c r="AG10978" s="1264"/>
      <c r="AH10978" s="1264"/>
      <c r="AI10978" s="1264"/>
      <c r="AJ10978" s="1264"/>
    </row>
    <row r="10979" spans="33:36" ht="30" customHeight="1">
      <c r="AG10979" s="1264"/>
      <c r="AH10979" s="1264"/>
      <c r="AI10979" s="1264"/>
      <c r="AJ10979" s="1264"/>
    </row>
    <row r="10980" spans="33:36" ht="30" customHeight="1">
      <c r="AG10980" s="1264"/>
      <c r="AH10980" s="1264"/>
      <c r="AI10980" s="1264"/>
      <c r="AJ10980" s="1264"/>
    </row>
    <row r="10981" spans="33:36" ht="30" customHeight="1">
      <c r="AG10981" s="1264"/>
      <c r="AH10981" s="1264"/>
      <c r="AI10981" s="1264"/>
      <c r="AJ10981" s="1264"/>
    </row>
    <row r="10982" spans="33:36" ht="30" customHeight="1">
      <c r="AG10982" s="1264"/>
      <c r="AH10982" s="1264"/>
      <c r="AI10982" s="1264"/>
      <c r="AJ10982" s="1264"/>
    </row>
    <row r="10983" spans="33:36" ht="30" customHeight="1">
      <c r="AG10983" s="1264"/>
      <c r="AH10983" s="1264"/>
      <c r="AI10983" s="1264"/>
      <c r="AJ10983" s="1264"/>
    </row>
    <row r="10984" spans="33:36" ht="30" customHeight="1">
      <c r="AG10984" s="1264"/>
      <c r="AH10984" s="1264"/>
      <c r="AI10984" s="1264"/>
      <c r="AJ10984" s="1264"/>
    </row>
    <row r="10985" spans="33:36" ht="30" customHeight="1">
      <c r="AG10985" s="1264"/>
      <c r="AH10985" s="1264"/>
      <c r="AI10985" s="1264"/>
      <c r="AJ10985" s="1264"/>
    </row>
    <row r="10986" spans="33:36" ht="30" customHeight="1">
      <c r="AG10986" s="1264"/>
      <c r="AH10986" s="1264"/>
      <c r="AI10986" s="1264"/>
      <c r="AJ10986" s="1264"/>
    </row>
    <row r="10987" spans="33:36" ht="30" customHeight="1">
      <c r="AG10987" s="1264"/>
      <c r="AH10987" s="1264"/>
      <c r="AI10987" s="1264"/>
      <c r="AJ10987" s="1264"/>
    </row>
    <row r="10988" spans="33:36" ht="30" customHeight="1">
      <c r="AG10988" s="1264"/>
      <c r="AH10988" s="1264"/>
      <c r="AI10988" s="1264"/>
      <c r="AJ10988" s="1264"/>
    </row>
    <row r="10989" spans="33:36" ht="30" customHeight="1">
      <c r="AG10989" s="1264"/>
      <c r="AH10989" s="1264"/>
      <c r="AI10989" s="1264"/>
      <c r="AJ10989" s="1264"/>
    </row>
    <row r="10990" spans="33:36" ht="30" customHeight="1">
      <c r="AG10990" s="1264"/>
      <c r="AH10990" s="1264"/>
      <c r="AI10990" s="1264"/>
      <c r="AJ10990" s="1264"/>
    </row>
    <row r="10991" spans="33:36" ht="30" customHeight="1">
      <c r="AG10991" s="1264"/>
      <c r="AH10991" s="1264"/>
      <c r="AI10991" s="1264"/>
      <c r="AJ10991" s="1264"/>
    </row>
    <row r="10992" spans="33:36" ht="30" customHeight="1">
      <c r="AG10992" s="1264"/>
      <c r="AH10992" s="1264"/>
      <c r="AI10992" s="1264"/>
      <c r="AJ10992" s="1264"/>
    </row>
    <row r="10993" spans="33:36" ht="30" customHeight="1">
      <c r="AG10993" s="1264"/>
      <c r="AH10993" s="1264"/>
      <c r="AI10993" s="1264"/>
      <c r="AJ10993" s="1264"/>
    </row>
    <row r="10994" spans="33:36" ht="30" customHeight="1">
      <c r="AG10994" s="1264"/>
      <c r="AH10994" s="1264"/>
      <c r="AI10994" s="1264"/>
      <c r="AJ10994" s="1264"/>
    </row>
    <row r="10995" spans="33:36" ht="30" customHeight="1">
      <c r="AG10995" s="1264"/>
      <c r="AH10995" s="1264"/>
      <c r="AI10995" s="1264"/>
      <c r="AJ10995" s="1264"/>
    </row>
    <row r="10996" spans="33:36" ht="30" customHeight="1">
      <c r="AG10996" s="1264"/>
      <c r="AH10996" s="1264"/>
      <c r="AI10996" s="1264"/>
      <c r="AJ10996" s="1264"/>
    </row>
    <row r="10997" spans="33:36" ht="30" customHeight="1">
      <c r="AG10997" s="1264"/>
      <c r="AH10997" s="1264"/>
      <c r="AI10997" s="1264"/>
      <c r="AJ10997" s="1264"/>
    </row>
    <row r="10998" spans="33:36" ht="30" customHeight="1">
      <c r="AG10998" s="1264"/>
      <c r="AH10998" s="1264"/>
      <c r="AI10998" s="1264"/>
      <c r="AJ10998" s="1264"/>
    </row>
    <row r="10999" spans="33:36" ht="30" customHeight="1">
      <c r="AG10999" s="1264"/>
      <c r="AH10999" s="1264"/>
      <c r="AI10999" s="1264"/>
      <c r="AJ10999" s="1264"/>
    </row>
    <row r="11000" spans="33:36" ht="30" customHeight="1">
      <c r="AG11000" s="1264"/>
      <c r="AH11000" s="1264"/>
      <c r="AI11000" s="1264"/>
      <c r="AJ11000" s="1264"/>
    </row>
    <row r="11001" spans="33:36" ht="30" customHeight="1">
      <c r="AG11001" s="1264"/>
      <c r="AH11001" s="1264"/>
      <c r="AI11001" s="1264"/>
      <c r="AJ11001" s="1264"/>
    </row>
    <row r="11002" spans="33:36" ht="30" customHeight="1">
      <c r="AG11002" s="1264"/>
      <c r="AH11002" s="1264"/>
      <c r="AI11002" s="1264"/>
      <c r="AJ11002" s="1264"/>
    </row>
    <row r="11003" spans="33:36" ht="30" customHeight="1">
      <c r="AG11003" s="1264"/>
      <c r="AH11003" s="1264"/>
      <c r="AI11003" s="1264"/>
      <c r="AJ11003" s="1264"/>
    </row>
    <row r="11004" spans="33:36" ht="30" customHeight="1">
      <c r="AG11004" s="1264"/>
      <c r="AH11004" s="1264"/>
      <c r="AI11004" s="1264"/>
      <c r="AJ11004" s="1264"/>
    </row>
    <row r="11005" spans="33:36" ht="30" customHeight="1">
      <c r="AG11005" s="1264"/>
      <c r="AH11005" s="1264"/>
      <c r="AI11005" s="1264"/>
      <c r="AJ11005" s="1264"/>
    </row>
    <row r="11006" spans="33:36" ht="30" customHeight="1">
      <c r="AG11006" s="1264"/>
      <c r="AH11006" s="1264"/>
      <c r="AI11006" s="1264"/>
      <c r="AJ11006" s="1264"/>
    </row>
    <row r="11007" spans="33:36" ht="30" customHeight="1">
      <c r="AG11007" s="1264"/>
      <c r="AH11007" s="1264"/>
      <c r="AI11007" s="1264"/>
      <c r="AJ11007" s="1264"/>
    </row>
    <row r="11008" spans="33:36" ht="30" customHeight="1">
      <c r="AG11008" s="1264"/>
      <c r="AH11008" s="1264"/>
      <c r="AI11008" s="1264"/>
      <c r="AJ11008" s="1264"/>
    </row>
    <row r="11009" spans="33:36" ht="30" customHeight="1">
      <c r="AG11009" s="1264"/>
      <c r="AH11009" s="1264"/>
      <c r="AI11009" s="1264"/>
      <c r="AJ11009" s="1264"/>
    </row>
    <row r="11010" spans="33:36" ht="30" customHeight="1">
      <c r="AG11010" s="1264"/>
      <c r="AH11010" s="1264"/>
      <c r="AI11010" s="1264"/>
      <c r="AJ11010" s="1264"/>
    </row>
    <row r="11011" spans="33:36" ht="30" customHeight="1">
      <c r="AG11011" s="1264"/>
      <c r="AH11011" s="1264"/>
      <c r="AI11011" s="1264"/>
      <c r="AJ11011" s="1264"/>
    </row>
    <row r="11012" spans="33:36" ht="30" customHeight="1">
      <c r="AG11012" s="1264"/>
      <c r="AH11012" s="1264"/>
      <c r="AI11012" s="1264"/>
      <c r="AJ11012" s="1264"/>
    </row>
    <row r="11013" spans="33:36" ht="30" customHeight="1">
      <c r="AG11013" s="1264"/>
      <c r="AH11013" s="1264"/>
      <c r="AI11013" s="1264"/>
      <c r="AJ11013" s="1264"/>
    </row>
    <row r="11014" spans="33:36" ht="30" customHeight="1">
      <c r="AG11014" s="1264"/>
      <c r="AH11014" s="1264"/>
      <c r="AI11014" s="1264"/>
      <c r="AJ11014" s="1264"/>
    </row>
    <row r="11015" spans="33:36" ht="30" customHeight="1">
      <c r="AG11015" s="1264"/>
      <c r="AH11015" s="1264"/>
      <c r="AI11015" s="1264"/>
      <c r="AJ11015" s="1264"/>
    </row>
    <row r="11016" spans="33:36" ht="30" customHeight="1">
      <c r="AG11016" s="1264"/>
      <c r="AH11016" s="1264"/>
      <c r="AI11016" s="1264"/>
      <c r="AJ11016" s="1264"/>
    </row>
    <row r="11017" spans="33:36" ht="30" customHeight="1">
      <c r="AG11017" s="1264"/>
      <c r="AH11017" s="1264"/>
      <c r="AI11017" s="1264"/>
      <c r="AJ11017" s="1264"/>
    </row>
    <row r="11018" spans="33:36" ht="30" customHeight="1">
      <c r="AG11018" s="1264"/>
      <c r="AH11018" s="1264"/>
      <c r="AI11018" s="1264"/>
      <c r="AJ11018" s="1264"/>
    </row>
    <row r="11019" spans="33:36" ht="30" customHeight="1">
      <c r="AG11019" s="1264"/>
      <c r="AH11019" s="1264"/>
      <c r="AI11019" s="1264"/>
      <c r="AJ11019" s="1264"/>
    </row>
    <row r="11020" spans="33:36" ht="30" customHeight="1">
      <c r="AG11020" s="1264"/>
      <c r="AH11020" s="1264"/>
      <c r="AI11020" s="1264"/>
      <c r="AJ11020" s="1264"/>
    </row>
    <row r="11021" spans="33:36" ht="30" customHeight="1">
      <c r="AG11021" s="1264"/>
      <c r="AH11021" s="1264"/>
      <c r="AI11021" s="1264"/>
      <c r="AJ11021" s="1264"/>
    </row>
    <row r="11022" spans="33:36" ht="30" customHeight="1">
      <c r="AG11022" s="1264"/>
      <c r="AH11022" s="1264"/>
      <c r="AI11022" s="1264"/>
      <c r="AJ11022" s="1264"/>
    </row>
    <row r="11023" spans="33:36" ht="30" customHeight="1">
      <c r="AG11023" s="1264"/>
      <c r="AH11023" s="1264"/>
      <c r="AI11023" s="1264"/>
      <c r="AJ11023" s="1264"/>
    </row>
    <row r="11024" spans="33:36" ht="30" customHeight="1">
      <c r="AG11024" s="1264"/>
      <c r="AH11024" s="1264"/>
      <c r="AI11024" s="1264"/>
      <c r="AJ11024" s="1264"/>
    </row>
    <row r="11025" spans="33:36" ht="30" customHeight="1">
      <c r="AG11025" s="1264"/>
      <c r="AH11025" s="1264"/>
      <c r="AI11025" s="1264"/>
      <c r="AJ11025" s="1264"/>
    </row>
    <row r="11026" spans="33:36" ht="30" customHeight="1">
      <c r="AG11026" s="1264"/>
      <c r="AH11026" s="1264"/>
      <c r="AI11026" s="1264"/>
      <c r="AJ11026" s="1264"/>
    </row>
    <row r="11027" spans="33:36" ht="30" customHeight="1">
      <c r="AG11027" s="1264"/>
      <c r="AH11027" s="1264"/>
      <c r="AI11027" s="1264"/>
      <c r="AJ11027" s="1264"/>
    </row>
    <row r="11028" spans="33:36" ht="30" customHeight="1">
      <c r="AG11028" s="1264"/>
      <c r="AH11028" s="1264"/>
      <c r="AI11028" s="1264"/>
      <c r="AJ11028" s="1264"/>
    </row>
    <row r="11029" spans="33:36" ht="30" customHeight="1">
      <c r="AG11029" s="1264"/>
      <c r="AH11029" s="1264"/>
      <c r="AI11029" s="1264"/>
      <c r="AJ11029" s="1264"/>
    </row>
    <row r="11030" spans="33:36" ht="30" customHeight="1">
      <c r="AG11030" s="1264"/>
      <c r="AH11030" s="1264"/>
      <c r="AI11030" s="1264"/>
      <c r="AJ11030" s="1264"/>
    </row>
    <row r="11031" spans="33:36" ht="30" customHeight="1">
      <c r="AG11031" s="1264"/>
      <c r="AH11031" s="1264"/>
      <c r="AI11031" s="1264"/>
      <c r="AJ11031" s="1264"/>
    </row>
    <row r="11032" spans="33:36" ht="30" customHeight="1">
      <c r="AG11032" s="1264"/>
      <c r="AH11032" s="1264"/>
      <c r="AI11032" s="1264"/>
      <c r="AJ11032" s="1264"/>
    </row>
    <row r="11033" spans="33:36" ht="30" customHeight="1">
      <c r="AG11033" s="1264"/>
      <c r="AH11033" s="1264"/>
      <c r="AI11033" s="1264"/>
      <c r="AJ11033" s="1264"/>
    </row>
    <row r="11034" spans="33:36" ht="30" customHeight="1">
      <c r="AG11034" s="1264"/>
      <c r="AH11034" s="1264"/>
      <c r="AI11034" s="1264"/>
      <c r="AJ11034" s="1264"/>
    </row>
    <row r="11035" spans="33:36" ht="30" customHeight="1">
      <c r="AG11035" s="1264"/>
      <c r="AH11035" s="1264"/>
      <c r="AI11035" s="1264"/>
      <c r="AJ11035" s="1264"/>
    </row>
    <row r="11036" spans="33:36" ht="30" customHeight="1">
      <c r="AG11036" s="1264"/>
      <c r="AH11036" s="1264"/>
      <c r="AI11036" s="1264"/>
      <c r="AJ11036" s="1264"/>
    </row>
    <row r="11037" spans="33:36" ht="30" customHeight="1">
      <c r="AG11037" s="1264"/>
      <c r="AH11037" s="1264"/>
      <c r="AI11037" s="1264"/>
      <c r="AJ11037" s="1264"/>
    </row>
    <row r="11038" spans="33:36" ht="30" customHeight="1">
      <c r="AG11038" s="1264"/>
      <c r="AH11038" s="1264"/>
      <c r="AI11038" s="1264"/>
      <c r="AJ11038" s="1264"/>
    </row>
    <row r="11039" spans="33:36" ht="30" customHeight="1">
      <c r="AG11039" s="1264"/>
      <c r="AH11039" s="1264"/>
      <c r="AI11039" s="1264"/>
      <c r="AJ11039" s="1264"/>
    </row>
    <row r="11040" spans="33:36" ht="30" customHeight="1">
      <c r="AG11040" s="1264"/>
      <c r="AH11040" s="1264"/>
      <c r="AI11040" s="1264"/>
      <c r="AJ11040" s="1264"/>
    </row>
    <row r="11041" spans="33:36" ht="30" customHeight="1">
      <c r="AG11041" s="1264"/>
      <c r="AH11041" s="1264"/>
      <c r="AI11041" s="1264"/>
      <c r="AJ11041" s="1264"/>
    </row>
    <row r="11042" spans="33:36" ht="30" customHeight="1">
      <c r="AG11042" s="1264"/>
      <c r="AH11042" s="1264"/>
      <c r="AI11042" s="1264"/>
      <c r="AJ11042" s="1264"/>
    </row>
    <row r="11043" spans="33:36" ht="30" customHeight="1">
      <c r="AG11043" s="1264"/>
      <c r="AH11043" s="1264"/>
      <c r="AI11043" s="1264"/>
      <c r="AJ11043" s="1264"/>
    </row>
    <row r="11044" spans="33:36" ht="30" customHeight="1">
      <c r="AG11044" s="1264"/>
      <c r="AH11044" s="1264"/>
      <c r="AI11044" s="1264"/>
      <c r="AJ11044" s="1264"/>
    </row>
    <row r="11045" spans="33:36" ht="30" customHeight="1">
      <c r="AG11045" s="1264"/>
      <c r="AH11045" s="1264"/>
      <c r="AI11045" s="1264"/>
      <c r="AJ11045" s="1264"/>
    </row>
    <row r="11046" spans="33:36" ht="30" customHeight="1">
      <c r="AG11046" s="1264"/>
      <c r="AH11046" s="1264"/>
      <c r="AI11046" s="1264"/>
      <c r="AJ11046" s="1264"/>
    </row>
    <row r="11047" spans="33:36" ht="30" customHeight="1">
      <c r="AG11047" s="1264"/>
      <c r="AH11047" s="1264"/>
      <c r="AI11047" s="1264"/>
      <c r="AJ11047" s="1264"/>
    </row>
    <row r="11048" spans="33:36" ht="30" customHeight="1">
      <c r="AG11048" s="1264"/>
      <c r="AH11048" s="1264"/>
      <c r="AI11048" s="1264"/>
      <c r="AJ11048" s="1264"/>
    </row>
    <row r="11049" spans="33:36" ht="30" customHeight="1">
      <c r="AG11049" s="1264"/>
      <c r="AH11049" s="1264"/>
      <c r="AI11049" s="1264"/>
      <c r="AJ11049" s="1264"/>
    </row>
    <row r="11050" spans="33:36" ht="30" customHeight="1">
      <c r="AG11050" s="1264"/>
      <c r="AH11050" s="1264"/>
      <c r="AI11050" s="1264"/>
      <c r="AJ11050" s="1264"/>
    </row>
    <row r="11051" spans="33:36" ht="30" customHeight="1">
      <c r="AG11051" s="1264"/>
      <c r="AH11051" s="1264"/>
      <c r="AI11051" s="1264"/>
      <c r="AJ11051" s="1264"/>
    </row>
    <row r="11052" spans="33:36" ht="30" customHeight="1">
      <c r="AG11052" s="1264"/>
      <c r="AH11052" s="1264"/>
      <c r="AI11052" s="1264"/>
      <c r="AJ11052" s="1264"/>
    </row>
    <row r="11053" spans="33:36" ht="30" customHeight="1">
      <c r="AG11053" s="1264"/>
      <c r="AH11053" s="1264"/>
      <c r="AI11053" s="1264"/>
      <c r="AJ11053" s="1264"/>
    </row>
    <row r="11054" spans="33:36" ht="30" customHeight="1">
      <c r="AG11054" s="1264"/>
      <c r="AH11054" s="1264"/>
      <c r="AI11054" s="1264"/>
      <c r="AJ11054" s="1264"/>
    </row>
    <row r="11055" spans="33:36" ht="30" customHeight="1">
      <c r="AG11055" s="1264"/>
      <c r="AH11055" s="1264"/>
      <c r="AI11055" s="1264"/>
      <c r="AJ11055" s="1264"/>
    </row>
    <row r="11056" spans="33:36" ht="30" customHeight="1">
      <c r="AG11056" s="1264"/>
      <c r="AH11056" s="1264"/>
      <c r="AI11056" s="1264"/>
      <c r="AJ11056" s="1264"/>
    </row>
    <row r="11057" spans="33:36" ht="30" customHeight="1">
      <c r="AG11057" s="1264"/>
      <c r="AH11057" s="1264"/>
      <c r="AI11057" s="1264"/>
      <c r="AJ11057" s="1264"/>
    </row>
    <row r="11058" spans="33:36" ht="30" customHeight="1">
      <c r="AG11058" s="1264"/>
      <c r="AH11058" s="1264"/>
      <c r="AI11058" s="1264"/>
      <c r="AJ11058" s="1264"/>
    </row>
    <row r="11059" spans="33:36" ht="30" customHeight="1">
      <c r="AG11059" s="1264"/>
      <c r="AH11059" s="1264"/>
      <c r="AI11059" s="1264"/>
      <c r="AJ11059" s="1264"/>
    </row>
    <row r="11060" spans="33:36" ht="30" customHeight="1">
      <c r="AG11060" s="1264"/>
      <c r="AH11060" s="1264"/>
      <c r="AI11060" s="1264"/>
      <c r="AJ11060" s="1264"/>
    </row>
    <row r="11061" spans="33:36" ht="30" customHeight="1">
      <c r="AG11061" s="1264"/>
      <c r="AH11061" s="1264"/>
      <c r="AI11061" s="1264"/>
      <c r="AJ11061" s="1264"/>
    </row>
    <row r="11062" spans="33:36" ht="30" customHeight="1">
      <c r="AG11062" s="1264"/>
      <c r="AH11062" s="1264"/>
      <c r="AI11062" s="1264"/>
      <c r="AJ11062" s="1264"/>
    </row>
    <row r="11063" spans="33:36" ht="30" customHeight="1">
      <c r="AG11063" s="1264"/>
      <c r="AH11063" s="1264"/>
      <c r="AI11063" s="1264"/>
      <c r="AJ11063" s="1264"/>
    </row>
    <row r="11064" spans="33:36" ht="30" customHeight="1">
      <c r="AG11064" s="1264"/>
      <c r="AH11064" s="1264"/>
      <c r="AI11064" s="1264"/>
      <c r="AJ11064" s="1264"/>
    </row>
    <row r="11065" spans="33:36" ht="30" customHeight="1">
      <c r="AG11065" s="1264"/>
      <c r="AH11065" s="1264"/>
      <c r="AI11065" s="1264"/>
      <c r="AJ11065" s="1264"/>
    </row>
    <row r="11066" spans="33:36" ht="30" customHeight="1">
      <c r="AG11066" s="1264"/>
      <c r="AH11066" s="1264"/>
      <c r="AI11066" s="1264"/>
      <c r="AJ11066" s="1264"/>
    </row>
    <row r="11067" spans="33:36" ht="30" customHeight="1">
      <c r="AG11067" s="1264"/>
      <c r="AH11067" s="1264"/>
      <c r="AI11067" s="1264"/>
      <c r="AJ11067" s="1264"/>
    </row>
    <row r="11068" spans="33:36" ht="30" customHeight="1">
      <c r="AG11068" s="1264"/>
      <c r="AH11068" s="1264"/>
      <c r="AI11068" s="1264"/>
      <c r="AJ11068" s="1264"/>
    </row>
    <row r="11069" spans="33:36" ht="30" customHeight="1">
      <c r="AG11069" s="1264"/>
      <c r="AH11069" s="1264"/>
      <c r="AI11069" s="1264"/>
      <c r="AJ11069" s="1264"/>
    </row>
    <row r="11070" spans="33:36" ht="30" customHeight="1">
      <c r="AG11070" s="1264"/>
      <c r="AH11070" s="1264"/>
      <c r="AI11070" s="1264"/>
      <c r="AJ11070" s="1264"/>
    </row>
    <row r="11071" spans="33:36" ht="30" customHeight="1">
      <c r="AG11071" s="1264"/>
      <c r="AH11071" s="1264"/>
      <c r="AI11071" s="1264"/>
      <c r="AJ11071" s="1264"/>
    </row>
    <row r="11072" spans="33:36" ht="30" customHeight="1">
      <c r="AG11072" s="1264"/>
      <c r="AH11072" s="1264"/>
      <c r="AI11072" s="1264"/>
      <c r="AJ11072" s="1264"/>
    </row>
    <row r="11073" spans="33:36" ht="30" customHeight="1">
      <c r="AG11073" s="1264"/>
      <c r="AH11073" s="1264"/>
      <c r="AI11073" s="1264"/>
      <c r="AJ11073" s="1264"/>
    </row>
    <row r="11074" spans="33:36" ht="30" customHeight="1">
      <c r="AG11074" s="1264"/>
      <c r="AH11074" s="1264"/>
      <c r="AI11074" s="1264"/>
      <c r="AJ11074" s="1264"/>
    </row>
    <row r="11075" spans="33:36" ht="30" customHeight="1">
      <c r="AG11075" s="1264"/>
      <c r="AH11075" s="1264"/>
      <c r="AI11075" s="1264"/>
      <c r="AJ11075" s="1264"/>
    </row>
    <row r="11076" spans="33:36" ht="30" customHeight="1">
      <c r="AG11076" s="1264"/>
      <c r="AH11076" s="1264"/>
      <c r="AI11076" s="1264"/>
      <c r="AJ11076" s="1264"/>
    </row>
    <row r="11077" spans="33:36" ht="30" customHeight="1">
      <c r="AG11077" s="1264"/>
      <c r="AH11077" s="1264"/>
      <c r="AI11077" s="1264"/>
      <c r="AJ11077" s="1264"/>
    </row>
    <row r="11078" spans="33:36" ht="30" customHeight="1">
      <c r="AG11078" s="1264"/>
      <c r="AH11078" s="1264"/>
      <c r="AI11078" s="1264"/>
      <c r="AJ11078" s="1264"/>
    </row>
    <row r="11079" spans="33:36" ht="30" customHeight="1">
      <c r="AG11079" s="1264"/>
      <c r="AH11079" s="1264"/>
      <c r="AI11079" s="1264"/>
      <c r="AJ11079" s="1264"/>
    </row>
    <row r="11080" spans="33:36" ht="30" customHeight="1">
      <c r="AG11080" s="1264"/>
      <c r="AH11080" s="1264"/>
      <c r="AI11080" s="1264"/>
      <c r="AJ11080" s="1264"/>
    </row>
    <row r="11081" spans="33:36" ht="30" customHeight="1">
      <c r="AG11081" s="1264"/>
      <c r="AH11081" s="1264"/>
      <c r="AI11081" s="1264"/>
      <c r="AJ11081" s="1264"/>
    </row>
    <row r="11082" spans="33:36" ht="30" customHeight="1">
      <c r="AG11082" s="1264"/>
      <c r="AH11082" s="1264"/>
      <c r="AI11082" s="1264"/>
      <c r="AJ11082" s="1264"/>
    </row>
    <row r="11083" spans="33:36" ht="30" customHeight="1">
      <c r="AG11083" s="1264"/>
      <c r="AH11083" s="1264"/>
      <c r="AI11083" s="1264"/>
      <c r="AJ11083" s="1264"/>
    </row>
    <row r="11084" spans="33:36" ht="30" customHeight="1">
      <c r="AG11084" s="1264"/>
      <c r="AH11084" s="1264"/>
      <c r="AI11084" s="1264"/>
      <c r="AJ11084" s="1264"/>
    </row>
    <row r="11085" spans="33:36" ht="30" customHeight="1">
      <c r="AG11085" s="1264"/>
      <c r="AH11085" s="1264"/>
      <c r="AI11085" s="1264"/>
      <c r="AJ11085" s="1264"/>
    </row>
    <row r="11086" spans="33:36" ht="30" customHeight="1">
      <c r="AG11086" s="1264"/>
      <c r="AH11086" s="1264"/>
      <c r="AI11086" s="1264"/>
      <c r="AJ11086" s="1264"/>
    </row>
    <row r="11087" spans="33:36" ht="30" customHeight="1">
      <c r="AG11087" s="1264"/>
      <c r="AH11087" s="1264"/>
      <c r="AI11087" s="1264"/>
      <c r="AJ11087" s="1264"/>
    </row>
    <row r="11088" spans="33:36" ht="30" customHeight="1">
      <c r="AG11088" s="1264"/>
      <c r="AH11088" s="1264"/>
      <c r="AI11088" s="1264"/>
      <c r="AJ11088" s="1264"/>
    </row>
    <row r="11089" spans="33:36" ht="30" customHeight="1">
      <c r="AG11089" s="1264"/>
      <c r="AH11089" s="1264"/>
      <c r="AI11089" s="1264"/>
      <c r="AJ11089" s="1264"/>
    </row>
    <row r="11090" spans="33:36" ht="30" customHeight="1">
      <c r="AG11090" s="1264"/>
      <c r="AH11090" s="1264"/>
      <c r="AI11090" s="1264"/>
      <c r="AJ11090" s="1264"/>
    </row>
    <row r="11091" spans="33:36" ht="30" customHeight="1">
      <c r="AG11091" s="1264"/>
      <c r="AH11091" s="1264"/>
      <c r="AI11091" s="1264"/>
      <c r="AJ11091" s="1264"/>
    </row>
    <row r="11092" spans="33:36" ht="30" customHeight="1">
      <c r="AG11092" s="1264"/>
      <c r="AH11092" s="1264"/>
      <c r="AI11092" s="1264"/>
      <c r="AJ11092" s="1264"/>
    </row>
    <row r="11093" spans="33:36" ht="30" customHeight="1">
      <c r="AG11093" s="1264"/>
      <c r="AH11093" s="1264"/>
      <c r="AI11093" s="1264"/>
      <c r="AJ11093" s="1264"/>
    </row>
    <row r="11094" spans="33:36" ht="30" customHeight="1">
      <c r="AG11094" s="1264"/>
      <c r="AH11094" s="1264"/>
      <c r="AI11094" s="1264"/>
      <c r="AJ11094" s="1264"/>
    </row>
    <row r="11095" spans="33:36" ht="30" customHeight="1">
      <c r="AG11095" s="1264"/>
      <c r="AH11095" s="1264"/>
      <c r="AI11095" s="1264"/>
      <c r="AJ11095" s="1264"/>
    </row>
    <row r="11096" spans="33:36" ht="30" customHeight="1">
      <c r="AG11096" s="1264"/>
      <c r="AH11096" s="1264"/>
      <c r="AI11096" s="1264"/>
      <c r="AJ11096" s="1264"/>
    </row>
    <row r="11097" spans="33:36" ht="30" customHeight="1">
      <c r="AG11097" s="1264"/>
      <c r="AH11097" s="1264"/>
      <c r="AI11097" s="1264"/>
      <c r="AJ11097" s="1264"/>
    </row>
    <row r="11098" spans="33:36" ht="30" customHeight="1">
      <c r="AG11098" s="1264"/>
      <c r="AH11098" s="1264"/>
      <c r="AI11098" s="1264"/>
      <c r="AJ11098" s="1264"/>
    </row>
    <row r="11099" spans="33:36" ht="30" customHeight="1">
      <c r="AG11099" s="1264"/>
      <c r="AH11099" s="1264"/>
      <c r="AI11099" s="1264"/>
      <c r="AJ11099" s="1264"/>
    </row>
    <row r="11100" spans="33:36" ht="30" customHeight="1">
      <c r="AG11100" s="1264"/>
      <c r="AH11100" s="1264"/>
      <c r="AI11100" s="1264"/>
      <c r="AJ11100" s="1264"/>
    </row>
    <row r="11101" spans="33:36" ht="30" customHeight="1">
      <c r="AG11101" s="1264"/>
      <c r="AH11101" s="1264"/>
      <c r="AI11101" s="1264"/>
      <c r="AJ11101" s="1264"/>
    </row>
    <row r="11102" spans="33:36" ht="30" customHeight="1">
      <c r="AG11102" s="1264"/>
      <c r="AH11102" s="1264"/>
      <c r="AI11102" s="1264"/>
      <c r="AJ11102" s="1264"/>
    </row>
    <row r="11103" spans="33:36" ht="30" customHeight="1">
      <c r="AG11103" s="1264"/>
      <c r="AH11103" s="1264"/>
      <c r="AI11103" s="1264"/>
      <c r="AJ11103" s="1264"/>
    </row>
    <row r="11104" spans="33:36" ht="30" customHeight="1">
      <c r="AG11104" s="1264"/>
      <c r="AH11104" s="1264"/>
      <c r="AI11104" s="1264"/>
      <c r="AJ11104" s="1264"/>
    </row>
    <row r="11105" spans="33:36" ht="30" customHeight="1">
      <c r="AG11105" s="1264"/>
      <c r="AH11105" s="1264"/>
      <c r="AI11105" s="1264"/>
      <c r="AJ11105" s="1264"/>
    </row>
    <row r="11106" spans="33:36" ht="30" customHeight="1">
      <c r="AG11106" s="1264"/>
      <c r="AH11106" s="1264"/>
      <c r="AI11106" s="1264"/>
      <c r="AJ11106" s="1264"/>
    </row>
    <row r="11107" spans="33:36" ht="30" customHeight="1">
      <c r="AG11107" s="1264"/>
      <c r="AH11107" s="1264"/>
      <c r="AI11107" s="1264"/>
      <c r="AJ11107" s="1264"/>
    </row>
    <row r="11108" spans="33:36" ht="30" customHeight="1">
      <c r="AG11108" s="1264"/>
      <c r="AH11108" s="1264"/>
      <c r="AI11108" s="1264"/>
      <c r="AJ11108" s="1264"/>
    </row>
    <row r="11109" spans="33:36" ht="30" customHeight="1">
      <c r="AG11109" s="1264"/>
      <c r="AH11109" s="1264"/>
      <c r="AI11109" s="1264"/>
      <c r="AJ11109" s="1264"/>
    </row>
    <row r="11110" spans="33:36" ht="30" customHeight="1">
      <c r="AG11110" s="1264"/>
      <c r="AH11110" s="1264"/>
      <c r="AI11110" s="1264"/>
      <c r="AJ11110" s="1264"/>
    </row>
    <row r="11111" spans="33:36" ht="30" customHeight="1">
      <c r="AG11111" s="1264"/>
      <c r="AH11111" s="1264"/>
      <c r="AI11111" s="1264"/>
      <c r="AJ11111" s="1264"/>
    </row>
    <row r="11112" spans="33:36" ht="30" customHeight="1">
      <c r="AG11112" s="1264"/>
      <c r="AH11112" s="1264"/>
      <c r="AI11112" s="1264"/>
      <c r="AJ11112" s="1264"/>
    </row>
    <row r="11113" spans="33:36" ht="30" customHeight="1">
      <c r="AG11113" s="1264"/>
      <c r="AH11113" s="1264"/>
      <c r="AI11113" s="1264"/>
      <c r="AJ11113" s="1264"/>
    </row>
    <row r="11114" spans="33:36" ht="30" customHeight="1">
      <c r="AG11114" s="1264"/>
      <c r="AH11114" s="1264"/>
      <c r="AI11114" s="1264"/>
      <c r="AJ11114" s="1264"/>
    </row>
    <row r="11115" spans="33:36" ht="30" customHeight="1">
      <c r="AG11115" s="1264"/>
      <c r="AH11115" s="1264"/>
      <c r="AI11115" s="1264"/>
      <c r="AJ11115" s="1264"/>
    </row>
    <row r="11116" spans="33:36" ht="30" customHeight="1">
      <c r="AG11116" s="1264"/>
      <c r="AH11116" s="1264"/>
      <c r="AI11116" s="1264"/>
      <c r="AJ11116" s="1264"/>
    </row>
    <row r="11117" spans="33:36" ht="30" customHeight="1">
      <c r="AG11117" s="1264"/>
      <c r="AH11117" s="1264"/>
      <c r="AI11117" s="1264"/>
      <c r="AJ11117" s="1264"/>
    </row>
    <row r="11118" spans="33:36" ht="30" customHeight="1">
      <c r="AG11118" s="1264"/>
      <c r="AH11118" s="1264"/>
      <c r="AI11118" s="1264"/>
      <c r="AJ11118" s="1264"/>
    </row>
    <row r="11119" spans="33:36" ht="30" customHeight="1">
      <c r="AG11119" s="1264"/>
      <c r="AH11119" s="1264"/>
      <c r="AI11119" s="1264"/>
      <c r="AJ11119" s="1264"/>
    </row>
    <row r="11120" spans="33:36" ht="30" customHeight="1">
      <c r="AG11120" s="1264"/>
      <c r="AH11120" s="1264"/>
      <c r="AI11120" s="1264"/>
      <c r="AJ11120" s="1264"/>
    </row>
    <row r="11121" spans="33:36" ht="30" customHeight="1">
      <c r="AG11121" s="1264"/>
      <c r="AH11121" s="1264"/>
      <c r="AI11121" s="1264"/>
      <c r="AJ11121" s="1264"/>
    </row>
    <row r="11122" spans="33:36" ht="30" customHeight="1">
      <c r="AG11122" s="1264"/>
      <c r="AH11122" s="1264"/>
      <c r="AI11122" s="1264"/>
      <c r="AJ11122" s="1264"/>
    </row>
    <row r="11123" spans="33:36" ht="30" customHeight="1">
      <c r="AG11123" s="1264"/>
      <c r="AH11123" s="1264"/>
      <c r="AI11123" s="1264"/>
      <c r="AJ11123" s="1264"/>
    </row>
    <row r="11124" spans="33:36" ht="30" customHeight="1">
      <c r="AG11124" s="1264"/>
      <c r="AH11124" s="1264"/>
      <c r="AI11124" s="1264"/>
      <c r="AJ11124" s="1264"/>
    </row>
    <row r="11125" spans="33:36" ht="30" customHeight="1">
      <c r="AG11125" s="1264"/>
      <c r="AH11125" s="1264"/>
      <c r="AI11125" s="1264"/>
      <c r="AJ11125" s="1264"/>
    </row>
    <row r="11126" spans="33:36" ht="30" customHeight="1">
      <c r="AG11126" s="1264"/>
      <c r="AH11126" s="1264"/>
      <c r="AI11126" s="1264"/>
      <c r="AJ11126" s="1264"/>
    </row>
    <row r="11127" spans="33:36" ht="30" customHeight="1">
      <c r="AG11127" s="1264"/>
      <c r="AH11127" s="1264"/>
      <c r="AI11127" s="1264"/>
      <c r="AJ11127" s="1264"/>
    </row>
    <row r="11128" spans="33:36" ht="30" customHeight="1">
      <c r="AG11128" s="1264"/>
      <c r="AH11128" s="1264"/>
      <c r="AI11128" s="1264"/>
      <c r="AJ11128" s="1264"/>
    </row>
    <row r="11129" spans="33:36" ht="30" customHeight="1">
      <c r="AG11129" s="1264"/>
      <c r="AH11129" s="1264"/>
      <c r="AI11129" s="1264"/>
      <c r="AJ11129" s="1264"/>
    </row>
    <row r="11130" spans="33:36" ht="30" customHeight="1">
      <c r="AG11130" s="1264"/>
      <c r="AH11130" s="1264"/>
      <c r="AI11130" s="1264"/>
      <c r="AJ11130" s="1264"/>
    </row>
    <row r="11131" spans="33:36" ht="30" customHeight="1">
      <c r="AG11131" s="1264"/>
      <c r="AH11131" s="1264"/>
      <c r="AI11131" s="1264"/>
      <c r="AJ11131" s="1264"/>
    </row>
    <row r="11132" spans="33:36" ht="30" customHeight="1">
      <c r="AG11132" s="1264"/>
      <c r="AH11132" s="1264"/>
      <c r="AI11132" s="1264"/>
      <c r="AJ11132" s="1264"/>
    </row>
    <row r="11133" spans="33:36" ht="30" customHeight="1">
      <c r="AG11133" s="1264"/>
      <c r="AH11133" s="1264"/>
      <c r="AI11133" s="1264"/>
      <c r="AJ11133" s="1264"/>
    </row>
    <row r="11134" spans="33:36" ht="30" customHeight="1">
      <c r="AG11134" s="1264"/>
      <c r="AH11134" s="1264"/>
      <c r="AI11134" s="1264"/>
      <c r="AJ11134" s="1264"/>
    </row>
    <row r="11135" spans="33:36" ht="30" customHeight="1">
      <c r="AG11135" s="1264"/>
      <c r="AH11135" s="1264"/>
      <c r="AI11135" s="1264"/>
      <c r="AJ11135" s="1264"/>
    </row>
    <row r="11136" spans="33:36" ht="30" customHeight="1">
      <c r="AG11136" s="1264"/>
      <c r="AH11136" s="1264"/>
      <c r="AI11136" s="1264"/>
      <c r="AJ11136" s="1264"/>
    </row>
    <row r="11137" spans="33:36" ht="30" customHeight="1">
      <c r="AG11137" s="1264"/>
      <c r="AH11137" s="1264"/>
      <c r="AI11137" s="1264"/>
      <c r="AJ11137" s="1264"/>
    </row>
    <row r="11138" spans="33:36" ht="30" customHeight="1">
      <c r="AG11138" s="1264"/>
      <c r="AH11138" s="1264"/>
      <c r="AI11138" s="1264"/>
      <c r="AJ11138" s="1264"/>
    </row>
    <row r="11139" spans="33:36" ht="30" customHeight="1">
      <c r="AG11139" s="1264"/>
      <c r="AH11139" s="1264"/>
      <c r="AI11139" s="1264"/>
      <c r="AJ11139" s="1264"/>
    </row>
    <row r="11140" spans="33:36" ht="30" customHeight="1">
      <c r="AG11140" s="1264"/>
      <c r="AH11140" s="1264"/>
      <c r="AI11140" s="1264"/>
      <c r="AJ11140" s="1264"/>
    </row>
    <row r="11141" spans="33:36" ht="30" customHeight="1">
      <c r="AG11141" s="1264"/>
      <c r="AH11141" s="1264"/>
      <c r="AI11141" s="1264"/>
      <c r="AJ11141" s="1264"/>
    </row>
    <row r="11142" spans="33:36" ht="30" customHeight="1">
      <c r="AG11142" s="1264"/>
      <c r="AH11142" s="1264"/>
      <c r="AI11142" s="1264"/>
      <c r="AJ11142" s="1264"/>
    </row>
    <row r="11143" spans="33:36" ht="30" customHeight="1">
      <c r="AG11143" s="1264"/>
      <c r="AH11143" s="1264"/>
      <c r="AI11143" s="1264"/>
      <c r="AJ11143" s="1264"/>
    </row>
    <row r="11144" spans="33:36" ht="30" customHeight="1">
      <c r="AG11144" s="1264"/>
      <c r="AH11144" s="1264"/>
      <c r="AI11144" s="1264"/>
      <c r="AJ11144" s="1264"/>
    </row>
    <row r="11145" spans="33:36" ht="30" customHeight="1">
      <c r="AG11145" s="1264"/>
      <c r="AH11145" s="1264"/>
      <c r="AI11145" s="1264"/>
      <c r="AJ11145" s="1264"/>
    </row>
    <row r="11146" spans="33:36" ht="30" customHeight="1">
      <c r="AG11146" s="1264"/>
      <c r="AH11146" s="1264"/>
      <c r="AI11146" s="1264"/>
      <c r="AJ11146" s="1264"/>
    </row>
    <row r="11147" spans="33:36" ht="30" customHeight="1">
      <c r="AG11147" s="1264"/>
      <c r="AH11147" s="1264"/>
      <c r="AI11147" s="1264"/>
      <c r="AJ11147" s="1264"/>
    </row>
    <row r="11148" spans="33:36" ht="30" customHeight="1">
      <c r="AG11148" s="1264"/>
      <c r="AH11148" s="1264"/>
      <c r="AI11148" s="1264"/>
      <c r="AJ11148" s="1264"/>
    </row>
    <row r="11149" spans="33:36" ht="30" customHeight="1">
      <c r="AG11149" s="1264"/>
      <c r="AH11149" s="1264"/>
      <c r="AI11149" s="1264"/>
      <c r="AJ11149" s="1264"/>
    </row>
    <row r="11150" spans="33:36" ht="30" customHeight="1">
      <c r="AG11150" s="1264"/>
      <c r="AH11150" s="1264"/>
      <c r="AI11150" s="1264"/>
      <c r="AJ11150" s="1264"/>
    </row>
    <row r="11151" spans="33:36" ht="30" customHeight="1">
      <c r="AG11151" s="1264"/>
      <c r="AH11151" s="1264"/>
      <c r="AI11151" s="1264"/>
      <c r="AJ11151" s="1264"/>
    </row>
    <row r="11152" spans="33:36" ht="30" customHeight="1">
      <c r="AG11152" s="1264"/>
      <c r="AH11152" s="1264"/>
      <c r="AI11152" s="1264"/>
      <c r="AJ11152" s="1264"/>
    </row>
    <row r="11153" spans="33:36" ht="30" customHeight="1">
      <c r="AG11153" s="1264"/>
      <c r="AH11153" s="1264"/>
      <c r="AI11153" s="1264"/>
      <c r="AJ11153" s="1264"/>
    </row>
    <row r="11154" spans="33:36" ht="30" customHeight="1">
      <c r="AG11154" s="1264"/>
      <c r="AH11154" s="1264"/>
      <c r="AI11154" s="1264"/>
      <c r="AJ11154" s="1264"/>
    </row>
    <row r="11155" spans="33:36" ht="30" customHeight="1">
      <c r="AG11155" s="1264"/>
      <c r="AH11155" s="1264"/>
      <c r="AI11155" s="1264"/>
      <c r="AJ11155" s="1264"/>
    </row>
    <row r="11156" spans="33:36" ht="30" customHeight="1">
      <c r="AG11156" s="1264"/>
      <c r="AH11156" s="1264"/>
      <c r="AI11156" s="1264"/>
      <c r="AJ11156" s="1264"/>
    </row>
    <row r="11157" spans="33:36" ht="30" customHeight="1">
      <c r="AG11157" s="1264"/>
      <c r="AH11157" s="1264"/>
      <c r="AI11157" s="1264"/>
      <c r="AJ11157" s="1264"/>
    </row>
    <row r="11158" spans="33:36" ht="30" customHeight="1">
      <c r="AG11158" s="1264"/>
      <c r="AH11158" s="1264"/>
      <c r="AI11158" s="1264"/>
      <c r="AJ11158" s="1264"/>
    </row>
    <row r="11159" spans="33:36" ht="30" customHeight="1">
      <c r="AG11159" s="1264"/>
      <c r="AH11159" s="1264"/>
      <c r="AI11159" s="1264"/>
      <c r="AJ11159" s="1264"/>
    </row>
    <row r="11160" spans="33:36" ht="30" customHeight="1">
      <c r="AG11160" s="1264"/>
      <c r="AH11160" s="1264"/>
      <c r="AI11160" s="1264"/>
      <c r="AJ11160" s="1264"/>
    </row>
    <row r="11161" spans="33:36" ht="30" customHeight="1">
      <c r="AG11161" s="1264"/>
      <c r="AH11161" s="1264"/>
      <c r="AI11161" s="1264"/>
      <c r="AJ11161" s="1264"/>
    </row>
    <row r="11162" spans="33:36" ht="30" customHeight="1">
      <c r="AG11162" s="1264"/>
      <c r="AH11162" s="1264"/>
      <c r="AI11162" s="1264"/>
      <c r="AJ11162" s="1264"/>
    </row>
    <row r="11163" spans="33:36" ht="30" customHeight="1">
      <c r="AG11163" s="1264"/>
      <c r="AH11163" s="1264"/>
      <c r="AI11163" s="1264"/>
      <c r="AJ11163" s="1264"/>
    </row>
    <row r="11164" spans="33:36" ht="30" customHeight="1">
      <c r="AG11164" s="1264"/>
      <c r="AH11164" s="1264"/>
      <c r="AI11164" s="1264"/>
      <c r="AJ11164" s="1264"/>
    </row>
    <row r="11165" spans="33:36" ht="30" customHeight="1">
      <c r="AG11165" s="1264"/>
      <c r="AH11165" s="1264"/>
      <c r="AI11165" s="1264"/>
      <c r="AJ11165" s="1264"/>
    </row>
    <row r="11166" spans="33:36" ht="30" customHeight="1">
      <c r="AG11166" s="1264"/>
      <c r="AH11166" s="1264"/>
      <c r="AI11166" s="1264"/>
      <c r="AJ11166" s="1264"/>
    </row>
    <row r="11167" spans="33:36" ht="30" customHeight="1">
      <c r="AG11167" s="1264"/>
      <c r="AH11167" s="1264"/>
      <c r="AI11167" s="1264"/>
      <c r="AJ11167" s="1264"/>
    </row>
    <row r="11168" spans="33:36" ht="30" customHeight="1">
      <c r="AG11168" s="1264"/>
      <c r="AH11168" s="1264"/>
      <c r="AI11168" s="1264"/>
      <c r="AJ11168" s="1264"/>
    </row>
    <row r="11169" spans="33:36" ht="30" customHeight="1">
      <c r="AG11169" s="1264"/>
      <c r="AH11169" s="1264"/>
      <c r="AI11169" s="1264"/>
      <c r="AJ11169" s="1264"/>
    </row>
    <row r="11170" spans="33:36" ht="30" customHeight="1">
      <c r="AG11170" s="1264"/>
      <c r="AH11170" s="1264"/>
      <c r="AI11170" s="1264"/>
      <c r="AJ11170" s="1264"/>
    </row>
    <row r="11171" spans="33:36" ht="30" customHeight="1">
      <c r="AG11171" s="1264"/>
      <c r="AH11171" s="1264"/>
      <c r="AI11171" s="1264"/>
      <c r="AJ11171" s="1264"/>
    </row>
    <row r="11172" spans="33:36" ht="30" customHeight="1">
      <c r="AG11172" s="1264"/>
      <c r="AH11172" s="1264"/>
      <c r="AI11172" s="1264"/>
      <c r="AJ11172" s="1264"/>
    </row>
    <row r="11173" spans="33:36" ht="30" customHeight="1">
      <c r="AG11173" s="1264"/>
      <c r="AH11173" s="1264"/>
      <c r="AI11173" s="1264"/>
      <c r="AJ11173" s="1264"/>
    </row>
    <row r="11174" spans="33:36" ht="30" customHeight="1">
      <c r="AG11174" s="1264"/>
      <c r="AH11174" s="1264"/>
      <c r="AI11174" s="1264"/>
      <c r="AJ11174" s="1264"/>
    </row>
    <row r="11175" spans="33:36" ht="30" customHeight="1">
      <c r="AG11175" s="1264"/>
      <c r="AH11175" s="1264"/>
      <c r="AI11175" s="1264"/>
      <c r="AJ11175" s="1264"/>
    </row>
    <row r="11176" spans="33:36" ht="30" customHeight="1">
      <c r="AG11176" s="1264"/>
      <c r="AH11176" s="1264"/>
      <c r="AI11176" s="1264"/>
      <c r="AJ11176" s="1264"/>
    </row>
    <row r="11177" spans="33:36" ht="30" customHeight="1">
      <c r="AG11177" s="1264"/>
      <c r="AH11177" s="1264"/>
      <c r="AI11177" s="1264"/>
      <c r="AJ11177" s="1264"/>
    </row>
    <row r="11178" spans="33:36" ht="30" customHeight="1">
      <c r="AG11178" s="1264"/>
      <c r="AH11178" s="1264"/>
      <c r="AI11178" s="1264"/>
      <c r="AJ11178" s="1264"/>
    </row>
    <row r="11179" spans="33:36" ht="30" customHeight="1">
      <c r="AG11179" s="1264"/>
      <c r="AH11179" s="1264"/>
      <c r="AI11179" s="1264"/>
      <c r="AJ11179" s="1264"/>
    </row>
    <row r="11180" spans="33:36" ht="30" customHeight="1">
      <c r="AG11180" s="1264"/>
      <c r="AH11180" s="1264"/>
      <c r="AI11180" s="1264"/>
      <c r="AJ11180" s="1264"/>
    </row>
    <row r="11181" spans="33:36" ht="30" customHeight="1">
      <c r="AG11181" s="1264"/>
      <c r="AH11181" s="1264"/>
      <c r="AI11181" s="1264"/>
      <c r="AJ11181" s="1264"/>
    </row>
    <row r="11182" spans="33:36" ht="30" customHeight="1">
      <c r="AG11182" s="1264"/>
      <c r="AH11182" s="1264"/>
      <c r="AI11182" s="1264"/>
      <c r="AJ11182" s="1264"/>
    </row>
    <row r="11183" spans="33:36" ht="30" customHeight="1">
      <c r="AG11183" s="1264"/>
      <c r="AH11183" s="1264"/>
      <c r="AI11183" s="1264"/>
      <c r="AJ11183" s="1264"/>
    </row>
    <row r="11184" spans="33:36" ht="30" customHeight="1">
      <c r="AG11184" s="1264"/>
      <c r="AH11184" s="1264"/>
      <c r="AI11184" s="1264"/>
      <c r="AJ11184" s="1264"/>
    </row>
    <row r="11185" spans="33:36" ht="30" customHeight="1">
      <c r="AG11185" s="1264"/>
      <c r="AH11185" s="1264"/>
      <c r="AI11185" s="1264"/>
      <c r="AJ11185" s="1264"/>
    </row>
    <row r="11186" spans="33:36" ht="30" customHeight="1">
      <c r="AG11186" s="1264"/>
      <c r="AH11186" s="1264"/>
      <c r="AI11186" s="1264"/>
      <c r="AJ11186" s="1264"/>
    </row>
    <row r="11187" spans="33:36" ht="30" customHeight="1">
      <c r="AG11187" s="1264"/>
      <c r="AH11187" s="1264"/>
      <c r="AI11187" s="1264"/>
      <c r="AJ11187" s="1264"/>
    </row>
    <row r="11188" spans="33:36" ht="30" customHeight="1">
      <c r="AG11188" s="1264"/>
      <c r="AH11188" s="1264"/>
      <c r="AI11188" s="1264"/>
      <c r="AJ11188" s="1264"/>
    </row>
    <row r="11189" spans="33:36" ht="30" customHeight="1">
      <c r="AG11189" s="1264"/>
      <c r="AH11189" s="1264"/>
      <c r="AI11189" s="1264"/>
      <c r="AJ11189" s="1264"/>
    </row>
    <row r="11190" spans="33:36" ht="30" customHeight="1">
      <c r="AG11190" s="1264"/>
      <c r="AH11190" s="1264"/>
      <c r="AI11190" s="1264"/>
      <c r="AJ11190" s="1264"/>
    </row>
    <row r="11191" spans="33:36" ht="30" customHeight="1">
      <c r="AG11191" s="1264"/>
      <c r="AH11191" s="1264"/>
      <c r="AI11191" s="1264"/>
      <c r="AJ11191" s="1264"/>
    </row>
    <row r="11192" spans="33:36" ht="30" customHeight="1">
      <c r="AG11192" s="1264"/>
      <c r="AH11192" s="1264"/>
      <c r="AI11192" s="1264"/>
      <c r="AJ11192" s="1264"/>
    </row>
    <row r="11193" spans="33:36" ht="30" customHeight="1">
      <c r="AG11193" s="1264"/>
      <c r="AH11193" s="1264"/>
      <c r="AI11193" s="1264"/>
      <c r="AJ11193" s="1264"/>
    </row>
    <row r="11194" spans="33:36" ht="30" customHeight="1">
      <c r="AG11194" s="1264"/>
      <c r="AH11194" s="1264"/>
      <c r="AI11194" s="1264"/>
      <c r="AJ11194" s="1264"/>
    </row>
    <row r="11195" spans="33:36" ht="30" customHeight="1">
      <c r="AG11195" s="1264"/>
      <c r="AH11195" s="1264"/>
      <c r="AI11195" s="1264"/>
      <c r="AJ11195" s="1264"/>
    </row>
    <row r="11196" spans="33:36" ht="30" customHeight="1">
      <c r="AG11196" s="1264"/>
      <c r="AH11196" s="1264"/>
      <c r="AI11196" s="1264"/>
      <c r="AJ11196" s="1264"/>
    </row>
    <row r="11197" spans="33:36" ht="30" customHeight="1">
      <c r="AG11197" s="1264"/>
      <c r="AH11197" s="1264"/>
      <c r="AI11197" s="1264"/>
      <c r="AJ11197" s="1264"/>
    </row>
    <row r="11198" spans="33:36" ht="30" customHeight="1">
      <c r="AG11198" s="1264"/>
      <c r="AH11198" s="1264"/>
      <c r="AI11198" s="1264"/>
      <c r="AJ11198" s="1264"/>
    </row>
    <row r="11199" spans="33:36" ht="30" customHeight="1">
      <c r="AG11199" s="1264"/>
      <c r="AH11199" s="1264"/>
      <c r="AI11199" s="1264"/>
      <c r="AJ11199" s="1264"/>
    </row>
    <row r="11200" spans="33:36" ht="30" customHeight="1">
      <c r="AG11200" s="1264"/>
      <c r="AH11200" s="1264"/>
      <c r="AI11200" s="1264"/>
      <c r="AJ11200" s="1264"/>
    </row>
    <row r="11201" spans="33:36" ht="30" customHeight="1">
      <c r="AG11201" s="1264"/>
      <c r="AH11201" s="1264"/>
      <c r="AI11201" s="1264"/>
      <c r="AJ11201" s="1264"/>
    </row>
    <row r="11202" spans="33:36" ht="30" customHeight="1">
      <c r="AG11202" s="1264"/>
      <c r="AH11202" s="1264"/>
      <c r="AI11202" s="1264"/>
      <c r="AJ11202" s="1264"/>
    </row>
    <row r="11203" spans="33:36" ht="30" customHeight="1">
      <c r="AG11203" s="1264"/>
      <c r="AH11203" s="1264"/>
      <c r="AI11203" s="1264"/>
      <c r="AJ11203" s="1264"/>
    </row>
    <row r="11204" spans="33:36" ht="30" customHeight="1">
      <c r="AG11204" s="1264"/>
      <c r="AH11204" s="1264"/>
      <c r="AI11204" s="1264"/>
      <c r="AJ11204" s="1264"/>
    </row>
    <row r="11205" spans="33:36" ht="30" customHeight="1">
      <c r="AG11205" s="1264"/>
      <c r="AH11205" s="1264"/>
      <c r="AI11205" s="1264"/>
      <c r="AJ11205" s="1264"/>
    </row>
    <row r="11206" spans="33:36" ht="30" customHeight="1">
      <c r="AG11206" s="1264"/>
      <c r="AH11206" s="1264"/>
      <c r="AI11206" s="1264"/>
      <c r="AJ11206" s="1264"/>
    </row>
    <row r="11207" spans="33:36" ht="30" customHeight="1">
      <c r="AG11207" s="1264"/>
      <c r="AH11207" s="1264"/>
      <c r="AI11207" s="1264"/>
      <c r="AJ11207" s="1264"/>
    </row>
    <row r="11208" spans="33:36" ht="30" customHeight="1">
      <c r="AG11208" s="1264"/>
      <c r="AH11208" s="1264"/>
      <c r="AI11208" s="1264"/>
      <c r="AJ11208" s="1264"/>
    </row>
    <row r="11209" spans="33:36" ht="30" customHeight="1">
      <c r="AG11209" s="1264"/>
      <c r="AH11209" s="1264"/>
      <c r="AI11209" s="1264"/>
      <c r="AJ11209" s="1264"/>
    </row>
    <row r="11210" spans="33:36" ht="30" customHeight="1">
      <c r="AG11210" s="1264"/>
      <c r="AH11210" s="1264"/>
      <c r="AI11210" s="1264"/>
      <c r="AJ11210" s="1264"/>
    </row>
    <row r="11211" spans="33:36" ht="30" customHeight="1">
      <c r="AG11211" s="1264"/>
      <c r="AH11211" s="1264"/>
      <c r="AI11211" s="1264"/>
      <c r="AJ11211" s="1264"/>
    </row>
    <row r="11212" spans="33:36" ht="30" customHeight="1">
      <c r="AG11212" s="1264"/>
      <c r="AH11212" s="1264"/>
      <c r="AI11212" s="1264"/>
      <c r="AJ11212" s="1264"/>
    </row>
    <row r="11213" spans="33:36" ht="30" customHeight="1">
      <c r="AG11213" s="1264"/>
      <c r="AH11213" s="1264"/>
      <c r="AI11213" s="1264"/>
      <c r="AJ11213" s="1264"/>
    </row>
    <row r="11214" spans="33:36" ht="30" customHeight="1">
      <c r="AG11214" s="1264"/>
      <c r="AH11214" s="1264"/>
      <c r="AI11214" s="1264"/>
      <c r="AJ11214" s="1264"/>
    </row>
    <row r="11215" spans="33:36" ht="30" customHeight="1">
      <c r="AG11215" s="1264"/>
      <c r="AH11215" s="1264"/>
      <c r="AI11215" s="1264"/>
      <c r="AJ11215" s="1264"/>
    </row>
    <row r="11216" spans="33:36" ht="30" customHeight="1">
      <c r="AG11216" s="1264"/>
      <c r="AH11216" s="1264"/>
      <c r="AI11216" s="1264"/>
      <c r="AJ11216" s="1264"/>
    </row>
    <row r="11217" spans="33:36" ht="30" customHeight="1">
      <c r="AG11217" s="1264"/>
      <c r="AH11217" s="1264"/>
      <c r="AI11217" s="1264"/>
      <c r="AJ11217" s="1264"/>
    </row>
    <row r="11218" spans="33:36" ht="30" customHeight="1">
      <c r="AG11218" s="1264"/>
      <c r="AH11218" s="1264"/>
      <c r="AI11218" s="1264"/>
      <c r="AJ11218" s="1264"/>
    </row>
    <row r="11219" spans="33:36" ht="30" customHeight="1">
      <c r="AG11219" s="1264"/>
      <c r="AH11219" s="1264"/>
      <c r="AI11219" s="1264"/>
      <c r="AJ11219" s="1264"/>
    </row>
    <row r="11220" spans="33:36" ht="30" customHeight="1">
      <c r="AG11220" s="1264"/>
      <c r="AH11220" s="1264"/>
      <c r="AI11220" s="1264"/>
      <c r="AJ11220" s="1264"/>
    </row>
    <row r="11221" spans="33:36" ht="30" customHeight="1">
      <c r="AG11221" s="1264"/>
      <c r="AH11221" s="1264"/>
      <c r="AI11221" s="1264"/>
      <c r="AJ11221" s="1264"/>
    </row>
    <row r="11222" spans="33:36" ht="30" customHeight="1">
      <c r="AG11222" s="1264"/>
      <c r="AH11222" s="1264"/>
      <c r="AI11222" s="1264"/>
      <c r="AJ11222" s="1264"/>
    </row>
    <row r="11223" spans="33:36" ht="30" customHeight="1">
      <c r="AG11223" s="1264"/>
      <c r="AH11223" s="1264"/>
      <c r="AI11223" s="1264"/>
      <c r="AJ11223" s="1264"/>
    </row>
    <row r="11224" spans="33:36" ht="30" customHeight="1">
      <c r="AG11224" s="1264"/>
      <c r="AH11224" s="1264"/>
      <c r="AI11224" s="1264"/>
      <c r="AJ11224" s="1264"/>
    </row>
    <row r="11225" spans="33:36" ht="30" customHeight="1">
      <c r="AG11225" s="1264"/>
      <c r="AH11225" s="1264"/>
      <c r="AI11225" s="1264"/>
      <c r="AJ11225" s="1264"/>
    </row>
    <row r="11226" spans="33:36" ht="30" customHeight="1">
      <c r="AG11226" s="1264"/>
      <c r="AH11226" s="1264"/>
      <c r="AI11226" s="1264"/>
      <c r="AJ11226" s="1264"/>
    </row>
    <row r="11227" spans="33:36" ht="30" customHeight="1">
      <c r="AG11227" s="1264"/>
      <c r="AH11227" s="1264"/>
      <c r="AI11227" s="1264"/>
      <c r="AJ11227" s="1264"/>
    </row>
    <row r="11228" spans="33:36" ht="30" customHeight="1">
      <c r="AG11228" s="1264"/>
      <c r="AH11228" s="1264"/>
      <c r="AI11228" s="1264"/>
      <c r="AJ11228" s="1264"/>
    </row>
    <row r="11229" spans="33:36" ht="30" customHeight="1">
      <c r="AG11229" s="1264"/>
      <c r="AH11229" s="1264"/>
      <c r="AI11229" s="1264"/>
      <c r="AJ11229" s="1264"/>
    </row>
    <row r="11230" spans="33:36" ht="30" customHeight="1">
      <c r="AG11230" s="1264"/>
      <c r="AH11230" s="1264"/>
      <c r="AI11230" s="1264"/>
      <c r="AJ11230" s="1264"/>
    </row>
    <row r="11231" spans="33:36" ht="30" customHeight="1">
      <c r="AG11231" s="1264"/>
      <c r="AH11231" s="1264"/>
      <c r="AI11231" s="1264"/>
      <c r="AJ11231" s="1264"/>
    </row>
    <row r="11232" spans="33:36" ht="30" customHeight="1">
      <c r="AG11232" s="1264"/>
      <c r="AH11232" s="1264"/>
      <c r="AI11232" s="1264"/>
      <c r="AJ11232" s="1264"/>
    </row>
    <row r="11233" spans="33:36" ht="30" customHeight="1">
      <c r="AG11233" s="1264"/>
      <c r="AH11233" s="1264"/>
      <c r="AI11233" s="1264"/>
      <c r="AJ11233" s="1264"/>
    </row>
    <row r="11234" spans="33:36" ht="30" customHeight="1">
      <c r="AG11234" s="1264"/>
      <c r="AH11234" s="1264"/>
      <c r="AI11234" s="1264"/>
      <c r="AJ11234" s="1264"/>
    </row>
    <row r="11235" spans="33:36" ht="30" customHeight="1">
      <c r="AG11235" s="1264"/>
      <c r="AH11235" s="1264"/>
      <c r="AI11235" s="1264"/>
      <c r="AJ11235" s="1264"/>
    </row>
    <row r="11236" spans="33:36" ht="30" customHeight="1">
      <c r="AG11236" s="1264"/>
      <c r="AH11236" s="1264"/>
      <c r="AI11236" s="1264"/>
      <c r="AJ11236" s="1264"/>
    </row>
    <row r="11237" spans="33:36" ht="30" customHeight="1">
      <c r="AG11237" s="1264"/>
      <c r="AH11237" s="1264"/>
      <c r="AI11237" s="1264"/>
      <c r="AJ11237" s="1264"/>
    </row>
    <row r="11238" spans="33:36" ht="30" customHeight="1">
      <c r="AG11238" s="1264"/>
      <c r="AH11238" s="1264"/>
      <c r="AI11238" s="1264"/>
      <c r="AJ11238" s="1264"/>
    </row>
    <row r="11239" spans="33:36" ht="30" customHeight="1">
      <c r="AG11239" s="1264"/>
      <c r="AH11239" s="1264"/>
      <c r="AI11239" s="1264"/>
      <c r="AJ11239" s="1264"/>
    </row>
    <row r="11240" spans="33:36" ht="30" customHeight="1">
      <c r="AG11240" s="1264"/>
      <c r="AH11240" s="1264"/>
      <c r="AI11240" s="1264"/>
      <c r="AJ11240" s="1264"/>
    </row>
    <row r="11241" spans="33:36" ht="30" customHeight="1">
      <c r="AG11241" s="1264"/>
      <c r="AH11241" s="1264"/>
      <c r="AI11241" s="1264"/>
      <c r="AJ11241" s="1264"/>
    </row>
    <row r="11242" spans="33:36" ht="30" customHeight="1">
      <c r="AG11242" s="1264"/>
      <c r="AH11242" s="1264"/>
      <c r="AI11242" s="1264"/>
      <c r="AJ11242" s="1264"/>
    </row>
    <row r="11243" spans="33:36" ht="30" customHeight="1">
      <c r="AG11243" s="1264"/>
      <c r="AH11243" s="1264"/>
      <c r="AI11243" s="1264"/>
      <c r="AJ11243" s="1264"/>
    </row>
    <row r="11244" spans="33:36" ht="30" customHeight="1">
      <c r="AG11244" s="1264"/>
      <c r="AH11244" s="1264"/>
      <c r="AI11244" s="1264"/>
      <c r="AJ11244" s="1264"/>
    </row>
    <row r="11245" spans="33:36" ht="30" customHeight="1">
      <c r="AG11245" s="1264"/>
      <c r="AH11245" s="1264"/>
      <c r="AI11245" s="1264"/>
      <c r="AJ11245" s="1264"/>
    </row>
    <row r="11246" spans="33:36" ht="30" customHeight="1">
      <c r="AG11246" s="1264"/>
      <c r="AH11246" s="1264"/>
      <c r="AI11246" s="1264"/>
      <c r="AJ11246" s="1264"/>
    </row>
    <row r="11247" spans="33:36" ht="30" customHeight="1">
      <c r="AG11247" s="1264"/>
      <c r="AH11247" s="1264"/>
      <c r="AI11247" s="1264"/>
      <c r="AJ11247" s="1264"/>
    </row>
    <row r="11248" spans="33:36" ht="30" customHeight="1">
      <c r="AG11248" s="1264"/>
      <c r="AH11248" s="1264"/>
      <c r="AI11248" s="1264"/>
      <c r="AJ11248" s="1264"/>
    </row>
    <row r="11249" spans="33:36" ht="30" customHeight="1">
      <c r="AG11249" s="1264"/>
      <c r="AH11249" s="1264"/>
      <c r="AI11249" s="1264"/>
      <c r="AJ11249" s="1264"/>
    </row>
    <row r="11250" spans="33:36" ht="30" customHeight="1">
      <c r="AG11250" s="1264"/>
      <c r="AH11250" s="1264"/>
      <c r="AI11250" s="1264"/>
      <c r="AJ11250" s="1264"/>
    </row>
    <row r="11251" spans="33:36" ht="30" customHeight="1">
      <c r="AG11251" s="1264"/>
      <c r="AH11251" s="1264"/>
      <c r="AI11251" s="1264"/>
      <c r="AJ11251" s="1264"/>
    </row>
    <row r="11252" spans="33:36" ht="30" customHeight="1">
      <c r="AG11252" s="1264"/>
      <c r="AH11252" s="1264"/>
      <c r="AI11252" s="1264"/>
      <c r="AJ11252" s="1264"/>
    </row>
    <row r="11253" spans="33:36" ht="30" customHeight="1">
      <c r="AG11253" s="1264"/>
      <c r="AH11253" s="1264"/>
      <c r="AI11253" s="1264"/>
      <c r="AJ11253" s="1264"/>
    </row>
    <row r="11254" spans="33:36" ht="30" customHeight="1">
      <c r="AG11254" s="1264"/>
      <c r="AH11254" s="1264"/>
      <c r="AI11254" s="1264"/>
      <c r="AJ11254" s="1264"/>
    </row>
    <row r="11255" spans="33:36" ht="30" customHeight="1">
      <c r="AG11255" s="1264"/>
      <c r="AH11255" s="1264"/>
      <c r="AI11255" s="1264"/>
      <c r="AJ11255" s="1264"/>
    </row>
    <row r="11256" spans="33:36" ht="30" customHeight="1">
      <c r="AG11256" s="1264"/>
      <c r="AH11256" s="1264"/>
      <c r="AI11256" s="1264"/>
      <c r="AJ11256" s="1264"/>
    </row>
    <row r="11257" spans="33:36" ht="30" customHeight="1">
      <c r="AG11257" s="1264"/>
      <c r="AH11257" s="1264"/>
      <c r="AI11257" s="1264"/>
      <c r="AJ11257" s="1264"/>
    </row>
    <row r="11258" spans="33:36" ht="30" customHeight="1">
      <c r="AG11258" s="1264"/>
      <c r="AH11258" s="1264"/>
      <c r="AI11258" s="1264"/>
      <c r="AJ11258" s="1264"/>
    </row>
    <row r="11259" spans="33:36" ht="30" customHeight="1">
      <c r="AG11259" s="1264"/>
      <c r="AH11259" s="1264"/>
      <c r="AI11259" s="1264"/>
      <c r="AJ11259" s="1264"/>
    </row>
    <row r="11260" spans="33:36" ht="30" customHeight="1">
      <c r="AG11260" s="1264"/>
      <c r="AH11260" s="1264"/>
      <c r="AI11260" s="1264"/>
      <c r="AJ11260" s="1264"/>
    </row>
    <row r="11261" spans="33:36" ht="30" customHeight="1">
      <c r="AG11261" s="1264"/>
      <c r="AH11261" s="1264"/>
      <c r="AI11261" s="1264"/>
      <c r="AJ11261" s="1264"/>
    </row>
    <row r="11262" spans="33:36" ht="30" customHeight="1">
      <c r="AG11262" s="1264"/>
      <c r="AH11262" s="1264"/>
      <c r="AI11262" s="1264"/>
      <c r="AJ11262" s="1264"/>
    </row>
    <row r="11263" spans="33:36" ht="30" customHeight="1">
      <c r="AG11263" s="1264"/>
      <c r="AH11263" s="1264"/>
      <c r="AI11263" s="1264"/>
      <c r="AJ11263" s="1264"/>
    </row>
    <row r="11264" spans="33:36" ht="30" customHeight="1">
      <c r="AG11264" s="1264"/>
      <c r="AH11264" s="1264"/>
      <c r="AI11264" s="1264"/>
      <c r="AJ11264" s="1264"/>
    </row>
    <row r="11265" spans="33:36" ht="30" customHeight="1">
      <c r="AG11265" s="1264"/>
      <c r="AH11265" s="1264"/>
      <c r="AI11265" s="1264"/>
      <c r="AJ11265" s="1264"/>
    </row>
    <row r="11266" spans="33:36" ht="30" customHeight="1">
      <c r="AG11266" s="1264"/>
      <c r="AH11266" s="1264"/>
      <c r="AI11266" s="1264"/>
      <c r="AJ11266" s="1264"/>
    </row>
    <row r="11267" spans="33:36" ht="30" customHeight="1">
      <c r="AG11267" s="1264"/>
      <c r="AH11267" s="1264"/>
      <c r="AI11267" s="1264"/>
      <c r="AJ11267" s="1264"/>
    </row>
    <row r="11268" spans="33:36" ht="30" customHeight="1">
      <c r="AG11268" s="1264"/>
      <c r="AH11268" s="1264"/>
      <c r="AI11268" s="1264"/>
      <c r="AJ11268" s="1264"/>
    </row>
    <row r="11269" spans="33:36" ht="30" customHeight="1">
      <c r="AG11269" s="1264"/>
      <c r="AH11269" s="1264"/>
      <c r="AI11269" s="1264"/>
      <c r="AJ11269" s="1264"/>
    </row>
    <row r="11270" spans="33:36" ht="30" customHeight="1">
      <c r="AG11270" s="1264"/>
      <c r="AH11270" s="1264"/>
      <c r="AI11270" s="1264"/>
      <c r="AJ11270" s="1264"/>
    </row>
    <row r="11271" spans="33:36" ht="30" customHeight="1">
      <c r="AG11271" s="1264"/>
      <c r="AH11271" s="1264"/>
      <c r="AI11271" s="1264"/>
      <c r="AJ11271" s="1264"/>
    </row>
    <row r="11272" spans="33:36" ht="30" customHeight="1">
      <c r="AG11272" s="1264"/>
      <c r="AH11272" s="1264"/>
      <c r="AI11272" s="1264"/>
      <c r="AJ11272" s="1264"/>
    </row>
    <row r="11273" spans="33:36" ht="30" customHeight="1">
      <c r="AG11273" s="1264"/>
      <c r="AH11273" s="1264"/>
      <c r="AI11273" s="1264"/>
      <c r="AJ11273" s="1264"/>
    </row>
    <row r="11274" spans="33:36" ht="30" customHeight="1">
      <c r="AG11274" s="1264"/>
      <c r="AH11274" s="1264"/>
      <c r="AI11274" s="1264"/>
      <c r="AJ11274" s="1264"/>
    </row>
    <row r="11275" spans="33:36" ht="30" customHeight="1">
      <c r="AG11275" s="1264"/>
      <c r="AH11275" s="1264"/>
      <c r="AI11275" s="1264"/>
      <c r="AJ11275" s="1264"/>
    </row>
    <row r="11276" spans="33:36" ht="30" customHeight="1">
      <c r="AG11276" s="1264"/>
      <c r="AH11276" s="1264"/>
      <c r="AI11276" s="1264"/>
      <c r="AJ11276" s="1264"/>
    </row>
    <row r="11277" spans="33:36" ht="30" customHeight="1">
      <c r="AG11277" s="1264"/>
      <c r="AH11277" s="1264"/>
      <c r="AI11277" s="1264"/>
      <c r="AJ11277" s="1264"/>
    </row>
    <row r="11278" spans="33:36" ht="30" customHeight="1">
      <c r="AG11278" s="1264"/>
      <c r="AH11278" s="1264"/>
      <c r="AI11278" s="1264"/>
      <c r="AJ11278" s="1264"/>
    </row>
    <row r="11279" spans="33:36" ht="30" customHeight="1">
      <c r="AG11279" s="1264"/>
      <c r="AH11279" s="1264"/>
      <c r="AI11279" s="1264"/>
      <c r="AJ11279" s="1264"/>
    </row>
    <row r="11280" spans="33:36" ht="30" customHeight="1">
      <c r="AG11280" s="1264"/>
      <c r="AH11280" s="1264"/>
      <c r="AI11280" s="1264"/>
      <c r="AJ11280" s="1264"/>
    </row>
    <row r="11281" spans="33:36" ht="30" customHeight="1">
      <c r="AG11281" s="1264"/>
      <c r="AH11281" s="1264"/>
      <c r="AI11281" s="1264"/>
      <c r="AJ11281" s="1264"/>
    </row>
    <row r="11282" spans="33:36" ht="30" customHeight="1">
      <c r="AG11282" s="1264"/>
      <c r="AH11282" s="1264"/>
      <c r="AI11282" s="1264"/>
      <c r="AJ11282" s="1264"/>
    </row>
    <row r="11283" spans="33:36" ht="30" customHeight="1">
      <c r="AG11283" s="1264"/>
      <c r="AH11283" s="1264"/>
      <c r="AI11283" s="1264"/>
      <c r="AJ11283" s="1264"/>
    </row>
    <row r="11284" spans="33:36" ht="30" customHeight="1">
      <c r="AG11284" s="1264"/>
      <c r="AH11284" s="1264"/>
      <c r="AI11284" s="1264"/>
      <c r="AJ11284" s="1264"/>
    </row>
    <row r="11285" spans="33:36" ht="30" customHeight="1">
      <c r="AG11285" s="1264"/>
      <c r="AH11285" s="1264"/>
      <c r="AI11285" s="1264"/>
      <c r="AJ11285" s="1264"/>
    </row>
    <row r="11286" spans="33:36" ht="30" customHeight="1">
      <c r="AG11286" s="1264"/>
      <c r="AH11286" s="1264"/>
      <c r="AI11286" s="1264"/>
      <c r="AJ11286" s="1264"/>
    </row>
    <row r="11287" spans="33:36" ht="30" customHeight="1">
      <c r="AG11287" s="1264"/>
      <c r="AH11287" s="1264"/>
      <c r="AI11287" s="1264"/>
      <c r="AJ11287" s="1264"/>
    </row>
    <row r="11288" spans="33:36" ht="30" customHeight="1">
      <c r="AG11288" s="1264"/>
      <c r="AH11288" s="1264"/>
      <c r="AI11288" s="1264"/>
      <c r="AJ11288" s="1264"/>
    </row>
    <row r="11289" spans="33:36" ht="30" customHeight="1">
      <c r="AG11289" s="1264"/>
      <c r="AH11289" s="1264"/>
      <c r="AI11289" s="1264"/>
      <c r="AJ11289" s="1264"/>
    </row>
    <row r="11290" spans="33:36" ht="30" customHeight="1">
      <c r="AG11290" s="1264"/>
      <c r="AH11290" s="1264"/>
      <c r="AI11290" s="1264"/>
      <c r="AJ11290" s="1264"/>
    </row>
    <row r="11291" spans="33:36" ht="30" customHeight="1">
      <c r="AG11291" s="1264"/>
      <c r="AH11291" s="1264"/>
      <c r="AI11291" s="1264"/>
      <c r="AJ11291" s="1264"/>
    </row>
    <row r="11292" spans="33:36" ht="30" customHeight="1">
      <c r="AG11292" s="1264"/>
      <c r="AH11292" s="1264"/>
      <c r="AI11292" s="1264"/>
      <c r="AJ11292" s="1264"/>
    </row>
    <row r="11293" spans="33:36" ht="30" customHeight="1">
      <c r="AG11293" s="1264"/>
      <c r="AH11293" s="1264"/>
      <c r="AI11293" s="1264"/>
      <c r="AJ11293" s="1264"/>
    </row>
    <row r="11294" spans="33:36" ht="30" customHeight="1">
      <c r="AG11294" s="1264"/>
      <c r="AH11294" s="1264"/>
      <c r="AI11294" s="1264"/>
      <c r="AJ11294" s="1264"/>
    </row>
    <row r="11295" spans="33:36" ht="30" customHeight="1">
      <c r="AG11295" s="1264"/>
      <c r="AH11295" s="1264"/>
      <c r="AI11295" s="1264"/>
      <c r="AJ11295" s="1264"/>
    </row>
    <row r="11296" spans="33:36" ht="30" customHeight="1">
      <c r="AG11296" s="1264"/>
      <c r="AH11296" s="1264"/>
      <c r="AI11296" s="1264"/>
      <c r="AJ11296" s="1264"/>
    </row>
    <row r="11297" spans="33:36" ht="30" customHeight="1">
      <c r="AG11297" s="1264"/>
      <c r="AH11297" s="1264"/>
      <c r="AI11297" s="1264"/>
      <c r="AJ11297" s="1264"/>
    </row>
    <row r="11298" spans="33:36" ht="30" customHeight="1">
      <c r="AG11298" s="1264"/>
      <c r="AH11298" s="1264"/>
      <c r="AI11298" s="1264"/>
      <c r="AJ11298" s="1264"/>
    </row>
    <row r="11299" spans="33:36" ht="30" customHeight="1">
      <c r="AG11299" s="1264"/>
      <c r="AH11299" s="1264"/>
      <c r="AI11299" s="1264"/>
      <c r="AJ11299" s="1264"/>
    </row>
    <row r="11300" spans="33:36" ht="30" customHeight="1">
      <c r="AG11300" s="1264"/>
      <c r="AH11300" s="1264"/>
      <c r="AI11300" s="1264"/>
      <c r="AJ11300" s="1264"/>
    </row>
    <row r="11301" spans="33:36" ht="30" customHeight="1">
      <c r="AG11301" s="1264"/>
      <c r="AH11301" s="1264"/>
      <c r="AI11301" s="1264"/>
      <c r="AJ11301" s="1264"/>
    </row>
    <row r="11302" spans="33:36" ht="30" customHeight="1">
      <c r="AG11302" s="1264"/>
      <c r="AH11302" s="1264"/>
      <c r="AI11302" s="1264"/>
      <c r="AJ11302" s="1264"/>
    </row>
    <row r="11303" spans="33:36" ht="30" customHeight="1">
      <c r="AG11303" s="1264"/>
      <c r="AH11303" s="1264"/>
      <c r="AI11303" s="1264"/>
      <c r="AJ11303" s="1264"/>
    </row>
    <row r="11304" spans="33:36" ht="30" customHeight="1">
      <c r="AG11304" s="1264"/>
      <c r="AH11304" s="1264"/>
      <c r="AI11304" s="1264"/>
      <c r="AJ11304" s="1264"/>
    </row>
    <row r="11305" spans="33:36" ht="30" customHeight="1">
      <c r="AG11305" s="1264"/>
      <c r="AH11305" s="1264"/>
      <c r="AI11305" s="1264"/>
      <c r="AJ11305" s="1264"/>
    </row>
    <row r="11306" spans="33:36" ht="30" customHeight="1">
      <c r="AG11306" s="1264"/>
      <c r="AH11306" s="1264"/>
      <c r="AI11306" s="1264"/>
      <c r="AJ11306" s="1264"/>
    </row>
    <row r="11307" spans="33:36" ht="30" customHeight="1">
      <c r="AG11307" s="1264"/>
      <c r="AH11307" s="1264"/>
      <c r="AI11307" s="1264"/>
      <c r="AJ11307" s="1264"/>
    </row>
    <row r="11308" spans="33:36" ht="30" customHeight="1">
      <c r="AG11308" s="1264"/>
      <c r="AH11308" s="1264"/>
      <c r="AI11308" s="1264"/>
      <c r="AJ11308" s="1264"/>
    </row>
    <row r="11309" spans="33:36" ht="30" customHeight="1">
      <c r="AG11309" s="1264"/>
      <c r="AH11309" s="1264"/>
      <c r="AI11309" s="1264"/>
      <c r="AJ11309" s="1264"/>
    </row>
    <row r="11310" spans="33:36" ht="30" customHeight="1">
      <c r="AG11310" s="1264"/>
      <c r="AH11310" s="1264"/>
      <c r="AI11310" s="1264"/>
      <c r="AJ11310" s="1264"/>
    </row>
    <row r="11311" spans="33:36" ht="30" customHeight="1">
      <c r="AG11311" s="1264"/>
      <c r="AH11311" s="1264"/>
      <c r="AI11311" s="1264"/>
      <c r="AJ11311" s="1264"/>
    </row>
    <row r="11312" spans="33:36" ht="30" customHeight="1">
      <c r="AG11312" s="1264"/>
      <c r="AH11312" s="1264"/>
      <c r="AI11312" s="1264"/>
      <c r="AJ11312" s="1264"/>
    </row>
    <row r="11313" spans="33:36" ht="30" customHeight="1">
      <c r="AG11313" s="1264"/>
      <c r="AH11313" s="1264"/>
      <c r="AI11313" s="1264"/>
      <c r="AJ11313" s="1264"/>
    </row>
    <row r="11314" spans="33:36" ht="30" customHeight="1">
      <c r="AG11314" s="1264"/>
      <c r="AH11314" s="1264"/>
      <c r="AI11314" s="1264"/>
      <c r="AJ11314" s="1264"/>
    </row>
    <row r="11315" spans="33:36" ht="30" customHeight="1">
      <c r="AG11315" s="1264"/>
      <c r="AH11315" s="1264"/>
      <c r="AI11315" s="1264"/>
      <c r="AJ11315" s="1264"/>
    </row>
    <row r="11316" spans="33:36" ht="30" customHeight="1">
      <c r="AG11316" s="1264"/>
      <c r="AH11316" s="1264"/>
      <c r="AI11316" s="1264"/>
      <c r="AJ11316" s="1264"/>
    </row>
    <row r="11317" spans="33:36" ht="30" customHeight="1">
      <c r="AG11317" s="1264"/>
      <c r="AH11317" s="1264"/>
      <c r="AI11317" s="1264"/>
      <c r="AJ11317" s="1264"/>
    </row>
    <row r="11318" spans="33:36" ht="30" customHeight="1">
      <c r="AG11318" s="1264"/>
      <c r="AH11318" s="1264"/>
      <c r="AI11318" s="1264"/>
      <c r="AJ11318" s="1264"/>
    </row>
    <row r="11319" spans="33:36" ht="30" customHeight="1">
      <c r="AG11319" s="1264"/>
      <c r="AH11319" s="1264"/>
      <c r="AI11319" s="1264"/>
      <c r="AJ11319" s="1264"/>
    </row>
    <row r="11320" spans="33:36" ht="30" customHeight="1">
      <c r="AG11320" s="1264"/>
      <c r="AH11320" s="1264"/>
      <c r="AI11320" s="1264"/>
      <c r="AJ11320" s="1264"/>
    </row>
    <row r="11321" spans="33:36" ht="30" customHeight="1">
      <c r="AG11321" s="1264"/>
      <c r="AH11321" s="1264"/>
      <c r="AI11321" s="1264"/>
      <c r="AJ11321" s="1264"/>
    </row>
    <row r="11322" spans="33:36" ht="30" customHeight="1">
      <c r="AG11322" s="1264"/>
      <c r="AH11322" s="1264"/>
      <c r="AI11322" s="1264"/>
      <c r="AJ11322" s="1264"/>
    </row>
    <row r="11323" spans="33:36" ht="30" customHeight="1">
      <c r="AG11323" s="1264"/>
      <c r="AH11323" s="1264"/>
      <c r="AI11323" s="1264"/>
      <c r="AJ11323" s="1264"/>
    </row>
    <row r="11324" spans="33:36" ht="30" customHeight="1">
      <c r="AG11324" s="1264"/>
      <c r="AH11324" s="1264"/>
      <c r="AI11324" s="1264"/>
      <c r="AJ11324" s="1264"/>
    </row>
    <row r="11325" spans="33:36" ht="30" customHeight="1">
      <c r="AG11325" s="1264"/>
      <c r="AH11325" s="1264"/>
      <c r="AI11325" s="1264"/>
      <c r="AJ11325" s="1264"/>
    </row>
    <row r="11326" spans="33:36" ht="30" customHeight="1">
      <c r="AG11326" s="1264"/>
      <c r="AH11326" s="1264"/>
      <c r="AI11326" s="1264"/>
      <c r="AJ11326" s="1264"/>
    </row>
    <row r="11327" spans="33:36" ht="30" customHeight="1">
      <c r="AG11327" s="1264"/>
      <c r="AH11327" s="1264"/>
      <c r="AI11327" s="1264"/>
      <c r="AJ11327" s="1264"/>
    </row>
    <row r="11328" spans="33:36" ht="30" customHeight="1">
      <c r="AG11328" s="1264"/>
      <c r="AH11328" s="1264"/>
      <c r="AI11328" s="1264"/>
      <c r="AJ11328" s="1264"/>
    </row>
    <row r="11329" spans="33:36" ht="30" customHeight="1">
      <c r="AG11329" s="1264"/>
      <c r="AH11329" s="1264"/>
      <c r="AI11329" s="1264"/>
      <c r="AJ11329" s="1264"/>
    </row>
    <row r="11330" spans="33:36" ht="30" customHeight="1">
      <c r="AG11330" s="1264"/>
      <c r="AH11330" s="1264"/>
      <c r="AI11330" s="1264"/>
      <c r="AJ11330" s="1264"/>
    </row>
    <row r="11331" spans="33:36" ht="30" customHeight="1">
      <c r="AG11331" s="1264"/>
      <c r="AH11331" s="1264"/>
      <c r="AI11331" s="1264"/>
      <c r="AJ11331" s="1264"/>
    </row>
    <row r="11332" spans="33:36" ht="30" customHeight="1">
      <c r="AG11332" s="1264"/>
      <c r="AH11332" s="1264"/>
      <c r="AI11332" s="1264"/>
      <c r="AJ11332" s="1264"/>
    </row>
    <row r="11333" spans="33:36" ht="30" customHeight="1">
      <c r="AG11333" s="1264"/>
      <c r="AH11333" s="1264"/>
      <c r="AI11333" s="1264"/>
      <c r="AJ11333" s="1264"/>
    </row>
    <row r="11334" spans="33:36" ht="30" customHeight="1">
      <c r="AG11334" s="1264"/>
      <c r="AH11334" s="1264"/>
      <c r="AI11334" s="1264"/>
      <c r="AJ11334" s="1264"/>
    </row>
    <row r="11335" spans="33:36" ht="30" customHeight="1">
      <c r="AG11335" s="1264"/>
      <c r="AH11335" s="1264"/>
      <c r="AI11335" s="1264"/>
      <c r="AJ11335" s="1264"/>
    </row>
    <row r="11336" spans="33:36" ht="30" customHeight="1">
      <c r="AG11336" s="1264"/>
      <c r="AH11336" s="1264"/>
      <c r="AI11336" s="1264"/>
      <c r="AJ11336" s="1264"/>
    </row>
    <row r="11337" spans="33:36" ht="30" customHeight="1">
      <c r="AG11337" s="1264"/>
      <c r="AH11337" s="1264"/>
      <c r="AI11337" s="1264"/>
      <c r="AJ11337" s="1264"/>
    </row>
    <row r="11338" spans="33:36" ht="30" customHeight="1">
      <c r="AG11338" s="1264"/>
      <c r="AH11338" s="1264"/>
      <c r="AI11338" s="1264"/>
      <c r="AJ11338" s="1264"/>
    </row>
    <row r="11339" spans="33:36" ht="30" customHeight="1">
      <c r="AG11339" s="1264"/>
      <c r="AH11339" s="1264"/>
      <c r="AI11339" s="1264"/>
      <c r="AJ11339" s="1264"/>
    </row>
    <row r="11340" spans="33:36" ht="30" customHeight="1">
      <c r="AG11340" s="1264"/>
      <c r="AH11340" s="1264"/>
      <c r="AI11340" s="1264"/>
      <c r="AJ11340" s="1264"/>
    </row>
    <row r="11341" spans="33:36" ht="30" customHeight="1">
      <c r="AG11341" s="1264"/>
      <c r="AH11341" s="1264"/>
      <c r="AI11341" s="1264"/>
      <c r="AJ11341" s="1264"/>
    </row>
    <row r="11342" spans="33:36" ht="30" customHeight="1">
      <c r="AG11342" s="1264"/>
      <c r="AH11342" s="1264"/>
      <c r="AI11342" s="1264"/>
      <c r="AJ11342" s="1264"/>
    </row>
    <row r="11343" spans="33:36" ht="30" customHeight="1">
      <c r="AG11343" s="1264"/>
      <c r="AH11343" s="1264"/>
      <c r="AI11343" s="1264"/>
      <c r="AJ11343" s="1264"/>
    </row>
    <row r="11344" spans="33:36" ht="30" customHeight="1">
      <c r="AG11344" s="1264"/>
      <c r="AH11344" s="1264"/>
      <c r="AI11344" s="1264"/>
      <c r="AJ11344" s="1264"/>
    </row>
    <row r="11345" spans="33:36" ht="30" customHeight="1">
      <c r="AG11345" s="1264"/>
      <c r="AH11345" s="1264"/>
      <c r="AI11345" s="1264"/>
      <c r="AJ11345" s="1264"/>
    </row>
    <row r="11346" spans="33:36" ht="30" customHeight="1">
      <c r="AG11346" s="1264"/>
      <c r="AH11346" s="1264"/>
      <c r="AI11346" s="1264"/>
      <c r="AJ11346" s="1264"/>
    </row>
    <row r="11347" spans="33:36" ht="30" customHeight="1">
      <c r="AG11347" s="1264"/>
      <c r="AH11347" s="1264"/>
      <c r="AI11347" s="1264"/>
      <c r="AJ11347" s="1264"/>
    </row>
    <row r="11348" spans="33:36" ht="30" customHeight="1">
      <c r="AG11348" s="1264"/>
      <c r="AH11348" s="1264"/>
      <c r="AI11348" s="1264"/>
      <c r="AJ11348" s="1264"/>
    </row>
    <row r="11349" spans="33:36" ht="30" customHeight="1">
      <c r="AG11349" s="1264"/>
      <c r="AH11349" s="1264"/>
      <c r="AI11349" s="1264"/>
      <c r="AJ11349" s="1264"/>
    </row>
    <row r="11350" spans="33:36" ht="30" customHeight="1">
      <c r="AG11350" s="1264"/>
      <c r="AH11350" s="1264"/>
      <c r="AI11350" s="1264"/>
      <c r="AJ11350" s="1264"/>
    </row>
    <row r="11351" spans="33:36" ht="30" customHeight="1">
      <c r="AG11351" s="1264"/>
      <c r="AH11351" s="1264"/>
      <c r="AI11351" s="1264"/>
      <c r="AJ11351" s="1264"/>
    </row>
    <row r="11352" spans="33:36" ht="30" customHeight="1">
      <c r="AG11352" s="1264"/>
      <c r="AH11352" s="1264"/>
      <c r="AI11352" s="1264"/>
      <c r="AJ11352" s="1264"/>
    </row>
    <row r="11353" spans="33:36" ht="30" customHeight="1">
      <c r="AG11353" s="1264"/>
      <c r="AH11353" s="1264"/>
      <c r="AI11353" s="1264"/>
      <c r="AJ11353" s="1264"/>
    </row>
    <row r="11354" spans="33:36" ht="30" customHeight="1">
      <c r="AG11354" s="1264"/>
      <c r="AH11354" s="1264"/>
      <c r="AI11354" s="1264"/>
      <c r="AJ11354" s="1264"/>
    </row>
    <row r="11355" spans="33:36" ht="30" customHeight="1">
      <c r="AG11355" s="1264"/>
      <c r="AH11355" s="1264"/>
      <c r="AI11355" s="1264"/>
      <c r="AJ11355" s="1264"/>
    </row>
    <row r="11356" spans="33:36" ht="30" customHeight="1">
      <c r="AG11356" s="1264"/>
      <c r="AH11356" s="1264"/>
      <c r="AI11356" s="1264"/>
      <c r="AJ11356" s="1264"/>
    </row>
    <row r="11357" spans="33:36" ht="30" customHeight="1">
      <c r="AG11357" s="1264"/>
      <c r="AH11357" s="1264"/>
      <c r="AI11357" s="1264"/>
      <c r="AJ11357" s="1264"/>
    </row>
    <row r="11358" spans="33:36" ht="30" customHeight="1">
      <c r="AG11358" s="1264"/>
      <c r="AH11358" s="1264"/>
      <c r="AI11358" s="1264"/>
      <c r="AJ11358" s="1264"/>
    </row>
    <row r="11359" spans="33:36" ht="30" customHeight="1">
      <c r="AG11359" s="1264"/>
      <c r="AH11359" s="1264"/>
      <c r="AI11359" s="1264"/>
      <c r="AJ11359" s="1264"/>
    </row>
    <row r="11360" spans="33:36" ht="30" customHeight="1">
      <c r="AG11360" s="1264"/>
      <c r="AH11360" s="1264"/>
      <c r="AI11360" s="1264"/>
      <c r="AJ11360" s="1264"/>
    </row>
    <row r="11361" spans="33:36" ht="30" customHeight="1">
      <c r="AG11361" s="1264"/>
      <c r="AH11361" s="1264"/>
      <c r="AI11361" s="1264"/>
      <c r="AJ11361" s="1264"/>
    </row>
    <row r="11362" spans="33:36" ht="30" customHeight="1">
      <c r="AG11362" s="1264"/>
      <c r="AH11362" s="1264"/>
      <c r="AI11362" s="1264"/>
      <c r="AJ11362" s="1264"/>
    </row>
    <row r="11363" spans="33:36" ht="30" customHeight="1">
      <c r="AG11363" s="1264"/>
      <c r="AH11363" s="1264"/>
      <c r="AI11363" s="1264"/>
      <c r="AJ11363" s="1264"/>
    </row>
    <row r="11364" spans="33:36" ht="30" customHeight="1">
      <c r="AG11364" s="1264"/>
      <c r="AH11364" s="1264"/>
      <c r="AI11364" s="1264"/>
      <c r="AJ11364" s="1264"/>
    </row>
    <row r="11365" spans="33:36" ht="30" customHeight="1">
      <c r="AG11365" s="1264"/>
      <c r="AH11365" s="1264"/>
      <c r="AI11365" s="1264"/>
      <c r="AJ11365" s="1264"/>
    </row>
    <row r="11366" spans="33:36" ht="30" customHeight="1">
      <c r="AG11366" s="1264"/>
      <c r="AH11366" s="1264"/>
      <c r="AI11366" s="1264"/>
      <c r="AJ11366" s="1264"/>
    </row>
    <row r="11367" spans="33:36" ht="30" customHeight="1">
      <c r="AG11367" s="1264"/>
      <c r="AH11367" s="1264"/>
      <c r="AI11367" s="1264"/>
      <c r="AJ11367" s="1264"/>
    </row>
    <row r="11368" spans="33:36" ht="30" customHeight="1">
      <c r="AG11368" s="1264"/>
      <c r="AH11368" s="1264"/>
      <c r="AI11368" s="1264"/>
      <c r="AJ11368" s="1264"/>
    </row>
    <row r="11369" spans="33:36" ht="30" customHeight="1">
      <c r="AG11369" s="1264"/>
      <c r="AH11369" s="1264"/>
      <c r="AI11369" s="1264"/>
      <c r="AJ11369" s="1264"/>
    </row>
    <row r="11370" spans="33:36" ht="30" customHeight="1">
      <c r="AG11370" s="1264"/>
      <c r="AH11370" s="1264"/>
      <c r="AI11370" s="1264"/>
      <c r="AJ11370" s="1264"/>
    </row>
    <row r="11371" spans="33:36" ht="30" customHeight="1">
      <c r="AG11371" s="1264"/>
      <c r="AH11371" s="1264"/>
      <c r="AI11371" s="1264"/>
      <c r="AJ11371" s="1264"/>
    </row>
    <row r="11372" spans="33:36" ht="30" customHeight="1">
      <c r="AG11372" s="1264"/>
      <c r="AH11372" s="1264"/>
      <c r="AI11372" s="1264"/>
      <c r="AJ11372" s="1264"/>
    </row>
    <row r="11373" spans="33:36" ht="30" customHeight="1">
      <c r="AG11373" s="1264"/>
      <c r="AH11373" s="1264"/>
      <c r="AI11373" s="1264"/>
      <c r="AJ11373" s="1264"/>
    </row>
    <row r="11374" spans="33:36" ht="30" customHeight="1">
      <c r="AG11374" s="1264"/>
      <c r="AH11374" s="1264"/>
      <c r="AI11374" s="1264"/>
      <c r="AJ11374" s="1264"/>
    </row>
    <row r="11375" spans="33:36" ht="30" customHeight="1">
      <c r="AG11375" s="1264"/>
      <c r="AH11375" s="1264"/>
      <c r="AI11375" s="1264"/>
      <c r="AJ11375" s="1264"/>
    </row>
    <row r="11376" spans="33:36" ht="30" customHeight="1">
      <c r="AG11376" s="1264"/>
      <c r="AH11376" s="1264"/>
      <c r="AI11376" s="1264"/>
      <c r="AJ11376" s="1264"/>
    </row>
    <row r="11377" spans="33:36" ht="30" customHeight="1">
      <c r="AG11377" s="1264"/>
      <c r="AH11377" s="1264"/>
      <c r="AI11377" s="1264"/>
      <c r="AJ11377" s="1264"/>
    </row>
    <row r="11378" spans="33:36" ht="30" customHeight="1">
      <c r="AG11378" s="1264"/>
      <c r="AH11378" s="1264"/>
      <c r="AI11378" s="1264"/>
      <c r="AJ11378" s="1264"/>
    </row>
    <row r="11379" spans="33:36" ht="30" customHeight="1">
      <c r="AG11379" s="1264"/>
      <c r="AH11379" s="1264"/>
      <c r="AI11379" s="1264"/>
      <c r="AJ11379" s="1264"/>
    </row>
    <row r="11380" spans="33:36" ht="30" customHeight="1">
      <c r="AG11380" s="1264"/>
      <c r="AH11380" s="1264"/>
      <c r="AI11380" s="1264"/>
      <c r="AJ11380" s="1264"/>
    </row>
    <row r="11381" spans="33:36" ht="30" customHeight="1">
      <c r="AG11381" s="1264"/>
      <c r="AH11381" s="1264"/>
      <c r="AI11381" s="1264"/>
      <c r="AJ11381" s="1264"/>
    </row>
    <row r="11382" spans="33:36" ht="30" customHeight="1">
      <c r="AG11382" s="1264"/>
      <c r="AH11382" s="1264"/>
      <c r="AI11382" s="1264"/>
      <c r="AJ11382" s="1264"/>
    </row>
    <row r="11383" spans="33:36" ht="30" customHeight="1">
      <c r="AG11383" s="1264"/>
      <c r="AH11383" s="1264"/>
      <c r="AI11383" s="1264"/>
      <c r="AJ11383" s="1264"/>
    </row>
    <row r="11384" spans="33:36" ht="30" customHeight="1">
      <c r="AG11384" s="1264"/>
      <c r="AH11384" s="1264"/>
      <c r="AI11384" s="1264"/>
      <c r="AJ11384" s="1264"/>
    </row>
    <row r="11385" spans="33:36" ht="30" customHeight="1">
      <c r="AG11385" s="1264"/>
      <c r="AH11385" s="1264"/>
      <c r="AI11385" s="1264"/>
      <c r="AJ11385" s="1264"/>
    </row>
    <row r="11386" spans="33:36" ht="30" customHeight="1">
      <c r="AG11386" s="1264"/>
      <c r="AH11386" s="1264"/>
      <c r="AI11386" s="1264"/>
      <c r="AJ11386" s="1264"/>
    </row>
    <row r="11387" spans="33:36" ht="30" customHeight="1">
      <c r="AG11387" s="1264"/>
      <c r="AH11387" s="1264"/>
      <c r="AI11387" s="1264"/>
      <c r="AJ11387" s="1264"/>
    </row>
    <row r="11388" spans="33:36" ht="30" customHeight="1">
      <c r="AG11388" s="1264"/>
      <c r="AH11388" s="1264"/>
      <c r="AI11388" s="1264"/>
      <c r="AJ11388" s="1264"/>
    </row>
    <row r="11389" spans="33:36" ht="30" customHeight="1">
      <c r="AG11389" s="1264"/>
      <c r="AH11389" s="1264"/>
      <c r="AI11389" s="1264"/>
      <c r="AJ11389" s="1264"/>
    </row>
    <row r="11390" spans="33:36" ht="30" customHeight="1">
      <c r="AG11390" s="1264"/>
      <c r="AH11390" s="1264"/>
      <c r="AI11390" s="1264"/>
      <c r="AJ11390" s="1264"/>
    </row>
    <row r="11391" spans="33:36" ht="30" customHeight="1">
      <c r="AG11391" s="1264"/>
      <c r="AH11391" s="1264"/>
      <c r="AI11391" s="1264"/>
      <c r="AJ11391" s="1264"/>
    </row>
    <row r="11392" spans="33:36" ht="30" customHeight="1">
      <c r="AG11392" s="1264"/>
      <c r="AH11392" s="1264"/>
      <c r="AI11392" s="1264"/>
      <c r="AJ11392" s="1264"/>
    </row>
    <row r="11393" spans="33:36" ht="30" customHeight="1">
      <c r="AG11393" s="1264"/>
      <c r="AH11393" s="1264"/>
      <c r="AI11393" s="1264"/>
      <c r="AJ11393" s="1264"/>
    </row>
    <row r="11394" spans="33:36" ht="30" customHeight="1">
      <c r="AG11394" s="1264"/>
      <c r="AH11394" s="1264"/>
      <c r="AI11394" s="1264"/>
      <c r="AJ11394" s="1264"/>
    </row>
    <row r="11395" spans="33:36" ht="30" customHeight="1">
      <c r="AG11395" s="1264"/>
      <c r="AH11395" s="1264"/>
      <c r="AI11395" s="1264"/>
      <c r="AJ11395" s="1264"/>
    </row>
    <row r="11396" spans="33:36" ht="30" customHeight="1">
      <c r="AG11396" s="1264"/>
      <c r="AH11396" s="1264"/>
      <c r="AI11396" s="1264"/>
      <c r="AJ11396" s="1264"/>
    </row>
    <row r="11397" spans="33:36" ht="30" customHeight="1">
      <c r="AG11397" s="1264"/>
      <c r="AH11397" s="1264"/>
      <c r="AI11397" s="1264"/>
      <c r="AJ11397" s="1264"/>
    </row>
    <row r="11398" spans="33:36" ht="30" customHeight="1">
      <c r="AG11398" s="1264"/>
      <c r="AH11398" s="1264"/>
      <c r="AI11398" s="1264"/>
      <c r="AJ11398" s="1264"/>
    </row>
    <row r="11399" spans="33:36" ht="30" customHeight="1">
      <c r="AG11399" s="1264"/>
      <c r="AH11399" s="1264"/>
      <c r="AI11399" s="1264"/>
      <c r="AJ11399" s="1264"/>
    </row>
    <row r="11400" spans="33:36" ht="30" customHeight="1">
      <c r="AG11400" s="1264"/>
      <c r="AH11400" s="1264"/>
      <c r="AI11400" s="1264"/>
      <c r="AJ11400" s="1264"/>
    </row>
    <row r="11401" spans="33:36" ht="30" customHeight="1">
      <c r="AG11401" s="1264"/>
      <c r="AH11401" s="1264"/>
      <c r="AI11401" s="1264"/>
      <c r="AJ11401" s="1264"/>
    </row>
    <row r="11402" spans="33:36" ht="30" customHeight="1">
      <c r="AG11402" s="1264"/>
      <c r="AH11402" s="1264"/>
      <c r="AI11402" s="1264"/>
      <c r="AJ11402" s="1264"/>
    </row>
    <row r="11403" spans="33:36" ht="30" customHeight="1">
      <c r="AG11403" s="1264"/>
      <c r="AH11403" s="1264"/>
      <c r="AI11403" s="1264"/>
      <c r="AJ11403" s="1264"/>
    </row>
    <row r="11404" spans="33:36" ht="30" customHeight="1">
      <c r="AG11404" s="1264"/>
      <c r="AH11404" s="1264"/>
      <c r="AI11404" s="1264"/>
      <c r="AJ11404" s="1264"/>
    </row>
    <row r="11405" spans="33:36" ht="30" customHeight="1">
      <c r="AG11405" s="1264"/>
      <c r="AH11405" s="1264"/>
      <c r="AI11405" s="1264"/>
      <c r="AJ11405" s="1264"/>
    </row>
    <row r="11406" spans="33:36" ht="30" customHeight="1">
      <c r="AG11406" s="1264"/>
      <c r="AH11406" s="1264"/>
      <c r="AI11406" s="1264"/>
      <c r="AJ11406" s="1264"/>
    </row>
    <row r="11407" spans="33:36" ht="30" customHeight="1">
      <c r="AG11407" s="1264"/>
      <c r="AH11407" s="1264"/>
      <c r="AI11407" s="1264"/>
      <c r="AJ11407" s="1264"/>
    </row>
    <row r="11408" spans="33:36" ht="30" customHeight="1">
      <c r="AG11408" s="1264"/>
      <c r="AH11408" s="1264"/>
      <c r="AI11408" s="1264"/>
      <c r="AJ11408" s="1264"/>
    </row>
    <row r="11409" spans="33:36" ht="30" customHeight="1">
      <c r="AG11409" s="1264"/>
      <c r="AH11409" s="1264"/>
      <c r="AI11409" s="1264"/>
      <c r="AJ11409" s="1264"/>
    </row>
    <row r="11410" spans="33:36" ht="30" customHeight="1">
      <c r="AG11410" s="1264"/>
      <c r="AH11410" s="1264"/>
      <c r="AI11410" s="1264"/>
      <c r="AJ11410" s="1264"/>
    </row>
    <row r="11411" spans="33:36" ht="30" customHeight="1">
      <c r="AG11411" s="1264"/>
      <c r="AH11411" s="1264"/>
      <c r="AI11411" s="1264"/>
      <c r="AJ11411" s="1264"/>
    </row>
    <row r="11412" spans="33:36" ht="30" customHeight="1">
      <c r="AG11412" s="1264"/>
      <c r="AH11412" s="1264"/>
      <c r="AI11412" s="1264"/>
      <c r="AJ11412" s="1264"/>
    </row>
    <row r="11413" spans="33:36" ht="30" customHeight="1">
      <c r="AG11413" s="1264"/>
      <c r="AH11413" s="1264"/>
      <c r="AI11413" s="1264"/>
      <c r="AJ11413" s="1264"/>
    </row>
    <row r="11414" spans="33:36" ht="30" customHeight="1">
      <c r="AG11414" s="1264"/>
      <c r="AH11414" s="1264"/>
      <c r="AI11414" s="1264"/>
      <c r="AJ11414" s="1264"/>
    </row>
    <row r="11415" spans="33:36" ht="30" customHeight="1">
      <c r="AG11415" s="1264"/>
      <c r="AH11415" s="1264"/>
      <c r="AI11415" s="1264"/>
      <c r="AJ11415" s="1264"/>
    </row>
    <row r="11416" spans="33:36" ht="30" customHeight="1">
      <c r="AG11416" s="1264"/>
      <c r="AH11416" s="1264"/>
      <c r="AI11416" s="1264"/>
      <c r="AJ11416" s="1264"/>
    </row>
    <row r="11417" spans="33:36" ht="30" customHeight="1">
      <c r="AG11417" s="1264"/>
      <c r="AH11417" s="1264"/>
      <c r="AI11417" s="1264"/>
      <c r="AJ11417" s="1264"/>
    </row>
    <row r="11418" spans="33:36" ht="30" customHeight="1">
      <c r="AG11418" s="1264"/>
      <c r="AH11418" s="1264"/>
      <c r="AI11418" s="1264"/>
      <c r="AJ11418" s="1264"/>
    </row>
    <row r="11419" spans="33:36" ht="30" customHeight="1">
      <c r="AG11419" s="1264"/>
      <c r="AH11419" s="1264"/>
      <c r="AI11419" s="1264"/>
      <c r="AJ11419" s="1264"/>
    </row>
    <row r="11420" spans="33:36" ht="30" customHeight="1">
      <c r="AG11420" s="1264"/>
      <c r="AH11420" s="1264"/>
      <c r="AI11420" s="1264"/>
      <c r="AJ11420" s="1264"/>
    </row>
    <row r="11421" spans="33:36" ht="30" customHeight="1">
      <c r="AG11421" s="1264"/>
      <c r="AH11421" s="1264"/>
      <c r="AI11421" s="1264"/>
      <c r="AJ11421" s="1264"/>
    </row>
    <row r="11422" spans="33:36" ht="30" customHeight="1">
      <c r="AG11422" s="1264"/>
      <c r="AH11422" s="1264"/>
      <c r="AI11422" s="1264"/>
      <c r="AJ11422" s="1264"/>
    </row>
    <row r="11423" spans="33:36" ht="30" customHeight="1">
      <c r="AG11423" s="1264"/>
      <c r="AH11423" s="1264"/>
      <c r="AI11423" s="1264"/>
      <c r="AJ11423" s="1264"/>
    </row>
    <row r="11424" spans="33:36" ht="30" customHeight="1">
      <c r="AG11424" s="1264"/>
      <c r="AH11424" s="1264"/>
      <c r="AI11424" s="1264"/>
      <c r="AJ11424" s="1264"/>
    </row>
    <row r="11425" spans="33:36" ht="30" customHeight="1">
      <c r="AG11425" s="1264"/>
      <c r="AH11425" s="1264"/>
      <c r="AI11425" s="1264"/>
      <c r="AJ11425" s="1264"/>
    </row>
    <row r="11426" spans="33:36" ht="30" customHeight="1">
      <c r="AG11426" s="1264"/>
      <c r="AH11426" s="1264"/>
      <c r="AI11426" s="1264"/>
      <c r="AJ11426" s="1264"/>
    </row>
    <row r="11427" spans="33:36" ht="30" customHeight="1">
      <c r="AG11427" s="1264"/>
      <c r="AH11427" s="1264"/>
      <c r="AI11427" s="1264"/>
      <c r="AJ11427" s="1264"/>
    </row>
    <row r="11428" spans="33:36" ht="30" customHeight="1">
      <c r="AG11428" s="1264"/>
      <c r="AH11428" s="1264"/>
      <c r="AI11428" s="1264"/>
      <c r="AJ11428" s="1264"/>
    </row>
    <row r="11429" spans="33:36" ht="30" customHeight="1">
      <c r="AG11429" s="1264"/>
      <c r="AH11429" s="1264"/>
      <c r="AI11429" s="1264"/>
      <c r="AJ11429" s="1264"/>
    </row>
    <row r="11430" spans="33:36" ht="30" customHeight="1">
      <c r="AG11430" s="1264"/>
      <c r="AH11430" s="1264"/>
      <c r="AI11430" s="1264"/>
      <c r="AJ11430" s="1264"/>
    </row>
    <row r="11431" spans="33:36" ht="30" customHeight="1">
      <c r="AG11431" s="1264"/>
      <c r="AH11431" s="1264"/>
      <c r="AI11431" s="1264"/>
      <c r="AJ11431" s="1264"/>
    </row>
    <row r="11432" spans="33:36" ht="30" customHeight="1">
      <c r="AG11432" s="1264"/>
      <c r="AH11432" s="1264"/>
      <c r="AI11432" s="1264"/>
      <c r="AJ11432" s="1264"/>
    </row>
    <row r="11433" spans="33:36" ht="30" customHeight="1">
      <c r="AG11433" s="1264"/>
      <c r="AH11433" s="1264"/>
      <c r="AI11433" s="1264"/>
      <c r="AJ11433" s="1264"/>
    </row>
    <row r="11434" spans="33:36" ht="30" customHeight="1">
      <c r="AG11434" s="1264"/>
      <c r="AH11434" s="1264"/>
      <c r="AI11434" s="1264"/>
      <c r="AJ11434" s="1264"/>
    </row>
    <row r="11435" spans="33:36" ht="30" customHeight="1">
      <c r="AG11435" s="1264"/>
      <c r="AH11435" s="1264"/>
      <c r="AI11435" s="1264"/>
      <c r="AJ11435" s="1264"/>
    </row>
    <row r="11436" spans="33:36" ht="30" customHeight="1">
      <c r="AG11436" s="1264"/>
      <c r="AH11436" s="1264"/>
      <c r="AI11436" s="1264"/>
      <c r="AJ11436" s="1264"/>
    </row>
    <row r="11437" spans="33:36" ht="30" customHeight="1">
      <c r="AG11437" s="1264"/>
      <c r="AH11437" s="1264"/>
      <c r="AI11437" s="1264"/>
      <c r="AJ11437" s="1264"/>
    </row>
    <row r="11438" spans="33:36" ht="30" customHeight="1">
      <c r="AG11438" s="1264"/>
      <c r="AH11438" s="1264"/>
      <c r="AI11438" s="1264"/>
      <c r="AJ11438" s="1264"/>
    </row>
    <row r="11439" spans="33:36" ht="30" customHeight="1">
      <c r="AG11439" s="1264"/>
      <c r="AH11439" s="1264"/>
      <c r="AI11439" s="1264"/>
      <c r="AJ11439" s="1264"/>
    </row>
    <row r="11440" spans="33:36" ht="30" customHeight="1">
      <c r="AG11440" s="1264"/>
      <c r="AH11440" s="1264"/>
      <c r="AI11440" s="1264"/>
      <c r="AJ11440" s="1264"/>
    </row>
    <row r="11441" spans="33:36" ht="30" customHeight="1">
      <c r="AG11441" s="1264"/>
      <c r="AH11441" s="1264"/>
      <c r="AI11441" s="1264"/>
      <c r="AJ11441" s="1264"/>
    </row>
    <row r="11442" spans="33:36" ht="30" customHeight="1">
      <c r="AG11442" s="1264"/>
      <c r="AH11442" s="1264"/>
      <c r="AI11442" s="1264"/>
      <c r="AJ11442" s="1264"/>
    </row>
    <row r="11443" spans="33:36" ht="30" customHeight="1">
      <c r="AG11443" s="1264"/>
      <c r="AH11443" s="1264"/>
      <c r="AI11443" s="1264"/>
      <c r="AJ11443" s="1264"/>
    </row>
    <row r="11444" spans="33:36" ht="30" customHeight="1">
      <c r="AG11444" s="1264"/>
      <c r="AH11444" s="1264"/>
      <c r="AI11444" s="1264"/>
      <c r="AJ11444" s="1264"/>
    </row>
    <row r="11445" spans="33:36" ht="30" customHeight="1">
      <c r="AG11445" s="1264"/>
      <c r="AH11445" s="1264"/>
      <c r="AI11445" s="1264"/>
      <c r="AJ11445" s="1264"/>
    </row>
    <row r="11446" spans="33:36" ht="30" customHeight="1">
      <c r="AG11446" s="1264"/>
      <c r="AH11446" s="1264"/>
      <c r="AI11446" s="1264"/>
      <c r="AJ11446" s="1264"/>
    </row>
    <row r="11447" spans="33:36" ht="30" customHeight="1">
      <c r="AG11447" s="1264"/>
      <c r="AH11447" s="1264"/>
      <c r="AI11447" s="1264"/>
      <c r="AJ11447" s="1264"/>
    </row>
    <row r="11448" spans="33:36" ht="30" customHeight="1">
      <c r="AG11448" s="1264"/>
      <c r="AH11448" s="1264"/>
      <c r="AI11448" s="1264"/>
      <c r="AJ11448" s="1264"/>
    </row>
    <row r="11449" spans="33:36" ht="30" customHeight="1">
      <c r="AG11449" s="1264"/>
      <c r="AH11449" s="1264"/>
      <c r="AI11449" s="1264"/>
      <c r="AJ11449" s="1264"/>
    </row>
    <row r="11450" spans="33:36" ht="30" customHeight="1">
      <c r="AG11450" s="1264"/>
      <c r="AH11450" s="1264"/>
      <c r="AI11450" s="1264"/>
      <c r="AJ11450" s="1264"/>
    </row>
    <row r="11451" spans="33:36" ht="30" customHeight="1">
      <c r="AG11451" s="1264"/>
      <c r="AH11451" s="1264"/>
      <c r="AI11451" s="1264"/>
      <c r="AJ11451" s="1264"/>
    </row>
    <row r="11452" spans="33:36" ht="30" customHeight="1">
      <c r="AG11452" s="1264"/>
      <c r="AH11452" s="1264"/>
      <c r="AI11452" s="1264"/>
      <c r="AJ11452" s="1264"/>
    </row>
    <row r="11453" spans="33:36" ht="30" customHeight="1">
      <c r="AG11453" s="1264"/>
      <c r="AH11453" s="1264"/>
      <c r="AI11453" s="1264"/>
      <c r="AJ11453" s="1264"/>
    </row>
    <row r="11454" spans="33:36" ht="30" customHeight="1">
      <c r="AG11454" s="1264"/>
      <c r="AH11454" s="1264"/>
      <c r="AI11454" s="1264"/>
      <c r="AJ11454" s="1264"/>
    </row>
    <row r="11455" spans="33:36" ht="30" customHeight="1">
      <c r="AG11455" s="1264"/>
      <c r="AH11455" s="1264"/>
      <c r="AI11455" s="1264"/>
      <c r="AJ11455" s="1264"/>
    </row>
    <row r="11456" spans="33:36" ht="30" customHeight="1">
      <c r="AG11456" s="1264"/>
      <c r="AH11456" s="1264"/>
      <c r="AI11456" s="1264"/>
      <c r="AJ11456" s="1264"/>
    </row>
    <row r="11457" spans="33:36" ht="30" customHeight="1">
      <c r="AG11457" s="1264"/>
      <c r="AH11457" s="1264"/>
      <c r="AI11457" s="1264"/>
      <c r="AJ11457" s="1264"/>
    </row>
    <row r="11458" spans="33:36" ht="30" customHeight="1">
      <c r="AG11458" s="1264"/>
      <c r="AH11458" s="1264"/>
      <c r="AI11458" s="1264"/>
      <c r="AJ11458" s="1264"/>
    </row>
    <row r="11459" spans="33:36" ht="30" customHeight="1">
      <c r="AG11459" s="1264"/>
      <c r="AH11459" s="1264"/>
      <c r="AI11459" s="1264"/>
      <c r="AJ11459" s="1264"/>
    </row>
    <row r="11460" spans="33:36" ht="30" customHeight="1">
      <c r="AG11460" s="1264"/>
      <c r="AH11460" s="1264"/>
      <c r="AI11460" s="1264"/>
      <c r="AJ11460" s="1264"/>
    </row>
    <row r="11461" spans="33:36" ht="30" customHeight="1">
      <c r="AG11461" s="1264"/>
      <c r="AH11461" s="1264"/>
      <c r="AI11461" s="1264"/>
      <c r="AJ11461" s="1264"/>
    </row>
    <row r="11462" spans="33:36" ht="30" customHeight="1">
      <c r="AG11462" s="1264"/>
      <c r="AH11462" s="1264"/>
      <c r="AI11462" s="1264"/>
      <c r="AJ11462" s="1264"/>
    </row>
    <row r="11463" spans="33:36" ht="30" customHeight="1">
      <c r="AG11463" s="1264"/>
      <c r="AH11463" s="1264"/>
      <c r="AI11463" s="1264"/>
      <c r="AJ11463" s="1264"/>
    </row>
    <row r="11464" spans="33:36" ht="30" customHeight="1">
      <c r="AG11464" s="1264"/>
      <c r="AH11464" s="1264"/>
      <c r="AI11464" s="1264"/>
      <c r="AJ11464" s="1264"/>
    </row>
    <row r="11465" spans="33:36" ht="30" customHeight="1">
      <c r="AG11465" s="1264"/>
      <c r="AH11465" s="1264"/>
      <c r="AI11465" s="1264"/>
      <c r="AJ11465" s="1264"/>
    </row>
    <row r="11466" spans="33:36" ht="30" customHeight="1">
      <c r="AG11466" s="1264"/>
      <c r="AH11466" s="1264"/>
      <c r="AI11466" s="1264"/>
      <c r="AJ11466" s="1264"/>
    </row>
    <row r="11467" spans="33:36" ht="30" customHeight="1">
      <c r="AG11467" s="1264"/>
      <c r="AH11467" s="1264"/>
      <c r="AI11467" s="1264"/>
      <c r="AJ11467" s="1264"/>
    </row>
    <row r="11468" spans="33:36" ht="30" customHeight="1">
      <c r="AG11468" s="1264"/>
      <c r="AH11468" s="1264"/>
      <c r="AI11468" s="1264"/>
      <c r="AJ11468" s="1264"/>
    </row>
    <row r="11469" spans="33:36" ht="30" customHeight="1">
      <c r="AG11469" s="1264"/>
      <c r="AH11469" s="1264"/>
      <c r="AI11469" s="1264"/>
      <c r="AJ11469" s="1264"/>
    </row>
    <row r="11470" spans="33:36" ht="30" customHeight="1">
      <c r="AG11470" s="1264"/>
      <c r="AH11470" s="1264"/>
      <c r="AI11470" s="1264"/>
      <c r="AJ11470" s="1264"/>
    </row>
    <row r="11471" spans="33:36" ht="30" customHeight="1">
      <c r="AG11471" s="1264"/>
      <c r="AH11471" s="1264"/>
      <c r="AI11471" s="1264"/>
      <c r="AJ11471" s="1264"/>
    </row>
    <row r="11472" spans="33:36" ht="30" customHeight="1">
      <c r="AG11472" s="1264"/>
      <c r="AH11472" s="1264"/>
      <c r="AI11472" s="1264"/>
      <c r="AJ11472" s="1264"/>
    </row>
    <row r="11473" spans="33:36" ht="30" customHeight="1">
      <c r="AG11473" s="1264"/>
      <c r="AH11473" s="1264"/>
      <c r="AI11473" s="1264"/>
      <c r="AJ11473" s="1264"/>
    </row>
    <row r="11474" spans="33:36" ht="30" customHeight="1">
      <c r="AG11474" s="1264"/>
      <c r="AH11474" s="1264"/>
      <c r="AI11474" s="1264"/>
      <c r="AJ11474" s="1264"/>
    </row>
    <row r="11475" spans="33:36" ht="30" customHeight="1">
      <c r="AG11475" s="1264"/>
      <c r="AH11475" s="1264"/>
      <c r="AI11475" s="1264"/>
      <c r="AJ11475" s="1264"/>
    </row>
    <row r="11476" spans="33:36" ht="30" customHeight="1">
      <c r="AG11476" s="1264"/>
      <c r="AH11476" s="1264"/>
      <c r="AI11476" s="1264"/>
      <c r="AJ11476" s="1264"/>
    </row>
    <row r="11477" spans="33:36" ht="30" customHeight="1">
      <c r="AG11477" s="1264"/>
      <c r="AH11477" s="1264"/>
      <c r="AI11477" s="1264"/>
      <c r="AJ11477" s="1264"/>
    </row>
    <row r="11478" spans="33:36" ht="30" customHeight="1">
      <c r="AG11478" s="1264"/>
      <c r="AH11478" s="1264"/>
      <c r="AI11478" s="1264"/>
      <c r="AJ11478" s="1264"/>
    </row>
    <row r="11479" spans="33:36" ht="30" customHeight="1">
      <c r="AG11479" s="1264"/>
      <c r="AH11479" s="1264"/>
      <c r="AI11479" s="1264"/>
      <c r="AJ11479" s="1264"/>
    </row>
    <row r="11480" spans="33:36" ht="30" customHeight="1">
      <c r="AG11480" s="1264"/>
      <c r="AH11480" s="1264"/>
      <c r="AI11480" s="1264"/>
      <c r="AJ11480" s="1264"/>
    </row>
    <row r="11481" spans="33:36" ht="30" customHeight="1">
      <c r="AG11481" s="1264"/>
      <c r="AH11481" s="1264"/>
      <c r="AI11481" s="1264"/>
      <c r="AJ11481" s="1264"/>
    </row>
    <row r="11482" spans="33:36" ht="30" customHeight="1">
      <c r="AG11482" s="1264"/>
      <c r="AH11482" s="1264"/>
      <c r="AI11482" s="1264"/>
      <c r="AJ11482" s="1264"/>
    </row>
    <row r="11483" spans="33:36" ht="30" customHeight="1">
      <c r="AG11483" s="1264"/>
      <c r="AH11483" s="1264"/>
      <c r="AI11483" s="1264"/>
      <c r="AJ11483" s="1264"/>
    </row>
    <row r="11484" spans="33:36" ht="30" customHeight="1">
      <c r="AG11484" s="1264"/>
      <c r="AH11484" s="1264"/>
      <c r="AI11484" s="1264"/>
      <c r="AJ11484" s="1264"/>
    </row>
    <row r="11485" spans="33:36" ht="30" customHeight="1">
      <c r="AG11485" s="1264"/>
      <c r="AH11485" s="1264"/>
      <c r="AI11485" s="1264"/>
      <c r="AJ11485" s="1264"/>
    </row>
    <row r="11486" spans="33:36" ht="30" customHeight="1">
      <c r="AG11486" s="1264"/>
      <c r="AH11486" s="1264"/>
      <c r="AI11486" s="1264"/>
      <c r="AJ11486" s="1264"/>
    </row>
    <row r="11487" spans="33:36" ht="30" customHeight="1">
      <c r="AG11487" s="1264"/>
      <c r="AH11487" s="1264"/>
      <c r="AI11487" s="1264"/>
      <c r="AJ11487" s="1264"/>
    </row>
    <row r="11488" spans="33:36" ht="30" customHeight="1">
      <c r="AG11488" s="1264"/>
      <c r="AH11488" s="1264"/>
      <c r="AI11488" s="1264"/>
      <c r="AJ11488" s="1264"/>
    </row>
    <row r="11489" spans="33:36" ht="30" customHeight="1">
      <c r="AG11489" s="1264"/>
      <c r="AH11489" s="1264"/>
      <c r="AI11489" s="1264"/>
      <c r="AJ11489" s="1264"/>
    </row>
    <row r="11490" spans="33:36" ht="30" customHeight="1">
      <c r="AG11490" s="1264"/>
      <c r="AH11490" s="1264"/>
      <c r="AI11490" s="1264"/>
      <c r="AJ11490" s="1264"/>
    </row>
    <row r="11491" spans="33:36" ht="30" customHeight="1">
      <c r="AG11491" s="1264"/>
      <c r="AH11491" s="1264"/>
      <c r="AI11491" s="1264"/>
      <c r="AJ11491" s="1264"/>
    </row>
    <row r="11492" spans="33:36" ht="30" customHeight="1">
      <c r="AG11492" s="1264"/>
      <c r="AH11492" s="1264"/>
      <c r="AI11492" s="1264"/>
      <c r="AJ11492" s="1264"/>
    </row>
    <row r="11493" spans="33:36" ht="30" customHeight="1">
      <c r="AG11493" s="1264"/>
      <c r="AH11493" s="1264"/>
      <c r="AI11493" s="1264"/>
      <c r="AJ11493" s="1264"/>
    </row>
    <row r="11494" spans="33:36" ht="30" customHeight="1">
      <c r="AG11494" s="1264"/>
      <c r="AH11494" s="1264"/>
      <c r="AI11494" s="1264"/>
      <c r="AJ11494" s="1264"/>
    </row>
    <row r="11495" spans="33:36" ht="30" customHeight="1">
      <c r="AG11495" s="1264"/>
      <c r="AH11495" s="1264"/>
      <c r="AI11495" s="1264"/>
      <c r="AJ11495" s="1264"/>
    </row>
    <row r="11496" spans="33:36" ht="30" customHeight="1">
      <c r="AG11496" s="1264"/>
      <c r="AH11496" s="1264"/>
      <c r="AI11496" s="1264"/>
      <c r="AJ11496" s="1264"/>
    </row>
    <row r="11497" spans="33:36" ht="30" customHeight="1">
      <c r="AG11497" s="1264"/>
      <c r="AH11497" s="1264"/>
      <c r="AI11497" s="1264"/>
      <c r="AJ11497" s="1264"/>
    </row>
    <row r="11498" spans="33:36" ht="30" customHeight="1">
      <c r="AG11498" s="1264"/>
      <c r="AH11498" s="1264"/>
      <c r="AI11498" s="1264"/>
      <c r="AJ11498" s="1264"/>
    </row>
    <row r="11499" spans="33:36" ht="30" customHeight="1">
      <c r="AG11499" s="1264"/>
      <c r="AH11499" s="1264"/>
      <c r="AI11499" s="1264"/>
      <c r="AJ11499" s="1264"/>
    </row>
    <row r="11500" spans="33:36" ht="30" customHeight="1">
      <c r="AG11500" s="1264"/>
      <c r="AH11500" s="1264"/>
      <c r="AI11500" s="1264"/>
      <c r="AJ11500" s="1264"/>
    </row>
    <row r="11501" spans="33:36" ht="30" customHeight="1">
      <c r="AG11501" s="1264"/>
      <c r="AH11501" s="1264"/>
      <c r="AI11501" s="1264"/>
      <c r="AJ11501" s="1264"/>
    </row>
    <row r="11502" spans="33:36" ht="30" customHeight="1">
      <c r="AG11502" s="1264"/>
      <c r="AH11502" s="1264"/>
      <c r="AI11502" s="1264"/>
      <c r="AJ11502" s="1264"/>
    </row>
    <row r="11503" spans="33:36" ht="30" customHeight="1">
      <c r="AG11503" s="1264"/>
      <c r="AH11503" s="1264"/>
      <c r="AI11503" s="1264"/>
      <c r="AJ11503" s="1264"/>
    </row>
    <row r="11504" spans="33:36" ht="30" customHeight="1">
      <c r="AG11504" s="1264"/>
      <c r="AH11504" s="1264"/>
      <c r="AI11504" s="1264"/>
      <c r="AJ11504" s="1264"/>
    </row>
    <row r="11505" spans="33:36" ht="30" customHeight="1">
      <c r="AG11505" s="1264"/>
      <c r="AH11505" s="1264"/>
      <c r="AI11505" s="1264"/>
      <c r="AJ11505" s="1264"/>
    </row>
    <row r="11506" spans="33:36" ht="30" customHeight="1">
      <c r="AG11506" s="1264"/>
      <c r="AH11506" s="1264"/>
      <c r="AI11506" s="1264"/>
      <c r="AJ11506" s="1264"/>
    </row>
    <row r="11507" spans="33:36" ht="30" customHeight="1">
      <c r="AG11507" s="1264"/>
      <c r="AH11507" s="1264"/>
      <c r="AI11507" s="1264"/>
      <c r="AJ11507" s="1264"/>
    </row>
    <row r="11508" spans="33:36" ht="30" customHeight="1">
      <c r="AG11508" s="1264"/>
      <c r="AH11508" s="1264"/>
      <c r="AI11508" s="1264"/>
      <c r="AJ11508" s="1264"/>
    </row>
    <row r="11509" spans="33:36" ht="30" customHeight="1">
      <c r="AG11509" s="1264"/>
      <c r="AH11509" s="1264"/>
      <c r="AI11509" s="1264"/>
      <c r="AJ11509" s="1264"/>
    </row>
    <row r="11510" spans="33:36" ht="30" customHeight="1">
      <c r="AG11510" s="1264"/>
      <c r="AH11510" s="1264"/>
      <c r="AI11510" s="1264"/>
      <c r="AJ11510" s="1264"/>
    </row>
    <row r="11511" spans="33:36" ht="30" customHeight="1">
      <c r="AG11511" s="1264"/>
      <c r="AH11511" s="1264"/>
      <c r="AI11511" s="1264"/>
      <c r="AJ11511" s="1264"/>
    </row>
    <row r="11512" spans="33:36" ht="30" customHeight="1">
      <c r="AG11512" s="1264"/>
      <c r="AH11512" s="1264"/>
      <c r="AI11512" s="1264"/>
      <c r="AJ11512" s="1264"/>
    </row>
    <row r="11513" spans="33:36" ht="30" customHeight="1">
      <c r="AG11513" s="1264"/>
      <c r="AH11513" s="1264"/>
      <c r="AI11513" s="1264"/>
      <c r="AJ11513" s="1264"/>
    </row>
    <row r="11514" spans="33:36" ht="30" customHeight="1">
      <c r="AG11514" s="1264"/>
      <c r="AH11514" s="1264"/>
      <c r="AI11514" s="1264"/>
      <c r="AJ11514" s="1264"/>
    </row>
    <row r="11515" spans="33:36" ht="30" customHeight="1">
      <c r="AG11515" s="1264"/>
      <c r="AH11515" s="1264"/>
      <c r="AI11515" s="1264"/>
      <c r="AJ11515" s="1264"/>
    </row>
    <row r="11516" spans="33:36" ht="30" customHeight="1">
      <c r="AG11516" s="1264"/>
      <c r="AH11516" s="1264"/>
      <c r="AI11516" s="1264"/>
      <c r="AJ11516" s="1264"/>
    </row>
    <row r="11517" spans="33:36" ht="30" customHeight="1">
      <c r="AG11517" s="1264"/>
      <c r="AH11517" s="1264"/>
      <c r="AI11517" s="1264"/>
      <c r="AJ11517" s="1264"/>
    </row>
    <row r="11518" spans="33:36" ht="30" customHeight="1">
      <c r="AG11518" s="1264"/>
      <c r="AH11518" s="1264"/>
      <c r="AI11518" s="1264"/>
      <c r="AJ11518" s="1264"/>
    </row>
    <row r="11519" spans="33:36" ht="30" customHeight="1">
      <c r="AG11519" s="1264"/>
      <c r="AH11519" s="1264"/>
      <c r="AI11519" s="1264"/>
      <c r="AJ11519" s="1264"/>
    </row>
    <row r="11520" spans="33:36" ht="30" customHeight="1">
      <c r="AG11520" s="1264"/>
      <c r="AH11520" s="1264"/>
      <c r="AI11520" s="1264"/>
      <c r="AJ11520" s="1264"/>
    </row>
    <row r="11521" spans="33:36" ht="30" customHeight="1">
      <c r="AG11521" s="1264"/>
      <c r="AH11521" s="1264"/>
      <c r="AI11521" s="1264"/>
      <c r="AJ11521" s="1264"/>
    </row>
    <row r="11522" spans="33:36" ht="30" customHeight="1">
      <c r="AG11522" s="1264"/>
      <c r="AH11522" s="1264"/>
      <c r="AI11522" s="1264"/>
      <c r="AJ11522" s="1264"/>
    </row>
    <row r="11523" spans="33:36" ht="30" customHeight="1">
      <c r="AG11523" s="1264"/>
      <c r="AH11523" s="1264"/>
      <c r="AI11523" s="1264"/>
      <c r="AJ11523" s="1264"/>
    </row>
    <row r="11524" spans="33:36" ht="30" customHeight="1">
      <c r="AG11524" s="1264"/>
      <c r="AH11524" s="1264"/>
      <c r="AI11524" s="1264"/>
      <c r="AJ11524" s="1264"/>
    </row>
    <row r="11525" spans="33:36" ht="30" customHeight="1">
      <c r="AG11525" s="1264"/>
      <c r="AH11525" s="1264"/>
      <c r="AI11525" s="1264"/>
      <c r="AJ11525" s="1264"/>
    </row>
    <row r="11526" spans="33:36" ht="30" customHeight="1">
      <c r="AG11526" s="1264"/>
      <c r="AH11526" s="1264"/>
      <c r="AI11526" s="1264"/>
      <c r="AJ11526" s="1264"/>
    </row>
    <row r="11527" spans="33:36" ht="30" customHeight="1">
      <c r="AG11527" s="1264"/>
      <c r="AH11527" s="1264"/>
      <c r="AI11527" s="1264"/>
      <c r="AJ11527" s="1264"/>
    </row>
    <row r="11528" spans="33:36" ht="30" customHeight="1">
      <c r="AG11528" s="1264"/>
      <c r="AH11528" s="1264"/>
      <c r="AI11528" s="1264"/>
      <c r="AJ11528" s="1264"/>
    </row>
    <row r="11529" spans="33:36" ht="30" customHeight="1">
      <c r="AG11529" s="1264"/>
      <c r="AH11529" s="1264"/>
      <c r="AI11529" s="1264"/>
      <c r="AJ11529" s="1264"/>
    </row>
    <row r="11530" spans="33:36" ht="30" customHeight="1">
      <c r="AG11530" s="1264"/>
      <c r="AH11530" s="1264"/>
      <c r="AI11530" s="1264"/>
      <c r="AJ11530" s="1264"/>
    </row>
    <row r="11531" spans="33:36" ht="30" customHeight="1">
      <c r="AG11531" s="1264"/>
      <c r="AH11531" s="1264"/>
      <c r="AI11531" s="1264"/>
      <c r="AJ11531" s="1264"/>
    </row>
    <row r="11532" spans="33:36" ht="30" customHeight="1">
      <c r="AG11532" s="1264"/>
      <c r="AH11532" s="1264"/>
      <c r="AI11532" s="1264"/>
      <c r="AJ11532" s="1264"/>
    </row>
    <row r="11533" spans="33:36" ht="30" customHeight="1">
      <c r="AG11533" s="1264"/>
      <c r="AH11533" s="1264"/>
      <c r="AI11533" s="1264"/>
      <c r="AJ11533" s="1264"/>
    </row>
    <row r="11534" spans="33:36" ht="30" customHeight="1">
      <c r="AG11534" s="1264"/>
      <c r="AH11534" s="1264"/>
      <c r="AI11534" s="1264"/>
      <c r="AJ11534" s="1264"/>
    </row>
    <row r="11535" spans="33:36" ht="30" customHeight="1">
      <c r="AG11535" s="1264"/>
      <c r="AH11535" s="1264"/>
      <c r="AI11535" s="1264"/>
      <c r="AJ11535" s="1264"/>
    </row>
    <row r="11536" spans="33:36" ht="30" customHeight="1">
      <c r="AG11536" s="1264"/>
      <c r="AH11536" s="1264"/>
      <c r="AI11536" s="1264"/>
      <c r="AJ11536" s="1264"/>
    </row>
    <row r="11537" spans="33:36" ht="30" customHeight="1">
      <c r="AG11537" s="1264"/>
      <c r="AH11537" s="1264"/>
      <c r="AI11537" s="1264"/>
      <c r="AJ11537" s="1264"/>
    </row>
    <row r="11538" spans="33:36" ht="30" customHeight="1">
      <c r="AG11538" s="1264"/>
      <c r="AH11538" s="1264"/>
      <c r="AI11538" s="1264"/>
      <c r="AJ11538" s="1264"/>
    </row>
    <row r="11539" spans="33:36" ht="30" customHeight="1">
      <c r="AG11539" s="1264"/>
      <c r="AH11539" s="1264"/>
      <c r="AI11539" s="1264"/>
      <c r="AJ11539" s="1264"/>
    </row>
    <row r="11540" spans="33:36" ht="30" customHeight="1">
      <c r="AG11540" s="1264"/>
      <c r="AH11540" s="1264"/>
      <c r="AI11540" s="1264"/>
      <c r="AJ11540" s="1264"/>
    </row>
    <row r="11541" spans="33:36" ht="30" customHeight="1">
      <c r="AG11541" s="1264"/>
      <c r="AH11541" s="1264"/>
      <c r="AI11541" s="1264"/>
      <c r="AJ11541" s="1264"/>
    </row>
    <row r="11542" spans="33:36" ht="30" customHeight="1">
      <c r="AG11542" s="1264"/>
      <c r="AH11542" s="1264"/>
      <c r="AI11542" s="1264"/>
      <c r="AJ11542" s="1264"/>
    </row>
    <row r="11543" spans="33:36" ht="30" customHeight="1">
      <c r="AG11543" s="1264"/>
      <c r="AH11543" s="1264"/>
      <c r="AI11543" s="1264"/>
      <c r="AJ11543" s="1264"/>
    </row>
    <row r="11544" spans="33:36" ht="30" customHeight="1">
      <c r="AG11544" s="1264"/>
      <c r="AH11544" s="1264"/>
      <c r="AI11544" s="1264"/>
      <c r="AJ11544" s="1264"/>
    </row>
    <row r="11545" spans="33:36" ht="30" customHeight="1">
      <c r="AG11545" s="1264"/>
      <c r="AH11545" s="1264"/>
      <c r="AI11545" s="1264"/>
      <c r="AJ11545" s="1264"/>
    </row>
    <row r="11546" spans="33:36" ht="30" customHeight="1">
      <c r="AG11546" s="1264"/>
      <c r="AH11546" s="1264"/>
      <c r="AI11546" s="1264"/>
      <c r="AJ11546" s="1264"/>
    </row>
    <row r="11547" spans="33:36" ht="30" customHeight="1">
      <c r="AG11547" s="1264"/>
      <c r="AH11547" s="1264"/>
      <c r="AI11547" s="1264"/>
      <c r="AJ11547" s="1264"/>
    </row>
    <row r="11548" spans="33:36" ht="30" customHeight="1">
      <c r="AG11548" s="1264"/>
      <c r="AH11548" s="1264"/>
      <c r="AI11548" s="1264"/>
      <c r="AJ11548" s="1264"/>
    </row>
    <row r="11549" spans="33:36" ht="30" customHeight="1">
      <c r="AG11549" s="1264"/>
      <c r="AH11549" s="1264"/>
      <c r="AI11549" s="1264"/>
      <c r="AJ11549" s="1264"/>
    </row>
    <row r="11550" spans="33:36" ht="30" customHeight="1">
      <c r="AG11550" s="1264"/>
      <c r="AH11550" s="1264"/>
      <c r="AI11550" s="1264"/>
      <c r="AJ11550" s="1264"/>
    </row>
    <row r="11551" spans="33:36" ht="30" customHeight="1">
      <c r="AG11551" s="1264"/>
      <c r="AH11551" s="1264"/>
      <c r="AI11551" s="1264"/>
      <c r="AJ11551" s="1264"/>
    </row>
    <row r="11552" spans="33:36" ht="30" customHeight="1">
      <c r="AG11552" s="1264"/>
      <c r="AH11552" s="1264"/>
      <c r="AI11552" s="1264"/>
      <c r="AJ11552" s="1264"/>
    </row>
    <row r="11553" spans="33:36" ht="30" customHeight="1">
      <c r="AG11553" s="1264"/>
      <c r="AH11553" s="1264"/>
      <c r="AI11553" s="1264"/>
      <c r="AJ11553" s="1264"/>
    </row>
    <row r="11554" spans="33:36" ht="30" customHeight="1">
      <c r="AG11554" s="1264"/>
      <c r="AH11554" s="1264"/>
      <c r="AI11554" s="1264"/>
      <c r="AJ11554" s="1264"/>
    </row>
    <row r="11555" spans="33:36" ht="30" customHeight="1">
      <c r="AG11555" s="1264"/>
      <c r="AH11555" s="1264"/>
      <c r="AI11555" s="1264"/>
      <c r="AJ11555" s="1264"/>
    </row>
    <row r="11556" spans="33:36" ht="30" customHeight="1">
      <c r="AG11556" s="1264"/>
      <c r="AH11556" s="1264"/>
      <c r="AI11556" s="1264"/>
      <c r="AJ11556" s="1264"/>
    </row>
    <row r="11557" spans="33:36" ht="30" customHeight="1">
      <c r="AG11557" s="1264"/>
      <c r="AH11557" s="1264"/>
      <c r="AI11557" s="1264"/>
      <c r="AJ11557" s="1264"/>
    </row>
    <row r="11558" spans="33:36" ht="30" customHeight="1">
      <c r="AG11558" s="1264"/>
      <c r="AH11558" s="1264"/>
      <c r="AI11558" s="1264"/>
      <c r="AJ11558" s="1264"/>
    </row>
    <row r="11559" spans="33:36" ht="30" customHeight="1">
      <c r="AG11559" s="1264"/>
      <c r="AH11559" s="1264"/>
      <c r="AI11559" s="1264"/>
      <c r="AJ11559" s="1264"/>
    </row>
    <row r="11560" spans="33:36" ht="30" customHeight="1">
      <c r="AG11560" s="1264"/>
      <c r="AH11560" s="1264"/>
      <c r="AI11560" s="1264"/>
      <c r="AJ11560" s="1264"/>
    </row>
    <row r="11561" spans="33:36" ht="30" customHeight="1">
      <c r="AG11561" s="1264"/>
      <c r="AH11561" s="1264"/>
      <c r="AI11561" s="1264"/>
      <c r="AJ11561" s="1264"/>
    </row>
    <row r="11562" spans="33:36" ht="30" customHeight="1">
      <c r="AG11562" s="1264"/>
      <c r="AH11562" s="1264"/>
      <c r="AI11562" s="1264"/>
      <c r="AJ11562" s="1264"/>
    </row>
    <row r="11563" spans="33:36" ht="30" customHeight="1">
      <c r="AG11563" s="1264"/>
      <c r="AH11563" s="1264"/>
      <c r="AI11563" s="1264"/>
      <c r="AJ11563" s="1264"/>
    </row>
    <row r="11564" spans="33:36" ht="30" customHeight="1">
      <c r="AG11564" s="1264"/>
      <c r="AH11564" s="1264"/>
      <c r="AI11564" s="1264"/>
      <c r="AJ11564" s="1264"/>
    </row>
    <row r="11565" spans="33:36" ht="30" customHeight="1">
      <c r="AG11565" s="1264"/>
      <c r="AH11565" s="1264"/>
      <c r="AI11565" s="1264"/>
      <c r="AJ11565" s="1264"/>
    </row>
    <row r="11566" spans="33:36" ht="30" customHeight="1">
      <c r="AG11566" s="1264"/>
      <c r="AH11566" s="1264"/>
      <c r="AI11566" s="1264"/>
      <c r="AJ11566" s="1264"/>
    </row>
    <row r="11567" spans="33:36" ht="30" customHeight="1">
      <c r="AG11567" s="1264"/>
      <c r="AH11567" s="1264"/>
      <c r="AI11567" s="1264"/>
      <c r="AJ11567" s="1264"/>
    </row>
    <row r="11568" spans="33:36" ht="30" customHeight="1">
      <c r="AG11568" s="1264"/>
      <c r="AH11568" s="1264"/>
      <c r="AI11568" s="1264"/>
      <c r="AJ11568" s="1264"/>
    </row>
    <row r="11569" spans="33:36" ht="30" customHeight="1">
      <c r="AG11569" s="1264"/>
      <c r="AH11569" s="1264"/>
      <c r="AI11569" s="1264"/>
      <c r="AJ11569" s="1264"/>
    </row>
    <row r="11570" spans="33:36" ht="30" customHeight="1">
      <c r="AG11570" s="1264"/>
      <c r="AH11570" s="1264"/>
      <c r="AI11570" s="1264"/>
      <c r="AJ11570" s="1264"/>
    </row>
    <row r="11571" spans="33:36" ht="30" customHeight="1">
      <c r="AG11571" s="1264"/>
      <c r="AH11571" s="1264"/>
      <c r="AI11571" s="1264"/>
      <c r="AJ11571" s="1264"/>
    </row>
    <row r="11572" spans="33:36" ht="30" customHeight="1">
      <c r="AG11572" s="1264"/>
      <c r="AH11572" s="1264"/>
      <c r="AI11572" s="1264"/>
      <c r="AJ11572" s="1264"/>
    </row>
    <row r="11573" spans="33:36" ht="30" customHeight="1">
      <c r="AG11573" s="1264"/>
      <c r="AH11573" s="1264"/>
      <c r="AI11573" s="1264"/>
      <c r="AJ11573" s="1264"/>
    </row>
    <row r="11574" spans="33:36" ht="30" customHeight="1">
      <c r="AG11574" s="1264"/>
      <c r="AH11574" s="1264"/>
      <c r="AI11574" s="1264"/>
      <c r="AJ11574" s="1264"/>
    </row>
    <row r="11575" spans="33:36" ht="30" customHeight="1">
      <c r="AG11575" s="1264"/>
      <c r="AH11575" s="1264"/>
      <c r="AI11575" s="1264"/>
      <c r="AJ11575" s="1264"/>
    </row>
    <row r="11576" spans="33:36" ht="30" customHeight="1">
      <c r="AG11576" s="1264"/>
      <c r="AH11576" s="1264"/>
      <c r="AI11576" s="1264"/>
      <c r="AJ11576" s="1264"/>
    </row>
    <row r="11577" spans="33:36" ht="30" customHeight="1">
      <c r="AG11577" s="1264"/>
      <c r="AH11577" s="1264"/>
      <c r="AI11577" s="1264"/>
      <c r="AJ11577" s="1264"/>
    </row>
    <row r="11578" spans="33:36" ht="30" customHeight="1">
      <c r="AG11578" s="1264"/>
      <c r="AH11578" s="1264"/>
      <c r="AI11578" s="1264"/>
      <c r="AJ11578" s="1264"/>
    </row>
    <row r="11579" spans="33:36" ht="30" customHeight="1">
      <c r="AG11579" s="1264"/>
      <c r="AH11579" s="1264"/>
      <c r="AI11579" s="1264"/>
      <c r="AJ11579" s="1264"/>
    </row>
    <row r="11580" spans="33:36" ht="30" customHeight="1">
      <c r="AG11580" s="1264"/>
      <c r="AH11580" s="1264"/>
      <c r="AI11580" s="1264"/>
      <c r="AJ11580" s="1264"/>
    </row>
    <row r="11581" spans="33:36" ht="30" customHeight="1">
      <c r="AG11581" s="1264"/>
      <c r="AH11581" s="1264"/>
      <c r="AI11581" s="1264"/>
      <c r="AJ11581" s="1264"/>
    </row>
    <row r="11582" spans="33:36" ht="30" customHeight="1">
      <c r="AG11582" s="1264"/>
      <c r="AH11582" s="1264"/>
      <c r="AI11582" s="1264"/>
      <c r="AJ11582" s="1264"/>
    </row>
    <row r="11583" spans="33:36" ht="30" customHeight="1">
      <c r="AG11583" s="1264"/>
      <c r="AH11583" s="1264"/>
      <c r="AI11583" s="1264"/>
      <c r="AJ11583" s="1264"/>
    </row>
    <row r="11584" spans="33:36" ht="30" customHeight="1">
      <c r="AG11584" s="1264"/>
      <c r="AH11584" s="1264"/>
      <c r="AI11584" s="1264"/>
      <c r="AJ11584" s="1264"/>
    </row>
    <row r="11585" spans="33:36" ht="30" customHeight="1">
      <c r="AG11585" s="1264"/>
      <c r="AH11585" s="1264"/>
      <c r="AI11585" s="1264"/>
      <c r="AJ11585" s="1264"/>
    </row>
    <row r="11586" spans="33:36" ht="30" customHeight="1">
      <c r="AG11586" s="1264"/>
      <c r="AH11586" s="1264"/>
      <c r="AI11586" s="1264"/>
      <c r="AJ11586" s="1264"/>
    </row>
    <row r="11587" spans="33:36" ht="30" customHeight="1">
      <c r="AG11587" s="1264"/>
      <c r="AH11587" s="1264"/>
      <c r="AI11587" s="1264"/>
      <c r="AJ11587" s="1264"/>
    </row>
    <row r="11588" spans="33:36" ht="30" customHeight="1">
      <c r="AG11588" s="1264"/>
      <c r="AH11588" s="1264"/>
      <c r="AI11588" s="1264"/>
      <c r="AJ11588" s="1264"/>
    </row>
    <row r="11589" spans="33:36" ht="30" customHeight="1">
      <c r="AG11589" s="1264"/>
      <c r="AH11589" s="1264"/>
      <c r="AI11589" s="1264"/>
      <c r="AJ11589" s="1264"/>
    </row>
    <row r="11590" spans="33:36" ht="30" customHeight="1">
      <c r="AG11590" s="1264"/>
      <c r="AH11590" s="1264"/>
      <c r="AI11590" s="1264"/>
      <c r="AJ11590" s="1264"/>
    </row>
    <row r="11591" spans="33:36" ht="30" customHeight="1">
      <c r="AG11591" s="1264"/>
      <c r="AH11591" s="1264"/>
      <c r="AI11591" s="1264"/>
      <c r="AJ11591" s="1264"/>
    </row>
    <row r="11592" spans="33:36" ht="30" customHeight="1">
      <c r="AG11592" s="1264"/>
      <c r="AH11592" s="1264"/>
      <c r="AI11592" s="1264"/>
      <c r="AJ11592" s="1264"/>
    </row>
    <row r="11593" spans="33:36" ht="30" customHeight="1">
      <c r="AG11593" s="1264"/>
      <c r="AH11593" s="1264"/>
      <c r="AI11593" s="1264"/>
      <c r="AJ11593" s="1264"/>
    </row>
    <row r="11594" spans="33:36" ht="30" customHeight="1">
      <c r="AG11594" s="1264"/>
      <c r="AH11594" s="1264"/>
      <c r="AI11594" s="1264"/>
      <c r="AJ11594" s="1264"/>
    </row>
    <row r="11595" spans="33:36" ht="30" customHeight="1">
      <c r="AG11595" s="1264"/>
      <c r="AH11595" s="1264"/>
      <c r="AI11595" s="1264"/>
      <c r="AJ11595" s="1264"/>
    </row>
    <row r="11596" spans="33:36" ht="30" customHeight="1">
      <c r="AG11596" s="1264"/>
      <c r="AH11596" s="1264"/>
      <c r="AI11596" s="1264"/>
      <c r="AJ11596" s="1264"/>
    </row>
    <row r="11597" spans="33:36" ht="30" customHeight="1">
      <c r="AG11597" s="1264"/>
      <c r="AH11597" s="1264"/>
      <c r="AI11597" s="1264"/>
      <c r="AJ11597" s="1264"/>
    </row>
    <row r="11598" spans="33:36" ht="30" customHeight="1">
      <c r="AG11598" s="1264"/>
      <c r="AH11598" s="1264"/>
      <c r="AI11598" s="1264"/>
      <c r="AJ11598" s="1264"/>
    </row>
    <row r="11599" spans="33:36" ht="30" customHeight="1">
      <c r="AG11599" s="1264"/>
      <c r="AH11599" s="1264"/>
      <c r="AI11599" s="1264"/>
      <c r="AJ11599" s="1264"/>
    </row>
    <row r="11600" spans="33:36" ht="30" customHeight="1">
      <c r="AG11600" s="1264"/>
      <c r="AH11600" s="1264"/>
      <c r="AI11600" s="1264"/>
      <c r="AJ11600" s="1264"/>
    </row>
    <row r="11601" spans="33:36" ht="30" customHeight="1">
      <c r="AG11601" s="1264"/>
      <c r="AH11601" s="1264"/>
      <c r="AI11601" s="1264"/>
      <c r="AJ11601" s="1264"/>
    </row>
    <row r="11602" spans="33:36" ht="30" customHeight="1">
      <c r="AG11602" s="1264"/>
      <c r="AH11602" s="1264"/>
      <c r="AI11602" s="1264"/>
      <c r="AJ11602" s="1264"/>
    </row>
    <row r="11603" spans="33:36" ht="30" customHeight="1">
      <c r="AG11603" s="1264"/>
      <c r="AH11603" s="1264"/>
      <c r="AI11603" s="1264"/>
      <c r="AJ11603" s="1264"/>
    </row>
    <row r="11604" spans="33:36" ht="30" customHeight="1">
      <c r="AG11604" s="1264"/>
      <c r="AH11604" s="1264"/>
      <c r="AI11604" s="1264"/>
      <c r="AJ11604" s="1264"/>
    </row>
    <row r="11605" spans="33:36" ht="30" customHeight="1">
      <c r="AG11605" s="1264"/>
      <c r="AH11605" s="1264"/>
      <c r="AI11605" s="1264"/>
      <c r="AJ11605" s="1264"/>
    </row>
    <row r="11606" spans="33:36" ht="30" customHeight="1">
      <c r="AG11606" s="1264"/>
      <c r="AH11606" s="1264"/>
      <c r="AI11606" s="1264"/>
      <c r="AJ11606" s="1264"/>
    </row>
    <row r="11607" spans="33:36" ht="30" customHeight="1">
      <c r="AG11607" s="1264"/>
      <c r="AH11607" s="1264"/>
      <c r="AI11607" s="1264"/>
      <c r="AJ11607" s="1264"/>
    </row>
    <row r="11608" spans="33:36" ht="30" customHeight="1">
      <c r="AG11608" s="1264"/>
      <c r="AH11608" s="1264"/>
      <c r="AI11608" s="1264"/>
      <c r="AJ11608" s="1264"/>
    </row>
    <row r="11609" spans="33:36" ht="30" customHeight="1">
      <c r="AG11609" s="1264"/>
      <c r="AH11609" s="1264"/>
      <c r="AI11609" s="1264"/>
      <c r="AJ11609" s="1264"/>
    </row>
    <row r="11610" spans="33:36" ht="30" customHeight="1">
      <c r="AG11610" s="1264"/>
      <c r="AH11610" s="1264"/>
      <c r="AI11610" s="1264"/>
      <c r="AJ11610" s="1264"/>
    </row>
    <row r="11611" spans="33:36" ht="30" customHeight="1">
      <c r="AG11611" s="1264"/>
      <c r="AH11611" s="1264"/>
      <c r="AI11611" s="1264"/>
      <c r="AJ11611" s="1264"/>
    </row>
    <row r="11612" spans="33:36" ht="30" customHeight="1">
      <c r="AG11612" s="1264"/>
      <c r="AH11612" s="1264"/>
      <c r="AI11612" s="1264"/>
      <c r="AJ11612" s="1264"/>
    </row>
    <row r="11613" spans="33:36" ht="30" customHeight="1">
      <c r="AG11613" s="1264"/>
      <c r="AH11613" s="1264"/>
      <c r="AI11613" s="1264"/>
      <c r="AJ11613" s="1264"/>
    </row>
    <row r="11614" spans="33:36" ht="30" customHeight="1">
      <c r="AG11614" s="1264"/>
      <c r="AH11614" s="1264"/>
      <c r="AI11614" s="1264"/>
      <c r="AJ11614" s="1264"/>
    </row>
    <row r="11615" spans="33:36" ht="30" customHeight="1">
      <c r="AG11615" s="1264"/>
      <c r="AH11615" s="1264"/>
      <c r="AI11615" s="1264"/>
      <c r="AJ11615" s="1264"/>
    </row>
    <row r="11616" spans="33:36" ht="30" customHeight="1">
      <c r="AG11616" s="1264"/>
      <c r="AH11616" s="1264"/>
      <c r="AI11616" s="1264"/>
      <c r="AJ11616" s="1264"/>
    </row>
    <row r="11617" spans="33:36" ht="30" customHeight="1">
      <c r="AG11617" s="1264"/>
      <c r="AH11617" s="1264"/>
      <c r="AI11617" s="1264"/>
      <c r="AJ11617" s="1264"/>
    </row>
    <row r="11618" spans="33:36" ht="30" customHeight="1">
      <c r="AG11618" s="1264"/>
      <c r="AH11618" s="1264"/>
      <c r="AI11618" s="1264"/>
      <c r="AJ11618" s="1264"/>
    </row>
    <row r="11619" spans="33:36" ht="30" customHeight="1">
      <c r="AG11619" s="1264"/>
      <c r="AH11619" s="1264"/>
      <c r="AI11619" s="1264"/>
      <c r="AJ11619" s="1264"/>
    </row>
    <row r="11620" spans="33:36" ht="30" customHeight="1">
      <c r="AG11620" s="1264"/>
      <c r="AH11620" s="1264"/>
      <c r="AI11620" s="1264"/>
      <c r="AJ11620" s="1264"/>
    </row>
    <row r="11621" spans="33:36" ht="30" customHeight="1">
      <c r="AG11621" s="1264"/>
      <c r="AH11621" s="1264"/>
      <c r="AI11621" s="1264"/>
      <c r="AJ11621" s="1264"/>
    </row>
    <row r="11622" spans="33:36" ht="30" customHeight="1">
      <c r="AG11622" s="1264"/>
      <c r="AH11622" s="1264"/>
      <c r="AI11622" s="1264"/>
      <c r="AJ11622" s="1264"/>
    </row>
    <row r="11623" spans="33:36" ht="30" customHeight="1">
      <c r="AG11623" s="1264"/>
      <c r="AH11623" s="1264"/>
      <c r="AI11623" s="1264"/>
      <c r="AJ11623" s="1264"/>
    </row>
    <row r="11624" spans="33:36" ht="30" customHeight="1">
      <c r="AG11624" s="1264"/>
      <c r="AH11624" s="1264"/>
      <c r="AI11624" s="1264"/>
      <c r="AJ11624" s="1264"/>
    </row>
    <row r="11625" spans="33:36" ht="30" customHeight="1">
      <c r="AG11625" s="1264"/>
      <c r="AH11625" s="1264"/>
      <c r="AI11625" s="1264"/>
      <c r="AJ11625" s="1264"/>
    </row>
    <row r="11626" spans="33:36" ht="30" customHeight="1">
      <c r="AG11626" s="1264"/>
      <c r="AH11626" s="1264"/>
      <c r="AI11626" s="1264"/>
      <c r="AJ11626" s="1264"/>
    </row>
    <row r="11627" spans="33:36" ht="30" customHeight="1">
      <c r="AG11627" s="1264"/>
      <c r="AH11627" s="1264"/>
      <c r="AI11627" s="1264"/>
      <c r="AJ11627" s="1264"/>
    </row>
    <row r="11628" spans="33:36" ht="30" customHeight="1">
      <c r="AG11628" s="1264"/>
      <c r="AH11628" s="1264"/>
      <c r="AI11628" s="1264"/>
      <c r="AJ11628" s="1264"/>
    </row>
    <row r="11629" spans="33:36" ht="30" customHeight="1">
      <c r="AG11629" s="1264"/>
      <c r="AH11629" s="1264"/>
      <c r="AI11629" s="1264"/>
      <c r="AJ11629" s="1264"/>
    </row>
    <row r="11630" spans="33:36" ht="30" customHeight="1">
      <c r="AG11630" s="1264"/>
      <c r="AH11630" s="1264"/>
      <c r="AI11630" s="1264"/>
      <c r="AJ11630" s="1264"/>
    </row>
    <row r="11631" spans="33:36" ht="30" customHeight="1">
      <c r="AG11631" s="1264"/>
      <c r="AH11631" s="1264"/>
      <c r="AI11631" s="1264"/>
      <c r="AJ11631" s="1264"/>
    </row>
    <row r="11632" spans="33:36" ht="30" customHeight="1">
      <c r="AG11632" s="1264"/>
      <c r="AH11632" s="1264"/>
      <c r="AI11632" s="1264"/>
      <c r="AJ11632" s="1264"/>
    </row>
    <row r="11633" spans="33:36" ht="30" customHeight="1">
      <c r="AG11633" s="1264"/>
      <c r="AH11633" s="1264"/>
      <c r="AI11633" s="1264"/>
      <c r="AJ11633" s="1264"/>
    </row>
    <row r="11634" spans="33:36" ht="30" customHeight="1">
      <c r="AG11634" s="1264"/>
      <c r="AH11634" s="1264"/>
      <c r="AI11634" s="1264"/>
      <c r="AJ11634" s="1264"/>
    </row>
    <row r="11635" spans="33:36" ht="30" customHeight="1">
      <c r="AG11635" s="1264"/>
      <c r="AH11635" s="1264"/>
      <c r="AI11635" s="1264"/>
      <c r="AJ11635" s="1264"/>
    </row>
    <row r="11636" spans="33:36" ht="30" customHeight="1">
      <c r="AG11636" s="1264"/>
      <c r="AH11636" s="1264"/>
      <c r="AI11636" s="1264"/>
      <c r="AJ11636" s="1264"/>
    </row>
    <row r="11637" spans="33:36" ht="30" customHeight="1">
      <c r="AG11637" s="1264"/>
      <c r="AH11637" s="1264"/>
      <c r="AI11637" s="1264"/>
      <c r="AJ11637" s="1264"/>
    </row>
    <row r="11638" spans="33:36" ht="30" customHeight="1">
      <c r="AG11638" s="1264"/>
      <c r="AH11638" s="1264"/>
      <c r="AI11638" s="1264"/>
      <c r="AJ11638" s="1264"/>
    </row>
    <row r="11639" spans="33:36" ht="30" customHeight="1">
      <c r="AG11639" s="1264"/>
      <c r="AH11639" s="1264"/>
      <c r="AI11639" s="1264"/>
      <c r="AJ11639" s="1264"/>
    </row>
    <row r="11640" spans="33:36" ht="30" customHeight="1">
      <c r="AG11640" s="1264"/>
      <c r="AH11640" s="1264"/>
      <c r="AI11640" s="1264"/>
      <c r="AJ11640" s="1264"/>
    </row>
    <row r="11641" spans="33:36" ht="30" customHeight="1">
      <c r="AG11641" s="1264"/>
      <c r="AH11641" s="1264"/>
      <c r="AI11641" s="1264"/>
      <c r="AJ11641" s="1264"/>
    </row>
    <row r="11642" spans="33:36" ht="30" customHeight="1">
      <c r="AG11642" s="1264"/>
      <c r="AH11642" s="1264"/>
      <c r="AI11642" s="1264"/>
      <c r="AJ11642" s="1264"/>
    </row>
    <row r="11643" spans="33:36" ht="30" customHeight="1">
      <c r="AG11643" s="1264"/>
      <c r="AH11643" s="1264"/>
      <c r="AI11643" s="1264"/>
      <c r="AJ11643" s="1264"/>
    </row>
    <row r="11644" spans="33:36" ht="30" customHeight="1">
      <c r="AG11644" s="1264"/>
      <c r="AH11644" s="1264"/>
      <c r="AI11644" s="1264"/>
      <c r="AJ11644" s="1264"/>
    </row>
    <row r="11645" spans="33:36" ht="30" customHeight="1">
      <c r="AG11645" s="1264"/>
      <c r="AH11645" s="1264"/>
      <c r="AI11645" s="1264"/>
      <c r="AJ11645" s="1264"/>
    </row>
    <row r="11646" spans="33:36" ht="30" customHeight="1">
      <c r="AG11646" s="1264"/>
      <c r="AH11646" s="1264"/>
      <c r="AI11646" s="1264"/>
      <c r="AJ11646" s="1264"/>
    </row>
    <row r="11647" spans="33:36" ht="30" customHeight="1">
      <c r="AG11647" s="1264"/>
      <c r="AH11647" s="1264"/>
      <c r="AI11647" s="1264"/>
      <c r="AJ11647" s="1264"/>
    </row>
    <row r="11648" spans="33:36" ht="30" customHeight="1">
      <c r="AG11648" s="1264"/>
      <c r="AH11648" s="1264"/>
      <c r="AI11648" s="1264"/>
      <c r="AJ11648" s="1264"/>
    </row>
    <row r="11649" spans="33:36" ht="30" customHeight="1">
      <c r="AG11649" s="1264"/>
      <c r="AH11649" s="1264"/>
      <c r="AI11649" s="1264"/>
      <c r="AJ11649" s="1264"/>
    </row>
    <row r="11650" spans="33:36" ht="30" customHeight="1">
      <c r="AG11650" s="1264"/>
      <c r="AH11650" s="1264"/>
      <c r="AI11650" s="1264"/>
      <c r="AJ11650" s="1264"/>
    </row>
    <row r="11651" spans="33:36" ht="30" customHeight="1">
      <c r="AG11651" s="1264"/>
      <c r="AH11651" s="1264"/>
      <c r="AI11651" s="1264"/>
      <c r="AJ11651" s="1264"/>
    </row>
    <row r="11652" spans="33:36" ht="30" customHeight="1">
      <c r="AG11652" s="1264"/>
      <c r="AH11652" s="1264"/>
      <c r="AI11652" s="1264"/>
      <c r="AJ11652" s="1264"/>
    </row>
    <row r="11653" spans="33:36" ht="30" customHeight="1">
      <c r="AG11653" s="1264"/>
      <c r="AH11653" s="1264"/>
      <c r="AI11653" s="1264"/>
      <c r="AJ11653" s="1264"/>
    </row>
    <row r="11654" spans="33:36" ht="30" customHeight="1">
      <c r="AG11654" s="1264"/>
      <c r="AH11654" s="1264"/>
      <c r="AI11654" s="1264"/>
      <c r="AJ11654" s="1264"/>
    </row>
    <row r="11655" spans="33:36" ht="30" customHeight="1">
      <c r="AG11655" s="1264"/>
      <c r="AH11655" s="1264"/>
      <c r="AI11655" s="1264"/>
      <c r="AJ11655" s="1264"/>
    </row>
    <row r="11656" spans="33:36" ht="30" customHeight="1">
      <c r="AG11656" s="1264"/>
      <c r="AH11656" s="1264"/>
      <c r="AI11656" s="1264"/>
      <c r="AJ11656" s="1264"/>
    </row>
    <row r="11657" spans="33:36" ht="30" customHeight="1">
      <c r="AG11657" s="1264"/>
      <c r="AH11657" s="1264"/>
      <c r="AI11657" s="1264"/>
      <c r="AJ11657" s="1264"/>
    </row>
    <row r="11658" spans="33:36" ht="30" customHeight="1">
      <c r="AG11658" s="1264"/>
      <c r="AH11658" s="1264"/>
      <c r="AI11658" s="1264"/>
      <c r="AJ11658" s="1264"/>
    </row>
    <row r="11659" spans="33:36" ht="30" customHeight="1">
      <c r="AG11659" s="1264"/>
      <c r="AH11659" s="1264"/>
      <c r="AI11659" s="1264"/>
      <c r="AJ11659" s="1264"/>
    </row>
    <row r="11660" spans="33:36" ht="30" customHeight="1">
      <c r="AG11660" s="1264"/>
      <c r="AH11660" s="1264"/>
      <c r="AI11660" s="1264"/>
      <c r="AJ11660" s="1264"/>
    </row>
    <row r="11661" spans="33:36" ht="30" customHeight="1">
      <c r="AG11661" s="1264"/>
      <c r="AH11661" s="1264"/>
      <c r="AI11661" s="1264"/>
      <c r="AJ11661" s="1264"/>
    </row>
    <row r="11662" spans="33:36" ht="30" customHeight="1">
      <c r="AG11662" s="1264"/>
      <c r="AH11662" s="1264"/>
      <c r="AI11662" s="1264"/>
      <c r="AJ11662" s="1264"/>
    </row>
    <row r="11663" spans="33:36" ht="30" customHeight="1">
      <c r="AG11663" s="1264"/>
      <c r="AH11663" s="1264"/>
      <c r="AI11663" s="1264"/>
      <c r="AJ11663" s="1264"/>
    </row>
    <row r="11664" spans="33:36" ht="30" customHeight="1">
      <c r="AG11664" s="1264"/>
      <c r="AH11664" s="1264"/>
      <c r="AI11664" s="1264"/>
      <c r="AJ11664" s="1264"/>
    </row>
    <row r="11665" spans="33:36" ht="30" customHeight="1">
      <c r="AG11665" s="1264"/>
      <c r="AH11665" s="1264"/>
      <c r="AI11665" s="1264"/>
      <c r="AJ11665" s="1264"/>
    </row>
    <row r="11666" spans="33:36" ht="30" customHeight="1">
      <c r="AG11666" s="1264"/>
      <c r="AH11666" s="1264"/>
      <c r="AI11666" s="1264"/>
      <c r="AJ11666" s="1264"/>
    </row>
    <row r="11667" spans="33:36" ht="30" customHeight="1">
      <c r="AG11667" s="1264"/>
      <c r="AH11667" s="1264"/>
      <c r="AI11667" s="1264"/>
      <c r="AJ11667" s="1264"/>
    </row>
    <row r="11668" spans="33:36" ht="30" customHeight="1">
      <c r="AG11668" s="1264"/>
      <c r="AH11668" s="1264"/>
      <c r="AI11668" s="1264"/>
      <c r="AJ11668" s="1264"/>
    </row>
    <row r="11669" spans="33:36" ht="30" customHeight="1">
      <c r="AG11669" s="1264"/>
      <c r="AH11669" s="1264"/>
      <c r="AI11669" s="1264"/>
      <c r="AJ11669" s="1264"/>
    </row>
    <row r="11670" spans="33:36" ht="30" customHeight="1">
      <c r="AG11670" s="1264"/>
      <c r="AH11670" s="1264"/>
      <c r="AI11670" s="1264"/>
      <c r="AJ11670" s="1264"/>
    </row>
    <row r="11671" spans="33:36" ht="30" customHeight="1">
      <c r="AG11671" s="1264"/>
      <c r="AH11671" s="1264"/>
      <c r="AI11671" s="1264"/>
      <c r="AJ11671" s="1264"/>
    </row>
    <row r="11672" spans="33:36" ht="30" customHeight="1">
      <c r="AG11672" s="1264"/>
      <c r="AH11672" s="1264"/>
      <c r="AI11672" s="1264"/>
      <c r="AJ11672" s="1264"/>
    </row>
    <row r="11673" spans="33:36" ht="30" customHeight="1">
      <c r="AG11673" s="1264"/>
      <c r="AH11673" s="1264"/>
      <c r="AI11673" s="1264"/>
      <c r="AJ11673" s="1264"/>
    </row>
    <row r="11674" spans="33:36" ht="30" customHeight="1">
      <c r="AG11674" s="1264"/>
      <c r="AH11674" s="1264"/>
      <c r="AI11674" s="1264"/>
      <c r="AJ11674" s="1264"/>
    </row>
    <row r="11675" spans="33:36" ht="30" customHeight="1">
      <c r="AG11675" s="1264"/>
      <c r="AH11675" s="1264"/>
      <c r="AI11675" s="1264"/>
      <c r="AJ11675" s="1264"/>
    </row>
    <row r="11676" spans="33:36" ht="30" customHeight="1">
      <c r="AG11676" s="1264"/>
      <c r="AH11676" s="1264"/>
      <c r="AI11676" s="1264"/>
      <c r="AJ11676" s="1264"/>
    </row>
    <row r="11677" spans="33:36" ht="30" customHeight="1">
      <c r="AG11677" s="1264"/>
      <c r="AH11677" s="1264"/>
      <c r="AI11677" s="1264"/>
      <c r="AJ11677" s="1264"/>
    </row>
    <row r="11678" spans="33:36" ht="30" customHeight="1">
      <c r="AG11678" s="1264"/>
      <c r="AH11678" s="1264"/>
      <c r="AI11678" s="1264"/>
      <c r="AJ11678" s="1264"/>
    </row>
    <row r="11679" spans="33:36" ht="30" customHeight="1">
      <c r="AG11679" s="1264"/>
      <c r="AH11679" s="1264"/>
      <c r="AI11679" s="1264"/>
      <c r="AJ11679" s="1264"/>
    </row>
    <row r="11680" spans="33:36" ht="30" customHeight="1">
      <c r="AG11680" s="1264"/>
      <c r="AH11680" s="1264"/>
      <c r="AI11680" s="1264"/>
      <c r="AJ11680" s="1264"/>
    </row>
    <row r="11681" spans="33:36" ht="30" customHeight="1">
      <c r="AG11681" s="1264"/>
      <c r="AH11681" s="1264"/>
      <c r="AI11681" s="1264"/>
      <c r="AJ11681" s="1264"/>
    </row>
    <row r="11682" spans="33:36" ht="30" customHeight="1">
      <c r="AG11682" s="1264"/>
      <c r="AH11682" s="1264"/>
      <c r="AI11682" s="1264"/>
      <c r="AJ11682" s="1264"/>
    </row>
    <row r="11683" spans="33:36" ht="30" customHeight="1">
      <c r="AG11683" s="1264"/>
      <c r="AH11683" s="1264"/>
      <c r="AI11683" s="1264"/>
      <c r="AJ11683" s="1264"/>
    </row>
    <row r="11684" spans="33:36" ht="30" customHeight="1">
      <c r="AG11684" s="1264"/>
      <c r="AH11684" s="1264"/>
      <c r="AI11684" s="1264"/>
      <c r="AJ11684" s="1264"/>
    </row>
    <row r="11685" spans="33:36" ht="30" customHeight="1">
      <c r="AG11685" s="1264"/>
      <c r="AH11685" s="1264"/>
      <c r="AI11685" s="1264"/>
      <c r="AJ11685" s="1264"/>
    </row>
    <row r="11686" spans="33:36" ht="30" customHeight="1">
      <c r="AG11686" s="1264"/>
      <c r="AH11686" s="1264"/>
      <c r="AI11686" s="1264"/>
      <c r="AJ11686" s="1264"/>
    </row>
    <row r="11687" spans="33:36" ht="30" customHeight="1">
      <c r="AG11687" s="1264"/>
      <c r="AH11687" s="1264"/>
      <c r="AI11687" s="1264"/>
      <c r="AJ11687" s="1264"/>
    </row>
    <row r="11688" spans="33:36" ht="30" customHeight="1">
      <c r="AG11688" s="1264"/>
      <c r="AH11688" s="1264"/>
      <c r="AI11688" s="1264"/>
      <c r="AJ11688" s="1264"/>
    </row>
    <row r="11689" spans="33:36" ht="30" customHeight="1">
      <c r="AG11689" s="1264"/>
      <c r="AH11689" s="1264"/>
      <c r="AI11689" s="1264"/>
      <c r="AJ11689" s="1264"/>
    </row>
    <row r="11690" spans="33:36" ht="30" customHeight="1">
      <c r="AG11690" s="1264"/>
      <c r="AH11690" s="1264"/>
      <c r="AI11690" s="1264"/>
      <c r="AJ11690" s="1264"/>
    </row>
    <row r="11691" spans="33:36" ht="30" customHeight="1">
      <c r="AG11691" s="1264"/>
      <c r="AH11691" s="1264"/>
      <c r="AI11691" s="1264"/>
      <c r="AJ11691" s="1264"/>
    </row>
    <row r="11692" spans="33:36" ht="30" customHeight="1">
      <c r="AG11692" s="1264"/>
      <c r="AH11692" s="1264"/>
      <c r="AI11692" s="1264"/>
      <c r="AJ11692" s="1264"/>
    </row>
    <row r="11693" spans="33:36" ht="30" customHeight="1">
      <c r="AG11693" s="1264"/>
      <c r="AH11693" s="1264"/>
      <c r="AI11693" s="1264"/>
      <c r="AJ11693" s="1264"/>
    </row>
    <row r="11694" spans="33:36" ht="30" customHeight="1">
      <c r="AG11694" s="1264"/>
      <c r="AH11694" s="1264"/>
      <c r="AI11694" s="1264"/>
      <c r="AJ11694" s="1264"/>
    </row>
    <row r="11695" spans="33:36" ht="30" customHeight="1">
      <c r="AG11695" s="1264"/>
      <c r="AH11695" s="1264"/>
      <c r="AI11695" s="1264"/>
      <c r="AJ11695" s="1264"/>
    </row>
    <row r="11696" spans="33:36" ht="30" customHeight="1">
      <c r="AG11696" s="1264"/>
      <c r="AH11696" s="1264"/>
      <c r="AI11696" s="1264"/>
      <c r="AJ11696" s="1264"/>
    </row>
    <row r="11697" spans="33:36" ht="30" customHeight="1">
      <c r="AG11697" s="1264"/>
      <c r="AH11697" s="1264"/>
      <c r="AI11697" s="1264"/>
      <c r="AJ11697" s="1264"/>
    </row>
    <row r="11698" spans="33:36" ht="30" customHeight="1">
      <c r="AG11698" s="1264"/>
      <c r="AH11698" s="1264"/>
      <c r="AI11698" s="1264"/>
      <c r="AJ11698" s="1264"/>
    </row>
    <row r="11699" spans="33:36" ht="30" customHeight="1">
      <c r="AG11699" s="1264"/>
      <c r="AH11699" s="1264"/>
      <c r="AI11699" s="1264"/>
      <c r="AJ11699" s="1264"/>
    </row>
    <row r="11700" spans="33:36" ht="30" customHeight="1">
      <c r="AG11700" s="1264"/>
      <c r="AH11700" s="1264"/>
      <c r="AI11700" s="1264"/>
      <c r="AJ11700" s="1264"/>
    </row>
    <row r="11701" spans="33:36" ht="30" customHeight="1">
      <c r="AG11701" s="1264"/>
      <c r="AH11701" s="1264"/>
      <c r="AI11701" s="1264"/>
      <c r="AJ11701" s="1264"/>
    </row>
    <row r="11702" spans="33:36" ht="30" customHeight="1">
      <c r="AG11702" s="1264"/>
      <c r="AH11702" s="1264"/>
      <c r="AI11702" s="1264"/>
      <c r="AJ11702" s="1264"/>
    </row>
    <row r="11703" spans="33:36" ht="30" customHeight="1">
      <c r="AG11703" s="1264"/>
      <c r="AH11703" s="1264"/>
      <c r="AI11703" s="1264"/>
      <c r="AJ11703" s="1264"/>
    </row>
    <row r="11704" spans="33:36" ht="30" customHeight="1">
      <c r="AG11704" s="1264"/>
      <c r="AH11704" s="1264"/>
      <c r="AI11704" s="1264"/>
      <c r="AJ11704" s="1264"/>
    </row>
    <row r="11705" spans="33:36" ht="30" customHeight="1">
      <c r="AG11705" s="1264"/>
      <c r="AH11705" s="1264"/>
      <c r="AI11705" s="1264"/>
      <c r="AJ11705" s="1264"/>
    </row>
    <row r="11706" spans="33:36" ht="30" customHeight="1">
      <c r="AG11706" s="1264"/>
      <c r="AH11706" s="1264"/>
      <c r="AI11706" s="1264"/>
      <c r="AJ11706" s="1264"/>
    </row>
    <row r="11707" spans="33:36" ht="30" customHeight="1">
      <c r="AG11707" s="1264"/>
      <c r="AH11707" s="1264"/>
      <c r="AI11707" s="1264"/>
      <c r="AJ11707" s="1264"/>
    </row>
    <row r="11708" spans="33:36" ht="30" customHeight="1">
      <c r="AG11708" s="1264"/>
      <c r="AH11708" s="1264"/>
      <c r="AI11708" s="1264"/>
      <c r="AJ11708" s="1264"/>
    </row>
    <row r="11709" spans="33:36" ht="30" customHeight="1">
      <c r="AG11709" s="1264"/>
      <c r="AH11709" s="1264"/>
      <c r="AI11709" s="1264"/>
      <c r="AJ11709" s="1264"/>
    </row>
    <row r="11710" spans="33:36" ht="30" customHeight="1">
      <c r="AG11710" s="1264"/>
      <c r="AH11710" s="1264"/>
      <c r="AI11710" s="1264"/>
      <c r="AJ11710" s="1264"/>
    </row>
    <row r="11711" spans="33:36" ht="30" customHeight="1">
      <c r="AG11711" s="1264"/>
      <c r="AH11711" s="1264"/>
      <c r="AI11711" s="1264"/>
      <c r="AJ11711" s="1264"/>
    </row>
    <row r="11712" spans="33:36" ht="30" customHeight="1">
      <c r="AG11712" s="1264"/>
      <c r="AH11712" s="1264"/>
      <c r="AI11712" s="1264"/>
      <c r="AJ11712" s="1264"/>
    </row>
    <row r="11713" spans="33:36" ht="30" customHeight="1">
      <c r="AG11713" s="1264"/>
      <c r="AH11713" s="1264"/>
      <c r="AI11713" s="1264"/>
      <c r="AJ11713" s="1264"/>
    </row>
    <row r="11714" spans="33:36" ht="30" customHeight="1">
      <c r="AG11714" s="1264"/>
      <c r="AH11714" s="1264"/>
      <c r="AI11714" s="1264"/>
      <c r="AJ11714" s="1264"/>
    </row>
    <row r="11715" spans="33:36" ht="30" customHeight="1">
      <c r="AG11715" s="1264"/>
      <c r="AH11715" s="1264"/>
      <c r="AI11715" s="1264"/>
      <c r="AJ11715" s="1264"/>
    </row>
    <row r="11716" spans="33:36" ht="30" customHeight="1">
      <c r="AG11716" s="1264"/>
      <c r="AH11716" s="1264"/>
      <c r="AI11716" s="1264"/>
      <c r="AJ11716" s="1264"/>
    </row>
    <row r="11717" spans="33:36" ht="30" customHeight="1">
      <c r="AG11717" s="1264"/>
      <c r="AH11717" s="1264"/>
      <c r="AI11717" s="1264"/>
      <c r="AJ11717" s="1264"/>
    </row>
    <row r="11718" spans="33:36" ht="30" customHeight="1">
      <c r="AG11718" s="1264"/>
      <c r="AH11718" s="1264"/>
      <c r="AI11718" s="1264"/>
      <c r="AJ11718" s="1264"/>
    </row>
    <row r="11719" spans="33:36" ht="30" customHeight="1">
      <c r="AG11719" s="1264"/>
      <c r="AH11719" s="1264"/>
      <c r="AI11719" s="1264"/>
      <c r="AJ11719" s="1264"/>
    </row>
    <row r="11720" spans="33:36" ht="30" customHeight="1">
      <c r="AG11720" s="1264"/>
      <c r="AH11720" s="1264"/>
      <c r="AI11720" s="1264"/>
      <c r="AJ11720" s="1264"/>
    </row>
    <row r="11721" spans="33:36" ht="30" customHeight="1">
      <c r="AG11721" s="1264"/>
      <c r="AH11721" s="1264"/>
      <c r="AI11721" s="1264"/>
      <c r="AJ11721" s="1264"/>
    </row>
    <row r="11722" spans="33:36" ht="30" customHeight="1">
      <c r="AG11722" s="1264"/>
      <c r="AH11722" s="1264"/>
      <c r="AI11722" s="1264"/>
      <c r="AJ11722" s="1264"/>
    </row>
    <row r="11723" spans="33:36" ht="30" customHeight="1">
      <c r="AG11723" s="1264"/>
      <c r="AH11723" s="1264"/>
      <c r="AI11723" s="1264"/>
      <c r="AJ11723" s="1264"/>
    </row>
    <row r="11724" spans="33:36" ht="30" customHeight="1">
      <c r="AG11724" s="1264"/>
      <c r="AH11724" s="1264"/>
      <c r="AI11724" s="1264"/>
      <c r="AJ11724" s="1264"/>
    </row>
    <row r="11725" spans="33:36" ht="30" customHeight="1">
      <c r="AG11725" s="1264"/>
      <c r="AH11725" s="1264"/>
      <c r="AI11725" s="1264"/>
      <c r="AJ11725" s="1264"/>
    </row>
    <row r="11726" spans="33:36" ht="30" customHeight="1">
      <c r="AG11726" s="1264"/>
      <c r="AH11726" s="1264"/>
      <c r="AI11726" s="1264"/>
      <c r="AJ11726" s="1264"/>
    </row>
    <row r="11727" spans="33:36" ht="30" customHeight="1">
      <c r="AG11727" s="1264"/>
      <c r="AH11727" s="1264"/>
      <c r="AI11727" s="1264"/>
      <c r="AJ11727" s="1264"/>
    </row>
    <row r="11728" spans="33:36" ht="30" customHeight="1">
      <c r="AG11728" s="1264"/>
      <c r="AH11728" s="1264"/>
      <c r="AI11728" s="1264"/>
      <c r="AJ11728" s="1264"/>
    </row>
    <row r="11729" spans="33:36" ht="30" customHeight="1">
      <c r="AG11729" s="1264"/>
      <c r="AH11729" s="1264"/>
      <c r="AI11729" s="1264"/>
      <c r="AJ11729" s="1264"/>
    </row>
    <row r="11730" spans="33:36" ht="30" customHeight="1">
      <c r="AG11730" s="1264"/>
      <c r="AH11730" s="1264"/>
      <c r="AI11730" s="1264"/>
      <c r="AJ11730" s="1264"/>
    </row>
    <row r="11731" spans="33:36" ht="30" customHeight="1">
      <c r="AG11731" s="1264"/>
      <c r="AH11731" s="1264"/>
      <c r="AI11731" s="1264"/>
      <c r="AJ11731" s="1264"/>
    </row>
    <row r="11732" spans="33:36" ht="30" customHeight="1">
      <c r="AG11732" s="1264"/>
      <c r="AH11732" s="1264"/>
      <c r="AI11732" s="1264"/>
      <c r="AJ11732" s="1264"/>
    </row>
    <row r="11733" spans="33:36" ht="30" customHeight="1">
      <c r="AG11733" s="1264"/>
      <c r="AH11733" s="1264"/>
      <c r="AI11733" s="1264"/>
      <c r="AJ11733" s="1264"/>
    </row>
    <row r="11734" spans="33:36" ht="30" customHeight="1">
      <c r="AG11734" s="1264"/>
      <c r="AH11734" s="1264"/>
      <c r="AI11734" s="1264"/>
      <c r="AJ11734" s="1264"/>
    </row>
    <row r="11735" spans="33:36" ht="30" customHeight="1">
      <c r="AG11735" s="1264"/>
      <c r="AH11735" s="1264"/>
      <c r="AI11735" s="1264"/>
      <c r="AJ11735" s="1264"/>
    </row>
    <row r="11736" spans="33:36" ht="30" customHeight="1">
      <c r="AG11736" s="1264"/>
      <c r="AH11736" s="1264"/>
      <c r="AI11736" s="1264"/>
      <c r="AJ11736" s="1264"/>
    </row>
    <row r="11737" spans="33:36" ht="30" customHeight="1">
      <c r="AG11737" s="1264"/>
      <c r="AH11737" s="1264"/>
      <c r="AI11737" s="1264"/>
      <c r="AJ11737" s="1264"/>
    </row>
    <row r="11738" spans="33:36" ht="30" customHeight="1">
      <c r="AG11738" s="1264"/>
      <c r="AH11738" s="1264"/>
      <c r="AI11738" s="1264"/>
      <c r="AJ11738" s="1264"/>
    </row>
    <row r="11739" spans="33:36" ht="30" customHeight="1">
      <c r="AG11739" s="1264"/>
      <c r="AH11739" s="1264"/>
      <c r="AI11739" s="1264"/>
      <c r="AJ11739" s="1264"/>
    </row>
    <row r="11740" spans="33:36" ht="30" customHeight="1">
      <c r="AG11740" s="1264"/>
      <c r="AH11740" s="1264"/>
      <c r="AI11740" s="1264"/>
      <c r="AJ11740" s="1264"/>
    </row>
    <row r="11741" spans="33:36" ht="30" customHeight="1">
      <c r="AG11741" s="1264"/>
      <c r="AH11741" s="1264"/>
      <c r="AI11741" s="1264"/>
      <c r="AJ11741" s="1264"/>
    </row>
    <row r="11742" spans="33:36" ht="30" customHeight="1">
      <c r="AG11742" s="1264"/>
      <c r="AH11742" s="1264"/>
      <c r="AI11742" s="1264"/>
      <c r="AJ11742" s="1264"/>
    </row>
    <row r="11743" spans="33:36" ht="30" customHeight="1">
      <c r="AG11743" s="1264"/>
      <c r="AH11743" s="1264"/>
      <c r="AI11743" s="1264"/>
      <c r="AJ11743" s="1264"/>
    </row>
    <row r="11744" spans="33:36" ht="30" customHeight="1">
      <c r="AG11744" s="1264"/>
      <c r="AH11744" s="1264"/>
      <c r="AI11744" s="1264"/>
      <c r="AJ11744" s="1264"/>
    </row>
    <row r="11745" spans="33:36" ht="30" customHeight="1">
      <c r="AG11745" s="1264"/>
      <c r="AH11745" s="1264"/>
      <c r="AI11745" s="1264"/>
      <c r="AJ11745" s="1264"/>
    </row>
    <row r="11746" spans="33:36" ht="30" customHeight="1">
      <c r="AG11746" s="1264"/>
      <c r="AH11746" s="1264"/>
      <c r="AI11746" s="1264"/>
      <c r="AJ11746" s="1264"/>
    </row>
    <row r="11747" spans="33:36" ht="30" customHeight="1">
      <c r="AG11747" s="1264"/>
      <c r="AH11747" s="1264"/>
      <c r="AI11747" s="1264"/>
      <c r="AJ11747" s="1264"/>
    </row>
    <row r="11748" spans="33:36" ht="30" customHeight="1">
      <c r="AG11748" s="1264"/>
      <c r="AH11748" s="1264"/>
      <c r="AI11748" s="1264"/>
      <c r="AJ11748" s="1264"/>
    </row>
    <row r="11749" spans="33:36" ht="30" customHeight="1">
      <c r="AG11749" s="1264"/>
      <c r="AH11749" s="1264"/>
      <c r="AI11749" s="1264"/>
      <c r="AJ11749" s="1264"/>
    </row>
    <row r="11750" spans="33:36" ht="30" customHeight="1">
      <c r="AG11750" s="1264"/>
      <c r="AH11750" s="1264"/>
      <c r="AI11750" s="1264"/>
      <c r="AJ11750" s="1264"/>
    </row>
    <row r="11751" spans="33:36" ht="30" customHeight="1">
      <c r="AG11751" s="1264"/>
      <c r="AH11751" s="1264"/>
      <c r="AI11751" s="1264"/>
      <c r="AJ11751" s="1264"/>
    </row>
    <row r="11752" spans="33:36" ht="30" customHeight="1">
      <c r="AG11752" s="1264"/>
      <c r="AH11752" s="1264"/>
      <c r="AI11752" s="1264"/>
      <c r="AJ11752" s="1264"/>
    </row>
    <row r="11753" spans="33:36" ht="30" customHeight="1">
      <c r="AG11753" s="1264"/>
      <c r="AH11753" s="1264"/>
      <c r="AI11753" s="1264"/>
      <c r="AJ11753" s="1264"/>
    </row>
    <row r="11754" spans="33:36" ht="30" customHeight="1">
      <c r="AG11754" s="1264"/>
      <c r="AH11754" s="1264"/>
      <c r="AI11754" s="1264"/>
      <c r="AJ11754" s="1264"/>
    </row>
    <row r="11755" spans="33:36" ht="30" customHeight="1">
      <c r="AG11755" s="1264"/>
      <c r="AH11755" s="1264"/>
      <c r="AI11755" s="1264"/>
      <c r="AJ11755" s="1264"/>
    </row>
    <row r="11756" spans="33:36" ht="30" customHeight="1">
      <c r="AG11756" s="1264"/>
      <c r="AH11756" s="1264"/>
      <c r="AI11756" s="1264"/>
      <c r="AJ11756" s="1264"/>
    </row>
    <row r="11757" spans="33:36" ht="30" customHeight="1">
      <c r="AG11757" s="1264"/>
      <c r="AH11757" s="1264"/>
      <c r="AI11757" s="1264"/>
      <c r="AJ11757" s="1264"/>
    </row>
    <row r="11758" spans="33:36" ht="30" customHeight="1">
      <c r="AG11758" s="1264"/>
      <c r="AH11758" s="1264"/>
      <c r="AI11758" s="1264"/>
      <c r="AJ11758" s="1264"/>
    </row>
    <row r="11759" spans="33:36" ht="30" customHeight="1">
      <c r="AG11759" s="1264"/>
      <c r="AH11759" s="1264"/>
      <c r="AI11759" s="1264"/>
      <c r="AJ11759" s="1264"/>
    </row>
    <row r="11760" spans="33:36" ht="30" customHeight="1">
      <c r="AG11760" s="1264"/>
      <c r="AH11760" s="1264"/>
      <c r="AI11760" s="1264"/>
      <c r="AJ11760" s="1264"/>
    </row>
    <row r="11761" spans="33:36" ht="30" customHeight="1">
      <c r="AG11761" s="1264"/>
      <c r="AH11761" s="1264"/>
      <c r="AI11761" s="1264"/>
      <c r="AJ11761" s="1264"/>
    </row>
    <row r="11762" spans="33:36" ht="30" customHeight="1">
      <c r="AG11762" s="1264"/>
      <c r="AH11762" s="1264"/>
      <c r="AI11762" s="1264"/>
      <c r="AJ11762" s="1264"/>
    </row>
    <row r="11763" spans="33:36" ht="30" customHeight="1">
      <c r="AG11763" s="1264"/>
      <c r="AH11763" s="1264"/>
      <c r="AI11763" s="1264"/>
      <c r="AJ11763" s="1264"/>
    </row>
    <row r="11764" spans="33:36" ht="30" customHeight="1">
      <c r="AG11764" s="1264"/>
      <c r="AH11764" s="1264"/>
      <c r="AI11764" s="1264"/>
      <c r="AJ11764" s="1264"/>
    </row>
    <row r="11765" spans="33:36" ht="30" customHeight="1">
      <c r="AG11765" s="1264"/>
      <c r="AH11765" s="1264"/>
      <c r="AI11765" s="1264"/>
      <c r="AJ11765" s="1264"/>
    </row>
    <row r="11766" spans="33:36" ht="30" customHeight="1">
      <c r="AG11766" s="1264"/>
      <c r="AH11766" s="1264"/>
      <c r="AI11766" s="1264"/>
      <c r="AJ11766" s="1264"/>
    </row>
    <row r="11767" spans="33:36" ht="30" customHeight="1">
      <c r="AG11767" s="1264"/>
      <c r="AH11767" s="1264"/>
      <c r="AI11767" s="1264"/>
      <c r="AJ11767" s="1264"/>
    </row>
    <row r="11768" spans="33:36" ht="30" customHeight="1">
      <c r="AG11768" s="1264"/>
      <c r="AH11768" s="1264"/>
      <c r="AI11768" s="1264"/>
      <c r="AJ11768" s="1264"/>
    </row>
    <row r="11769" spans="33:36" ht="30" customHeight="1">
      <c r="AG11769" s="1264"/>
      <c r="AH11769" s="1264"/>
      <c r="AI11769" s="1264"/>
      <c r="AJ11769" s="1264"/>
    </row>
    <row r="11770" spans="33:36" ht="30" customHeight="1">
      <c r="AG11770" s="1264"/>
      <c r="AH11770" s="1264"/>
      <c r="AI11770" s="1264"/>
      <c r="AJ11770" s="1264"/>
    </row>
    <row r="11771" spans="33:36" ht="30" customHeight="1">
      <c r="AG11771" s="1264"/>
      <c r="AH11771" s="1264"/>
      <c r="AI11771" s="1264"/>
      <c r="AJ11771" s="1264"/>
    </row>
    <row r="11772" spans="33:36" ht="30" customHeight="1">
      <c r="AG11772" s="1264"/>
      <c r="AH11772" s="1264"/>
      <c r="AI11772" s="1264"/>
      <c r="AJ11772" s="1264"/>
    </row>
    <row r="11773" spans="33:36" ht="30" customHeight="1">
      <c r="AG11773" s="1264"/>
      <c r="AH11773" s="1264"/>
      <c r="AI11773" s="1264"/>
      <c r="AJ11773" s="1264"/>
    </row>
    <row r="11774" spans="33:36" ht="30" customHeight="1">
      <c r="AG11774" s="1264"/>
      <c r="AH11774" s="1264"/>
      <c r="AI11774" s="1264"/>
      <c r="AJ11774" s="1264"/>
    </row>
    <row r="11775" spans="33:36" ht="30" customHeight="1">
      <c r="AG11775" s="1264"/>
      <c r="AH11775" s="1264"/>
      <c r="AI11775" s="1264"/>
      <c r="AJ11775" s="1264"/>
    </row>
    <row r="11776" spans="33:36" ht="30" customHeight="1">
      <c r="AG11776" s="1264"/>
      <c r="AH11776" s="1264"/>
      <c r="AI11776" s="1264"/>
      <c r="AJ11776" s="1264"/>
    </row>
    <row r="11777" spans="33:36" ht="30" customHeight="1">
      <c r="AG11777" s="1264"/>
      <c r="AH11777" s="1264"/>
      <c r="AI11777" s="1264"/>
      <c r="AJ11777" s="1264"/>
    </row>
    <row r="11778" spans="33:36" ht="30" customHeight="1">
      <c r="AG11778" s="1264"/>
      <c r="AH11778" s="1264"/>
      <c r="AI11778" s="1264"/>
      <c r="AJ11778" s="1264"/>
    </row>
    <row r="11779" spans="33:36" ht="30" customHeight="1">
      <c r="AG11779" s="1264"/>
      <c r="AH11779" s="1264"/>
      <c r="AI11779" s="1264"/>
      <c r="AJ11779" s="1264"/>
    </row>
    <row r="11780" spans="33:36" ht="30" customHeight="1">
      <c r="AG11780" s="1264"/>
      <c r="AH11780" s="1264"/>
      <c r="AI11780" s="1264"/>
      <c r="AJ11780" s="1264"/>
    </row>
    <row r="11781" spans="33:36" ht="30" customHeight="1">
      <c r="AG11781" s="1264"/>
      <c r="AH11781" s="1264"/>
      <c r="AI11781" s="1264"/>
      <c r="AJ11781" s="1264"/>
    </row>
    <row r="11782" spans="33:36" ht="30" customHeight="1">
      <c r="AG11782" s="1264"/>
      <c r="AH11782" s="1264"/>
      <c r="AI11782" s="1264"/>
      <c r="AJ11782" s="1264"/>
    </row>
    <row r="11783" spans="33:36" ht="30" customHeight="1">
      <c r="AG11783" s="1264"/>
      <c r="AH11783" s="1264"/>
      <c r="AI11783" s="1264"/>
      <c r="AJ11783" s="1264"/>
    </row>
    <row r="11784" spans="33:36" ht="30" customHeight="1">
      <c r="AG11784" s="1264"/>
      <c r="AH11784" s="1264"/>
      <c r="AI11784" s="1264"/>
      <c r="AJ11784" s="1264"/>
    </row>
    <row r="11785" spans="33:36" ht="30" customHeight="1">
      <c r="AG11785" s="1264"/>
      <c r="AH11785" s="1264"/>
      <c r="AI11785" s="1264"/>
      <c r="AJ11785" s="1264"/>
    </row>
    <row r="11786" spans="33:36" ht="30" customHeight="1">
      <c r="AG11786" s="1264"/>
      <c r="AH11786" s="1264"/>
      <c r="AI11786" s="1264"/>
      <c r="AJ11786" s="1264"/>
    </row>
    <row r="11787" spans="33:36" ht="30" customHeight="1">
      <c r="AG11787" s="1264"/>
      <c r="AH11787" s="1264"/>
      <c r="AI11787" s="1264"/>
      <c r="AJ11787" s="1264"/>
    </row>
    <row r="11788" spans="33:36" ht="30" customHeight="1">
      <c r="AG11788" s="1264"/>
      <c r="AH11788" s="1264"/>
      <c r="AI11788" s="1264"/>
      <c r="AJ11788" s="1264"/>
    </row>
    <row r="11789" spans="33:36" ht="30" customHeight="1">
      <c r="AG11789" s="1264"/>
      <c r="AH11789" s="1264"/>
      <c r="AI11789" s="1264"/>
      <c r="AJ11789" s="1264"/>
    </row>
    <row r="11790" spans="33:36" ht="30" customHeight="1">
      <c r="AG11790" s="1264"/>
      <c r="AH11790" s="1264"/>
      <c r="AI11790" s="1264"/>
      <c r="AJ11790" s="1264"/>
    </row>
    <row r="11791" spans="33:36" ht="30" customHeight="1">
      <c r="AG11791" s="1264"/>
      <c r="AH11791" s="1264"/>
      <c r="AI11791" s="1264"/>
      <c r="AJ11791" s="1264"/>
    </row>
    <row r="11792" spans="33:36" ht="30" customHeight="1">
      <c r="AG11792" s="1264"/>
      <c r="AH11792" s="1264"/>
      <c r="AI11792" s="1264"/>
      <c r="AJ11792" s="1264"/>
    </row>
    <row r="11793" spans="33:36" ht="30" customHeight="1">
      <c r="AG11793" s="1264"/>
      <c r="AH11793" s="1264"/>
      <c r="AI11793" s="1264"/>
      <c r="AJ11793" s="1264"/>
    </row>
    <row r="11794" spans="33:36" ht="30" customHeight="1">
      <c r="AG11794" s="1264"/>
      <c r="AH11794" s="1264"/>
      <c r="AI11794" s="1264"/>
      <c r="AJ11794" s="1264"/>
    </row>
    <row r="11795" spans="33:36" ht="30" customHeight="1">
      <c r="AG11795" s="1264"/>
      <c r="AH11795" s="1264"/>
      <c r="AI11795" s="1264"/>
      <c r="AJ11795" s="1264"/>
    </row>
    <row r="11796" spans="33:36" ht="30" customHeight="1">
      <c r="AG11796" s="1264"/>
      <c r="AH11796" s="1264"/>
      <c r="AI11796" s="1264"/>
      <c r="AJ11796" s="1264"/>
    </row>
    <row r="11797" spans="33:36" ht="30" customHeight="1">
      <c r="AG11797" s="1264"/>
      <c r="AH11797" s="1264"/>
      <c r="AI11797" s="1264"/>
      <c r="AJ11797" s="1264"/>
    </row>
    <row r="11798" spans="33:36" ht="30" customHeight="1">
      <c r="AG11798" s="1264"/>
      <c r="AH11798" s="1264"/>
      <c r="AI11798" s="1264"/>
      <c r="AJ11798" s="1264"/>
    </row>
    <row r="11799" spans="33:36" ht="30" customHeight="1">
      <c r="AG11799" s="1264"/>
      <c r="AH11799" s="1264"/>
      <c r="AI11799" s="1264"/>
      <c r="AJ11799" s="1264"/>
    </row>
    <row r="11800" spans="33:36" ht="30" customHeight="1">
      <c r="AG11800" s="1264"/>
      <c r="AH11800" s="1264"/>
      <c r="AI11800" s="1264"/>
      <c r="AJ11800" s="1264"/>
    </row>
    <row r="11801" spans="33:36" ht="30" customHeight="1">
      <c r="AG11801" s="1264"/>
      <c r="AH11801" s="1264"/>
      <c r="AI11801" s="1264"/>
      <c r="AJ11801" s="1264"/>
    </row>
    <row r="11802" spans="33:36" ht="30" customHeight="1">
      <c r="AG11802" s="1264"/>
      <c r="AH11802" s="1264"/>
      <c r="AI11802" s="1264"/>
      <c r="AJ11802" s="1264"/>
    </row>
    <row r="11803" spans="33:36" ht="30" customHeight="1">
      <c r="AG11803" s="1264"/>
      <c r="AH11803" s="1264"/>
      <c r="AI11803" s="1264"/>
      <c r="AJ11803" s="1264"/>
    </row>
    <row r="11804" spans="33:36" ht="30" customHeight="1">
      <c r="AG11804" s="1264"/>
      <c r="AH11804" s="1264"/>
      <c r="AI11804" s="1264"/>
      <c r="AJ11804" s="1264"/>
    </row>
    <row r="11805" spans="33:36" ht="30" customHeight="1">
      <c r="AG11805" s="1264"/>
      <c r="AH11805" s="1264"/>
      <c r="AI11805" s="1264"/>
      <c r="AJ11805" s="1264"/>
    </row>
    <row r="11806" spans="33:36" ht="30" customHeight="1">
      <c r="AG11806" s="1264"/>
      <c r="AH11806" s="1264"/>
      <c r="AI11806" s="1264"/>
      <c r="AJ11806" s="1264"/>
    </row>
    <row r="11807" spans="33:36" ht="30" customHeight="1">
      <c r="AG11807" s="1264"/>
      <c r="AH11807" s="1264"/>
      <c r="AI11807" s="1264"/>
      <c r="AJ11807" s="1264"/>
    </row>
    <row r="11808" spans="33:36" ht="30" customHeight="1">
      <c r="AG11808" s="1264"/>
      <c r="AH11808" s="1264"/>
      <c r="AI11808" s="1264"/>
      <c r="AJ11808" s="1264"/>
    </row>
    <row r="11809" spans="33:36" ht="30" customHeight="1">
      <c r="AG11809" s="1264"/>
      <c r="AH11809" s="1264"/>
      <c r="AI11809" s="1264"/>
      <c r="AJ11809" s="1264"/>
    </row>
    <row r="11810" spans="33:36" ht="30" customHeight="1">
      <c r="AG11810" s="1264"/>
      <c r="AH11810" s="1264"/>
      <c r="AI11810" s="1264"/>
      <c r="AJ11810" s="1264"/>
    </row>
    <row r="11811" spans="33:36" ht="30" customHeight="1">
      <c r="AG11811" s="1264"/>
      <c r="AH11811" s="1264"/>
      <c r="AI11811" s="1264"/>
      <c r="AJ11811" s="1264"/>
    </row>
    <row r="11812" spans="33:36" ht="30" customHeight="1">
      <c r="AG11812" s="1264"/>
      <c r="AH11812" s="1264"/>
      <c r="AI11812" s="1264"/>
      <c r="AJ11812" s="1264"/>
    </row>
    <row r="11813" spans="33:36" ht="30" customHeight="1">
      <c r="AG11813" s="1264"/>
      <c r="AH11813" s="1264"/>
      <c r="AI11813" s="1264"/>
      <c r="AJ11813" s="1264"/>
    </row>
    <row r="11814" spans="33:36" ht="30" customHeight="1">
      <c r="AG11814" s="1264"/>
      <c r="AH11814" s="1264"/>
      <c r="AI11814" s="1264"/>
      <c r="AJ11814" s="1264"/>
    </row>
    <row r="11815" spans="33:36" ht="30" customHeight="1">
      <c r="AG11815" s="1264"/>
      <c r="AH11815" s="1264"/>
      <c r="AI11815" s="1264"/>
      <c r="AJ11815" s="1264"/>
    </row>
    <row r="11816" spans="33:36" ht="30" customHeight="1">
      <c r="AG11816" s="1264"/>
      <c r="AH11816" s="1264"/>
      <c r="AI11816" s="1264"/>
      <c r="AJ11816" s="1264"/>
    </row>
    <row r="11817" spans="33:36" ht="30" customHeight="1">
      <c r="AG11817" s="1264"/>
      <c r="AH11817" s="1264"/>
      <c r="AI11817" s="1264"/>
      <c r="AJ11817" s="1264"/>
    </row>
    <row r="11818" spans="33:36" ht="30" customHeight="1">
      <c r="AG11818" s="1264"/>
      <c r="AH11818" s="1264"/>
      <c r="AI11818" s="1264"/>
      <c r="AJ11818" s="1264"/>
    </row>
    <row r="11819" spans="33:36" ht="30" customHeight="1">
      <c r="AG11819" s="1264"/>
      <c r="AH11819" s="1264"/>
      <c r="AI11819" s="1264"/>
      <c r="AJ11819" s="1264"/>
    </row>
    <row r="11820" spans="33:36" ht="30" customHeight="1">
      <c r="AG11820" s="1264"/>
      <c r="AH11820" s="1264"/>
      <c r="AI11820" s="1264"/>
      <c r="AJ11820" s="1264"/>
    </row>
    <row r="11821" spans="33:36" ht="30" customHeight="1">
      <c r="AG11821" s="1264"/>
      <c r="AH11821" s="1264"/>
      <c r="AI11821" s="1264"/>
      <c r="AJ11821" s="1264"/>
    </row>
    <row r="11822" spans="33:36" ht="30" customHeight="1">
      <c r="AG11822" s="1264"/>
      <c r="AH11822" s="1264"/>
      <c r="AI11822" s="1264"/>
      <c r="AJ11822" s="1264"/>
    </row>
    <row r="11823" spans="33:36" ht="30" customHeight="1">
      <c r="AG11823" s="1264"/>
      <c r="AH11823" s="1264"/>
      <c r="AI11823" s="1264"/>
      <c r="AJ11823" s="1264"/>
    </row>
    <row r="11824" spans="33:36" ht="30" customHeight="1">
      <c r="AG11824" s="1264"/>
      <c r="AH11824" s="1264"/>
      <c r="AI11824" s="1264"/>
      <c r="AJ11824" s="1264"/>
    </row>
    <row r="11825" spans="33:36" ht="30" customHeight="1">
      <c r="AG11825" s="1264"/>
      <c r="AH11825" s="1264"/>
      <c r="AI11825" s="1264"/>
      <c r="AJ11825" s="1264"/>
    </row>
    <row r="11826" spans="33:36" ht="30" customHeight="1">
      <c r="AG11826" s="1264"/>
      <c r="AH11826" s="1264"/>
      <c r="AI11826" s="1264"/>
      <c r="AJ11826" s="1264"/>
    </row>
    <row r="11827" spans="33:36" ht="30" customHeight="1">
      <c r="AG11827" s="1264"/>
      <c r="AH11827" s="1264"/>
      <c r="AI11827" s="1264"/>
      <c r="AJ11827" s="1264"/>
    </row>
    <row r="11828" spans="33:36" ht="30" customHeight="1">
      <c r="AG11828" s="1264"/>
      <c r="AH11828" s="1264"/>
      <c r="AI11828" s="1264"/>
      <c r="AJ11828" s="1264"/>
    </row>
    <row r="11829" spans="33:36" ht="30" customHeight="1">
      <c r="AG11829" s="1264"/>
      <c r="AH11829" s="1264"/>
      <c r="AI11829" s="1264"/>
      <c r="AJ11829" s="1264"/>
    </row>
    <row r="11830" spans="33:36" ht="30" customHeight="1">
      <c r="AG11830" s="1264"/>
      <c r="AH11830" s="1264"/>
      <c r="AI11830" s="1264"/>
      <c r="AJ11830" s="1264"/>
    </row>
    <row r="11831" spans="33:36" ht="30" customHeight="1">
      <c r="AG11831" s="1264"/>
      <c r="AH11831" s="1264"/>
      <c r="AI11831" s="1264"/>
      <c r="AJ11831" s="1264"/>
    </row>
    <row r="11832" spans="33:36" ht="30" customHeight="1">
      <c r="AG11832" s="1264"/>
      <c r="AH11832" s="1264"/>
      <c r="AI11832" s="1264"/>
      <c r="AJ11832" s="1264"/>
    </row>
    <row r="11833" spans="33:36" ht="30" customHeight="1">
      <c r="AG11833" s="1264"/>
      <c r="AH11833" s="1264"/>
      <c r="AI11833" s="1264"/>
      <c r="AJ11833" s="1264"/>
    </row>
    <row r="11834" spans="33:36" ht="30" customHeight="1">
      <c r="AG11834" s="1264"/>
      <c r="AH11834" s="1264"/>
      <c r="AI11834" s="1264"/>
      <c r="AJ11834" s="1264"/>
    </row>
    <row r="11835" spans="33:36" ht="30" customHeight="1">
      <c r="AG11835" s="1264"/>
      <c r="AH11835" s="1264"/>
      <c r="AI11835" s="1264"/>
      <c r="AJ11835" s="1264"/>
    </row>
    <row r="11836" spans="33:36" ht="30" customHeight="1">
      <c r="AG11836" s="1264"/>
      <c r="AH11836" s="1264"/>
      <c r="AI11836" s="1264"/>
      <c r="AJ11836" s="1264"/>
    </row>
    <row r="11837" spans="33:36" ht="30" customHeight="1">
      <c r="AG11837" s="1264"/>
      <c r="AH11837" s="1264"/>
      <c r="AI11837" s="1264"/>
      <c r="AJ11837" s="1264"/>
    </row>
    <row r="11838" spans="33:36" ht="30" customHeight="1">
      <c r="AG11838" s="1264"/>
      <c r="AH11838" s="1264"/>
      <c r="AI11838" s="1264"/>
      <c r="AJ11838" s="1264"/>
    </row>
    <row r="11839" spans="33:36" ht="30" customHeight="1">
      <c r="AG11839" s="1264"/>
      <c r="AH11839" s="1264"/>
      <c r="AI11839" s="1264"/>
      <c r="AJ11839" s="1264"/>
    </row>
    <row r="11840" spans="33:36" ht="30" customHeight="1">
      <c r="AG11840" s="1264"/>
      <c r="AH11840" s="1264"/>
      <c r="AI11840" s="1264"/>
      <c r="AJ11840" s="1264"/>
    </row>
    <row r="11841" spans="33:36" ht="30" customHeight="1">
      <c r="AG11841" s="1264"/>
      <c r="AH11841" s="1264"/>
      <c r="AI11841" s="1264"/>
      <c r="AJ11841" s="1264"/>
    </row>
    <row r="11842" spans="33:36" ht="30" customHeight="1">
      <c r="AG11842" s="1264"/>
      <c r="AH11842" s="1264"/>
      <c r="AI11842" s="1264"/>
      <c r="AJ11842" s="1264"/>
    </row>
    <row r="11843" spans="33:36" ht="30" customHeight="1">
      <c r="AG11843" s="1264"/>
      <c r="AH11843" s="1264"/>
      <c r="AI11843" s="1264"/>
      <c r="AJ11843" s="1264"/>
    </row>
    <row r="11844" spans="33:36" ht="30" customHeight="1">
      <c r="AG11844" s="1264"/>
      <c r="AH11844" s="1264"/>
      <c r="AI11844" s="1264"/>
      <c r="AJ11844" s="1264"/>
    </row>
    <row r="11845" spans="33:36" ht="30" customHeight="1">
      <c r="AG11845" s="1264"/>
      <c r="AH11845" s="1264"/>
      <c r="AI11845" s="1264"/>
      <c r="AJ11845" s="1264"/>
    </row>
    <row r="11846" spans="33:36" ht="30" customHeight="1">
      <c r="AG11846" s="1264"/>
      <c r="AH11846" s="1264"/>
      <c r="AI11846" s="1264"/>
      <c r="AJ11846" s="1264"/>
    </row>
    <row r="11847" spans="33:36" ht="30" customHeight="1">
      <c r="AG11847" s="1264"/>
      <c r="AH11847" s="1264"/>
      <c r="AI11847" s="1264"/>
      <c r="AJ11847" s="1264"/>
    </row>
    <row r="11848" spans="33:36" ht="30" customHeight="1">
      <c r="AG11848" s="1264"/>
      <c r="AH11848" s="1264"/>
      <c r="AI11848" s="1264"/>
      <c r="AJ11848" s="1264"/>
    </row>
    <row r="11849" spans="33:36" ht="30" customHeight="1">
      <c r="AG11849" s="1264"/>
      <c r="AH11849" s="1264"/>
      <c r="AI11849" s="1264"/>
      <c r="AJ11849" s="1264"/>
    </row>
    <row r="11850" spans="33:36" ht="30" customHeight="1">
      <c r="AG11850" s="1264"/>
      <c r="AH11850" s="1264"/>
      <c r="AI11850" s="1264"/>
      <c r="AJ11850" s="1264"/>
    </row>
    <row r="11851" spans="33:36" ht="30" customHeight="1">
      <c r="AG11851" s="1264"/>
      <c r="AH11851" s="1264"/>
      <c r="AI11851" s="1264"/>
      <c r="AJ11851" s="1264"/>
    </row>
    <row r="11852" spans="33:36" ht="30" customHeight="1">
      <c r="AG11852" s="1264"/>
      <c r="AH11852" s="1264"/>
      <c r="AI11852" s="1264"/>
      <c r="AJ11852" s="1264"/>
    </row>
    <row r="11853" spans="33:36" ht="30" customHeight="1">
      <c r="AG11853" s="1264"/>
      <c r="AH11853" s="1264"/>
      <c r="AI11853" s="1264"/>
      <c r="AJ11853" s="1264"/>
    </row>
    <row r="11854" spans="33:36" ht="30" customHeight="1">
      <c r="AG11854" s="1264"/>
      <c r="AH11854" s="1264"/>
      <c r="AI11854" s="1264"/>
      <c r="AJ11854" s="1264"/>
    </row>
    <row r="11855" spans="33:36" ht="30" customHeight="1">
      <c r="AG11855" s="1264"/>
      <c r="AH11855" s="1264"/>
      <c r="AI11855" s="1264"/>
      <c r="AJ11855" s="1264"/>
    </row>
    <row r="11856" spans="33:36" ht="30" customHeight="1">
      <c r="AG11856" s="1264"/>
      <c r="AH11856" s="1264"/>
      <c r="AI11856" s="1264"/>
      <c r="AJ11856" s="1264"/>
    </row>
    <row r="11857" spans="33:36" ht="30" customHeight="1">
      <c r="AG11857" s="1264"/>
      <c r="AH11857" s="1264"/>
      <c r="AI11857" s="1264"/>
      <c r="AJ11857" s="1264"/>
    </row>
    <row r="11858" spans="33:36" ht="30" customHeight="1">
      <c r="AG11858" s="1264"/>
      <c r="AH11858" s="1264"/>
      <c r="AI11858" s="1264"/>
      <c r="AJ11858" s="1264"/>
    </row>
    <row r="11859" spans="33:36" ht="30" customHeight="1">
      <c r="AG11859" s="1264"/>
      <c r="AH11859" s="1264"/>
      <c r="AI11859" s="1264"/>
      <c r="AJ11859" s="1264"/>
    </row>
    <row r="11860" spans="33:36" ht="30" customHeight="1">
      <c r="AG11860" s="1264"/>
      <c r="AH11860" s="1264"/>
      <c r="AI11860" s="1264"/>
      <c r="AJ11860" s="1264"/>
    </row>
    <row r="11861" spans="33:36" ht="30" customHeight="1">
      <c r="AG11861" s="1264"/>
      <c r="AH11861" s="1264"/>
      <c r="AI11861" s="1264"/>
      <c r="AJ11861" s="1264"/>
    </row>
    <row r="11862" spans="33:36" ht="30" customHeight="1">
      <c r="AG11862" s="1264"/>
      <c r="AH11862" s="1264"/>
      <c r="AI11862" s="1264"/>
      <c r="AJ11862" s="1264"/>
    </row>
    <row r="11863" spans="33:36" ht="30" customHeight="1">
      <c r="AG11863" s="1264"/>
      <c r="AH11863" s="1264"/>
      <c r="AI11863" s="1264"/>
      <c r="AJ11863" s="1264"/>
    </row>
    <row r="11864" spans="33:36" ht="30" customHeight="1">
      <c r="AG11864" s="1264"/>
      <c r="AH11864" s="1264"/>
      <c r="AI11864" s="1264"/>
      <c r="AJ11864" s="1264"/>
    </row>
    <row r="11865" spans="33:36" ht="30" customHeight="1">
      <c r="AG11865" s="1264"/>
      <c r="AH11865" s="1264"/>
      <c r="AI11865" s="1264"/>
      <c r="AJ11865" s="1264"/>
    </row>
    <row r="11866" spans="33:36" ht="30" customHeight="1">
      <c r="AG11866" s="1264"/>
      <c r="AH11866" s="1264"/>
      <c r="AI11866" s="1264"/>
      <c r="AJ11866" s="1264"/>
    </row>
    <row r="11867" spans="33:36" ht="30" customHeight="1">
      <c r="AG11867" s="1264"/>
      <c r="AH11867" s="1264"/>
      <c r="AI11867" s="1264"/>
      <c r="AJ11867" s="1264"/>
    </row>
    <row r="11868" spans="33:36" ht="30" customHeight="1">
      <c r="AG11868" s="1264"/>
      <c r="AH11868" s="1264"/>
      <c r="AI11868" s="1264"/>
      <c r="AJ11868" s="1264"/>
    </row>
    <row r="11869" spans="33:36" ht="30" customHeight="1">
      <c r="AG11869" s="1264"/>
      <c r="AH11869" s="1264"/>
      <c r="AI11869" s="1264"/>
      <c r="AJ11869" s="1264"/>
    </row>
    <row r="11870" spans="33:36" ht="30" customHeight="1">
      <c r="AG11870" s="1264"/>
      <c r="AH11870" s="1264"/>
      <c r="AI11870" s="1264"/>
      <c r="AJ11870" s="1264"/>
    </row>
    <row r="11871" spans="33:36" ht="30" customHeight="1">
      <c r="AG11871" s="1264"/>
      <c r="AH11871" s="1264"/>
      <c r="AI11871" s="1264"/>
      <c r="AJ11871" s="1264"/>
    </row>
    <row r="11872" spans="33:36" ht="30" customHeight="1">
      <c r="AG11872" s="1264"/>
      <c r="AH11872" s="1264"/>
      <c r="AI11872" s="1264"/>
      <c r="AJ11872" s="1264"/>
    </row>
    <row r="11873" spans="33:36" ht="30" customHeight="1">
      <c r="AG11873" s="1264"/>
      <c r="AH11873" s="1264"/>
      <c r="AI11873" s="1264"/>
      <c r="AJ11873" s="1264"/>
    </row>
    <row r="11874" spans="33:36" ht="30" customHeight="1">
      <c r="AG11874" s="1264"/>
      <c r="AH11874" s="1264"/>
      <c r="AI11874" s="1264"/>
      <c r="AJ11874" s="1264"/>
    </row>
    <row r="11875" spans="33:36" ht="30" customHeight="1">
      <c r="AG11875" s="1264"/>
      <c r="AH11875" s="1264"/>
      <c r="AI11875" s="1264"/>
      <c r="AJ11875" s="1264"/>
    </row>
    <row r="11876" spans="33:36" ht="30" customHeight="1">
      <c r="AG11876" s="1264"/>
      <c r="AH11876" s="1264"/>
      <c r="AI11876" s="1264"/>
      <c r="AJ11876" s="1264"/>
    </row>
    <row r="11877" spans="33:36" ht="30" customHeight="1">
      <c r="AG11877" s="1264"/>
      <c r="AH11877" s="1264"/>
      <c r="AI11877" s="1264"/>
      <c r="AJ11877" s="1264"/>
    </row>
    <row r="11878" spans="33:36" ht="30" customHeight="1">
      <c r="AG11878" s="1264"/>
      <c r="AH11878" s="1264"/>
      <c r="AI11878" s="1264"/>
      <c r="AJ11878" s="1264"/>
    </row>
    <row r="11879" spans="33:36" ht="30" customHeight="1">
      <c r="AG11879" s="1264"/>
      <c r="AH11879" s="1264"/>
      <c r="AI11879" s="1264"/>
      <c r="AJ11879" s="1264"/>
    </row>
    <row r="11880" spans="33:36" ht="30" customHeight="1">
      <c r="AG11880" s="1264"/>
      <c r="AH11880" s="1264"/>
      <c r="AI11880" s="1264"/>
      <c r="AJ11880" s="1264"/>
    </row>
    <row r="11881" spans="33:36" ht="30" customHeight="1">
      <c r="AG11881" s="1264"/>
      <c r="AH11881" s="1264"/>
      <c r="AI11881" s="1264"/>
      <c r="AJ11881" s="1264"/>
    </row>
    <row r="11882" spans="33:36" ht="30" customHeight="1">
      <c r="AG11882" s="1264"/>
      <c r="AH11882" s="1264"/>
      <c r="AI11882" s="1264"/>
      <c r="AJ11882" s="1264"/>
    </row>
    <row r="11883" spans="33:36" ht="30" customHeight="1">
      <c r="AG11883" s="1264"/>
      <c r="AH11883" s="1264"/>
      <c r="AI11883" s="1264"/>
      <c r="AJ11883" s="1264"/>
    </row>
    <row r="11884" spans="33:36" ht="30" customHeight="1">
      <c r="AG11884" s="1264"/>
      <c r="AH11884" s="1264"/>
      <c r="AI11884" s="1264"/>
      <c r="AJ11884" s="1264"/>
    </row>
    <row r="11885" spans="33:36" ht="30" customHeight="1">
      <c r="AG11885" s="1264"/>
      <c r="AH11885" s="1264"/>
      <c r="AI11885" s="1264"/>
      <c r="AJ11885" s="1264"/>
    </row>
    <row r="11886" spans="33:36" ht="30" customHeight="1">
      <c r="AG11886" s="1264"/>
      <c r="AH11886" s="1264"/>
      <c r="AI11886" s="1264"/>
      <c r="AJ11886" s="1264"/>
    </row>
    <row r="11887" spans="33:36" ht="30" customHeight="1">
      <c r="AG11887" s="1264"/>
      <c r="AH11887" s="1264"/>
      <c r="AI11887" s="1264"/>
      <c r="AJ11887" s="1264"/>
    </row>
    <row r="11888" spans="33:36" ht="30" customHeight="1">
      <c r="AG11888" s="1264"/>
      <c r="AH11888" s="1264"/>
      <c r="AI11888" s="1264"/>
      <c r="AJ11888" s="1264"/>
    </row>
    <row r="11889" spans="33:36" ht="30" customHeight="1">
      <c r="AG11889" s="1264"/>
      <c r="AH11889" s="1264"/>
      <c r="AI11889" s="1264"/>
      <c r="AJ11889" s="1264"/>
    </row>
    <row r="11890" spans="33:36" ht="30" customHeight="1">
      <c r="AG11890" s="1264"/>
      <c r="AH11890" s="1264"/>
      <c r="AI11890" s="1264"/>
      <c r="AJ11890" s="1264"/>
    </row>
    <row r="11891" spans="33:36" ht="30" customHeight="1">
      <c r="AG11891" s="1264"/>
      <c r="AH11891" s="1264"/>
      <c r="AI11891" s="1264"/>
      <c r="AJ11891" s="1264"/>
    </row>
    <row r="11892" spans="33:36" ht="30" customHeight="1">
      <c r="AG11892" s="1264"/>
      <c r="AH11892" s="1264"/>
      <c r="AI11892" s="1264"/>
      <c r="AJ11892" s="1264"/>
    </row>
    <row r="11893" spans="33:36" ht="30" customHeight="1">
      <c r="AG11893" s="1264"/>
      <c r="AH11893" s="1264"/>
      <c r="AI11893" s="1264"/>
      <c r="AJ11893" s="1264"/>
    </row>
    <row r="11894" spans="33:36" ht="30" customHeight="1">
      <c r="AG11894" s="1264"/>
      <c r="AH11894" s="1264"/>
      <c r="AI11894" s="1264"/>
      <c r="AJ11894" s="1264"/>
    </row>
    <row r="11895" spans="33:36" ht="30" customHeight="1">
      <c r="AG11895" s="1264"/>
      <c r="AH11895" s="1264"/>
      <c r="AI11895" s="1264"/>
      <c r="AJ11895" s="1264"/>
    </row>
    <row r="11896" spans="33:36" ht="30" customHeight="1">
      <c r="AG11896" s="1264"/>
      <c r="AH11896" s="1264"/>
      <c r="AI11896" s="1264"/>
      <c r="AJ11896" s="1264"/>
    </row>
    <row r="11897" spans="33:36" ht="30" customHeight="1">
      <c r="AG11897" s="1264"/>
      <c r="AH11897" s="1264"/>
      <c r="AI11897" s="1264"/>
      <c r="AJ11897" s="1264"/>
    </row>
    <row r="11898" spans="33:36" ht="30" customHeight="1">
      <c r="AG11898" s="1264"/>
      <c r="AH11898" s="1264"/>
      <c r="AI11898" s="1264"/>
      <c r="AJ11898" s="1264"/>
    </row>
    <row r="11899" spans="33:36" ht="30" customHeight="1">
      <c r="AG11899" s="1264"/>
      <c r="AH11899" s="1264"/>
      <c r="AI11899" s="1264"/>
      <c r="AJ11899" s="1264"/>
    </row>
    <row r="11900" spans="33:36" ht="30" customHeight="1">
      <c r="AG11900" s="1264"/>
      <c r="AH11900" s="1264"/>
      <c r="AI11900" s="1264"/>
      <c r="AJ11900" s="1264"/>
    </row>
    <row r="11901" spans="33:36" ht="30" customHeight="1">
      <c r="AG11901" s="1264"/>
      <c r="AH11901" s="1264"/>
      <c r="AI11901" s="1264"/>
      <c r="AJ11901" s="1264"/>
    </row>
    <row r="11902" spans="33:36" ht="30" customHeight="1">
      <c r="AG11902" s="1264"/>
      <c r="AH11902" s="1264"/>
      <c r="AI11902" s="1264"/>
      <c r="AJ11902" s="1264"/>
    </row>
    <row r="11903" spans="33:36" ht="30" customHeight="1">
      <c r="AG11903" s="1264"/>
      <c r="AH11903" s="1264"/>
      <c r="AI11903" s="1264"/>
      <c r="AJ11903" s="1264"/>
    </row>
    <row r="11904" spans="33:36" ht="30" customHeight="1">
      <c r="AG11904" s="1264"/>
      <c r="AH11904" s="1264"/>
      <c r="AI11904" s="1264"/>
      <c r="AJ11904" s="1264"/>
    </row>
    <row r="11905" spans="33:36" ht="30" customHeight="1">
      <c r="AG11905" s="1264"/>
      <c r="AH11905" s="1264"/>
      <c r="AI11905" s="1264"/>
      <c r="AJ11905" s="1264"/>
    </row>
    <row r="11906" spans="33:36" ht="30" customHeight="1">
      <c r="AG11906" s="1264"/>
      <c r="AH11906" s="1264"/>
      <c r="AI11906" s="1264"/>
      <c r="AJ11906" s="1264"/>
    </row>
    <row r="11907" spans="33:36" ht="30" customHeight="1">
      <c r="AG11907" s="1264"/>
      <c r="AH11907" s="1264"/>
      <c r="AI11907" s="1264"/>
      <c r="AJ11907" s="1264"/>
    </row>
    <row r="11908" spans="33:36" ht="30" customHeight="1">
      <c r="AG11908" s="1264"/>
      <c r="AH11908" s="1264"/>
      <c r="AI11908" s="1264"/>
      <c r="AJ11908" s="1264"/>
    </row>
    <row r="11909" spans="33:36" ht="30" customHeight="1">
      <c r="AG11909" s="1264"/>
      <c r="AH11909" s="1264"/>
      <c r="AI11909" s="1264"/>
      <c r="AJ11909" s="1264"/>
    </row>
    <row r="11910" spans="33:36" ht="30" customHeight="1">
      <c r="AG11910" s="1264"/>
      <c r="AH11910" s="1264"/>
      <c r="AI11910" s="1264"/>
      <c r="AJ11910" s="1264"/>
    </row>
    <row r="11911" spans="33:36" ht="30" customHeight="1">
      <c r="AG11911" s="1264"/>
      <c r="AH11911" s="1264"/>
      <c r="AI11911" s="1264"/>
      <c r="AJ11911" s="1264"/>
    </row>
    <row r="11912" spans="33:36" ht="30" customHeight="1">
      <c r="AG11912" s="1264"/>
      <c r="AH11912" s="1264"/>
      <c r="AI11912" s="1264"/>
      <c r="AJ11912" s="1264"/>
    </row>
    <row r="11913" spans="33:36" ht="30" customHeight="1">
      <c r="AG11913" s="1264"/>
      <c r="AH11913" s="1264"/>
      <c r="AI11913" s="1264"/>
      <c r="AJ11913" s="1264"/>
    </row>
    <row r="11914" spans="33:36" ht="30" customHeight="1">
      <c r="AG11914" s="1264"/>
      <c r="AH11914" s="1264"/>
      <c r="AI11914" s="1264"/>
      <c r="AJ11914" s="1264"/>
    </row>
    <row r="11915" spans="33:36" ht="30" customHeight="1">
      <c r="AG11915" s="1264"/>
      <c r="AH11915" s="1264"/>
      <c r="AI11915" s="1264"/>
      <c r="AJ11915" s="1264"/>
    </row>
    <row r="11916" spans="33:36" ht="30" customHeight="1">
      <c r="AG11916" s="1264"/>
      <c r="AH11916" s="1264"/>
      <c r="AI11916" s="1264"/>
      <c r="AJ11916" s="1264"/>
    </row>
    <row r="11917" spans="33:36" ht="30" customHeight="1">
      <c r="AG11917" s="1264"/>
      <c r="AH11917" s="1264"/>
      <c r="AI11917" s="1264"/>
      <c r="AJ11917" s="1264"/>
    </row>
    <row r="11918" spans="33:36" ht="30" customHeight="1">
      <c r="AG11918" s="1264"/>
      <c r="AH11918" s="1264"/>
      <c r="AI11918" s="1264"/>
      <c r="AJ11918" s="1264"/>
    </row>
    <row r="11919" spans="33:36" ht="30" customHeight="1">
      <c r="AG11919" s="1264"/>
      <c r="AH11919" s="1264"/>
      <c r="AI11919" s="1264"/>
      <c r="AJ11919" s="1264"/>
    </row>
    <row r="11920" spans="33:36" ht="30" customHeight="1">
      <c r="AG11920" s="1264"/>
      <c r="AH11920" s="1264"/>
      <c r="AI11920" s="1264"/>
      <c r="AJ11920" s="1264"/>
    </row>
    <row r="11921" spans="33:36" ht="30" customHeight="1">
      <c r="AG11921" s="1264"/>
      <c r="AH11921" s="1264"/>
      <c r="AI11921" s="1264"/>
      <c r="AJ11921" s="1264"/>
    </row>
    <row r="11922" spans="33:36" ht="30" customHeight="1">
      <c r="AG11922" s="1264"/>
      <c r="AH11922" s="1264"/>
      <c r="AI11922" s="1264"/>
      <c r="AJ11922" s="1264"/>
    </row>
    <row r="11923" spans="33:36" ht="30" customHeight="1">
      <c r="AG11923" s="1264"/>
      <c r="AH11923" s="1264"/>
      <c r="AI11923" s="1264"/>
      <c r="AJ11923" s="1264"/>
    </row>
    <row r="11924" spans="33:36" ht="30" customHeight="1">
      <c r="AG11924" s="1264"/>
      <c r="AH11924" s="1264"/>
      <c r="AI11924" s="1264"/>
      <c r="AJ11924" s="1264"/>
    </row>
    <row r="11925" spans="33:36" ht="30" customHeight="1">
      <c r="AG11925" s="1264"/>
      <c r="AH11925" s="1264"/>
      <c r="AI11925" s="1264"/>
      <c r="AJ11925" s="1264"/>
    </row>
    <row r="11926" spans="33:36" ht="30" customHeight="1">
      <c r="AG11926" s="1264"/>
      <c r="AH11926" s="1264"/>
      <c r="AI11926" s="1264"/>
      <c r="AJ11926" s="1264"/>
    </row>
    <row r="11927" spans="33:36" ht="30" customHeight="1">
      <c r="AG11927" s="1264"/>
      <c r="AH11927" s="1264"/>
      <c r="AI11927" s="1264"/>
      <c r="AJ11927" s="1264"/>
    </row>
    <row r="11928" spans="33:36" ht="30" customHeight="1">
      <c r="AG11928" s="1264"/>
      <c r="AH11928" s="1264"/>
      <c r="AI11928" s="1264"/>
      <c r="AJ11928" s="1264"/>
    </row>
    <row r="11929" spans="33:36" ht="30" customHeight="1">
      <c r="AG11929" s="1264"/>
      <c r="AH11929" s="1264"/>
      <c r="AI11929" s="1264"/>
      <c r="AJ11929" s="1264"/>
    </row>
    <row r="11930" spans="33:36" ht="30" customHeight="1">
      <c r="AG11930" s="1264"/>
      <c r="AH11930" s="1264"/>
      <c r="AI11930" s="1264"/>
      <c r="AJ11930" s="1264"/>
    </row>
    <row r="11931" spans="33:36" ht="30" customHeight="1">
      <c r="AG11931" s="1264"/>
      <c r="AH11931" s="1264"/>
      <c r="AI11931" s="1264"/>
      <c r="AJ11931" s="1264"/>
    </row>
    <row r="11932" spans="33:36" ht="30" customHeight="1">
      <c r="AG11932" s="1264"/>
      <c r="AH11932" s="1264"/>
      <c r="AI11932" s="1264"/>
      <c r="AJ11932" s="1264"/>
    </row>
    <row r="11933" spans="33:36" ht="30" customHeight="1">
      <c r="AG11933" s="1264"/>
      <c r="AH11933" s="1264"/>
      <c r="AI11933" s="1264"/>
      <c r="AJ11933" s="1264"/>
    </row>
    <row r="11934" spans="33:36" ht="30" customHeight="1">
      <c r="AG11934" s="1264"/>
      <c r="AH11934" s="1264"/>
      <c r="AI11934" s="1264"/>
      <c r="AJ11934" s="1264"/>
    </row>
    <row r="11935" spans="33:36" ht="30" customHeight="1">
      <c r="AG11935" s="1264"/>
      <c r="AH11935" s="1264"/>
      <c r="AI11935" s="1264"/>
      <c r="AJ11935" s="1264"/>
    </row>
    <row r="11936" spans="33:36" ht="30" customHeight="1">
      <c r="AG11936" s="1264"/>
      <c r="AH11936" s="1264"/>
      <c r="AI11936" s="1264"/>
      <c r="AJ11936" s="1264"/>
    </row>
    <row r="11937" spans="33:36" ht="30" customHeight="1">
      <c r="AG11937" s="1264"/>
      <c r="AH11937" s="1264"/>
      <c r="AI11937" s="1264"/>
      <c r="AJ11937" s="1264"/>
    </row>
    <row r="11938" spans="33:36" ht="30" customHeight="1">
      <c r="AG11938" s="1264"/>
      <c r="AH11938" s="1264"/>
      <c r="AI11938" s="1264"/>
      <c r="AJ11938" s="1264"/>
    </row>
    <row r="11939" spans="33:36" ht="30" customHeight="1">
      <c r="AG11939" s="1264"/>
      <c r="AH11939" s="1264"/>
      <c r="AI11939" s="1264"/>
      <c r="AJ11939" s="1264"/>
    </row>
    <row r="11940" spans="33:36" ht="30" customHeight="1">
      <c r="AG11940" s="1264"/>
      <c r="AH11940" s="1264"/>
      <c r="AI11940" s="1264"/>
      <c r="AJ11940" s="1264"/>
    </row>
    <row r="11941" spans="33:36" ht="30" customHeight="1">
      <c r="AG11941" s="1264"/>
      <c r="AH11941" s="1264"/>
      <c r="AI11941" s="1264"/>
      <c r="AJ11941" s="1264"/>
    </row>
    <row r="11942" spans="33:36" ht="30" customHeight="1">
      <c r="AG11942" s="1264"/>
      <c r="AH11942" s="1264"/>
      <c r="AI11942" s="1264"/>
      <c r="AJ11942" s="1264"/>
    </row>
    <row r="11943" spans="33:36" ht="30" customHeight="1">
      <c r="AG11943" s="1264"/>
      <c r="AH11943" s="1264"/>
      <c r="AI11943" s="1264"/>
      <c r="AJ11943" s="1264"/>
    </row>
    <row r="11944" spans="33:36" ht="30" customHeight="1">
      <c r="AG11944" s="1264"/>
      <c r="AH11944" s="1264"/>
      <c r="AI11944" s="1264"/>
      <c r="AJ11944" s="1264"/>
    </row>
    <row r="11945" spans="33:36" ht="30" customHeight="1">
      <c r="AG11945" s="1264"/>
      <c r="AH11945" s="1264"/>
      <c r="AI11945" s="1264"/>
      <c r="AJ11945" s="1264"/>
    </row>
    <row r="11946" spans="33:36" ht="30" customHeight="1">
      <c r="AG11946" s="1264"/>
      <c r="AH11946" s="1264"/>
      <c r="AI11946" s="1264"/>
      <c r="AJ11946" s="1264"/>
    </row>
    <row r="11947" spans="33:36" ht="30" customHeight="1">
      <c r="AG11947" s="1264"/>
      <c r="AH11947" s="1264"/>
      <c r="AI11947" s="1264"/>
      <c r="AJ11947" s="1264"/>
    </row>
    <row r="11948" spans="33:36" ht="30" customHeight="1">
      <c r="AG11948" s="1264"/>
      <c r="AH11948" s="1264"/>
      <c r="AI11948" s="1264"/>
      <c r="AJ11948" s="1264"/>
    </row>
    <row r="11949" spans="33:36" ht="30" customHeight="1">
      <c r="AG11949" s="1264"/>
      <c r="AH11949" s="1264"/>
      <c r="AI11949" s="1264"/>
      <c r="AJ11949" s="1264"/>
    </row>
    <row r="11950" spans="33:36" ht="30" customHeight="1">
      <c r="AG11950" s="1264"/>
      <c r="AH11950" s="1264"/>
      <c r="AI11950" s="1264"/>
      <c r="AJ11950" s="1264"/>
    </row>
    <row r="11951" spans="33:36" ht="30" customHeight="1">
      <c r="AG11951" s="1264"/>
      <c r="AH11951" s="1264"/>
      <c r="AI11951" s="1264"/>
      <c r="AJ11951" s="1264"/>
    </row>
    <row r="11952" spans="33:36" ht="30" customHeight="1">
      <c r="AG11952" s="1264"/>
      <c r="AH11952" s="1264"/>
      <c r="AI11952" s="1264"/>
      <c r="AJ11952" s="1264"/>
    </row>
    <row r="11953" spans="33:36" ht="30" customHeight="1">
      <c r="AG11953" s="1264"/>
      <c r="AH11953" s="1264"/>
      <c r="AI11953" s="1264"/>
      <c r="AJ11953" s="1264"/>
    </row>
    <row r="11954" spans="33:36" ht="30" customHeight="1">
      <c r="AG11954" s="1264"/>
      <c r="AH11954" s="1264"/>
      <c r="AI11954" s="1264"/>
      <c r="AJ11954" s="1264"/>
    </row>
    <row r="11955" spans="33:36" ht="30" customHeight="1">
      <c r="AG11955" s="1264"/>
      <c r="AH11955" s="1264"/>
      <c r="AI11955" s="1264"/>
      <c r="AJ11955" s="1264"/>
    </row>
    <row r="11956" spans="33:36" ht="30" customHeight="1">
      <c r="AG11956" s="1264"/>
      <c r="AH11956" s="1264"/>
      <c r="AI11956" s="1264"/>
      <c r="AJ11956" s="1264"/>
    </row>
    <row r="11957" spans="33:36" ht="30" customHeight="1">
      <c r="AG11957" s="1264"/>
      <c r="AH11957" s="1264"/>
      <c r="AI11957" s="1264"/>
      <c r="AJ11957" s="1264"/>
    </row>
    <row r="11958" spans="33:36" ht="30" customHeight="1">
      <c r="AG11958" s="1264"/>
      <c r="AH11958" s="1264"/>
      <c r="AI11958" s="1264"/>
      <c r="AJ11958" s="1264"/>
    </row>
    <row r="11959" spans="33:36" ht="30" customHeight="1">
      <c r="AG11959" s="1264"/>
      <c r="AH11959" s="1264"/>
      <c r="AI11959" s="1264"/>
      <c r="AJ11959" s="1264"/>
    </row>
    <row r="11960" spans="33:36" ht="30" customHeight="1">
      <c r="AG11960" s="1264"/>
      <c r="AH11960" s="1264"/>
      <c r="AI11960" s="1264"/>
      <c r="AJ11960" s="1264"/>
    </row>
    <row r="11961" spans="33:36" ht="30" customHeight="1">
      <c r="AG11961" s="1264"/>
      <c r="AH11961" s="1264"/>
      <c r="AI11961" s="1264"/>
      <c r="AJ11961" s="1264"/>
    </row>
    <row r="11962" spans="33:36" ht="30" customHeight="1">
      <c r="AG11962" s="1264"/>
      <c r="AH11962" s="1264"/>
      <c r="AI11962" s="1264"/>
      <c r="AJ11962" s="1264"/>
    </row>
    <row r="11963" spans="33:36" ht="30" customHeight="1">
      <c r="AG11963" s="1264"/>
      <c r="AH11963" s="1264"/>
      <c r="AI11963" s="1264"/>
      <c r="AJ11963" s="1264"/>
    </row>
    <row r="11964" spans="33:36" ht="30" customHeight="1">
      <c r="AG11964" s="1264"/>
      <c r="AH11964" s="1264"/>
      <c r="AI11964" s="1264"/>
      <c r="AJ11964" s="1264"/>
    </row>
    <row r="11965" spans="33:36" ht="30" customHeight="1">
      <c r="AG11965" s="1264"/>
      <c r="AH11965" s="1264"/>
      <c r="AI11965" s="1264"/>
      <c r="AJ11965" s="1264"/>
    </row>
    <row r="11966" spans="33:36" ht="30" customHeight="1">
      <c r="AG11966" s="1264"/>
      <c r="AH11966" s="1264"/>
      <c r="AI11966" s="1264"/>
      <c r="AJ11966" s="1264"/>
    </row>
    <row r="11967" spans="33:36" ht="30" customHeight="1">
      <c r="AG11967" s="1264"/>
      <c r="AH11967" s="1264"/>
      <c r="AI11967" s="1264"/>
      <c r="AJ11967" s="1264"/>
    </row>
    <row r="11968" spans="33:36" ht="30" customHeight="1">
      <c r="AG11968" s="1264"/>
      <c r="AH11968" s="1264"/>
      <c r="AI11968" s="1264"/>
      <c r="AJ11968" s="1264"/>
    </row>
    <row r="11969" spans="33:36" ht="30" customHeight="1">
      <c r="AG11969" s="1264"/>
      <c r="AH11969" s="1264"/>
      <c r="AI11969" s="1264"/>
      <c r="AJ11969" s="1264"/>
    </row>
    <row r="11970" spans="33:36" ht="30" customHeight="1">
      <c r="AG11970" s="1264"/>
      <c r="AH11970" s="1264"/>
      <c r="AI11970" s="1264"/>
      <c r="AJ11970" s="1264"/>
    </row>
    <row r="11971" spans="33:36" ht="30" customHeight="1">
      <c r="AG11971" s="1264"/>
      <c r="AH11971" s="1264"/>
      <c r="AI11971" s="1264"/>
      <c r="AJ11971" s="1264"/>
    </row>
    <row r="11972" spans="33:36" ht="30" customHeight="1">
      <c r="AG11972" s="1264"/>
      <c r="AH11972" s="1264"/>
      <c r="AI11972" s="1264"/>
      <c r="AJ11972" s="1264"/>
    </row>
    <row r="11973" spans="33:36" ht="30" customHeight="1">
      <c r="AG11973" s="1264"/>
      <c r="AH11973" s="1264"/>
      <c r="AI11973" s="1264"/>
      <c r="AJ11973" s="1264"/>
    </row>
    <row r="11974" spans="33:36" ht="30" customHeight="1">
      <c r="AG11974" s="1264"/>
      <c r="AH11974" s="1264"/>
      <c r="AI11974" s="1264"/>
      <c r="AJ11974" s="1264"/>
    </row>
    <row r="11975" spans="33:36" ht="30" customHeight="1">
      <c r="AG11975" s="1264"/>
      <c r="AH11975" s="1264"/>
      <c r="AI11975" s="1264"/>
      <c r="AJ11975" s="1264"/>
    </row>
    <row r="11976" spans="33:36" ht="30" customHeight="1">
      <c r="AG11976" s="1264"/>
      <c r="AH11976" s="1264"/>
      <c r="AI11976" s="1264"/>
      <c r="AJ11976" s="1264"/>
    </row>
    <row r="11977" spans="33:36" ht="30" customHeight="1">
      <c r="AG11977" s="1264"/>
      <c r="AH11977" s="1264"/>
      <c r="AI11977" s="1264"/>
      <c r="AJ11977" s="1264"/>
    </row>
    <row r="11978" spans="33:36" ht="30" customHeight="1">
      <c r="AG11978" s="1264"/>
      <c r="AH11978" s="1264"/>
      <c r="AI11978" s="1264"/>
      <c r="AJ11978" s="1264"/>
    </row>
    <row r="11979" spans="33:36" ht="30" customHeight="1">
      <c r="AG11979" s="1264"/>
      <c r="AH11979" s="1264"/>
      <c r="AI11979" s="1264"/>
      <c r="AJ11979" s="1264"/>
    </row>
    <row r="11980" spans="33:36" ht="30" customHeight="1">
      <c r="AG11980" s="1264"/>
      <c r="AH11980" s="1264"/>
      <c r="AI11980" s="1264"/>
      <c r="AJ11980" s="1264"/>
    </row>
    <row r="11981" spans="33:36" ht="30" customHeight="1">
      <c r="AG11981" s="1264"/>
      <c r="AH11981" s="1264"/>
      <c r="AI11981" s="1264"/>
      <c r="AJ11981" s="1264"/>
    </row>
    <row r="11982" spans="33:36" ht="30" customHeight="1">
      <c r="AG11982" s="1264"/>
      <c r="AH11982" s="1264"/>
      <c r="AI11982" s="1264"/>
      <c r="AJ11982" s="1264"/>
    </row>
    <row r="11983" spans="33:36" ht="30" customHeight="1">
      <c r="AG11983" s="1264"/>
      <c r="AH11983" s="1264"/>
      <c r="AI11983" s="1264"/>
      <c r="AJ11983" s="1264"/>
    </row>
    <row r="11984" spans="33:36" ht="30" customHeight="1">
      <c r="AG11984" s="1264"/>
      <c r="AH11984" s="1264"/>
      <c r="AI11984" s="1264"/>
      <c r="AJ11984" s="1264"/>
    </row>
    <row r="11985" spans="33:36" ht="30" customHeight="1">
      <c r="AG11985" s="1264"/>
      <c r="AH11985" s="1264"/>
      <c r="AI11985" s="1264"/>
      <c r="AJ11985" s="1264"/>
    </row>
    <row r="11986" spans="33:36" ht="30" customHeight="1">
      <c r="AG11986" s="1264"/>
      <c r="AH11986" s="1264"/>
      <c r="AI11986" s="1264"/>
      <c r="AJ11986" s="1264"/>
    </row>
    <row r="11987" spans="33:36" ht="30" customHeight="1">
      <c r="AG11987" s="1264"/>
      <c r="AH11987" s="1264"/>
      <c r="AI11987" s="1264"/>
      <c r="AJ11987" s="1264"/>
    </row>
    <row r="11988" spans="33:36" ht="30" customHeight="1">
      <c r="AG11988" s="1264"/>
      <c r="AH11988" s="1264"/>
      <c r="AI11988" s="1264"/>
      <c r="AJ11988" s="1264"/>
    </row>
    <row r="11989" spans="33:36" ht="30" customHeight="1">
      <c r="AG11989" s="1264"/>
      <c r="AH11989" s="1264"/>
      <c r="AI11989" s="1264"/>
      <c r="AJ11989" s="1264"/>
    </row>
    <row r="11990" spans="33:36" ht="30" customHeight="1">
      <c r="AG11990" s="1264"/>
      <c r="AH11990" s="1264"/>
      <c r="AI11990" s="1264"/>
      <c r="AJ11990" s="1264"/>
    </row>
    <row r="11991" spans="33:36" ht="30" customHeight="1">
      <c r="AG11991" s="1264"/>
      <c r="AH11991" s="1264"/>
      <c r="AI11991" s="1264"/>
      <c r="AJ11991" s="1264"/>
    </row>
    <row r="11992" spans="33:36" ht="30" customHeight="1">
      <c r="AG11992" s="1264"/>
      <c r="AH11992" s="1264"/>
      <c r="AI11992" s="1264"/>
      <c r="AJ11992" s="1264"/>
    </row>
    <row r="11993" spans="33:36" ht="30" customHeight="1">
      <c r="AG11993" s="1264"/>
      <c r="AH11993" s="1264"/>
      <c r="AI11993" s="1264"/>
      <c r="AJ11993" s="1264"/>
    </row>
    <row r="11994" spans="33:36" ht="30" customHeight="1">
      <c r="AG11994" s="1264"/>
      <c r="AH11994" s="1264"/>
      <c r="AI11994" s="1264"/>
      <c r="AJ11994" s="1264"/>
    </row>
    <row r="11995" spans="33:36" ht="30" customHeight="1">
      <c r="AG11995" s="1264"/>
      <c r="AH11995" s="1264"/>
      <c r="AI11995" s="1264"/>
      <c r="AJ11995" s="1264"/>
    </row>
    <row r="11996" spans="33:36" ht="30" customHeight="1">
      <c r="AG11996" s="1264"/>
      <c r="AH11996" s="1264"/>
      <c r="AI11996" s="1264"/>
      <c r="AJ11996" s="1264"/>
    </row>
    <row r="11997" spans="33:36" ht="30" customHeight="1">
      <c r="AG11997" s="1264"/>
      <c r="AH11997" s="1264"/>
      <c r="AI11997" s="1264"/>
      <c r="AJ11997" s="1264"/>
    </row>
    <row r="11998" spans="33:36" ht="30" customHeight="1">
      <c r="AG11998" s="1264"/>
      <c r="AH11998" s="1264"/>
      <c r="AI11998" s="1264"/>
      <c r="AJ11998" s="1264"/>
    </row>
    <row r="11999" spans="33:36" ht="30" customHeight="1">
      <c r="AG11999" s="1264"/>
      <c r="AH11999" s="1264"/>
      <c r="AI11999" s="1264"/>
      <c r="AJ11999" s="1264"/>
    </row>
    <row r="12000" spans="33:36" ht="30" customHeight="1">
      <c r="AG12000" s="1264"/>
      <c r="AH12000" s="1264"/>
      <c r="AI12000" s="1264"/>
      <c r="AJ12000" s="1264"/>
    </row>
    <row r="12001" spans="33:36" ht="30" customHeight="1">
      <c r="AG12001" s="1264"/>
      <c r="AH12001" s="1264"/>
      <c r="AI12001" s="1264"/>
      <c r="AJ12001" s="1264"/>
    </row>
    <row r="12002" spans="33:36" ht="30" customHeight="1">
      <c r="AG12002" s="1264"/>
      <c r="AH12002" s="1264"/>
      <c r="AI12002" s="1264"/>
      <c r="AJ12002" s="1264"/>
    </row>
    <row r="12003" spans="33:36" ht="30" customHeight="1">
      <c r="AG12003" s="1264"/>
      <c r="AH12003" s="1264"/>
      <c r="AI12003" s="1264"/>
      <c r="AJ12003" s="1264"/>
    </row>
    <row r="12004" spans="33:36" ht="30" customHeight="1">
      <c r="AG12004" s="1264"/>
      <c r="AH12004" s="1264"/>
      <c r="AI12004" s="1264"/>
      <c r="AJ12004" s="1264"/>
    </row>
    <row r="12005" spans="33:36" ht="30" customHeight="1">
      <c r="AG12005" s="1264"/>
      <c r="AH12005" s="1264"/>
      <c r="AI12005" s="1264"/>
      <c r="AJ12005" s="1264"/>
    </row>
    <row r="12006" spans="33:36" ht="30" customHeight="1">
      <c r="AG12006" s="1264"/>
      <c r="AH12006" s="1264"/>
      <c r="AI12006" s="1264"/>
      <c r="AJ12006" s="1264"/>
    </row>
    <row r="12007" spans="33:36" ht="30" customHeight="1">
      <c r="AG12007" s="1264"/>
      <c r="AH12007" s="1264"/>
      <c r="AI12007" s="1264"/>
      <c r="AJ12007" s="1264"/>
    </row>
    <row r="12008" spans="33:36" ht="30" customHeight="1">
      <c r="AG12008" s="1264"/>
      <c r="AH12008" s="1264"/>
      <c r="AI12008" s="1264"/>
      <c r="AJ12008" s="1264"/>
    </row>
    <row r="12009" spans="33:36" ht="30" customHeight="1">
      <c r="AG12009" s="1264"/>
      <c r="AH12009" s="1264"/>
      <c r="AI12009" s="1264"/>
      <c r="AJ12009" s="1264"/>
    </row>
    <row r="12010" spans="33:36" ht="30" customHeight="1">
      <c r="AG12010" s="1264"/>
      <c r="AH12010" s="1264"/>
      <c r="AI12010" s="1264"/>
      <c r="AJ12010" s="1264"/>
    </row>
    <row r="12011" spans="33:36" ht="30" customHeight="1">
      <c r="AG12011" s="1264"/>
      <c r="AH12011" s="1264"/>
      <c r="AI12011" s="1264"/>
      <c r="AJ12011" s="1264"/>
    </row>
    <row r="12012" spans="33:36" ht="30" customHeight="1">
      <c r="AG12012" s="1264"/>
      <c r="AH12012" s="1264"/>
      <c r="AI12012" s="1264"/>
      <c r="AJ12012" s="1264"/>
    </row>
    <row r="12013" spans="33:36" ht="30" customHeight="1">
      <c r="AG12013" s="1264"/>
      <c r="AH12013" s="1264"/>
      <c r="AI12013" s="1264"/>
      <c r="AJ12013" s="1264"/>
    </row>
    <row r="12014" spans="33:36" ht="30" customHeight="1">
      <c r="AG12014" s="1264"/>
      <c r="AH12014" s="1264"/>
      <c r="AI12014" s="1264"/>
      <c r="AJ12014" s="1264"/>
    </row>
    <row r="12015" spans="33:36" ht="30" customHeight="1">
      <c r="AG12015" s="1264"/>
      <c r="AH12015" s="1264"/>
      <c r="AI12015" s="1264"/>
      <c r="AJ12015" s="1264"/>
    </row>
    <row r="12016" spans="33:36" ht="30" customHeight="1">
      <c r="AG12016" s="1264"/>
      <c r="AH12016" s="1264"/>
      <c r="AI12016" s="1264"/>
      <c r="AJ12016" s="1264"/>
    </row>
    <row r="12017" spans="33:36" ht="30" customHeight="1">
      <c r="AG12017" s="1264"/>
      <c r="AH12017" s="1264"/>
      <c r="AI12017" s="1264"/>
      <c r="AJ12017" s="1264"/>
    </row>
    <row r="12018" spans="33:36" ht="30" customHeight="1">
      <c r="AG12018" s="1264"/>
      <c r="AH12018" s="1264"/>
      <c r="AI12018" s="1264"/>
      <c r="AJ12018" s="1264"/>
    </row>
    <row r="12019" spans="33:36" ht="30" customHeight="1">
      <c r="AG12019" s="1264"/>
      <c r="AH12019" s="1264"/>
      <c r="AI12019" s="1264"/>
      <c r="AJ12019" s="1264"/>
    </row>
    <row r="12020" spans="33:36" ht="30" customHeight="1">
      <c r="AG12020" s="1264"/>
      <c r="AH12020" s="1264"/>
      <c r="AI12020" s="1264"/>
      <c r="AJ12020" s="1264"/>
    </row>
    <row r="12021" spans="33:36" ht="30" customHeight="1">
      <c r="AG12021" s="1264"/>
      <c r="AH12021" s="1264"/>
      <c r="AI12021" s="1264"/>
      <c r="AJ12021" s="1264"/>
    </row>
    <row r="12022" spans="33:36" ht="30" customHeight="1">
      <c r="AG12022" s="1264"/>
      <c r="AH12022" s="1264"/>
      <c r="AI12022" s="1264"/>
      <c r="AJ12022" s="1264"/>
    </row>
    <row r="12023" spans="33:36" ht="30" customHeight="1">
      <c r="AG12023" s="1264"/>
      <c r="AH12023" s="1264"/>
      <c r="AI12023" s="1264"/>
      <c r="AJ12023" s="1264"/>
    </row>
    <row r="12024" spans="33:36" ht="30" customHeight="1">
      <c r="AG12024" s="1264"/>
      <c r="AH12024" s="1264"/>
      <c r="AI12024" s="1264"/>
      <c r="AJ12024" s="1264"/>
    </row>
    <row r="12025" spans="33:36" ht="30" customHeight="1">
      <c r="AG12025" s="1264"/>
      <c r="AH12025" s="1264"/>
      <c r="AI12025" s="1264"/>
      <c r="AJ12025" s="1264"/>
    </row>
    <row r="12026" spans="33:36" ht="30" customHeight="1">
      <c r="AG12026" s="1264"/>
      <c r="AH12026" s="1264"/>
      <c r="AI12026" s="1264"/>
      <c r="AJ12026" s="1264"/>
    </row>
    <row r="12027" spans="33:36" ht="30" customHeight="1">
      <c r="AG12027" s="1264"/>
      <c r="AH12027" s="1264"/>
      <c r="AI12027" s="1264"/>
      <c r="AJ12027" s="1264"/>
    </row>
    <row r="12028" spans="33:36" ht="30" customHeight="1">
      <c r="AG12028" s="1264"/>
      <c r="AH12028" s="1264"/>
      <c r="AI12028" s="1264"/>
      <c r="AJ12028" s="1264"/>
    </row>
    <row r="12029" spans="33:36" ht="30" customHeight="1">
      <c r="AG12029" s="1264"/>
      <c r="AH12029" s="1264"/>
      <c r="AI12029" s="1264"/>
      <c r="AJ12029" s="1264"/>
    </row>
    <row r="12030" spans="33:36" ht="30" customHeight="1">
      <c r="AG12030" s="1264"/>
      <c r="AH12030" s="1264"/>
      <c r="AI12030" s="1264"/>
      <c r="AJ12030" s="1264"/>
    </row>
    <row r="12031" spans="33:36" ht="30" customHeight="1">
      <c r="AG12031" s="1264"/>
      <c r="AH12031" s="1264"/>
      <c r="AI12031" s="1264"/>
      <c r="AJ12031" s="1264"/>
    </row>
    <row r="12032" spans="33:36" ht="30" customHeight="1">
      <c r="AG12032" s="1264"/>
      <c r="AH12032" s="1264"/>
      <c r="AI12032" s="1264"/>
      <c r="AJ12032" s="1264"/>
    </row>
    <row r="12033" spans="33:36" ht="30" customHeight="1">
      <c r="AG12033" s="1264"/>
      <c r="AH12033" s="1264"/>
      <c r="AI12033" s="1264"/>
      <c r="AJ12033" s="1264"/>
    </row>
    <row r="12034" spans="33:36" ht="30" customHeight="1">
      <c r="AG12034" s="1264"/>
      <c r="AH12034" s="1264"/>
      <c r="AI12034" s="1264"/>
      <c r="AJ12034" s="1264"/>
    </row>
    <row r="12035" spans="33:36" ht="30" customHeight="1">
      <c r="AG12035" s="1264"/>
      <c r="AH12035" s="1264"/>
      <c r="AI12035" s="1264"/>
      <c r="AJ12035" s="1264"/>
    </row>
    <row r="12036" spans="33:36" ht="30" customHeight="1">
      <c r="AG12036" s="1264"/>
      <c r="AH12036" s="1264"/>
      <c r="AI12036" s="1264"/>
      <c r="AJ12036" s="1264"/>
    </row>
    <row r="12037" spans="33:36" ht="30" customHeight="1">
      <c r="AG12037" s="1264"/>
      <c r="AH12037" s="1264"/>
      <c r="AI12037" s="1264"/>
      <c r="AJ12037" s="1264"/>
    </row>
    <row r="12038" spans="33:36" ht="30" customHeight="1">
      <c r="AG12038" s="1264"/>
      <c r="AH12038" s="1264"/>
      <c r="AI12038" s="1264"/>
      <c r="AJ12038" s="1264"/>
    </row>
    <row r="12039" spans="33:36" ht="30" customHeight="1">
      <c r="AG12039" s="1264"/>
      <c r="AH12039" s="1264"/>
      <c r="AI12039" s="1264"/>
      <c r="AJ12039" s="1264"/>
    </row>
    <row r="12040" spans="33:36" ht="30" customHeight="1">
      <c r="AG12040" s="1264"/>
      <c r="AH12040" s="1264"/>
      <c r="AI12040" s="1264"/>
      <c r="AJ12040" s="1264"/>
    </row>
    <row r="12041" spans="33:36" ht="30" customHeight="1">
      <c r="AG12041" s="1264"/>
      <c r="AH12041" s="1264"/>
      <c r="AI12041" s="1264"/>
      <c r="AJ12041" s="1264"/>
    </row>
    <row r="12042" spans="33:36" ht="30" customHeight="1">
      <c r="AG12042" s="1264"/>
      <c r="AH12042" s="1264"/>
      <c r="AI12042" s="1264"/>
      <c r="AJ12042" s="1264"/>
    </row>
    <row r="12043" spans="33:36" ht="30" customHeight="1">
      <c r="AG12043" s="1264"/>
      <c r="AH12043" s="1264"/>
      <c r="AI12043" s="1264"/>
      <c r="AJ12043" s="1264"/>
    </row>
    <row r="12044" spans="33:36" ht="30" customHeight="1">
      <c r="AG12044" s="1264"/>
      <c r="AH12044" s="1264"/>
      <c r="AI12044" s="1264"/>
      <c r="AJ12044" s="1264"/>
    </row>
    <row r="12045" spans="33:36" ht="30" customHeight="1">
      <c r="AG12045" s="1264"/>
      <c r="AH12045" s="1264"/>
      <c r="AI12045" s="1264"/>
      <c r="AJ12045" s="1264"/>
    </row>
    <row r="12046" spans="33:36" ht="30" customHeight="1">
      <c r="AG12046" s="1264"/>
      <c r="AH12046" s="1264"/>
      <c r="AI12046" s="1264"/>
      <c r="AJ12046" s="1264"/>
    </row>
    <row r="12047" spans="33:36" ht="30" customHeight="1">
      <c r="AG12047" s="1264"/>
      <c r="AH12047" s="1264"/>
      <c r="AI12047" s="1264"/>
      <c r="AJ12047" s="1264"/>
    </row>
    <row r="12048" spans="33:36" ht="30" customHeight="1">
      <c r="AG12048" s="1264"/>
      <c r="AH12048" s="1264"/>
      <c r="AI12048" s="1264"/>
      <c r="AJ12048" s="1264"/>
    </row>
    <row r="12049" spans="33:36" ht="30" customHeight="1">
      <c r="AG12049" s="1264"/>
      <c r="AH12049" s="1264"/>
      <c r="AI12049" s="1264"/>
      <c r="AJ12049" s="1264"/>
    </row>
    <row r="12050" spans="33:36" ht="30" customHeight="1">
      <c r="AG12050" s="1264"/>
      <c r="AH12050" s="1264"/>
      <c r="AI12050" s="1264"/>
      <c r="AJ12050" s="1264"/>
    </row>
    <row r="12051" spans="33:36" ht="30" customHeight="1">
      <c r="AG12051" s="1264"/>
      <c r="AH12051" s="1264"/>
      <c r="AI12051" s="1264"/>
      <c r="AJ12051" s="1264"/>
    </row>
    <row r="12052" spans="33:36" ht="30" customHeight="1">
      <c r="AG12052" s="1264"/>
      <c r="AH12052" s="1264"/>
      <c r="AI12052" s="1264"/>
      <c r="AJ12052" s="1264"/>
    </row>
    <row r="12053" spans="33:36" ht="30" customHeight="1">
      <c r="AG12053" s="1264"/>
      <c r="AH12053" s="1264"/>
      <c r="AI12053" s="1264"/>
      <c r="AJ12053" s="1264"/>
    </row>
    <row r="12054" spans="33:36" ht="30" customHeight="1">
      <c r="AG12054" s="1264"/>
      <c r="AH12054" s="1264"/>
      <c r="AI12054" s="1264"/>
      <c r="AJ12054" s="1264"/>
    </row>
    <row r="12055" spans="33:36" ht="30" customHeight="1">
      <c r="AG12055" s="1264"/>
      <c r="AH12055" s="1264"/>
      <c r="AI12055" s="1264"/>
      <c r="AJ12055" s="1264"/>
    </row>
    <row r="12056" spans="33:36" ht="30" customHeight="1">
      <c r="AG12056" s="1264"/>
      <c r="AH12056" s="1264"/>
      <c r="AI12056" s="1264"/>
      <c r="AJ12056" s="1264"/>
    </row>
    <row r="12057" spans="33:36" ht="30" customHeight="1">
      <c r="AG12057" s="1264"/>
      <c r="AH12057" s="1264"/>
      <c r="AI12057" s="1264"/>
      <c r="AJ12057" s="1264"/>
    </row>
    <row r="12058" spans="33:36" ht="30" customHeight="1">
      <c r="AG12058" s="1264"/>
      <c r="AH12058" s="1264"/>
      <c r="AI12058" s="1264"/>
      <c r="AJ12058" s="1264"/>
    </row>
    <row r="12059" spans="33:36" ht="30" customHeight="1">
      <c r="AG12059" s="1264"/>
      <c r="AH12059" s="1264"/>
      <c r="AI12059" s="1264"/>
      <c r="AJ12059" s="1264"/>
    </row>
    <row r="12060" spans="33:36" ht="30" customHeight="1">
      <c r="AG12060" s="1264"/>
      <c r="AH12060" s="1264"/>
      <c r="AI12060" s="1264"/>
      <c r="AJ12060" s="1264"/>
    </row>
    <row r="12061" spans="33:36" ht="30" customHeight="1">
      <c r="AG12061" s="1264"/>
      <c r="AH12061" s="1264"/>
      <c r="AI12061" s="1264"/>
      <c r="AJ12061" s="1264"/>
    </row>
    <row r="12062" spans="33:36" ht="30" customHeight="1">
      <c r="AG12062" s="1264"/>
      <c r="AH12062" s="1264"/>
      <c r="AI12062" s="1264"/>
      <c r="AJ12062" s="1264"/>
    </row>
    <row r="12063" spans="33:36" ht="30" customHeight="1">
      <c r="AG12063" s="1264"/>
      <c r="AH12063" s="1264"/>
      <c r="AI12063" s="1264"/>
      <c r="AJ12063" s="1264"/>
    </row>
    <row r="12064" spans="33:36" ht="30" customHeight="1">
      <c r="AG12064" s="1264"/>
      <c r="AH12064" s="1264"/>
      <c r="AI12064" s="1264"/>
      <c r="AJ12064" s="1264"/>
    </row>
    <row r="12065" spans="33:36" ht="30" customHeight="1">
      <c r="AG12065" s="1264"/>
      <c r="AH12065" s="1264"/>
      <c r="AI12065" s="1264"/>
      <c r="AJ12065" s="1264"/>
    </row>
    <row r="12066" spans="33:36" ht="30" customHeight="1">
      <c r="AG12066" s="1264"/>
      <c r="AH12066" s="1264"/>
      <c r="AI12066" s="1264"/>
      <c r="AJ12066" s="1264"/>
    </row>
    <row r="12067" spans="33:36" ht="30" customHeight="1">
      <c r="AG12067" s="1264"/>
      <c r="AH12067" s="1264"/>
      <c r="AI12067" s="1264"/>
      <c r="AJ12067" s="1264"/>
    </row>
    <row r="12068" spans="33:36" ht="30" customHeight="1">
      <c r="AG12068" s="1264"/>
      <c r="AH12068" s="1264"/>
      <c r="AI12068" s="1264"/>
      <c r="AJ12068" s="1264"/>
    </row>
    <row r="12069" spans="33:36" ht="30" customHeight="1">
      <c r="AG12069" s="1264"/>
      <c r="AH12069" s="1264"/>
      <c r="AI12069" s="1264"/>
      <c r="AJ12069" s="1264"/>
    </row>
    <row r="12070" spans="33:36" ht="30" customHeight="1">
      <c r="AG12070" s="1264"/>
      <c r="AH12070" s="1264"/>
      <c r="AI12070" s="1264"/>
      <c r="AJ12070" s="1264"/>
    </row>
    <row r="12071" spans="33:36" ht="30" customHeight="1">
      <c r="AG12071" s="1264"/>
      <c r="AH12071" s="1264"/>
      <c r="AI12071" s="1264"/>
      <c r="AJ12071" s="1264"/>
    </row>
    <row r="12072" spans="33:36" ht="30" customHeight="1">
      <c r="AG12072" s="1264"/>
      <c r="AH12072" s="1264"/>
      <c r="AI12072" s="1264"/>
      <c r="AJ12072" s="1264"/>
    </row>
    <row r="12073" spans="33:36" ht="30" customHeight="1">
      <c r="AG12073" s="1264"/>
      <c r="AH12073" s="1264"/>
      <c r="AI12073" s="1264"/>
      <c r="AJ12073" s="1264"/>
    </row>
    <row r="12074" spans="33:36" ht="30" customHeight="1">
      <c r="AG12074" s="1264"/>
      <c r="AH12074" s="1264"/>
      <c r="AI12074" s="1264"/>
      <c r="AJ12074" s="1264"/>
    </row>
    <row r="12075" spans="33:36" ht="30" customHeight="1">
      <c r="AG12075" s="1264"/>
      <c r="AH12075" s="1264"/>
      <c r="AI12075" s="1264"/>
      <c r="AJ12075" s="1264"/>
    </row>
    <row r="12076" spans="33:36" ht="30" customHeight="1">
      <c r="AG12076" s="1264"/>
      <c r="AH12076" s="1264"/>
      <c r="AI12076" s="1264"/>
      <c r="AJ12076" s="1264"/>
    </row>
    <row r="12077" spans="33:36" ht="30" customHeight="1">
      <c r="AG12077" s="1264"/>
      <c r="AH12077" s="1264"/>
      <c r="AI12077" s="1264"/>
      <c r="AJ12077" s="1264"/>
    </row>
    <row r="12078" spans="33:36" ht="30" customHeight="1">
      <c r="AG12078" s="1264"/>
      <c r="AH12078" s="1264"/>
      <c r="AI12078" s="1264"/>
      <c r="AJ12078" s="1264"/>
    </row>
    <row r="12079" spans="33:36" ht="30" customHeight="1">
      <c r="AG12079" s="1264"/>
      <c r="AH12079" s="1264"/>
      <c r="AI12079" s="1264"/>
      <c r="AJ12079" s="1264"/>
    </row>
    <row r="12080" spans="33:36" ht="30" customHeight="1">
      <c r="AG12080" s="1264"/>
      <c r="AH12080" s="1264"/>
      <c r="AI12080" s="1264"/>
      <c r="AJ12080" s="1264"/>
    </row>
    <row r="12081" spans="33:36" ht="30" customHeight="1">
      <c r="AG12081" s="1264"/>
      <c r="AH12081" s="1264"/>
      <c r="AI12081" s="1264"/>
      <c r="AJ12081" s="1264"/>
    </row>
    <row r="12082" spans="33:36" ht="30" customHeight="1">
      <c r="AG12082" s="1264"/>
      <c r="AH12082" s="1264"/>
      <c r="AI12082" s="1264"/>
      <c r="AJ12082" s="1264"/>
    </row>
    <row r="12083" spans="33:36" ht="30" customHeight="1">
      <c r="AG12083" s="1264"/>
      <c r="AH12083" s="1264"/>
      <c r="AI12083" s="1264"/>
      <c r="AJ12083" s="1264"/>
    </row>
    <row r="12084" spans="33:36" ht="30" customHeight="1">
      <c r="AG12084" s="1264"/>
      <c r="AH12084" s="1264"/>
      <c r="AI12084" s="1264"/>
      <c r="AJ12084" s="1264"/>
    </row>
    <row r="12085" spans="33:36" ht="30" customHeight="1">
      <c r="AG12085" s="1264"/>
      <c r="AH12085" s="1264"/>
      <c r="AI12085" s="1264"/>
      <c r="AJ12085" s="1264"/>
    </row>
    <row r="12086" spans="33:36" ht="30" customHeight="1">
      <c r="AG12086" s="1264"/>
      <c r="AH12086" s="1264"/>
      <c r="AI12086" s="1264"/>
      <c r="AJ12086" s="1264"/>
    </row>
    <row r="12087" spans="33:36" ht="30" customHeight="1">
      <c r="AG12087" s="1264"/>
      <c r="AH12087" s="1264"/>
      <c r="AI12087" s="1264"/>
      <c r="AJ12087" s="1264"/>
    </row>
    <row r="12088" spans="33:36" ht="30" customHeight="1">
      <c r="AG12088" s="1264"/>
      <c r="AH12088" s="1264"/>
      <c r="AI12088" s="1264"/>
      <c r="AJ12088" s="1264"/>
    </row>
    <row r="12089" spans="33:36" ht="30" customHeight="1">
      <c r="AG12089" s="1264"/>
      <c r="AH12089" s="1264"/>
      <c r="AI12089" s="1264"/>
      <c r="AJ12089" s="1264"/>
    </row>
    <row r="12090" spans="33:36" ht="30" customHeight="1">
      <c r="AG12090" s="1264"/>
      <c r="AH12090" s="1264"/>
      <c r="AI12090" s="1264"/>
      <c r="AJ12090" s="1264"/>
    </row>
    <row r="12091" spans="33:36" ht="30" customHeight="1">
      <c r="AG12091" s="1264"/>
      <c r="AH12091" s="1264"/>
      <c r="AI12091" s="1264"/>
      <c r="AJ12091" s="1264"/>
    </row>
    <row r="12092" spans="33:36" ht="30" customHeight="1">
      <c r="AG12092" s="1264"/>
      <c r="AH12092" s="1264"/>
      <c r="AI12092" s="1264"/>
      <c r="AJ12092" s="1264"/>
    </row>
    <row r="12093" spans="33:36" ht="30" customHeight="1">
      <c r="AG12093" s="1264"/>
      <c r="AH12093" s="1264"/>
      <c r="AI12093" s="1264"/>
      <c r="AJ12093" s="1264"/>
    </row>
    <row r="12094" spans="33:36" ht="30" customHeight="1">
      <c r="AG12094" s="1264"/>
      <c r="AH12094" s="1264"/>
      <c r="AI12094" s="1264"/>
      <c r="AJ12094" s="1264"/>
    </row>
    <row r="12095" spans="33:36" ht="30" customHeight="1">
      <c r="AG12095" s="1264"/>
      <c r="AH12095" s="1264"/>
      <c r="AI12095" s="1264"/>
      <c r="AJ12095" s="1264"/>
    </row>
    <row r="12096" spans="33:36" ht="30" customHeight="1">
      <c r="AG12096" s="1264"/>
      <c r="AH12096" s="1264"/>
      <c r="AI12096" s="1264"/>
      <c r="AJ12096" s="1264"/>
    </row>
    <row r="12097" spans="33:36" ht="30" customHeight="1">
      <c r="AG12097" s="1264"/>
      <c r="AH12097" s="1264"/>
      <c r="AI12097" s="1264"/>
      <c r="AJ12097" s="1264"/>
    </row>
    <row r="12098" spans="33:36" ht="30" customHeight="1">
      <c r="AG12098" s="1264"/>
      <c r="AH12098" s="1264"/>
      <c r="AI12098" s="1264"/>
      <c r="AJ12098" s="1264"/>
    </row>
    <row r="12099" spans="33:36" ht="30" customHeight="1">
      <c r="AG12099" s="1264"/>
      <c r="AH12099" s="1264"/>
      <c r="AI12099" s="1264"/>
      <c r="AJ12099" s="1264"/>
    </row>
    <row r="12100" spans="33:36" ht="30" customHeight="1">
      <c r="AG12100" s="1264"/>
      <c r="AH12100" s="1264"/>
      <c r="AI12100" s="1264"/>
      <c r="AJ12100" s="1264"/>
    </row>
    <row r="12101" spans="33:36" ht="30" customHeight="1">
      <c r="AG12101" s="1264"/>
      <c r="AH12101" s="1264"/>
      <c r="AI12101" s="1264"/>
      <c r="AJ12101" s="1264"/>
    </row>
    <row r="12102" spans="33:36" ht="30" customHeight="1">
      <c r="AG12102" s="1264"/>
      <c r="AH12102" s="1264"/>
      <c r="AI12102" s="1264"/>
      <c r="AJ12102" s="1264"/>
    </row>
    <row r="12103" spans="33:36" ht="30" customHeight="1">
      <c r="AG12103" s="1264"/>
      <c r="AH12103" s="1264"/>
      <c r="AI12103" s="1264"/>
      <c r="AJ12103" s="1264"/>
    </row>
    <row r="12104" spans="33:36" ht="30" customHeight="1">
      <c r="AG12104" s="1264"/>
      <c r="AH12104" s="1264"/>
      <c r="AI12104" s="1264"/>
      <c r="AJ12104" s="1264"/>
    </row>
    <row r="12105" spans="33:36" ht="30" customHeight="1">
      <c r="AG12105" s="1264"/>
      <c r="AH12105" s="1264"/>
      <c r="AI12105" s="1264"/>
      <c r="AJ12105" s="1264"/>
    </row>
    <row r="12106" spans="33:36" ht="30" customHeight="1">
      <c r="AG12106" s="1264"/>
      <c r="AH12106" s="1264"/>
      <c r="AI12106" s="1264"/>
      <c r="AJ12106" s="1264"/>
    </row>
    <row r="12107" spans="33:36" ht="30" customHeight="1">
      <c r="AG12107" s="1264"/>
      <c r="AH12107" s="1264"/>
      <c r="AI12107" s="1264"/>
      <c r="AJ12107" s="1264"/>
    </row>
    <row r="12108" spans="33:36" ht="30" customHeight="1">
      <c r="AG12108" s="1264"/>
      <c r="AH12108" s="1264"/>
      <c r="AI12108" s="1264"/>
      <c r="AJ12108" s="1264"/>
    </row>
    <row r="12109" spans="33:36" ht="30" customHeight="1">
      <c r="AG12109" s="1264"/>
      <c r="AH12109" s="1264"/>
      <c r="AI12109" s="1264"/>
      <c r="AJ12109" s="1264"/>
    </row>
    <row r="12110" spans="33:36" ht="30" customHeight="1">
      <c r="AG12110" s="1264"/>
      <c r="AH12110" s="1264"/>
      <c r="AI12110" s="1264"/>
      <c r="AJ12110" s="1264"/>
    </row>
    <row r="12111" spans="33:36" ht="30" customHeight="1">
      <c r="AG12111" s="1264"/>
      <c r="AH12111" s="1264"/>
      <c r="AI12111" s="1264"/>
      <c r="AJ12111" s="1264"/>
    </row>
    <row r="12112" spans="33:36" ht="30" customHeight="1">
      <c r="AG12112" s="1264"/>
      <c r="AH12112" s="1264"/>
      <c r="AI12112" s="1264"/>
      <c r="AJ12112" s="1264"/>
    </row>
    <row r="12113" spans="33:36" ht="30" customHeight="1">
      <c r="AG12113" s="1264"/>
      <c r="AH12113" s="1264"/>
      <c r="AI12113" s="1264"/>
      <c r="AJ12113" s="1264"/>
    </row>
    <row r="12114" spans="33:36" ht="30" customHeight="1">
      <c r="AG12114" s="1264"/>
      <c r="AH12114" s="1264"/>
      <c r="AI12114" s="1264"/>
      <c r="AJ12114" s="1264"/>
    </row>
    <row r="12115" spans="33:36" ht="30" customHeight="1">
      <c r="AG12115" s="1264"/>
      <c r="AH12115" s="1264"/>
      <c r="AI12115" s="1264"/>
      <c r="AJ12115" s="1264"/>
    </row>
    <row r="12116" spans="33:36" ht="30" customHeight="1">
      <c r="AG12116" s="1264"/>
      <c r="AH12116" s="1264"/>
      <c r="AI12116" s="1264"/>
      <c r="AJ12116" s="1264"/>
    </row>
    <row r="12117" spans="33:36" ht="30" customHeight="1">
      <c r="AG12117" s="1264"/>
      <c r="AH12117" s="1264"/>
      <c r="AI12117" s="1264"/>
      <c r="AJ12117" s="1264"/>
    </row>
    <row r="12118" spans="33:36" ht="30" customHeight="1">
      <c r="AG12118" s="1264"/>
      <c r="AH12118" s="1264"/>
      <c r="AI12118" s="1264"/>
      <c r="AJ12118" s="1264"/>
    </row>
    <row r="12119" spans="33:36" ht="30" customHeight="1">
      <c r="AG12119" s="1264"/>
      <c r="AH12119" s="1264"/>
      <c r="AI12119" s="1264"/>
      <c r="AJ12119" s="1264"/>
    </row>
    <row r="12120" spans="33:36" ht="30" customHeight="1">
      <c r="AG12120" s="1264"/>
      <c r="AH12120" s="1264"/>
      <c r="AI12120" s="1264"/>
      <c r="AJ12120" s="1264"/>
    </row>
    <row r="12121" spans="33:36" ht="30" customHeight="1">
      <c r="AG12121" s="1264"/>
      <c r="AH12121" s="1264"/>
      <c r="AI12121" s="1264"/>
      <c r="AJ12121" s="1264"/>
    </row>
    <row r="12122" spans="33:36" ht="30" customHeight="1">
      <c r="AG12122" s="1264"/>
      <c r="AH12122" s="1264"/>
      <c r="AI12122" s="1264"/>
      <c r="AJ12122" s="1264"/>
    </row>
    <row r="12123" spans="33:36" ht="30" customHeight="1">
      <c r="AG12123" s="1264"/>
      <c r="AH12123" s="1264"/>
      <c r="AI12123" s="1264"/>
      <c r="AJ12123" s="1264"/>
    </row>
    <row r="12124" spans="33:36" ht="30" customHeight="1">
      <c r="AG12124" s="1264"/>
      <c r="AH12124" s="1264"/>
      <c r="AI12124" s="1264"/>
      <c r="AJ12124" s="1264"/>
    </row>
    <row r="12125" spans="33:36" ht="30" customHeight="1">
      <c r="AG12125" s="1264"/>
      <c r="AH12125" s="1264"/>
      <c r="AI12125" s="1264"/>
      <c r="AJ12125" s="1264"/>
    </row>
    <row r="12126" spans="33:36" ht="30" customHeight="1">
      <c r="AG12126" s="1264"/>
      <c r="AH12126" s="1264"/>
      <c r="AI12126" s="1264"/>
      <c r="AJ12126" s="1264"/>
    </row>
    <row r="12127" spans="33:36" ht="30" customHeight="1">
      <c r="AG12127" s="1264"/>
      <c r="AH12127" s="1264"/>
      <c r="AI12127" s="1264"/>
      <c r="AJ12127" s="1264"/>
    </row>
    <row r="12128" spans="33:36" ht="30" customHeight="1">
      <c r="AG12128" s="1264"/>
      <c r="AH12128" s="1264"/>
      <c r="AI12128" s="1264"/>
      <c r="AJ12128" s="1264"/>
    </row>
    <row r="12129" spans="33:36" ht="30" customHeight="1">
      <c r="AG12129" s="1264"/>
      <c r="AH12129" s="1264"/>
      <c r="AI12129" s="1264"/>
      <c r="AJ12129" s="1264"/>
    </row>
    <row r="12130" spans="33:36" ht="30" customHeight="1">
      <c r="AG12130" s="1264"/>
      <c r="AH12130" s="1264"/>
      <c r="AI12130" s="1264"/>
      <c r="AJ12130" s="1264"/>
    </row>
    <row r="12131" spans="33:36" ht="30" customHeight="1">
      <c r="AG12131" s="1264"/>
      <c r="AH12131" s="1264"/>
      <c r="AI12131" s="1264"/>
      <c r="AJ12131" s="1264"/>
    </row>
    <row r="12132" spans="33:36" ht="30" customHeight="1">
      <c r="AG12132" s="1264"/>
      <c r="AH12132" s="1264"/>
      <c r="AI12132" s="1264"/>
      <c r="AJ12132" s="1264"/>
    </row>
    <row r="12133" spans="33:36" ht="30" customHeight="1">
      <c r="AG12133" s="1264"/>
      <c r="AH12133" s="1264"/>
      <c r="AI12133" s="1264"/>
      <c r="AJ12133" s="1264"/>
    </row>
    <row r="12134" spans="33:36" ht="30" customHeight="1">
      <c r="AG12134" s="1264"/>
      <c r="AH12134" s="1264"/>
      <c r="AI12134" s="1264"/>
      <c r="AJ12134" s="1264"/>
    </row>
    <row r="12135" spans="33:36" ht="30" customHeight="1">
      <c r="AG12135" s="1264"/>
      <c r="AH12135" s="1264"/>
      <c r="AI12135" s="1264"/>
      <c r="AJ12135" s="1264"/>
    </row>
    <row r="12136" spans="33:36" ht="30" customHeight="1">
      <c r="AG12136" s="1264"/>
      <c r="AH12136" s="1264"/>
      <c r="AI12136" s="1264"/>
      <c r="AJ12136" s="1264"/>
    </row>
    <row r="12137" spans="33:36" ht="30" customHeight="1">
      <c r="AG12137" s="1264"/>
      <c r="AH12137" s="1264"/>
      <c r="AI12137" s="1264"/>
      <c r="AJ12137" s="1264"/>
    </row>
    <row r="12138" spans="33:36" ht="30" customHeight="1">
      <c r="AG12138" s="1264"/>
      <c r="AH12138" s="1264"/>
      <c r="AI12138" s="1264"/>
      <c r="AJ12138" s="1264"/>
    </row>
    <row r="12139" spans="33:36" ht="30" customHeight="1">
      <c r="AG12139" s="1264"/>
      <c r="AH12139" s="1264"/>
      <c r="AI12139" s="1264"/>
      <c r="AJ12139" s="1264"/>
    </row>
    <row r="12140" spans="33:36" ht="30" customHeight="1">
      <c r="AG12140" s="1264"/>
      <c r="AH12140" s="1264"/>
      <c r="AI12140" s="1264"/>
      <c r="AJ12140" s="1264"/>
    </row>
    <row r="12141" spans="33:36" ht="30" customHeight="1">
      <c r="AG12141" s="1264"/>
      <c r="AH12141" s="1264"/>
      <c r="AI12141" s="1264"/>
      <c r="AJ12141" s="1264"/>
    </row>
    <row r="12142" spans="33:36" ht="30" customHeight="1">
      <c r="AG12142" s="1264"/>
      <c r="AH12142" s="1264"/>
      <c r="AI12142" s="1264"/>
      <c r="AJ12142" s="1264"/>
    </row>
    <row r="12143" spans="33:36" ht="30" customHeight="1">
      <c r="AG12143" s="1264"/>
      <c r="AH12143" s="1264"/>
      <c r="AI12143" s="1264"/>
      <c r="AJ12143" s="1264"/>
    </row>
    <row r="12144" spans="33:36" ht="30" customHeight="1">
      <c r="AG12144" s="1264"/>
      <c r="AH12144" s="1264"/>
      <c r="AI12144" s="1264"/>
      <c r="AJ12144" s="1264"/>
    </row>
    <row r="12145" spans="33:36" ht="30" customHeight="1">
      <c r="AG12145" s="1264"/>
      <c r="AH12145" s="1264"/>
      <c r="AI12145" s="1264"/>
      <c r="AJ12145" s="1264"/>
    </row>
    <row r="12146" spans="33:36" ht="30" customHeight="1">
      <c r="AG12146" s="1264"/>
      <c r="AH12146" s="1264"/>
      <c r="AI12146" s="1264"/>
      <c r="AJ12146" s="1264"/>
    </row>
    <row r="12147" spans="33:36" ht="30" customHeight="1">
      <c r="AG12147" s="1264"/>
      <c r="AH12147" s="1264"/>
      <c r="AI12147" s="1264"/>
      <c r="AJ12147" s="1264"/>
    </row>
    <row r="12148" spans="33:36" ht="30" customHeight="1">
      <c r="AG12148" s="1264"/>
      <c r="AH12148" s="1264"/>
      <c r="AI12148" s="1264"/>
      <c r="AJ12148" s="1264"/>
    </row>
    <row r="12149" spans="33:36" ht="30" customHeight="1">
      <c r="AG12149" s="1264"/>
      <c r="AH12149" s="1264"/>
      <c r="AI12149" s="1264"/>
      <c r="AJ12149" s="1264"/>
    </row>
    <row r="12150" spans="33:36" ht="30" customHeight="1">
      <c r="AG12150" s="1264"/>
      <c r="AH12150" s="1264"/>
      <c r="AI12150" s="1264"/>
      <c r="AJ12150" s="1264"/>
    </row>
    <row r="12151" spans="33:36" ht="30" customHeight="1">
      <c r="AG12151" s="1264"/>
      <c r="AH12151" s="1264"/>
      <c r="AI12151" s="1264"/>
      <c r="AJ12151" s="1264"/>
    </row>
    <row r="12152" spans="33:36" ht="30" customHeight="1">
      <c r="AG12152" s="1264"/>
      <c r="AH12152" s="1264"/>
      <c r="AI12152" s="1264"/>
      <c r="AJ12152" s="1264"/>
    </row>
    <row r="12153" spans="33:36" ht="30" customHeight="1">
      <c r="AG12153" s="1264"/>
      <c r="AH12153" s="1264"/>
      <c r="AI12153" s="1264"/>
      <c r="AJ12153" s="1264"/>
    </row>
    <row r="12154" spans="33:36" ht="30" customHeight="1">
      <c r="AG12154" s="1264"/>
      <c r="AH12154" s="1264"/>
      <c r="AI12154" s="1264"/>
      <c r="AJ12154" s="1264"/>
    </row>
    <row r="12155" spans="33:36" ht="30" customHeight="1">
      <c r="AG12155" s="1264"/>
      <c r="AH12155" s="1264"/>
      <c r="AI12155" s="1264"/>
      <c r="AJ12155" s="1264"/>
    </row>
    <row r="12156" spans="33:36" ht="30" customHeight="1">
      <c r="AG12156" s="1264"/>
      <c r="AH12156" s="1264"/>
      <c r="AI12156" s="1264"/>
      <c r="AJ12156" s="1264"/>
    </row>
    <row r="12157" spans="33:36" ht="30" customHeight="1">
      <c r="AG12157" s="1264"/>
      <c r="AH12157" s="1264"/>
      <c r="AI12157" s="1264"/>
      <c r="AJ12157" s="1264"/>
    </row>
    <row r="12158" spans="33:36" ht="30" customHeight="1">
      <c r="AG12158" s="1264"/>
      <c r="AH12158" s="1264"/>
      <c r="AI12158" s="1264"/>
      <c r="AJ12158" s="1264"/>
    </row>
    <row r="12159" spans="33:36" ht="30" customHeight="1">
      <c r="AG12159" s="1264"/>
      <c r="AH12159" s="1264"/>
      <c r="AI12159" s="1264"/>
      <c r="AJ12159" s="1264"/>
    </row>
    <row r="12160" spans="33:36" ht="30" customHeight="1">
      <c r="AG12160" s="1264"/>
      <c r="AH12160" s="1264"/>
      <c r="AI12160" s="1264"/>
      <c r="AJ12160" s="1264"/>
    </row>
    <row r="12161" spans="33:36" ht="30" customHeight="1">
      <c r="AG12161" s="1264"/>
      <c r="AH12161" s="1264"/>
      <c r="AI12161" s="1264"/>
      <c r="AJ12161" s="1264"/>
    </row>
    <row r="12162" spans="33:36" ht="30" customHeight="1">
      <c r="AG12162" s="1264"/>
      <c r="AH12162" s="1264"/>
      <c r="AI12162" s="1264"/>
      <c r="AJ12162" s="1264"/>
    </row>
    <row r="12163" spans="33:36" ht="30" customHeight="1">
      <c r="AG12163" s="1264"/>
      <c r="AH12163" s="1264"/>
      <c r="AI12163" s="1264"/>
      <c r="AJ12163" s="1264"/>
    </row>
    <row r="12164" spans="33:36" ht="30" customHeight="1">
      <c r="AG12164" s="1264"/>
      <c r="AH12164" s="1264"/>
      <c r="AI12164" s="1264"/>
      <c r="AJ12164" s="1264"/>
    </row>
    <row r="12165" spans="33:36" ht="30" customHeight="1">
      <c r="AG12165" s="1264"/>
      <c r="AH12165" s="1264"/>
      <c r="AI12165" s="1264"/>
      <c r="AJ12165" s="1264"/>
    </row>
    <row r="12166" spans="33:36" ht="30" customHeight="1">
      <c r="AG12166" s="1264"/>
      <c r="AH12166" s="1264"/>
      <c r="AI12166" s="1264"/>
      <c r="AJ12166" s="1264"/>
    </row>
    <row r="12167" spans="33:36" ht="30" customHeight="1">
      <c r="AG12167" s="1264"/>
      <c r="AH12167" s="1264"/>
      <c r="AI12167" s="1264"/>
      <c r="AJ12167" s="1264"/>
    </row>
    <row r="12168" spans="33:36" ht="30" customHeight="1">
      <c r="AG12168" s="1264"/>
      <c r="AH12168" s="1264"/>
      <c r="AI12168" s="1264"/>
      <c r="AJ12168" s="1264"/>
    </row>
    <row r="12169" spans="33:36" ht="30" customHeight="1">
      <c r="AG12169" s="1264"/>
      <c r="AH12169" s="1264"/>
      <c r="AI12169" s="1264"/>
      <c r="AJ12169" s="1264"/>
    </row>
    <row r="12170" spans="33:36" ht="30" customHeight="1">
      <c r="AG12170" s="1264"/>
      <c r="AH12170" s="1264"/>
      <c r="AI12170" s="1264"/>
      <c r="AJ12170" s="1264"/>
    </row>
    <row r="12171" spans="33:36" ht="30" customHeight="1">
      <c r="AG12171" s="1264"/>
      <c r="AH12171" s="1264"/>
      <c r="AI12171" s="1264"/>
      <c r="AJ12171" s="1264"/>
    </row>
    <row r="12172" spans="33:36" ht="30" customHeight="1">
      <c r="AG12172" s="1264"/>
      <c r="AH12172" s="1264"/>
      <c r="AI12172" s="1264"/>
      <c r="AJ12172" s="1264"/>
    </row>
    <row r="12173" spans="33:36" ht="30" customHeight="1">
      <c r="AG12173" s="1264"/>
      <c r="AH12173" s="1264"/>
      <c r="AI12173" s="1264"/>
      <c r="AJ12173" s="1264"/>
    </row>
    <row r="12174" spans="33:36" ht="30" customHeight="1">
      <c r="AG12174" s="1264"/>
      <c r="AH12174" s="1264"/>
      <c r="AI12174" s="1264"/>
      <c r="AJ12174" s="1264"/>
    </row>
    <row r="12175" spans="33:36" ht="30" customHeight="1">
      <c r="AG12175" s="1264"/>
      <c r="AH12175" s="1264"/>
      <c r="AI12175" s="1264"/>
      <c r="AJ12175" s="1264"/>
    </row>
    <row r="12176" spans="33:36" ht="30" customHeight="1">
      <c r="AG12176" s="1264"/>
      <c r="AH12176" s="1264"/>
      <c r="AI12176" s="1264"/>
      <c r="AJ12176" s="1264"/>
    </row>
    <row r="12177" spans="33:36" ht="30" customHeight="1">
      <c r="AG12177" s="1264"/>
      <c r="AH12177" s="1264"/>
      <c r="AI12177" s="1264"/>
      <c r="AJ12177" s="1264"/>
    </row>
    <row r="12178" spans="33:36" ht="30" customHeight="1">
      <c r="AG12178" s="1264"/>
      <c r="AH12178" s="1264"/>
      <c r="AI12178" s="1264"/>
      <c r="AJ12178" s="1264"/>
    </row>
    <row r="12179" spans="33:36" ht="30" customHeight="1">
      <c r="AG12179" s="1264"/>
      <c r="AH12179" s="1264"/>
      <c r="AI12179" s="1264"/>
      <c r="AJ12179" s="1264"/>
    </row>
    <row r="12180" spans="33:36" ht="30" customHeight="1">
      <c r="AG12180" s="1264"/>
      <c r="AH12180" s="1264"/>
      <c r="AI12180" s="1264"/>
      <c r="AJ12180" s="1264"/>
    </row>
    <row r="12181" spans="33:36" ht="30" customHeight="1">
      <c r="AG12181" s="1264"/>
      <c r="AH12181" s="1264"/>
      <c r="AI12181" s="1264"/>
      <c r="AJ12181" s="1264"/>
    </row>
    <row r="12182" spans="33:36" ht="30" customHeight="1">
      <c r="AG12182" s="1264"/>
      <c r="AH12182" s="1264"/>
      <c r="AI12182" s="1264"/>
      <c r="AJ12182" s="1264"/>
    </row>
    <row r="12183" spans="33:36" ht="30" customHeight="1">
      <c r="AG12183" s="1264"/>
      <c r="AH12183" s="1264"/>
      <c r="AI12183" s="1264"/>
      <c r="AJ12183" s="1264"/>
    </row>
    <row r="12184" spans="33:36" ht="30" customHeight="1">
      <c r="AG12184" s="1264"/>
      <c r="AH12184" s="1264"/>
      <c r="AI12184" s="1264"/>
      <c r="AJ12184" s="1264"/>
    </row>
    <row r="12185" spans="33:36" ht="30" customHeight="1">
      <c r="AG12185" s="1264"/>
      <c r="AH12185" s="1264"/>
      <c r="AI12185" s="1264"/>
      <c r="AJ12185" s="1264"/>
    </row>
    <row r="12186" spans="33:36" ht="30" customHeight="1">
      <c r="AG12186" s="1264"/>
      <c r="AH12186" s="1264"/>
      <c r="AI12186" s="1264"/>
      <c r="AJ12186" s="1264"/>
    </row>
    <row r="12187" spans="33:36" ht="30" customHeight="1">
      <c r="AG12187" s="1264"/>
      <c r="AH12187" s="1264"/>
      <c r="AI12187" s="1264"/>
      <c r="AJ12187" s="1264"/>
    </row>
    <row r="12188" spans="33:36" ht="30" customHeight="1">
      <c r="AG12188" s="1264"/>
      <c r="AH12188" s="1264"/>
      <c r="AI12188" s="1264"/>
      <c r="AJ12188" s="1264"/>
    </row>
    <row r="12189" spans="33:36" ht="30" customHeight="1">
      <c r="AG12189" s="1264"/>
      <c r="AH12189" s="1264"/>
      <c r="AI12189" s="1264"/>
      <c r="AJ12189" s="1264"/>
    </row>
    <row r="12190" spans="33:36" ht="30" customHeight="1">
      <c r="AG12190" s="1264"/>
      <c r="AH12190" s="1264"/>
      <c r="AI12190" s="1264"/>
      <c r="AJ12190" s="1264"/>
    </row>
    <row r="12191" spans="33:36" ht="30" customHeight="1">
      <c r="AG12191" s="1264"/>
      <c r="AH12191" s="1264"/>
      <c r="AI12191" s="1264"/>
      <c r="AJ12191" s="1264"/>
    </row>
    <row r="12192" spans="33:36" ht="30" customHeight="1">
      <c r="AG12192" s="1264"/>
      <c r="AH12192" s="1264"/>
      <c r="AI12192" s="1264"/>
      <c r="AJ12192" s="1264"/>
    </row>
    <row r="12193" spans="33:36" ht="30" customHeight="1">
      <c r="AG12193" s="1264"/>
      <c r="AH12193" s="1264"/>
      <c r="AI12193" s="1264"/>
      <c r="AJ12193" s="1264"/>
    </row>
    <row r="12194" spans="33:36" ht="30" customHeight="1">
      <c r="AG12194" s="1264"/>
      <c r="AH12194" s="1264"/>
      <c r="AI12194" s="1264"/>
      <c r="AJ12194" s="1264"/>
    </row>
    <row r="12195" spans="33:36" ht="30" customHeight="1">
      <c r="AG12195" s="1264"/>
      <c r="AH12195" s="1264"/>
      <c r="AI12195" s="1264"/>
      <c r="AJ12195" s="1264"/>
    </row>
    <row r="12196" spans="33:36" ht="30" customHeight="1">
      <c r="AG12196" s="1264"/>
      <c r="AH12196" s="1264"/>
      <c r="AI12196" s="1264"/>
      <c r="AJ12196" s="1264"/>
    </row>
    <row r="12197" spans="33:36" ht="30" customHeight="1">
      <c r="AG12197" s="1264"/>
      <c r="AH12197" s="1264"/>
      <c r="AI12197" s="1264"/>
      <c r="AJ12197" s="1264"/>
    </row>
    <row r="12198" spans="33:36" ht="30" customHeight="1">
      <c r="AG12198" s="1264"/>
      <c r="AH12198" s="1264"/>
      <c r="AI12198" s="1264"/>
      <c r="AJ12198" s="1264"/>
    </row>
    <row r="12199" spans="33:36" ht="30" customHeight="1">
      <c r="AG12199" s="1264"/>
      <c r="AH12199" s="1264"/>
      <c r="AI12199" s="1264"/>
      <c r="AJ12199" s="1264"/>
    </row>
    <row r="12200" spans="33:36" ht="30" customHeight="1">
      <c r="AG12200" s="1264"/>
      <c r="AH12200" s="1264"/>
      <c r="AI12200" s="1264"/>
      <c r="AJ12200" s="1264"/>
    </row>
    <row r="12201" spans="33:36" ht="30" customHeight="1">
      <c r="AG12201" s="1264"/>
      <c r="AH12201" s="1264"/>
      <c r="AI12201" s="1264"/>
      <c r="AJ12201" s="1264"/>
    </row>
    <row r="12202" spans="33:36" ht="30" customHeight="1">
      <c r="AG12202" s="1264"/>
      <c r="AH12202" s="1264"/>
      <c r="AI12202" s="1264"/>
      <c r="AJ12202" s="1264"/>
    </row>
    <row r="12203" spans="33:36" ht="30" customHeight="1">
      <c r="AG12203" s="1264"/>
      <c r="AH12203" s="1264"/>
      <c r="AI12203" s="1264"/>
      <c r="AJ12203" s="1264"/>
    </row>
    <row r="12204" spans="33:36" ht="30" customHeight="1">
      <c r="AG12204" s="1264"/>
      <c r="AH12204" s="1264"/>
      <c r="AI12204" s="1264"/>
      <c r="AJ12204" s="1264"/>
    </row>
    <row r="12205" spans="33:36" ht="30" customHeight="1">
      <c r="AG12205" s="1264"/>
      <c r="AH12205" s="1264"/>
      <c r="AI12205" s="1264"/>
      <c r="AJ12205" s="1264"/>
    </row>
    <row r="12206" spans="33:36" ht="30" customHeight="1">
      <c r="AG12206" s="1264"/>
      <c r="AH12206" s="1264"/>
      <c r="AI12206" s="1264"/>
      <c r="AJ12206" s="1264"/>
    </row>
    <row r="12207" spans="33:36" ht="30" customHeight="1">
      <c r="AG12207" s="1264"/>
      <c r="AH12207" s="1264"/>
      <c r="AI12207" s="1264"/>
      <c r="AJ12207" s="1264"/>
    </row>
    <row r="12208" spans="33:36" ht="30" customHeight="1">
      <c r="AG12208" s="1264"/>
      <c r="AH12208" s="1264"/>
      <c r="AI12208" s="1264"/>
      <c r="AJ12208" s="1264"/>
    </row>
    <row r="12209" spans="33:36" ht="30" customHeight="1">
      <c r="AG12209" s="1264"/>
      <c r="AH12209" s="1264"/>
      <c r="AI12209" s="1264"/>
      <c r="AJ12209" s="1264"/>
    </row>
    <row r="12210" spans="33:36" ht="30" customHeight="1">
      <c r="AG12210" s="1264"/>
      <c r="AH12210" s="1264"/>
      <c r="AI12210" s="1264"/>
      <c r="AJ12210" s="1264"/>
    </row>
    <row r="12211" spans="33:36" ht="30" customHeight="1">
      <c r="AG12211" s="1264"/>
      <c r="AH12211" s="1264"/>
      <c r="AI12211" s="1264"/>
      <c r="AJ12211" s="1264"/>
    </row>
    <row r="12212" spans="33:36" ht="30" customHeight="1">
      <c r="AG12212" s="1264"/>
      <c r="AH12212" s="1264"/>
      <c r="AI12212" s="1264"/>
      <c r="AJ12212" s="1264"/>
    </row>
    <row r="12213" spans="33:36" ht="30" customHeight="1">
      <c r="AG12213" s="1264"/>
      <c r="AH12213" s="1264"/>
      <c r="AI12213" s="1264"/>
      <c r="AJ12213" s="1264"/>
    </row>
    <row r="12214" spans="33:36" ht="30" customHeight="1">
      <c r="AG12214" s="1264"/>
      <c r="AH12214" s="1264"/>
      <c r="AI12214" s="1264"/>
      <c r="AJ12214" s="1264"/>
    </row>
    <row r="12215" spans="33:36" ht="30" customHeight="1">
      <c r="AG12215" s="1264"/>
      <c r="AH12215" s="1264"/>
      <c r="AI12215" s="1264"/>
      <c r="AJ12215" s="1264"/>
    </row>
    <row r="12216" spans="33:36" ht="30" customHeight="1">
      <c r="AG12216" s="1264"/>
      <c r="AH12216" s="1264"/>
      <c r="AI12216" s="1264"/>
      <c r="AJ12216" s="1264"/>
    </row>
    <row r="12217" spans="33:36" ht="30" customHeight="1">
      <c r="AG12217" s="1264"/>
      <c r="AH12217" s="1264"/>
      <c r="AI12217" s="1264"/>
      <c r="AJ12217" s="1264"/>
    </row>
    <row r="12218" spans="33:36" ht="30" customHeight="1">
      <c r="AG12218" s="1264"/>
      <c r="AH12218" s="1264"/>
      <c r="AI12218" s="1264"/>
      <c r="AJ12218" s="1264"/>
    </row>
    <row r="12219" spans="33:36" ht="30" customHeight="1">
      <c r="AG12219" s="1264"/>
      <c r="AH12219" s="1264"/>
      <c r="AI12219" s="1264"/>
      <c r="AJ12219" s="1264"/>
    </row>
    <row r="12220" spans="33:36" ht="30" customHeight="1">
      <c r="AG12220" s="1264"/>
      <c r="AH12220" s="1264"/>
      <c r="AI12220" s="1264"/>
      <c r="AJ12220" s="1264"/>
    </row>
    <row r="12221" spans="33:36" ht="30" customHeight="1">
      <c r="AG12221" s="1264"/>
      <c r="AH12221" s="1264"/>
      <c r="AI12221" s="1264"/>
      <c r="AJ12221" s="1264"/>
    </row>
    <row r="12222" spans="33:36" ht="30" customHeight="1">
      <c r="AG12222" s="1264"/>
      <c r="AH12222" s="1264"/>
      <c r="AI12222" s="1264"/>
      <c r="AJ12222" s="1264"/>
    </row>
    <row r="12223" spans="33:36" ht="30" customHeight="1">
      <c r="AG12223" s="1264"/>
      <c r="AH12223" s="1264"/>
      <c r="AI12223" s="1264"/>
      <c r="AJ12223" s="1264"/>
    </row>
    <row r="12224" spans="33:36" ht="30" customHeight="1">
      <c r="AG12224" s="1264"/>
      <c r="AH12224" s="1264"/>
      <c r="AI12224" s="1264"/>
      <c r="AJ12224" s="1264"/>
    </row>
    <row r="12225" spans="33:36" ht="30" customHeight="1">
      <c r="AG12225" s="1264"/>
      <c r="AH12225" s="1264"/>
      <c r="AI12225" s="1264"/>
      <c r="AJ12225" s="1264"/>
    </row>
    <row r="12226" spans="33:36" ht="30" customHeight="1">
      <c r="AG12226" s="1264"/>
      <c r="AH12226" s="1264"/>
      <c r="AI12226" s="1264"/>
      <c r="AJ12226" s="1264"/>
    </row>
    <row r="12227" spans="33:36" ht="30" customHeight="1">
      <c r="AG12227" s="1264"/>
      <c r="AH12227" s="1264"/>
      <c r="AI12227" s="1264"/>
      <c r="AJ12227" s="1264"/>
    </row>
    <row r="12228" spans="33:36" ht="30" customHeight="1">
      <c r="AG12228" s="1264"/>
      <c r="AH12228" s="1264"/>
      <c r="AI12228" s="1264"/>
      <c r="AJ12228" s="1264"/>
    </row>
    <row r="12229" spans="33:36" ht="30" customHeight="1">
      <c r="AG12229" s="1264"/>
      <c r="AH12229" s="1264"/>
      <c r="AI12229" s="1264"/>
      <c r="AJ12229" s="1264"/>
    </row>
    <row r="12230" spans="33:36" ht="30" customHeight="1">
      <c r="AG12230" s="1264"/>
      <c r="AH12230" s="1264"/>
      <c r="AI12230" s="1264"/>
      <c r="AJ12230" s="1264"/>
    </row>
    <row r="12231" spans="33:36" ht="30" customHeight="1">
      <c r="AG12231" s="1264"/>
      <c r="AH12231" s="1264"/>
      <c r="AI12231" s="1264"/>
      <c r="AJ12231" s="1264"/>
    </row>
    <row r="12232" spans="33:36" ht="30" customHeight="1">
      <c r="AG12232" s="1264"/>
      <c r="AH12232" s="1264"/>
      <c r="AI12232" s="1264"/>
      <c r="AJ12232" s="1264"/>
    </row>
    <row r="12233" spans="33:36" ht="30" customHeight="1">
      <c r="AG12233" s="1264"/>
      <c r="AH12233" s="1264"/>
      <c r="AI12233" s="1264"/>
      <c r="AJ12233" s="1264"/>
    </row>
    <row r="12234" spans="33:36" ht="30" customHeight="1">
      <c r="AG12234" s="1264"/>
      <c r="AH12234" s="1264"/>
      <c r="AI12234" s="1264"/>
      <c r="AJ12234" s="1264"/>
    </row>
    <row r="12235" spans="33:36" ht="30" customHeight="1">
      <c r="AG12235" s="1264"/>
      <c r="AH12235" s="1264"/>
      <c r="AI12235" s="1264"/>
      <c r="AJ12235" s="1264"/>
    </row>
    <row r="12236" spans="33:36" ht="30" customHeight="1">
      <c r="AG12236" s="1264"/>
      <c r="AH12236" s="1264"/>
      <c r="AI12236" s="1264"/>
      <c r="AJ12236" s="1264"/>
    </row>
    <row r="12237" spans="33:36" ht="30" customHeight="1">
      <c r="AG12237" s="1264"/>
      <c r="AH12237" s="1264"/>
      <c r="AI12237" s="1264"/>
      <c r="AJ12237" s="1264"/>
    </row>
    <row r="12238" spans="33:36" ht="30" customHeight="1">
      <c r="AG12238" s="1264"/>
      <c r="AH12238" s="1264"/>
      <c r="AI12238" s="1264"/>
      <c r="AJ12238" s="1264"/>
    </row>
    <row r="12239" spans="33:36" ht="30" customHeight="1">
      <c r="AG12239" s="1264"/>
      <c r="AH12239" s="1264"/>
      <c r="AI12239" s="1264"/>
      <c r="AJ12239" s="1264"/>
    </row>
    <row r="12240" spans="33:36" ht="30" customHeight="1">
      <c r="AG12240" s="1264"/>
      <c r="AH12240" s="1264"/>
      <c r="AI12240" s="1264"/>
      <c r="AJ12240" s="1264"/>
    </row>
    <row r="12241" spans="33:36" ht="30" customHeight="1">
      <c r="AG12241" s="1264"/>
      <c r="AH12241" s="1264"/>
      <c r="AI12241" s="1264"/>
      <c r="AJ12241" s="1264"/>
    </row>
    <row r="12242" spans="33:36" ht="30" customHeight="1">
      <c r="AG12242" s="1264"/>
      <c r="AH12242" s="1264"/>
      <c r="AI12242" s="1264"/>
      <c r="AJ12242" s="1264"/>
    </row>
    <row r="12243" spans="33:36" ht="30" customHeight="1">
      <c r="AG12243" s="1264"/>
      <c r="AH12243" s="1264"/>
      <c r="AI12243" s="1264"/>
      <c r="AJ12243" s="1264"/>
    </row>
    <row r="12244" spans="33:36" ht="30" customHeight="1">
      <c r="AG12244" s="1264"/>
      <c r="AH12244" s="1264"/>
      <c r="AI12244" s="1264"/>
      <c r="AJ12244" s="1264"/>
    </row>
    <row r="12245" spans="33:36" ht="30" customHeight="1">
      <c r="AG12245" s="1264"/>
      <c r="AH12245" s="1264"/>
      <c r="AI12245" s="1264"/>
      <c r="AJ12245" s="1264"/>
    </row>
    <row r="12246" spans="33:36" ht="30" customHeight="1">
      <c r="AG12246" s="1264"/>
      <c r="AH12246" s="1264"/>
      <c r="AI12246" s="1264"/>
      <c r="AJ12246" s="1264"/>
    </row>
    <row r="12247" spans="33:36" ht="30" customHeight="1">
      <c r="AG12247" s="1264"/>
      <c r="AH12247" s="1264"/>
      <c r="AI12247" s="1264"/>
      <c r="AJ12247" s="1264"/>
    </row>
    <row r="12248" spans="33:36" ht="30" customHeight="1">
      <c r="AG12248" s="1264"/>
      <c r="AH12248" s="1264"/>
      <c r="AI12248" s="1264"/>
      <c r="AJ12248" s="1264"/>
    </row>
    <row r="12249" spans="33:36" ht="30" customHeight="1">
      <c r="AG12249" s="1264"/>
      <c r="AH12249" s="1264"/>
      <c r="AI12249" s="1264"/>
      <c r="AJ12249" s="1264"/>
    </row>
    <row r="12250" spans="33:36" ht="30" customHeight="1">
      <c r="AG12250" s="1264"/>
      <c r="AH12250" s="1264"/>
      <c r="AI12250" s="1264"/>
      <c r="AJ12250" s="1264"/>
    </row>
    <row r="12251" spans="33:36" ht="30" customHeight="1">
      <c r="AG12251" s="1264"/>
      <c r="AH12251" s="1264"/>
      <c r="AI12251" s="1264"/>
      <c r="AJ12251" s="1264"/>
    </row>
    <row r="12252" spans="33:36" ht="30" customHeight="1">
      <c r="AG12252" s="1264"/>
      <c r="AH12252" s="1264"/>
      <c r="AI12252" s="1264"/>
      <c r="AJ12252" s="1264"/>
    </row>
    <row r="12253" spans="33:36" ht="30" customHeight="1">
      <c r="AG12253" s="1264"/>
      <c r="AH12253" s="1264"/>
      <c r="AI12253" s="1264"/>
      <c r="AJ12253" s="1264"/>
    </row>
    <row r="12254" spans="33:36" ht="30" customHeight="1">
      <c r="AG12254" s="1264"/>
      <c r="AH12254" s="1264"/>
      <c r="AI12254" s="1264"/>
      <c r="AJ12254" s="1264"/>
    </row>
    <row r="12255" spans="33:36" ht="30" customHeight="1">
      <c r="AG12255" s="1264"/>
      <c r="AH12255" s="1264"/>
      <c r="AI12255" s="1264"/>
      <c r="AJ12255" s="1264"/>
    </row>
    <row r="12256" spans="33:36" ht="30" customHeight="1">
      <c r="AG12256" s="1264"/>
      <c r="AH12256" s="1264"/>
      <c r="AI12256" s="1264"/>
      <c r="AJ12256" s="1264"/>
    </row>
    <row r="12257" spans="33:36" ht="30" customHeight="1">
      <c r="AG12257" s="1264"/>
      <c r="AH12257" s="1264"/>
      <c r="AI12257" s="1264"/>
      <c r="AJ12257" s="1264"/>
    </row>
    <row r="12258" spans="33:36" ht="30" customHeight="1">
      <c r="AG12258" s="1264"/>
      <c r="AH12258" s="1264"/>
      <c r="AI12258" s="1264"/>
      <c r="AJ12258" s="1264"/>
    </row>
    <row r="12259" spans="33:36" ht="30" customHeight="1">
      <c r="AG12259" s="1264"/>
      <c r="AH12259" s="1264"/>
      <c r="AI12259" s="1264"/>
      <c r="AJ12259" s="1264"/>
    </row>
    <row r="12260" spans="33:36" ht="30" customHeight="1">
      <c r="AG12260" s="1264"/>
      <c r="AH12260" s="1264"/>
      <c r="AI12260" s="1264"/>
      <c r="AJ12260" s="1264"/>
    </row>
    <row r="12261" spans="33:36" ht="30" customHeight="1">
      <c r="AG12261" s="1264"/>
      <c r="AH12261" s="1264"/>
      <c r="AI12261" s="1264"/>
      <c r="AJ12261" s="1264"/>
    </row>
    <row r="12262" spans="33:36" ht="30" customHeight="1">
      <c r="AG12262" s="1264"/>
      <c r="AH12262" s="1264"/>
      <c r="AI12262" s="1264"/>
      <c r="AJ12262" s="1264"/>
    </row>
    <row r="12263" spans="33:36" ht="30" customHeight="1">
      <c r="AG12263" s="1264"/>
      <c r="AH12263" s="1264"/>
      <c r="AI12263" s="1264"/>
      <c r="AJ12263" s="1264"/>
    </row>
    <row r="12264" spans="33:36" ht="30" customHeight="1">
      <c r="AG12264" s="1264"/>
      <c r="AH12264" s="1264"/>
      <c r="AI12264" s="1264"/>
      <c r="AJ12264" s="1264"/>
    </row>
    <row r="12265" spans="33:36" ht="30" customHeight="1">
      <c r="AG12265" s="1264"/>
      <c r="AH12265" s="1264"/>
      <c r="AI12265" s="1264"/>
      <c r="AJ12265" s="1264"/>
    </row>
    <row r="12266" spans="33:36" ht="30" customHeight="1">
      <c r="AG12266" s="1264"/>
      <c r="AH12266" s="1264"/>
      <c r="AI12266" s="1264"/>
      <c r="AJ12266" s="1264"/>
    </row>
    <row r="12267" spans="33:36" ht="30" customHeight="1">
      <c r="AG12267" s="1264"/>
      <c r="AH12267" s="1264"/>
      <c r="AI12267" s="1264"/>
      <c r="AJ12267" s="1264"/>
    </row>
    <row r="12268" spans="33:36" ht="30" customHeight="1">
      <c r="AG12268" s="1264"/>
      <c r="AH12268" s="1264"/>
      <c r="AI12268" s="1264"/>
      <c r="AJ12268" s="1264"/>
    </row>
    <row r="12269" spans="33:36" ht="30" customHeight="1">
      <c r="AG12269" s="1264"/>
      <c r="AH12269" s="1264"/>
      <c r="AI12269" s="1264"/>
      <c r="AJ12269" s="1264"/>
    </row>
    <row r="12270" spans="33:36" ht="30" customHeight="1">
      <c r="AG12270" s="1264"/>
      <c r="AH12270" s="1264"/>
      <c r="AI12270" s="1264"/>
      <c r="AJ12270" s="1264"/>
    </row>
    <row r="12271" spans="33:36" ht="30" customHeight="1">
      <c r="AG12271" s="1264"/>
      <c r="AH12271" s="1264"/>
      <c r="AI12271" s="1264"/>
      <c r="AJ12271" s="1264"/>
    </row>
    <row r="12272" spans="33:36" ht="30" customHeight="1">
      <c r="AG12272" s="1264"/>
      <c r="AH12272" s="1264"/>
      <c r="AI12272" s="1264"/>
      <c r="AJ12272" s="1264"/>
    </row>
    <row r="12273" spans="33:36" ht="30" customHeight="1">
      <c r="AG12273" s="1264"/>
      <c r="AH12273" s="1264"/>
      <c r="AI12273" s="1264"/>
      <c r="AJ12273" s="1264"/>
    </row>
    <row r="12274" spans="33:36" ht="30" customHeight="1">
      <c r="AG12274" s="1264"/>
      <c r="AH12274" s="1264"/>
      <c r="AI12274" s="1264"/>
      <c r="AJ12274" s="1264"/>
    </row>
    <row r="12275" spans="33:36" ht="30" customHeight="1">
      <c r="AG12275" s="1264"/>
      <c r="AH12275" s="1264"/>
      <c r="AI12275" s="1264"/>
      <c r="AJ12275" s="1264"/>
    </row>
    <row r="12276" spans="33:36" ht="30" customHeight="1">
      <c r="AG12276" s="1264"/>
      <c r="AH12276" s="1264"/>
      <c r="AI12276" s="1264"/>
      <c r="AJ12276" s="1264"/>
    </row>
    <row r="12277" spans="33:36" ht="30" customHeight="1">
      <c r="AG12277" s="1264"/>
      <c r="AH12277" s="1264"/>
      <c r="AI12277" s="1264"/>
      <c r="AJ12277" s="1264"/>
    </row>
    <row r="12278" spans="33:36" ht="30" customHeight="1">
      <c r="AG12278" s="1264"/>
      <c r="AH12278" s="1264"/>
      <c r="AI12278" s="1264"/>
      <c r="AJ12278" s="1264"/>
    </row>
    <row r="12279" spans="33:36" ht="30" customHeight="1">
      <c r="AG12279" s="1264"/>
      <c r="AH12279" s="1264"/>
      <c r="AI12279" s="1264"/>
      <c r="AJ12279" s="1264"/>
    </row>
    <row r="12280" spans="33:36" ht="30" customHeight="1">
      <c r="AG12280" s="1264"/>
      <c r="AH12280" s="1264"/>
      <c r="AI12280" s="1264"/>
      <c r="AJ12280" s="1264"/>
    </row>
    <row r="12281" spans="33:36" ht="30" customHeight="1">
      <c r="AG12281" s="1264"/>
      <c r="AH12281" s="1264"/>
      <c r="AI12281" s="1264"/>
      <c r="AJ12281" s="1264"/>
    </row>
    <row r="12282" spans="33:36" ht="30" customHeight="1">
      <c r="AG12282" s="1264"/>
      <c r="AH12282" s="1264"/>
      <c r="AI12282" s="1264"/>
      <c r="AJ12282" s="1264"/>
    </row>
    <row r="12283" spans="33:36" ht="30" customHeight="1">
      <c r="AG12283" s="1264"/>
      <c r="AH12283" s="1264"/>
      <c r="AI12283" s="1264"/>
      <c r="AJ12283" s="1264"/>
    </row>
    <row r="12284" spans="33:36" ht="30" customHeight="1">
      <c r="AG12284" s="1264"/>
      <c r="AH12284" s="1264"/>
      <c r="AI12284" s="1264"/>
      <c r="AJ12284" s="1264"/>
    </row>
    <row r="12285" spans="33:36" ht="30" customHeight="1">
      <c r="AG12285" s="1264"/>
      <c r="AH12285" s="1264"/>
      <c r="AI12285" s="1264"/>
      <c r="AJ12285" s="1264"/>
    </row>
    <row r="12286" spans="33:36" ht="30" customHeight="1">
      <c r="AG12286" s="1264"/>
      <c r="AH12286" s="1264"/>
      <c r="AI12286" s="1264"/>
      <c r="AJ12286" s="1264"/>
    </row>
    <row r="12287" spans="33:36" ht="30" customHeight="1">
      <c r="AG12287" s="1264"/>
      <c r="AH12287" s="1264"/>
      <c r="AI12287" s="1264"/>
      <c r="AJ12287" s="1264"/>
    </row>
    <row r="12288" spans="33:36" ht="30" customHeight="1">
      <c r="AG12288" s="1264"/>
      <c r="AH12288" s="1264"/>
      <c r="AI12288" s="1264"/>
      <c r="AJ12288" s="1264"/>
    </row>
    <row r="12289" spans="33:36" ht="30" customHeight="1">
      <c r="AG12289" s="1264"/>
      <c r="AH12289" s="1264"/>
      <c r="AI12289" s="1264"/>
      <c r="AJ12289" s="1264"/>
    </row>
    <row r="12290" spans="33:36" ht="30" customHeight="1">
      <c r="AG12290" s="1264"/>
      <c r="AH12290" s="1264"/>
      <c r="AI12290" s="1264"/>
      <c r="AJ12290" s="1264"/>
    </row>
    <row r="12291" spans="33:36" ht="30" customHeight="1">
      <c r="AG12291" s="1264"/>
      <c r="AH12291" s="1264"/>
      <c r="AI12291" s="1264"/>
      <c r="AJ12291" s="1264"/>
    </row>
    <row r="12292" spans="33:36" ht="30" customHeight="1">
      <c r="AG12292" s="1264"/>
      <c r="AH12292" s="1264"/>
      <c r="AI12292" s="1264"/>
      <c r="AJ12292" s="1264"/>
    </row>
    <row r="12293" spans="33:36" ht="30" customHeight="1">
      <c r="AG12293" s="1264"/>
      <c r="AH12293" s="1264"/>
      <c r="AI12293" s="1264"/>
      <c r="AJ12293" s="1264"/>
    </row>
    <row r="12294" spans="33:36" ht="30" customHeight="1">
      <c r="AG12294" s="1264"/>
      <c r="AH12294" s="1264"/>
      <c r="AI12294" s="1264"/>
      <c r="AJ12294" s="1264"/>
    </row>
    <row r="12295" spans="33:36" ht="30" customHeight="1">
      <c r="AG12295" s="1264"/>
      <c r="AH12295" s="1264"/>
      <c r="AI12295" s="1264"/>
      <c r="AJ12295" s="1264"/>
    </row>
    <row r="12296" spans="33:36" ht="30" customHeight="1">
      <c r="AG12296" s="1264"/>
      <c r="AH12296" s="1264"/>
      <c r="AI12296" s="1264"/>
      <c r="AJ12296" s="1264"/>
    </row>
    <row r="12297" spans="33:36" ht="30" customHeight="1">
      <c r="AG12297" s="1264"/>
      <c r="AH12297" s="1264"/>
      <c r="AI12297" s="1264"/>
      <c r="AJ12297" s="1264"/>
    </row>
    <row r="12298" spans="33:36" ht="30" customHeight="1">
      <c r="AG12298" s="1264"/>
      <c r="AH12298" s="1264"/>
      <c r="AI12298" s="1264"/>
      <c r="AJ12298" s="1264"/>
    </row>
    <row r="12299" spans="33:36" ht="30" customHeight="1">
      <c r="AG12299" s="1264"/>
      <c r="AH12299" s="1264"/>
      <c r="AI12299" s="1264"/>
      <c r="AJ12299" s="1264"/>
    </row>
    <row r="12300" spans="33:36" ht="30" customHeight="1">
      <c r="AG12300" s="1264"/>
      <c r="AH12300" s="1264"/>
      <c r="AI12300" s="1264"/>
      <c r="AJ12300" s="1264"/>
    </row>
    <row r="12301" spans="33:36" ht="30" customHeight="1">
      <c r="AG12301" s="1264"/>
      <c r="AH12301" s="1264"/>
      <c r="AI12301" s="1264"/>
      <c r="AJ12301" s="1264"/>
    </row>
    <row r="12302" spans="33:36" ht="30" customHeight="1">
      <c r="AG12302" s="1264"/>
      <c r="AH12302" s="1264"/>
      <c r="AI12302" s="1264"/>
      <c r="AJ12302" s="1264"/>
    </row>
    <row r="12303" spans="33:36" ht="30" customHeight="1">
      <c r="AG12303" s="1264"/>
      <c r="AH12303" s="1264"/>
      <c r="AI12303" s="1264"/>
      <c r="AJ12303" s="1264"/>
    </row>
    <row r="12304" spans="33:36" ht="30" customHeight="1">
      <c r="AG12304" s="1264"/>
      <c r="AH12304" s="1264"/>
      <c r="AI12304" s="1264"/>
      <c r="AJ12304" s="1264"/>
    </row>
    <row r="12305" spans="33:36" ht="30" customHeight="1">
      <c r="AG12305" s="1264"/>
      <c r="AH12305" s="1264"/>
      <c r="AI12305" s="1264"/>
      <c r="AJ12305" s="1264"/>
    </row>
    <row r="12306" spans="33:36" ht="30" customHeight="1">
      <c r="AG12306" s="1264"/>
      <c r="AH12306" s="1264"/>
      <c r="AI12306" s="1264"/>
      <c r="AJ12306" s="1264"/>
    </row>
    <row r="12307" spans="33:36" ht="30" customHeight="1">
      <c r="AG12307" s="1264"/>
      <c r="AH12307" s="1264"/>
      <c r="AI12307" s="1264"/>
      <c r="AJ12307" s="1264"/>
    </row>
    <row r="12308" spans="33:36" ht="30" customHeight="1">
      <c r="AG12308" s="1264"/>
      <c r="AH12308" s="1264"/>
      <c r="AI12308" s="1264"/>
      <c r="AJ12308" s="1264"/>
    </row>
    <row r="12309" spans="33:36" ht="30" customHeight="1">
      <c r="AG12309" s="1264"/>
      <c r="AH12309" s="1264"/>
      <c r="AI12309" s="1264"/>
      <c r="AJ12309" s="1264"/>
    </row>
    <row r="12310" spans="33:36" ht="30" customHeight="1">
      <c r="AG12310" s="1264"/>
      <c r="AH12310" s="1264"/>
      <c r="AI12310" s="1264"/>
      <c r="AJ12310" s="1264"/>
    </row>
    <row r="12311" spans="33:36" ht="30" customHeight="1">
      <c r="AG12311" s="1264"/>
      <c r="AH12311" s="1264"/>
      <c r="AI12311" s="1264"/>
      <c r="AJ12311" s="1264"/>
    </row>
    <row r="12312" spans="33:36" ht="30" customHeight="1">
      <c r="AG12312" s="1264"/>
      <c r="AH12312" s="1264"/>
      <c r="AI12312" s="1264"/>
      <c r="AJ12312" s="1264"/>
    </row>
    <row r="12313" spans="33:36" ht="30" customHeight="1">
      <c r="AG12313" s="1264"/>
      <c r="AH12313" s="1264"/>
      <c r="AI12313" s="1264"/>
      <c r="AJ12313" s="1264"/>
    </row>
    <row r="12314" spans="33:36" ht="30" customHeight="1">
      <c r="AG12314" s="1264"/>
      <c r="AH12314" s="1264"/>
      <c r="AI12314" s="1264"/>
      <c r="AJ12314" s="1264"/>
    </row>
    <row r="12315" spans="33:36" ht="30" customHeight="1">
      <c r="AG12315" s="1264"/>
      <c r="AH12315" s="1264"/>
      <c r="AI12315" s="1264"/>
      <c r="AJ12315" s="1264"/>
    </row>
    <row r="12316" spans="33:36" ht="30" customHeight="1">
      <c r="AG12316" s="1264"/>
      <c r="AH12316" s="1264"/>
      <c r="AI12316" s="1264"/>
      <c r="AJ12316" s="1264"/>
    </row>
    <row r="12317" spans="33:36" ht="30" customHeight="1">
      <c r="AG12317" s="1264"/>
      <c r="AH12317" s="1264"/>
      <c r="AI12317" s="1264"/>
      <c r="AJ12317" s="1264"/>
    </row>
    <row r="12318" spans="33:36" ht="30" customHeight="1">
      <c r="AG12318" s="1264"/>
      <c r="AH12318" s="1264"/>
      <c r="AI12318" s="1264"/>
      <c r="AJ12318" s="1264"/>
    </row>
    <row r="12319" spans="33:36" ht="30" customHeight="1">
      <c r="AG12319" s="1264"/>
      <c r="AH12319" s="1264"/>
      <c r="AI12319" s="1264"/>
      <c r="AJ12319" s="1264"/>
    </row>
    <row r="12320" spans="33:36" ht="30" customHeight="1">
      <c r="AG12320" s="1264"/>
      <c r="AH12320" s="1264"/>
      <c r="AI12320" s="1264"/>
      <c r="AJ12320" s="1264"/>
    </row>
    <row r="12321" spans="33:36" ht="30" customHeight="1">
      <c r="AG12321" s="1264"/>
      <c r="AH12321" s="1264"/>
      <c r="AI12321" s="1264"/>
      <c r="AJ12321" s="1264"/>
    </row>
    <row r="12322" spans="33:36" ht="30" customHeight="1">
      <c r="AG12322" s="1264"/>
      <c r="AH12322" s="1264"/>
      <c r="AI12322" s="1264"/>
      <c r="AJ12322" s="1264"/>
    </row>
    <row r="12323" spans="33:36" ht="30" customHeight="1">
      <c r="AG12323" s="1264"/>
      <c r="AH12323" s="1264"/>
      <c r="AI12323" s="1264"/>
      <c r="AJ12323" s="1264"/>
    </row>
    <row r="12324" spans="33:36" ht="30" customHeight="1">
      <c r="AG12324" s="1264"/>
      <c r="AH12324" s="1264"/>
      <c r="AI12324" s="1264"/>
      <c r="AJ12324" s="1264"/>
    </row>
    <row r="12325" spans="33:36" ht="30" customHeight="1">
      <c r="AG12325" s="1264"/>
      <c r="AH12325" s="1264"/>
      <c r="AI12325" s="1264"/>
      <c r="AJ12325" s="1264"/>
    </row>
    <row r="12326" spans="33:36" ht="30" customHeight="1">
      <c r="AG12326" s="1264"/>
      <c r="AH12326" s="1264"/>
      <c r="AI12326" s="1264"/>
      <c r="AJ12326" s="1264"/>
    </row>
    <row r="12327" spans="33:36" ht="30" customHeight="1">
      <c r="AG12327" s="1264"/>
      <c r="AH12327" s="1264"/>
      <c r="AI12327" s="1264"/>
      <c r="AJ12327" s="1264"/>
    </row>
    <row r="12328" spans="33:36" ht="30" customHeight="1">
      <c r="AG12328" s="1264"/>
      <c r="AH12328" s="1264"/>
      <c r="AI12328" s="1264"/>
      <c r="AJ12328" s="1264"/>
    </row>
    <row r="12329" spans="33:36" ht="30" customHeight="1">
      <c r="AG12329" s="1264"/>
      <c r="AH12329" s="1264"/>
      <c r="AI12329" s="1264"/>
      <c r="AJ12329" s="1264"/>
    </row>
    <row r="12330" spans="33:36" ht="30" customHeight="1">
      <c r="AG12330" s="1264"/>
      <c r="AH12330" s="1264"/>
      <c r="AI12330" s="1264"/>
      <c r="AJ12330" s="1264"/>
    </row>
    <row r="12331" spans="33:36" ht="30" customHeight="1">
      <c r="AG12331" s="1264"/>
      <c r="AH12331" s="1264"/>
      <c r="AI12331" s="1264"/>
      <c r="AJ12331" s="1264"/>
    </row>
    <row r="12332" spans="33:36" ht="30" customHeight="1">
      <c r="AG12332" s="1264"/>
      <c r="AH12332" s="1264"/>
      <c r="AI12332" s="1264"/>
      <c r="AJ12332" s="1264"/>
    </row>
    <row r="12333" spans="33:36" ht="30" customHeight="1">
      <c r="AG12333" s="1264"/>
      <c r="AH12333" s="1264"/>
      <c r="AI12333" s="1264"/>
      <c r="AJ12333" s="1264"/>
    </row>
    <row r="12334" spans="33:36" ht="30" customHeight="1">
      <c r="AG12334" s="1264"/>
      <c r="AH12334" s="1264"/>
      <c r="AI12334" s="1264"/>
      <c r="AJ12334" s="1264"/>
    </row>
    <row r="12335" spans="33:36" ht="30" customHeight="1">
      <c r="AG12335" s="1264"/>
      <c r="AH12335" s="1264"/>
      <c r="AI12335" s="1264"/>
      <c r="AJ12335" s="1264"/>
    </row>
    <row r="12336" spans="33:36" ht="30" customHeight="1">
      <c r="AG12336" s="1264"/>
      <c r="AH12336" s="1264"/>
      <c r="AI12336" s="1264"/>
      <c r="AJ12336" s="1264"/>
    </row>
    <row r="12337" spans="33:36" ht="30" customHeight="1">
      <c r="AG12337" s="1264"/>
      <c r="AH12337" s="1264"/>
      <c r="AI12337" s="1264"/>
      <c r="AJ12337" s="1264"/>
    </row>
    <row r="12338" spans="33:36" ht="30" customHeight="1">
      <c r="AG12338" s="1264"/>
      <c r="AH12338" s="1264"/>
      <c r="AI12338" s="1264"/>
      <c r="AJ12338" s="1264"/>
    </row>
    <row r="12339" spans="33:36" ht="30" customHeight="1">
      <c r="AG12339" s="1264"/>
      <c r="AH12339" s="1264"/>
      <c r="AI12339" s="1264"/>
      <c r="AJ12339" s="1264"/>
    </row>
    <row r="12340" spans="33:36" ht="30" customHeight="1">
      <c r="AG12340" s="1264"/>
      <c r="AH12340" s="1264"/>
      <c r="AI12340" s="1264"/>
      <c r="AJ12340" s="1264"/>
    </row>
    <row r="12341" spans="33:36" ht="30" customHeight="1">
      <c r="AG12341" s="1264"/>
      <c r="AH12341" s="1264"/>
      <c r="AI12341" s="1264"/>
      <c r="AJ12341" s="1264"/>
    </row>
    <row r="12342" spans="33:36" ht="30" customHeight="1">
      <c r="AG12342" s="1264"/>
      <c r="AH12342" s="1264"/>
      <c r="AI12342" s="1264"/>
      <c r="AJ12342" s="1264"/>
    </row>
    <row r="12343" spans="33:36" ht="30" customHeight="1">
      <c r="AG12343" s="1264"/>
      <c r="AH12343" s="1264"/>
      <c r="AI12343" s="1264"/>
      <c r="AJ12343" s="1264"/>
    </row>
    <row r="12344" spans="33:36" ht="30" customHeight="1">
      <c r="AG12344" s="1264"/>
      <c r="AH12344" s="1264"/>
      <c r="AI12344" s="1264"/>
      <c r="AJ12344" s="1264"/>
    </row>
    <row r="12345" spans="33:36" ht="30" customHeight="1">
      <c r="AG12345" s="1264"/>
      <c r="AH12345" s="1264"/>
      <c r="AI12345" s="1264"/>
      <c r="AJ12345" s="1264"/>
    </row>
    <row r="12346" spans="33:36" ht="30" customHeight="1">
      <c r="AG12346" s="1264"/>
      <c r="AH12346" s="1264"/>
      <c r="AI12346" s="1264"/>
      <c r="AJ12346" s="1264"/>
    </row>
    <row r="12347" spans="33:36" ht="30" customHeight="1">
      <c r="AG12347" s="1264"/>
      <c r="AH12347" s="1264"/>
      <c r="AI12347" s="1264"/>
      <c r="AJ12347" s="1264"/>
    </row>
    <row r="12348" spans="33:36" ht="30" customHeight="1">
      <c r="AG12348" s="1264"/>
      <c r="AH12348" s="1264"/>
      <c r="AI12348" s="1264"/>
      <c r="AJ12348" s="1264"/>
    </row>
    <row r="12349" spans="33:36" ht="30" customHeight="1">
      <c r="AG12349" s="1264"/>
      <c r="AH12349" s="1264"/>
      <c r="AI12349" s="1264"/>
      <c r="AJ12349" s="1264"/>
    </row>
    <row r="12350" spans="33:36" ht="30" customHeight="1">
      <c r="AG12350" s="1264"/>
      <c r="AH12350" s="1264"/>
      <c r="AI12350" s="1264"/>
      <c r="AJ12350" s="1264"/>
    </row>
    <row r="12351" spans="33:36" ht="30" customHeight="1">
      <c r="AG12351" s="1264"/>
      <c r="AH12351" s="1264"/>
      <c r="AI12351" s="1264"/>
      <c r="AJ12351" s="1264"/>
    </row>
    <row r="12352" spans="33:36" ht="30" customHeight="1">
      <c r="AG12352" s="1264"/>
      <c r="AH12352" s="1264"/>
      <c r="AI12352" s="1264"/>
      <c r="AJ12352" s="1264"/>
    </row>
    <row r="12353" spans="33:36" ht="30" customHeight="1">
      <c r="AG12353" s="1264"/>
      <c r="AH12353" s="1264"/>
      <c r="AI12353" s="1264"/>
      <c r="AJ12353" s="1264"/>
    </row>
    <row r="12354" spans="33:36" ht="30" customHeight="1">
      <c r="AG12354" s="1264"/>
      <c r="AH12354" s="1264"/>
      <c r="AI12354" s="1264"/>
      <c r="AJ12354" s="1264"/>
    </row>
    <row r="12355" spans="33:36" ht="30" customHeight="1">
      <c r="AG12355" s="1264"/>
      <c r="AH12355" s="1264"/>
      <c r="AI12355" s="1264"/>
      <c r="AJ12355" s="1264"/>
    </row>
    <row r="12356" spans="33:36" ht="30" customHeight="1">
      <c r="AG12356" s="1264"/>
      <c r="AH12356" s="1264"/>
      <c r="AI12356" s="1264"/>
      <c r="AJ12356" s="1264"/>
    </row>
    <row r="12357" spans="33:36" ht="30" customHeight="1">
      <c r="AG12357" s="1264"/>
      <c r="AH12357" s="1264"/>
      <c r="AI12357" s="1264"/>
      <c r="AJ12357" s="1264"/>
    </row>
    <row r="12358" spans="33:36" ht="30" customHeight="1">
      <c r="AG12358" s="1264"/>
      <c r="AH12358" s="1264"/>
      <c r="AI12358" s="1264"/>
      <c r="AJ12358" s="1264"/>
    </row>
    <row r="12359" spans="33:36" ht="30" customHeight="1">
      <c r="AG12359" s="1264"/>
      <c r="AH12359" s="1264"/>
      <c r="AI12359" s="1264"/>
      <c r="AJ12359" s="1264"/>
    </row>
    <row r="12360" spans="33:36" ht="30" customHeight="1">
      <c r="AG12360" s="1264"/>
      <c r="AH12360" s="1264"/>
      <c r="AI12360" s="1264"/>
      <c r="AJ12360" s="1264"/>
    </row>
    <row r="12361" spans="33:36" ht="30" customHeight="1">
      <c r="AG12361" s="1264"/>
      <c r="AH12361" s="1264"/>
      <c r="AI12361" s="1264"/>
      <c r="AJ12361" s="1264"/>
    </row>
    <row r="12362" spans="33:36" ht="30" customHeight="1">
      <c r="AG12362" s="1264"/>
      <c r="AH12362" s="1264"/>
      <c r="AI12362" s="1264"/>
      <c r="AJ12362" s="1264"/>
    </row>
    <row r="12363" spans="33:36" ht="30" customHeight="1">
      <c r="AG12363" s="1264"/>
      <c r="AH12363" s="1264"/>
      <c r="AI12363" s="1264"/>
      <c r="AJ12363" s="1264"/>
    </row>
    <row r="12364" spans="33:36" ht="30" customHeight="1">
      <c r="AG12364" s="1264"/>
      <c r="AH12364" s="1264"/>
      <c r="AI12364" s="1264"/>
      <c r="AJ12364" s="1264"/>
    </row>
    <row r="12365" spans="33:36" ht="30" customHeight="1">
      <c r="AG12365" s="1264"/>
      <c r="AH12365" s="1264"/>
      <c r="AI12365" s="1264"/>
      <c r="AJ12365" s="1264"/>
    </row>
    <row r="12366" spans="33:36" ht="30" customHeight="1">
      <c r="AG12366" s="1264"/>
      <c r="AH12366" s="1264"/>
      <c r="AI12366" s="1264"/>
      <c r="AJ12366" s="1264"/>
    </row>
    <row r="12367" spans="33:36" ht="30" customHeight="1">
      <c r="AG12367" s="1264"/>
      <c r="AH12367" s="1264"/>
      <c r="AI12367" s="1264"/>
      <c r="AJ12367" s="1264"/>
    </row>
    <row r="12368" spans="33:36" ht="30" customHeight="1">
      <c r="AG12368" s="1264"/>
      <c r="AH12368" s="1264"/>
      <c r="AI12368" s="1264"/>
      <c r="AJ12368" s="1264"/>
    </row>
    <row r="12369" spans="33:36" ht="30" customHeight="1">
      <c r="AG12369" s="1264"/>
      <c r="AH12369" s="1264"/>
      <c r="AI12369" s="1264"/>
      <c r="AJ12369" s="1264"/>
    </row>
    <row r="12370" spans="33:36" ht="30" customHeight="1">
      <c r="AG12370" s="1264"/>
      <c r="AH12370" s="1264"/>
      <c r="AI12370" s="1264"/>
      <c r="AJ12370" s="1264"/>
    </row>
    <row r="12371" spans="33:36" ht="30" customHeight="1">
      <c r="AG12371" s="1264"/>
      <c r="AH12371" s="1264"/>
      <c r="AI12371" s="1264"/>
      <c r="AJ12371" s="1264"/>
    </row>
    <row r="12372" spans="33:36" ht="30" customHeight="1">
      <c r="AG12372" s="1264"/>
      <c r="AH12372" s="1264"/>
      <c r="AI12372" s="1264"/>
      <c r="AJ12372" s="1264"/>
    </row>
    <row r="12373" spans="33:36" ht="30" customHeight="1">
      <c r="AG12373" s="1264"/>
      <c r="AH12373" s="1264"/>
      <c r="AI12373" s="1264"/>
      <c r="AJ12373" s="1264"/>
    </row>
    <row r="12374" spans="33:36" ht="30" customHeight="1">
      <c r="AG12374" s="1264"/>
      <c r="AH12374" s="1264"/>
      <c r="AI12374" s="1264"/>
      <c r="AJ12374" s="1264"/>
    </row>
    <row r="12375" spans="33:36" ht="30" customHeight="1">
      <c r="AG12375" s="1264"/>
      <c r="AH12375" s="1264"/>
      <c r="AI12375" s="1264"/>
      <c r="AJ12375" s="1264"/>
    </row>
    <row r="12376" spans="33:36" ht="30" customHeight="1">
      <c r="AG12376" s="1264"/>
      <c r="AH12376" s="1264"/>
      <c r="AI12376" s="1264"/>
      <c r="AJ12376" s="1264"/>
    </row>
    <row r="12377" spans="33:36" ht="30" customHeight="1">
      <c r="AG12377" s="1264"/>
      <c r="AH12377" s="1264"/>
      <c r="AI12377" s="1264"/>
      <c r="AJ12377" s="1264"/>
    </row>
    <row r="12378" spans="33:36" ht="30" customHeight="1">
      <c r="AG12378" s="1264"/>
      <c r="AH12378" s="1264"/>
      <c r="AI12378" s="1264"/>
      <c r="AJ12378" s="1264"/>
    </row>
    <row r="12379" spans="33:36" ht="30" customHeight="1">
      <c r="AG12379" s="1264"/>
      <c r="AH12379" s="1264"/>
      <c r="AI12379" s="1264"/>
      <c r="AJ12379" s="1264"/>
    </row>
    <row r="12380" spans="33:36" ht="30" customHeight="1">
      <c r="AG12380" s="1264"/>
      <c r="AH12380" s="1264"/>
      <c r="AI12380" s="1264"/>
      <c r="AJ12380" s="1264"/>
    </row>
    <row r="12381" spans="33:36" ht="30" customHeight="1">
      <c r="AG12381" s="1264"/>
      <c r="AH12381" s="1264"/>
      <c r="AI12381" s="1264"/>
      <c r="AJ12381" s="1264"/>
    </row>
    <row r="12382" spans="33:36" ht="30" customHeight="1">
      <c r="AG12382" s="1264"/>
      <c r="AH12382" s="1264"/>
      <c r="AI12382" s="1264"/>
      <c r="AJ12382" s="1264"/>
    </row>
    <row r="12383" spans="33:36" ht="30" customHeight="1">
      <c r="AG12383" s="1264"/>
      <c r="AH12383" s="1264"/>
      <c r="AI12383" s="1264"/>
      <c r="AJ12383" s="1264"/>
    </row>
    <row r="12384" spans="33:36" ht="30" customHeight="1">
      <c r="AG12384" s="1264"/>
      <c r="AH12384" s="1264"/>
      <c r="AI12384" s="1264"/>
      <c r="AJ12384" s="1264"/>
    </row>
    <row r="12385" spans="33:36" ht="30" customHeight="1">
      <c r="AG12385" s="1264"/>
      <c r="AH12385" s="1264"/>
      <c r="AI12385" s="1264"/>
      <c r="AJ12385" s="1264"/>
    </row>
    <row r="12386" spans="33:36" ht="30" customHeight="1">
      <c r="AG12386" s="1264"/>
      <c r="AH12386" s="1264"/>
      <c r="AI12386" s="1264"/>
      <c r="AJ12386" s="1264"/>
    </row>
    <row r="12387" spans="33:36" ht="30" customHeight="1">
      <c r="AG12387" s="1264"/>
      <c r="AH12387" s="1264"/>
      <c r="AI12387" s="1264"/>
      <c r="AJ12387" s="1264"/>
    </row>
    <row r="12388" spans="33:36" ht="30" customHeight="1">
      <c r="AG12388" s="1264"/>
      <c r="AH12388" s="1264"/>
      <c r="AI12388" s="1264"/>
      <c r="AJ12388" s="1264"/>
    </row>
    <row r="12389" spans="33:36" ht="30" customHeight="1">
      <c r="AG12389" s="1264"/>
      <c r="AH12389" s="1264"/>
      <c r="AI12389" s="1264"/>
      <c r="AJ12389" s="1264"/>
    </row>
    <row r="12390" spans="33:36" ht="30" customHeight="1">
      <c r="AG12390" s="1264"/>
      <c r="AH12390" s="1264"/>
      <c r="AI12390" s="1264"/>
      <c r="AJ12390" s="1264"/>
    </row>
    <row r="12391" spans="33:36" ht="30" customHeight="1">
      <c r="AG12391" s="1264"/>
      <c r="AH12391" s="1264"/>
      <c r="AI12391" s="1264"/>
      <c r="AJ12391" s="1264"/>
    </row>
    <row r="12392" spans="33:36" ht="30" customHeight="1">
      <c r="AG12392" s="1264"/>
      <c r="AH12392" s="1264"/>
      <c r="AI12392" s="1264"/>
      <c r="AJ12392" s="1264"/>
    </row>
    <row r="12393" spans="33:36" ht="30" customHeight="1">
      <c r="AG12393" s="1264"/>
      <c r="AH12393" s="1264"/>
      <c r="AI12393" s="1264"/>
      <c r="AJ12393" s="1264"/>
    </row>
    <row r="12394" spans="33:36" ht="30" customHeight="1">
      <c r="AG12394" s="1264"/>
      <c r="AH12394" s="1264"/>
      <c r="AI12394" s="1264"/>
      <c r="AJ12394" s="1264"/>
    </row>
    <row r="12395" spans="33:36" ht="30" customHeight="1">
      <c r="AG12395" s="1264"/>
      <c r="AH12395" s="1264"/>
      <c r="AI12395" s="1264"/>
      <c r="AJ12395" s="1264"/>
    </row>
    <row r="12396" spans="33:36" ht="30" customHeight="1">
      <c r="AG12396" s="1264"/>
      <c r="AH12396" s="1264"/>
      <c r="AI12396" s="1264"/>
      <c r="AJ12396" s="1264"/>
    </row>
    <row r="12397" spans="33:36" ht="30" customHeight="1">
      <c r="AG12397" s="1264"/>
      <c r="AH12397" s="1264"/>
      <c r="AI12397" s="1264"/>
      <c r="AJ12397" s="1264"/>
    </row>
    <row r="12398" spans="33:36" ht="30" customHeight="1">
      <c r="AG12398" s="1264"/>
      <c r="AH12398" s="1264"/>
      <c r="AI12398" s="1264"/>
      <c r="AJ12398" s="1264"/>
    </row>
    <row r="12399" spans="33:36" ht="30" customHeight="1">
      <c r="AG12399" s="1264"/>
      <c r="AH12399" s="1264"/>
      <c r="AI12399" s="1264"/>
      <c r="AJ12399" s="1264"/>
    </row>
    <row r="12400" spans="33:36" ht="30" customHeight="1">
      <c r="AG12400" s="1264"/>
      <c r="AH12400" s="1264"/>
      <c r="AI12400" s="1264"/>
      <c r="AJ12400" s="1264"/>
    </row>
    <row r="12401" spans="33:36" ht="30" customHeight="1">
      <c r="AG12401" s="1264"/>
      <c r="AH12401" s="1264"/>
      <c r="AI12401" s="1264"/>
      <c r="AJ12401" s="1264"/>
    </row>
    <row r="12402" spans="33:36" ht="30" customHeight="1">
      <c r="AG12402" s="1264"/>
      <c r="AH12402" s="1264"/>
      <c r="AI12402" s="1264"/>
      <c r="AJ12402" s="1264"/>
    </row>
    <row r="12403" spans="33:36" ht="30" customHeight="1">
      <c r="AG12403" s="1264"/>
      <c r="AH12403" s="1264"/>
      <c r="AI12403" s="1264"/>
      <c r="AJ12403" s="1264"/>
    </row>
    <row r="12404" spans="33:36" ht="30" customHeight="1">
      <c r="AG12404" s="1264"/>
      <c r="AH12404" s="1264"/>
      <c r="AI12404" s="1264"/>
      <c r="AJ12404" s="1264"/>
    </row>
    <row r="12405" spans="33:36" ht="30" customHeight="1">
      <c r="AG12405" s="1264"/>
      <c r="AH12405" s="1264"/>
      <c r="AI12405" s="1264"/>
      <c r="AJ12405" s="1264"/>
    </row>
    <row r="12406" spans="33:36" ht="30" customHeight="1">
      <c r="AG12406" s="1264"/>
      <c r="AH12406" s="1264"/>
      <c r="AI12406" s="1264"/>
      <c r="AJ12406" s="1264"/>
    </row>
    <row r="12407" spans="33:36" ht="30" customHeight="1">
      <c r="AG12407" s="1264"/>
      <c r="AH12407" s="1264"/>
      <c r="AI12407" s="1264"/>
      <c r="AJ12407" s="1264"/>
    </row>
    <row r="12408" spans="33:36" ht="30" customHeight="1">
      <c r="AG12408" s="1264"/>
      <c r="AH12408" s="1264"/>
      <c r="AI12408" s="1264"/>
      <c r="AJ12408" s="1264"/>
    </row>
    <row r="12409" spans="33:36" ht="30" customHeight="1">
      <c r="AG12409" s="1264"/>
      <c r="AH12409" s="1264"/>
      <c r="AI12409" s="1264"/>
      <c r="AJ12409" s="1264"/>
    </row>
    <row r="12410" spans="33:36" ht="30" customHeight="1">
      <c r="AG12410" s="1264"/>
      <c r="AH12410" s="1264"/>
      <c r="AI12410" s="1264"/>
      <c r="AJ12410" s="1264"/>
    </row>
    <row r="12411" spans="33:36" ht="30" customHeight="1">
      <c r="AG12411" s="1264"/>
      <c r="AH12411" s="1264"/>
      <c r="AI12411" s="1264"/>
      <c r="AJ12411" s="1264"/>
    </row>
    <row r="12412" spans="33:36" ht="30" customHeight="1">
      <c r="AG12412" s="1264"/>
      <c r="AH12412" s="1264"/>
      <c r="AI12412" s="1264"/>
      <c r="AJ12412" s="1264"/>
    </row>
    <row r="12413" spans="33:36" ht="30" customHeight="1">
      <c r="AG12413" s="1264"/>
      <c r="AH12413" s="1264"/>
      <c r="AI12413" s="1264"/>
      <c r="AJ12413" s="1264"/>
    </row>
    <row r="12414" spans="33:36" ht="30" customHeight="1">
      <c r="AG12414" s="1264"/>
      <c r="AH12414" s="1264"/>
      <c r="AI12414" s="1264"/>
      <c r="AJ12414" s="1264"/>
    </row>
    <row r="12415" spans="33:36" ht="30" customHeight="1">
      <c r="AG12415" s="1264"/>
      <c r="AH12415" s="1264"/>
      <c r="AI12415" s="1264"/>
      <c r="AJ12415" s="1264"/>
    </row>
    <row r="12416" spans="33:36" ht="30" customHeight="1">
      <c r="AG12416" s="1264"/>
      <c r="AH12416" s="1264"/>
      <c r="AI12416" s="1264"/>
      <c r="AJ12416" s="1264"/>
    </row>
    <row r="12417" spans="33:36" ht="30" customHeight="1">
      <c r="AG12417" s="1264"/>
      <c r="AH12417" s="1264"/>
      <c r="AI12417" s="1264"/>
      <c r="AJ12417" s="1264"/>
    </row>
    <row r="12418" spans="33:36" ht="30" customHeight="1">
      <c r="AG12418" s="1264"/>
      <c r="AH12418" s="1264"/>
      <c r="AI12418" s="1264"/>
      <c r="AJ12418" s="1264"/>
    </row>
    <row r="12419" spans="33:36" ht="30" customHeight="1">
      <c r="AG12419" s="1264"/>
      <c r="AH12419" s="1264"/>
      <c r="AI12419" s="1264"/>
      <c r="AJ12419" s="1264"/>
    </row>
    <row r="12420" spans="33:36" ht="30" customHeight="1">
      <c r="AG12420" s="1264"/>
      <c r="AH12420" s="1264"/>
      <c r="AI12420" s="1264"/>
      <c r="AJ12420" s="1264"/>
    </row>
    <row r="12421" spans="33:36" ht="30" customHeight="1">
      <c r="AG12421" s="1264"/>
      <c r="AH12421" s="1264"/>
      <c r="AI12421" s="1264"/>
      <c r="AJ12421" s="1264"/>
    </row>
    <row r="12422" spans="33:36" ht="30" customHeight="1">
      <c r="AG12422" s="1264"/>
      <c r="AH12422" s="1264"/>
      <c r="AI12422" s="1264"/>
      <c r="AJ12422" s="1264"/>
    </row>
    <row r="12423" spans="33:36" ht="30" customHeight="1">
      <c r="AG12423" s="1264"/>
      <c r="AH12423" s="1264"/>
      <c r="AI12423" s="1264"/>
      <c r="AJ12423" s="1264"/>
    </row>
    <row r="12424" spans="33:36" ht="30" customHeight="1">
      <c r="AG12424" s="1264"/>
      <c r="AH12424" s="1264"/>
      <c r="AI12424" s="1264"/>
      <c r="AJ12424" s="1264"/>
    </row>
    <row r="12425" spans="33:36" ht="30" customHeight="1">
      <c r="AG12425" s="1264"/>
      <c r="AH12425" s="1264"/>
      <c r="AI12425" s="1264"/>
      <c r="AJ12425" s="1264"/>
    </row>
    <row r="12426" spans="33:36" ht="30" customHeight="1">
      <c r="AG12426" s="1264"/>
      <c r="AH12426" s="1264"/>
      <c r="AI12426" s="1264"/>
      <c r="AJ12426" s="1264"/>
    </row>
    <row r="12427" spans="33:36" ht="30" customHeight="1">
      <c r="AG12427" s="1264"/>
      <c r="AH12427" s="1264"/>
      <c r="AI12427" s="1264"/>
      <c r="AJ12427" s="1264"/>
    </row>
    <row r="12428" spans="33:36" ht="30" customHeight="1">
      <c r="AG12428" s="1264"/>
      <c r="AH12428" s="1264"/>
      <c r="AI12428" s="1264"/>
      <c r="AJ12428" s="1264"/>
    </row>
    <row r="12429" spans="33:36" ht="30" customHeight="1">
      <c r="AG12429" s="1264"/>
      <c r="AH12429" s="1264"/>
      <c r="AI12429" s="1264"/>
      <c r="AJ12429" s="1264"/>
    </row>
    <row r="12430" spans="33:36" ht="30" customHeight="1">
      <c r="AG12430" s="1264"/>
      <c r="AH12430" s="1264"/>
      <c r="AI12430" s="1264"/>
      <c r="AJ12430" s="1264"/>
    </row>
    <row r="12431" spans="33:36" ht="30" customHeight="1">
      <c r="AG12431" s="1264"/>
      <c r="AH12431" s="1264"/>
      <c r="AI12431" s="1264"/>
      <c r="AJ12431" s="1264"/>
    </row>
    <row r="12432" spans="33:36" ht="30" customHeight="1">
      <c r="AG12432" s="1264"/>
      <c r="AH12432" s="1264"/>
      <c r="AI12432" s="1264"/>
      <c r="AJ12432" s="1264"/>
    </row>
    <row r="12433" spans="33:36" ht="30" customHeight="1">
      <c r="AG12433" s="1264"/>
      <c r="AH12433" s="1264"/>
      <c r="AI12433" s="1264"/>
      <c r="AJ12433" s="1264"/>
    </row>
    <row r="12434" spans="33:36" ht="30" customHeight="1">
      <c r="AG12434" s="1264"/>
      <c r="AH12434" s="1264"/>
      <c r="AI12434" s="1264"/>
      <c r="AJ12434" s="1264"/>
    </row>
    <row r="12435" spans="33:36" ht="30" customHeight="1">
      <c r="AG12435" s="1264"/>
      <c r="AH12435" s="1264"/>
      <c r="AI12435" s="1264"/>
      <c r="AJ12435" s="1264"/>
    </row>
    <row r="12436" spans="33:36" ht="30" customHeight="1">
      <c r="AG12436" s="1264"/>
      <c r="AH12436" s="1264"/>
      <c r="AI12436" s="1264"/>
      <c r="AJ12436" s="1264"/>
    </row>
    <row r="12437" spans="33:36" ht="30" customHeight="1">
      <c r="AG12437" s="1264"/>
      <c r="AH12437" s="1264"/>
      <c r="AI12437" s="1264"/>
      <c r="AJ12437" s="1264"/>
    </row>
    <row r="12438" spans="33:36" ht="30" customHeight="1">
      <c r="AG12438" s="1264"/>
      <c r="AH12438" s="1264"/>
      <c r="AI12438" s="1264"/>
      <c r="AJ12438" s="1264"/>
    </row>
    <row r="12439" spans="33:36" ht="30" customHeight="1">
      <c r="AG12439" s="1264"/>
      <c r="AH12439" s="1264"/>
      <c r="AI12439" s="1264"/>
      <c r="AJ12439" s="1264"/>
    </row>
    <row r="12440" spans="33:36" ht="30" customHeight="1">
      <c r="AG12440" s="1264"/>
      <c r="AH12440" s="1264"/>
      <c r="AI12440" s="1264"/>
      <c r="AJ12440" s="1264"/>
    </row>
    <row r="12441" spans="33:36" ht="30" customHeight="1">
      <c r="AG12441" s="1264"/>
      <c r="AH12441" s="1264"/>
      <c r="AI12441" s="1264"/>
      <c r="AJ12441" s="1264"/>
    </row>
    <row r="12442" spans="33:36" ht="30" customHeight="1">
      <c r="AG12442" s="1264"/>
      <c r="AH12442" s="1264"/>
      <c r="AI12442" s="1264"/>
      <c r="AJ12442" s="1264"/>
    </row>
    <row r="12443" spans="33:36" ht="30" customHeight="1">
      <c r="AG12443" s="1264"/>
      <c r="AH12443" s="1264"/>
      <c r="AI12443" s="1264"/>
      <c r="AJ12443" s="1264"/>
    </row>
    <row r="12444" spans="33:36" ht="30" customHeight="1">
      <c r="AG12444" s="1264"/>
      <c r="AH12444" s="1264"/>
      <c r="AI12444" s="1264"/>
      <c r="AJ12444" s="1264"/>
    </row>
    <row r="12445" spans="33:36" ht="30" customHeight="1">
      <c r="AG12445" s="1264"/>
      <c r="AH12445" s="1264"/>
      <c r="AI12445" s="1264"/>
      <c r="AJ12445" s="1264"/>
    </row>
    <row r="12446" spans="33:36" ht="30" customHeight="1">
      <c r="AG12446" s="1264"/>
      <c r="AH12446" s="1264"/>
      <c r="AI12446" s="1264"/>
      <c r="AJ12446" s="1264"/>
    </row>
    <row r="12447" spans="33:36" ht="30" customHeight="1">
      <c r="AG12447" s="1264"/>
      <c r="AH12447" s="1264"/>
      <c r="AI12447" s="1264"/>
      <c r="AJ12447" s="1264"/>
    </row>
    <row r="12448" spans="33:36" ht="30" customHeight="1">
      <c r="AG12448" s="1264"/>
      <c r="AH12448" s="1264"/>
      <c r="AI12448" s="1264"/>
      <c r="AJ12448" s="1264"/>
    </row>
    <row r="12449" spans="33:36" ht="30" customHeight="1">
      <c r="AG12449" s="1264"/>
      <c r="AH12449" s="1264"/>
      <c r="AI12449" s="1264"/>
      <c r="AJ12449" s="1264"/>
    </row>
    <row r="12450" spans="33:36" ht="30" customHeight="1">
      <c r="AG12450" s="1264"/>
      <c r="AH12450" s="1264"/>
      <c r="AI12450" s="1264"/>
      <c r="AJ12450" s="1264"/>
    </row>
    <row r="12451" spans="33:36" ht="30" customHeight="1">
      <c r="AG12451" s="1264"/>
      <c r="AH12451" s="1264"/>
      <c r="AI12451" s="1264"/>
      <c r="AJ12451" s="1264"/>
    </row>
    <row r="12452" spans="33:36" ht="30" customHeight="1">
      <c r="AG12452" s="1264"/>
      <c r="AH12452" s="1264"/>
      <c r="AI12452" s="1264"/>
      <c r="AJ12452" s="1264"/>
    </row>
    <row r="12453" spans="33:36" ht="30" customHeight="1">
      <c r="AG12453" s="1264"/>
      <c r="AH12453" s="1264"/>
      <c r="AI12453" s="1264"/>
      <c r="AJ12453" s="1264"/>
    </row>
    <row r="12454" spans="33:36" ht="30" customHeight="1">
      <c r="AG12454" s="1264"/>
      <c r="AH12454" s="1264"/>
      <c r="AI12454" s="1264"/>
      <c r="AJ12454" s="1264"/>
    </row>
    <row r="12455" spans="33:36" ht="30" customHeight="1">
      <c r="AG12455" s="1264"/>
      <c r="AH12455" s="1264"/>
      <c r="AI12455" s="1264"/>
      <c r="AJ12455" s="1264"/>
    </row>
    <row r="12456" spans="33:36" ht="30" customHeight="1">
      <c r="AG12456" s="1264"/>
      <c r="AH12456" s="1264"/>
      <c r="AI12456" s="1264"/>
      <c r="AJ12456" s="1264"/>
    </row>
    <row r="12457" spans="33:36" ht="30" customHeight="1">
      <c r="AG12457" s="1264"/>
      <c r="AH12457" s="1264"/>
      <c r="AI12457" s="1264"/>
      <c r="AJ12457" s="1264"/>
    </row>
    <row r="12458" spans="33:36" ht="30" customHeight="1">
      <c r="AG12458" s="1264"/>
      <c r="AH12458" s="1264"/>
      <c r="AI12458" s="1264"/>
      <c r="AJ12458" s="1264"/>
    </row>
    <row r="12459" spans="33:36" ht="30" customHeight="1">
      <c r="AG12459" s="1264"/>
      <c r="AH12459" s="1264"/>
      <c r="AI12459" s="1264"/>
      <c r="AJ12459" s="1264"/>
    </row>
    <row r="12460" spans="33:36" ht="30" customHeight="1">
      <c r="AG12460" s="1264"/>
      <c r="AH12460" s="1264"/>
      <c r="AI12460" s="1264"/>
      <c r="AJ12460" s="1264"/>
    </row>
    <row r="12461" spans="33:36" ht="30" customHeight="1">
      <c r="AG12461" s="1264"/>
      <c r="AH12461" s="1264"/>
      <c r="AI12461" s="1264"/>
      <c r="AJ12461" s="1264"/>
    </row>
    <row r="12462" spans="33:36" ht="30" customHeight="1">
      <c r="AG12462" s="1264"/>
      <c r="AH12462" s="1264"/>
      <c r="AI12462" s="1264"/>
      <c r="AJ12462" s="1264"/>
    </row>
    <row r="12463" spans="33:36" ht="30" customHeight="1">
      <c r="AG12463" s="1264"/>
      <c r="AH12463" s="1264"/>
      <c r="AI12463" s="1264"/>
      <c r="AJ12463" s="1264"/>
    </row>
    <row r="12464" spans="33:36" ht="30" customHeight="1">
      <c r="AG12464" s="1264"/>
      <c r="AH12464" s="1264"/>
      <c r="AI12464" s="1264"/>
      <c r="AJ12464" s="1264"/>
    </row>
    <row r="12465" spans="33:36" ht="30" customHeight="1">
      <c r="AG12465" s="1264"/>
      <c r="AH12465" s="1264"/>
      <c r="AI12465" s="1264"/>
      <c r="AJ12465" s="1264"/>
    </row>
    <row r="12466" spans="33:36" ht="30" customHeight="1">
      <c r="AG12466" s="1264"/>
      <c r="AH12466" s="1264"/>
      <c r="AI12466" s="1264"/>
      <c r="AJ12466" s="1264"/>
    </row>
    <row r="12467" spans="33:36" ht="30" customHeight="1">
      <c r="AG12467" s="1264"/>
      <c r="AH12467" s="1264"/>
      <c r="AI12467" s="1264"/>
      <c r="AJ12467" s="1264"/>
    </row>
    <row r="12468" spans="33:36" ht="30" customHeight="1">
      <c r="AG12468" s="1264"/>
      <c r="AH12468" s="1264"/>
      <c r="AI12468" s="1264"/>
      <c r="AJ12468" s="1264"/>
    </row>
    <row r="12469" spans="33:36" ht="30" customHeight="1">
      <c r="AG12469" s="1264"/>
      <c r="AH12469" s="1264"/>
      <c r="AI12469" s="1264"/>
      <c r="AJ12469" s="1264"/>
    </row>
    <row r="12470" spans="33:36" ht="30" customHeight="1">
      <c r="AG12470" s="1264"/>
      <c r="AH12470" s="1264"/>
      <c r="AI12470" s="1264"/>
      <c r="AJ12470" s="1264"/>
    </row>
    <row r="12471" spans="33:36" ht="30" customHeight="1">
      <c r="AG12471" s="1264"/>
      <c r="AH12471" s="1264"/>
      <c r="AI12471" s="1264"/>
      <c r="AJ12471" s="1264"/>
    </row>
    <row r="12472" spans="33:36" ht="30" customHeight="1">
      <c r="AG12472" s="1264"/>
      <c r="AH12472" s="1264"/>
      <c r="AI12472" s="1264"/>
      <c r="AJ12472" s="1264"/>
    </row>
    <row r="12473" spans="33:36" ht="30" customHeight="1">
      <c r="AG12473" s="1264"/>
      <c r="AH12473" s="1264"/>
      <c r="AI12473" s="1264"/>
      <c r="AJ12473" s="1264"/>
    </row>
    <row r="12474" spans="33:36" ht="30" customHeight="1">
      <c r="AG12474" s="1264"/>
      <c r="AH12474" s="1264"/>
      <c r="AI12474" s="1264"/>
      <c r="AJ12474" s="1264"/>
    </row>
    <row r="12475" spans="33:36" ht="30" customHeight="1">
      <c r="AG12475" s="1264"/>
      <c r="AH12475" s="1264"/>
      <c r="AI12475" s="1264"/>
      <c r="AJ12475" s="1264"/>
    </row>
    <row r="12476" spans="33:36" ht="30" customHeight="1">
      <c r="AG12476" s="1264"/>
      <c r="AH12476" s="1264"/>
      <c r="AI12476" s="1264"/>
      <c r="AJ12476" s="1264"/>
    </row>
    <row r="12477" spans="33:36" ht="30" customHeight="1">
      <c r="AG12477" s="1264"/>
      <c r="AH12477" s="1264"/>
      <c r="AI12477" s="1264"/>
      <c r="AJ12477" s="1264"/>
    </row>
    <row r="12478" spans="33:36" ht="30" customHeight="1">
      <c r="AG12478" s="1264"/>
      <c r="AH12478" s="1264"/>
      <c r="AI12478" s="1264"/>
      <c r="AJ12478" s="1264"/>
    </row>
    <row r="12479" spans="33:36" ht="30" customHeight="1">
      <c r="AG12479" s="1264"/>
      <c r="AH12479" s="1264"/>
      <c r="AI12479" s="1264"/>
      <c r="AJ12479" s="1264"/>
    </row>
    <row r="12480" spans="33:36" ht="30" customHeight="1">
      <c r="AG12480" s="1264"/>
      <c r="AH12480" s="1264"/>
      <c r="AI12480" s="1264"/>
      <c r="AJ12480" s="1264"/>
    </row>
    <row r="12481" spans="33:36" ht="30" customHeight="1">
      <c r="AG12481" s="1264"/>
      <c r="AH12481" s="1264"/>
      <c r="AI12481" s="1264"/>
      <c r="AJ12481" s="1264"/>
    </row>
    <row r="12482" spans="33:36" ht="30" customHeight="1">
      <c r="AG12482" s="1264"/>
      <c r="AH12482" s="1264"/>
      <c r="AI12482" s="1264"/>
      <c r="AJ12482" s="1264"/>
    </row>
    <row r="12483" spans="33:36" ht="30" customHeight="1">
      <c r="AG12483" s="1264"/>
      <c r="AH12483" s="1264"/>
      <c r="AI12483" s="1264"/>
      <c r="AJ12483" s="1264"/>
    </row>
    <row r="12484" spans="33:36" ht="30" customHeight="1">
      <c r="AG12484" s="1264"/>
      <c r="AH12484" s="1264"/>
      <c r="AI12484" s="1264"/>
      <c r="AJ12484" s="1264"/>
    </row>
    <row r="12485" spans="33:36" ht="30" customHeight="1">
      <c r="AG12485" s="1264"/>
      <c r="AH12485" s="1264"/>
      <c r="AI12485" s="1264"/>
      <c r="AJ12485" s="1264"/>
    </row>
    <row r="12486" spans="33:36" ht="30" customHeight="1">
      <c r="AG12486" s="1264"/>
      <c r="AH12486" s="1264"/>
      <c r="AI12486" s="1264"/>
      <c r="AJ12486" s="1264"/>
    </row>
    <row r="12487" spans="33:36" ht="30" customHeight="1">
      <c r="AG12487" s="1264"/>
      <c r="AH12487" s="1264"/>
      <c r="AI12487" s="1264"/>
      <c r="AJ12487" s="1264"/>
    </row>
    <row r="12488" spans="33:36" ht="30" customHeight="1">
      <c r="AG12488" s="1264"/>
      <c r="AH12488" s="1264"/>
      <c r="AI12488" s="1264"/>
      <c r="AJ12488" s="1264"/>
    </row>
    <row r="12489" spans="33:36" ht="30" customHeight="1">
      <c r="AG12489" s="1264"/>
      <c r="AH12489" s="1264"/>
      <c r="AI12489" s="1264"/>
      <c r="AJ12489" s="1264"/>
    </row>
    <row r="12490" spans="33:36" ht="30" customHeight="1">
      <c r="AG12490" s="1264"/>
      <c r="AH12490" s="1264"/>
      <c r="AI12490" s="1264"/>
      <c r="AJ12490" s="1264"/>
    </row>
    <row r="12491" spans="33:36" ht="30" customHeight="1">
      <c r="AG12491" s="1264"/>
      <c r="AH12491" s="1264"/>
      <c r="AI12491" s="1264"/>
      <c r="AJ12491" s="1264"/>
    </row>
    <row r="12492" spans="33:36" ht="30" customHeight="1">
      <c r="AG12492" s="1264"/>
      <c r="AH12492" s="1264"/>
      <c r="AI12492" s="1264"/>
      <c r="AJ12492" s="1264"/>
    </row>
    <row r="12493" spans="33:36" ht="30" customHeight="1">
      <c r="AG12493" s="1264"/>
      <c r="AH12493" s="1264"/>
      <c r="AI12493" s="1264"/>
      <c r="AJ12493" s="1264"/>
    </row>
    <row r="12494" spans="33:36" ht="30" customHeight="1">
      <c r="AG12494" s="1264"/>
      <c r="AH12494" s="1264"/>
      <c r="AI12494" s="1264"/>
      <c r="AJ12494" s="1264"/>
    </row>
    <row r="12495" spans="33:36" ht="30" customHeight="1">
      <c r="AG12495" s="1264"/>
      <c r="AH12495" s="1264"/>
      <c r="AI12495" s="1264"/>
      <c r="AJ12495" s="1264"/>
    </row>
    <row r="12496" spans="33:36" ht="30" customHeight="1">
      <c r="AG12496" s="1264"/>
      <c r="AH12496" s="1264"/>
      <c r="AI12496" s="1264"/>
      <c r="AJ12496" s="1264"/>
    </row>
    <row r="12497" spans="33:36" ht="30" customHeight="1">
      <c r="AG12497" s="1264"/>
      <c r="AH12497" s="1264"/>
      <c r="AI12497" s="1264"/>
      <c r="AJ12497" s="1264"/>
    </row>
    <row r="12498" spans="33:36" ht="30" customHeight="1">
      <c r="AG12498" s="1264"/>
      <c r="AH12498" s="1264"/>
      <c r="AI12498" s="1264"/>
      <c r="AJ12498" s="1264"/>
    </row>
    <row r="12499" spans="33:36" ht="30" customHeight="1">
      <c r="AG12499" s="1264"/>
      <c r="AH12499" s="1264"/>
      <c r="AI12499" s="1264"/>
      <c r="AJ12499" s="1264"/>
    </row>
    <row r="12500" spans="33:36" ht="30" customHeight="1">
      <c r="AG12500" s="1264"/>
      <c r="AH12500" s="1264"/>
      <c r="AI12500" s="1264"/>
      <c r="AJ12500" s="1264"/>
    </row>
    <row r="12501" spans="33:36" ht="30" customHeight="1">
      <c r="AG12501" s="1264"/>
      <c r="AH12501" s="1264"/>
      <c r="AI12501" s="1264"/>
      <c r="AJ12501" s="1264"/>
    </row>
    <row r="12502" spans="33:36" ht="30" customHeight="1">
      <c r="AG12502" s="1264"/>
      <c r="AH12502" s="1264"/>
      <c r="AI12502" s="1264"/>
      <c r="AJ12502" s="1264"/>
    </row>
    <row r="12503" spans="33:36" ht="30" customHeight="1">
      <c r="AG12503" s="1264"/>
      <c r="AH12503" s="1264"/>
      <c r="AI12503" s="1264"/>
      <c r="AJ12503" s="1264"/>
    </row>
    <row r="12504" spans="33:36" ht="30" customHeight="1">
      <c r="AG12504" s="1264"/>
      <c r="AH12504" s="1264"/>
      <c r="AI12504" s="1264"/>
      <c r="AJ12504" s="1264"/>
    </row>
    <row r="12505" spans="33:36" ht="30" customHeight="1">
      <c r="AG12505" s="1264"/>
      <c r="AH12505" s="1264"/>
      <c r="AI12505" s="1264"/>
      <c r="AJ12505" s="1264"/>
    </row>
    <row r="12506" spans="33:36" ht="30" customHeight="1">
      <c r="AG12506" s="1264"/>
      <c r="AH12506" s="1264"/>
      <c r="AI12506" s="1264"/>
      <c r="AJ12506" s="1264"/>
    </row>
    <row r="12507" spans="33:36" ht="30" customHeight="1">
      <c r="AG12507" s="1264"/>
      <c r="AH12507" s="1264"/>
      <c r="AI12507" s="1264"/>
      <c r="AJ12507" s="1264"/>
    </row>
    <row r="12508" spans="33:36" ht="30" customHeight="1">
      <c r="AG12508" s="1264"/>
      <c r="AH12508" s="1264"/>
      <c r="AI12508" s="1264"/>
      <c r="AJ12508" s="1264"/>
    </row>
    <row r="12509" spans="33:36" ht="30" customHeight="1">
      <c r="AG12509" s="1264"/>
      <c r="AH12509" s="1264"/>
      <c r="AI12509" s="1264"/>
      <c r="AJ12509" s="1264"/>
    </row>
    <row r="12510" spans="33:36" ht="30" customHeight="1">
      <c r="AG12510" s="1264"/>
      <c r="AH12510" s="1264"/>
      <c r="AI12510" s="1264"/>
      <c r="AJ12510" s="1264"/>
    </row>
    <row r="12511" spans="33:36" ht="30" customHeight="1">
      <c r="AG12511" s="1264"/>
      <c r="AH12511" s="1264"/>
      <c r="AI12511" s="1264"/>
      <c r="AJ12511" s="1264"/>
    </row>
    <row r="12512" spans="33:36" ht="30" customHeight="1">
      <c r="AG12512" s="1264"/>
      <c r="AH12512" s="1264"/>
      <c r="AI12512" s="1264"/>
      <c r="AJ12512" s="1264"/>
    </row>
    <row r="12513" spans="33:36" ht="30" customHeight="1">
      <c r="AG12513" s="1264"/>
      <c r="AH12513" s="1264"/>
      <c r="AI12513" s="1264"/>
      <c r="AJ12513" s="1264"/>
    </row>
    <row r="12514" spans="33:36" ht="30" customHeight="1">
      <c r="AG12514" s="1264"/>
      <c r="AH12514" s="1264"/>
      <c r="AI12514" s="1264"/>
      <c r="AJ12514" s="1264"/>
    </row>
    <row r="12515" spans="33:36" ht="30" customHeight="1">
      <c r="AG12515" s="1264"/>
      <c r="AH12515" s="1264"/>
      <c r="AI12515" s="1264"/>
      <c r="AJ12515" s="1264"/>
    </row>
    <row r="12516" spans="33:36" ht="30" customHeight="1">
      <c r="AG12516" s="1264"/>
      <c r="AH12516" s="1264"/>
      <c r="AI12516" s="1264"/>
      <c r="AJ12516" s="1264"/>
    </row>
    <row r="12517" spans="33:36" ht="30" customHeight="1">
      <c r="AG12517" s="1264"/>
      <c r="AH12517" s="1264"/>
      <c r="AI12517" s="1264"/>
      <c r="AJ12517" s="1264"/>
    </row>
    <row r="12518" spans="33:36" ht="30" customHeight="1">
      <c r="AG12518" s="1264"/>
      <c r="AH12518" s="1264"/>
      <c r="AI12518" s="1264"/>
      <c r="AJ12518" s="1264"/>
    </row>
    <row r="12519" spans="33:36" ht="30" customHeight="1">
      <c r="AG12519" s="1264"/>
      <c r="AH12519" s="1264"/>
      <c r="AI12519" s="1264"/>
      <c r="AJ12519" s="1264"/>
    </row>
    <row r="12520" spans="33:36" ht="30" customHeight="1">
      <c r="AG12520" s="1264"/>
      <c r="AH12520" s="1264"/>
      <c r="AI12520" s="1264"/>
      <c r="AJ12520" s="1264"/>
    </row>
    <row r="12521" spans="33:36" ht="30" customHeight="1">
      <c r="AG12521" s="1264"/>
      <c r="AH12521" s="1264"/>
      <c r="AI12521" s="1264"/>
      <c r="AJ12521" s="1264"/>
    </row>
    <row r="12522" spans="33:36" ht="30" customHeight="1">
      <c r="AG12522" s="1264"/>
      <c r="AH12522" s="1264"/>
      <c r="AI12522" s="1264"/>
      <c r="AJ12522" s="1264"/>
    </row>
    <row r="12523" spans="33:36" ht="30" customHeight="1">
      <c r="AG12523" s="1264"/>
      <c r="AH12523" s="1264"/>
      <c r="AI12523" s="1264"/>
      <c r="AJ12523" s="1264"/>
    </row>
    <row r="12524" spans="33:36" ht="30" customHeight="1">
      <c r="AG12524" s="1264"/>
      <c r="AH12524" s="1264"/>
      <c r="AI12524" s="1264"/>
      <c r="AJ12524" s="1264"/>
    </row>
    <row r="12525" spans="33:36" ht="30" customHeight="1">
      <c r="AG12525" s="1264"/>
      <c r="AH12525" s="1264"/>
      <c r="AI12525" s="1264"/>
      <c r="AJ12525" s="1264"/>
    </row>
    <row r="12526" spans="33:36" ht="30" customHeight="1">
      <c r="AG12526" s="1264"/>
      <c r="AH12526" s="1264"/>
      <c r="AI12526" s="1264"/>
      <c r="AJ12526" s="1264"/>
    </row>
    <row r="12527" spans="33:36" ht="30" customHeight="1">
      <c r="AG12527" s="1264"/>
      <c r="AH12527" s="1264"/>
      <c r="AI12527" s="1264"/>
      <c r="AJ12527" s="1264"/>
    </row>
    <row r="12528" spans="33:36" ht="30" customHeight="1">
      <c r="AG12528" s="1264"/>
      <c r="AH12528" s="1264"/>
      <c r="AI12528" s="1264"/>
      <c r="AJ12528" s="1264"/>
    </row>
    <row r="12529" spans="33:36" ht="30" customHeight="1">
      <c r="AG12529" s="1264"/>
      <c r="AH12529" s="1264"/>
      <c r="AI12529" s="1264"/>
      <c r="AJ12529" s="1264"/>
    </row>
    <row r="12530" spans="33:36" ht="30" customHeight="1">
      <c r="AG12530" s="1264"/>
      <c r="AH12530" s="1264"/>
      <c r="AI12530" s="1264"/>
      <c r="AJ12530" s="1264"/>
    </row>
    <row r="12531" spans="33:36" ht="30" customHeight="1">
      <c r="AG12531" s="1264"/>
      <c r="AH12531" s="1264"/>
      <c r="AI12531" s="1264"/>
      <c r="AJ12531" s="1264"/>
    </row>
    <row r="12532" spans="33:36" ht="30" customHeight="1">
      <c r="AG12532" s="1264"/>
      <c r="AH12532" s="1264"/>
      <c r="AI12532" s="1264"/>
      <c r="AJ12532" s="1264"/>
    </row>
    <row r="12533" spans="33:36" ht="30" customHeight="1">
      <c r="AG12533" s="1264"/>
      <c r="AH12533" s="1264"/>
      <c r="AI12533" s="1264"/>
      <c r="AJ12533" s="1264"/>
    </row>
    <row r="12534" spans="33:36" ht="30" customHeight="1">
      <c r="AG12534" s="1264"/>
      <c r="AH12534" s="1264"/>
      <c r="AI12534" s="1264"/>
      <c r="AJ12534" s="1264"/>
    </row>
    <row r="12535" spans="33:36" ht="30" customHeight="1">
      <c r="AG12535" s="1264"/>
      <c r="AH12535" s="1264"/>
      <c r="AI12535" s="1264"/>
      <c r="AJ12535" s="1264"/>
    </row>
    <row r="12536" spans="33:36" ht="30" customHeight="1">
      <c r="AG12536" s="1264"/>
      <c r="AH12536" s="1264"/>
      <c r="AI12536" s="1264"/>
      <c r="AJ12536" s="1264"/>
    </row>
    <row r="12537" spans="33:36" ht="30" customHeight="1">
      <c r="AG12537" s="1264"/>
      <c r="AH12537" s="1264"/>
      <c r="AI12537" s="1264"/>
      <c r="AJ12537" s="1264"/>
    </row>
    <row r="12538" spans="33:36" ht="30" customHeight="1">
      <c r="AG12538" s="1264"/>
      <c r="AH12538" s="1264"/>
      <c r="AI12538" s="1264"/>
      <c r="AJ12538" s="1264"/>
    </row>
    <row r="12539" spans="33:36" ht="30" customHeight="1">
      <c r="AG12539" s="1264"/>
      <c r="AH12539" s="1264"/>
      <c r="AI12539" s="1264"/>
      <c r="AJ12539" s="1264"/>
    </row>
    <row r="12540" spans="33:36" ht="30" customHeight="1">
      <c r="AG12540" s="1264"/>
      <c r="AH12540" s="1264"/>
      <c r="AI12540" s="1264"/>
      <c r="AJ12540" s="1264"/>
    </row>
    <row r="12541" spans="33:36" ht="30" customHeight="1">
      <c r="AG12541" s="1264"/>
      <c r="AH12541" s="1264"/>
      <c r="AI12541" s="1264"/>
      <c r="AJ12541" s="1264"/>
    </row>
    <row r="12542" spans="33:36" ht="30" customHeight="1">
      <c r="AG12542" s="1264"/>
      <c r="AH12542" s="1264"/>
      <c r="AI12542" s="1264"/>
      <c r="AJ12542" s="1264"/>
    </row>
    <row r="12543" spans="33:36" ht="30" customHeight="1">
      <c r="AG12543" s="1264"/>
      <c r="AH12543" s="1264"/>
      <c r="AI12543" s="1264"/>
      <c r="AJ12543" s="1264"/>
    </row>
    <row r="12544" spans="33:36" ht="30" customHeight="1">
      <c r="AG12544" s="1264"/>
      <c r="AH12544" s="1264"/>
      <c r="AI12544" s="1264"/>
      <c r="AJ12544" s="1264"/>
    </row>
    <row r="12545" spans="33:36" ht="30" customHeight="1">
      <c r="AG12545" s="1264"/>
      <c r="AH12545" s="1264"/>
      <c r="AI12545" s="1264"/>
      <c r="AJ12545" s="1264"/>
    </row>
    <row r="12546" spans="33:36" ht="30" customHeight="1">
      <c r="AG12546" s="1264"/>
      <c r="AH12546" s="1264"/>
      <c r="AI12546" s="1264"/>
      <c r="AJ12546" s="1264"/>
    </row>
    <row r="12547" spans="33:36" ht="30" customHeight="1">
      <c r="AG12547" s="1264"/>
      <c r="AH12547" s="1264"/>
      <c r="AI12547" s="1264"/>
      <c r="AJ12547" s="1264"/>
    </row>
    <row r="12548" spans="33:36" ht="30" customHeight="1">
      <c r="AG12548" s="1264"/>
      <c r="AH12548" s="1264"/>
      <c r="AI12548" s="1264"/>
      <c r="AJ12548" s="1264"/>
    </row>
    <row r="12549" spans="33:36" ht="30" customHeight="1">
      <c r="AG12549" s="1264"/>
      <c r="AH12549" s="1264"/>
      <c r="AI12549" s="1264"/>
      <c r="AJ12549" s="1264"/>
    </row>
    <row r="12550" spans="33:36" ht="30" customHeight="1">
      <c r="AG12550" s="1264"/>
      <c r="AH12550" s="1264"/>
      <c r="AI12550" s="1264"/>
      <c r="AJ12550" s="1264"/>
    </row>
    <row r="12551" spans="33:36" ht="30" customHeight="1">
      <c r="AG12551" s="1264"/>
      <c r="AH12551" s="1264"/>
      <c r="AI12551" s="1264"/>
      <c r="AJ12551" s="1264"/>
    </row>
    <row r="12552" spans="33:36" ht="30" customHeight="1">
      <c r="AG12552" s="1264"/>
      <c r="AH12552" s="1264"/>
      <c r="AI12552" s="1264"/>
      <c r="AJ12552" s="1264"/>
    </row>
    <row r="12553" spans="33:36" ht="30" customHeight="1">
      <c r="AG12553" s="1264"/>
      <c r="AH12553" s="1264"/>
      <c r="AI12553" s="1264"/>
      <c r="AJ12553" s="1264"/>
    </row>
    <row r="12554" spans="33:36" ht="30" customHeight="1">
      <c r="AG12554" s="1264"/>
      <c r="AH12554" s="1264"/>
      <c r="AI12554" s="1264"/>
      <c r="AJ12554" s="1264"/>
    </row>
    <row r="12555" spans="33:36" ht="30" customHeight="1">
      <c r="AG12555" s="1264"/>
      <c r="AH12555" s="1264"/>
      <c r="AI12555" s="1264"/>
      <c r="AJ12555" s="1264"/>
    </row>
    <row r="12556" spans="33:36" ht="30" customHeight="1">
      <c r="AG12556" s="1264"/>
      <c r="AH12556" s="1264"/>
      <c r="AI12556" s="1264"/>
      <c r="AJ12556" s="1264"/>
    </row>
    <row r="12557" spans="33:36" ht="30" customHeight="1">
      <c r="AG12557" s="1264"/>
      <c r="AH12557" s="1264"/>
      <c r="AI12557" s="1264"/>
      <c r="AJ12557" s="1264"/>
    </row>
    <row r="12558" spans="33:36" ht="30" customHeight="1">
      <c r="AG12558" s="1264"/>
      <c r="AH12558" s="1264"/>
      <c r="AI12558" s="1264"/>
      <c r="AJ12558" s="1264"/>
    </row>
    <row r="12559" spans="33:36" ht="30" customHeight="1">
      <c r="AG12559" s="1264"/>
      <c r="AH12559" s="1264"/>
      <c r="AI12559" s="1264"/>
      <c r="AJ12559" s="1264"/>
    </row>
    <row r="12560" spans="33:36" ht="30" customHeight="1">
      <c r="AG12560" s="1264"/>
      <c r="AH12560" s="1264"/>
      <c r="AI12560" s="1264"/>
      <c r="AJ12560" s="1264"/>
    </row>
    <row r="12561" spans="33:36" ht="30" customHeight="1">
      <c r="AG12561" s="1264"/>
      <c r="AH12561" s="1264"/>
      <c r="AI12561" s="1264"/>
      <c r="AJ12561" s="1264"/>
    </row>
    <row r="12562" spans="33:36" ht="30" customHeight="1">
      <c r="AG12562" s="1264"/>
      <c r="AH12562" s="1264"/>
      <c r="AI12562" s="1264"/>
      <c r="AJ12562" s="1264"/>
    </row>
    <row r="12563" spans="33:36" ht="30" customHeight="1">
      <c r="AG12563" s="1264"/>
      <c r="AH12563" s="1264"/>
      <c r="AI12563" s="1264"/>
      <c r="AJ12563" s="1264"/>
    </row>
    <row r="12564" spans="33:36" ht="30" customHeight="1">
      <c r="AG12564" s="1264"/>
      <c r="AH12564" s="1264"/>
      <c r="AI12564" s="1264"/>
      <c r="AJ12564" s="1264"/>
    </row>
    <row r="12565" spans="33:36" ht="30" customHeight="1">
      <c r="AG12565" s="1264"/>
      <c r="AH12565" s="1264"/>
      <c r="AI12565" s="1264"/>
      <c r="AJ12565" s="1264"/>
    </row>
    <row r="12566" spans="33:36" ht="30" customHeight="1">
      <c r="AG12566" s="1264"/>
      <c r="AH12566" s="1264"/>
      <c r="AI12566" s="1264"/>
      <c r="AJ12566" s="1264"/>
    </row>
    <row r="12567" spans="33:36" ht="30" customHeight="1">
      <c r="AG12567" s="1264"/>
      <c r="AH12567" s="1264"/>
      <c r="AI12567" s="1264"/>
      <c r="AJ12567" s="1264"/>
    </row>
    <row r="12568" spans="33:36" ht="30" customHeight="1">
      <c r="AG12568" s="1264"/>
      <c r="AH12568" s="1264"/>
      <c r="AI12568" s="1264"/>
      <c r="AJ12568" s="1264"/>
    </row>
    <row r="12569" spans="33:36" ht="30" customHeight="1">
      <c r="AG12569" s="1264"/>
      <c r="AH12569" s="1264"/>
      <c r="AI12569" s="1264"/>
      <c r="AJ12569" s="1264"/>
    </row>
    <row r="12570" spans="33:36" ht="30" customHeight="1">
      <c r="AG12570" s="1264"/>
      <c r="AH12570" s="1264"/>
      <c r="AI12570" s="1264"/>
      <c r="AJ12570" s="1264"/>
    </row>
    <row r="12571" spans="33:36" ht="30" customHeight="1">
      <c r="AG12571" s="1264"/>
      <c r="AH12571" s="1264"/>
      <c r="AI12571" s="1264"/>
      <c r="AJ12571" s="1264"/>
    </row>
    <row r="12572" spans="33:36" ht="30" customHeight="1">
      <c r="AG12572" s="1264"/>
      <c r="AH12572" s="1264"/>
      <c r="AI12572" s="1264"/>
      <c r="AJ12572" s="1264"/>
    </row>
    <row r="12573" spans="33:36" ht="30" customHeight="1">
      <c r="AG12573" s="1264"/>
      <c r="AH12573" s="1264"/>
      <c r="AI12573" s="1264"/>
      <c r="AJ12573" s="1264"/>
    </row>
    <row r="12574" spans="33:36" ht="30" customHeight="1">
      <c r="AG12574" s="1264"/>
      <c r="AH12574" s="1264"/>
      <c r="AI12574" s="1264"/>
      <c r="AJ12574" s="1264"/>
    </row>
    <row r="12575" spans="33:36" ht="30" customHeight="1">
      <c r="AG12575" s="1264"/>
      <c r="AH12575" s="1264"/>
      <c r="AI12575" s="1264"/>
      <c r="AJ12575" s="1264"/>
    </row>
    <row r="12576" spans="33:36" ht="30" customHeight="1">
      <c r="AG12576" s="1264"/>
      <c r="AH12576" s="1264"/>
      <c r="AI12576" s="1264"/>
      <c r="AJ12576" s="1264"/>
    </row>
    <row r="12577" spans="33:36" ht="30" customHeight="1">
      <c r="AG12577" s="1264"/>
      <c r="AH12577" s="1264"/>
      <c r="AI12577" s="1264"/>
      <c r="AJ12577" s="1264"/>
    </row>
    <row r="12578" spans="33:36" ht="30" customHeight="1">
      <c r="AG12578" s="1264"/>
      <c r="AH12578" s="1264"/>
      <c r="AI12578" s="1264"/>
      <c r="AJ12578" s="1264"/>
    </row>
    <row r="12579" spans="33:36" ht="30" customHeight="1">
      <c r="AG12579" s="1264"/>
      <c r="AH12579" s="1264"/>
      <c r="AI12579" s="1264"/>
      <c r="AJ12579" s="1264"/>
    </row>
    <row r="12580" spans="33:36" ht="30" customHeight="1">
      <c r="AG12580" s="1264"/>
      <c r="AH12580" s="1264"/>
      <c r="AI12580" s="1264"/>
      <c r="AJ12580" s="1264"/>
    </row>
    <row r="12581" spans="33:36" ht="30" customHeight="1">
      <c r="AG12581" s="1264"/>
      <c r="AH12581" s="1264"/>
      <c r="AI12581" s="1264"/>
      <c r="AJ12581" s="1264"/>
    </row>
    <row r="12582" spans="33:36" ht="30" customHeight="1">
      <c r="AG12582" s="1264"/>
      <c r="AH12582" s="1264"/>
      <c r="AI12582" s="1264"/>
      <c r="AJ12582" s="1264"/>
    </row>
    <row r="12583" spans="33:36" ht="30" customHeight="1">
      <c r="AG12583" s="1264"/>
      <c r="AH12583" s="1264"/>
      <c r="AI12583" s="1264"/>
      <c r="AJ12583" s="1264"/>
    </row>
    <row r="12584" spans="33:36" ht="30" customHeight="1">
      <c r="AG12584" s="1264"/>
      <c r="AH12584" s="1264"/>
      <c r="AI12584" s="1264"/>
      <c r="AJ12584" s="1264"/>
    </row>
    <row r="12585" spans="33:36" ht="30" customHeight="1">
      <c r="AG12585" s="1264"/>
      <c r="AH12585" s="1264"/>
      <c r="AI12585" s="1264"/>
      <c r="AJ12585" s="1264"/>
    </row>
    <row r="12586" spans="33:36" ht="30" customHeight="1">
      <c r="AG12586" s="1264"/>
      <c r="AH12586" s="1264"/>
      <c r="AI12586" s="1264"/>
      <c r="AJ12586" s="1264"/>
    </row>
    <row r="12587" spans="33:36" ht="30" customHeight="1">
      <c r="AG12587" s="1264"/>
      <c r="AH12587" s="1264"/>
      <c r="AI12587" s="1264"/>
      <c r="AJ12587" s="1264"/>
    </row>
    <row r="12588" spans="33:36" ht="30" customHeight="1">
      <c r="AG12588" s="1264"/>
      <c r="AH12588" s="1264"/>
      <c r="AI12588" s="1264"/>
      <c r="AJ12588" s="1264"/>
    </row>
    <row r="12589" spans="33:36" ht="30" customHeight="1">
      <c r="AG12589" s="1264"/>
      <c r="AH12589" s="1264"/>
      <c r="AI12589" s="1264"/>
      <c r="AJ12589" s="1264"/>
    </row>
    <row r="12590" spans="33:36" ht="30" customHeight="1">
      <c r="AG12590" s="1264"/>
      <c r="AH12590" s="1264"/>
      <c r="AI12590" s="1264"/>
      <c r="AJ12590" s="1264"/>
    </row>
    <row r="12591" spans="33:36" ht="30" customHeight="1">
      <c r="AG12591" s="1264"/>
      <c r="AH12591" s="1264"/>
      <c r="AI12591" s="1264"/>
      <c r="AJ12591" s="1264"/>
    </row>
    <row r="12592" spans="33:36" ht="30" customHeight="1">
      <c r="AG12592" s="1264"/>
      <c r="AH12592" s="1264"/>
      <c r="AI12592" s="1264"/>
      <c r="AJ12592" s="1264"/>
    </row>
    <row r="12593" spans="33:36" ht="30" customHeight="1">
      <c r="AG12593" s="1264"/>
      <c r="AH12593" s="1264"/>
      <c r="AI12593" s="1264"/>
      <c r="AJ12593" s="1264"/>
    </row>
    <row r="12594" spans="33:36" ht="30" customHeight="1">
      <c r="AG12594" s="1264"/>
      <c r="AH12594" s="1264"/>
      <c r="AI12594" s="1264"/>
      <c r="AJ12594" s="1264"/>
    </row>
    <row r="12595" spans="33:36" ht="30" customHeight="1">
      <c r="AG12595" s="1264"/>
      <c r="AH12595" s="1264"/>
      <c r="AI12595" s="1264"/>
      <c r="AJ12595" s="1264"/>
    </row>
    <row r="12596" spans="33:36" ht="30" customHeight="1">
      <c r="AG12596" s="1264"/>
      <c r="AH12596" s="1264"/>
      <c r="AI12596" s="1264"/>
      <c r="AJ12596" s="1264"/>
    </row>
    <row r="12597" spans="33:36" ht="30" customHeight="1">
      <c r="AG12597" s="1264"/>
      <c r="AH12597" s="1264"/>
      <c r="AI12597" s="1264"/>
      <c r="AJ12597" s="1264"/>
    </row>
    <row r="12598" spans="33:36" ht="30" customHeight="1">
      <c r="AG12598" s="1264"/>
      <c r="AH12598" s="1264"/>
      <c r="AI12598" s="1264"/>
      <c r="AJ12598" s="1264"/>
    </row>
    <row r="12599" spans="33:36" ht="30" customHeight="1">
      <c r="AG12599" s="1264"/>
      <c r="AH12599" s="1264"/>
      <c r="AI12599" s="1264"/>
      <c r="AJ12599" s="1264"/>
    </row>
    <row r="12600" spans="33:36" ht="30" customHeight="1">
      <c r="AG12600" s="1264"/>
      <c r="AH12600" s="1264"/>
      <c r="AI12600" s="1264"/>
      <c r="AJ12600" s="1264"/>
    </row>
    <row r="12601" spans="33:36" ht="30" customHeight="1">
      <c r="AG12601" s="1264"/>
      <c r="AH12601" s="1264"/>
      <c r="AI12601" s="1264"/>
      <c r="AJ12601" s="1264"/>
    </row>
    <row r="12602" spans="33:36" ht="30" customHeight="1">
      <c r="AG12602" s="1264"/>
      <c r="AH12602" s="1264"/>
      <c r="AI12602" s="1264"/>
      <c r="AJ12602" s="1264"/>
    </row>
    <row r="12603" spans="33:36" ht="30" customHeight="1">
      <c r="AG12603" s="1264"/>
      <c r="AH12603" s="1264"/>
      <c r="AI12603" s="1264"/>
      <c r="AJ12603" s="1264"/>
    </row>
    <row r="12604" spans="33:36" ht="30" customHeight="1">
      <c r="AG12604" s="1264"/>
      <c r="AH12604" s="1264"/>
      <c r="AI12604" s="1264"/>
      <c r="AJ12604" s="1264"/>
    </row>
    <row r="12605" spans="33:36" ht="30" customHeight="1">
      <c r="AG12605" s="1264"/>
      <c r="AH12605" s="1264"/>
      <c r="AI12605" s="1264"/>
      <c r="AJ12605" s="1264"/>
    </row>
    <row r="12606" spans="33:36" ht="30" customHeight="1">
      <c r="AG12606" s="1264"/>
      <c r="AH12606" s="1264"/>
      <c r="AI12606" s="1264"/>
      <c r="AJ12606" s="1264"/>
    </row>
    <row r="12607" spans="33:36" ht="30" customHeight="1">
      <c r="AG12607" s="1264"/>
      <c r="AH12607" s="1264"/>
      <c r="AI12607" s="1264"/>
      <c r="AJ12607" s="1264"/>
    </row>
    <row r="12608" spans="33:36" ht="30" customHeight="1">
      <c r="AG12608" s="1264"/>
      <c r="AH12608" s="1264"/>
      <c r="AI12608" s="1264"/>
      <c r="AJ12608" s="1264"/>
    </row>
    <row r="12609" spans="33:36" ht="30" customHeight="1">
      <c r="AG12609" s="1264"/>
      <c r="AH12609" s="1264"/>
      <c r="AI12609" s="1264"/>
      <c r="AJ12609" s="1264"/>
    </row>
    <row r="12610" spans="33:36" ht="30" customHeight="1">
      <c r="AG12610" s="1264"/>
      <c r="AH12610" s="1264"/>
      <c r="AI12610" s="1264"/>
      <c r="AJ12610" s="1264"/>
    </row>
    <row r="12611" spans="33:36" ht="30" customHeight="1">
      <c r="AG12611" s="1264"/>
      <c r="AH12611" s="1264"/>
      <c r="AI12611" s="1264"/>
      <c r="AJ12611" s="1264"/>
    </row>
    <row r="12612" spans="33:36" ht="30" customHeight="1">
      <c r="AG12612" s="1264"/>
      <c r="AH12612" s="1264"/>
      <c r="AI12612" s="1264"/>
      <c r="AJ12612" s="1264"/>
    </row>
    <row r="12613" spans="33:36" ht="30" customHeight="1">
      <c r="AG12613" s="1264"/>
      <c r="AH12613" s="1264"/>
      <c r="AI12613" s="1264"/>
      <c r="AJ12613" s="1264"/>
    </row>
    <row r="12614" spans="33:36" ht="30" customHeight="1">
      <c r="AG12614" s="1264"/>
      <c r="AH12614" s="1264"/>
      <c r="AI12614" s="1264"/>
      <c r="AJ12614" s="1264"/>
    </row>
    <row r="12615" spans="33:36" ht="30" customHeight="1">
      <c r="AG12615" s="1264"/>
      <c r="AH12615" s="1264"/>
      <c r="AI12615" s="1264"/>
      <c r="AJ12615" s="1264"/>
    </row>
    <row r="12616" spans="33:36" ht="30" customHeight="1">
      <c r="AG12616" s="1264"/>
      <c r="AH12616" s="1264"/>
      <c r="AI12616" s="1264"/>
      <c r="AJ12616" s="1264"/>
    </row>
    <row r="12617" spans="33:36" ht="30" customHeight="1">
      <c r="AG12617" s="1264"/>
      <c r="AH12617" s="1264"/>
      <c r="AI12617" s="1264"/>
      <c r="AJ12617" s="1264"/>
    </row>
    <row r="12618" spans="33:36" ht="30" customHeight="1">
      <c r="AG12618" s="1264"/>
      <c r="AH12618" s="1264"/>
      <c r="AI12618" s="1264"/>
      <c r="AJ12618" s="1264"/>
    </row>
    <row r="12619" spans="33:36" ht="30" customHeight="1">
      <c r="AG12619" s="1264"/>
      <c r="AH12619" s="1264"/>
      <c r="AI12619" s="1264"/>
      <c r="AJ12619" s="1264"/>
    </row>
    <row r="12620" spans="33:36" ht="30" customHeight="1">
      <c r="AG12620" s="1264"/>
      <c r="AH12620" s="1264"/>
      <c r="AI12620" s="1264"/>
      <c r="AJ12620" s="1264"/>
    </row>
    <row r="12621" spans="33:36" ht="30" customHeight="1">
      <c r="AG12621" s="1264"/>
      <c r="AH12621" s="1264"/>
      <c r="AI12621" s="1264"/>
      <c r="AJ12621" s="1264"/>
    </row>
    <row r="12622" spans="33:36" ht="30" customHeight="1">
      <c r="AG12622" s="1264"/>
      <c r="AH12622" s="1264"/>
      <c r="AI12622" s="1264"/>
      <c r="AJ12622" s="1264"/>
    </row>
    <row r="12623" spans="33:36" ht="30" customHeight="1">
      <c r="AG12623" s="1264"/>
      <c r="AH12623" s="1264"/>
      <c r="AI12623" s="1264"/>
      <c r="AJ12623" s="1264"/>
    </row>
    <row r="12624" spans="33:36" ht="30" customHeight="1">
      <c r="AG12624" s="1264"/>
      <c r="AH12624" s="1264"/>
      <c r="AI12624" s="1264"/>
      <c r="AJ12624" s="1264"/>
    </row>
    <row r="12625" spans="33:36" ht="30" customHeight="1">
      <c r="AG12625" s="1264"/>
      <c r="AH12625" s="1264"/>
      <c r="AI12625" s="1264"/>
      <c r="AJ12625" s="1264"/>
    </row>
    <row r="12626" spans="33:36" ht="30" customHeight="1">
      <c r="AG12626" s="1264"/>
      <c r="AH12626" s="1264"/>
      <c r="AI12626" s="1264"/>
      <c r="AJ12626" s="1264"/>
    </row>
    <row r="12627" spans="33:36" ht="30" customHeight="1">
      <c r="AG12627" s="1264"/>
      <c r="AH12627" s="1264"/>
      <c r="AI12627" s="1264"/>
      <c r="AJ12627" s="1264"/>
    </row>
    <row r="12628" spans="33:36" ht="30" customHeight="1">
      <c r="AG12628" s="1264"/>
      <c r="AH12628" s="1264"/>
      <c r="AI12628" s="1264"/>
      <c r="AJ12628" s="1264"/>
    </row>
    <row r="12629" spans="33:36" ht="30" customHeight="1">
      <c r="AG12629" s="1264"/>
      <c r="AH12629" s="1264"/>
      <c r="AI12629" s="1264"/>
      <c r="AJ12629" s="1264"/>
    </row>
    <row r="12630" spans="33:36" ht="30" customHeight="1">
      <c r="AG12630" s="1264"/>
      <c r="AH12630" s="1264"/>
      <c r="AI12630" s="1264"/>
      <c r="AJ12630" s="1264"/>
    </row>
    <row r="12631" spans="33:36" ht="30" customHeight="1">
      <c r="AG12631" s="1264"/>
      <c r="AH12631" s="1264"/>
      <c r="AI12631" s="1264"/>
      <c r="AJ12631" s="1264"/>
    </row>
    <row r="12632" spans="33:36" ht="30" customHeight="1">
      <c r="AG12632" s="1264"/>
      <c r="AH12632" s="1264"/>
      <c r="AI12632" s="1264"/>
      <c r="AJ12632" s="1264"/>
    </row>
    <row r="12633" spans="33:36" ht="30" customHeight="1">
      <c r="AG12633" s="1264"/>
      <c r="AH12633" s="1264"/>
      <c r="AI12633" s="1264"/>
      <c r="AJ12633" s="1264"/>
    </row>
    <row r="12634" spans="33:36" ht="30" customHeight="1">
      <c r="AG12634" s="1264"/>
      <c r="AH12634" s="1264"/>
      <c r="AI12634" s="1264"/>
      <c r="AJ12634" s="1264"/>
    </row>
    <row r="12635" spans="33:36" ht="30" customHeight="1">
      <c r="AG12635" s="1264"/>
      <c r="AH12635" s="1264"/>
      <c r="AI12635" s="1264"/>
      <c r="AJ12635" s="1264"/>
    </row>
    <row r="12636" spans="33:36" ht="30" customHeight="1">
      <c r="AG12636" s="1264"/>
      <c r="AH12636" s="1264"/>
      <c r="AI12636" s="1264"/>
      <c r="AJ12636" s="1264"/>
    </row>
    <row r="12637" spans="33:36" ht="30" customHeight="1">
      <c r="AG12637" s="1264"/>
      <c r="AH12637" s="1264"/>
      <c r="AI12637" s="1264"/>
      <c r="AJ12637" s="1264"/>
    </row>
    <row r="12638" spans="33:36" ht="30" customHeight="1">
      <c r="AG12638" s="1264"/>
      <c r="AH12638" s="1264"/>
      <c r="AI12638" s="1264"/>
      <c r="AJ12638" s="1264"/>
    </row>
    <row r="12639" spans="33:36" ht="30" customHeight="1">
      <c r="AG12639" s="1264"/>
      <c r="AH12639" s="1264"/>
      <c r="AI12639" s="1264"/>
      <c r="AJ12639" s="1264"/>
    </row>
    <row r="12640" spans="33:36" ht="30" customHeight="1">
      <c r="AG12640" s="1264"/>
      <c r="AH12640" s="1264"/>
      <c r="AI12640" s="1264"/>
      <c r="AJ12640" s="1264"/>
    </row>
    <row r="12641" spans="33:36" ht="30" customHeight="1">
      <c r="AG12641" s="1264"/>
      <c r="AH12641" s="1264"/>
      <c r="AI12641" s="1264"/>
      <c r="AJ12641" s="1264"/>
    </row>
    <row r="12642" spans="33:36" ht="30" customHeight="1">
      <c r="AG12642" s="1264"/>
      <c r="AH12642" s="1264"/>
      <c r="AI12642" s="1264"/>
      <c r="AJ12642" s="1264"/>
    </row>
    <row r="12643" spans="33:36" ht="30" customHeight="1">
      <c r="AG12643" s="1264"/>
      <c r="AH12643" s="1264"/>
      <c r="AI12643" s="1264"/>
      <c r="AJ12643" s="1264"/>
    </row>
    <row r="12644" spans="33:36" ht="30" customHeight="1">
      <c r="AG12644" s="1264"/>
      <c r="AH12644" s="1264"/>
      <c r="AI12644" s="1264"/>
      <c r="AJ12644" s="1264"/>
    </row>
    <row r="12645" spans="33:36" ht="30" customHeight="1">
      <c r="AG12645" s="1264"/>
      <c r="AH12645" s="1264"/>
      <c r="AI12645" s="1264"/>
      <c r="AJ12645" s="1264"/>
    </row>
    <row r="12646" spans="33:36" ht="30" customHeight="1">
      <c r="AG12646" s="1264"/>
      <c r="AH12646" s="1264"/>
      <c r="AI12646" s="1264"/>
      <c r="AJ12646" s="1264"/>
    </row>
    <row r="12647" spans="33:36" ht="30" customHeight="1">
      <c r="AG12647" s="1264"/>
      <c r="AH12647" s="1264"/>
      <c r="AI12647" s="1264"/>
      <c r="AJ12647" s="1264"/>
    </row>
    <row r="12648" spans="33:36" ht="30" customHeight="1">
      <c r="AG12648" s="1264"/>
      <c r="AH12648" s="1264"/>
      <c r="AI12648" s="1264"/>
      <c r="AJ12648" s="1264"/>
    </row>
    <row r="12649" spans="33:36" ht="30" customHeight="1">
      <c r="AG12649" s="1264"/>
      <c r="AH12649" s="1264"/>
      <c r="AI12649" s="1264"/>
      <c r="AJ12649" s="1264"/>
    </row>
    <row r="12650" spans="33:36" ht="30" customHeight="1">
      <c r="AG12650" s="1264"/>
      <c r="AH12650" s="1264"/>
      <c r="AI12650" s="1264"/>
      <c r="AJ12650" s="1264"/>
    </row>
    <row r="12651" spans="33:36" ht="30" customHeight="1">
      <c r="AG12651" s="1264"/>
      <c r="AH12651" s="1264"/>
      <c r="AI12651" s="1264"/>
      <c r="AJ12651" s="1264"/>
    </row>
    <row r="12652" spans="33:36" ht="30" customHeight="1">
      <c r="AG12652" s="1264"/>
      <c r="AH12652" s="1264"/>
      <c r="AI12652" s="1264"/>
      <c r="AJ12652" s="1264"/>
    </row>
    <row r="12653" spans="33:36" ht="30" customHeight="1">
      <c r="AG12653" s="1264"/>
      <c r="AH12653" s="1264"/>
      <c r="AI12653" s="1264"/>
      <c r="AJ12653" s="1264"/>
    </row>
    <row r="12654" spans="33:36" ht="30" customHeight="1">
      <c r="AG12654" s="1264"/>
      <c r="AH12654" s="1264"/>
      <c r="AI12654" s="1264"/>
      <c r="AJ12654" s="1264"/>
    </row>
    <row r="12655" spans="33:36" ht="30" customHeight="1">
      <c r="AG12655" s="1264"/>
      <c r="AH12655" s="1264"/>
      <c r="AI12655" s="1264"/>
      <c r="AJ12655" s="1264"/>
    </row>
    <row r="12656" spans="33:36" ht="30" customHeight="1">
      <c r="AG12656" s="1264"/>
      <c r="AH12656" s="1264"/>
      <c r="AI12656" s="1264"/>
      <c r="AJ12656" s="1264"/>
    </row>
    <row r="12657" spans="33:36" ht="30" customHeight="1">
      <c r="AG12657" s="1264"/>
      <c r="AH12657" s="1264"/>
      <c r="AI12657" s="1264"/>
      <c r="AJ12657" s="1264"/>
    </row>
    <row r="12658" spans="33:36" ht="30" customHeight="1">
      <c r="AG12658" s="1264"/>
      <c r="AH12658" s="1264"/>
      <c r="AI12658" s="1264"/>
      <c r="AJ12658" s="1264"/>
    </row>
    <row r="12659" spans="33:36" ht="30" customHeight="1">
      <c r="AG12659" s="1264"/>
      <c r="AH12659" s="1264"/>
      <c r="AI12659" s="1264"/>
      <c r="AJ12659" s="1264"/>
    </row>
    <row r="12660" spans="33:36" ht="30" customHeight="1">
      <c r="AG12660" s="1264"/>
      <c r="AH12660" s="1264"/>
      <c r="AI12660" s="1264"/>
      <c r="AJ12660" s="1264"/>
    </row>
    <row r="12661" spans="33:36" ht="30" customHeight="1">
      <c r="AG12661" s="1264"/>
      <c r="AH12661" s="1264"/>
      <c r="AI12661" s="1264"/>
      <c r="AJ12661" s="1264"/>
    </row>
    <row r="12662" spans="33:36" ht="30" customHeight="1">
      <c r="AG12662" s="1264"/>
      <c r="AH12662" s="1264"/>
      <c r="AI12662" s="1264"/>
      <c r="AJ12662" s="1264"/>
    </row>
    <row r="12663" spans="33:36" ht="30" customHeight="1">
      <c r="AG12663" s="1264"/>
      <c r="AH12663" s="1264"/>
      <c r="AI12663" s="1264"/>
      <c r="AJ12663" s="1264"/>
    </row>
    <row r="12664" spans="33:36" ht="30" customHeight="1">
      <c r="AG12664" s="1264"/>
      <c r="AH12664" s="1264"/>
      <c r="AI12664" s="1264"/>
      <c r="AJ12664" s="1264"/>
    </row>
    <row r="12665" spans="33:36" ht="30" customHeight="1">
      <c r="AG12665" s="1264"/>
      <c r="AH12665" s="1264"/>
      <c r="AI12665" s="1264"/>
      <c r="AJ12665" s="1264"/>
    </row>
    <row r="12666" spans="33:36" ht="30" customHeight="1">
      <c r="AG12666" s="1264"/>
      <c r="AH12666" s="1264"/>
      <c r="AI12666" s="1264"/>
      <c r="AJ12666" s="1264"/>
    </row>
    <row r="12667" spans="33:36" ht="30" customHeight="1">
      <c r="AG12667" s="1264"/>
      <c r="AH12667" s="1264"/>
      <c r="AI12667" s="1264"/>
      <c r="AJ12667" s="1264"/>
    </row>
    <row r="12668" spans="33:36" ht="30" customHeight="1">
      <c r="AG12668" s="1264"/>
      <c r="AH12668" s="1264"/>
      <c r="AI12668" s="1264"/>
      <c r="AJ12668" s="1264"/>
    </row>
    <row r="12669" spans="33:36" ht="30" customHeight="1">
      <c r="AG12669" s="1264"/>
      <c r="AH12669" s="1264"/>
      <c r="AI12669" s="1264"/>
      <c r="AJ12669" s="1264"/>
    </row>
    <row r="12670" spans="33:36" ht="30" customHeight="1">
      <c r="AG12670" s="1264"/>
      <c r="AH12670" s="1264"/>
      <c r="AI12670" s="1264"/>
      <c r="AJ12670" s="1264"/>
    </row>
    <row r="12671" spans="33:36" ht="30" customHeight="1">
      <c r="AG12671" s="1264"/>
      <c r="AH12671" s="1264"/>
      <c r="AI12671" s="1264"/>
      <c r="AJ12671" s="1264"/>
    </row>
    <row r="12672" spans="33:36" ht="30" customHeight="1">
      <c r="AG12672" s="1264"/>
      <c r="AH12672" s="1264"/>
      <c r="AI12672" s="1264"/>
      <c r="AJ12672" s="1264"/>
    </row>
    <row r="12673" spans="33:36" ht="30" customHeight="1">
      <c r="AG12673" s="1264"/>
      <c r="AH12673" s="1264"/>
      <c r="AI12673" s="1264"/>
      <c r="AJ12673" s="1264"/>
    </row>
    <row r="12674" spans="33:36" ht="30" customHeight="1">
      <c r="AG12674" s="1264"/>
      <c r="AH12674" s="1264"/>
      <c r="AI12674" s="1264"/>
      <c r="AJ12674" s="1264"/>
    </row>
    <row r="12675" spans="33:36" ht="30" customHeight="1">
      <c r="AG12675" s="1264"/>
      <c r="AH12675" s="1264"/>
      <c r="AI12675" s="1264"/>
      <c r="AJ12675" s="1264"/>
    </row>
    <row r="12676" spans="33:36" ht="30" customHeight="1">
      <c r="AG12676" s="1264"/>
      <c r="AH12676" s="1264"/>
      <c r="AI12676" s="1264"/>
      <c r="AJ12676" s="1264"/>
    </row>
    <row r="12677" spans="33:36" ht="30" customHeight="1">
      <c r="AG12677" s="1264"/>
      <c r="AH12677" s="1264"/>
      <c r="AI12677" s="1264"/>
      <c r="AJ12677" s="1264"/>
    </row>
    <row r="12678" spans="33:36" ht="30" customHeight="1">
      <c r="AG12678" s="1264"/>
      <c r="AH12678" s="1264"/>
      <c r="AI12678" s="1264"/>
      <c r="AJ12678" s="1264"/>
    </row>
    <row r="12679" spans="33:36" ht="30" customHeight="1">
      <c r="AG12679" s="1264"/>
      <c r="AH12679" s="1264"/>
      <c r="AI12679" s="1264"/>
      <c r="AJ12679" s="1264"/>
    </row>
    <row r="12680" spans="33:36" ht="30" customHeight="1">
      <c r="AG12680" s="1264"/>
      <c r="AH12680" s="1264"/>
      <c r="AI12680" s="1264"/>
      <c r="AJ12680" s="1264"/>
    </row>
  </sheetData>
  <mergeCells count="7">
    <mergeCell ref="AC1:AF1"/>
    <mergeCell ref="E1:H1"/>
    <mergeCell ref="I1:J1"/>
    <mergeCell ref="K1:P1"/>
    <mergeCell ref="R1:S1"/>
    <mergeCell ref="T1:W1"/>
    <mergeCell ref="X1:AB1"/>
  </mergeCells>
  <conditionalFormatting sqref="B614:B616">
    <cfRule type="containsText" dxfId="97" priority="2" operator="containsText" text="YES">
      <formula>NOT(ISERROR(SEARCH("YES",B614)))</formula>
    </cfRule>
  </conditionalFormatting>
  <conditionalFormatting sqref="B618:B628">
    <cfRule type="containsText" dxfId="96" priority="1" operator="containsText" text="YES">
      <formula>NOT(ISERROR(SEARCH("YES",B618)))</formula>
    </cfRule>
  </conditionalFormatting>
  <conditionalFormatting sqref="C102:C140 D140 C141:D142 C144:C181 C182:D184 C593:C598 B599:D601 C602:D607 B608:D613">
    <cfRule type="containsText" dxfId="95" priority="7" operator="containsText" text="YES">
      <formula>NOT(ISERROR(SEARCH("YES",B102)))</formula>
    </cfRule>
  </conditionalFormatting>
  <conditionalFormatting sqref="D617:D628">
    <cfRule type="containsText" dxfId="94" priority="3" operator="containsText" text="YES">
      <formula>NOT(ISERROR(SEARCH("YES",D617)))</formula>
    </cfRule>
  </conditionalFormatting>
  <conditionalFormatting sqref="AG2:AG463 AG465:AG960 AG12681:AG1048576">
    <cfRule type="containsBlanks" dxfId="93" priority="6">
      <formula>LEN(TRIM(AG2))=0</formula>
    </cfRule>
  </conditionalFormatting>
  <conditionalFormatting sqref="AI2:AI960 AI12681:AI1048576">
    <cfRule type="containsText" dxfId="92" priority="4" operator="containsText" text="KO">
      <formula>NOT(ISERROR(SEARCH("KO",AI2)))</formula>
    </cfRule>
    <cfRule type="containsText" dxfId="91" priority="5" operator="containsText" text="OK">
      <formula>NOT(ISERROR(SEARCH("OK",AI2)))</formula>
    </cfRule>
    <cfRule type="containsBlanks" dxfId="90" priority="8">
      <formula>LEN(TRIM(AI2))=0</formula>
    </cfRule>
  </conditionalFormatting>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7D794-08E3-4DEE-B683-327E716AE02C}">
  <sheetPr>
    <tabColor theme="3" tint="0.249977111117893"/>
  </sheetPr>
  <dimension ref="B1:K24"/>
  <sheetViews>
    <sheetView showGridLines="0" zoomScaleNormal="100" workbookViewId="0">
      <selection activeCell="E4" sqref="E4"/>
    </sheetView>
  </sheetViews>
  <sheetFormatPr defaultColWidth="11.42578125" defaultRowHeight="111.95" customHeight="1"/>
  <cols>
    <col min="1" max="1" width="3.42578125" customWidth="1"/>
    <col min="2" max="2" width="23.85546875" bestFit="1" customWidth="1"/>
    <col min="3" max="3" width="30" customWidth="1"/>
    <col min="4" max="4" width="7.140625" style="539" customWidth="1"/>
    <col min="5" max="5" width="23.42578125" style="560" customWidth="1"/>
    <col min="6" max="6" width="83.42578125" style="563" customWidth="1"/>
    <col min="7" max="7" width="9.85546875" customWidth="1"/>
    <col min="8" max="8" width="36.42578125" bestFit="1" customWidth="1"/>
  </cols>
  <sheetData>
    <row r="1" spans="2:11" ht="14.25" customHeight="1">
      <c r="G1" s="524"/>
    </row>
    <row r="2" spans="2:11" ht="18" customHeight="1">
      <c r="B2" s="1777" t="s">
        <v>6038</v>
      </c>
      <c r="C2" s="1777"/>
      <c r="D2" s="1777"/>
      <c r="E2" s="1777"/>
      <c r="F2" s="1777"/>
      <c r="G2" s="1777"/>
    </row>
    <row r="3" spans="2:11" ht="33.75" customHeight="1">
      <c r="B3" s="674" t="s">
        <v>5813</v>
      </c>
      <c r="C3" s="674" t="s">
        <v>6039</v>
      </c>
      <c r="D3" s="674" t="s">
        <v>6040</v>
      </c>
      <c r="E3" s="675" t="s">
        <v>6041</v>
      </c>
      <c r="F3" s="675" t="s">
        <v>296</v>
      </c>
      <c r="G3" s="674" t="s">
        <v>6042</v>
      </c>
      <c r="H3" t="s">
        <v>6043</v>
      </c>
    </row>
    <row r="4" spans="2:11" ht="80.25" customHeight="1">
      <c r="B4" s="567" t="s">
        <v>6044</v>
      </c>
      <c r="C4" s="538" t="s">
        <v>6045</v>
      </c>
      <c r="D4" s="561" t="s">
        <v>335</v>
      </c>
      <c r="E4" s="564" t="s">
        <v>6046</v>
      </c>
      <c r="F4" s="564" t="s">
        <v>6047</v>
      </c>
      <c r="G4" s="561">
        <v>1</v>
      </c>
      <c r="K4" s="186"/>
    </row>
    <row r="5" spans="2:11" ht="80.25" customHeight="1">
      <c r="B5" s="567" t="s">
        <v>6044</v>
      </c>
      <c r="C5" s="538" t="s">
        <v>6048</v>
      </c>
      <c r="D5" s="561" t="s">
        <v>335</v>
      </c>
      <c r="E5" s="564" t="s">
        <v>6049</v>
      </c>
      <c r="F5" s="564" t="s">
        <v>6050</v>
      </c>
      <c r="G5" s="561">
        <v>0</v>
      </c>
      <c r="K5" s="186"/>
    </row>
    <row r="6" spans="2:11" ht="80.25" customHeight="1">
      <c r="B6" s="571" t="s">
        <v>6051</v>
      </c>
      <c r="C6" s="538" t="s">
        <v>6052</v>
      </c>
      <c r="D6" s="561" t="s">
        <v>335</v>
      </c>
      <c r="E6" s="564" t="s">
        <v>6053</v>
      </c>
      <c r="F6" s="564" t="s">
        <v>6054</v>
      </c>
      <c r="G6" s="561">
        <v>0</v>
      </c>
      <c r="I6" s="572"/>
      <c r="K6" s="186"/>
    </row>
    <row r="7" spans="2:11" ht="80.25" customHeight="1">
      <c r="B7" s="573" t="s">
        <v>6055</v>
      </c>
      <c r="C7" s="538" t="s">
        <v>6056</v>
      </c>
      <c r="D7" s="562" t="s">
        <v>335</v>
      </c>
      <c r="E7" s="564" t="s">
        <v>6057</v>
      </c>
      <c r="F7" s="564" t="s">
        <v>6058</v>
      </c>
      <c r="G7" s="561">
        <v>1</v>
      </c>
      <c r="H7" s="1"/>
    </row>
    <row r="8" spans="2:11" ht="80.25" customHeight="1">
      <c r="B8" s="573" t="s">
        <v>6055</v>
      </c>
      <c r="C8" s="538" t="s">
        <v>6059</v>
      </c>
      <c r="D8" s="561" t="s">
        <v>335</v>
      </c>
      <c r="E8" s="564" t="s">
        <v>6060</v>
      </c>
      <c r="F8" s="676" t="s">
        <v>6061</v>
      </c>
      <c r="G8" s="561">
        <v>1</v>
      </c>
      <c r="H8" s="570"/>
    </row>
    <row r="9" spans="2:11" ht="80.25" customHeight="1">
      <c r="B9" s="566" t="s">
        <v>6062</v>
      </c>
      <c r="C9" s="538" t="s">
        <v>6063</v>
      </c>
      <c r="D9" s="561" t="s">
        <v>335</v>
      </c>
      <c r="E9" s="564" t="s">
        <v>6064</v>
      </c>
      <c r="F9" s="564" t="s">
        <v>6065</v>
      </c>
      <c r="G9" s="561">
        <v>0</v>
      </c>
    </row>
    <row r="10" spans="2:11" ht="80.25" customHeight="1">
      <c r="B10" s="566" t="s">
        <v>6062</v>
      </c>
      <c r="C10" s="538" t="s">
        <v>6066</v>
      </c>
      <c r="D10" s="561" t="s">
        <v>335</v>
      </c>
      <c r="E10" s="564" t="s">
        <v>6067</v>
      </c>
      <c r="F10" s="564" t="s">
        <v>6068</v>
      </c>
      <c r="G10" s="561">
        <v>1</v>
      </c>
    </row>
    <row r="11" spans="2:11" ht="80.25" customHeight="1">
      <c r="B11" s="566" t="s">
        <v>6062</v>
      </c>
      <c r="C11" s="538" t="s">
        <v>6069</v>
      </c>
      <c r="D11" s="561" t="s">
        <v>335</v>
      </c>
      <c r="E11" s="564" t="s">
        <v>6070</v>
      </c>
      <c r="F11" s="564" t="s">
        <v>6071</v>
      </c>
      <c r="G11" s="561">
        <v>0</v>
      </c>
    </row>
    <row r="12" spans="2:11" ht="105" customHeight="1">
      <c r="B12" s="566" t="s">
        <v>6062</v>
      </c>
      <c r="C12" s="538" t="s">
        <v>6072</v>
      </c>
      <c r="D12" s="561" t="s">
        <v>335</v>
      </c>
      <c r="E12" s="564" t="s">
        <v>6073</v>
      </c>
      <c r="F12" s="676" t="s">
        <v>6074</v>
      </c>
      <c r="G12" s="561">
        <v>0</v>
      </c>
      <c r="H12" s="382" t="s">
        <v>6075</v>
      </c>
    </row>
    <row r="13" spans="2:11" ht="80.25" customHeight="1">
      <c r="B13" s="566" t="s">
        <v>6062</v>
      </c>
      <c r="C13" s="538" t="s">
        <v>6076</v>
      </c>
      <c r="D13" s="561" t="s">
        <v>335</v>
      </c>
      <c r="E13" s="564" t="s">
        <v>6077</v>
      </c>
      <c r="F13" s="564" t="s">
        <v>6065</v>
      </c>
      <c r="G13" s="561">
        <v>1</v>
      </c>
    </row>
    <row r="14" spans="2:11" ht="80.25" customHeight="1">
      <c r="B14" s="568" t="s">
        <v>6078</v>
      </c>
      <c r="C14" s="538" t="s">
        <v>6079</v>
      </c>
      <c r="D14" s="561" t="s">
        <v>335</v>
      </c>
      <c r="E14" s="564" t="s">
        <v>6080</v>
      </c>
      <c r="F14" s="564" t="s">
        <v>6081</v>
      </c>
      <c r="G14" s="561">
        <v>1</v>
      </c>
    </row>
    <row r="15" spans="2:11" ht="80.25" customHeight="1">
      <c r="B15" s="568" t="s">
        <v>6078</v>
      </c>
      <c r="C15" s="538" t="s">
        <v>6082</v>
      </c>
      <c r="D15" s="561" t="s">
        <v>335</v>
      </c>
      <c r="E15" s="564" t="s">
        <v>1577</v>
      </c>
      <c r="F15" s="564" t="s">
        <v>6083</v>
      </c>
      <c r="G15" s="561">
        <v>1</v>
      </c>
    </row>
    <row r="16" spans="2:11" ht="80.25" customHeight="1">
      <c r="B16" s="568" t="s">
        <v>6078</v>
      </c>
      <c r="C16" s="538" t="s">
        <v>6084</v>
      </c>
      <c r="D16" s="561" t="s">
        <v>335</v>
      </c>
      <c r="E16" s="564" t="s">
        <v>6085</v>
      </c>
      <c r="F16" s="564" t="s">
        <v>6086</v>
      </c>
      <c r="G16" s="561">
        <v>1</v>
      </c>
    </row>
    <row r="17" spans="2:8" ht="80.25" customHeight="1">
      <c r="B17" s="568" t="s">
        <v>6078</v>
      </c>
      <c r="C17" s="538" t="s">
        <v>6087</v>
      </c>
      <c r="D17" s="561" t="s">
        <v>335</v>
      </c>
      <c r="E17" s="564" t="s">
        <v>6088</v>
      </c>
      <c r="F17" s="564" t="s">
        <v>6089</v>
      </c>
      <c r="G17" s="561">
        <v>1</v>
      </c>
    </row>
    <row r="18" spans="2:8" ht="80.25" customHeight="1">
      <c r="B18" s="568" t="s">
        <v>6078</v>
      </c>
      <c r="C18" s="538" t="s">
        <v>6090</v>
      </c>
      <c r="D18" s="561" t="s">
        <v>335</v>
      </c>
      <c r="E18" s="564" t="s">
        <v>6085</v>
      </c>
      <c r="F18" s="564" t="s">
        <v>6091</v>
      </c>
      <c r="G18" s="561">
        <v>1</v>
      </c>
    </row>
    <row r="19" spans="2:8" ht="80.25" customHeight="1">
      <c r="B19" s="568" t="s">
        <v>6078</v>
      </c>
      <c r="C19" s="538" t="s">
        <v>6092</v>
      </c>
      <c r="D19" s="561" t="s">
        <v>335</v>
      </c>
      <c r="E19" s="564" t="s">
        <v>6093</v>
      </c>
      <c r="F19" s="676" t="s">
        <v>6094</v>
      </c>
      <c r="G19" s="561">
        <v>1</v>
      </c>
    </row>
    <row r="20" spans="2:8" ht="80.25" customHeight="1">
      <c r="B20" s="568" t="s">
        <v>6078</v>
      </c>
      <c r="C20" s="538" t="s">
        <v>6095</v>
      </c>
      <c r="D20" s="561" t="s">
        <v>335</v>
      </c>
      <c r="E20" s="564" t="s">
        <v>6096</v>
      </c>
      <c r="F20" s="564"/>
      <c r="G20" s="561">
        <v>1</v>
      </c>
    </row>
    <row r="21" spans="2:8" ht="80.25" customHeight="1">
      <c r="B21" s="569" t="s">
        <v>6097</v>
      </c>
      <c r="C21" s="538" t="s">
        <v>6098</v>
      </c>
      <c r="D21" s="561" t="s">
        <v>335</v>
      </c>
      <c r="E21" s="565" t="s">
        <v>6099</v>
      </c>
      <c r="F21" s="564" t="s">
        <v>6100</v>
      </c>
      <c r="G21" s="561">
        <v>0</v>
      </c>
    </row>
    <row r="22" spans="2:8" ht="80.25" customHeight="1">
      <c r="B22" s="569" t="s">
        <v>6097</v>
      </c>
      <c r="C22" s="538" t="s">
        <v>6101</v>
      </c>
      <c r="D22" s="561" t="s">
        <v>335</v>
      </c>
      <c r="E22" s="565" t="s">
        <v>6102</v>
      </c>
      <c r="F22" s="564" t="s">
        <v>6103</v>
      </c>
      <c r="G22" s="561">
        <v>0</v>
      </c>
      <c r="H22" s="382" t="s">
        <v>6104</v>
      </c>
    </row>
    <row r="23" spans="2:8" ht="80.25" customHeight="1">
      <c r="B23" s="569" t="s">
        <v>6097</v>
      </c>
      <c r="C23" s="538" t="s">
        <v>6105</v>
      </c>
      <c r="D23" s="561" t="s">
        <v>335</v>
      </c>
      <c r="E23" s="565" t="s">
        <v>6099</v>
      </c>
      <c r="F23" s="564" t="s">
        <v>6106</v>
      </c>
      <c r="G23" s="561">
        <v>0</v>
      </c>
    </row>
    <row r="24" spans="2:8" ht="80.25" customHeight="1">
      <c r="B24" s="569" t="s">
        <v>6097</v>
      </c>
      <c r="C24" s="538" t="s">
        <v>6107</v>
      </c>
      <c r="D24" s="561" t="s">
        <v>335</v>
      </c>
      <c r="E24" s="565" t="s">
        <v>6102</v>
      </c>
      <c r="F24" s="564" t="s">
        <v>6108</v>
      </c>
      <c r="G24" s="561">
        <v>0</v>
      </c>
    </row>
  </sheetData>
  <autoFilter ref="B3:G24" xr:uid="{9557D794-08E3-4DEE-B683-327E716AE02C}"/>
  <mergeCells count="1">
    <mergeCell ref="B2:G2"/>
  </mergeCell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0450E-BA4A-40B1-9EBC-36D805EA283B}">
  <sheetPr>
    <tabColor theme="3" tint="0.249977111117893"/>
  </sheetPr>
  <dimension ref="A2:AJ351"/>
  <sheetViews>
    <sheetView showGridLines="0" workbookViewId="0">
      <selection activeCell="AC335" sqref="AC335"/>
    </sheetView>
  </sheetViews>
  <sheetFormatPr defaultColWidth="8.42578125" defaultRowHeight="13.5" customHeight="1" outlineLevelCol="1"/>
  <cols>
    <col min="1" max="1" width="3.42578125" style="219" customWidth="1"/>
    <col min="2" max="2" width="9.42578125" style="219" hidden="1" customWidth="1" outlineLevel="1"/>
    <col min="3" max="3" width="35.140625" style="219" bestFit="1" customWidth="1" collapsed="1"/>
    <col min="4" max="4" width="64.42578125" style="5" customWidth="1"/>
    <col min="5" max="5" width="23.140625" style="219" hidden="1" customWidth="1"/>
    <col min="6" max="6" width="50" style="5" hidden="1" customWidth="1"/>
    <col min="7" max="7" width="31.42578125" style="10" hidden="1" customWidth="1"/>
    <col min="8" max="8" width="36.42578125" style="10" customWidth="1"/>
    <col min="9" max="9" width="36.42578125" style="219" hidden="1" customWidth="1"/>
    <col min="10" max="10" width="13.42578125" style="371" hidden="1" customWidth="1"/>
    <col min="11" max="11" width="47.42578125" style="219" hidden="1" customWidth="1"/>
    <col min="12" max="12" width="30.42578125" style="219" hidden="1" customWidth="1"/>
    <col min="13" max="13" width="29.42578125" style="219" hidden="1" customWidth="1"/>
    <col min="14" max="14" width="52.42578125" style="219" hidden="1" customWidth="1"/>
    <col min="15" max="15" width="21.42578125" style="219" hidden="1" customWidth="1"/>
    <col min="16" max="16" width="20.42578125" style="219" hidden="1" customWidth="1"/>
    <col min="17" max="17" width="32.42578125" style="219" hidden="1" customWidth="1"/>
    <col min="18" max="18" width="49" style="219" hidden="1" customWidth="1"/>
    <col min="19" max="19" width="8.42578125" style="371" bestFit="1" customWidth="1"/>
    <col min="20" max="20" width="9.140625" style="10" bestFit="1" customWidth="1"/>
    <col min="21" max="21" width="8.42578125" style="219"/>
    <col min="22" max="23" width="8.42578125" style="219" bestFit="1" customWidth="1"/>
    <col min="24" max="24" width="8.42578125" style="219"/>
    <col min="25" max="25" width="8.42578125" style="219" bestFit="1" customWidth="1"/>
    <col min="26" max="16384" width="8.42578125" style="219"/>
  </cols>
  <sheetData>
    <row r="2" spans="2:36" ht="13.5" customHeight="1">
      <c r="S2" s="1834" t="s">
        <v>307</v>
      </c>
      <c r="T2" s="1835"/>
      <c r="U2" s="1695" t="s">
        <v>287</v>
      </c>
      <c r="V2" s="1801"/>
      <c r="W2" s="1801"/>
      <c r="X2" s="1801"/>
      <c r="Y2" s="1802"/>
    </row>
    <row r="3" spans="2:36" s="382" customFormat="1" ht="29.25" customHeight="1">
      <c r="B3" s="381" t="s">
        <v>6109</v>
      </c>
      <c r="C3" s="677" t="s">
        <v>5027</v>
      </c>
      <c r="D3" s="678" t="s">
        <v>296</v>
      </c>
      <c r="E3" s="677" t="s">
        <v>6110</v>
      </c>
      <c r="F3" s="678" t="s">
        <v>6111</v>
      </c>
      <c r="G3" s="678" t="s">
        <v>6112</v>
      </c>
      <c r="H3" s="678" t="s">
        <v>6113</v>
      </c>
      <c r="I3" s="677" t="s">
        <v>6114</v>
      </c>
      <c r="J3" s="679" t="s">
        <v>6115</v>
      </c>
      <c r="K3" s="677" t="s">
        <v>6116</v>
      </c>
      <c r="L3" s="381" t="s">
        <v>3370</v>
      </c>
      <c r="M3" s="381" t="s">
        <v>6117</v>
      </c>
      <c r="N3" s="381" t="s">
        <v>6118</v>
      </c>
      <c r="O3" s="381" t="s">
        <v>6119</v>
      </c>
      <c r="P3" s="381" t="s">
        <v>6120</v>
      </c>
      <c r="Q3" s="381" t="s">
        <v>6121</v>
      </c>
      <c r="R3" s="381" t="s">
        <v>6122</v>
      </c>
      <c r="S3" s="387" t="s">
        <v>307</v>
      </c>
      <c r="T3" s="387" t="s">
        <v>308</v>
      </c>
      <c r="U3" s="390" t="s">
        <v>313</v>
      </c>
      <c r="V3" s="390" t="s">
        <v>314</v>
      </c>
      <c r="W3" s="390" t="s">
        <v>315</v>
      </c>
      <c r="X3" s="390" t="s">
        <v>316</v>
      </c>
      <c r="Y3" s="390" t="s">
        <v>317</v>
      </c>
      <c r="AE3" s="1836"/>
      <c r="AF3" s="1836"/>
      <c r="AG3" s="1836"/>
      <c r="AH3" s="1836"/>
      <c r="AI3" s="1836"/>
      <c r="AJ3" s="1836"/>
    </row>
    <row r="4" spans="2:36" ht="13.5" customHeight="1">
      <c r="B4" s="230" t="s">
        <v>6044</v>
      </c>
      <c r="C4" s="673" t="s">
        <v>5717</v>
      </c>
      <c r="D4" s="9" t="s">
        <v>6123</v>
      </c>
      <c r="E4" s="227"/>
      <c r="F4" s="9" t="s">
        <v>6124</v>
      </c>
      <c r="G4" s="7" t="s">
        <v>517</v>
      </c>
      <c r="H4" s="7" t="s">
        <v>6125</v>
      </c>
      <c r="I4" s="227" t="s">
        <v>517</v>
      </c>
      <c r="J4" s="321" t="s">
        <v>335</v>
      </c>
      <c r="K4" s="227" t="s">
        <v>332</v>
      </c>
      <c r="L4" s="227"/>
      <c r="M4" s="227" t="s">
        <v>6126</v>
      </c>
      <c r="N4" s="227" t="s">
        <v>6127</v>
      </c>
      <c r="O4" s="227" t="s">
        <v>6128</v>
      </c>
      <c r="P4" s="231" t="s">
        <v>6129</v>
      </c>
      <c r="Q4" s="231"/>
      <c r="R4" s="227"/>
      <c r="S4" s="321">
        <v>1</v>
      </c>
      <c r="T4" s="7"/>
      <c r="U4" s="321" t="s">
        <v>342</v>
      </c>
      <c r="V4" s="321" t="s">
        <v>342</v>
      </c>
      <c r="W4" s="321" t="s">
        <v>342</v>
      </c>
      <c r="X4" s="321" t="s">
        <v>342</v>
      </c>
      <c r="Y4" s="321" t="s">
        <v>342</v>
      </c>
    </row>
    <row r="5" spans="2:36" ht="13.5" customHeight="1">
      <c r="B5" s="230" t="s">
        <v>6044</v>
      </c>
      <c r="C5" s="673" t="s">
        <v>5718</v>
      </c>
      <c r="D5" s="9" t="s">
        <v>6130</v>
      </c>
      <c r="E5" s="227"/>
      <c r="F5" s="9" t="s">
        <v>6131</v>
      </c>
      <c r="G5" s="7" t="s">
        <v>6132</v>
      </c>
      <c r="H5" s="7" t="s">
        <v>6125</v>
      </c>
      <c r="I5" s="227" t="s">
        <v>513</v>
      </c>
      <c r="J5" s="321" t="s">
        <v>335</v>
      </c>
      <c r="K5" s="227" t="s">
        <v>332</v>
      </c>
      <c r="L5" s="227"/>
      <c r="M5" s="227" t="s">
        <v>6133</v>
      </c>
      <c r="N5" s="227" t="s">
        <v>6134</v>
      </c>
      <c r="O5" s="227" t="s">
        <v>6128</v>
      </c>
      <c r="P5" s="232" t="s">
        <v>6135</v>
      </c>
      <c r="Q5" s="232"/>
      <c r="R5" s="227"/>
      <c r="S5" s="321">
        <v>1</v>
      </c>
      <c r="T5" s="7"/>
      <c r="U5" s="321" t="s">
        <v>342</v>
      </c>
      <c r="V5" s="321" t="s">
        <v>342</v>
      </c>
      <c r="W5" s="321" t="s">
        <v>342</v>
      </c>
      <c r="X5" s="321" t="s">
        <v>342</v>
      </c>
      <c r="Y5" s="321" t="s">
        <v>342</v>
      </c>
    </row>
    <row r="6" spans="2:36" ht="13.5" customHeight="1">
      <c r="B6" s="230" t="s">
        <v>6044</v>
      </c>
      <c r="C6" s="673" t="s">
        <v>6136</v>
      </c>
      <c r="D6" s="9" t="s">
        <v>6137</v>
      </c>
      <c r="E6" s="227"/>
      <c r="F6" s="9" t="s">
        <v>6138</v>
      </c>
      <c r="G6" s="7" t="s">
        <v>6139</v>
      </c>
      <c r="H6" s="7" t="s">
        <v>6125</v>
      </c>
      <c r="I6" s="227" t="s">
        <v>524</v>
      </c>
      <c r="J6" s="321" t="s">
        <v>335</v>
      </c>
      <c r="K6" s="227" t="s">
        <v>332</v>
      </c>
      <c r="L6" s="227"/>
      <c r="M6" s="227" t="s">
        <v>6140</v>
      </c>
      <c r="N6" s="227" t="s">
        <v>6141</v>
      </c>
      <c r="O6" s="227" t="s">
        <v>6128</v>
      </c>
      <c r="P6" s="231" t="s">
        <v>6142</v>
      </c>
      <c r="Q6" s="231"/>
      <c r="R6" s="227"/>
      <c r="S6" s="321">
        <v>1</v>
      </c>
      <c r="T6" s="7"/>
      <c r="U6" s="321"/>
      <c r="V6" s="321"/>
      <c r="W6" s="321"/>
      <c r="X6" s="321"/>
      <c r="Y6" s="321"/>
    </row>
    <row r="7" spans="2:36" ht="13.5" customHeight="1">
      <c r="B7" s="230" t="s">
        <v>6044</v>
      </c>
      <c r="C7" s="673" t="s">
        <v>6143</v>
      </c>
      <c r="D7" s="9" t="s">
        <v>6144</v>
      </c>
      <c r="E7" s="227"/>
      <c r="F7" s="9" t="s">
        <v>6138</v>
      </c>
      <c r="G7" s="7" t="s">
        <v>6145</v>
      </c>
      <c r="H7" s="7" t="s">
        <v>6125</v>
      </c>
      <c r="I7" s="228" t="s">
        <v>626</v>
      </c>
      <c r="J7" s="320" t="s">
        <v>335</v>
      </c>
      <c r="K7" s="228" t="s">
        <v>574</v>
      </c>
      <c r="L7" s="227"/>
      <c r="M7" s="227" t="s">
        <v>6140</v>
      </c>
      <c r="N7" s="227" t="s">
        <v>6141</v>
      </c>
      <c r="O7" s="227" t="s">
        <v>6128</v>
      </c>
      <c r="P7" s="227" t="s">
        <v>6146</v>
      </c>
      <c r="Q7" s="227"/>
      <c r="R7" s="227"/>
      <c r="S7" s="321">
        <v>1</v>
      </c>
      <c r="T7" s="7"/>
      <c r="U7" s="321"/>
      <c r="V7" s="321"/>
      <c r="W7" s="321"/>
      <c r="X7" s="321"/>
      <c r="Y7" s="321"/>
    </row>
    <row r="8" spans="2:36" ht="13.5" customHeight="1">
      <c r="B8" s="1829" t="s">
        <v>6044</v>
      </c>
      <c r="C8" s="1635" t="s">
        <v>6147</v>
      </c>
      <c r="D8" s="1798" t="s">
        <v>6148</v>
      </c>
      <c r="E8" s="1809"/>
      <c r="F8" s="1798" t="s">
        <v>6149</v>
      </c>
      <c r="G8" s="378" t="s">
        <v>6150</v>
      </c>
      <c r="H8" s="378" t="s">
        <v>6125</v>
      </c>
      <c r="I8" s="373" t="s">
        <v>517</v>
      </c>
      <c r="J8" s="372" t="s">
        <v>335</v>
      </c>
      <c r="K8" s="228" t="s">
        <v>332</v>
      </c>
      <c r="L8" s="362"/>
      <c r="M8" s="227" t="s">
        <v>6046</v>
      </c>
      <c r="N8" s="227" t="s">
        <v>6141</v>
      </c>
      <c r="O8" s="227" t="s">
        <v>6128</v>
      </c>
      <c r="P8" s="231" t="s">
        <v>6151</v>
      </c>
      <c r="Q8" s="231"/>
      <c r="R8" s="310" t="s">
        <v>6152</v>
      </c>
      <c r="S8" s="1783">
        <v>1</v>
      </c>
      <c r="T8" s="1783"/>
      <c r="U8" s="1783"/>
      <c r="V8" s="1783" t="s">
        <v>342</v>
      </c>
      <c r="W8" s="1783"/>
      <c r="X8" s="1783"/>
      <c r="Y8" s="1783"/>
    </row>
    <row r="9" spans="2:36" ht="13.5" customHeight="1">
      <c r="B9" s="1829"/>
      <c r="C9" s="1652"/>
      <c r="D9" s="1799"/>
      <c r="E9" s="1810"/>
      <c r="F9" s="1799"/>
      <c r="G9" s="380"/>
      <c r="H9" s="380"/>
      <c r="I9" s="374" t="s">
        <v>513</v>
      </c>
      <c r="J9" s="368" t="s">
        <v>335</v>
      </c>
      <c r="K9" s="229" t="s">
        <v>332</v>
      </c>
      <c r="L9" s="362"/>
      <c r="M9" s="227"/>
      <c r="N9" s="227"/>
      <c r="O9" s="227"/>
      <c r="P9" s="231"/>
      <c r="Q9" s="231"/>
      <c r="R9" s="310"/>
      <c r="S9" s="1784"/>
      <c r="T9" s="1784"/>
      <c r="U9" s="1784"/>
      <c r="V9" s="1784"/>
      <c r="W9" s="1784"/>
      <c r="X9" s="1784"/>
      <c r="Y9" s="1784"/>
    </row>
    <row r="10" spans="2:36" ht="13.5" customHeight="1">
      <c r="B10" s="1829"/>
      <c r="C10" s="1652"/>
      <c r="D10" s="1799"/>
      <c r="E10" s="1810"/>
      <c r="F10" s="1799"/>
      <c r="G10" s="380"/>
      <c r="H10" s="380"/>
      <c r="I10" s="374" t="s">
        <v>572</v>
      </c>
      <c r="J10" s="368" t="s">
        <v>335</v>
      </c>
      <c r="K10" s="229" t="s">
        <v>539</v>
      </c>
      <c r="L10" s="362"/>
      <c r="M10" s="227"/>
      <c r="N10" s="227"/>
      <c r="O10" s="227"/>
      <c r="P10" s="231"/>
      <c r="Q10" s="231"/>
      <c r="R10" s="310"/>
      <c r="S10" s="1784"/>
      <c r="T10" s="1784"/>
      <c r="U10" s="1784"/>
      <c r="V10" s="1784"/>
      <c r="W10" s="1784"/>
      <c r="X10" s="1784"/>
      <c r="Y10" s="1784"/>
    </row>
    <row r="11" spans="2:36" ht="13.5" customHeight="1">
      <c r="B11" s="1829"/>
      <c r="C11" s="1652"/>
      <c r="D11" s="1799"/>
      <c r="E11" s="1810"/>
      <c r="F11" s="1799"/>
      <c r="G11" s="380"/>
      <c r="H11" s="380"/>
      <c r="I11" s="374" t="s">
        <v>6153</v>
      </c>
      <c r="J11" s="368" t="s">
        <v>335</v>
      </c>
      <c r="K11" s="229" t="s">
        <v>6154</v>
      </c>
      <c r="L11" s="362"/>
      <c r="M11" s="227"/>
      <c r="N11" s="227"/>
      <c r="O11" s="227"/>
      <c r="P11" s="231"/>
      <c r="Q11" s="231"/>
      <c r="R11" s="310"/>
      <c r="S11" s="1784"/>
      <c r="T11" s="1784"/>
      <c r="U11" s="1784"/>
      <c r="V11" s="1784"/>
      <c r="W11" s="1784"/>
      <c r="X11" s="1784"/>
      <c r="Y11" s="1784"/>
    </row>
    <row r="12" spans="2:36" ht="13.5" customHeight="1">
      <c r="B12" s="1829"/>
      <c r="C12" s="1652"/>
      <c r="D12" s="1799"/>
      <c r="E12" s="1810"/>
      <c r="F12" s="1799"/>
      <c r="G12" s="380"/>
      <c r="H12" s="380"/>
      <c r="I12" s="374" t="s">
        <v>6155</v>
      </c>
      <c r="J12" s="368" t="s">
        <v>334</v>
      </c>
      <c r="K12" s="229"/>
      <c r="L12" s="362"/>
      <c r="M12" s="227"/>
      <c r="N12" s="227"/>
      <c r="O12" s="227"/>
      <c r="P12" s="231"/>
      <c r="Q12" s="231"/>
      <c r="R12" s="310"/>
      <c r="S12" s="1784"/>
      <c r="T12" s="1784"/>
      <c r="U12" s="1784"/>
      <c r="V12" s="1784"/>
      <c r="W12" s="1784"/>
      <c r="X12" s="1784"/>
      <c r="Y12" s="1784"/>
    </row>
    <row r="13" spans="2:36" ht="13.5" customHeight="1">
      <c r="B13" s="230"/>
      <c r="C13" s="1652"/>
      <c r="D13" s="1799"/>
      <c r="E13" s="1810"/>
      <c r="F13" s="1799"/>
      <c r="G13" s="380"/>
      <c r="H13" s="380"/>
      <c r="I13" s="374" t="s">
        <v>6156</v>
      </c>
      <c r="J13" s="368" t="s">
        <v>334</v>
      </c>
      <c r="K13" s="229"/>
      <c r="L13" s="362"/>
      <c r="M13" s="227"/>
      <c r="N13" s="227"/>
      <c r="O13" s="227"/>
      <c r="P13" s="231"/>
      <c r="Q13" s="231"/>
      <c r="R13" s="310"/>
      <c r="S13" s="1784"/>
      <c r="T13" s="1784"/>
      <c r="U13" s="1784"/>
      <c r="V13" s="1784"/>
      <c r="W13" s="1784"/>
      <c r="X13" s="1784"/>
      <c r="Y13" s="1784"/>
    </row>
    <row r="14" spans="2:36" ht="13.5" customHeight="1">
      <c r="B14" s="230"/>
      <c r="C14" s="1652"/>
      <c r="D14" s="1799"/>
      <c r="E14" s="1810"/>
      <c r="F14" s="1799"/>
      <c r="G14" s="380"/>
      <c r="H14" s="380"/>
      <c r="I14" s="374" t="s">
        <v>6157</v>
      </c>
      <c r="J14" s="368" t="s">
        <v>334</v>
      </c>
      <c r="K14" s="229"/>
      <c r="L14" s="362"/>
      <c r="M14" s="227"/>
      <c r="N14" s="227"/>
      <c r="O14" s="227"/>
      <c r="P14" s="231"/>
      <c r="Q14" s="231"/>
      <c r="R14" s="310"/>
      <c r="S14" s="1784"/>
      <c r="T14" s="1784"/>
      <c r="U14" s="1784"/>
      <c r="V14" s="1784"/>
      <c r="W14" s="1784"/>
      <c r="X14" s="1784"/>
      <c r="Y14" s="1784"/>
    </row>
    <row r="15" spans="2:36" ht="13.5" customHeight="1">
      <c r="B15" s="230"/>
      <c r="C15" s="1652"/>
      <c r="D15" s="1799"/>
      <c r="E15" s="1810"/>
      <c r="F15" s="1799"/>
      <c r="G15" s="380"/>
      <c r="H15" s="380"/>
      <c r="I15" s="374" t="s">
        <v>6158</v>
      </c>
      <c r="J15" s="368" t="s">
        <v>334</v>
      </c>
      <c r="K15" s="229"/>
      <c r="L15" s="362"/>
      <c r="M15" s="227"/>
      <c r="N15" s="227"/>
      <c r="O15" s="227"/>
      <c r="P15" s="231"/>
      <c r="Q15" s="231"/>
      <c r="R15" s="310"/>
      <c r="S15" s="1784"/>
      <c r="T15" s="1784"/>
      <c r="U15" s="1784"/>
      <c r="V15" s="1784"/>
      <c r="W15" s="1784"/>
      <c r="X15" s="1784"/>
      <c r="Y15" s="1784"/>
    </row>
    <row r="16" spans="2:36" ht="13.5" customHeight="1">
      <c r="B16" s="230"/>
      <c r="C16" s="1652"/>
      <c r="D16" s="1799"/>
      <c r="E16" s="1810"/>
      <c r="F16" s="1799"/>
      <c r="G16" s="380"/>
      <c r="H16" s="380"/>
      <c r="I16" s="374" t="s">
        <v>652</v>
      </c>
      <c r="J16" s="368" t="s">
        <v>335</v>
      </c>
      <c r="K16" s="229" t="s">
        <v>6159</v>
      </c>
      <c r="L16" s="362"/>
      <c r="M16" s="227"/>
      <c r="N16" s="227"/>
      <c r="O16" s="227"/>
      <c r="P16" s="231"/>
      <c r="Q16" s="231"/>
      <c r="R16" s="310"/>
      <c r="S16" s="1784"/>
      <c r="T16" s="1784"/>
      <c r="U16" s="1784"/>
      <c r="V16" s="1784"/>
      <c r="W16" s="1784"/>
      <c r="X16" s="1784"/>
      <c r="Y16" s="1784"/>
    </row>
    <row r="17" spans="2:25" ht="13.5" customHeight="1">
      <c r="B17" s="230"/>
      <c r="C17" s="1652"/>
      <c r="D17" s="1799"/>
      <c r="E17" s="1810"/>
      <c r="F17" s="1799"/>
      <c r="G17" s="380"/>
      <c r="H17" s="380"/>
      <c r="I17" s="374" t="s">
        <v>1146</v>
      </c>
      <c r="J17" s="368" t="s">
        <v>335</v>
      </c>
      <c r="K17" s="229" t="s">
        <v>6160</v>
      </c>
      <c r="L17" s="362"/>
      <c r="M17" s="227"/>
      <c r="N17" s="227"/>
      <c r="O17" s="227"/>
      <c r="P17" s="231"/>
      <c r="Q17" s="231"/>
      <c r="R17" s="310"/>
      <c r="S17" s="1784"/>
      <c r="T17" s="1784"/>
      <c r="U17" s="1784"/>
      <c r="V17" s="1784"/>
      <c r="W17" s="1784"/>
      <c r="X17" s="1784"/>
      <c r="Y17" s="1784"/>
    </row>
    <row r="18" spans="2:25" ht="14.25" customHeight="1">
      <c r="B18" s="230"/>
      <c r="C18" s="1652"/>
      <c r="D18" s="1799"/>
      <c r="E18" s="1810"/>
      <c r="F18" s="1799"/>
      <c r="G18" s="380"/>
      <c r="H18" s="380"/>
      <c r="I18" s="374" t="s">
        <v>1234</v>
      </c>
      <c r="J18" s="368" t="s">
        <v>335</v>
      </c>
      <c r="K18" s="229" t="s">
        <v>6160</v>
      </c>
      <c r="L18" s="362"/>
      <c r="M18" s="227"/>
      <c r="N18" s="227"/>
      <c r="O18" s="227"/>
      <c r="P18" s="231"/>
      <c r="Q18" s="231"/>
      <c r="R18" s="310"/>
      <c r="S18" s="1784"/>
      <c r="T18" s="1784"/>
      <c r="U18" s="1784"/>
      <c r="V18" s="1784"/>
      <c r="W18" s="1784"/>
      <c r="X18" s="1784"/>
      <c r="Y18" s="1784"/>
    </row>
    <row r="19" spans="2:25" ht="13.5" customHeight="1">
      <c r="B19" s="230"/>
      <c r="C19" s="1652"/>
      <c r="D19" s="1800"/>
      <c r="E19" s="1811"/>
      <c r="F19" s="1800"/>
      <c r="G19" s="379"/>
      <c r="H19" s="379"/>
      <c r="I19" s="374" t="s">
        <v>1211</v>
      </c>
      <c r="J19" s="368" t="s">
        <v>335</v>
      </c>
      <c r="K19" s="237" t="s">
        <v>6160</v>
      </c>
      <c r="L19" s="362"/>
      <c r="M19" s="227"/>
      <c r="N19" s="227"/>
      <c r="O19" s="227"/>
      <c r="P19" s="231"/>
      <c r="Q19" s="231"/>
      <c r="R19" s="310"/>
      <c r="S19" s="1785"/>
      <c r="T19" s="1785"/>
      <c r="U19" s="1785"/>
      <c r="V19" s="1785"/>
      <c r="W19" s="1785"/>
      <c r="X19" s="1785"/>
      <c r="Y19" s="1785"/>
    </row>
    <row r="20" spans="2:25" ht="13.5" customHeight="1">
      <c r="B20" s="1829" t="s">
        <v>6044</v>
      </c>
      <c r="C20" s="1634" t="s">
        <v>6161</v>
      </c>
      <c r="D20" s="1803" t="s">
        <v>6162</v>
      </c>
      <c r="E20" s="1782" t="s">
        <v>6163</v>
      </c>
      <c r="F20" s="1803"/>
      <c r="G20" s="7" t="s">
        <v>6164</v>
      </c>
      <c r="H20" s="383" t="s">
        <v>6125</v>
      </c>
      <c r="I20" s="316" t="s">
        <v>513</v>
      </c>
      <c r="J20" s="372" t="s">
        <v>335</v>
      </c>
      <c r="K20" s="229" t="s">
        <v>6159</v>
      </c>
      <c r="L20" s="362"/>
      <c r="M20" s="227" t="s">
        <v>6165</v>
      </c>
      <c r="N20" s="227" t="s">
        <v>6166</v>
      </c>
      <c r="O20" s="227" t="s">
        <v>6128</v>
      </c>
      <c r="P20" s="227" t="s">
        <v>6167</v>
      </c>
      <c r="Q20" s="227"/>
      <c r="R20" s="227"/>
      <c r="S20" s="1783">
        <v>1</v>
      </c>
      <c r="T20" s="1796"/>
      <c r="U20" s="1783"/>
      <c r="V20" s="1783"/>
      <c r="W20" s="1783"/>
      <c r="X20" s="1783"/>
      <c r="Y20" s="1783"/>
    </row>
    <row r="21" spans="2:25" ht="13.5" customHeight="1">
      <c r="B21" s="1829"/>
      <c r="C21" s="1634"/>
      <c r="D21" s="1803"/>
      <c r="E21" s="1782"/>
      <c r="F21" s="1803"/>
      <c r="G21" s="7"/>
      <c r="H21" s="383"/>
      <c r="I21" s="317" t="s">
        <v>572</v>
      </c>
      <c r="J21" s="368" t="s">
        <v>335</v>
      </c>
      <c r="K21" s="229" t="s">
        <v>6159</v>
      </c>
      <c r="L21" s="362"/>
      <c r="M21" s="227"/>
      <c r="N21" s="227"/>
      <c r="O21" s="227"/>
      <c r="P21" s="227"/>
      <c r="Q21" s="227"/>
      <c r="R21" s="227"/>
      <c r="S21" s="1784"/>
      <c r="T21" s="1797"/>
      <c r="U21" s="1784"/>
      <c r="V21" s="1784"/>
      <c r="W21" s="1784"/>
      <c r="X21" s="1784"/>
      <c r="Y21" s="1784"/>
    </row>
    <row r="22" spans="2:25" ht="13.5" customHeight="1">
      <c r="B22" s="1829"/>
      <c r="C22" s="1634"/>
      <c r="D22" s="1803"/>
      <c r="E22" s="1782"/>
      <c r="F22" s="1803"/>
      <c r="G22" s="7"/>
      <c r="H22" s="383"/>
      <c r="I22" s="317" t="s">
        <v>949</v>
      </c>
      <c r="J22" s="368" t="s">
        <v>335</v>
      </c>
      <c r="K22" s="229" t="s">
        <v>6159</v>
      </c>
      <c r="L22" s="362"/>
      <c r="M22" s="227"/>
      <c r="N22" s="227"/>
      <c r="O22" s="227"/>
      <c r="P22" s="227"/>
      <c r="Q22" s="227"/>
      <c r="R22" s="227"/>
      <c r="S22" s="1784"/>
      <c r="T22" s="1797"/>
      <c r="U22" s="1784"/>
      <c r="V22" s="1784"/>
      <c r="W22" s="1784"/>
      <c r="X22" s="1784"/>
      <c r="Y22" s="1784"/>
    </row>
    <row r="23" spans="2:25" ht="13.5" customHeight="1">
      <c r="B23" s="1829"/>
      <c r="C23" s="1634"/>
      <c r="D23" s="1803"/>
      <c r="E23" s="1782"/>
      <c r="F23" s="1803"/>
      <c r="G23" s="7"/>
      <c r="H23" s="383"/>
      <c r="I23" s="317" t="s">
        <v>962</v>
      </c>
      <c r="J23" s="368" t="s">
        <v>335</v>
      </c>
      <c r="K23" s="229" t="s">
        <v>6159</v>
      </c>
      <c r="L23" s="362"/>
      <c r="M23" s="227"/>
      <c r="N23" s="227"/>
      <c r="O23" s="227"/>
      <c r="P23" s="227"/>
      <c r="Q23" s="227"/>
      <c r="R23" s="227"/>
      <c r="S23" s="1784"/>
      <c r="T23" s="1797"/>
      <c r="U23" s="1784"/>
      <c r="V23" s="1784"/>
      <c r="W23" s="1784"/>
      <c r="X23" s="1784"/>
      <c r="Y23" s="1784"/>
    </row>
    <row r="24" spans="2:25" ht="13.5" customHeight="1">
      <c r="B24" s="1829"/>
      <c r="C24" s="1634"/>
      <c r="D24" s="1803"/>
      <c r="E24" s="1782"/>
      <c r="F24" s="1803"/>
      <c r="G24" s="7"/>
      <c r="H24" s="383"/>
      <c r="I24" s="318" t="s">
        <v>1039</v>
      </c>
      <c r="J24" s="369" t="s">
        <v>335</v>
      </c>
      <c r="K24" s="229" t="s">
        <v>1212</v>
      </c>
      <c r="L24" s="362"/>
      <c r="M24" s="227"/>
      <c r="N24" s="227"/>
      <c r="O24" s="227"/>
      <c r="P24" s="227"/>
      <c r="Q24" s="227"/>
      <c r="R24" s="227"/>
      <c r="S24" s="1785"/>
      <c r="T24" s="1830"/>
      <c r="U24" s="1785"/>
      <c r="V24" s="1785"/>
      <c r="W24" s="1785"/>
      <c r="X24" s="1785"/>
      <c r="Y24" s="1785"/>
    </row>
    <row r="25" spans="2:25" ht="13.5" customHeight="1">
      <c r="B25" s="1804" t="s">
        <v>6168</v>
      </c>
      <c r="C25" s="1634" t="s">
        <v>6169</v>
      </c>
      <c r="D25" s="1803" t="s">
        <v>6170</v>
      </c>
      <c r="E25" s="1782"/>
      <c r="F25" s="1803"/>
      <c r="G25" s="7" t="s">
        <v>6171</v>
      </c>
      <c r="H25" s="383" t="s">
        <v>6125</v>
      </c>
      <c r="I25" s="316" t="s">
        <v>517</v>
      </c>
      <c r="J25" s="372" t="s">
        <v>335</v>
      </c>
      <c r="K25" s="228" t="s">
        <v>6159</v>
      </c>
      <c r="L25" s="362"/>
      <c r="M25" s="227" t="s">
        <v>6172</v>
      </c>
      <c r="N25" s="227" t="s">
        <v>6173</v>
      </c>
      <c r="O25" s="227" t="s">
        <v>6128</v>
      </c>
      <c r="P25" s="227" t="s">
        <v>6174</v>
      </c>
      <c r="Q25" s="227"/>
      <c r="R25" s="227"/>
      <c r="S25" s="1783">
        <v>1</v>
      </c>
      <c r="T25" s="1796"/>
      <c r="U25" s="1783"/>
      <c r="V25" s="1783"/>
      <c r="W25" s="1783"/>
      <c r="X25" s="1783"/>
      <c r="Y25" s="1783"/>
    </row>
    <row r="26" spans="2:25" ht="13.5" customHeight="1">
      <c r="B26" s="1804"/>
      <c r="C26" s="1634"/>
      <c r="D26" s="1803"/>
      <c r="E26" s="1782"/>
      <c r="F26" s="1803"/>
      <c r="G26" s="7"/>
      <c r="H26" s="383"/>
      <c r="I26" s="317" t="s">
        <v>513</v>
      </c>
      <c r="J26" s="368" t="s">
        <v>335</v>
      </c>
      <c r="K26" s="229" t="s">
        <v>6159</v>
      </c>
      <c r="L26" s="362"/>
      <c r="M26" s="227"/>
      <c r="N26" s="227"/>
      <c r="O26" s="227"/>
      <c r="P26" s="227"/>
      <c r="Q26" s="227"/>
      <c r="R26" s="227"/>
      <c r="S26" s="1784"/>
      <c r="T26" s="1797"/>
      <c r="U26" s="1784"/>
      <c r="V26" s="1784"/>
      <c r="W26" s="1784"/>
      <c r="X26" s="1784"/>
      <c r="Y26" s="1784"/>
    </row>
    <row r="27" spans="2:25" ht="13.5" customHeight="1">
      <c r="B27" s="1804"/>
      <c r="C27" s="1634"/>
      <c r="D27" s="1803"/>
      <c r="E27" s="1782"/>
      <c r="F27" s="1803"/>
      <c r="G27" s="7"/>
      <c r="H27" s="383"/>
      <c r="I27" s="317" t="s">
        <v>572</v>
      </c>
      <c r="J27" s="368" t="s">
        <v>335</v>
      </c>
      <c r="K27" s="229" t="s">
        <v>6159</v>
      </c>
      <c r="L27" s="362"/>
      <c r="M27" s="227"/>
      <c r="N27" s="227"/>
      <c r="O27" s="227"/>
      <c r="P27" s="227"/>
      <c r="Q27" s="227"/>
      <c r="R27" s="227"/>
      <c r="S27" s="1784"/>
      <c r="T27" s="1797"/>
      <c r="U27" s="1784"/>
      <c r="V27" s="1784"/>
      <c r="W27" s="1784"/>
      <c r="X27" s="1784"/>
      <c r="Y27" s="1784"/>
    </row>
    <row r="28" spans="2:25" ht="13.5" customHeight="1">
      <c r="B28" s="1804"/>
      <c r="C28" s="1634"/>
      <c r="D28" s="1803"/>
      <c r="E28" s="1782"/>
      <c r="F28" s="1803"/>
      <c r="G28" s="7"/>
      <c r="H28" s="383"/>
      <c r="I28" s="318" t="s">
        <v>1039</v>
      </c>
      <c r="J28" s="369" t="s">
        <v>335</v>
      </c>
      <c r="K28" s="229" t="s">
        <v>6159</v>
      </c>
      <c r="L28" s="362"/>
      <c r="M28" s="227"/>
      <c r="N28" s="227"/>
      <c r="O28" s="227"/>
      <c r="P28" s="227"/>
      <c r="Q28" s="227"/>
      <c r="R28" s="227"/>
      <c r="S28" s="1785"/>
      <c r="T28" s="1830"/>
      <c r="U28" s="1785"/>
      <c r="V28" s="1785"/>
      <c r="W28" s="1785"/>
      <c r="X28" s="1785"/>
      <c r="Y28" s="1785"/>
    </row>
    <row r="29" spans="2:25" ht="13.5" customHeight="1">
      <c r="B29" s="1804" t="s">
        <v>6168</v>
      </c>
      <c r="C29" s="1634" t="s">
        <v>6175</v>
      </c>
      <c r="D29" s="1803" t="s">
        <v>6176</v>
      </c>
      <c r="E29" s="1805" t="s">
        <v>6177</v>
      </c>
      <c r="F29" s="1778"/>
      <c r="G29" s="378" t="s">
        <v>6178</v>
      </c>
      <c r="H29" s="383" t="s">
        <v>6125</v>
      </c>
      <c r="I29" s="376" t="s">
        <v>1039</v>
      </c>
      <c r="J29" s="372" t="s">
        <v>335</v>
      </c>
      <c r="K29" s="229" t="s">
        <v>6179</v>
      </c>
      <c r="L29" s="1832" t="s">
        <v>6180</v>
      </c>
      <c r="M29" s="1782" t="s">
        <v>6172</v>
      </c>
      <c r="N29" s="1831" t="s">
        <v>6181</v>
      </c>
      <c r="O29" s="1782" t="s">
        <v>6128</v>
      </c>
      <c r="P29" s="1782" t="s">
        <v>6182</v>
      </c>
      <c r="Q29" s="227"/>
      <c r="R29" s="1782"/>
      <c r="S29" s="1783">
        <v>1</v>
      </c>
      <c r="T29" s="1796"/>
      <c r="U29" s="1783"/>
      <c r="V29" s="1783"/>
      <c r="W29" s="1783"/>
      <c r="X29" s="1783"/>
      <c r="Y29" s="1783"/>
    </row>
    <row r="30" spans="2:25" ht="13.5" customHeight="1">
      <c r="B30" s="1804"/>
      <c r="C30" s="1634"/>
      <c r="D30" s="1803"/>
      <c r="E30" s="1782"/>
      <c r="F30" s="1778"/>
      <c r="G30" s="380" t="s">
        <v>6183</v>
      </c>
      <c r="H30" s="383"/>
      <c r="I30" s="219" t="s">
        <v>513</v>
      </c>
      <c r="J30" s="368" t="s">
        <v>335</v>
      </c>
      <c r="K30" s="229" t="s">
        <v>6179</v>
      </c>
      <c r="L30" s="1832"/>
      <c r="M30" s="1782"/>
      <c r="N30" s="1820"/>
      <c r="O30" s="1782"/>
      <c r="P30" s="1782"/>
      <c r="Q30" s="227"/>
      <c r="R30" s="1782"/>
      <c r="S30" s="1784"/>
      <c r="T30" s="1797"/>
      <c r="U30" s="1784"/>
      <c r="V30" s="1784"/>
      <c r="W30" s="1784"/>
      <c r="X30" s="1784"/>
      <c r="Y30" s="1784"/>
    </row>
    <row r="31" spans="2:25" ht="13.5" customHeight="1">
      <c r="B31" s="1804"/>
      <c r="C31" s="1634"/>
      <c r="D31" s="1803"/>
      <c r="E31" s="1782"/>
      <c r="F31" s="1778"/>
      <c r="G31" s="380" t="s">
        <v>6184</v>
      </c>
      <c r="H31" s="383"/>
      <c r="I31" s="219" t="s">
        <v>572</v>
      </c>
      <c r="J31" s="368" t="s">
        <v>335</v>
      </c>
      <c r="K31" s="229" t="s">
        <v>6179</v>
      </c>
      <c r="L31" s="1832"/>
      <c r="M31" s="1782"/>
      <c r="N31" s="1820"/>
      <c r="O31" s="1782"/>
      <c r="P31" s="1782"/>
      <c r="Q31" s="227"/>
      <c r="R31" s="1782"/>
      <c r="S31" s="1784"/>
      <c r="T31" s="1797"/>
      <c r="U31" s="1784"/>
      <c r="V31" s="1784"/>
      <c r="W31" s="1784"/>
      <c r="X31" s="1784"/>
      <c r="Y31" s="1784"/>
    </row>
    <row r="32" spans="2:25" ht="13.5" customHeight="1">
      <c r="B32" s="1804"/>
      <c r="C32" s="1634"/>
      <c r="D32" s="1803"/>
      <c r="E32" s="1782"/>
      <c r="F32" s="1778"/>
      <c r="G32" s="380" t="s">
        <v>6185</v>
      </c>
      <c r="H32" s="383"/>
      <c r="I32" s="219" t="s">
        <v>1031</v>
      </c>
      <c r="J32" s="368" t="s">
        <v>335</v>
      </c>
      <c r="K32" s="229" t="s">
        <v>6179</v>
      </c>
      <c r="L32" s="1832"/>
      <c r="M32" s="1782"/>
      <c r="N32" s="1820"/>
      <c r="O32" s="1782"/>
      <c r="P32" s="1782"/>
      <c r="Q32" s="227"/>
      <c r="R32" s="1782"/>
      <c r="S32" s="1784"/>
      <c r="T32" s="1797"/>
      <c r="U32" s="1784"/>
      <c r="V32" s="1784"/>
      <c r="W32" s="1784"/>
      <c r="X32" s="1784"/>
      <c r="Y32" s="1784"/>
    </row>
    <row r="33" spans="2:25" ht="13.5" customHeight="1">
      <c r="B33" s="1804"/>
      <c r="C33" s="1634"/>
      <c r="D33" s="1803"/>
      <c r="E33" s="1782"/>
      <c r="F33" s="1778"/>
      <c r="G33" s="416" t="s">
        <v>6186</v>
      </c>
      <c r="H33" s="383"/>
      <c r="I33" s="219" t="s">
        <v>3275</v>
      </c>
      <c r="J33" s="368" t="s">
        <v>334</v>
      </c>
      <c r="K33" s="229" t="s">
        <v>6179</v>
      </c>
      <c r="L33" s="1832"/>
      <c r="M33" s="1782"/>
      <c r="N33" s="1820"/>
      <c r="O33" s="1782"/>
      <c r="P33" s="1782"/>
      <c r="Q33" s="227"/>
      <c r="R33" s="1782"/>
      <c r="S33" s="1784"/>
      <c r="T33" s="1797"/>
      <c r="U33" s="1784"/>
      <c r="V33" s="1784"/>
      <c r="W33" s="1784"/>
      <c r="X33" s="1784"/>
      <c r="Y33" s="1784"/>
    </row>
    <row r="34" spans="2:25" ht="13.5" customHeight="1">
      <c r="B34" s="1804"/>
      <c r="C34" s="1634"/>
      <c r="D34" s="1803"/>
      <c r="E34" s="1782"/>
      <c r="F34" s="1778"/>
      <c r="G34" s="416" t="s">
        <v>6187</v>
      </c>
      <c r="H34" s="383"/>
      <c r="I34" s="219" t="s">
        <v>1045</v>
      </c>
      <c r="J34" s="368" t="s">
        <v>335</v>
      </c>
      <c r="K34" s="229" t="s">
        <v>6179</v>
      </c>
      <c r="L34" s="1832"/>
      <c r="M34" s="1782"/>
      <c r="N34" s="1820"/>
      <c r="O34" s="1782"/>
      <c r="P34" s="1782"/>
      <c r="Q34" s="227"/>
      <c r="R34" s="1782"/>
      <c r="S34" s="1784"/>
      <c r="T34" s="1797"/>
      <c r="U34" s="1784"/>
      <c r="V34" s="1784"/>
      <c r="W34" s="1784"/>
      <c r="X34" s="1784"/>
      <c r="Y34" s="1784"/>
    </row>
    <row r="35" spans="2:25" ht="13.5" customHeight="1">
      <c r="B35" s="1804"/>
      <c r="C35" s="1634"/>
      <c r="D35" s="1803"/>
      <c r="E35" s="1782"/>
      <c r="F35" s="1778"/>
      <c r="G35" s="416" t="s">
        <v>6188</v>
      </c>
      <c r="H35" s="383"/>
      <c r="I35" s="219" t="s">
        <v>1048</v>
      </c>
      <c r="J35" s="368" t="s">
        <v>335</v>
      </c>
      <c r="K35" s="229" t="s">
        <v>6179</v>
      </c>
      <c r="L35" s="1832"/>
      <c r="M35" s="1782"/>
      <c r="N35" s="1820"/>
      <c r="O35" s="1782"/>
      <c r="P35" s="1782"/>
      <c r="Q35" s="227"/>
      <c r="R35" s="1782"/>
      <c r="S35" s="1784"/>
      <c r="T35" s="1797"/>
      <c r="U35" s="1784"/>
      <c r="V35" s="1784"/>
      <c r="W35" s="1784"/>
      <c r="X35" s="1784"/>
      <c r="Y35" s="1784"/>
    </row>
    <row r="36" spans="2:25" ht="13.5" customHeight="1">
      <c r="B36" s="1804"/>
      <c r="C36" s="1634"/>
      <c r="D36" s="1803"/>
      <c r="E36" s="1782"/>
      <c r="F36" s="1778"/>
      <c r="G36" s="416" t="s">
        <v>6189</v>
      </c>
      <c r="H36" s="383"/>
      <c r="I36" s="219" t="s">
        <v>1118</v>
      </c>
      <c r="J36" s="368" t="s">
        <v>335</v>
      </c>
      <c r="K36" s="229" t="s">
        <v>6179</v>
      </c>
      <c r="L36" s="1832"/>
      <c r="M36" s="1782"/>
      <c r="N36" s="1820"/>
      <c r="O36" s="1782"/>
      <c r="P36" s="1782"/>
      <c r="Q36" s="227"/>
      <c r="R36" s="1782"/>
      <c r="S36" s="1784"/>
      <c r="T36" s="1797"/>
      <c r="U36" s="1784"/>
      <c r="V36" s="1784"/>
      <c r="W36" s="1784"/>
      <c r="X36" s="1784"/>
      <c r="Y36" s="1784"/>
    </row>
    <row r="37" spans="2:25" ht="13.5" customHeight="1">
      <c r="B37" s="1804"/>
      <c r="C37" s="1634"/>
      <c r="D37" s="1803"/>
      <c r="E37" s="1782"/>
      <c r="F37" s="1778"/>
      <c r="G37" s="416" t="s">
        <v>6190</v>
      </c>
      <c r="H37" s="383"/>
      <c r="I37" s="219" t="s">
        <v>1131</v>
      </c>
      <c r="J37" s="368" t="s">
        <v>335</v>
      </c>
      <c r="K37" s="229" t="s">
        <v>6179</v>
      </c>
      <c r="L37" s="1832"/>
      <c r="M37" s="1782"/>
      <c r="N37" s="1820"/>
      <c r="O37" s="1782"/>
      <c r="P37" s="1782"/>
      <c r="Q37" s="227"/>
      <c r="R37" s="1782"/>
      <c r="S37" s="1784"/>
      <c r="T37" s="1797"/>
      <c r="U37" s="1784"/>
      <c r="V37" s="1784"/>
      <c r="W37" s="1784"/>
      <c r="X37" s="1784"/>
      <c r="Y37" s="1784"/>
    </row>
    <row r="38" spans="2:25" ht="13.5" customHeight="1">
      <c r="B38" s="1804"/>
      <c r="C38" s="1634"/>
      <c r="D38" s="1803"/>
      <c r="E38" s="1782"/>
      <c r="F38" s="1778"/>
      <c r="G38" s="416" t="s">
        <v>6191</v>
      </c>
      <c r="H38" s="383"/>
      <c r="I38" s="219" t="s">
        <v>1125</v>
      </c>
      <c r="J38" s="368" t="s">
        <v>335</v>
      </c>
      <c r="K38" s="229" t="s">
        <v>6179</v>
      </c>
      <c r="L38" s="1832"/>
      <c r="M38" s="1782"/>
      <c r="N38" s="1820"/>
      <c r="O38" s="1782"/>
      <c r="P38" s="1782"/>
      <c r="Q38" s="227"/>
      <c r="R38" s="1782"/>
      <c r="S38" s="1784"/>
      <c r="T38" s="1797"/>
      <c r="U38" s="1784"/>
      <c r="V38" s="1784"/>
      <c r="W38" s="1784"/>
      <c r="X38" s="1784"/>
      <c r="Y38" s="1784"/>
    </row>
    <row r="39" spans="2:25" ht="13.5" customHeight="1">
      <c r="B39" s="1804"/>
      <c r="C39" s="1634"/>
      <c r="D39" s="1803"/>
      <c r="E39" s="1782"/>
      <c r="F39" s="1778"/>
      <c r="G39" s="416" t="s">
        <v>6192</v>
      </c>
      <c r="H39" s="383"/>
      <c r="I39" s="219" t="s">
        <v>1134</v>
      </c>
      <c r="J39" s="368" t="s">
        <v>335</v>
      </c>
      <c r="K39" s="229" t="s">
        <v>6179</v>
      </c>
      <c r="L39" s="1832"/>
      <c r="M39" s="1782"/>
      <c r="N39" s="1820"/>
      <c r="O39" s="1782"/>
      <c r="P39" s="1782"/>
      <c r="Q39" s="227"/>
      <c r="R39" s="1782"/>
      <c r="S39" s="1784"/>
      <c r="T39" s="1797"/>
      <c r="U39" s="1784"/>
      <c r="V39" s="1784"/>
      <c r="W39" s="1784"/>
      <c r="X39" s="1784"/>
      <c r="Y39" s="1784"/>
    </row>
    <row r="40" spans="2:25" ht="13.5" customHeight="1">
      <c r="B40" s="1804"/>
      <c r="C40" s="1634"/>
      <c r="D40" s="1803"/>
      <c r="E40" s="1782"/>
      <c r="F40" s="1778"/>
      <c r="G40" s="416" t="s">
        <v>6193</v>
      </c>
      <c r="H40" s="383"/>
      <c r="I40" s="375"/>
      <c r="J40" s="369"/>
      <c r="K40" s="237"/>
      <c r="L40" s="1832"/>
      <c r="M40" s="1782"/>
      <c r="N40" s="1820"/>
      <c r="O40" s="1782"/>
      <c r="P40" s="1782"/>
      <c r="Q40" s="227"/>
      <c r="R40" s="1782"/>
      <c r="S40" s="1785"/>
      <c r="T40" s="1830"/>
      <c r="U40" s="1785"/>
      <c r="V40" s="1785"/>
      <c r="W40" s="1785"/>
      <c r="X40" s="1785"/>
      <c r="Y40" s="1785"/>
    </row>
    <row r="41" spans="2:25" ht="13.5" customHeight="1">
      <c r="B41" s="1804" t="s">
        <v>6168</v>
      </c>
      <c r="C41" s="1634" t="s">
        <v>6194</v>
      </c>
      <c r="D41" s="1803" t="s">
        <v>6195</v>
      </c>
      <c r="E41" s="1805" t="s">
        <v>6177</v>
      </c>
      <c r="F41" s="1778"/>
      <c r="G41" s="378" t="s">
        <v>6196</v>
      </c>
      <c r="H41" s="383" t="s">
        <v>6125</v>
      </c>
      <c r="I41" s="376" t="s">
        <v>1039</v>
      </c>
      <c r="J41" s="372" t="s">
        <v>335</v>
      </c>
      <c r="K41" s="228" t="s">
        <v>6179</v>
      </c>
      <c r="L41" s="362"/>
      <c r="M41" s="1782" t="s">
        <v>6172</v>
      </c>
      <c r="N41" s="1808" t="s">
        <v>6197</v>
      </c>
      <c r="O41" s="1782" t="s">
        <v>6128</v>
      </c>
      <c r="P41" s="1782" t="s">
        <v>6198</v>
      </c>
      <c r="Q41" s="227"/>
      <c r="R41" s="1782"/>
      <c r="S41" s="1783">
        <v>1</v>
      </c>
      <c r="T41" s="1796"/>
      <c r="U41" s="1783"/>
      <c r="V41" s="1783"/>
      <c r="W41" s="1783"/>
      <c r="X41" s="1783"/>
      <c r="Y41" s="1783"/>
    </row>
    <row r="42" spans="2:25" ht="13.5" customHeight="1">
      <c r="B42" s="1804"/>
      <c r="C42" s="1634"/>
      <c r="D42" s="1803"/>
      <c r="E42" s="1805"/>
      <c r="F42" s="1778"/>
      <c r="G42" s="380" t="s">
        <v>6199</v>
      </c>
      <c r="H42" s="383"/>
      <c r="I42" s="219" t="s">
        <v>513</v>
      </c>
      <c r="J42" s="368" t="s">
        <v>335</v>
      </c>
      <c r="K42" s="229" t="s">
        <v>6179</v>
      </c>
      <c r="L42" s="362"/>
      <c r="M42" s="1782"/>
      <c r="N42" s="1808"/>
      <c r="O42" s="1782"/>
      <c r="P42" s="1782"/>
      <c r="Q42" s="227"/>
      <c r="R42" s="1782"/>
      <c r="S42" s="1784"/>
      <c r="T42" s="1797"/>
      <c r="U42" s="1784"/>
      <c r="V42" s="1784"/>
      <c r="W42" s="1784"/>
      <c r="X42" s="1784"/>
      <c r="Y42" s="1784"/>
    </row>
    <row r="43" spans="2:25" ht="13.5" customHeight="1">
      <c r="B43" s="1804"/>
      <c r="C43" s="1634"/>
      <c r="D43" s="1803"/>
      <c r="E43" s="1805"/>
      <c r="F43" s="1778"/>
      <c r="G43" s="380" t="s">
        <v>6200</v>
      </c>
      <c r="H43" s="383"/>
      <c r="I43" s="219" t="s">
        <v>572</v>
      </c>
      <c r="J43" s="368" t="s">
        <v>335</v>
      </c>
      <c r="K43" s="229" t="s">
        <v>6179</v>
      </c>
      <c r="L43" s="362"/>
      <c r="M43" s="1782"/>
      <c r="N43" s="1808"/>
      <c r="O43" s="1782"/>
      <c r="P43" s="1782"/>
      <c r="Q43" s="227"/>
      <c r="R43" s="1782"/>
      <c r="S43" s="1784"/>
      <c r="T43" s="1797"/>
      <c r="U43" s="1784"/>
      <c r="V43" s="1784"/>
      <c r="W43" s="1784"/>
      <c r="X43" s="1784"/>
      <c r="Y43" s="1784"/>
    </row>
    <row r="44" spans="2:25" ht="13.5" customHeight="1">
      <c r="B44" s="1804"/>
      <c r="C44" s="1634"/>
      <c r="D44" s="1803"/>
      <c r="E44" s="1805"/>
      <c r="F44" s="1778"/>
      <c r="G44" s="380" t="s">
        <v>6201</v>
      </c>
      <c r="H44" s="383"/>
      <c r="I44" s="219" t="s">
        <v>1031</v>
      </c>
      <c r="J44" s="368" t="s">
        <v>335</v>
      </c>
      <c r="K44" s="229" t="s">
        <v>6179</v>
      </c>
      <c r="L44" s="362" t="s">
        <v>6202</v>
      </c>
      <c r="M44" s="1782"/>
      <c r="N44" s="1808"/>
      <c r="O44" s="1782"/>
      <c r="P44" s="1782"/>
      <c r="Q44" s="227"/>
      <c r="R44" s="1782"/>
      <c r="S44" s="1784"/>
      <c r="T44" s="1797"/>
      <c r="U44" s="1784"/>
      <c r="V44" s="1784"/>
      <c r="W44" s="1784"/>
      <c r="X44" s="1784"/>
      <c r="Y44" s="1784"/>
    </row>
    <row r="45" spans="2:25" ht="13.5" customHeight="1">
      <c r="B45" s="1804"/>
      <c r="C45" s="1634"/>
      <c r="D45" s="1803"/>
      <c r="E45" s="1805"/>
      <c r="F45" s="1778"/>
      <c r="G45" s="380" t="s">
        <v>6203</v>
      </c>
      <c r="H45" s="383"/>
      <c r="I45" s="219" t="s">
        <v>3275</v>
      </c>
      <c r="J45" s="368" t="s">
        <v>334</v>
      </c>
      <c r="K45" s="229" t="s">
        <v>6179</v>
      </c>
      <c r="L45" s="362"/>
      <c r="M45" s="1782"/>
      <c r="N45" s="1808"/>
      <c r="O45" s="1782"/>
      <c r="P45" s="1782"/>
      <c r="Q45" s="227"/>
      <c r="R45" s="1782"/>
      <c r="S45" s="1784"/>
      <c r="T45" s="1797"/>
      <c r="U45" s="1784"/>
      <c r="V45" s="1784"/>
      <c r="W45" s="1784"/>
      <c r="X45" s="1784"/>
      <c r="Y45" s="1784"/>
    </row>
    <row r="46" spans="2:25" ht="13.5" customHeight="1">
      <c r="B46" s="1804"/>
      <c r="C46" s="1634"/>
      <c r="D46" s="1803"/>
      <c r="E46" s="1805"/>
      <c r="F46" s="1778"/>
      <c r="G46" s="380" t="s">
        <v>6204</v>
      </c>
      <c r="H46" s="383"/>
      <c r="I46" s="219" t="s">
        <v>1045</v>
      </c>
      <c r="J46" s="368" t="s">
        <v>335</v>
      </c>
      <c r="K46" s="229" t="s">
        <v>6179</v>
      </c>
      <c r="L46" s="362"/>
      <c r="M46" s="1782"/>
      <c r="N46" s="1808"/>
      <c r="O46" s="1782"/>
      <c r="P46" s="1782"/>
      <c r="Q46" s="227"/>
      <c r="R46" s="1782"/>
      <c r="S46" s="1784"/>
      <c r="T46" s="1797"/>
      <c r="U46" s="1784"/>
      <c r="V46" s="1784"/>
      <c r="W46" s="1784"/>
      <c r="X46" s="1784"/>
      <c r="Y46" s="1784"/>
    </row>
    <row r="47" spans="2:25" ht="13.5" customHeight="1">
      <c r="B47" s="1804"/>
      <c r="C47" s="1634"/>
      <c r="D47" s="1803"/>
      <c r="E47" s="1805"/>
      <c r="F47" s="1778"/>
      <c r="G47" s="380" t="s">
        <v>6205</v>
      </c>
      <c r="H47" s="383"/>
      <c r="I47" s="219" t="s">
        <v>1048</v>
      </c>
      <c r="J47" s="368" t="s">
        <v>335</v>
      </c>
      <c r="K47" s="229" t="s">
        <v>6179</v>
      </c>
      <c r="L47" s="362"/>
      <c r="M47" s="1782"/>
      <c r="N47" s="1808"/>
      <c r="O47" s="1782"/>
      <c r="P47" s="1782"/>
      <c r="Q47" s="227"/>
      <c r="R47" s="1782"/>
      <c r="S47" s="1784"/>
      <c r="T47" s="1797"/>
      <c r="U47" s="1784"/>
      <c r="V47" s="1784"/>
      <c r="W47" s="1784"/>
      <c r="X47" s="1784"/>
      <c r="Y47" s="1784"/>
    </row>
    <row r="48" spans="2:25" ht="13.5" customHeight="1">
      <c r="B48" s="1804"/>
      <c r="C48" s="1634"/>
      <c r="D48" s="1803"/>
      <c r="E48" s="1805"/>
      <c r="F48" s="1778"/>
      <c r="G48" s="380" t="s">
        <v>6206</v>
      </c>
      <c r="H48" s="383"/>
      <c r="I48" s="219" t="s">
        <v>1118</v>
      </c>
      <c r="J48" s="368" t="s">
        <v>335</v>
      </c>
      <c r="K48" s="229" t="s">
        <v>6179</v>
      </c>
      <c r="L48" s="362"/>
      <c r="M48" s="227"/>
      <c r="N48" s="234"/>
      <c r="O48" s="227"/>
      <c r="P48" s="227"/>
      <c r="Q48" s="227"/>
      <c r="R48" s="227"/>
      <c r="S48" s="1784"/>
      <c r="T48" s="1797"/>
      <c r="U48" s="1784"/>
      <c r="V48" s="1784"/>
      <c r="W48" s="1784"/>
      <c r="X48" s="1784"/>
      <c r="Y48" s="1784"/>
    </row>
    <row r="49" spans="1:25" ht="13.5" customHeight="1">
      <c r="B49" s="1804"/>
      <c r="C49" s="1634"/>
      <c r="D49" s="1803"/>
      <c r="E49" s="1805"/>
      <c r="F49" s="1778"/>
      <c r="G49" s="380"/>
      <c r="H49" s="383"/>
      <c r="I49" s="219" t="s">
        <v>1125</v>
      </c>
      <c r="J49" s="368" t="s">
        <v>335</v>
      </c>
      <c r="K49" s="229" t="s">
        <v>6179</v>
      </c>
      <c r="L49" s="362"/>
      <c r="M49" s="227"/>
      <c r="N49" s="234"/>
      <c r="O49" s="227"/>
      <c r="P49" s="227"/>
      <c r="Q49" s="227"/>
      <c r="R49" s="227"/>
      <c r="S49" s="1784"/>
      <c r="T49" s="1797"/>
      <c r="U49" s="1784"/>
      <c r="V49" s="1784"/>
      <c r="W49" s="1784"/>
      <c r="X49" s="1784"/>
      <c r="Y49" s="1784"/>
    </row>
    <row r="50" spans="1:25" ht="13.5" customHeight="1">
      <c r="B50" s="1804"/>
      <c r="C50" s="1634"/>
      <c r="D50" s="1803"/>
      <c r="E50" s="1805"/>
      <c r="F50" s="1778"/>
      <c r="G50" s="380"/>
      <c r="H50" s="383"/>
      <c r="I50" s="375" t="s">
        <v>1134</v>
      </c>
      <c r="J50" s="369" t="s">
        <v>335</v>
      </c>
      <c r="K50" s="229" t="s">
        <v>6179</v>
      </c>
      <c r="L50" s="362"/>
      <c r="M50" s="227"/>
      <c r="N50" s="234"/>
      <c r="O50" s="227"/>
      <c r="P50" s="227"/>
      <c r="Q50" s="227"/>
      <c r="R50" s="227"/>
      <c r="S50" s="1785"/>
      <c r="T50" s="1830"/>
      <c r="U50" s="1785"/>
      <c r="V50" s="1785"/>
      <c r="W50" s="1785"/>
      <c r="X50" s="1785"/>
      <c r="Y50" s="1785"/>
    </row>
    <row r="51" spans="1:25" ht="13.5" customHeight="1">
      <c r="B51" s="1804" t="s">
        <v>6168</v>
      </c>
      <c r="C51" s="1634" t="s">
        <v>4443</v>
      </c>
      <c r="D51" s="1803" t="s">
        <v>6207</v>
      </c>
      <c r="E51" s="1782" t="s">
        <v>6163</v>
      </c>
      <c r="F51" s="1778"/>
      <c r="G51" s="378" t="s">
        <v>6208</v>
      </c>
      <c r="H51" s="383" t="s">
        <v>6125</v>
      </c>
      <c r="I51" s="376" t="s">
        <v>1039</v>
      </c>
      <c r="J51" s="368" t="s">
        <v>335</v>
      </c>
      <c r="K51" s="228" t="s">
        <v>6159</v>
      </c>
      <c r="L51" s="362"/>
      <c r="M51" s="1782" t="s">
        <v>6172</v>
      </c>
      <c r="N51" s="1782" t="s">
        <v>6209</v>
      </c>
      <c r="O51" s="1782" t="s">
        <v>6128</v>
      </c>
      <c r="P51" s="1820" t="s">
        <v>6210</v>
      </c>
      <c r="Q51" s="241"/>
      <c r="R51" s="1806" t="s">
        <v>6152</v>
      </c>
      <c r="S51" s="1783">
        <v>1</v>
      </c>
      <c r="T51" s="1796"/>
      <c r="U51" s="1783"/>
      <c r="V51" s="1783"/>
      <c r="W51" s="1783"/>
      <c r="X51" s="1783"/>
      <c r="Y51" s="1783"/>
    </row>
    <row r="52" spans="1:25" ht="13.5" customHeight="1">
      <c r="B52" s="1804"/>
      <c r="C52" s="1634"/>
      <c r="D52" s="1803"/>
      <c r="E52" s="1782"/>
      <c r="F52" s="1778"/>
      <c r="G52" s="380" t="s">
        <v>6211</v>
      </c>
      <c r="H52" s="383"/>
      <c r="I52" s="219" t="s">
        <v>1146</v>
      </c>
      <c r="J52" s="368" t="s">
        <v>335</v>
      </c>
      <c r="K52" s="229" t="s">
        <v>6159</v>
      </c>
      <c r="L52" s="362"/>
      <c r="M52" s="1782"/>
      <c r="N52" s="1782"/>
      <c r="O52" s="1782"/>
      <c r="P52" s="1820"/>
      <c r="Q52" s="241"/>
      <c r="R52" s="1806"/>
      <c r="S52" s="1784"/>
      <c r="T52" s="1797"/>
      <c r="U52" s="1784"/>
      <c r="V52" s="1784"/>
      <c r="W52" s="1784"/>
      <c r="X52" s="1784"/>
      <c r="Y52" s="1784"/>
    </row>
    <row r="53" spans="1:25" ht="13.5" customHeight="1">
      <c r="B53" s="1804"/>
      <c r="C53" s="1634"/>
      <c r="D53" s="1803"/>
      <c r="E53" s="1782"/>
      <c r="F53" s="1778"/>
      <c r="G53" s="380" t="s">
        <v>6212</v>
      </c>
      <c r="H53" s="383"/>
      <c r="I53" s="219" t="s">
        <v>517</v>
      </c>
      <c r="J53" s="368" t="s">
        <v>335</v>
      </c>
      <c r="K53" s="229" t="s">
        <v>6159</v>
      </c>
      <c r="L53" s="362" t="s">
        <v>6213</v>
      </c>
      <c r="M53" s="1782"/>
      <c r="N53" s="1782"/>
      <c r="O53" s="1782"/>
      <c r="P53" s="1820"/>
      <c r="Q53" s="241"/>
      <c r="R53" s="1806"/>
      <c r="S53" s="1784"/>
      <c r="T53" s="1797"/>
      <c r="U53" s="1784"/>
      <c r="V53" s="1784"/>
      <c r="W53" s="1784"/>
      <c r="X53" s="1784"/>
      <c r="Y53" s="1784"/>
    </row>
    <row r="54" spans="1:25" ht="13.5" customHeight="1">
      <c r="B54" s="1804"/>
      <c r="C54" s="1634"/>
      <c r="D54" s="1803"/>
      <c r="E54" s="1782"/>
      <c r="F54" s="1778"/>
      <c r="G54" s="380" t="s">
        <v>6214</v>
      </c>
      <c r="H54" s="383"/>
      <c r="I54" s="219" t="s">
        <v>513</v>
      </c>
      <c r="J54" s="368" t="s">
        <v>335</v>
      </c>
      <c r="K54" s="229" t="s">
        <v>6159</v>
      </c>
      <c r="L54" s="362"/>
      <c r="M54" s="1782"/>
      <c r="N54" s="1782"/>
      <c r="O54" s="1782"/>
      <c r="P54" s="1820"/>
      <c r="Q54" s="241"/>
      <c r="R54" s="1806"/>
      <c r="S54" s="1784"/>
      <c r="T54" s="1797"/>
      <c r="U54" s="1784"/>
      <c r="V54" s="1784"/>
      <c r="W54" s="1784"/>
      <c r="X54" s="1784"/>
      <c r="Y54" s="1784"/>
    </row>
    <row r="55" spans="1:25" ht="13.5" customHeight="1">
      <c r="B55" s="1804"/>
      <c r="C55" s="1634"/>
      <c r="D55" s="1803"/>
      <c r="E55" s="1782"/>
      <c r="F55" s="1778"/>
      <c r="G55" s="380"/>
      <c r="H55" s="383"/>
      <c r="I55" s="219" t="s">
        <v>6215</v>
      </c>
      <c r="J55" s="368" t="s">
        <v>334</v>
      </c>
      <c r="K55" s="229" t="s">
        <v>6159</v>
      </c>
      <c r="L55" s="362"/>
      <c r="M55" s="1782"/>
      <c r="N55" s="1782"/>
      <c r="O55" s="1782"/>
      <c r="P55" s="1820"/>
      <c r="Q55" s="241"/>
      <c r="R55" s="1806"/>
      <c r="S55" s="1784"/>
      <c r="T55" s="1797"/>
      <c r="U55" s="1784"/>
      <c r="V55" s="1784"/>
      <c r="W55" s="1784"/>
      <c r="X55" s="1784"/>
      <c r="Y55" s="1784"/>
    </row>
    <row r="56" spans="1:25" ht="13.5" customHeight="1">
      <c r="B56" s="1804"/>
      <c r="C56" s="1634"/>
      <c r="D56" s="1803"/>
      <c r="E56" s="1782"/>
      <c r="F56" s="1778"/>
      <c r="G56" s="380" t="s">
        <v>6216</v>
      </c>
      <c r="H56" s="383"/>
      <c r="I56" s="375" t="s">
        <v>572</v>
      </c>
      <c r="J56" s="368" t="s">
        <v>335</v>
      </c>
      <c r="K56" s="229" t="s">
        <v>6159</v>
      </c>
      <c r="L56" s="362"/>
      <c r="M56" s="1782"/>
      <c r="N56" s="1782"/>
      <c r="O56" s="1782"/>
      <c r="P56" s="1820"/>
      <c r="Q56" s="241"/>
      <c r="R56" s="1806"/>
      <c r="S56" s="1785"/>
      <c r="T56" s="1830"/>
      <c r="U56" s="1785"/>
      <c r="V56" s="1785"/>
      <c r="W56" s="1785"/>
      <c r="X56" s="1785"/>
      <c r="Y56" s="1785"/>
    </row>
    <row r="57" spans="1:25" ht="13.5" customHeight="1">
      <c r="A57" s="219" t="s">
        <v>6217</v>
      </c>
      <c r="B57" s="1804" t="s">
        <v>6168</v>
      </c>
      <c r="C57" s="1634" t="s">
        <v>6218</v>
      </c>
      <c r="D57" s="1803" t="s">
        <v>6050</v>
      </c>
      <c r="E57" s="1782" t="s">
        <v>6163</v>
      </c>
      <c r="F57" s="1778"/>
      <c r="G57" s="489" t="s">
        <v>6219</v>
      </c>
      <c r="H57" s="378" t="s">
        <v>6125</v>
      </c>
      <c r="I57" s="376" t="s">
        <v>513</v>
      </c>
      <c r="J57" s="372" t="s">
        <v>335</v>
      </c>
      <c r="K57" s="228" t="s">
        <v>6220</v>
      </c>
      <c r="L57" s="362"/>
      <c r="M57" s="1782" t="s">
        <v>6140</v>
      </c>
      <c r="N57" s="1808" t="s">
        <v>6221</v>
      </c>
      <c r="O57" s="1782" t="s">
        <v>6128</v>
      </c>
      <c r="P57" s="1782" t="s">
        <v>6222</v>
      </c>
      <c r="Q57" s="227"/>
      <c r="R57" s="1806" t="s">
        <v>6223</v>
      </c>
      <c r="S57" s="1783">
        <v>0</v>
      </c>
      <c r="T57" s="1783" t="s">
        <v>349</v>
      </c>
      <c r="U57" s="1783"/>
      <c r="V57" s="1783"/>
      <c r="W57" s="1783"/>
      <c r="X57" s="1783"/>
      <c r="Y57" s="1783" t="s">
        <v>342</v>
      </c>
    </row>
    <row r="58" spans="1:25" ht="13.5" customHeight="1">
      <c r="B58" s="1804"/>
      <c r="C58" s="1634"/>
      <c r="D58" s="1803"/>
      <c r="E58" s="1782"/>
      <c r="F58" s="1778"/>
      <c r="G58" s="490" t="s">
        <v>6224</v>
      </c>
      <c r="H58" s="380"/>
      <c r="I58" s="219" t="s">
        <v>572</v>
      </c>
      <c r="J58" s="368" t="s">
        <v>335</v>
      </c>
      <c r="K58" s="229" t="s">
        <v>6220</v>
      </c>
      <c r="L58" s="362"/>
      <c r="M58" s="1782"/>
      <c r="N58" s="1808"/>
      <c r="O58" s="1782"/>
      <c r="P58" s="1782"/>
      <c r="Q58" s="227"/>
      <c r="R58" s="1806"/>
      <c r="S58" s="1784"/>
      <c r="T58" s="1797"/>
      <c r="U58" s="1784"/>
      <c r="V58" s="1784"/>
      <c r="W58" s="1784"/>
      <c r="X58" s="1784"/>
      <c r="Y58" s="1784"/>
    </row>
    <row r="59" spans="1:25" ht="13.5" customHeight="1">
      <c r="B59" s="1804"/>
      <c r="C59" s="1634"/>
      <c r="D59" s="1803"/>
      <c r="E59" s="1782"/>
      <c r="F59" s="1778"/>
      <c r="G59" s="490" t="s">
        <v>6225</v>
      </c>
      <c r="H59" s="380"/>
      <c r="I59" s="219" t="s">
        <v>6226</v>
      </c>
      <c r="J59" s="368" t="s">
        <v>335</v>
      </c>
      <c r="K59" s="229" t="s">
        <v>6220</v>
      </c>
      <c r="L59" s="362"/>
      <c r="M59" s="1782"/>
      <c r="N59" s="1808"/>
      <c r="O59" s="1782"/>
      <c r="P59" s="1782"/>
      <c r="Q59" s="227"/>
      <c r="R59" s="1806"/>
      <c r="S59" s="1784"/>
      <c r="T59" s="1797"/>
      <c r="U59" s="1784"/>
      <c r="V59" s="1784"/>
      <c r="W59" s="1784"/>
      <c r="X59" s="1784"/>
      <c r="Y59" s="1784"/>
    </row>
    <row r="60" spans="1:25" ht="13.5" customHeight="1">
      <c r="B60" s="1804"/>
      <c r="C60" s="1634"/>
      <c r="D60" s="1803"/>
      <c r="E60" s="1782"/>
      <c r="F60" s="1778"/>
      <c r="G60" s="490" t="s">
        <v>6227</v>
      </c>
      <c r="H60" s="380"/>
      <c r="I60" s="219" t="s">
        <v>6228</v>
      </c>
      <c r="J60" s="368" t="s">
        <v>335</v>
      </c>
      <c r="K60" s="229" t="s">
        <v>6220</v>
      </c>
      <c r="L60" s="362"/>
      <c r="M60" s="1782"/>
      <c r="N60" s="1808"/>
      <c r="O60" s="1782"/>
      <c r="P60" s="1782"/>
      <c r="Q60" s="227"/>
      <c r="R60" s="1806"/>
      <c r="S60" s="1784"/>
      <c r="T60" s="1797"/>
      <c r="U60" s="1784"/>
      <c r="V60" s="1784"/>
      <c r="W60" s="1784"/>
      <c r="X60" s="1784"/>
      <c r="Y60" s="1784"/>
    </row>
    <row r="61" spans="1:25" ht="13.5" customHeight="1">
      <c r="B61" s="1804"/>
      <c r="C61" s="1634"/>
      <c r="D61" s="1803"/>
      <c r="E61" s="1782"/>
      <c r="F61" s="1778"/>
      <c r="G61" s="490" t="s">
        <v>6229</v>
      </c>
      <c r="H61" s="380"/>
      <c r="I61" s="219" t="s">
        <v>6230</v>
      </c>
      <c r="J61" s="368" t="s">
        <v>335</v>
      </c>
      <c r="K61" s="229" t="s">
        <v>6220</v>
      </c>
      <c r="L61" s="362"/>
      <c r="M61" s="1782"/>
      <c r="N61" s="1808"/>
      <c r="O61" s="1782"/>
      <c r="P61" s="1782"/>
      <c r="Q61" s="227"/>
      <c r="R61" s="1806"/>
      <c r="S61" s="1784"/>
      <c r="T61" s="1797"/>
      <c r="U61" s="1784"/>
      <c r="V61" s="1784"/>
      <c r="W61" s="1784"/>
      <c r="X61" s="1784"/>
      <c r="Y61" s="1784"/>
    </row>
    <row r="62" spans="1:25" ht="13.5" customHeight="1">
      <c r="B62" s="1804"/>
      <c r="C62" s="1634"/>
      <c r="D62" s="1803"/>
      <c r="E62" s="1782"/>
      <c r="F62" s="1778"/>
      <c r="G62" s="380"/>
      <c r="H62" s="380"/>
      <c r="I62" s="219" t="s">
        <v>1374</v>
      </c>
      <c r="J62" s="368" t="s">
        <v>335</v>
      </c>
      <c r="K62" s="229" t="s">
        <v>6220</v>
      </c>
      <c r="L62" s="362"/>
      <c r="M62" s="1782"/>
      <c r="N62" s="1808"/>
      <c r="O62" s="1782"/>
      <c r="P62" s="1782"/>
      <c r="Q62" s="227"/>
      <c r="R62" s="1806"/>
      <c r="S62" s="1784"/>
      <c r="T62" s="1797"/>
      <c r="U62" s="1784"/>
      <c r="V62" s="1784"/>
      <c r="W62" s="1784"/>
      <c r="X62" s="1784"/>
      <c r="Y62" s="1784"/>
    </row>
    <row r="63" spans="1:25" ht="13.5" customHeight="1">
      <c r="B63" s="1804"/>
      <c r="C63" s="1634"/>
      <c r="D63" s="1803"/>
      <c r="E63" s="1782"/>
      <c r="F63" s="1778"/>
      <c r="G63" s="380"/>
      <c r="H63" s="380"/>
      <c r="I63" s="219" t="s">
        <v>657</v>
      </c>
      <c r="J63" s="368" t="s">
        <v>335</v>
      </c>
      <c r="K63" s="229" t="s">
        <v>6220</v>
      </c>
      <c r="L63" s="362"/>
      <c r="M63" s="1782"/>
      <c r="N63" s="1808"/>
      <c r="O63" s="1782"/>
      <c r="P63" s="1782"/>
      <c r="Q63" s="227"/>
      <c r="R63" s="1806"/>
      <c r="S63" s="1784"/>
      <c r="T63" s="1797"/>
      <c r="U63" s="1784"/>
      <c r="V63" s="1784"/>
      <c r="W63" s="1784"/>
      <c r="X63" s="1784"/>
      <c r="Y63" s="1784"/>
    </row>
    <row r="64" spans="1:25" ht="13.5" customHeight="1">
      <c r="B64" s="1804"/>
      <c r="C64" s="1634"/>
      <c r="D64" s="1803"/>
      <c r="E64" s="1782"/>
      <c r="F64" s="1778"/>
      <c r="G64" s="380"/>
      <c r="H64" s="380"/>
      <c r="I64" s="219" t="s">
        <v>3249</v>
      </c>
      <c r="J64" s="368"/>
      <c r="K64" s="229" t="s">
        <v>6220</v>
      </c>
      <c r="L64" s="362"/>
      <c r="M64" s="1782"/>
      <c r="N64" s="1808"/>
      <c r="O64" s="1782"/>
      <c r="P64" s="1782"/>
      <c r="Q64" s="227"/>
      <c r="R64" s="1806"/>
      <c r="S64" s="1784"/>
      <c r="T64" s="1797"/>
      <c r="U64" s="1784"/>
      <c r="V64" s="1784"/>
      <c r="W64" s="1784"/>
      <c r="X64" s="1784"/>
      <c r="Y64" s="1784"/>
    </row>
    <row r="65" spans="2:25" ht="13.5" customHeight="1">
      <c r="B65" s="1804"/>
      <c r="C65" s="1634"/>
      <c r="D65" s="1803"/>
      <c r="E65" s="1782"/>
      <c r="F65" s="1778"/>
      <c r="G65" s="380"/>
      <c r="H65" s="380"/>
      <c r="I65" s="219" t="s">
        <v>1045</v>
      </c>
      <c r="J65" s="368" t="s">
        <v>335</v>
      </c>
      <c r="K65" s="229"/>
      <c r="L65" s="362"/>
      <c r="M65" s="1782"/>
      <c r="N65" s="1808"/>
      <c r="O65" s="1782"/>
      <c r="P65" s="1782"/>
      <c r="Q65" s="227"/>
      <c r="R65" s="1806"/>
      <c r="S65" s="1784"/>
      <c r="T65" s="1797"/>
      <c r="U65" s="1784"/>
      <c r="V65" s="1784"/>
      <c r="W65" s="1784"/>
      <c r="X65" s="1784"/>
      <c r="Y65" s="1784"/>
    </row>
    <row r="66" spans="2:25" ht="13.5" customHeight="1">
      <c r="B66" s="1804"/>
      <c r="C66" s="1634"/>
      <c r="D66" s="1803"/>
      <c r="E66" s="1782"/>
      <c r="F66" s="1778"/>
      <c r="G66" s="380"/>
      <c r="H66" s="380"/>
      <c r="I66" s="219" t="s">
        <v>1516</v>
      </c>
      <c r="J66" s="368"/>
      <c r="K66" s="229"/>
      <c r="L66" s="362"/>
      <c r="M66" s="1782"/>
      <c r="N66" s="1808"/>
      <c r="O66" s="1782"/>
      <c r="P66" s="1782"/>
      <c r="Q66" s="227"/>
      <c r="R66" s="1806"/>
      <c r="S66" s="1784"/>
      <c r="T66" s="1797"/>
      <c r="U66" s="1784"/>
      <c r="V66" s="1784"/>
      <c r="W66" s="1784"/>
      <c r="X66" s="1784"/>
      <c r="Y66" s="1784"/>
    </row>
    <row r="67" spans="2:25" ht="13.5" customHeight="1">
      <c r="B67" s="1804"/>
      <c r="C67" s="1634"/>
      <c r="D67" s="1803"/>
      <c r="E67" s="1782"/>
      <c r="F67" s="1778"/>
      <c r="G67" s="380"/>
      <c r="H67" s="380"/>
      <c r="I67" s="219" t="s">
        <v>6231</v>
      </c>
      <c r="J67" s="368" t="s">
        <v>335</v>
      </c>
      <c r="K67" s="229"/>
      <c r="L67" s="362"/>
      <c r="M67" s="1782"/>
      <c r="N67" s="1808"/>
      <c r="O67" s="1782"/>
      <c r="P67" s="1782"/>
      <c r="Q67" s="227"/>
      <c r="R67" s="1806"/>
      <c r="S67" s="1784"/>
      <c r="T67" s="1797"/>
      <c r="U67" s="1784"/>
      <c r="V67" s="1784"/>
      <c r="W67" s="1784"/>
      <c r="X67" s="1784"/>
      <c r="Y67" s="1784"/>
    </row>
    <row r="68" spans="2:25" ht="13.5" customHeight="1">
      <c r="B68" s="1804"/>
      <c r="C68" s="1634"/>
      <c r="D68" s="1803"/>
      <c r="E68" s="1782"/>
      <c r="F68" s="1778"/>
      <c r="G68" s="380"/>
      <c r="H68" s="380"/>
      <c r="I68" s="219" t="s">
        <v>1324</v>
      </c>
      <c r="J68" s="368" t="s">
        <v>335</v>
      </c>
      <c r="K68" s="229"/>
      <c r="L68" s="362"/>
      <c r="M68" s="1782"/>
      <c r="N68" s="1808"/>
      <c r="O68" s="1782"/>
      <c r="P68" s="1782"/>
      <c r="Q68" s="227"/>
      <c r="R68" s="1806"/>
      <c r="S68" s="1784"/>
      <c r="T68" s="1797"/>
      <c r="U68" s="1784"/>
      <c r="V68" s="1784"/>
      <c r="W68" s="1784"/>
      <c r="X68" s="1784"/>
      <c r="Y68" s="1784"/>
    </row>
    <row r="69" spans="2:25" ht="13.5" customHeight="1">
      <c r="B69" s="1804"/>
      <c r="C69" s="1634"/>
      <c r="D69" s="1803"/>
      <c r="E69" s="1782"/>
      <c r="F69" s="1778"/>
      <c r="G69" s="380"/>
      <c r="H69" s="380"/>
      <c r="I69" s="219" t="s">
        <v>6232</v>
      </c>
      <c r="J69" s="368" t="s">
        <v>335</v>
      </c>
      <c r="K69" s="229"/>
      <c r="L69" s="362"/>
      <c r="M69" s="1782"/>
      <c r="N69" s="1808"/>
      <c r="O69" s="1782"/>
      <c r="P69" s="1782"/>
      <c r="Q69" s="227"/>
      <c r="R69" s="1806"/>
      <c r="S69" s="1784"/>
      <c r="T69" s="1797"/>
      <c r="U69" s="1784"/>
      <c r="V69" s="1784"/>
      <c r="W69" s="1784"/>
      <c r="X69" s="1784"/>
      <c r="Y69" s="1784"/>
    </row>
    <row r="70" spans="2:25" ht="13.5" customHeight="1">
      <c r="B70" s="1804"/>
      <c r="C70" s="1634"/>
      <c r="D70" s="1803"/>
      <c r="E70" s="1782"/>
      <c r="F70" s="1778"/>
      <c r="G70" s="380"/>
      <c r="H70" s="380"/>
      <c r="I70" s="219" t="s">
        <v>652</v>
      </c>
      <c r="J70" s="368" t="s">
        <v>335</v>
      </c>
      <c r="K70" s="229"/>
      <c r="L70" s="362"/>
      <c r="M70" s="1782"/>
      <c r="N70" s="1808"/>
      <c r="O70" s="1782"/>
      <c r="P70" s="1782"/>
      <c r="Q70" s="227"/>
      <c r="R70" s="1806"/>
      <c r="S70" s="1784"/>
      <c r="T70" s="1797"/>
      <c r="U70" s="1784"/>
      <c r="V70" s="1784"/>
      <c r="W70" s="1784"/>
      <c r="X70" s="1784"/>
      <c r="Y70" s="1784"/>
    </row>
    <row r="71" spans="2:25" ht="13.5" customHeight="1">
      <c r="B71" s="1804"/>
      <c r="C71" s="1634"/>
      <c r="D71" s="1803"/>
      <c r="E71" s="1782"/>
      <c r="F71" s="1778"/>
      <c r="G71" s="380"/>
      <c r="H71" s="380"/>
      <c r="I71" s="219" t="s">
        <v>6215</v>
      </c>
      <c r="J71" s="368" t="s">
        <v>334</v>
      </c>
      <c r="K71" s="229"/>
      <c r="L71" s="362"/>
      <c r="M71" s="227"/>
      <c r="N71" s="234"/>
      <c r="O71" s="227"/>
      <c r="P71" s="227"/>
      <c r="Q71" s="227"/>
      <c r="R71" s="310"/>
      <c r="S71" s="1784"/>
      <c r="T71" s="1797"/>
      <c r="U71" s="1784"/>
      <c r="V71" s="1784"/>
      <c r="W71" s="1784"/>
      <c r="X71" s="1784"/>
      <c r="Y71" s="1784"/>
    </row>
    <row r="72" spans="2:25" ht="13.5" customHeight="1">
      <c r="B72" s="1804"/>
      <c r="C72" s="1634"/>
      <c r="D72" s="1803"/>
      <c r="E72" s="1782"/>
      <c r="F72" s="1778"/>
      <c r="G72" s="380"/>
      <c r="H72" s="380"/>
      <c r="I72" s="219" t="s">
        <v>1424</v>
      </c>
      <c r="J72" s="368"/>
      <c r="K72" s="229"/>
      <c r="L72" s="362"/>
      <c r="M72" s="227"/>
      <c r="N72" s="234"/>
      <c r="O72" s="227"/>
      <c r="P72" s="227"/>
      <c r="Q72" s="227"/>
      <c r="R72" s="310"/>
      <c r="S72" s="1784"/>
      <c r="T72" s="1797"/>
      <c r="U72" s="1784"/>
      <c r="V72" s="1784"/>
      <c r="W72" s="1784"/>
      <c r="X72" s="1784"/>
      <c r="Y72" s="1784"/>
    </row>
    <row r="73" spans="2:25" ht="13.5" customHeight="1">
      <c r="B73" s="1804"/>
      <c r="C73" s="1634"/>
      <c r="D73" s="1803"/>
      <c r="E73" s="1782"/>
      <c r="F73" s="1778"/>
      <c r="G73" s="380"/>
      <c r="H73" s="380"/>
      <c r="I73" s="219" t="s">
        <v>695</v>
      </c>
      <c r="J73" s="368"/>
      <c r="K73" s="229"/>
      <c r="L73" s="362"/>
      <c r="M73" s="227"/>
      <c r="N73" s="234"/>
      <c r="O73" s="227"/>
      <c r="P73" s="227"/>
      <c r="Q73" s="227"/>
      <c r="R73" s="310"/>
      <c r="S73" s="1784"/>
      <c r="T73" s="1797"/>
      <c r="U73" s="1784"/>
      <c r="V73" s="1784"/>
      <c r="W73" s="1784"/>
      <c r="X73" s="1784"/>
      <c r="Y73" s="1784"/>
    </row>
    <row r="74" spans="2:25" ht="13.5" customHeight="1">
      <c r="B74" s="1804" t="s">
        <v>6168</v>
      </c>
      <c r="C74" s="1634" t="s">
        <v>6233</v>
      </c>
      <c r="D74" s="1803" t="s">
        <v>6234</v>
      </c>
      <c r="E74" s="1782"/>
      <c r="F74" s="1803"/>
      <c r="G74" s="7" t="s">
        <v>6235</v>
      </c>
      <c r="H74" s="383" t="s">
        <v>6125</v>
      </c>
      <c r="I74" s="316" t="s">
        <v>513</v>
      </c>
      <c r="J74" s="320" t="s">
        <v>335</v>
      </c>
      <c r="K74" s="363"/>
      <c r="L74" s="362"/>
      <c r="M74" s="227" t="s">
        <v>6236</v>
      </c>
      <c r="N74" s="234" t="s">
        <v>6237</v>
      </c>
      <c r="O74" s="227" t="s">
        <v>6128</v>
      </c>
      <c r="P74" s="227" t="s">
        <v>6238</v>
      </c>
      <c r="Q74" s="227"/>
      <c r="R74" s="227"/>
      <c r="S74" s="1783">
        <v>1</v>
      </c>
      <c r="T74" s="1796"/>
      <c r="U74" s="1783"/>
      <c r="V74" s="1783"/>
      <c r="W74" s="1783"/>
      <c r="X74" s="1783"/>
      <c r="Y74" s="1783"/>
    </row>
    <row r="75" spans="2:25" ht="13.5" customHeight="1">
      <c r="B75" s="1804"/>
      <c r="C75" s="1634"/>
      <c r="D75" s="1803"/>
      <c r="E75" s="1782"/>
      <c r="F75" s="1803"/>
      <c r="G75" s="7"/>
      <c r="H75" s="383"/>
      <c r="I75" s="317" t="s">
        <v>6156</v>
      </c>
      <c r="J75" s="326" t="s">
        <v>335</v>
      </c>
      <c r="K75" s="364"/>
      <c r="L75" s="362"/>
      <c r="M75" s="227"/>
      <c r="N75" s="234"/>
      <c r="O75" s="227"/>
      <c r="P75" s="227"/>
      <c r="Q75" s="227"/>
      <c r="R75" s="227"/>
      <c r="S75" s="1784"/>
      <c r="T75" s="1797"/>
      <c r="U75" s="1784"/>
      <c r="V75" s="1784"/>
      <c r="W75" s="1784"/>
      <c r="X75" s="1784"/>
      <c r="Y75" s="1784"/>
    </row>
    <row r="76" spans="2:25" ht="13.5" customHeight="1">
      <c r="B76" s="1804"/>
      <c r="C76" s="1634"/>
      <c r="D76" s="1803"/>
      <c r="E76" s="1782"/>
      <c r="F76" s="1803"/>
      <c r="G76" s="7"/>
      <c r="H76" s="383"/>
      <c r="I76" s="317" t="s">
        <v>517</v>
      </c>
      <c r="J76" s="326" t="s">
        <v>335</v>
      </c>
      <c r="K76" s="364"/>
      <c r="L76" s="362"/>
      <c r="M76" s="227"/>
      <c r="N76" s="234"/>
      <c r="O76" s="227"/>
      <c r="P76" s="227"/>
      <c r="Q76" s="227"/>
      <c r="R76" s="227"/>
      <c r="S76" s="1784"/>
      <c r="T76" s="1797"/>
      <c r="U76" s="1784"/>
      <c r="V76" s="1784"/>
      <c r="W76" s="1784"/>
      <c r="X76" s="1784"/>
      <c r="Y76" s="1784"/>
    </row>
    <row r="77" spans="2:25" ht="13.5" customHeight="1">
      <c r="B77" s="1804"/>
      <c r="C77" s="1634"/>
      <c r="D77" s="1803"/>
      <c r="E77" s="1782"/>
      <c r="F77" s="1803"/>
      <c r="G77" s="7"/>
      <c r="H77" s="383"/>
      <c r="I77" s="317" t="s">
        <v>572</v>
      </c>
      <c r="J77" s="326" t="s">
        <v>335</v>
      </c>
      <c r="K77" s="364"/>
      <c r="L77" s="362"/>
      <c r="M77" s="227"/>
      <c r="N77" s="234"/>
      <c r="O77" s="227"/>
      <c r="P77" s="227"/>
      <c r="Q77" s="227"/>
      <c r="R77" s="227"/>
      <c r="S77" s="1784"/>
      <c r="T77" s="1797"/>
      <c r="U77" s="1784"/>
      <c r="V77" s="1784"/>
      <c r="W77" s="1784"/>
      <c r="X77" s="1784"/>
      <c r="Y77" s="1784"/>
    </row>
    <row r="78" spans="2:25" ht="13.5" customHeight="1">
      <c r="B78" s="1804"/>
      <c r="C78" s="1634"/>
      <c r="D78" s="1803"/>
      <c r="E78" s="1782"/>
      <c r="F78" s="1803"/>
      <c r="G78" s="7"/>
      <c r="H78" s="383"/>
      <c r="I78" s="317" t="s">
        <v>652</v>
      </c>
      <c r="J78" s="326" t="s">
        <v>335</v>
      </c>
      <c r="K78" s="364"/>
      <c r="L78" s="362"/>
      <c r="M78" s="227"/>
      <c r="N78" s="234"/>
      <c r="O78" s="227"/>
      <c r="P78" s="227"/>
      <c r="Q78" s="227"/>
      <c r="R78" s="227"/>
      <c r="S78" s="1784"/>
      <c r="T78" s="1797"/>
      <c r="U78" s="1784"/>
      <c r="V78" s="1784"/>
      <c r="W78" s="1784"/>
      <c r="X78" s="1784"/>
      <c r="Y78" s="1784"/>
    </row>
    <row r="79" spans="2:25" ht="13.5" customHeight="1">
      <c r="B79" s="1804"/>
      <c r="C79" s="1634"/>
      <c r="D79" s="1803"/>
      <c r="E79" s="1782"/>
      <c r="F79" s="1803"/>
      <c r="G79" s="7"/>
      <c r="H79" s="383"/>
      <c r="I79" s="318" t="s">
        <v>1039</v>
      </c>
      <c r="J79" s="326" t="s">
        <v>335</v>
      </c>
      <c r="K79" s="365"/>
      <c r="L79" s="362"/>
      <c r="M79" s="227"/>
      <c r="N79" s="234"/>
      <c r="O79" s="227"/>
      <c r="P79" s="227"/>
      <c r="Q79" s="227"/>
      <c r="R79" s="227"/>
      <c r="S79" s="1785"/>
      <c r="T79" s="1830"/>
      <c r="U79" s="1785"/>
      <c r="V79" s="1785"/>
      <c r="W79" s="1785"/>
      <c r="X79" s="1785"/>
      <c r="Y79" s="1785"/>
    </row>
    <row r="80" spans="2:25" ht="13.5" customHeight="1">
      <c r="B80" s="1804" t="s">
        <v>6168</v>
      </c>
      <c r="C80" s="1634" t="s">
        <v>6239</v>
      </c>
      <c r="D80" s="1803" t="s">
        <v>6240</v>
      </c>
      <c r="E80" s="1782"/>
      <c r="F80" s="1778"/>
      <c r="G80" s="378" t="s">
        <v>6139</v>
      </c>
      <c r="H80" s="383" t="s">
        <v>6125</v>
      </c>
      <c r="I80" s="376" t="s">
        <v>513</v>
      </c>
      <c r="J80" s="320" t="s">
        <v>335</v>
      </c>
      <c r="K80" s="363"/>
      <c r="L80" s="362"/>
      <c r="M80" s="1782" t="s">
        <v>6140</v>
      </c>
      <c r="N80" s="1808" t="s">
        <v>6241</v>
      </c>
      <c r="O80" s="1782" t="s">
        <v>6128</v>
      </c>
      <c r="P80" s="1782" t="s">
        <v>6242</v>
      </c>
      <c r="Q80" s="227"/>
      <c r="R80" s="1782"/>
      <c r="S80" s="1783">
        <v>1</v>
      </c>
      <c r="T80" s="1796"/>
      <c r="U80" s="1783"/>
      <c r="V80" s="1783"/>
      <c r="W80" s="1783"/>
      <c r="X80" s="1783"/>
      <c r="Y80" s="1783"/>
    </row>
    <row r="81" spans="2:25" ht="13.5" customHeight="1">
      <c r="B81" s="1804"/>
      <c r="C81" s="1634"/>
      <c r="D81" s="1803"/>
      <c r="E81" s="1782"/>
      <c r="F81" s="1778"/>
      <c r="G81" s="380" t="s">
        <v>6145</v>
      </c>
      <c r="H81" s="383"/>
      <c r="I81" s="219" t="s">
        <v>572</v>
      </c>
      <c r="J81" s="326" t="s">
        <v>335</v>
      </c>
      <c r="K81" s="364"/>
      <c r="L81" s="362"/>
      <c r="M81" s="1782"/>
      <c r="N81" s="1808"/>
      <c r="O81" s="1782"/>
      <c r="P81" s="1782"/>
      <c r="Q81" s="227"/>
      <c r="R81" s="1782"/>
      <c r="S81" s="1784"/>
      <c r="T81" s="1797"/>
      <c r="U81" s="1784"/>
      <c r="V81" s="1784"/>
      <c r="W81" s="1784"/>
      <c r="X81" s="1784"/>
      <c r="Y81" s="1784"/>
    </row>
    <row r="82" spans="2:25" ht="13.5" customHeight="1">
      <c r="B82" s="1804"/>
      <c r="C82" s="1634"/>
      <c r="D82" s="1803"/>
      <c r="E82" s="1782"/>
      <c r="F82" s="1778"/>
      <c r="G82" s="380"/>
      <c r="H82" s="383"/>
      <c r="I82" s="219" t="s">
        <v>524</v>
      </c>
      <c r="J82" s="326" t="s">
        <v>335</v>
      </c>
      <c r="K82" s="364"/>
      <c r="L82" s="362"/>
      <c r="M82" s="227"/>
      <c r="N82" s="234"/>
      <c r="O82" s="227"/>
      <c r="P82" s="227"/>
      <c r="Q82" s="227"/>
      <c r="R82" s="227"/>
      <c r="S82" s="1784"/>
      <c r="T82" s="1797"/>
      <c r="U82" s="1784"/>
      <c r="V82" s="1784"/>
      <c r="W82" s="1784"/>
      <c r="X82" s="1784"/>
      <c r="Y82" s="1784"/>
    </row>
    <row r="83" spans="2:25" ht="13.5" customHeight="1">
      <c r="B83" s="1804"/>
      <c r="C83" s="1634"/>
      <c r="D83" s="1803"/>
      <c r="E83" s="1782"/>
      <c r="F83" s="1778"/>
      <c r="G83" s="380"/>
      <c r="H83" s="383"/>
      <c r="I83" s="219" t="s">
        <v>6243</v>
      </c>
      <c r="J83" s="326" t="s">
        <v>335</v>
      </c>
      <c r="K83" s="364"/>
      <c r="L83" s="362"/>
      <c r="M83" s="227"/>
      <c r="N83" s="234"/>
      <c r="O83" s="227"/>
      <c r="P83" s="227"/>
      <c r="Q83" s="227"/>
      <c r="R83" s="227"/>
      <c r="S83" s="1784"/>
      <c r="T83" s="1797"/>
      <c r="U83" s="1784"/>
      <c r="V83" s="1784"/>
      <c r="W83" s="1784"/>
      <c r="X83" s="1784"/>
      <c r="Y83" s="1784"/>
    </row>
    <row r="84" spans="2:25" ht="13.5" customHeight="1">
      <c r="B84" s="1804"/>
      <c r="C84" s="1634"/>
      <c r="D84" s="1803"/>
      <c r="E84" s="1782"/>
      <c r="F84" s="1778"/>
      <c r="G84" s="379"/>
      <c r="H84" s="383"/>
      <c r="I84" s="219" t="s">
        <v>1039</v>
      </c>
      <c r="J84" s="327" t="s">
        <v>335</v>
      </c>
      <c r="K84" s="365"/>
      <c r="L84" s="362"/>
      <c r="M84" s="227"/>
      <c r="N84" s="234"/>
      <c r="O84" s="227"/>
      <c r="P84" s="227"/>
      <c r="Q84" s="227"/>
      <c r="R84" s="227"/>
      <c r="S84" s="1785"/>
      <c r="T84" s="1830"/>
      <c r="U84" s="1785"/>
      <c r="V84" s="1785"/>
      <c r="W84" s="1785"/>
      <c r="X84" s="1785"/>
      <c r="Y84" s="1785"/>
    </row>
    <row r="85" spans="2:25" ht="13.5" customHeight="1">
      <c r="B85" s="1804" t="s">
        <v>6168</v>
      </c>
      <c r="C85" s="1634" t="s">
        <v>6244</v>
      </c>
      <c r="D85" s="1803" t="s">
        <v>6245</v>
      </c>
      <c r="E85" s="1782"/>
      <c r="F85" s="1803"/>
      <c r="G85" s="7" t="s">
        <v>6139</v>
      </c>
      <c r="H85" s="383" t="s">
        <v>6125</v>
      </c>
      <c r="I85" s="316" t="s">
        <v>513</v>
      </c>
      <c r="J85" s="320" t="s">
        <v>335</v>
      </c>
      <c r="K85" s="363"/>
      <c r="L85" s="362"/>
      <c r="M85" s="227" t="s">
        <v>6140</v>
      </c>
      <c r="N85" s="227" t="s">
        <v>6246</v>
      </c>
      <c r="O85" s="227" t="s">
        <v>6128</v>
      </c>
      <c r="P85" s="227" t="s">
        <v>6247</v>
      </c>
      <c r="Q85" s="227"/>
      <c r="R85" s="227"/>
      <c r="S85" s="1783">
        <v>1</v>
      </c>
      <c r="T85" s="1796"/>
      <c r="U85" s="1783"/>
      <c r="V85" s="1783"/>
      <c r="W85" s="1783"/>
      <c r="X85" s="1783"/>
      <c r="Y85" s="1783"/>
    </row>
    <row r="86" spans="2:25" ht="13.5" customHeight="1">
      <c r="B86" s="1804"/>
      <c r="C86" s="1634"/>
      <c r="D86" s="1803"/>
      <c r="E86" s="1782"/>
      <c r="F86" s="1803"/>
      <c r="G86" s="7"/>
      <c r="H86" s="383"/>
      <c r="I86" s="317" t="s">
        <v>572</v>
      </c>
      <c r="J86" s="326" t="s">
        <v>335</v>
      </c>
      <c r="K86" s="364"/>
      <c r="L86" s="362"/>
      <c r="M86" s="227"/>
      <c r="N86" s="227"/>
      <c r="O86" s="227"/>
      <c r="P86" s="227"/>
      <c r="Q86" s="227"/>
      <c r="R86" s="227"/>
      <c r="S86" s="1784"/>
      <c r="T86" s="1797"/>
      <c r="U86" s="1784"/>
      <c r="V86" s="1784"/>
      <c r="W86" s="1784"/>
      <c r="X86" s="1784"/>
      <c r="Y86" s="1784"/>
    </row>
    <row r="87" spans="2:25" ht="13.5" customHeight="1">
      <c r="B87" s="1804"/>
      <c r="C87" s="1634"/>
      <c r="D87" s="1803"/>
      <c r="E87" s="1782"/>
      <c r="F87" s="1803"/>
      <c r="G87" s="7"/>
      <c r="H87" s="383"/>
      <c r="I87" s="317" t="s">
        <v>524</v>
      </c>
      <c r="J87" s="326" t="s">
        <v>335</v>
      </c>
      <c r="K87" s="364"/>
      <c r="L87" s="362"/>
      <c r="M87" s="227"/>
      <c r="N87" s="227"/>
      <c r="O87" s="227"/>
      <c r="P87" s="227"/>
      <c r="Q87" s="227"/>
      <c r="R87" s="227"/>
      <c r="S87" s="1784"/>
      <c r="T87" s="1797"/>
      <c r="U87" s="1784"/>
      <c r="V87" s="1784"/>
      <c r="W87" s="1784"/>
      <c r="X87" s="1784"/>
      <c r="Y87" s="1784"/>
    </row>
    <row r="88" spans="2:25" ht="13.5" customHeight="1">
      <c r="B88" s="1804"/>
      <c r="C88" s="1634"/>
      <c r="D88" s="1803"/>
      <c r="E88" s="1782"/>
      <c r="F88" s="1803"/>
      <c r="G88" s="7"/>
      <c r="H88" s="383"/>
      <c r="I88" s="318" t="s">
        <v>1039</v>
      </c>
      <c r="J88" s="327" t="s">
        <v>335</v>
      </c>
      <c r="K88" s="365"/>
      <c r="L88" s="362"/>
      <c r="M88" s="227"/>
      <c r="N88" s="227"/>
      <c r="O88" s="227"/>
      <c r="P88" s="227"/>
      <c r="Q88" s="227"/>
      <c r="R88" s="227"/>
      <c r="S88" s="1785"/>
      <c r="T88" s="1830"/>
      <c r="U88" s="1785"/>
      <c r="V88" s="1785"/>
      <c r="W88" s="1785"/>
      <c r="X88" s="1785"/>
      <c r="Y88" s="1785"/>
    </row>
    <row r="89" spans="2:25" ht="13.5" customHeight="1">
      <c r="B89" s="1804" t="s">
        <v>6168</v>
      </c>
      <c r="C89" s="1634" t="s">
        <v>6248</v>
      </c>
      <c r="D89" s="1803" t="s">
        <v>6249</v>
      </c>
      <c r="E89" s="1782"/>
      <c r="F89" s="1803"/>
      <c r="G89" s="7" t="s">
        <v>6145</v>
      </c>
      <c r="H89" s="383" t="s">
        <v>6125</v>
      </c>
      <c r="I89" s="316" t="s">
        <v>513</v>
      </c>
      <c r="J89" s="320" t="s">
        <v>335</v>
      </c>
      <c r="K89" s="363"/>
      <c r="L89" s="362"/>
      <c r="M89" s="227" t="s">
        <v>6140</v>
      </c>
      <c r="N89" s="234" t="s">
        <v>6250</v>
      </c>
      <c r="O89" s="227" t="s">
        <v>6128</v>
      </c>
      <c r="P89" s="227" t="s">
        <v>6251</v>
      </c>
      <c r="Q89" s="227"/>
      <c r="R89" s="227"/>
      <c r="S89" s="1783">
        <v>1</v>
      </c>
      <c r="T89" s="1796"/>
      <c r="U89" s="1783"/>
      <c r="V89" s="1783"/>
      <c r="W89" s="1783"/>
      <c r="X89" s="1783"/>
      <c r="Y89" s="1783"/>
    </row>
    <row r="90" spans="2:25" ht="13.5" customHeight="1">
      <c r="B90" s="1804"/>
      <c r="C90" s="1634"/>
      <c r="D90" s="1803"/>
      <c r="E90" s="1782"/>
      <c r="F90" s="1803"/>
      <c r="G90" s="7"/>
      <c r="H90" s="383"/>
      <c r="I90" s="317" t="s">
        <v>572</v>
      </c>
      <c r="J90" s="326" t="s">
        <v>335</v>
      </c>
      <c r="K90" s="364"/>
      <c r="L90" s="362"/>
      <c r="M90" s="227"/>
      <c r="N90" s="234"/>
      <c r="O90" s="227"/>
      <c r="P90" s="227"/>
      <c r="Q90" s="227"/>
      <c r="R90" s="227"/>
      <c r="S90" s="1784"/>
      <c r="T90" s="1797"/>
      <c r="U90" s="1784"/>
      <c r="V90" s="1784"/>
      <c r="W90" s="1784"/>
      <c r="X90" s="1784"/>
      <c r="Y90" s="1784"/>
    </row>
    <row r="91" spans="2:25" ht="13.5" customHeight="1">
      <c r="B91" s="1804"/>
      <c r="C91" s="1634"/>
      <c r="D91" s="1803"/>
      <c r="E91" s="1782"/>
      <c r="F91" s="1803"/>
      <c r="G91" s="7"/>
      <c r="H91" s="383"/>
      <c r="I91" s="317" t="s">
        <v>6243</v>
      </c>
      <c r="J91" s="326" t="s">
        <v>335</v>
      </c>
      <c r="K91" s="364"/>
      <c r="L91" s="362"/>
      <c r="M91" s="227"/>
      <c r="N91" s="234"/>
      <c r="O91" s="227"/>
      <c r="P91" s="227"/>
      <c r="Q91" s="227"/>
      <c r="R91" s="227"/>
      <c r="S91" s="1784"/>
      <c r="T91" s="1797"/>
      <c r="U91" s="1784"/>
      <c r="V91" s="1784"/>
      <c r="W91" s="1784"/>
      <c r="X91" s="1784"/>
      <c r="Y91" s="1784"/>
    </row>
    <row r="92" spans="2:25" ht="13.5" customHeight="1">
      <c r="B92" s="1804"/>
      <c r="C92" s="1634"/>
      <c r="D92" s="1803"/>
      <c r="E92" s="1782"/>
      <c r="F92" s="1803"/>
      <c r="G92" s="7"/>
      <c r="H92" s="383"/>
      <c r="I92" s="318" t="s">
        <v>1039</v>
      </c>
      <c r="J92" s="327" t="s">
        <v>335</v>
      </c>
      <c r="K92" s="365"/>
      <c r="L92" s="362"/>
      <c r="M92" s="227"/>
      <c r="N92" s="234"/>
      <c r="O92" s="227"/>
      <c r="P92" s="227"/>
      <c r="Q92" s="227"/>
      <c r="R92" s="227"/>
      <c r="S92" s="1785"/>
      <c r="T92" s="1830"/>
      <c r="U92" s="1785"/>
      <c r="V92" s="1785"/>
      <c r="W92" s="1785"/>
      <c r="X92" s="1785"/>
      <c r="Y92" s="1785"/>
    </row>
    <row r="93" spans="2:25" ht="13.5" customHeight="1">
      <c r="B93" s="1804" t="s">
        <v>6168</v>
      </c>
      <c r="C93" s="1634" t="s">
        <v>6252</v>
      </c>
      <c r="D93" s="1803" t="s">
        <v>6253</v>
      </c>
      <c r="E93" s="1782"/>
      <c r="F93" s="1778"/>
      <c r="G93" s="378" t="s">
        <v>6139</v>
      </c>
      <c r="H93" s="383" t="s">
        <v>6125</v>
      </c>
      <c r="I93" s="376" t="s">
        <v>513</v>
      </c>
      <c r="J93" s="320" t="s">
        <v>335</v>
      </c>
      <c r="K93" s="363"/>
      <c r="L93" s="362"/>
      <c r="M93" s="1782" t="s">
        <v>6140</v>
      </c>
      <c r="N93" s="1782" t="s">
        <v>6254</v>
      </c>
      <c r="O93" s="1782" t="s">
        <v>6128</v>
      </c>
      <c r="P93" s="1782" t="s">
        <v>6255</v>
      </c>
      <c r="Q93" s="227"/>
      <c r="R93" s="1782"/>
      <c r="S93" s="1783">
        <v>1</v>
      </c>
      <c r="T93" s="1796"/>
      <c r="U93" s="1783"/>
      <c r="V93" s="1783"/>
      <c r="W93" s="1783"/>
      <c r="X93" s="1783"/>
      <c r="Y93" s="1783"/>
    </row>
    <row r="94" spans="2:25" ht="13.5" customHeight="1">
      <c r="B94" s="1804"/>
      <c r="C94" s="1634"/>
      <c r="D94" s="1803"/>
      <c r="E94" s="1782"/>
      <c r="F94" s="1778"/>
      <c r="G94" s="380" t="s">
        <v>6145</v>
      </c>
      <c r="H94" s="383"/>
      <c r="I94" s="219" t="s">
        <v>572</v>
      </c>
      <c r="J94" s="326" t="s">
        <v>335</v>
      </c>
      <c r="K94" s="364"/>
      <c r="L94" s="362"/>
      <c r="M94" s="1782"/>
      <c r="N94" s="1782"/>
      <c r="O94" s="1782"/>
      <c r="P94" s="1782"/>
      <c r="Q94" s="227"/>
      <c r="R94" s="1782"/>
      <c r="S94" s="1784"/>
      <c r="T94" s="1797"/>
      <c r="U94" s="1784"/>
      <c r="V94" s="1784"/>
      <c r="W94" s="1784"/>
      <c r="X94" s="1784"/>
      <c r="Y94" s="1784"/>
    </row>
    <row r="95" spans="2:25" ht="13.5" customHeight="1">
      <c r="B95" s="1804"/>
      <c r="C95" s="1634"/>
      <c r="D95" s="1803"/>
      <c r="E95" s="1782"/>
      <c r="F95" s="1778"/>
      <c r="G95" s="380"/>
      <c r="H95" s="383"/>
      <c r="I95" s="219" t="s">
        <v>524</v>
      </c>
      <c r="J95" s="326" t="s">
        <v>335</v>
      </c>
      <c r="K95" s="364"/>
      <c r="L95" s="362"/>
      <c r="M95" s="227"/>
      <c r="N95" s="227"/>
      <c r="O95" s="227"/>
      <c r="P95" s="227"/>
      <c r="Q95" s="227"/>
      <c r="R95" s="227"/>
      <c r="S95" s="1784"/>
      <c r="T95" s="1797"/>
      <c r="U95" s="1784"/>
      <c r="V95" s="1784"/>
      <c r="W95" s="1784"/>
      <c r="X95" s="1784"/>
      <c r="Y95" s="1784"/>
    </row>
    <row r="96" spans="2:25" ht="13.5" customHeight="1">
      <c r="B96" s="1804"/>
      <c r="C96" s="1634"/>
      <c r="D96" s="1803"/>
      <c r="E96" s="1782"/>
      <c r="F96" s="1778"/>
      <c r="G96" s="380"/>
      <c r="H96" s="383"/>
      <c r="I96" s="219" t="s">
        <v>6243</v>
      </c>
      <c r="J96" s="326" t="s">
        <v>335</v>
      </c>
      <c r="K96" s="364"/>
      <c r="L96" s="362"/>
      <c r="M96" s="227"/>
      <c r="N96" s="227"/>
      <c r="O96" s="227"/>
      <c r="P96" s="227"/>
      <c r="Q96" s="227"/>
      <c r="R96" s="227"/>
      <c r="S96" s="1784"/>
      <c r="T96" s="1797"/>
      <c r="U96" s="1784"/>
      <c r="V96" s="1784"/>
      <c r="W96" s="1784"/>
      <c r="X96" s="1784"/>
      <c r="Y96" s="1784"/>
    </row>
    <row r="97" spans="2:25" ht="13.5" customHeight="1">
      <c r="B97" s="1804"/>
      <c r="C97" s="1634"/>
      <c r="D97" s="1803"/>
      <c r="E97" s="1782"/>
      <c r="F97" s="1778"/>
      <c r="G97" s="380"/>
      <c r="H97" s="383"/>
      <c r="I97" s="375" t="s">
        <v>1039</v>
      </c>
      <c r="J97" s="327" t="s">
        <v>335</v>
      </c>
      <c r="K97" s="365"/>
      <c r="L97" s="362"/>
      <c r="M97" s="227"/>
      <c r="N97" s="227"/>
      <c r="O97" s="227"/>
      <c r="P97" s="227"/>
      <c r="Q97" s="227"/>
      <c r="R97" s="227"/>
      <c r="S97" s="1785"/>
      <c r="T97" s="1830"/>
      <c r="U97" s="1785"/>
      <c r="V97" s="1785"/>
      <c r="W97" s="1785"/>
      <c r="X97" s="1785"/>
      <c r="Y97" s="1785"/>
    </row>
    <row r="98" spans="2:25" ht="13.5" customHeight="1">
      <c r="B98" s="1804" t="s">
        <v>6168</v>
      </c>
      <c r="C98" s="1634" t="s">
        <v>5823</v>
      </c>
      <c r="D98" s="1803" t="s">
        <v>6256</v>
      </c>
      <c r="E98" s="1782" t="s">
        <v>6163</v>
      </c>
      <c r="F98" s="1778"/>
      <c r="G98" s="228" t="s">
        <v>6257</v>
      </c>
      <c r="H98" s="378" t="s">
        <v>6125</v>
      </c>
      <c r="I98" s="376" t="s">
        <v>517</v>
      </c>
      <c r="J98" s="368" t="s">
        <v>335</v>
      </c>
      <c r="K98" s="228"/>
      <c r="L98" s="362"/>
      <c r="M98" s="1782" t="s">
        <v>6140</v>
      </c>
      <c r="N98" s="1808" t="s">
        <v>6258</v>
      </c>
      <c r="O98" s="1782" t="s">
        <v>6128</v>
      </c>
      <c r="P98" s="1782" t="s">
        <v>6259</v>
      </c>
      <c r="Q98" s="227"/>
      <c r="R98" s="1806" t="s">
        <v>6152</v>
      </c>
      <c r="S98" s="1783">
        <v>1</v>
      </c>
      <c r="T98" s="1796"/>
      <c r="U98" s="1783"/>
      <c r="V98" s="1783" t="s">
        <v>342</v>
      </c>
      <c r="W98" s="1783"/>
      <c r="X98" s="1783"/>
      <c r="Y98" s="1783"/>
    </row>
    <row r="99" spans="2:25" ht="13.5" customHeight="1">
      <c r="B99" s="1804"/>
      <c r="C99" s="1634"/>
      <c r="D99" s="1803"/>
      <c r="E99" s="1782"/>
      <c r="F99" s="1778"/>
      <c r="G99" s="380" t="s">
        <v>6260</v>
      </c>
      <c r="H99" s="380"/>
      <c r="I99" s="219" t="s">
        <v>513</v>
      </c>
      <c r="J99" s="368" t="s">
        <v>335</v>
      </c>
      <c r="K99" s="229"/>
      <c r="L99" s="362"/>
      <c r="M99" s="1782"/>
      <c r="N99" s="1808"/>
      <c r="O99" s="1782"/>
      <c r="P99" s="1782"/>
      <c r="Q99" s="227"/>
      <c r="R99" s="1806"/>
      <c r="S99" s="1784"/>
      <c r="T99" s="1797"/>
      <c r="U99" s="1784"/>
      <c r="V99" s="1784"/>
      <c r="W99" s="1784"/>
      <c r="X99" s="1784"/>
      <c r="Y99" s="1784"/>
    </row>
    <row r="100" spans="2:25" ht="13.5" customHeight="1">
      <c r="B100" s="1804"/>
      <c r="C100" s="1634"/>
      <c r="D100" s="1803"/>
      <c r="E100" s="1782"/>
      <c r="F100" s="1778"/>
      <c r="G100" s="380" t="s">
        <v>6261</v>
      </c>
      <c r="H100" s="380"/>
      <c r="I100" s="219" t="s">
        <v>572</v>
      </c>
      <c r="J100" s="368" t="s">
        <v>335</v>
      </c>
      <c r="K100" s="229"/>
      <c r="L100" s="362"/>
      <c r="M100" s="1782"/>
      <c r="N100" s="1808"/>
      <c r="O100" s="1782"/>
      <c r="P100" s="1782"/>
      <c r="Q100" s="227"/>
      <c r="R100" s="1806"/>
      <c r="S100" s="1784"/>
      <c r="T100" s="1797"/>
      <c r="U100" s="1784"/>
      <c r="V100" s="1784"/>
      <c r="W100" s="1784"/>
      <c r="X100" s="1784"/>
      <c r="Y100" s="1784"/>
    </row>
    <row r="101" spans="2:25" ht="13.5" customHeight="1">
      <c r="B101" s="1804"/>
      <c r="C101" s="1634"/>
      <c r="D101" s="1803"/>
      <c r="E101" s="1782"/>
      <c r="F101" s="1778"/>
      <c r="G101" s="380" t="s">
        <v>6262</v>
      </c>
      <c r="H101" s="380"/>
      <c r="I101" s="219" t="s">
        <v>6153</v>
      </c>
      <c r="J101" s="368" t="s">
        <v>335</v>
      </c>
      <c r="K101" s="229"/>
      <c r="L101" s="362"/>
      <c r="M101" s="1782"/>
      <c r="N101" s="1808"/>
      <c r="O101" s="1782"/>
      <c r="P101" s="1782"/>
      <c r="Q101" s="227"/>
      <c r="R101" s="1806"/>
      <c r="S101" s="1784"/>
      <c r="T101" s="1797"/>
      <c r="U101" s="1784"/>
      <c r="V101" s="1784"/>
      <c r="W101" s="1784"/>
      <c r="X101" s="1784"/>
      <c r="Y101" s="1784"/>
    </row>
    <row r="102" spans="2:25" ht="13.5" customHeight="1">
      <c r="B102" s="1804"/>
      <c r="C102" s="1634"/>
      <c r="D102" s="1803"/>
      <c r="E102" s="1782"/>
      <c r="F102" s="1778"/>
      <c r="G102" s="380" t="s">
        <v>6263</v>
      </c>
      <c r="H102" s="380"/>
      <c r="I102" s="219" t="s">
        <v>6157</v>
      </c>
      <c r="J102" s="368" t="s">
        <v>335</v>
      </c>
      <c r="K102" s="229"/>
      <c r="L102" s="362"/>
      <c r="M102" s="1782"/>
      <c r="N102" s="1808"/>
      <c r="O102" s="1782"/>
      <c r="P102" s="1782"/>
      <c r="Q102" s="227"/>
      <c r="R102" s="1806"/>
      <c r="S102" s="1784"/>
      <c r="T102" s="1797"/>
      <c r="U102" s="1784"/>
      <c r="V102" s="1784"/>
      <c r="W102" s="1784"/>
      <c r="X102" s="1784"/>
      <c r="Y102" s="1784"/>
    </row>
    <row r="103" spans="2:25" ht="13.5" customHeight="1">
      <c r="B103" s="1804"/>
      <c r="C103" s="1634"/>
      <c r="D103" s="1803"/>
      <c r="E103" s="1782"/>
      <c r="F103" s="1778"/>
      <c r="G103" s="380"/>
      <c r="H103" s="380"/>
      <c r="I103" s="219" t="s">
        <v>6264</v>
      </c>
      <c r="J103" s="368" t="s">
        <v>334</v>
      </c>
      <c r="K103" s="229"/>
      <c r="L103" s="362"/>
      <c r="M103" s="227"/>
      <c r="N103" s="234"/>
      <c r="O103" s="227"/>
      <c r="P103" s="227"/>
      <c r="Q103" s="227"/>
      <c r="R103" s="310"/>
      <c r="S103" s="1784"/>
      <c r="T103" s="1797"/>
      <c r="U103" s="1784"/>
      <c r="V103" s="1784"/>
      <c r="W103" s="1784"/>
      <c r="X103" s="1784"/>
      <c r="Y103" s="1784"/>
    </row>
    <row r="104" spans="2:25" ht="13.5" customHeight="1">
      <c r="B104" s="1804"/>
      <c r="C104" s="1634"/>
      <c r="D104" s="1803"/>
      <c r="E104" s="1782"/>
      <c r="F104" s="1778"/>
      <c r="G104" s="380"/>
      <c r="H104" s="380"/>
      <c r="I104" s="219" t="s">
        <v>652</v>
      </c>
      <c r="J104" s="368" t="s">
        <v>335</v>
      </c>
      <c r="K104" s="229"/>
      <c r="L104" s="362"/>
      <c r="M104" s="227"/>
      <c r="N104" s="234"/>
      <c r="O104" s="227"/>
      <c r="P104" s="227"/>
      <c r="Q104" s="227"/>
      <c r="R104" s="310"/>
      <c r="S104" s="1784"/>
      <c r="T104" s="1797"/>
      <c r="U104" s="1784"/>
      <c r="V104" s="1784"/>
      <c r="W104" s="1784"/>
      <c r="X104" s="1784"/>
      <c r="Y104" s="1784"/>
    </row>
    <row r="105" spans="2:25" ht="13.5" customHeight="1">
      <c r="B105" s="1804"/>
      <c r="C105" s="1634"/>
      <c r="D105" s="1803"/>
      <c r="E105" s="1782"/>
      <c r="F105" s="1778"/>
      <c r="G105" s="380"/>
      <c r="H105" s="380"/>
      <c r="I105" s="219" t="s">
        <v>1039</v>
      </c>
      <c r="J105" s="368" t="s">
        <v>335</v>
      </c>
      <c r="K105" s="229"/>
      <c r="L105" s="362"/>
      <c r="M105" s="227"/>
      <c r="N105" s="234"/>
      <c r="O105" s="227"/>
      <c r="P105" s="227"/>
      <c r="Q105" s="227"/>
      <c r="R105" s="310"/>
      <c r="S105" s="1784"/>
      <c r="T105" s="1797"/>
      <c r="U105" s="1784"/>
      <c r="V105" s="1784"/>
      <c r="W105" s="1784"/>
      <c r="X105" s="1784"/>
      <c r="Y105" s="1784"/>
    </row>
    <row r="106" spans="2:25" ht="13.5" customHeight="1">
      <c r="B106" s="1804"/>
      <c r="C106" s="1634"/>
      <c r="D106" s="1803"/>
      <c r="E106" s="1782"/>
      <c r="F106" s="1778"/>
      <c r="G106" s="380"/>
      <c r="H106" s="380"/>
      <c r="I106" s="219" t="s">
        <v>6215</v>
      </c>
      <c r="J106" s="368" t="s">
        <v>334</v>
      </c>
      <c r="K106" s="229"/>
      <c r="L106" s="362"/>
      <c r="M106" s="227"/>
      <c r="N106" s="234"/>
      <c r="O106" s="227"/>
      <c r="P106" s="227"/>
      <c r="Q106" s="227"/>
      <c r="R106" s="310"/>
      <c r="S106" s="1784"/>
      <c r="T106" s="1797"/>
      <c r="U106" s="1784"/>
      <c r="V106" s="1784"/>
      <c r="W106" s="1784"/>
      <c r="X106" s="1784"/>
      <c r="Y106" s="1784"/>
    </row>
    <row r="107" spans="2:25" ht="13.5" customHeight="1">
      <c r="B107" s="1804"/>
      <c r="C107" s="1634"/>
      <c r="D107" s="1803"/>
      <c r="E107" s="1782"/>
      <c r="F107" s="1778"/>
      <c r="G107" s="380"/>
      <c r="H107" s="380"/>
      <c r="I107" s="219" t="s">
        <v>1146</v>
      </c>
      <c r="J107" s="368" t="s">
        <v>335</v>
      </c>
      <c r="K107" s="229"/>
      <c r="L107" s="362"/>
      <c r="M107" s="227"/>
      <c r="N107" s="234"/>
      <c r="O107" s="227"/>
      <c r="P107" s="227"/>
      <c r="Q107" s="227"/>
      <c r="R107" s="310"/>
      <c r="S107" s="1784"/>
      <c r="T107" s="1797"/>
      <c r="U107" s="1784"/>
      <c r="V107" s="1784"/>
      <c r="W107" s="1784"/>
      <c r="X107" s="1784"/>
      <c r="Y107" s="1784"/>
    </row>
    <row r="108" spans="2:25" ht="13.5" customHeight="1">
      <c r="B108" s="1804"/>
      <c r="C108" s="1634"/>
      <c r="D108" s="1803"/>
      <c r="E108" s="1782"/>
      <c r="F108" s="1778"/>
      <c r="G108" s="380"/>
      <c r="H108" s="380"/>
      <c r="I108" s="219" t="s">
        <v>1211</v>
      </c>
      <c r="J108" s="368" t="s">
        <v>335</v>
      </c>
      <c r="K108" s="229"/>
      <c r="L108" s="362"/>
      <c r="M108" s="227"/>
      <c r="N108" s="234"/>
      <c r="O108" s="227"/>
      <c r="P108" s="227"/>
      <c r="Q108" s="227"/>
      <c r="R108" s="310"/>
      <c r="S108" s="1784"/>
      <c r="T108" s="1797"/>
      <c r="U108" s="1784"/>
      <c r="V108" s="1784"/>
      <c r="W108" s="1784"/>
      <c r="X108" s="1784"/>
      <c r="Y108" s="1784"/>
    </row>
    <row r="109" spans="2:25" ht="13.5" customHeight="1">
      <c r="B109" s="1804"/>
      <c r="C109" s="1634"/>
      <c r="D109" s="1803"/>
      <c r="E109" s="1782"/>
      <c r="F109" s="1778"/>
      <c r="G109" s="379"/>
      <c r="H109" s="379"/>
      <c r="I109" s="219" t="s">
        <v>1234</v>
      </c>
      <c r="J109" s="369" t="s">
        <v>335</v>
      </c>
      <c r="K109" s="237"/>
      <c r="L109" s="362"/>
      <c r="M109" s="227"/>
      <c r="N109" s="234"/>
      <c r="O109" s="227"/>
      <c r="P109" s="227"/>
      <c r="Q109" s="227"/>
      <c r="R109" s="310"/>
      <c r="S109" s="1785"/>
      <c r="T109" s="1830"/>
      <c r="U109" s="1785"/>
      <c r="V109" s="1785"/>
      <c r="W109" s="1785"/>
      <c r="X109" s="1785"/>
      <c r="Y109" s="1785"/>
    </row>
    <row r="110" spans="2:25" ht="13.5" customHeight="1">
      <c r="B110" s="1804" t="s">
        <v>6168</v>
      </c>
      <c r="C110" s="1645" t="s">
        <v>4499</v>
      </c>
      <c r="D110" s="1803" t="s">
        <v>6265</v>
      </c>
      <c r="E110" s="1805" t="s">
        <v>6163</v>
      </c>
      <c r="F110" s="1803"/>
      <c r="G110" s="9" t="s">
        <v>6266</v>
      </c>
      <c r="H110" s="417" t="s">
        <v>6125</v>
      </c>
      <c r="I110" s="373" t="s">
        <v>517</v>
      </c>
      <c r="J110" s="372" t="s">
        <v>335</v>
      </c>
      <c r="K110" s="228"/>
      <c r="L110" s="362"/>
      <c r="M110" s="227" t="s">
        <v>6140</v>
      </c>
      <c r="N110" s="227" t="s">
        <v>6267</v>
      </c>
      <c r="O110" s="227" t="s">
        <v>6128</v>
      </c>
      <c r="P110" s="227" t="s">
        <v>6151</v>
      </c>
      <c r="Q110" s="227"/>
      <c r="R110" s="310" t="s">
        <v>6152</v>
      </c>
      <c r="S110" s="1783">
        <v>1</v>
      </c>
      <c r="T110" s="1796"/>
      <c r="U110" s="1783"/>
      <c r="V110" s="1783"/>
      <c r="W110" s="1783"/>
      <c r="X110" s="1783"/>
      <c r="Y110" s="1783"/>
    </row>
    <row r="111" spans="2:25" ht="13.5" customHeight="1">
      <c r="B111" s="1804"/>
      <c r="C111" s="1645"/>
      <c r="D111" s="1803"/>
      <c r="E111" s="1805"/>
      <c r="F111" s="1803"/>
      <c r="G111" s="9"/>
      <c r="H111" s="418"/>
      <c r="I111" s="374" t="s">
        <v>513</v>
      </c>
      <c r="J111" s="368" t="s">
        <v>335</v>
      </c>
      <c r="K111" s="229"/>
      <c r="L111" s="362"/>
      <c r="M111" s="227"/>
      <c r="N111" s="227"/>
      <c r="O111" s="227"/>
      <c r="P111" s="227"/>
      <c r="Q111" s="227"/>
      <c r="R111" s="310"/>
      <c r="S111" s="1784"/>
      <c r="T111" s="1797"/>
      <c r="U111" s="1784"/>
      <c r="V111" s="1784"/>
      <c r="W111" s="1784"/>
      <c r="X111" s="1784"/>
      <c r="Y111" s="1784"/>
    </row>
    <row r="112" spans="2:25" ht="13.5" customHeight="1">
      <c r="B112" s="1804"/>
      <c r="C112" s="1645"/>
      <c r="D112" s="1803"/>
      <c r="E112" s="1805"/>
      <c r="F112" s="1803"/>
      <c r="G112" s="9"/>
      <c r="H112" s="418"/>
      <c r="I112" s="374" t="s">
        <v>572</v>
      </c>
      <c r="J112" s="368" t="s">
        <v>335</v>
      </c>
      <c r="K112" s="229"/>
      <c r="L112" s="362"/>
      <c r="M112" s="227"/>
      <c r="N112" s="227"/>
      <c r="O112" s="227"/>
      <c r="P112" s="227"/>
      <c r="Q112" s="227"/>
      <c r="R112" s="310"/>
      <c r="S112" s="1784"/>
      <c r="T112" s="1797"/>
      <c r="U112" s="1784"/>
      <c r="V112" s="1784"/>
      <c r="W112" s="1784"/>
      <c r="X112" s="1784"/>
      <c r="Y112" s="1784"/>
    </row>
    <row r="113" spans="2:25" ht="13.5" customHeight="1">
      <c r="B113" s="1804"/>
      <c r="C113" s="1645"/>
      <c r="D113" s="1803"/>
      <c r="E113" s="1805"/>
      <c r="F113" s="1803"/>
      <c r="G113" s="9"/>
      <c r="H113" s="418"/>
      <c r="I113" s="374" t="s">
        <v>6153</v>
      </c>
      <c r="J113" s="368" t="s">
        <v>335</v>
      </c>
      <c r="K113" s="229"/>
      <c r="L113" s="362"/>
      <c r="M113" s="227"/>
      <c r="N113" s="227"/>
      <c r="O113" s="227"/>
      <c r="P113" s="227"/>
      <c r="Q113" s="227"/>
      <c r="R113" s="310"/>
      <c r="S113" s="1784"/>
      <c r="T113" s="1797"/>
      <c r="U113" s="1784"/>
      <c r="V113" s="1784"/>
      <c r="W113" s="1784"/>
      <c r="X113" s="1784"/>
      <c r="Y113" s="1784"/>
    </row>
    <row r="114" spans="2:25" ht="13.5" customHeight="1">
      <c r="B114" s="1804"/>
      <c r="C114" s="1645"/>
      <c r="D114" s="1803"/>
      <c r="E114" s="1805"/>
      <c r="F114" s="1803"/>
      <c r="G114" s="9"/>
      <c r="H114" s="418"/>
      <c r="I114" s="374" t="s">
        <v>6155</v>
      </c>
      <c r="J114" s="368" t="s">
        <v>334</v>
      </c>
      <c r="K114" s="229"/>
      <c r="L114" s="362"/>
      <c r="M114" s="227"/>
      <c r="N114" s="227"/>
      <c r="O114" s="227"/>
      <c r="P114" s="227"/>
      <c r="Q114" s="227"/>
      <c r="R114" s="310"/>
      <c r="S114" s="1784"/>
      <c r="T114" s="1797"/>
      <c r="U114" s="1784"/>
      <c r="V114" s="1784"/>
      <c r="W114" s="1784"/>
      <c r="X114" s="1784"/>
      <c r="Y114" s="1784"/>
    </row>
    <row r="115" spans="2:25" ht="13.5" customHeight="1">
      <c r="B115" s="1804"/>
      <c r="C115" s="1645"/>
      <c r="D115" s="1803"/>
      <c r="E115" s="1805"/>
      <c r="F115" s="1803"/>
      <c r="G115" s="9"/>
      <c r="H115" s="418"/>
      <c r="I115" s="374" t="s">
        <v>6156</v>
      </c>
      <c r="J115" s="368" t="s">
        <v>334</v>
      </c>
      <c r="K115" s="229"/>
      <c r="L115" s="362"/>
      <c r="M115" s="227"/>
      <c r="N115" s="227"/>
      <c r="O115" s="227"/>
      <c r="P115" s="227"/>
      <c r="Q115" s="227"/>
      <c r="R115" s="310"/>
      <c r="S115" s="1784"/>
      <c r="T115" s="1797"/>
      <c r="U115" s="1784"/>
      <c r="V115" s="1784"/>
      <c r="W115" s="1784"/>
      <c r="X115" s="1784"/>
      <c r="Y115" s="1784"/>
    </row>
    <row r="116" spans="2:25" ht="13.5" customHeight="1">
      <c r="B116" s="1804"/>
      <c r="C116" s="1645"/>
      <c r="D116" s="1803"/>
      <c r="E116" s="1805"/>
      <c r="F116" s="1803"/>
      <c r="G116" s="9"/>
      <c r="H116" s="418"/>
      <c r="I116" s="374" t="s">
        <v>6157</v>
      </c>
      <c r="J116" s="368" t="s">
        <v>334</v>
      </c>
      <c r="K116" s="229"/>
      <c r="L116" s="362"/>
      <c r="M116" s="227"/>
      <c r="N116" s="227"/>
      <c r="O116" s="227"/>
      <c r="P116" s="227"/>
      <c r="Q116" s="227"/>
      <c r="R116" s="310"/>
      <c r="S116" s="1784"/>
      <c r="T116" s="1797"/>
      <c r="U116" s="1784"/>
      <c r="V116" s="1784"/>
      <c r="W116" s="1784"/>
      <c r="X116" s="1784"/>
      <c r="Y116" s="1784"/>
    </row>
    <row r="117" spans="2:25" ht="13.5" customHeight="1">
      <c r="B117" s="1804"/>
      <c r="C117" s="1645"/>
      <c r="D117" s="1803"/>
      <c r="E117" s="1805"/>
      <c r="F117" s="1803"/>
      <c r="G117" s="9"/>
      <c r="H117" s="418"/>
      <c r="I117" s="374" t="s">
        <v>6158</v>
      </c>
      <c r="J117" s="368" t="s">
        <v>334</v>
      </c>
      <c r="K117" s="229"/>
      <c r="L117" s="362"/>
      <c r="M117" s="227"/>
      <c r="N117" s="227"/>
      <c r="O117" s="227"/>
      <c r="P117" s="227"/>
      <c r="Q117" s="227"/>
      <c r="R117" s="310"/>
      <c r="S117" s="1784"/>
      <c r="T117" s="1797"/>
      <c r="U117" s="1784"/>
      <c r="V117" s="1784"/>
      <c r="W117" s="1784"/>
      <c r="X117" s="1784"/>
      <c r="Y117" s="1784"/>
    </row>
    <row r="118" spans="2:25" ht="13.5" customHeight="1">
      <c r="B118" s="1804"/>
      <c r="C118" s="1645"/>
      <c r="D118" s="1803"/>
      <c r="E118" s="1805"/>
      <c r="F118" s="1803"/>
      <c r="G118" s="9"/>
      <c r="H118" s="418"/>
      <c r="I118" s="374" t="s">
        <v>652</v>
      </c>
      <c r="J118" s="368" t="s">
        <v>335</v>
      </c>
      <c r="K118" s="229"/>
      <c r="L118" s="362"/>
      <c r="M118" s="227"/>
      <c r="N118" s="227"/>
      <c r="O118" s="227"/>
      <c r="P118" s="227"/>
      <c r="Q118" s="227"/>
      <c r="R118" s="310"/>
      <c r="S118" s="1784"/>
      <c r="T118" s="1797"/>
      <c r="U118" s="1784"/>
      <c r="V118" s="1784"/>
      <c r="W118" s="1784"/>
      <c r="X118" s="1784"/>
      <c r="Y118" s="1784"/>
    </row>
    <row r="119" spans="2:25" ht="13.5" customHeight="1">
      <c r="B119" s="1804"/>
      <c r="C119" s="1645"/>
      <c r="D119" s="1803"/>
      <c r="E119" s="1805"/>
      <c r="F119" s="1803"/>
      <c r="G119" s="9"/>
      <c r="H119" s="418"/>
      <c r="I119" s="374" t="s">
        <v>1146</v>
      </c>
      <c r="J119" s="368" t="s">
        <v>335</v>
      </c>
      <c r="K119" s="229"/>
      <c r="L119" s="362"/>
      <c r="M119" s="227"/>
      <c r="N119" s="227"/>
      <c r="O119" s="227"/>
      <c r="P119" s="227"/>
      <c r="Q119" s="227"/>
      <c r="R119" s="310"/>
      <c r="S119" s="1784"/>
      <c r="T119" s="1797"/>
      <c r="U119" s="1784"/>
      <c r="V119" s="1784"/>
      <c r="W119" s="1784"/>
      <c r="X119" s="1784"/>
      <c r="Y119" s="1784"/>
    </row>
    <row r="120" spans="2:25" ht="13.5" customHeight="1">
      <c r="B120" s="1804"/>
      <c r="C120" s="1645"/>
      <c r="D120" s="1803"/>
      <c r="E120" s="1805"/>
      <c r="F120" s="1803"/>
      <c r="G120" s="9"/>
      <c r="H120" s="418"/>
      <c r="I120" s="374" t="s">
        <v>1234</v>
      </c>
      <c r="J120" s="368" t="s">
        <v>335</v>
      </c>
      <c r="K120" s="229"/>
      <c r="L120" s="362"/>
      <c r="M120" s="227"/>
      <c r="N120" s="227"/>
      <c r="O120" s="227"/>
      <c r="P120" s="227"/>
      <c r="Q120" s="227"/>
      <c r="R120" s="310"/>
      <c r="S120" s="1784"/>
      <c r="T120" s="1797"/>
      <c r="U120" s="1784"/>
      <c r="V120" s="1784"/>
      <c r="W120" s="1784"/>
      <c r="X120" s="1784"/>
      <c r="Y120" s="1784"/>
    </row>
    <row r="121" spans="2:25" ht="13.5" customHeight="1">
      <c r="B121" s="1804"/>
      <c r="C121" s="1645"/>
      <c r="D121" s="1803"/>
      <c r="E121" s="1805"/>
      <c r="F121" s="1803"/>
      <c r="G121" s="9"/>
      <c r="H121" s="418"/>
      <c r="I121" s="374" t="s">
        <v>1211</v>
      </c>
      <c r="J121" s="368" t="s">
        <v>335</v>
      </c>
      <c r="K121" s="229"/>
      <c r="L121" s="362"/>
      <c r="M121" s="227"/>
      <c r="N121" s="227"/>
      <c r="O121" s="227"/>
      <c r="P121" s="227"/>
      <c r="Q121" s="227"/>
      <c r="R121" s="310"/>
      <c r="S121" s="1784"/>
      <c r="T121" s="1797"/>
      <c r="U121" s="1784"/>
      <c r="V121" s="1784"/>
      <c r="W121" s="1784"/>
      <c r="X121" s="1784"/>
      <c r="Y121" s="1784"/>
    </row>
    <row r="122" spans="2:25" ht="13.5" customHeight="1">
      <c r="B122" s="1804" t="s">
        <v>6168</v>
      </c>
      <c r="C122" s="1634" t="s">
        <v>6268</v>
      </c>
      <c r="D122" s="1803" t="s">
        <v>6269</v>
      </c>
      <c r="E122" s="1782" t="s">
        <v>6163</v>
      </c>
      <c r="F122" s="1778"/>
      <c r="G122" s="228" t="s">
        <v>6264</v>
      </c>
      <c r="H122" s="383" t="s">
        <v>6125</v>
      </c>
      <c r="I122" s="376" t="s">
        <v>517</v>
      </c>
      <c r="J122" s="372" t="s">
        <v>335</v>
      </c>
      <c r="K122" s="228"/>
      <c r="L122" s="362"/>
      <c r="M122" s="1782" t="s">
        <v>6270</v>
      </c>
      <c r="N122" s="1782" t="s">
        <v>6271</v>
      </c>
      <c r="O122" s="1782" t="s">
        <v>6128</v>
      </c>
      <c r="P122" s="1820" t="s">
        <v>6272</v>
      </c>
      <c r="Q122" s="241"/>
      <c r="R122" s="1806" t="s">
        <v>6152</v>
      </c>
      <c r="S122" s="1783">
        <v>1</v>
      </c>
      <c r="T122" s="1796"/>
      <c r="U122" s="1783"/>
      <c r="V122" s="1783" t="s">
        <v>342</v>
      </c>
      <c r="W122" s="1783"/>
      <c r="X122" s="1783"/>
      <c r="Y122" s="1783"/>
    </row>
    <row r="123" spans="2:25" ht="13.5" customHeight="1">
      <c r="B123" s="1804"/>
      <c r="C123" s="1634"/>
      <c r="D123" s="1803"/>
      <c r="E123" s="1782"/>
      <c r="F123" s="1778"/>
      <c r="G123" s="380" t="s">
        <v>6273</v>
      </c>
      <c r="H123" s="383"/>
      <c r="I123" s="219" t="s">
        <v>513</v>
      </c>
      <c r="J123" s="368" t="s">
        <v>335</v>
      </c>
      <c r="K123" s="229"/>
      <c r="L123" s="362"/>
      <c r="M123" s="1782"/>
      <c r="N123" s="1782"/>
      <c r="O123" s="1782"/>
      <c r="P123" s="1820"/>
      <c r="Q123" s="241"/>
      <c r="R123" s="1806"/>
      <c r="S123" s="1784"/>
      <c r="T123" s="1797"/>
      <c r="U123" s="1784"/>
      <c r="V123" s="1784"/>
      <c r="W123" s="1784"/>
      <c r="X123" s="1784"/>
      <c r="Y123" s="1784"/>
    </row>
    <row r="124" spans="2:25" ht="13.5" customHeight="1">
      <c r="B124" s="1804"/>
      <c r="C124" s="1634"/>
      <c r="D124" s="1803"/>
      <c r="E124" s="1782"/>
      <c r="F124" s="1778"/>
      <c r="G124" s="380" t="s">
        <v>6274</v>
      </c>
      <c r="H124" s="383"/>
      <c r="I124" s="219" t="s">
        <v>572</v>
      </c>
      <c r="J124" s="368" t="s">
        <v>335</v>
      </c>
      <c r="K124" s="229"/>
      <c r="L124" s="362"/>
      <c r="M124" s="1782"/>
      <c r="N124" s="1782"/>
      <c r="O124" s="1782"/>
      <c r="P124" s="1820"/>
      <c r="Q124" s="241"/>
      <c r="R124" s="1806"/>
      <c r="S124" s="1784"/>
      <c r="T124" s="1797"/>
      <c r="U124" s="1784"/>
      <c r="V124" s="1784"/>
      <c r="W124" s="1784"/>
      <c r="X124" s="1784"/>
      <c r="Y124" s="1784"/>
    </row>
    <row r="125" spans="2:25" ht="13.5" customHeight="1">
      <c r="B125" s="1804"/>
      <c r="C125" s="1634"/>
      <c r="D125" s="1803"/>
      <c r="E125" s="1782"/>
      <c r="F125" s="1778"/>
      <c r="G125" s="380" t="s">
        <v>6275</v>
      </c>
      <c r="H125" s="383"/>
      <c r="I125" s="219" t="s">
        <v>6215</v>
      </c>
      <c r="J125" s="368" t="s">
        <v>334</v>
      </c>
      <c r="K125" s="229"/>
      <c r="L125" s="362"/>
      <c r="M125" s="1782"/>
      <c r="N125" s="1782"/>
      <c r="O125" s="1782"/>
      <c r="P125" s="1820"/>
      <c r="Q125" s="241"/>
      <c r="R125" s="1806"/>
      <c r="S125" s="1784"/>
      <c r="T125" s="1797"/>
      <c r="U125" s="1784"/>
      <c r="V125" s="1784"/>
      <c r="W125" s="1784"/>
      <c r="X125" s="1784"/>
      <c r="Y125" s="1784"/>
    </row>
    <row r="126" spans="2:25" ht="13.5" customHeight="1">
      <c r="B126" s="1804"/>
      <c r="C126" s="1634"/>
      <c r="D126" s="1803"/>
      <c r="E126" s="1782"/>
      <c r="F126" s="1778"/>
      <c r="G126" s="379" t="s">
        <v>6276</v>
      </c>
      <c r="H126" s="383"/>
      <c r="I126" s="375" t="s">
        <v>1211</v>
      </c>
      <c r="J126" s="369" t="s">
        <v>335</v>
      </c>
      <c r="K126" s="237"/>
      <c r="L126" s="362"/>
      <c r="M126" s="1782"/>
      <c r="N126" s="1782"/>
      <c r="O126" s="1782"/>
      <c r="P126" s="1820"/>
      <c r="Q126" s="241"/>
      <c r="R126" s="1806"/>
      <c r="S126" s="1785"/>
      <c r="T126" s="1830"/>
      <c r="U126" s="1785"/>
      <c r="V126" s="1785"/>
      <c r="W126" s="1785"/>
      <c r="X126" s="1785"/>
      <c r="Y126" s="1785"/>
    </row>
    <row r="127" spans="2:25" ht="13.5" customHeight="1">
      <c r="B127" s="1804" t="s">
        <v>6168</v>
      </c>
      <c r="C127" s="1634" t="s">
        <v>4447</v>
      </c>
      <c r="D127" s="1803" t="s">
        <v>6277</v>
      </c>
      <c r="E127" s="1782" t="s">
        <v>6163</v>
      </c>
      <c r="F127" s="1778"/>
      <c r="G127" s="378" t="s">
        <v>6264</v>
      </c>
      <c r="H127" s="378" t="s">
        <v>6125</v>
      </c>
      <c r="I127" s="376" t="s">
        <v>517</v>
      </c>
      <c r="J127" s="372" t="s">
        <v>335</v>
      </c>
      <c r="K127" s="228"/>
      <c r="L127" s="362"/>
      <c r="M127" s="1782" t="s">
        <v>6270</v>
      </c>
      <c r="N127" s="1782" t="s">
        <v>6278</v>
      </c>
      <c r="O127" s="1782" t="s">
        <v>6128</v>
      </c>
      <c r="P127" s="1805" t="s">
        <v>6279</v>
      </c>
      <c r="Q127" s="231"/>
      <c r="R127" s="1806" t="s">
        <v>6152</v>
      </c>
      <c r="S127" s="1783">
        <v>1</v>
      </c>
      <c r="T127" s="1796"/>
      <c r="U127" s="1783"/>
      <c r="V127" s="1783"/>
      <c r="W127" s="1783"/>
      <c r="X127" s="1783"/>
      <c r="Y127" s="1783"/>
    </row>
    <row r="128" spans="2:25" ht="13.5" customHeight="1">
      <c r="B128" s="1804"/>
      <c r="C128" s="1634"/>
      <c r="D128" s="1803"/>
      <c r="E128" s="1782"/>
      <c r="F128" s="1778"/>
      <c r="G128" s="380" t="s">
        <v>6273</v>
      </c>
      <c r="H128" s="380"/>
      <c r="I128" s="219" t="s">
        <v>513</v>
      </c>
      <c r="J128" s="368" t="s">
        <v>335</v>
      </c>
      <c r="K128" s="229"/>
      <c r="L128" s="362"/>
      <c r="M128" s="1782"/>
      <c r="N128" s="1782"/>
      <c r="O128" s="1782"/>
      <c r="P128" s="1805"/>
      <c r="Q128" s="231"/>
      <c r="R128" s="1806"/>
      <c r="S128" s="1784"/>
      <c r="T128" s="1797"/>
      <c r="U128" s="1784"/>
      <c r="V128" s="1784"/>
      <c r="W128" s="1784"/>
      <c r="X128" s="1784"/>
      <c r="Y128" s="1784"/>
    </row>
    <row r="129" spans="2:25" ht="13.5" customHeight="1">
      <c r="B129" s="1804"/>
      <c r="C129" s="1634"/>
      <c r="D129" s="1803"/>
      <c r="E129" s="1782"/>
      <c r="F129" s="1778"/>
      <c r="G129" s="380" t="s">
        <v>6274</v>
      </c>
      <c r="H129" s="380"/>
      <c r="I129" s="219" t="s">
        <v>572</v>
      </c>
      <c r="J129" s="368" t="s">
        <v>335</v>
      </c>
      <c r="K129" s="229"/>
      <c r="L129" s="362"/>
      <c r="M129" s="1782"/>
      <c r="N129" s="1782"/>
      <c r="O129" s="1782"/>
      <c r="P129" s="1805"/>
      <c r="Q129" s="231"/>
      <c r="R129" s="1806"/>
      <c r="S129" s="1784"/>
      <c r="T129" s="1797"/>
      <c r="U129" s="1784"/>
      <c r="V129" s="1784"/>
      <c r="W129" s="1784"/>
      <c r="X129" s="1784"/>
      <c r="Y129" s="1784"/>
    </row>
    <row r="130" spans="2:25" ht="13.5" customHeight="1">
      <c r="B130" s="1804"/>
      <c r="C130" s="1634"/>
      <c r="D130" s="1803"/>
      <c r="E130" s="1782"/>
      <c r="F130" s="1778"/>
      <c r="G130" s="380" t="s">
        <v>6275</v>
      </c>
      <c r="H130" s="380"/>
      <c r="I130" s="219" t="s">
        <v>6280</v>
      </c>
      <c r="J130" s="368" t="s">
        <v>334</v>
      </c>
      <c r="K130" s="229"/>
      <c r="L130" s="362"/>
      <c r="M130" s="1782"/>
      <c r="N130" s="1782"/>
      <c r="O130" s="1782"/>
      <c r="P130" s="1805"/>
      <c r="Q130" s="231"/>
      <c r="R130" s="1806"/>
      <c r="S130" s="1784"/>
      <c r="T130" s="1797"/>
      <c r="U130" s="1784"/>
      <c r="V130" s="1784"/>
      <c r="W130" s="1784"/>
      <c r="X130" s="1784"/>
      <c r="Y130" s="1784"/>
    </row>
    <row r="131" spans="2:25" ht="13.5" customHeight="1">
      <c r="B131" s="1804"/>
      <c r="C131" s="1634"/>
      <c r="D131" s="1803"/>
      <c r="E131" s="1782"/>
      <c r="F131" s="1778"/>
      <c r="G131" s="380" t="s">
        <v>6276</v>
      </c>
      <c r="H131" s="380"/>
      <c r="I131" s="219" t="s">
        <v>6281</v>
      </c>
      <c r="J131" s="368" t="s">
        <v>334</v>
      </c>
      <c r="K131" s="229"/>
      <c r="L131" s="362"/>
      <c r="M131" s="1782"/>
      <c r="N131" s="1782"/>
      <c r="O131" s="1782"/>
      <c r="P131" s="1805"/>
      <c r="Q131" s="231"/>
      <c r="R131" s="1806"/>
      <c r="S131" s="1784"/>
      <c r="T131" s="1797"/>
      <c r="U131" s="1784"/>
      <c r="V131" s="1784"/>
      <c r="W131" s="1784"/>
      <c r="X131" s="1784"/>
      <c r="Y131" s="1784"/>
    </row>
    <row r="132" spans="2:25" ht="13.5" customHeight="1">
      <c r="B132" s="1804"/>
      <c r="C132" s="1634"/>
      <c r="D132" s="1803"/>
      <c r="E132" s="1782"/>
      <c r="F132" s="1778"/>
      <c r="G132" s="380"/>
      <c r="H132" s="380"/>
      <c r="I132" s="219" t="s">
        <v>6215</v>
      </c>
      <c r="J132" s="368" t="s">
        <v>334</v>
      </c>
      <c r="K132" s="229"/>
      <c r="L132" s="362"/>
      <c r="M132" s="227"/>
      <c r="N132" s="227"/>
      <c r="O132" s="227"/>
      <c r="P132" s="231"/>
      <c r="Q132" s="231"/>
      <c r="R132" s="310"/>
      <c r="S132" s="1784"/>
      <c r="T132" s="1797"/>
      <c r="U132" s="1784"/>
      <c r="V132" s="1784"/>
      <c r="W132" s="1784"/>
      <c r="X132" s="1784"/>
      <c r="Y132" s="1784"/>
    </row>
    <row r="133" spans="2:25" ht="13.5" customHeight="1">
      <c r="B133" s="1804"/>
      <c r="C133" s="1634"/>
      <c r="D133" s="1803"/>
      <c r="E133" s="1782"/>
      <c r="F133" s="1778"/>
      <c r="G133" s="380"/>
      <c r="H133" s="380"/>
      <c r="I133" s="219" t="s">
        <v>1211</v>
      </c>
      <c r="J133" s="368" t="s">
        <v>335</v>
      </c>
      <c r="K133" s="229"/>
      <c r="L133" s="362"/>
      <c r="M133" s="227"/>
      <c r="N133" s="227"/>
      <c r="O133" s="227"/>
      <c r="P133" s="231"/>
      <c r="Q133" s="231"/>
      <c r="R133" s="310"/>
      <c r="S133" s="1784"/>
      <c r="T133" s="1797"/>
      <c r="U133" s="1784"/>
      <c r="V133" s="1784"/>
      <c r="W133" s="1784"/>
      <c r="X133" s="1784"/>
      <c r="Y133" s="1784"/>
    </row>
    <row r="134" spans="2:25" ht="13.5" customHeight="1">
      <c r="B134" s="1804"/>
      <c r="C134" s="1634"/>
      <c r="D134" s="1803"/>
      <c r="E134" s="1782"/>
      <c r="F134" s="1778"/>
      <c r="G134" s="380"/>
      <c r="H134" s="379"/>
      <c r="I134" s="219" t="s">
        <v>1039</v>
      </c>
      <c r="J134" s="368" t="s">
        <v>335</v>
      </c>
      <c r="K134" s="237"/>
      <c r="L134" s="362"/>
      <c r="M134" s="227"/>
      <c r="N134" s="227"/>
      <c r="O134" s="227"/>
      <c r="P134" s="231"/>
      <c r="Q134" s="231"/>
      <c r="R134" s="310"/>
      <c r="S134" s="1785"/>
      <c r="T134" s="1830"/>
      <c r="U134" s="1785"/>
      <c r="V134" s="1785"/>
      <c r="W134" s="1785"/>
      <c r="X134" s="1785"/>
      <c r="Y134" s="1785"/>
    </row>
    <row r="135" spans="2:25" ht="13.5" customHeight="1">
      <c r="B135" s="1804" t="s">
        <v>6168</v>
      </c>
      <c r="C135" s="1634" t="s">
        <v>5022</v>
      </c>
      <c r="D135" s="1803" t="s">
        <v>6282</v>
      </c>
      <c r="E135" s="1782" t="s">
        <v>6163</v>
      </c>
      <c r="F135" s="1778"/>
      <c r="G135" s="378" t="s">
        <v>6264</v>
      </c>
      <c r="H135" s="383" t="s">
        <v>6125</v>
      </c>
      <c r="I135" s="316" t="s">
        <v>6171</v>
      </c>
      <c r="J135" s="320"/>
      <c r="K135" s="363"/>
      <c r="L135" s="362"/>
      <c r="M135" s="1782" t="s">
        <v>6270</v>
      </c>
      <c r="N135" s="1782" t="s">
        <v>6283</v>
      </c>
      <c r="O135" s="1782" t="s">
        <v>6128</v>
      </c>
      <c r="P135" s="1782" t="s">
        <v>6284</v>
      </c>
      <c r="Q135" s="227"/>
      <c r="R135" s="1806" t="s">
        <v>6152</v>
      </c>
      <c r="S135" s="1783">
        <v>1</v>
      </c>
      <c r="T135" s="1796"/>
      <c r="U135" s="1783"/>
      <c r="V135" s="1783"/>
      <c r="W135" s="1783"/>
      <c r="X135" s="1783"/>
      <c r="Y135" s="1783"/>
    </row>
    <row r="136" spans="2:25" ht="13.5" customHeight="1">
      <c r="B136" s="1804"/>
      <c r="C136" s="1634"/>
      <c r="D136" s="1803"/>
      <c r="E136" s="1782"/>
      <c r="F136" s="1778"/>
      <c r="G136" s="380" t="s">
        <v>6273</v>
      </c>
      <c r="H136" s="383"/>
      <c r="I136" s="317" t="s">
        <v>6285</v>
      </c>
      <c r="J136" s="326"/>
      <c r="K136" s="364"/>
      <c r="L136" s="362"/>
      <c r="M136" s="1782"/>
      <c r="N136" s="1782"/>
      <c r="O136" s="1782"/>
      <c r="P136" s="1782"/>
      <c r="Q136" s="227"/>
      <c r="R136" s="1806"/>
      <c r="S136" s="1784"/>
      <c r="T136" s="1797"/>
      <c r="U136" s="1784"/>
      <c r="V136" s="1784"/>
      <c r="W136" s="1784"/>
      <c r="X136" s="1784"/>
      <c r="Y136" s="1784"/>
    </row>
    <row r="137" spans="2:25" ht="13.5" customHeight="1">
      <c r="B137" s="1804"/>
      <c r="C137" s="1634"/>
      <c r="D137" s="1803"/>
      <c r="E137" s="1782"/>
      <c r="F137" s="1778"/>
      <c r="G137" s="380" t="s">
        <v>6274</v>
      </c>
      <c r="H137" s="383"/>
      <c r="I137" s="317" t="s">
        <v>6286</v>
      </c>
      <c r="J137" s="326"/>
      <c r="K137" s="364"/>
      <c r="L137" s="362"/>
      <c r="M137" s="1782"/>
      <c r="N137" s="1782"/>
      <c r="O137" s="1782"/>
      <c r="P137" s="1782"/>
      <c r="Q137" s="227"/>
      <c r="R137" s="1806"/>
      <c r="S137" s="1784"/>
      <c r="T137" s="1797"/>
      <c r="U137" s="1784"/>
      <c r="V137" s="1784"/>
      <c r="W137" s="1784"/>
      <c r="X137" s="1784"/>
      <c r="Y137" s="1784"/>
    </row>
    <row r="138" spans="2:25" ht="13.5" customHeight="1">
      <c r="B138" s="1804"/>
      <c r="C138" s="1634"/>
      <c r="D138" s="1803"/>
      <c r="E138" s="1782"/>
      <c r="F138" s="1778"/>
      <c r="G138" s="380" t="s">
        <v>6275</v>
      </c>
      <c r="H138" s="383"/>
      <c r="I138" s="317" t="s">
        <v>6287</v>
      </c>
      <c r="J138" s="326"/>
      <c r="K138" s="364"/>
      <c r="L138" s="362"/>
      <c r="M138" s="1782"/>
      <c r="N138" s="1782"/>
      <c r="O138" s="1782"/>
      <c r="P138" s="1782"/>
      <c r="Q138" s="227"/>
      <c r="R138" s="1806"/>
      <c r="S138" s="1784"/>
      <c r="T138" s="1797"/>
      <c r="U138" s="1784"/>
      <c r="V138" s="1784"/>
      <c r="W138" s="1784"/>
      <c r="X138" s="1784"/>
      <c r="Y138" s="1784"/>
    </row>
    <row r="139" spans="2:25" ht="13.5" customHeight="1">
      <c r="B139" s="1804"/>
      <c r="C139" s="1634"/>
      <c r="D139" s="1803"/>
      <c r="E139" s="1782"/>
      <c r="F139" s="1778"/>
      <c r="G139" s="380" t="s">
        <v>6276</v>
      </c>
      <c r="H139" s="383"/>
      <c r="I139" s="318"/>
      <c r="J139" s="327"/>
      <c r="K139" s="365"/>
      <c r="L139" s="362"/>
      <c r="M139" s="1782"/>
      <c r="N139" s="1782"/>
      <c r="O139" s="1782"/>
      <c r="P139" s="1782"/>
      <c r="Q139" s="227"/>
      <c r="R139" s="1806"/>
      <c r="S139" s="1785"/>
      <c r="T139" s="1830"/>
      <c r="U139" s="1785"/>
      <c r="V139" s="1785"/>
      <c r="W139" s="1785"/>
      <c r="X139" s="1785"/>
      <c r="Y139" s="1785"/>
    </row>
    <row r="140" spans="2:25" ht="13.5" customHeight="1">
      <c r="B140" s="1804" t="s">
        <v>6168</v>
      </c>
      <c r="C140" s="1634" t="s">
        <v>6288</v>
      </c>
      <c r="D140" s="1803" t="s">
        <v>6289</v>
      </c>
      <c r="E140" s="1782" t="s">
        <v>6290</v>
      </c>
      <c r="F140" s="1778"/>
      <c r="G140" s="384" t="s">
        <v>6291</v>
      </c>
      <c r="H140" s="383" t="s">
        <v>6125</v>
      </c>
      <c r="I140" s="316" t="s">
        <v>513</v>
      </c>
      <c r="J140" s="320"/>
      <c r="K140" s="363"/>
      <c r="L140" s="362"/>
      <c r="M140" s="1782" t="s">
        <v>6292</v>
      </c>
      <c r="N140" s="1805" t="s">
        <v>6293</v>
      </c>
      <c r="O140" s="1782" t="s">
        <v>6128</v>
      </c>
      <c r="P140" s="1805" t="s">
        <v>6294</v>
      </c>
      <c r="Q140" s="231"/>
      <c r="R140" s="1806" t="s">
        <v>6295</v>
      </c>
      <c r="S140" s="1783">
        <v>1</v>
      </c>
      <c r="T140" s="1796"/>
      <c r="U140" s="1783"/>
      <c r="V140" s="1783"/>
      <c r="W140" s="1783"/>
      <c r="X140" s="1783"/>
      <c r="Y140" s="1783"/>
    </row>
    <row r="141" spans="2:25" ht="13.5" customHeight="1">
      <c r="B141" s="1804"/>
      <c r="C141" s="1634"/>
      <c r="D141" s="1803"/>
      <c r="E141" s="1782"/>
      <c r="F141" s="1778"/>
      <c r="G141" s="385"/>
      <c r="H141" s="383"/>
      <c r="I141" s="317" t="s">
        <v>6296</v>
      </c>
      <c r="J141" s="326"/>
      <c r="K141" s="364"/>
      <c r="L141" s="362"/>
      <c r="M141" s="1782"/>
      <c r="N141" s="1805"/>
      <c r="O141" s="1782"/>
      <c r="P141" s="1805"/>
      <c r="Q141" s="231"/>
      <c r="R141" s="1806"/>
      <c r="S141" s="1784"/>
      <c r="T141" s="1797"/>
      <c r="U141" s="1784"/>
      <c r="V141" s="1784"/>
      <c r="W141" s="1784"/>
      <c r="X141" s="1784"/>
      <c r="Y141" s="1784"/>
    </row>
    <row r="142" spans="2:25" ht="13.5" customHeight="1">
      <c r="B142" s="1804"/>
      <c r="C142" s="1634"/>
      <c r="D142" s="1803"/>
      <c r="E142" s="1782"/>
      <c r="F142" s="1778"/>
      <c r="G142" s="385"/>
      <c r="H142" s="383"/>
      <c r="I142" s="317" t="s">
        <v>6297</v>
      </c>
      <c r="J142" s="326"/>
      <c r="K142" s="364"/>
      <c r="L142" s="362"/>
      <c r="M142" s="1782"/>
      <c r="N142" s="1805"/>
      <c r="O142" s="1782"/>
      <c r="P142" s="1805"/>
      <c r="Q142" s="231"/>
      <c r="R142" s="1806"/>
      <c r="S142" s="1784"/>
      <c r="T142" s="1797"/>
      <c r="U142" s="1784"/>
      <c r="V142" s="1784"/>
      <c r="W142" s="1784"/>
      <c r="X142" s="1784"/>
      <c r="Y142" s="1784"/>
    </row>
    <row r="143" spans="2:25" ht="13.5" customHeight="1">
      <c r="B143" s="1804"/>
      <c r="C143" s="1634"/>
      <c r="D143" s="1803"/>
      <c r="E143" s="1782"/>
      <c r="F143" s="1778"/>
      <c r="G143" s="385"/>
      <c r="H143" s="383"/>
      <c r="I143" s="317" t="s">
        <v>6298</v>
      </c>
      <c r="J143" s="326"/>
      <c r="K143" s="364"/>
      <c r="L143" s="362"/>
      <c r="M143" s="1782"/>
      <c r="N143" s="1805"/>
      <c r="O143" s="1782"/>
      <c r="P143" s="1805"/>
      <c r="Q143" s="231"/>
      <c r="R143" s="1806"/>
      <c r="S143" s="1784"/>
      <c r="T143" s="1797"/>
      <c r="U143" s="1784"/>
      <c r="V143" s="1784"/>
      <c r="W143" s="1784"/>
      <c r="X143" s="1784"/>
      <c r="Y143" s="1784"/>
    </row>
    <row r="144" spans="2:25" ht="13.5" customHeight="1">
      <c r="B144" s="1804"/>
      <c r="C144" s="1634"/>
      <c r="D144" s="1803"/>
      <c r="E144" s="1782"/>
      <c r="F144" s="1778"/>
      <c r="G144" s="385"/>
      <c r="H144" s="383"/>
      <c r="I144" s="317" t="s">
        <v>6299</v>
      </c>
      <c r="J144" s="326"/>
      <c r="K144" s="364"/>
      <c r="L144" s="362"/>
      <c r="M144" s="1782"/>
      <c r="N144" s="1805"/>
      <c r="O144" s="1782"/>
      <c r="P144" s="1805"/>
      <c r="Q144" s="231"/>
      <c r="R144" s="1806"/>
      <c r="S144" s="1784"/>
      <c r="T144" s="1797"/>
      <c r="U144" s="1784"/>
      <c r="V144" s="1784"/>
      <c r="W144" s="1784"/>
      <c r="X144" s="1784"/>
      <c r="Y144" s="1784"/>
    </row>
    <row r="145" spans="2:25" ht="13.5" customHeight="1">
      <c r="B145" s="1804"/>
      <c r="C145" s="1634"/>
      <c r="D145" s="1803"/>
      <c r="E145" s="1782"/>
      <c r="F145" s="1778"/>
      <c r="G145" s="385"/>
      <c r="H145" s="383"/>
      <c r="I145" s="317" t="s">
        <v>517</v>
      </c>
      <c r="J145" s="326"/>
      <c r="K145" s="364"/>
      <c r="L145" s="362"/>
      <c r="M145" s="1782"/>
      <c r="N145" s="1805"/>
      <c r="O145" s="1782"/>
      <c r="P145" s="1805"/>
      <c r="Q145" s="231"/>
      <c r="R145" s="1806"/>
      <c r="S145" s="1784"/>
      <c r="T145" s="1797"/>
      <c r="U145" s="1784"/>
      <c r="V145" s="1784"/>
      <c r="W145" s="1784"/>
      <c r="X145" s="1784"/>
      <c r="Y145" s="1784"/>
    </row>
    <row r="146" spans="2:25" ht="13.5" customHeight="1">
      <c r="B146" s="1804"/>
      <c r="C146" s="1634"/>
      <c r="D146" s="1803"/>
      <c r="E146" s="1782"/>
      <c r="F146" s="1778"/>
      <c r="G146" s="385"/>
      <c r="H146" s="383"/>
      <c r="I146" s="317" t="s">
        <v>572</v>
      </c>
      <c r="J146" s="326"/>
      <c r="K146" s="364"/>
      <c r="L146" s="362"/>
      <c r="M146" s="1782"/>
      <c r="N146" s="1805"/>
      <c r="O146" s="1782"/>
      <c r="P146" s="1805"/>
      <c r="Q146" s="231"/>
      <c r="R146" s="1806"/>
      <c r="S146" s="1784"/>
      <c r="T146" s="1797"/>
      <c r="U146" s="1784"/>
      <c r="V146" s="1784"/>
      <c r="W146" s="1784"/>
      <c r="X146" s="1784"/>
      <c r="Y146" s="1784"/>
    </row>
    <row r="147" spans="2:25" ht="13.5" customHeight="1">
      <c r="B147" s="1804"/>
      <c r="C147" s="1634"/>
      <c r="D147" s="1803"/>
      <c r="E147" s="1782"/>
      <c r="F147" s="1778"/>
      <c r="G147" s="385"/>
      <c r="H147" s="383"/>
      <c r="I147" s="317" t="s">
        <v>1211</v>
      </c>
      <c r="J147" s="326"/>
      <c r="K147" s="364"/>
      <c r="L147" s="362"/>
      <c r="M147" s="1782"/>
      <c r="N147" s="1805"/>
      <c r="O147" s="1782"/>
      <c r="P147" s="1805"/>
      <c r="Q147" s="231"/>
      <c r="R147" s="1806"/>
      <c r="S147" s="1784"/>
      <c r="T147" s="1797"/>
      <c r="U147" s="1784"/>
      <c r="V147" s="1784"/>
      <c r="W147" s="1784"/>
      <c r="X147" s="1784"/>
      <c r="Y147" s="1784"/>
    </row>
    <row r="148" spans="2:25" ht="13.5" customHeight="1">
      <c r="B148" s="1804"/>
      <c r="C148" s="1634"/>
      <c r="D148" s="1803"/>
      <c r="E148" s="1782"/>
      <c r="F148" s="1778"/>
      <c r="G148" s="385"/>
      <c r="H148" s="383"/>
      <c r="I148" s="317" t="s">
        <v>6215</v>
      </c>
      <c r="J148" s="326"/>
      <c r="K148" s="364"/>
      <c r="L148" s="362"/>
      <c r="M148" s="1782"/>
      <c r="N148" s="1805"/>
      <c r="O148" s="1782"/>
      <c r="P148" s="1805"/>
      <c r="Q148" s="231"/>
      <c r="R148" s="1806"/>
      <c r="S148" s="1784"/>
      <c r="T148" s="1797"/>
      <c r="U148" s="1784"/>
      <c r="V148" s="1784"/>
      <c r="W148" s="1784"/>
      <c r="X148" s="1784"/>
      <c r="Y148" s="1784"/>
    </row>
    <row r="149" spans="2:25" ht="13.5" customHeight="1">
      <c r="B149" s="1804"/>
      <c r="C149" s="1634"/>
      <c r="D149" s="1803"/>
      <c r="E149" s="1782"/>
      <c r="F149" s="1778"/>
      <c r="G149" s="385"/>
      <c r="H149" s="383"/>
      <c r="I149" s="317" t="s">
        <v>1259</v>
      </c>
      <c r="J149" s="326"/>
      <c r="K149" s="364"/>
      <c r="L149" s="362"/>
      <c r="M149" s="1782"/>
      <c r="N149" s="1805"/>
      <c r="O149" s="1782"/>
      <c r="P149" s="1805"/>
      <c r="Q149" s="231"/>
      <c r="R149" s="1806"/>
      <c r="S149" s="1784"/>
      <c r="T149" s="1797"/>
      <c r="U149" s="1784"/>
      <c r="V149" s="1784"/>
      <c r="W149" s="1784"/>
      <c r="X149" s="1784"/>
      <c r="Y149" s="1784"/>
    </row>
    <row r="150" spans="2:25" ht="13.5" customHeight="1">
      <c r="B150" s="1804"/>
      <c r="C150" s="1634"/>
      <c r="D150" s="1803"/>
      <c r="E150" s="1782"/>
      <c r="F150" s="1778"/>
      <c r="G150" s="385"/>
      <c r="H150" s="383"/>
      <c r="I150" s="317" t="s">
        <v>1262</v>
      </c>
      <c r="J150" s="326"/>
      <c r="K150" s="364"/>
      <c r="L150" s="362"/>
      <c r="M150" s="1782"/>
      <c r="N150" s="1805"/>
      <c r="O150" s="1782"/>
      <c r="P150" s="1805"/>
      <c r="Q150" s="231"/>
      <c r="R150" s="1806"/>
      <c r="S150" s="1784"/>
      <c r="T150" s="1797"/>
      <c r="U150" s="1784"/>
      <c r="V150" s="1784"/>
      <c r="W150" s="1784"/>
      <c r="X150" s="1784"/>
      <c r="Y150" s="1784"/>
    </row>
    <row r="151" spans="2:25" ht="13.5" customHeight="1">
      <c r="B151" s="1804"/>
      <c r="C151" s="1634"/>
      <c r="D151" s="1803"/>
      <c r="E151" s="1782"/>
      <c r="F151" s="1778"/>
      <c r="G151" s="385"/>
      <c r="H151" s="383"/>
      <c r="I151" s="317" t="s">
        <v>6300</v>
      </c>
      <c r="J151" s="326"/>
      <c r="K151" s="364"/>
      <c r="L151" s="362"/>
      <c r="M151" s="1782"/>
      <c r="N151" s="1805"/>
      <c r="O151" s="1782"/>
      <c r="P151" s="1805"/>
      <c r="Q151" s="231"/>
      <c r="R151" s="1806"/>
      <c r="S151" s="1784"/>
      <c r="T151" s="1797"/>
      <c r="U151" s="1784"/>
      <c r="V151" s="1784"/>
      <c r="W151" s="1784"/>
      <c r="X151" s="1784"/>
      <c r="Y151" s="1784"/>
    </row>
    <row r="152" spans="2:25" ht="13.5" customHeight="1">
      <c r="B152" s="1804"/>
      <c r="C152" s="1634"/>
      <c r="D152" s="1803"/>
      <c r="E152" s="1782"/>
      <c r="F152" s="1778"/>
      <c r="G152" s="385"/>
      <c r="H152" s="383"/>
      <c r="I152" s="317" t="s">
        <v>1265</v>
      </c>
      <c r="J152" s="326"/>
      <c r="K152" s="364"/>
      <c r="L152" s="362"/>
      <c r="M152" s="1782"/>
      <c r="N152" s="1805"/>
      <c r="O152" s="1782"/>
      <c r="P152" s="1805"/>
      <c r="Q152" s="231"/>
      <c r="R152" s="1806"/>
      <c r="S152" s="1784"/>
      <c r="T152" s="1797"/>
      <c r="U152" s="1784"/>
      <c r="V152" s="1784"/>
      <c r="W152" s="1784"/>
      <c r="X152" s="1784"/>
      <c r="Y152" s="1784"/>
    </row>
    <row r="153" spans="2:25" ht="13.5" customHeight="1">
      <c r="B153" s="1804"/>
      <c r="C153" s="1634"/>
      <c r="D153" s="1803"/>
      <c r="E153" s="1782"/>
      <c r="F153" s="1778"/>
      <c r="G153" s="385"/>
      <c r="H153" s="383"/>
      <c r="I153" s="317" t="s">
        <v>1150</v>
      </c>
      <c r="J153" s="326"/>
      <c r="K153" s="364"/>
      <c r="L153" s="362"/>
      <c r="M153" s="1782"/>
      <c r="N153" s="1805"/>
      <c r="O153" s="1782"/>
      <c r="P153" s="1805"/>
      <c r="Q153" s="231"/>
      <c r="R153" s="1806"/>
      <c r="S153" s="1784"/>
      <c r="T153" s="1797"/>
      <c r="U153" s="1784"/>
      <c r="V153" s="1784"/>
      <c r="W153" s="1784"/>
      <c r="X153" s="1784"/>
      <c r="Y153" s="1784"/>
    </row>
    <row r="154" spans="2:25" ht="13.5" customHeight="1">
      <c r="B154" s="1804"/>
      <c r="C154" s="1634"/>
      <c r="D154" s="1803"/>
      <c r="E154" s="1782"/>
      <c r="F154" s="1778"/>
      <c r="G154" s="385"/>
      <c r="H154" s="383"/>
      <c r="I154" s="317" t="s">
        <v>1146</v>
      </c>
      <c r="J154" s="326"/>
      <c r="K154" s="364" t="s">
        <v>6301</v>
      </c>
      <c r="L154" s="362"/>
      <c r="M154" s="1782"/>
      <c r="N154" s="1805"/>
      <c r="O154" s="1782"/>
      <c r="P154" s="1805"/>
      <c r="Q154" s="231"/>
      <c r="R154" s="1806"/>
      <c r="S154" s="1784"/>
      <c r="T154" s="1797"/>
      <c r="U154" s="1784"/>
      <c r="V154" s="1784"/>
      <c r="W154" s="1784"/>
      <c r="X154" s="1784"/>
      <c r="Y154" s="1784"/>
    </row>
    <row r="155" spans="2:25" ht="13.5" customHeight="1">
      <c r="B155" s="1804"/>
      <c r="C155" s="1634"/>
      <c r="D155" s="1803"/>
      <c r="E155" s="1782"/>
      <c r="F155" s="1778"/>
      <c r="G155" s="385"/>
      <c r="H155" s="383"/>
      <c r="I155" s="317" t="s">
        <v>1234</v>
      </c>
      <c r="J155" s="326"/>
      <c r="K155" s="364" t="s">
        <v>6301</v>
      </c>
      <c r="L155" s="362"/>
      <c r="M155" s="1782"/>
      <c r="N155" s="1805"/>
      <c r="O155" s="1782"/>
      <c r="P155" s="1805"/>
      <c r="Q155" s="231"/>
      <c r="R155" s="1806"/>
      <c r="S155" s="1784"/>
      <c r="T155" s="1797"/>
      <c r="U155" s="1784"/>
      <c r="V155" s="1784"/>
      <c r="W155" s="1784"/>
      <c r="X155" s="1784"/>
      <c r="Y155" s="1784"/>
    </row>
    <row r="156" spans="2:25" ht="13.5" customHeight="1">
      <c r="B156" s="1804"/>
      <c r="C156" s="1634"/>
      <c r="D156" s="1803"/>
      <c r="E156" s="1782"/>
      <c r="F156" s="1778"/>
      <c r="G156" s="385"/>
      <c r="H156" s="383"/>
      <c r="I156" s="317" t="s">
        <v>6302</v>
      </c>
      <c r="J156" s="326"/>
      <c r="K156" s="364"/>
      <c r="L156" s="362"/>
      <c r="M156" s="1782"/>
      <c r="N156" s="1805"/>
      <c r="O156" s="1782"/>
      <c r="P156" s="1805"/>
      <c r="Q156" s="231"/>
      <c r="R156" s="1806"/>
      <c r="S156" s="1784"/>
      <c r="T156" s="1797"/>
      <c r="U156" s="1784"/>
      <c r="V156" s="1784"/>
      <c r="W156" s="1784"/>
      <c r="X156" s="1784"/>
      <c r="Y156" s="1784"/>
    </row>
    <row r="157" spans="2:25" ht="13.5" customHeight="1">
      <c r="B157" s="1804"/>
      <c r="C157" s="1634"/>
      <c r="D157" s="1803"/>
      <c r="E157" s="1782"/>
      <c r="F157" s="1778"/>
      <c r="G157" s="385"/>
      <c r="H157" s="383"/>
      <c r="I157" s="317" t="s">
        <v>6303</v>
      </c>
      <c r="J157" s="326"/>
      <c r="K157" s="364"/>
      <c r="L157" s="362"/>
      <c r="M157" s="1782"/>
      <c r="N157" s="1805"/>
      <c r="O157" s="1782"/>
      <c r="P157" s="1805"/>
      <c r="Q157" s="231"/>
      <c r="R157" s="1806"/>
      <c r="S157" s="1784"/>
      <c r="T157" s="1797"/>
      <c r="U157" s="1784"/>
      <c r="V157" s="1784"/>
      <c r="W157" s="1784"/>
      <c r="X157" s="1784"/>
      <c r="Y157" s="1784"/>
    </row>
    <row r="158" spans="2:25" ht="13.5" customHeight="1">
      <c r="B158" s="1804"/>
      <c r="C158" s="1634"/>
      <c r="D158" s="1803"/>
      <c r="E158" s="1782"/>
      <c r="F158" s="1778"/>
      <c r="G158" s="385"/>
      <c r="H158" s="383"/>
      <c r="I158" s="317" t="s">
        <v>6304</v>
      </c>
      <c r="J158" s="326"/>
      <c r="K158" s="364"/>
      <c r="L158" s="362"/>
      <c r="M158" s="1782"/>
      <c r="N158" s="1805"/>
      <c r="O158" s="1782"/>
      <c r="P158" s="1805"/>
      <c r="Q158" s="231"/>
      <c r="R158" s="1806"/>
      <c r="S158" s="1784"/>
      <c r="T158" s="1797"/>
      <c r="U158" s="1784"/>
      <c r="V158" s="1784"/>
      <c r="W158" s="1784"/>
      <c r="X158" s="1784"/>
      <c r="Y158" s="1784"/>
    </row>
    <row r="159" spans="2:25" ht="13.5" customHeight="1">
      <c r="B159" s="1804"/>
      <c r="C159" s="1634"/>
      <c r="D159" s="1803"/>
      <c r="E159" s="1782"/>
      <c r="F159" s="1778"/>
      <c r="G159" s="385"/>
      <c r="H159" s="383"/>
      <c r="I159" s="317" t="s">
        <v>6305</v>
      </c>
      <c r="J159" s="326"/>
      <c r="K159" s="364"/>
      <c r="L159" s="362"/>
      <c r="M159" s="1782"/>
      <c r="N159" s="1805"/>
      <c r="O159" s="1782"/>
      <c r="P159" s="1805"/>
      <c r="Q159" s="231"/>
      <c r="R159" s="1806"/>
      <c r="S159" s="1784"/>
      <c r="T159" s="1797"/>
      <c r="U159" s="1784"/>
      <c r="V159" s="1784"/>
      <c r="W159" s="1784"/>
      <c r="X159" s="1784"/>
      <c r="Y159" s="1784"/>
    </row>
    <row r="160" spans="2:25" ht="13.5" customHeight="1">
      <c r="B160" s="1804"/>
      <c r="C160" s="1634"/>
      <c r="D160" s="1803"/>
      <c r="E160" s="1782"/>
      <c r="F160" s="1778"/>
      <c r="G160" s="385"/>
      <c r="H160" s="383"/>
      <c r="I160" s="317" t="s">
        <v>6306</v>
      </c>
      <c r="J160" s="326"/>
      <c r="K160" s="364"/>
      <c r="L160" s="362"/>
      <c r="M160" s="1782"/>
      <c r="N160" s="1805"/>
      <c r="O160" s="1782"/>
      <c r="P160" s="1805"/>
      <c r="Q160" s="231"/>
      <c r="R160" s="1806"/>
      <c r="S160" s="1784"/>
      <c r="T160" s="1797"/>
      <c r="U160" s="1784"/>
      <c r="V160" s="1784"/>
      <c r="W160" s="1784"/>
      <c r="X160" s="1784"/>
      <c r="Y160" s="1784"/>
    </row>
    <row r="161" spans="2:25" ht="13.5" customHeight="1">
      <c r="B161" s="1804"/>
      <c r="C161" s="1634"/>
      <c r="D161" s="1803"/>
      <c r="E161" s="1782"/>
      <c r="F161" s="1778"/>
      <c r="G161" s="385"/>
      <c r="H161" s="383"/>
      <c r="I161" s="317" t="s">
        <v>6307</v>
      </c>
      <c r="J161" s="326"/>
      <c r="K161" s="364"/>
      <c r="L161" s="362"/>
      <c r="M161" s="1782"/>
      <c r="N161" s="1805"/>
      <c r="O161" s="1782"/>
      <c r="P161" s="1805"/>
      <c r="Q161" s="231"/>
      <c r="R161" s="1806"/>
      <c r="S161" s="1784"/>
      <c r="T161" s="1797"/>
      <c r="U161" s="1784"/>
      <c r="V161" s="1784"/>
      <c r="W161" s="1784"/>
      <c r="X161" s="1784"/>
      <c r="Y161" s="1784"/>
    </row>
    <row r="162" spans="2:25" ht="13.5" customHeight="1">
      <c r="B162" s="1804"/>
      <c r="C162" s="1634"/>
      <c r="D162" s="1803"/>
      <c r="E162" s="1782"/>
      <c r="F162" s="1778"/>
      <c r="G162" s="385"/>
      <c r="H162" s="383"/>
      <c r="I162" s="317" t="s">
        <v>6308</v>
      </c>
      <c r="J162" s="326"/>
      <c r="K162" s="364"/>
      <c r="L162" s="362"/>
      <c r="M162" s="1782"/>
      <c r="N162" s="1805"/>
      <c r="O162" s="1782"/>
      <c r="P162" s="1805"/>
      <c r="Q162" s="231"/>
      <c r="R162" s="1806"/>
      <c r="S162" s="1784"/>
      <c r="T162" s="1797"/>
      <c r="U162" s="1784"/>
      <c r="V162" s="1784"/>
      <c r="W162" s="1784"/>
      <c r="X162" s="1784"/>
      <c r="Y162" s="1784"/>
    </row>
    <row r="163" spans="2:25" ht="13.5" customHeight="1">
      <c r="B163" s="1804"/>
      <c r="C163" s="1634"/>
      <c r="D163" s="1803"/>
      <c r="E163" s="1782"/>
      <c r="F163" s="1778"/>
      <c r="G163" s="385"/>
      <c r="H163" s="383"/>
      <c r="I163" s="317" t="s">
        <v>6309</v>
      </c>
      <c r="J163" s="326"/>
      <c r="K163" s="364"/>
      <c r="L163" s="362"/>
      <c r="M163" s="1782"/>
      <c r="N163" s="1805"/>
      <c r="O163" s="1782"/>
      <c r="P163" s="1805"/>
      <c r="Q163" s="231"/>
      <c r="R163" s="1806"/>
      <c r="S163" s="1784"/>
      <c r="T163" s="1797"/>
      <c r="U163" s="1784"/>
      <c r="V163" s="1784"/>
      <c r="W163" s="1784"/>
      <c r="X163" s="1784"/>
      <c r="Y163" s="1784"/>
    </row>
    <row r="164" spans="2:25" ht="13.5" customHeight="1">
      <c r="B164" s="1804"/>
      <c r="C164" s="1634"/>
      <c r="D164" s="1803"/>
      <c r="E164" s="1782"/>
      <c r="F164" s="1778"/>
      <c r="G164" s="385"/>
      <c r="H164" s="383"/>
      <c r="I164" s="317" t="s">
        <v>6310</v>
      </c>
      <c r="J164" s="326"/>
      <c r="K164" s="364"/>
      <c r="L164" s="362"/>
      <c r="M164" s="1782"/>
      <c r="N164" s="1805"/>
      <c r="O164" s="1782"/>
      <c r="P164" s="1805"/>
      <c r="Q164" s="231"/>
      <c r="R164" s="1806"/>
      <c r="S164" s="1784"/>
      <c r="T164" s="1797"/>
      <c r="U164" s="1784"/>
      <c r="V164" s="1784"/>
      <c r="W164" s="1784"/>
      <c r="X164" s="1784"/>
      <c r="Y164" s="1784"/>
    </row>
    <row r="165" spans="2:25" ht="13.5" customHeight="1">
      <c r="B165" s="1804"/>
      <c r="C165" s="1634"/>
      <c r="D165" s="1803"/>
      <c r="E165" s="1782"/>
      <c r="F165" s="1778"/>
      <c r="G165" s="385"/>
      <c r="H165" s="383"/>
      <c r="I165" s="317" t="s">
        <v>6311</v>
      </c>
      <c r="J165" s="326"/>
      <c r="K165" s="364"/>
      <c r="L165" s="362"/>
      <c r="M165" s="1782"/>
      <c r="N165" s="1805"/>
      <c r="O165" s="1782"/>
      <c r="P165" s="1805"/>
      <c r="Q165" s="231"/>
      <c r="R165" s="1806"/>
      <c r="S165" s="1784"/>
      <c r="T165" s="1797"/>
      <c r="U165" s="1784"/>
      <c r="V165" s="1784"/>
      <c r="W165" s="1784"/>
      <c r="X165" s="1784"/>
      <c r="Y165" s="1784"/>
    </row>
    <row r="166" spans="2:25" ht="13.5" customHeight="1">
      <c r="B166" s="1804"/>
      <c r="C166" s="1634"/>
      <c r="D166" s="1803"/>
      <c r="E166" s="1782"/>
      <c r="F166" s="1778"/>
      <c r="G166" s="385"/>
      <c r="H166" s="383"/>
      <c r="I166" s="317" t="s">
        <v>6312</v>
      </c>
      <c r="J166" s="326"/>
      <c r="K166" s="364"/>
      <c r="L166" s="362"/>
      <c r="M166" s="1782"/>
      <c r="N166" s="1805"/>
      <c r="O166" s="1782"/>
      <c r="P166" s="1805"/>
      <c r="Q166" s="231"/>
      <c r="R166" s="1806"/>
      <c r="S166" s="1784"/>
      <c r="T166" s="1797"/>
      <c r="U166" s="1784"/>
      <c r="V166" s="1784"/>
      <c r="W166" s="1784"/>
      <c r="X166" s="1784"/>
      <c r="Y166" s="1784"/>
    </row>
    <row r="167" spans="2:25" ht="13.5" customHeight="1">
      <c r="B167" s="1804"/>
      <c r="C167" s="1634"/>
      <c r="D167" s="1803"/>
      <c r="E167" s="1782"/>
      <c r="F167" s="1778"/>
      <c r="G167" s="385"/>
      <c r="H167" s="383"/>
      <c r="I167" s="317" t="s">
        <v>6313</v>
      </c>
      <c r="J167" s="326"/>
      <c r="K167" s="364"/>
      <c r="L167" s="362"/>
      <c r="M167" s="1782"/>
      <c r="N167" s="1805"/>
      <c r="O167" s="1782"/>
      <c r="P167" s="1805"/>
      <c r="Q167" s="231"/>
      <c r="R167" s="1806"/>
      <c r="S167" s="1784"/>
      <c r="T167" s="1797"/>
      <c r="U167" s="1784"/>
      <c r="V167" s="1784"/>
      <c r="W167" s="1784"/>
      <c r="X167" s="1784"/>
      <c r="Y167" s="1784"/>
    </row>
    <row r="168" spans="2:25" ht="13.5" customHeight="1">
      <c r="B168" s="1804"/>
      <c r="C168" s="1634"/>
      <c r="D168" s="1803"/>
      <c r="E168" s="1782"/>
      <c r="F168" s="1778"/>
      <c r="G168" s="385"/>
      <c r="H168" s="383"/>
      <c r="I168" s="317" t="s">
        <v>6314</v>
      </c>
      <c r="J168" s="326"/>
      <c r="K168" s="364"/>
      <c r="L168" s="362"/>
      <c r="M168" s="1782"/>
      <c r="N168" s="1805"/>
      <c r="O168" s="1782"/>
      <c r="P168" s="1805"/>
      <c r="Q168" s="231"/>
      <c r="R168" s="1806"/>
      <c r="S168" s="1784"/>
      <c r="T168" s="1797"/>
      <c r="U168" s="1784"/>
      <c r="V168" s="1784"/>
      <c r="W168" s="1784"/>
      <c r="X168" s="1784"/>
      <c r="Y168" s="1784"/>
    </row>
    <row r="169" spans="2:25" ht="13.5" customHeight="1">
      <c r="B169" s="1804"/>
      <c r="C169" s="1634"/>
      <c r="D169" s="1803"/>
      <c r="E169" s="1782"/>
      <c r="F169" s="1778"/>
      <c r="G169" s="385"/>
      <c r="H169" s="383"/>
      <c r="I169" s="317" t="s">
        <v>6315</v>
      </c>
      <c r="J169" s="326"/>
      <c r="K169" s="364"/>
      <c r="L169" s="362"/>
      <c r="M169" s="1782"/>
      <c r="N169" s="1805"/>
      <c r="O169" s="1782"/>
      <c r="P169" s="1805"/>
      <c r="Q169" s="231"/>
      <c r="R169" s="1806"/>
      <c r="S169" s="1784"/>
      <c r="T169" s="1797"/>
      <c r="U169" s="1784"/>
      <c r="V169" s="1784"/>
      <c r="W169" s="1784"/>
      <c r="X169" s="1784"/>
      <c r="Y169" s="1784"/>
    </row>
    <row r="170" spans="2:25" ht="13.5" customHeight="1">
      <c r="B170" s="1804"/>
      <c r="C170" s="1634"/>
      <c r="D170" s="1803"/>
      <c r="E170" s="1782"/>
      <c r="F170" s="1778"/>
      <c r="G170" s="385"/>
      <c r="H170" s="383"/>
      <c r="I170" s="317" t="s">
        <v>6316</v>
      </c>
      <c r="J170" s="326"/>
      <c r="K170" s="364"/>
      <c r="L170" s="362"/>
      <c r="M170" s="1782"/>
      <c r="N170" s="1805"/>
      <c r="O170" s="1782"/>
      <c r="P170" s="1805"/>
      <c r="Q170" s="231"/>
      <c r="R170" s="1806"/>
      <c r="S170" s="1784"/>
      <c r="T170" s="1797"/>
      <c r="U170" s="1784"/>
      <c r="V170" s="1784"/>
      <c r="W170" s="1784"/>
      <c r="X170" s="1784"/>
      <c r="Y170" s="1784"/>
    </row>
    <row r="171" spans="2:25" ht="13.5" customHeight="1">
      <c r="B171" s="1804"/>
      <c r="C171" s="1634"/>
      <c r="D171" s="1803"/>
      <c r="E171" s="1782"/>
      <c r="F171" s="1778"/>
      <c r="G171" s="385"/>
      <c r="H171" s="383"/>
      <c r="I171" s="317" t="s">
        <v>6317</v>
      </c>
      <c r="J171" s="326"/>
      <c r="K171" s="364"/>
      <c r="L171" s="362"/>
      <c r="M171" s="1782"/>
      <c r="N171" s="1805"/>
      <c r="O171" s="1782"/>
      <c r="P171" s="1805"/>
      <c r="Q171" s="231"/>
      <c r="R171" s="1806"/>
      <c r="S171" s="1784"/>
      <c r="T171" s="1797"/>
      <c r="U171" s="1784"/>
      <c r="V171" s="1784"/>
      <c r="W171" s="1784"/>
      <c r="X171" s="1784"/>
      <c r="Y171" s="1784"/>
    </row>
    <row r="172" spans="2:25" ht="13.5" customHeight="1">
      <c r="B172" s="1804"/>
      <c r="C172" s="1634"/>
      <c r="D172" s="1803"/>
      <c r="E172" s="1782"/>
      <c r="F172" s="1778"/>
      <c r="G172" s="385"/>
      <c r="H172" s="383"/>
      <c r="I172" s="317" t="s">
        <v>6318</v>
      </c>
      <c r="J172" s="326"/>
      <c r="K172" s="364"/>
      <c r="L172" s="362"/>
      <c r="M172" s="1782"/>
      <c r="N172" s="1805"/>
      <c r="O172" s="1782"/>
      <c r="P172" s="1805"/>
      <c r="Q172" s="231"/>
      <c r="R172" s="1806"/>
      <c r="S172" s="1784"/>
      <c r="T172" s="1797"/>
      <c r="U172" s="1784"/>
      <c r="V172" s="1784"/>
      <c r="W172" s="1784"/>
      <c r="X172" s="1784"/>
      <c r="Y172" s="1784"/>
    </row>
    <row r="173" spans="2:25" ht="13.5" customHeight="1">
      <c r="B173" s="1804"/>
      <c r="C173" s="1634"/>
      <c r="D173" s="1803"/>
      <c r="E173" s="1782"/>
      <c r="F173" s="1778"/>
      <c r="G173" s="385"/>
      <c r="H173" s="383"/>
      <c r="I173" s="317" t="s">
        <v>6319</v>
      </c>
      <c r="J173" s="326"/>
      <c r="K173" s="364"/>
      <c r="L173" s="362"/>
      <c r="M173" s="1782"/>
      <c r="N173" s="1805"/>
      <c r="O173" s="1782"/>
      <c r="P173" s="1805"/>
      <c r="Q173" s="231"/>
      <c r="R173" s="1806"/>
      <c r="S173" s="1784"/>
      <c r="T173" s="1797"/>
      <c r="U173" s="1784"/>
      <c r="V173" s="1784"/>
      <c r="W173" s="1784"/>
      <c r="X173" s="1784"/>
      <c r="Y173" s="1784"/>
    </row>
    <row r="174" spans="2:25" ht="13.5" customHeight="1">
      <c r="B174" s="1804"/>
      <c r="C174" s="1634"/>
      <c r="D174" s="1803"/>
      <c r="E174" s="1782"/>
      <c r="F174" s="1778"/>
      <c r="G174" s="385"/>
      <c r="H174" s="383"/>
      <c r="I174" s="317" t="s">
        <v>6320</v>
      </c>
      <c r="J174" s="326"/>
      <c r="K174" s="364"/>
      <c r="L174" s="362"/>
      <c r="M174" s="1782"/>
      <c r="N174" s="1805"/>
      <c r="O174" s="1782"/>
      <c r="P174" s="1805"/>
      <c r="Q174" s="231"/>
      <c r="R174" s="1806"/>
      <c r="S174" s="1784"/>
      <c r="T174" s="1797"/>
      <c r="U174" s="1784"/>
      <c r="V174" s="1784"/>
      <c r="W174" s="1784"/>
      <c r="X174" s="1784"/>
      <c r="Y174" s="1784"/>
    </row>
    <row r="175" spans="2:25" ht="13.5" customHeight="1">
      <c r="B175" s="1804"/>
      <c r="C175" s="1634"/>
      <c r="D175" s="1803"/>
      <c r="E175" s="1782"/>
      <c r="F175" s="1778"/>
      <c r="G175" s="385"/>
      <c r="H175" s="383"/>
      <c r="I175" s="317" t="s">
        <v>6321</v>
      </c>
      <c r="J175" s="326"/>
      <c r="K175" s="364"/>
      <c r="L175" s="362"/>
      <c r="M175" s="1782"/>
      <c r="N175" s="1805"/>
      <c r="O175" s="1782"/>
      <c r="P175" s="1805"/>
      <c r="Q175" s="231"/>
      <c r="R175" s="1806"/>
      <c r="S175" s="1784"/>
      <c r="T175" s="1797"/>
      <c r="U175" s="1784"/>
      <c r="V175" s="1784"/>
      <c r="W175" s="1784"/>
      <c r="X175" s="1784"/>
      <c r="Y175" s="1784"/>
    </row>
    <row r="176" spans="2:25" ht="13.5" customHeight="1">
      <c r="B176" s="1804" t="s">
        <v>6168</v>
      </c>
      <c r="C176" s="1634" t="s">
        <v>6322</v>
      </c>
      <c r="D176" s="1803" t="s">
        <v>6323</v>
      </c>
      <c r="E176" s="1782"/>
      <c r="F176" s="1778"/>
      <c r="G176" s="228" t="s">
        <v>6324</v>
      </c>
      <c r="H176" s="378" t="s">
        <v>6125</v>
      </c>
      <c r="I176" s="373" t="s">
        <v>6325</v>
      </c>
      <c r="J176" s="320"/>
      <c r="K176" s="363"/>
      <c r="L176" s="362"/>
      <c r="M176" s="1782" t="s">
        <v>6172</v>
      </c>
      <c r="N176" s="1782" t="s">
        <v>6326</v>
      </c>
      <c r="O176" s="1782" t="s">
        <v>6128</v>
      </c>
      <c r="P176" s="1820" t="s">
        <v>6327</v>
      </c>
      <c r="Q176" s="241"/>
      <c r="R176" s="1806" t="s">
        <v>6152</v>
      </c>
      <c r="S176" s="1783">
        <v>1</v>
      </c>
      <c r="T176" s="1796"/>
      <c r="U176" s="1783"/>
      <c r="V176" s="1783"/>
      <c r="W176" s="1783"/>
      <c r="X176" s="1783"/>
      <c r="Y176" s="1783"/>
    </row>
    <row r="177" spans="2:25" ht="13.5" customHeight="1">
      <c r="B177" s="1804"/>
      <c r="C177" s="1634"/>
      <c r="D177" s="1803"/>
      <c r="E177" s="1782"/>
      <c r="F177" s="1778"/>
      <c r="G177" s="380" t="s">
        <v>6186</v>
      </c>
      <c r="H177" s="380"/>
      <c r="I177" s="317" t="s">
        <v>517</v>
      </c>
      <c r="J177" s="326"/>
      <c r="K177" s="364"/>
      <c r="L177" s="362"/>
      <c r="M177" s="1782"/>
      <c r="N177" s="1782"/>
      <c r="O177" s="1782"/>
      <c r="P177" s="1820"/>
      <c r="Q177" s="241"/>
      <c r="R177" s="1806"/>
      <c r="S177" s="1784"/>
      <c r="T177" s="1797"/>
      <c r="U177" s="1784"/>
      <c r="V177" s="1784"/>
      <c r="W177" s="1784"/>
      <c r="X177" s="1784"/>
      <c r="Y177" s="1784"/>
    </row>
    <row r="178" spans="2:25" ht="13.5" customHeight="1">
      <c r="B178" s="1804"/>
      <c r="C178" s="1634"/>
      <c r="D178" s="1803"/>
      <c r="E178" s="1782"/>
      <c r="F178" s="1778"/>
      <c r="G178" s="380" t="s">
        <v>6187</v>
      </c>
      <c r="H178" s="380"/>
      <c r="I178" s="317" t="s">
        <v>513</v>
      </c>
      <c r="J178" s="326"/>
      <c r="K178" s="364"/>
      <c r="L178" s="362"/>
      <c r="M178" s="1782"/>
      <c r="N178" s="1782"/>
      <c r="O178" s="1782"/>
      <c r="P178" s="1820"/>
      <c r="Q178" s="241"/>
      <c r="R178" s="1806"/>
      <c r="S178" s="1784"/>
      <c r="T178" s="1797"/>
      <c r="U178" s="1784"/>
      <c r="V178" s="1784"/>
      <c r="W178" s="1784"/>
      <c r="X178" s="1784"/>
      <c r="Y178" s="1784"/>
    </row>
    <row r="179" spans="2:25" ht="13.5" customHeight="1">
      <c r="B179" s="1804"/>
      <c r="C179" s="1634"/>
      <c r="D179" s="1803"/>
      <c r="E179" s="1782"/>
      <c r="F179" s="1778"/>
      <c r="G179" s="380" t="s">
        <v>6188</v>
      </c>
      <c r="H179" s="380"/>
      <c r="I179" s="317" t="s">
        <v>572</v>
      </c>
      <c r="J179" s="326"/>
      <c r="K179" s="364"/>
      <c r="L179" s="362"/>
      <c r="M179" s="1782"/>
      <c r="N179" s="1782"/>
      <c r="O179" s="1782"/>
      <c r="P179" s="1820"/>
      <c r="Q179" s="241"/>
      <c r="R179" s="1806"/>
      <c r="S179" s="1784"/>
      <c r="T179" s="1797"/>
      <c r="U179" s="1784"/>
      <c r="V179" s="1784"/>
      <c r="W179" s="1784"/>
      <c r="X179" s="1784"/>
      <c r="Y179" s="1784"/>
    </row>
    <row r="180" spans="2:25" ht="13.5" customHeight="1">
      <c r="B180" s="1804"/>
      <c r="C180" s="1634"/>
      <c r="D180" s="1803"/>
      <c r="E180" s="1782"/>
      <c r="F180" s="1778"/>
      <c r="G180" s="380" t="s">
        <v>6189</v>
      </c>
      <c r="H180" s="380"/>
      <c r="I180" s="317" t="s">
        <v>6328</v>
      </c>
      <c r="J180" s="326"/>
      <c r="K180" s="364"/>
      <c r="L180" s="362"/>
      <c r="M180" s="1782"/>
      <c r="N180" s="1782"/>
      <c r="O180" s="1782"/>
      <c r="P180" s="1820"/>
      <c r="Q180" s="241"/>
      <c r="R180" s="1806"/>
      <c r="S180" s="1784"/>
      <c r="T180" s="1797"/>
      <c r="U180" s="1784"/>
      <c r="V180" s="1784"/>
      <c r="W180" s="1784"/>
      <c r="X180" s="1784"/>
      <c r="Y180" s="1784"/>
    </row>
    <row r="181" spans="2:25" ht="13.5" customHeight="1">
      <c r="B181" s="1804"/>
      <c r="C181" s="1634"/>
      <c r="D181" s="1803"/>
      <c r="E181" s="1782"/>
      <c r="F181" s="1778"/>
      <c r="G181" s="380" t="s">
        <v>6190</v>
      </c>
      <c r="H181" s="380"/>
      <c r="I181" s="317" t="s">
        <v>6329</v>
      </c>
      <c r="J181" s="326"/>
      <c r="K181" s="364"/>
      <c r="L181" s="362"/>
      <c r="M181" s="1782"/>
      <c r="N181" s="1782"/>
      <c r="O181" s="1782"/>
      <c r="P181" s="1820"/>
      <c r="Q181" s="241"/>
      <c r="R181" s="1806"/>
      <c r="S181" s="1784"/>
      <c r="T181" s="1797"/>
      <c r="U181" s="1784"/>
      <c r="V181" s="1784"/>
      <c r="W181" s="1784"/>
      <c r="X181" s="1784"/>
      <c r="Y181" s="1784"/>
    </row>
    <row r="182" spans="2:25" ht="13.5" customHeight="1">
      <c r="B182" s="1804"/>
      <c r="C182" s="1634"/>
      <c r="D182" s="1803"/>
      <c r="E182" s="1782"/>
      <c r="F182" s="1778"/>
      <c r="G182" s="380" t="s">
        <v>6191</v>
      </c>
      <c r="H182" s="380"/>
      <c r="I182" s="317" t="s">
        <v>6330</v>
      </c>
      <c r="J182" s="326"/>
      <c r="K182" s="364"/>
      <c r="L182" s="362"/>
      <c r="M182" s="1782"/>
      <c r="N182" s="1782"/>
      <c r="O182" s="1782"/>
      <c r="P182" s="1820"/>
      <c r="Q182" s="241"/>
      <c r="R182" s="1806"/>
      <c r="S182" s="1784"/>
      <c r="T182" s="1797"/>
      <c r="U182" s="1784"/>
      <c r="V182" s="1784"/>
      <c r="W182" s="1784"/>
      <c r="X182" s="1784"/>
      <c r="Y182" s="1784"/>
    </row>
    <row r="183" spans="2:25" ht="13.5" customHeight="1">
      <c r="B183" s="1804"/>
      <c r="C183" s="1634"/>
      <c r="D183" s="1803"/>
      <c r="E183" s="1782"/>
      <c r="F183" s="1778"/>
      <c r="G183" s="380" t="s">
        <v>6192</v>
      </c>
      <c r="H183" s="380"/>
      <c r="I183" s="317" t="s">
        <v>6331</v>
      </c>
      <c r="J183" s="326"/>
      <c r="K183" s="364"/>
      <c r="L183" s="362"/>
      <c r="M183" s="1782"/>
      <c r="N183" s="1782"/>
      <c r="O183" s="1782"/>
      <c r="P183" s="1820"/>
      <c r="Q183" s="241"/>
      <c r="R183" s="1806"/>
      <c r="S183" s="1784"/>
      <c r="T183" s="1797"/>
      <c r="U183" s="1784"/>
      <c r="V183" s="1784"/>
      <c r="W183" s="1784"/>
      <c r="X183" s="1784"/>
      <c r="Y183" s="1784"/>
    </row>
    <row r="184" spans="2:25" ht="13.5" customHeight="1">
      <c r="B184" s="1804"/>
      <c r="C184" s="1634"/>
      <c r="D184" s="1803"/>
      <c r="E184" s="1782"/>
      <c r="F184" s="1778"/>
      <c r="G184" s="380" t="s">
        <v>6193</v>
      </c>
      <c r="H184" s="380"/>
      <c r="I184" s="317" t="s">
        <v>1211</v>
      </c>
      <c r="J184" s="326"/>
      <c r="K184" s="364"/>
      <c r="L184" s="362"/>
      <c r="M184" s="1782"/>
      <c r="N184" s="1782"/>
      <c r="O184" s="1782"/>
      <c r="P184" s="1820"/>
      <c r="Q184" s="241"/>
      <c r="R184" s="1806"/>
      <c r="S184" s="1784"/>
      <c r="T184" s="1797"/>
      <c r="U184" s="1784"/>
      <c r="V184" s="1784"/>
      <c r="W184" s="1784"/>
      <c r="X184" s="1784"/>
      <c r="Y184" s="1784"/>
    </row>
    <row r="185" spans="2:25" ht="13.5" customHeight="1">
      <c r="B185" s="1804"/>
      <c r="C185" s="1634"/>
      <c r="D185" s="1803"/>
      <c r="E185" s="1782"/>
      <c r="F185" s="1778"/>
      <c r="G185" s="380" t="s">
        <v>6332</v>
      </c>
      <c r="H185" s="380"/>
      <c r="I185" s="317" t="s">
        <v>6215</v>
      </c>
      <c r="J185" s="326"/>
      <c r="K185" s="364"/>
      <c r="L185" s="362"/>
      <c r="M185" s="1782"/>
      <c r="N185" s="1782"/>
      <c r="O185" s="1782"/>
      <c r="P185" s="1820"/>
      <c r="Q185" s="241"/>
      <c r="R185" s="1806"/>
      <c r="S185" s="1784"/>
      <c r="T185" s="1797"/>
      <c r="U185" s="1784"/>
      <c r="V185" s="1784"/>
      <c r="W185" s="1784"/>
      <c r="X185" s="1784"/>
      <c r="Y185" s="1784"/>
    </row>
    <row r="186" spans="2:25" ht="13.5" customHeight="1">
      <c r="B186" s="1804"/>
      <c r="C186" s="1634"/>
      <c r="D186" s="1803"/>
      <c r="E186" s="1782"/>
      <c r="F186" s="1778"/>
      <c r="G186" s="380" t="s">
        <v>6333</v>
      </c>
      <c r="H186" s="380"/>
      <c r="I186" s="317" t="s">
        <v>1031</v>
      </c>
      <c r="J186" s="326"/>
      <c r="K186" s="364"/>
      <c r="L186" s="362"/>
      <c r="M186" s="1782"/>
      <c r="N186" s="1782"/>
      <c r="O186" s="1782"/>
      <c r="P186" s="1820"/>
      <c r="Q186" s="241"/>
      <c r="R186" s="1806"/>
      <c r="S186" s="1784"/>
      <c r="T186" s="1797"/>
      <c r="U186" s="1784"/>
      <c r="V186" s="1784"/>
      <c r="W186" s="1784"/>
      <c r="X186" s="1784"/>
      <c r="Y186" s="1784"/>
    </row>
    <row r="187" spans="2:25" ht="13.5" customHeight="1">
      <c r="B187" s="1804"/>
      <c r="C187" s="1634"/>
      <c r="D187" s="1803"/>
      <c r="E187" s="1782"/>
      <c r="F187" s="1778"/>
      <c r="G187" s="380"/>
      <c r="H187" s="380"/>
      <c r="I187" s="317" t="s">
        <v>3275</v>
      </c>
      <c r="J187" s="326"/>
      <c r="K187" s="364"/>
      <c r="L187" s="362"/>
      <c r="M187" s="1782"/>
      <c r="N187" s="1782"/>
      <c r="O187" s="1782"/>
      <c r="P187" s="1820"/>
      <c r="Q187" s="241"/>
      <c r="R187" s="1806"/>
      <c r="S187" s="1784"/>
      <c r="T187" s="1797"/>
      <c r="U187" s="1784"/>
      <c r="V187" s="1784"/>
      <c r="W187" s="1784"/>
      <c r="X187" s="1784"/>
      <c r="Y187" s="1784"/>
    </row>
    <row r="188" spans="2:25" ht="13.5" customHeight="1">
      <c r="B188" s="1804"/>
      <c r="C188" s="1634"/>
      <c r="D188" s="1803"/>
      <c r="E188" s="1782"/>
      <c r="F188" s="1778"/>
      <c r="G188" s="380"/>
      <c r="H188" s="380"/>
      <c r="I188" s="317" t="s">
        <v>1045</v>
      </c>
      <c r="J188" s="326"/>
      <c r="K188" s="364"/>
      <c r="L188" s="362"/>
      <c r="M188" s="1782"/>
      <c r="N188" s="1782"/>
      <c r="O188" s="1782"/>
      <c r="P188" s="1820"/>
      <c r="Q188" s="241"/>
      <c r="R188" s="1806"/>
      <c r="S188" s="1784"/>
      <c r="T188" s="1797"/>
      <c r="U188" s="1784"/>
      <c r="V188" s="1784"/>
      <c r="W188" s="1784"/>
      <c r="X188" s="1784"/>
      <c r="Y188" s="1784"/>
    </row>
    <row r="189" spans="2:25" ht="13.5" customHeight="1">
      <c r="B189" s="1804"/>
      <c r="C189" s="1634"/>
      <c r="D189" s="1803"/>
      <c r="E189" s="1782"/>
      <c r="F189" s="1778"/>
      <c r="G189" s="380"/>
      <c r="H189" s="380"/>
      <c r="I189" s="317" t="s">
        <v>1048</v>
      </c>
      <c r="J189" s="326"/>
      <c r="K189" s="364"/>
      <c r="L189" s="362"/>
      <c r="M189" s="1782"/>
      <c r="N189" s="1782"/>
      <c r="O189" s="1782"/>
      <c r="P189" s="1820"/>
      <c r="Q189" s="241"/>
      <c r="R189" s="1806"/>
      <c r="S189" s="1784"/>
      <c r="T189" s="1797"/>
      <c r="U189" s="1784"/>
      <c r="V189" s="1784"/>
      <c r="W189" s="1784"/>
      <c r="X189" s="1784"/>
      <c r="Y189" s="1784"/>
    </row>
    <row r="190" spans="2:25" ht="13.5" customHeight="1">
      <c r="B190" s="1804"/>
      <c r="C190" s="1634"/>
      <c r="D190" s="1803"/>
      <c r="E190" s="1782"/>
      <c r="F190" s="1778"/>
      <c r="G190" s="380"/>
      <c r="H190" s="380"/>
      <c r="I190" s="317" t="s">
        <v>1118</v>
      </c>
      <c r="J190" s="326"/>
      <c r="K190" s="364"/>
      <c r="L190" s="362"/>
      <c r="M190" s="1782"/>
      <c r="N190" s="1782"/>
      <c r="O190" s="1782"/>
      <c r="P190" s="1820"/>
      <c r="Q190" s="241"/>
      <c r="R190" s="1806"/>
      <c r="S190" s="1784"/>
      <c r="T190" s="1797"/>
      <c r="U190" s="1784"/>
      <c r="V190" s="1784"/>
      <c r="W190" s="1784"/>
      <c r="X190" s="1784"/>
      <c r="Y190" s="1784"/>
    </row>
    <row r="191" spans="2:25" ht="13.5" customHeight="1">
      <c r="B191" s="1804"/>
      <c r="C191" s="1634"/>
      <c r="D191" s="1803"/>
      <c r="E191" s="1782"/>
      <c r="F191" s="1778"/>
      <c r="G191" s="380"/>
      <c r="H191" s="380"/>
      <c r="I191" s="317" t="s">
        <v>1131</v>
      </c>
      <c r="J191" s="326"/>
      <c r="K191" s="364"/>
      <c r="L191" s="362"/>
      <c r="M191" s="1782"/>
      <c r="N191" s="1782"/>
      <c r="O191" s="1782"/>
      <c r="P191" s="1820"/>
      <c r="Q191" s="241"/>
      <c r="R191" s="1806"/>
      <c r="S191" s="1784"/>
      <c r="T191" s="1797"/>
      <c r="U191" s="1784"/>
      <c r="V191" s="1784"/>
      <c r="W191" s="1784"/>
      <c r="X191" s="1784"/>
      <c r="Y191" s="1784"/>
    </row>
    <row r="192" spans="2:25" ht="13.5" customHeight="1">
      <c r="B192" s="1804"/>
      <c r="C192" s="1634"/>
      <c r="D192" s="1803"/>
      <c r="E192" s="1782"/>
      <c r="F192" s="1778"/>
      <c r="G192" s="380"/>
      <c r="H192" s="380"/>
      <c r="I192" s="317" t="s">
        <v>1125</v>
      </c>
      <c r="J192" s="326"/>
      <c r="K192" s="364"/>
      <c r="L192" s="362"/>
      <c r="M192" s="1782"/>
      <c r="N192" s="1782"/>
      <c r="O192" s="1782"/>
      <c r="P192" s="1820"/>
      <c r="Q192" s="241"/>
      <c r="R192" s="1806"/>
      <c r="S192" s="1784"/>
      <c r="T192" s="1797"/>
      <c r="U192" s="1784"/>
      <c r="V192" s="1784"/>
      <c r="W192" s="1784"/>
      <c r="X192" s="1784"/>
      <c r="Y192" s="1784"/>
    </row>
    <row r="193" spans="2:25" ht="13.5" customHeight="1">
      <c r="B193" s="1804"/>
      <c r="C193" s="1634"/>
      <c r="D193" s="1803"/>
      <c r="E193" s="1782"/>
      <c r="F193" s="1778"/>
      <c r="G193" s="380"/>
      <c r="H193" s="379"/>
      <c r="I193" s="318" t="s">
        <v>1134</v>
      </c>
      <c r="J193" s="326"/>
      <c r="K193" s="364"/>
      <c r="L193" s="362"/>
      <c r="M193" s="1782"/>
      <c r="N193" s="1782"/>
      <c r="O193" s="1782"/>
      <c r="P193" s="1820"/>
      <c r="Q193" s="241"/>
      <c r="R193" s="1806"/>
      <c r="S193" s="1784"/>
      <c r="T193" s="1797"/>
      <c r="U193" s="1784"/>
      <c r="V193" s="1784"/>
      <c r="W193" s="1784"/>
      <c r="X193" s="1784"/>
      <c r="Y193" s="1784"/>
    </row>
    <row r="194" spans="2:25" ht="13.5" customHeight="1">
      <c r="B194" s="1804" t="s">
        <v>6168</v>
      </c>
      <c r="C194" s="1634" t="s">
        <v>5765</v>
      </c>
      <c r="D194" s="1803" t="s">
        <v>6334</v>
      </c>
      <c r="E194" s="1782" t="s">
        <v>6163</v>
      </c>
      <c r="F194" s="1778"/>
      <c r="G194" s="228" t="s">
        <v>2112</v>
      </c>
      <c r="H194" s="383" t="s">
        <v>6125</v>
      </c>
      <c r="I194" s="317" t="s">
        <v>517</v>
      </c>
      <c r="J194" s="372" t="s">
        <v>335</v>
      </c>
      <c r="K194" s="228"/>
      <c r="L194" s="362"/>
      <c r="M194" s="1782" t="s">
        <v>6335</v>
      </c>
      <c r="N194" s="1782" t="s">
        <v>6336</v>
      </c>
      <c r="O194" s="1782" t="s">
        <v>6128</v>
      </c>
      <c r="P194" s="1782" t="s">
        <v>6337</v>
      </c>
      <c r="Q194" s="227"/>
      <c r="R194" s="1806" t="s">
        <v>6152</v>
      </c>
      <c r="S194" s="1783">
        <v>1</v>
      </c>
      <c r="T194" s="1796"/>
      <c r="U194" s="1783"/>
      <c r="V194" s="1783"/>
      <c r="W194" s="1783" t="s">
        <v>342</v>
      </c>
      <c r="X194" s="1783"/>
      <c r="Y194" s="1783"/>
    </row>
    <row r="195" spans="2:25" ht="13.5" customHeight="1">
      <c r="B195" s="1804"/>
      <c r="C195" s="1634"/>
      <c r="D195" s="1803"/>
      <c r="E195" s="1782"/>
      <c r="F195" s="1778"/>
      <c r="G195" s="380" t="s">
        <v>6150</v>
      </c>
      <c r="H195" s="383"/>
      <c r="I195" s="317" t="s">
        <v>513</v>
      </c>
      <c r="J195" s="368" t="s">
        <v>335</v>
      </c>
      <c r="K195" s="229"/>
      <c r="L195" s="362"/>
      <c r="M195" s="1782"/>
      <c r="N195" s="1782"/>
      <c r="O195" s="1782"/>
      <c r="P195" s="1782"/>
      <c r="Q195" s="227"/>
      <c r="R195" s="1806"/>
      <c r="S195" s="1784"/>
      <c r="T195" s="1797"/>
      <c r="U195" s="1784"/>
      <c r="V195" s="1784"/>
      <c r="W195" s="1784"/>
      <c r="X195" s="1784"/>
      <c r="Y195" s="1784"/>
    </row>
    <row r="196" spans="2:25" ht="13.5" customHeight="1">
      <c r="B196" s="1804"/>
      <c r="C196" s="1634"/>
      <c r="D196" s="1803"/>
      <c r="E196" s="1782"/>
      <c r="F196" s="1778"/>
      <c r="G196" s="380"/>
      <c r="H196" s="383"/>
      <c r="I196" s="317" t="s">
        <v>572</v>
      </c>
      <c r="J196" s="368" t="s">
        <v>335</v>
      </c>
      <c r="K196" s="229"/>
      <c r="L196" s="362"/>
      <c r="M196" s="1782"/>
      <c r="N196" s="1782"/>
      <c r="O196" s="1782"/>
      <c r="P196" s="1782"/>
      <c r="Q196" s="227"/>
      <c r="R196" s="1806"/>
      <c r="S196" s="1784"/>
      <c r="T196" s="1797"/>
      <c r="U196" s="1784"/>
      <c r="V196" s="1784"/>
      <c r="W196" s="1784"/>
      <c r="X196" s="1784"/>
      <c r="Y196" s="1784"/>
    </row>
    <row r="197" spans="2:25" ht="13.5" customHeight="1">
      <c r="B197" s="1804"/>
      <c r="C197" s="1634"/>
      <c r="D197" s="1803"/>
      <c r="E197" s="1782"/>
      <c r="F197" s="1778"/>
      <c r="G197" s="380"/>
      <c r="H197" s="383"/>
      <c r="I197" s="374" t="s">
        <v>6153</v>
      </c>
      <c r="J197" s="368" t="s">
        <v>335</v>
      </c>
      <c r="K197" s="229"/>
      <c r="L197" s="362"/>
      <c r="M197" s="1782"/>
      <c r="N197" s="1782"/>
      <c r="O197" s="1782"/>
      <c r="P197" s="1782"/>
      <c r="Q197" s="227"/>
      <c r="R197" s="1806"/>
      <c r="S197" s="1784"/>
      <c r="T197" s="1797"/>
      <c r="U197" s="1784"/>
      <c r="V197" s="1784"/>
      <c r="W197" s="1784"/>
      <c r="X197" s="1784"/>
      <c r="Y197" s="1784"/>
    </row>
    <row r="198" spans="2:25" ht="13.5" customHeight="1">
      <c r="B198" s="1804"/>
      <c r="C198" s="1634"/>
      <c r="D198" s="1803"/>
      <c r="E198" s="1782"/>
      <c r="F198" s="1778"/>
      <c r="G198" s="380"/>
      <c r="H198" s="383"/>
      <c r="I198" s="374" t="s">
        <v>6155</v>
      </c>
      <c r="J198" s="368" t="s">
        <v>334</v>
      </c>
      <c r="K198" s="229"/>
      <c r="L198" s="362"/>
      <c r="M198" s="1782"/>
      <c r="N198" s="1782"/>
      <c r="O198" s="1782"/>
      <c r="P198" s="1782"/>
      <c r="Q198" s="227"/>
      <c r="R198" s="1806"/>
      <c r="S198" s="1784"/>
      <c r="T198" s="1797"/>
      <c r="U198" s="1784"/>
      <c r="V198" s="1784"/>
      <c r="W198" s="1784"/>
      <c r="X198" s="1784"/>
      <c r="Y198" s="1784"/>
    </row>
    <row r="199" spans="2:25" ht="13.5" customHeight="1">
      <c r="B199" s="1804"/>
      <c r="C199" s="1634"/>
      <c r="D199" s="1803"/>
      <c r="E199" s="1782"/>
      <c r="F199" s="1778"/>
      <c r="G199" s="380"/>
      <c r="H199" s="383"/>
      <c r="I199" s="374" t="s">
        <v>6156</v>
      </c>
      <c r="J199" s="368" t="s">
        <v>334</v>
      </c>
      <c r="K199" s="229"/>
      <c r="L199" s="362"/>
      <c r="M199" s="1782"/>
      <c r="N199" s="1782"/>
      <c r="O199" s="1782"/>
      <c r="P199" s="1782"/>
      <c r="Q199" s="227"/>
      <c r="R199" s="1806"/>
      <c r="S199" s="1784"/>
      <c r="T199" s="1797"/>
      <c r="U199" s="1784"/>
      <c r="V199" s="1784"/>
      <c r="W199" s="1784"/>
      <c r="X199" s="1784"/>
      <c r="Y199" s="1784"/>
    </row>
    <row r="200" spans="2:25" ht="13.5" customHeight="1">
      <c r="B200" s="1804"/>
      <c r="C200" s="1634"/>
      <c r="D200" s="1803"/>
      <c r="E200" s="1782"/>
      <c r="F200" s="1778"/>
      <c r="G200" s="380"/>
      <c r="H200" s="383"/>
      <c r="I200" s="374" t="s">
        <v>6157</v>
      </c>
      <c r="J200" s="368" t="s">
        <v>334</v>
      </c>
      <c r="K200" s="229"/>
      <c r="L200" s="362"/>
      <c r="M200" s="1782"/>
      <c r="N200" s="1782"/>
      <c r="O200" s="1782"/>
      <c r="P200" s="1782"/>
      <c r="Q200" s="227"/>
      <c r="R200" s="1806"/>
      <c r="S200" s="1784"/>
      <c r="T200" s="1797"/>
      <c r="U200" s="1784"/>
      <c r="V200" s="1784"/>
      <c r="W200" s="1784"/>
      <c r="X200" s="1784"/>
      <c r="Y200" s="1784"/>
    </row>
    <row r="201" spans="2:25" ht="13.5" customHeight="1">
      <c r="B201" s="1804"/>
      <c r="C201" s="1634"/>
      <c r="D201" s="1803"/>
      <c r="E201" s="1782"/>
      <c r="F201" s="1778"/>
      <c r="G201" s="380"/>
      <c r="H201" s="383"/>
      <c r="I201" s="374" t="s">
        <v>6158</v>
      </c>
      <c r="J201" s="368" t="s">
        <v>334</v>
      </c>
      <c r="K201" s="229"/>
      <c r="L201" s="362"/>
      <c r="M201" s="1782"/>
      <c r="N201" s="1782"/>
      <c r="O201" s="1782"/>
      <c r="P201" s="1782"/>
      <c r="Q201" s="227"/>
      <c r="R201" s="1806"/>
      <c r="S201" s="1784"/>
      <c r="T201" s="1797"/>
      <c r="U201" s="1784"/>
      <c r="V201" s="1784"/>
      <c r="W201" s="1784"/>
      <c r="X201" s="1784"/>
      <c r="Y201" s="1784"/>
    </row>
    <row r="202" spans="2:25" ht="13.5" customHeight="1">
      <c r="B202" s="1804"/>
      <c r="C202" s="1634"/>
      <c r="D202" s="1803"/>
      <c r="E202" s="1782"/>
      <c r="F202" s="1778"/>
      <c r="G202" s="380"/>
      <c r="H202" s="383"/>
      <c r="I202" s="374" t="s">
        <v>652</v>
      </c>
      <c r="J202" s="368" t="s">
        <v>335</v>
      </c>
      <c r="K202" s="229"/>
      <c r="L202" s="362"/>
      <c r="M202" s="1782"/>
      <c r="N202" s="1782"/>
      <c r="O202" s="1782"/>
      <c r="P202" s="1782"/>
      <c r="Q202" s="227"/>
      <c r="R202" s="1806"/>
      <c r="S202" s="1784"/>
      <c r="T202" s="1797"/>
      <c r="U202" s="1784"/>
      <c r="V202" s="1784"/>
      <c r="W202" s="1784"/>
      <c r="X202" s="1784"/>
      <c r="Y202" s="1784"/>
    </row>
    <row r="203" spans="2:25" ht="13.5" customHeight="1">
      <c r="B203" s="1804"/>
      <c r="C203" s="1634"/>
      <c r="D203" s="1803"/>
      <c r="E203" s="1782"/>
      <c r="F203" s="1778"/>
      <c r="G203" s="380"/>
      <c r="H203" s="383"/>
      <c r="I203" s="374" t="s">
        <v>1146</v>
      </c>
      <c r="J203" s="368" t="s">
        <v>335</v>
      </c>
      <c r="K203" s="229"/>
      <c r="L203" s="362"/>
      <c r="M203" s="1782"/>
      <c r="N203" s="1782"/>
      <c r="O203" s="1782"/>
      <c r="P203" s="1782"/>
      <c r="Q203" s="227"/>
      <c r="R203" s="1806"/>
      <c r="S203" s="1784"/>
      <c r="T203" s="1797"/>
      <c r="U203" s="1784"/>
      <c r="V203" s="1784"/>
      <c r="W203" s="1784"/>
      <c r="X203" s="1784"/>
      <c r="Y203" s="1784"/>
    </row>
    <row r="204" spans="2:25" ht="13.5" customHeight="1">
      <c r="B204" s="1804"/>
      <c r="C204" s="1634"/>
      <c r="D204" s="1803"/>
      <c r="E204" s="1782"/>
      <c r="F204" s="1778"/>
      <c r="G204" s="380"/>
      <c r="H204" s="383"/>
      <c r="I204" s="374" t="s">
        <v>1234</v>
      </c>
      <c r="J204" s="368" t="s">
        <v>335</v>
      </c>
      <c r="K204" s="229"/>
      <c r="L204" s="362"/>
      <c r="M204" s="1782"/>
      <c r="N204" s="1782"/>
      <c r="O204" s="1782"/>
      <c r="P204" s="1782"/>
      <c r="Q204" s="227"/>
      <c r="R204" s="1806"/>
      <c r="S204" s="1784"/>
      <c r="T204" s="1797"/>
      <c r="U204" s="1784"/>
      <c r="V204" s="1784"/>
      <c r="W204" s="1784"/>
      <c r="X204" s="1784"/>
      <c r="Y204" s="1784"/>
    </row>
    <row r="205" spans="2:25" ht="13.5" customHeight="1">
      <c r="B205" s="1804"/>
      <c r="C205" s="1634"/>
      <c r="D205" s="1803"/>
      <c r="E205" s="1782"/>
      <c r="F205" s="1778"/>
      <c r="G205" s="380"/>
      <c r="H205" s="383"/>
      <c r="I205" s="374" t="s">
        <v>1211</v>
      </c>
      <c r="J205" s="369" t="s">
        <v>335</v>
      </c>
      <c r="K205" s="237"/>
      <c r="L205" s="362"/>
      <c r="M205" s="1782"/>
      <c r="N205" s="1782"/>
      <c r="O205" s="1782"/>
      <c r="P205" s="1782"/>
      <c r="Q205" s="227"/>
      <c r="R205" s="1806"/>
      <c r="S205" s="1784"/>
      <c r="T205" s="1797"/>
      <c r="U205" s="1784"/>
      <c r="V205" s="1784"/>
      <c r="W205" s="1784"/>
      <c r="X205" s="1784"/>
      <c r="Y205" s="1784"/>
    </row>
    <row r="206" spans="2:25" ht="13.5" customHeight="1">
      <c r="B206" s="233" t="s">
        <v>6168</v>
      </c>
      <c r="C206" s="673" t="s">
        <v>4370</v>
      </c>
      <c r="D206" s="9" t="s">
        <v>6338</v>
      </c>
      <c r="E206" s="231" t="s">
        <v>6339</v>
      </c>
      <c r="F206" s="419"/>
      <c r="G206" s="9" t="s">
        <v>6340</v>
      </c>
      <c r="H206" s="7" t="s">
        <v>6125</v>
      </c>
      <c r="I206" s="420" t="s">
        <v>6341</v>
      </c>
      <c r="J206" s="327"/>
      <c r="K206" s="237"/>
      <c r="L206" s="227"/>
      <c r="M206" s="227" t="s">
        <v>6140</v>
      </c>
      <c r="N206" s="227" t="s">
        <v>6342</v>
      </c>
      <c r="O206" s="227" t="s">
        <v>6128</v>
      </c>
      <c r="P206" s="231" t="s">
        <v>6343</v>
      </c>
      <c r="Q206" s="231"/>
      <c r="R206" s="310" t="s">
        <v>6152</v>
      </c>
      <c r="S206" s="321"/>
      <c r="T206" s="7"/>
      <c r="U206" s="321"/>
      <c r="V206" s="321"/>
      <c r="W206" s="321"/>
      <c r="X206" s="321"/>
      <c r="Y206" s="321"/>
    </row>
    <row r="207" spans="2:25" ht="13.5" customHeight="1">
      <c r="B207" s="233" t="s">
        <v>6168</v>
      </c>
      <c r="C207" s="673" t="s">
        <v>6344</v>
      </c>
      <c r="D207" s="9" t="s">
        <v>6345</v>
      </c>
      <c r="E207" s="227" t="s">
        <v>6346</v>
      </c>
      <c r="F207" s="9"/>
      <c r="G207" s="384" t="s">
        <v>6347</v>
      </c>
      <c r="H207" s="7" t="s">
        <v>6125</v>
      </c>
      <c r="I207" s="421" t="s">
        <v>6341</v>
      </c>
      <c r="J207" s="321"/>
      <c r="K207" s="227"/>
      <c r="L207" s="227"/>
      <c r="M207" s="227" t="s">
        <v>6140</v>
      </c>
      <c r="N207" s="227" t="s">
        <v>6348</v>
      </c>
      <c r="O207" s="227" t="s">
        <v>6128</v>
      </c>
      <c r="P207" s="227" t="s">
        <v>6349</v>
      </c>
      <c r="Q207" s="227"/>
      <c r="R207" s="310" t="s">
        <v>6152</v>
      </c>
      <c r="S207" s="321"/>
      <c r="T207" s="7"/>
      <c r="U207" s="321"/>
      <c r="V207" s="321"/>
      <c r="W207" s="321"/>
      <c r="X207" s="321"/>
      <c r="Y207" s="321"/>
    </row>
    <row r="208" spans="2:25" ht="13.5" customHeight="1">
      <c r="B208" s="239" t="s">
        <v>6350</v>
      </c>
      <c r="C208" s="1816" t="s">
        <v>6351</v>
      </c>
      <c r="D208" s="1786" t="s">
        <v>6352</v>
      </c>
      <c r="E208" s="1783"/>
      <c r="F208" s="1821"/>
      <c r="G208" s="378" t="s">
        <v>6353</v>
      </c>
      <c r="H208" s="492" t="s">
        <v>6354</v>
      </c>
      <c r="I208" s="228" t="s">
        <v>517</v>
      </c>
      <c r="J208" s="386" t="s">
        <v>335</v>
      </c>
      <c r="K208" s="1783"/>
      <c r="L208" s="227"/>
      <c r="M208" s="227" t="s">
        <v>6355</v>
      </c>
      <c r="N208" s="227" t="s">
        <v>6141</v>
      </c>
      <c r="O208" s="227" t="s">
        <v>6128</v>
      </c>
      <c r="P208" s="227" t="s">
        <v>6356</v>
      </c>
      <c r="Q208" s="227"/>
      <c r="R208" s="310" t="s">
        <v>6223</v>
      </c>
      <c r="S208" s="1783"/>
      <c r="T208" s="1783"/>
      <c r="U208" s="1783"/>
      <c r="V208" s="1783"/>
      <c r="W208" s="1783"/>
      <c r="X208" s="1783"/>
      <c r="Y208" s="1783"/>
    </row>
    <row r="209" spans="2:25" ht="13.5" customHeight="1">
      <c r="B209" s="239"/>
      <c r="C209" s="1828"/>
      <c r="D209" s="1787"/>
      <c r="E209" s="1784"/>
      <c r="F209" s="1822"/>
      <c r="G209" s="380"/>
      <c r="H209" s="5"/>
      <c r="I209" s="229" t="s">
        <v>1516</v>
      </c>
      <c r="J209" s="328"/>
      <c r="K209" s="1784"/>
      <c r="L209" s="228"/>
      <c r="M209" s="227"/>
      <c r="N209" s="227"/>
      <c r="O209" s="227"/>
      <c r="P209" s="227"/>
      <c r="Q209" s="227"/>
      <c r="R209" s="310"/>
      <c r="S209" s="1784"/>
      <c r="T209" s="1784"/>
      <c r="U209" s="1784"/>
      <c r="V209" s="1784"/>
      <c r="W209" s="1784"/>
      <c r="X209" s="1784"/>
      <c r="Y209" s="1784"/>
    </row>
    <row r="210" spans="2:25" ht="13.5" customHeight="1">
      <c r="B210" s="239"/>
      <c r="C210" s="1828"/>
      <c r="D210" s="1787"/>
      <c r="E210" s="1784"/>
      <c r="F210" s="1822"/>
      <c r="G210" s="380"/>
      <c r="H210" s="5"/>
      <c r="I210" s="229" t="s">
        <v>6357</v>
      </c>
      <c r="J210" s="328" t="s">
        <v>335</v>
      </c>
      <c r="K210" s="1784"/>
      <c r="L210" s="228"/>
      <c r="M210" s="227"/>
      <c r="N210" s="227"/>
      <c r="O210" s="227"/>
      <c r="P210" s="227"/>
      <c r="Q210" s="227"/>
      <c r="R210" s="310"/>
      <c r="S210" s="1784"/>
      <c r="T210" s="1784"/>
      <c r="U210" s="1784"/>
      <c r="V210" s="1784"/>
      <c r="W210" s="1784"/>
      <c r="X210" s="1784"/>
      <c r="Y210" s="1784"/>
    </row>
    <row r="211" spans="2:25" ht="13.5" customHeight="1">
      <c r="B211" s="239"/>
      <c r="C211" s="1828"/>
      <c r="D211" s="1787"/>
      <c r="E211" s="1784"/>
      <c r="F211" s="1822"/>
      <c r="G211" s="380"/>
      <c r="H211" s="5"/>
      <c r="I211" s="229" t="s">
        <v>6358</v>
      </c>
      <c r="J211" s="328" t="s">
        <v>335</v>
      </c>
      <c r="K211" s="1784"/>
      <c r="L211" s="228"/>
      <c r="M211" s="227"/>
      <c r="N211" s="227"/>
      <c r="O211" s="227"/>
      <c r="P211" s="227"/>
      <c r="Q211" s="227"/>
      <c r="R211" s="310"/>
      <c r="S211" s="1784"/>
      <c r="T211" s="1784"/>
      <c r="U211" s="1784"/>
      <c r="V211" s="1784"/>
      <c r="W211" s="1784"/>
      <c r="X211" s="1784"/>
      <c r="Y211" s="1784"/>
    </row>
    <row r="212" spans="2:25" ht="13.5" customHeight="1">
      <c r="B212" s="239"/>
      <c r="C212" s="1828"/>
      <c r="D212" s="1787"/>
      <c r="E212" s="1784"/>
      <c r="F212" s="1822"/>
      <c r="G212" s="380"/>
      <c r="H212" s="5"/>
      <c r="I212" s="229" t="s">
        <v>6359</v>
      </c>
      <c r="J212" s="328" t="s">
        <v>335</v>
      </c>
      <c r="K212" s="1784"/>
      <c r="L212" s="228"/>
      <c r="M212" s="227"/>
      <c r="N212" s="227"/>
      <c r="O212" s="227"/>
      <c r="P212" s="227"/>
      <c r="Q212" s="227"/>
      <c r="R212" s="310"/>
      <c r="S212" s="1784"/>
      <c r="T212" s="1784"/>
      <c r="U212" s="1784"/>
      <c r="V212" s="1784"/>
      <c r="W212" s="1784"/>
      <c r="X212" s="1784"/>
      <c r="Y212" s="1784"/>
    </row>
    <row r="213" spans="2:25" ht="13.5" customHeight="1">
      <c r="B213" s="239"/>
      <c r="C213" s="1817"/>
      <c r="D213" s="1788"/>
      <c r="E213" s="1785"/>
      <c r="F213" s="1823"/>
      <c r="G213" s="379"/>
      <c r="H213" s="493"/>
      <c r="I213" s="237" t="s">
        <v>6360</v>
      </c>
      <c r="J213" s="328" t="s">
        <v>335</v>
      </c>
      <c r="K213" s="1785"/>
      <c r="L213" s="228"/>
      <c r="M213" s="227"/>
      <c r="N213" s="227"/>
      <c r="O213" s="227"/>
      <c r="P213" s="227"/>
      <c r="Q213" s="227"/>
      <c r="R213" s="310"/>
      <c r="S213" s="1785"/>
      <c r="T213" s="1785"/>
      <c r="U213" s="1785"/>
      <c r="V213" s="1785"/>
      <c r="W213" s="1785"/>
      <c r="X213" s="1785"/>
      <c r="Y213" s="1785"/>
    </row>
    <row r="214" spans="2:25" ht="13.5" customHeight="1">
      <c r="B214" s="239" t="s">
        <v>6350</v>
      </c>
      <c r="C214" s="1816" t="s">
        <v>6361</v>
      </c>
      <c r="D214" s="1786" t="s">
        <v>6362</v>
      </c>
      <c r="E214" s="1783" t="s">
        <v>6163</v>
      </c>
      <c r="F214" s="1786"/>
      <c r="G214" s="378" t="s">
        <v>6363</v>
      </c>
      <c r="H214" s="378" t="s">
        <v>6125</v>
      </c>
      <c r="I214" s="317" t="s">
        <v>517</v>
      </c>
      <c r="J214" s="320" t="s">
        <v>335</v>
      </c>
      <c r="K214" s="1818"/>
      <c r="L214" s="228"/>
      <c r="M214" s="227" t="s">
        <v>6364</v>
      </c>
      <c r="N214" s="227" t="s">
        <v>6365</v>
      </c>
      <c r="O214" s="227" t="s">
        <v>6128</v>
      </c>
      <c r="P214" s="227"/>
      <c r="Q214" s="227"/>
      <c r="R214" s="227"/>
      <c r="S214" s="1783"/>
      <c r="T214" s="1783"/>
      <c r="U214" s="1783"/>
      <c r="V214" s="1783"/>
      <c r="W214" s="1783"/>
      <c r="X214" s="1783"/>
      <c r="Y214" s="1783"/>
    </row>
    <row r="215" spans="2:25" ht="13.5" customHeight="1">
      <c r="B215" s="239"/>
      <c r="C215" s="1817"/>
      <c r="D215" s="1788"/>
      <c r="E215" s="1785"/>
      <c r="F215" s="1788"/>
      <c r="G215" s="379"/>
      <c r="H215" s="379"/>
      <c r="I215" s="317" t="s">
        <v>6366</v>
      </c>
      <c r="J215" s="327" t="s">
        <v>335</v>
      </c>
      <c r="K215" s="1819"/>
      <c r="L215" s="363"/>
      <c r="M215" s="362"/>
      <c r="N215" s="227"/>
      <c r="O215" s="227"/>
      <c r="P215" s="227"/>
      <c r="Q215" s="227"/>
      <c r="R215" s="227"/>
      <c r="S215" s="1785"/>
      <c r="T215" s="1785"/>
      <c r="U215" s="1785"/>
      <c r="V215" s="1785"/>
      <c r="W215" s="1785"/>
      <c r="X215" s="1785"/>
      <c r="Y215" s="1785"/>
    </row>
    <row r="216" spans="2:25" ht="13.5" customHeight="1">
      <c r="B216" s="239" t="s">
        <v>6350</v>
      </c>
      <c r="C216" s="673" t="s">
        <v>6367</v>
      </c>
      <c r="D216" s="9" t="s">
        <v>6368</v>
      </c>
      <c r="E216" s="237" t="s">
        <v>6163</v>
      </c>
      <c r="F216" s="9"/>
      <c r="G216" s="7" t="s">
        <v>6369</v>
      </c>
      <c r="H216" s="422" t="s">
        <v>6125</v>
      </c>
      <c r="I216" s="227" t="s">
        <v>6370</v>
      </c>
      <c r="J216" s="327" t="s">
        <v>335</v>
      </c>
      <c r="K216" s="227"/>
      <c r="L216" s="363"/>
      <c r="M216" s="362" t="s">
        <v>6364</v>
      </c>
      <c r="N216" s="227" t="s">
        <v>6371</v>
      </c>
      <c r="O216" s="227" t="s">
        <v>6128</v>
      </c>
      <c r="P216" s="227"/>
      <c r="Q216" s="227"/>
      <c r="R216" s="227"/>
      <c r="S216" s="7"/>
      <c r="T216" s="7"/>
      <c r="U216" s="321"/>
      <c r="V216" s="321"/>
      <c r="W216" s="321"/>
      <c r="X216" s="321"/>
      <c r="Y216" s="321"/>
    </row>
    <row r="217" spans="2:25" ht="13.5" customHeight="1">
      <c r="B217" s="239" t="s">
        <v>6350</v>
      </c>
      <c r="C217" s="673" t="s">
        <v>6372</v>
      </c>
      <c r="D217" s="9" t="s">
        <v>6373</v>
      </c>
      <c r="E217" s="227" t="s">
        <v>6374</v>
      </c>
      <c r="F217" s="9"/>
      <c r="G217" s="7" t="s">
        <v>6375</v>
      </c>
      <c r="H217" s="422" t="s">
        <v>6125</v>
      </c>
      <c r="I217" s="227" t="s">
        <v>6370</v>
      </c>
      <c r="J217" s="321" t="s">
        <v>335</v>
      </c>
      <c r="K217" s="227"/>
      <c r="L217" s="364"/>
      <c r="M217" s="362" t="s">
        <v>6364</v>
      </c>
      <c r="N217" s="227" t="s">
        <v>6376</v>
      </c>
      <c r="O217" s="227" t="s">
        <v>6128</v>
      </c>
      <c r="P217" s="227"/>
      <c r="Q217" s="227"/>
      <c r="R217" s="227"/>
      <c r="S217" s="7"/>
      <c r="T217" s="7"/>
      <c r="U217" s="321"/>
      <c r="V217" s="321"/>
      <c r="W217" s="321"/>
      <c r="X217" s="321"/>
      <c r="Y217" s="321"/>
    </row>
    <row r="218" spans="2:25" ht="13.5" customHeight="1">
      <c r="B218" s="239" t="s">
        <v>6350</v>
      </c>
      <c r="C218" s="673" t="s">
        <v>6377</v>
      </c>
      <c r="D218" s="9" t="s">
        <v>6378</v>
      </c>
      <c r="E218" s="227" t="s">
        <v>6163</v>
      </c>
      <c r="F218" s="384"/>
      <c r="G218" s="7" t="s">
        <v>6379</v>
      </c>
      <c r="H218" s="422" t="s">
        <v>6125</v>
      </c>
      <c r="I218" s="227" t="s">
        <v>6370</v>
      </c>
      <c r="J218" s="321" t="s">
        <v>335</v>
      </c>
      <c r="K218" s="227"/>
      <c r="L218" s="364"/>
      <c r="M218" s="362" t="s">
        <v>6364</v>
      </c>
      <c r="N218" s="227" t="s">
        <v>6380</v>
      </c>
      <c r="O218" s="227" t="s">
        <v>6128</v>
      </c>
      <c r="P218" s="227"/>
      <c r="Q218" s="227"/>
      <c r="R218" s="227"/>
      <c r="S218" s="7"/>
      <c r="T218" s="7"/>
      <c r="U218" s="321"/>
      <c r="V218" s="321"/>
      <c r="W218" s="321"/>
      <c r="X218" s="321"/>
      <c r="Y218" s="321"/>
    </row>
    <row r="219" spans="2:25" ht="13.5" customHeight="1">
      <c r="B219" s="1827" t="s">
        <v>6350</v>
      </c>
      <c r="C219" s="1634" t="s">
        <v>6381</v>
      </c>
      <c r="D219" s="1803" t="s">
        <v>6382</v>
      </c>
      <c r="E219" s="1792"/>
      <c r="F219" s="1798"/>
      <c r="G219" s="417" t="s">
        <v>6383</v>
      </c>
      <c r="H219" s="383" t="s">
        <v>6125</v>
      </c>
      <c r="I219" s="317"/>
      <c r="J219" s="326"/>
      <c r="K219" s="229"/>
      <c r="L219" s="229"/>
      <c r="M219" s="1791" t="s">
        <v>6140</v>
      </c>
      <c r="N219" s="1782" t="s">
        <v>6141</v>
      </c>
      <c r="O219" s="1782" t="s">
        <v>6128</v>
      </c>
      <c r="P219" s="1782"/>
      <c r="Q219" s="227"/>
      <c r="R219" s="1782"/>
      <c r="S219" s="1833"/>
      <c r="T219" s="1833"/>
      <c r="U219" s="1833"/>
      <c r="V219" s="1833"/>
      <c r="W219" s="1833"/>
      <c r="X219" s="1833"/>
      <c r="Y219" s="1833"/>
    </row>
    <row r="220" spans="2:25" ht="13.5" customHeight="1">
      <c r="B220" s="1827"/>
      <c r="C220" s="1634"/>
      <c r="D220" s="1803"/>
      <c r="E220" s="1792"/>
      <c r="F220" s="1799"/>
      <c r="G220" s="418" t="s">
        <v>6384</v>
      </c>
      <c r="H220" s="383"/>
      <c r="I220" s="317"/>
      <c r="J220" s="326"/>
      <c r="K220" s="229"/>
      <c r="L220" s="229"/>
      <c r="M220" s="1791"/>
      <c r="N220" s="1782"/>
      <c r="O220" s="1782"/>
      <c r="P220" s="1782"/>
      <c r="Q220" s="227"/>
      <c r="R220" s="1782"/>
      <c r="S220" s="1833"/>
      <c r="T220" s="1833"/>
      <c r="U220" s="1833"/>
      <c r="V220" s="1833"/>
      <c r="W220" s="1833"/>
      <c r="X220" s="1833"/>
      <c r="Y220" s="1833"/>
    </row>
    <row r="221" spans="2:25" ht="13.5" customHeight="1">
      <c r="B221" s="1827"/>
      <c r="C221" s="1634"/>
      <c r="D221" s="1803"/>
      <c r="E221" s="1792"/>
      <c r="F221" s="1799"/>
      <c r="G221" s="418" t="s">
        <v>6385</v>
      </c>
      <c r="H221" s="383"/>
      <c r="I221" s="317"/>
      <c r="J221" s="326"/>
      <c r="K221" s="229"/>
      <c r="L221" s="229"/>
      <c r="M221" s="1791"/>
      <c r="N221" s="1782"/>
      <c r="O221" s="1782"/>
      <c r="P221" s="1782"/>
      <c r="Q221" s="227"/>
      <c r="R221" s="1782"/>
      <c r="S221" s="1833"/>
      <c r="T221" s="1833"/>
      <c r="U221" s="1833"/>
      <c r="V221" s="1833"/>
      <c r="W221" s="1833"/>
      <c r="X221" s="1833"/>
      <c r="Y221" s="1833"/>
    </row>
    <row r="222" spans="2:25" ht="13.5" customHeight="1">
      <c r="B222" s="1827"/>
      <c r="C222" s="1634"/>
      <c r="D222" s="1803"/>
      <c r="E222" s="1792"/>
      <c r="F222" s="1800"/>
      <c r="G222" s="418" t="s">
        <v>6386</v>
      </c>
      <c r="H222" s="383"/>
      <c r="I222" s="317"/>
      <c r="J222" s="327"/>
      <c r="K222" s="237"/>
      <c r="L222" s="237"/>
      <c r="M222" s="1791"/>
      <c r="N222" s="1782"/>
      <c r="O222" s="1782"/>
      <c r="P222" s="1782"/>
      <c r="Q222" s="227"/>
      <c r="R222" s="1782"/>
      <c r="S222" s="1833"/>
      <c r="T222" s="1833"/>
      <c r="U222" s="1833"/>
      <c r="V222" s="1833"/>
      <c r="W222" s="1833"/>
      <c r="X222" s="1833"/>
      <c r="Y222" s="1833"/>
    </row>
    <row r="223" spans="2:25" ht="13.5" customHeight="1">
      <c r="B223" s="239" t="s">
        <v>6350</v>
      </c>
      <c r="C223" s="1816" t="s">
        <v>6387</v>
      </c>
      <c r="D223" s="1786" t="s">
        <v>6388</v>
      </c>
      <c r="E223" s="1783" t="s">
        <v>6163</v>
      </c>
      <c r="F223" s="1821"/>
      <c r="G223" s="378" t="s">
        <v>6389</v>
      </c>
      <c r="H223" s="494" t="s">
        <v>6390</v>
      </c>
      <c r="I223" s="228" t="s">
        <v>1516</v>
      </c>
      <c r="J223" s="328" t="s">
        <v>335</v>
      </c>
      <c r="K223" s="1783"/>
      <c r="L223" s="237"/>
      <c r="M223" s="227" t="s">
        <v>6391</v>
      </c>
      <c r="N223" s="227" t="s">
        <v>6141</v>
      </c>
      <c r="O223" s="227" t="s">
        <v>6128</v>
      </c>
      <c r="P223" s="227" t="s">
        <v>6392</v>
      </c>
      <c r="Q223" s="227"/>
      <c r="R223" s="310" t="s">
        <v>6152</v>
      </c>
      <c r="S223" s="1783"/>
      <c r="T223" s="1783"/>
      <c r="U223" s="1783"/>
      <c r="V223" s="1783"/>
      <c r="W223" s="1783"/>
      <c r="X223" s="1783"/>
      <c r="Y223" s="1783"/>
    </row>
    <row r="224" spans="2:25" ht="13.5" customHeight="1">
      <c r="B224" s="239"/>
      <c r="C224" s="1828"/>
      <c r="D224" s="1787"/>
      <c r="E224" s="1784"/>
      <c r="F224" s="1822"/>
      <c r="G224" s="380"/>
      <c r="I224" s="229" t="s">
        <v>517</v>
      </c>
      <c r="J224" s="329" t="s">
        <v>335</v>
      </c>
      <c r="K224" s="1784"/>
      <c r="L224" s="237"/>
      <c r="M224" s="227"/>
      <c r="N224" s="227"/>
      <c r="O224" s="227"/>
      <c r="P224" s="227"/>
      <c r="Q224" s="227"/>
      <c r="R224" s="310"/>
      <c r="S224" s="1784"/>
      <c r="T224" s="1784"/>
      <c r="U224" s="1784"/>
      <c r="V224" s="1784"/>
      <c r="W224" s="1784"/>
      <c r="X224" s="1784"/>
      <c r="Y224" s="1784"/>
    </row>
    <row r="225" spans="2:25" ht="13.5" customHeight="1">
      <c r="B225" s="239"/>
      <c r="C225" s="1817"/>
      <c r="D225" s="1788"/>
      <c r="E225" s="1785"/>
      <c r="F225" s="1823"/>
      <c r="G225" s="379"/>
      <c r="H225" s="495"/>
      <c r="I225" s="229" t="s">
        <v>1262</v>
      </c>
      <c r="J225" s="330"/>
      <c r="K225" s="1785"/>
      <c r="L225" s="237"/>
      <c r="M225" s="227"/>
      <c r="N225" s="227"/>
      <c r="O225" s="227"/>
      <c r="P225" s="227"/>
      <c r="Q225" s="227"/>
      <c r="R225" s="310"/>
      <c r="S225" s="1785"/>
      <c r="T225" s="1785"/>
      <c r="U225" s="1785"/>
      <c r="V225" s="1785"/>
      <c r="W225" s="1785"/>
      <c r="X225" s="1785"/>
      <c r="Y225" s="1785"/>
    </row>
    <row r="226" spans="2:25" ht="13.5" customHeight="1">
      <c r="B226" s="246" t="s">
        <v>6393</v>
      </c>
      <c r="C226" s="1635" t="s">
        <v>6394</v>
      </c>
      <c r="D226" s="1786" t="s">
        <v>6395</v>
      </c>
      <c r="E226" s="1783"/>
      <c r="F226" s="1786"/>
      <c r="G226" s="378" t="s">
        <v>6396</v>
      </c>
      <c r="H226" s="473" t="s">
        <v>6125</v>
      </c>
      <c r="I226" s="236" t="s">
        <v>517</v>
      </c>
      <c r="J226" s="384"/>
      <c r="K226" s="384"/>
      <c r="L226" s="231" t="s">
        <v>6397</v>
      </c>
      <c r="M226" s="227" t="s">
        <v>6398</v>
      </c>
      <c r="N226" s="227" t="s">
        <v>6141</v>
      </c>
      <c r="O226" s="227" t="s">
        <v>6128</v>
      </c>
      <c r="P226" s="231" t="s">
        <v>6399</v>
      </c>
      <c r="Q226" s="231" t="s">
        <v>6400</v>
      </c>
      <c r="R226" s="227"/>
      <c r="S226" s="1783">
        <v>0</v>
      </c>
      <c r="T226" s="1783" t="s">
        <v>349</v>
      </c>
      <c r="U226" s="1783"/>
      <c r="V226" s="1783"/>
      <c r="W226" s="1783" t="s">
        <v>342</v>
      </c>
      <c r="X226" s="1783"/>
      <c r="Y226" s="1783"/>
    </row>
    <row r="227" spans="2:25" ht="13.5" customHeight="1">
      <c r="B227" s="246"/>
      <c r="C227" s="1828"/>
      <c r="D227" s="1787"/>
      <c r="E227" s="1784"/>
      <c r="F227" s="1787"/>
      <c r="G227" s="380"/>
      <c r="H227" s="474"/>
      <c r="I227" s="358" t="s">
        <v>513</v>
      </c>
      <c r="J227" s="385"/>
      <c r="K227" s="385"/>
      <c r="L227" s="231"/>
      <c r="M227" s="227"/>
      <c r="N227" s="227"/>
      <c r="O227" s="227"/>
      <c r="P227" s="231"/>
      <c r="Q227" s="231"/>
      <c r="R227" s="227"/>
      <c r="S227" s="1784"/>
      <c r="T227" s="1784"/>
      <c r="U227" s="1784"/>
      <c r="V227" s="1784"/>
      <c r="W227" s="1784"/>
      <c r="X227" s="1784"/>
      <c r="Y227" s="1784"/>
    </row>
    <row r="228" spans="2:25" ht="13.5" customHeight="1">
      <c r="B228" s="246"/>
      <c r="C228" s="1828"/>
      <c r="D228" s="1787"/>
      <c r="E228" s="1784"/>
      <c r="F228" s="1787"/>
      <c r="G228" s="380"/>
      <c r="H228" s="474"/>
      <c r="I228" s="358" t="s">
        <v>572</v>
      </c>
      <c r="J228" s="385"/>
      <c r="K228" s="385"/>
      <c r="L228" s="231"/>
      <c r="M228" s="227"/>
      <c r="N228" s="227"/>
      <c r="O228" s="227"/>
      <c r="P228" s="231"/>
      <c r="Q228" s="231"/>
      <c r="R228" s="227"/>
      <c r="S228" s="1784"/>
      <c r="T228" s="1784"/>
      <c r="U228" s="1784"/>
      <c r="V228" s="1784"/>
      <c r="W228" s="1784"/>
      <c r="X228" s="1784"/>
      <c r="Y228" s="1784"/>
    </row>
    <row r="229" spans="2:25" ht="13.5" customHeight="1">
      <c r="B229" s="246"/>
      <c r="C229" s="1828"/>
      <c r="D229" s="1787"/>
      <c r="E229" s="1784"/>
      <c r="F229" s="1787"/>
      <c r="G229" s="380"/>
      <c r="H229" s="474"/>
      <c r="I229" s="358" t="s">
        <v>867</v>
      </c>
      <c r="J229" s="385"/>
      <c r="K229" s="385"/>
      <c r="L229" s="231"/>
      <c r="M229" s="227"/>
      <c r="N229" s="227"/>
      <c r="O229" s="227"/>
      <c r="P229" s="231"/>
      <c r="Q229" s="231"/>
      <c r="R229" s="227"/>
      <c r="S229" s="1784"/>
      <c r="T229" s="1784"/>
      <c r="U229" s="1784"/>
      <c r="V229" s="1784"/>
      <c r="W229" s="1784"/>
      <c r="X229" s="1784"/>
      <c r="Y229" s="1784"/>
    </row>
    <row r="230" spans="2:25" ht="13.5" customHeight="1">
      <c r="B230" s="246"/>
      <c r="C230" s="1817"/>
      <c r="D230" s="1788"/>
      <c r="E230" s="1785"/>
      <c r="F230" s="1788"/>
      <c r="G230" s="379"/>
      <c r="H230" s="475"/>
      <c r="I230" s="238" t="s">
        <v>6401</v>
      </c>
      <c r="J230" s="472"/>
      <c r="K230" s="472"/>
      <c r="L230" s="231"/>
      <c r="M230" s="227"/>
      <c r="N230" s="227"/>
      <c r="O230" s="227"/>
      <c r="P230" s="231"/>
      <c r="Q230" s="231"/>
      <c r="R230" s="227"/>
      <c r="S230" s="1785"/>
      <c r="T230" s="1785"/>
      <c r="U230" s="1785"/>
      <c r="V230" s="1785"/>
      <c r="W230" s="1785"/>
      <c r="X230" s="1785"/>
      <c r="Y230" s="1785"/>
    </row>
    <row r="231" spans="2:25" ht="13.5" customHeight="1">
      <c r="B231" s="246" t="s">
        <v>6393</v>
      </c>
      <c r="C231" s="673" t="s">
        <v>6402</v>
      </c>
      <c r="D231" s="9" t="s">
        <v>6403</v>
      </c>
      <c r="E231" s="227"/>
      <c r="F231" s="9"/>
      <c r="G231" s="7" t="s">
        <v>588</v>
      </c>
      <c r="H231" s="7" t="s">
        <v>6125</v>
      </c>
      <c r="I231" s="237" t="s">
        <v>845</v>
      </c>
      <c r="J231" s="321"/>
      <c r="K231" s="227"/>
      <c r="L231" s="227"/>
      <c r="M231" s="227" t="s">
        <v>6404</v>
      </c>
      <c r="N231" s="227" t="s">
        <v>6141</v>
      </c>
      <c r="O231" s="227" t="s">
        <v>6128</v>
      </c>
      <c r="P231" s="227"/>
      <c r="Q231" s="227"/>
      <c r="R231" s="227"/>
      <c r="S231" s="321">
        <v>1</v>
      </c>
      <c r="T231" s="7"/>
      <c r="U231" s="321"/>
      <c r="V231" s="321"/>
      <c r="W231" s="321"/>
      <c r="X231" s="321"/>
      <c r="Y231" s="321"/>
    </row>
    <row r="232" spans="2:25" ht="13.5" customHeight="1">
      <c r="B232" s="246" t="s">
        <v>6393</v>
      </c>
      <c r="C232" s="673" t="s">
        <v>6405</v>
      </c>
      <c r="D232" s="9" t="s">
        <v>6406</v>
      </c>
      <c r="E232" s="227"/>
      <c r="F232" s="9"/>
      <c r="G232" s="7" t="s">
        <v>6407</v>
      </c>
      <c r="H232" s="7" t="s">
        <v>6125</v>
      </c>
      <c r="I232" s="227" t="s">
        <v>6408</v>
      </c>
      <c r="J232" s="321"/>
      <c r="K232" s="227"/>
      <c r="L232" s="227"/>
      <c r="M232" s="227" t="s">
        <v>6409</v>
      </c>
      <c r="N232" s="227" t="s">
        <v>6141</v>
      </c>
      <c r="O232" s="227" t="s">
        <v>6128</v>
      </c>
      <c r="P232" s="227"/>
      <c r="Q232" s="227"/>
      <c r="R232" s="227"/>
      <c r="S232" s="321">
        <v>1</v>
      </c>
      <c r="T232" s="7"/>
      <c r="U232" s="321"/>
      <c r="V232" s="321"/>
      <c r="W232" s="321"/>
      <c r="X232" s="321"/>
      <c r="Y232" s="321"/>
    </row>
    <row r="233" spans="2:25" ht="13.5" customHeight="1">
      <c r="B233" s="246" t="s">
        <v>6393</v>
      </c>
      <c r="C233" s="673" t="s">
        <v>4900</v>
      </c>
      <c r="D233" s="9" t="s">
        <v>6410</v>
      </c>
      <c r="E233" s="227"/>
      <c r="F233" s="9"/>
      <c r="G233" s="7" t="s">
        <v>6411</v>
      </c>
      <c r="H233" s="7" t="s">
        <v>6125</v>
      </c>
      <c r="I233" s="227" t="s">
        <v>918</v>
      </c>
      <c r="J233" s="321"/>
      <c r="K233" s="227"/>
      <c r="L233" s="227"/>
      <c r="M233" s="227" t="s">
        <v>6412</v>
      </c>
      <c r="N233" s="227" t="s">
        <v>6413</v>
      </c>
      <c r="O233" s="227" t="s">
        <v>6128</v>
      </c>
      <c r="P233" s="227"/>
      <c r="Q233" s="227"/>
      <c r="R233" s="227"/>
      <c r="S233" s="321">
        <v>1</v>
      </c>
      <c r="T233" s="7"/>
      <c r="U233" s="321"/>
      <c r="V233" s="321"/>
      <c r="W233" s="321"/>
      <c r="X233" s="321"/>
      <c r="Y233" s="321"/>
    </row>
    <row r="234" spans="2:25" ht="13.5" customHeight="1">
      <c r="B234" s="246" t="s">
        <v>6393</v>
      </c>
      <c r="C234" s="673" t="s">
        <v>6414</v>
      </c>
      <c r="D234" s="9" t="s">
        <v>6415</v>
      </c>
      <c r="E234" s="227"/>
      <c r="F234" s="9"/>
      <c r="G234" s="7" t="s">
        <v>6416</v>
      </c>
      <c r="H234" s="7" t="s">
        <v>6125</v>
      </c>
      <c r="I234" s="227"/>
      <c r="J234" s="321"/>
      <c r="K234" s="227"/>
      <c r="L234" s="227"/>
      <c r="M234" s="227" t="s">
        <v>6417</v>
      </c>
      <c r="N234" s="227" t="s">
        <v>6141</v>
      </c>
      <c r="O234" s="227" t="s">
        <v>6128</v>
      </c>
      <c r="P234" s="227" t="s">
        <v>6418</v>
      </c>
      <c r="Q234" s="227"/>
      <c r="R234" s="227"/>
      <c r="S234" s="321">
        <v>1</v>
      </c>
      <c r="T234" s="7"/>
      <c r="U234" s="321"/>
      <c r="V234" s="321"/>
      <c r="W234" s="321"/>
      <c r="X234" s="321"/>
      <c r="Y234" s="321"/>
    </row>
    <row r="235" spans="2:25" ht="13.5" customHeight="1">
      <c r="B235" s="246" t="s">
        <v>6393</v>
      </c>
      <c r="C235" s="673" t="s">
        <v>6419</v>
      </c>
      <c r="D235" s="9" t="s">
        <v>6420</v>
      </c>
      <c r="E235" s="227"/>
      <c r="F235" s="9"/>
      <c r="G235" s="7" t="s">
        <v>6153</v>
      </c>
      <c r="H235" s="7" t="s">
        <v>6125</v>
      </c>
      <c r="I235" s="227"/>
      <c r="J235" s="321"/>
      <c r="K235" s="227"/>
      <c r="L235" s="227"/>
      <c r="M235" s="227" t="s">
        <v>6421</v>
      </c>
      <c r="N235" s="227" t="s">
        <v>6141</v>
      </c>
      <c r="O235" s="227" t="s">
        <v>6128</v>
      </c>
      <c r="P235" s="227" t="s">
        <v>6422</v>
      </c>
      <c r="Q235" s="227"/>
      <c r="R235" s="227"/>
      <c r="S235" s="321">
        <v>1</v>
      </c>
      <c r="T235" s="7"/>
      <c r="U235" s="321"/>
      <c r="V235" s="321"/>
      <c r="W235" s="321"/>
      <c r="X235" s="321"/>
      <c r="Y235" s="321"/>
    </row>
    <row r="236" spans="2:25" ht="13.5" customHeight="1">
      <c r="B236" s="240" t="s">
        <v>328</v>
      </c>
      <c r="C236" s="673" t="s">
        <v>6423</v>
      </c>
      <c r="D236" s="9" t="s">
        <v>6424</v>
      </c>
      <c r="E236" s="227"/>
      <c r="F236" s="9"/>
      <c r="G236" s="7" t="s">
        <v>6425</v>
      </c>
      <c r="H236" s="7" t="s">
        <v>6426</v>
      </c>
      <c r="I236" s="227"/>
      <c r="J236" s="321"/>
      <c r="K236" s="227"/>
      <c r="L236" s="227"/>
      <c r="M236" s="227" t="s">
        <v>6427</v>
      </c>
      <c r="N236" s="227" t="s">
        <v>6141</v>
      </c>
      <c r="O236" s="227" t="s">
        <v>6128</v>
      </c>
      <c r="P236" s="241" t="s">
        <v>6428</v>
      </c>
      <c r="Q236" s="241"/>
      <c r="R236" s="310" t="s">
        <v>6223</v>
      </c>
      <c r="S236" s="321"/>
      <c r="T236" s="7"/>
      <c r="U236" s="321"/>
      <c r="V236" s="321"/>
      <c r="W236" s="321"/>
      <c r="X236" s="321"/>
      <c r="Y236" s="321"/>
    </row>
    <row r="237" spans="2:25" ht="13.5" customHeight="1">
      <c r="B237" s="240" t="s">
        <v>328</v>
      </c>
      <c r="C237" s="673" t="s">
        <v>6429</v>
      </c>
      <c r="D237" s="9" t="s">
        <v>6430</v>
      </c>
      <c r="E237" s="227"/>
      <c r="F237" s="9"/>
      <c r="G237" s="7" t="s">
        <v>6431</v>
      </c>
      <c r="H237" s="7" t="s">
        <v>6426</v>
      </c>
      <c r="I237" s="227"/>
      <c r="J237" s="321"/>
      <c r="K237" s="227"/>
      <c r="L237" s="227"/>
      <c r="M237" s="227" t="s">
        <v>6432</v>
      </c>
      <c r="N237" s="227" t="s">
        <v>6141</v>
      </c>
      <c r="O237" s="227" t="s">
        <v>6128</v>
      </c>
      <c r="P237" s="227"/>
      <c r="Q237" s="227"/>
      <c r="R237" s="310" t="s">
        <v>6433</v>
      </c>
      <c r="S237" s="321"/>
      <c r="T237" s="7"/>
      <c r="U237" s="321"/>
      <c r="V237" s="321"/>
      <c r="W237" s="321"/>
      <c r="X237" s="321"/>
      <c r="Y237" s="321"/>
    </row>
    <row r="238" spans="2:25" ht="13.5" customHeight="1">
      <c r="B238" s="240" t="s">
        <v>328</v>
      </c>
      <c r="C238" s="673" t="s">
        <v>6434</v>
      </c>
      <c r="D238" s="9" t="s">
        <v>6435</v>
      </c>
      <c r="E238" s="227"/>
      <c r="F238" s="9"/>
      <c r="G238" s="7" t="s">
        <v>6431</v>
      </c>
      <c r="H238" s="7" t="s">
        <v>6426</v>
      </c>
      <c r="I238" s="227"/>
      <c r="J238" s="321"/>
      <c r="K238" s="227"/>
      <c r="L238" s="227"/>
      <c r="M238" s="227" t="s">
        <v>6432</v>
      </c>
      <c r="N238" s="241" t="s">
        <v>6436</v>
      </c>
      <c r="O238" s="227" t="s">
        <v>6128</v>
      </c>
      <c r="P238" s="227"/>
      <c r="Q238" s="227"/>
      <c r="R238" s="227"/>
      <c r="S238" s="321"/>
      <c r="T238" s="7"/>
      <c r="U238" s="321"/>
      <c r="V238" s="321"/>
      <c r="W238" s="321"/>
      <c r="X238" s="321"/>
      <c r="Y238" s="321"/>
    </row>
    <row r="239" spans="2:25" ht="13.5" customHeight="1">
      <c r="B239" s="240" t="s">
        <v>328</v>
      </c>
      <c r="C239" s="673" t="s">
        <v>6437</v>
      </c>
      <c r="D239" s="9" t="s">
        <v>6438</v>
      </c>
      <c r="E239" s="227"/>
      <c r="F239" s="9"/>
      <c r="G239" s="7" t="s">
        <v>6431</v>
      </c>
      <c r="H239" s="9" t="s">
        <v>6439</v>
      </c>
      <c r="I239" s="227"/>
      <c r="J239" s="321"/>
      <c r="K239" s="227"/>
      <c r="L239" s="227"/>
      <c r="M239" s="227" t="s">
        <v>6432</v>
      </c>
      <c r="N239" s="234" t="s">
        <v>6440</v>
      </c>
      <c r="O239" s="227" t="s">
        <v>6128</v>
      </c>
      <c r="P239" s="227"/>
      <c r="Q239" s="227"/>
      <c r="R239" s="227"/>
      <c r="S239" s="321"/>
      <c r="T239" s="7"/>
      <c r="U239" s="321"/>
      <c r="V239" s="321"/>
      <c r="W239" s="321"/>
      <c r="X239" s="321"/>
      <c r="Y239" s="321"/>
    </row>
    <row r="240" spans="2:25" ht="13.5" customHeight="1">
      <c r="B240" s="240" t="s">
        <v>328</v>
      </c>
      <c r="C240" s="673" t="s">
        <v>6218</v>
      </c>
      <c r="D240" s="9" t="s">
        <v>6441</v>
      </c>
      <c r="E240" s="227" t="s">
        <v>6163</v>
      </c>
      <c r="F240" s="9"/>
      <c r="G240" s="7" t="s">
        <v>6442</v>
      </c>
      <c r="H240" s="7" t="s">
        <v>6426</v>
      </c>
      <c r="I240" s="227"/>
      <c r="J240" s="321"/>
      <c r="K240" s="227"/>
      <c r="L240" s="227"/>
      <c r="M240" s="227" t="s">
        <v>6140</v>
      </c>
      <c r="N240" s="234" t="s">
        <v>6443</v>
      </c>
      <c r="O240" s="227" t="s">
        <v>6128</v>
      </c>
      <c r="P240" s="227"/>
      <c r="Q240" s="227"/>
      <c r="R240" s="227"/>
      <c r="S240" s="321"/>
      <c r="T240" s="7"/>
      <c r="U240" s="321"/>
      <c r="V240" s="321"/>
      <c r="W240" s="321"/>
      <c r="X240" s="321"/>
      <c r="Y240" s="321"/>
    </row>
    <row r="241" spans="1:25" ht="13.5" customHeight="1">
      <c r="B241" s="240" t="s">
        <v>328</v>
      </c>
      <c r="C241" s="673" t="s">
        <v>6444</v>
      </c>
      <c r="D241" s="9" t="s">
        <v>6445</v>
      </c>
      <c r="E241" s="227" t="s">
        <v>6163</v>
      </c>
      <c r="F241" s="9"/>
      <c r="G241" s="7" t="s">
        <v>6446</v>
      </c>
      <c r="H241" s="7" t="s">
        <v>6426</v>
      </c>
      <c r="I241" s="227"/>
      <c r="J241" s="321"/>
      <c r="K241" s="227"/>
      <c r="L241" s="227"/>
      <c r="M241" s="227" t="s">
        <v>6140</v>
      </c>
      <c r="N241" s="234" t="s">
        <v>6447</v>
      </c>
      <c r="O241" s="227" t="s">
        <v>6128</v>
      </c>
      <c r="P241" s="227"/>
      <c r="Q241" s="227"/>
      <c r="R241" s="227"/>
      <c r="S241" s="321"/>
      <c r="T241" s="7"/>
      <c r="U241" s="321"/>
      <c r="V241" s="321"/>
      <c r="W241" s="321"/>
      <c r="X241" s="321"/>
      <c r="Y241" s="321"/>
    </row>
    <row r="242" spans="1:25" ht="13.5" customHeight="1">
      <c r="B242" s="242" t="s">
        <v>6448</v>
      </c>
      <c r="C242" s="673" t="s">
        <v>6449</v>
      </c>
      <c r="D242" s="9" t="s">
        <v>6450</v>
      </c>
      <c r="E242" s="227"/>
      <c r="F242" s="9"/>
      <c r="G242" s="11" t="s">
        <v>6451</v>
      </c>
      <c r="H242" s="7" t="s">
        <v>6125</v>
      </c>
      <c r="I242" s="227"/>
      <c r="J242" s="321"/>
      <c r="K242" s="227"/>
      <c r="L242" s="227"/>
      <c r="M242" s="227" t="s">
        <v>6452</v>
      </c>
      <c r="N242" s="227" t="s">
        <v>6141</v>
      </c>
      <c r="O242" s="227" t="s">
        <v>6128</v>
      </c>
      <c r="P242" s="227" t="s">
        <v>6453</v>
      </c>
      <c r="Q242" s="227"/>
      <c r="R242" s="310" t="s">
        <v>6152</v>
      </c>
      <c r="S242" s="321">
        <v>0</v>
      </c>
      <c r="T242" s="321" t="s">
        <v>349</v>
      </c>
      <c r="U242" s="321"/>
      <c r="V242" s="321"/>
      <c r="W242" s="321"/>
      <c r="X242" s="321"/>
      <c r="Y242" s="321" t="s">
        <v>342</v>
      </c>
    </row>
    <row r="243" spans="1:25" ht="13.5" customHeight="1">
      <c r="B243" s="242" t="s">
        <v>6448</v>
      </c>
      <c r="C243" s="673" t="s">
        <v>6454</v>
      </c>
      <c r="D243" s="9" t="s">
        <v>6455</v>
      </c>
      <c r="E243" s="227" t="s">
        <v>6163</v>
      </c>
      <c r="F243" s="9"/>
      <c r="G243" s="378" t="s">
        <v>2110</v>
      </c>
      <c r="H243" s="7" t="s">
        <v>6125</v>
      </c>
      <c r="I243" s="228"/>
      <c r="J243" s="320"/>
      <c r="K243" s="228"/>
      <c r="L243" s="228"/>
      <c r="M243" s="227" t="s">
        <v>6456</v>
      </c>
      <c r="N243" s="227" t="s">
        <v>6141</v>
      </c>
      <c r="O243" s="227" t="s">
        <v>6128</v>
      </c>
      <c r="P243" s="227" t="s">
        <v>6457</v>
      </c>
      <c r="Q243" s="227"/>
      <c r="R243" s="310" t="s">
        <v>6152</v>
      </c>
      <c r="S243" s="321"/>
      <c r="T243" s="7"/>
      <c r="U243" s="321"/>
      <c r="V243" s="321"/>
      <c r="W243" s="321"/>
      <c r="X243" s="321"/>
      <c r="Y243" s="321"/>
    </row>
    <row r="244" spans="1:25" ht="13.5" customHeight="1">
      <c r="A244" s="219" t="s">
        <v>6458</v>
      </c>
      <c r="B244" s="1815" t="s">
        <v>6448</v>
      </c>
      <c r="C244" s="1825" t="s">
        <v>6459</v>
      </c>
      <c r="D244" s="1803" t="s">
        <v>6460</v>
      </c>
      <c r="E244" s="1789" t="s">
        <v>6163</v>
      </c>
      <c r="F244" s="1824" t="s">
        <v>6461</v>
      </c>
      <c r="G244" s="477" t="s">
        <v>6462</v>
      </c>
      <c r="H244" s="383" t="s">
        <v>6125</v>
      </c>
      <c r="I244" s="479" t="s">
        <v>517</v>
      </c>
      <c r="J244" s="476"/>
      <c r="K244" s="480"/>
      <c r="L244" s="478" t="s">
        <v>6397</v>
      </c>
      <c r="M244" s="1790" t="s">
        <v>6463</v>
      </c>
      <c r="N244" s="1789" t="s">
        <v>6141</v>
      </c>
      <c r="O244" s="1789" t="s">
        <v>6128</v>
      </c>
      <c r="P244" s="1789" t="s">
        <v>6464</v>
      </c>
      <c r="Q244" s="1793"/>
      <c r="R244" s="1826" t="s">
        <v>6152</v>
      </c>
      <c r="S244" s="1783">
        <v>0</v>
      </c>
      <c r="T244" s="1783" t="s">
        <v>349</v>
      </c>
      <c r="U244" s="1783"/>
      <c r="V244" s="1833" t="s">
        <v>342</v>
      </c>
      <c r="W244" s="1783"/>
      <c r="X244" s="1783"/>
      <c r="Y244" s="1783"/>
    </row>
    <row r="245" spans="1:25" ht="13.5" customHeight="1">
      <c r="B245" s="1815"/>
      <c r="C245" s="1634"/>
      <c r="D245" s="1803"/>
      <c r="E245" s="1782"/>
      <c r="F245" s="1778"/>
      <c r="G245" s="482" t="s">
        <v>6465</v>
      </c>
      <c r="H245" s="383"/>
      <c r="I245" s="484" t="s">
        <v>513</v>
      </c>
      <c r="J245" s="483"/>
      <c r="K245" s="485"/>
      <c r="L245" s="485"/>
      <c r="M245" s="1791"/>
      <c r="N245" s="1782"/>
      <c r="O245" s="1782"/>
      <c r="P245" s="1782"/>
      <c r="Q245" s="1794"/>
      <c r="R245" s="1806"/>
      <c r="S245" s="1784"/>
      <c r="T245" s="1797"/>
      <c r="U245" s="1784"/>
      <c r="V245" s="1833"/>
      <c r="W245" s="1784"/>
      <c r="X245" s="1784"/>
      <c r="Y245" s="1784"/>
    </row>
    <row r="246" spans="1:25" ht="13.5" customHeight="1">
      <c r="B246" s="1815"/>
      <c r="C246" s="1634"/>
      <c r="D246" s="1803"/>
      <c r="E246" s="1782"/>
      <c r="F246" s="1778"/>
      <c r="G246" s="482" t="s">
        <v>6466</v>
      </c>
      <c r="H246" s="383"/>
      <c r="I246" s="484" t="s">
        <v>572</v>
      </c>
      <c r="J246" s="483"/>
      <c r="K246" s="485"/>
      <c r="L246" s="485"/>
      <c r="M246" s="1791"/>
      <c r="N246" s="1782"/>
      <c r="O246" s="1782"/>
      <c r="P246" s="1782"/>
      <c r="Q246" s="1794"/>
      <c r="R246" s="1806"/>
      <c r="S246" s="1784"/>
      <c r="T246" s="1797"/>
      <c r="U246" s="1784"/>
      <c r="V246" s="1833"/>
      <c r="W246" s="1784"/>
      <c r="X246" s="1784"/>
      <c r="Y246" s="1784"/>
    </row>
    <row r="247" spans="1:25" ht="13.5" customHeight="1">
      <c r="B247" s="1815"/>
      <c r="C247" s="1634"/>
      <c r="D247" s="1803"/>
      <c r="E247" s="1782"/>
      <c r="F247" s="1778"/>
      <c r="G247" s="482" t="s">
        <v>6467</v>
      </c>
      <c r="H247" s="383"/>
      <c r="I247" s="484" t="s">
        <v>1146</v>
      </c>
      <c r="J247" s="483"/>
      <c r="K247" s="485"/>
      <c r="L247" s="485"/>
      <c r="M247" s="1791"/>
      <c r="N247" s="1782"/>
      <c r="O247" s="1782"/>
      <c r="P247" s="1782"/>
      <c r="Q247" s="1794"/>
      <c r="R247" s="1806"/>
      <c r="S247" s="1784"/>
      <c r="T247" s="1797"/>
      <c r="U247" s="1784"/>
      <c r="V247" s="1833"/>
      <c r="W247" s="1784"/>
      <c r="X247" s="1784"/>
      <c r="Y247" s="1784"/>
    </row>
    <row r="248" spans="1:25" ht="13.5" customHeight="1">
      <c r="B248" s="1815"/>
      <c r="C248" s="1634"/>
      <c r="D248" s="1803"/>
      <c r="E248" s="1782"/>
      <c r="F248" s="1778"/>
      <c r="G248" s="385"/>
      <c r="H248" s="383"/>
      <c r="I248" s="486" t="s">
        <v>1211</v>
      </c>
      <c r="J248" s="483"/>
      <c r="K248" s="485"/>
      <c r="L248" s="485"/>
      <c r="M248" s="1791"/>
      <c r="N248" s="1782"/>
      <c r="O248" s="1782"/>
      <c r="P248" s="1782"/>
      <c r="Q248" s="1794"/>
      <c r="R248" s="1806"/>
      <c r="S248" s="1784"/>
      <c r="T248" s="1797"/>
      <c r="U248" s="1784"/>
      <c r="V248" s="1833"/>
      <c r="W248" s="1784"/>
      <c r="X248" s="1784"/>
      <c r="Y248" s="1784"/>
    </row>
    <row r="249" spans="1:25" ht="13.5" customHeight="1">
      <c r="B249" s="1815"/>
      <c r="C249" s="1634"/>
      <c r="D249" s="1803"/>
      <c r="E249" s="1782"/>
      <c r="F249" s="1778"/>
      <c r="G249" s="385"/>
      <c r="H249" s="383"/>
      <c r="I249" s="487" t="s">
        <v>1234</v>
      </c>
      <c r="J249" s="483"/>
      <c r="K249" s="485"/>
      <c r="L249" s="485"/>
      <c r="M249" s="1791"/>
      <c r="N249" s="1782"/>
      <c r="O249" s="1782"/>
      <c r="P249" s="1782"/>
      <c r="Q249" s="1795"/>
      <c r="R249" s="1806"/>
      <c r="S249" s="1784"/>
      <c r="T249" s="1797"/>
      <c r="U249" s="1784"/>
      <c r="V249" s="1833"/>
      <c r="W249" s="1784"/>
      <c r="X249" s="1784"/>
      <c r="Y249" s="1784"/>
    </row>
    <row r="250" spans="1:25" ht="13.5" customHeight="1">
      <c r="B250" s="242" t="s">
        <v>6448</v>
      </c>
      <c r="C250" s="673" t="s">
        <v>6468</v>
      </c>
      <c r="D250" s="9" t="s">
        <v>6469</v>
      </c>
      <c r="E250" s="227"/>
      <c r="F250" s="9" t="s">
        <v>6470</v>
      </c>
      <c r="G250" s="379" t="s">
        <v>6471</v>
      </c>
      <c r="H250" s="7" t="s">
        <v>6125</v>
      </c>
      <c r="I250" s="237"/>
      <c r="J250" s="327"/>
      <c r="K250" s="237"/>
      <c r="L250" s="237"/>
      <c r="M250" s="227" t="s">
        <v>6472</v>
      </c>
      <c r="N250" s="227" t="s">
        <v>6141</v>
      </c>
      <c r="O250" s="227" t="s">
        <v>6128</v>
      </c>
      <c r="P250" s="227" t="s">
        <v>6473</v>
      </c>
      <c r="Q250" s="227"/>
      <c r="R250" s="227"/>
      <c r="S250" s="321">
        <v>1</v>
      </c>
      <c r="T250" s="7"/>
      <c r="U250" s="321"/>
      <c r="V250" s="321"/>
      <c r="W250" s="321"/>
      <c r="X250" s="321"/>
      <c r="Y250" s="321"/>
    </row>
    <row r="251" spans="1:25" ht="13.5" customHeight="1">
      <c r="B251" s="242" t="s">
        <v>6448</v>
      </c>
      <c r="C251" s="673" t="s">
        <v>6474</v>
      </c>
      <c r="D251" s="9" t="s">
        <v>6475</v>
      </c>
      <c r="E251" s="227" t="s">
        <v>6163</v>
      </c>
      <c r="F251" s="9"/>
      <c r="G251" s="7" t="s">
        <v>6471</v>
      </c>
      <c r="H251" s="7" t="s">
        <v>6125</v>
      </c>
      <c r="I251" s="227"/>
      <c r="J251" s="321"/>
      <c r="K251" s="227"/>
      <c r="L251" s="227"/>
      <c r="M251" s="227" t="s">
        <v>6476</v>
      </c>
      <c r="N251" s="227" t="s">
        <v>6141</v>
      </c>
      <c r="O251" s="227" t="s">
        <v>6128</v>
      </c>
      <c r="P251" s="227"/>
      <c r="Q251" s="227"/>
      <c r="R251" s="227"/>
      <c r="S251" s="321">
        <v>1</v>
      </c>
      <c r="T251" s="7"/>
      <c r="U251" s="321"/>
      <c r="V251" s="321"/>
      <c r="W251" s="321"/>
      <c r="X251" s="321"/>
      <c r="Y251" s="321"/>
    </row>
    <row r="252" spans="1:25" ht="13.5" customHeight="1">
      <c r="B252" s="242" t="s">
        <v>6448</v>
      </c>
      <c r="C252" s="673" t="s">
        <v>6477</v>
      </c>
      <c r="D252" s="9" t="s">
        <v>6478</v>
      </c>
      <c r="E252" s="227" t="s">
        <v>6163</v>
      </c>
      <c r="F252" s="9"/>
      <c r="G252" s="227" t="s">
        <v>6471</v>
      </c>
      <c r="H252" s="7" t="s">
        <v>6125</v>
      </c>
      <c r="I252" s="227"/>
      <c r="J252" s="321"/>
      <c r="K252" s="227"/>
      <c r="L252" s="227"/>
      <c r="M252" s="227" t="s">
        <v>6479</v>
      </c>
      <c r="N252" s="227" t="s">
        <v>6141</v>
      </c>
      <c r="O252" s="227" t="s">
        <v>6128</v>
      </c>
      <c r="P252" s="227"/>
      <c r="Q252" s="227"/>
      <c r="R252" s="227"/>
      <c r="S252" s="321">
        <v>0</v>
      </c>
      <c r="T252" s="321"/>
      <c r="U252" s="321"/>
      <c r="V252" s="321" t="s">
        <v>342</v>
      </c>
      <c r="W252" s="321"/>
      <c r="X252" s="321"/>
      <c r="Y252" s="321"/>
    </row>
    <row r="253" spans="1:25" ht="13.5" customHeight="1">
      <c r="B253" s="242" t="s">
        <v>6448</v>
      </c>
      <c r="C253" s="673" t="s">
        <v>6480</v>
      </c>
      <c r="D253" s="9" t="s">
        <v>6481</v>
      </c>
      <c r="E253" s="227" t="s">
        <v>6163</v>
      </c>
      <c r="F253" s="9"/>
      <c r="G253" s="378" t="s">
        <v>6389</v>
      </c>
      <c r="H253" s="7" t="s">
        <v>6390</v>
      </c>
      <c r="I253" s="228"/>
      <c r="J253" s="320"/>
      <c r="K253" s="228"/>
      <c r="L253" s="228"/>
      <c r="M253" s="227" t="s">
        <v>6391</v>
      </c>
      <c r="N253" s="227" t="s">
        <v>6141</v>
      </c>
      <c r="O253" s="227" t="s">
        <v>6128</v>
      </c>
      <c r="P253" s="227" t="s">
        <v>6482</v>
      </c>
      <c r="Q253" s="227"/>
      <c r="R253" s="310" t="s">
        <v>6152</v>
      </c>
      <c r="S253" s="321">
        <v>1</v>
      </c>
      <c r="T253" s="7"/>
      <c r="U253" s="321"/>
      <c r="V253" s="321"/>
      <c r="W253" s="321"/>
      <c r="X253" s="321"/>
      <c r="Y253" s="321"/>
    </row>
    <row r="254" spans="1:25" ht="13.5" customHeight="1">
      <c r="B254" s="1814" t="s">
        <v>6483</v>
      </c>
      <c r="C254" s="1634" t="s">
        <v>6484</v>
      </c>
      <c r="D254" s="1803" t="s">
        <v>6485</v>
      </c>
      <c r="E254" s="1782" t="s">
        <v>6163</v>
      </c>
      <c r="F254" s="1778"/>
      <c r="G254" s="378" t="s">
        <v>6486</v>
      </c>
      <c r="H254" s="422" t="s">
        <v>6125</v>
      </c>
      <c r="I254" s="228"/>
      <c r="J254" s="320"/>
      <c r="K254" s="316"/>
      <c r="L254" s="228"/>
      <c r="M254" s="1791" t="s">
        <v>6140</v>
      </c>
      <c r="N254" s="1782" t="s">
        <v>6487</v>
      </c>
      <c r="O254" s="1782" t="s">
        <v>6128</v>
      </c>
      <c r="P254" s="1807" t="s">
        <v>6488</v>
      </c>
      <c r="Q254" s="312"/>
      <c r="R254" s="1806" t="s">
        <v>6489</v>
      </c>
      <c r="S254" s="1783">
        <v>1</v>
      </c>
      <c r="T254" s="1796"/>
      <c r="U254" s="1783"/>
      <c r="V254" s="1783"/>
      <c r="W254" s="1783"/>
      <c r="X254" s="1783"/>
      <c r="Y254" s="1783"/>
    </row>
    <row r="255" spans="1:25" ht="13.5" customHeight="1">
      <c r="B255" s="1814"/>
      <c r="C255" s="1634"/>
      <c r="D255" s="1803"/>
      <c r="E255" s="1782"/>
      <c r="F255" s="1778"/>
      <c r="G255" s="380" t="s">
        <v>6490</v>
      </c>
      <c r="H255" s="422"/>
      <c r="I255" s="229"/>
      <c r="J255" s="326"/>
      <c r="K255" s="317"/>
      <c r="L255" s="229"/>
      <c r="M255" s="1791"/>
      <c r="N255" s="1782"/>
      <c r="O255" s="1782"/>
      <c r="P255" s="1807"/>
      <c r="Q255" s="312"/>
      <c r="R255" s="1806"/>
      <c r="S255" s="1784"/>
      <c r="T255" s="1797"/>
      <c r="U255" s="1784"/>
      <c r="V255" s="1784"/>
      <c r="W255" s="1784"/>
      <c r="X255" s="1784"/>
      <c r="Y255" s="1784"/>
    </row>
    <row r="256" spans="1:25" ht="13.5" customHeight="1">
      <c r="B256" s="1814"/>
      <c r="C256" s="1634"/>
      <c r="D256" s="1803"/>
      <c r="E256" s="1782"/>
      <c r="F256" s="1778"/>
      <c r="G256" s="380" t="s">
        <v>6491</v>
      </c>
      <c r="H256" s="422"/>
      <c r="I256" s="229"/>
      <c r="J256" s="326"/>
      <c r="K256" s="317"/>
      <c r="L256" s="229"/>
      <c r="M256" s="1791"/>
      <c r="N256" s="1782"/>
      <c r="O256" s="1782"/>
      <c r="P256" s="1807"/>
      <c r="Q256" s="312"/>
      <c r="R256" s="1806"/>
      <c r="S256" s="1784"/>
      <c r="T256" s="1797"/>
      <c r="U256" s="1784"/>
      <c r="V256" s="1784"/>
      <c r="W256" s="1784"/>
      <c r="X256" s="1784"/>
      <c r="Y256" s="1784"/>
    </row>
    <row r="257" spans="2:25" ht="13.5" customHeight="1">
      <c r="B257" s="1814"/>
      <c r="C257" s="1634"/>
      <c r="D257" s="1803"/>
      <c r="E257" s="1782"/>
      <c r="F257" s="1778"/>
      <c r="G257" s="379" t="s">
        <v>6492</v>
      </c>
      <c r="H257" s="422"/>
      <c r="I257" s="237"/>
      <c r="J257" s="327"/>
      <c r="K257" s="318"/>
      <c r="L257" s="237"/>
      <c r="M257" s="1791"/>
      <c r="N257" s="1782"/>
      <c r="O257" s="1782"/>
      <c r="P257" s="1807"/>
      <c r="Q257" s="312"/>
      <c r="R257" s="1806"/>
      <c r="S257" s="1785"/>
      <c r="T257" s="1830"/>
      <c r="U257" s="1785"/>
      <c r="V257" s="1785"/>
      <c r="W257" s="1785"/>
      <c r="X257" s="1785"/>
      <c r="Y257" s="1785"/>
    </row>
    <row r="258" spans="2:25" ht="13.5" customHeight="1">
      <c r="B258" s="1814" t="s">
        <v>6483</v>
      </c>
      <c r="C258" s="1634" t="s">
        <v>6493</v>
      </c>
      <c r="D258" s="1803" t="s">
        <v>6494</v>
      </c>
      <c r="E258" s="1782" t="s">
        <v>6163</v>
      </c>
      <c r="F258" s="1778"/>
      <c r="G258" s="378" t="s">
        <v>6495</v>
      </c>
      <c r="H258" s="422" t="s">
        <v>6125</v>
      </c>
      <c r="I258" s="228"/>
      <c r="J258" s="320"/>
      <c r="K258" s="316"/>
      <c r="L258" s="228"/>
      <c r="M258" s="1791" t="s">
        <v>6140</v>
      </c>
      <c r="N258" s="1782" t="s">
        <v>6496</v>
      </c>
      <c r="O258" s="1782" t="s">
        <v>6128</v>
      </c>
      <c r="P258" s="1807"/>
      <c r="Q258" s="312"/>
      <c r="R258" s="1806" t="s">
        <v>6489</v>
      </c>
      <c r="S258" s="1783">
        <v>1</v>
      </c>
      <c r="T258" s="1796"/>
      <c r="U258" s="1783"/>
      <c r="V258" s="1783"/>
      <c r="W258" s="1783"/>
      <c r="X258" s="1783"/>
      <c r="Y258" s="1783"/>
    </row>
    <row r="259" spans="2:25" ht="13.5" customHeight="1">
      <c r="B259" s="1814"/>
      <c r="C259" s="1634"/>
      <c r="D259" s="1803"/>
      <c r="E259" s="1782"/>
      <c r="F259" s="1778"/>
      <c r="G259" s="380" t="s">
        <v>6497</v>
      </c>
      <c r="H259" s="422"/>
      <c r="I259" s="229"/>
      <c r="J259" s="326"/>
      <c r="K259" s="317"/>
      <c r="L259" s="229"/>
      <c r="M259" s="1791"/>
      <c r="N259" s="1782"/>
      <c r="O259" s="1782"/>
      <c r="P259" s="1807"/>
      <c r="Q259" s="312"/>
      <c r="R259" s="1806"/>
      <c r="S259" s="1784"/>
      <c r="T259" s="1797"/>
      <c r="U259" s="1784"/>
      <c r="V259" s="1784"/>
      <c r="W259" s="1784"/>
      <c r="X259" s="1784"/>
      <c r="Y259" s="1784"/>
    </row>
    <row r="260" spans="2:25" ht="13.5" customHeight="1">
      <c r="B260" s="1814"/>
      <c r="C260" s="1634"/>
      <c r="D260" s="1803"/>
      <c r="E260" s="1782"/>
      <c r="F260" s="1778"/>
      <c r="G260" s="380" t="s">
        <v>6498</v>
      </c>
      <c r="H260" s="422"/>
      <c r="I260" s="229"/>
      <c r="J260" s="326"/>
      <c r="K260" s="317"/>
      <c r="L260" s="229"/>
      <c r="M260" s="1791"/>
      <c r="N260" s="1782"/>
      <c r="O260" s="1782"/>
      <c r="P260" s="1807"/>
      <c r="Q260" s="312"/>
      <c r="R260" s="1806"/>
      <c r="S260" s="1784"/>
      <c r="T260" s="1797"/>
      <c r="U260" s="1784"/>
      <c r="V260" s="1784"/>
      <c r="W260" s="1784"/>
      <c r="X260" s="1784"/>
      <c r="Y260" s="1784"/>
    </row>
    <row r="261" spans="2:25" ht="13.5" customHeight="1">
      <c r="B261" s="1814"/>
      <c r="C261" s="1634"/>
      <c r="D261" s="1803"/>
      <c r="E261" s="1782"/>
      <c r="F261" s="1778"/>
      <c r="G261" s="379" t="s">
        <v>6499</v>
      </c>
      <c r="H261" s="422"/>
      <c r="I261" s="237"/>
      <c r="J261" s="369"/>
      <c r="K261" s="227"/>
      <c r="L261" s="365"/>
      <c r="M261" s="1791"/>
      <c r="N261" s="1782"/>
      <c r="O261" s="1782"/>
      <c r="P261" s="1807"/>
      <c r="Q261" s="312"/>
      <c r="R261" s="1806"/>
      <c r="S261" s="1785"/>
      <c r="T261" s="1830"/>
      <c r="U261" s="1785"/>
      <c r="V261" s="1785"/>
      <c r="W261" s="1785"/>
      <c r="X261" s="1785"/>
      <c r="Y261" s="1785"/>
    </row>
    <row r="262" spans="2:25" ht="13.5" customHeight="1">
      <c r="B262" s="1814" t="s">
        <v>6483</v>
      </c>
      <c r="C262" s="1634" t="s">
        <v>6500</v>
      </c>
      <c r="D262" s="1803" t="s">
        <v>6501</v>
      </c>
      <c r="E262" s="1782" t="s">
        <v>6163</v>
      </c>
      <c r="F262" s="1778"/>
      <c r="G262" s="378" t="s">
        <v>6502</v>
      </c>
      <c r="H262" s="422" t="s">
        <v>6125</v>
      </c>
      <c r="I262" s="228"/>
      <c r="J262" s="320"/>
      <c r="K262" s="317"/>
      <c r="L262" s="228"/>
      <c r="M262" s="1791" t="s">
        <v>6140</v>
      </c>
      <c r="N262" s="1782" t="s">
        <v>6503</v>
      </c>
      <c r="O262" s="1782" t="s">
        <v>6128</v>
      </c>
      <c r="P262" s="1807"/>
      <c r="Q262" s="312"/>
      <c r="R262" s="1806" t="s">
        <v>6489</v>
      </c>
      <c r="S262" s="1783"/>
      <c r="T262" s="1796"/>
      <c r="U262" s="1783"/>
      <c r="V262" s="1783"/>
      <c r="W262" s="1783"/>
      <c r="X262" s="1783"/>
      <c r="Y262" s="1783"/>
    </row>
    <row r="263" spans="2:25" ht="13.5" customHeight="1">
      <c r="B263" s="1814"/>
      <c r="C263" s="1634"/>
      <c r="D263" s="1803"/>
      <c r="E263" s="1782"/>
      <c r="F263" s="1778"/>
      <c r="G263" s="380" t="s">
        <v>6504</v>
      </c>
      <c r="H263" s="422"/>
      <c r="I263" s="229"/>
      <c r="J263" s="326"/>
      <c r="K263" s="317"/>
      <c r="L263" s="229"/>
      <c r="M263" s="1791"/>
      <c r="N263" s="1782"/>
      <c r="O263" s="1782"/>
      <c r="P263" s="1807"/>
      <c r="Q263" s="312"/>
      <c r="R263" s="1806"/>
      <c r="S263" s="1784"/>
      <c r="T263" s="1797"/>
      <c r="U263" s="1784"/>
      <c r="V263" s="1784"/>
      <c r="W263" s="1784"/>
      <c r="X263" s="1784"/>
      <c r="Y263" s="1784"/>
    </row>
    <row r="264" spans="2:25" ht="13.5" customHeight="1">
      <c r="B264" s="1814"/>
      <c r="C264" s="1634"/>
      <c r="D264" s="1803"/>
      <c r="E264" s="1782"/>
      <c r="F264" s="1778"/>
      <c r="G264" s="380" t="s">
        <v>6505</v>
      </c>
      <c r="H264" s="422"/>
      <c r="I264" s="229"/>
      <c r="J264" s="326"/>
      <c r="K264" s="317"/>
      <c r="L264" s="229"/>
      <c r="M264" s="1791"/>
      <c r="N264" s="1782"/>
      <c r="O264" s="1782"/>
      <c r="P264" s="1807"/>
      <c r="Q264" s="312"/>
      <c r="R264" s="1806"/>
      <c r="S264" s="1784"/>
      <c r="T264" s="1797"/>
      <c r="U264" s="1784"/>
      <c r="V264" s="1784"/>
      <c r="W264" s="1784"/>
      <c r="X264" s="1784"/>
      <c r="Y264" s="1784"/>
    </row>
    <row r="265" spans="2:25" ht="13.5" customHeight="1">
      <c r="B265" s="1814"/>
      <c r="C265" s="1634"/>
      <c r="D265" s="1803"/>
      <c r="E265" s="1782"/>
      <c r="F265" s="1778"/>
      <c r="G265" s="379" t="s">
        <v>6506</v>
      </c>
      <c r="H265" s="422"/>
      <c r="I265" s="237"/>
      <c r="J265" s="327"/>
      <c r="K265" s="318"/>
      <c r="L265" s="237"/>
      <c r="M265" s="1791"/>
      <c r="N265" s="1782"/>
      <c r="O265" s="1782"/>
      <c r="P265" s="1807"/>
      <c r="Q265" s="312"/>
      <c r="R265" s="1806"/>
      <c r="S265" s="1785"/>
      <c r="T265" s="1830"/>
      <c r="U265" s="1785"/>
      <c r="V265" s="1785"/>
      <c r="W265" s="1785"/>
      <c r="X265" s="1785"/>
      <c r="Y265" s="1785"/>
    </row>
    <row r="266" spans="2:25" ht="13.5" customHeight="1">
      <c r="B266" s="1814" t="s">
        <v>6483</v>
      </c>
      <c r="C266" s="1634" t="s">
        <v>6507</v>
      </c>
      <c r="D266" s="1803" t="s">
        <v>6508</v>
      </c>
      <c r="E266" s="1782" t="s">
        <v>6163</v>
      </c>
      <c r="F266" s="1778"/>
      <c r="G266" s="378" t="s">
        <v>6509</v>
      </c>
      <c r="H266" s="422" t="s">
        <v>6125</v>
      </c>
      <c r="I266" s="228"/>
      <c r="J266" s="320"/>
      <c r="K266" s="316"/>
      <c r="L266" s="228"/>
      <c r="M266" s="1791" t="s">
        <v>6140</v>
      </c>
      <c r="N266" s="1782" t="s">
        <v>6510</v>
      </c>
      <c r="O266" s="1782" t="s">
        <v>6128</v>
      </c>
      <c r="P266" s="1807"/>
      <c r="Q266" s="312"/>
      <c r="R266" s="1806" t="s">
        <v>6489</v>
      </c>
      <c r="S266" s="1783">
        <v>1</v>
      </c>
      <c r="T266" s="1796"/>
      <c r="U266" s="1783"/>
      <c r="V266" s="1783"/>
      <c r="W266" s="1783"/>
      <c r="X266" s="1783"/>
      <c r="Y266" s="1783"/>
    </row>
    <row r="267" spans="2:25" ht="13.5" customHeight="1">
      <c r="B267" s="1814"/>
      <c r="C267" s="1634"/>
      <c r="D267" s="1803"/>
      <c r="E267" s="1782"/>
      <c r="F267" s="1778"/>
      <c r="G267" s="380" t="s">
        <v>6511</v>
      </c>
      <c r="H267" s="422"/>
      <c r="I267" s="229"/>
      <c r="J267" s="326"/>
      <c r="K267" s="317"/>
      <c r="L267" s="229"/>
      <c r="M267" s="1791"/>
      <c r="N267" s="1782"/>
      <c r="O267" s="1782"/>
      <c r="P267" s="1807"/>
      <c r="Q267" s="312"/>
      <c r="R267" s="1806"/>
      <c r="S267" s="1784"/>
      <c r="T267" s="1797"/>
      <c r="U267" s="1784"/>
      <c r="V267" s="1784"/>
      <c r="W267" s="1784"/>
      <c r="X267" s="1784"/>
      <c r="Y267" s="1784"/>
    </row>
    <row r="268" spans="2:25" ht="13.5" customHeight="1">
      <c r="B268" s="1814"/>
      <c r="C268" s="1634"/>
      <c r="D268" s="1803"/>
      <c r="E268" s="1782"/>
      <c r="F268" s="1778"/>
      <c r="G268" s="380" t="s">
        <v>6512</v>
      </c>
      <c r="H268" s="422"/>
      <c r="I268" s="229"/>
      <c r="J268" s="326"/>
      <c r="K268" s="317"/>
      <c r="L268" s="229"/>
      <c r="M268" s="1791"/>
      <c r="N268" s="1782"/>
      <c r="O268" s="1782"/>
      <c r="P268" s="1807"/>
      <c r="Q268" s="312"/>
      <c r="R268" s="1806"/>
      <c r="S268" s="1784"/>
      <c r="T268" s="1797"/>
      <c r="U268" s="1784"/>
      <c r="V268" s="1784"/>
      <c r="W268" s="1784"/>
      <c r="X268" s="1784"/>
      <c r="Y268" s="1784"/>
    </row>
    <row r="269" spans="2:25" ht="13.5" customHeight="1">
      <c r="B269" s="1814"/>
      <c r="C269" s="1634"/>
      <c r="D269" s="1803"/>
      <c r="E269" s="1782"/>
      <c r="F269" s="1778"/>
      <c r="G269" s="379" t="s">
        <v>6513</v>
      </c>
      <c r="H269" s="422"/>
      <c r="I269" s="237"/>
      <c r="J269" s="327"/>
      <c r="K269" s="318"/>
      <c r="L269" s="237"/>
      <c r="M269" s="1791"/>
      <c r="N269" s="1782"/>
      <c r="O269" s="1782"/>
      <c r="P269" s="1807"/>
      <c r="Q269" s="312"/>
      <c r="R269" s="1806"/>
      <c r="S269" s="1785"/>
      <c r="T269" s="1830"/>
      <c r="U269" s="1785"/>
      <c r="V269" s="1785"/>
      <c r="W269" s="1785"/>
      <c r="X269" s="1785"/>
      <c r="Y269" s="1785"/>
    </row>
    <row r="270" spans="2:25" ht="13.5" customHeight="1">
      <c r="B270" s="244" t="s">
        <v>6483</v>
      </c>
      <c r="C270" s="673" t="s">
        <v>6514</v>
      </c>
      <c r="D270" s="9" t="s">
        <v>6515</v>
      </c>
      <c r="E270" s="227" t="s">
        <v>6163</v>
      </c>
      <c r="F270" s="9"/>
      <c r="G270" s="380" t="s">
        <v>6516</v>
      </c>
      <c r="H270" s="7" t="s">
        <v>6125</v>
      </c>
      <c r="I270" s="229"/>
      <c r="J270" s="326"/>
      <c r="K270" s="229"/>
      <c r="L270" s="229"/>
      <c r="M270" s="227" t="s">
        <v>6270</v>
      </c>
      <c r="N270" s="227" t="s">
        <v>6517</v>
      </c>
      <c r="O270" s="227" t="s">
        <v>6128</v>
      </c>
      <c r="P270" s="312"/>
      <c r="Q270" s="312"/>
      <c r="R270" s="310" t="s">
        <v>6489</v>
      </c>
      <c r="S270" s="321">
        <v>1</v>
      </c>
      <c r="T270" s="7"/>
      <c r="U270" s="321"/>
      <c r="V270" s="321"/>
      <c r="W270" s="321"/>
      <c r="X270" s="321"/>
      <c r="Y270" s="321"/>
    </row>
    <row r="271" spans="2:25" ht="13.5" customHeight="1">
      <c r="B271" s="1814" t="s">
        <v>6483</v>
      </c>
      <c r="C271" s="1634" t="s">
        <v>6518</v>
      </c>
      <c r="D271" s="1803" t="s">
        <v>6519</v>
      </c>
      <c r="E271" s="1782" t="s">
        <v>6163</v>
      </c>
      <c r="F271" s="1778"/>
      <c r="G271" s="378" t="s">
        <v>6186</v>
      </c>
      <c r="H271" s="422" t="s">
        <v>6125</v>
      </c>
      <c r="I271" s="228"/>
      <c r="J271" s="320"/>
      <c r="K271" s="228"/>
      <c r="L271" s="228"/>
      <c r="M271" s="1791" t="s">
        <v>6270</v>
      </c>
      <c r="N271" s="1782" t="s">
        <v>6520</v>
      </c>
      <c r="O271" s="1782" t="s">
        <v>6128</v>
      </c>
      <c r="P271" s="1807"/>
      <c r="Q271" s="312"/>
      <c r="R271" s="1806" t="s">
        <v>6489</v>
      </c>
      <c r="S271" s="1783">
        <v>1</v>
      </c>
      <c r="T271" s="1796"/>
      <c r="U271" s="1783"/>
      <c r="V271" s="1783"/>
      <c r="W271" s="1783"/>
      <c r="X271" s="1783"/>
      <c r="Y271" s="1783"/>
    </row>
    <row r="272" spans="2:25" ht="13.5" customHeight="1">
      <c r="B272" s="1814"/>
      <c r="C272" s="1634"/>
      <c r="D272" s="1803"/>
      <c r="E272" s="1782"/>
      <c r="F272" s="1778"/>
      <c r="G272" s="380" t="s">
        <v>6187</v>
      </c>
      <c r="H272" s="422"/>
      <c r="I272" s="229"/>
      <c r="J272" s="326"/>
      <c r="K272" s="229"/>
      <c r="L272" s="229"/>
      <c r="M272" s="1791"/>
      <c r="N272" s="1782"/>
      <c r="O272" s="1782"/>
      <c r="P272" s="1807"/>
      <c r="Q272" s="312"/>
      <c r="R272" s="1806"/>
      <c r="S272" s="1784"/>
      <c r="T272" s="1797"/>
      <c r="U272" s="1784"/>
      <c r="V272" s="1784"/>
      <c r="W272" s="1784"/>
      <c r="X272" s="1784"/>
      <c r="Y272" s="1784"/>
    </row>
    <row r="273" spans="2:25" ht="13.5" customHeight="1">
      <c r="B273" s="1814"/>
      <c r="C273" s="1634"/>
      <c r="D273" s="1803"/>
      <c r="E273" s="1782"/>
      <c r="F273" s="1778"/>
      <c r="G273" s="380" t="s">
        <v>6188</v>
      </c>
      <c r="H273" s="422"/>
      <c r="I273" s="229"/>
      <c r="J273" s="326"/>
      <c r="K273" s="229"/>
      <c r="L273" s="229"/>
      <c r="M273" s="1791"/>
      <c r="N273" s="1782"/>
      <c r="O273" s="1782"/>
      <c r="P273" s="1807"/>
      <c r="Q273" s="312"/>
      <c r="R273" s="1806"/>
      <c r="S273" s="1784"/>
      <c r="T273" s="1797"/>
      <c r="U273" s="1784"/>
      <c r="V273" s="1784"/>
      <c r="W273" s="1784"/>
      <c r="X273" s="1784"/>
      <c r="Y273" s="1784"/>
    </row>
    <row r="274" spans="2:25" ht="13.5" customHeight="1">
      <c r="B274" s="1814"/>
      <c r="C274" s="1634"/>
      <c r="D274" s="1803"/>
      <c r="E274" s="1782"/>
      <c r="F274" s="1778"/>
      <c r="G274" s="379" t="s">
        <v>6189</v>
      </c>
      <c r="H274" s="422"/>
      <c r="I274" s="237"/>
      <c r="J274" s="327"/>
      <c r="K274" s="237"/>
      <c r="L274" s="237"/>
      <c r="M274" s="1791"/>
      <c r="N274" s="1782"/>
      <c r="O274" s="1782"/>
      <c r="P274" s="1807"/>
      <c r="Q274" s="312"/>
      <c r="R274" s="1806"/>
      <c r="S274" s="1785"/>
      <c r="T274" s="1830"/>
      <c r="U274" s="1785"/>
      <c r="V274" s="1785"/>
      <c r="W274" s="1785"/>
      <c r="X274" s="1785"/>
      <c r="Y274" s="1785"/>
    </row>
    <row r="275" spans="2:25" ht="13.5" customHeight="1">
      <c r="B275" s="1814" t="s">
        <v>6483</v>
      </c>
      <c r="C275" s="1634" t="s">
        <v>6521</v>
      </c>
      <c r="D275" s="1803" t="s">
        <v>6522</v>
      </c>
      <c r="E275" s="1782" t="s">
        <v>6163</v>
      </c>
      <c r="F275" s="1778"/>
      <c r="G275" s="378" t="s">
        <v>6190</v>
      </c>
      <c r="H275" s="422" t="s">
        <v>6125</v>
      </c>
      <c r="I275" s="228"/>
      <c r="J275" s="320"/>
      <c r="K275" s="228"/>
      <c r="L275" s="228"/>
      <c r="M275" s="1791" t="s">
        <v>6270</v>
      </c>
      <c r="N275" s="1782" t="s">
        <v>6523</v>
      </c>
      <c r="O275" s="1782" t="s">
        <v>6128</v>
      </c>
      <c r="P275" s="1807"/>
      <c r="Q275" s="312"/>
      <c r="R275" s="1806" t="s">
        <v>6489</v>
      </c>
      <c r="S275" s="1783">
        <v>1</v>
      </c>
      <c r="T275" s="1796"/>
      <c r="U275" s="1783"/>
      <c r="V275" s="1783"/>
      <c r="W275" s="1783"/>
      <c r="X275" s="1783"/>
      <c r="Y275" s="1783"/>
    </row>
    <row r="276" spans="2:25" ht="13.5" customHeight="1">
      <c r="B276" s="1814"/>
      <c r="C276" s="1634"/>
      <c r="D276" s="1803"/>
      <c r="E276" s="1782"/>
      <c r="F276" s="1778"/>
      <c r="G276" s="380" t="s">
        <v>6191</v>
      </c>
      <c r="H276" s="422"/>
      <c r="I276" s="229"/>
      <c r="J276" s="326"/>
      <c r="K276" s="229"/>
      <c r="L276" s="229"/>
      <c r="M276" s="1791"/>
      <c r="N276" s="1782"/>
      <c r="O276" s="1782"/>
      <c r="P276" s="1807"/>
      <c r="Q276" s="312"/>
      <c r="R276" s="1806"/>
      <c r="S276" s="1784"/>
      <c r="T276" s="1797"/>
      <c r="U276" s="1784"/>
      <c r="V276" s="1784"/>
      <c r="W276" s="1784"/>
      <c r="X276" s="1784"/>
      <c r="Y276" s="1784"/>
    </row>
    <row r="277" spans="2:25" ht="13.5" customHeight="1">
      <c r="B277" s="1814"/>
      <c r="C277" s="1634"/>
      <c r="D277" s="1803"/>
      <c r="E277" s="1782"/>
      <c r="F277" s="1778"/>
      <c r="G277" s="380" t="s">
        <v>6192</v>
      </c>
      <c r="H277" s="422"/>
      <c r="I277" s="229"/>
      <c r="J277" s="326"/>
      <c r="K277" s="229"/>
      <c r="L277" s="229"/>
      <c r="M277" s="1791"/>
      <c r="N277" s="1782"/>
      <c r="O277" s="1782"/>
      <c r="P277" s="1807"/>
      <c r="Q277" s="312"/>
      <c r="R277" s="1806"/>
      <c r="S277" s="1784"/>
      <c r="T277" s="1797"/>
      <c r="U277" s="1784"/>
      <c r="V277" s="1784"/>
      <c r="W277" s="1784"/>
      <c r="X277" s="1784"/>
      <c r="Y277" s="1784"/>
    </row>
    <row r="278" spans="2:25" ht="13.5" customHeight="1">
      <c r="B278" s="1814"/>
      <c r="C278" s="1634"/>
      <c r="D278" s="1803"/>
      <c r="E278" s="1782"/>
      <c r="F278" s="1778"/>
      <c r="G278" s="379" t="s">
        <v>6193</v>
      </c>
      <c r="H278" s="422"/>
      <c r="I278" s="237"/>
      <c r="J278" s="327"/>
      <c r="K278" s="237"/>
      <c r="L278" s="237"/>
      <c r="M278" s="1791"/>
      <c r="N278" s="1782"/>
      <c r="O278" s="1782"/>
      <c r="P278" s="1807"/>
      <c r="Q278" s="312"/>
      <c r="R278" s="1806"/>
      <c r="S278" s="1785"/>
      <c r="T278" s="1830"/>
      <c r="U278" s="1785"/>
      <c r="V278" s="1785"/>
      <c r="W278" s="1785"/>
      <c r="X278" s="1785"/>
      <c r="Y278" s="1785"/>
    </row>
    <row r="279" spans="2:25" ht="13.5" customHeight="1">
      <c r="B279" s="1814" t="s">
        <v>6483</v>
      </c>
      <c r="C279" s="1634" t="s">
        <v>6524</v>
      </c>
      <c r="D279" s="1803" t="s">
        <v>6525</v>
      </c>
      <c r="E279" s="1782" t="s">
        <v>6163</v>
      </c>
      <c r="F279" s="1778"/>
      <c r="G279" s="378" t="s">
        <v>6526</v>
      </c>
      <c r="H279" s="422" t="s">
        <v>6125</v>
      </c>
      <c r="I279" s="228"/>
      <c r="J279" s="320"/>
      <c r="K279" s="228"/>
      <c r="L279" s="228"/>
      <c r="M279" s="1791" t="s">
        <v>6172</v>
      </c>
      <c r="N279" s="1782" t="s">
        <v>6527</v>
      </c>
      <c r="O279" s="1782" t="s">
        <v>6128</v>
      </c>
      <c r="P279" s="1807"/>
      <c r="Q279" s="312"/>
      <c r="R279" s="1806" t="s">
        <v>6489</v>
      </c>
      <c r="S279" s="1783">
        <v>1</v>
      </c>
      <c r="T279" s="1796"/>
      <c r="U279" s="1783"/>
      <c r="V279" s="1783"/>
      <c r="W279" s="1783"/>
      <c r="X279" s="1783"/>
      <c r="Y279" s="1783"/>
    </row>
    <row r="280" spans="2:25" ht="13.5" customHeight="1">
      <c r="B280" s="1814"/>
      <c r="C280" s="1634"/>
      <c r="D280" s="1803"/>
      <c r="E280" s="1782"/>
      <c r="F280" s="1778"/>
      <c r="G280" s="380" t="s">
        <v>6528</v>
      </c>
      <c r="H280" s="422"/>
      <c r="I280" s="229"/>
      <c r="J280" s="326"/>
      <c r="K280" s="229"/>
      <c r="L280" s="229"/>
      <c r="M280" s="1791"/>
      <c r="N280" s="1782"/>
      <c r="O280" s="1782"/>
      <c r="P280" s="1807"/>
      <c r="Q280" s="312"/>
      <c r="R280" s="1806"/>
      <c r="S280" s="1784"/>
      <c r="T280" s="1797"/>
      <c r="U280" s="1784"/>
      <c r="V280" s="1784"/>
      <c r="W280" s="1784"/>
      <c r="X280" s="1784"/>
      <c r="Y280" s="1784"/>
    </row>
    <row r="281" spans="2:25" ht="13.5" customHeight="1">
      <c r="B281" s="1814"/>
      <c r="C281" s="1634"/>
      <c r="D281" s="1803"/>
      <c r="E281" s="1782"/>
      <c r="F281" s="1778"/>
      <c r="G281" s="380" t="s">
        <v>6529</v>
      </c>
      <c r="H281" s="422"/>
      <c r="I281" s="229"/>
      <c r="J281" s="326"/>
      <c r="K281" s="229"/>
      <c r="L281" s="229"/>
      <c r="M281" s="1791"/>
      <c r="N281" s="1782"/>
      <c r="O281" s="1782"/>
      <c r="P281" s="1807"/>
      <c r="Q281" s="312"/>
      <c r="R281" s="1806"/>
      <c r="S281" s="1784"/>
      <c r="T281" s="1797"/>
      <c r="U281" s="1784"/>
      <c r="V281" s="1784"/>
      <c r="W281" s="1784"/>
      <c r="X281" s="1784"/>
      <c r="Y281" s="1784"/>
    </row>
    <row r="282" spans="2:25" ht="13.5" customHeight="1">
      <c r="B282" s="1814"/>
      <c r="C282" s="1634"/>
      <c r="D282" s="1803"/>
      <c r="E282" s="1782"/>
      <c r="F282" s="1778"/>
      <c r="G282" s="379" t="s">
        <v>6530</v>
      </c>
      <c r="H282" s="422"/>
      <c r="I282" s="237"/>
      <c r="J282" s="327"/>
      <c r="K282" s="237"/>
      <c r="L282" s="237"/>
      <c r="M282" s="1791"/>
      <c r="N282" s="1782"/>
      <c r="O282" s="1782"/>
      <c r="P282" s="1807"/>
      <c r="Q282" s="312"/>
      <c r="R282" s="1806"/>
      <c r="S282" s="1785"/>
      <c r="T282" s="1830"/>
      <c r="U282" s="1785"/>
      <c r="V282" s="1785"/>
      <c r="W282" s="1785"/>
      <c r="X282" s="1785"/>
      <c r="Y282" s="1785"/>
    </row>
    <row r="283" spans="2:25" ht="13.5" customHeight="1">
      <c r="B283" s="1814" t="s">
        <v>6483</v>
      </c>
      <c r="C283" s="1634" t="s">
        <v>6531</v>
      </c>
      <c r="D283" s="1803" t="s">
        <v>6532</v>
      </c>
      <c r="E283" s="1782" t="s">
        <v>6163</v>
      </c>
      <c r="F283" s="1778"/>
      <c r="G283" s="378" t="s">
        <v>6533</v>
      </c>
      <c r="H283" s="422" t="s">
        <v>6125</v>
      </c>
      <c r="I283" s="228"/>
      <c r="J283" s="320"/>
      <c r="K283" s="228"/>
      <c r="L283" s="228"/>
      <c r="M283" s="1791" t="s">
        <v>6172</v>
      </c>
      <c r="N283" s="1808" t="s">
        <v>6534</v>
      </c>
      <c r="O283" s="1782" t="s">
        <v>6128</v>
      </c>
      <c r="P283" s="1807"/>
      <c r="Q283" s="312"/>
      <c r="R283" s="1806" t="s">
        <v>6489</v>
      </c>
      <c r="S283" s="1783">
        <v>1</v>
      </c>
      <c r="T283" s="1796"/>
      <c r="U283" s="1783"/>
      <c r="V283" s="1783"/>
      <c r="W283" s="1783"/>
      <c r="X283" s="1783"/>
      <c r="Y283" s="1783"/>
    </row>
    <row r="284" spans="2:25" ht="13.5" customHeight="1">
      <c r="B284" s="1814"/>
      <c r="C284" s="1634"/>
      <c r="D284" s="1803"/>
      <c r="E284" s="1782"/>
      <c r="F284" s="1778"/>
      <c r="G284" s="380" t="s">
        <v>6535</v>
      </c>
      <c r="H284" s="422"/>
      <c r="I284" s="229"/>
      <c r="J284" s="326"/>
      <c r="K284" s="229"/>
      <c r="L284" s="229"/>
      <c r="M284" s="1791"/>
      <c r="N284" s="1808"/>
      <c r="O284" s="1782"/>
      <c r="P284" s="1807"/>
      <c r="Q284" s="312"/>
      <c r="R284" s="1806"/>
      <c r="S284" s="1784"/>
      <c r="T284" s="1797"/>
      <c r="U284" s="1784"/>
      <c r="V284" s="1784"/>
      <c r="W284" s="1784"/>
      <c r="X284" s="1784"/>
      <c r="Y284" s="1784"/>
    </row>
    <row r="285" spans="2:25" ht="13.5" customHeight="1">
      <c r="B285" s="1814"/>
      <c r="C285" s="1634"/>
      <c r="D285" s="1803"/>
      <c r="E285" s="1782"/>
      <c r="F285" s="1778"/>
      <c r="G285" s="380" t="s">
        <v>6536</v>
      </c>
      <c r="H285" s="422"/>
      <c r="I285" s="229"/>
      <c r="J285" s="326"/>
      <c r="K285" s="229"/>
      <c r="L285" s="229"/>
      <c r="M285" s="1791"/>
      <c r="N285" s="1808"/>
      <c r="O285" s="1782"/>
      <c r="P285" s="1807"/>
      <c r="Q285" s="312"/>
      <c r="R285" s="1806"/>
      <c r="S285" s="1784"/>
      <c r="T285" s="1797"/>
      <c r="U285" s="1784"/>
      <c r="V285" s="1784"/>
      <c r="W285" s="1784"/>
      <c r="X285" s="1784"/>
      <c r="Y285" s="1784"/>
    </row>
    <row r="286" spans="2:25" ht="13.5" customHeight="1">
      <c r="B286" s="1814"/>
      <c r="C286" s="1634"/>
      <c r="D286" s="1803"/>
      <c r="E286" s="1782"/>
      <c r="F286" s="1778"/>
      <c r="G286" s="379" t="s">
        <v>6537</v>
      </c>
      <c r="H286" s="422"/>
      <c r="I286" s="237"/>
      <c r="J286" s="327"/>
      <c r="K286" s="237"/>
      <c r="L286" s="237"/>
      <c r="M286" s="1791"/>
      <c r="N286" s="1808"/>
      <c r="O286" s="1782"/>
      <c r="P286" s="1807"/>
      <c r="Q286" s="312"/>
      <c r="R286" s="1806"/>
      <c r="S286" s="1785"/>
      <c r="T286" s="1830"/>
      <c r="U286" s="1785"/>
      <c r="V286" s="1785"/>
      <c r="W286" s="1785"/>
      <c r="X286" s="1785"/>
      <c r="Y286" s="1785"/>
    </row>
    <row r="287" spans="2:25" ht="13.5" customHeight="1">
      <c r="B287" s="1814" t="s">
        <v>6483</v>
      </c>
      <c r="C287" s="1634" t="s">
        <v>6538</v>
      </c>
      <c r="D287" s="1803" t="s">
        <v>6539</v>
      </c>
      <c r="E287" s="1809" t="s">
        <v>6163</v>
      </c>
      <c r="F287" s="1779"/>
      <c r="G287" s="378" t="s">
        <v>6540</v>
      </c>
      <c r="H287" s="422" t="s">
        <v>6125</v>
      </c>
      <c r="I287" s="228"/>
      <c r="J287" s="320"/>
      <c r="K287" s="228"/>
      <c r="L287" s="228"/>
      <c r="M287" s="1791" t="s">
        <v>6172</v>
      </c>
      <c r="N287" s="1808" t="s">
        <v>6541</v>
      </c>
      <c r="O287" s="1782" t="s">
        <v>6128</v>
      </c>
      <c r="P287" s="1807"/>
      <c r="Q287" s="312"/>
      <c r="R287" s="1806" t="s">
        <v>6489</v>
      </c>
      <c r="S287" s="1783">
        <v>1</v>
      </c>
      <c r="T287" s="1796"/>
      <c r="U287" s="1783"/>
      <c r="V287" s="1783"/>
      <c r="W287" s="1783"/>
      <c r="X287" s="1783"/>
      <c r="Y287" s="1783"/>
    </row>
    <row r="288" spans="2:25" ht="13.5" customHeight="1">
      <c r="B288" s="1814"/>
      <c r="C288" s="1634"/>
      <c r="D288" s="1803"/>
      <c r="E288" s="1810"/>
      <c r="F288" s="1780"/>
      <c r="G288" s="380" t="s">
        <v>6542</v>
      </c>
      <c r="H288" s="422"/>
      <c r="I288" s="229"/>
      <c r="J288" s="326"/>
      <c r="K288" s="229"/>
      <c r="L288" s="229"/>
      <c r="M288" s="1791"/>
      <c r="N288" s="1808"/>
      <c r="O288" s="1782"/>
      <c r="P288" s="1807"/>
      <c r="Q288" s="312"/>
      <c r="R288" s="1806"/>
      <c r="S288" s="1784"/>
      <c r="T288" s="1797"/>
      <c r="U288" s="1784"/>
      <c r="V288" s="1784"/>
      <c r="W288" s="1784"/>
      <c r="X288" s="1784"/>
      <c r="Y288" s="1784"/>
    </row>
    <row r="289" spans="1:25" ht="13.5" customHeight="1">
      <c r="B289" s="1814"/>
      <c r="C289" s="1634"/>
      <c r="D289" s="1803"/>
      <c r="E289" s="1810"/>
      <c r="F289" s="1780"/>
      <c r="G289" s="380" t="s">
        <v>6543</v>
      </c>
      <c r="H289" s="422"/>
      <c r="I289" s="229"/>
      <c r="J289" s="326"/>
      <c r="K289" s="229"/>
      <c r="L289" s="229"/>
      <c r="M289" s="1791"/>
      <c r="N289" s="1808"/>
      <c r="O289" s="1782"/>
      <c r="P289" s="1807"/>
      <c r="Q289" s="312"/>
      <c r="R289" s="1806"/>
      <c r="S289" s="1784"/>
      <c r="T289" s="1797"/>
      <c r="U289" s="1784"/>
      <c r="V289" s="1784"/>
      <c r="W289" s="1784"/>
      <c r="X289" s="1784"/>
      <c r="Y289" s="1784"/>
    </row>
    <row r="290" spans="1:25" ht="13.5" customHeight="1">
      <c r="B290" s="1814"/>
      <c r="C290" s="1634"/>
      <c r="D290" s="1803"/>
      <c r="E290" s="1811"/>
      <c r="F290" s="1781"/>
      <c r="G290" s="379" t="s">
        <v>6544</v>
      </c>
      <c r="H290" s="422"/>
      <c r="I290" s="237"/>
      <c r="J290" s="327"/>
      <c r="K290" s="237"/>
      <c r="L290" s="237"/>
      <c r="M290" s="1791"/>
      <c r="N290" s="1808"/>
      <c r="O290" s="1782"/>
      <c r="P290" s="1807"/>
      <c r="Q290" s="312"/>
      <c r="R290" s="1806"/>
      <c r="S290" s="1785"/>
      <c r="T290" s="1830"/>
      <c r="U290" s="1785"/>
      <c r="V290" s="1785"/>
      <c r="W290" s="1785"/>
      <c r="X290" s="1785"/>
      <c r="Y290" s="1785"/>
    </row>
    <row r="291" spans="1:25" ht="13.5" customHeight="1">
      <c r="B291" s="1814" t="s">
        <v>6483</v>
      </c>
      <c r="C291" s="1634" t="s">
        <v>6545</v>
      </c>
      <c r="D291" s="1803" t="s">
        <v>6546</v>
      </c>
      <c r="E291" s="1809" t="s">
        <v>6163</v>
      </c>
      <c r="F291" s="1779"/>
      <c r="G291" s="378" t="s">
        <v>6547</v>
      </c>
      <c r="H291" s="422" t="s">
        <v>6125</v>
      </c>
      <c r="I291" s="228"/>
      <c r="J291" s="320"/>
      <c r="K291" s="228"/>
      <c r="L291" s="228"/>
      <c r="M291" s="1791" t="s">
        <v>6140</v>
      </c>
      <c r="N291" s="1808" t="s">
        <v>6548</v>
      </c>
      <c r="O291" s="1782" t="s">
        <v>6128</v>
      </c>
      <c r="P291" s="1807"/>
      <c r="Q291" s="312"/>
      <c r="R291" s="1806" t="s">
        <v>6489</v>
      </c>
      <c r="S291" s="1783">
        <v>1</v>
      </c>
      <c r="T291" s="1796"/>
      <c r="U291" s="1783"/>
      <c r="V291" s="1783"/>
      <c r="W291" s="1783"/>
      <c r="X291" s="1783"/>
      <c r="Y291" s="1783"/>
    </row>
    <row r="292" spans="1:25" ht="13.5" customHeight="1">
      <c r="B292" s="1814"/>
      <c r="C292" s="1634"/>
      <c r="D292" s="1803"/>
      <c r="E292" s="1810"/>
      <c r="F292" s="1780"/>
      <c r="G292" s="380" t="s">
        <v>6549</v>
      </c>
      <c r="H292" s="422"/>
      <c r="I292" s="229"/>
      <c r="J292" s="326"/>
      <c r="K292" s="229"/>
      <c r="L292" s="229"/>
      <c r="M292" s="1791"/>
      <c r="N292" s="1808"/>
      <c r="O292" s="1782"/>
      <c r="P292" s="1807"/>
      <c r="Q292" s="312"/>
      <c r="R292" s="1806"/>
      <c r="S292" s="1784"/>
      <c r="T292" s="1797"/>
      <c r="U292" s="1784"/>
      <c r="V292" s="1784"/>
      <c r="W292" s="1784"/>
      <c r="X292" s="1784"/>
      <c r="Y292" s="1784"/>
    </row>
    <row r="293" spans="1:25" ht="13.5" customHeight="1">
      <c r="B293" s="1814"/>
      <c r="C293" s="1634"/>
      <c r="D293" s="1803"/>
      <c r="E293" s="1810"/>
      <c r="F293" s="1780"/>
      <c r="G293" s="380" t="s">
        <v>6550</v>
      </c>
      <c r="H293" s="422"/>
      <c r="I293" s="229"/>
      <c r="J293" s="326"/>
      <c r="K293" s="229"/>
      <c r="L293" s="229"/>
      <c r="M293" s="1791"/>
      <c r="N293" s="1808"/>
      <c r="O293" s="1782"/>
      <c r="P293" s="1807"/>
      <c r="Q293" s="312"/>
      <c r="R293" s="1806"/>
      <c r="S293" s="1784"/>
      <c r="T293" s="1797"/>
      <c r="U293" s="1784"/>
      <c r="V293" s="1784"/>
      <c r="W293" s="1784"/>
      <c r="X293" s="1784"/>
      <c r="Y293" s="1784"/>
    </row>
    <row r="294" spans="1:25" ht="13.5" customHeight="1">
      <c r="B294" s="1814"/>
      <c r="C294" s="1634"/>
      <c r="D294" s="1803"/>
      <c r="E294" s="1810"/>
      <c r="F294" s="1780"/>
      <c r="G294" s="380" t="s">
        <v>6551</v>
      </c>
      <c r="H294" s="422"/>
      <c r="I294" s="229"/>
      <c r="J294" s="326"/>
      <c r="K294" s="229"/>
      <c r="L294" s="229"/>
      <c r="M294" s="1791"/>
      <c r="N294" s="1808"/>
      <c r="O294" s="1782"/>
      <c r="P294" s="1807"/>
      <c r="Q294" s="312"/>
      <c r="R294" s="1806"/>
      <c r="S294" s="1784"/>
      <c r="T294" s="1797"/>
      <c r="U294" s="1784"/>
      <c r="V294" s="1784"/>
      <c r="W294" s="1784"/>
      <c r="X294" s="1784"/>
      <c r="Y294" s="1784"/>
    </row>
    <row r="295" spans="1:25" ht="13.5" customHeight="1">
      <c r="B295" s="1814"/>
      <c r="C295" s="1634"/>
      <c r="D295" s="1803"/>
      <c r="E295" s="1810"/>
      <c r="F295" s="1780"/>
      <c r="G295" s="380" t="s">
        <v>6552</v>
      </c>
      <c r="H295" s="422"/>
      <c r="I295" s="229"/>
      <c r="J295" s="326"/>
      <c r="K295" s="229"/>
      <c r="L295" s="229"/>
      <c r="M295" s="1791"/>
      <c r="N295" s="1808"/>
      <c r="O295" s="1782"/>
      <c r="P295" s="1807"/>
      <c r="Q295" s="312"/>
      <c r="R295" s="1806"/>
      <c r="S295" s="1784"/>
      <c r="T295" s="1797"/>
      <c r="U295" s="1784"/>
      <c r="V295" s="1784"/>
      <c r="W295" s="1784"/>
      <c r="X295" s="1784"/>
      <c r="Y295" s="1784"/>
    </row>
    <row r="296" spans="1:25" ht="13.5" customHeight="1">
      <c r="B296" s="1814"/>
      <c r="C296" s="1634"/>
      <c r="D296" s="1803"/>
      <c r="E296" s="1811"/>
      <c r="F296" s="1781"/>
      <c r="G296" s="379" t="s">
        <v>6553</v>
      </c>
      <c r="H296" s="422"/>
      <c r="I296" s="237"/>
      <c r="J296" s="327"/>
      <c r="K296" s="237"/>
      <c r="L296" s="237"/>
      <c r="M296" s="1791"/>
      <c r="N296" s="1808"/>
      <c r="O296" s="1782"/>
      <c r="P296" s="1807"/>
      <c r="Q296" s="312"/>
      <c r="R296" s="1806"/>
      <c r="S296" s="1785"/>
      <c r="T296" s="1830"/>
      <c r="U296" s="1785"/>
      <c r="V296" s="1785"/>
      <c r="W296" s="1785"/>
      <c r="X296" s="1785"/>
      <c r="Y296" s="1785"/>
    </row>
    <row r="297" spans="1:25" ht="13.5" customHeight="1">
      <c r="B297" s="1814" t="s">
        <v>6483</v>
      </c>
      <c r="C297" s="1634" t="s">
        <v>6554</v>
      </c>
      <c r="D297" s="1803" t="s">
        <v>6555</v>
      </c>
      <c r="E297" s="1809" t="s">
        <v>6163</v>
      </c>
      <c r="F297" s="1779"/>
      <c r="G297" s="378" t="s">
        <v>6556</v>
      </c>
      <c r="H297" s="422" t="s">
        <v>6125</v>
      </c>
      <c r="I297" s="228"/>
      <c r="J297" s="320"/>
      <c r="K297" s="228"/>
      <c r="L297" s="228"/>
      <c r="M297" s="1791" t="s">
        <v>6140</v>
      </c>
      <c r="N297" s="1808" t="s">
        <v>6557</v>
      </c>
      <c r="O297" s="1782" t="s">
        <v>6128</v>
      </c>
      <c r="P297" s="1807"/>
      <c r="Q297" s="312"/>
      <c r="R297" s="1806" t="s">
        <v>6489</v>
      </c>
      <c r="S297" s="1783">
        <v>1</v>
      </c>
      <c r="T297" s="1796"/>
      <c r="U297" s="1783"/>
      <c r="V297" s="1783"/>
      <c r="W297" s="1783"/>
      <c r="X297" s="1783"/>
      <c r="Y297" s="1783"/>
    </row>
    <row r="298" spans="1:25" ht="13.5" customHeight="1">
      <c r="B298" s="1814"/>
      <c r="C298" s="1634"/>
      <c r="D298" s="1803"/>
      <c r="E298" s="1810"/>
      <c r="F298" s="1780"/>
      <c r="G298" s="380" t="s">
        <v>6558</v>
      </c>
      <c r="H298" s="422"/>
      <c r="I298" s="229"/>
      <c r="J298" s="326"/>
      <c r="K298" s="229"/>
      <c r="L298" s="229"/>
      <c r="M298" s="1791"/>
      <c r="N298" s="1808"/>
      <c r="O298" s="1782"/>
      <c r="P298" s="1807"/>
      <c r="Q298" s="312"/>
      <c r="R298" s="1806"/>
      <c r="S298" s="1784"/>
      <c r="T298" s="1797"/>
      <c r="U298" s="1784"/>
      <c r="V298" s="1784"/>
      <c r="W298" s="1784"/>
      <c r="X298" s="1784"/>
      <c r="Y298" s="1784"/>
    </row>
    <row r="299" spans="1:25" ht="13.5" customHeight="1">
      <c r="B299" s="1814"/>
      <c r="C299" s="1634"/>
      <c r="D299" s="1803"/>
      <c r="E299" s="1810"/>
      <c r="F299" s="1780"/>
      <c r="G299" s="380" t="s">
        <v>6559</v>
      </c>
      <c r="H299" s="422"/>
      <c r="I299" s="229"/>
      <c r="J299" s="326"/>
      <c r="K299" s="229"/>
      <c r="L299" s="229"/>
      <c r="M299" s="1791"/>
      <c r="N299" s="1808"/>
      <c r="O299" s="1782"/>
      <c r="P299" s="1807"/>
      <c r="Q299" s="312"/>
      <c r="R299" s="1806"/>
      <c r="S299" s="1784"/>
      <c r="T299" s="1797"/>
      <c r="U299" s="1784"/>
      <c r="V299" s="1784"/>
      <c r="W299" s="1784"/>
      <c r="X299" s="1784"/>
      <c r="Y299" s="1784"/>
    </row>
    <row r="300" spans="1:25" ht="13.5" customHeight="1">
      <c r="B300" s="1814"/>
      <c r="C300" s="1634"/>
      <c r="D300" s="1803"/>
      <c r="E300" s="1810"/>
      <c r="F300" s="1780"/>
      <c r="G300" s="380" t="s">
        <v>6560</v>
      </c>
      <c r="H300" s="422"/>
      <c r="I300" s="229"/>
      <c r="J300" s="326"/>
      <c r="K300" s="229"/>
      <c r="L300" s="229"/>
      <c r="M300" s="1791"/>
      <c r="N300" s="1808"/>
      <c r="O300" s="1782"/>
      <c r="P300" s="1807"/>
      <c r="Q300" s="312"/>
      <c r="R300" s="1806"/>
      <c r="S300" s="1784"/>
      <c r="T300" s="1797"/>
      <c r="U300" s="1784"/>
      <c r="V300" s="1784"/>
      <c r="W300" s="1784"/>
      <c r="X300" s="1784"/>
      <c r="Y300" s="1784"/>
    </row>
    <row r="301" spans="1:25" ht="13.5" customHeight="1">
      <c r="B301" s="1814"/>
      <c r="C301" s="1634"/>
      <c r="D301" s="1803"/>
      <c r="E301" s="1811"/>
      <c r="F301" s="1781"/>
      <c r="G301" s="379" t="s">
        <v>6552</v>
      </c>
      <c r="H301" s="422"/>
      <c r="I301" s="237"/>
      <c r="J301" s="327"/>
      <c r="K301" s="237"/>
      <c r="L301" s="237"/>
      <c r="M301" s="1791"/>
      <c r="N301" s="1808"/>
      <c r="O301" s="1782"/>
      <c r="P301" s="1807"/>
      <c r="Q301" s="312"/>
      <c r="R301" s="1806"/>
      <c r="S301" s="1785"/>
      <c r="T301" s="1830"/>
      <c r="U301" s="1785"/>
      <c r="V301" s="1785"/>
      <c r="W301" s="1785"/>
      <c r="X301" s="1785"/>
      <c r="Y301" s="1785"/>
    </row>
    <row r="302" spans="1:25" ht="13.5" customHeight="1">
      <c r="A302" s="219" t="s">
        <v>6561</v>
      </c>
      <c r="B302" s="1814" t="s">
        <v>6483</v>
      </c>
      <c r="C302" s="1634" t="s">
        <v>6562</v>
      </c>
      <c r="D302" s="1803" t="s">
        <v>6563</v>
      </c>
      <c r="E302" s="1809" t="s">
        <v>6163</v>
      </c>
      <c r="F302" s="1779"/>
      <c r="G302" s="489" t="s">
        <v>6564</v>
      </c>
      <c r="H302" s="422" t="s">
        <v>6125</v>
      </c>
      <c r="I302" s="228"/>
      <c r="J302" s="320"/>
      <c r="K302" s="228"/>
      <c r="L302" s="228"/>
      <c r="M302" s="1791" t="s">
        <v>6140</v>
      </c>
      <c r="N302" s="1808" t="s">
        <v>6565</v>
      </c>
      <c r="O302" s="1782" t="s">
        <v>6128</v>
      </c>
      <c r="P302" s="1807"/>
      <c r="Q302" s="312"/>
      <c r="R302" s="1806" t="s">
        <v>6489</v>
      </c>
      <c r="S302" s="1783"/>
      <c r="T302" s="1783"/>
      <c r="U302" s="1783"/>
      <c r="V302" s="1783"/>
      <c r="W302" s="1783"/>
      <c r="X302" s="1783"/>
      <c r="Y302" s="1783"/>
    </row>
    <row r="303" spans="1:25" ht="13.5" customHeight="1">
      <c r="B303" s="1814"/>
      <c r="C303" s="1634"/>
      <c r="D303" s="1803"/>
      <c r="E303" s="1810"/>
      <c r="F303" s="1780"/>
      <c r="G303" s="490" t="s">
        <v>6566</v>
      </c>
      <c r="H303" s="422"/>
      <c r="I303" s="229"/>
      <c r="J303" s="326"/>
      <c r="K303" s="229"/>
      <c r="L303" s="229"/>
      <c r="M303" s="1791"/>
      <c r="N303" s="1808"/>
      <c r="O303" s="1782"/>
      <c r="P303" s="1807"/>
      <c r="Q303" s="312"/>
      <c r="R303" s="1806"/>
      <c r="S303" s="1784"/>
      <c r="T303" s="1797"/>
      <c r="U303" s="1784"/>
      <c r="V303" s="1784"/>
      <c r="W303" s="1784"/>
      <c r="X303" s="1784"/>
      <c r="Y303" s="1784"/>
    </row>
    <row r="304" spans="1:25" ht="13.5" customHeight="1">
      <c r="B304" s="1814"/>
      <c r="C304" s="1634"/>
      <c r="D304" s="1803"/>
      <c r="E304" s="1810"/>
      <c r="F304" s="1780"/>
      <c r="G304" s="490" t="s">
        <v>6567</v>
      </c>
      <c r="H304" s="422"/>
      <c r="I304" s="229"/>
      <c r="J304" s="326"/>
      <c r="K304" s="229"/>
      <c r="L304" s="229"/>
      <c r="M304" s="1791"/>
      <c r="N304" s="1808"/>
      <c r="O304" s="1782"/>
      <c r="P304" s="1807"/>
      <c r="Q304" s="312"/>
      <c r="R304" s="1806"/>
      <c r="S304" s="1784"/>
      <c r="T304" s="1797"/>
      <c r="U304" s="1784"/>
      <c r="V304" s="1784"/>
      <c r="W304" s="1784"/>
      <c r="X304" s="1784"/>
      <c r="Y304" s="1784"/>
    </row>
    <row r="305" spans="2:25" ht="13.5" customHeight="1">
      <c r="B305" s="1814"/>
      <c r="C305" s="1634"/>
      <c r="D305" s="1803"/>
      <c r="E305" s="1810"/>
      <c r="F305" s="1780"/>
      <c r="G305" s="490" t="s">
        <v>6568</v>
      </c>
      <c r="H305" s="422"/>
      <c r="I305" s="229"/>
      <c r="J305" s="326"/>
      <c r="K305" s="229"/>
      <c r="L305" s="229"/>
      <c r="M305" s="1791"/>
      <c r="N305" s="1808"/>
      <c r="O305" s="1782"/>
      <c r="P305" s="1807"/>
      <c r="Q305" s="312"/>
      <c r="R305" s="1806"/>
      <c r="S305" s="1784"/>
      <c r="T305" s="1797"/>
      <c r="U305" s="1784"/>
      <c r="V305" s="1784"/>
      <c r="W305" s="1784"/>
      <c r="X305" s="1784"/>
      <c r="Y305" s="1784"/>
    </row>
    <row r="306" spans="2:25" ht="13.5" customHeight="1">
      <c r="B306" s="1814"/>
      <c r="C306" s="1634"/>
      <c r="D306" s="1803"/>
      <c r="E306" s="1810"/>
      <c r="F306" s="1780"/>
      <c r="G306" s="490" t="s">
        <v>6552</v>
      </c>
      <c r="H306" s="422"/>
      <c r="I306" s="229"/>
      <c r="J306" s="326"/>
      <c r="K306" s="229"/>
      <c r="L306" s="229"/>
      <c r="M306" s="1791"/>
      <c r="N306" s="1808"/>
      <c r="O306" s="1782"/>
      <c r="P306" s="1807"/>
      <c r="Q306" s="312"/>
      <c r="R306" s="1806"/>
      <c r="S306" s="1784"/>
      <c r="T306" s="1797"/>
      <c r="U306" s="1784"/>
      <c r="V306" s="1784"/>
      <c r="W306" s="1784"/>
      <c r="X306" s="1784"/>
      <c r="Y306" s="1784"/>
    </row>
    <row r="307" spans="2:25" ht="13.5" customHeight="1">
      <c r="B307" s="1814"/>
      <c r="C307" s="1634"/>
      <c r="D307" s="1803"/>
      <c r="E307" s="1811"/>
      <c r="F307" s="1781"/>
      <c r="G307" s="491" t="s">
        <v>6553</v>
      </c>
      <c r="H307" s="422"/>
      <c r="I307" s="237"/>
      <c r="J307" s="327"/>
      <c r="K307" s="237"/>
      <c r="L307" s="237"/>
      <c r="M307" s="1791"/>
      <c r="N307" s="1808"/>
      <c r="O307" s="1782"/>
      <c r="P307" s="1807"/>
      <c r="Q307" s="312"/>
      <c r="R307" s="1806"/>
      <c r="S307" s="1785"/>
      <c r="T307" s="1830"/>
      <c r="U307" s="1785"/>
      <c r="V307" s="1785"/>
      <c r="W307" s="1785"/>
      <c r="X307" s="1785"/>
      <c r="Y307" s="1785"/>
    </row>
    <row r="308" spans="2:25" ht="13.5" customHeight="1">
      <c r="B308" s="1814" t="s">
        <v>6483</v>
      </c>
      <c r="C308" s="1634" t="s">
        <v>6569</v>
      </c>
      <c r="D308" s="1803" t="s">
        <v>6570</v>
      </c>
      <c r="E308" s="1782"/>
      <c r="F308" s="1778"/>
      <c r="G308" s="378" t="s">
        <v>6571</v>
      </c>
      <c r="H308" s="422" t="s">
        <v>6125</v>
      </c>
      <c r="I308" s="228"/>
      <c r="J308" s="320"/>
      <c r="K308" s="228"/>
      <c r="L308" s="228"/>
      <c r="M308" s="1791" t="s">
        <v>6572</v>
      </c>
      <c r="N308" s="1782" t="s">
        <v>6141</v>
      </c>
      <c r="O308" s="1782" t="s">
        <v>6128</v>
      </c>
      <c r="P308" s="1807"/>
      <c r="Q308" s="312"/>
      <c r="R308" s="1806" t="s">
        <v>6489</v>
      </c>
      <c r="S308" s="1783">
        <v>1</v>
      </c>
      <c r="T308" s="1796"/>
      <c r="U308" s="1783"/>
      <c r="V308" s="1783"/>
      <c r="W308" s="1783"/>
      <c r="X308" s="1783"/>
      <c r="Y308" s="1783"/>
    </row>
    <row r="309" spans="2:25" ht="13.5" customHeight="1">
      <c r="B309" s="1814"/>
      <c r="C309" s="1634"/>
      <c r="D309" s="1803"/>
      <c r="E309" s="1782"/>
      <c r="F309" s="1778"/>
      <c r="G309" s="380" t="s">
        <v>6573</v>
      </c>
      <c r="H309" s="422"/>
      <c r="I309" s="229"/>
      <c r="J309" s="326"/>
      <c r="K309" s="229"/>
      <c r="L309" s="229"/>
      <c r="M309" s="1791"/>
      <c r="N309" s="1782"/>
      <c r="O309" s="1782"/>
      <c r="P309" s="1807"/>
      <c r="Q309" s="312"/>
      <c r="R309" s="1806"/>
      <c r="S309" s="1784"/>
      <c r="T309" s="1797"/>
      <c r="U309" s="1784"/>
      <c r="V309" s="1784"/>
      <c r="W309" s="1784"/>
      <c r="X309" s="1784"/>
      <c r="Y309" s="1784"/>
    </row>
    <row r="310" spans="2:25" ht="13.5" customHeight="1">
      <c r="B310" s="1814"/>
      <c r="C310" s="1634"/>
      <c r="D310" s="1803"/>
      <c r="E310" s="1782"/>
      <c r="F310" s="1778"/>
      <c r="G310" s="380" t="s">
        <v>6574</v>
      </c>
      <c r="H310" s="422"/>
      <c r="I310" s="229"/>
      <c r="J310" s="326"/>
      <c r="K310" s="229"/>
      <c r="L310" s="229"/>
      <c r="M310" s="1791"/>
      <c r="N310" s="1782"/>
      <c r="O310" s="1782"/>
      <c r="P310" s="1807"/>
      <c r="Q310" s="312"/>
      <c r="R310" s="1806"/>
      <c r="S310" s="1784"/>
      <c r="T310" s="1797"/>
      <c r="U310" s="1784"/>
      <c r="V310" s="1784"/>
      <c r="W310" s="1784"/>
      <c r="X310" s="1784"/>
      <c r="Y310" s="1784"/>
    </row>
    <row r="311" spans="2:25" ht="13.5" customHeight="1">
      <c r="B311" s="1814"/>
      <c r="C311" s="1634"/>
      <c r="D311" s="1803"/>
      <c r="E311" s="1782"/>
      <c r="F311" s="1778"/>
      <c r="G311" s="379" t="s">
        <v>6575</v>
      </c>
      <c r="H311" s="422"/>
      <c r="I311" s="229"/>
      <c r="J311" s="326"/>
      <c r="K311" s="229"/>
      <c r="L311" s="229"/>
      <c r="M311" s="1791"/>
      <c r="N311" s="1782"/>
      <c r="O311" s="1782"/>
      <c r="P311" s="1807"/>
      <c r="Q311" s="312"/>
      <c r="R311" s="1806"/>
      <c r="S311" s="1785"/>
      <c r="T311" s="1830"/>
      <c r="U311" s="1785"/>
      <c r="V311" s="1785"/>
      <c r="W311" s="1785"/>
      <c r="X311" s="1785"/>
      <c r="Y311" s="1785"/>
    </row>
    <row r="312" spans="2:25" ht="13.5" customHeight="1">
      <c r="B312" s="1814" t="s">
        <v>6483</v>
      </c>
      <c r="C312" s="1634" t="s">
        <v>6576</v>
      </c>
      <c r="D312" s="1803" t="s">
        <v>6577</v>
      </c>
      <c r="E312" s="1805" t="s">
        <v>6578</v>
      </c>
      <c r="F312" s="1778"/>
      <c r="G312" s="378" t="s">
        <v>6219</v>
      </c>
      <c r="H312" s="422" t="s">
        <v>6125</v>
      </c>
      <c r="I312" s="228"/>
      <c r="J312" s="320"/>
      <c r="K312" s="228"/>
      <c r="L312" s="228"/>
      <c r="M312" s="1791" t="s">
        <v>6140</v>
      </c>
      <c r="N312" s="1782" t="s">
        <v>6579</v>
      </c>
      <c r="O312" s="1782" t="s">
        <v>6128</v>
      </c>
      <c r="P312" s="1807"/>
      <c r="Q312" s="312"/>
      <c r="R312" s="1806" t="s">
        <v>6489</v>
      </c>
      <c r="S312" s="1783">
        <v>1</v>
      </c>
      <c r="T312" s="1796"/>
      <c r="U312" s="1783"/>
      <c r="V312" s="1783"/>
      <c r="W312" s="1783"/>
      <c r="X312" s="1783"/>
      <c r="Y312" s="1783"/>
    </row>
    <row r="313" spans="2:25" ht="13.5" customHeight="1">
      <c r="B313" s="1814"/>
      <c r="C313" s="1634"/>
      <c r="D313" s="1803"/>
      <c r="E313" s="1805"/>
      <c r="F313" s="1778"/>
      <c r="G313" s="380" t="s">
        <v>6224</v>
      </c>
      <c r="H313" s="422"/>
      <c r="I313" s="229"/>
      <c r="J313" s="326"/>
      <c r="K313" s="229"/>
      <c r="L313" s="229"/>
      <c r="M313" s="1791"/>
      <c r="N313" s="1782"/>
      <c r="O313" s="1782"/>
      <c r="P313" s="1807"/>
      <c r="Q313" s="312"/>
      <c r="R313" s="1806"/>
      <c r="S313" s="1784"/>
      <c r="T313" s="1797"/>
      <c r="U313" s="1784"/>
      <c r="V313" s="1784"/>
      <c r="W313" s="1784"/>
      <c r="X313" s="1784"/>
      <c r="Y313" s="1784"/>
    </row>
    <row r="314" spans="2:25" ht="13.5" customHeight="1">
      <c r="B314" s="1814"/>
      <c r="C314" s="1634"/>
      <c r="D314" s="1803"/>
      <c r="E314" s="1805"/>
      <c r="F314" s="1778"/>
      <c r="G314" s="380" t="s">
        <v>6225</v>
      </c>
      <c r="H314" s="422"/>
      <c r="I314" s="229"/>
      <c r="J314" s="326"/>
      <c r="K314" s="229"/>
      <c r="L314" s="229"/>
      <c r="M314" s="1791"/>
      <c r="N314" s="1782"/>
      <c r="O314" s="1782"/>
      <c r="P314" s="1807"/>
      <c r="Q314" s="312"/>
      <c r="R314" s="1806"/>
      <c r="S314" s="1784"/>
      <c r="T314" s="1797"/>
      <c r="U314" s="1784"/>
      <c r="V314" s="1784"/>
      <c r="W314" s="1784"/>
      <c r="X314" s="1784"/>
      <c r="Y314" s="1784"/>
    </row>
    <row r="315" spans="2:25" ht="13.5" customHeight="1">
      <c r="B315" s="1814"/>
      <c r="C315" s="1634"/>
      <c r="D315" s="1803"/>
      <c r="E315" s="1805"/>
      <c r="F315" s="1778"/>
      <c r="G315" s="380" t="s">
        <v>6227</v>
      </c>
      <c r="H315" s="422"/>
      <c r="I315" s="229"/>
      <c r="J315" s="326"/>
      <c r="K315" s="229"/>
      <c r="L315" s="229"/>
      <c r="M315" s="1791"/>
      <c r="N315" s="1782"/>
      <c r="O315" s="1782"/>
      <c r="P315" s="1807"/>
      <c r="Q315" s="312"/>
      <c r="R315" s="1806"/>
      <c r="S315" s="1784"/>
      <c r="T315" s="1797"/>
      <c r="U315" s="1784"/>
      <c r="V315" s="1784"/>
      <c r="W315" s="1784"/>
      <c r="X315" s="1784"/>
      <c r="Y315" s="1784"/>
    </row>
    <row r="316" spans="2:25" ht="13.5" customHeight="1">
      <c r="B316" s="1814"/>
      <c r="C316" s="1634"/>
      <c r="D316" s="1803"/>
      <c r="E316" s="1805"/>
      <c r="F316" s="1778"/>
      <c r="G316" s="379" t="s">
        <v>6229</v>
      </c>
      <c r="H316" s="422"/>
      <c r="I316" s="237"/>
      <c r="J316" s="327"/>
      <c r="K316" s="237"/>
      <c r="L316" s="237"/>
      <c r="M316" s="1791"/>
      <c r="N316" s="1782"/>
      <c r="O316" s="1782"/>
      <c r="P316" s="1807"/>
      <c r="Q316" s="312"/>
      <c r="R316" s="1806"/>
      <c r="S316" s="1785"/>
      <c r="T316" s="1830"/>
      <c r="U316" s="1785"/>
      <c r="V316" s="1785"/>
      <c r="W316" s="1785"/>
      <c r="X316" s="1785"/>
      <c r="Y316" s="1785"/>
    </row>
    <row r="317" spans="2:25" ht="13.5" customHeight="1">
      <c r="B317" s="244" t="s">
        <v>6483</v>
      </c>
      <c r="C317" s="673" t="s">
        <v>6082</v>
      </c>
      <c r="D317" s="9" t="s">
        <v>6580</v>
      </c>
      <c r="E317" s="227" t="s">
        <v>6163</v>
      </c>
      <c r="F317" s="9"/>
      <c r="G317" s="380" t="s">
        <v>6581</v>
      </c>
      <c r="H317" s="7" t="s">
        <v>6125</v>
      </c>
      <c r="I317" s="229"/>
      <c r="J317" s="326"/>
      <c r="K317" s="229"/>
      <c r="L317" s="229"/>
      <c r="M317" s="227" t="s">
        <v>6140</v>
      </c>
      <c r="N317" s="227" t="s">
        <v>6579</v>
      </c>
      <c r="O317" s="227" t="s">
        <v>6128</v>
      </c>
      <c r="P317" s="312"/>
      <c r="Q317" s="312"/>
      <c r="R317" s="310" t="s">
        <v>6489</v>
      </c>
      <c r="S317" s="321">
        <v>1</v>
      </c>
      <c r="T317" s="7"/>
      <c r="U317" s="321"/>
      <c r="V317" s="321"/>
      <c r="W317" s="321"/>
      <c r="X317" s="321"/>
      <c r="Y317" s="321"/>
    </row>
    <row r="318" spans="2:25" ht="13.5" customHeight="1">
      <c r="B318" s="1814" t="s">
        <v>6483</v>
      </c>
      <c r="C318" s="1634" t="s">
        <v>6582</v>
      </c>
      <c r="D318" s="1803" t="s">
        <v>6583</v>
      </c>
      <c r="E318" s="1812" t="s">
        <v>6578</v>
      </c>
      <c r="F318" s="1778"/>
      <c r="G318" s="378" t="s">
        <v>6547</v>
      </c>
      <c r="H318" s="422" t="s">
        <v>6125</v>
      </c>
      <c r="I318" s="228"/>
      <c r="J318" s="320"/>
      <c r="K318" s="228"/>
      <c r="L318" s="228"/>
      <c r="M318" s="1791" t="s">
        <v>6140</v>
      </c>
      <c r="N318" s="1782" t="s">
        <v>6579</v>
      </c>
      <c r="O318" s="1782" t="s">
        <v>6128</v>
      </c>
      <c r="P318" s="1807"/>
      <c r="Q318" s="312"/>
      <c r="R318" s="310" t="s">
        <v>6489</v>
      </c>
      <c r="S318" s="1783">
        <v>1</v>
      </c>
      <c r="T318" s="1796"/>
      <c r="U318" s="1783"/>
      <c r="V318" s="1783"/>
      <c r="W318" s="1783"/>
      <c r="X318" s="1783"/>
      <c r="Y318" s="1783"/>
    </row>
    <row r="319" spans="2:25" ht="13.5" customHeight="1">
      <c r="B319" s="1814"/>
      <c r="C319" s="1634"/>
      <c r="D319" s="1803"/>
      <c r="E319" s="1812"/>
      <c r="F319" s="1778"/>
      <c r="G319" s="380" t="s">
        <v>6549</v>
      </c>
      <c r="H319" s="422"/>
      <c r="I319" s="229"/>
      <c r="J319" s="326"/>
      <c r="K319" s="229"/>
      <c r="L319" s="229"/>
      <c r="M319" s="1791"/>
      <c r="N319" s="1782"/>
      <c r="O319" s="1782"/>
      <c r="P319" s="1807"/>
      <c r="Q319" s="312"/>
      <c r="R319" s="310"/>
      <c r="S319" s="1784"/>
      <c r="T319" s="1797"/>
      <c r="U319" s="1784"/>
      <c r="V319" s="1784"/>
      <c r="W319" s="1784"/>
      <c r="X319" s="1784"/>
      <c r="Y319" s="1784"/>
    </row>
    <row r="320" spans="2:25" ht="13.5" customHeight="1">
      <c r="B320" s="1814"/>
      <c r="C320" s="1634"/>
      <c r="D320" s="1803"/>
      <c r="E320" s="1812"/>
      <c r="F320" s="1778"/>
      <c r="G320" s="380" t="s">
        <v>6550</v>
      </c>
      <c r="H320" s="422"/>
      <c r="I320" s="229"/>
      <c r="J320" s="326"/>
      <c r="K320" s="229"/>
      <c r="L320" s="229"/>
      <c r="M320" s="1791"/>
      <c r="N320" s="1782"/>
      <c r="O320" s="1782"/>
      <c r="P320" s="1807"/>
      <c r="Q320" s="312"/>
      <c r="R320" s="310"/>
      <c r="S320" s="1784"/>
      <c r="T320" s="1797"/>
      <c r="U320" s="1784"/>
      <c r="V320" s="1784"/>
      <c r="W320" s="1784"/>
      <c r="X320" s="1784"/>
      <c r="Y320" s="1784"/>
    </row>
    <row r="321" spans="2:25" ht="13.5" customHeight="1">
      <c r="B321" s="1814"/>
      <c r="C321" s="1634"/>
      <c r="D321" s="1803"/>
      <c r="E321" s="1812"/>
      <c r="F321" s="1778"/>
      <c r="G321" s="379" t="s">
        <v>6551</v>
      </c>
      <c r="H321" s="422"/>
      <c r="I321" s="237"/>
      <c r="J321" s="327"/>
      <c r="K321" s="237"/>
      <c r="L321" s="237"/>
      <c r="M321" s="1791"/>
      <c r="N321" s="1782"/>
      <c r="O321" s="1782"/>
      <c r="P321" s="1807"/>
      <c r="Q321" s="312"/>
      <c r="R321" s="310"/>
      <c r="S321" s="1785"/>
      <c r="T321" s="1830"/>
      <c r="U321" s="1785"/>
      <c r="V321" s="1785"/>
      <c r="W321" s="1785"/>
      <c r="X321" s="1785"/>
      <c r="Y321" s="1785"/>
    </row>
    <row r="322" spans="2:25" ht="13.5" customHeight="1">
      <c r="B322" s="1814" t="s">
        <v>6483</v>
      </c>
      <c r="C322" s="1634" t="s">
        <v>6584</v>
      </c>
      <c r="D322" s="1803" t="s">
        <v>6585</v>
      </c>
      <c r="E322" s="1782"/>
      <c r="F322" s="1778"/>
      <c r="G322" s="378" t="s">
        <v>6552</v>
      </c>
      <c r="H322" s="422" t="s">
        <v>6125</v>
      </c>
      <c r="I322" s="228"/>
      <c r="J322" s="320"/>
      <c r="K322" s="228"/>
      <c r="L322" s="228"/>
      <c r="M322" s="1791" t="s">
        <v>6140</v>
      </c>
      <c r="N322" s="1782" t="s">
        <v>6579</v>
      </c>
      <c r="O322" s="1782" t="s">
        <v>6128</v>
      </c>
      <c r="P322" s="1807"/>
      <c r="Q322" s="312"/>
      <c r="R322" s="1806" t="s">
        <v>6489</v>
      </c>
      <c r="S322" s="1783">
        <v>1</v>
      </c>
      <c r="T322" s="1796"/>
      <c r="U322" s="1783"/>
      <c r="V322" s="1783"/>
      <c r="W322" s="1783"/>
      <c r="X322" s="1783"/>
      <c r="Y322" s="1783"/>
    </row>
    <row r="323" spans="2:25" ht="13.5" customHeight="1">
      <c r="B323" s="1814"/>
      <c r="C323" s="1634"/>
      <c r="D323" s="1803"/>
      <c r="E323" s="1782"/>
      <c r="F323" s="1778"/>
      <c r="G323" s="379" t="s">
        <v>6553</v>
      </c>
      <c r="H323" s="422"/>
      <c r="I323" s="237"/>
      <c r="J323" s="327"/>
      <c r="K323" s="237"/>
      <c r="L323" s="237"/>
      <c r="M323" s="1791"/>
      <c r="N323" s="1782"/>
      <c r="O323" s="1782"/>
      <c r="P323" s="1807"/>
      <c r="Q323" s="312"/>
      <c r="R323" s="1806"/>
      <c r="S323" s="1785"/>
      <c r="T323" s="1830"/>
      <c r="U323" s="1785"/>
      <c r="V323" s="1785"/>
      <c r="W323" s="1785"/>
      <c r="X323" s="1785"/>
      <c r="Y323" s="1785"/>
    </row>
    <row r="324" spans="2:25" ht="13.5" customHeight="1">
      <c r="B324" s="1814" t="s">
        <v>6483</v>
      </c>
      <c r="C324" s="1634" t="s">
        <v>6090</v>
      </c>
      <c r="D324" s="1803" t="s">
        <v>6586</v>
      </c>
      <c r="E324" s="1812" t="s">
        <v>6578</v>
      </c>
      <c r="F324" s="1778"/>
      <c r="G324" s="378" t="s">
        <v>6564</v>
      </c>
      <c r="H324" s="422" t="s">
        <v>6125</v>
      </c>
      <c r="I324" s="228"/>
      <c r="J324" s="320"/>
      <c r="K324" s="228"/>
      <c r="L324" s="228"/>
      <c r="M324" s="1791" t="s">
        <v>6140</v>
      </c>
      <c r="N324" s="1782" t="s">
        <v>6579</v>
      </c>
      <c r="O324" s="1782" t="s">
        <v>6128</v>
      </c>
      <c r="P324" s="1807"/>
      <c r="Q324" s="312"/>
      <c r="R324" s="1806" t="s">
        <v>6489</v>
      </c>
      <c r="S324" s="1783">
        <v>1</v>
      </c>
      <c r="T324" s="1796"/>
      <c r="U324" s="1783"/>
      <c r="V324" s="1783"/>
      <c r="W324" s="1783"/>
      <c r="X324" s="1783"/>
      <c r="Y324" s="1783"/>
    </row>
    <row r="325" spans="2:25" ht="13.5" customHeight="1">
      <c r="B325" s="1814"/>
      <c r="C325" s="1634"/>
      <c r="D325" s="1803"/>
      <c r="E325" s="1812"/>
      <c r="F325" s="1778"/>
      <c r="G325" s="380" t="s">
        <v>6566</v>
      </c>
      <c r="H325" s="422"/>
      <c r="I325" s="229"/>
      <c r="J325" s="326"/>
      <c r="K325" s="229"/>
      <c r="L325" s="229"/>
      <c r="M325" s="1791"/>
      <c r="N325" s="1782"/>
      <c r="O325" s="1782"/>
      <c r="P325" s="1807"/>
      <c r="Q325" s="312"/>
      <c r="R325" s="1806"/>
      <c r="S325" s="1784"/>
      <c r="T325" s="1797"/>
      <c r="U325" s="1784"/>
      <c r="V325" s="1784"/>
      <c r="W325" s="1784"/>
      <c r="X325" s="1784"/>
      <c r="Y325" s="1784"/>
    </row>
    <row r="326" spans="2:25" ht="13.5" customHeight="1">
      <c r="B326" s="1814"/>
      <c r="C326" s="1634"/>
      <c r="D326" s="1803"/>
      <c r="E326" s="1812"/>
      <c r="F326" s="1778"/>
      <c r="G326" s="380" t="s">
        <v>6567</v>
      </c>
      <c r="H326" s="422"/>
      <c r="I326" s="229"/>
      <c r="J326" s="326"/>
      <c r="K326" s="229"/>
      <c r="L326" s="229"/>
      <c r="M326" s="1791"/>
      <c r="N326" s="1782"/>
      <c r="O326" s="1782"/>
      <c r="P326" s="1807"/>
      <c r="Q326" s="312"/>
      <c r="R326" s="1806"/>
      <c r="S326" s="1784"/>
      <c r="T326" s="1797"/>
      <c r="U326" s="1784"/>
      <c r="V326" s="1784"/>
      <c r="W326" s="1784"/>
      <c r="X326" s="1784"/>
      <c r="Y326" s="1784"/>
    </row>
    <row r="327" spans="2:25" ht="13.5" customHeight="1">
      <c r="B327" s="1814"/>
      <c r="C327" s="1634"/>
      <c r="D327" s="1803"/>
      <c r="E327" s="1812"/>
      <c r="F327" s="1778"/>
      <c r="G327" s="379" t="s">
        <v>6568</v>
      </c>
      <c r="H327" s="422"/>
      <c r="I327" s="237"/>
      <c r="J327" s="327"/>
      <c r="K327" s="237"/>
      <c r="L327" s="237"/>
      <c r="M327" s="1791"/>
      <c r="N327" s="1782"/>
      <c r="O327" s="1782"/>
      <c r="P327" s="1807"/>
      <c r="Q327" s="312"/>
      <c r="R327" s="1806"/>
      <c r="S327" s="1785"/>
      <c r="T327" s="1830"/>
      <c r="U327" s="1785"/>
      <c r="V327" s="1785"/>
      <c r="W327" s="1785"/>
      <c r="X327" s="1785"/>
      <c r="Y327" s="1785"/>
    </row>
    <row r="328" spans="2:25" ht="13.5" customHeight="1">
      <c r="B328" s="1814" t="s">
        <v>6483</v>
      </c>
      <c r="C328" s="1634" t="s">
        <v>6587</v>
      </c>
      <c r="D328" s="1803" t="s">
        <v>6588</v>
      </c>
      <c r="E328" s="1812" t="s">
        <v>6578</v>
      </c>
      <c r="F328" s="1778"/>
      <c r="G328" s="378" t="s">
        <v>6571</v>
      </c>
      <c r="H328" s="383" t="s">
        <v>6125</v>
      </c>
      <c r="I328" s="229"/>
      <c r="J328" s="326"/>
      <c r="K328" s="229"/>
      <c r="L328" s="229"/>
      <c r="M328" s="1782" t="s">
        <v>6572</v>
      </c>
      <c r="N328" s="1782" t="s">
        <v>6579</v>
      </c>
      <c r="O328" s="1782" t="s">
        <v>6128</v>
      </c>
      <c r="P328" s="1807"/>
      <c r="Q328" s="312"/>
      <c r="R328" s="1806" t="s">
        <v>6489</v>
      </c>
      <c r="S328" s="321">
        <v>1</v>
      </c>
      <c r="T328" s="7"/>
      <c r="U328" s="321"/>
      <c r="V328" s="321"/>
      <c r="W328" s="321"/>
      <c r="X328" s="321"/>
      <c r="Y328" s="321"/>
    </row>
    <row r="329" spans="2:25" ht="13.5" customHeight="1">
      <c r="B329" s="1814"/>
      <c r="C329" s="1634"/>
      <c r="D329" s="1803"/>
      <c r="E329" s="1812"/>
      <c r="F329" s="1778"/>
      <c r="G329" s="380" t="s">
        <v>6573</v>
      </c>
      <c r="H329" s="422"/>
      <c r="I329" s="228"/>
      <c r="J329" s="320"/>
      <c r="K329" s="228"/>
      <c r="L329" s="228"/>
      <c r="M329" s="1791"/>
      <c r="N329" s="1782"/>
      <c r="O329" s="1782"/>
      <c r="P329" s="1807"/>
      <c r="Q329" s="312"/>
      <c r="R329" s="1806"/>
      <c r="S329" s="1783">
        <v>1</v>
      </c>
      <c r="T329" s="1796"/>
      <c r="U329" s="1783"/>
      <c r="V329" s="1783"/>
      <c r="W329" s="1783"/>
      <c r="X329" s="1783"/>
      <c r="Y329" s="1783"/>
    </row>
    <row r="330" spans="2:25" ht="13.5" customHeight="1">
      <c r="B330" s="1814"/>
      <c r="C330" s="1634"/>
      <c r="D330" s="1803"/>
      <c r="E330" s="1812"/>
      <c r="F330" s="1778"/>
      <c r="G330" s="380" t="s">
        <v>6574</v>
      </c>
      <c r="H330" s="422"/>
      <c r="I330" s="229"/>
      <c r="J330" s="326"/>
      <c r="K330" s="229"/>
      <c r="L330" s="229"/>
      <c r="M330" s="1791"/>
      <c r="N330" s="1782"/>
      <c r="O330" s="1782"/>
      <c r="P330" s="1807"/>
      <c r="Q330" s="312"/>
      <c r="R330" s="1806"/>
      <c r="S330" s="1784"/>
      <c r="T330" s="1797"/>
      <c r="U330" s="1784"/>
      <c r="V330" s="1784"/>
      <c r="W330" s="1784"/>
      <c r="X330" s="1784"/>
      <c r="Y330" s="1784"/>
    </row>
    <row r="331" spans="2:25" ht="13.5" customHeight="1">
      <c r="B331" s="1814"/>
      <c r="C331" s="1634"/>
      <c r="D331" s="1803"/>
      <c r="E331" s="1812"/>
      <c r="F331" s="1778"/>
      <c r="G331" s="379" t="s">
        <v>6575</v>
      </c>
      <c r="H331" s="422"/>
      <c r="I331" s="237"/>
      <c r="J331" s="327"/>
      <c r="K331" s="237"/>
      <c r="L331" s="237"/>
      <c r="M331" s="1791"/>
      <c r="N331" s="1782"/>
      <c r="O331" s="1782"/>
      <c r="P331" s="1807"/>
      <c r="Q331" s="312"/>
      <c r="R331" s="1806"/>
      <c r="S331" s="1785"/>
      <c r="T331" s="1830"/>
      <c r="U331" s="1785"/>
      <c r="V331" s="1785"/>
      <c r="W331" s="1785"/>
      <c r="X331" s="1785"/>
      <c r="Y331" s="1785"/>
    </row>
    <row r="332" spans="2:25" ht="13.5" customHeight="1">
      <c r="B332" s="1813" t="s">
        <v>6589</v>
      </c>
      <c r="C332" s="1634" t="s">
        <v>6590</v>
      </c>
      <c r="D332" s="1803" t="s">
        <v>6591</v>
      </c>
      <c r="E332" s="1782" t="s">
        <v>6592</v>
      </c>
      <c r="F332" s="1778"/>
      <c r="G332" s="378" t="s">
        <v>456</v>
      </c>
      <c r="H332" s="422" t="s">
        <v>6593</v>
      </c>
      <c r="I332" s="228"/>
      <c r="J332" s="320"/>
      <c r="K332" s="228"/>
      <c r="L332" s="228"/>
      <c r="M332" s="1791" t="s">
        <v>6594</v>
      </c>
      <c r="N332" s="1782" t="s">
        <v>6141</v>
      </c>
      <c r="O332" s="1782" t="s">
        <v>6128</v>
      </c>
      <c r="P332" s="1782" t="s">
        <v>6595</v>
      </c>
      <c r="Q332" s="227"/>
      <c r="R332" s="1806" t="s">
        <v>6596</v>
      </c>
      <c r="S332" s="1783">
        <v>1</v>
      </c>
      <c r="T332" s="1796"/>
      <c r="U332" s="1783"/>
      <c r="V332" s="1783"/>
      <c r="W332" s="1783"/>
      <c r="X332" s="1783"/>
      <c r="Y332" s="1783"/>
    </row>
    <row r="333" spans="2:25" ht="13.5" customHeight="1">
      <c r="B333" s="1813"/>
      <c r="C333" s="1634"/>
      <c r="D333" s="1803"/>
      <c r="E333" s="1782"/>
      <c r="F333" s="1778"/>
      <c r="G333" s="379" t="s">
        <v>6597</v>
      </c>
      <c r="H333" s="422"/>
      <c r="I333" s="237"/>
      <c r="J333" s="327"/>
      <c r="K333" s="237"/>
      <c r="L333" s="237"/>
      <c r="M333" s="1791"/>
      <c r="N333" s="1782"/>
      <c r="O333" s="1782"/>
      <c r="P333" s="1782"/>
      <c r="Q333" s="227"/>
      <c r="R333" s="1806"/>
      <c r="S333" s="1785"/>
      <c r="T333" s="1830"/>
      <c r="U333" s="1785"/>
      <c r="V333" s="1785"/>
      <c r="W333" s="1785"/>
      <c r="X333" s="1785"/>
      <c r="Y333" s="1785"/>
    </row>
    <row r="334" spans="2:25" ht="13.5" customHeight="1">
      <c r="B334" s="1813" t="s">
        <v>6589</v>
      </c>
      <c r="C334" s="1634" t="s">
        <v>6598</v>
      </c>
      <c r="D334" s="1803" t="s">
        <v>6599</v>
      </c>
      <c r="E334" s="1782" t="s">
        <v>6592</v>
      </c>
      <c r="F334" s="1778"/>
      <c r="G334" s="378" t="s">
        <v>456</v>
      </c>
      <c r="H334" s="422" t="s">
        <v>6593</v>
      </c>
      <c r="I334" s="228"/>
      <c r="J334" s="320"/>
      <c r="K334" s="228"/>
      <c r="L334" s="228"/>
      <c r="M334" s="1791" t="s">
        <v>6600</v>
      </c>
      <c r="N334" s="1782" t="s">
        <v>6141</v>
      </c>
      <c r="O334" s="1782" t="s">
        <v>6128</v>
      </c>
      <c r="P334" s="1782"/>
      <c r="Q334" s="227"/>
      <c r="R334" s="1782"/>
      <c r="S334" s="1783">
        <v>1</v>
      </c>
      <c r="T334" s="1796"/>
      <c r="U334" s="1783"/>
      <c r="V334" s="1783"/>
      <c r="W334" s="1783"/>
      <c r="X334" s="1783"/>
      <c r="Y334" s="1783"/>
    </row>
    <row r="335" spans="2:25" ht="13.5" customHeight="1">
      <c r="B335" s="1813"/>
      <c r="C335" s="1634"/>
      <c r="D335" s="1803"/>
      <c r="E335" s="1782"/>
      <c r="F335" s="1778"/>
      <c r="G335" s="379" t="s">
        <v>6601</v>
      </c>
      <c r="H335" s="422"/>
      <c r="I335" s="237"/>
      <c r="J335" s="327"/>
      <c r="K335" s="237"/>
      <c r="L335" s="237"/>
      <c r="M335" s="1791"/>
      <c r="N335" s="1782"/>
      <c r="O335" s="1782"/>
      <c r="P335" s="1782"/>
      <c r="Q335" s="227"/>
      <c r="R335" s="1782"/>
      <c r="S335" s="1785"/>
      <c r="T335" s="1830"/>
      <c r="U335" s="1785"/>
      <c r="V335" s="1785"/>
      <c r="W335" s="1785"/>
      <c r="X335" s="1785"/>
      <c r="Y335" s="1785"/>
    </row>
    <row r="336" spans="2:25" ht="13.5" customHeight="1">
      <c r="B336" s="245" t="s">
        <v>6602</v>
      </c>
      <c r="C336" s="673" t="s">
        <v>6603</v>
      </c>
      <c r="D336" s="9" t="s">
        <v>6604</v>
      </c>
      <c r="E336" s="227" t="s">
        <v>6605</v>
      </c>
      <c r="F336" s="9" t="s">
        <v>6606</v>
      </c>
      <c r="G336" s="379" t="s">
        <v>6321</v>
      </c>
      <c r="H336" s="7" t="s">
        <v>6125</v>
      </c>
      <c r="I336" s="237"/>
      <c r="J336" s="327"/>
      <c r="K336" s="237"/>
      <c r="L336" s="237"/>
      <c r="M336" s="227" t="s">
        <v>6607</v>
      </c>
      <c r="N336" s="227" t="s">
        <v>6141</v>
      </c>
      <c r="O336" s="227" t="s">
        <v>6128</v>
      </c>
      <c r="P336" s="231" t="s">
        <v>6608</v>
      </c>
      <c r="Q336" s="231"/>
      <c r="R336" s="310" t="s">
        <v>6295</v>
      </c>
      <c r="S336" s="321">
        <v>2</v>
      </c>
      <c r="T336" s="7"/>
      <c r="U336" s="321"/>
      <c r="V336" s="321"/>
      <c r="W336" s="321"/>
      <c r="X336" s="321"/>
      <c r="Y336" s="321"/>
    </row>
    <row r="337" spans="2:25" ht="13.5" customHeight="1">
      <c r="B337" s="245" t="s">
        <v>6602</v>
      </c>
      <c r="C337" s="673" t="s">
        <v>3448</v>
      </c>
      <c r="D337" s="9" t="s">
        <v>6609</v>
      </c>
      <c r="E337" s="227" t="s">
        <v>6163</v>
      </c>
      <c r="F337" s="9" t="s">
        <v>6610</v>
      </c>
      <c r="G337" s="7" t="s">
        <v>6611</v>
      </c>
      <c r="H337" s="7" t="s">
        <v>6125</v>
      </c>
      <c r="I337" s="227"/>
      <c r="J337" s="321"/>
      <c r="K337" s="227"/>
      <c r="L337" s="227"/>
      <c r="M337" s="227" t="s">
        <v>6612</v>
      </c>
      <c r="N337" s="227" t="s">
        <v>6141</v>
      </c>
      <c r="O337" s="227" t="s">
        <v>6613</v>
      </c>
      <c r="P337" s="227"/>
      <c r="Q337" s="227"/>
      <c r="R337" s="227"/>
      <c r="S337" s="321">
        <v>2</v>
      </c>
      <c r="T337" s="7"/>
      <c r="U337" s="321"/>
      <c r="V337" s="321"/>
      <c r="W337" s="321"/>
      <c r="X337" s="321"/>
      <c r="Y337" s="321"/>
    </row>
    <row r="338" spans="2:25" ht="13.5" customHeight="1">
      <c r="B338" s="245" t="s">
        <v>6602</v>
      </c>
      <c r="C338" s="673" t="s">
        <v>6614</v>
      </c>
      <c r="D338" s="9" t="s">
        <v>6615</v>
      </c>
      <c r="E338" s="227" t="s">
        <v>594</v>
      </c>
      <c r="F338" s="9"/>
      <c r="G338" s="7" t="s">
        <v>6616</v>
      </c>
      <c r="H338" s="7" t="s">
        <v>6125</v>
      </c>
      <c r="I338" s="228"/>
      <c r="J338" s="321"/>
      <c r="K338" s="227"/>
      <c r="L338" s="227"/>
      <c r="M338" s="227" t="s">
        <v>6617</v>
      </c>
      <c r="N338" s="227" t="s">
        <v>6141</v>
      </c>
      <c r="O338" s="227" t="s">
        <v>6613</v>
      </c>
      <c r="P338" s="227"/>
      <c r="Q338" s="227"/>
      <c r="R338" s="227"/>
      <c r="S338" s="321">
        <v>2</v>
      </c>
      <c r="T338" s="7"/>
      <c r="U338" s="321"/>
      <c r="V338" s="321"/>
      <c r="W338" s="321"/>
      <c r="X338" s="321"/>
      <c r="Y338" s="321"/>
    </row>
    <row r="339" spans="2:25" ht="13.5" customHeight="1">
      <c r="B339" s="245" t="s">
        <v>6602</v>
      </c>
      <c r="C339" s="1635" t="s">
        <v>3424</v>
      </c>
      <c r="D339" s="1837" t="s">
        <v>6618</v>
      </c>
      <c r="E339" s="1809" t="s">
        <v>6619</v>
      </c>
      <c r="F339" s="1837" t="s">
        <v>6620</v>
      </c>
      <c r="G339" s="378" t="s">
        <v>6621</v>
      </c>
      <c r="H339" s="378" t="s">
        <v>6125</v>
      </c>
      <c r="I339" s="228"/>
      <c r="J339" s="1783"/>
      <c r="K339" s="1783"/>
      <c r="L339" s="227"/>
      <c r="M339" s="231" t="s">
        <v>6622</v>
      </c>
      <c r="N339" s="227" t="s">
        <v>6623</v>
      </c>
      <c r="O339" s="227" t="s">
        <v>6128</v>
      </c>
      <c r="P339" s="227"/>
      <c r="Q339" s="227"/>
      <c r="R339" s="310" t="s">
        <v>6624</v>
      </c>
      <c r="S339" s="1783">
        <v>0</v>
      </c>
      <c r="T339" s="1783"/>
      <c r="U339" s="1783" t="s">
        <v>342</v>
      </c>
      <c r="V339" s="1783" t="s">
        <v>342</v>
      </c>
      <c r="W339" s="1783"/>
      <c r="X339" s="1783"/>
      <c r="Y339" s="1783"/>
    </row>
    <row r="340" spans="2:25" ht="13.5" customHeight="1">
      <c r="B340" s="245"/>
      <c r="C340" s="1652"/>
      <c r="D340" s="1838"/>
      <c r="E340" s="1810"/>
      <c r="F340" s="1838"/>
      <c r="G340" s="380"/>
      <c r="H340" s="380"/>
      <c r="I340" s="229" t="s">
        <v>1118</v>
      </c>
      <c r="J340" s="1784"/>
      <c r="K340" s="1784"/>
      <c r="L340" s="227"/>
      <c r="M340" s="231"/>
      <c r="N340" s="227"/>
      <c r="O340" s="227"/>
      <c r="P340" s="227"/>
      <c r="Q340" s="227"/>
      <c r="R340" s="310"/>
      <c r="S340" s="1784"/>
      <c r="T340" s="1784"/>
      <c r="U340" s="1784"/>
      <c r="V340" s="1784"/>
      <c r="W340" s="1784"/>
      <c r="X340" s="1784"/>
      <c r="Y340" s="1784"/>
    </row>
    <row r="341" spans="2:25" ht="13.5" customHeight="1">
      <c r="B341" s="245"/>
      <c r="C341" s="1652"/>
      <c r="D341" s="1838"/>
      <c r="E341" s="1810"/>
      <c r="F341" s="1838"/>
      <c r="G341" s="380"/>
      <c r="H341" s="380"/>
      <c r="I341" s="229" t="s">
        <v>6625</v>
      </c>
      <c r="J341" s="1784"/>
      <c r="K341" s="1784"/>
      <c r="L341" s="227"/>
      <c r="M341" s="231"/>
      <c r="N341" s="227"/>
      <c r="O341" s="227"/>
      <c r="P341" s="227"/>
      <c r="Q341" s="227"/>
      <c r="R341" s="310"/>
      <c r="S341" s="1784"/>
      <c r="T341" s="1784"/>
      <c r="U341" s="1784"/>
      <c r="V341" s="1784"/>
      <c r="W341" s="1784"/>
      <c r="X341" s="1784"/>
      <c r="Y341" s="1784"/>
    </row>
    <row r="342" spans="2:25" ht="13.5" customHeight="1">
      <c r="B342" s="245"/>
      <c r="C342" s="1652"/>
      <c r="D342" s="1838"/>
      <c r="E342" s="1810"/>
      <c r="F342" s="1838"/>
      <c r="G342" s="380"/>
      <c r="H342" s="380"/>
      <c r="I342" s="229" t="s">
        <v>1125</v>
      </c>
      <c r="J342" s="1784"/>
      <c r="K342" s="1784"/>
      <c r="L342" s="227"/>
      <c r="M342" s="231"/>
      <c r="N342" s="227"/>
      <c r="O342" s="227"/>
      <c r="P342" s="227"/>
      <c r="Q342" s="227"/>
      <c r="R342" s="310"/>
      <c r="S342" s="1784"/>
      <c r="T342" s="1784"/>
      <c r="U342" s="1784"/>
      <c r="V342" s="1784"/>
      <c r="W342" s="1784"/>
      <c r="X342" s="1784"/>
      <c r="Y342" s="1784"/>
    </row>
    <row r="343" spans="2:25" ht="13.5" customHeight="1">
      <c r="B343" s="245"/>
      <c r="C343" s="1652"/>
      <c r="D343" s="1838"/>
      <c r="E343" s="1810"/>
      <c r="F343" s="1838"/>
      <c r="G343" s="380"/>
      <c r="H343" s="380"/>
      <c r="I343" s="229" t="s">
        <v>652</v>
      </c>
      <c r="J343" s="1784"/>
      <c r="K343" s="1784"/>
      <c r="L343" s="227"/>
      <c r="M343" s="231"/>
      <c r="N343" s="227"/>
      <c r="O343" s="227"/>
      <c r="P343" s="227"/>
      <c r="Q343" s="227"/>
      <c r="R343" s="310"/>
      <c r="S343" s="1784"/>
      <c r="T343" s="1784"/>
      <c r="U343" s="1784"/>
      <c r="V343" s="1784"/>
      <c r="W343" s="1784"/>
      <c r="X343" s="1784"/>
      <c r="Y343" s="1784"/>
    </row>
    <row r="344" spans="2:25" ht="13.5" customHeight="1">
      <c r="B344" s="245"/>
      <c r="C344" s="1652"/>
      <c r="D344" s="1838"/>
      <c r="E344" s="1810"/>
      <c r="F344" s="1838"/>
      <c r="G344" s="380"/>
      <c r="H344" s="380"/>
      <c r="I344" s="229" t="s">
        <v>524</v>
      </c>
      <c r="J344" s="1784"/>
      <c r="K344" s="1784"/>
      <c r="L344" s="227"/>
      <c r="M344" s="231"/>
      <c r="N344" s="227"/>
      <c r="O344" s="227"/>
      <c r="P344" s="227"/>
      <c r="Q344" s="227"/>
      <c r="R344" s="310"/>
      <c r="S344" s="1784"/>
      <c r="T344" s="1784"/>
      <c r="U344" s="1784"/>
      <c r="V344" s="1784"/>
      <c r="W344" s="1784"/>
      <c r="X344" s="1784"/>
      <c r="Y344" s="1784"/>
    </row>
    <row r="345" spans="2:25" ht="13.5" customHeight="1">
      <c r="B345" s="245"/>
      <c r="C345" s="1652"/>
      <c r="D345" s="1838"/>
      <c r="E345" s="1810"/>
      <c r="F345" s="1838"/>
      <c r="G345" s="380"/>
      <c r="H345" s="380"/>
      <c r="I345" s="229" t="s">
        <v>513</v>
      </c>
      <c r="J345" s="1784"/>
      <c r="K345" s="1784"/>
      <c r="L345" s="227"/>
      <c r="M345" s="231"/>
      <c r="N345" s="227"/>
      <c r="O345" s="227"/>
      <c r="P345" s="227"/>
      <c r="Q345" s="227"/>
      <c r="R345" s="310"/>
      <c r="S345" s="1784"/>
      <c r="T345" s="1784"/>
      <c r="U345" s="1784"/>
      <c r="V345" s="1784"/>
      <c r="W345" s="1784"/>
      <c r="X345" s="1784"/>
      <c r="Y345" s="1784"/>
    </row>
    <row r="346" spans="2:25" ht="13.5" customHeight="1">
      <c r="B346" s="245"/>
      <c r="C346" s="1652"/>
      <c r="D346" s="1838"/>
      <c r="E346" s="1810"/>
      <c r="F346" s="1838"/>
      <c r="G346" s="380"/>
      <c r="H346" s="380"/>
      <c r="I346" s="229" t="s">
        <v>1039</v>
      </c>
      <c r="J346" s="1784"/>
      <c r="K346" s="1784"/>
      <c r="L346" s="227"/>
      <c r="M346" s="231"/>
      <c r="N346" s="227"/>
      <c r="O346" s="227"/>
      <c r="P346" s="227"/>
      <c r="Q346" s="227"/>
      <c r="R346" s="310"/>
      <c r="S346" s="1784"/>
      <c r="T346" s="1784"/>
      <c r="U346" s="1784"/>
      <c r="V346" s="1784"/>
      <c r="W346" s="1784"/>
      <c r="X346" s="1784"/>
      <c r="Y346" s="1784"/>
    </row>
    <row r="347" spans="2:25" ht="13.5" customHeight="1">
      <c r="B347" s="245"/>
      <c r="C347" s="1652"/>
      <c r="D347" s="1838"/>
      <c r="E347" s="1810"/>
      <c r="F347" s="1838"/>
      <c r="G347" s="380"/>
      <c r="H347" s="380"/>
      <c r="I347" s="229" t="s">
        <v>572</v>
      </c>
      <c r="J347" s="1784"/>
      <c r="K347" s="1784"/>
      <c r="L347" s="227"/>
      <c r="M347" s="231"/>
      <c r="N347" s="227"/>
      <c r="O347" s="227"/>
      <c r="P347" s="227"/>
      <c r="Q347" s="227"/>
      <c r="R347" s="310"/>
      <c r="S347" s="1784"/>
      <c r="T347" s="1784"/>
      <c r="U347" s="1784"/>
      <c r="V347" s="1784"/>
      <c r="W347" s="1784"/>
      <c r="X347" s="1784"/>
      <c r="Y347" s="1784"/>
    </row>
    <row r="348" spans="2:25" ht="13.5" customHeight="1">
      <c r="B348" s="245"/>
      <c r="C348" s="1652"/>
      <c r="D348" s="1838"/>
      <c r="E348" s="1810"/>
      <c r="F348" s="1838"/>
      <c r="G348" s="380"/>
      <c r="H348" s="380"/>
      <c r="I348" s="229" t="s">
        <v>1131</v>
      </c>
      <c r="J348" s="1784"/>
      <c r="K348" s="1784"/>
      <c r="L348" s="227"/>
      <c r="M348" s="231"/>
      <c r="N348" s="227"/>
      <c r="O348" s="227"/>
      <c r="P348" s="227"/>
      <c r="Q348" s="227"/>
      <c r="R348" s="310"/>
      <c r="S348" s="1784"/>
      <c r="T348" s="1784"/>
      <c r="U348" s="1784"/>
      <c r="V348" s="1784"/>
      <c r="W348" s="1784"/>
      <c r="X348" s="1784"/>
      <c r="Y348" s="1784"/>
    </row>
    <row r="349" spans="2:25" ht="13.5" customHeight="1">
      <c r="B349" s="245"/>
      <c r="C349" s="1652"/>
      <c r="D349" s="1838"/>
      <c r="E349" s="1810"/>
      <c r="F349" s="1838"/>
      <c r="G349" s="380"/>
      <c r="H349" s="380"/>
      <c r="I349" s="229" t="s">
        <v>1045</v>
      </c>
      <c r="J349" s="1784"/>
      <c r="K349" s="1784"/>
      <c r="L349" s="227"/>
      <c r="M349" s="231"/>
      <c r="N349" s="227"/>
      <c r="O349" s="227"/>
      <c r="P349" s="227"/>
      <c r="Q349" s="227"/>
      <c r="R349" s="310"/>
      <c r="S349" s="1784"/>
      <c r="T349" s="1784"/>
      <c r="U349" s="1784"/>
      <c r="V349" s="1784"/>
      <c r="W349" s="1784"/>
      <c r="X349" s="1784"/>
      <c r="Y349" s="1784"/>
    </row>
    <row r="350" spans="2:25" ht="13.5" customHeight="1">
      <c r="B350" s="245"/>
      <c r="C350" s="1636"/>
      <c r="D350" s="1839"/>
      <c r="E350" s="1811"/>
      <c r="F350" s="1839"/>
      <c r="G350" s="379"/>
      <c r="H350" s="379"/>
      <c r="I350" s="237" t="s">
        <v>6626</v>
      </c>
      <c r="J350" s="1785"/>
      <c r="K350" s="1785"/>
      <c r="L350" s="227"/>
      <c r="M350" s="231"/>
      <c r="N350" s="227"/>
      <c r="O350" s="227"/>
      <c r="P350" s="227"/>
      <c r="Q350" s="227"/>
      <c r="R350" s="310"/>
      <c r="S350" s="1785"/>
      <c r="T350" s="1785"/>
      <c r="U350" s="1785"/>
      <c r="V350" s="1785"/>
      <c r="W350" s="1785"/>
      <c r="X350" s="1785"/>
      <c r="Y350" s="1785"/>
    </row>
    <row r="351" spans="2:25" ht="13.5" customHeight="1">
      <c r="B351" s="245" t="s">
        <v>6602</v>
      </c>
      <c r="C351" s="673" t="s">
        <v>6627</v>
      </c>
      <c r="D351" s="9" t="s">
        <v>6628</v>
      </c>
      <c r="E351" s="227" t="s">
        <v>594</v>
      </c>
      <c r="F351" s="9"/>
      <c r="G351" s="7" t="s">
        <v>6629</v>
      </c>
      <c r="H351" s="7" t="s">
        <v>6125</v>
      </c>
      <c r="I351" s="237"/>
      <c r="J351" s="321"/>
      <c r="K351" s="227"/>
      <c r="L351" s="227"/>
      <c r="M351" s="227" t="s">
        <v>6630</v>
      </c>
      <c r="N351" s="227" t="s">
        <v>6141</v>
      </c>
      <c r="O351" s="227" t="s">
        <v>6613</v>
      </c>
      <c r="P351" s="227"/>
      <c r="Q351" s="227"/>
      <c r="R351" s="227"/>
      <c r="S351" s="321">
        <v>2</v>
      </c>
      <c r="T351" s="7"/>
      <c r="U351" s="377"/>
      <c r="V351" s="423"/>
      <c r="W351" s="423"/>
      <c r="X351" s="423"/>
      <c r="Y351" s="386"/>
    </row>
  </sheetData>
  <autoFilter ref="B3:Y351" xr:uid="{AA30450E-BA4A-40B1-9EBC-36D805EA283B}"/>
  <mergeCells count="743">
    <mergeCell ref="AE3:AJ3"/>
    <mergeCell ref="D339:D350"/>
    <mergeCell ref="E339:E350"/>
    <mergeCell ref="F339:F350"/>
    <mergeCell ref="C339:C350"/>
    <mergeCell ref="Y339:Y350"/>
    <mergeCell ref="X339:X350"/>
    <mergeCell ref="W339:W350"/>
    <mergeCell ref="V339:V350"/>
    <mergeCell ref="U339:U350"/>
    <mergeCell ref="T339:T350"/>
    <mergeCell ref="S339:S350"/>
    <mergeCell ref="K339:K350"/>
    <mergeCell ref="J339:J350"/>
    <mergeCell ref="C226:C230"/>
    <mergeCell ref="C223:C225"/>
    <mergeCell ref="Y226:Y230"/>
    <mergeCell ref="X226:X230"/>
    <mergeCell ref="W226:W230"/>
    <mergeCell ref="V226:V230"/>
    <mergeCell ref="U226:U230"/>
    <mergeCell ref="T226:T230"/>
    <mergeCell ref="T8:T19"/>
    <mergeCell ref="S8:S19"/>
    <mergeCell ref="S2:T2"/>
    <mergeCell ref="Y208:Y213"/>
    <mergeCell ref="X208:X213"/>
    <mergeCell ref="W208:W213"/>
    <mergeCell ref="V208:V213"/>
    <mergeCell ref="U208:U213"/>
    <mergeCell ref="T208:T213"/>
    <mergeCell ref="S208:S213"/>
    <mergeCell ref="Y194:Y205"/>
    <mergeCell ref="Y176:Y193"/>
    <mergeCell ref="X194:X205"/>
    <mergeCell ref="X176:X193"/>
    <mergeCell ref="W176:W193"/>
    <mergeCell ref="V194:V205"/>
    <mergeCell ref="V176:V193"/>
    <mergeCell ref="Y80:Y84"/>
    <mergeCell ref="X80:X84"/>
    <mergeCell ref="W80:W84"/>
    <mergeCell ref="V80:V84"/>
    <mergeCell ref="U80:U84"/>
    <mergeCell ref="Y93:Y97"/>
    <mergeCell ref="X93:X97"/>
    <mergeCell ref="W93:W97"/>
    <mergeCell ref="V93:V97"/>
    <mergeCell ref="Y318:Y321"/>
    <mergeCell ref="X318:X321"/>
    <mergeCell ref="W318:W321"/>
    <mergeCell ref="V318:V321"/>
    <mergeCell ref="Y8:Y19"/>
    <mergeCell ref="X8:X19"/>
    <mergeCell ref="W8:W19"/>
    <mergeCell ref="V8:V19"/>
    <mergeCell ref="U8:U19"/>
    <mergeCell ref="Y214:Y215"/>
    <mergeCell ref="X214:X215"/>
    <mergeCell ref="W214:W215"/>
    <mergeCell ref="V214:V215"/>
    <mergeCell ref="U214:U215"/>
    <mergeCell ref="Y312:Y316"/>
    <mergeCell ref="X312:X316"/>
    <mergeCell ref="W312:W316"/>
    <mergeCell ref="V312:V316"/>
    <mergeCell ref="U312:U316"/>
    <mergeCell ref="Y308:Y311"/>
    <mergeCell ref="X308:X311"/>
    <mergeCell ref="W308:W311"/>
    <mergeCell ref="V308:V311"/>
    <mergeCell ref="U308:U311"/>
    <mergeCell ref="Y334:Y335"/>
    <mergeCell ref="X334:X335"/>
    <mergeCell ref="W334:W335"/>
    <mergeCell ref="V334:V335"/>
    <mergeCell ref="U334:U335"/>
    <mergeCell ref="U332:U333"/>
    <mergeCell ref="U329:U331"/>
    <mergeCell ref="U324:U327"/>
    <mergeCell ref="U322:U323"/>
    <mergeCell ref="V332:V333"/>
    <mergeCell ref="V329:V331"/>
    <mergeCell ref="V324:V327"/>
    <mergeCell ref="Y322:Y323"/>
    <mergeCell ref="X322:X323"/>
    <mergeCell ref="W322:W323"/>
    <mergeCell ref="V322:V323"/>
    <mergeCell ref="Y324:Y327"/>
    <mergeCell ref="X324:X327"/>
    <mergeCell ref="W324:W327"/>
    <mergeCell ref="Y332:Y333"/>
    <mergeCell ref="Y329:Y331"/>
    <mergeCell ref="X332:X333"/>
    <mergeCell ref="X329:X331"/>
    <mergeCell ref="W332:W333"/>
    <mergeCell ref="Y258:Y261"/>
    <mergeCell ref="X258:X261"/>
    <mergeCell ref="W258:W261"/>
    <mergeCell ref="V258:V261"/>
    <mergeCell ref="U258:U261"/>
    <mergeCell ref="Y254:Y257"/>
    <mergeCell ref="X254:X257"/>
    <mergeCell ref="W254:W257"/>
    <mergeCell ref="V254:V257"/>
    <mergeCell ref="Y244:Y249"/>
    <mergeCell ref="X244:X249"/>
    <mergeCell ref="W244:W249"/>
    <mergeCell ref="U244:U249"/>
    <mergeCell ref="Y219:Y222"/>
    <mergeCell ref="X219:X222"/>
    <mergeCell ref="W219:W222"/>
    <mergeCell ref="V219:V222"/>
    <mergeCell ref="U219:U222"/>
    <mergeCell ref="Y223:Y225"/>
    <mergeCell ref="X223:X225"/>
    <mergeCell ref="W223:W225"/>
    <mergeCell ref="V223:V225"/>
    <mergeCell ref="U223:U225"/>
    <mergeCell ref="V244:V249"/>
    <mergeCell ref="Y266:Y269"/>
    <mergeCell ref="X266:X269"/>
    <mergeCell ref="W266:W269"/>
    <mergeCell ref="V266:V269"/>
    <mergeCell ref="U266:U269"/>
    <mergeCell ref="Y262:Y265"/>
    <mergeCell ref="X262:X265"/>
    <mergeCell ref="W262:W265"/>
    <mergeCell ref="V262:V265"/>
    <mergeCell ref="U262:U265"/>
    <mergeCell ref="Y275:Y278"/>
    <mergeCell ref="X275:X278"/>
    <mergeCell ref="W275:W278"/>
    <mergeCell ref="V275:V278"/>
    <mergeCell ref="U275:U278"/>
    <mergeCell ref="Y271:Y274"/>
    <mergeCell ref="X271:X274"/>
    <mergeCell ref="W271:W274"/>
    <mergeCell ref="V271:V274"/>
    <mergeCell ref="U271:U274"/>
    <mergeCell ref="Y283:Y286"/>
    <mergeCell ref="X283:X286"/>
    <mergeCell ref="W283:W286"/>
    <mergeCell ref="V283:V286"/>
    <mergeCell ref="U283:U286"/>
    <mergeCell ref="Y279:Y282"/>
    <mergeCell ref="X279:X282"/>
    <mergeCell ref="W279:W282"/>
    <mergeCell ref="V279:V282"/>
    <mergeCell ref="U279:U282"/>
    <mergeCell ref="Y291:Y296"/>
    <mergeCell ref="X291:X296"/>
    <mergeCell ref="W291:W296"/>
    <mergeCell ref="V291:V296"/>
    <mergeCell ref="U291:U296"/>
    <mergeCell ref="Y287:Y290"/>
    <mergeCell ref="X287:X290"/>
    <mergeCell ref="W287:W290"/>
    <mergeCell ref="V287:V290"/>
    <mergeCell ref="U287:U290"/>
    <mergeCell ref="Y302:Y307"/>
    <mergeCell ref="X302:X307"/>
    <mergeCell ref="W302:W307"/>
    <mergeCell ref="V302:V307"/>
    <mergeCell ref="U302:U307"/>
    <mergeCell ref="Y297:Y301"/>
    <mergeCell ref="X297:X301"/>
    <mergeCell ref="W297:W301"/>
    <mergeCell ref="V297:V301"/>
    <mergeCell ref="U297:U301"/>
    <mergeCell ref="U93:U97"/>
    <mergeCell ref="Y89:Y92"/>
    <mergeCell ref="X89:X92"/>
    <mergeCell ref="W89:W92"/>
    <mergeCell ref="V89:V92"/>
    <mergeCell ref="U89:U92"/>
    <mergeCell ref="Y85:Y88"/>
    <mergeCell ref="X85:X88"/>
    <mergeCell ref="W85:W88"/>
    <mergeCell ref="V85:V88"/>
    <mergeCell ref="U85:U88"/>
    <mergeCell ref="Y20:Y24"/>
    <mergeCell ref="X20:X24"/>
    <mergeCell ref="W20:W24"/>
    <mergeCell ref="V20:V24"/>
    <mergeCell ref="U20:U24"/>
    <mergeCell ref="Y140:Y175"/>
    <mergeCell ref="X140:X175"/>
    <mergeCell ref="W140:W175"/>
    <mergeCell ref="V140:V175"/>
    <mergeCell ref="U140:U175"/>
    <mergeCell ref="Y135:Y139"/>
    <mergeCell ref="X135:X139"/>
    <mergeCell ref="V135:V139"/>
    <mergeCell ref="U135:U139"/>
    <mergeCell ref="W135:W139"/>
    <mergeCell ref="Y127:Y134"/>
    <mergeCell ref="W127:W134"/>
    <mergeCell ref="V127:V134"/>
    <mergeCell ref="U127:U134"/>
    <mergeCell ref="Y122:Y126"/>
    <mergeCell ref="X122:X126"/>
    <mergeCell ref="W122:W126"/>
    <mergeCell ref="V122:V126"/>
    <mergeCell ref="U122:U126"/>
    <mergeCell ref="Y29:Y40"/>
    <mergeCell ref="X29:X40"/>
    <mergeCell ref="W29:W40"/>
    <mergeCell ref="V29:V40"/>
    <mergeCell ref="U29:U40"/>
    <mergeCell ref="Y25:Y28"/>
    <mergeCell ref="X25:X28"/>
    <mergeCell ref="W25:W28"/>
    <mergeCell ref="V25:V28"/>
    <mergeCell ref="U25:U28"/>
    <mergeCell ref="Y57:Y73"/>
    <mergeCell ref="X57:X73"/>
    <mergeCell ref="W57:W73"/>
    <mergeCell ref="V57:V73"/>
    <mergeCell ref="U57:U73"/>
    <mergeCell ref="X41:X50"/>
    <mergeCell ref="W41:W50"/>
    <mergeCell ref="V41:V50"/>
    <mergeCell ref="U41:U50"/>
    <mergeCell ref="Y51:Y56"/>
    <mergeCell ref="X51:X56"/>
    <mergeCell ref="W51:W56"/>
    <mergeCell ref="V51:V56"/>
    <mergeCell ref="U51:U56"/>
    <mergeCell ref="Y41:Y50"/>
    <mergeCell ref="Y74:Y79"/>
    <mergeCell ref="X74:X79"/>
    <mergeCell ref="T74:T79"/>
    <mergeCell ref="T244:T249"/>
    <mergeCell ref="T297:T301"/>
    <mergeCell ref="T291:T296"/>
    <mergeCell ref="T287:T290"/>
    <mergeCell ref="T283:T286"/>
    <mergeCell ref="T279:T282"/>
    <mergeCell ref="T275:T278"/>
    <mergeCell ref="T271:T274"/>
    <mergeCell ref="T266:T269"/>
    <mergeCell ref="T262:T265"/>
    <mergeCell ref="W74:W79"/>
    <mergeCell ref="V74:V79"/>
    <mergeCell ref="U74:U79"/>
    <mergeCell ref="X127:X134"/>
    <mergeCell ref="Y110:Y121"/>
    <mergeCell ref="X110:X121"/>
    <mergeCell ref="W110:W121"/>
    <mergeCell ref="V110:V121"/>
    <mergeCell ref="U110:U121"/>
    <mergeCell ref="Y98:Y109"/>
    <mergeCell ref="X98:X109"/>
    <mergeCell ref="S334:S335"/>
    <mergeCell ref="S332:S333"/>
    <mergeCell ref="T89:T92"/>
    <mergeCell ref="T127:T134"/>
    <mergeCell ref="T194:T205"/>
    <mergeCell ref="T223:T225"/>
    <mergeCell ref="W194:W205"/>
    <mergeCell ref="T258:T261"/>
    <mergeCell ref="T254:T257"/>
    <mergeCell ref="W98:W109"/>
    <mergeCell ref="V98:V109"/>
    <mergeCell ref="U98:U109"/>
    <mergeCell ref="U254:U257"/>
    <mergeCell ref="W329:W331"/>
    <mergeCell ref="U318:U321"/>
    <mergeCell ref="T214:T215"/>
    <mergeCell ref="S214:S215"/>
    <mergeCell ref="S223:S225"/>
    <mergeCell ref="T98:T109"/>
    <mergeCell ref="S98:S109"/>
    <mergeCell ref="T93:T97"/>
    <mergeCell ref="S93:S97"/>
    <mergeCell ref="S89:S92"/>
    <mergeCell ref="S287:S290"/>
    <mergeCell ref="T85:T88"/>
    <mergeCell ref="S85:S88"/>
    <mergeCell ref="T80:T84"/>
    <mergeCell ref="S80:S84"/>
    <mergeCell ref="T334:T335"/>
    <mergeCell ref="T332:T333"/>
    <mergeCell ref="T329:T331"/>
    <mergeCell ref="T324:T327"/>
    <mergeCell ref="T322:T323"/>
    <mergeCell ref="T318:T321"/>
    <mergeCell ref="T312:T316"/>
    <mergeCell ref="T308:T311"/>
    <mergeCell ref="T302:T307"/>
    <mergeCell ref="S329:S331"/>
    <mergeCell ref="S324:S327"/>
    <mergeCell ref="S322:S323"/>
    <mergeCell ref="S318:S321"/>
    <mergeCell ref="S312:S316"/>
    <mergeCell ref="S308:S311"/>
    <mergeCell ref="S302:S307"/>
    <mergeCell ref="S297:S301"/>
    <mergeCell ref="S291:S296"/>
    <mergeCell ref="T110:T121"/>
    <mergeCell ref="S110:S121"/>
    <mergeCell ref="S283:S286"/>
    <mergeCell ref="S279:S282"/>
    <mergeCell ref="S275:S278"/>
    <mergeCell ref="S271:S274"/>
    <mergeCell ref="S266:S269"/>
    <mergeCell ref="S262:S265"/>
    <mergeCell ref="S258:S261"/>
    <mergeCell ref="S254:S257"/>
    <mergeCell ref="S226:S230"/>
    <mergeCell ref="T140:T175"/>
    <mergeCell ref="S140:S175"/>
    <mergeCell ref="T135:T139"/>
    <mergeCell ref="S135:S139"/>
    <mergeCell ref="T219:T222"/>
    <mergeCell ref="S219:S222"/>
    <mergeCell ref="S127:S134"/>
    <mergeCell ref="T122:T126"/>
    <mergeCell ref="S122:S126"/>
    <mergeCell ref="T20:T24"/>
    <mergeCell ref="S20:S24"/>
    <mergeCell ref="C80:C84"/>
    <mergeCell ref="C85:C88"/>
    <mergeCell ref="C89:C92"/>
    <mergeCell ref="R29:R40"/>
    <mergeCell ref="P29:P40"/>
    <mergeCell ref="O29:O40"/>
    <mergeCell ref="N29:N40"/>
    <mergeCell ref="M29:M40"/>
    <mergeCell ref="L29:L40"/>
    <mergeCell ref="E29:E40"/>
    <mergeCell ref="R57:R70"/>
    <mergeCell ref="P57:P70"/>
    <mergeCell ref="O57:O70"/>
    <mergeCell ref="N57:N70"/>
    <mergeCell ref="M57:M70"/>
    <mergeCell ref="T51:T56"/>
    <mergeCell ref="S51:S56"/>
    <mergeCell ref="T41:T50"/>
    <mergeCell ref="S41:S50"/>
    <mergeCell ref="T29:T40"/>
    <mergeCell ref="S29:S40"/>
    <mergeCell ref="S74:S79"/>
    <mergeCell ref="B85:B88"/>
    <mergeCell ref="B89:B92"/>
    <mergeCell ref="D74:D79"/>
    <mergeCell ref="D89:D92"/>
    <mergeCell ref="D85:D88"/>
    <mergeCell ref="D80:D84"/>
    <mergeCell ref="C74:C79"/>
    <mergeCell ref="T25:T28"/>
    <mergeCell ref="S25:S28"/>
    <mergeCell ref="T57:T73"/>
    <mergeCell ref="S57:S73"/>
    <mergeCell ref="R51:R56"/>
    <mergeCell ref="P51:P56"/>
    <mergeCell ref="O51:O56"/>
    <mergeCell ref="N51:N56"/>
    <mergeCell ref="M51:M56"/>
    <mergeCell ref="D51:D56"/>
    <mergeCell ref="R41:R47"/>
    <mergeCell ref="P41:P47"/>
    <mergeCell ref="O41:O47"/>
    <mergeCell ref="N41:N47"/>
    <mergeCell ref="M41:M47"/>
    <mergeCell ref="R80:R81"/>
    <mergeCell ref="P80:P81"/>
    <mergeCell ref="B8:B12"/>
    <mergeCell ref="C20:C24"/>
    <mergeCell ref="B20:B24"/>
    <mergeCell ref="C25:C28"/>
    <mergeCell ref="B25:B28"/>
    <mergeCell ref="D20:D24"/>
    <mergeCell ref="D25:D28"/>
    <mergeCell ref="C8:C19"/>
    <mergeCell ref="F8:F19"/>
    <mergeCell ref="E8:E19"/>
    <mergeCell ref="D8:D19"/>
    <mergeCell ref="O80:O81"/>
    <mergeCell ref="N80:N81"/>
    <mergeCell ref="M80:M81"/>
    <mergeCell ref="M98:M102"/>
    <mergeCell ref="N98:N102"/>
    <mergeCell ref="O98:O102"/>
    <mergeCell ref="P98:P102"/>
    <mergeCell ref="R98:R102"/>
    <mergeCell ref="C176:C193"/>
    <mergeCell ref="P127:P131"/>
    <mergeCell ref="P135:P139"/>
    <mergeCell ref="P140:P175"/>
    <mergeCell ref="C122:C126"/>
    <mergeCell ref="M140:M175"/>
    <mergeCell ref="M135:M139"/>
    <mergeCell ref="M127:M131"/>
    <mergeCell ref="M122:M126"/>
    <mergeCell ref="D140:D175"/>
    <mergeCell ref="D135:D139"/>
    <mergeCell ref="D122:D126"/>
    <mergeCell ref="O140:O175"/>
    <mergeCell ref="O135:O139"/>
    <mergeCell ref="O127:O131"/>
    <mergeCell ref="O122:O126"/>
    <mergeCell ref="B176:B193"/>
    <mergeCell ref="C140:C175"/>
    <mergeCell ref="B140:B175"/>
    <mergeCell ref="C135:C139"/>
    <mergeCell ref="B135:B139"/>
    <mergeCell ref="R93:R94"/>
    <mergeCell ref="P93:P94"/>
    <mergeCell ref="O93:O94"/>
    <mergeCell ref="N93:N94"/>
    <mergeCell ref="M93:M94"/>
    <mergeCell ref="C98:C109"/>
    <mergeCell ref="B98:B109"/>
    <mergeCell ref="C93:C97"/>
    <mergeCell ref="B93:B97"/>
    <mergeCell ref="D98:D109"/>
    <mergeCell ref="D93:D97"/>
    <mergeCell ref="C110:C121"/>
    <mergeCell ref="B110:B121"/>
    <mergeCell ref="D110:D121"/>
    <mergeCell ref="R140:R175"/>
    <mergeCell ref="R135:R139"/>
    <mergeCell ref="R127:R131"/>
    <mergeCell ref="R122:R126"/>
    <mergeCell ref="P122:P126"/>
    <mergeCell ref="N140:N175"/>
    <mergeCell ref="N135:N139"/>
    <mergeCell ref="N127:N131"/>
    <mergeCell ref="N122:N126"/>
    <mergeCell ref="D127:D134"/>
    <mergeCell ref="C127:C134"/>
    <mergeCell ref="C219:C222"/>
    <mergeCell ref="B219:B222"/>
    <mergeCell ref="R219:R222"/>
    <mergeCell ref="P219:P222"/>
    <mergeCell ref="O219:O222"/>
    <mergeCell ref="N219:N222"/>
    <mergeCell ref="N194:N205"/>
    <mergeCell ref="M194:M205"/>
    <mergeCell ref="D194:D205"/>
    <mergeCell ref="R194:R205"/>
    <mergeCell ref="P194:P205"/>
    <mergeCell ref="O194:O205"/>
    <mergeCell ref="C194:C205"/>
    <mergeCell ref="B194:B205"/>
    <mergeCell ref="K208:K213"/>
    <mergeCell ref="F208:F213"/>
    <mergeCell ref="C208:C213"/>
    <mergeCell ref="E208:E213"/>
    <mergeCell ref="D208:D213"/>
    <mergeCell ref="F214:F215"/>
    <mergeCell ref="C214:C215"/>
    <mergeCell ref="K214:K215"/>
    <mergeCell ref="D244:D249"/>
    <mergeCell ref="R176:R193"/>
    <mergeCell ref="M219:M222"/>
    <mergeCell ref="D219:D222"/>
    <mergeCell ref="E244:E249"/>
    <mergeCell ref="P176:P193"/>
    <mergeCell ref="O176:O193"/>
    <mergeCell ref="N176:N193"/>
    <mergeCell ref="M176:M193"/>
    <mergeCell ref="D176:D193"/>
    <mergeCell ref="E214:E215"/>
    <mergeCell ref="D214:D215"/>
    <mergeCell ref="K223:K225"/>
    <mergeCell ref="F223:F225"/>
    <mergeCell ref="E223:E225"/>
    <mergeCell ref="D223:D225"/>
    <mergeCell ref="D226:D230"/>
    <mergeCell ref="F244:F249"/>
    <mergeCell ref="C244:C249"/>
    <mergeCell ref="R244:R249"/>
    <mergeCell ref="B244:B249"/>
    <mergeCell ref="B302:B307"/>
    <mergeCell ref="B297:B301"/>
    <mergeCell ref="B291:B296"/>
    <mergeCell ref="B287:B290"/>
    <mergeCell ref="B283:B286"/>
    <mergeCell ref="B279:B282"/>
    <mergeCell ref="B275:B278"/>
    <mergeCell ref="B271:B274"/>
    <mergeCell ref="B266:B269"/>
    <mergeCell ref="B262:B265"/>
    <mergeCell ref="B258:B261"/>
    <mergeCell ref="B254:B257"/>
    <mergeCell ref="C271:C274"/>
    <mergeCell ref="C266:C269"/>
    <mergeCell ref="C262:C265"/>
    <mergeCell ref="C258:C261"/>
    <mergeCell ref="C254:C257"/>
    <mergeCell ref="B334:B335"/>
    <mergeCell ref="B332:B333"/>
    <mergeCell ref="B328:B331"/>
    <mergeCell ref="B324:B327"/>
    <mergeCell ref="B322:B323"/>
    <mergeCell ref="B318:B321"/>
    <mergeCell ref="B312:B316"/>
    <mergeCell ref="B308:B311"/>
    <mergeCell ref="C318:C321"/>
    <mergeCell ref="C322:C323"/>
    <mergeCell ref="C324:C327"/>
    <mergeCell ref="C328:C331"/>
    <mergeCell ref="C332:C333"/>
    <mergeCell ref="C334:C335"/>
    <mergeCell ref="C312:C316"/>
    <mergeCell ref="C308:C311"/>
    <mergeCell ref="E334:E335"/>
    <mergeCell ref="E332:E333"/>
    <mergeCell ref="E328:E331"/>
    <mergeCell ref="E324:E327"/>
    <mergeCell ref="F322:F323"/>
    <mergeCell ref="E322:E323"/>
    <mergeCell ref="F328:F331"/>
    <mergeCell ref="F324:F327"/>
    <mergeCell ref="E318:E321"/>
    <mergeCell ref="F318:F321"/>
    <mergeCell ref="D334:D335"/>
    <mergeCell ref="D332:D333"/>
    <mergeCell ref="D328:D331"/>
    <mergeCell ref="D324:D327"/>
    <mergeCell ref="D322:D323"/>
    <mergeCell ref="D318:D321"/>
    <mergeCell ref="P318:P321"/>
    <mergeCell ref="O334:O335"/>
    <mergeCell ref="O332:O333"/>
    <mergeCell ref="O328:O331"/>
    <mergeCell ref="O324:O327"/>
    <mergeCell ref="O322:O323"/>
    <mergeCell ref="O318:O321"/>
    <mergeCell ref="M334:M335"/>
    <mergeCell ref="M332:M333"/>
    <mergeCell ref="M328:M331"/>
    <mergeCell ref="M324:M327"/>
    <mergeCell ref="M322:M323"/>
    <mergeCell ref="M318:M321"/>
    <mergeCell ref="N334:N335"/>
    <mergeCell ref="N332:N333"/>
    <mergeCell ref="N328:N331"/>
    <mergeCell ref="N324:N327"/>
    <mergeCell ref="N322:N323"/>
    <mergeCell ref="N318:N321"/>
    <mergeCell ref="R322:R323"/>
    <mergeCell ref="R324:R327"/>
    <mergeCell ref="R328:R331"/>
    <mergeCell ref="R332:R333"/>
    <mergeCell ref="R334:R335"/>
    <mergeCell ref="P334:P335"/>
    <mergeCell ref="P332:P333"/>
    <mergeCell ref="P328:P331"/>
    <mergeCell ref="P324:P327"/>
    <mergeCell ref="P322:P323"/>
    <mergeCell ref="O287:O290"/>
    <mergeCell ref="O283:O286"/>
    <mergeCell ref="M297:M301"/>
    <mergeCell ref="D312:D316"/>
    <mergeCell ref="D308:D311"/>
    <mergeCell ref="D302:D307"/>
    <mergeCell ref="D297:D301"/>
    <mergeCell ref="R297:R301"/>
    <mergeCell ref="R302:R307"/>
    <mergeCell ref="R308:R311"/>
    <mergeCell ref="R312:R316"/>
    <mergeCell ref="P302:P307"/>
    <mergeCell ref="O302:O307"/>
    <mergeCell ref="O291:O296"/>
    <mergeCell ref="P297:P301"/>
    <mergeCell ref="O297:O301"/>
    <mergeCell ref="N312:N316"/>
    <mergeCell ref="N308:N311"/>
    <mergeCell ref="N302:N307"/>
    <mergeCell ref="N297:N301"/>
    <mergeCell ref="P312:P316"/>
    <mergeCell ref="O312:O316"/>
    <mergeCell ref="P308:P311"/>
    <mergeCell ref="O308:O311"/>
    <mergeCell ref="D291:D296"/>
    <mergeCell ref="D287:D290"/>
    <mergeCell ref="D283:D286"/>
    <mergeCell ref="M312:M316"/>
    <mergeCell ref="M308:M311"/>
    <mergeCell ref="M302:M307"/>
    <mergeCell ref="C283:C286"/>
    <mergeCell ref="C279:C282"/>
    <mergeCell ref="C275:C278"/>
    <mergeCell ref="F275:F278"/>
    <mergeCell ref="C291:C296"/>
    <mergeCell ref="C287:C290"/>
    <mergeCell ref="F312:F316"/>
    <mergeCell ref="F308:F311"/>
    <mergeCell ref="E312:E316"/>
    <mergeCell ref="E308:E311"/>
    <mergeCell ref="E287:E290"/>
    <mergeCell ref="E291:E296"/>
    <mergeCell ref="E297:E301"/>
    <mergeCell ref="E302:E307"/>
    <mergeCell ref="F302:F307"/>
    <mergeCell ref="F297:F301"/>
    <mergeCell ref="C302:C307"/>
    <mergeCell ref="C297:C301"/>
    <mergeCell ref="R279:R282"/>
    <mergeCell ref="R275:R278"/>
    <mergeCell ref="R271:R274"/>
    <mergeCell ref="P291:P296"/>
    <mergeCell ref="P287:P290"/>
    <mergeCell ref="P283:P286"/>
    <mergeCell ref="P279:P282"/>
    <mergeCell ref="P275:P278"/>
    <mergeCell ref="P271:P274"/>
    <mergeCell ref="R291:R296"/>
    <mergeCell ref="R287:R290"/>
    <mergeCell ref="R283:R286"/>
    <mergeCell ref="O279:O282"/>
    <mergeCell ref="O275:O278"/>
    <mergeCell ref="O271:O274"/>
    <mergeCell ref="N291:N296"/>
    <mergeCell ref="N287:N290"/>
    <mergeCell ref="N283:N286"/>
    <mergeCell ref="N279:N282"/>
    <mergeCell ref="N275:N278"/>
    <mergeCell ref="D279:D282"/>
    <mergeCell ref="D275:D278"/>
    <mergeCell ref="D271:D274"/>
    <mergeCell ref="N271:N274"/>
    <mergeCell ref="M291:M296"/>
    <mergeCell ref="M287:M290"/>
    <mergeCell ref="M283:M286"/>
    <mergeCell ref="M279:M282"/>
    <mergeCell ref="M275:M278"/>
    <mergeCell ref="M271:M274"/>
    <mergeCell ref="E271:E274"/>
    <mergeCell ref="E275:E278"/>
    <mergeCell ref="F283:F286"/>
    <mergeCell ref="E283:E286"/>
    <mergeCell ref="E279:E282"/>
    <mergeCell ref="F279:F282"/>
    <mergeCell ref="O262:O265"/>
    <mergeCell ref="O258:O261"/>
    <mergeCell ref="O254:O257"/>
    <mergeCell ref="N266:N269"/>
    <mergeCell ref="N262:N265"/>
    <mergeCell ref="N258:N261"/>
    <mergeCell ref="N254:N257"/>
    <mergeCell ref="R266:R269"/>
    <mergeCell ref="R262:R265"/>
    <mergeCell ref="R258:R261"/>
    <mergeCell ref="R254:R257"/>
    <mergeCell ref="P266:P269"/>
    <mergeCell ref="P262:P265"/>
    <mergeCell ref="P258:P261"/>
    <mergeCell ref="P254:P257"/>
    <mergeCell ref="O266:O269"/>
    <mergeCell ref="M262:M265"/>
    <mergeCell ref="M258:M261"/>
    <mergeCell ref="M254:M257"/>
    <mergeCell ref="D266:D269"/>
    <mergeCell ref="D262:D265"/>
    <mergeCell ref="D258:D261"/>
    <mergeCell ref="D254:D257"/>
    <mergeCell ref="F266:F269"/>
    <mergeCell ref="E266:E269"/>
    <mergeCell ref="F262:F265"/>
    <mergeCell ref="E262:E265"/>
    <mergeCell ref="F258:F261"/>
    <mergeCell ref="E258:E261"/>
    <mergeCell ref="F254:F257"/>
    <mergeCell ref="E254:E257"/>
    <mergeCell ref="B127:B134"/>
    <mergeCell ref="E20:E24"/>
    <mergeCell ref="E25:E28"/>
    <mergeCell ref="E41:E50"/>
    <mergeCell ref="F110:F121"/>
    <mergeCell ref="E110:E121"/>
    <mergeCell ref="F98:F109"/>
    <mergeCell ref="E98:E109"/>
    <mergeCell ref="F93:F97"/>
    <mergeCell ref="E93:E97"/>
    <mergeCell ref="B122:B126"/>
    <mergeCell ref="C51:C56"/>
    <mergeCell ref="B51:B56"/>
    <mergeCell ref="C41:C50"/>
    <mergeCell ref="B41:B50"/>
    <mergeCell ref="C29:C40"/>
    <mergeCell ref="B29:B40"/>
    <mergeCell ref="D29:D40"/>
    <mergeCell ref="B74:B79"/>
    <mergeCell ref="B80:B84"/>
    <mergeCell ref="C57:C73"/>
    <mergeCell ref="B57:B73"/>
    <mergeCell ref="D41:D50"/>
    <mergeCell ref="D57:D73"/>
    <mergeCell ref="F122:F126"/>
    <mergeCell ref="E122:E126"/>
    <mergeCell ref="E127:E134"/>
    <mergeCell ref="F127:F134"/>
    <mergeCell ref="U2:Y2"/>
    <mergeCell ref="F332:F333"/>
    <mergeCell ref="F334:F335"/>
    <mergeCell ref="F20:F24"/>
    <mergeCell ref="F25:F28"/>
    <mergeCell ref="E51:E56"/>
    <mergeCell ref="F51:F56"/>
    <mergeCell ref="F41:F50"/>
    <mergeCell ref="F29:F40"/>
    <mergeCell ref="F57:F73"/>
    <mergeCell ref="E57:E73"/>
    <mergeCell ref="F89:F92"/>
    <mergeCell ref="E89:E92"/>
    <mergeCell ref="F85:F88"/>
    <mergeCell ref="E85:E88"/>
    <mergeCell ref="F80:F84"/>
    <mergeCell ref="E80:E84"/>
    <mergeCell ref="F74:F79"/>
    <mergeCell ref="E74:E79"/>
    <mergeCell ref="M266:M269"/>
    <mergeCell ref="P244:P249"/>
    <mergeCell ref="O244:O249"/>
    <mergeCell ref="N244:N249"/>
    <mergeCell ref="M244:M249"/>
    <mergeCell ref="U194:U205"/>
    <mergeCell ref="U176:U193"/>
    <mergeCell ref="E219:E222"/>
    <mergeCell ref="Q244:Q249"/>
    <mergeCell ref="S244:S249"/>
    <mergeCell ref="S194:S205"/>
    <mergeCell ref="T176:T193"/>
    <mergeCell ref="S176:S193"/>
    <mergeCell ref="F219:F222"/>
    <mergeCell ref="F135:F139"/>
    <mergeCell ref="F271:F274"/>
    <mergeCell ref="F291:F296"/>
    <mergeCell ref="F287:F290"/>
    <mergeCell ref="F140:F175"/>
    <mergeCell ref="E140:E175"/>
    <mergeCell ref="F194:F205"/>
    <mergeCell ref="E194:E205"/>
    <mergeCell ref="F176:F193"/>
    <mergeCell ref="E176:E193"/>
    <mergeCell ref="E226:E230"/>
    <mergeCell ref="F226:F230"/>
    <mergeCell ref="E135:E139"/>
  </mergeCells>
  <hyperlinks>
    <hyperlink ref="R8" r:id="rId1" display="../../../../../../../../../:t:/r/sites/-US-DDMAccenture/Documents partages/General/CDMO/Analytics/AdHoc/2024/Jul%2724_BAR_dashboard/Documentation/Net sales table.txt?csf=1&amp;web=1&amp;e=uHKHtD" xr:uid="{6C10097A-B7BD-4E6A-978C-B8AA03ECFC00}"/>
    <hyperlink ref="R51" r:id="rId2" display="../../../../../../../../../:t:/r/sites/-US-DDMAccenture/Documents partages/General/CDMO/Analytics/AdHoc/2024/Jul%2724_BAR_dashboard/Documentation/Net sales table.txt?csf=1&amp;web=1&amp;e=uHKHtD" xr:uid="{1D6B0FBA-D5F0-45A1-BA01-C253F1D24CA3}"/>
    <hyperlink ref="R57" r:id="rId3" display="../../../../../../../../../../:t:/r/sites/-US-DDMAccenture/Documents partages/General/CDMO/Analytics/AdHoc/2024/Jul%2724_BAR_dashboard/BAR Documentation/SQL CODES USED AS BASE/Active Engager - Quarterly data.txt?csf=1&amp;web=1&amp;e=3RnFQe" xr:uid="{6E28956A-A9E7-49CB-B75F-7D6DBC960058}"/>
    <hyperlink ref="R208" r:id="rId4" display="../../../../../../../../../../:t:/r/sites/-US-DDMAccenture/Documents partages/General/CDMO/Analytics/AdHoc/2024/Jul%2724_BAR_dashboard/BAR Documentation/SQL CODES USED AS BASE/Active Engager - Quarterly data.txt?csf=1&amp;web=1&amp;e=3RnFQe" xr:uid="{2D408F91-0BAC-4B6D-9C0D-F25D8F40F08D}"/>
    <hyperlink ref="R236" r:id="rId5" display="../../../../../../../../../../:t:/r/sites/-US-DDMAccenture/Documents partages/General/CDMO/Analytics/AdHoc/2024/Jul%2724_BAR_dashboard/BAR Documentation/SQL CODES USED AS BASE/Active Engager - Quarterly data.txt?csf=1&amp;web=1&amp;e=3RnFQe" xr:uid="{91F9A025-9B30-4C8B-A8D1-131F48EA74F5}"/>
    <hyperlink ref="R140" r:id="rId6" display="../../../../../../../../../../:u:/r/sites/-US-DDMAccenture/Documents partages/General/CDMO/Analytics/AdHoc/2024/Jul%2724_BAR_dashboard/BAR Documentation/SQL CODES USED AS BASE/Automated - CLTV for all brands.html?csf=1&amp;web=1&amp;e=ZmJhE0" xr:uid="{6ED706FE-17DB-4846-A2DB-E4AF70B11B18}"/>
    <hyperlink ref="R336" r:id="rId7" display="../../../../../../../../../../:u:/r/sites/-US-DDMAccenture/Documents partages/General/CDMO/Analytics/AdHoc/2024/Jul%2724_BAR_dashboard/BAR Documentation/SQL CODES USED AS BASE/Automated - CLTV for all brands.html?csf=1&amp;web=1&amp;e=ZmJhE0" xr:uid="{ABAFE370-55E8-4AC6-95F0-0FBE12F13D1C}"/>
    <hyperlink ref="R332" r:id="rId8" display="../../../../../../../../../../:u:/r/sites/-US-DDMAccenture/Documents partages/General/CDMO/Analytics/AdHoc/2024/Jul%2724_BAR_dashboard/BAR Documentation/SQL CODES USED AS BASE/Automated - product category affinity.zip?csf=1&amp;web=1&amp;e=UjDUnn" xr:uid="{8937A8D3-334C-443A-BEF3-0E02EE373053}"/>
    <hyperlink ref="R176" r:id="rId9" display="../../../../../../../../../../:t:/r/sites/-US-DDMAccenture/Documents partages/General/CDMO/Analytics/AdHoc/2024/Jul%2724_BAR_dashboard/BAR Documentation/SQL CODES USED AS BASE/Net sales table.txt?csf=1&amp;web=1&amp;e=Ohh5G3" xr:uid="{110F74A5-AE32-4748-A0CB-520E8ABDB590}"/>
    <hyperlink ref="R223" r:id="rId10" display="../../../../../../../../../../:t:/r/sites/-US-DDMAccenture/Documents partages/General/CDMO/Analytics/AdHoc/2024/Jul%2724_BAR_dashboard/BAR Documentation/SQL CODES USED AS BASE/Net sales table.txt?csf=1&amp;web=1&amp;e=Ohh5G3" xr:uid="{080DCA90-A7DE-4785-AA64-5067C2F47285}"/>
    <hyperlink ref="R242:R244" r:id="rId11" display="../../../../../../../../../../:t:/r/sites/-US-DDMAccenture/Documents partages/General/CDMO/Analytics/AdHoc/2024/Jul%2724_BAR_dashboard/BAR Documentation/SQL CODES USED AS BASE/Net sales table.txt?csf=1&amp;web=1&amp;e=Ohh5G3" xr:uid="{42336B07-DDFC-4C77-A66D-D718AE2949C8}"/>
    <hyperlink ref="R253" r:id="rId12" display="../../../../../../../../../../:t:/r/sites/-US-DDMAccenture/Documents partages/General/CDMO/Analytics/AdHoc/2024/Jul%2724_BAR_dashboard/BAR Documentation/SQL CODES USED AS BASE/Net sales table.txt?csf=1&amp;web=1&amp;e=Ohh5G3" xr:uid="{A743A437-DA91-41D2-A7C0-0B24051BE670}"/>
    <hyperlink ref="R339" r:id="rId13" display="../../../../../../../../../../:u:/r/sites/-US-DDMAccenture/Documents partages/General/CDMO/Analytics/AdHoc/2024/Jul%2724_BAR_dashboard/BAR Documentation/SQL CODES USED AS BASE/RFM Lite - Segment Creation (for documentation purpose).html?csf=1&amp;web=1&amp;e=jUpggD" xr:uid="{FF32A8E4-B652-4EC9-A16E-BA670409F3E2}"/>
    <hyperlink ref="R237" r:id="rId14" display="../../../../../../../../../../:u:/r/sites/-US-DDMAccenture/Documents partages/General/CDMO/Analytics/AdHoc/2024/Jul%2724_BAR_dashboard/BAR Documentation/SQL CODES USED AS BASE/Rich_data-automated_query-STEP1.html?csf=1&amp;web=1&amp;e=b8nrKi" xr:uid="{73EBE054-0F41-4D0B-AFC5-D4B4C30BBA04}"/>
    <hyperlink ref="R254" r:id="rId15" display="../../../../../../../../../../:t:/r/sites/-US-DDMAccenture/Documents partages/General/CDMO/Analytics/AdHoc/2024/Jul%2724_BAR_dashboard/BAR Documentation/SQL CODES USED AS BASE/Campaign Interaction query.txt?csf=1&amp;web=1&amp;e=FB33rb" xr:uid="{5AD4DE65-EE2D-4DB2-8988-C75058805F00}"/>
  </hyperlinks>
  <pageMargins left="0.7" right="0.7" top="0.75" bottom="0.75" header="0.3" footer="0.3"/>
  <pageSetup orientation="portrait" horizontalDpi="0" verticalDpi="0"/>
  <legacyDrawing r:id="rId16"/>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0E5F7-CBCF-489B-BF51-6A6CF357EBF0}">
  <sheetPr>
    <tabColor theme="8" tint="-0.249977111117893"/>
  </sheetPr>
  <dimension ref="A2:Q27"/>
  <sheetViews>
    <sheetView workbookViewId="0"/>
  </sheetViews>
  <sheetFormatPr defaultColWidth="11.42578125" defaultRowHeight="14.45" outlineLevelCol="1"/>
  <cols>
    <col min="1" max="1" width="6.42578125" customWidth="1"/>
    <col min="2" max="2" width="19.42578125" customWidth="1"/>
    <col min="3" max="3" width="18" customWidth="1"/>
    <col min="4" max="4" width="11" customWidth="1"/>
    <col min="5" max="5" width="22.42578125" customWidth="1" outlineLevel="1"/>
    <col min="6" max="7" width="18" customWidth="1" outlineLevel="1"/>
    <col min="8" max="8" width="11" customWidth="1" outlineLevel="1"/>
    <col min="9" max="9" width="18" customWidth="1"/>
    <col min="10" max="12" width="11" customWidth="1"/>
    <col min="13" max="13" width="18" customWidth="1"/>
    <col min="14" max="14" width="11" customWidth="1"/>
    <col min="15" max="15" width="18" customWidth="1" outlineLevel="1"/>
    <col min="16" max="16" width="11" customWidth="1" outlineLevel="1"/>
    <col min="17" max="17" width="22.42578125" customWidth="1"/>
    <col min="20" max="23" width="18" customWidth="1"/>
  </cols>
  <sheetData>
    <row r="2" spans="1:17" ht="32.25" customHeight="1">
      <c r="C2" s="1842" t="s">
        <v>6631</v>
      </c>
      <c r="D2" s="1843"/>
      <c r="E2" s="1843"/>
      <c r="F2" s="1843"/>
      <c r="G2" s="1843"/>
      <c r="H2" s="1844"/>
      <c r="I2" s="1846" t="s">
        <v>6632</v>
      </c>
      <c r="J2" s="1847"/>
      <c r="K2" s="1847"/>
      <c r="L2" s="1848"/>
      <c r="M2" s="1845" t="s">
        <v>6633</v>
      </c>
      <c r="N2" s="1845"/>
      <c r="O2" s="1845"/>
      <c r="P2" s="1845"/>
      <c r="Q2" s="1840" t="s">
        <v>6634</v>
      </c>
    </row>
    <row r="3" spans="1:17" ht="44.25" customHeight="1">
      <c r="B3" s="73" t="s">
        <v>38</v>
      </c>
      <c r="C3" s="90" t="s">
        <v>6635</v>
      </c>
      <c r="D3" s="78" t="s">
        <v>6636</v>
      </c>
      <c r="E3" s="78" t="s">
        <v>6637</v>
      </c>
      <c r="F3" s="191" t="s">
        <v>6638</v>
      </c>
      <c r="G3" s="78" t="s">
        <v>6639</v>
      </c>
      <c r="H3" s="78" t="s">
        <v>6636</v>
      </c>
      <c r="I3" s="79" t="s">
        <v>6640</v>
      </c>
      <c r="J3" s="80" t="s">
        <v>6636</v>
      </c>
      <c r="K3" s="89" t="s">
        <v>6641</v>
      </c>
      <c r="L3" s="88" t="s">
        <v>6642</v>
      </c>
      <c r="M3" s="92" t="s">
        <v>6643</v>
      </c>
      <c r="N3" s="81" t="s">
        <v>6636</v>
      </c>
      <c r="O3" s="81" t="s">
        <v>6644</v>
      </c>
      <c r="P3" s="82" t="s">
        <v>6636</v>
      </c>
      <c r="Q3" s="1841"/>
    </row>
    <row r="4" spans="1:17">
      <c r="A4" s="70"/>
      <c r="B4" s="74" t="s">
        <v>328</v>
      </c>
      <c r="C4" s="91" cm="1">
        <f t="array" ref="C4">IFERROR(ROWS(_xlfn.UNIQUE(_xlfn._xlws.FILTER('All Domains (Old Version)'!$F$7:$F$345,('All Domains (Old Version)'!$D$7:$D$345=$B4)*('All Domains (Old Version)'!$P$7:$P$345="Y")))),0)</f>
        <v>41</v>
      </c>
      <c r="D4" s="75">
        <f t="shared" ref="D4:D12" si="0">C4/Q4</f>
        <v>0.95348837209302328</v>
      </c>
      <c r="E4" s="61" cm="1">
        <f t="array" ref="E4">IFERROR(ROWS(_xlfn.UNIQUE(_xlfn._xlws.FILTER('All Domains (Old Version)'!$F$7:$F$345,('All Domains (Old Version)'!$D$7:$D$345=$B4)*('All Domains (Old Version)'!$M$7:$M$345="N")*('All Domains (Old Version)'!$P$7:$P$345="Y")))),0)</f>
        <v>27</v>
      </c>
      <c r="F4" s="61" t="e">
        <f>COUNTIFS('All Domains (Old Version)'!$M$4:$M$345,"N",'All Domains (Old Version)'!$D$4:$D$345,"Beauty Profile", 'All Domains (Old Version)'!#REF!,"1")</f>
        <v>#REF!</v>
      </c>
      <c r="G4" s="61" t="e">
        <f>COUNTIFS('All Domains (Old Version)'!$M$4:$M$345,"N",'All Domains (Old Version)'!$D$4:$D$345,"Beauty Profile", 'All Domains (Old Version)'!#REF!,"2")</f>
        <v>#REF!</v>
      </c>
      <c r="H4" s="75">
        <f t="shared" ref="H4:H12" si="1">E4/Q4</f>
        <v>0.62790697674418605</v>
      </c>
      <c r="I4" s="61" cm="1">
        <f t="array" ref="I4">IFERROR(ROWS(_xlfn.UNIQUE(_xlfn._xlws.FILTER('All Domains (Old Version)'!$F$7:$F$345,('All Domains (Old Version)'!$D$7:$D$345=$B4)*('All Domains (Old Version)'!$M$7:$M$345="Y")*('All Domains (Old Version)'!$P$7:$P$345="Y")))),0)</f>
        <v>14</v>
      </c>
      <c r="J4" s="75">
        <f t="shared" ref="J4:J12" si="2">I4/Q4</f>
        <v>0.32558139534883723</v>
      </c>
      <c r="K4" s="83">
        <f>I4/C4</f>
        <v>0.34146341463414637</v>
      </c>
      <c r="L4" s="83">
        <f t="shared" ref="L4:L12" si="3">I4/M4</f>
        <v>0.875</v>
      </c>
      <c r="M4" s="74" cm="1">
        <f t="array" ref="M4">IFERROR(ROWS(_xlfn.UNIQUE(_xlfn._xlws.FILTER('All Domains (Old Version)'!$F$7:$F$345,('All Domains (Old Version)'!$D$7:$D$345=$B4)*('All Domains (Old Version)'!$M$7:$M$345="Y")))),0)</f>
        <v>16</v>
      </c>
      <c r="N4" s="75">
        <f t="shared" ref="N4:N12" si="4">M4/Q4</f>
        <v>0.37209302325581395</v>
      </c>
      <c r="O4" s="61" cm="1">
        <f t="array" ref="O4">IFERROR(ROWS(_xlfn.UNIQUE(_xlfn._xlws.FILTER('All Domains (Old Version)'!$F$7:$F$345,('All Domains (Old Version)'!$D$7:$D$345=$B4)*('All Domains (Old Version)'!$M$7:$M$345="Y")*('All Domains (Old Version)'!$P$7:$P$345="N")))),0)</f>
        <v>2</v>
      </c>
      <c r="P4" s="75">
        <f t="shared" ref="P4:P12" si="5">O4/Q4</f>
        <v>4.6511627906976744E-2</v>
      </c>
      <c r="Q4" s="87" cm="1">
        <f t="array" ref="Q4">ROWS(_xlfn.UNIQUE(_xlfn._xlws.FILTER('All Domains (Old Version)'!$F$7:$F$345,'All Domains (Old Version)'!$D$7:$D$345=$B4)))</f>
        <v>43</v>
      </c>
    </row>
    <row r="5" spans="1:17">
      <c r="A5" s="70"/>
      <c r="B5" s="74" t="s">
        <v>510</v>
      </c>
      <c r="C5" s="91" cm="1">
        <f t="array" ref="C5">IFERROR(ROWS(_xlfn.UNIQUE(_xlfn._xlws.FILTER('All Domains (Old Version)'!$F$7:$F$345,('All Domains (Old Version)'!$D$7:$D$345=$B5)*('All Domains (Old Version)'!$P$7:$P$345="Y")))),0)</f>
        <v>30</v>
      </c>
      <c r="D5" s="75">
        <f t="shared" si="0"/>
        <v>1</v>
      </c>
      <c r="E5" s="61" cm="1">
        <f t="array" ref="E5">IFERROR(ROWS(_xlfn.UNIQUE(_xlfn._xlws.FILTER('All Domains (Old Version)'!$F$7:$F$345,('All Domains (Old Version)'!$D$7:$D$345=$B5)*('All Domains (Old Version)'!$M$7:$M$345="N")*('All Domains (Old Version)'!$P$7:$P$345="Y")))),0)</f>
        <v>6</v>
      </c>
      <c r="F5" s="61" t="e">
        <f>COUNTIFS('All Domains (Old Version)'!$M$4:$M$345,"N",'All Domains (Old Version)'!$D$4:$D$345,"Contact Infomation", 'All Domains (Old Version)'!#REF!,"1")</f>
        <v>#REF!</v>
      </c>
      <c r="G5" s="61" t="e">
        <f>COUNTIFS('All Domains (Old Version)'!$M$4:$M$345,"N",'All Domains (Old Version)'!$D$4:$D$345,"Contact Infomation", 'All Domains (Old Version)'!#REF!,"2")</f>
        <v>#REF!</v>
      </c>
      <c r="H5" s="75">
        <f t="shared" si="1"/>
        <v>0.2</v>
      </c>
      <c r="I5" s="61" cm="1">
        <f t="array" ref="I5">IFERROR(ROWS(_xlfn.UNIQUE(_xlfn._xlws.FILTER('All Domains (Old Version)'!$F$7:$F$345,('All Domains (Old Version)'!$D$7:$D$345=$B5)*('All Domains (Old Version)'!$M$7:$M$345="Y")*('All Domains (Old Version)'!$P$7:$P$345="Y")))),0)</f>
        <v>24</v>
      </c>
      <c r="J5" s="75">
        <f t="shared" si="2"/>
        <v>0.8</v>
      </c>
      <c r="K5" s="83">
        <f>I5/C5</f>
        <v>0.8</v>
      </c>
      <c r="L5" s="83">
        <f t="shared" si="3"/>
        <v>1</v>
      </c>
      <c r="M5" s="74" cm="1">
        <f t="array" ref="M5">IFERROR(ROWS(_xlfn.UNIQUE(_xlfn._xlws.FILTER('All Domains (Old Version)'!$F$7:$F$345,('All Domains (Old Version)'!$D$7:$D$345=$B5)*('All Domains (Old Version)'!$M$7:$M$345="Y")))),0)</f>
        <v>24</v>
      </c>
      <c r="N5" s="75">
        <f t="shared" si="4"/>
        <v>0.8</v>
      </c>
      <c r="O5" s="61" cm="1">
        <f t="array" ref="O5">IFERROR(ROWS(_xlfn.UNIQUE(_xlfn._xlws.FILTER('All Domains (Old Version)'!$F$7:$F$345,('All Domains (Old Version)'!$D$7:$D$345=$B5)*('All Domains (Old Version)'!$M$7:$M$345="Y")*('All Domains (Old Version)'!$P$7:$P$345="N")))),0)</f>
        <v>0</v>
      </c>
      <c r="P5" s="75">
        <f t="shared" si="5"/>
        <v>0</v>
      </c>
      <c r="Q5" s="87" cm="1">
        <f t="array" ref="Q5">ROWS(_xlfn.UNIQUE(_xlfn._xlws.FILTER('All Domains (Old Version)'!$F$7:$F$345,'All Domains (Old Version)'!$D$7:$D$345=$B5)))</f>
        <v>30</v>
      </c>
    </row>
    <row r="6" spans="1:17">
      <c r="A6" s="70"/>
      <c r="B6" s="74" t="s">
        <v>639</v>
      </c>
      <c r="C6" s="91" cm="1">
        <f t="array" ref="C6">IFERROR(ROWS(_xlfn.UNIQUE(_xlfn._xlws.FILTER('All Domains (Old Version)'!$F$7:$F$345,('All Domains (Old Version)'!$D$7:$D$345=$B6)*('All Domains (Old Version)'!$P$7:$P$345="Y")))),0)</f>
        <v>41</v>
      </c>
      <c r="D6" s="75">
        <f t="shared" si="0"/>
        <v>0.97619047619047616</v>
      </c>
      <c r="E6" s="61" cm="1">
        <f t="array" ref="E6">IFERROR(ROWS(_xlfn.UNIQUE(_xlfn._xlws.FILTER('All Domains (Old Version)'!$F$7:$F$345,('All Domains (Old Version)'!$D$7:$D$345=$B6)*('All Domains (Old Version)'!$M$7:$M$345="N")*('All Domains (Old Version)'!$P$7:$P$345="Y")))),0)</f>
        <v>17</v>
      </c>
      <c r="F6" s="61" t="e">
        <f>COUNTIFS('All Domains (Old Version)'!$M$4:$M$345,"N",'All Domains (Old Version)'!$D$4:$D$345,"Engagement", 'All Domains (Old Version)'!#REF!,"1")</f>
        <v>#REF!</v>
      </c>
      <c r="G6" s="61" t="e">
        <f>COUNTIFS('All Domains (Old Version)'!$M$4:$M$345,"N",'All Domains (Old Version)'!$D$4:$D$345,"Engagement", 'All Domains (Old Version)'!#REF!,"2")</f>
        <v>#REF!</v>
      </c>
      <c r="H6" s="75">
        <f t="shared" si="1"/>
        <v>0.40476190476190477</v>
      </c>
      <c r="I6" s="61" cm="1">
        <f t="array" ref="I6">IFERROR(ROWS(_xlfn.UNIQUE(_xlfn._xlws.FILTER('All Domains (Old Version)'!$F$7:$F$345,('All Domains (Old Version)'!$D$7:$D$345=$B6)*('All Domains (Old Version)'!$M$7:$M$345="Y")*('All Domains (Old Version)'!$P$7:$P$345="Y")))),0)</f>
        <v>24</v>
      </c>
      <c r="J6" s="75">
        <f t="shared" si="2"/>
        <v>0.5714285714285714</v>
      </c>
      <c r="K6" s="83">
        <f>I6/C6</f>
        <v>0.58536585365853655</v>
      </c>
      <c r="L6" s="83">
        <f t="shared" si="3"/>
        <v>0.96</v>
      </c>
      <c r="M6" s="74" cm="1">
        <f t="array" ref="M6">IFERROR(ROWS(_xlfn.UNIQUE(_xlfn._xlws.FILTER('All Domains (Old Version)'!$F$7:$F$345,('All Domains (Old Version)'!$D$7:$D$345=$B6)*('All Domains (Old Version)'!$M$7:$M$345="Y")))),0)</f>
        <v>25</v>
      </c>
      <c r="N6" s="75">
        <f t="shared" si="4"/>
        <v>0.59523809523809523</v>
      </c>
      <c r="O6" s="61" cm="1">
        <f t="array" ref="O6">IFERROR(ROWS(_xlfn.UNIQUE(_xlfn._xlws.FILTER('All Domains (Old Version)'!$F$7:$F$345,('All Domains (Old Version)'!$D$7:$D$345=$B6)*('All Domains (Old Version)'!$M$7:$M$345="Y")*('All Domains (Old Version)'!$P$7:$P$345="N")))),0)</f>
        <v>1</v>
      </c>
      <c r="P6" s="75">
        <f t="shared" si="5"/>
        <v>2.3809523809523808E-2</v>
      </c>
      <c r="Q6" s="87" cm="1">
        <f t="array" ref="Q6">ROWS(_xlfn.UNIQUE(_xlfn._xlws.FILTER('All Domains (Old Version)'!$F$7:$F$345,'All Domains (Old Version)'!$D$7:$D$345=$B6)))</f>
        <v>42</v>
      </c>
    </row>
    <row r="7" spans="1:17">
      <c r="A7" s="70"/>
      <c r="B7" s="72" t="s">
        <v>60</v>
      </c>
      <c r="C7" s="91" cm="1">
        <f t="array" ref="C7">IFERROR(ROWS(_xlfn.UNIQUE(_xlfn._xlws.FILTER('All Domains (Old Version)'!$F$7:$F$345,('All Domains (Old Version)'!$D$7:$D$345=$B7)*('All Domains (Old Version)'!$P$7:$P$345="Y")))),0)</f>
        <v>54</v>
      </c>
      <c r="D7" s="75">
        <f t="shared" si="0"/>
        <v>1</v>
      </c>
      <c r="E7" s="61" cm="1">
        <f t="array" ref="E7">IFERROR(ROWS(_xlfn.UNIQUE(_xlfn._xlws.FILTER('All Domains (Old Version)'!$F$7:$F$345,('All Domains (Old Version)'!$D$7:$D$345=$B7)*('All Domains (Old Version)'!$M$7:$M$345="N")*('All Domains (Old Version)'!$P$7:$P$345="Y")))),0)</f>
        <v>43</v>
      </c>
      <c r="F7" s="61" t="e">
        <f>COUNTIFS('All Domains (Old Version)'!$M$4:$M$345,"N",'All Domains (Old Version)'!$D$4:$D$345,"Identity", 'All Domains (Old Version)'!#REF!,"1")</f>
        <v>#REF!</v>
      </c>
      <c r="G7" s="61" t="e">
        <f>COUNTIFS('All Domains (Old Version)'!$M$4:$M$345,"N",'All Domains (Old Version)'!$D$4:$D$345,"Identity", 'All Domains (Old Version)'!#REF!,"2")</f>
        <v>#REF!</v>
      </c>
      <c r="H7" s="75">
        <f t="shared" si="1"/>
        <v>0.79629629629629628</v>
      </c>
      <c r="I7" s="61" cm="1">
        <f t="array" ref="I7">IFERROR(ROWS(_xlfn.UNIQUE(_xlfn._xlws.FILTER('All Domains (Old Version)'!$F$7:$F$345,('All Domains (Old Version)'!$D$7:$D$345=$B7)*('All Domains (Old Version)'!$M$7:$M$345="Y")*('All Domains (Old Version)'!$P$7:$P$345="Y")))),0)</f>
        <v>11</v>
      </c>
      <c r="J7" s="75">
        <f t="shared" si="2"/>
        <v>0.20370370370370369</v>
      </c>
      <c r="K7" s="83">
        <f t="shared" ref="K7:K11" si="6">I7/C7</f>
        <v>0.20370370370370369</v>
      </c>
      <c r="L7" s="83">
        <f t="shared" si="3"/>
        <v>1</v>
      </c>
      <c r="M7" s="74" cm="1">
        <f t="array" ref="M7">IFERROR(ROWS(_xlfn.UNIQUE(_xlfn._xlws.FILTER('All Domains (Old Version)'!$F$7:$F$345,('All Domains (Old Version)'!$D$7:$D$345=$B7)*('All Domains (Old Version)'!$M$7:$M$345="Y")))),0)</f>
        <v>11</v>
      </c>
      <c r="N7" s="75">
        <f t="shared" si="4"/>
        <v>0.20370370370370369</v>
      </c>
      <c r="O7" s="61" cm="1">
        <f t="array" ref="O7">IFERROR(ROWS(_xlfn.UNIQUE(_xlfn._xlws.FILTER('All Domains (Old Version)'!$F$7:$F$345,('All Domains (Old Version)'!$D$7:$D$345=$B7)*('All Domains (Old Version)'!$M$7:$M$345="Y")*('All Domains (Old Version)'!$P$7:$P$345="N")))),0)</f>
        <v>0</v>
      </c>
      <c r="P7" s="75">
        <f t="shared" si="5"/>
        <v>0</v>
      </c>
      <c r="Q7" s="87" cm="1">
        <f t="array" ref="Q7">ROWS(_xlfn.UNIQUE(_xlfn._xlws.FILTER('All Domains (Old Version)'!$F$7:$F$345,'All Domains (Old Version)'!$D$7:$D$345=$B7)))</f>
        <v>54</v>
      </c>
    </row>
    <row r="8" spans="1:17">
      <c r="A8" s="70"/>
      <c r="B8" s="74" t="s">
        <v>941</v>
      </c>
      <c r="C8" s="91" cm="1">
        <f t="array" ref="C8">IFERROR(ROWS(_xlfn.UNIQUE(_xlfn._xlws.FILTER('All Domains (Old Version)'!$F$7:$F$345,('All Domains (Old Version)'!$D$7:$D$345=$B8)*('All Domains (Old Version)'!$P$7:$P$345="Y")))),0)</f>
        <v>24</v>
      </c>
      <c r="D8" s="75">
        <f t="shared" si="0"/>
        <v>1</v>
      </c>
      <c r="E8" s="61" cm="1">
        <f t="array" ref="E8">IFERROR(ROWS(_xlfn.UNIQUE(_xlfn._xlws.FILTER('All Domains (Old Version)'!$F$7:$F$345,('All Domains (Old Version)'!$D$7:$D$345=$B8)*('All Domains (Old Version)'!$M$7:$M$345="N")*('All Domains (Old Version)'!$P$7:$P$345="Y")))),0)</f>
        <v>12</v>
      </c>
      <c r="F8" s="61" t="e">
        <f>COUNTIFS('All Domains (Old Version)'!$M$4:$M$345,"N",'All Domains (Old Version)'!$D$4:$D$345,"Loyalty Program", 'All Domains (Old Version)'!#REF!,"1")</f>
        <v>#REF!</v>
      </c>
      <c r="G8" s="61" t="e">
        <f>COUNTIFS('All Domains (Old Version)'!$M$4:$M$345,"N",'All Domains (Old Version)'!$D$4:$D$345,"Loyalty Program", 'All Domains (Old Version)'!#REF!,"2")</f>
        <v>#REF!</v>
      </c>
      <c r="H8" s="75">
        <f t="shared" si="1"/>
        <v>0.5</v>
      </c>
      <c r="I8" s="61" cm="1">
        <f t="array" ref="I8">IFERROR(ROWS(_xlfn.UNIQUE(_xlfn._xlws.FILTER('All Domains (Old Version)'!$F$7:$F$345,('All Domains (Old Version)'!$D$7:$D$345=$B8)*('All Domains (Old Version)'!$M$7:$M$345="Y")*('All Domains (Old Version)'!$P$7:$P$345="Y")))),0)</f>
        <v>12</v>
      </c>
      <c r="J8" s="75">
        <f t="shared" si="2"/>
        <v>0.5</v>
      </c>
      <c r="K8" s="83">
        <f t="shared" si="6"/>
        <v>0.5</v>
      </c>
      <c r="L8" s="83">
        <f t="shared" si="3"/>
        <v>1</v>
      </c>
      <c r="M8" s="74" cm="1">
        <f t="array" ref="M8">IFERROR(ROWS(_xlfn.UNIQUE(_xlfn._xlws.FILTER('All Domains (Old Version)'!$F$7:$F$345,('All Domains (Old Version)'!$D$7:$D$345=$B8)*('All Domains (Old Version)'!$M$7:$M$345="Y")))),0)</f>
        <v>12</v>
      </c>
      <c r="N8" s="75">
        <f t="shared" si="4"/>
        <v>0.5</v>
      </c>
      <c r="O8" s="61" cm="1">
        <f t="array" ref="O8">IFERROR(ROWS(_xlfn.UNIQUE(_xlfn._xlws.FILTER('All Domains (Old Version)'!$F$7:$F$345,('All Domains (Old Version)'!$D$7:$D$345=$B8)*('All Domains (Old Version)'!$M$7:$M$345="Y")*('All Domains (Old Version)'!$P$7:$P$345="N")))),0)</f>
        <v>0</v>
      </c>
      <c r="P8" s="75">
        <f t="shared" si="5"/>
        <v>0</v>
      </c>
      <c r="Q8" s="87" cm="1">
        <f t="array" ref="Q8">ROWS(_xlfn.UNIQUE(_xlfn._xlws.FILTER('All Domains (Old Version)'!$F$7:$F$345,'All Domains (Old Version)'!$D$7:$D$345=$B8)))</f>
        <v>24</v>
      </c>
    </row>
    <row r="9" spans="1:17">
      <c r="A9" s="70"/>
      <c r="B9" s="74" t="s">
        <v>1026</v>
      </c>
      <c r="C9" s="91" cm="1">
        <f t="array" ref="C9">IFERROR(ROWS(_xlfn.UNIQUE(_xlfn._xlws.FILTER('All Domains (Old Version)'!$F$7:$F$345,('All Domains (Old Version)'!$D$7:$D$345=$B9)*('All Domains (Old Version)'!$P$7:$P$345="Y")))),0)</f>
        <v>41</v>
      </c>
      <c r="D9" s="75">
        <f t="shared" si="0"/>
        <v>0.97619047619047616</v>
      </c>
      <c r="E9" s="61" cm="1">
        <f t="array" ref="E9">IFERROR(ROWS(_xlfn.UNIQUE(_xlfn._xlws.FILTER('All Domains (Old Version)'!$F$7:$F$345,('All Domains (Old Version)'!$D$7:$D$345=$B9)*('All Domains (Old Version)'!$M$7:$M$345="N")*('All Domains (Old Version)'!$P$7:$P$345="Y")))),0)</f>
        <v>10</v>
      </c>
      <c r="F9" s="61" t="e">
        <f>COUNTIFS('All Domains (Old Version)'!$M$4:$M$345,"N",'All Domains (Old Version)'!$D$4:$D$345,"Marketing Campaign", 'All Domains (Old Version)'!#REF!,"1")</f>
        <v>#REF!</v>
      </c>
      <c r="G9" s="61" t="e">
        <f>COUNTIFS('All Domains (Old Version)'!$M$4:$M$345,"N",'All Domains (Old Version)'!$D$4:$D$345,"Marketing Campaign", 'All Domains (Old Version)'!#REF!,"2")</f>
        <v>#REF!</v>
      </c>
      <c r="H9" s="75">
        <f t="shared" si="1"/>
        <v>0.23809523809523808</v>
      </c>
      <c r="I9" s="61" cm="1">
        <f t="array" ref="I9">IFERROR(ROWS(_xlfn.UNIQUE(_xlfn._xlws.FILTER('All Domains (Old Version)'!$F$7:$F$345,('All Domains (Old Version)'!$D$7:$D$345=$B9)*('All Domains (Old Version)'!$M$7:$M$345="Y")*('All Domains (Old Version)'!$P$7:$P$345="Y")))),0)</f>
        <v>31</v>
      </c>
      <c r="J9" s="75">
        <f t="shared" si="2"/>
        <v>0.73809523809523814</v>
      </c>
      <c r="K9" s="83">
        <f t="shared" si="6"/>
        <v>0.75609756097560976</v>
      </c>
      <c r="L9" s="83">
        <f t="shared" si="3"/>
        <v>0.96875</v>
      </c>
      <c r="M9" s="74" cm="1">
        <f t="array" ref="M9">IFERROR(ROWS(_xlfn.UNIQUE(_xlfn._xlws.FILTER('All Domains (Old Version)'!$F$7:$F$345,('All Domains (Old Version)'!$D$7:$D$345=$B9)*('All Domains (Old Version)'!$M$7:$M$345="Y")))),0)</f>
        <v>32</v>
      </c>
      <c r="N9" s="75">
        <f t="shared" si="4"/>
        <v>0.76190476190476186</v>
      </c>
      <c r="O9" s="61" cm="1">
        <f t="array" ref="O9">IFERROR(ROWS(_xlfn.UNIQUE(_xlfn._xlws.FILTER('All Domains (Old Version)'!$F$7:$F$345,('All Domains (Old Version)'!$D$7:$D$345=$B9)*('All Domains (Old Version)'!$M$7:$M$345="Y")*('All Domains (Old Version)'!$P$7:$P$345="N")))),0)</f>
        <v>1</v>
      </c>
      <c r="P9" s="75">
        <f t="shared" si="5"/>
        <v>2.3809523809523808E-2</v>
      </c>
      <c r="Q9" s="87" cm="1">
        <f t="array" ref="Q9">ROWS(_xlfn.UNIQUE(_xlfn._xlws.FILTER('All Domains (Old Version)'!$F$7:$F$345,'All Domains (Old Version)'!$D$7:$D$345=$B9)))</f>
        <v>42</v>
      </c>
    </row>
    <row r="10" spans="1:17">
      <c r="A10" s="70"/>
      <c r="B10" s="74" t="s">
        <v>1153</v>
      </c>
      <c r="C10" s="91" cm="1">
        <f t="array" ref="C10">IFERROR(ROWS(_xlfn.UNIQUE(_xlfn._xlws.FILTER('All Domains (Old Version)'!$F$7:$F$345,('All Domains (Old Version)'!$D$7:$D$345=$B10)*('All Domains (Old Version)'!$P$7:$P$345="Y")))),0)</f>
        <v>1</v>
      </c>
      <c r="D10" s="75">
        <f t="shared" si="0"/>
        <v>1</v>
      </c>
      <c r="E10" s="61" cm="1">
        <f t="array" ref="E10">IFERROR(ROWS(_xlfn.UNIQUE(_xlfn._xlws.FILTER('All Domains (Old Version)'!$F$7:$F$345,('All Domains (Old Version)'!$D$7:$D$345=$B10)*('All Domains (Old Version)'!$M$7:$M$345="N")*('All Domains (Old Version)'!$P$7:$P$345="Y")))),0)</f>
        <v>0</v>
      </c>
      <c r="F10" s="61" t="e">
        <f>COUNTIFS('All Domains (Old Version)'!$M$4:$M$345,"N",'All Domains (Old Version)'!$D$4:$D$345,"Product Interaction", 'All Domains (Old Version)'!#REF!,"1")</f>
        <v>#REF!</v>
      </c>
      <c r="G10" s="61" t="e">
        <f>COUNTIFS('All Domains (Old Version)'!$M$4:$M$345,"N",'All Domains (Old Version)'!$D$4:$D$345,"Product Interaction", 'All Domains (Old Version)'!#REF!,"2")</f>
        <v>#REF!</v>
      </c>
      <c r="H10" s="75">
        <f t="shared" si="1"/>
        <v>0</v>
      </c>
      <c r="I10" s="61" cm="1">
        <f t="array" ref="I10">IFERROR(ROWS(_xlfn.UNIQUE(_xlfn._xlws.FILTER('All Domains (Old Version)'!$F$7:$F$345,('All Domains (Old Version)'!$D$7:$D$345=$B10)*('All Domains (Old Version)'!$M$7:$M$345="Y")*('All Domains (Old Version)'!$P$7:$P$345="Y")))),0)</f>
        <v>1</v>
      </c>
      <c r="J10" s="75">
        <f t="shared" si="2"/>
        <v>1</v>
      </c>
      <c r="K10" s="83">
        <f t="shared" si="6"/>
        <v>1</v>
      </c>
      <c r="L10" s="83">
        <f t="shared" si="3"/>
        <v>1</v>
      </c>
      <c r="M10" s="74" cm="1">
        <f t="array" ref="M10">IFERROR(ROWS(_xlfn.UNIQUE(_xlfn._xlws.FILTER('All Domains (Old Version)'!$F$7:$F$345,('All Domains (Old Version)'!$D$7:$D$345=$B10)*('All Domains (Old Version)'!$M$7:$M$345="Y")))),0)</f>
        <v>1</v>
      </c>
      <c r="N10" s="75">
        <f t="shared" si="4"/>
        <v>1</v>
      </c>
      <c r="O10" s="61" cm="1">
        <f t="array" ref="O10">IFERROR(ROWS(_xlfn.UNIQUE(_xlfn._xlws.FILTER('All Domains (Old Version)'!$F$7:$F$345,('All Domains (Old Version)'!$D$7:$D$345=$B10)*('All Domains (Old Version)'!$M$7:$M$345="Y")*('All Domains (Old Version)'!$P$7:$P$345="N")))),0)</f>
        <v>0</v>
      </c>
      <c r="P10" s="75">
        <f t="shared" si="5"/>
        <v>0</v>
      </c>
      <c r="Q10" s="87" cm="1">
        <f t="array" ref="Q10">ROWS(_xlfn.UNIQUE(_xlfn._xlws.FILTER('All Domains (Old Version)'!$F$7:$F$345,'All Domains (Old Version)'!$D$7:$D$345=$B10)))</f>
        <v>1</v>
      </c>
    </row>
    <row r="11" spans="1:17">
      <c r="B11" s="74" t="s">
        <v>1156</v>
      </c>
      <c r="C11" s="91" cm="1">
        <f t="array" ref="C11">IFERROR(ROWS(_xlfn.UNIQUE(_xlfn._xlws.FILTER('All Domains (Old Version)'!$F$7:$F$345,('All Domains (Old Version)'!$D$7:$D$345=$B11)*('All Domains (Old Version)'!$P$7:$P$345="Y")))),0)</f>
        <v>57</v>
      </c>
      <c r="D11" s="75">
        <f t="shared" si="0"/>
        <v>0.98275862068965514</v>
      </c>
      <c r="E11" s="61" cm="1">
        <f t="array" ref="E11">IFERROR(ROWS(_xlfn.UNIQUE(_xlfn._xlws.FILTER('All Domains (Old Version)'!$F$7:$F$345,('All Domains (Old Version)'!$D$7:$D$345=$B11)*('All Domains (Old Version)'!$M$7:$M$345="N")*('All Domains (Old Version)'!$P$7:$P$345="Y")))),0)</f>
        <v>13</v>
      </c>
      <c r="F11" s="61" t="e">
        <f>COUNTIFS('All Domains (Old Version)'!$M$4:$M$345,"N",'All Domains (Old Version)'!$D$4:$D$345,"Purchase History", 'All Domains (Old Version)'!#REF!,"1")</f>
        <v>#REF!</v>
      </c>
      <c r="G11" s="61" t="e">
        <f>COUNTIFS('All Domains (Old Version)'!$M$4:$M$345,"N",'All Domains (Old Version)'!$D$4:$D$345,"Purchase History", 'All Domains (Old Version)'!#REF!,"2")</f>
        <v>#REF!</v>
      </c>
      <c r="H11" s="75">
        <f t="shared" si="1"/>
        <v>0.22413793103448276</v>
      </c>
      <c r="I11" s="61" cm="1">
        <f t="array" ref="I11">IFERROR(ROWS(_xlfn.UNIQUE(_xlfn._xlws.FILTER('All Domains (Old Version)'!$F$7:$F$345,('All Domains (Old Version)'!$D$7:$D$345=$B11)*('All Domains (Old Version)'!$M$7:$M$345="Y")*('All Domains (Old Version)'!$P$7:$P$345="Y")))),0)</f>
        <v>45</v>
      </c>
      <c r="J11" s="75">
        <f t="shared" si="2"/>
        <v>0.77586206896551724</v>
      </c>
      <c r="K11" s="83">
        <f t="shared" si="6"/>
        <v>0.78947368421052633</v>
      </c>
      <c r="L11" s="83">
        <f t="shared" si="3"/>
        <v>0.97826086956521741</v>
      </c>
      <c r="M11" s="74" cm="1">
        <f t="array" ref="M11">IFERROR(ROWS(_xlfn.UNIQUE(_xlfn._xlws.FILTER('All Domains (Old Version)'!$F$7:$F$345,('All Domains (Old Version)'!$D$7:$D$345=$B11)*('All Domains (Old Version)'!$M$7:$M$345="Y")))),0)</f>
        <v>46</v>
      </c>
      <c r="N11" s="75">
        <f t="shared" si="4"/>
        <v>0.7931034482758621</v>
      </c>
      <c r="O11" s="61" cm="1">
        <f t="array" ref="O11">IFERROR(ROWS(_xlfn.UNIQUE(_xlfn._xlws.FILTER('All Domains (Old Version)'!$F$7:$F$345,('All Domains (Old Version)'!$D$7:$D$345=$B11)*('All Domains (Old Version)'!$M$7:$M$345="Y")*('All Domains (Old Version)'!$P$7:$P$345="N")))),0)</f>
        <v>1</v>
      </c>
      <c r="P11" s="75">
        <f t="shared" si="5"/>
        <v>1.7241379310344827E-2</v>
      </c>
      <c r="Q11" s="87" cm="1">
        <f t="array" ref="Q11">ROWS(_xlfn.UNIQUE(_xlfn._xlws.FILTER('All Domains (Old Version)'!$F$7:$F$345,'All Domains (Old Version)'!$D$7:$D$345=$B11)))</f>
        <v>58</v>
      </c>
    </row>
    <row r="12" spans="1:17">
      <c r="B12" s="86" t="s">
        <v>6645</v>
      </c>
      <c r="C12" s="76">
        <f>SUM(C4:C11)</f>
        <v>289</v>
      </c>
      <c r="D12" s="77">
        <f t="shared" si="0"/>
        <v>0.98299319727891155</v>
      </c>
      <c r="E12" s="76">
        <f t="shared" ref="E12:O12" si="7">SUM(E4:E11)</f>
        <v>128</v>
      </c>
      <c r="F12" s="76" t="e">
        <f>SUM(F4:F11)</f>
        <v>#REF!</v>
      </c>
      <c r="G12" s="76" t="e">
        <f>SUM(G4:G11)</f>
        <v>#REF!</v>
      </c>
      <c r="H12" s="77">
        <f t="shared" si="1"/>
        <v>0.43537414965986393</v>
      </c>
      <c r="I12" s="76">
        <f t="shared" si="7"/>
        <v>162</v>
      </c>
      <c r="J12" s="77">
        <f t="shared" si="2"/>
        <v>0.55102040816326525</v>
      </c>
      <c r="K12" s="77">
        <f>I12/C12</f>
        <v>0.56055363321799312</v>
      </c>
      <c r="L12" s="77">
        <f t="shared" si="3"/>
        <v>0.97005988023952094</v>
      </c>
      <c r="M12" s="76">
        <f t="shared" si="7"/>
        <v>167</v>
      </c>
      <c r="N12" s="77">
        <f t="shared" si="4"/>
        <v>0.56802721088435371</v>
      </c>
      <c r="O12" s="76">
        <f t="shared" si="7"/>
        <v>5</v>
      </c>
      <c r="P12" s="77">
        <f t="shared" si="5"/>
        <v>1.7006802721088437E-2</v>
      </c>
      <c r="Q12" s="76">
        <f>SUM(Q4:Q11)</f>
        <v>294</v>
      </c>
    </row>
    <row r="16" spans="1:17" ht="48" customHeight="1">
      <c r="B16" s="1849"/>
      <c r="C16" s="1850"/>
      <c r="D16" s="1850"/>
      <c r="E16" s="98"/>
      <c r="F16" s="98"/>
      <c r="G16" s="98"/>
      <c r="H16" s="97"/>
      <c r="I16" s="97"/>
      <c r="J16" s="97"/>
      <c r="K16" s="97"/>
      <c r="L16" s="97"/>
      <c r="M16" s="97"/>
      <c r="N16" s="71"/>
      <c r="O16" s="71"/>
      <c r="P16" s="71"/>
      <c r="Q16" s="71"/>
    </row>
    <row r="18" spans="3:17">
      <c r="C18" s="71"/>
      <c r="D18" s="71"/>
      <c r="E18" s="71"/>
      <c r="F18" s="71"/>
      <c r="G18" s="71"/>
      <c r="H18" s="71"/>
      <c r="I18" s="71"/>
      <c r="J18" s="71"/>
      <c r="K18" s="71"/>
      <c r="L18" s="71"/>
      <c r="M18" s="71"/>
      <c r="N18" s="71"/>
      <c r="O18" s="71"/>
      <c r="P18" s="71"/>
      <c r="Q18" s="71"/>
    </row>
    <row r="21" spans="3:17">
      <c r="E21" s="97"/>
      <c r="F21" s="97"/>
      <c r="G21" s="97"/>
    </row>
    <row r="27" spans="3:17">
      <c r="E27" s="97"/>
      <c r="F27" s="97"/>
      <c r="G27" s="97"/>
    </row>
  </sheetData>
  <mergeCells count="5">
    <mergeCell ref="Q2:Q3"/>
    <mergeCell ref="C2:H2"/>
    <mergeCell ref="M2:P2"/>
    <mergeCell ref="I2:L2"/>
    <mergeCell ref="B16:D1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5AF43-DC5D-5D46-BADF-F1CE3E9A6ABE}">
  <sheetPr>
    <tabColor theme="3" tint="0.249977111117893"/>
  </sheetPr>
  <dimension ref="B1:Z421"/>
  <sheetViews>
    <sheetView workbookViewId="0">
      <selection activeCell="C35" sqref="C35"/>
    </sheetView>
  </sheetViews>
  <sheetFormatPr defaultColWidth="8.42578125" defaultRowHeight="14.45" outlineLevelCol="2"/>
  <cols>
    <col min="1" max="1" width="3.42578125" customWidth="1"/>
    <col min="2" max="2" width="23.42578125" customWidth="1"/>
    <col min="3" max="3" width="29" customWidth="1"/>
    <col min="4" max="5" width="29" customWidth="1" outlineLevel="2"/>
    <col min="6" max="6" width="31.140625" customWidth="1" outlineLevel="1"/>
    <col min="7" max="7" width="34.42578125" customWidth="1"/>
    <col min="8" max="8" width="40.140625" customWidth="1"/>
    <col min="9" max="10" width="19" customWidth="1" outlineLevel="1"/>
    <col min="11" max="14" width="18.42578125" customWidth="1" outlineLevel="1"/>
    <col min="15" max="16" width="14.42578125" customWidth="1"/>
    <col min="17" max="17" width="9.140625" customWidth="1"/>
    <col min="18" max="18" width="13.42578125" customWidth="1" outlineLevel="1"/>
    <col min="19" max="19" width="12.140625" customWidth="1" outlineLevel="1"/>
    <col min="20" max="20" width="99" customWidth="1" outlineLevel="1"/>
    <col min="22" max="23" width="13" customWidth="1"/>
    <col min="24" max="24" width="37.42578125" bestFit="1" customWidth="1"/>
  </cols>
  <sheetData>
    <row r="1" spans="2:26" ht="15" customHeight="1">
      <c r="V1" s="1851" t="s">
        <v>6646</v>
      </c>
      <c r="W1" s="1851"/>
      <c r="X1" s="1851"/>
      <c r="Y1" s="175"/>
      <c r="Z1" s="175"/>
    </row>
    <row r="2" spans="2:26" ht="15" customHeight="1">
      <c r="V2" s="1851"/>
      <c r="W2" s="1851"/>
      <c r="X2" s="1851"/>
      <c r="Y2" s="175"/>
      <c r="Z2" s="175"/>
    </row>
    <row r="3" spans="2:26" ht="39.6">
      <c r="B3" s="37" t="s">
        <v>38</v>
      </c>
      <c r="C3" s="37" t="s">
        <v>41</v>
      </c>
      <c r="D3" s="37" t="s">
        <v>290</v>
      </c>
      <c r="E3" s="37" t="s">
        <v>291</v>
      </c>
      <c r="F3" s="37" t="s">
        <v>292</v>
      </c>
      <c r="G3" s="54" t="s">
        <v>293</v>
      </c>
      <c r="H3" s="54" t="s">
        <v>6647</v>
      </c>
      <c r="I3" s="58" t="s">
        <v>297</v>
      </c>
      <c r="J3" s="58" t="s">
        <v>298</v>
      </c>
      <c r="K3" s="38" t="s">
        <v>300</v>
      </c>
      <c r="L3" s="38" t="s">
        <v>1372</v>
      </c>
      <c r="M3" s="180" t="s">
        <v>6648</v>
      </c>
      <c r="N3" s="180" t="s">
        <v>6649</v>
      </c>
      <c r="O3" s="95" t="s">
        <v>302</v>
      </c>
      <c r="P3" s="95" t="s">
        <v>6650</v>
      </c>
      <c r="Q3" s="96" t="s">
        <v>1373</v>
      </c>
      <c r="R3" s="57" t="s">
        <v>47</v>
      </c>
      <c r="S3" s="57" t="s">
        <v>50</v>
      </c>
      <c r="T3" s="39" t="s">
        <v>36</v>
      </c>
      <c r="V3" s="284" t="s">
        <v>306</v>
      </c>
      <c r="W3" s="217" t="s">
        <v>6651</v>
      </c>
      <c r="X3" s="174" t="s">
        <v>308</v>
      </c>
    </row>
    <row r="4" spans="2:26" ht="15" customHeight="1">
      <c r="B4" s="99" t="s">
        <v>59</v>
      </c>
      <c r="C4" s="196" t="s">
        <v>60</v>
      </c>
      <c r="D4" s="21" t="s">
        <v>510</v>
      </c>
      <c r="E4" s="192" t="s">
        <v>511</v>
      </c>
      <c r="F4" s="192" t="s">
        <v>6652</v>
      </c>
      <c r="G4" s="22" t="s">
        <v>1374</v>
      </c>
      <c r="H4" s="262" t="s">
        <v>539</v>
      </c>
      <c r="I4" s="176" t="s">
        <v>334</v>
      </c>
      <c r="J4" s="176" t="s">
        <v>335</v>
      </c>
      <c r="K4" s="179" t="s">
        <v>335</v>
      </c>
      <c r="L4" s="179" t="str">
        <f t="shared" ref="L4:L67" si="0">IF(OR(I4="Y", J4="Y"), "Y", "N")</f>
        <v>Y</v>
      </c>
      <c r="M4" s="178" t="s">
        <v>335</v>
      </c>
      <c r="N4" s="179" t="s">
        <v>341</v>
      </c>
      <c r="O4" s="176" t="s">
        <v>335</v>
      </c>
      <c r="P4" s="176" t="s">
        <v>335</v>
      </c>
      <c r="Q4" s="176" t="s">
        <v>334</v>
      </c>
      <c r="R4" s="21" t="s">
        <v>62</v>
      </c>
      <c r="S4" s="195" t="s">
        <v>62</v>
      </c>
      <c r="T4" s="21" t="s">
        <v>1375</v>
      </c>
      <c r="V4" s="177" t="s">
        <v>515</v>
      </c>
      <c r="W4" s="176">
        <v>1</v>
      </c>
      <c r="X4" s="20" t="s">
        <v>359</v>
      </c>
    </row>
    <row r="5" spans="2:26">
      <c r="B5" s="99" t="s">
        <v>59</v>
      </c>
      <c r="C5" s="196" t="s">
        <v>60</v>
      </c>
      <c r="D5" s="21" t="s">
        <v>510</v>
      </c>
      <c r="E5" s="192" t="s">
        <v>511</v>
      </c>
      <c r="F5" s="192" t="s">
        <v>5718</v>
      </c>
      <c r="G5" s="21" t="s">
        <v>513</v>
      </c>
      <c r="H5" s="195" t="s">
        <v>332</v>
      </c>
      <c r="I5" s="176" t="s">
        <v>335</v>
      </c>
      <c r="J5" s="179" t="s">
        <v>335</v>
      </c>
      <c r="K5" s="176" t="s">
        <v>335</v>
      </c>
      <c r="L5" s="179" t="str">
        <f t="shared" si="0"/>
        <v>Y</v>
      </c>
      <c r="M5" s="178" t="s">
        <v>335</v>
      </c>
      <c r="N5" s="179" t="s">
        <v>335</v>
      </c>
      <c r="O5" s="176" t="s">
        <v>335</v>
      </c>
      <c r="P5" s="176" t="s">
        <v>335</v>
      </c>
      <c r="Q5" s="176" t="s">
        <v>334</v>
      </c>
      <c r="R5" s="21" t="s">
        <v>62</v>
      </c>
      <c r="S5" s="195" t="s">
        <v>62</v>
      </c>
      <c r="T5" s="21" t="s">
        <v>514</v>
      </c>
      <c r="V5" s="177" t="s">
        <v>515</v>
      </c>
      <c r="W5" s="176">
        <v>1</v>
      </c>
      <c r="X5" s="20" t="s">
        <v>359</v>
      </c>
    </row>
    <row r="6" spans="2:26">
      <c r="B6" s="99" t="s">
        <v>59</v>
      </c>
      <c r="C6" s="196" t="s">
        <v>60</v>
      </c>
      <c r="D6" s="21" t="s">
        <v>510</v>
      </c>
      <c r="E6" s="192" t="s">
        <v>511</v>
      </c>
      <c r="F6" s="192" t="s">
        <v>5717</v>
      </c>
      <c r="G6" s="21" t="s">
        <v>517</v>
      </c>
      <c r="H6" s="195" t="s">
        <v>332</v>
      </c>
      <c r="I6" s="176" t="s">
        <v>335</v>
      </c>
      <c r="J6" s="179" t="s">
        <v>335</v>
      </c>
      <c r="K6" s="179" t="s">
        <v>335</v>
      </c>
      <c r="L6" s="179" t="str">
        <f t="shared" si="0"/>
        <v>Y</v>
      </c>
      <c r="M6" s="178" t="s">
        <v>335</v>
      </c>
      <c r="N6" s="179" t="s">
        <v>341</v>
      </c>
      <c r="O6" s="176" t="s">
        <v>335</v>
      </c>
      <c r="P6" s="176" t="s">
        <v>335</v>
      </c>
      <c r="Q6" s="176" t="s">
        <v>334</v>
      </c>
      <c r="R6" s="21" t="s">
        <v>62</v>
      </c>
      <c r="S6" s="195" t="s">
        <v>62</v>
      </c>
      <c r="T6" s="21" t="s">
        <v>518</v>
      </c>
      <c r="V6" s="177" t="s">
        <v>515</v>
      </c>
      <c r="W6" s="176">
        <v>1</v>
      </c>
      <c r="X6" s="20" t="s">
        <v>359</v>
      </c>
    </row>
    <row r="7" spans="2:26">
      <c r="B7" s="99" t="s">
        <v>59</v>
      </c>
      <c r="C7" s="196" t="s">
        <v>60</v>
      </c>
      <c r="D7" s="21" t="s">
        <v>510</v>
      </c>
      <c r="E7" s="192" t="s">
        <v>511</v>
      </c>
      <c r="F7" s="192" t="s">
        <v>6653</v>
      </c>
      <c r="G7" s="21" t="s">
        <v>1051</v>
      </c>
      <c r="H7" s="195" t="s">
        <v>332</v>
      </c>
      <c r="I7" s="176" t="s">
        <v>334</v>
      </c>
      <c r="J7" s="179" t="s">
        <v>335</v>
      </c>
      <c r="K7" s="179" t="s">
        <v>335</v>
      </c>
      <c r="L7" s="179" t="str">
        <f t="shared" si="0"/>
        <v>Y</v>
      </c>
      <c r="M7" s="178" t="s">
        <v>341</v>
      </c>
      <c r="N7" s="179" t="s">
        <v>341</v>
      </c>
      <c r="O7" s="176" t="s">
        <v>335</v>
      </c>
      <c r="P7" s="176" t="s">
        <v>335</v>
      </c>
      <c r="Q7" s="176" t="s">
        <v>334</v>
      </c>
      <c r="R7" s="21" t="s">
        <v>62</v>
      </c>
      <c r="S7" s="195" t="s">
        <v>62</v>
      </c>
      <c r="T7" s="21" t="s">
        <v>1376</v>
      </c>
      <c r="V7" s="177" t="s">
        <v>515</v>
      </c>
      <c r="W7" s="176">
        <v>1</v>
      </c>
      <c r="X7" s="20" t="s">
        <v>359</v>
      </c>
    </row>
    <row r="8" spans="2:26">
      <c r="B8" s="99" t="s">
        <v>59</v>
      </c>
      <c r="C8" s="196" t="s">
        <v>60</v>
      </c>
      <c r="D8" s="192" t="s">
        <v>60</v>
      </c>
      <c r="E8" s="192" t="s">
        <v>775</v>
      </c>
      <c r="F8" s="192" t="s">
        <v>6654</v>
      </c>
      <c r="G8" s="22" t="s">
        <v>572</v>
      </c>
      <c r="H8" s="262" t="s">
        <v>539</v>
      </c>
      <c r="I8" s="176" t="s">
        <v>335</v>
      </c>
      <c r="J8" s="179" t="s">
        <v>335</v>
      </c>
      <c r="K8" s="179" t="s">
        <v>334</v>
      </c>
      <c r="L8" s="179" t="str">
        <f t="shared" si="0"/>
        <v>Y</v>
      </c>
      <c r="M8" s="178" t="s">
        <v>341</v>
      </c>
      <c r="N8" s="179" t="s">
        <v>341</v>
      </c>
      <c r="O8" s="176" t="s">
        <v>335</v>
      </c>
      <c r="P8" s="176" t="s">
        <v>335</v>
      </c>
      <c r="Q8" s="176" t="s">
        <v>334</v>
      </c>
      <c r="R8" s="21" t="s">
        <v>62</v>
      </c>
      <c r="S8" s="195" t="s">
        <v>62</v>
      </c>
      <c r="T8" s="21"/>
      <c r="V8" s="177" t="s">
        <v>6655</v>
      </c>
      <c r="W8" s="176">
        <v>1</v>
      </c>
      <c r="X8" s="20" t="s">
        <v>411</v>
      </c>
    </row>
    <row r="9" spans="2:26" ht="18" customHeight="1">
      <c r="B9" s="99" t="s">
        <v>59</v>
      </c>
      <c r="C9" s="196" t="s">
        <v>60</v>
      </c>
      <c r="D9" s="192" t="s">
        <v>60</v>
      </c>
      <c r="E9" s="192" t="s">
        <v>775</v>
      </c>
      <c r="F9" s="192" t="s">
        <v>6656</v>
      </c>
      <c r="G9" s="195" t="s">
        <v>338</v>
      </c>
      <c r="H9" s="195" t="s">
        <v>338</v>
      </c>
      <c r="I9" s="176" t="s">
        <v>335</v>
      </c>
      <c r="J9" s="179" t="s">
        <v>335</v>
      </c>
      <c r="K9" s="179" t="s">
        <v>334</v>
      </c>
      <c r="L9" s="179" t="str">
        <f t="shared" si="0"/>
        <v>Y</v>
      </c>
      <c r="M9" s="179"/>
      <c r="N9" s="179"/>
      <c r="O9" s="176" t="s">
        <v>334</v>
      </c>
      <c r="P9" s="176" t="s">
        <v>335</v>
      </c>
      <c r="Q9" s="176" t="s">
        <v>334</v>
      </c>
      <c r="R9" s="21" t="s">
        <v>62</v>
      </c>
      <c r="S9" s="195" t="s">
        <v>62</v>
      </c>
      <c r="T9" s="265" t="s">
        <v>778</v>
      </c>
      <c r="V9" s="177" t="s">
        <v>791</v>
      </c>
      <c r="W9" s="176" t="s">
        <v>338</v>
      </c>
      <c r="X9" s="20" t="s">
        <v>365</v>
      </c>
    </row>
    <row r="10" spans="2:26">
      <c r="B10" s="99" t="s">
        <v>59</v>
      </c>
      <c r="C10" s="196" t="s">
        <v>60</v>
      </c>
      <c r="D10" s="192" t="s">
        <v>60</v>
      </c>
      <c r="E10" s="192" t="s">
        <v>338</v>
      </c>
      <c r="F10" s="192" t="s">
        <v>6657</v>
      </c>
      <c r="G10" s="22" t="s">
        <v>781</v>
      </c>
      <c r="H10" s="262" t="s">
        <v>782</v>
      </c>
      <c r="I10" s="176" t="s">
        <v>334</v>
      </c>
      <c r="J10" s="179" t="s">
        <v>334</v>
      </c>
      <c r="K10" s="179" t="s">
        <v>334</v>
      </c>
      <c r="L10" s="179" t="str">
        <f t="shared" si="0"/>
        <v>N</v>
      </c>
      <c r="M10" s="178" t="s">
        <v>341</v>
      </c>
      <c r="N10" s="179" t="s">
        <v>341</v>
      </c>
      <c r="O10" s="176" t="s">
        <v>335</v>
      </c>
      <c r="P10" s="176" t="s">
        <v>334</v>
      </c>
      <c r="Q10" s="176" t="s">
        <v>334</v>
      </c>
      <c r="R10" s="21" t="s">
        <v>62</v>
      </c>
      <c r="S10" s="195" t="s">
        <v>62</v>
      </c>
      <c r="T10" s="21" t="s">
        <v>783</v>
      </c>
      <c r="V10" s="177" t="s">
        <v>341</v>
      </c>
      <c r="W10" s="176">
        <v>1</v>
      </c>
      <c r="X10" s="20" t="s">
        <v>532</v>
      </c>
    </row>
    <row r="11" spans="2:26">
      <c r="B11" s="99" t="s">
        <v>59</v>
      </c>
      <c r="C11" s="196" t="s">
        <v>60</v>
      </c>
      <c r="D11" s="192" t="s">
        <v>60</v>
      </c>
      <c r="E11" s="192" t="s">
        <v>338</v>
      </c>
      <c r="F11" s="192" t="s">
        <v>802</v>
      </c>
      <c r="G11" s="21" t="s">
        <v>1377</v>
      </c>
      <c r="H11" s="195" t="s">
        <v>332</v>
      </c>
      <c r="I11" s="176" t="s">
        <v>334</v>
      </c>
      <c r="J11" s="179" t="s">
        <v>334</v>
      </c>
      <c r="K11" s="179" t="s">
        <v>335</v>
      </c>
      <c r="L11" s="179" t="str">
        <f t="shared" si="0"/>
        <v>N</v>
      </c>
      <c r="M11" s="179"/>
      <c r="N11" s="179"/>
      <c r="O11" s="176" t="s">
        <v>335</v>
      </c>
      <c r="P11" s="176" t="s">
        <v>334</v>
      </c>
      <c r="Q11" s="176" t="s">
        <v>334</v>
      </c>
      <c r="R11" s="21" t="s">
        <v>62</v>
      </c>
      <c r="S11" s="195" t="s">
        <v>62</v>
      </c>
      <c r="T11" s="21" t="s">
        <v>805</v>
      </c>
      <c r="V11" s="177" t="s">
        <v>341</v>
      </c>
      <c r="W11" s="176">
        <v>2</v>
      </c>
      <c r="X11" s="20" t="s">
        <v>405</v>
      </c>
    </row>
    <row r="12" spans="2:26">
      <c r="B12" s="99" t="s">
        <v>59</v>
      </c>
      <c r="C12" s="196" t="s">
        <v>60</v>
      </c>
      <c r="D12" s="192" t="s">
        <v>60</v>
      </c>
      <c r="E12" s="192" t="s">
        <v>787</v>
      </c>
      <c r="F12" s="192" t="s">
        <v>788</v>
      </c>
      <c r="G12" s="21" t="s">
        <v>789</v>
      </c>
      <c r="H12" s="195" t="s">
        <v>332</v>
      </c>
      <c r="I12" s="176" t="s">
        <v>334</v>
      </c>
      <c r="J12" s="179" t="s">
        <v>335</v>
      </c>
      <c r="K12" s="176" t="s">
        <v>335</v>
      </c>
      <c r="L12" s="179" t="str">
        <f t="shared" si="0"/>
        <v>Y</v>
      </c>
      <c r="M12" s="178" t="s">
        <v>335</v>
      </c>
      <c r="N12" s="179" t="s">
        <v>341</v>
      </c>
      <c r="O12" s="176" t="s">
        <v>335</v>
      </c>
      <c r="P12" s="176" t="s">
        <v>335</v>
      </c>
      <c r="Q12" s="176" t="s">
        <v>334</v>
      </c>
      <c r="R12" s="21" t="s">
        <v>62</v>
      </c>
      <c r="S12" s="195" t="s">
        <v>62</v>
      </c>
      <c r="T12" s="21" t="s">
        <v>790</v>
      </c>
      <c r="V12" s="177" t="s">
        <v>791</v>
      </c>
      <c r="W12" s="176">
        <v>1</v>
      </c>
      <c r="X12" s="20" t="s">
        <v>359</v>
      </c>
    </row>
    <row r="13" spans="2:26">
      <c r="B13" s="99" t="s">
        <v>59</v>
      </c>
      <c r="C13" s="196" t="s">
        <v>60</v>
      </c>
      <c r="D13" s="192" t="s">
        <v>60</v>
      </c>
      <c r="E13" s="192" t="s">
        <v>787</v>
      </c>
      <c r="F13" s="192" t="s">
        <v>792</v>
      </c>
      <c r="G13" s="21" t="s">
        <v>793</v>
      </c>
      <c r="H13" s="195" t="s">
        <v>332</v>
      </c>
      <c r="I13" s="176" t="s">
        <v>334</v>
      </c>
      <c r="J13" s="179" t="s">
        <v>335</v>
      </c>
      <c r="K13" s="179" t="s">
        <v>335</v>
      </c>
      <c r="L13" s="179" t="str">
        <f t="shared" si="0"/>
        <v>Y</v>
      </c>
      <c r="M13" s="178" t="s">
        <v>335</v>
      </c>
      <c r="N13" s="179" t="s">
        <v>341</v>
      </c>
      <c r="O13" s="176" t="s">
        <v>335</v>
      </c>
      <c r="P13" s="176" t="s">
        <v>335</v>
      </c>
      <c r="Q13" s="176" t="s">
        <v>334</v>
      </c>
      <c r="R13" s="21" t="s">
        <v>62</v>
      </c>
      <c r="S13" s="195" t="s">
        <v>62</v>
      </c>
      <c r="T13" s="21" t="s">
        <v>794</v>
      </c>
      <c r="V13" s="177" t="s">
        <v>791</v>
      </c>
      <c r="W13" s="176">
        <v>1</v>
      </c>
      <c r="X13" s="20" t="s">
        <v>359</v>
      </c>
    </row>
    <row r="14" spans="2:26">
      <c r="B14" s="99" t="s">
        <v>59</v>
      </c>
      <c r="C14" s="196" t="s">
        <v>60</v>
      </c>
      <c r="D14" s="192" t="s">
        <v>60</v>
      </c>
      <c r="E14" s="192" t="s">
        <v>787</v>
      </c>
      <c r="F14" s="192" t="s">
        <v>6658</v>
      </c>
      <c r="G14" s="22" t="s">
        <v>800</v>
      </c>
      <c r="H14" s="262" t="s">
        <v>332</v>
      </c>
      <c r="I14" s="176" t="s">
        <v>335</v>
      </c>
      <c r="J14" s="179" t="s">
        <v>335</v>
      </c>
      <c r="K14" s="179" t="s">
        <v>335</v>
      </c>
      <c r="L14" s="179" t="str">
        <f t="shared" si="0"/>
        <v>Y</v>
      </c>
      <c r="M14" s="178" t="s">
        <v>341</v>
      </c>
      <c r="N14" s="179" t="s">
        <v>335</v>
      </c>
      <c r="O14" s="176" t="s">
        <v>335</v>
      </c>
      <c r="P14" s="176" t="s">
        <v>335</v>
      </c>
      <c r="Q14" s="176" t="s">
        <v>334</v>
      </c>
      <c r="R14" s="21" t="s">
        <v>62</v>
      </c>
      <c r="S14" s="195" t="s">
        <v>62</v>
      </c>
      <c r="T14" s="21" t="s">
        <v>801</v>
      </c>
      <c r="V14" s="177" t="s">
        <v>341</v>
      </c>
      <c r="W14" s="176">
        <v>1</v>
      </c>
      <c r="X14" s="20" t="s">
        <v>359</v>
      </c>
    </row>
    <row r="15" spans="2:26">
      <c r="B15" s="99" t="s">
        <v>59</v>
      </c>
      <c r="C15" s="196" t="s">
        <v>60</v>
      </c>
      <c r="D15" s="192" t="s">
        <v>60</v>
      </c>
      <c r="E15" s="192" t="s">
        <v>787</v>
      </c>
      <c r="F15" s="192" t="s">
        <v>795</v>
      </c>
      <c r="G15" s="22" t="s">
        <v>796</v>
      </c>
      <c r="H15" s="262" t="s">
        <v>539</v>
      </c>
      <c r="I15" s="176" t="s">
        <v>335</v>
      </c>
      <c r="J15" s="179" t="s">
        <v>335</v>
      </c>
      <c r="K15" s="176" t="s">
        <v>334</v>
      </c>
      <c r="L15" s="179" t="str">
        <f t="shared" si="0"/>
        <v>Y</v>
      </c>
      <c r="M15" s="178" t="s">
        <v>341</v>
      </c>
      <c r="N15" s="179" t="s">
        <v>341</v>
      </c>
      <c r="O15" s="176" t="s">
        <v>335</v>
      </c>
      <c r="P15" s="176" t="s">
        <v>335</v>
      </c>
      <c r="Q15" s="176" t="s">
        <v>334</v>
      </c>
      <c r="R15" s="21" t="s">
        <v>62</v>
      </c>
      <c r="S15" s="195" t="s">
        <v>62</v>
      </c>
      <c r="T15" s="21" t="s">
        <v>797</v>
      </c>
      <c r="V15" s="177" t="s">
        <v>791</v>
      </c>
      <c r="W15" s="176">
        <v>1</v>
      </c>
      <c r="X15" s="20" t="s">
        <v>411</v>
      </c>
    </row>
    <row r="16" spans="2:26">
      <c r="B16" s="99" t="s">
        <v>59</v>
      </c>
      <c r="C16" s="196" t="s">
        <v>60</v>
      </c>
      <c r="D16" s="192" t="s">
        <v>60</v>
      </c>
      <c r="E16" s="192" t="s">
        <v>787</v>
      </c>
      <c r="F16" s="192" t="s">
        <v>813</v>
      </c>
      <c r="G16" s="260" t="s">
        <v>813</v>
      </c>
      <c r="H16" s="105" t="s">
        <v>555</v>
      </c>
      <c r="I16" s="176" t="s">
        <v>335</v>
      </c>
      <c r="J16" s="176" t="s">
        <v>335</v>
      </c>
      <c r="K16" s="176" t="s">
        <v>334</v>
      </c>
      <c r="L16" s="179" t="str">
        <f t="shared" si="0"/>
        <v>Y</v>
      </c>
      <c r="M16" s="179"/>
      <c r="N16" s="179"/>
      <c r="O16" s="176" t="s">
        <v>335</v>
      </c>
      <c r="P16" s="176" t="s">
        <v>335</v>
      </c>
      <c r="Q16" s="176" t="s">
        <v>334</v>
      </c>
      <c r="R16" s="21" t="s">
        <v>62</v>
      </c>
      <c r="S16" s="195" t="s">
        <v>62</v>
      </c>
      <c r="T16" s="21" t="s">
        <v>814</v>
      </c>
      <c r="V16" s="177" t="s">
        <v>791</v>
      </c>
      <c r="W16" s="176">
        <v>2</v>
      </c>
      <c r="X16" s="20" t="s">
        <v>405</v>
      </c>
    </row>
    <row r="17" spans="2:24">
      <c r="B17" s="99" t="s">
        <v>59</v>
      </c>
      <c r="C17" s="196" t="s">
        <v>60</v>
      </c>
      <c r="D17" s="192" t="s">
        <v>60</v>
      </c>
      <c r="E17" s="192" t="s">
        <v>787</v>
      </c>
      <c r="F17" s="192" t="s">
        <v>810</v>
      </c>
      <c r="G17" s="260" t="s">
        <v>811</v>
      </c>
      <c r="H17" s="195" t="s">
        <v>808</v>
      </c>
      <c r="I17" s="176" t="s">
        <v>335</v>
      </c>
      <c r="J17" s="176" t="s">
        <v>335</v>
      </c>
      <c r="K17" s="176" t="s">
        <v>334</v>
      </c>
      <c r="L17" s="179" t="str">
        <f t="shared" si="0"/>
        <v>Y</v>
      </c>
      <c r="M17" s="179"/>
      <c r="N17" s="179"/>
      <c r="O17" s="176" t="s">
        <v>335</v>
      </c>
      <c r="P17" s="176" t="s">
        <v>335</v>
      </c>
      <c r="Q17" s="176" t="s">
        <v>334</v>
      </c>
      <c r="R17" s="21" t="s">
        <v>62</v>
      </c>
      <c r="S17" s="195" t="s">
        <v>62</v>
      </c>
      <c r="T17" s="21" t="s">
        <v>812</v>
      </c>
      <c r="V17" s="177" t="s">
        <v>791</v>
      </c>
      <c r="W17" s="176">
        <v>2</v>
      </c>
      <c r="X17" s="20" t="s">
        <v>405</v>
      </c>
    </row>
    <row r="18" spans="2:24">
      <c r="B18" s="99" t="s">
        <v>59</v>
      </c>
      <c r="C18" s="196" t="s">
        <v>60</v>
      </c>
      <c r="D18" s="192" t="s">
        <v>60</v>
      </c>
      <c r="E18" s="192" t="s">
        <v>787</v>
      </c>
      <c r="F18" s="192" t="s">
        <v>806</v>
      </c>
      <c r="G18" s="260" t="s">
        <v>807</v>
      </c>
      <c r="H18" s="195" t="s">
        <v>808</v>
      </c>
      <c r="I18" s="176" t="s">
        <v>335</v>
      </c>
      <c r="J18" s="176" t="s">
        <v>335</v>
      </c>
      <c r="K18" s="179" t="s">
        <v>334</v>
      </c>
      <c r="L18" s="179" t="str">
        <f t="shared" si="0"/>
        <v>Y</v>
      </c>
      <c r="M18" s="179"/>
      <c r="N18" s="179"/>
      <c r="O18" s="176" t="s">
        <v>335</v>
      </c>
      <c r="P18" s="176" t="s">
        <v>335</v>
      </c>
      <c r="Q18" s="176" t="s">
        <v>334</v>
      </c>
      <c r="R18" s="21" t="s">
        <v>62</v>
      </c>
      <c r="S18" s="195" t="s">
        <v>62</v>
      </c>
      <c r="T18" s="21" t="s">
        <v>1379</v>
      </c>
      <c r="V18" s="177" t="s">
        <v>791</v>
      </c>
      <c r="W18" s="176">
        <v>2</v>
      </c>
      <c r="X18" s="20" t="s">
        <v>405</v>
      </c>
    </row>
    <row r="19" spans="2:24">
      <c r="B19" s="99" t="s">
        <v>59</v>
      </c>
      <c r="C19" s="196" t="s">
        <v>60</v>
      </c>
      <c r="D19" s="192" t="s">
        <v>60</v>
      </c>
      <c r="E19" s="192" t="s">
        <v>787</v>
      </c>
      <c r="F19" s="192" t="s">
        <v>6659</v>
      </c>
      <c r="G19" s="195" t="s">
        <v>338</v>
      </c>
      <c r="H19" s="195" t="s">
        <v>338</v>
      </c>
      <c r="I19" s="176" t="s">
        <v>335</v>
      </c>
      <c r="J19" s="176" t="s">
        <v>335</v>
      </c>
      <c r="K19" s="179" t="s">
        <v>334</v>
      </c>
      <c r="L19" s="179" t="str">
        <f t="shared" si="0"/>
        <v>Y</v>
      </c>
      <c r="M19" s="179"/>
      <c r="N19" s="179"/>
      <c r="O19" s="176" t="s">
        <v>334</v>
      </c>
      <c r="P19" s="176" t="s">
        <v>335</v>
      </c>
      <c r="Q19" s="176" t="s">
        <v>334</v>
      </c>
      <c r="R19" s="21" t="s">
        <v>62</v>
      </c>
      <c r="S19" s="195" t="s">
        <v>62</v>
      </c>
      <c r="T19" s="264" t="s">
        <v>6660</v>
      </c>
      <c r="V19" s="177" t="s">
        <v>341</v>
      </c>
      <c r="W19" s="176" t="s">
        <v>338</v>
      </c>
      <c r="X19" s="20" t="s">
        <v>365</v>
      </c>
    </row>
    <row r="20" spans="2:24">
      <c r="B20" s="99" t="s">
        <v>59</v>
      </c>
      <c r="C20" s="196" t="s">
        <v>60</v>
      </c>
      <c r="D20" s="192" t="s">
        <v>60</v>
      </c>
      <c r="E20" s="192" t="s">
        <v>562</v>
      </c>
      <c r="F20" s="192" t="s">
        <v>575</v>
      </c>
      <c r="G20" s="22" t="s">
        <v>576</v>
      </c>
      <c r="H20" s="262" t="s">
        <v>539</v>
      </c>
      <c r="I20" s="176" t="s">
        <v>335</v>
      </c>
      <c r="J20" s="179" t="s">
        <v>335</v>
      </c>
      <c r="K20" s="179" t="s">
        <v>334</v>
      </c>
      <c r="L20" s="179" t="str">
        <f t="shared" si="0"/>
        <v>Y</v>
      </c>
      <c r="M20" s="178" t="s">
        <v>335</v>
      </c>
      <c r="N20" s="179" t="s">
        <v>341</v>
      </c>
      <c r="O20" s="176" t="s">
        <v>335</v>
      </c>
      <c r="P20" s="176" t="s">
        <v>335</v>
      </c>
      <c r="Q20" s="176" t="s">
        <v>334</v>
      </c>
      <c r="R20" s="21" t="s">
        <v>62</v>
      </c>
      <c r="S20" s="195" t="s">
        <v>62</v>
      </c>
      <c r="T20" s="21" t="s">
        <v>786</v>
      </c>
      <c r="V20" s="177" t="s">
        <v>541</v>
      </c>
      <c r="W20" s="176">
        <v>1</v>
      </c>
      <c r="X20" s="20" t="s">
        <v>411</v>
      </c>
    </row>
    <row r="21" spans="2:24">
      <c r="B21" s="99" t="s">
        <v>59</v>
      </c>
      <c r="C21" s="196" t="s">
        <v>60</v>
      </c>
      <c r="D21" s="21" t="s">
        <v>510</v>
      </c>
      <c r="E21" s="192" t="s">
        <v>511</v>
      </c>
      <c r="F21" s="192" t="s">
        <v>6661</v>
      </c>
      <c r="G21" s="195" t="s">
        <v>338</v>
      </c>
      <c r="H21" s="195" t="s">
        <v>338</v>
      </c>
      <c r="I21" s="176" t="s">
        <v>335</v>
      </c>
      <c r="J21" s="176" t="s">
        <v>335</v>
      </c>
      <c r="K21" s="179" t="s">
        <v>334</v>
      </c>
      <c r="L21" s="179" t="str">
        <f t="shared" si="0"/>
        <v>Y</v>
      </c>
      <c r="M21" s="179"/>
      <c r="N21" s="179"/>
      <c r="O21" s="176" t="s">
        <v>334</v>
      </c>
      <c r="P21" s="176" t="s">
        <v>335</v>
      </c>
      <c r="Q21" s="176" t="s">
        <v>334</v>
      </c>
      <c r="R21" s="21" t="s">
        <v>62</v>
      </c>
      <c r="S21" s="195" t="s">
        <v>62</v>
      </c>
      <c r="T21" s="192" t="s">
        <v>6662</v>
      </c>
      <c r="V21" s="177" t="s">
        <v>515</v>
      </c>
      <c r="W21" s="176" t="s">
        <v>338</v>
      </c>
      <c r="X21" s="20" t="s">
        <v>365</v>
      </c>
    </row>
    <row r="22" spans="2:24">
      <c r="B22" s="99" t="s">
        <v>59</v>
      </c>
      <c r="C22" s="196" t="s">
        <v>60</v>
      </c>
      <c r="D22" s="192" t="s">
        <v>6663</v>
      </c>
      <c r="E22" s="192" t="s">
        <v>6664</v>
      </c>
      <c r="F22" s="192" t="s">
        <v>6665</v>
      </c>
      <c r="G22" s="195" t="s">
        <v>338</v>
      </c>
      <c r="H22" s="21" t="s">
        <v>338</v>
      </c>
      <c r="I22" s="176" t="s">
        <v>335</v>
      </c>
      <c r="J22" s="176" t="s">
        <v>335</v>
      </c>
      <c r="K22" s="176" t="s">
        <v>334</v>
      </c>
      <c r="L22" s="179" t="str">
        <f t="shared" si="0"/>
        <v>Y</v>
      </c>
      <c r="M22" s="176"/>
      <c r="N22" s="176"/>
      <c r="O22" s="176" t="s">
        <v>335</v>
      </c>
      <c r="P22" s="176" t="s">
        <v>335</v>
      </c>
      <c r="Q22" s="176" t="s">
        <v>334</v>
      </c>
      <c r="R22" s="21" t="s">
        <v>62</v>
      </c>
      <c r="S22" s="195" t="s">
        <v>62</v>
      </c>
      <c r="T22" s="264" t="s">
        <v>6666</v>
      </c>
      <c r="V22" s="177" t="s">
        <v>341</v>
      </c>
      <c r="W22" s="176" t="s">
        <v>338</v>
      </c>
      <c r="X22" s="20" t="s">
        <v>365</v>
      </c>
    </row>
    <row r="23" spans="2:24">
      <c r="B23" s="99" t="s">
        <v>59</v>
      </c>
      <c r="C23" s="196" t="s">
        <v>60</v>
      </c>
      <c r="D23" s="192" t="s">
        <v>6663</v>
      </c>
      <c r="E23" s="192" t="s">
        <v>6664</v>
      </c>
      <c r="F23" s="192" t="s">
        <v>6667</v>
      </c>
      <c r="G23" s="195" t="s">
        <v>338</v>
      </c>
      <c r="H23" s="21" t="s">
        <v>338</v>
      </c>
      <c r="I23" s="176" t="s">
        <v>335</v>
      </c>
      <c r="J23" s="176" t="s">
        <v>335</v>
      </c>
      <c r="K23" s="176" t="s">
        <v>334</v>
      </c>
      <c r="L23" s="179" t="str">
        <f t="shared" si="0"/>
        <v>Y</v>
      </c>
      <c r="M23" s="176"/>
      <c r="N23" s="176"/>
      <c r="O23" s="176" t="s">
        <v>335</v>
      </c>
      <c r="P23" s="176" t="s">
        <v>335</v>
      </c>
      <c r="Q23" s="176" t="s">
        <v>334</v>
      </c>
      <c r="R23" s="21" t="s">
        <v>62</v>
      </c>
      <c r="S23" s="195" t="s">
        <v>62</v>
      </c>
      <c r="T23" s="264" t="s">
        <v>6668</v>
      </c>
      <c r="V23" s="177" t="s">
        <v>341</v>
      </c>
      <c r="W23" s="176" t="s">
        <v>338</v>
      </c>
      <c r="X23" s="20" t="s">
        <v>365</v>
      </c>
    </row>
    <row r="24" spans="2:24">
      <c r="B24" s="99" t="s">
        <v>59</v>
      </c>
      <c r="C24" s="196" t="s">
        <v>60</v>
      </c>
      <c r="D24" s="192" t="s">
        <v>6663</v>
      </c>
      <c r="E24" s="192" t="s">
        <v>6664</v>
      </c>
      <c r="F24" s="192" t="s">
        <v>6669</v>
      </c>
      <c r="G24" s="195" t="s">
        <v>338</v>
      </c>
      <c r="H24" s="21" t="s">
        <v>338</v>
      </c>
      <c r="I24" s="176" t="s">
        <v>335</v>
      </c>
      <c r="J24" s="176" t="s">
        <v>335</v>
      </c>
      <c r="K24" s="176" t="s">
        <v>334</v>
      </c>
      <c r="L24" s="179" t="str">
        <f t="shared" si="0"/>
        <v>Y</v>
      </c>
      <c r="M24" s="176"/>
      <c r="N24" s="176"/>
      <c r="O24" s="176" t="s">
        <v>335</v>
      </c>
      <c r="P24" s="176" t="s">
        <v>335</v>
      </c>
      <c r="Q24" s="176" t="s">
        <v>334</v>
      </c>
      <c r="R24" s="21" t="s">
        <v>62</v>
      </c>
      <c r="S24" s="195" t="s">
        <v>62</v>
      </c>
      <c r="T24" s="264" t="s">
        <v>6670</v>
      </c>
      <c r="V24" s="177" t="s">
        <v>6671</v>
      </c>
      <c r="W24" s="176" t="s">
        <v>338</v>
      </c>
      <c r="X24" s="20" t="s">
        <v>365</v>
      </c>
    </row>
    <row r="25" spans="2:24">
      <c r="B25" s="99" t="s">
        <v>59</v>
      </c>
      <c r="C25" s="196" t="s">
        <v>60</v>
      </c>
      <c r="D25" s="192" t="s">
        <v>6663</v>
      </c>
      <c r="E25" s="192" t="s">
        <v>6664</v>
      </c>
      <c r="F25" s="192" t="s">
        <v>6672</v>
      </c>
      <c r="G25" s="195" t="s">
        <v>338</v>
      </c>
      <c r="H25" s="21" t="s">
        <v>338</v>
      </c>
      <c r="I25" s="176" t="s">
        <v>335</v>
      </c>
      <c r="J25" s="176" t="s">
        <v>335</v>
      </c>
      <c r="K25" s="176" t="s">
        <v>334</v>
      </c>
      <c r="L25" s="179" t="str">
        <f t="shared" si="0"/>
        <v>Y</v>
      </c>
      <c r="M25" s="176"/>
      <c r="N25" s="176"/>
      <c r="O25" s="176" t="s">
        <v>335</v>
      </c>
      <c r="P25" s="176" t="s">
        <v>335</v>
      </c>
      <c r="Q25" s="176" t="s">
        <v>334</v>
      </c>
      <c r="R25" s="21" t="s">
        <v>62</v>
      </c>
      <c r="S25" s="195" t="s">
        <v>62</v>
      </c>
      <c r="T25" s="264" t="s">
        <v>6673</v>
      </c>
      <c r="V25" s="177" t="s">
        <v>6671</v>
      </c>
      <c r="W25" s="176" t="s">
        <v>338</v>
      </c>
      <c r="X25" s="20" t="s">
        <v>365</v>
      </c>
    </row>
    <row r="26" spans="2:24">
      <c r="B26" s="99" t="s">
        <v>59</v>
      </c>
      <c r="C26" s="196" t="s">
        <v>60</v>
      </c>
      <c r="D26" s="192" t="s">
        <v>60</v>
      </c>
      <c r="E26" s="192" t="s">
        <v>775</v>
      </c>
      <c r="F26" s="192" t="s">
        <v>6674</v>
      </c>
      <c r="G26" s="195" t="s">
        <v>338</v>
      </c>
      <c r="H26" s="21" t="s">
        <v>338</v>
      </c>
      <c r="I26" s="176" t="s">
        <v>335</v>
      </c>
      <c r="J26" s="176" t="s">
        <v>335</v>
      </c>
      <c r="K26" s="176" t="s">
        <v>334</v>
      </c>
      <c r="L26" s="179" t="str">
        <f t="shared" si="0"/>
        <v>Y</v>
      </c>
      <c r="M26" s="176"/>
      <c r="N26" s="176"/>
      <c r="O26" s="176" t="s">
        <v>334</v>
      </c>
      <c r="P26" s="176" t="s">
        <v>335</v>
      </c>
      <c r="Q26" s="176" t="s">
        <v>334</v>
      </c>
      <c r="R26" s="21" t="s">
        <v>62</v>
      </c>
      <c r="S26" s="195" t="s">
        <v>62</v>
      </c>
      <c r="T26" s="192" t="s">
        <v>6675</v>
      </c>
      <c r="V26" s="177" t="s">
        <v>341</v>
      </c>
      <c r="W26" s="176" t="s">
        <v>338</v>
      </c>
      <c r="X26" s="20" t="s">
        <v>365</v>
      </c>
    </row>
    <row r="27" spans="2:24">
      <c r="B27" s="99" t="s">
        <v>59</v>
      </c>
      <c r="C27" s="266" t="s">
        <v>67</v>
      </c>
      <c r="D27" s="21" t="s">
        <v>510</v>
      </c>
      <c r="E27" s="192" t="s">
        <v>519</v>
      </c>
      <c r="F27" s="192" t="s">
        <v>520</v>
      </c>
      <c r="G27" s="22" t="s">
        <v>521</v>
      </c>
      <c r="H27" s="22" t="s">
        <v>332</v>
      </c>
      <c r="I27" s="176" t="s">
        <v>335</v>
      </c>
      <c r="J27" s="176" t="s">
        <v>335</v>
      </c>
      <c r="K27" s="176" t="s">
        <v>335</v>
      </c>
      <c r="L27" s="179" t="str">
        <f t="shared" si="0"/>
        <v>Y</v>
      </c>
      <c r="M27" s="178" t="s">
        <v>335</v>
      </c>
      <c r="N27" s="179" t="s">
        <v>341</v>
      </c>
      <c r="O27" s="176" t="s">
        <v>335</v>
      </c>
      <c r="P27" s="176" t="s">
        <v>335</v>
      </c>
      <c r="Q27" s="176" t="s">
        <v>335</v>
      </c>
      <c r="R27" s="21" t="s">
        <v>62</v>
      </c>
      <c r="S27" s="21" t="s">
        <v>62</v>
      </c>
      <c r="T27" s="43" t="s">
        <v>522</v>
      </c>
      <c r="V27" s="177" t="s">
        <v>515</v>
      </c>
      <c r="W27" s="176">
        <v>1</v>
      </c>
      <c r="X27" s="20" t="s">
        <v>359</v>
      </c>
    </row>
    <row r="28" spans="2:24">
      <c r="B28" s="99" t="s">
        <v>59</v>
      </c>
      <c r="C28" s="266" t="s">
        <v>67</v>
      </c>
      <c r="D28" s="21" t="s">
        <v>510</v>
      </c>
      <c r="E28" s="192" t="s">
        <v>519</v>
      </c>
      <c r="F28" s="192" t="s">
        <v>523</v>
      </c>
      <c r="G28" s="22" t="s">
        <v>524</v>
      </c>
      <c r="H28" s="22" t="s">
        <v>332</v>
      </c>
      <c r="I28" s="176" t="s">
        <v>335</v>
      </c>
      <c r="J28" s="176" t="s">
        <v>335</v>
      </c>
      <c r="K28" s="176" t="s">
        <v>335</v>
      </c>
      <c r="L28" s="179" t="str">
        <f t="shared" si="0"/>
        <v>Y</v>
      </c>
      <c r="M28" s="178" t="s">
        <v>335</v>
      </c>
      <c r="N28" s="179" t="s">
        <v>335</v>
      </c>
      <c r="O28" s="176" t="s">
        <v>335</v>
      </c>
      <c r="P28" s="176" t="s">
        <v>335</v>
      </c>
      <c r="Q28" s="176" t="s">
        <v>335</v>
      </c>
      <c r="R28" s="21" t="s">
        <v>62</v>
      </c>
      <c r="S28" s="21" t="s">
        <v>62</v>
      </c>
      <c r="T28" s="43" t="s">
        <v>6676</v>
      </c>
      <c r="V28" s="177" t="s">
        <v>526</v>
      </c>
      <c r="W28" s="176">
        <v>1</v>
      </c>
      <c r="X28" s="20" t="s">
        <v>359</v>
      </c>
    </row>
    <row r="29" spans="2:24">
      <c r="B29" s="99" t="s">
        <v>59</v>
      </c>
      <c r="C29" s="266" t="s">
        <v>67</v>
      </c>
      <c r="D29" s="21" t="s">
        <v>510</v>
      </c>
      <c r="E29" s="192" t="s">
        <v>519</v>
      </c>
      <c r="F29" s="192" t="s">
        <v>546</v>
      </c>
      <c r="G29" s="22" t="s">
        <v>547</v>
      </c>
      <c r="H29" s="22" t="s">
        <v>539</v>
      </c>
      <c r="I29" s="176" t="s">
        <v>335</v>
      </c>
      <c r="J29" s="176" t="s">
        <v>335</v>
      </c>
      <c r="K29" s="176" t="s">
        <v>334</v>
      </c>
      <c r="L29" s="179" t="str">
        <f t="shared" si="0"/>
        <v>Y</v>
      </c>
      <c r="M29" s="178" t="s">
        <v>335</v>
      </c>
      <c r="N29" s="179" t="s">
        <v>335</v>
      </c>
      <c r="O29" s="176" t="s">
        <v>335</v>
      </c>
      <c r="P29" s="176" t="s">
        <v>335</v>
      </c>
      <c r="Q29" s="176" t="s">
        <v>335</v>
      </c>
      <c r="R29" s="21" t="s">
        <v>62</v>
      </c>
      <c r="S29" s="21" t="s">
        <v>62</v>
      </c>
      <c r="T29" s="43" t="s">
        <v>6677</v>
      </c>
      <c r="V29" s="177" t="s">
        <v>541</v>
      </c>
      <c r="W29" s="176">
        <v>1</v>
      </c>
      <c r="X29" s="20" t="s">
        <v>411</v>
      </c>
    </row>
    <row r="30" spans="2:24">
      <c r="B30" s="99" t="s">
        <v>59</v>
      </c>
      <c r="C30" s="266" t="s">
        <v>67</v>
      </c>
      <c r="D30" s="21" t="s">
        <v>510</v>
      </c>
      <c r="E30" s="192" t="s">
        <v>519</v>
      </c>
      <c r="F30" s="192" t="s">
        <v>537</v>
      </c>
      <c r="G30" s="22" t="s">
        <v>538</v>
      </c>
      <c r="H30" s="22" t="s">
        <v>539</v>
      </c>
      <c r="I30" s="176" t="s">
        <v>335</v>
      </c>
      <c r="J30" s="176" t="s">
        <v>335</v>
      </c>
      <c r="K30" s="176" t="s">
        <v>334</v>
      </c>
      <c r="L30" s="179" t="str">
        <f t="shared" si="0"/>
        <v>Y</v>
      </c>
      <c r="M30" s="178" t="s">
        <v>335</v>
      </c>
      <c r="N30" s="179" t="s">
        <v>341</v>
      </c>
      <c r="O30" s="176" t="s">
        <v>335</v>
      </c>
      <c r="P30" s="176" t="s">
        <v>335</v>
      </c>
      <c r="Q30" s="176" t="s">
        <v>335</v>
      </c>
      <c r="R30" s="21" t="s">
        <v>62</v>
      </c>
      <c r="S30" s="21" t="s">
        <v>62</v>
      </c>
      <c r="T30" s="43" t="s">
        <v>6678</v>
      </c>
      <c r="V30" s="177" t="s">
        <v>541</v>
      </c>
      <c r="W30" s="176">
        <v>1</v>
      </c>
      <c r="X30" s="20" t="s">
        <v>411</v>
      </c>
    </row>
    <row r="31" spans="2:24">
      <c r="B31" s="99" t="s">
        <v>59</v>
      </c>
      <c r="C31" s="266" t="s">
        <v>67</v>
      </c>
      <c r="D31" s="21" t="s">
        <v>510</v>
      </c>
      <c r="E31" s="192" t="s">
        <v>519</v>
      </c>
      <c r="F31" s="192" t="s">
        <v>543</v>
      </c>
      <c r="G31" s="22" t="s">
        <v>544</v>
      </c>
      <c r="H31" s="262" t="s">
        <v>539</v>
      </c>
      <c r="I31" s="176" t="s">
        <v>335</v>
      </c>
      <c r="J31" s="179" t="s">
        <v>335</v>
      </c>
      <c r="K31" s="179" t="s">
        <v>334</v>
      </c>
      <c r="L31" s="179" t="str">
        <f t="shared" si="0"/>
        <v>Y</v>
      </c>
      <c r="M31" s="178" t="s">
        <v>335</v>
      </c>
      <c r="N31" s="179" t="s">
        <v>341</v>
      </c>
      <c r="O31" s="176" t="s">
        <v>335</v>
      </c>
      <c r="P31" s="176" t="s">
        <v>335</v>
      </c>
      <c r="Q31" s="176" t="s">
        <v>335</v>
      </c>
      <c r="R31" s="21" t="s">
        <v>62</v>
      </c>
      <c r="S31" s="195" t="s">
        <v>62</v>
      </c>
      <c r="T31" s="21" t="s">
        <v>6679</v>
      </c>
      <c r="V31" s="177" t="s">
        <v>541</v>
      </c>
      <c r="W31" s="176">
        <v>1</v>
      </c>
      <c r="X31" s="20" t="s">
        <v>411</v>
      </c>
    </row>
    <row r="32" spans="2:24">
      <c r="B32" s="99" t="s">
        <v>59</v>
      </c>
      <c r="C32" s="266" t="s">
        <v>67</v>
      </c>
      <c r="D32" s="21" t="s">
        <v>510</v>
      </c>
      <c r="E32" s="192" t="s">
        <v>519</v>
      </c>
      <c r="F32" s="192" t="s">
        <v>549</v>
      </c>
      <c r="G32" s="21" t="s">
        <v>550</v>
      </c>
      <c r="H32" s="195" t="s">
        <v>332</v>
      </c>
      <c r="I32" s="176" t="s">
        <v>334</v>
      </c>
      <c r="J32" s="179" t="s">
        <v>335</v>
      </c>
      <c r="K32" s="179" t="s">
        <v>335</v>
      </c>
      <c r="L32" s="179" t="str">
        <f t="shared" si="0"/>
        <v>Y</v>
      </c>
      <c r="M32" s="178" t="s">
        <v>335</v>
      </c>
      <c r="N32" s="179" t="s">
        <v>341</v>
      </c>
      <c r="O32" s="176" t="s">
        <v>335</v>
      </c>
      <c r="P32" s="176" t="s">
        <v>335</v>
      </c>
      <c r="Q32" s="176" t="s">
        <v>334</v>
      </c>
      <c r="R32" s="21" t="s">
        <v>62</v>
      </c>
      <c r="S32" s="195" t="s">
        <v>62</v>
      </c>
      <c r="T32" s="21" t="s">
        <v>1383</v>
      </c>
      <c r="V32" s="177" t="s">
        <v>515</v>
      </c>
      <c r="W32" s="176">
        <v>1</v>
      </c>
      <c r="X32" s="20" t="s">
        <v>359</v>
      </c>
    </row>
    <row r="33" spans="2:24">
      <c r="B33" s="99" t="s">
        <v>59</v>
      </c>
      <c r="C33" s="266" t="s">
        <v>67</v>
      </c>
      <c r="D33" s="21" t="s">
        <v>510</v>
      </c>
      <c r="E33" s="192" t="s">
        <v>552</v>
      </c>
      <c r="F33" s="192" t="s">
        <v>553</v>
      </c>
      <c r="G33" s="21" t="s">
        <v>554</v>
      </c>
      <c r="H33" s="105" t="s">
        <v>555</v>
      </c>
      <c r="I33" s="176" t="s">
        <v>335</v>
      </c>
      <c r="J33" s="176" t="s">
        <v>335</v>
      </c>
      <c r="K33" s="179" t="s">
        <v>334</v>
      </c>
      <c r="L33" s="179" t="str">
        <f t="shared" si="0"/>
        <v>Y</v>
      </c>
      <c r="M33" s="179"/>
      <c r="N33" s="179"/>
      <c r="O33" s="176" t="s">
        <v>335</v>
      </c>
      <c r="P33" s="176" t="s">
        <v>335</v>
      </c>
      <c r="Q33" s="176" t="s">
        <v>334</v>
      </c>
      <c r="R33" s="21" t="s">
        <v>62</v>
      </c>
      <c r="S33" s="195" t="s">
        <v>62</v>
      </c>
      <c r="T33" s="21" t="s">
        <v>556</v>
      </c>
      <c r="V33" s="177" t="s">
        <v>526</v>
      </c>
      <c r="W33" s="176">
        <v>2</v>
      </c>
      <c r="X33" s="20" t="s">
        <v>740</v>
      </c>
    </row>
    <row r="34" spans="2:24">
      <c r="B34" s="99" t="s">
        <v>59</v>
      </c>
      <c r="C34" s="266" t="s">
        <v>67</v>
      </c>
      <c r="D34" s="21" t="s">
        <v>510</v>
      </c>
      <c r="E34" s="192" t="s">
        <v>552</v>
      </c>
      <c r="F34" s="192" t="s">
        <v>559</v>
      </c>
      <c r="G34" s="21" t="s">
        <v>560</v>
      </c>
      <c r="H34" s="105" t="s">
        <v>555</v>
      </c>
      <c r="I34" s="176" t="s">
        <v>335</v>
      </c>
      <c r="J34" s="179" t="s">
        <v>335</v>
      </c>
      <c r="K34" s="179" t="s">
        <v>334</v>
      </c>
      <c r="L34" s="179" t="str">
        <f t="shared" si="0"/>
        <v>Y</v>
      </c>
      <c r="M34" s="179"/>
      <c r="N34" s="179"/>
      <c r="O34" s="176" t="s">
        <v>335</v>
      </c>
      <c r="P34" s="176" t="s">
        <v>335</v>
      </c>
      <c r="Q34" s="176" t="s">
        <v>334</v>
      </c>
      <c r="R34" s="21" t="s">
        <v>62</v>
      </c>
      <c r="S34" s="195" t="s">
        <v>62</v>
      </c>
      <c r="T34" s="21" t="s">
        <v>561</v>
      </c>
      <c r="V34" s="177" t="s">
        <v>541</v>
      </c>
      <c r="W34" s="176">
        <v>2</v>
      </c>
      <c r="X34" s="20" t="s">
        <v>740</v>
      </c>
    </row>
    <row r="35" spans="2:24">
      <c r="B35" s="99" t="s">
        <v>59</v>
      </c>
      <c r="C35" s="266" t="s">
        <v>67</v>
      </c>
      <c r="D35" s="21" t="s">
        <v>510</v>
      </c>
      <c r="E35" s="192" t="s">
        <v>562</v>
      </c>
      <c r="F35" s="192" t="s">
        <v>563</v>
      </c>
      <c r="G35" s="21" t="s">
        <v>564</v>
      </c>
      <c r="H35" s="105" t="s">
        <v>555</v>
      </c>
      <c r="I35" s="176" t="s">
        <v>335</v>
      </c>
      <c r="J35" s="176" t="s">
        <v>335</v>
      </c>
      <c r="K35" s="179" t="s">
        <v>334</v>
      </c>
      <c r="L35" s="179" t="str">
        <f t="shared" si="0"/>
        <v>Y</v>
      </c>
      <c r="M35" s="179"/>
      <c r="N35" s="179"/>
      <c r="O35" s="176" t="s">
        <v>335</v>
      </c>
      <c r="P35" s="176" t="s">
        <v>335</v>
      </c>
      <c r="Q35" s="176" t="s">
        <v>334</v>
      </c>
      <c r="R35" s="21" t="s">
        <v>62</v>
      </c>
      <c r="S35" s="195" t="s">
        <v>62</v>
      </c>
      <c r="T35" s="21" t="s">
        <v>565</v>
      </c>
      <c r="V35" s="177" t="s">
        <v>541</v>
      </c>
      <c r="W35" s="176">
        <v>2</v>
      </c>
      <c r="X35" s="20" t="s">
        <v>740</v>
      </c>
    </row>
    <row r="36" spans="2:24">
      <c r="B36" s="99" t="s">
        <v>59</v>
      </c>
      <c r="C36" s="266" t="s">
        <v>67</v>
      </c>
      <c r="D36" s="21" t="s">
        <v>510</v>
      </c>
      <c r="E36" s="192" t="s">
        <v>519</v>
      </c>
      <c r="F36" s="192" t="s">
        <v>6680</v>
      </c>
      <c r="G36" s="195" t="s">
        <v>338</v>
      </c>
      <c r="H36" s="21" t="s">
        <v>338</v>
      </c>
      <c r="I36" s="176" t="s">
        <v>335</v>
      </c>
      <c r="J36" s="176" t="s">
        <v>335</v>
      </c>
      <c r="K36" s="176" t="s">
        <v>334</v>
      </c>
      <c r="L36" s="179" t="str">
        <f t="shared" si="0"/>
        <v>Y</v>
      </c>
      <c r="M36" s="176"/>
      <c r="N36" s="176"/>
      <c r="O36" s="176" t="s">
        <v>334</v>
      </c>
      <c r="P36" s="176" t="s">
        <v>335</v>
      </c>
      <c r="Q36" s="176" t="s">
        <v>334</v>
      </c>
      <c r="R36" s="21" t="s">
        <v>62</v>
      </c>
      <c r="S36" s="195" t="s">
        <v>62</v>
      </c>
      <c r="T36" s="264" t="s">
        <v>530</v>
      </c>
      <c r="V36" s="177" t="s">
        <v>341</v>
      </c>
      <c r="W36" s="176" t="s">
        <v>338</v>
      </c>
      <c r="X36" s="20" t="s">
        <v>365</v>
      </c>
    </row>
    <row r="37" spans="2:24">
      <c r="B37" s="99" t="s">
        <v>59</v>
      </c>
      <c r="C37" s="266" t="s">
        <v>67</v>
      </c>
      <c r="D37" s="21" t="s">
        <v>510</v>
      </c>
      <c r="E37" s="192" t="s">
        <v>519</v>
      </c>
      <c r="F37" s="192" t="s">
        <v>6681</v>
      </c>
      <c r="G37" s="195" t="s">
        <v>338</v>
      </c>
      <c r="H37" s="21" t="s">
        <v>338</v>
      </c>
      <c r="I37" s="176" t="s">
        <v>335</v>
      </c>
      <c r="J37" s="176" t="s">
        <v>335</v>
      </c>
      <c r="K37" s="176" t="s">
        <v>334</v>
      </c>
      <c r="L37" s="179" t="str">
        <f t="shared" si="0"/>
        <v>Y</v>
      </c>
      <c r="M37" s="176"/>
      <c r="N37" s="176"/>
      <c r="O37" s="176" t="s">
        <v>334</v>
      </c>
      <c r="P37" s="176" t="s">
        <v>335</v>
      </c>
      <c r="Q37" s="176" t="s">
        <v>334</v>
      </c>
      <c r="R37" s="21" t="s">
        <v>62</v>
      </c>
      <c r="S37" s="195" t="s">
        <v>62</v>
      </c>
      <c r="T37" s="264" t="s">
        <v>536</v>
      </c>
      <c r="V37" s="177" t="s">
        <v>341</v>
      </c>
      <c r="W37" s="176" t="s">
        <v>338</v>
      </c>
      <c r="X37" s="20" t="s">
        <v>365</v>
      </c>
    </row>
    <row r="38" spans="2:24">
      <c r="B38" s="99" t="s">
        <v>59</v>
      </c>
      <c r="C38" s="266" t="s">
        <v>67</v>
      </c>
      <c r="D38" s="21" t="s">
        <v>510</v>
      </c>
      <c r="E38" s="192" t="s">
        <v>519</v>
      </c>
      <c r="F38" s="5" t="s">
        <v>6682</v>
      </c>
      <c r="G38" s="195" t="s">
        <v>338</v>
      </c>
      <c r="H38" s="21" t="s">
        <v>338</v>
      </c>
      <c r="I38" s="176" t="s">
        <v>335</v>
      </c>
      <c r="J38" s="176" t="s">
        <v>335</v>
      </c>
      <c r="K38" s="176" t="s">
        <v>334</v>
      </c>
      <c r="L38" s="179" t="str">
        <f t="shared" si="0"/>
        <v>Y</v>
      </c>
      <c r="M38" s="176"/>
      <c r="N38" s="176"/>
      <c r="O38" s="176" t="s">
        <v>334</v>
      </c>
      <c r="P38" s="176" t="s">
        <v>335</v>
      </c>
      <c r="Q38" s="176" t="s">
        <v>334</v>
      </c>
      <c r="R38" s="21" t="s">
        <v>62</v>
      </c>
      <c r="S38" s="195" t="s">
        <v>62</v>
      </c>
      <c r="T38" s="264" t="s">
        <v>534</v>
      </c>
      <c r="V38" s="177" t="s">
        <v>341</v>
      </c>
      <c r="W38" s="176" t="s">
        <v>338</v>
      </c>
      <c r="X38" s="20" t="s">
        <v>365</v>
      </c>
    </row>
    <row r="39" spans="2:24">
      <c r="B39" s="99" t="s">
        <v>59</v>
      </c>
      <c r="C39" s="269" t="s">
        <v>79</v>
      </c>
      <c r="D39" s="192" t="s">
        <v>639</v>
      </c>
      <c r="E39" s="21" t="s">
        <v>644</v>
      </c>
      <c r="F39" s="260" t="s">
        <v>656</v>
      </c>
      <c r="G39" s="22" t="s">
        <v>657</v>
      </c>
      <c r="H39" s="22" t="s">
        <v>332</v>
      </c>
      <c r="I39" s="176" t="s">
        <v>335</v>
      </c>
      <c r="J39" s="176" t="s">
        <v>335</v>
      </c>
      <c r="K39" s="176" t="s">
        <v>335</v>
      </c>
      <c r="L39" s="179" t="str">
        <f t="shared" si="0"/>
        <v>Y</v>
      </c>
      <c r="M39" s="178" t="s">
        <v>335</v>
      </c>
      <c r="N39" s="179" t="s">
        <v>341</v>
      </c>
      <c r="O39" s="176" t="s">
        <v>335</v>
      </c>
      <c r="P39" s="176" t="s">
        <v>335</v>
      </c>
      <c r="Q39" s="176" t="s">
        <v>334</v>
      </c>
      <c r="R39" s="21" t="s">
        <v>62</v>
      </c>
      <c r="S39" s="21" t="s">
        <v>62</v>
      </c>
      <c r="T39" s="21" t="s">
        <v>658</v>
      </c>
      <c r="V39" s="177" t="s">
        <v>647</v>
      </c>
      <c r="W39" s="176">
        <v>1</v>
      </c>
      <c r="X39" s="20" t="s">
        <v>359</v>
      </c>
    </row>
    <row r="40" spans="2:24">
      <c r="B40" s="99" t="s">
        <v>59</v>
      </c>
      <c r="C40" s="269" t="s">
        <v>79</v>
      </c>
      <c r="D40" s="192" t="s">
        <v>639</v>
      </c>
      <c r="E40" s="21" t="s">
        <v>644</v>
      </c>
      <c r="F40" s="260" t="s">
        <v>656</v>
      </c>
      <c r="G40" s="21" t="s">
        <v>660</v>
      </c>
      <c r="H40" s="21" t="s">
        <v>332</v>
      </c>
      <c r="I40" s="176" t="s">
        <v>334</v>
      </c>
      <c r="J40" s="176" t="s">
        <v>335</v>
      </c>
      <c r="K40" s="176" t="s">
        <v>335</v>
      </c>
      <c r="L40" s="179" t="str">
        <f t="shared" si="0"/>
        <v>Y</v>
      </c>
      <c r="M40" s="178" t="s">
        <v>335</v>
      </c>
      <c r="N40" s="179" t="s">
        <v>341</v>
      </c>
      <c r="O40" s="176" t="s">
        <v>335</v>
      </c>
      <c r="P40" s="176" t="s">
        <v>335</v>
      </c>
      <c r="Q40" s="176" t="s">
        <v>334</v>
      </c>
      <c r="R40" s="21" t="s">
        <v>62</v>
      </c>
      <c r="S40" s="21" t="s">
        <v>62</v>
      </c>
      <c r="T40" s="21" t="s">
        <v>661</v>
      </c>
      <c r="V40" s="177" t="s">
        <v>647</v>
      </c>
      <c r="W40" s="176">
        <v>1</v>
      </c>
      <c r="X40" s="20" t="s">
        <v>359</v>
      </c>
    </row>
    <row r="41" spans="2:24">
      <c r="B41" s="99" t="s">
        <v>59</v>
      </c>
      <c r="C41" s="269" t="s">
        <v>79</v>
      </c>
      <c r="D41" s="192" t="s">
        <v>639</v>
      </c>
      <c r="E41" s="21" t="s">
        <v>644</v>
      </c>
      <c r="F41" s="21" t="s">
        <v>669</v>
      </c>
      <c r="G41" s="21" t="s">
        <v>670</v>
      </c>
      <c r="H41" s="21" t="s">
        <v>332</v>
      </c>
      <c r="I41" s="176" t="s">
        <v>335</v>
      </c>
      <c r="J41" s="176" t="s">
        <v>335</v>
      </c>
      <c r="K41" s="176" t="s">
        <v>335</v>
      </c>
      <c r="L41" s="179" t="str">
        <f t="shared" si="0"/>
        <v>Y</v>
      </c>
      <c r="M41" s="178" t="s">
        <v>335</v>
      </c>
      <c r="N41" s="179" t="s">
        <v>341</v>
      </c>
      <c r="O41" s="176" t="s">
        <v>335</v>
      </c>
      <c r="P41" s="176" t="s">
        <v>335</v>
      </c>
      <c r="Q41" s="176" t="s">
        <v>334</v>
      </c>
      <c r="R41" s="21" t="s">
        <v>62</v>
      </c>
      <c r="S41" s="21" t="s">
        <v>62</v>
      </c>
      <c r="T41" s="21" t="s">
        <v>671</v>
      </c>
      <c r="V41" s="177" t="s">
        <v>647</v>
      </c>
      <c r="W41" s="176">
        <v>1</v>
      </c>
      <c r="X41" s="20" t="s">
        <v>359</v>
      </c>
    </row>
    <row r="42" spans="2:24">
      <c r="B42" s="99" t="s">
        <v>59</v>
      </c>
      <c r="C42" s="269" t="s">
        <v>79</v>
      </c>
      <c r="D42" s="192" t="s">
        <v>639</v>
      </c>
      <c r="E42" s="21" t="s">
        <v>644</v>
      </c>
      <c r="F42" s="21" t="s">
        <v>654</v>
      </c>
      <c r="G42" s="21" t="s">
        <v>655</v>
      </c>
      <c r="H42" s="21" t="s">
        <v>332</v>
      </c>
      <c r="I42" s="176" t="s">
        <v>334</v>
      </c>
      <c r="J42" s="176" t="s">
        <v>335</v>
      </c>
      <c r="K42" s="176" t="s">
        <v>335</v>
      </c>
      <c r="L42" s="179" t="str">
        <f t="shared" si="0"/>
        <v>Y</v>
      </c>
      <c r="M42" s="178" t="s">
        <v>335</v>
      </c>
      <c r="N42" s="179" t="s">
        <v>341</v>
      </c>
      <c r="O42" s="176" t="s">
        <v>335</v>
      </c>
      <c r="P42" s="176" t="s">
        <v>335</v>
      </c>
      <c r="Q42" s="176" t="s">
        <v>334</v>
      </c>
      <c r="R42" s="21" t="s">
        <v>62</v>
      </c>
      <c r="S42" s="21" t="s">
        <v>62</v>
      </c>
      <c r="T42" s="21" t="s">
        <v>654</v>
      </c>
      <c r="V42" s="177" t="s">
        <v>647</v>
      </c>
      <c r="W42" s="176">
        <v>1</v>
      </c>
      <c r="X42" s="20" t="s">
        <v>359</v>
      </c>
    </row>
    <row r="43" spans="2:24">
      <c r="B43" s="99" t="s">
        <v>59</v>
      </c>
      <c r="C43" s="269" t="s">
        <v>79</v>
      </c>
      <c r="D43" s="192" t="s">
        <v>639</v>
      </c>
      <c r="E43" s="21" t="s">
        <v>644</v>
      </c>
      <c r="F43" s="21" t="s">
        <v>648</v>
      </c>
      <c r="G43" s="21" t="s">
        <v>649</v>
      </c>
      <c r="H43" s="21" t="s">
        <v>332</v>
      </c>
      <c r="I43" s="176" t="s">
        <v>335</v>
      </c>
      <c r="J43" s="176" t="s">
        <v>335</v>
      </c>
      <c r="K43" s="176" t="s">
        <v>335</v>
      </c>
      <c r="L43" s="179" t="str">
        <f t="shared" si="0"/>
        <v>Y</v>
      </c>
      <c r="M43" s="178" t="s">
        <v>335</v>
      </c>
      <c r="N43" s="179" t="s">
        <v>341</v>
      </c>
      <c r="O43" s="176" t="s">
        <v>335</v>
      </c>
      <c r="P43" s="176" t="s">
        <v>335</v>
      </c>
      <c r="Q43" s="176" t="s">
        <v>334</v>
      </c>
      <c r="R43" s="21" t="s">
        <v>62</v>
      </c>
      <c r="S43" s="21" t="s">
        <v>62</v>
      </c>
      <c r="T43" s="21" t="s">
        <v>650</v>
      </c>
      <c r="V43" s="177" t="s">
        <v>647</v>
      </c>
      <c r="W43" s="176">
        <v>1</v>
      </c>
      <c r="X43" s="20" t="s">
        <v>359</v>
      </c>
    </row>
    <row r="44" spans="2:24">
      <c r="B44" s="99" t="s">
        <v>59</v>
      </c>
      <c r="C44" s="269" t="s">
        <v>79</v>
      </c>
      <c r="D44" s="192" t="s">
        <v>639</v>
      </c>
      <c r="E44" s="21" t="s">
        <v>644</v>
      </c>
      <c r="F44" s="21" t="s">
        <v>645</v>
      </c>
      <c r="G44" s="22" t="s">
        <v>646</v>
      </c>
      <c r="H44" s="22" t="s">
        <v>539</v>
      </c>
      <c r="I44" s="176" t="s">
        <v>335</v>
      </c>
      <c r="J44" s="176" t="s">
        <v>335</v>
      </c>
      <c r="K44" s="176" t="s">
        <v>334</v>
      </c>
      <c r="L44" s="179" t="str">
        <f t="shared" si="0"/>
        <v>Y</v>
      </c>
      <c r="M44" s="176"/>
      <c r="N44" s="176"/>
      <c r="O44" s="176" t="s">
        <v>335</v>
      </c>
      <c r="P44" s="176" t="s">
        <v>335</v>
      </c>
      <c r="Q44" s="176" t="s">
        <v>334</v>
      </c>
      <c r="R44" s="21" t="s">
        <v>62</v>
      </c>
      <c r="S44" s="21" t="s">
        <v>62</v>
      </c>
      <c r="T44" s="21"/>
      <c r="V44" s="177" t="s">
        <v>647</v>
      </c>
      <c r="W44" s="176">
        <v>2</v>
      </c>
      <c r="X44" s="20" t="s">
        <v>443</v>
      </c>
    </row>
    <row r="45" spans="2:24">
      <c r="B45" s="99" t="s">
        <v>59</v>
      </c>
      <c r="C45" s="269" t="s">
        <v>79</v>
      </c>
      <c r="D45" s="192" t="s">
        <v>639</v>
      </c>
      <c r="E45" s="21" t="s">
        <v>644</v>
      </c>
      <c r="F45" s="21" t="s">
        <v>684</v>
      </c>
      <c r="G45" s="21" t="s">
        <v>685</v>
      </c>
      <c r="H45" s="21" t="s">
        <v>332</v>
      </c>
      <c r="I45" s="176" t="s">
        <v>334</v>
      </c>
      <c r="J45" s="176" t="s">
        <v>335</v>
      </c>
      <c r="K45" s="176" t="s">
        <v>335</v>
      </c>
      <c r="L45" s="179" t="str">
        <f t="shared" si="0"/>
        <v>Y</v>
      </c>
      <c r="M45" s="178" t="s">
        <v>335</v>
      </c>
      <c r="N45" s="179" t="s">
        <v>341</v>
      </c>
      <c r="O45" s="176" t="s">
        <v>335</v>
      </c>
      <c r="P45" s="176" t="s">
        <v>335</v>
      </c>
      <c r="Q45" s="176" t="s">
        <v>334</v>
      </c>
      <c r="R45" s="21" t="s">
        <v>62</v>
      </c>
      <c r="S45" s="21" t="s">
        <v>62</v>
      </c>
      <c r="T45" s="21" t="s">
        <v>686</v>
      </c>
      <c r="V45" s="177" t="s">
        <v>647</v>
      </c>
      <c r="W45" s="176">
        <v>1</v>
      </c>
      <c r="X45" s="20" t="s">
        <v>359</v>
      </c>
    </row>
    <row r="46" spans="2:24">
      <c r="B46" s="99" t="s">
        <v>59</v>
      </c>
      <c r="C46" s="269" t="s">
        <v>79</v>
      </c>
      <c r="D46" s="192" t="s">
        <v>639</v>
      </c>
      <c r="E46" s="21" t="s">
        <v>644</v>
      </c>
      <c r="F46" s="21" t="s">
        <v>690</v>
      </c>
      <c r="G46" s="21" t="s">
        <v>691</v>
      </c>
      <c r="H46" s="21" t="s">
        <v>332</v>
      </c>
      <c r="I46" s="176" t="s">
        <v>334</v>
      </c>
      <c r="J46" s="176" t="s">
        <v>335</v>
      </c>
      <c r="K46" s="176" t="s">
        <v>335</v>
      </c>
      <c r="L46" s="179" t="str">
        <f t="shared" si="0"/>
        <v>Y</v>
      </c>
      <c r="M46" s="178" t="s">
        <v>335</v>
      </c>
      <c r="N46" s="179" t="s">
        <v>341</v>
      </c>
      <c r="O46" s="176" t="s">
        <v>335</v>
      </c>
      <c r="P46" s="176" t="s">
        <v>335</v>
      </c>
      <c r="Q46" s="176" t="s">
        <v>334</v>
      </c>
      <c r="R46" s="21" t="s">
        <v>62</v>
      </c>
      <c r="S46" s="21" t="s">
        <v>62</v>
      </c>
      <c r="T46" s="21" t="s">
        <v>692</v>
      </c>
      <c r="V46" s="177" t="s">
        <v>647</v>
      </c>
      <c r="W46" s="176">
        <v>1</v>
      </c>
      <c r="X46" s="20" t="s">
        <v>359</v>
      </c>
    </row>
    <row r="47" spans="2:24">
      <c r="B47" s="99" t="s">
        <v>59</v>
      </c>
      <c r="C47" s="269" t="s">
        <v>79</v>
      </c>
      <c r="D47" s="192" t="s">
        <v>639</v>
      </c>
      <c r="E47" s="21" t="s">
        <v>644</v>
      </c>
      <c r="F47" s="21" t="s">
        <v>687</v>
      </c>
      <c r="G47" s="21" t="s">
        <v>688</v>
      </c>
      <c r="H47" s="21" t="s">
        <v>332</v>
      </c>
      <c r="I47" s="176" t="s">
        <v>334</v>
      </c>
      <c r="J47" s="176" t="s">
        <v>335</v>
      </c>
      <c r="K47" s="176" t="s">
        <v>335</v>
      </c>
      <c r="L47" s="179" t="str">
        <f t="shared" si="0"/>
        <v>Y</v>
      </c>
      <c r="M47" s="178" t="s">
        <v>335</v>
      </c>
      <c r="N47" s="179" t="s">
        <v>341</v>
      </c>
      <c r="O47" s="176" t="s">
        <v>335</v>
      </c>
      <c r="P47" s="176" t="s">
        <v>335</v>
      </c>
      <c r="Q47" s="176" t="s">
        <v>334</v>
      </c>
      <c r="R47" s="21" t="s">
        <v>62</v>
      </c>
      <c r="S47" s="21" t="s">
        <v>62</v>
      </c>
      <c r="T47" s="21" t="s">
        <v>689</v>
      </c>
      <c r="V47" s="177" t="s">
        <v>647</v>
      </c>
      <c r="W47" s="176">
        <v>1</v>
      </c>
      <c r="X47" s="20" t="s">
        <v>359</v>
      </c>
    </row>
    <row r="48" spans="2:24">
      <c r="B48" s="99" t="s">
        <v>59</v>
      </c>
      <c r="C48" s="269" t="s">
        <v>79</v>
      </c>
      <c r="D48" s="192" t="s">
        <v>639</v>
      </c>
      <c r="E48" s="21" t="s">
        <v>644</v>
      </c>
      <c r="F48" s="21" t="s">
        <v>665</v>
      </c>
      <c r="G48" s="22" t="s">
        <v>666</v>
      </c>
      <c r="H48" s="22" t="s">
        <v>664</v>
      </c>
      <c r="I48" s="176" t="s">
        <v>335</v>
      </c>
      <c r="J48" s="176" t="s">
        <v>335</v>
      </c>
      <c r="K48" s="176" t="s">
        <v>334</v>
      </c>
      <c r="L48" s="179" t="str">
        <f t="shared" si="0"/>
        <v>Y</v>
      </c>
      <c r="M48" s="176"/>
      <c r="N48" s="176"/>
      <c r="O48" s="176" t="s">
        <v>335</v>
      </c>
      <c r="P48" s="176" t="s">
        <v>335</v>
      </c>
      <c r="Q48" s="176" t="s">
        <v>334</v>
      </c>
      <c r="R48" s="21" t="s">
        <v>62</v>
      </c>
      <c r="S48" s="21" t="s">
        <v>62</v>
      </c>
      <c r="T48" s="21"/>
      <c r="V48" s="177" t="s">
        <v>647</v>
      </c>
      <c r="W48" s="176">
        <v>2</v>
      </c>
      <c r="X48" s="20" t="s">
        <v>577</v>
      </c>
    </row>
    <row r="49" spans="2:24">
      <c r="B49" s="99" t="s">
        <v>59</v>
      </c>
      <c r="C49" s="269" t="s">
        <v>79</v>
      </c>
      <c r="D49" s="192" t="s">
        <v>639</v>
      </c>
      <c r="E49" s="21" t="s">
        <v>644</v>
      </c>
      <c r="F49" s="21" t="s">
        <v>679</v>
      </c>
      <c r="G49" s="22" t="s">
        <v>680</v>
      </c>
      <c r="H49" s="22" t="s">
        <v>664</v>
      </c>
      <c r="I49" s="176" t="s">
        <v>335</v>
      </c>
      <c r="J49" s="176" t="s">
        <v>335</v>
      </c>
      <c r="K49" s="176" t="s">
        <v>334</v>
      </c>
      <c r="L49" s="179" t="str">
        <f t="shared" si="0"/>
        <v>Y</v>
      </c>
      <c r="M49" s="176"/>
      <c r="N49" s="176"/>
      <c r="O49" s="176" t="s">
        <v>335</v>
      </c>
      <c r="P49" s="176" t="s">
        <v>335</v>
      </c>
      <c r="Q49" s="176" t="s">
        <v>334</v>
      </c>
      <c r="R49" s="21" t="s">
        <v>62</v>
      </c>
      <c r="S49" s="21" t="s">
        <v>62</v>
      </c>
      <c r="T49" s="21"/>
      <c r="V49" s="177" t="s">
        <v>515</v>
      </c>
      <c r="W49" s="176">
        <v>2</v>
      </c>
      <c r="X49" s="20" t="s">
        <v>577</v>
      </c>
    </row>
    <row r="50" spans="2:24">
      <c r="B50" s="99" t="s">
        <v>59</v>
      </c>
      <c r="C50" s="270" t="s">
        <v>79</v>
      </c>
      <c r="D50" s="192" t="s">
        <v>639</v>
      </c>
      <c r="E50" s="192" t="s">
        <v>681</v>
      </c>
      <c r="F50" s="22" t="s">
        <v>1733</v>
      </c>
      <c r="G50" s="195" t="s">
        <v>338</v>
      </c>
      <c r="H50" s="21" t="s">
        <v>338</v>
      </c>
      <c r="I50" s="176" t="s">
        <v>335</v>
      </c>
      <c r="J50" s="176" t="s">
        <v>335</v>
      </c>
      <c r="K50" s="176" t="s">
        <v>334</v>
      </c>
      <c r="L50" s="179" t="str">
        <f t="shared" si="0"/>
        <v>Y</v>
      </c>
      <c r="M50" s="176"/>
      <c r="N50" s="176"/>
      <c r="O50" s="176" t="s">
        <v>334</v>
      </c>
      <c r="P50" s="176" t="s">
        <v>335</v>
      </c>
      <c r="Q50" s="176" t="s">
        <v>334</v>
      </c>
      <c r="R50" s="21" t="s">
        <v>62</v>
      </c>
      <c r="S50" s="21" t="s">
        <v>62</v>
      </c>
      <c r="T50" s="264"/>
      <c r="V50" s="177" t="s">
        <v>341</v>
      </c>
      <c r="W50" s="176" t="s">
        <v>338</v>
      </c>
      <c r="X50" s="20" t="s">
        <v>365</v>
      </c>
    </row>
    <row r="51" spans="2:24">
      <c r="B51" s="99" t="s">
        <v>59</v>
      </c>
      <c r="C51" s="269" t="s">
        <v>79</v>
      </c>
      <c r="D51" s="192" t="s">
        <v>639</v>
      </c>
      <c r="E51" s="21" t="s">
        <v>644</v>
      </c>
      <c r="F51" s="21" t="s">
        <v>672</v>
      </c>
      <c r="G51" s="21" t="s">
        <v>673</v>
      </c>
      <c r="H51" s="260" t="s">
        <v>675</v>
      </c>
      <c r="I51" s="176" t="s">
        <v>334</v>
      </c>
      <c r="J51" s="176" t="s">
        <v>335</v>
      </c>
      <c r="K51" s="176" t="s">
        <v>335</v>
      </c>
      <c r="L51" s="179" t="str">
        <f t="shared" si="0"/>
        <v>Y</v>
      </c>
      <c r="M51" s="178" t="s">
        <v>335</v>
      </c>
      <c r="N51" s="179" t="s">
        <v>341</v>
      </c>
      <c r="O51" s="176" t="s">
        <v>335</v>
      </c>
      <c r="P51" s="176" t="s">
        <v>335</v>
      </c>
      <c r="Q51" s="176" t="s">
        <v>334</v>
      </c>
      <c r="R51" s="21" t="s">
        <v>62</v>
      </c>
      <c r="S51" s="21" t="s">
        <v>62</v>
      </c>
      <c r="T51" s="21" t="s">
        <v>676</v>
      </c>
      <c r="V51" s="177" t="s">
        <v>647</v>
      </c>
      <c r="W51" s="176">
        <v>1</v>
      </c>
      <c r="X51" s="20" t="s">
        <v>359</v>
      </c>
    </row>
    <row r="52" spans="2:24">
      <c r="B52" s="99" t="s">
        <v>59</v>
      </c>
      <c r="C52" s="269" t="s">
        <v>79</v>
      </c>
      <c r="D52" s="192" t="s">
        <v>639</v>
      </c>
      <c r="E52" s="192" t="s">
        <v>338</v>
      </c>
      <c r="F52" s="192" t="s">
        <v>651</v>
      </c>
      <c r="G52" s="22" t="s">
        <v>652</v>
      </c>
      <c r="H52" s="22" t="s">
        <v>332</v>
      </c>
      <c r="I52" s="176" t="s">
        <v>335</v>
      </c>
      <c r="J52" s="176" t="s">
        <v>334</v>
      </c>
      <c r="K52" s="176" t="s">
        <v>335</v>
      </c>
      <c r="L52" s="179" t="str">
        <f t="shared" si="0"/>
        <v>Y</v>
      </c>
      <c r="M52" s="178" t="s">
        <v>335</v>
      </c>
      <c r="N52" s="179" t="s">
        <v>341</v>
      </c>
      <c r="O52" s="176" t="s">
        <v>335</v>
      </c>
      <c r="P52" s="176" t="s">
        <v>335</v>
      </c>
      <c r="Q52" s="176" t="s">
        <v>334</v>
      </c>
      <c r="R52" s="21" t="s">
        <v>62</v>
      </c>
      <c r="S52" s="21" t="s">
        <v>62</v>
      </c>
      <c r="T52" s="21" t="s">
        <v>653</v>
      </c>
      <c r="V52" s="177" t="s">
        <v>647</v>
      </c>
      <c r="W52" s="176">
        <v>1</v>
      </c>
      <c r="X52" s="20" t="s">
        <v>359</v>
      </c>
    </row>
    <row r="53" spans="2:24">
      <c r="B53" s="99" t="s">
        <v>59</v>
      </c>
      <c r="C53" s="269" t="s">
        <v>79</v>
      </c>
      <c r="D53" s="192" t="s">
        <v>639</v>
      </c>
      <c r="E53" s="192" t="s">
        <v>338</v>
      </c>
      <c r="F53" s="192" t="s">
        <v>667</v>
      </c>
      <c r="G53" s="22" t="s">
        <v>668</v>
      </c>
      <c r="H53" s="22" t="s">
        <v>664</v>
      </c>
      <c r="I53" s="176" t="s">
        <v>335</v>
      </c>
      <c r="J53" s="176" t="s">
        <v>334</v>
      </c>
      <c r="K53" s="176" t="s">
        <v>334</v>
      </c>
      <c r="L53" s="179" t="str">
        <f t="shared" si="0"/>
        <v>Y</v>
      </c>
      <c r="M53" s="176"/>
      <c r="N53" s="176"/>
      <c r="O53" s="176" t="s">
        <v>335</v>
      </c>
      <c r="P53" s="176" t="s">
        <v>335</v>
      </c>
      <c r="Q53" s="176" t="s">
        <v>334</v>
      </c>
      <c r="R53" s="21" t="s">
        <v>62</v>
      </c>
      <c r="S53" s="21" t="s">
        <v>62</v>
      </c>
      <c r="T53" s="21"/>
      <c r="V53" s="177" t="s">
        <v>341</v>
      </c>
      <c r="W53" s="176">
        <v>2</v>
      </c>
      <c r="X53" s="20" t="s">
        <v>577</v>
      </c>
    </row>
    <row r="54" spans="2:24">
      <c r="B54" s="99" t="s">
        <v>59</v>
      </c>
      <c r="C54" s="269" t="s">
        <v>79</v>
      </c>
      <c r="D54" s="192" t="s">
        <v>639</v>
      </c>
      <c r="E54" s="192" t="s">
        <v>338</v>
      </c>
      <c r="F54" s="192" t="s">
        <v>662</v>
      </c>
      <c r="G54" s="22" t="s">
        <v>663</v>
      </c>
      <c r="H54" s="22" t="s">
        <v>664</v>
      </c>
      <c r="I54" s="176" t="s">
        <v>335</v>
      </c>
      <c r="J54" s="176" t="s">
        <v>334</v>
      </c>
      <c r="K54" s="176" t="s">
        <v>334</v>
      </c>
      <c r="L54" s="179" t="str">
        <f t="shared" si="0"/>
        <v>Y</v>
      </c>
      <c r="M54" s="176"/>
      <c r="N54" s="176"/>
      <c r="O54" s="176" t="s">
        <v>335</v>
      </c>
      <c r="P54" s="176" t="s">
        <v>335</v>
      </c>
      <c r="Q54" s="176" t="s">
        <v>334</v>
      </c>
      <c r="R54" s="21" t="s">
        <v>62</v>
      </c>
      <c r="S54" s="21" t="s">
        <v>62</v>
      </c>
      <c r="T54" s="21"/>
      <c r="V54" s="177" t="s">
        <v>341</v>
      </c>
      <c r="W54" s="176">
        <v>2</v>
      </c>
      <c r="X54" s="20" t="s">
        <v>577</v>
      </c>
    </row>
    <row r="55" spans="2:24">
      <c r="B55" s="99" t="s">
        <v>59</v>
      </c>
      <c r="C55" s="269" t="s">
        <v>79</v>
      </c>
      <c r="D55" s="192" t="s">
        <v>639</v>
      </c>
      <c r="E55" s="192" t="s">
        <v>338</v>
      </c>
      <c r="F55" s="192" t="s">
        <v>640</v>
      </c>
      <c r="G55" s="22" t="s">
        <v>641</v>
      </c>
      <c r="H55" s="22" t="s">
        <v>539</v>
      </c>
      <c r="I55" s="176" t="s">
        <v>335</v>
      </c>
      <c r="J55" s="176" t="s">
        <v>334</v>
      </c>
      <c r="K55" s="176" t="s">
        <v>334</v>
      </c>
      <c r="L55" s="179" t="str">
        <f t="shared" si="0"/>
        <v>Y</v>
      </c>
      <c r="M55" s="176"/>
      <c r="N55" s="176"/>
      <c r="O55" s="176" t="s">
        <v>335</v>
      </c>
      <c r="P55" s="176" t="s">
        <v>335</v>
      </c>
      <c r="Q55" s="176" t="s">
        <v>334</v>
      </c>
      <c r="R55" s="21" t="s">
        <v>62</v>
      </c>
      <c r="S55" s="21" t="s">
        <v>62</v>
      </c>
      <c r="T55" s="21" t="s">
        <v>643</v>
      </c>
      <c r="V55" s="177" t="s">
        <v>341</v>
      </c>
      <c r="W55" s="176" t="s">
        <v>338</v>
      </c>
      <c r="X55" s="20" t="s">
        <v>365</v>
      </c>
    </row>
    <row r="56" spans="2:24">
      <c r="B56" s="99" t="s">
        <v>59</v>
      </c>
      <c r="C56" s="197" t="s">
        <v>81</v>
      </c>
      <c r="D56" s="21" t="s">
        <v>328</v>
      </c>
      <c r="E56" s="21" t="s">
        <v>329</v>
      </c>
      <c r="F56" s="192" t="s">
        <v>493</v>
      </c>
      <c r="G56" s="21" t="s">
        <v>494</v>
      </c>
      <c r="H56" s="21" t="s">
        <v>332</v>
      </c>
      <c r="I56" s="176" t="s">
        <v>334</v>
      </c>
      <c r="J56" s="176" t="s">
        <v>335</v>
      </c>
      <c r="K56" s="176" t="s">
        <v>335</v>
      </c>
      <c r="L56" s="179" t="str">
        <f t="shared" si="0"/>
        <v>Y</v>
      </c>
      <c r="M56" s="178" t="s">
        <v>335</v>
      </c>
      <c r="N56" s="179" t="s">
        <v>341</v>
      </c>
      <c r="O56" s="176" t="s">
        <v>335</v>
      </c>
      <c r="P56" s="176" t="s">
        <v>335</v>
      </c>
      <c r="Q56" s="176" t="s">
        <v>334</v>
      </c>
      <c r="R56" s="21" t="s">
        <v>62</v>
      </c>
      <c r="S56" s="21" t="s">
        <v>62</v>
      </c>
      <c r="T56" s="21" t="s">
        <v>495</v>
      </c>
      <c r="V56" s="177" t="s">
        <v>336</v>
      </c>
      <c r="W56" s="176">
        <v>1</v>
      </c>
      <c r="X56" s="20" t="s">
        <v>359</v>
      </c>
    </row>
    <row r="57" spans="2:24">
      <c r="B57" s="99" t="s">
        <v>59</v>
      </c>
      <c r="C57" s="197" t="s">
        <v>81</v>
      </c>
      <c r="D57" s="21" t="s">
        <v>328</v>
      </c>
      <c r="E57" s="21" t="s">
        <v>329</v>
      </c>
      <c r="F57" s="21" t="s">
        <v>496</v>
      </c>
      <c r="G57" s="21" t="s">
        <v>497</v>
      </c>
      <c r="H57" s="21" t="s">
        <v>332</v>
      </c>
      <c r="I57" s="176" t="s">
        <v>334</v>
      </c>
      <c r="J57" s="176" t="s">
        <v>335</v>
      </c>
      <c r="K57" s="176" t="s">
        <v>335</v>
      </c>
      <c r="L57" s="179" t="str">
        <f t="shared" si="0"/>
        <v>Y</v>
      </c>
      <c r="M57" s="178" t="s">
        <v>335</v>
      </c>
      <c r="N57" s="179" t="s">
        <v>341</v>
      </c>
      <c r="O57" s="176" t="s">
        <v>335</v>
      </c>
      <c r="P57" s="176" t="s">
        <v>335</v>
      </c>
      <c r="Q57" s="176" t="s">
        <v>334</v>
      </c>
      <c r="R57" s="21" t="s">
        <v>62</v>
      </c>
      <c r="S57" s="21" t="s">
        <v>62</v>
      </c>
      <c r="T57" s="21" t="s">
        <v>498</v>
      </c>
      <c r="V57" s="177" t="s">
        <v>336</v>
      </c>
      <c r="W57" s="176">
        <v>1</v>
      </c>
      <c r="X57" s="20" t="s">
        <v>359</v>
      </c>
    </row>
    <row r="58" spans="2:24">
      <c r="B58" s="99" t="s">
        <v>59</v>
      </c>
      <c r="C58" s="197" t="s">
        <v>81</v>
      </c>
      <c r="D58" s="21" t="s">
        <v>328</v>
      </c>
      <c r="E58" s="21" t="s">
        <v>329</v>
      </c>
      <c r="F58" s="21" t="s">
        <v>499</v>
      </c>
      <c r="G58" s="21" t="s">
        <v>500</v>
      </c>
      <c r="H58" s="21" t="s">
        <v>332</v>
      </c>
      <c r="I58" s="176" t="s">
        <v>334</v>
      </c>
      <c r="J58" s="176" t="s">
        <v>335</v>
      </c>
      <c r="K58" s="176" t="s">
        <v>335</v>
      </c>
      <c r="L58" s="179" t="str">
        <f t="shared" si="0"/>
        <v>Y</v>
      </c>
      <c r="M58" s="178" t="s">
        <v>335</v>
      </c>
      <c r="N58" s="179" t="s">
        <v>341</v>
      </c>
      <c r="O58" s="176" t="s">
        <v>335</v>
      </c>
      <c r="P58" s="176" t="s">
        <v>335</v>
      </c>
      <c r="Q58" s="176" t="s">
        <v>334</v>
      </c>
      <c r="R58" s="21" t="s">
        <v>62</v>
      </c>
      <c r="S58" s="21" t="s">
        <v>62</v>
      </c>
      <c r="T58" s="21" t="s">
        <v>501</v>
      </c>
      <c r="V58" s="177" t="s">
        <v>336</v>
      </c>
      <c r="W58" s="176">
        <v>1</v>
      </c>
      <c r="X58" s="20" t="s">
        <v>359</v>
      </c>
    </row>
    <row r="59" spans="2:24">
      <c r="B59" s="99" t="s">
        <v>59</v>
      </c>
      <c r="C59" s="197" t="s">
        <v>81</v>
      </c>
      <c r="D59" s="21" t="s">
        <v>328</v>
      </c>
      <c r="E59" s="21" t="s">
        <v>329</v>
      </c>
      <c r="F59" s="21" t="s">
        <v>330</v>
      </c>
      <c r="G59" s="21" t="s">
        <v>331</v>
      </c>
      <c r="H59" s="21" t="s">
        <v>332</v>
      </c>
      <c r="I59" s="176" t="s">
        <v>334</v>
      </c>
      <c r="J59" s="176" t="s">
        <v>335</v>
      </c>
      <c r="K59" s="176" t="s">
        <v>335</v>
      </c>
      <c r="L59" s="179" t="str">
        <f t="shared" si="0"/>
        <v>Y</v>
      </c>
      <c r="M59" s="178" t="s">
        <v>335</v>
      </c>
      <c r="N59" s="179" t="s">
        <v>341</v>
      </c>
      <c r="O59" s="176" t="s">
        <v>335</v>
      </c>
      <c r="P59" s="176" t="s">
        <v>335</v>
      </c>
      <c r="Q59" s="176" t="s">
        <v>334</v>
      </c>
      <c r="R59" s="21" t="s">
        <v>62</v>
      </c>
      <c r="S59" s="21" t="s">
        <v>62</v>
      </c>
      <c r="T59" s="21" t="s">
        <v>333</v>
      </c>
      <c r="V59" s="177" t="s">
        <v>336</v>
      </c>
      <c r="W59" s="176">
        <v>1</v>
      </c>
      <c r="X59" s="20" t="s">
        <v>359</v>
      </c>
    </row>
    <row r="60" spans="2:24">
      <c r="B60" s="99" t="s">
        <v>59</v>
      </c>
      <c r="C60" s="197" t="s">
        <v>81</v>
      </c>
      <c r="D60" s="21" t="s">
        <v>1153</v>
      </c>
      <c r="E60" s="21" t="s">
        <v>329</v>
      </c>
      <c r="F60" s="21" t="s">
        <v>499</v>
      </c>
      <c r="G60" s="22" t="s">
        <v>1154</v>
      </c>
      <c r="H60" s="22" t="s">
        <v>332</v>
      </c>
      <c r="I60" s="176" t="s">
        <v>334</v>
      </c>
      <c r="J60" s="176" t="s">
        <v>335</v>
      </c>
      <c r="K60" s="176" t="s">
        <v>334</v>
      </c>
      <c r="L60" s="179" t="str">
        <f t="shared" si="0"/>
        <v>Y</v>
      </c>
      <c r="M60" s="178" t="s">
        <v>341</v>
      </c>
      <c r="N60" s="179" t="s">
        <v>341</v>
      </c>
      <c r="O60" s="176" t="s">
        <v>335</v>
      </c>
      <c r="P60" s="176" t="s">
        <v>335</v>
      </c>
      <c r="Q60" s="176" t="s">
        <v>334</v>
      </c>
      <c r="R60" s="21" t="s">
        <v>62</v>
      </c>
      <c r="S60" s="21" t="s">
        <v>62</v>
      </c>
      <c r="T60" s="21" t="s">
        <v>1155</v>
      </c>
      <c r="V60" s="177" t="s">
        <v>336</v>
      </c>
      <c r="W60" s="176">
        <v>1</v>
      </c>
      <c r="X60" s="20" t="s">
        <v>832</v>
      </c>
    </row>
    <row r="61" spans="2:24">
      <c r="B61" s="99" t="s">
        <v>59</v>
      </c>
      <c r="C61" s="197" t="s">
        <v>81</v>
      </c>
      <c r="D61" s="21" t="s">
        <v>328</v>
      </c>
      <c r="E61" s="21" t="s">
        <v>360</v>
      </c>
      <c r="F61" s="21" t="s">
        <v>361</v>
      </c>
      <c r="G61" s="21" t="s">
        <v>362</v>
      </c>
      <c r="H61" s="21" t="s">
        <v>332</v>
      </c>
      <c r="I61" s="176" t="s">
        <v>334</v>
      </c>
      <c r="J61" s="176" t="s">
        <v>335</v>
      </c>
      <c r="K61" s="176" t="s">
        <v>335</v>
      </c>
      <c r="L61" s="179" t="str">
        <f t="shared" si="0"/>
        <v>Y</v>
      </c>
      <c r="M61" s="178" t="s">
        <v>335</v>
      </c>
      <c r="N61" s="179" t="s">
        <v>341</v>
      </c>
      <c r="O61" s="176" t="s">
        <v>335</v>
      </c>
      <c r="P61" s="176" t="s">
        <v>335</v>
      </c>
      <c r="Q61" s="176" t="s">
        <v>334</v>
      </c>
      <c r="R61" s="21" t="s">
        <v>62</v>
      </c>
      <c r="S61" s="21" t="s">
        <v>62</v>
      </c>
      <c r="T61" s="21" t="s">
        <v>363</v>
      </c>
      <c r="V61" s="177" t="s">
        <v>336</v>
      </c>
      <c r="W61" s="176">
        <v>1</v>
      </c>
      <c r="X61" s="20" t="s">
        <v>359</v>
      </c>
    </row>
    <row r="62" spans="2:24">
      <c r="B62" s="99" t="s">
        <v>59</v>
      </c>
      <c r="C62" s="197" t="s">
        <v>81</v>
      </c>
      <c r="D62" s="21" t="s">
        <v>328</v>
      </c>
      <c r="E62" s="21" t="s">
        <v>360</v>
      </c>
      <c r="F62" s="21" t="s">
        <v>379</v>
      </c>
      <c r="G62" s="21" t="s">
        <v>380</v>
      </c>
      <c r="H62" s="21" t="s">
        <v>332</v>
      </c>
      <c r="I62" s="176" t="s">
        <v>334</v>
      </c>
      <c r="J62" s="176" t="s">
        <v>335</v>
      </c>
      <c r="K62" s="176" t="s">
        <v>335</v>
      </c>
      <c r="L62" s="179" t="str">
        <f t="shared" si="0"/>
        <v>Y</v>
      </c>
      <c r="M62" s="178" t="s">
        <v>335</v>
      </c>
      <c r="N62" s="179" t="s">
        <v>341</v>
      </c>
      <c r="O62" s="176" t="s">
        <v>335</v>
      </c>
      <c r="P62" s="176" t="s">
        <v>335</v>
      </c>
      <c r="Q62" s="176" t="s">
        <v>334</v>
      </c>
      <c r="R62" s="21" t="s">
        <v>62</v>
      </c>
      <c r="S62" s="21" t="s">
        <v>62</v>
      </c>
      <c r="T62" s="21" t="s">
        <v>381</v>
      </c>
      <c r="V62" s="177" t="s">
        <v>336</v>
      </c>
      <c r="W62" s="176">
        <v>1</v>
      </c>
      <c r="X62" s="20" t="s">
        <v>359</v>
      </c>
    </row>
    <row r="63" spans="2:24">
      <c r="B63" s="99" t="s">
        <v>59</v>
      </c>
      <c r="C63" s="197" t="s">
        <v>81</v>
      </c>
      <c r="D63" s="21" t="s">
        <v>328</v>
      </c>
      <c r="E63" s="21" t="s">
        <v>360</v>
      </c>
      <c r="F63" s="21" t="s">
        <v>395</v>
      </c>
      <c r="G63" s="21" t="s">
        <v>396</v>
      </c>
      <c r="H63" s="21" t="s">
        <v>332</v>
      </c>
      <c r="I63" s="176" t="s">
        <v>334</v>
      </c>
      <c r="J63" s="176" t="s">
        <v>335</v>
      </c>
      <c r="K63" s="176" t="s">
        <v>335</v>
      </c>
      <c r="L63" s="179" t="str">
        <f t="shared" si="0"/>
        <v>Y</v>
      </c>
      <c r="M63" s="178" t="s">
        <v>335</v>
      </c>
      <c r="N63" s="179" t="s">
        <v>341</v>
      </c>
      <c r="O63" s="176" t="s">
        <v>335</v>
      </c>
      <c r="P63" s="176" t="s">
        <v>335</v>
      </c>
      <c r="Q63" s="176" t="s">
        <v>334</v>
      </c>
      <c r="R63" s="21" t="s">
        <v>62</v>
      </c>
      <c r="S63" s="21" t="s">
        <v>62</v>
      </c>
      <c r="T63" s="21" t="s">
        <v>397</v>
      </c>
      <c r="V63" s="177" t="s">
        <v>336</v>
      </c>
      <c r="W63" s="176">
        <v>1</v>
      </c>
      <c r="X63" s="20" t="s">
        <v>359</v>
      </c>
    </row>
    <row r="64" spans="2:24">
      <c r="B64" s="99" t="s">
        <v>59</v>
      </c>
      <c r="C64" s="197" t="s">
        <v>81</v>
      </c>
      <c r="D64" s="21" t="s">
        <v>328</v>
      </c>
      <c r="E64" s="21" t="s">
        <v>360</v>
      </c>
      <c r="F64" s="21" t="s">
        <v>402</v>
      </c>
      <c r="G64" s="21" t="s">
        <v>403</v>
      </c>
      <c r="H64" s="21" t="s">
        <v>332</v>
      </c>
      <c r="I64" s="176" t="s">
        <v>334</v>
      </c>
      <c r="J64" s="176" t="s">
        <v>335</v>
      </c>
      <c r="K64" s="176" t="s">
        <v>335</v>
      </c>
      <c r="L64" s="179" t="str">
        <f t="shared" si="0"/>
        <v>Y</v>
      </c>
      <c r="M64" s="178" t="s">
        <v>335</v>
      </c>
      <c r="N64" s="179" t="s">
        <v>341</v>
      </c>
      <c r="O64" s="176" t="s">
        <v>335</v>
      </c>
      <c r="P64" s="176" t="s">
        <v>335</v>
      </c>
      <c r="Q64" s="176" t="s">
        <v>334</v>
      </c>
      <c r="R64" s="21" t="s">
        <v>62</v>
      </c>
      <c r="S64" s="21" t="s">
        <v>62</v>
      </c>
      <c r="T64" s="21" t="s">
        <v>404</v>
      </c>
      <c r="V64" s="177" t="s">
        <v>336</v>
      </c>
      <c r="W64" s="176">
        <v>1</v>
      </c>
      <c r="X64" s="20" t="s">
        <v>359</v>
      </c>
    </row>
    <row r="65" spans="2:24">
      <c r="B65" s="99" t="s">
        <v>59</v>
      </c>
      <c r="C65" s="197" t="s">
        <v>81</v>
      </c>
      <c r="D65" s="21" t="s">
        <v>328</v>
      </c>
      <c r="E65" s="21" t="s">
        <v>360</v>
      </c>
      <c r="F65" s="21" t="s">
        <v>408</v>
      </c>
      <c r="G65" s="21" t="s">
        <v>409</v>
      </c>
      <c r="H65" s="21" t="s">
        <v>332</v>
      </c>
      <c r="I65" s="176" t="s">
        <v>334</v>
      </c>
      <c r="J65" s="176" t="s">
        <v>335</v>
      </c>
      <c r="K65" s="176" t="s">
        <v>335</v>
      </c>
      <c r="L65" s="179" t="str">
        <f t="shared" si="0"/>
        <v>Y</v>
      </c>
      <c r="M65" s="178" t="s">
        <v>335</v>
      </c>
      <c r="N65" s="179" t="s">
        <v>341</v>
      </c>
      <c r="O65" s="176" t="s">
        <v>335</v>
      </c>
      <c r="P65" s="176" t="s">
        <v>335</v>
      </c>
      <c r="Q65" s="176" t="s">
        <v>334</v>
      </c>
      <c r="R65" s="21" t="s">
        <v>62</v>
      </c>
      <c r="S65" s="21" t="s">
        <v>62</v>
      </c>
      <c r="T65" s="21" t="s">
        <v>410</v>
      </c>
      <c r="V65" s="177" t="s">
        <v>336</v>
      </c>
      <c r="W65" s="176">
        <v>1</v>
      </c>
      <c r="X65" s="20" t="s">
        <v>359</v>
      </c>
    </row>
    <row r="66" spans="2:24">
      <c r="B66" s="99" t="s">
        <v>59</v>
      </c>
      <c r="C66" s="197" t="s">
        <v>81</v>
      </c>
      <c r="D66" s="21" t="s">
        <v>328</v>
      </c>
      <c r="E66" s="21" t="s">
        <v>360</v>
      </c>
      <c r="F66" s="21" t="s">
        <v>478</v>
      </c>
      <c r="G66" s="21" t="s">
        <v>479</v>
      </c>
      <c r="H66" s="21" t="s">
        <v>332</v>
      </c>
      <c r="I66" s="176" t="s">
        <v>334</v>
      </c>
      <c r="J66" s="176" t="s">
        <v>335</v>
      </c>
      <c r="K66" s="176" t="s">
        <v>335</v>
      </c>
      <c r="L66" s="179" t="str">
        <f t="shared" si="0"/>
        <v>Y</v>
      </c>
      <c r="M66" s="178" t="s">
        <v>335</v>
      </c>
      <c r="N66" s="179" t="s">
        <v>341</v>
      </c>
      <c r="O66" s="176" t="s">
        <v>335</v>
      </c>
      <c r="P66" s="176" t="s">
        <v>335</v>
      </c>
      <c r="Q66" s="176" t="s">
        <v>334</v>
      </c>
      <c r="R66" s="21" t="s">
        <v>62</v>
      </c>
      <c r="S66" s="21" t="s">
        <v>62</v>
      </c>
      <c r="T66" s="21" t="s">
        <v>480</v>
      </c>
      <c r="V66" s="177" t="s">
        <v>336</v>
      </c>
      <c r="W66" s="176">
        <v>1</v>
      </c>
      <c r="X66" s="20" t="s">
        <v>359</v>
      </c>
    </row>
    <row r="67" spans="2:24">
      <c r="B67" s="99" t="s">
        <v>59</v>
      </c>
      <c r="C67" s="197" t="s">
        <v>81</v>
      </c>
      <c r="D67" s="21" t="s">
        <v>328</v>
      </c>
      <c r="E67" s="21" t="s">
        <v>360</v>
      </c>
      <c r="F67" s="21" t="s">
        <v>481</v>
      </c>
      <c r="G67" s="21" t="s">
        <v>482</v>
      </c>
      <c r="H67" s="21" t="s">
        <v>332</v>
      </c>
      <c r="I67" s="176" t="s">
        <v>334</v>
      </c>
      <c r="J67" s="176" t="s">
        <v>335</v>
      </c>
      <c r="K67" s="176" t="s">
        <v>335</v>
      </c>
      <c r="L67" s="179" t="str">
        <f t="shared" si="0"/>
        <v>Y</v>
      </c>
      <c r="M67" s="178" t="s">
        <v>335</v>
      </c>
      <c r="N67" s="179" t="s">
        <v>341</v>
      </c>
      <c r="O67" s="176" t="s">
        <v>335</v>
      </c>
      <c r="P67" s="176" t="s">
        <v>335</v>
      </c>
      <c r="Q67" s="176" t="s">
        <v>334</v>
      </c>
      <c r="R67" s="21" t="s">
        <v>62</v>
      </c>
      <c r="S67" s="21" t="s">
        <v>62</v>
      </c>
      <c r="T67" s="21" t="s">
        <v>483</v>
      </c>
      <c r="V67" s="177" t="s">
        <v>336</v>
      </c>
      <c r="W67" s="176">
        <v>1</v>
      </c>
      <c r="X67" s="20" t="s">
        <v>359</v>
      </c>
    </row>
    <row r="68" spans="2:24">
      <c r="B68" s="99" t="s">
        <v>59</v>
      </c>
      <c r="C68" s="197" t="s">
        <v>81</v>
      </c>
      <c r="D68" s="21" t="s">
        <v>328</v>
      </c>
      <c r="E68" s="21" t="s">
        <v>360</v>
      </c>
      <c r="F68" s="21" t="s">
        <v>484</v>
      </c>
      <c r="G68" s="21" t="s">
        <v>485</v>
      </c>
      <c r="H68" s="21" t="s">
        <v>332</v>
      </c>
      <c r="I68" s="176" t="s">
        <v>334</v>
      </c>
      <c r="J68" s="176" t="s">
        <v>335</v>
      </c>
      <c r="K68" s="176" t="s">
        <v>335</v>
      </c>
      <c r="L68" s="179" t="str">
        <f t="shared" ref="L68:L131" si="1">IF(OR(I68="Y", J68="Y"), "Y", "N")</f>
        <v>Y</v>
      </c>
      <c r="M68" s="178" t="s">
        <v>335</v>
      </c>
      <c r="N68" s="179" t="s">
        <v>341</v>
      </c>
      <c r="O68" s="176" t="s">
        <v>335</v>
      </c>
      <c r="P68" s="176" t="s">
        <v>335</v>
      </c>
      <c r="Q68" s="176" t="s">
        <v>334</v>
      </c>
      <c r="R68" s="21" t="s">
        <v>62</v>
      </c>
      <c r="S68" s="21" t="s">
        <v>62</v>
      </c>
      <c r="T68" s="21" t="s">
        <v>486</v>
      </c>
      <c r="V68" s="177" t="s">
        <v>336</v>
      </c>
      <c r="W68" s="176">
        <v>1</v>
      </c>
      <c r="X68" s="20" t="s">
        <v>359</v>
      </c>
    </row>
    <row r="69" spans="2:24">
      <c r="B69" s="99" t="s">
        <v>59</v>
      </c>
      <c r="C69" s="197" t="s">
        <v>81</v>
      </c>
      <c r="D69" s="21" t="s">
        <v>328</v>
      </c>
      <c r="E69" s="21" t="s">
        <v>360</v>
      </c>
      <c r="F69" s="21" t="s">
        <v>502</v>
      </c>
      <c r="G69" s="21" t="s">
        <v>503</v>
      </c>
      <c r="H69" s="21" t="s">
        <v>332</v>
      </c>
      <c r="I69" s="176" t="s">
        <v>334</v>
      </c>
      <c r="J69" s="176" t="s">
        <v>335</v>
      </c>
      <c r="K69" s="176" t="s">
        <v>335</v>
      </c>
      <c r="L69" s="179" t="str">
        <f t="shared" si="1"/>
        <v>Y</v>
      </c>
      <c r="M69" s="178" t="s">
        <v>335</v>
      </c>
      <c r="N69" s="179" t="s">
        <v>341</v>
      </c>
      <c r="O69" s="176" t="s">
        <v>335</v>
      </c>
      <c r="P69" s="176" t="s">
        <v>335</v>
      </c>
      <c r="Q69" s="176" t="s">
        <v>334</v>
      </c>
      <c r="R69" s="21" t="s">
        <v>62</v>
      </c>
      <c r="S69" s="21" t="s">
        <v>62</v>
      </c>
      <c r="T69" s="21" t="s">
        <v>502</v>
      </c>
      <c r="V69" s="177" t="s">
        <v>348</v>
      </c>
      <c r="W69" s="176">
        <v>1</v>
      </c>
      <c r="X69" s="20" t="s">
        <v>359</v>
      </c>
    </row>
    <row r="70" spans="2:24">
      <c r="B70" s="99" t="s">
        <v>59</v>
      </c>
      <c r="C70" s="197" t="s">
        <v>81</v>
      </c>
      <c r="D70" s="21" t="s">
        <v>328</v>
      </c>
      <c r="E70" s="21" t="s">
        <v>343</v>
      </c>
      <c r="F70" s="21" t="s">
        <v>344</v>
      </c>
      <c r="G70" s="21" t="s">
        <v>345</v>
      </c>
      <c r="H70" s="21" t="s">
        <v>332</v>
      </c>
      <c r="I70" s="176" t="s">
        <v>334</v>
      </c>
      <c r="J70" s="176" t="s">
        <v>335</v>
      </c>
      <c r="K70" s="176" t="s">
        <v>335</v>
      </c>
      <c r="L70" s="179" t="str">
        <f t="shared" si="1"/>
        <v>Y</v>
      </c>
      <c r="M70" s="178" t="s">
        <v>335</v>
      </c>
      <c r="N70" s="179" t="s">
        <v>341</v>
      </c>
      <c r="O70" s="176" t="s">
        <v>335</v>
      </c>
      <c r="P70" s="176" t="s">
        <v>335</v>
      </c>
      <c r="Q70" s="176" t="s">
        <v>334</v>
      </c>
      <c r="R70" s="21" t="s">
        <v>62</v>
      </c>
      <c r="S70" s="21" t="s">
        <v>62</v>
      </c>
      <c r="T70" s="21" t="s">
        <v>347</v>
      </c>
      <c r="V70" s="177" t="s">
        <v>348</v>
      </c>
      <c r="W70" s="176">
        <v>1</v>
      </c>
      <c r="X70" s="20" t="s">
        <v>359</v>
      </c>
    </row>
    <row r="71" spans="2:24">
      <c r="B71" s="99" t="s">
        <v>59</v>
      </c>
      <c r="C71" s="197" t="s">
        <v>81</v>
      </c>
      <c r="D71" s="21" t="s">
        <v>328</v>
      </c>
      <c r="E71" s="21" t="s">
        <v>413</v>
      </c>
      <c r="F71" s="21" t="s">
        <v>414</v>
      </c>
      <c r="G71" s="22" t="s">
        <v>415</v>
      </c>
      <c r="H71" s="22" t="s">
        <v>332</v>
      </c>
      <c r="I71" s="176" t="s">
        <v>334</v>
      </c>
      <c r="J71" s="176" t="s">
        <v>335</v>
      </c>
      <c r="K71" s="176" t="s">
        <v>334</v>
      </c>
      <c r="L71" s="179" t="str">
        <f t="shared" si="1"/>
        <v>Y</v>
      </c>
      <c r="M71" s="178" t="s">
        <v>341</v>
      </c>
      <c r="N71" s="179" t="s">
        <v>341</v>
      </c>
      <c r="O71" s="176" t="s">
        <v>335</v>
      </c>
      <c r="P71" s="176" t="s">
        <v>335</v>
      </c>
      <c r="Q71" s="176" t="s">
        <v>334</v>
      </c>
      <c r="R71" s="21" t="s">
        <v>62</v>
      </c>
      <c r="S71" s="21" t="s">
        <v>62</v>
      </c>
      <c r="T71" s="21" t="s">
        <v>416</v>
      </c>
      <c r="V71" s="177" t="s">
        <v>417</v>
      </c>
      <c r="W71" s="176">
        <v>1</v>
      </c>
      <c r="X71" s="20" t="s">
        <v>832</v>
      </c>
    </row>
    <row r="72" spans="2:24">
      <c r="B72" s="99" t="s">
        <v>59</v>
      </c>
      <c r="C72" s="197" t="s">
        <v>81</v>
      </c>
      <c r="D72" s="21" t="s">
        <v>328</v>
      </c>
      <c r="E72" s="21" t="s">
        <v>413</v>
      </c>
      <c r="F72" s="21" t="s">
        <v>419</v>
      </c>
      <c r="G72" s="22" t="s">
        <v>420</v>
      </c>
      <c r="H72" s="22" t="s">
        <v>332</v>
      </c>
      <c r="I72" s="176" t="s">
        <v>334</v>
      </c>
      <c r="J72" s="176" t="s">
        <v>335</v>
      </c>
      <c r="K72" s="176" t="s">
        <v>334</v>
      </c>
      <c r="L72" s="179" t="str">
        <f t="shared" si="1"/>
        <v>Y</v>
      </c>
      <c r="M72" s="176"/>
      <c r="N72" s="176"/>
      <c r="O72" s="176" t="s">
        <v>335</v>
      </c>
      <c r="P72" s="176" t="s">
        <v>335</v>
      </c>
      <c r="Q72" s="176" t="s">
        <v>334</v>
      </c>
      <c r="R72" s="21" t="s">
        <v>62</v>
      </c>
      <c r="S72" s="21" t="s">
        <v>62</v>
      </c>
      <c r="T72" s="21"/>
      <c r="V72" s="177" t="s">
        <v>417</v>
      </c>
      <c r="W72" s="176">
        <v>3</v>
      </c>
      <c r="X72" s="20" t="s">
        <v>586</v>
      </c>
    </row>
    <row r="73" spans="2:24">
      <c r="B73" s="99" t="s">
        <v>59</v>
      </c>
      <c r="C73" s="197" t="s">
        <v>81</v>
      </c>
      <c r="D73" s="21" t="s">
        <v>510</v>
      </c>
      <c r="E73" s="21" t="s">
        <v>552</v>
      </c>
      <c r="F73" s="21" t="s">
        <v>566</v>
      </c>
      <c r="G73" s="22" t="s">
        <v>567</v>
      </c>
      <c r="H73" s="22" t="s">
        <v>568</v>
      </c>
      <c r="I73" s="176" t="s">
        <v>335</v>
      </c>
      <c r="J73" s="176" t="s">
        <v>335</v>
      </c>
      <c r="K73" s="176" t="s">
        <v>334</v>
      </c>
      <c r="L73" s="179" t="str">
        <f t="shared" si="1"/>
        <v>Y</v>
      </c>
      <c r="M73" s="176"/>
      <c r="N73" s="176"/>
      <c r="O73" s="176" t="s">
        <v>335</v>
      </c>
      <c r="P73" s="176" t="s">
        <v>335</v>
      </c>
      <c r="Q73" s="176" t="s">
        <v>334</v>
      </c>
      <c r="R73" s="21" t="s">
        <v>62</v>
      </c>
      <c r="S73" s="21" t="s">
        <v>62</v>
      </c>
      <c r="T73" s="21"/>
      <c r="V73" s="177" t="s">
        <v>336</v>
      </c>
      <c r="W73" s="176">
        <v>1</v>
      </c>
      <c r="X73" s="20" t="s">
        <v>573</v>
      </c>
    </row>
    <row r="74" spans="2:24">
      <c r="B74" s="99" t="s">
        <v>59</v>
      </c>
      <c r="C74" s="197" t="s">
        <v>81</v>
      </c>
      <c r="D74" s="192" t="s">
        <v>1026</v>
      </c>
      <c r="E74" s="192" t="s">
        <v>1027</v>
      </c>
      <c r="F74" s="192" t="s">
        <v>1028</v>
      </c>
      <c r="G74" s="195" t="s">
        <v>338</v>
      </c>
      <c r="H74" s="21" t="s">
        <v>338</v>
      </c>
      <c r="I74" s="176" t="s">
        <v>335</v>
      </c>
      <c r="J74" s="176" t="s">
        <v>335</v>
      </c>
      <c r="K74" s="176" t="s">
        <v>334</v>
      </c>
      <c r="L74" s="179" t="str">
        <f t="shared" si="1"/>
        <v>Y</v>
      </c>
      <c r="M74" s="176"/>
      <c r="N74" s="176"/>
      <c r="O74" s="176" t="s">
        <v>334</v>
      </c>
      <c r="P74" s="176" t="s">
        <v>335</v>
      </c>
      <c r="Q74" s="176" t="s">
        <v>334</v>
      </c>
      <c r="R74" s="21" t="s">
        <v>62</v>
      </c>
      <c r="S74" s="21" t="s">
        <v>62</v>
      </c>
      <c r="T74" s="192" t="s">
        <v>1029</v>
      </c>
      <c r="V74" s="177" t="s">
        <v>341</v>
      </c>
      <c r="W74" s="176" t="s">
        <v>338</v>
      </c>
      <c r="X74" s="20" t="s">
        <v>365</v>
      </c>
    </row>
    <row r="75" spans="2:24">
      <c r="B75" s="99" t="s">
        <v>59</v>
      </c>
      <c r="C75" s="197" t="s">
        <v>81</v>
      </c>
      <c r="D75" s="21" t="s">
        <v>328</v>
      </c>
      <c r="E75" s="192" t="s">
        <v>338</v>
      </c>
      <c r="F75" s="192" t="s">
        <v>6683</v>
      </c>
      <c r="G75" s="21" t="s">
        <v>1385</v>
      </c>
      <c r="H75" s="21" t="s">
        <v>332</v>
      </c>
      <c r="I75" s="176" t="s">
        <v>334</v>
      </c>
      <c r="J75" s="176" t="s">
        <v>334</v>
      </c>
      <c r="K75" s="176" t="s">
        <v>335</v>
      </c>
      <c r="L75" s="179" t="str">
        <f t="shared" si="1"/>
        <v>N</v>
      </c>
      <c r="M75" s="178" t="s">
        <v>335</v>
      </c>
      <c r="N75" s="179" t="s">
        <v>341</v>
      </c>
      <c r="O75" s="176" t="s">
        <v>335</v>
      </c>
      <c r="P75" s="176" t="s">
        <v>334</v>
      </c>
      <c r="Q75" s="176" t="s">
        <v>334</v>
      </c>
      <c r="R75" s="21" t="s">
        <v>62</v>
      </c>
      <c r="S75" s="21" t="s">
        <v>62</v>
      </c>
      <c r="T75" s="21" t="s">
        <v>1386</v>
      </c>
      <c r="V75" s="177" t="s">
        <v>341</v>
      </c>
      <c r="W75" s="176">
        <v>1</v>
      </c>
      <c r="X75" s="20" t="s">
        <v>573</v>
      </c>
    </row>
    <row r="76" spans="2:24">
      <c r="B76" s="99" t="s">
        <v>59</v>
      </c>
      <c r="C76" s="197" t="s">
        <v>81</v>
      </c>
      <c r="D76" s="21" t="s">
        <v>328</v>
      </c>
      <c r="E76" s="192" t="s">
        <v>338</v>
      </c>
      <c r="F76" s="192" t="s">
        <v>455</v>
      </c>
      <c r="G76" s="21" t="s">
        <v>456</v>
      </c>
      <c r="H76" s="21" t="s">
        <v>332</v>
      </c>
      <c r="I76" s="176" t="s">
        <v>334</v>
      </c>
      <c r="J76" s="176" t="s">
        <v>334</v>
      </c>
      <c r="K76" s="176" t="s">
        <v>335</v>
      </c>
      <c r="L76" s="179" t="str">
        <f t="shared" si="1"/>
        <v>N</v>
      </c>
      <c r="M76" s="178" t="s">
        <v>335</v>
      </c>
      <c r="N76" s="179" t="s">
        <v>341</v>
      </c>
      <c r="O76" s="176" t="s">
        <v>335</v>
      </c>
      <c r="P76" s="176" t="s">
        <v>334</v>
      </c>
      <c r="Q76" s="176" t="s">
        <v>334</v>
      </c>
      <c r="R76" s="21" t="s">
        <v>62</v>
      </c>
      <c r="S76" s="21" t="s">
        <v>62</v>
      </c>
      <c r="T76" s="21" t="s">
        <v>457</v>
      </c>
      <c r="V76" s="177" t="s">
        <v>341</v>
      </c>
      <c r="W76" s="176">
        <v>1</v>
      </c>
      <c r="X76" s="20" t="s">
        <v>573</v>
      </c>
    </row>
    <row r="77" spans="2:24">
      <c r="B77" s="99" t="s">
        <v>59</v>
      </c>
      <c r="C77" s="282" t="s">
        <v>81</v>
      </c>
      <c r="D77" s="21" t="s">
        <v>328</v>
      </c>
      <c r="E77" s="192" t="s">
        <v>338</v>
      </c>
      <c r="F77" s="192" t="s">
        <v>462</v>
      </c>
      <c r="G77" s="43" t="s">
        <v>463</v>
      </c>
      <c r="H77" s="43" t="s">
        <v>332</v>
      </c>
      <c r="I77" s="176" t="s">
        <v>334</v>
      </c>
      <c r="J77" s="176" t="s">
        <v>334</v>
      </c>
      <c r="K77" s="188" t="s">
        <v>335</v>
      </c>
      <c r="L77" s="179" t="str">
        <f t="shared" si="1"/>
        <v>N</v>
      </c>
      <c r="M77" s="178" t="s">
        <v>335</v>
      </c>
      <c r="N77" s="179" t="s">
        <v>341</v>
      </c>
      <c r="O77" s="176" t="s">
        <v>335</v>
      </c>
      <c r="P77" s="176" t="s">
        <v>334</v>
      </c>
      <c r="Q77" s="176" t="s">
        <v>334</v>
      </c>
      <c r="R77" s="21" t="s">
        <v>62</v>
      </c>
      <c r="S77" s="21" t="s">
        <v>62</v>
      </c>
      <c r="T77" s="43" t="s">
        <v>464</v>
      </c>
      <c r="V77" s="177" t="s">
        <v>341</v>
      </c>
      <c r="W77" s="176">
        <v>1</v>
      </c>
      <c r="X77" s="20" t="s">
        <v>573</v>
      </c>
    </row>
    <row r="78" spans="2:24">
      <c r="B78" s="99" t="s">
        <v>59</v>
      </c>
      <c r="C78" s="282" t="s">
        <v>81</v>
      </c>
      <c r="D78" s="21" t="s">
        <v>328</v>
      </c>
      <c r="E78" s="192" t="s">
        <v>338</v>
      </c>
      <c r="F78" s="267" t="s">
        <v>422</v>
      </c>
      <c r="G78" s="43" t="s">
        <v>423</v>
      </c>
      <c r="H78" s="43" t="s">
        <v>332</v>
      </c>
      <c r="I78" s="176" t="s">
        <v>334</v>
      </c>
      <c r="J78" s="176" t="s">
        <v>334</v>
      </c>
      <c r="K78" s="176" t="s">
        <v>335</v>
      </c>
      <c r="L78" s="179" t="str">
        <f t="shared" si="1"/>
        <v>N</v>
      </c>
      <c r="M78" s="178" t="s">
        <v>335</v>
      </c>
      <c r="N78" s="179" t="s">
        <v>341</v>
      </c>
      <c r="O78" s="176" t="s">
        <v>335</v>
      </c>
      <c r="P78" s="176" t="s">
        <v>334</v>
      </c>
      <c r="Q78" s="176" t="s">
        <v>334</v>
      </c>
      <c r="R78" s="21" t="s">
        <v>62</v>
      </c>
      <c r="S78" s="21" t="s">
        <v>62</v>
      </c>
      <c r="T78" s="43" t="s">
        <v>424</v>
      </c>
      <c r="V78" s="177" t="s">
        <v>341</v>
      </c>
      <c r="W78" s="176">
        <v>1</v>
      </c>
      <c r="X78" s="20" t="s">
        <v>573</v>
      </c>
    </row>
    <row r="79" spans="2:24">
      <c r="B79" s="99" t="s">
        <v>59</v>
      </c>
      <c r="C79" s="197" t="s">
        <v>81</v>
      </c>
      <c r="D79" s="21" t="s">
        <v>328</v>
      </c>
      <c r="E79" s="192" t="s">
        <v>338</v>
      </c>
      <c r="F79" s="192" t="s">
        <v>426</v>
      </c>
      <c r="G79" s="21" t="s">
        <v>427</v>
      </c>
      <c r="H79" s="21" t="s">
        <v>332</v>
      </c>
      <c r="I79" s="176" t="s">
        <v>334</v>
      </c>
      <c r="J79" s="176" t="s">
        <v>334</v>
      </c>
      <c r="K79" s="176" t="s">
        <v>335</v>
      </c>
      <c r="L79" s="179" t="str">
        <f t="shared" si="1"/>
        <v>N</v>
      </c>
      <c r="M79" s="178" t="s">
        <v>335</v>
      </c>
      <c r="N79" s="179" t="s">
        <v>341</v>
      </c>
      <c r="O79" s="176" t="s">
        <v>335</v>
      </c>
      <c r="P79" s="176" t="s">
        <v>334</v>
      </c>
      <c r="Q79" s="176" t="s">
        <v>334</v>
      </c>
      <c r="R79" s="21" t="s">
        <v>62</v>
      </c>
      <c r="S79" s="21" t="s">
        <v>62</v>
      </c>
      <c r="T79" s="43" t="s">
        <v>428</v>
      </c>
      <c r="V79" s="177" t="s">
        <v>341</v>
      </c>
      <c r="W79" s="176">
        <v>1</v>
      </c>
      <c r="X79" s="20" t="s">
        <v>573</v>
      </c>
    </row>
    <row r="80" spans="2:24">
      <c r="B80" s="99" t="s">
        <v>59</v>
      </c>
      <c r="C80" s="197" t="s">
        <v>81</v>
      </c>
      <c r="D80" s="21" t="s">
        <v>328</v>
      </c>
      <c r="E80" s="192" t="s">
        <v>338</v>
      </c>
      <c r="F80" s="192" t="s">
        <v>429</v>
      </c>
      <c r="G80" s="21" t="s">
        <v>430</v>
      </c>
      <c r="H80" s="21" t="s">
        <v>332</v>
      </c>
      <c r="I80" s="176" t="s">
        <v>334</v>
      </c>
      <c r="J80" s="176" t="s">
        <v>334</v>
      </c>
      <c r="K80" s="176" t="s">
        <v>335</v>
      </c>
      <c r="L80" s="179" t="str">
        <f t="shared" si="1"/>
        <v>N</v>
      </c>
      <c r="M80" s="178" t="s">
        <v>335</v>
      </c>
      <c r="N80" s="179" t="s">
        <v>341</v>
      </c>
      <c r="O80" s="176" t="s">
        <v>335</v>
      </c>
      <c r="P80" s="176" t="s">
        <v>334</v>
      </c>
      <c r="Q80" s="176" t="s">
        <v>334</v>
      </c>
      <c r="R80" s="21" t="s">
        <v>62</v>
      </c>
      <c r="S80" s="21" t="s">
        <v>62</v>
      </c>
      <c r="T80" s="43" t="s">
        <v>431</v>
      </c>
      <c r="V80" s="177" t="s">
        <v>341</v>
      </c>
      <c r="W80" s="176">
        <v>1</v>
      </c>
      <c r="X80" s="20" t="s">
        <v>573</v>
      </c>
    </row>
    <row r="81" spans="2:24">
      <c r="B81" s="99" t="s">
        <v>59</v>
      </c>
      <c r="C81" s="197" t="s">
        <v>81</v>
      </c>
      <c r="D81" s="21" t="s">
        <v>328</v>
      </c>
      <c r="E81" s="192" t="s">
        <v>338</v>
      </c>
      <c r="F81" s="192" t="s">
        <v>433</v>
      </c>
      <c r="G81" s="21" t="s">
        <v>434</v>
      </c>
      <c r="H81" s="21" t="s">
        <v>332</v>
      </c>
      <c r="I81" s="176" t="s">
        <v>334</v>
      </c>
      <c r="J81" s="176" t="s">
        <v>334</v>
      </c>
      <c r="K81" s="176" t="s">
        <v>335</v>
      </c>
      <c r="L81" s="179" t="str">
        <f t="shared" si="1"/>
        <v>N</v>
      </c>
      <c r="M81" s="178" t="s">
        <v>335</v>
      </c>
      <c r="N81" s="179" t="s">
        <v>341</v>
      </c>
      <c r="O81" s="176" t="s">
        <v>335</v>
      </c>
      <c r="P81" s="176" t="s">
        <v>334</v>
      </c>
      <c r="Q81" s="176" t="s">
        <v>334</v>
      </c>
      <c r="R81" s="21" t="s">
        <v>62</v>
      </c>
      <c r="S81" s="21" t="s">
        <v>62</v>
      </c>
      <c r="T81" s="43" t="s">
        <v>435</v>
      </c>
      <c r="V81" s="177" t="s">
        <v>341</v>
      </c>
      <c r="W81" s="176">
        <v>1</v>
      </c>
      <c r="X81" s="20" t="s">
        <v>573</v>
      </c>
    </row>
    <row r="82" spans="2:24">
      <c r="B82" s="99" t="s">
        <v>59</v>
      </c>
      <c r="C82" s="197" t="s">
        <v>81</v>
      </c>
      <c r="D82" s="21" t="s">
        <v>328</v>
      </c>
      <c r="E82" s="192" t="s">
        <v>338</v>
      </c>
      <c r="F82" s="192" t="s">
        <v>436</v>
      </c>
      <c r="G82" s="21" t="s">
        <v>437</v>
      </c>
      <c r="H82" s="21" t="s">
        <v>332</v>
      </c>
      <c r="I82" s="176" t="s">
        <v>334</v>
      </c>
      <c r="J82" s="176" t="s">
        <v>334</v>
      </c>
      <c r="K82" s="176" t="s">
        <v>335</v>
      </c>
      <c r="L82" s="179" t="str">
        <f t="shared" si="1"/>
        <v>N</v>
      </c>
      <c r="M82" s="178" t="s">
        <v>335</v>
      </c>
      <c r="N82" s="179" t="s">
        <v>341</v>
      </c>
      <c r="O82" s="176" t="s">
        <v>335</v>
      </c>
      <c r="P82" s="176" t="s">
        <v>334</v>
      </c>
      <c r="Q82" s="176" t="s">
        <v>334</v>
      </c>
      <c r="R82" s="21" t="s">
        <v>62</v>
      </c>
      <c r="S82" s="21" t="s">
        <v>62</v>
      </c>
      <c r="T82" s="43" t="s">
        <v>438</v>
      </c>
      <c r="V82" s="177" t="s">
        <v>341</v>
      </c>
      <c r="W82" s="176">
        <v>1</v>
      </c>
      <c r="X82" s="20" t="s">
        <v>573</v>
      </c>
    </row>
    <row r="83" spans="2:24">
      <c r="B83" s="99" t="s">
        <v>59</v>
      </c>
      <c r="C83" s="197" t="s">
        <v>81</v>
      </c>
      <c r="D83" s="21" t="s">
        <v>328</v>
      </c>
      <c r="E83" s="192" t="s">
        <v>338</v>
      </c>
      <c r="F83" s="192" t="s">
        <v>439</v>
      </c>
      <c r="G83" s="21" t="s">
        <v>440</v>
      </c>
      <c r="H83" s="21" t="s">
        <v>332</v>
      </c>
      <c r="I83" s="176" t="s">
        <v>334</v>
      </c>
      <c r="J83" s="176" t="s">
        <v>334</v>
      </c>
      <c r="K83" s="176" t="s">
        <v>335</v>
      </c>
      <c r="L83" s="179" t="str">
        <f t="shared" si="1"/>
        <v>N</v>
      </c>
      <c r="M83" s="178" t="s">
        <v>335</v>
      </c>
      <c r="N83" s="179" t="s">
        <v>341</v>
      </c>
      <c r="O83" s="176" t="s">
        <v>335</v>
      </c>
      <c r="P83" s="176" t="s">
        <v>334</v>
      </c>
      <c r="Q83" s="176" t="s">
        <v>334</v>
      </c>
      <c r="R83" s="21" t="s">
        <v>62</v>
      </c>
      <c r="S83" s="21" t="s">
        <v>62</v>
      </c>
      <c r="T83" s="43" t="s">
        <v>441</v>
      </c>
      <c r="V83" s="177" t="s">
        <v>341</v>
      </c>
      <c r="W83" s="176">
        <v>1</v>
      </c>
      <c r="X83" s="20" t="s">
        <v>573</v>
      </c>
    </row>
    <row r="84" spans="2:24">
      <c r="B84" s="99" t="s">
        <v>59</v>
      </c>
      <c r="C84" s="197" t="s">
        <v>81</v>
      </c>
      <c r="D84" s="21" t="s">
        <v>328</v>
      </c>
      <c r="E84" s="192" t="s">
        <v>338</v>
      </c>
      <c r="F84" s="192" t="s">
        <v>444</v>
      </c>
      <c r="G84" s="21" t="s">
        <v>445</v>
      </c>
      <c r="H84" s="21" t="s">
        <v>332</v>
      </c>
      <c r="I84" s="176" t="s">
        <v>334</v>
      </c>
      <c r="J84" s="176" t="s">
        <v>334</v>
      </c>
      <c r="K84" s="176" t="s">
        <v>335</v>
      </c>
      <c r="L84" s="179" t="str">
        <f t="shared" si="1"/>
        <v>N</v>
      </c>
      <c r="M84" s="178" t="s">
        <v>335</v>
      </c>
      <c r="N84" s="179" t="s">
        <v>341</v>
      </c>
      <c r="O84" s="176" t="s">
        <v>335</v>
      </c>
      <c r="P84" s="176" t="s">
        <v>334</v>
      </c>
      <c r="Q84" s="176" t="s">
        <v>334</v>
      </c>
      <c r="R84" s="21" t="s">
        <v>62</v>
      </c>
      <c r="S84" s="21" t="s">
        <v>62</v>
      </c>
      <c r="T84" s="43" t="s">
        <v>446</v>
      </c>
      <c r="V84" s="177" t="s">
        <v>341</v>
      </c>
      <c r="W84" s="176">
        <v>1</v>
      </c>
      <c r="X84" s="20" t="s">
        <v>573</v>
      </c>
    </row>
    <row r="85" spans="2:24">
      <c r="B85" s="99" t="s">
        <v>59</v>
      </c>
      <c r="C85" s="197" t="s">
        <v>81</v>
      </c>
      <c r="D85" s="21" t="s">
        <v>328</v>
      </c>
      <c r="E85" s="192" t="s">
        <v>338</v>
      </c>
      <c r="F85" s="192" t="s">
        <v>458</v>
      </c>
      <c r="G85" s="21" t="s">
        <v>459</v>
      </c>
      <c r="H85" s="21" t="s">
        <v>332</v>
      </c>
      <c r="I85" s="176" t="s">
        <v>334</v>
      </c>
      <c r="J85" s="176" t="s">
        <v>334</v>
      </c>
      <c r="K85" s="176" t="s">
        <v>335</v>
      </c>
      <c r="L85" s="179" t="str">
        <f t="shared" si="1"/>
        <v>N</v>
      </c>
      <c r="M85" s="178" t="s">
        <v>335</v>
      </c>
      <c r="N85" s="179" t="s">
        <v>341</v>
      </c>
      <c r="O85" s="176" t="s">
        <v>335</v>
      </c>
      <c r="P85" s="176" t="s">
        <v>334</v>
      </c>
      <c r="Q85" s="176" t="s">
        <v>334</v>
      </c>
      <c r="R85" s="21" t="s">
        <v>62</v>
      </c>
      <c r="S85" s="21" t="s">
        <v>62</v>
      </c>
      <c r="T85" s="43" t="s">
        <v>460</v>
      </c>
      <c r="V85" s="177" t="s">
        <v>341</v>
      </c>
      <c r="W85" s="176">
        <v>1</v>
      </c>
      <c r="X85" s="20" t="s">
        <v>573</v>
      </c>
    </row>
    <row r="86" spans="2:24">
      <c r="B86" s="99" t="s">
        <v>59</v>
      </c>
      <c r="C86" s="197" t="s">
        <v>81</v>
      </c>
      <c r="D86" s="21" t="s">
        <v>328</v>
      </c>
      <c r="E86" s="192" t="s">
        <v>338</v>
      </c>
      <c r="F86" s="192" t="s">
        <v>6684</v>
      </c>
      <c r="G86" s="21" t="s">
        <v>1387</v>
      </c>
      <c r="H86" s="21" t="s">
        <v>332</v>
      </c>
      <c r="I86" s="176" t="s">
        <v>334</v>
      </c>
      <c r="J86" s="176" t="s">
        <v>334</v>
      </c>
      <c r="K86" s="176" t="s">
        <v>335</v>
      </c>
      <c r="L86" s="179" t="str">
        <f t="shared" si="1"/>
        <v>N</v>
      </c>
      <c r="M86" s="178" t="s">
        <v>335</v>
      </c>
      <c r="N86" s="179" t="s">
        <v>341</v>
      </c>
      <c r="O86" s="176" t="s">
        <v>335</v>
      </c>
      <c r="P86" s="176" t="s">
        <v>334</v>
      </c>
      <c r="Q86" s="176" t="s">
        <v>334</v>
      </c>
      <c r="R86" s="21" t="s">
        <v>62</v>
      </c>
      <c r="S86" s="21" t="s">
        <v>62</v>
      </c>
      <c r="T86" s="43" t="s">
        <v>1388</v>
      </c>
      <c r="V86" s="177" t="s">
        <v>341</v>
      </c>
      <c r="W86" s="176">
        <v>1</v>
      </c>
      <c r="X86" s="20" t="s">
        <v>573</v>
      </c>
    </row>
    <row r="87" spans="2:24">
      <c r="B87" s="99" t="s">
        <v>59</v>
      </c>
      <c r="C87" s="197" t="s">
        <v>81</v>
      </c>
      <c r="D87" s="21" t="s">
        <v>328</v>
      </c>
      <c r="E87" s="192" t="s">
        <v>338</v>
      </c>
      <c r="F87" s="192" t="s">
        <v>6685</v>
      </c>
      <c r="G87" s="21" t="s">
        <v>1389</v>
      </c>
      <c r="H87" s="21" t="s">
        <v>332</v>
      </c>
      <c r="I87" s="176" t="s">
        <v>334</v>
      </c>
      <c r="J87" s="176" t="s">
        <v>334</v>
      </c>
      <c r="K87" s="176" t="s">
        <v>335</v>
      </c>
      <c r="L87" s="179" t="str">
        <f t="shared" si="1"/>
        <v>N</v>
      </c>
      <c r="M87" s="178" t="s">
        <v>335</v>
      </c>
      <c r="N87" s="179" t="s">
        <v>341</v>
      </c>
      <c r="O87" s="176" t="s">
        <v>335</v>
      </c>
      <c r="P87" s="176" t="s">
        <v>334</v>
      </c>
      <c r="Q87" s="176" t="s">
        <v>334</v>
      </c>
      <c r="R87" s="21" t="s">
        <v>62</v>
      </c>
      <c r="S87" s="21" t="s">
        <v>62</v>
      </c>
      <c r="T87" s="43" t="s">
        <v>1390</v>
      </c>
      <c r="V87" s="177" t="s">
        <v>341</v>
      </c>
      <c r="W87" s="176">
        <v>1</v>
      </c>
      <c r="X87" s="20" t="s">
        <v>573</v>
      </c>
    </row>
    <row r="88" spans="2:24">
      <c r="B88" s="99" t="s">
        <v>59</v>
      </c>
      <c r="C88" s="197" t="s">
        <v>81</v>
      </c>
      <c r="D88" s="21" t="s">
        <v>328</v>
      </c>
      <c r="E88" s="192" t="s">
        <v>338</v>
      </c>
      <c r="F88" s="192" t="s">
        <v>366</v>
      </c>
      <c r="G88" s="21" t="s">
        <v>367</v>
      </c>
      <c r="H88" s="21" t="s">
        <v>332</v>
      </c>
      <c r="I88" s="176" t="s">
        <v>334</v>
      </c>
      <c r="J88" s="176" t="s">
        <v>334</v>
      </c>
      <c r="K88" s="176" t="s">
        <v>335</v>
      </c>
      <c r="L88" s="179" t="str">
        <f t="shared" si="1"/>
        <v>N</v>
      </c>
      <c r="M88" s="178" t="s">
        <v>335</v>
      </c>
      <c r="N88" s="179" t="s">
        <v>341</v>
      </c>
      <c r="O88" s="176" t="s">
        <v>335</v>
      </c>
      <c r="P88" s="176" t="s">
        <v>334</v>
      </c>
      <c r="Q88" s="176" t="s">
        <v>334</v>
      </c>
      <c r="R88" s="21" t="s">
        <v>62</v>
      </c>
      <c r="S88" s="21" t="s">
        <v>62</v>
      </c>
      <c r="T88" s="21" t="s">
        <v>368</v>
      </c>
      <c r="V88" s="177" t="s">
        <v>341</v>
      </c>
      <c r="W88" s="176">
        <v>1</v>
      </c>
      <c r="X88" s="20" t="s">
        <v>573</v>
      </c>
    </row>
    <row r="89" spans="2:24">
      <c r="B89" s="99" t="s">
        <v>59</v>
      </c>
      <c r="C89" s="197" t="s">
        <v>81</v>
      </c>
      <c r="D89" s="21" t="s">
        <v>328</v>
      </c>
      <c r="E89" s="192" t="s">
        <v>338</v>
      </c>
      <c r="F89" s="192" t="s">
        <v>369</v>
      </c>
      <c r="G89" s="21" t="s">
        <v>370</v>
      </c>
      <c r="H89" s="21" t="s">
        <v>332</v>
      </c>
      <c r="I89" s="176" t="s">
        <v>334</v>
      </c>
      <c r="J89" s="176" t="s">
        <v>334</v>
      </c>
      <c r="K89" s="176" t="s">
        <v>335</v>
      </c>
      <c r="L89" s="179" t="str">
        <f t="shared" si="1"/>
        <v>N</v>
      </c>
      <c r="M89" s="178" t="s">
        <v>335</v>
      </c>
      <c r="N89" s="179" t="s">
        <v>341</v>
      </c>
      <c r="O89" s="176" t="s">
        <v>335</v>
      </c>
      <c r="P89" s="176" t="s">
        <v>334</v>
      </c>
      <c r="Q89" s="176" t="s">
        <v>334</v>
      </c>
      <c r="R89" s="21" t="s">
        <v>62</v>
      </c>
      <c r="S89" s="21" t="s">
        <v>62</v>
      </c>
      <c r="T89" s="21" t="s">
        <v>371</v>
      </c>
      <c r="V89" s="177" t="s">
        <v>341</v>
      </c>
      <c r="W89" s="176">
        <v>1</v>
      </c>
      <c r="X89" s="20" t="s">
        <v>573</v>
      </c>
    </row>
    <row r="90" spans="2:24">
      <c r="B90" s="99" t="s">
        <v>59</v>
      </c>
      <c r="C90" s="197" t="s">
        <v>81</v>
      </c>
      <c r="D90" s="21" t="s">
        <v>328</v>
      </c>
      <c r="E90" s="192" t="s">
        <v>338</v>
      </c>
      <c r="F90" s="192" t="s">
        <v>382</v>
      </c>
      <c r="G90" s="21" t="s">
        <v>383</v>
      </c>
      <c r="H90" s="21" t="s">
        <v>332</v>
      </c>
      <c r="I90" s="176" t="s">
        <v>334</v>
      </c>
      <c r="J90" s="176" t="s">
        <v>334</v>
      </c>
      <c r="K90" s="176" t="s">
        <v>335</v>
      </c>
      <c r="L90" s="179" t="str">
        <f t="shared" si="1"/>
        <v>N</v>
      </c>
      <c r="M90" s="178" t="s">
        <v>335</v>
      </c>
      <c r="N90" s="179" t="s">
        <v>341</v>
      </c>
      <c r="O90" s="176" t="s">
        <v>335</v>
      </c>
      <c r="P90" s="176" t="s">
        <v>334</v>
      </c>
      <c r="Q90" s="176" t="s">
        <v>334</v>
      </c>
      <c r="R90" s="21" t="s">
        <v>62</v>
      </c>
      <c r="S90" s="21" t="s">
        <v>62</v>
      </c>
      <c r="T90" s="21" t="s">
        <v>384</v>
      </c>
      <c r="V90" s="177" t="s">
        <v>341</v>
      </c>
      <c r="W90" s="176">
        <v>1</v>
      </c>
      <c r="X90" s="20" t="s">
        <v>573</v>
      </c>
    </row>
    <row r="91" spans="2:24">
      <c r="B91" s="99" t="s">
        <v>59</v>
      </c>
      <c r="C91" s="197" t="s">
        <v>81</v>
      </c>
      <c r="D91" s="21" t="s">
        <v>328</v>
      </c>
      <c r="E91" s="192" t="s">
        <v>338</v>
      </c>
      <c r="F91" s="192" t="s">
        <v>392</v>
      </c>
      <c r="G91" s="21" t="s">
        <v>393</v>
      </c>
      <c r="H91" s="21" t="s">
        <v>332</v>
      </c>
      <c r="I91" s="176" t="s">
        <v>334</v>
      </c>
      <c r="J91" s="176" t="s">
        <v>334</v>
      </c>
      <c r="K91" s="176" t="s">
        <v>335</v>
      </c>
      <c r="L91" s="179" t="str">
        <f t="shared" si="1"/>
        <v>N</v>
      </c>
      <c r="M91" s="178" t="s">
        <v>335</v>
      </c>
      <c r="N91" s="179" t="s">
        <v>341</v>
      </c>
      <c r="O91" s="176" t="s">
        <v>335</v>
      </c>
      <c r="P91" s="176" t="s">
        <v>334</v>
      </c>
      <c r="Q91" s="176" t="s">
        <v>334</v>
      </c>
      <c r="R91" s="21" t="s">
        <v>62</v>
      </c>
      <c r="S91" s="21" t="s">
        <v>62</v>
      </c>
      <c r="T91" s="21" t="s">
        <v>394</v>
      </c>
      <c r="V91" s="177" t="s">
        <v>341</v>
      </c>
      <c r="W91" s="176">
        <v>1</v>
      </c>
      <c r="X91" s="20" t="s">
        <v>573</v>
      </c>
    </row>
    <row r="92" spans="2:24">
      <c r="B92" s="99" t="s">
        <v>59</v>
      </c>
      <c r="C92" s="197" t="s">
        <v>81</v>
      </c>
      <c r="D92" s="21" t="s">
        <v>328</v>
      </c>
      <c r="E92" s="192" t="s">
        <v>338</v>
      </c>
      <c r="F92" s="192" t="s">
        <v>6686</v>
      </c>
      <c r="G92" s="21" t="s">
        <v>1391</v>
      </c>
      <c r="H92" s="21" t="s">
        <v>332</v>
      </c>
      <c r="I92" s="176" t="s">
        <v>334</v>
      </c>
      <c r="J92" s="176" t="s">
        <v>334</v>
      </c>
      <c r="K92" s="176" t="s">
        <v>335</v>
      </c>
      <c r="L92" s="179" t="str">
        <f t="shared" si="1"/>
        <v>N</v>
      </c>
      <c r="M92" s="178" t="s">
        <v>335</v>
      </c>
      <c r="N92" s="179" t="s">
        <v>341</v>
      </c>
      <c r="O92" s="176" t="s">
        <v>335</v>
      </c>
      <c r="P92" s="176" t="s">
        <v>334</v>
      </c>
      <c r="Q92" s="176" t="s">
        <v>334</v>
      </c>
      <c r="R92" s="21" t="s">
        <v>62</v>
      </c>
      <c r="S92" s="21" t="s">
        <v>62</v>
      </c>
      <c r="T92" s="21" t="s">
        <v>1392</v>
      </c>
      <c r="V92" s="177" t="s">
        <v>341</v>
      </c>
      <c r="W92" s="176">
        <v>1</v>
      </c>
      <c r="X92" s="20" t="s">
        <v>573</v>
      </c>
    </row>
    <row r="93" spans="2:24">
      <c r="B93" s="99" t="s">
        <v>59</v>
      </c>
      <c r="C93" s="197" t="s">
        <v>81</v>
      </c>
      <c r="D93" s="21" t="s">
        <v>328</v>
      </c>
      <c r="E93" s="192" t="s">
        <v>338</v>
      </c>
      <c r="F93" s="192" t="s">
        <v>398</v>
      </c>
      <c r="G93" s="21" t="s">
        <v>399</v>
      </c>
      <c r="H93" s="21" t="s">
        <v>332</v>
      </c>
      <c r="I93" s="176" t="s">
        <v>334</v>
      </c>
      <c r="J93" s="176" t="s">
        <v>334</v>
      </c>
      <c r="K93" s="176" t="s">
        <v>335</v>
      </c>
      <c r="L93" s="179" t="str">
        <f t="shared" si="1"/>
        <v>N</v>
      </c>
      <c r="M93" s="178" t="s">
        <v>335</v>
      </c>
      <c r="N93" s="179" t="s">
        <v>341</v>
      </c>
      <c r="O93" s="176" t="s">
        <v>335</v>
      </c>
      <c r="P93" s="176" t="s">
        <v>334</v>
      </c>
      <c r="Q93" s="176" t="s">
        <v>334</v>
      </c>
      <c r="R93" s="21" t="s">
        <v>62</v>
      </c>
      <c r="S93" s="21" t="s">
        <v>62</v>
      </c>
      <c r="T93" s="21" t="s">
        <v>400</v>
      </c>
      <c r="V93" s="177" t="s">
        <v>341</v>
      </c>
      <c r="W93" s="176">
        <v>1</v>
      </c>
      <c r="X93" s="20" t="s">
        <v>573</v>
      </c>
    </row>
    <row r="94" spans="2:24">
      <c r="B94" s="99" t="s">
        <v>59</v>
      </c>
      <c r="C94" s="197" t="s">
        <v>81</v>
      </c>
      <c r="D94" s="21" t="s">
        <v>328</v>
      </c>
      <c r="E94" s="192" t="s">
        <v>338</v>
      </c>
      <c r="F94" s="192" t="s">
        <v>350</v>
      </c>
      <c r="G94" s="21" t="s">
        <v>351</v>
      </c>
      <c r="H94" s="21" t="s">
        <v>332</v>
      </c>
      <c r="I94" s="176" t="s">
        <v>334</v>
      </c>
      <c r="J94" s="176" t="s">
        <v>334</v>
      </c>
      <c r="K94" s="176" t="s">
        <v>335</v>
      </c>
      <c r="L94" s="179" t="str">
        <f t="shared" si="1"/>
        <v>N</v>
      </c>
      <c r="M94" s="178" t="s">
        <v>335</v>
      </c>
      <c r="N94" s="179" t="s">
        <v>341</v>
      </c>
      <c r="O94" s="176" t="s">
        <v>335</v>
      </c>
      <c r="P94" s="176" t="s">
        <v>334</v>
      </c>
      <c r="Q94" s="176" t="s">
        <v>334</v>
      </c>
      <c r="R94" s="21" t="s">
        <v>62</v>
      </c>
      <c r="S94" s="21" t="s">
        <v>62</v>
      </c>
      <c r="T94" s="21" t="s">
        <v>352</v>
      </c>
      <c r="V94" s="177" t="s">
        <v>341</v>
      </c>
      <c r="W94" s="176">
        <v>1</v>
      </c>
      <c r="X94" s="20" t="s">
        <v>573</v>
      </c>
    </row>
    <row r="95" spans="2:24">
      <c r="B95" s="99" t="s">
        <v>59</v>
      </c>
      <c r="C95" s="197" t="s">
        <v>81</v>
      </c>
      <c r="D95" s="21" t="s">
        <v>328</v>
      </c>
      <c r="E95" s="192" t="s">
        <v>338</v>
      </c>
      <c r="F95" s="192" t="s">
        <v>376</v>
      </c>
      <c r="G95" s="21" t="s">
        <v>377</v>
      </c>
      <c r="H95" s="21" t="s">
        <v>332</v>
      </c>
      <c r="I95" s="176" t="s">
        <v>334</v>
      </c>
      <c r="J95" s="176" t="s">
        <v>334</v>
      </c>
      <c r="K95" s="176" t="s">
        <v>335</v>
      </c>
      <c r="L95" s="179" t="str">
        <f t="shared" si="1"/>
        <v>N</v>
      </c>
      <c r="M95" s="178" t="s">
        <v>335</v>
      </c>
      <c r="N95" s="179" t="s">
        <v>341</v>
      </c>
      <c r="O95" s="176" t="s">
        <v>335</v>
      </c>
      <c r="P95" s="176" t="s">
        <v>334</v>
      </c>
      <c r="Q95" s="176" t="s">
        <v>334</v>
      </c>
      <c r="R95" s="21" t="s">
        <v>62</v>
      </c>
      <c r="S95" s="21" t="s">
        <v>62</v>
      </c>
      <c r="T95" s="21" t="s">
        <v>378</v>
      </c>
      <c r="V95" s="177" t="s">
        <v>341</v>
      </c>
      <c r="W95" s="176">
        <v>1</v>
      </c>
      <c r="X95" s="20" t="s">
        <v>573</v>
      </c>
    </row>
    <row r="96" spans="2:24">
      <c r="B96" s="99" t="s">
        <v>59</v>
      </c>
      <c r="C96" s="197" t="s">
        <v>81</v>
      </c>
      <c r="D96" s="21" t="s">
        <v>328</v>
      </c>
      <c r="E96" s="192" t="s">
        <v>338</v>
      </c>
      <c r="F96" s="22" t="s">
        <v>490</v>
      </c>
      <c r="G96" s="21" t="s">
        <v>491</v>
      </c>
      <c r="H96" s="21" t="s">
        <v>332</v>
      </c>
      <c r="I96" s="176" t="s">
        <v>334</v>
      </c>
      <c r="J96" s="176" t="s">
        <v>334</v>
      </c>
      <c r="K96" s="176" t="s">
        <v>335</v>
      </c>
      <c r="L96" s="179" t="str">
        <f t="shared" si="1"/>
        <v>N</v>
      </c>
      <c r="M96" s="178" t="s">
        <v>335</v>
      </c>
      <c r="N96" s="179" t="s">
        <v>341</v>
      </c>
      <c r="O96" s="176" t="s">
        <v>335</v>
      </c>
      <c r="P96" s="176" t="s">
        <v>334</v>
      </c>
      <c r="Q96" s="176" t="s">
        <v>334</v>
      </c>
      <c r="R96" s="21" t="s">
        <v>62</v>
      </c>
      <c r="S96" s="21" t="s">
        <v>62</v>
      </c>
      <c r="T96" s="21" t="s">
        <v>492</v>
      </c>
      <c r="V96" s="177" t="s">
        <v>341</v>
      </c>
      <c r="W96" s="176">
        <v>1</v>
      </c>
      <c r="X96" s="20" t="s">
        <v>573</v>
      </c>
    </row>
    <row r="97" spans="2:24">
      <c r="B97" s="99" t="s">
        <v>59</v>
      </c>
      <c r="C97" s="197" t="s">
        <v>81</v>
      </c>
      <c r="D97" s="21" t="s">
        <v>328</v>
      </c>
      <c r="E97" s="192" t="s">
        <v>338</v>
      </c>
      <c r="F97" s="22" t="s">
        <v>6687</v>
      </c>
      <c r="G97" s="21" t="s">
        <v>1393</v>
      </c>
      <c r="H97" s="21" t="s">
        <v>332</v>
      </c>
      <c r="I97" s="176" t="s">
        <v>334</v>
      </c>
      <c r="J97" s="176" t="s">
        <v>334</v>
      </c>
      <c r="K97" s="176" t="s">
        <v>335</v>
      </c>
      <c r="L97" s="179" t="str">
        <f t="shared" si="1"/>
        <v>N</v>
      </c>
      <c r="M97" s="178" t="s">
        <v>335</v>
      </c>
      <c r="N97" s="179" t="s">
        <v>341</v>
      </c>
      <c r="O97" s="176" t="s">
        <v>335</v>
      </c>
      <c r="P97" s="176" t="s">
        <v>334</v>
      </c>
      <c r="Q97" s="176" t="s">
        <v>334</v>
      </c>
      <c r="R97" s="21" t="s">
        <v>62</v>
      </c>
      <c r="S97" s="21" t="s">
        <v>62</v>
      </c>
      <c r="T97" s="21" t="s">
        <v>400</v>
      </c>
      <c r="V97" s="177" t="s">
        <v>341</v>
      </c>
      <c r="W97" s="176">
        <v>1</v>
      </c>
      <c r="X97" s="20" t="s">
        <v>573</v>
      </c>
    </row>
    <row r="98" spans="2:24">
      <c r="B98" s="99" t="s">
        <v>59</v>
      </c>
      <c r="C98" s="197" t="s">
        <v>81</v>
      </c>
      <c r="D98" s="21" t="s">
        <v>328</v>
      </c>
      <c r="E98" s="192" t="s">
        <v>338</v>
      </c>
      <c r="F98" s="22" t="s">
        <v>6688</v>
      </c>
      <c r="G98" s="21" t="s">
        <v>1394</v>
      </c>
      <c r="H98" s="21" t="s">
        <v>332</v>
      </c>
      <c r="I98" s="176" t="s">
        <v>334</v>
      </c>
      <c r="J98" s="176" t="s">
        <v>334</v>
      </c>
      <c r="K98" s="176" t="s">
        <v>335</v>
      </c>
      <c r="L98" s="179" t="str">
        <f t="shared" si="1"/>
        <v>N</v>
      </c>
      <c r="M98" s="178" t="s">
        <v>335</v>
      </c>
      <c r="N98" s="179" t="s">
        <v>341</v>
      </c>
      <c r="O98" s="176" t="s">
        <v>335</v>
      </c>
      <c r="P98" s="176" t="s">
        <v>334</v>
      </c>
      <c r="Q98" s="176" t="s">
        <v>334</v>
      </c>
      <c r="R98" s="21" t="s">
        <v>62</v>
      </c>
      <c r="S98" s="21" t="s">
        <v>62</v>
      </c>
      <c r="T98" s="21" t="s">
        <v>1395</v>
      </c>
      <c r="V98" s="177" t="s">
        <v>341</v>
      </c>
      <c r="W98" s="176">
        <v>1</v>
      </c>
      <c r="X98" s="20" t="s">
        <v>573</v>
      </c>
    </row>
    <row r="99" spans="2:24">
      <c r="B99" s="99" t="s">
        <v>59</v>
      </c>
      <c r="C99" s="197" t="s">
        <v>81</v>
      </c>
      <c r="D99" s="21" t="s">
        <v>328</v>
      </c>
      <c r="E99" s="192" t="s">
        <v>338</v>
      </c>
      <c r="F99" s="22" t="s">
        <v>6689</v>
      </c>
      <c r="G99" s="21" t="s">
        <v>1396</v>
      </c>
      <c r="H99" s="21" t="s">
        <v>332</v>
      </c>
      <c r="I99" s="176" t="s">
        <v>334</v>
      </c>
      <c r="J99" s="176" t="s">
        <v>334</v>
      </c>
      <c r="K99" s="176" t="s">
        <v>335</v>
      </c>
      <c r="L99" s="179" t="str">
        <f t="shared" si="1"/>
        <v>N</v>
      </c>
      <c r="M99" s="178" t="s">
        <v>335</v>
      </c>
      <c r="N99" s="179" t="s">
        <v>341</v>
      </c>
      <c r="O99" s="176" t="s">
        <v>335</v>
      </c>
      <c r="P99" s="176" t="s">
        <v>334</v>
      </c>
      <c r="Q99" s="176" t="s">
        <v>334</v>
      </c>
      <c r="R99" s="21" t="s">
        <v>62</v>
      </c>
      <c r="S99" s="21" t="s">
        <v>62</v>
      </c>
      <c r="T99" s="21" t="s">
        <v>1397</v>
      </c>
      <c r="V99" s="177" t="s">
        <v>341</v>
      </c>
      <c r="W99" s="176">
        <v>1</v>
      </c>
      <c r="X99" s="20" t="s">
        <v>573</v>
      </c>
    </row>
    <row r="100" spans="2:24">
      <c r="B100" s="99" t="s">
        <v>59</v>
      </c>
      <c r="C100" s="197" t="s">
        <v>81</v>
      </c>
      <c r="D100" s="21" t="s">
        <v>328</v>
      </c>
      <c r="E100" s="192" t="s">
        <v>338</v>
      </c>
      <c r="F100" s="22" t="s">
        <v>354</v>
      </c>
      <c r="G100" s="21" t="s">
        <v>355</v>
      </c>
      <c r="H100" s="21" t="s">
        <v>332</v>
      </c>
      <c r="I100" s="176" t="s">
        <v>334</v>
      </c>
      <c r="J100" s="176" t="s">
        <v>334</v>
      </c>
      <c r="K100" s="176" t="s">
        <v>335</v>
      </c>
      <c r="L100" s="179" t="str">
        <f t="shared" si="1"/>
        <v>N</v>
      </c>
      <c r="M100" s="178" t="s">
        <v>335</v>
      </c>
      <c r="N100" s="179" t="s">
        <v>341</v>
      </c>
      <c r="O100" s="176" t="s">
        <v>335</v>
      </c>
      <c r="P100" s="176" t="s">
        <v>334</v>
      </c>
      <c r="Q100" s="176" t="s">
        <v>334</v>
      </c>
      <c r="R100" s="21" t="s">
        <v>62</v>
      </c>
      <c r="S100" s="21" t="s">
        <v>62</v>
      </c>
      <c r="T100" s="21" t="s">
        <v>357</v>
      </c>
      <c r="V100" s="177" t="s">
        <v>341</v>
      </c>
      <c r="W100" s="176">
        <v>1</v>
      </c>
      <c r="X100" s="20" t="s">
        <v>573</v>
      </c>
    </row>
    <row r="101" spans="2:24">
      <c r="B101" s="99" t="s">
        <v>59</v>
      </c>
      <c r="C101" s="197" t="s">
        <v>81</v>
      </c>
      <c r="D101" s="21" t="s">
        <v>328</v>
      </c>
      <c r="E101" s="192" t="s">
        <v>338</v>
      </c>
      <c r="F101" s="22" t="s">
        <v>372</v>
      </c>
      <c r="G101" s="21" t="s">
        <v>373</v>
      </c>
      <c r="H101" s="21" t="s">
        <v>332</v>
      </c>
      <c r="I101" s="176" t="s">
        <v>334</v>
      </c>
      <c r="J101" s="176" t="s">
        <v>334</v>
      </c>
      <c r="K101" s="176" t="s">
        <v>335</v>
      </c>
      <c r="L101" s="179" t="str">
        <f t="shared" si="1"/>
        <v>N</v>
      </c>
      <c r="M101" s="178" t="s">
        <v>335</v>
      </c>
      <c r="N101" s="179" t="s">
        <v>341</v>
      </c>
      <c r="O101" s="176" t="s">
        <v>335</v>
      </c>
      <c r="P101" s="176" t="s">
        <v>334</v>
      </c>
      <c r="Q101" s="176" t="s">
        <v>334</v>
      </c>
      <c r="R101" s="21" t="s">
        <v>62</v>
      </c>
      <c r="S101" s="21" t="s">
        <v>62</v>
      </c>
      <c r="T101" s="21" t="s">
        <v>375</v>
      </c>
      <c r="V101" s="177" t="s">
        <v>341</v>
      </c>
      <c r="W101" s="176">
        <v>1</v>
      </c>
      <c r="X101" s="20" t="s">
        <v>573</v>
      </c>
    </row>
    <row r="102" spans="2:24">
      <c r="B102" s="99" t="s">
        <v>59</v>
      </c>
      <c r="C102" s="197" t="s">
        <v>81</v>
      </c>
      <c r="D102" s="21" t="s">
        <v>328</v>
      </c>
      <c r="E102" s="192" t="s">
        <v>338</v>
      </c>
      <c r="F102" s="22" t="s">
        <v>6690</v>
      </c>
      <c r="G102" s="21" t="s">
        <v>1398</v>
      </c>
      <c r="H102" s="21" t="s">
        <v>332</v>
      </c>
      <c r="I102" s="176" t="s">
        <v>334</v>
      </c>
      <c r="J102" s="176" t="s">
        <v>334</v>
      </c>
      <c r="K102" s="176" t="s">
        <v>335</v>
      </c>
      <c r="L102" s="179" t="str">
        <f t="shared" si="1"/>
        <v>N</v>
      </c>
      <c r="M102" s="178" t="s">
        <v>335</v>
      </c>
      <c r="N102" s="179" t="s">
        <v>341</v>
      </c>
      <c r="O102" s="176" t="s">
        <v>335</v>
      </c>
      <c r="P102" s="176" t="s">
        <v>334</v>
      </c>
      <c r="Q102" s="176" t="s">
        <v>334</v>
      </c>
      <c r="R102" s="21" t="s">
        <v>62</v>
      </c>
      <c r="S102" s="21" t="s">
        <v>62</v>
      </c>
      <c r="T102" s="21" t="s">
        <v>1399</v>
      </c>
      <c r="V102" s="177" t="s">
        <v>341</v>
      </c>
      <c r="W102" s="176">
        <v>1</v>
      </c>
      <c r="X102" s="20" t="s">
        <v>573</v>
      </c>
    </row>
    <row r="103" spans="2:24">
      <c r="B103" s="99" t="s">
        <v>59</v>
      </c>
      <c r="C103" s="197" t="s">
        <v>81</v>
      </c>
      <c r="D103" s="21" t="s">
        <v>328</v>
      </c>
      <c r="E103" s="192" t="s">
        <v>338</v>
      </c>
      <c r="F103" s="22" t="s">
        <v>475</v>
      </c>
      <c r="G103" s="21" t="s">
        <v>476</v>
      </c>
      <c r="H103" s="21" t="s">
        <v>332</v>
      </c>
      <c r="I103" s="176" t="s">
        <v>334</v>
      </c>
      <c r="J103" s="176" t="s">
        <v>334</v>
      </c>
      <c r="K103" s="176" t="s">
        <v>335</v>
      </c>
      <c r="L103" s="179" t="str">
        <f t="shared" si="1"/>
        <v>N</v>
      </c>
      <c r="M103" s="178" t="s">
        <v>335</v>
      </c>
      <c r="N103" s="179" t="s">
        <v>341</v>
      </c>
      <c r="O103" s="176" t="s">
        <v>335</v>
      </c>
      <c r="P103" s="176" t="s">
        <v>334</v>
      </c>
      <c r="Q103" s="176" t="s">
        <v>334</v>
      </c>
      <c r="R103" s="21" t="s">
        <v>62</v>
      </c>
      <c r="S103" s="21" t="s">
        <v>62</v>
      </c>
      <c r="T103" s="21" t="s">
        <v>477</v>
      </c>
      <c r="V103" s="177" t="s">
        <v>341</v>
      </c>
      <c r="W103" s="176">
        <v>1</v>
      </c>
      <c r="X103" s="20" t="s">
        <v>573</v>
      </c>
    </row>
    <row r="104" spans="2:24">
      <c r="B104" s="99" t="s">
        <v>59</v>
      </c>
      <c r="C104" s="197" t="s">
        <v>81</v>
      </c>
      <c r="D104" s="21" t="s">
        <v>328</v>
      </c>
      <c r="E104" s="192" t="s">
        <v>338</v>
      </c>
      <c r="F104" s="22" t="s">
        <v>6691</v>
      </c>
      <c r="G104" s="21" t="s">
        <v>1400</v>
      </c>
      <c r="H104" s="21" t="s">
        <v>332</v>
      </c>
      <c r="I104" s="176" t="s">
        <v>334</v>
      </c>
      <c r="J104" s="176" t="s">
        <v>334</v>
      </c>
      <c r="K104" s="176" t="s">
        <v>335</v>
      </c>
      <c r="L104" s="179" t="str">
        <f t="shared" si="1"/>
        <v>N</v>
      </c>
      <c r="M104" s="178" t="s">
        <v>335</v>
      </c>
      <c r="N104" s="179" t="s">
        <v>341</v>
      </c>
      <c r="O104" s="176" t="s">
        <v>335</v>
      </c>
      <c r="P104" s="176" t="s">
        <v>334</v>
      </c>
      <c r="Q104" s="176" t="s">
        <v>334</v>
      </c>
      <c r="R104" s="21" t="s">
        <v>62</v>
      </c>
      <c r="S104" s="21" t="s">
        <v>62</v>
      </c>
      <c r="T104" s="21" t="s">
        <v>1401</v>
      </c>
      <c r="V104" s="177" t="s">
        <v>341</v>
      </c>
      <c r="W104" s="176">
        <v>1</v>
      </c>
      <c r="X104" s="20" t="s">
        <v>573</v>
      </c>
    </row>
    <row r="105" spans="2:24">
      <c r="B105" s="99" t="s">
        <v>59</v>
      </c>
      <c r="C105" s="197" t="s">
        <v>81</v>
      </c>
      <c r="D105" s="21" t="s">
        <v>328</v>
      </c>
      <c r="E105" s="192" t="s">
        <v>338</v>
      </c>
      <c r="F105" s="22" t="s">
        <v>472</v>
      </c>
      <c r="G105" s="21" t="s">
        <v>473</v>
      </c>
      <c r="H105" s="21" t="s">
        <v>332</v>
      </c>
      <c r="I105" s="176" t="s">
        <v>334</v>
      </c>
      <c r="J105" s="176" t="s">
        <v>334</v>
      </c>
      <c r="K105" s="176" t="s">
        <v>335</v>
      </c>
      <c r="L105" s="179" t="str">
        <f t="shared" si="1"/>
        <v>N</v>
      </c>
      <c r="M105" s="178" t="s">
        <v>335</v>
      </c>
      <c r="N105" s="179" t="s">
        <v>341</v>
      </c>
      <c r="O105" s="176" t="s">
        <v>335</v>
      </c>
      <c r="P105" s="176" t="s">
        <v>334</v>
      </c>
      <c r="Q105" s="176" t="s">
        <v>334</v>
      </c>
      <c r="R105" s="21" t="s">
        <v>62</v>
      </c>
      <c r="S105" s="21" t="s">
        <v>62</v>
      </c>
      <c r="T105" s="21" t="s">
        <v>474</v>
      </c>
      <c r="V105" s="177" t="s">
        <v>341</v>
      </c>
      <c r="W105" s="176">
        <v>1</v>
      </c>
      <c r="X105" s="20" t="s">
        <v>573</v>
      </c>
    </row>
    <row r="106" spans="2:24">
      <c r="B106" s="99" t="s">
        <v>59</v>
      </c>
      <c r="C106" s="197" t="s">
        <v>81</v>
      </c>
      <c r="D106" s="21" t="s">
        <v>328</v>
      </c>
      <c r="E106" s="192" t="s">
        <v>338</v>
      </c>
      <c r="F106" s="192" t="s">
        <v>487</v>
      </c>
      <c r="G106" s="21" t="s">
        <v>488</v>
      </c>
      <c r="H106" s="21" t="s">
        <v>332</v>
      </c>
      <c r="I106" s="176" t="s">
        <v>334</v>
      </c>
      <c r="J106" s="176" t="s">
        <v>334</v>
      </c>
      <c r="K106" s="176" t="s">
        <v>335</v>
      </c>
      <c r="L106" s="179" t="str">
        <f t="shared" si="1"/>
        <v>N</v>
      </c>
      <c r="M106" s="178" t="s">
        <v>335</v>
      </c>
      <c r="N106" s="179" t="s">
        <v>341</v>
      </c>
      <c r="O106" s="176" t="s">
        <v>335</v>
      </c>
      <c r="P106" s="176" t="s">
        <v>334</v>
      </c>
      <c r="Q106" s="176" t="s">
        <v>334</v>
      </c>
      <c r="R106" s="21" t="s">
        <v>62</v>
      </c>
      <c r="S106" s="21" t="s">
        <v>62</v>
      </c>
      <c r="T106" s="21" t="s">
        <v>489</v>
      </c>
      <c r="V106" s="177" t="s">
        <v>341</v>
      </c>
      <c r="W106" s="176">
        <v>1</v>
      </c>
      <c r="X106" s="20" t="s">
        <v>573</v>
      </c>
    </row>
    <row r="107" spans="2:24">
      <c r="B107" s="99" t="s">
        <v>59</v>
      </c>
      <c r="C107" s="197" t="s">
        <v>81</v>
      </c>
      <c r="D107" s="21" t="s">
        <v>328</v>
      </c>
      <c r="E107" s="192" t="s">
        <v>338</v>
      </c>
      <c r="F107" s="192" t="s">
        <v>385</v>
      </c>
      <c r="G107" s="22" t="s">
        <v>386</v>
      </c>
      <c r="H107" s="22" t="s">
        <v>332</v>
      </c>
      <c r="I107" s="176" t="s">
        <v>334</v>
      </c>
      <c r="J107" s="176" t="s">
        <v>334</v>
      </c>
      <c r="K107" s="176" t="s">
        <v>335</v>
      </c>
      <c r="L107" s="179" t="str">
        <f t="shared" si="1"/>
        <v>N</v>
      </c>
      <c r="M107" s="176"/>
      <c r="N107" s="176"/>
      <c r="O107" s="176" t="s">
        <v>335</v>
      </c>
      <c r="P107" s="176" t="s">
        <v>334</v>
      </c>
      <c r="Q107" s="176" t="s">
        <v>334</v>
      </c>
      <c r="R107" s="21" t="s">
        <v>62</v>
      </c>
      <c r="S107" s="21" t="s">
        <v>62</v>
      </c>
      <c r="T107" s="21" t="s">
        <v>388</v>
      </c>
      <c r="V107" s="177" t="s">
        <v>341</v>
      </c>
      <c r="W107" s="176">
        <v>1</v>
      </c>
      <c r="X107" s="20" t="s">
        <v>573</v>
      </c>
    </row>
    <row r="108" spans="2:24">
      <c r="B108" s="99" t="s">
        <v>59</v>
      </c>
      <c r="C108" s="197" t="s">
        <v>81</v>
      </c>
      <c r="D108" s="21" t="s">
        <v>328</v>
      </c>
      <c r="E108" s="192" t="s">
        <v>338</v>
      </c>
      <c r="F108" s="192" t="s">
        <v>406</v>
      </c>
      <c r="G108" s="22" t="s">
        <v>407</v>
      </c>
      <c r="H108" s="22" t="s">
        <v>332</v>
      </c>
      <c r="I108" s="176" t="s">
        <v>334</v>
      </c>
      <c r="J108" s="176" t="s">
        <v>334</v>
      </c>
      <c r="K108" s="176" t="s">
        <v>335</v>
      </c>
      <c r="L108" s="179" t="str">
        <f t="shared" si="1"/>
        <v>N</v>
      </c>
      <c r="M108" s="176"/>
      <c r="N108" s="176"/>
      <c r="O108" s="176" t="s">
        <v>335</v>
      </c>
      <c r="P108" s="176" t="s">
        <v>334</v>
      </c>
      <c r="Q108" s="176" t="s">
        <v>334</v>
      </c>
      <c r="R108" s="21" t="s">
        <v>62</v>
      </c>
      <c r="S108" s="21" t="s">
        <v>62</v>
      </c>
      <c r="T108" s="21"/>
      <c r="V108" s="177" t="s">
        <v>341</v>
      </c>
      <c r="W108" s="176">
        <v>1</v>
      </c>
      <c r="X108" s="20" t="s">
        <v>573</v>
      </c>
    </row>
    <row r="109" spans="2:24">
      <c r="B109" s="99" t="s">
        <v>59</v>
      </c>
      <c r="C109" s="197" t="s">
        <v>81</v>
      </c>
      <c r="D109" s="21" t="s">
        <v>328</v>
      </c>
      <c r="E109" s="192" t="s">
        <v>338</v>
      </c>
      <c r="F109" s="192" t="s">
        <v>452</v>
      </c>
      <c r="G109" s="22" t="s">
        <v>453</v>
      </c>
      <c r="H109" s="22" t="s">
        <v>332</v>
      </c>
      <c r="I109" s="176" t="s">
        <v>334</v>
      </c>
      <c r="J109" s="176" t="s">
        <v>334</v>
      </c>
      <c r="K109" s="176" t="s">
        <v>335</v>
      </c>
      <c r="L109" s="179" t="str">
        <f t="shared" si="1"/>
        <v>N</v>
      </c>
      <c r="M109" s="176"/>
      <c r="N109" s="176"/>
      <c r="O109" s="176" t="s">
        <v>335</v>
      </c>
      <c r="P109" s="176" t="s">
        <v>334</v>
      </c>
      <c r="Q109" s="176" t="s">
        <v>334</v>
      </c>
      <c r="R109" s="21" t="s">
        <v>62</v>
      </c>
      <c r="S109" s="21" t="s">
        <v>62</v>
      </c>
      <c r="T109" s="21" t="s">
        <v>454</v>
      </c>
      <c r="V109" s="177" t="s">
        <v>341</v>
      </c>
      <c r="W109" s="176">
        <v>1</v>
      </c>
      <c r="X109" s="20" t="s">
        <v>573</v>
      </c>
    </row>
    <row r="110" spans="2:24">
      <c r="B110" s="99" t="s">
        <v>59</v>
      </c>
      <c r="C110" s="197" t="s">
        <v>81</v>
      </c>
      <c r="D110" s="21" t="s">
        <v>328</v>
      </c>
      <c r="E110" s="192" t="s">
        <v>338</v>
      </c>
      <c r="F110" s="192" t="s">
        <v>447</v>
      </c>
      <c r="G110" s="22" t="s">
        <v>448</v>
      </c>
      <c r="H110" s="22" t="s">
        <v>332</v>
      </c>
      <c r="I110" s="176" t="s">
        <v>334</v>
      </c>
      <c r="J110" s="176" t="s">
        <v>334</v>
      </c>
      <c r="K110" s="176" t="s">
        <v>335</v>
      </c>
      <c r="L110" s="179" t="str">
        <f t="shared" si="1"/>
        <v>N</v>
      </c>
      <c r="M110" s="176"/>
      <c r="N110" s="176"/>
      <c r="O110" s="176" t="s">
        <v>335</v>
      </c>
      <c r="P110" s="176" t="s">
        <v>334</v>
      </c>
      <c r="Q110" s="176" t="s">
        <v>334</v>
      </c>
      <c r="R110" s="21" t="s">
        <v>62</v>
      </c>
      <c r="S110" s="21" t="s">
        <v>62</v>
      </c>
      <c r="T110" s="21" t="s">
        <v>449</v>
      </c>
      <c r="V110" s="177" t="s">
        <v>341</v>
      </c>
      <c r="W110" s="176">
        <v>1</v>
      </c>
      <c r="X110" s="20" t="s">
        <v>573</v>
      </c>
    </row>
    <row r="111" spans="2:24">
      <c r="B111" s="99" t="s">
        <v>59</v>
      </c>
      <c r="C111" s="197" t="s">
        <v>81</v>
      </c>
      <c r="D111" s="21" t="s">
        <v>1153</v>
      </c>
      <c r="E111" s="192" t="s">
        <v>6692</v>
      </c>
      <c r="F111" s="192" t="s">
        <v>6693</v>
      </c>
      <c r="G111" s="195" t="s">
        <v>338</v>
      </c>
      <c r="H111" s="21" t="s">
        <v>338</v>
      </c>
      <c r="I111" s="176" t="s">
        <v>335</v>
      </c>
      <c r="J111" s="176" t="s">
        <v>335</v>
      </c>
      <c r="K111" s="176" t="s">
        <v>334</v>
      </c>
      <c r="L111" s="179" t="str">
        <f t="shared" si="1"/>
        <v>Y</v>
      </c>
      <c r="M111" s="176"/>
      <c r="N111" s="176"/>
      <c r="O111" s="176" t="s">
        <v>334</v>
      </c>
      <c r="P111" s="176" t="s">
        <v>335</v>
      </c>
      <c r="Q111" s="176" t="s">
        <v>334</v>
      </c>
      <c r="R111" s="21" t="s">
        <v>62</v>
      </c>
      <c r="S111" s="21" t="s">
        <v>62</v>
      </c>
      <c r="T111" s="285" t="s">
        <v>6694</v>
      </c>
      <c r="V111" s="177" t="s">
        <v>469</v>
      </c>
      <c r="W111" s="176" t="s">
        <v>338</v>
      </c>
      <c r="X111" s="20" t="s">
        <v>365</v>
      </c>
    </row>
    <row r="112" spans="2:24">
      <c r="B112" s="99" t="s">
        <v>59</v>
      </c>
      <c r="C112" s="197" t="s">
        <v>81</v>
      </c>
      <c r="D112" s="21" t="s">
        <v>328</v>
      </c>
      <c r="E112" s="192" t="s">
        <v>465</v>
      </c>
      <c r="F112" s="192" t="s">
        <v>466</v>
      </c>
      <c r="G112" s="195" t="s">
        <v>338</v>
      </c>
      <c r="H112" s="21" t="s">
        <v>338</v>
      </c>
      <c r="I112" s="176" t="s">
        <v>335</v>
      </c>
      <c r="J112" s="176" t="s">
        <v>335</v>
      </c>
      <c r="K112" s="176" t="s">
        <v>334</v>
      </c>
      <c r="L112" s="179" t="str">
        <f t="shared" si="1"/>
        <v>Y</v>
      </c>
      <c r="M112" s="176"/>
      <c r="N112" s="176"/>
      <c r="O112" s="176" t="s">
        <v>334</v>
      </c>
      <c r="P112" s="176" t="s">
        <v>335</v>
      </c>
      <c r="Q112" s="176" t="s">
        <v>334</v>
      </c>
      <c r="R112" s="21" t="s">
        <v>62</v>
      </c>
      <c r="S112" s="21" t="s">
        <v>62</v>
      </c>
      <c r="T112" s="285" t="s">
        <v>468</v>
      </c>
      <c r="V112" s="177" t="s">
        <v>469</v>
      </c>
      <c r="W112" s="176" t="s">
        <v>338</v>
      </c>
      <c r="X112" s="20" t="s">
        <v>365</v>
      </c>
    </row>
    <row r="113" spans="2:24">
      <c r="B113" s="99" t="s">
        <v>59</v>
      </c>
      <c r="C113" s="261" t="s">
        <v>70</v>
      </c>
      <c r="D113" s="21" t="s">
        <v>941</v>
      </c>
      <c r="E113" s="21" t="s">
        <v>942</v>
      </c>
      <c r="F113" s="21" t="s">
        <v>943</v>
      </c>
      <c r="G113" s="22" t="s">
        <v>944</v>
      </c>
      <c r="H113" s="22" t="s">
        <v>6695</v>
      </c>
      <c r="I113" s="176" t="s">
        <v>335</v>
      </c>
      <c r="J113" s="176" t="s">
        <v>335</v>
      </c>
      <c r="K113" s="176" t="s">
        <v>335</v>
      </c>
      <c r="L113" s="179" t="str">
        <f t="shared" si="1"/>
        <v>Y</v>
      </c>
      <c r="M113" s="178" t="s">
        <v>341</v>
      </c>
      <c r="N113" s="179" t="s">
        <v>335</v>
      </c>
      <c r="O113" s="176" t="s">
        <v>335</v>
      </c>
      <c r="P113" s="176" t="s">
        <v>335</v>
      </c>
      <c r="Q113" s="176" t="s">
        <v>334</v>
      </c>
      <c r="R113" s="21" t="s">
        <v>62</v>
      </c>
      <c r="S113" s="21" t="s">
        <v>62</v>
      </c>
      <c r="T113" s="21" t="s">
        <v>1402</v>
      </c>
      <c r="V113" s="177" t="s">
        <v>947</v>
      </c>
      <c r="W113" s="176">
        <v>1</v>
      </c>
      <c r="X113" s="20" t="s">
        <v>359</v>
      </c>
    </row>
    <row r="114" spans="2:24">
      <c r="B114" s="99" t="s">
        <v>59</v>
      </c>
      <c r="C114" s="261" t="s">
        <v>70</v>
      </c>
      <c r="D114" s="21" t="s">
        <v>941</v>
      </c>
      <c r="E114" s="21" t="s">
        <v>942</v>
      </c>
      <c r="F114" s="21" t="s">
        <v>948</v>
      </c>
      <c r="G114" s="22" t="s">
        <v>949</v>
      </c>
      <c r="H114" s="22" t="s">
        <v>6695</v>
      </c>
      <c r="I114" s="176" t="s">
        <v>334</v>
      </c>
      <c r="J114" s="176" t="s">
        <v>335</v>
      </c>
      <c r="K114" s="176" t="s">
        <v>335</v>
      </c>
      <c r="L114" s="179" t="str">
        <f t="shared" si="1"/>
        <v>Y</v>
      </c>
      <c r="M114" s="178" t="s">
        <v>335</v>
      </c>
      <c r="N114" s="179" t="s">
        <v>335</v>
      </c>
      <c r="O114" s="176" t="s">
        <v>335</v>
      </c>
      <c r="P114" s="176" t="s">
        <v>335</v>
      </c>
      <c r="Q114" s="176" t="s">
        <v>335</v>
      </c>
      <c r="R114" s="21" t="s">
        <v>62</v>
      </c>
      <c r="S114" s="21" t="s">
        <v>62</v>
      </c>
      <c r="T114" s="21" t="s">
        <v>1410</v>
      </c>
      <c r="V114" s="177" t="s">
        <v>947</v>
      </c>
      <c r="W114" s="176">
        <v>1</v>
      </c>
      <c r="X114" s="20" t="s">
        <v>359</v>
      </c>
    </row>
    <row r="115" spans="2:24">
      <c r="B115" s="99" t="s">
        <v>59</v>
      </c>
      <c r="C115" s="261" t="s">
        <v>70</v>
      </c>
      <c r="D115" s="21" t="s">
        <v>941</v>
      </c>
      <c r="E115" s="21" t="s">
        <v>942</v>
      </c>
      <c r="F115" s="21" t="s">
        <v>954</v>
      </c>
      <c r="G115" s="22" t="s">
        <v>955</v>
      </c>
      <c r="H115" s="22" t="s">
        <v>6695</v>
      </c>
      <c r="I115" s="176" t="s">
        <v>335</v>
      </c>
      <c r="J115" s="176" t="s">
        <v>335</v>
      </c>
      <c r="K115" s="176" t="s">
        <v>335</v>
      </c>
      <c r="L115" s="179" t="str">
        <f t="shared" si="1"/>
        <v>Y</v>
      </c>
      <c r="M115" s="178" t="s">
        <v>335</v>
      </c>
      <c r="N115" s="179" t="s">
        <v>341</v>
      </c>
      <c r="O115" s="176" t="s">
        <v>335</v>
      </c>
      <c r="P115" s="176" t="s">
        <v>335</v>
      </c>
      <c r="Q115" s="176" t="s">
        <v>334</v>
      </c>
      <c r="R115" s="21" t="s">
        <v>62</v>
      </c>
      <c r="S115" s="21" t="s">
        <v>62</v>
      </c>
      <c r="T115" s="21" t="s">
        <v>1403</v>
      </c>
      <c r="V115" s="177" t="s">
        <v>947</v>
      </c>
      <c r="W115" s="176">
        <v>1</v>
      </c>
      <c r="X115" s="20" t="s">
        <v>359</v>
      </c>
    </row>
    <row r="116" spans="2:24">
      <c r="B116" s="99" t="s">
        <v>59</v>
      </c>
      <c r="C116" s="261" t="s">
        <v>70</v>
      </c>
      <c r="D116" s="21" t="s">
        <v>941</v>
      </c>
      <c r="E116" s="21" t="s">
        <v>942</v>
      </c>
      <c r="F116" s="21" t="s">
        <v>974</v>
      </c>
      <c r="G116" s="22" t="s">
        <v>975</v>
      </c>
      <c r="H116" s="22" t="s">
        <v>6695</v>
      </c>
      <c r="I116" s="176" t="s">
        <v>335</v>
      </c>
      <c r="J116" s="176" t="s">
        <v>335</v>
      </c>
      <c r="K116" s="176" t="s">
        <v>335</v>
      </c>
      <c r="L116" s="179" t="str">
        <f t="shared" si="1"/>
        <v>Y</v>
      </c>
      <c r="M116" s="178" t="s">
        <v>335</v>
      </c>
      <c r="N116" s="179" t="s">
        <v>335</v>
      </c>
      <c r="O116" s="176" t="s">
        <v>335</v>
      </c>
      <c r="P116" s="176" t="s">
        <v>335</v>
      </c>
      <c r="Q116" s="176" t="s">
        <v>334</v>
      </c>
      <c r="R116" s="21" t="s">
        <v>62</v>
      </c>
      <c r="S116" s="21" t="s">
        <v>62</v>
      </c>
      <c r="T116" s="21" t="s">
        <v>1404</v>
      </c>
      <c r="V116" s="177" t="s">
        <v>947</v>
      </c>
      <c r="W116" s="176">
        <v>1</v>
      </c>
      <c r="X116" s="20" t="s">
        <v>359</v>
      </c>
    </row>
    <row r="117" spans="2:24">
      <c r="B117" s="99" t="s">
        <v>59</v>
      </c>
      <c r="C117" s="261" t="s">
        <v>70</v>
      </c>
      <c r="D117" s="21" t="s">
        <v>941</v>
      </c>
      <c r="E117" s="21" t="s">
        <v>942</v>
      </c>
      <c r="F117" s="21" t="s">
        <v>961</v>
      </c>
      <c r="G117" s="22" t="s">
        <v>962</v>
      </c>
      <c r="H117" s="22" t="s">
        <v>6695</v>
      </c>
      <c r="I117" s="176" t="s">
        <v>335</v>
      </c>
      <c r="J117" s="176" t="s">
        <v>335</v>
      </c>
      <c r="K117" s="176" t="s">
        <v>335</v>
      </c>
      <c r="L117" s="179" t="str">
        <f t="shared" si="1"/>
        <v>Y</v>
      </c>
      <c r="M117" s="178" t="s">
        <v>335</v>
      </c>
      <c r="N117" s="179" t="s">
        <v>335</v>
      </c>
      <c r="O117" s="176" t="s">
        <v>335</v>
      </c>
      <c r="P117" s="176" t="s">
        <v>335</v>
      </c>
      <c r="Q117" s="176" t="s">
        <v>334</v>
      </c>
      <c r="R117" s="21" t="s">
        <v>62</v>
      </c>
      <c r="S117" s="21" t="s">
        <v>62</v>
      </c>
      <c r="T117" s="21" t="s">
        <v>1408</v>
      </c>
      <c r="V117" s="177" t="s">
        <v>947</v>
      </c>
      <c r="W117" s="176">
        <v>1</v>
      </c>
      <c r="X117" s="20" t="s">
        <v>359</v>
      </c>
    </row>
    <row r="118" spans="2:24">
      <c r="B118" s="99" t="s">
        <v>59</v>
      </c>
      <c r="C118" s="261" t="s">
        <v>70</v>
      </c>
      <c r="D118" s="21" t="s">
        <v>941</v>
      </c>
      <c r="E118" s="192" t="s">
        <v>338</v>
      </c>
      <c r="F118" s="192" t="s">
        <v>970</v>
      </c>
      <c r="G118" s="22" t="s">
        <v>971</v>
      </c>
      <c r="H118" s="22" t="s">
        <v>6696</v>
      </c>
      <c r="I118" s="176" t="s">
        <v>335</v>
      </c>
      <c r="J118" s="176" t="s">
        <v>334</v>
      </c>
      <c r="K118" s="176" t="s">
        <v>334</v>
      </c>
      <c r="L118" s="179" t="str">
        <f t="shared" si="1"/>
        <v>Y</v>
      </c>
      <c r="M118" s="178" t="s">
        <v>341</v>
      </c>
      <c r="N118" s="179" t="s">
        <v>341</v>
      </c>
      <c r="O118" s="176" t="s">
        <v>335</v>
      </c>
      <c r="P118" s="176" t="s">
        <v>335</v>
      </c>
      <c r="Q118" s="176" t="s">
        <v>334</v>
      </c>
      <c r="R118" s="21" t="s">
        <v>62</v>
      </c>
      <c r="S118" s="21" t="s">
        <v>62</v>
      </c>
      <c r="T118" s="21"/>
      <c r="V118" s="177" t="s">
        <v>341</v>
      </c>
      <c r="W118" s="176">
        <v>1</v>
      </c>
      <c r="X118" s="20" t="s">
        <v>1320</v>
      </c>
    </row>
    <row r="119" spans="2:24">
      <c r="B119" s="99" t="s">
        <v>59</v>
      </c>
      <c r="C119" s="261" t="s">
        <v>70</v>
      </c>
      <c r="D119" s="21" t="s">
        <v>941</v>
      </c>
      <c r="E119" s="192" t="s">
        <v>338</v>
      </c>
      <c r="F119" s="192" t="s">
        <v>967</v>
      </c>
      <c r="G119" s="22" t="s">
        <v>968</v>
      </c>
      <c r="H119" s="22" t="s">
        <v>6695</v>
      </c>
      <c r="I119" s="176" t="s">
        <v>334</v>
      </c>
      <c r="J119" s="176" t="s">
        <v>334</v>
      </c>
      <c r="K119" s="176" t="s">
        <v>335</v>
      </c>
      <c r="L119" s="179" t="str">
        <f t="shared" si="1"/>
        <v>N</v>
      </c>
      <c r="M119" s="178" t="s">
        <v>335</v>
      </c>
      <c r="N119" s="179" t="s">
        <v>341</v>
      </c>
      <c r="O119" s="176" t="s">
        <v>335</v>
      </c>
      <c r="P119" s="176" t="s">
        <v>334</v>
      </c>
      <c r="Q119" s="176" t="s">
        <v>334</v>
      </c>
      <c r="R119" s="21" t="s">
        <v>62</v>
      </c>
      <c r="S119" s="21" t="s">
        <v>62</v>
      </c>
      <c r="T119" s="21" t="s">
        <v>1406</v>
      </c>
      <c r="V119" s="177" t="s">
        <v>341</v>
      </c>
      <c r="W119" s="176">
        <v>1</v>
      </c>
      <c r="X119" s="20" t="s">
        <v>359</v>
      </c>
    </row>
    <row r="120" spans="2:24">
      <c r="B120" s="99" t="s">
        <v>59</v>
      </c>
      <c r="C120" s="261" t="s">
        <v>70</v>
      </c>
      <c r="D120" s="21" t="s">
        <v>941</v>
      </c>
      <c r="E120" s="192" t="s">
        <v>338</v>
      </c>
      <c r="F120" s="192" t="s">
        <v>993</v>
      </c>
      <c r="G120" s="22" t="s">
        <v>994</v>
      </c>
      <c r="H120" s="105" t="s">
        <v>555</v>
      </c>
      <c r="I120" s="176" t="s">
        <v>335</v>
      </c>
      <c r="J120" s="176" t="s">
        <v>334</v>
      </c>
      <c r="K120" s="176" t="s">
        <v>334</v>
      </c>
      <c r="L120" s="179" t="str">
        <f t="shared" si="1"/>
        <v>Y</v>
      </c>
      <c r="M120" s="178" t="s">
        <v>341</v>
      </c>
      <c r="N120" s="179" t="s">
        <v>341</v>
      </c>
      <c r="O120" s="176" t="s">
        <v>335</v>
      </c>
      <c r="P120" s="176" t="s">
        <v>335</v>
      </c>
      <c r="Q120" s="176" t="s">
        <v>335</v>
      </c>
      <c r="R120" s="21" t="s">
        <v>62</v>
      </c>
      <c r="S120" s="21" t="s">
        <v>62</v>
      </c>
      <c r="T120" s="21"/>
      <c r="V120" s="177" t="s">
        <v>341</v>
      </c>
      <c r="W120" s="176">
        <v>1</v>
      </c>
      <c r="X120" s="20" t="s">
        <v>339</v>
      </c>
    </row>
    <row r="121" spans="2:24">
      <c r="B121" s="99" t="s">
        <v>59</v>
      </c>
      <c r="C121" s="261" t="s">
        <v>70</v>
      </c>
      <c r="D121" s="21" t="s">
        <v>941</v>
      </c>
      <c r="E121" s="192" t="s">
        <v>338</v>
      </c>
      <c r="F121" s="192" t="s">
        <v>997</v>
      </c>
      <c r="G121" s="22" t="s">
        <v>998</v>
      </c>
      <c r="H121" s="105" t="s">
        <v>555</v>
      </c>
      <c r="I121" s="176" t="s">
        <v>335</v>
      </c>
      <c r="J121" s="176" t="s">
        <v>334</v>
      </c>
      <c r="K121" s="176" t="s">
        <v>334</v>
      </c>
      <c r="L121" s="179" t="str">
        <f t="shared" si="1"/>
        <v>Y</v>
      </c>
      <c r="M121" s="178" t="s">
        <v>341</v>
      </c>
      <c r="N121" s="179" t="s">
        <v>341</v>
      </c>
      <c r="O121" s="176" t="s">
        <v>335</v>
      </c>
      <c r="P121" s="176" t="s">
        <v>335</v>
      </c>
      <c r="Q121" s="176" t="s">
        <v>335</v>
      </c>
      <c r="R121" s="21" t="s">
        <v>62</v>
      </c>
      <c r="S121" s="21" t="s">
        <v>62</v>
      </c>
      <c r="T121" s="21"/>
      <c r="V121" s="177" t="s">
        <v>341</v>
      </c>
      <c r="W121" s="176">
        <v>1</v>
      </c>
      <c r="X121" s="20" t="s">
        <v>339</v>
      </c>
    </row>
    <row r="122" spans="2:24">
      <c r="B122" s="99" t="s">
        <v>59</v>
      </c>
      <c r="C122" s="261" t="s">
        <v>70</v>
      </c>
      <c r="D122" s="21" t="s">
        <v>941</v>
      </c>
      <c r="E122" s="21" t="s">
        <v>977</v>
      </c>
      <c r="F122" s="21" t="s">
        <v>978</v>
      </c>
      <c r="G122" s="22" t="s">
        <v>979</v>
      </c>
      <c r="H122" s="22" t="s">
        <v>6695</v>
      </c>
      <c r="I122" s="176" t="s">
        <v>335</v>
      </c>
      <c r="J122" s="176" t="s">
        <v>335</v>
      </c>
      <c r="K122" s="176" t="s">
        <v>335</v>
      </c>
      <c r="L122" s="179" t="str">
        <f t="shared" si="1"/>
        <v>Y</v>
      </c>
      <c r="M122" s="178" t="s">
        <v>335</v>
      </c>
      <c r="N122" s="179" t="s">
        <v>335</v>
      </c>
      <c r="O122" s="176" t="s">
        <v>335</v>
      </c>
      <c r="P122" s="176" t="s">
        <v>335</v>
      </c>
      <c r="Q122" s="176" t="s">
        <v>334</v>
      </c>
      <c r="R122" s="21" t="s">
        <v>62</v>
      </c>
      <c r="S122" s="21" t="s">
        <v>62</v>
      </c>
      <c r="T122" s="21" t="s">
        <v>1407</v>
      </c>
      <c r="V122" s="177" t="s">
        <v>947</v>
      </c>
      <c r="W122" s="176">
        <v>1</v>
      </c>
      <c r="X122" s="20" t="s">
        <v>359</v>
      </c>
    </row>
    <row r="123" spans="2:24">
      <c r="B123" s="99" t="s">
        <v>59</v>
      </c>
      <c r="C123" s="261" t="s">
        <v>70</v>
      </c>
      <c r="D123" s="21" t="s">
        <v>941</v>
      </c>
      <c r="E123" s="21" t="s">
        <v>977</v>
      </c>
      <c r="F123" s="21" t="s">
        <v>982</v>
      </c>
      <c r="G123" s="21" t="s">
        <v>983</v>
      </c>
      <c r="H123" s="21" t="s">
        <v>6695</v>
      </c>
      <c r="I123" s="176" t="s">
        <v>334</v>
      </c>
      <c r="J123" s="176" t="s">
        <v>335</v>
      </c>
      <c r="K123" s="176" t="s">
        <v>335</v>
      </c>
      <c r="L123" s="179" t="str">
        <f t="shared" si="1"/>
        <v>Y</v>
      </c>
      <c r="M123" s="178" t="s">
        <v>335</v>
      </c>
      <c r="N123" s="179" t="s">
        <v>341</v>
      </c>
      <c r="O123" s="176" t="s">
        <v>335</v>
      </c>
      <c r="P123" s="176" t="s">
        <v>335</v>
      </c>
      <c r="Q123" s="176" t="s">
        <v>334</v>
      </c>
      <c r="R123" s="21" t="s">
        <v>62</v>
      </c>
      <c r="S123" s="21" t="s">
        <v>62</v>
      </c>
      <c r="T123" s="21" t="s">
        <v>1411</v>
      </c>
      <c r="V123" s="177" t="s">
        <v>947</v>
      </c>
      <c r="W123" s="176">
        <v>1</v>
      </c>
      <c r="X123" s="20" t="s">
        <v>359</v>
      </c>
    </row>
    <row r="124" spans="2:24">
      <c r="B124" s="99" t="s">
        <v>59</v>
      </c>
      <c r="C124" s="261" t="s">
        <v>70</v>
      </c>
      <c r="D124" s="21" t="s">
        <v>941</v>
      </c>
      <c r="E124" s="21" t="s">
        <v>977</v>
      </c>
      <c r="F124" s="21" t="s">
        <v>980</v>
      </c>
      <c r="G124" s="21" t="s">
        <v>981</v>
      </c>
      <c r="H124" s="21" t="s">
        <v>1003</v>
      </c>
      <c r="I124" s="176" t="s">
        <v>334</v>
      </c>
      <c r="J124" s="176" t="s">
        <v>335</v>
      </c>
      <c r="K124" s="176" t="s">
        <v>335</v>
      </c>
      <c r="L124" s="179" t="str">
        <f t="shared" si="1"/>
        <v>Y</v>
      </c>
      <c r="M124" s="178" t="s">
        <v>335</v>
      </c>
      <c r="N124" s="179" t="s">
        <v>341</v>
      </c>
      <c r="O124" s="176" t="s">
        <v>335</v>
      </c>
      <c r="P124" s="176" t="s">
        <v>335</v>
      </c>
      <c r="Q124" s="176" t="s">
        <v>334</v>
      </c>
      <c r="R124" s="21" t="s">
        <v>62</v>
      </c>
      <c r="S124" s="21" t="s">
        <v>62</v>
      </c>
      <c r="T124" s="21" t="s">
        <v>1412</v>
      </c>
      <c r="V124" s="177" t="s">
        <v>947</v>
      </c>
      <c r="W124" s="176">
        <v>1</v>
      </c>
      <c r="X124" s="20" t="s">
        <v>359</v>
      </c>
    </row>
    <row r="125" spans="2:24">
      <c r="B125" s="99" t="s">
        <v>59</v>
      </c>
      <c r="C125" s="261" t="s">
        <v>70</v>
      </c>
      <c r="D125" s="21" t="s">
        <v>941</v>
      </c>
      <c r="E125" s="21" t="s">
        <v>977</v>
      </c>
      <c r="F125" s="21" t="s">
        <v>991</v>
      </c>
      <c r="G125" s="21" t="s">
        <v>992</v>
      </c>
      <c r="H125" s="21" t="s">
        <v>6695</v>
      </c>
      <c r="I125" s="176" t="s">
        <v>334</v>
      </c>
      <c r="J125" s="176" t="s">
        <v>335</v>
      </c>
      <c r="K125" s="176" t="s">
        <v>335</v>
      </c>
      <c r="L125" s="179" t="str">
        <f t="shared" si="1"/>
        <v>Y</v>
      </c>
      <c r="M125" s="178" t="s">
        <v>335</v>
      </c>
      <c r="N125" s="179" t="s">
        <v>341</v>
      </c>
      <c r="O125" s="176" t="s">
        <v>335</v>
      </c>
      <c r="P125" s="176" t="s">
        <v>335</v>
      </c>
      <c r="Q125" s="176" t="s">
        <v>334</v>
      </c>
      <c r="R125" s="21" t="s">
        <v>62</v>
      </c>
      <c r="S125" s="21" t="s">
        <v>62</v>
      </c>
      <c r="T125" s="21" t="s">
        <v>1413</v>
      </c>
      <c r="V125" s="177" t="s">
        <v>947</v>
      </c>
      <c r="W125" s="176">
        <v>1</v>
      </c>
      <c r="X125" s="20" t="s">
        <v>359</v>
      </c>
    </row>
    <row r="126" spans="2:24">
      <c r="B126" s="99" t="s">
        <v>59</v>
      </c>
      <c r="C126" s="261" t="s">
        <v>70</v>
      </c>
      <c r="D126" s="21" t="s">
        <v>941</v>
      </c>
      <c r="E126" s="192" t="s">
        <v>338</v>
      </c>
      <c r="F126" s="192" t="s">
        <v>988</v>
      </c>
      <c r="G126" s="21" t="s">
        <v>989</v>
      </c>
      <c r="H126" s="22" t="s">
        <v>6695</v>
      </c>
      <c r="I126" s="176" t="s">
        <v>334</v>
      </c>
      <c r="J126" s="176" t="s">
        <v>334</v>
      </c>
      <c r="K126" s="176" t="s">
        <v>334</v>
      </c>
      <c r="L126" s="179" t="str">
        <f t="shared" si="1"/>
        <v>N</v>
      </c>
      <c r="M126" s="178" t="s">
        <v>341</v>
      </c>
      <c r="N126" s="179" t="s">
        <v>341</v>
      </c>
      <c r="O126" s="176" t="s">
        <v>335</v>
      </c>
      <c r="P126" s="176" t="s">
        <v>334</v>
      </c>
      <c r="Q126" s="176" t="s">
        <v>334</v>
      </c>
      <c r="R126" s="21" t="s">
        <v>62</v>
      </c>
      <c r="S126" s="21" t="s">
        <v>62</v>
      </c>
      <c r="T126" s="21" t="s">
        <v>1415</v>
      </c>
      <c r="V126" s="177" t="s">
        <v>341</v>
      </c>
      <c r="W126" s="176">
        <v>1</v>
      </c>
      <c r="X126" s="20" t="s">
        <v>339</v>
      </c>
    </row>
    <row r="127" spans="2:24">
      <c r="B127" s="99" t="s">
        <v>59</v>
      </c>
      <c r="C127" s="261" t="s">
        <v>70</v>
      </c>
      <c r="D127" s="21" t="s">
        <v>941</v>
      </c>
      <c r="E127" s="192" t="s">
        <v>338</v>
      </c>
      <c r="F127" s="192" t="s">
        <v>985</v>
      </c>
      <c r="G127" s="21" t="s">
        <v>986</v>
      </c>
      <c r="H127" s="22" t="s">
        <v>6695</v>
      </c>
      <c r="I127" s="176" t="s">
        <v>334</v>
      </c>
      <c r="J127" s="176" t="s">
        <v>334</v>
      </c>
      <c r="K127" s="176" t="s">
        <v>334</v>
      </c>
      <c r="L127" s="179" t="str">
        <f t="shared" si="1"/>
        <v>N</v>
      </c>
      <c r="M127" s="178" t="s">
        <v>341</v>
      </c>
      <c r="N127" s="179" t="s">
        <v>341</v>
      </c>
      <c r="O127" s="176" t="s">
        <v>335</v>
      </c>
      <c r="P127" s="176" t="s">
        <v>334</v>
      </c>
      <c r="Q127" s="176" t="s">
        <v>334</v>
      </c>
      <c r="R127" s="21" t="s">
        <v>62</v>
      </c>
      <c r="S127" s="21" t="s">
        <v>62</v>
      </c>
      <c r="T127" s="21" t="s">
        <v>1416</v>
      </c>
      <c r="V127" s="177" t="s">
        <v>341</v>
      </c>
      <c r="W127" s="176">
        <v>1</v>
      </c>
      <c r="X127" s="20" t="s">
        <v>339</v>
      </c>
    </row>
    <row r="128" spans="2:24">
      <c r="B128" s="99" t="s">
        <v>59</v>
      </c>
      <c r="C128" s="261" t="s">
        <v>70</v>
      </c>
      <c r="D128" s="21" t="s">
        <v>941</v>
      </c>
      <c r="E128" s="192" t="s">
        <v>338</v>
      </c>
      <c r="F128" s="192" t="s">
        <v>964</v>
      </c>
      <c r="G128" s="21" t="s">
        <v>965</v>
      </c>
      <c r="H128" s="22" t="s">
        <v>959</v>
      </c>
      <c r="I128" s="176" t="s">
        <v>334</v>
      </c>
      <c r="J128" s="176" t="s">
        <v>334</v>
      </c>
      <c r="K128" s="176" t="s">
        <v>334</v>
      </c>
      <c r="L128" s="179" t="str">
        <f t="shared" si="1"/>
        <v>N</v>
      </c>
      <c r="M128" s="178" t="s">
        <v>341</v>
      </c>
      <c r="N128" s="179" t="s">
        <v>341</v>
      </c>
      <c r="O128" s="176" t="s">
        <v>335</v>
      </c>
      <c r="P128" s="176" t="s">
        <v>334</v>
      </c>
      <c r="Q128" s="176" t="s">
        <v>334</v>
      </c>
      <c r="R128" s="21" t="s">
        <v>62</v>
      </c>
      <c r="S128" s="21" t="s">
        <v>62</v>
      </c>
      <c r="T128" s="21" t="s">
        <v>1025</v>
      </c>
      <c r="V128" s="177" t="s">
        <v>341</v>
      </c>
      <c r="W128" s="176">
        <v>1</v>
      </c>
      <c r="X128" s="20" t="s">
        <v>339</v>
      </c>
    </row>
    <row r="129" spans="2:24">
      <c r="B129" s="99" t="s">
        <v>59</v>
      </c>
      <c r="C129" s="261" t="s">
        <v>70</v>
      </c>
      <c r="D129" s="21" t="s">
        <v>941</v>
      </c>
      <c r="E129" s="192" t="s">
        <v>338</v>
      </c>
      <c r="F129" s="192" t="s">
        <v>957</v>
      </c>
      <c r="G129" s="21" t="s">
        <v>958</v>
      </c>
      <c r="H129" s="22" t="s">
        <v>959</v>
      </c>
      <c r="I129" s="176" t="s">
        <v>334</v>
      </c>
      <c r="J129" s="176" t="s">
        <v>334</v>
      </c>
      <c r="K129" s="176" t="s">
        <v>334</v>
      </c>
      <c r="L129" s="179" t="str">
        <f t="shared" si="1"/>
        <v>N</v>
      </c>
      <c r="M129" s="178" t="s">
        <v>341</v>
      </c>
      <c r="N129" s="179" t="s">
        <v>341</v>
      </c>
      <c r="O129" s="176" t="s">
        <v>335</v>
      </c>
      <c r="P129" s="176" t="s">
        <v>334</v>
      </c>
      <c r="Q129" s="176" t="s">
        <v>334</v>
      </c>
      <c r="R129" s="21" t="s">
        <v>62</v>
      </c>
      <c r="S129" s="21" t="s">
        <v>62</v>
      </c>
      <c r="T129" s="21" t="s">
        <v>1417</v>
      </c>
      <c r="V129" s="177" t="s">
        <v>341</v>
      </c>
      <c r="W129" s="176">
        <v>1</v>
      </c>
      <c r="X129" s="20" t="s">
        <v>339</v>
      </c>
    </row>
    <row r="130" spans="2:24">
      <c r="B130" s="99" t="s">
        <v>59</v>
      </c>
      <c r="C130" s="263" t="s">
        <v>76</v>
      </c>
      <c r="D130" s="192" t="s">
        <v>639</v>
      </c>
      <c r="E130" s="21" t="s">
        <v>6697</v>
      </c>
      <c r="F130" s="21" t="s">
        <v>6698</v>
      </c>
      <c r="G130" s="22" t="s">
        <v>1418</v>
      </c>
      <c r="H130" s="262" t="s">
        <v>332</v>
      </c>
      <c r="I130" s="176" t="s">
        <v>335</v>
      </c>
      <c r="J130" s="176" t="s">
        <v>335</v>
      </c>
      <c r="K130" s="179" t="s">
        <v>335</v>
      </c>
      <c r="L130" s="179" t="str">
        <f t="shared" si="1"/>
        <v>Y</v>
      </c>
      <c r="M130" s="178" t="s">
        <v>335</v>
      </c>
      <c r="N130" s="179" t="s">
        <v>341</v>
      </c>
      <c r="O130" s="176" t="s">
        <v>335</v>
      </c>
      <c r="P130" s="176" t="s">
        <v>335</v>
      </c>
      <c r="Q130" s="176" t="s">
        <v>335</v>
      </c>
      <c r="R130" s="21" t="s">
        <v>62</v>
      </c>
      <c r="S130" s="195" t="s">
        <v>62</v>
      </c>
      <c r="T130" s="21" t="s">
        <v>1419</v>
      </c>
      <c r="V130" s="177" t="s">
        <v>6699</v>
      </c>
      <c r="W130" s="176">
        <v>1</v>
      </c>
      <c r="X130" s="20" t="s">
        <v>359</v>
      </c>
    </row>
    <row r="131" spans="2:24">
      <c r="B131" s="99" t="s">
        <v>59</v>
      </c>
      <c r="C131" s="263" t="s">
        <v>76</v>
      </c>
      <c r="D131" s="192" t="s">
        <v>639</v>
      </c>
      <c r="E131" s="21" t="s">
        <v>6697</v>
      </c>
      <c r="F131" s="21" t="s">
        <v>6700</v>
      </c>
      <c r="G131" s="21" t="s">
        <v>1420</v>
      </c>
      <c r="H131" s="195" t="s">
        <v>332</v>
      </c>
      <c r="I131" s="176" t="s">
        <v>334</v>
      </c>
      <c r="J131" s="176" t="s">
        <v>335</v>
      </c>
      <c r="K131" s="179" t="s">
        <v>335</v>
      </c>
      <c r="L131" s="179" t="str">
        <f t="shared" si="1"/>
        <v>Y</v>
      </c>
      <c r="M131" s="178" t="s">
        <v>335</v>
      </c>
      <c r="N131" s="179" t="s">
        <v>341</v>
      </c>
      <c r="O131" s="176" t="s">
        <v>335</v>
      </c>
      <c r="P131" s="176" t="s">
        <v>335</v>
      </c>
      <c r="Q131" s="176" t="s">
        <v>335</v>
      </c>
      <c r="R131" s="21" t="s">
        <v>62</v>
      </c>
      <c r="S131" s="195" t="s">
        <v>62</v>
      </c>
      <c r="T131" s="21" t="s">
        <v>1421</v>
      </c>
      <c r="V131" s="177" t="s">
        <v>6699</v>
      </c>
      <c r="W131" s="176">
        <v>1</v>
      </c>
      <c r="X131" s="20" t="s">
        <v>359</v>
      </c>
    </row>
    <row r="132" spans="2:24">
      <c r="B132" s="99" t="s">
        <v>59</v>
      </c>
      <c r="C132" s="263" t="s">
        <v>76</v>
      </c>
      <c r="D132" s="192" t="s">
        <v>639</v>
      </c>
      <c r="E132" s="21" t="s">
        <v>6697</v>
      </c>
      <c r="F132" s="21" t="s">
        <v>6701</v>
      </c>
      <c r="G132" s="21" t="s">
        <v>1422</v>
      </c>
      <c r="H132" s="195" t="s">
        <v>332</v>
      </c>
      <c r="I132" s="176" t="s">
        <v>334</v>
      </c>
      <c r="J132" s="176" t="s">
        <v>335</v>
      </c>
      <c r="K132" s="179" t="s">
        <v>335</v>
      </c>
      <c r="L132" s="179" t="str">
        <f t="shared" ref="L132:L195" si="2">IF(OR(I132="Y", J132="Y"), "Y", "N")</f>
        <v>Y</v>
      </c>
      <c r="M132" s="178" t="s">
        <v>335</v>
      </c>
      <c r="N132" s="179" t="s">
        <v>341</v>
      </c>
      <c r="O132" s="176" t="s">
        <v>335</v>
      </c>
      <c r="P132" s="176" t="s">
        <v>335</v>
      </c>
      <c r="Q132" s="176" t="s">
        <v>335</v>
      </c>
      <c r="R132" s="21" t="s">
        <v>62</v>
      </c>
      <c r="S132" s="195" t="s">
        <v>62</v>
      </c>
      <c r="T132" s="21" t="s">
        <v>1423</v>
      </c>
      <c r="V132" s="177" t="s">
        <v>6699</v>
      </c>
      <c r="W132" s="176">
        <v>1</v>
      </c>
      <c r="X132" s="20" t="s">
        <v>359</v>
      </c>
    </row>
    <row r="133" spans="2:24">
      <c r="B133" s="99" t="s">
        <v>59</v>
      </c>
      <c r="C133" s="263" t="s">
        <v>76</v>
      </c>
      <c r="D133" s="192" t="s">
        <v>639</v>
      </c>
      <c r="E133" s="21" t="s">
        <v>6697</v>
      </c>
      <c r="F133" s="21" t="s">
        <v>6702</v>
      </c>
      <c r="G133" s="21" t="s">
        <v>1424</v>
      </c>
      <c r="H133" s="195" t="s">
        <v>332</v>
      </c>
      <c r="I133" s="176" t="s">
        <v>334</v>
      </c>
      <c r="J133" s="179" t="s">
        <v>335</v>
      </c>
      <c r="K133" s="179" t="s">
        <v>335</v>
      </c>
      <c r="L133" s="179" t="str">
        <f t="shared" si="2"/>
        <v>Y</v>
      </c>
      <c r="M133" s="178" t="s">
        <v>335</v>
      </c>
      <c r="N133" s="179" t="s">
        <v>341</v>
      </c>
      <c r="O133" s="176" t="s">
        <v>335</v>
      </c>
      <c r="P133" s="176" t="s">
        <v>335</v>
      </c>
      <c r="Q133" s="176" t="s">
        <v>335</v>
      </c>
      <c r="R133" s="21" t="s">
        <v>62</v>
      </c>
      <c r="S133" s="195" t="s">
        <v>62</v>
      </c>
      <c r="T133" s="21" t="s">
        <v>1425</v>
      </c>
      <c r="V133" s="177" t="s">
        <v>6699</v>
      </c>
      <c r="W133" s="176">
        <v>1</v>
      </c>
      <c r="X133" s="20" t="s">
        <v>359</v>
      </c>
    </row>
    <row r="134" spans="2:24">
      <c r="B134" s="99" t="s">
        <v>59</v>
      </c>
      <c r="C134" s="263" t="s">
        <v>76</v>
      </c>
      <c r="D134" s="192" t="s">
        <v>639</v>
      </c>
      <c r="E134" s="21" t="s">
        <v>693</v>
      </c>
      <c r="F134" s="21" t="s">
        <v>694</v>
      </c>
      <c r="G134" s="21" t="s">
        <v>695</v>
      </c>
      <c r="H134" s="195" t="s">
        <v>332</v>
      </c>
      <c r="I134" s="176" t="s">
        <v>334</v>
      </c>
      <c r="J134" s="179" t="s">
        <v>335</v>
      </c>
      <c r="K134" s="179" t="s">
        <v>335</v>
      </c>
      <c r="L134" s="179" t="str">
        <f t="shared" si="2"/>
        <v>Y</v>
      </c>
      <c r="M134" s="178" t="s">
        <v>335</v>
      </c>
      <c r="N134" s="179" t="s">
        <v>341</v>
      </c>
      <c r="O134" s="176" t="s">
        <v>335</v>
      </c>
      <c r="P134" s="176" t="s">
        <v>335</v>
      </c>
      <c r="Q134" s="176" t="s">
        <v>335</v>
      </c>
      <c r="R134" s="21" t="s">
        <v>62</v>
      </c>
      <c r="S134" s="195" t="s">
        <v>62</v>
      </c>
      <c r="T134" s="21" t="s">
        <v>696</v>
      </c>
      <c r="V134" s="177" t="s">
        <v>697</v>
      </c>
      <c r="W134" s="176">
        <v>1</v>
      </c>
      <c r="X134" s="20" t="s">
        <v>359</v>
      </c>
    </row>
    <row r="135" spans="2:24">
      <c r="B135" s="99" t="s">
        <v>59</v>
      </c>
      <c r="C135" s="263" t="s">
        <v>76</v>
      </c>
      <c r="D135" s="192" t="s">
        <v>639</v>
      </c>
      <c r="E135" s="21" t="s">
        <v>693</v>
      </c>
      <c r="F135" s="21" t="s">
        <v>698</v>
      </c>
      <c r="G135" s="21" t="s">
        <v>699</v>
      </c>
      <c r="H135" s="21" t="s">
        <v>332</v>
      </c>
      <c r="I135" s="176" t="s">
        <v>334</v>
      </c>
      <c r="J135" s="176" t="s">
        <v>335</v>
      </c>
      <c r="K135" s="176" t="s">
        <v>335</v>
      </c>
      <c r="L135" s="179" t="str">
        <f t="shared" si="2"/>
        <v>Y</v>
      </c>
      <c r="M135" s="178" t="s">
        <v>335</v>
      </c>
      <c r="N135" s="179" t="s">
        <v>341</v>
      </c>
      <c r="O135" s="176" t="s">
        <v>335</v>
      </c>
      <c r="P135" s="176" t="s">
        <v>335</v>
      </c>
      <c r="Q135" s="176" t="s">
        <v>335</v>
      </c>
      <c r="R135" s="21" t="s">
        <v>62</v>
      </c>
      <c r="S135" s="21" t="s">
        <v>62</v>
      </c>
      <c r="T135" s="268" t="s">
        <v>700</v>
      </c>
      <c r="V135" s="177" t="s">
        <v>697</v>
      </c>
      <c r="W135" s="176">
        <v>1</v>
      </c>
      <c r="X135" s="20" t="s">
        <v>359</v>
      </c>
    </row>
    <row r="136" spans="2:24">
      <c r="B136" s="99" t="s">
        <v>59</v>
      </c>
      <c r="C136" s="263" t="s">
        <v>76</v>
      </c>
      <c r="D136" s="192" t="s">
        <v>639</v>
      </c>
      <c r="E136" s="192" t="s">
        <v>6703</v>
      </c>
      <c r="F136" s="192" t="s">
        <v>6704</v>
      </c>
      <c r="G136" s="195" t="s">
        <v>338</v>
      </c>
      <c r="H136" s="21" t="s">
        <v>338</v>
      </c>
      <c r="I136" s="176" t="s">
        <v>335</v>
      </c>
      <c r="J136" s="176" t="s">
        <v>335</v>
      </c>
      <c r="K136" s="176" t="s">
        <v>334</v>
      </c>
      <c r="L136" s="179" t="str">
        <f t="shared" si="2"/>
        <v>Y</v>
      </c>
      <c r="M136" s="176"/>
      <c r="N136" s="176"/>
      <c r="O136" s="176" t="s">
        <v>334</v>
      </c>
      <c r="P136" s="176" t="s">
        <v>335</v>
      </c>
      <c r="Q136" s="176" t="s">
        <v>335</v>
      </c>
      <c r="R136" s="21" t="s">
        <v>62</v>
      </c>
      <c r="S136" s="195" t="s">
        <v>62</v>
      </c>
      <c r="T136" s="264" t="s">
        <v>6705</v>
      </c>
      <c r="V136" s="177" t="s">
        <v>341</v>
      </c>
      <c r="W136" s="176" t="s">
        <v>338</v>
      </c>
      <c r="X136" s="20" t="s">
        <v>365</v>
      </c>
    </row>
    <row r="137" spans="2:24">
      <c r="B137" s="99" t="s">
        <v>59</v>
      </c>
      <c r="C137" s="263" t="s">
        <v>76</v>
      </c>
      <c r="D137" s="21" t="s">
        <v>328</v>
      </c>
      <c r="E137" s="247" t="s">
        <v>504</v>
      </c>
      <c r="F137" s="192" t="s">
        <v>505</v>
      </c>
      <c r="G137" s="195" t="s">
        <v>338</v>
      </c>
      <c r="H137" s="21" t="s">
        <v>338</v>
      </c>
      <c r="I137" s="176" t="s">
        <v>335</v>
      </c>
      <c r="J137" s="176" t="s">
        <v>335</v>
      </c>
      <c r="K137" s="176" t="s">
        <v>334</v>
      </c>
      <c r="L137" s="179" t="str">
        <f t="shared" si="2"/>
        <v>Y</v>
      </c>
      <c r="M137" s="176"/>
      <c r="N137" s="176"/>
      <c r="O137" s="176" t="s">
        <v>334</v>
      </c>
      <c r="P137" s="176" t="s">
        <v>335</v>
      </c>
      <c r="Q137" s="176" t="s">
        <v>335</v>
      </c>
      <c r="R137" s="21" t="s">
        <v>62</v>
      </c>
      <c r="S137" s="195" t="s">
        <v>62</v>
      </c>
      <c r="T137" s="264" t="s">
        <v>506</v>
      </c>
      <c r="V137" s="177" t="s">
        <v>341</v>
      </c>
      <c r="W137" s="176" t="s">
        <v>338</v>
      </c>
      <c r="X137" s="20" t="s">
        <v>365</v>
      </c>
    </row>
    <row r="138" spans="2:24">
      <c r="B138" s="99" t="s">
        <v>59</v>
      </c>
      <c r="C138" s="263" t="s">
        <v>76</v>
      </c>
      <c r="D138" s="192" t="s">
        <v>639</v>
      </c>
      <c r="E138" s="247" t="s">
        <v>6703</v>
      </c>
      <c r="F138" s="192" t="s">
        <v>6706</v>
      </c>
      <c r="G138" s="195" t="s">
        <v>338</v>
      </c>
      <c r="H138" s="21" t="s">
        <v>338</v>
      </c>
      <c r="I138" s="176" t="s">
        <v>335</v>
      </c>
      <c r="J138" s="176" t="s">
        <v>335</v>
      </c>
      <c r="K138" s="176" t="s">
        <v>334</v>
      </c>
      <c r="L138" s="179" t="str">
        <f t="shared" si="2"/>
        <v>Y</v>
      </c>
      <c r="M138" s="176"/>
      <c r="N138" s="176"/>
      <c r="O138" s="176" t="s">
        <v>334</v>
      </c>
      <c r="P138" s="176" t="s">
        <v>335</v>
      </c>
      <c r="Q138" s="176" t="s">
        <v>335</v>
      </c>
      <c r="R138" s="21" t="s">
        <v>62</v>
      </c>
      <c r="S138" s="195" t="s">
        <v>62</v>
      </c>
      <c r="T138" s="264" t="s">
        <v>6707</v>
      </c>
      <c r="V138" s="177" t="s">
        <v>341</v>
      </c>
      <c r="W138" s="176" t="s">
        <v>338</v>
      </c>
      <c r="X138" s="20" t="s">
        <v>365</v>
      </c>
    </row>
    <row r="139" spans="2:24">
      <c r="B139" s="99" t="s">
        <v>59</v>
      </c>
      <c r="C139" s="263" t="s">
        <v>76</v>
      </c>
      <c r="D139" s="192" t="s">
        <v>639</v>
      </c>
      <c r="E139" s="192" t="s">
        <v>701</v>
      </c>
      <c r="F139" s="277" t="s">
        <v>702</v>
      </c>
      <c r="G139" s="195" t="s">
        <v>338</v>
      </c>
      <c r="H139" s="21" t="s">
        <v>338</v>
      </c>
      <c r="I139" s="176" t="s">
        <v>335</v>
      </c>
      <c r="J139" s="176" t="s">
        <v>335</v>
      </c>
      <c r="K139" s="176" t="s">
        <v>334</v>
      </c>
      <c r="L139" s="179" t="str">
        <f t="shared" si="2"/>
        <v>Y</v>
      </c>
      <c r="M139" s="176"/>
      <c r="N139" s="176"/>
      <c r="O139" s="176" t="s">
        <v>334</v>
      </c>
      <c r="P139" s="176" t="s">
        <v>335</v>
      </c>
      <c r="Q139" s="176" t="s">
        <v>335</v>
      </c>
      <c r="R139" s="21" t="s">
        <v>62</v>
      </c>
      <c r="S139" s="195" t="s">
        <v>62</v>
      </c>
      <c r="T139" s="264" t="s">
        <v>703</v>
      </c>
      <c r="V139" s="177" t="s">
        <v>341</v>
      </c>
      <c r="W139" s="176" t="s">
        <v>338</v>
      </c>
      <c r="X139" s="20" t="s">
        <v>365</v>
      </c>
    </row>
    <row r="140" spans="2:24">
      <c r="B140" s="99" t="s">
        <v>59</v>
      </c>
      <c r="C140" s="263" t="s">
        <v>76</v>
      </c>
      <c r="D140" s="21" t="s">
        <v>510</v>
      </c>
      <c r="E140" s="192" t="s">
        <v>511</v>
      </c>
      <c r="F140" s="192" t="s">
        <v>6708</v>
      </c>
      <c r="G140" s="195" t="s">
        <v>338</v>
      </c>
      <c r="H140" s="21" t="s">
        <v>338</v>
      </c>
      <c r="I140" s="176" t="s">
        <v>335</v>
      </c>
      <c r="J140" s="176" t="s">
        <v>335</v>
      </c>
      <c r="K140" s="176" t="s">
        <v>334</v>
      </c>
      <c r="L140" s="179" t="str">
        <f t="shared" si="2"/>
        <v>Y</v>
      </c>
      <c r="M140" s="176"/>
      <c r="N140" s="176"/>
      <c r="O140" s="176" t="s">
        <v>334</v>
      </c>
      <c r="P140" s="176" t="s">
        <v>335</v>
      </c>
      <c r="Q140" s="176" t="s">
        <v>335</v>
      </c>
      <c r="R140" s="21" t="s">
        <v>62</v>
      </c>
      <c r="S140" s="195" t="s">
        <v>62</v>
      </c>
      <c r="T140" s="192" t="s">
        <v>6709</v>
      </c>
      <c r="V140" s="177" t="s">
        <v>515</v>
      </c>
      <c r="W140" s="176" t="s">
        <v>338</v>
      </c>
      <c r="X140" s="20" t="s">
        <v>365</v>
      </c>
    </row>
    <row r="141" spans="2:24">
      <c r="B141" s="99" t="s">
        <v>59</v>
      </c>
      <c r="C141" s="263" t="s">
        <v>76</v>
      </c>
      <c r="D141" s="192" t="s">
        <v>60</v>
      </c>
      <c r="E141" s="192" t="s">
        <v>511</v>
      </c>
      <c r="F141" s="192" t="s">
        <v>815</v>
      </c>
      <c r="G141" s="22" t="s">
        <v>638</v>
      </c>
      <c r="H141" s="22" t="s">
        <v>332</v>
      </c>
      <c r="I141" s="176" t="s">
        <v>335</v>
      </c>
      <c r="J141" s="179" t="s">
        <v>335</v>
      </c>
      <c r="K141" s="176" t="s">
        <v>335</v>
      </c>
      <c r="L141" s="179" t="str">
        <f t="shared" si="2"/>
        <v>Y</v>
      </c>
      <c r="M141" s="178" t="s">
        <v>335</v>
      </c>
      <c r="N141" s="179" t="s">
        <v>341</v>
      </c>
      <c r="O141" s="176" t="s">
        <v>335</v>
      </c>
      <c r="P141" s="176" t="s">
        <v>335</v>
      </c>
      <c r="Q141" s="176" t="s">
        <v>335</v>
      </c>
      <c r="R141" s="21" t="s">
        <v>62</v>
      </c>
      <c r="S141" s="195" t="s">
        <v>62</v>
      </c>
      <c r="T141" s="21" t="s">
        <v>816</v>
      </c>
      <c r="V141" s="177" t="s">
        <v>515</v>
      </c>
      <c r="W141" s="176">
        <v>1</v>
      </c>
      <c r="X141" s="20" t="s">
        <v>359</v>
      </c>
    </row>
    <row r="142" spans="2:24">
      <c r="B142" s="99" t="s">
        <v>59</v>
      </c>
      <c r="C142" s="259" t="s">
        <v>73</v>
      </c>
      <c r="D142" s="21" t="s">
        <v>1156</v>
      </c>
      <c r="E142" s="192" t="s">
        <v>338</v>
      </c>
      <c r="F142" s="192" t="s">
        <v>6710</v>
      </c>
      <c r="G142" s="21" t="s">
        <v>1199</v>
      </c>
      <c r="H142" s="21" t="s">
        <v>332</v>
      </c>
      <c r="I142" s="176" t="s">
        <v>334</v>
      </c>
      <c r="J142" s="176" t="s">
        <v>334</v>
      </c>
      <c r="K142" s="176" t="s">
        <v>335</v>
      </c>
      <c r="L142" s="179" t="str">
        <f t="shared" si="2"/>
        <v>N</v>
      </c>
      <c r="M142" s="178" t="s">
        <v>335</v>
      </c>
      <c r="N142" s="179" t="s">
        <v>341</v>
      </c>
      <c r="O142" s="176" t="s">
        <v>335</v>
      </c>
      <c r="P142" s="176" t="s">
        <v>334</v>
      </c>
      <c r="Q142" s="176" t="s">
        <v>335</v>
      </c>
      <c r="R142" s="21" t="s">
        <v>62</v>
      </c>
      <c r="S142" s="21" t="s">
        <v>62</v>
      </c>
      <c r="T142" s="21" t="s">
        <v>1435</v>
      </c>
      <c r="V142" s="177" t="s">
        <v>341</v>
      </c>
      <c r="W142" s="176">
        <v>1</v>
      </c>
      <c r="X142" s="20" t="s">
        <v>573</v>
      </c>
    </row>
    <row r="143" spans="2:24">
      <c r="B143" s="99" t="s">
        <v>59</v>
      </c>
      <c r="C143" s="259" t="s">
        <v>73</v>
      </c>
      <c r="D143" s="21" t="s">
        <v>1156</v>
      </c>
      <c r="E143" s="192" t="s">
        <v>338</v>
      </c>
      <c r="F143" s="192" t="s">
        <v>6711</v>
      </c>
      <c r="G143" s="21" t="s">
        <v>824</v>
      </c>
      <c r="H143" s="21" t="s">
        <v>332</v>
      </c>
      <c r="I143" s="176" t="s">
        <v>334</v>
      </c>
      <c r="J143" s="176" t="s">
        <v>334</v>
      </c>
      <c r="K143" s="176" t="s">
        <v>335</v>
      </c>
      <c r="L143" s="179" t="str">
        <f t="shared" si="2"/>
        <v>N</v>
      </c>
      <c r="M143" s="178" t="s">
        <v>335</v>
      </c>
      <c r="N143" s="179" t="s">
        <v>341</v>
      </c>
      <c r="O143" s="176" t="s">
        <v>335</v>
      </c>
      <c r="P143" s="176" t="s">
        <v>334</v>
      </c>
      <c r="Q143" s="176" t="s">
        <v>335</v>
      </c>
      <c r="R143" s="21" t="s">
        <v>62</v>
      </c>
      <c r="S143" s="21" t="s">
        <v>62</v>
      </c>
      <c r="T143" s="21"/>
      <c r="V143" s="177" t="s">
        <v>341</v>
      </c>
      <c r="W143" s="176">
        <v>1</v>
      </c>
      <c r="X143" s="20" t="s">
        <v>573</v>
      </c>
    </row>
    <row r="144" spans="2:24">
      <c r="B144" s="99" t="s">
        <v>59</v>
      </c>
      <c r="C144" s="259" t="s">
        <v>73</v>
      </c>
      <c r="D144" s="21" t="s">
        <v>1156</v>
      </c>
      <c r="E144" s="192" t="s">
        <v>338</v>
      </c>
      <c r="F144" s="192" t="s">
        <v>6712</v>
      </c>
      <c r="G144" s="21" t="s">
        <v>1202</v>
      </c>
      <c r="H144" s="21" t="s">
        <v>332</v>
      </c>
      <c r="I144" s="176" t="s">
        <v>334</v>
      </c>
      <c r="J144" s="176" t="s">
        <v>334</v>
      </c>
      <c r="K144" s="176" t="s">
        <v>335</v>
      </c>
      <c r="L144" s="179" t="str">
        <f t="shared" si="2"/>
        <v>N</v>
      </c>
      <c r="M144" s="178" t="s">
        <v>335</v>
      </c>
      <c r="N144" s="179" t="s">
        <v>341</v>
      </c>
      <c r="O144" s="176" t="s">
        <v>335</v>
      </c>
      <c r="P144" s="176" t="s">
        <v>334</v>
      </c>
      <c r="Q144" s="176" t="s">
        <v>335</v>
      </c>
      <c r="R144" s="21" t="s">
        <v>62</v>
      </c>
      <c r="S144" s="21" t="s">
        <v>62</v>
      </c>
      <c r="T144" s="21"/>
      <c r="V144" s="177" t="s">
        <v>341</v>
      </c>
      <c r="W144" s="176">
        <v>1</v>
      </c>
      <c r="X144" s="20" t="s">
        <v>573</v>
      </c>
    </row>
    <row r="145" spans="2:24">
      <c r="B145" s="99" t="s">
        <v>59</v>
      </c>
      <c r="C145" s="259" t="s">
        <v>73</v>
      </c>
      <c r="D145" s="21" t="s">
        <v>1156</v>
      </c>
      <c r="E145" s="21" t="s">
        <v>1157</v>
      </c>
      <c r="F145" s="21" t="s">
        <v>6713</v>
      </c>
      <c r="G145" s="21" t="s">
        <v>1159</v>
      </c>
      <c r="H145" s="21" t="s">
        <v>332</v>
      </c>
      <c r="I145" s="176" t="s">
        <v>334</v>
      </c>
      <c r="J145" s="176" t="s">
        <v>335</v>
      </c>
      <c r="K145" s="176" t="s">
        <v>335</v>
      </c>
      <c r="L145" s="179" t="str">
        <f t="shared" si="2"/>
        <v>Y</v>
      </c>
      <c r="M145" s="178" t="s">
        <v>341</v>
      </c>
      <c r="N145" s="179" t="s">
        <v>341</v>
      </c>
      <c r="O145" s="176" t="s">
        <v>335</v>
      </c>
      <c r="P145" s="176" t="s">
        <v>335</v>
      </c>
      <c r="Q145" s="176" t="s">
        <v>335</v>
      </c>
      <c r="R145" s="21" t="s">
        <v>62</v>
      </c>
      <c r="S145" s="21" t="s">
        <v>62</v>
      </c>
      <c r="T145" s="21" t="s">
        <v>1160</v>
      </c>
      <c r="V145" s="177" t="s">
        <v>1161</v>
      </c>
      <c r="W145" s="176">
        <v>1</v>
      </c>
      <c r="X145" s="20" t="s">
        <v>359</v>
      </c>
    </row>
    <row r="146" spans="2:24">
      <c r="B146" s="99" t="s">
        <v>59</v>
      </c>
      <c r="C146" s="259" t="s">
        <v>73</v>
      </c>
      <c r="D146" s="21" t="s">
        <v>1156</v>
      </c>
      <c r="E146" s="21" t="s">
        <v>1157</v>
      </c>
      <c r="F146" s="21" t="s">
        <v>6713</v>
      </c>
      <c r="G146" s="21" t="s">
        <v>1163</v>
      </c>
      <c r="H146" s="21" t="s">
        <v>332</v>
      </c>
      <c r="I146" s="176" t="s">
        <v>334</v>
      </c>
      <c r="J146" s="176" t="s">
        <v>335</v>
      </c>
      <c r="K146" s="176" t="s">
        <v>335</v>
      </c>
      <c r="L146" s="179" t="str">
        <f t="shared" si="2"/>
        <v>Y</v>
      </c>
      <c r="M146" s="178" t="s">
        <v>341</v>
      </c>
      <c r="N146" s="179" t="s">
        <v>341</v>
      </c>
      <c r="O146" s="176" t="s">
        <v>335</v>
      </c>
      <c r="P146" s="176" t="s">
        <v>335</v>
      </c>
      <c r="Q146" s="176" t="s">
        <v>335</v>
      </c>
      <c r="R146" s="21" t="s">
        <v>62</v>
      </c>
      <c r="S146" s="21" t="s">
        <v>62</v>
      </c>
      <c r="T146" s="21" t="s">
        <v>1164</v>
      </c>
      <c r="V146" s="177" t="s">
        <v>1161</v>
      </c>
      <c r="W146" s="176">
        <v>1</v>
      </c>
      <c r="X146" s="20" t="s">
        <v>359</v>
      </c>
    </row>
    <row r="147" spans="2:24">
      <c r="B147" s="99" t="s">
        <v>59</v>
      </c>
      <c r="C147" s="259" t="s">
        <v>73</v>
      </c>
      <c r="D147" s="21" t="s">
        <v>1156</v>
      </c>
      <c r="E147" s="21" t="s">
        <v>1157</v>
      </c>
      <c r="F147" s="21" t="s">
        <v>6713</v>
      </c>
      <c r="G147" s="21" t="s">
        <v>1166</v>
      </c>
      <c r="H147" s="21" t="s">
        <v>332</v>
      </c>
      <c r="I147" s="176" t="s">
        <v>334</v>
      </c>
      <c r="J147" s="176" t="s">
        <v>335</v>
      </c>
      <c r="K147" s="176" t="s">
        <v>335</v>
      </c>
      <c r="L147" s="179" t="str">
        <f t="shared" si="2"/>
        <v>Y</v>
      </c>
      <c r="M147" s="178" t="s">
        <v>341</v>
      </c>
      <c r="N147" s="179" t="s">
        <v>341</v>
      </c>
      <c r="O147" s="176" t="s">
        <v>335</v>
      </c>
      <c r="P147" s="176" t="s">
        <v>335</v>
      </c>
      <c r="Q147" s="176" t="s">
        <v>335</v>
      </c>
      <c r="R147" s="21" t="s">
        <v>62</v>
      </c>
      <c r="S147" s="21" t="s">
        <v>62</v>
      </c>
      <c r="T147" s="21" t="s">
        <v>1167</v>
      </c>
      <c r="V147" s="177" t="s">
        <v>1161</v>
      </c>
      <c r="W147" s="176">
        <v>1</v>
      </c>
      <c r="X147" s="20" t="s">
        <v>359</v>
      </c>
    </row>
    <row r="148" spans="2:24">
      <c r="B148" s="99" t="s">
        <v>59</v>
      </c>
      <c r="C148" s="259" t="s">
        <v>73</v>
      </c>
      <c r="D148" s="21" t="s">
        <v>1156</v>
      </c>
      <c r="E148" s="21" t="s">
        <v>1157</v>
      </c>
      <c r="F148" s="21" t="s">
        <v>6713</v>
      </c>
      <c r="G148" s="21" t="s">
        <v>1169</v>
      </c>
      <c r="H148" s="21" t="s">
        <v>332</v>
      </c>
      <c r="I148" s="176" t="s">
        <v>334</v>
      </c>
      <c r="J148" s="176" t="s">
        <v>335</v>
      </c>
      <c r="K148" s="176" t="s">
        <v>335</v>
      </c>
      <c r="L148" s="179" t="str">
        <f t="shared" si="2"/>
        <v>Y</v>
      </c>
      <c r="M148" s="178" t="s">
        <v>341</v>
      </c>
      <c r="N148" s="179" t="s">
        <v>341</v>
      </c>
      <c r="O148" s="176" t="s">
        <v>335</v>
      </c>
      <c r="P148" s="176" t="s">
        <v>335</v>
      </c>
      <c r="Q148" s="176" t="s">
        <v>335</v>
      </c>
      <c r="R148" s="21" t="s">
        <v>62</v>
      </c>
      <c r="S148" s="21" t="s">
        <v>62</v>
      </c>
      <c r="T148" s="21" t="s">
        <v>1426</v>
      </c>
      <c r="V148" s="177" t="s">
        <v>1161</v>
      </c>
      <c r="W148" s="176">
        <v>1</v>
      </c>
      <c r="X148" s="20" t="s">
        <v>359</v>
      </c>
    </row>
    <row r="149" spans="2:24">
      <c r="B149" s="99" t="s">
        <v>59</v>
      </c>
      <c r="C149" s="259" t="s">
        <v>73</v>
      </c>
      <c r="D149" s="21" t="s">
        <v>1156</v>
      </c>
      <c r="E149" s="21" t="s">
        <v>1157</v>
      </c>
      <c r="F149" s="21" t="s">
        <v>6713</v>
      </c>
      <c r="G149" s="21" t="s">
        <v>1172</v>
      </c>
      <c r="H149" s="21" t="s">
        <v>332</v>
      </c>
      <c r="I149" s="176" t="s">
        <v>334</v>
      </c>
      <c r="J149" s="176" t="s">
        <v>335</v>
      </c>
      <c r="K149" s="176" t="s">
        <v>335</v>
      </c>
      <c r="L149" s="179" t="str">
        <f t="shared" si="2"/>
        <v>Y</v>
      </c>
      <c r="M149" s="178" t="s">
        <v>341</v>
      </c>
      <c r="N149" s="179" t="s">
        <v>341</v>
      </c>
      <c r="O149" s="176" t="s">
        <v>335</v>
      </c>
      <c r="P149" s="176" t="s">
        <v>335</v>
      </c>
      <c r="Q149" s="176" t="s">
        <v>335</v>
      </c>
      <c r="R149" s="21" t="s">
        <v>62</v>
      </c>
      <c r="S149" s="21" t="s">
        <v>62</v>
      </c>
      <c r="T149" s="21" t="s">
        <v>1173</v>
      </c>
      <c r="V149" s="177" t="s">
        <v>1161</v>
      </c>
      <c r="W149" s="176">
        <v>1</v>
      </c>
      <c r="X149" s="20" t="s">
        <v>359</v>
      </c>
    </row>
    <row r="150" spans="2:24">
      <c r="B150" s="99" t="s">
        <v>59</v>
      </c>
      <c r="C150" s="259" t="s">
        <v>73</v>
      </c>
      <c r="D150" s="21" t="s">
        <v>1156</v>
      </c>
      <c r="E150" s="21" t="s">
        <v>1157</v>
      </c>
      <c r="F150" s="21" t="s">
        <v>6713</v>
      </c>
      <c r="G150" s="21" t="s">
        <v>1175</v>
      </c>
      <c r="H150" s="21" t="s">
        <v>332</v>
      </c>
      <c r="I150" s="176" t="s">
        <v>334</v>
      </c>
      <c r="J150" s="176" t="s">
        <v>335</v>
      </c>
      <c r="K150" s="176" t="s">
        <v>335</v>
      </c>
      <c r="L150" s="179" t="str">
        <f t="shared" si="2"/>
        <v>Y</v>
      </c>
      <c r="M150" s="178" t="s">
        <v>341</v>
      </c>
      <c r="N150" s="179" t="s">
        <v>341</v>
      </c>
      <c r="O150" s="176" t="s">
        <v>335</v>
      </c>
      <c r="P150" s="176" t="s">
        <v>335</v>
      </c>
      <c r="Q150" s="176" t="s">
        <v>335</v>
      </c>
      <c r="R150" s="21" t="s">
        <v>62</v>
      </c>
      <c r="S150" s="21" t="s">
        <v>62</v>
      </c>
      <c r="T150" s="21" t="s">
        <v>1427</v>
      </c>
      <c r="V150" s="177" t="s">
        <v>1161</v>
      </c>
      <c r="W150" s="176">
        <v>1</v>
      </c>
      <c r="X150" s="20" t="s">
        <v>359</v>
      </c>
    </row>
    <row r="151" spans="2:24">
      <c r="B151" s="99" t="s">
        <v>59</v>
      </c>
      <c r="C151" s="259" t="s">
        <v>73</v>
      </c>
      <c r="D151" s="21" t="s">
        <v>1156</v>
      </c>
      <c r="E151" s="21" t="s">
        <v>1157</v>
      </c>
      <c r="F151" s="21" t="s">
        <v>6714</v>
      </c>
      <c r="G151" s="21" t="s">
        <v>1205</v>
      </c>
      <c r="H151" s="21" t="s">
        <v>332</v>
      </c>
      <c r="I151" s="176" t="s">
        <v>334</v>
      </c>
      <c r="J151" s="176" t="s">
        <v>335</v>
      </c>
      <c r="K151" s="176" t="s">
        <v>335</v>
      </c>
      <c r="L151" s="179" t="str">
        <f t="shared" si="2"/>
        <v>Y</v>
      </c>
      <c r="M151" s="178" t="s">
        <v>341</v>
      </c>
      <c r="N151" s="179" t="s">
        <v>341</v>
      </c>
      <c r="O151" s="176" t="s">
        <v>335</v>
      </c>
      <c r="P151" s="176" t="s">
        <v>335</v>
      </c>
      <c r="Q151" s="176" t="s">
        <v>335</v>
      </c>
      <c r="R151" s="21" t="s">
        <v>62</v>
      </c>
      <c r="S151" s="21" t="s">
        <v>62</v>
      </c>
      <c r="T151" s="21" t="s">
        <v>1428</v>
      </c>
      <c r="V151" s="177" t="s">
        <v>1161</v>
      </c>
      <c r="W151" s="176">
        <v>1</v>
      </c>
      <c r="X151" s="20" t="s">
        <v>359</v>
      </c>
    </row>
    <row r="152" spans="2:24">
      <c r="B152" s="99" t="s">
        <v>59</v>
      </c>
      <c r="C152" s="259" t="s">
        <v>73</v>
      </c>
      <c r="D152" s="21" t="s">
        <v>1156</v>
      </c>
      <c r="E152" s="21" t="s">
        <v>1157</v>
      </c>
      <c r="F152" s="21" t="s">
        <v>6715</v>
      </c>
      <c r="G152" s="21" t="s">
        <v>1208</v>
      </c>
      <c r="H152" s="21" t="s">
        <v>332</v>
      </c>
      <c r="I152" s="176" t="s">
        <v>334</v>
      </c>
      <c r="J152" s="176" t="s">
        <v>335</v>
      </c>
      <c r="K152" s="176" t="s">
        <v>335</v>
      </c>
      <c r="L152" s="179" t="str">
        <f t="shared" si="2"/>
        <v>Y</v>
      </c>
      <c r="M152" s="178" t="s">
        <v>335</v>
      </c>
      <c r="N152" s="179" t="s">
        <v>341</v>
      </c>
      <c r="O152" s="176" t="s">
        <v>335</v>
      </c>
      <c r="P152" s="176" t="s">
        <v>335</v>
      </c>
      <c r="Q152" s="176" t="s">
        <v>335</v>
      </c>
      <c r="R152" s="21" t="s">
        <v>62</v>
      </c>
      <c r="S152" s="21" t="s">
        <v>62</v>
      </c>
      <c r="T152" s="21" t="s">
        <v>1209</v>
      </c>
      <c r="V152" s="177" t="s">
        <v>1161</v>
      </c>
      <c r="W152" s="176">
        <v>1</v>
      </c>
      <c r="X152" s="20" t="s">
        <v>359</v>
      </c>
    </row>
    <row r="153" spans="2:24">
      <c r="B153" s="99" t="s">
        <v>59</v>
      </c>
      <c r="C153" s="259" t="s">
        <v>73</v>
      </c>
      <c r="D153" s="21" t="s">
        <v>1156</v>
      </c>
      <c r="E153" s="21" t="s">
        <v>1157</v>
      </c>
      <c r="F153" s="21" t="s">
        <v>6716</v>
      </c>
      <c r="G153" s="21" t="s">
        <v>1196</v>
      </c>
      <c r="H153" s="21" t="s">
        <v>332</v>
      </c>
      <c r="I153" s="176" t="s">
        <v>334</v>
      </c>
      <c r="J153" s="176" t="s">
        <v>335</v>
      </c>
      <c r="K153" s="176" t="s">
        <v>335</v>
      </c>
      <c r="L153" s="179" t="str">
        <f t="shared" si="2"/>
        <v>Y</v>
      </c>
      <c r="M153" s="178" t="s">
        <v>335</v>
      </c>
      <c r="N153" s="179" t="s">
        <v>341</v>
      </c>
      <c r="O153" s="176" t="s">
        <v>335</v>
      </c>
      <c r="P153" s="176" t="s">
        <v>335</v>
      </c>
      <c r="Q153" s="176" t="s">
        <v>335</v>
      </c>
      <c r="R153" s="21" t="s">
        <v>62</v>
      </c>
      <c r="S153" s="21" t="s">
        <v>62</v>
      </c>
      <c r="T153" s="21" t="s">
        <v>1429</v>
      </c>
      <c r="V153" s="177" t="s">
        <v>1161</v>
      </c>
      <c r="W153" s="176">
        <v>1</v>
      </c>
      <c r="X153" s="20" t="s">
        <v>359</v>
      </c>
    </row>
    <row r="154" spans="2:24">
      <c r="B154" s="99" t="s">
        <v>59</v>
      </c>
      <c r="C154" s="259" t="s">
        <v>73</v>
      </c>
      <c r="D154" s="21" t="s">
        <v>1156</v>
      </c>
      <c r="E154" s="21" t="s">
        <v>1157</v>
      </c>
      <c r="F154" s="21" t="s">
        <v>6717</v>
      </c>
      <c r="G154" s="21" t="s">
        <v>1190</v>
      </c>
      <c r="H154" s="21" t="s">
        <v>332</v>
      </c>
      <c r="I154" s="176" t="s">
        <v>334</v>
      </c>
      <c r="J154" s="176" t="s">
        <v>335</v>
      </c>
      <c r="K154" s="176" t="s">
        <v>335</v>
      </c>
      <c r="L154" s="179" t="str">
        <f t="shared" si="2"/>
        <v>Y</v>
      </c>
      <c r="M154" s="178" t="s">
        <v>335</v>
      </c>
      <c r="N154" s="179" t="s">
        <v>341</v>
      </c>
      <c r="O154" s="176" t="s">
        <v>335</v>
      </c>
      <c r="P154" s="176" t="s">
        <v>335</v>
      </c>
      <c r="Q154" s="176" t="s">
        <v>335</v>
      </c>
      <c r="R154" s="21" t="s">
        <v>62</v>
      </c>
      <c r="S154" s="21" t="s">
        <v>62</v>
      </c>
      <c r="T154" s="21" t="s">
        <v>1430</v>
      </c>
      <c r="V154" s="177" t="s">
        <v>1161</v>
      </c>
      <c r="W154" s="176">
        <v>1</v>
      </c>
      <c r="X154" s="20" t="s">
        <v>359</v>
      </c>
    </row>
    <row r="155" spans="2:24">
      <c r="B155" s="99" t="s">
        <v>59</v>
      </c>
      <c r="C155" s="259" t="s">
        <v>73</v>
      </c>
      <c r="D155" s="21" t="s">
        <v>1156</v>
      </c>
      <c r="E155" s="21" t="s">
        <v>1157</v>
      </c>
      <c r="F155" s="21" t="s">
        <v>6718</v>
      </c>
      <c r="G155" s="21" t="s">
        <v>1178</v>
      </c>
      <c r="H155" s="21" t="s">
        <v>332</v>
      </c>
      <c r="I155" s="176" t="s">
        <v>334</v>
      </c>
      <c r="J155" s="176" t="s">
        <v>335</v>
      </c>
      <c r="K155" s="176" t="s">
        <v>335</v>
      </c>
      <c r="L155" s="179" t="str">
        <f t="shared" si="2"/>
        <v>Y</v>
      </c>
      <c r="M155" s="178" t="s">
        <v>335</v>
      </c>
      <c r="N155" s="179" t="s">
        <v>341</v>
      </c>
      <c r="O155" s="176" t="s">
        <v>335</v>
      </c>
      <c r="P155" s="176" t="s">
        <v>335</v>
      </c>
      <c r="Q155" s="176" t="s">
        <v>335</v>
      </c>
      <c r="R155" s="21" t="s">
        <v>62</v>
      </c>
      <c r="S155" s="21" t="s">
        <v>62</v>
      </c>
      <c r="T155" s="21" t="s">
        <v>1431</v>
      </c>
      <c r="V155" s="177" t="s">
        <v>1161</v>
      </c>
      <c r="W155" s="176">
        <v>1</v>
      </c>
      <c r="X155" s="20" t="s">
        <v>359</v>
      </c>
    </row>
    <row r="156" spans="2:24">
      <c r="B156" s="99" t="s">
        <v>59</v>
      </c>
      <c r="C156" s="259" t="s">
        <v>73</v>
      </c>
      <c r="D156" s="21" t="s">
        <v>1156</v>
      </c>
      <c r="E156" s="21" t="s">
        <v>1157</v>
      </c>
      <c r="F156" s="21" t="s">
        <v>6719</v>
      </c>
      <c r="G156" s="21" t="s">
        <v>1181</v>
      </c>
      <c r="H156" s="21" t="s">
        <v>332</v>
      </c>
      <c r="I156" s="176" t="s">
        <v>334</v>
      </c>
      <c r="J156" s="176" t="s">
        <v>335</v>
      </c>
      <c r="K156" s="176" t="s">
        <v>335</v>
      </c>
      <c r="L156" s="179" t="str">
        <f t="shared" si="2"/>
        <v>Y</v>
      </c>
      <c r="M156" s="178" t="s">
        <v>335</v>
      </c>
      <c r="N156" s="179" t="s">
        <v>341</v>
      </c>
      <c r="O156" s="176" t="s">
        <v>335</v>
      </c>
      <c r="P156" s="176" t="s">
        <v>335</v>
      </c>
      <c r="Q156" s="176" t="s">
        <v>335</v>
      </c>
      <c r="R156" s="21" t="s">
        <v>62</v>
      </c>
      <c r="S156" s="21" t="s">
        <v>62</v>
      </c>
      <c r="T156" s="21" t="s">
        <v>1432</v>
      </c>
      <c r="V156" s="177" t="s">
        <v>1161</v>
      </c>
      <c r="W156" s="176">
        <v>1</v>
      </c>
      <c r="X156" s="20" t="s">
        <v>359</v>
      </c>
    </row>
    <row r="157" spans="2:24">
      <c r="B157" s="99" t="s">
        <v>59</v>
      </c>
      <c r="C157" s="259" t="s">
        <v>73</v>
      </c>
      <c r="D157" s="21" t="s">
        <v>1156</v>
      </c>
      <c r="E157" s="21" t="s">
        <v>1157</v>
      </c>
      <c r="F157" s="21" t="s">
        <v>6720</v>
      </c>
      <c r="G157" s="21" t="s">
        <v>1193</v>
      </c>
      <c r="H157" s="21" t="s">
        <v>332</v>
      </c>
      <c r="I157" s="176" t="s">
        <v>334</v>
      </c>
      <c r="J157" s="176" t="s">
        <v>335</v>
      </c>
      <c r="K157" s="176" t="s">
        <v>335</v>
      </c>
      <c r="L157" s="179" t="str">
        <f t="shared" si="2"/>
        <v>Y</v>
      </c>
      <c r="M157" s="178" t="s">
        <v>335</v>
      </c>
      <c r="N157" s="179" t="s">
        <v>341</v>
      </c>
      <c r="O157" s="176" t="s">
        <v>335</v>
      </c>
      <c r="P157" s="176" t="s">
        <v>335</v>
      </c>
      <c r="Q157" s="176" t="s">
        <v>335</v>
      </c>
      <c r="R157" s="21" t="s">
        <v>62</v>
      </c>
      <c r="S157" s="21" t="s">
        <v>62</v>
      </c>
      <c r="T157" s="21" t="s">
        <v>1433</v>
      </c>
      <c r="V157" s="177" t="s">
        <v>1161</v>
      </c>
      <c r="W157" s="176">
        <v>1</v>
      </c>
      <c r="X157" s="20" t="s">
        <v>359</v>
      </c>
    </row>
    <row r="158" spans="2:24">
      <c r="B158" s="99" t="s">
        <v>59</v>
      </c>
      <c r="C158" s="259" t="s">
        <v>73</v>
      </c>
      <c r="D158" s="21" t="s">
        <v>1156</v>
      </c>
      <c r="E158" s="21" t="s">
        <v>1157</v>
      </c>
      <c r="F158" s="21" t="s">
        <v>6721</v>
      </c>
      <c r="G158" s="21" t="s">
        <v>1186</v>
      </c>
      <c r="H158" s="21" t="s">
        <v>332</v>
      </c>
      <c r="I158" s="176" t="s">
        <v>334</v>
      </c>
      <c r="J158" s="176" t="s">
        <v>335</v>
      </c>
      <c r="K158" s="176" t="s">
        <v>335</v>
      </c>
      <c r="L158" s="179" t="str">
        <f t="shared" si="2"/>
        <v>Y</v>
      </c>
      <c r="M158" s="178" t="s">
        <v>335</v>
      </c>
      <c r="N158" s="179" t="s">
        <v>341</v>
      </c>
      <c r="O158" s="176" t="s">
        <v>335</v>
      </c>
      <c r="P158" s="176" t="s">
        <v>335</v>
      </c>
      <c r="Q158" s="176" t="s">
        <v>335</v>
      </c>
      <c r="R158" s="21" t="s">
        <v>62</v>
      </c>
      <c r="S158" s="21" t="s">
        <v>62</v>
      </c>
      <c r="T158" s="21" t="s">
        <v>1434</v>
      </c>
      <c r="V158" s="177" t="s">
        <v>1161</v>
      </c>
      <c r="W158" s="176">
        <v>1</v>
      </c>
      <c r="X158" s="20" t="s">
        <v>359</v>
      </c>
    </row>
    <row r="159" spans="2:24">
      <c r="B159" s="99" t="s">
        <v>59</v>
      </c>
      <c r="C159" s="259" t="s">
        <v>73</v>
      </c>
      <c r="D159" s="21" t="s">
        <v>1156</v>
      </c>
      <c r="E159" s="21" t="s">
        <v>1157</v>
      </c>
      <c r="F159" s="21" t="s">
        <v>6722</v>
      </c>
      <c r="G159" s="21" t="s">
        <v>1183</v>
      </c>
      <c r="H159" s="260" t="s">
        <v>1184</v>
      </c>
      <c r="I159" s="176" t="s">
        <v>334</v>
      </c>
      <c r="J159" s="176" t="s">
        <v>335</v>
      </c>
      <c r="K159" s="176" t="s">
        <v>334</v>
      </c>
      <c r="L159" s="179" t="str">
        <f t="shared" si="2"/>
        <v>Y</v>
      </c>
      <c r="M159" s="176"/>
      <c r="N159" s="176"/>
      <c r="O159" s="176" t="s">
        <v>335</v>
      </c>
      <c r="P159" s="176" t="s">
        <v>335</v>
      </c>
      <c r="Q159" s="176" t="s">
        <v>334</v>
      </c>
      <c r="R159" s="21" t="s">
        <v>62</v>
      </c>
      <c r="S159" s="21" t="s">
        <v>62</v>
      </c>
      <c r="T159" s="21"/>
      <c r="V159" s="177" t="s">
        <v>1161</v>
      </c>
      <c r="W159" s="176">
        <v>2</v>
      </c>
      <c r="X159" s="20" t="s">
        <v>577</v>
      </c>
    </row>
    <row r="160" spans="2:24">
      <c r="B160" s="99" t="s">
        <v>59</v>
      </c>
      <c r="C160" s="271" t="s">
        <v>84</v>
      </c>
      <c r="D160" s="192" t="s">
        <v>60</v>
      </c>
      <c r="E160" s="192" t="s">
        <v>338</v>
      </c>
      <c r="F160" s="192" t="s">
        <v>844</v>
      </c>
      <c r="G160" s="21" t="s">
        <v>845</v>
      </c>
      <c r="H160" s="21" t="s">
        <v>782</v>
      </c>
      <c r="I160" s="176" t="s">
        <v>334</v>
      </c>
      <c r="J160" s="176" t="s">
        <v>334</v>
      </c>
      <c r="K160" s="176" t="s">
        <v>334</v>
      </c>
      <c r="L160" s="179" t="str">
        <f t="shared" si="2"/>
        <v>N</v>
      </c>
      <c r="M160" s="178" t="s">
        <v>335</v>
      </c>
      <c r="N160" s="179" t="s">
        <v>341</v>
      </c>
      <c r="O160" s="176" t="s">
        <v>335</v>
      </c>
      <c r="P160" s="176" t="s">
        <v>334</v>
      </c>
      <c r="Q160" s="176" t="s">
        <v>334</v>
      </c>
      <c r="R160" s="21" t="s">
        <v>62</v>
      </c>
      <c r="S160" s="21" t="s">
        <v>62</v>
      </c>
      <c r="T160" s="21"/>
      <c r="V160" s="177" t="s">
        <v>341</v>
      </c>
      <c r="W160" s="176">
        <v>1</v>
      </c>
      <c r="X160" s="20" t="s">
        <v>339</v>
      </c>
    </row>
    <row r="161" spans="2:24">
      <c r="B161" s="99" t="s">
        <v>59</v>
      </c>
      <c r="C161" s="271" t="s">
        <v>84</v>
      </c>
      <c r="D161" s="192" t="s">
        <v>60</v>
      </c>
      <c r="E161" s="192" t="s">
        <v>338</v>
      </c>
      <c r="F161" s="192" t="s">
        <v>850</v>
      </c>
      <c r="G161" s="21" t="s">
        <v>851</v>
      </c>
      <c r="H161" s="21" t="s">
        <v>782</v>
      </c>
      <c r="I161" s="176" t="s">
        <v>334</v>
      </c>
      <c r="J161" s="176" t="s">
        <v>334</v>
      </c>
      <c r="K161" s="176" t="s">
        <v>334</v>
      </c>
      <c r="L161" s="179" t="str">
        <f t="shared" si="2"/>
        <v>N</v>
      </c>
      <c r="M161" s="176"/>
      <c r="N161" s="176"/>
      <c r="O161" s="176" t="s">
        <v>335</v>
      </c>
      <c r="P161" s="176" t="s">
        <v>334</v>
      </c>
      <c r="Q161" s="176" t="s">
        <v>334</v>
      </c>
      <c r="R161" s="21" t="s">
        <v>62</v>
      </c>
      <c r="S161" s="21" t="s">
        <v>62</v>
      </c>
      <c r="T161" s="21" t="s">
        <v>846</v>
      </c>
      <c r="V161" s="177" t="s">
        <v>341</v>
      </c>
      <c r="W161" s="176">
        <v>2</v>
      </c>
      <c r="X161" s="20" t="s">
        <v>443</v>
      </c>
    </row>
    <row r="162" spans="2:24">
      <c r="B162" s="99" t="s">
        <v>59</v>
      </c>
      <c r="C162" s="271" t="s">
        <v>84</v>
      </c>
      <c r="D162" s="192" t="s">
        <v>60</v>
      </c>
      <c r="E162" s="192" t="s">
        <v>338</v>
      </c>
      <c r="F162" s="192" t="s">
        <v>847</v>
      </c>
      <c r="G162" s="21" t="s">
        <v>848</v>
      </c>
      <c r="H162" s="21" t="s">
        <v>782</v>
      </c>
      <c r="I162" s="176" t="s">
        <v>334</v>
      </c>
      <c r="J162" s="176" t="s">
        <v>334</v>
      </c>
      <c r="K162" s="176" t="s">
        <v>334</v>
      </c>
      <c r="L162" s="179" t="str">
        <f t="shared" si="2"/>
        <v>N</v>
      </c>
      <c r="M162" s="176"/>
      <c r="N162" s="176"/>
      <c r="O162" s="176" t="s">
        <v>335</v>
      </c>
      <c r="P162" s="176" t="s">
        <v>334</v>
      </c>
      <c r="Q162" s="176" t="s">
        <v>334</v>
      </c>
      <c r="R162" s="21" t="s">
        <v>62</v>
      </c>
      <c r="S162" s="21" t="s">
        <v>62</v>
      </c>
      <c r="T162" s="21" t="s">
        <v>849</v>
      </c>
      <c r="V162" s="177" t="s">
        <v>341</v>
      </c>
      <c r="W162" s="176">
        <v>2</v>
      </c>
      <c r="X162" s="20" t="s">
        <v>443</v>
      </c>
    </row>
    <row r="163" spans="2:24">
      <c r="B163" s="99" t="s">
        <v>59</v>
      </c>
      <c r="C163" s="271" t="s">
        <v>84</v>
      </c>
      <c r="D163" s="192" t="s">
        <v>60</v>
      </c>
      <c r="E163" s="192" t="s">
        <v>338</v>
      </c>
      <c r="F163" s="192" t="s">
        <v>840</v>
      </c>
      <c r="G163" s="21" t="s">
        <v>841</v>
      </c>
      <c r="H163" s="21" t="s">
        <v>782</v>
      </c>
      <c r="I163" s="176" t="s">
        <v>334</v>
      </c>
      <c r="J163" s="176" t="s">
        <v>334</v>
      </c>
      <c r="K163" s="176" t="s">
        <v>334</v>
      </c>
      <c r="L163" s="179" t="str">
        <f t="shared" si="2"/>
        <v>N</v>
      </c>
      <c r="M163" s="176"/>
      <c r="N163" s="176"/>
      <c r="O163" s="176" t="s">
        <v>335</v>
      </c>
      <c r="P163" s="176" t="s">
        <v>334</v>
      </c>
      <c r="Q163" s="176" t="s">
        <v>334</v>
      </c>
      <c r="R163" s="21" t="s">
        <v>62</v>
      </c>
      <c r="S163" s="21" t="s">
        <v>62</v>
      </c>
      <c r="T163" s="21" t="s">
        <v>828</v>
      </c>
      <c r="V163" s="177" t="s">
        <v>341</v>
      </c>
      <c r="W163" s="176">
        <v>2</v>
      </c>
      <c r="X163" s="20" t="s">
        <v>443</v>
      </c>
    </row>
    <row r="164" spans="2:24">
      <c r="B164" s="99" t="s">
        <v>59</v>
      </c>
      <c r="C164" s="271" t="s">
        <v>84</v>
      </c>
      <c r="D164" s="192" t="s">
        <v>60</v>
      </c>
      <c r="E164" s="192" t="s">
        <v>338</v>
      </c>
      <c r="F164" s="192" t="s">
        <v>842</v>
      </c>
      <c r="G164" s="21" t="s">
        <v>843</v>
      </c>
      <c r="H164" s="21" t="s">
        <v>782</v>
      </c>
      <c r="I164" s="176" t="s">
        <v>334</v>
      </c>
      <c r="J164" s="176" t="s">
        <v>334</v>
      </c>
      <c r="K164" s="176" t="s">
        <v>334</v>
      </c>
      <c r="L164" s="179" t="str">
        <f t="shared" si="2"/>
        <v>N</v>
      </c>
      <c r="M164" s="176"/>
      <c r="N164" s="176"/>
      <c r="O164" s="176" t="s">
        <v>335</v>
      </c>
      <c r="P164" s="176" t="s">
        <v>334</v>
      </c>
      <c r="Q164" s="176" t="s">
        <v>334</v>
      </c>
      <c r="R164" s="21" t="s">
        <v>62</v>
      </c>
      <c r="S164" s="21" t="s">
        <v>62</v>
      </c>
      <c r="T164" s="21" t="s">
        <v>831</v>
      </c>
      <c r="V164" s="177" t="s">
        <v>341</v>
      </c>
      <c r="W164" s="176">
        <v>2</v>
      </c>
      <c r="X164" s="20" t="s">
        <v>443</v>
      </c>
    </row>
    <row r="165" spans="2:24">
      <c r="B165" s="99" t="s">
        <v>59</v>
      </c>
      <c r="C165" s="271" t="s">
        <v>84</v>
      </c>
      <c r="D165" s="192" t="s">
        <v>60</v>
      </c>
      <c r="E165" s="192" t="s">
        <v>338</v>
      </c>
      <c r="F165" s="192" t="s">
        <v>826</v>
      </c>
      <c r="G165" s="21" t="s">
        <v>827</v>
      </c>
      <c r="H165" s="21" t="s">
        <v>782</v>
      </c>
      <c r="I165" s="176" t="s">
        <v>334</v>
      </c>
      <c r="J165" s="176" t="s">
        <v>334</v>
      </c>
      <c r="K165" s="176" t="s">
        <v>334</v>
      </c>
      <c r="L165" s="179" t="str">
        <f t="shared" si="2"/>
        <v>N</v>
      </c>
      <c r="M165" s="176"/>
      <c r="N165" s="176"/>
      <c r="O165" s="176" t="s">
        <v>335</v>
      </c>
      <c r="P165" s="176" t="s">
        <v>334</v>
      </c>
      <c r="Q165" s="176" t="s">
        <v>334</v>
      </c>
      <c r="R165" s="21" t="s">
        <v>62</v>
      </c>
      <c r="S165" s="21" t="s">
        <v>62</v>
      </c>
      <c r="T165" s="21" t="s">
        <v>828</v>
      </c>
      <c r="V165" s="177" t="s">
        <v>341</v>
      </c>
      <c r="W165" s="176">
        <v>2</v>
      </c>
      <c r="X165" s="20" t="s">
        <v>443</v>
      </c>
    </row>
    <row r="166" spans="2:24">
      <c r="B166" s="99" t="s">
        <v>59</v>
      </c>
      <c r="C166" s="271" t="s">
        <v>84</v>
      </c>
      <c r="D166" s="192" t="s">
        <v>60</v>
      </c>
      <c r="E166" s="192" t="s">
        <v>338</v>
      </c>
      <c r="F166" s="192" t="s">
        <v>829</v>
      </c>
      <c r="G166" s="21" t="s">
        <v>830</v>
      </c>
      <c r="H166" s="21" t="s">
        <v>782</v>
      </c>
      <c r="I166" s="176" t="s">
        <v>334</v>
      </c>
      <c r="J166" s="176" t="s">
        <v>334</v>
      </c>
      <c r="K166" s="176" t="s">
        <v>334</v>
      </c>
      <c r="L166" s="179" t="str">
        <f t="shared" si="2"/>
        <v>N</v>
      </c>
      <c r="M166" s="176"/>
      <c r="N166" s="176"/>
      <c r="O166" s="176" t="s">
        <v>335</v>
      </c>
      <c r="P166" s="176" t="s">
        <v>334</v>
      </c>
      <c r="Q166" s="176" t="s">
        <v>334</v>
      </c>
      <c r="R166" s="21" t="s">
        <v>62</v>
      </c>
      <c r="S166" s="21" t="s">
        <v>62</v>
      </c>
      <c r="T166" s="21" t="s">
        <v>831</v>
      </c>
      <c r="V166" s="177" t="s">
        <v>341</v>
      </c>
      <c r="W166" s="176">
        <v>2</v>
      </c>
      <c r="X166" s="20" t="s">
        <v>443</v>
      </c>
    </row>
    <row r="167" spans="2:24">
      <c r="B167" s="99" t="s">
        <v>59</v>
      </c>
      <c r="C167" s="271" t="s">
        <v>84</v>
      </c>
      <c r="D167" s="192" t="s">
        <v>60</v>
      </c>
      <c r="E167" s="192" t="s">
        <v>338</v>
      </c>
      <c r="F167" s="192" t="s">
        <v>869</v>
      </c>
      <c r="G167" s="21" t="s">
        <v>870</v>
      </c>
      <c r="H167" s="21" t="s">
        <v>782</v>
      </c>
      <c r="I167" s="176" t="s">
        <v>334</v>
      </c>
      <c r="J167" s="176" t="s">
        <v>334</v>
      </c>
      <c r="K167" s="176" t="s">
        <v>334</v>
      </c>
      <c r="L167" s="179" t="str">
        <f t="shared" si="2"/>
        <v>N</v>
      </c>
      <c r="M167" s="176"/>
      <c r="N167" s="176"/>
      <c r="O167" s="176" t="s">
        <v>335</v>
      </c>
      <c r="P167" s="176" t="s">
        <v>334</v>
      </c>
      <c r="Q167" s="176" t="s">
        <v>334</v>
      </c>
      <c r="R167" s="21" t="s">
        <v>62</v>
      </c>
      <c r="S167" s="21" t="s">
        <v>62</v>
      </c>
      <c r="T167" s="21" t="s">
        <v>871</v>
      </c>
      <c r="V167" s="177" t="s">
        <v>341</v>
      </c>
      <c r="W167" s="176">
        <v>2</v>
      </c>
      <c r="X167" s="20" t="s">
        <v>602</v>
      </c>
    </row>
    <row r="168" spans="2:24">
      <c r="B168" s="99" t="s">
        <v>59</v>
      </c>
      <c r="C168" s="271" t="s">
        <v>84</v>
      </c>
      <c r="D168" s="192" t="s">
        <v>60</v>
      </c>
      <c r="E168" s="192" t="s">
        <v>338</v>
      </c>
      <c r="F168" s="192" t="s">
        <v>859</v>
      </c>
      <c r="G168" s="21" t="s">
        <v>860</v>
      </c>
      <c r="H168" s="21" t="s">
        <v>782</v>
      </c>
      <c r="I168" s="176" t="s">
        <v>334</v>
      </c>
      <c r="J168" s="176" t="s">
        <v>334</v>
      </c>
      <c r="K168" s="176" t="s">
        <v>334</v>
      </c>
      <c r="L168" s="179" t="str">
        <f t="shared" si="2"/>
        <v>N</v>
      </c>
      <c r="M168" s="176"/>
      <c r="N168" s="176"/>
      <c r="O168" s="176" t="s">
        <v>335</v>
      </c>
      <c r="P168" s="176" t="s">
        <v>334</v>
      </c>
      <c r="Q168" s="176" t="s">
        <v>334</v>
      </c>
      <c r="R168" s="21" t="s">
        <v>62</v>
      </c>
      <c r="S168" s="21" t="s">
        <v>62</v>
      </c>
      <c r="T168" s="21" t="s">
        <v>861</v>
      </c>
      <c r="V168" s="177" t="s">
        <v>341</v>
      </c>
      <c r="W168" s="176">
        <v>2</v>
      </c>
      <c r="X168" s="20" t="s">
        <v>443</v>
      </c>
    </row>
    <row r="169" spans="2:24">
      <c r="B169" s="99" t="s">
        <v>59</v>
      </c>
      <c r="C169" s="271" t="s">
        <v>84</v>
      </c>
      <c r="D169" s="192" t="s">
        <v>60</v>
      </c>
      <c r="E169" s="192" t="s">
        <v>338</v>
      </c>
      <c r="F169" s="22" t="s">
        <v>872</v>
      </c>
      <c r="G169" s="21" t="s">
        <v>873</v>
      </c>
      <c r="H169" s="21" t="s">
        <v>782</v>
      </c>
      <c r="I169" s="176" t="s">
        <v>334</v>
      </c>
      <c r="J169" s="176" t="s">
        <v>334</v>
      </c>
      <c r="K169" s="176" t="s">
        <v>335</v>
      </c>
      <c r="L169" s="179" t="str">
        <f t="shared" si="2"/>
        <v>N</v>
      </c>
      <c r="M169" s="178" t="s">
        <v>335</v>
      </c>
      <c r="N169" s="179" t="s">
        <v>341</v>
      </c>
      <c r="O169" s="176" t="s">
        <v>335</v>
      </c>
      <c r="P169" s="176" t="s">
        <v>334</v>
      </c>
      <c r="Q169" s="176" t="s">
        <v>334</v>
      </c>
      <c r="R169" s="21" t="s">
        <v>62</v>
      </c>
      <c r="S169" s="21" t="s">
        <v>62</v>
      </c>
      <c r="T169" s="21" t="s">
        <v>874</v>
      </c>
      <c r="V169" s="177" t="s">
        <v>341</v>
      </c>
      <c r="W169" s="176">
        <v>1</v>
      </c>
      <c r="X169" s="20" t="s">
        <v>359</v>
      </c>
    </row>
    <row r="170" spans="2:24">
      <c r="B170" s="99" t="s">
        <v>59</v>
      </c>
      <c r="C170" s="271" t="s">
        <v>84</v>
      </c>
      <c r="D170" s="192" t="s">
        <v>60</v>
      </c>
      <c r="E170" s="192" t="s">
        <v>338</v>
      </c>
      <c r="F170" s="22" t="s">
        <v>920</v>
      </c>
      <c r="G170" s="21" t="s">
        <v>921</v>
      </c>
      <c r="H170" s="21" t="s">
        <v>782</v>
      </c>
      <c r="I170" s="176" t="s">
        <v>334</v>
      </c>
      <c r="J170" s="176" t="s">
        <v>334</v>
      </c>
      <c r="K170" s="176" t="s">
        <v>335</v>
      </c>
      <c r="L170" s="179" t="str">
        <f t="shared" si="2"/>
        <v>N</v>
      </c>
      <c r="M170" s="178" t="s">
        <v>335</v>
      </c>
      <c r="N170" s="179" t="s">
        <v>341</v>
      </c>
      <c r="O170" s="176" t="s">
        <v>335</v>
      </c>
      <c r="P170" s="176" t="s">
        <v>334</v>
      </c>
      <c r="Q170" s="176" t="s">
        <v>334</v>
      </c>
      <c r="R170" s="21" t="s">
        <v>62</v>
      </c>
      <c r="S170" s="21" t="s">
        <v>62</v>
      </c>
      <c r="T170" s="21" t="s">
        <v>922</v>
      </c>
      <c r="V170" s="177" t="s">
        <v>341</v>
      </c>
      <c r="W170" s="176">
        <v>1</v>
      </c>
      <c r="X170" s="20" t="s">
        <v>359</v>
      </c>
    </row>
    <row r="171" spans="2:24">
      <c r="B171" s="99" t="s">
        <v>59</v>
      </c>
      <c r="C171" s="271" t="s">
        <v>84</v>
      </c>
      <c r="D171" s="192" t="s">
        <v>60</v>
      </c>
      <c r="E171" s="192" t="s">
        <v>338</v>
      </c>
      <c r="F171" s="22" t="s">
        <v>923</v>
      </c>
      <c r="G171" s="21" t="s">
        <v>924</v>
      </c>
      <c r="H171" s="21" t="s">
        <v>782</v>
      </c>
      <c r="I171" s="176" t="s">
        <v>334</v>
      </c>
      <c r="J171" s="176" t="s">
        <v>334</v>
      </c>
      <c r="K171" s="176" t="s">
        <v>335</v>
      </c>
      <c r="L171" s="179" t="str">
        <f t="shared" si="2"/>
        <v>N</v>
      </c>
      <c r="M171" s="178" t="s">
        <v>335</v>
      </c>
      <c r="N171" s="179" t="s">
        <v>341</v>
      </c>
      <c r="O171" s="176" t="s">
        <v>335</v>
      </c>
      <c r="P171" s="176" t="s">
        <v>334</v>
      </c>
      <c r="Q171" s="176" t="s">
        <v>334</v>
      </c>
      <c r="R171" s="21" t="s">
        <v>62</v>
      </c>
      <c r="S171" s="21" t="s">
        <v>62</v>
      </c>
      <c r="T171" s="21" t="s">
        <v>925</v>
      </c>
      <c r="V171" s="177" t="s">
        <v>341</v>
      </c>
      <c r="W171" s="176">
        <v>1</v>
      </c>
      <c r="X171" s="20" t="s">
        <v>359</v>
      </c>
    </row>
    <row r="172" spans="2:24">
      <c r="B172" s="99" t="s">
        <v>59</v>
      </c>
      <c r="C172" s="271" t="s">
        <v>84</v>
      </c>
      <c r="D172" s="192" t="s">
        <v>60</v>
      </c>
      <c r="E172" s="192" t="s">
        <v>338</v>
      </c>
      <c r="F172" s="22" t="s">
        <v>890</v>
      </c>
      <c r="G172" s="21" t="s">
        <v>891</v>
      </c>
      <c r="H172" s="21" t="s">
        <v>782</v>
      </c>
      <c r="I172" s="176" t="s">
        <v>334</v>
      </c>
      <c r="J172" s="176" t="s">
        <v>334</v>
      </c>
      <c r="K172" s="176" t="s">
        <v>334</v>
      </c>
      <c r="L172" s="179" t="str">
        <f t="shared" si="2"/>
        <v>N</v>
      </c>
      <c r="M172" s="178" t="s">
        <v>335</v>
      </c>
      <c r="N172" s="179" t="s">
        <v>341</v>
      </c>
      <c r="O172" s="176" t="s">
        <v>335</v>
      </c>
      <c r="P172" s="176" t="s">
        <v>334</v>
      </c>
      <c r="Q172" s="176" t="s">
        <v>334</v>
      </c>
      <c r="R172" s="21" t="s">
        <v>62</v>
      </c>
      <c r="S172" s="21" t="s">
        <v>62</v>
      </c>
      <c r="T172" s="21" t="s">
        <v>892</v>
      </c>
      <c r="V172" s="177" t="s">
        <v>341</v>
      </c>
      <c r="W172" s="176">
        <v>1</v>
      </c>
      <c r="X172" s="20" t="s">
        <v>339</v>
      </c>
    </row>
    <row r="173" spans="2:24">
      <c r="B173" s="99" t="s">
        <v>59</v>
      </c>
      <c r="C173" s="271" t="s">
        <v>84</v>
      </c>
      <c r="D173" s="192" t="s">
        <v>60</v>
      </c>
      <c r="E173" s="192" t="s">
        <v>338</v>
      </c>
      <c r="F173" s="22" t="s">
        <v>917</v>
      </c>
      <c r="G173" s="21" t="s">
        <v>918</v>
      </c>
      <c r="H173" s="21" t="s">
        <v>782</v>
      </c>
      <c r="I173" s="176" t="s">
        <v>334</v>
      </c>
      <c r="J173" s="176" t="s">
        <v>334</v>
      </c>
      <c r="K173" s="176" t="s">
        <v>335</v>
      </c>
      <c r="L173" s="179" t="str">
        <f t="shared" si="2"/>
        <v>N</v>
      </c>
      <c r="M173" s="178" t="s">
        <v>335</v>
      </c>
      <c r="N173" s="179" t="s">
        <v>341</v>
      </c>
      <c r="O173" s="176" t="s">
        <v>335</v>
      </c>
      <c r="P173" s="176" t="s">
        <v>334</v>
      </c>
      <c r="Q173" s="176" t="s">
        <v>334</v>
      </c>
      <c r="R173" s="21" t="s">
        <v>62</v>
      </c>
      <c r="S173" s="21" t="s">
        <v>62</v>
      </c>
      <c r="T173" s="21" t="s">
        <v>919</v>
      </c>
      <c r="V173" s="177" t="s">
        <v>341</v>
      </c>
      <c r="W173" s="176">
        <v>1</v>
      </c>
      <c r="X173" s="20" t="s">
        <v>359</v>
      </c>
    </row>
    <row r="174" spans="2:24">
      <c r="B174" s="99" t="s">
        <v>59</v>
      </c>
      <c r="C174" s="271" t="s">
        <v>84</v>
      </c>
      <c r="D174" s="192" t="s">
        <v>60</v>
      </c>
      <c r="E174" s="192" t="s">
        <v>338</v>
      </c>
      <c r="F174" s="22" t="s">
        <v>866</v>
      </c>
      <c r="G174" s="21" t="s">
        <v>867</v>
      </c>
      <c r="H174" s="21" t="s">
        <v>782</v>
      </c>
      <c r="I174" s="176" t="s">
        <v>334</v>
      </c>
      <c r="J174" s="176" t="s">
        <v>334</v>
      </c>
      <c r="K174" s="176" t="s">
        <v>335</v>
      </c>
      <c r="L174" s="179" t="str">
        <f t="shared" si="2"/>
        <v>N</v>
      </c>
      <c r="M174" s="178" t="s">
        <v>341</v>
      </c>
      <c r="N174" s="179" t="s">
        <v>341</v>
      </c>
      <c r="O174" s="176" t="s">
        <v>335</v>
      </c>
      <c r="P174" s="176" t="s">
        <v>334</v>
      </c>
      <c r="Q174" s="176" t="s">
        <v>334</v>
      </c>
      <c r="R174" s="21" t="s">
        <v>62</v>
      </c>
      <c r="S174" s="21" t="s">
        <v>62</v>
      </c>
      <c r="T174" s="21" t="s">
        <v>868</v>
      </c>
      <c r="V174" s="177" t="s">
        <v>341</v>
      </c>
      <c r="W174" s="176">
        <v>1</v>
      </c>
      <c r="X174" s="20" t="s">
        <v>359</v>
      </c>
    </row>
    <row r="175" spans="2:24">
      <c r="B175" s="99" t="s">
        <v>59</v>
      </c>
      <c r="C175" s="271" t="s">
        <v>84</v>
      </c>
      <c r="D175" s="192" t="s">
        <v>60</v>
      </c>
      <c r="E175" s="192" t="s">
        <v>338</v>
      </c>
      <c r="F175" s="22" t="s">
        <v>833</v>
      </c>
      <c r="G175" s="21" t="s">
        <v>834</v>
      </c>
      <c r="H175" s="21" t="s">
        <v>782</v>
      </c>
      <c r="I175" s="176" t="s">
        <v>334</v>
      </c>
      <c r="J175" s="176" t="s">
        <v>334</v>
      </c>
      <c r="K175" s="176" t="s">
        <v>335</v>
      </c>
      <c r="L175" s="179" t="str">
        <f t="shared" si="2"/>
        <v>N</v>
      </c>
      <c r="M175" s="178" t="s">
        <v>335</v>
      </c>
      <c r="N175" s="179" t="s">
        <v>341</v>
      </c>
      <c r="O175" s="176" t="s">
        <v>335</v>
      </c>
      <c r="P175" s="176" t="s">
        <v>334</v>
      </c>
      <c r="Q175" s="176" t="s">
        <v>334</v>
      </c>
      <c r="R175" s="21" t="s">
        <v>62</v>
      </c>
      <c r="S175" s="21" t="s">
        <v>62</v>
      </c>
      <c r="T175" s="21" t="s">
        <v>835</v>
      </c>
      <c r="V175" s="177" t="s">
        <v>341</v>
      </c>
      <c r="W175" s="176">
        <v>1</v>
      </c>
      <c r="X175" s="20" t="s">
        <v>359</v>
      </c>
    </row>
    <row r="176" spans="2:24">
      <c r="B176" s="99" t="s">
        <v>59</v>
      </c>
      <c r="C176" s="271" t="s">
        <v>84</v>
      </c>
      <c r="D176" s="192" t="s">
        <v>60</v>
      </c>
      <c r="E176" s="192" t="s">
        <v>338</v>
      </c>
      <c r="F176" s="22" t="s">
        <v>836</v>
      </c>
      <c r="G176" s="21" t="s">
        <v>837</v>
      </c>
      <c r="H176" s="21" t="s">
        <v>782</v>
      </c>
      <c r="I176" s="176" t="s">
        <v>334</v>
      </c>
      <c r="J176" s="176" t="s">
        <v>334</v>
      </c>
      <c r="K176" s="176" t="s">
        <v>335</v>
      </c>
      <c r="L176" s="179" t="str">
        <f t="shared" si="2"/>
        <v>N</v>
      </c>
      <c r="M176" s="178" t="s">
        <v>335</v>
      </c>
      <c r="N176" s="179" t="s">
        <v>341</v>
      </c>
      <c r="O176" s="176" t="s">
        <v>335</v>
      </c>
      <c r="P176" s="176" t="s">
        <v>334</v>
      </c>
      <c r="Q176" s="176" t="s">
        <v>334</v>
      </c>
      <c r="R176" s="21" t="s">
        <v>62</v>
      </c>
      <c r="S176" s="21" t="s">
        <v>62</v>
      </c>
      <c r="T176" s="21" t="s">
        <v>839</v>
      </c>
      <c r="V176" s="177" t="s">
        <v>341</v>
      </c>
      <c r="W176" s="176">
        <v>1</v>
      </c>
      <c r="X176" s="20" t="s">
        <v>359</v>
      </c>
    </row>
    <row r="177" spans="2:24">
      <c r="B177" s="99" t="s">
        <v>59</v>
      </c>
      <c r="C177" s="271" t="s">
        <v>84</v>
      </c>
      <c r="D177" s="192" t="s">
        <v>60</v>
      </c>
      <c r="E177" s="192" t="s">
        <v>338</v>
      </c>
      <c r="F177" s="22" t="s">
        <v>902</v>
      </c>
      <c r="G177" s="21" t="s">
        <v>903</v>
      </c>
      <c r="H177" s="21" t="s">
        <v>782</v>
      </c>
      <c r="I177" s="176" t="s">
        <v>334</v>
      </c>
      <c r="J177" s="176" t="s">
        <v>334</v>
      </c>
      <c r="K177" s="176" t="s">
        <v>335</v>
      </c>
      <c r="L177" s="179" t="str">
        <f t="shared" si="2"/>
        <v>N</v>
      </c>
      <c r="M177" s="178" t="s">
        <v>335</v>
      </c>
      <c r="N177" s="179" t="s">
        <v>341</v>
      </c>
      <c r="O177" s="176" t="s">
        <v>335</v>
      </c>
      <c r="P177" s="176" t="s">
        <v>334</v>
      </c>
      <c r="Q177" s="176" t="s">
        <v>334</v>
      </c>
      <c r="R177" s="21" t="s">
        <v>62</v>
      </c>
      <c r="S177" s="21" t="s">
        <v>62</v>
      </c>
      <c r="T177" s="21" t="s">
        <v>904</v>
      </c>
      <c r="V177" s="177" t="s">
        <v>341</v>
      </c>
      <c r="W177" s="176">
        <v>1</v>
      </c>
      <c r="X177" s="20" t="s">
        <v>359</v>
      </c>
    </row>
    <row r="178" spans="2:24">
      <c r="B178" s="99" t="s">
        <v>59</v>
      </c>
      <c r="C178" s="271" t="s">
        <v>84</v>
      </c>
      <c r="D178" s="192" t="s">
        <v>60</v>
      </c>
      <c r="E178" s="192" t="s">
        <v>338</v>
      </c>
      <c r="F178" s="22" t="s">
        <v>905</v>
      </c>
      <c r="G178" s="21" t="s">
        <v>906</v>
      </c>
      <c r="H178" s="21" t="s">
        <v>782</v>
      </c>
      <c r="I178" s="176" t="s">
        <v>334</v>
      </c>
      <c r="J178" s="176" t="s">
        <v>334</v>
      </c>
      <c r="K178" s="176" t="s">
        <v>335</v>
      </c>
      <c r="L178" s="179" t="str">
        <f t="shared" si="2"/>
        <v>N</v>
      </c>
      <c r="M178" s="178" t="s">
        <v>335</v>
      </c>
      <c r="N178" s="179" t="s">
        <v>341</v>
      </c>
      <c r="O178" s="176" t="s">
        <v>335</v>
      </c>
      <c r="P178" s="176" t="s">
        <v>334</v>
      </c>
      <c r="Q178" s="176" t="s">
        <v>334</v>
      </c>
      <c r="R178" s="21" t="s">
        <v>62</v>
      </c>
      <c r="S178" s="21" t="s">
        <v>62</v>
      </c>
      <c r="T178" s="21" t="s">
        <v>907</v>
      </c>
      <c r="V178" s="177" t="s">
        <v>341</v>
      </c>
      <c r="W178" s="176">
        <v>1</v>
      </c>
      <c r="X178" s="20" t="s">
        <v>359</v>
      </c>
    </row>
    <row r="179" spans="2:24">
      <c r="B179" s="99" t="s">
        <v>59</v>
      </c>
      <c r="C179" s="271" t="s">
        <v>84</v>
      </c>
      <c r="D179" s="192" t="s">
        <v>60</v>
      </c>
      <c r="E179" s="192" t="s">
        <v>338</v>
      </c>
      <c r="F179" s="192" t="s">
        <v>926</v>
      </c>
      <c r="G179" s="21" t="s">
        <v>927</v>
      </c>
      <c r="H179" s="21" t="s">
        <v>782</v>
      </c>
      <c r="I179" s="176" t="s">
        <v>334</v>
      </c>
      <c r="J179" s="176" t="s">
        <v>334</v>
      </c>
      <c r="K179" s="176" t="s">
        <v>335</v>
      </c>
      <c r="L179" s="179" t="str">
        <f t="shared" si="2"/>
        <v>N</v>
      </c>
      <c r="M179" s="178" t="s">
        <v>335</v>
      </c>
      <c r="N179" s="179" t="s">
        <v>341</v>
      </c>
      <c r="O179" s="176" t="s">
        <v>335</v>
      </c>
      <c r="P179" s="176" t="s">
        <v>334</v>
      </c>
      <c r="Q179" s="176" t="s">
        <v>334</v>
      </c>
      <c r="R179" s="21" t="s">
        <v>62</v>
      </c>
      <c r="S179" s="21" t="s">
        <v>62</v>
      </c>
      <c r="T179" s="21" t="s">
        <v>928</v>
      </c>
      <c r="V179" s="177" t="s">
        <v>341</v>
      </c>
      <c r="W179" s="176">
        <v>1</v>
      </c>
      <c r="X179" s="20" t="s">
        <v>359</v>
      </c>
    </row>
    <row r="180" spans="2:24">
      <c r="B180" s="99" t="s">
        <v>59</v>
      </c>
      <c r="C180" s="271" t="s">
        <v>84</v>
      </c>
      <c r="D180" s="192" t="s">
        <v>60</v>
      </c>
      <c r="E180" s="192" t="s">
        <v>338</v>
      </c>
      <c r="F180" s="22" t="s">
        <v>899</v>
      </c>
      <c r="G180" s="21" t="s">
        <v>900</v>
      </c>
      <c r="H180" s="21" t="s">
        <v>782</v>
      </c>
      <c r="I180" s="176" t="s">
        <v>334</v>
      </c>
      <c r="J180" s="176" t="s">
        <v>334</v>
      </c>
      <c r="K180" s="176" t="s">
        <v>335</v>
      </c>
      <c r="L180" s="179" t="str">
        <f t="shared" si="2"/>
        <v>N</v>
      </c>
      <c r="M180" s="178" t="s">
        <v>341</v>
      </c>
      <c r="N180" s="179" t="s">
        <v>341</v>
      </c>
      <c r="O180" s="176" t="s">
        <v>335</v>
      </c>
      <c r="P180" s="176" t="s">
        <v>334</v>
      </c>
      <c r="Q180" s="176" t="s">
        <v>334</v>
      </c>
      <c r="R180" s="21" t="s">
        <v>62</v>
      </c>
      <c r="S180" s="21" t="s">
        <v>62</v>
      </c>
      <c r="T180" s="21" t="s">
        <v>901</v>
      </c>
      <c r="V180" s="177" t="s">
        <v>341</v>
      </c>
      <c r="W180" s="176">
        <v>1</v>
      </c>
      <c r="X180" s="20" t="s">
        <v>359</v>
      </c>
    </row>
    <row r="181" spans="2:24">
      <c r="B181" s="99" t="s">
        <v>59</v>
      </c>
      <c r="C181" s="271" t="s">
        <v>84</v>
      </c>
      <c r="D181" s="192" t="s">
        <v>60</v>
      </c>
      <c r="E181" s="192" t="s">
        <v>338</v>
      </c>
      <c r="F181" s="22" t="s">
        <v>896</v>
      </c>
      <c r="G181" s="21" t="s">
        <v>897</v>
      </c>
      <c r="H181" s="21" t="s">
        <v>782</v>
      </c>
      <c r="I181" s="176" t="s">
        <v>334</v>
      </c>
      <c r="J181" s="176" t="s">
        <v>334</v>
      </c>
      <c r="K181" s="176" t="s">
        <v>335</v>
      </c>
      <c r="L181" s="179" t="str">
        <f t="shared" si="2"/>
        <v>N</v>
      </c>
      <c r="M181" s="178" t="s">
        <v>341</v>
      </c>
      <c r="N181" s="179" t="s">
        <v>341</v>
      </c>
      <c r="O181" s="176" t="s">
        <v>335</v>
      </c>
      <c r="P181" s="176" t="s">
        <v>334</v>
      </c>
      <c r="Q181" s="176" t="s">
        <v>334</v>
      </c>
      <c r="R181" s="21" t="s">
        <v>62</v>
      </c>
      <c r="S181" s="21" t="s">
        <v>62</v>
      </c>
      <c r="T181" s="21" t="s">
        <v>898</v>
      </c>
      <c r="V181" s="177" t="s">
        <v>341</v>
      </c>
      <c r="W181" s="176">
        <v>1</v>
      </c>
      <c r="X181" s="20" t="s">
        <v>359</v>
      </c>
    </row>
    <row r="182" spans="2:24">
      <c r="B182" s="99" t="s">
        <v>59</v>
      </c>
      <c r="C182" s="271" t="s">
        <v>84</v>
      </c>
      <c r="D182" s="192" t="s">
        <v>60</v>
      </c>
      <c r="E182" s="192" t="s">
        <v>338</v>
      </c>
      <c r="F182" s="22" t="s">
        <v>893</v>
      </c>
      <c r="G182" s="21" t="s">
        <v>894</v>
      </c>
      <c r="H182" s="21" t="s">
        <v>782</v>
      </c>
      <c r="I182" s="176" t="s">
        <v>334</v>
      </c>
      <c r="J182" s="176" t="s">
        <v>334</v>
      </c>
      <c r="K182" s="176" t="s">
        <v>335</v>
      </c>
      <c r="L182" s="179" t="str">
        <f t="shared" si="2"/>
        <v>N</v>
      </c>
      <c r="M182" s="178" t="s">
        <v>341</v>
      </c>
      <c r="N182" s="179" t="s">
        <v>341</v>
      </c>
      <c r="O182" s="176" t="s">
        <v>335</v>
      </c>
      <c r="P182" s="176" t="s">
        <v>334</v>
      </c>
      <c r="Q182" s="176" t="s">
        <v>334</v>
      </c>
      <c r="R182" s="21" t="s">
        <v>62</v>
      </c>
      <c r="S182" s="21" t="s">
        <v>62</v>
      </c>
      <c r="T182" s="21" t="s">
        <v>895</v>
      </c>
      <c r="V182" s="177" t="s">
        <v>341</v>
      </c>
      <c r="W182" s="176">
        <v>1</v>
      </c>
      <c r="X182" s="20" t="s">
        <v>359</v>
      </c>
    </row>
    <row r="183" spans="2:24">
      <c r="B183" s="99" t="s">
        <v>59</v>
      </c>
      <c r="C183" s="271" t="s">
        <v>84</v>
      </c>
      <c r="D183" s="192" t="s">
        <v>60</v>
      </c>
      <c r="E183" s="192" t="s">
        <v>338</v>
      </c>
      <c r="F183" s="22" t="s">
        <v>855</v>
      </c>
      <c r="G183" s="21" t="s">
        <v>856</v>
      </c>
      <c r="H183" s="21" t="s">
        <v>782</v>
      </c>
      <c r="I183" s="176" t="s">
        <v>334</v>
      </c>
      <c r="J183" s="176" t="s">
        <v>334</v>
      </c>
      <c r="K183" s="176" t="s">
        <v>335</v>
      </c>
      <c r="L183" s="179" t="str">
        <f t="shared" si="2"/>
        <v>N</v>
      </c>
      <c r="M183" s="178" t="s">
        <v>341</v>
      </c>
      <c r="N183" s="179" t="s">
        <v>341</v>
      </c>
      <c r="O183" s="176" t="s">
        <v>335</v>
      </c>
      <c r="P183" s="176" t="s">
        <v>334</v>
      </c>
      <c r="Q183" s="176" t="s">
        <v>334</v>
      </c>
      <c r="R183" s="21" t="s">
        <v>62</v>
      </c>
      <c r="S183" s="21" t="s">
        <v>62</v>
      </c>
      <c r="T183" s="21" t="s">
        <v>6723</v>
      </c>
      <c r="V183" s="177" t="s">
        <v>341</v>
      </c>
      <c r="W183" s="176">
        <v>1</v>
      </c>
      <c r="X183" s="20" t="s">
        <v>359</v>
      </c>
    </row>
    <row r="184" spans="2:24">
      <c r="B184" s="99" t="s">
        <v>59</v>
      </c>
      <c r="C184" s="271" t="s">
        <v>84</v>
      </c>
      <c r="D184" s="192" t="s">
        <v>60</v>
      </c>
      <c r="E184" s="192" t="s">
        <v>338</v>
      </c>
      <c r="F184" s="22" t="s">
        <v>914</v>
      </c>
      <c r="G184" s="21" t="s">
        <v>915</v>
      </c>
      <c r="H184" s="21" t="s">
        <v>782</v>
      </c>
      <c r="I184" s="176" t="s">
        <v>334</v>
      </c>
      <c r="J184" s="176" t="s">
        <v>334</v>
      </c>
      <c r="K184" s="176" t="s">
        <v>335</v>
      </c>
      <c r="L184" s="179" t="str">
        <f t="shared" si="2"/>
        <v>N</v>
      </c>
      <c r="M184" s="178" t="s">
        <v>335</v>
      </c>
      <c r="N184" s="179" t="s">
        <v>341</v>
      </c>
      <c r="O184" s="176" t="s">
        <v>335</v>
      </c>
      <c r="P184" s="176" t="s">
        <v>334</v>
      </c>
      <c r="Q184" s="176" t="s">
        <v>334</v>
      </c>
      <c r="R184" s="21" t="s">
        <v>62</v>
      </c>
      <c r="S184" s="21" t="s">
        <v>62</v>
      </c>
      <c r="T184" s="21" t="s">
        <v>916</v>
      </c>
      <c r="V184" s="177" t="s">
        <v>341</v>
      </c>
      <c r="W184" s="176">
        <v>1</v>
      </c>
      <c r="X184" s="20" t="s">
        <v>359</v>
      </c>
    </row>
    <row r="185" spans="2:24">
      <c r="B185" s="99" t="s">
        <v>59</v>
      </c>
      <c r="C185" s="271" t="s">
        <v>84</v>
      </c>
      <c r="D185" s="192" t="s">
        <v>60</v>
      </c>
      <c r="E185" s="192" t="s">
        <v>338</v>
      </c>
      <c r="F185" s="22" t="s">
        <v>852</v>
      </c>
      <c r="G185" s="21" t="s">
        <v>853</v>
      </c>
      <c r="H185" s="21" t="s">
        <v>782</v>
      </c>
      <c r="I185" s="176" t="s">
        <v>334</v>
      </c>
      <c r="J185" s="176" t="s">
        <v>334</v>
      </c>
      <c r="K185" s="176" t="s">
        <v>335</v>
      </c>
      <c r="L185" s="179" t="str">
        <f t="shared" si="2"/>
        <v>N</v>
      </c>
      <c r="M185" s="178" t="s">
        <v>335</v>
      </c>
      <c r="N185" s="179" t="s">
        <v>341</v>
      </c>
      <c r="O185" s="176" t="s">
        <v>335</v>
      </c>
      <c r="P185" s="176" t="s">
        <v>334</v>
      </c>
      <c r="Q185" s="176" t="s">
        <v>334</v>
      </c>
      <c r="R185" s="21" t="s">
        <v>62</v>
      </c>
      <c r="S185" s="21" t="s">
        <v>62</v>
      </c>
      <c r="T185" s="21" t="s">
        <v>854</v>
      </c>
      <c r="V185" s="177" t="s">
        <v>341</v>
      </c>
      <c r="W185" s="176">
        <v>1</v>
      </c>
      <c r="X185" s="20" t="s">
        <v>359</v>
      </c>
    </row>
    <row r="186" spans="2:24">
      <c r="B186" s="99" t="s">
        <v>59</v>
      </c>
      <c r="C186" s="271" t="s">
        <v>84</v>
      </c>
      <c r="D186" s="192" t="s">
        <v>60</v>
      </c>
      <c r="E186" s="192" t="s">
        <v>338</v>
      </c>
      <c r="F186" s="22" t="s">
        <v>862</v>
      </c>
      <c r="G186" s="21" t="s">
        <v>863</v>
      </c>
      <c r="H186" s="21" t="s">
        <v>782</v>
      </c>
      <c r="I186" s="176" t="s">
        <v>334</v>
      </c>
      <c r="J186" s="176" t="s">
        <v>334</v>
      </c>
      <c r="K186" s="176" t="s">
        <v>335</v>
      </c>
      <c r="L186" s="179" t="str">
        <f t="shared" si="2"/>
        <v>N</v>
      </c>
      <c r="M186" s="178" t="s">
        <v>335</v>
      </c>
      <c r="N186" s="179" t="s">
        <v>341</v>
      </c>
      <c r="O186" s="176" t="s">
        <v>335</v>
      </c>
      <c r="P186" s="176" t="s">
        <v>334</v>
      </c>
      <c r="Q186" s="176" t="s">
        <v>334</v>
      </c>
      <c r="R186" s="21" t="s">
        <v>62</v>
      </c>
      <c r="S186" s="21" t="s">
        <v>62</v>
      </c>
      <c r="T186" s="21" t="s">
        <v>864</v>
      </c>
      <c r="V186" s="177" t="s">
        <v>341</v>
      </c>
      <c r="W186" s="176">
        <v>1</v>
      </c>
      <c r="X186" s="20" t="s">
        <v>359</v>
      </c>
    </row>
    <row r="187" spans="2:24">
      <c r="B187" s="99" t="s">
        <v>59</v>
      </c>
      <c r="C187" s="271" t="s">
        <v>84</v>
      </c>
      <c r="D187" s="192" t="s">
        <v>60</v>
      </c>
      <c r="E187" s="192" t="s">
        <v>338</v>
      </c>
      <c r="F187" s="22" t="s">
        <v>932</v>
      </c>
      <c r="G187" s="21" t="s">
        <v>933</v>
      </c>
      <c r="H187" s="21" t="s">
        <v>782</v>
      </c>
      <c r="I187" s="176" t="s">
        <v>334</v>
      </c>
      <c r="J187" s="176" t="s">
        <v>334</v>
      </c>
      <c r="K187" s="176" t="s">
        <v>335</v>
      </c>
      <c r="L187" s="179" t="str">
        <f t="shared" si="2"/>
        <v>N</v>
      </c>
      <c r="M187" s="178" t="s">
        <v>335</v>
      </c>
      <c r="N187" s="179" t="s">
        <v>341</v>
      </c>
      <c r="O187" s="176" t="s">
        <v>335</v>
      </c>
      <c r="P187" s="176" t="s">
        <v>334</v>
      </c>
      <c r="Q187" s="176" t="s">
        <v>334</v>
      </c>
      <c r="R187" s="21" t="s">
        <v>62</v>
      </c>
      <c r="S187" s="21" t="s">
        <v>62</v>
      </c>
      <c r="T187" s="21" t="s">
        <v>934</v>
      </c>
      <c r="V187" s="177" t="s">
        <v>341</v>
      </c>
      <c r="W187" s="176">
        <v>1</v>
      </c>
      <c r="X187" s="20" t="s">
        <v>359</v>
      </c>
    </row>
    <row r="188" spans="2:24">
      <c r="B188" s="99" t="s">
        <v>59</v>
      </c>
      <c r="C188" s="271" t="s">
        <v>84</v>
      </c>
      <c r="D188" s="192" t="s">
        <v>60</v>
      </c>
      <c r="E188" s="192" t="s">
        <v>338</v>
      </c>
      <c r="F188" s="22" t="s">
        <v>884</v>
      </c>
      <c r="G188" s="21" t="s">
        <v>885</v>
      </c>
      <c r="H188" s="21" t="s">
        <v>782</v>
      </c>
      <c r="I188" s="176" t="s">
        <v>334</v>
      </c>
      <c r="J188" s="176" t="s">
        <v>334</v>
      </c>
      <c r="K188" s="176" t="s">
        <v>335</v>
      </c>
      <c r="L188" s="179" t="str">
        <f t="shared" si="2"/>
        <v>N</v>
      </c>
      <c r="M188" s="178" t="s">
        <v>335</v>
      </c>
      <c r="N188" s="179" t="s">
        <v>341</v>
      </c>
      <c r="O188" s="176" t="s">
        <v>335</v>
      </c>
      <c r="P188" s="176" t="s">
        <v>334</v>
      </c>
      <c r="Q188" s="176" t="s">
        <v>334</v>
      </c>
      <c r="R188" s="21" t="s">
        <v>62</v>
      </c>
      <c r="S188" s="21" t="s">
        <v>62</v>
      </c>
      <c r="T188" s="21" t="s">
        <v>886</v>
      </c>
      <c r="V188" s="177" t="s">
        <v>341</v>
      </c>
      <c r="W188" s="176">
        <v>1</v>
      </c>
      <c r="X188" s="20" t="s">
        <v>359</v>
      </c>
    </row>
    <row r="189" spans="2:24">
      <c r="B189" s="99" t="s">
        <v>59</v>
      </c>
      <c r="C189" s="271" t="s">
        <v>84</v>
      </c>
      <c r="D189" s="192" t="s">
        <v>60</v>
      </c>
      <c r="E189" s="192" t="s">
        <v>338</v>
      </c>
      <c r="F189" s="22" t="s">
        <v>911</v>
      </c>
      <c r="G189" s="21" t="s">
        <v>912</v>
      </c>
      <c r="H189" s="21" t="s">
        <v>782</v>
      </c>
      <c r="I189" s="176" t="s">
        <v>334</v>
      </c>
      <c r="J189" s="176" t="s">
        <v>334</v>
      </c>
      <c r="K189" s="176" t="s">
        <v>335</v>
      </c>
      <c r="L189" s="179" t="str">
        <f t="shared" si="2"/>
        <v>N</v>
      </c>
      <c r="M189" s="178" t="s">
        <v>335</v>
      </c>
      <c r="N189" s="179" t="s">
        <v>341</v>
      </c>
      <c r="O189" s="176" t="s">
        <v>335</v>
      </c>
      <c r="P189" s="176" t="s">
        <v>334</v>
      </c>
      <c r="Q189" s="176" t="s">
        <v>334</v>
      </c>
      <c r="R189" s="21" t="s">
        <v>62</v>
      </c>
      <c r="S189" s="21" t="s">
        <v>62</v>
      </c>
      <c r="T189" s="21" t="s">
        <v>913</v>
      </c>
      <c r="V189" s="177" t="s">
        <v>341</v>
      </c>
      <c r="W189" s="176">
        <v>1</v>
      </c>
      <c r="X189" s="20" t="s">
        <v>359</v>
      </c>
    </row>
    <row r="190" spans="2:24">
      <c r="B190" s="99" t="s">
        <v>59</v>
      </c>
      <c r="C190" s="271" t="s">
        <v>84</v>
      </c>
      <c r="D190" s="192" t="s">
        <v>60</v>
      </c>
      <c r="E190" s="192" t="s">
        <v>338</v>
      </c>
      <c r="F190" s="22" t="s">
        <v>875</v>
      </c>
      <c r="G190" s="21" t="s">
        <v>876</v>
      </c>
      <c r="H190" s="21" t="s">
        <v>782</v>
      </c>
      <c r="I190" s="176" t="s">
        <v>334</v>
      </c>
      <c r="J190" s="176" t="s">
        <v>334</v>
      </c>
      <c r="K190" s="176" t="s">
        <v>335</v>
      </c>
      <c r="L190" s="179" t="str">
        <f t="shared" si="2"/>
        <v>N</v>
      </c>
      <c r="M190" s="178" t="s">
        <v>335</v>
      </c>
      <c r="N190" s="179" t="s">
        <v>341</v>
      </c>
      <c r="O190" s="176" t="s">
        <v>335</v>
      </c>
      <c r="P190" s="176" t="s">
        <v>334</v>
      </c>
      <c r="Q190" s="176" t="s">
        <v>334</v>
      </c>
      <c r="R190" s="21" t="s">
        <v>62</v>
      </c>
      <c r="S190" s="21" t="s">
        <v>62</v>
      </c>
      <c r="T190" s="21" t="s">
        <v>877</v>
      </c>
      <c r="V190" s="177" t="s">
        <v>341</v>
      </c>
      <c r="W190" s="176">
        <v>1</v>
      </c>
      <c r="X190" s="20" t="s">
        <v>359</v>
      </c>
    </row>
    <row r="191" spans="2:24">
      <c r="B191" s="99" t="s">
        <v>59</v>
      </c>
      <c r="C191" s="271" t="s">
        <v>84</v>
      </c>
      <c r="D191" s="192" t="s">
        <v>60</v>
      </c>
      <c r="E191" s="192" t="s">
        <v>338</v>
      </c>
      <c r="F191" s="22" t="s">
        <v>881</v>
      </c>
      <c r="G191" s="21" t="s">
        <v>882</v>
      </c>
      <c r="H191" s="21" t="s">
        <v>782</v>
      </c>
      <c r="I191" s="176" t="s">
        <v>334</v>
      </c>
      <c r="J191" s="176" t="s">
        <v>334</v>
      </c>
      <c r="K191" s="176" t="s">
        <v>335</v>
      </c>
      <c r="L191" s="179" t="str">
        <f t="shared" si="2"/>
        <v>N</v>
      </c>
      <c r="M191" s="178" t="s">
        <v>335</v>
      </c>
      <c r="N191" s="179" t="s">
        <v>341</v>
      </c>
      <c r="O191" s="176" t="s">
        <v>335</v>
      </c>
      <c r="P191" s="176" t="s">
        <v>334</v>
      </c>
      <c r="Q191" s="176" t="s">
        <v>334</v>
      </c>
      <c r="R191" s="21" t="s">
        <v>62</v>
      </c>
      <c r="S191" s="21" t="s">
        <v>62</v>
      </c>
      <c r="T191" s="21" t="s">
        <v>883</v>
      </c>
      <c r="V191" s="177" t="s">
        <v>341</v>
      </c>
      <c r="W191" s="176">
        <v>1</v>
      </c>
      <c r="X191" s="20" t="s">
        <v>359</v>
      </c>
    </row>
    <row r="192" spans="2:24">
      <c r="B192" s="99" t="s">
        <v>59</v>
      </c>
      <c r="C192" s="271" t="s">
        <v>84</v>
      </c>
      <c r="D192" s="192" t="s">
        <v>60</v>
      </c>
      <c r="E192" s="192" t="s">
        <v>338</v>
      </c>
      <c r="F192" s="22" t="s">
        <v>908</v>
      </c>
      <c r="G192" s="21" t="s">
        <v>909</v>
      </c>
      <c r="H192" s="21" t="s">
        <v>782</v>
      </c>
      <c r="I192" s="176" t="s">
        <v>334</v>
      </c>
      <c r="J192" s="176" t="s">
        <v>334</v>
      </c>
      <c r="K192" s="176" t="s">
        <v>335</v>
      </c>
      <c r="L192" s="179" t="str">
        <f t="shared" si="2"/>
        <v>N</v>
      </c>
      <c r="M192" s="178" t="s">
        <v>335</v>
      </c>
      <c r="N192" s="179" t="s">
        <v>341</v>
      </c>
      <c r="O192" s="176" t="s">
        <v>335</v>
      </c>
      <c r="P192" s="176" t="s">
        <v>334</v>
      </c>
      <c r="Q192" s="176" t="s">
        <v>334</v>
      </c>
      <c r="R192" s="21" t="s">
        <v>62</v>
      </c>
      <c r="S192" s="21" t="s">
        <v>62</v>
      </c>
      <c r="T192" s="21" t="s">
        <v>910</v>
      </c>
      <c r="V192" s="177" t="s">
        <v>341</v>
      </c>
      <c r="W192" s="176">
        <v>1</v>
      </c>
      <c r="X192" s="20" t="s">
        <v>359</v>
      </c>
    </row>
    <row r="193" spans="2:24">
      <c r="B193" s="99" t="s">
        <v>59</v>
      </c>
      <c r="C193" s="271" t="s">
        <v>84</v>
      </c>
      <c r="D193" s="192" t="s">
        <v>60</v>
      </c>
      <c r="E193" s="192" t="s">
        <v>338</v>
      </c>
      <c r="F193" s="22" t="s">
        <v>935</v>
      </c>
      <c r="G193" s="21" t="s">
        <v>936</v>
      </c>
      <c r="H193" s="21" t="s">
        <v>782</v>
      </c>
      <c r="I193" s="176" t="s">
        <v>334</v>
      </c>
      <c r="J193" s="176" t="s">
        <v>334</v>
      </c>
      <c r="K193" s="176" t="s">
        <v>335</v>
      </c>
      <c r="L193" s="179" t="str">
        <f t="shared" si="2"/>
        <v>N</v>
      </c>
      <c r="M193" s="178" t="s">
        <v>335</v>
      </c>
      <c r="N193" s="179" t="s">
        <v>341</v>
      </c>
      <c r="O193" s="176" t="s">
        <v>335</v>
      </c>
      <c r="P193" s="176" t="s">
        <v>334</v>
      </c>
      <c r="Q193" s="176" t="s">
        <v>334</v>
      </c>
      <c r="R193" s="21" t="s">
        <v>62</v>
      </c>
      <c r="S193" s="21" t="s">
        <v>62</v>
      </c>
      <c r="T193" s="21" t="s">
        <v>937</v>
      </c>
      <c r="V193" s="177" t="s">
        <v>341</v>
      </c>
      <c r="W193" s="176">
        <v>1</v>
      </c>
      <c r="X193" s="20" t="s">
        <v>359</v>
      </c>
    </row>
    <row r="194" spans="2:24">
      <c r="B194" s="99" t="s">
        <v>59</v>
      </c>
      <c r="C194" s="271" t="s">
        <v>84</v>
      </c>
      <c r="D194" s="192" t="s">
        <v>60</v>
      </c>
      <c r="E194" s="192" t="s">
        <v>338</v>
      </c>
      <c r="F194" s="192" t="s">
        <v>878</v>
      </c>
      <c r="G194" s="21" t="s">
        <v>879</v>
      </c>
      <c r="H194" s="21" t="s">
        <v>782</v>
      </c>
      <c r="I194" s="176" t="s">
        <v>334</v>
      </c>
      <c r="J194" s="176" t="s">
        <v>334</v>
      </c>
      <c r="K194" s="176" t="s">
        <v>335</v>
      </c>
      <c r="L194" s="179" t="str">
        <f t="shared" si="2"/>
        <v>N</v>
      </c>
      <c r="M194" s="178" t="s">
        <v>335</v>
      </c>
      <c r="N194" s="179" t="s">
        <v>341</v>
      </c>
      <c r="O194" s="176" t="s">
        <v>335</v>
      </c>
      <c r="P194" s="176" t="s">
        <v>334</v>
      </c>
      <c r="Q194" s="176" t="s">
        <v>334</v>
      </c>
      <c r="R194" s="21" t="s">
        <v>62</v>
      </c>
      <c r="S194" s="21" t="s">
        <v>62</v>
      </c>
      <c r="T194" s="21" t="s">
        <v>880</v>
      </c>
      <c r="V194" s="177" t="s">
        <v>341</v>
      </c>
      <c r="W194" s="176">
        <v>1</v>
      </c>
      <c r="X194" s="20" t="s">
        <v>359</v>
      </c>
    </row>
    <row r="195" spans="2:24">
      <c r="B195" s="99" t="s">
        <v>59</v>
      </c>
      <c r="C195" s="271" t="s">
        <v>84</v>
      </c>
      <c r="D195" s="192" t="s">
        <v>60</v>
      </c>
      <c r="E195" s="192" t="s">
        <v>338</v>
      </c>
      <c r="F195" s="192" t="s">
        <v>887</v>
      </c>
      <c r="G195" s="21" t="s">
        <v>888</v>
      </c>
      <c r="H195" s="21" t="s">
        <v>782</v>
      </c>
      <c r="I195" s="176" t="s">
        <v>334</v>
      </c>
      <c r="J195" s="176" t="s">
        <v>334</v>
      </c>
      <c r="K195" s="176" t="s">
        <v>335</v>
      </c>
      <c r="L195" s="179" t="str">
        <f t="shared" si="2"/>
        <v>N</v>
      </c>
      <c r="M195" s="178" t="s">
        <v>335</v>
      </c>
      <c r="N195" s="179" t="s">
        <v>341</v>
      </c>
      <c r="O195" s="176" t="s">
        <v>335</v>
      </c>
      <c r="P195" s="176" t="s">
        <v>334</v>
      </c>
      <c r="Q195" s="176" t="s">
        <v>334</v>
      </c>
      <c r="R195" s="21" t="s">
        <v>62</v>
      </c>
      <c r="S195" s="21" t="s">
        <v>62</v>
      </c>
      <c r="T195" s="21" t="s">
        <v>889</v>
      </c>
      <c r="V195" s="177" t="s">
        <v>341</v>
      </c>
      <c r="W195" s="176">
        <v>1</v>
      </c>
      <c r="X195" s="20" t="s">
        <v>359</v>
      </c>
    </row>
    <row r="196" spans="2:24">
      <c r="B196" s="99" t="s">
        <v>59</v>
      </c>
      <c r="C196" s="271" t="s">
        <v>84</v>
      </c>
      <c r="D196" s="192" t="s">
        <v>60</v>
      </c>
      <c r="E196" s="192" t="s">
        <v>338</v>
      </c>
      <c r="F196" s="192" t="s">
        <v>938</v>
      </c>
      <c r="G196" s="21" t="s">
        <v>939</v>
      </c>
      <c r="H196" s="21" t="s">
        <v>782</v>
      </c>
      <c r="I196" s="176" t="s">
        <v>334</v>
      </c>
      <c r="J196" s="176" t="s">
        <v>334</v>
      </c>
      <c r="K196" s="176" t="s">
        <v>335</v>
      </c>
      <c r="L196" s="179" t="str">
        <f t="shared" ref="L196:L259" si="3">IF(OR(I196="Y", J196="Y"), "Y", "N")</f>
        <v>N</v>
      </c>
      <c r="M196" s="178" t="s">
        <v>335</v>
      </c>
      <c r="N196" s="179" t="s">
        <v>341</v>
      </c>
      <c r="O196" s="176" t="s">
        <v>335</v>
      </c>
      <c r="P196" s="176" t="s">
        <v>334</v>
      </c>
      <c r="Q196" s="176" t="s">
        <v>334</v>
      </c>
      <c r="R196" s="21" t="s">
        <v>62</v>
      </c>
      <c r="S196" s="21" t="s">
        <v>62</v>
      </c>
      <c r="T196" s="21" t="s">
        <v>940</v>
      </c>
      <c r="V196" s="177" t="s">
        <v>341</v>
      </c>
      <c r="W196" s="176">
        <v>1</v>
      </c>
      <c r="X196" s="20" t="s">
        <v>359</v>
      </c>
    </row>
    <row r="197" spans="2:24">
      <c r="B197" s="99" t="s">
        <v>59</v>
      </c>
      <c r="C197" s="271" t="s">
        <v>84</v>
      </c>
      <c r="D197" s="192" t="s">
        <v>60</v>
      </c>
      <c r="E197" s="192" t="s">
        <v>338</v>
      </c>
      <c r="F197" s="192" t="s">
        <v>929</v>
      </c>
      <c r="G197" s="21" t="s">
        <v>930</v>
      </c>
      <c r="H197" s="21" t="s">
        <v>782</v>
      </c>
      <c r="I197" s="176" t="s">
        <v>334</v>
      </c>
      <c r="J197" s="176" t="s">
        <v>334</v>
      </c>
      <c r="K197" s="176" t="s">
        <v>335</v>
      </c>
      <c r="L197" s="179" t="str">
        <f t="shared" si="3"/>
        <v>N</v>
      </c>
      <c r="M197" s="178" t="s">
        <v>335</v>
      </c>
      <c r="N197" s="179" t="s">
        <v>341</v>
      </c>
      <c r="O197" s="176" t="s">
        <v>335</v>
      </c>
      <c r="P197" s="176" t="s">
        <v>334</v>
      </c>
      <c r="Q197" s="176" t="s">
        <v>334</v>
      </c>
      <c r="R197" s="21" t="s">
        <v>62</v>
      </c>
      <c r="S197" s="21" t="s">
        <v>62</v>
      </c>
      <c r="T197" s="21" t="s">
        <v>931</v>
      </c>
      <c r="V197" s="177" t="s">
        <v>341</v>
      </c>
      <c r="W197" s="176">
        <v>1</v>
      </c>
      <c r="X197" s="20" t="s">
        <v>359</v>
      </c>
    </row>
    <row r="198" spans="2:24">
      <c r="B198" s="100" t="s">
        <v>570</v>
      </c>
      <c r="C198" s="269" t="s">
        <v>91</v>
      </c>
      <c r="D198" s="21" t="s">
        <v>510</v>
      </c>
      <c r="E198" s="21" t="s">
        <v>511</v>
      </c>
      <c r="F198" s="21" t="s">
        <v>5718</v>
      </c>
      <c r="G198" s="21" t="s">
        <v>513</v>
      </c>
      <c r="H198" s="21" t="s">
        <v>574</v>
      </c>
      <c r="I198" s="176" t="s">
        <v>334</v>
      </c>
      <c r="J198" s="176" t="s">
        <v>335</v>
      </c>
      <c r="K198" s="176" t="s">
        <v>335</v>
      </c>
      <c r="L198" s="179" t="str">
        <f t="shared" si="3"/>
        <v>Y</v>
      </c>
      <c r="M198" s="178" t="s">
        <v>335</v>
      </c>
      <c r="N198" s="179" t="s">
        <v>335</v>
      </c>
      <c r="O198" s="176" t="s">
        <v>335</v>
      </c>
      <c r="P198" s="176" t="s">
        <v>335</v>
      </c>
      <c r="Q198" s="176" t="s">
        <v>334</v>
      </c>
      <c r="R198" s="21" t="s">
        <v>62</v>
      </c>
      <c r="S198" s="21" t="s">
        <v>62</v>
      </c>
      <c r="T198" s="21"/>
      <c r="V198" s="177" t="s">
        <v>515</v>
      </c>
      <c r="W198" s="176">
        <v>1</v>
      </c>
      <c r="X198" s="20" t="s">
        <v>359</v>
      </c>
    </row>
    <row r="199" spans="2:24">
      <c r="B199" s="100" t="s">
        <v>570</v>
      </c>
      <c r="C199" s="269" t="s">
        <v>91</v>
      </c>
      <c r="D199" s="21" t="s">
        <v>510</v>
      </c>
      <c r="E199" s="21" t="s">
        <v>511</v>
      </c>
      <c r="F199" s="21" t="s">
        <v>5717</v>
      </c>
      <c r="G199" s="21" t="s">
        <v>517</v>
      </c>
      <c r="H199" s="21" t="s">
        <v>574</v>
      </c>
      <c r="I199" s="176" t="s">
        <v>334</v>
      </c>
      <c r="J199" s="176" t="s">
        <v>335</v>
      </c>
      <c r="K199" s="176" t="s">
        <v>335</v>
      </c>
      <c r="L199" s="179" t="str">
        <f t="shared" si="3"/>
        <v>Y</v>
      </c>
      <c r="M199" s="178" t="s">
        <v>335</v>
      </c>
      <c r="N199" s="179" t="s">
        <v>341</v>
      </c>
      <c r="O199" s="176" t="s">
        <v>335</v>
      </c>
      <c r="P199" s="176" t="s">
        <v>335</v>
      </c>
      <c r="Q199" s="176" t="s">
        <v>334</v>
      </c>
      <c r="R199" s="21" t="s">
        <v>62</v>
      </c>
      <c r="S199" s="21" t="s">
        <v>62</v>
      </c>
      <c r="T199" s="21"/>
      <c r="V199" s="177" t="s">
        <v>515</v>
      </c>
      <c r="W199" s="176">
        <v>1</v>
      </c>
      <c r="X199" s="20" t="s">
        <v>359</v>
      </c>
    </row>
    <row r="200" spans="2:24">
      <c r="B200" s="100" t="s">
        <v>570</v>
      </c>
      <c r="C200" s="269" t="s">
        <v>91</v>
      </c>
      <c r="D200" s="21" t="s">
        <v>510</v>
      </c>
      <c r="E200" s="21" t="s">
        <v>511</v>
      </c>
      <c r="F200" s="21" t="s">
        <v>6652</v>
      </c>
      <c r="G200" s="21" t="s">
        <v>1374</v>
      </c>
      <c r="H200" s="21" t="s">
        <v>574</v>
      </c>
      <c r="I200" s="176" t="s">
        <v>334</v>
      </c>
      <c r="J200" s="176" t="s">
        <v>335</v>
      </c>
      <c r="K200" s="176" t="s">
        <v>335</v>
      </c>
      <c r="L200" s="179" t="str">
        <f t="shared" si="3"/>
        <v>Y</v>
      </c>
      <c r="M200" s="178" t="s">
        <v>335</v>
      </c>
      <c r="N200" s="179" t="s">
        <v>341</v>
      </c>
      <c r="O200" s="176" t="s">
        <v>335</v>
      </c>
      <c r="P200" s="176" t="s">
        <v>335</v>
      </c>
      <c r="Q200" s="176" t="s">
        <v>334</v>
      </c>
      <c r="R200" s="21" t="s">
        <v>62</v>
      </c>
      <c r="S200" s="21" t="s">
        <v>62</v>
      </c>
      <c r="T200" s="21"/>
      <c r="V200" s="177" t="s">
        <v>515</v>
      </c>
      <c r="W200" s="176">
        <v>1</v>
      </c>
      <c r="X200" s="20" t="s">
        <v>359</v>
      </c>
    </row>
    <row r="201" spans="2:24">
      <c r="B201" s="100" t="s">
        <v>570</v>
      </c>
      <c r="C201" s="269" t="s">
        <v>91</v>
      </c>
      <c r="D201" s="21" t="s">
        <v>510</v>
      </c>
      <c r="E201" s="21" t="s">
        <v>511</v>
      </c>
      <c r="F201" s="21" t="s">
        <v>637</v>
      </c>
      <c r="G201" s="21" t="s">
        <v>638</v>
      </c>
      <c r="H201" s="21" t="s">
        <v>603</v>
      </c>
      <c r="I201" s="176" t="s">
        <v>334</v>
      </c>
      <c r="J201" s="176" t="s">
        <v>335</v>
      </c>
      <c r="K201" s="176" t="s">
        <v>334</v>
      </c>
      <c r="L201" s="179" t="str">
        <f t="shared" si="3"/>
        <v>Y</v>
      </c>
      <c r="M201" s="178" t="s">
        <v>335</v>
      </c>
      <c r="N201" s="179" t="s">
        <v>341</v>
      </c>
      <c r="O201" s="176" t="s">
        <v>335</v>
      </c>
      <c r="P201" s="176" t="s">
        <v>335</v>
      </c>
      <c r="Q201" s="176" t="s">
        <v>334</v>
      </c>
      <c r="R201" s="21" t="s">
        <v>62</v>
      </c>
      <c r="S201" s="21" t="s">
        <v>62</v>
      </c>
      <c r="T201" s="21"/>
      <c r="V201" s="177" t="s">
        <v>515</v>
      </c>
      <c r="W201" s="176">
        <v>1</v>
      </c>
      <c r="X201" s="20" t="s">
        <v>411</v>
      </c>
    </row>
    <row r="202" spans="2:24">
      <c r="B202" s="100" t="s">
        <v>570</v>
      </c>
      <c r="C202" s="269" t="s">
        <v>91</v>
      </c>
      <c r="D202" s="21" t="s">
        <v>510</v>
      </c>
      <c r="E202" s="21" t="s">
        <v>511</v>
      </c>
      <c r="F202" s="21" t="s">
        <v>605</v>
      </c>
      <c r="G202" s="21" t="s">
        <v>622</v>
      </c>
      <c r="H202" s="21" t="s">
        <v>574</v>
      </c>
      <c r="I202" s="176" t="s">
        <v>334</v>
      </c>
      <c r="J202" s="190" t="s">
        <v>335</v>
      </c>
      <c r="K202" s="176" t="s">
        <v>335</v>
      </c>
      <c r="L202" s="179" t="str">
        <f t="shared" si="3"/>
        <v>Y</v>
      </c>
      <c r="M202" s="178" t="s">
        <v>335</v>
      </c>
      <c r="N202" s="179" t="s">
        <v>335</v>
      </c>
      <c r="O202" s="176" t="s">
        <v>335</v>
      </c>
      <c r="P202" s="176" t="s">
        <v>335</v>
      </c>
      <c r="Q202" s="176" t="s">
        <v>334</v>
      </c>
      <c r="R202" s="21" t="s">
        <v>62</v>
      </c>
      <c r="S202" s="21" t="s">
        <v>62</v>
      </c>
      <c r="T202" s="21"/>
      <c r="V202" s="177" t="s">
        <v>341</v>
      </c>
      <c r="W202" s="176">
        <v>1</v>
      </c>
      <c r="X202" s="20" t="s">
        <v>359</v>
      </c>
    </row>
    <row r="203" spans="2:24">
      <c r="B203" s="100" t="s">
        <v>570</v>
      </c>
      <c r="C203" s="269" t="s">
        <v>91</v>
      </c>
      <c r="D203" s="21" t="s">
        <v>510</v>
      </c>
      <c r="E203" s="21" t="s">
        <v>511</v>
      </c>
      <c r="F203" s="21" t="s">
        <v>605</v>
      </c>
      <c r="G203" s="21" t="s">
        <v>625</v>
      </c>
      <c r="H203" s="21" t="s">
        <v>574</v>
      </c>
      <c r="I203" s="176" t="s">
        <v>334</v>
      </c>
      <c r="J203" s="190" t="s">
        <v>335</v>
      </c>
      <c r="K203" s="176" t="s">
        <v>335</v>
      </c>
      <c r="L203" s="179" t="str">
        <f t="shared" si="3"/>
        <v>Y</v>
      </c>
      <c r="M203" s="178" t="s">
        <v>335</v>
      </c>
      <c r="N203" s="179" t="s">
        <v>341</v>
      </c>
      <c r="O203" s="176" t="s">
        <v>335</v>
      </c>
      <c r="P203" s="176" t="s">
        <v>335</v>
      </c>
      <c r="Q203" s="176" t="s">
        <v>334</v>
      </c>
      <c r="R203" s="21" t="s">
        <v>62</v>
      </c>
      <c r="S203" s="21" t="s">
        <v>62</v>
      </c>
      <c r="T203" s="21"/>
      <c r="V203" s="177" t="s">
        <v>341</v>
      </c>
      <c r="W203" s="176">
        <v>1</v>
      </c>
      <c r="X203" s="20" t="s">
        <v>359</v>
      </c>
    </row>
    <row r="204" spans="2:24">
      <c r="B204" s="100" t="s">
        <v>570</v>
      </c>
      <c r="C204" s="269" t="s">
        <v>91</v>
      </c>
      <c r="D204" s="21" t="s">
        <v>510</v>
      </c>
      <c r="E204" s="21" t="s">
        <v>511</v>
      </c>
      <c r="F204" s="21" t="s">
        <v>605</v>
      </c>
      <c r="G204" s="21" t="s">
        <v>630</v>
      </c>
      <c r="H204" s="21" t="s">
        <v>574</v>
      </c>
      <c r="I204" s="176" t="s">
        <v>334</v>
      </c>
      <c r="J204" s="190" t="s">
        <v>335</v>
      </c>
      <c r="K204" s="176" t="s">
        <v>335</v>
      </c>
      <c r="L204" s="179" t="str">
        <f t="shared" si="3"/>
        <v>Y</v>
      </c>
      <c r="M204" s="178" t="s">
        <v>335</v>
      </c>
      <c r="N204" s="179" t="s">
        <v>341</v>
      </c>
      <c r="O204" s="176" t="s">
        <v>335</v>
      </c>
      <c r="P204" s="176" t="s">
        <v>335</v>
      </c>
      <c r="Q204" s="176" t="s">
        <v>334</v>
      </c>
      <c r="R204" s="21" t="s">
        <v>62</v>
      </c>
      <c r="S204" s="21" t="s">
        <v>62</v>
      </c>
      <c r="T204" s="21"/>
      <c r="V204" s="177" t="s">
        <v>341</v>
      </c>
      <c r="W204" s="176">
        <v>1</v>
      </c>
      <c r="X204" s="20" t="s">
        <v>359</v>
      </c>
    </row>
    <row r="205" spans="2:24">
      <c r="B205" s="100" t="s">
        <v>570</v>
      </c>
      <c r="C205" s="269" t="s">
        <v>91</v>
      </c>
      <c r="D205" s="21" t="s">
        <v>510</v>
      </c>
      <c r="E205" s="21" t="s">
        <v>511</v>
      </c>
      <c r="F205" s="21" t="s">
        <v>605</v>
      </c>
      <c r="G205" s="21" t="s">
        <v>633</v>
      </c>
      <c r="H205" s="21" t="s">
        <v>574</v>
      </c>
      <c r="I205" s="176" t="s">
        <v>334</v>
      </c>
      <c r="J205" s="190" t="s">
        <v>335</v>
      </c>
      <c r="K205" s="176" t="s">
        <v>335</v>
      </c>
      <c r="L205" s="179" t="str">
        <f t="shared" si="3"/>
        <v>Y</v>
      </c>
      <c r="M205" s="178" t="s">
        <v>335</v>
      </c>
      <c r="N205" s="179" t="s">
        <v>335</v>
      </c>
      <c r="O205" s="176" t="s">
        <v>335</v>
      </c>
      <c r="P205" s="176" t="s">
        <v>335</v>
      </c>
      <c r="Q205" s="176" t="s">
        <v>334</v>
      </c>
      <c r="R205" s="21" t="s">
        <v>62</v>
      </c>
      <c r="S205" s="21" t="s">
        <v>62</v>
      </c>
      <c r="T205" s="21"/>
      <c r="V205" s="177" t="s">
        <v>341</v>
      </c>
      <c r="W205" s="176">
        <v>1</v>
      </c>
      <c r="X205" s="20" t="s">
        <v>359</v>
      </c>
    </row>
    <row r="206" spans="2:24">
      <c r="B206" s="100" t="s">
        <v>570</v>
      </c>
      <c r="C206" s="269" t="s">
        <v>91</v>
      </c>
      <c r="D206" s="21" t="s">
        <v>510</v>
      </c>
      <c r="E206" s="21" t="s">
        <v>511</v>
      </c>
      <c r="F206" s="21" t="s">
        <v>605</v>
      </c>
      <c r="G206" s="21" t="s">
        <v>609</v>
      </c>
      <c r="H206" s="21" t="s">
        <v>603</v>
      </c>
      <c r="I206" s="176" t="s">
        <v>334</v>
      </c>
      <c r="J206" s="176" t="s">
        <v>335</v>
      </c>
      <c r="K206" s="176" t="s">
        <v>334</v>
      </c>
      <c r="L206" s="179" t="str">
        <f t="shared" si="3"/>
        <v>Y</v>
      </c>
      <c r="M206" s="178" t="s">
        <v>335</v>
      </c>
      <c r="N206" s="179" t="s">
        <v>341</v>
      </c>
      <c r="O206" s="176" t="s">
        <v>335</v>
      </c>
      <c r="P206" s="176" t="s">
        <v>335</v>
      </c>
      <c r="Q206" s="176" t="s">
        <v>334</v>
      </c>
      <c r="R206" s="21" t="s">
        <v>62</v>
      </c>
      <c r="S206" s="21" t="s">
        <v>62</v>
      </c>
      <c r="T206" s="21" t="s">
        <v>611</v>
      </c>
      <c r="V206" s="177" t="s">
        <v>341</v>
      </c>
      <c r="W206" s="176">
        <v>1</v>
      </c>
      <c r="X206" s="20" t="s">
        <v>411</v>
      </c>
    </row>
    <row r="207" spans="2:24">
      <c r="B207" s="100" t="s">
        <v>570</v>
      </c>
      <c r="C207" s="269" t="s">
        <v>91</v>
      </c>
      <c r="D207" s="21" t="s">
        <v>510</v>
      </c>
      <c r="E207" s="21" t="s">
        <v>511</v>
      </c>
      <c r="F207" s="21" t="s">
        <v>605</v>
      </c>
      <c r="G207" s="21" t="s">
        <v>606</v>
      </c>
      <c r="H207" s="21" t="s">
        <v>574</v>
      </c>
      <c r="I207" s="176" t="s">
        <v>334</v>
      </c>
      <c r="J207" s="176" t="s">
        <v>335</v>
      </c>
      <c r="K207" s="176" t="s">
        <v>335</v>
      </c>
      <c r="L207" s="179" t="str">
        <f t="shared" si="3"/>
        <v>Y</v>
      </c>
      <c r="M207" s="178" t="s">
        <v>341</v>
      </c>
      <c r="N207" s="179" t="s">
        <v>341</v>
      </c>
      <c r="O207" s="176" t="s">
        <v>335</v>
      </c>
      <c r="P207" s="176" t="s">
        <v>335</v>
      </c>
      <c r="Q207" s="176" t="s">
        <v>334</v>
      </c>
      <c r="R207" s="21" t="s">
        <v>62</v>
      </c>
      <c r="S207" s="21" t="s">
        <v>62</v>
      </c>
      <c r="T207" s="21"/>
      <c r="V207" s="177" t="s">
        <v>341</v>
      </c>
      <c r="W207" s="176">
        <v>1</v>
      </c>
      <c r="X207" s="20" t="s">
        <v>359</v>
      </c>
    </row>
    <row r="208" spans="2:24">
      <c r="B208" s="100" t="s">
        <v>570</v>
      </c>
      <c r="C208" s="269" t="s">
        <v>91</v>
      </c>
      <c r="D208" s="21" t="s">
        <v>510</v>
      </c>
      <c r="E208" s="21" t="s">
        <v>519</v>
      </c>
      <c r="F208" s="21" t="s">
        <v>523</v>
      </c>
      <c r="G208" s="21" t="s">
        <v>524</v>
      </c>
      <c r="H208" s="21" t="s">
        <v>574</v>
      </c>
      <c r="I208" s="176" t="s">
        <v>334</v>
      </c>
      <c r="J208" s="176" t="s">
        <v>335</v>
      </c>
      <c r="K208" s="176" t="s">
        <v>335</v>
      </c>
      <c r="L208" s="179" t="str">
        <f t="shared" si="3"/>
        <v>Y</v>
      </c>
      <c r="M208" s="178" t="s">
        <v>335</v>
      </c>
      <c r="N208" s="179" t="s">
        <v>335</v>
      </c>
      <c r="O208" s="176" t="s">
        <v>335</v>
      </c>
      <c r="P208" s="176" t="s">
        <v>335</v>
      </c>
      <c r="Q208" s="176" t="s">
        <v>334</v>
      </c>
      <c r="R208" s="21" t="s">
        <v>62</v>
      </c>
      <c r="S208" s="21" t="s">
        <v>62</v>
      </c>
      <c r="T208" s="21"/>
      <c r="V208" s="177" t="s">
        <v>526</v>
      </c>
      <c r="W208" s="176">
        <v>1</v>
      </c>
      <c r="X208" s="20" t="s">
        <v>359</v>
      </c>
    </row>
    <row r="209" spans="2:24">
      <c r="B209" s="100" t="s">
        <v>570</v>
      </c>
      <c r="C209" s="269" t="s">
        <v>91</v>
      </c>
      <c r="D209" s="21" t="s">
        <v>510</v>
      </c>
      <c r="E209" s="21" t="s">
        <v>519</v>
      </c>
      <c r="F209" s="21" t="s">
        <v>618</v>
      </c>
      <c r="G209" s="177" t="s">
        <v>618</v>
      </c>
      <c r="H209" s="26" t="s">
        <v>620</v>
      </c>
      <c r="I209" s="176" t="s">
        <v>334</v>
      </c>
      <c r="J209" s="176" t="s">
        <v>335</v>
      </c>
      <c r="K209" s="176" t="s">
        <v>334</v>
      </c>
      <c r="L209" s="179" t="str">
        <f t="shared" si="3"/>
        <v>Y</v>
      </c>
      <c r="M209" s="176"/>
      <c r="N209" s="176"/>
      <c r="O209" s="176" t="s">
        <v>335</v>
      </c>
      <c r="P209" s="176" t="s">
        <v>335</v>
      </c>
      <c r="Q209" s="176" t="s">
        <v>334</v>
      </c>
      <c r="R209" s="21" t="s">
        <v>62</v>
      </c>
      <c r="S209" s="21" t="s">
        <v>62</v>
      </c>
      <c r="T209" s="21"/>
      <c r="V209" s="177" t="s">
        <v>526</v>
      </c>
      <c r="W209" s="176">
        <v>2</v>
      </c>
      <c r="X209" s="20" t="s">
        <v>740</v>
      </c>
    </row>
    <row r="210" spans="2:24">
      <c r="B210" s="100" t="s">
        <v>570</v>
      </c>
      <c r="C210" s="269" t="s">
        <v>91</v>
      </c>
      <c r="D210" s="21" t="s">
        <v>510</v>
      </c>
      <c r="E210" s="1" t="s">
        <v>519</v>
      </c>
      <c r="F210" s="1" t="s">
        <v>537</v>
      </c>
      <c r="G210" s="275" t="s">
        <v>538</v>
      </c>
      <c r="H210" s="21" t="s">
        <v>574</v>
      </c>
      <c r="I210" s="176" t="s">
        <v>334</v>
      </c>
      <c r="J210" s="176" t="s">
        <v>335</v>
      </c>
      <c r="K210" s="176" t="s">
        <v>335</v>
      </c>
      <c r="L210" s="179" t="str">
        <f t="shared" si="3"/>
        <v>Y</v>
      </c>
      <c r="M210" s="178" t="s">
        <v>335</v>
      </c>
      <c r="N210" s="179" t="s">
        <v>341</v>
      </c>
      <c r="O210" s="176" t="s">
        <v>335</v>
      </c>
      <c r="P210" s="176" t="s">
        <v>335</v>
      </c>
      <c r="Q210" s="176" t="s">
        <v>334</v>
      </c>
      <c r="R210" s="21" t="s">
        <v>62</v>
      </c>
      <c r="S210" s="21" t="s">
        <v>62</v>
      </c>
      <c r="T210" s="21"/>
      <c r="V210" s="177" t="s">
        <v>541</v>
      </c>
      <c r="W210" s="176">
        <v>1</v>
      </c>
      <c r="X210" s="20" t="s">
        <v>359</v>
      </c>
    </row>
    <row r="211" spans="2:24">
      <c r="B211" s="100" t="s">
        <v>570</v>
      </c>
      <c r="C211" s="269" t="s">
        <v>91</v>
      </c>
      <c r="D211" s="21" t="s">
        <v>510</v>
      </c>
      <c r="E211" s="21" t="s">
        <v>519</v>
      </c>
      <c r="F211" s="21" t="s">
        <v>546</v>
      </c>
      <c r="G211" s="21" t="s">
        <v>626</v>
      </c>
      <c r="H211" s="21" t="s">
        <v>574</v>
      </c>
      <c r="I211" s="176" t="s">
        <v>334</v>
      </c>
      <c r="J211" s="176" t="s">
        <v>335</v>
      </c>
      <c r="K211" s="176" t="s">
        <v>335</v>
      </c>
      <c r="L211" s="179" t="str">
        <f t="shared" si="3"/>
        <v>Y</v>
      </c>
      <c r="M211" s="178" t="s">
        <v>335</v>
      </c>
      <c r="N211" s="179" t="s">
        <v>341</v>
      </c>
      <c r="O211" s="176" t="s">
        <v>335</v>
      </c>
      <c r="P211" s="176" t="s">
        <v>335</v>
      </c>
      <c r="Q211" s="176" t="s">
        <v>334</v>
      </c>
      <c r="R211" s="21" t="s">
        <v>62</v>
      </c>
      <c r="S211" s="21" t="s">
        <v>62</v>
      </c>
      <c r="T211" s="21"/>
      <c r="V211" s="177" t="s">
        <v>541</v>
      </c>
      <c r="W211" s="176">
        <v>1</v>
      </c>
      <c r="X211" s="20" t="s">
        <v>359</v>
      </c>
    </row>
    <row r="212" spans="2:24">
      <c r="B212" s="100" t="s">
        <v>570</v>
      </c>
      <c r="C212" s="269" t="s">
        <v>91</v>
      </c>
      <c r="D212" s="21" t="s">
        <v>510</v>
      </c>
      <c r="E212" s="21" t="s">
        <v>519</v>
      </c>
      <c r="F212" s="21" t="s">
        <v>627</v>
      </c>
      <c r="G212" s="21" t="s">
        <v>628</v>
      </c>
      <c r="H212" s="21" t="s">
        <v>603</v>
      </c>
      <c r="I212" s="176" t="s">
        <v>334</v>
      </c>
      <c r="J212" s="176" t="s">
        <v>335</v>
      </c>
      <c r="K212" s="176" t="s">
        <v>334</v>
      </c>
      <c r="L212" s="179" t="str">
        <f t="shared" si="3"/>
        <v>Y</v>
      </c>
      <c r="M212" s="176"/>
      <c r="N212" s="176"/>
      <c r="O212" s="176" t="s">
        <v>335</v>
      </c>
      <c r="P212" s="176" t="s">
        <v>335</v>
      </c>
      <c r="Q212" s="176" t="s">
        <v>334</v>
      </c>
      <c r="R212" s="21" t="s">
        <v>62</v>
      </c>
      <c r="S212" s="21" t="s">
        <v>62</v>
      </c>
      <c r="T212" s="21"/>
      <c r="V212" s="177" t="s">
        <v>541</v>
      </c>
      <c r="W212" s="176">
        <v>2</v>
      </c>
      <c r="X212" s="20" t="s">
        <v>740</v>
      </c>
    </row>
    <row r="213" spans="2:24">
      <c r="B213" s="100" t="s">
        <v>570</v>
      </c>
      <c r="C213" s="269" t="s">
        <v>91</v>
      </c>
      <c r="D213" s="21" t="s">
        <v>510</v>
      </c>
      <c r="E213" s="21" t="s">
        <v>519</v>
      </c>
      <c r="F213" s="21" t="s">
        <v>546</v>
      </c>
      <c r="G213" s="21" t="s">
        <v>547</v>
      </c>
      <c r="H213" s="21" t="s">
        <v>574</v>
      </c>
      <c r="I213" s="176" t="s">
        <v>334</v>
      </c>
      <c r="J213" s="176" t="s">
        <v>335</v>
      </c>
      <c r="K213" s="176" t="s">
        <v>335</v>
      </c>
      <c r="L213" s="179" t="str">
        <f t="shared" si="3"/>
        <v>Y</v>
      </c>
      <c r="M213" s="178" t="s">
        <v>335</v>
      </c>
      <c r="N213" s="179" t="s">
        <v>335</v>
      </c>
      <c r="O213" s="176" t="s">
        <v>335</v>
      </c>
      <c r="P213" s="176" t="s">
        <v>335</v>
      </c>
      <c r="Q213" s="176" t="s">
        <v>334</v>
      </c>
      <c r="R213" s="21" t="s">
        <v>62</v>
      </c>
      <c r="S213" s="21" t="s">
        <v>62</v>
      </c>
      <c r="T213" s="21"/>
      <c r="V213" s="177" t="s">
        <v>541</v>
      </c>
      <c r="W213" s="176">
        <v>1</v>
      </c>
      <c r="X213" s="20" t="s">
        <v>359</v>
      </c>
    </row>
    <row r="214" spans="2:24">
      <c r="B214" s="100" t="s">
        <v>570</v>
      </c>
      <c r="C214" s="269" t="s">
        <v>91</v>
      </c>
      <c r="D214" s="21" t="s">
        <v>510</v>
      </c>
      <c r="E214" s="21" t="s">
        <v>519</v>
      </c>
      <c r="F214" s="21" t="s">
        <v>627</v>
      </c>
      <c r="G214" s="21" t="s">
        <v>636</v>
      </c>
      <c r="H214" s="21" t="s">
        <v>603</v>
      </c>
      <c r="I214" s="176" t="s">
        <v>334</v>
      </c>
      <c r="J214" s="176" t="s">
        <v>335</v>
      </c>
      <c r="K214" s="176" t="s">
        <v>334</v>
      </c>
      <c r="L214" s="179" t="str">
        <f t="shared" si="3"/>
        <v>Y</v>
      </c>
      <c r="M214" s="176"/>
      <c r="N214" s="176"/>
      <c r="O214" s="176" t="s">
        <v>335</v>
      </c>
      <c r="P214" s="176" t="s">
        <v>335</v>
      </c>
      <c r="Q214" s="176" t="s">
        <v>334</v>
      </c>
      <c r="R214" s="21" t="s">
        <v>62</v>
      </c>
      <c r="S214" s="21" t="s">
        <v>62</v>
      </c>
      <c r="T214" s="21"/>
      <c r="V214" s="177" t="s">
        <v>541</v>
      </c>
      <c r="W214" s="176">
        <v>2</v>
      </c>
      <c r="X214" s="20" t="s">
        <v>740</v>
      </c>
    </row>
    <row r="215" spans="2:24">
      <c r="B215" s="100" t="s">
        <v>570</v>
      </c>
      <c r="C215" s="269" t="s">
        <v>91</v>
      </c>
      <c r="D215" s="21" t="s">
        <v>510</v>
      </c>
      <c r="E215" s="21" t="s">
        <v>519</v>
      </c>
      <c r="F215" s="21" t="s">
        <v>543</v>
      </c>
      <c r="G215" s="21" t="s">
        <v>544</v>
      </c>
      <c r="H215" s="21" t="s">
        <v>603</v>
      </c>
      <c r="I215" s="176" t="s">
        <v>334</v>
      </c>
      <c r="J215" s="176" t="s">
        <v>335</v>
      </c>
      <c r="K215" s="176" t="s">
        <v>334</v>
      </c>
      <c r="L215" s="179" t="str">
        <f t="shared" si="3"/>
        <v>Y</v>
      </c>
      <c r="M215" s="178" t="s">
        <v>335</v>
      </c>
      <c r="N215" s="179" t="s">
        <v>341</v>
      </c>
      <c r="O215" s="176" t="s">
        <v>335</v>
      </c>
      <c r="P215" s="176" t="s">
        <v>335</v>
      </c>
      <c r="Q215" s="176" t="s">
        <v>334</v>
      </c>
      <c r="R215" s="21" t="s">
        <v>62</v>
      </c>
      <c r="S215" s="21" t="s">
        <v>62</v>
      </c>
      <c r="T215" s="21" t="s">
        <v>604</v>
      </c>
      <c r="V215" s="177" t="s">
        <v>541</v>
      </c>
      <c r="W215" s="176">
        <v>1</v>
      </c>
      <c r="X215" s="20" t="s">
        <v>411</v>
      </c>
    </row>
    <row r="216" spans="2:24">
      <c r="B216" s="100" t="s">
        <v>570</v>
      </c>
      <c r="C216" s="269" t="s">
        <v>91</v>
      </c>
      <c r="D216" s="21" t="s">
        <v>510</v>
      </c>
      <c r="E216" s="192" t="s">
        <v>338</v>
      </c>
      <c r="F216" s="192" t="s">
        <v>579</v>
      </c>
      <c r="G216" s="21" t="s">
        <v>580</v>
      </c>
      <c r="H216" s="21" t="s">
        <v>574</v>
      </c>
      <c r="I216" s="176" t="s">
        <v>334</v>
      </c>
      <c r="J216" s="176" t="s">
        <v>334</v>
      </c>
      <c r="K216" s="176" t="s">
        <v>335</v>
      </c>
      <c r="L216" s="179" t="str">
        <f t="shared" si="3"/>
        <v>N</v>
      </c>
      <c r="M216" s="178" t="s">
        <v>335</v>
      </c>
      <c r="N216" s="179" t="s">
        <v>341</v>
      </c>
      <c r="O216" s="176" t="s">
        <v>335</v>
      </c>
      <c r="P216" s="176" t="s">
        <v>334</v>
      </c>
      <c r="Q216" s="176" t="s">
        <v>334</v>
      </c>
      <c r="R216" s="21" t="s">
        <v>62</v>
      </c>
      <c r="S216" s="21" t="s">
        <v>62</v>
      </c>
      <c r="T216" s="21"/>
      <c r="V216" s="177" t="s">
        <v>341</v>
      </c>
      <c r="W216" s="176">
        <v>1</v>
      </c>
      <c r="X216" s="20" t="s">
        <v>359</v>
      </c>
    </row>
    <row r="217" spans="2:24">
      <c r="B217" s="100" t="s">
        <v>570</v>
      </c>
      <c r="C217" s="269" t="s">
        <v>91</v>
      </c>
      <c r="D217" s="21" t="s">
        <v>510</v>
      </c>
      <c r="E217" s="192" t="s">
        <v>338</v>
      </c>
      <c r="F217" s="192" t="s">
        <v>582</v>
      </c>
      <c r="G217" s="21" t="s">
        <v>583</v>
      </c>
      <c r="H217" s="21" t="s">
        <v>574</v>
      </c>
      <c r="I217" s="176" t="s">
        <v>334</v>
      </c>
      <c r="J217" s="176" t="s">
        <v>334</v>
      </c>
      <c r="K217" s="176" t="s">
        <v>335</v>
      </c>
      <c r="L217" s="179" t="str">
        <f t="shared" si="3"/>
        <v>N</v>
      </c>
      <c r="M217" s="178" t="s">
        <v>335</v>
      </c>
      <c r="N217" s="179" t="s">
        <v>341</v>
      </c>
      <c r="O217" s="176" t="s">
        <v>335</v>
      </c>
      <c r="P217" s="176" t="s">
        <v>334</v>
      </c>
      <c r="Q217" s="176" t="s">
        <v>334</v>
      </c>
      <c r="R217" s="21" t="s">
        <v>62</v>
      </c>
      <c r="S217" s="21" t="s">
        <v>62</v>
      </c>
      <c r="T217" s="21"/>
      <c r="V217" s="177" t="s">
        <v>341</v>
      </c>
      <c r="W217" s="176">
        <v>1</v>
      </c>
      <c r="X217" s="20" t="s">
        <v>359</v>
      </c>
    </row>
    <row r="218" spans="2:24">
      <c r="B218" s="100" t="s">
        <v>570</v>
      </c>
      <c r="C218" s="269" t="s">
        <v>91</v>
      </c>
      <c r="D218" s="21" t="s">
        <v>510</v>
      </c>
      <c r="E218" s="192" t="s">
        <v>338</v>
      </c>
      <c r="F218" s="192" t="s">
        <v>584</v>
      </c>
      <c r="G218" s="21" t="s">
        <v>585</v>
      </c>
      <c r="H218" s="21" t="s">
        <v>574</v>
      </c>
      <c r="I218" s="176" t="s">
        <v>334</v>
      </c>
      <c r="J218" s="176" t="s">
        <v>334</v>
      </c>
      <c r="K218" s="176" t="s">
        <v>335</v>
      </c>
      <c r="L218" s="179" t="str">
        <f t="shared" si="3"/>
        <v>N</v>
      </c>
      <c r="M218" s="178" t="s">
        <v>335</v>
      </c>
      <c r="N218" s="179" t="s">
        <v>341</v>
      </c>
      <c r="O218" s="176" t="s">
        <v>335</v>
      </c>
      <c r="P218" s="176" t="s">
        <v>334</v>
      </c>
      <c r="Q218" s="176" t="s">
        <v>334</v>
      </c>
      <c r="R218" s="21" t="s">
        <v>62</v>
      </c>
      <c r="S218" s="21" t="s">
        <v>62</v>
      </c>
      <c r="T218" s="21"/>
      <c r="V218" s="177" t="s">
        <v>341</v>
      </c>
      <c r="W218" s="176">
        <v>1</v>
      </c>
      <c r="X218" s="20" t="s">
        <v>359</v>
      </c>
    </row>
    <row r="219" spans="2:24">
      <c r="B219" s="100" t="s">
        <v>570</v>
      </c>
      <c r="C219" s="269" t="s">
        <v>91</v>
      </c>
      <c r="D219" s="21" t="s">
        <v>510</v>
      </c>
      <c r="E219" s="192" t="s">
        <v>338</v>
      </c>
      <c r="F219" s="192" t="s">
        <v>600</v>
      </c>
      <c r="G219" s="21" t="s">
        <v>601</v>
      </c>
      <c r="H219" s="21" t="s">
        <v>574</v>
      </c>
      <c r="I219" s="176" t="s">
        <v>334</v>
      </c>
      <c r="J219" s="176" t="s">
        <v>334</v>
      </c>
      <c r="K219" s="176" t="s">
        <v>335</v>
      </c>
      <c r="L219" s="179" t="str">
        <f t="shared" si="3"/>
        <v>N</v>
      </c>
      <c r="M219" s="178" t="s">
        <v>335</v>
      </c>
      <c r="N219" s="179" t="s">
        <v>341</v>
      </c>
      <c r="O219" s="176" t="s">
        <v>335</v>
      </c>
      <c r="P219" s="176" t="s">
        <v>334</v>
      </c>
      <c r="Q219" s="176" t="s">
        <v>334</v>
      </c>
      <c r="R219" s="21" t="s">
        <v>62</v>
      </c>
      <c r="S219" s="21" t="s">
        <v>62</v>
      </c>
      <c r="T219" s="21"/>
      <c r="V219" s="177" t="s">
        <v>341</v>
      </c>
      <c r="W219" s="176">
        <v>1</v>
      </c>
      <c r="X219" s="20" t="s">
        <v>359</v>
      </c>
    </row>
    <row r="220" spans="2:24">
      <c r="B220" s="100" t="s">
        <v>570</v>
      </c>
      <c r="C220" s="269" t="s">
        <v>91</v>
      </c>
      <c r="D220" s="21" t="s">
        <v>510</v>
      </c>
      <c r="E220" s="192" t="s">
        <v>338</v>
      </c>
      <c r="F220" s="192" t="s">
        <v>596</v>
      </c>
      <c r="G220" s="21" t="s">
        <v>597</v>
      </c>
      <c r="H220" s="21" t="s">
        <v>574</v>
      </c>
      <c r="I220" s="176" t="s">
        <v>334</v>
      </c>
      <c r="J220" s="176" t="s">
        <v>334</v>
      </c>
      <c r="K220" s="176" t="s">
        <v>335</v>
      </c>
      <c r="L220" s="179" t="str">
        <f t="shared" si="3"/>
        <v>N</v>
      </c>
      <c r="M220" s="178" t="s">
        <v>335</v>
      </c>
      <c r="N220" s="179" t="s">
        <v>341</v>
      </c>
      <c r="O220" s="176" t="s">
        <v>335</v>
      </c>
      <c r="P220" s="176" t="s">
        <v>334</v>
      </c>
      <c r="Q220" s="176" t="s">
        <v>334</v>
      </c>
      <c r="R220" s="21" t="s">
        <v>62</v>
      </c>
      <c r="S220" s="21" t="s">
        <v>62</v>
      </c>
      <c r="T220" s="21"/>
      <c r="V220" s="177" t="s">
        <v>341</v>
      </c>
      <c r="W220" s="176">
        <v>1</v>
      </c>
      <c r="X220" s="20" t="s">
        <v>359</v>
      </c>
    </row>
    <row r="221" spans="2:24">
      <c r="B221" s="100" t="s">
        <v>570</v>
      </c>
      <c r="C221" s="269" t="s">
        <v>91</v>
      </c>
      <c r="D221" s="21" t="s">
        <v>510</v>
      </c>
      <c r="E221" s="192" t="s">
        <v>338</v>
      </c>
      <c r="F221" s="192" t="s">
        <v>598</v>
      </c>
      <c r="G221" s="21" t="s">
        <v>599</v>
      </c>
      <c r="H221" s="21" t="s">
        <v>574</v>
      </c>
      <c r="I221" s="176" t="s">
        <v>334</v>
      </c>
      <c r="J221" s="176" t="s">
        <v>334</v>
      </c>
      <c r="K221" s="176" t="s">
        <v>335</v>
      </c>
      <c r="L221" s="179" t="str">
        <f t="shared" si="3"/>
        <v>N</v>
      </c>
      <c r="M221" s="178" t="s">
        <v>341</v>
      </c>
      <c r="N221" s="179" t="s">
        <v>341</v>
      </c>
      <c r="O221" s="176" t="s">
        <v>335</v>
      </c>
      <c r="P221" s="176" t="s">
        <v>334</v>
      </c>
      <c r="Q221" s="176" t="s">
        <v>334</v>
      </c>
      <c r="R221" s="21" t="s">
        <v>62</v>
      </c>
      <c r="S221" s="21" t="s">
        <v>62</v>
      </c>
      <c r="T221" s="21"/>
      <c r="V221" s="177" t="s">
        <v>341</v>
      </c>
      <c r="W221" s="176">
        <v>1</v>
      </c>
      <c r="X221" s="20" t="s">
        <v>359</v>
      </c>
    </row>
    <row r="222" spans="2:24">
      <c r="B222" s="100" t="s">
        <v>570</v>
      </c>
      <c r="C222" s="269" t="s">
        <v>91</v>
      </c>
      <c r="D222" s="21" t="s">
        <v>510</v>
      </c>
      <c r="E222" s="21" t="s">
        <v>562</v>
      </c>
      <c r="F222" s="21" t="s">
        <v>6724</v>
      </c>
      <c r="G222" s="260" t="s">
        <v>614</v>
      </c>
      <c r="H222" s="21" t="s">
        <v>574</v>
      </c>
      <c r="I222" s="176" t="s">
        <v>334</v>
      </c>
      <c r="J222" s="176" t="s">
        <v>335</v>
      </c>
      <c r="K222" s="176" t="s">
        <v>335</v>
      </c>
      <c r="L222" s="179" t="str">
        <f t="shared" si="3"/>
        <v>Y</v>
      </c>
      <c r="M222" s="178" t="s">
        <v>341</v>
      </c>
      <c r="N222" s="179" t="s">
        <v>341</v>
      </c>
      <c r="O222" s="176" t="s">
        <v>335</v>
      </c>
      <c r="P222" s="176" t="s">
        <v>335</v>
      </c>
      <c r="Q222" s="176" t="s">
        <v>334</v>
      </c>
      <c r="R222" s="21" t="s">
        <v>93</v>
      </c>
      <c r="S222" s="21" t="s">
        <v>62</v>
      </c>
      <c r="T222" s="21"/>
      <c r="V222" s="177" t="s">
        <v>341</v>
      </c>
      <c r="W222" s="176">
        <v>1</v>
      </c>
      <c r="X222" s="20" t="s">
        <v>359</v>
      </c>
    </row>
    <row r="223" spans="2:24">
      <c r="B223" s="100" t="s">
        <v>570</v>
      </c>
      <c r="C223" s="269" t="s">
        <v>91</v>
      </c>
      <c r="D223" s="21" t="s">
        <v>510</v>
      </c>
      <c r="E223" s="21" t="s">
        <v>562</v>
      </c>
      <c r="F223" s="21" t="s">
        <v>6724</v>
      </c>
      <c r="G223" s="260" t="s">
        <v>616</v>
      </c>
      <c r="H223" s="21" t="s">
        <v>574</v>
      </c>
      <c r="I223" s="176" t="s">
        <v>334</v>
      </c>
      <c r="J223" s="176" t="s">
        <v>335</v>
      </c>
      <c r="K223" s="176" t="s">
        <v>335</v>
      </c>
      <c r="L223" s="179" t="str">
        <f t="shared" si="3"/>
        <v>Y</v>
      </c>
      <c r="M223" s="178" t="s">
        <v>341</v>
      </c>
      <c r="N223" s="179" t="s">
        <v>341</v>
      </c>
      <c r="O223" s="176" t="s">
        <v>335</v>
      </c>
      <c r="P223" s="176" t="s">
        <v>335</v>
      </c>
      <c r="Q223" s="176" t="s">
        <v>334</v>
      </c>
      <c r="R223" s="21" t="s">
        <v>93</v>
      </c>
      <c r="S223" s="21" t="s">
        <v>62</v>
      </c>
      <c r="T223" s="21"/>
      <c r="V223" s="177" t="s">
        <v>341</v>
      </c>
      <c r="W223" s="176">
        <v>1</v>
      </c>
      <c r="X223" s="20" t="s">
        <v>359</v>
      </c>
    </row>
    <row r="224" spans="2:24">
      <c r="B224" s="100" t="s">
        <v>570</v>
      </c>
      <c r="C224" s="269" t="s">
        <v>91</v>
      </c>
      <c r="D224" s="21" t="s">
        <v>510</v>
      </c>
      <c r="E224" s="21" t="s">
        <v>562</v>
      </c>
      <c r="F224" s="21" t="s">
        <v>6724</v>
      </c>
      <c r="G224" s="260" t="s">
        <v>617</v>
      </c>
      <c r="H224" s="21" t="s">
        <v>574</v>
      </c>
      <c r="I224" s="176" t="s">
        <v>334</v>
      </c>
      <c r="J224" s="176" t="s">
        <v>335</v>
      </c>
      <c r="K224" s="176" t="s">
        <v>335</v>
      </c>
      <c r="L224" s="179" t="str">
        <f t="shared" si="3"/>
        <v>Y</v>
      </c>
      <c r="M224" s="178" t="s">
        <v>341</v>
      </c>
      <c r="N224" s="179" t="s">
        <v>341</v>
      </c>
      <c r="O224" s="176" t="s">
        <v>335</v>
      </c>
      <c r="P224" s="176" t="s">
        <v>335</v>
      </c>
      <c r="Q224" s="176" t="s">
        <v>334</v>
      </c>
      <c r="R224" s="21" t="s">
        <v>93</v>
      </c>
      <c r="S224" s="21" t="s">
        <v>62</v>
      </c>
      <c r="T224" s="21"/>
      <c r="V224" s="177" t="s">
        <v>341</v>
      </c>
      <c r="W224" s="176">
        <v>1</v>
      </c>
      <c r="X224" s="20" t="s">
        <v>359</v>
      </c>
    </row>
    <row r="225" spans="2:24">
      <c r="B225" s="100" t="s">
        <v>570</v>
      </c>
      <c r="C225" s="269" t="s">
        <v>91</v>
      </c>
      <c r="D225" s="21" t="s">
        <v>510</v>
      </c>
      <c r="E225" s="21" t="s">
        <v>562</v>
      </c>
      <c r="F225" s="21" t="s">
        <v>592</v>
      </c>
      <c r="G225" s="21" t="s">
        <v>593</v>
      </c>
      <c r="H225" s="21" t="s">
        <v>574</v>
      </c>
      <c r="I225" s="176" t="s">
        <v>334</v>
      </c>
      <c r="J225" s="176" t="s">
        <v>335</v>
      </c>
      <c r="K225" s="176" t="s">
        <v>335</v>
      </c>
      <c r="L225" s="179" t="str">
        <f t="shared" si="3"/>
        <v>Y</v>
      </c>
      <c r="M225" s="178" t="s">
        <v>335</v>
      </c>
      <c r="N225" s="179" t="s">
        <v>341</v>
      </c>
      <c r="O225" s="176" t="s">
        <v>335</v>
      </c>
      <c r="P225" s="176" t="s">
        <v>335</v>
      </c>
      <c r="Q225" s="176" t="s">
        <v>334</v>
      </c>
      <c r="R225" s="21" t="s">
        <v>62</v>
      </c>
      <c r="S225" s="21" t="s">
        <v>62</v>
      </c>
      <c r="T225" s="21"/>
      <c r="V225" s="177" t="s">
        <v>515</v>
      </c>
      <c r="W225" s="176">
        <v>1</v>
      </c>
      <c r="X225" s="20" t="s">
        <v>359</v>
      </c>
    </row>
    <row r="226" spans="2:24">
      <c r="B226" s="100" t="s">
        <v>570</v>
      </c>
      <c r="C226" s="269" t="s">
        <v>91</v>
      </c>
      <c r="D226" s="21" t="s">
        <v>510</v>
      </c>
      <c r="E226" s="21" t="s">
        <v>562</v>
      </c>
      <c r="F226" s="21" t="s">
        <v>588</v>
      </c>
      <c r="G226" s="21" t="s">
        <v>589</v>
      </c>
      <c r="H226" s="21" t="s">
        <v>574</v>
      </c>
      <c r="I226" s="176" t="s">
        <v>334</v>
      </c>
      <c r="J226" s="176" t="s">
        <v>335</v>
      </c>
      <c r="K226" s="176" t="s">
        <v>335</v>
      </c>
      <c r="L226" s="179" t="str">
        <f t="shared" si="3"/>
        <v>Y</v>
      </c>
      <c r="M226" s="178" t="s">
        <v>335</v>
      </c>
      <c r="N226" s="179" t="s">
        <v>341</v>
      </c>
      <c r="O226" s="176" t="s">
        <v>335</v>
      </c>
      <c r="P226" s="176" t="s">
        <v>335</v>
      </c>
      <c r="Q226" s="176" t="s">
        <v>334</v>
      </c>
      <c r="R226" s="21" t="s">
        <v>62</v>
      </c>
      <c r="S226" s="21" t="s">
        <v>62</v>
      </c>
      <c r="T226" s="21"/>
      <c r="V226" s="177" t="s">
        <v>541</v>
      </c>
      <c r="W226" s="176">
        <v>1</v>
      </c>
      <c r="X226" s="20" t="s">
        <v>359</v>
      </c>
    </row>
    <row r="227" spans="2:24">
      <c r="B227" s="100" t="s">
        <v>570</v>
      </c>
      <c r="C227" s="269" t="s">
        <v>91</v>
      </c>
      <c r="D227" s="21" t="s">
        <v>510</v>
      </c>
      <c r="E227" s="21" t="s">
        <v>562</v>
      </c>
      <c r="F227" s="21" t="s">
        <v>575</v>
      </c>
      <c r="G227" s="21" t="s">
        <v>576</v>
      </c>
      <c r="H227" s="21" t="s">
        <v>574</v>
      </c>
      <c r="I227" s="176" t="s">
        <v>334</v>
      </c>
      <c r="J227" s="176" t="s">
        <v>335</v>
      </c>
      <c r="K227" s="176" t="s">
        <v>335</v>
      </c>
      <c r="L227" s="179" t="str">
        <f t="shared" si="3"/>
        <v>Y</v>
      </c>
      <c r="M227" s="178" t="s">
        <v>335</v>
      </c>
      <c r="N227" s="179" t="s">
        <v>341</v>
      </c>
      <c r="O227" s="176" t="s">
        <v>335</v>
      </c>
      <c r="P227" s="176" t="s">
        <v>335</v>
      </c>
      <c r="Q227" s="176" t="s">
        <v>334</v>
      </c>
      <c r="R227" s="21" t="s">
        <v>62</v>
      </c>
      <c r="S227" s="21" t="s">
        <v>62</v>
      </c>
      <c r="T227" s="21"/>
      <c r="V227" s="177" t="s">
        <v>541</v>
      </c>
      <c r="W227" s="176">
        <v>1</v>
      </c>
      <c r="X227" s="20" t="s">
        <v>359</v>
      </c>
    </row>
    <row r="228" spans="2:24">
      <c r="B228" s="101" t="s">
        <v>135</v>
      </c>
      <c r="C228" s="274" t="s">
        <v>136</v>
      </c>
      <c r="D228" s="21" t="s">
        <v>1026</v>
      </c>
      <c r="E228" s="21" t="s">
        <v>1027</v>
      </c>
      <c r="F228" s="21" t="s">
        <v>1030</v>
      </c>
      <c r="G228" s="21" t="s">
        <v>1031</v>
      </c>
      <c r="H228" s="21" t="s">
        <v>1032</v>
      </c>
      <c r="I228" s="176" t="s">
        <v>335</v>
      </c>
      <c r="J228" s="176" t="s">
        <v>335</v>
      </c>
      <c r="K228" s="176" t="s">
        <v>334</v>
      </c>
      <c r="L228" s="179" t="str">
        <f t="shared" si="3"/>
        <v>Y</v>
      </c>
      <c r="M228" s="178" t="s">
        <v>341</v>
      </c>
      <c r="N228" s="179" t="s">
        <v>341</v>
      </c>
      <c r="O228" s="176" t="s">
        <v>335</v>
      </c>
      <c r="P228" s="176" t="s">
        <v>335</v>
      </c>
      <c r="Q228" s="176" t="s">
        <v>334</v>
      </c>
      <c r="R228" s="21" t="s">
        <v>93</v>
      </c>
      <c r="S228" s="21" t="s">
        <v>62</v>
      </c>
      <c r="T228" s="21" t="s">
        <v>1033</v>
      </c>
      <c r="V228" s="177" t="s">
        <v>1034</v>
      </c>
      <c r="W228" s="176">
        <v>1</v>
      </c>
      <c r="X228" s="20" t="s">
        <v>353</v>
      </c>
    </row>
    <row r="229" spans="2:24">
      <c r="B229" s="101" t="s">
        <v>135</v>
      </c>
      <c r="C229" s="274" t="s">
        <v>136</v>
      </c>
      <c r="D229" s="21" t="s">
        <v>1026</v>
      </c>
      <c r="E229" s="21" t="s">
        <v>1027</v>
      </c>
      <c r="F229" s="21" t="s">
        <v>6725</v>
      </c>
      <c r="G229" s="21" t="s">
        <v>1456</v>
      </c>
      <c r="H229" s="26" t="s">
        <v>620</v>
      </c>
      <c r="I229" s="176" t="s">
        <v>334</v>
      </c>
      <c r="J229" s="176" t="s">
        <v>335</v>
      </c>
      <c r="K229" s="176" t="s">
        <v>334</v>
      </c>
      <c r="L229" s="179" t="str">
        <f t="shared" si="3"/>
        <v>Y</v>
      </c>
      <c r="M229" s="178" t="s">
        <v>341</v>
      </c>
      <c r="N229" s="179" t="s">
        <v>341</v>
      </c>
      <c r="O229" s="176" t="s">
        <v>335</v>
      </c>
      <c r="P229" s="176" t="s">
        <v>335</v>
      </c>
      <c r="Q229" s="176" t="s">
        <v>335</v>
      </c>
      <c r="R229" s="21" t="s">
        <v>93</v>
      </c>
      <c r="S229" s="21" t="s">
        <v>62</v>
      </c>
      <c r="T229" s="21"/>
      <c r="V229" s="177" t="s">
        <v>341</v>
      </c>
      <c r="W229" s="176">
        <v>1</v>
      </c>
      <c r="X229" s="20" t="s">
        <v>401</v>
      </c>
    </row>
    <row r="230" spans="2:24">
      <c r="B230" s="101" t="s">
        <v>135</v>
      </c>
      <c r="C230" s="274" t="s">
        <v>136</v>
      </c>
      <c r="D230" s="21" t="s">
        <v>1026</v>
      </c>
      <c r="E230" s="21" t="s">
        <v>1027</v>
      </c>
      <c r="F230" s="21" t="s">
        <v>1058</v>
      </c>
      <c r="G230" s="22" t="s">
        <v>1059</v>
      </c>
      <c r="H230" s="105" t="s">
        <v>610</v>
      </c>
      <c r="I230" s="176" t="s">
        <v>335</v>
      </c>
      <c r="J230" s="176" t="s">
        <v>335</v>
      </c>
      <c r="K230" s="176" t="s">
        <v>334</v>
      </c>
      <c r="L230" s="179" t="str">
        <f t="shared" si="3"/>
        <v>Y</v>
      </c>
      <c r="M230" s="178" t="s">
        <v>341</v>
      </c>
      <c r="N230" s="179" t="s">
        <v>341</v>
      </c>
      <c r="O230" s="176" t="s">
        <v>335</v>
      </c>
      <c r="P230" s="176" t="s">
        <v>335</v>
      </c>
      <c r="Q230" s="176" t="s">
        <v>334</v>
      </c>
      <c r="R230" s="21" t="s">
        <v>93</v>
      </c>
      <c r="S230" s="21" t="s">
        <v>62</v>
      </c>
      <c r="T230" s="21" t="s">
        <v>1060</v>
      </c>
      <c r="V230" s="177" t="s">
        <v>1034</v>
      </c>
      <c r="W230" s="176">
        <v>1</v>
      </c>
      <c r="X230" s="20" t="s">
        <v>401</v>
      </c>
    </row>
    <row r="231" spans="2:24">
      <c r="B231" s="101" t="s">
        <v>135</v>
      </c>
      <c r="C231" s="274" t="s">
        <v>136</v>
      </c>
      <c r="D231" s="21" t="s">
        <v>1026</v>
      </c>
      <c r="E231" s="21" t="s">
        <v>1027</v>
      </c>
      <c r="F231" s="21" t="s">
        <v>1044</v>
      </c>
      <c r="G231" s="21" t="s">
        <v>1045</v>
      </c>
      <c r="H231" s="21" t="s">
        <v>1032</v>
      </c>
      <c r="I231" s="176" t="s">
        <v>335</v>
      </c>
      <c r="J231" s="176" t="s">
        <v>335</v>
      </c>
      <c r="K231" s="176" t="s">
        <v>334</v>
      </c>
      <c r="L231" s="179" t="str">
        <f t="shared" si="3"/>
        <v>Y</v>
      </c>
      <c r="M231" s="178" t="s">
        <v>341</v>
      </c>
      <c r="N231" s="179" t="s">
        <v>341</v>
      </c>
      <c r="O231" s="176" t="s">
        <v>335</v>
      </c>
      <c r="P231" s="176" t="s">
        <v>335</v>
      </c>
      <c r="Q231" s="176" t="s">
        <v>334</v>
      </c>
      <c r="R231" s="21" t="s">
        <v>93</v>
      </c>
      <c r="S231" s="21" t="s">
        <v>62</v>
      </c>
      <c r="T231" s="21" t="s">
        <v>1046</v>
      </c>
      <c r="V231" s="177" t="s">
        <v>1034</v>
      </c>
      <c r="W231" s="176">
        <v>1</v>
      </c>
      <c r="X231" s="20" t="s">
        <v>353</v>
      </c>
    </row>
    <row r="232" spans="2:24">
      <c r="B232" s="101" t="s">
        <v>135</v>
      </c>
      <c r="C232" s="274" t="s">
        <v>136</v>
      </c>
      <c r="D232" s="21" t="s">
        <v>1026</v>
      </c>
      <c r="E232" s="21" t="s">
        <v>1027</v>
      </c>
      <c r="F232" s="21" t="s">
        <v>1047</v>
      </c>
      <c r="G232" s="21" t="s">
        <v>1048</v>
      </c>
      <c r="H232" s="21" t="s">
        <v>1032</v>
      </c>
      <c r="I232" s="176" t="s">
        <v>335</v>
      </c>
      <c r="J232" s="176" t="s">
        <v>335</v>
      </c>
      <c r="K232" s="176" t="s">
        <v>334</v>
      </c>
      <c r="L232" s="179" t="str">
        <f t="shared" si="3"/>
        <v>Y</v>
      </c>
      <c r="M232" s="178" t="s">
        <v>341</v>
      </c>
      <c r="N232" s="179" t="s">
        <v>341</v>
      </c>
      <c r="O232" s="176" t="s">
        <v>335</v>
      </c>
      <c r="P232" s="176" t="s">
        <v>335</v>
      </c>
      <c r="Q232" s="176" t="s">
        <v>334</v>
      </c>
      <c r="R232" s="21" t="s">
        <v>93</v>
      </c>
      <c r="S232" s="21" t="s">
        <v>62</v>
      </c>
      <c r="T232" s="21" t="s">
        <v>1049</v>
      </c>
      <c r="V232" s="177" t="s">
        <v>1034</v>
      </c>
      <c r="W232" s="176">
        <v>1</v>
      </c>
      <c r="X232" s="20" t="s">
        <v>353</v>
      </c>
    </row>
    <row r="233" spans="2:24">
      <c r="B233" s="101" t="s">
        <v>135</v>
      </c>
      <c r="C233" s="274" t="s">
        <v>136</v>
      </c>
      <c r="D233" s="21" t="s">
        <v>1026</v>
      </c>
      <c r="E233" s="21" t="s">
        <v>1027</v>
      </c>
      <c r="F233" s="21" t="s">
        <v>1055</v>
      </c>
      <c r="G233" s="21" t="s">
        <v>1056</v>
      </c>
      <c r="H233" s="21" t="s">
        <v>1032</v>
      </c>
      <c r="I233" s="176" t="s">
        <v>335</v>
      </c>
      <c r="J233" s="176" t="s">
        <v>335</v>
      </c>
      <c r="K233" s="176" t="s">
        <v>334</v>
      </c>
      <c r="L233" s="179" t="str">
        <f t="shared" si="3"/>
        <v>Y</v>
      </c>
      <c r="M233" s="178" t="s">
        <v>341</v>
      </c>
      <c r="N233" s="179" t="s">
        <v>341</v>
      </c>
      <c r="O233" s="176" t="s">
        <v>335</v>
      </c>
      <c r="P233" s="176" t="s">
        <v>335</v>
      </c>
      <c r="Q233" s="176" t="s">
        <v>334</v>
      </c>
      <c r="R233" s="21" t="s">
        <v>93</v>
      </c>
      <c r="S233" s="21" t="s">
        <v>62</v>
      </c>
      <c r="T233" s="21" t="s">
        <v>1057</v>
      </c>
      <c r="V233" s="177" t="s">
        <v>1034</v>
      </c>
      <c r="W233" s="176">
        <v>1</v>
      </c>
      <c r="X233" s="20" t="s">
        <v>353</v>
      </c>
    </row>
    <row r="234" spans="2:24">
      <c r="B234" s="101" t="s">
        <v>135</v>
      </c>
      <c r="C234" s="274" t="s">
        <v>136</v>
      </c>
      <c r="D234" s="21" t="s">
        <v>1026</v>
      </c>
      <c r="E234" s="21" t="s">
        <v>1027</v>
      </c>
      <c r="F234" s="21" t="s">
        <v>1050</v>
      </c>
      <c r="G234" s="21" t="s">
        <v>1051</v>
      </c>
      <c r="H234" s="21" t="s">
        <v>1032</v>
      </c>
      <c r="I234" s="176" t="s">
        <v>335</v>
      </c>
      <c r="J234" s="176" t="s">
        <v>335</v>
      </c>
      <c r="K234" s="176" t="s">
        <v>334</v>
      </c>
      <c r="L234" s="179" t="str">
        <f t="shared" si="3"/>
        <v>Y</v>
      </c>
      <c r="M234" s="178" t="s">
        <v>341</v>
      </c>
      <c r="N234" s="179" t="s">
        <v>341</v>
      </c>
      <c r="O234" s="176" t="s">
        <v>335</v>
      </c>
      <c r="P234" s="176" t="s">
        <v>335</v>
      </c>
      <c r="Q234" s="176" t="s">
        <v>334</v>
      </c>
      <c r="R234" s="21" t="s">
        <v>93</v>
      </c>
      <c r="S234" s="21" t="s">
        <v>62</v>
      </c>
      <c r="T234" s="21" t="s">
        <v>1052</v>
      </c>
      <c r="V234" s="177" t="s">
        <v>1034</v>
      </c>
      <c r="W234" s="176">
        <v>1</v>
      </c>
      <c r="X234" s="20" t="s">
        <v>353</v>
      </c>
    </row>
    <row r="235" spans="2:24">
      <c r="B235" s="101" t="s">
        <v>135</v>
      </c>
      <c r="C235" s="274" t="s">
        <v>136</v>
      </c>
      <c r="D235" s="192" t="s">
        <v>1026</v>
      </c>
      <c r="E235" s="192" t="s">
        <v>1027</v>
      </c>
      <c r="F235" s="192" t="s">
        <v>1069</v>
      </c>
      <c r="G235" s="195" t="s">
        <v>338</v>
      </c>
      <c r="H235" s="21" t="s">
        <v>338</v>
      </c>
      <c r="I235" s="176" t="s">
        <v>335</v>
      </c>
      <c r="J235" s="176" t="s">
        <v>335</v>
      </c>
      <c r="K235" s="176" t="s">
        <v>334</v>
      </c>
      <c r="L235" s="179" t="str">
        <f t="shared" si="3"/>
        <v>Y</v>
      </c>
      <c r="M235" s="176"/>
      <c r="N235" s="176"/>
      <c r="O235" s="176" t="s">
        <v>335</v>
      </c>
      <c r="P235" s="176" t="s">
        <v>335</v>
      </c>
      <c r="Q235" s="176" t="s">
        <v>334</v>
      </c>
      <c r="R235" s="21" t="s">
        <v>93</v>
      </c>
      <c r="S235" s="21" t="s">
        <v>93</v>
      </c>
      <c r="T235" s="192" t="s">
        <v>1070</v>
      </c>
      <c r="V235" s="177" t="s">
        <v>341</v>
      </c>
      <c r="W235" s="176" t="s">
        <v>338</v>
      </c>
      <c r="X235" s="20" t="s">
        <v>365</v>
      </c>
    </row>
    <row r="236" spans="2:24">
      <c r="B236" s="101" t="s">
        <v>135</v>
      </c>
      <c r="C236" s="274" t="s">
        <v>136</v>
      </c>
      <c r="D236" s="21" t="s">
        <v>1026</v>
      </c>
      <c r="E236" s="21" t="s">
        <v>1027</v>
      </c>
      <c r="F236" s="21" t="s">
        <v>1064</v>
      </c>
      <c r="G236" s="21" t="s">
        <v>1065</v>
      </c>
      <c r="H236" s="21" t="s">
        <v>1066</v>
      </c>
      <c r="I236" s="176" t="s">
        <v>335</v>
      </c>
      <c r="J236" s="176" t="s">
        <v>335</v>
      </c>
      <c r="K236" s="176" t="s">
        <v>334</v>
      </c>
      <c r="L236" s="179" t="str">
        <f t="shared" si="3"/>
        <v>Y</v>
      </c>
      <c r="M236" s="176"/>
      <c r="N236" s="176"/>
      <c r="O236" s="176" t="s">
        <v>335</v>
      </c>
      <c r="P236" s="176" t="s">
        <v>335</v>
      </c>
      <c r="Q236" s="176" t="s">
        <v>334</v>
      </c>
      <c r="R236" s="21" t="s">
        <v>93</v>
      </c>
      <c r="S236" s="21" t="s">
        <v>62</v>
      </c>
      <c r="T236" s="21" t="s">
        <v>1064</v>
      </c>
      <c r="V236" s="177" t="s">
        <v>1034</v>
      </c>
      <c r="W236" s="176">
        <v>2</v>
      </c>
      <c r="X236" s="20" t="s">
        <v>443</v>
      </c>
    </row>
    <row r="237" spans="2:24">
      <c r="B237" s="101" t="s">
        <v>135</v>
      </c>
      <c r="C237" s="274" t="s">
        <v>136</v>
      </c>
      <c r="D237" s="21" t="s">
        <v>1026</v>
      </c>
      <c r="E237" s="21" t="s">
        <v>1027</v>
      </c>
      <c r="F237" s="21" t="s">
        <v>1067</v>
      </c>
      <c r="G237" s="21" t="s">
        <v>1068</v>
      </c>
      <c r="H237" s="21" t="s">
        <v>1066</v>
      </c>
      <c r="I237" s="176" t="s">
        <v>335</v>
      </c>
      <c r="J237" s="176" t="s">
        <v>335</v>
      </c>
      <c r="K237" s="176" t="s">
        <v>334</v>
      </c>
      <c r="L237" s="179" t="str">
        <f t="shared" si="3"/>
        <v>Y</v>
      </c>
      <c r="M237" s="176"/>
      <c r="N237" s="176"/>
      <c r="O237" s="176" t="s">
        <v>335</v>
      </c>
      <c r="P237" s="176" t="s">
        <v>335</v>
      </c>
      <c r="Q237" s="176" t="s">
        <v>334</v>
      </c>
      <c r="R237" s="21" t="s">
        <v>93</v>
      </c>
      <c r="S237" s="21" t="s">
        <v>62</v>
      </c>
      <c r="T237" s="21" t="s">
        <v>1067</v>
      </c>
      <c r="V237" s="177" t="s">
        <v>1034</v>
      </c>
      <c r="W237" s="176">
        <v>2</v>
      </c>
      <c r="X237" s="20" t="s">
        <v>443</v>
      </c>
    </row>
    <row r="238" spans="2:24">
      <c r="B238" s="101" t="s">
        <v>135</v>
      </c>
      <c r="C238" s="274" t="s">
        <v>136</v>
      </c>
      <c r="D238" s="192" t="s">
        <v>1026</v>
      </c>
      <c r="E238" s="192" t="s">
        <v>1027</v>
      </c>
      <c r="F238" s="192" t="s">
        <v>1105</v>
      </c>
      <c r="G238" s="195" t="s">
        <v>338</v>
      </c>
      <c r="H238" s="21" t="s">
        <v>338</v>
      </c>
      <c r="I238" s="176" t="s">
        <v>335</v>
      </c>
      <c r="J238" s="176" t="s">
        <v>335</v>
      </c>
      <c r="K238" s="176" t="s">
        <v>334</v>
      </c>
      <c r="L238" s="179" t="str">
        <f t="shared" si="3"/>
        <v>Y</v>
      </c>
      <c r="M238" s="176"/>
      <c r="N238" s="176"/>
      <c r="O238" s="176" t="s">
        <v>335</v>
      </c>
      <c r="P238" s="176" t="s">
        <v>335</v>
      </c>
      <c r="Q238" s="176" t="s">
        <v>334</v>
      </c>
      <c r="R238" s="21" t="s">
        <v>93</v>
      </c>
      <c r="S238" s="21" t="s">
        <v>62</v>
      </c>
      <c r="T238" s="192" t="s">
        <v>1107</v>
      </c>
      <c r="V238" s="177" t="s">
        <v>341</v>
      </c>
      <c r="W238" s="176" t="s">
        <v>338</v>
      </c>
      <c r="X238" s="20" t="s">
        <v>365</v>
      </c>
    </row>
    <row r="239" spans="2:24">
      <c r="B239" s="101" t="s">
        <v>135</v>
      </c>
      <c r="C239" s="274" t="s">
        <v>136</v>
      </c>
      <c r="D239" s="21" t="s">
        <v>1026</v>
      </c>
      <c r="E239" s="21" t="s">
        <v>1081</v>
      </c>
      <c r="F239" s="21" t="s">
        <v>1101</v>
      </c>
      <c r="G239" s="260" t="s">
        <v>1102</v>
      </c>
      <c r="H239" s="105" t="s">
        <v>610</v>
      </c>
      <c r="I239" s="176" t="s">
        <v>335</v>
      </c>
      <c r="J239" s="176" t="s">
        <v>335</v>
      </c>
      <c r="K239" s="176" t="s">
        <v>334</v>
      </c>
      <c r="L239" s="179" t="str">
        <f t="shared" si="3"/>
        <v>Y</v>
      </c>
      <c r="M239" s="176"/>
      <c r="N239" s="176"/>
      <c r="O239" s="176" t="s">
        <v>335</v>
      </c>
      <c r="P239" s="176" t="s">
        <v>335</v>
      </c>
      <c r="Q239" s="176" t="s">
        <v>335</v>
      </c>
      <c r="R239" s="21" t="s">
        <v>93</v>
      </c>
      <c r="S239" s="21" t="s">
        <v>62</v>
      </c>
      <c r="T239" s="21" t="s">
        <v>1457</v>
      </c>
      <c r="V239" s="177" t="s">
        <v>1034</v>
      </c>
      <c r="W239" s="176">
        <v>2</v>
      </c>
      <c r="X239" s="20" t="s">
        <v>527</v>
      </c>
    </row>
    <row r="240" spans="2:24">
      <c r="B240" s="101" t="s">
        <v>135</v>
      </c>
      <c r="C240" s="274" t="s">
        <v>136</v>
      </c>
      <c r="D240" s="21" t="s">
        <v>1026</v>
      </c>
      <c r="E240" s="21" t="s">
        <v>1081</v>
      </c>
      <c r="F240" s="21" t="s">
        <v>1088</v>
      </c>
      <c r="G240" s="260" t="s">
        <v>1089</v>
      </c>
      <c r="H240" s="105" t="s">
        <v>610</v>
      </c>
      <c r="I240" s="176" t="s">
        <v>335</v>
      </c>
      <c r="J240" s="176" t="s">
        <v>335</v>
      </c>
      <c r="K240" s="176" t="s">
        <v>334</v>
      </c>
      <c r="L240" s="179" t="str">
        <f t="shared" si="3"/>
        <v>Y</v>
      </c>
      <c r="M240" s="176"/>
      <c r="N240" s="176"/>
      <c r="O240" s="176" t="s">
        <v>335</v>
      </c>
      <c r="P240" s="176" t="s">
        <v>335</v>
      </c>
      <c r="Q240" s="176" t="s">
        <v>335</v>
      </c>
      <c r="R240" s="21" t="s">
        <v>93</v>
      </c>
      <c r="S240" s="21" t="s">
        <v>62</v>
      </c>
      <c r="T240" s="21" t="s">
        <v>1458</v>
      </c>
      <c r="V240" s="177" t="s">
        <v>1034</v>
      </c>
      <c r="W240" s="176">
        <v>2</v>
      </c>
      <c r="X240" s="20" t="s">
        <v>527</v>
      </c>
    </row>
    <row r="241" spans="2:24">
      <c r="B241" s="101" t="s">
        <v>135</v>
      </c>
      <c r="C241" s="274" t="s">
        <v>136</v>
      </c>
      <c r="D241" s="21" t="s">
        <v>1026</v>
      </c>
      <c r="E241" s="21" t="s">
        <v>1081</v>
      </c>
      <c r="F241" s="21" t="s">
        <v>1091</v>
      </c>
      <c r="G241" s="260" t="s">
        <v>1092</v>
      </c>
      <c r="H241" s="105" t="s">
        <v>610</v>
      </c>
      <c r="I241" s="176" t="s">
        <v>335</v>
      </c>
      <c r="J241" s="176" t="s">
        <v>335</v>
      </c>
      <c r="K241" s="176" t="s">
        <v>334</v>
      </c>
      <c r="L241" s="179" t="str">
        <f t="shared" si="3"/>
        <v>Y</v>
      </c>
      <c r="M241" s="176"/>
      <c r="N241" s="176"/>
      <c r="O241" s="176" t="s">
        <v>335</v>
      </c>
      <c r="P241" s="176" t="s">
        <v>335</v>
      </c>
      <c r="Q241" s="176" t="s">
        <v>335</v>
      </c>
      <c r="R241" s="21" t="s">
        <v>93</v>
      </c>
      <c r="S241" s="21" t="s">
        <v>62</v>
      </c>
      <c r="T241" s="21" t="s">
        <v>1459</v>
      </c>
      <c r="V241" s="177" t="s">
        <v>1034</v>
      </c>
      <c r="W241" s="176">
        <v>2</v>
      </c>
      <c r="X241" s="20" t="s">
        <v>527</v>
      </c>
    </row>
    <row r="242" spans="2:24">
      <c r="B242" s="101" t="s">
        <v>135</v>
      </c>
      <c r="C242" s="274" t="s">
        <v>136</v>
      </c>
      <c r="D242" s="21" t="s">
        <v>1026</v>
      </c>
      <c r="E242" s="21" t="s">
        <v>1081</v>
      </c>
      <c r="F242" s="21" t="s">
        <v>1085</v>
      </c>
      <c r="G242" s="260" t="s">
        <v>1086</v>
      </c>
      <c r="H242" s="105" t="s">
        <v>610</v>
      </c>
      <c r="I242" s="176" t="s">
        <v>335</v>
      </c>
      <c r="J242" s="176" t="s">
        <v>335</v>
      </c>
      <c r="K242" s="176" t="s">
        <v>334</v>
      </c>
      <c r="L242" s="179" t="str">
        <f t="shared" si="3"/>
        <v>Y</v>
      </c>
      <c r="M242" s="176"/>
      <c r="N242" s="176"/>
      <c r="O242" s="176" t="s">
        <v>335</v>
      </c>
      <c r="P242" s="176" t="s">
        <v>335</v>
      </c>
      <c r="Q242" s="176" t="s">
        <v>335</v>
      </c>
      <c r="R242" s="21" t="s">
        <v>93</v>
      </c>
      <c r="S242" s="21" t="s">
        <v>62</v>
      </c>
      <c r="T242" s="21" t="s">
        <v>1460</v>
      </c>
      <c r="V242" s="177" t="s">
        <v>1034</v>
      </c>
      <c r="W242" s="176">
        <v>2</v>
      </c>
      <c r="X242" s="20" t="s">
        <v>527</v>
      </c>
    </row>
    <row r="243" spans="2:24">
      <c r="B243" s="101" t="s">
        <v>135</v>
      </c>
      <c r="C243" s="274" t="s">
        <v>136</v>
      </c>
      <c r="D243" s="21" t="s">
        <v>1026</v>
      </c>
      <c r="E243" s="21" t="s">
        <v>1081</v>
      </c>
      <c r="F243" s="21" t="s">
        <v>1095</v>
      </c>
      <c r="G243" s="26" t="s">
        <v>1096</v>
      </c>
      <c r="H243" s="105" t="s">
        <v>610</v>
      </c>
      <c r="I243" s="176" t="s">
        <v>335</v>
      </c>
      <c r="J243" s="176" t="s">
        <v>335</v>
      </c>
      <c r="K243" s="176" t="s">
        <v>334</v>
      </c>
      <c r="L243" s="179" t="str">
        <f t="shared" si="3"/>
        <v>Y</v>
      </c>
      <c r="M243" s="176"/>
      <c r="N243" s="176"/>
      <c r="O243" s="176" t="s">
        <v>335</v>
      </c>
      <c r="P243" s="176" t="s">
        <v>335</v>
      </c>
      <c r="Q243" s="176" t="s">
        <v>335</v>
      </c>
      <c r="R243" s="21" t="s">
        <v>93</v>
      </c>
      <c r="S243" s="21" t="s">
        <v>62</v>
      </c>
      <c r="T243" s="21" t="s">
        <v>1461</v>
      </c>
      <c r="V243" s="177" t="s">
        <v>1034</v>
      </c>
      <c r="W243" s="176">
        <v>2</v>
      </c>
      <c r="X243" s="20" t="s">
        <v>527</v>
      </c>
    </row>
    <row r="244" spans="2:24">
      <c r="B244" s="101" t="s">
        <v>135</v>
      </c>
      <c r="C244" s="274" t="s">
        <v>136</v>
      </c>
      <c r="D244" s="21" t="s">
        <v>1026</v>
      </c>
      <c r="E244" s="21" t="s">
        <v>1081</v>
      </c>
      <c r="F244" s="21" t="s">
        <v>1098</v>
      </c>
      <c r="G244" s="22" t="s">
        <v>1099</v>
      </c>
      <c r="H244" s="105" t="s">
        <v>610</v>
      </c>
      <c r="I244" s="176" t="s">
        <v>335</v>
      </c>
      <c r="J244" s="176" t="s">
        <v>335</v>
      </c>
      <c r="K244" s="176" t="s">
        <v>334</v>
      </c>
      <c r="L244" s="179" t="str">
        <f t="shared" si="3"/>
        <v>Y</v>
      </c>
      <c r="M244" s="176"/>
      <c r="N244" s="176"/>
      <c r="O244" s="176" t="s">
        <v>335</v>
      </c>
      <c r="P244" s="176" t="s">
        <v>335</v>
      </c>
      <c r="Q244" s="176" t="s">
        <v>335</v>
      </c>
      <c r="R244" s="21" t="s">
        <v>93</v>
      </c>
      <c r="S244" s="21" t="s">
        <v>62</v>
      </c>
      <c r="T244" s="21" t="s">
        <v>1462</v>
      </c>
      <c r="V244" s="177" t="s">
        <v>1034</v>
      </c>
      <c r="W244" s="176">
        <v>2</v>
      </c>
      <c r="X244" s="20" t="s">
        <v>527</v>
      </c>
    </row>
    <row r="245" spans="2:24">
      <c r="B245" s="101" t="s">
        <v>135</v>
      </c>
      <c r="C245" s="274" t="s">
        <v>136</v>
      </c>
      <c r="D245" s="21" t="s">
        <v>1026</v>
      </c>
      <c r="E245" s="21" t="s">
        <v>1081</v>
      </c>
      <c r="F245" s="21" t="s">
        <v>1082</v>
      </c>
      <c r="G245" s="22" t="s">
        <v>1083</v>
      </c>
      <c r="H245" s="105" t="s">
        <v>610</v>
      </c>
      <c r="I245" s="176" t="s">
        <v>335</v>
      </c>
      <c r="J245" s="176" t="s">
        <v>335</v>
      </c>
      <c r="K245" s="176" t="s">
        <v>334</v>
      </c>
      <c r="L245" s="179" t="str">
        <f t="shared" si="3"/>
        <v>Y</v>
      </c>
      <c r="M245" s="176"/>
      <c r="N245" s="176"/>
      <c r="O245" s="176" t="s">
        <v>335</v>
      </c>
      <c r="P245" s="176" t="s">
        <v>335</v>
      </c>
      <c r="Q245" s="176" t="s">
        <v>335</v>
      </c>
      <c r="R245" s="21" t="s">
        <v>93</v>
      </c>
      <c r="S245" s="21" t="s">
        <v>62</v>
      </c>
      <c r="T245" s="21" t="s">
        <v>1463</v>
      </c>
      <c r="V245" s="177" t="s">
        <v>1034</v>
      </c>
      <c r="W245" s="176">
        <v>2</v>
      </c>
      <c r="X245" s="20" t="s">
        <v>527</v>
      </c>
    </row>
    <row r="246" spans="2:24">
      <c r="B246" s="101" t="s">
        <v>135</v>
      </c>
      <c r="C246" s="274" t="s">
        <v>136</v>
      </c>
      <c r="D246" s="21" t="s">
        <v>1026</v>
      </c>
      <c r="E246" s="192" t="s">
        <v>338</v>
      </c>
      <c r="F246" s="192" t="s">
        <v>710</v>
      </c>
      <c r="G246" s="21" t="s">
        <v>513</v>
      </c>
      <c r="H246" s="21" t="s">
        <v>1032</v>
      </c>
      <c r="I246" s="176" t="s">
        <v>335</v>
      </c>
      <c r="J246" s="176" t="s">
        <v>334</v>
      </c>
      <c r="K246" s="176" t="s">
        <v>334</v>
      </c>
      <c r="L246" s="179" t="str">
        <f t="shared" si="3"/>
        <v>Y</v>
      </c>
      <c r="M246" s="178" t="s">
        <v>335</v>
      </c>
      <c r="N246" s="179" t="s">
        <v>335</v>
      </c>
      <c r="O246" s="176" t="s">
        <v>335</v>
      </c>
      <c r="P246" s="176" t="s">
        <v>335</v>
      </c>
      <c r="Q246" s="176" t="s">
        <v>334</v>
      </c>
      <c r="R246" s="21" t="s">
        <v>93</v>
      </c>
      <c r="S246" s="21" t="s">
        <v>62</v>
      </c>
      <c r="T246" s="21" t="s">
        <v>1035</v>
      </c>
      <c r="V246" s="177" t="s">
        <v>515</v>
      </c>
      <c r="W246" s="176">
        <v>1</v>
      </c>
      <c r="X246" s="20" t="s">
        <v>421</v>
      </c>
    </row>
    <row r="247" spans="2:24">
      <c r="B247" s="101" t="s">
        <v>135</v>
      </c>
      <c r="C247" s="274" t="s">
        <v>136</v>
      </c>
      <c r="D247" s="21" t="s">
        <v>1026</v>
      </c>
      <c r="E247" s="192" t="s">
        <v>338</v>
      </c>
      <c r="F247" s="192" t="s">
        <v>713</v>
      </c>
      <c r="G247" s="21" t="s">
        <v>517</v>
      </c>
      <c r="H247" s="21" t="s">
        <v>539</v>
      </c>
      <c r="I247" s="176" t="s">
        <v>335</v>
      </c>
      <c r="J247" s="176" t="s">
        <v>334</v>
      </c>
      <c r="K247" s="176" t="s">
        <v>334</v>
      </c>
      <c r="L247" s="179" t="str">
        <f t="shared" si="3"/>
        <v>Y</v>
      </c>
      <c r="M247" s="178" t="s">
        <v>335</v>
      </c>
      <c r="N247" s="179" t="s">
        <v>341</v>
      </c>
      <c r="O247" s="176" t="s">
        <v>335</v>
      </c>
      <c r="P247" s="176" t="s">
        <v>335</v>
      </c>
      <c r="Q247" s="176" t="s">
        <v>334</v>
      </c>
      <c r="R247" s="21" t="s">
        <v>93</v>
      </c>
      <c r="S247" s="21" t="s">
        <v>62</v>
      </c>
      <c r="T247" s="21" t="s">
        <v>1036</v>
      </c>
      <c r="V247" s="177" t="s">
        <v>341</v>
      </c>
      <c r="W247" s="176">
        <v>1</v>
      </c>
      <c r="X247" s="20" t="s">
        <v>421</v>
      </c>
    </row>
    <row r="248" spans="2:24">
      <c r="B248" s="101" t="s">
        <v>135</v>
      </c>
      <c r="C248" s="274" t="s">
        <v>136</v>
      </c>
      <c r="D248" s="21" t="s">
        <v>1026</v>
      </c>
      <c r="E248" s="192" t="s">
        <v>338</v>
      </c>
      <c r="F248" s="192" t="s">
        <v>715</v>
      </c>
      <c r="G248" s="21" t="s">
        <v>576</v>
      </c>
      <c r="H248" s="21" t="s">
        <v>539</v>
      </c>
      <c r="I248" s="176" t="s">
        <v>335</v>
      </c>
      <c r="J248" s="176" t="s">
        <v>334</v>
      </c>
      <c r="K248" s="176" t="s">
        <v>334</v>
      </c>
      <c r="L248" s="179" t="str">
        <f t="shared" si="3"/>
        <v>Y</v>
      </c>
      <c r="M248" s="178" t="s">
        <v>335</v>
      </c>
      <c r="N248" s="179" t="s">
        <v>341</v>
      </c>
      <c r="O248" s="176" t="s">
        <v>335</v>
      </c>
      <c r="P248" s="176" t="s">
        <v>335</v>
      </c>
      <c r="Q248" s="176" t="s">
        <v>334</v>
      </c>
      <c r="R248" s="21" t="s">
        <v>93</v>
      </c>
      <c r="S248" s="21" t="s">
        <v>62</v>
      </c>
      <c r="T248" s="21" t="s">
        <v>1037</v>
      </c>
      <c r="V248" s="177" t="s">
        <v>341</v>
      </c>
      <c r="W248" s="176">
        <v>1</v>
      </c>
      <c r="X248" s="20" t="s">
        <v>421</v>
      </c>
    </row>
    <row r="249" spans="2:24">
      <c r="B249" s="101" t="s">
        <v>135</v>
      </c>
      <c r="C249" s="274" t="s">
        <v>136</v>
      </c>
      <c r="D249" s="21" t="s">
        <v>1026</v>
      </c>
      <c r="E249" s="192" t="s">
        <v>338</v>
      </c>
      <c r="F249" s="192" t="s">
        <v>1041</v>
      </c>
      <c r="G249" s="21" t="s">
        <v>1042</v>
      </c>
      <c r="H249" s="21" t="s">
        <v>1032</v>
      </c>
      <c r="I249" s="176" t="s">
        <v>334</v>
      </c>
      <c r="J249" s="176" t="s">
        <v>334</v>
      </c>
      <c r="K249" s="176" t="s">
        <v>334</v>
      </c>
      <c r="L249" s="179" t="str">
        <f t="shared" si="3"/>
        <v>N</v>
      </c>
      <c r="M249" s="178" t="s">
        <v>335</v>
      </c>
      <c r="N249" s="179" t="s">
        <v>341</v>
      </c>
      <c r="O249" s="176" t="s">
        <v>335</v>
      </c>
      <c r="P249" s="176" t="s">
        <v>334</v>
      </c>
      <c r="Q249" s="176" t="s">
        <v>334</v>
      </c>
      <c r="R249" s="21" t="s">
        <v>93</v>
      </c>
      <c r="S249" s="21" t="s">
        <v>62</v>
      </c>
      <c r="T249" s="21"/>
      <c r="V249" s="177" t="s">
        <v>341</v>
      </c>
      <c r="W249" s="176">
        <v>1</v>
      </c>
      <c r="X249" s="20" t="s">
        <v>339</v>
      </c>
    </row>
    <row r="250" spans="2:24">
      <c r="B250" s="101" t="s">
        <v>135</v>
      </c>
      <c r="C250" s="274" t="s">
        <v>136</v>
      </c>
      <c r="D250" s="21" t="s">
        <v>1026</v>
      </c>
      <c r="E250" s="192" t="s">
        <v>338</v>
      </c>
      <c r="F250" s="192" t="s">
        <v>1038</v>
      </c>
      <c r="G250" s="21" t="s">
        <v>1039</v>
      </c>
      <c r="H250" s="21" t="s">
        <v>1032</v>
      </c>
      <c r="I250" s="176" t="s">
        <v>335</v>
      </c>
      <c r="J250" s="176" t="s">
        <v>334</v>
      </c>
      <c r="K250" s="176" t="s">
        <v>334</v>
      </c>
      <c r="L250" s="179" t="str">
        <f t="shared" si="3"/>
        <v>Y</v>
      </c>
      <c r="M250" s="176"/>
      <c r="N250" s="176"/>
      <c r="O250" s="176" t="s">
        <v>335</v>
      </c>
      <c r="P250" s="176" t="s">
        <v>335</v>
      </c>
      <c r="Q250" s="176" t="s">
        <v>334</v>
      </c>
      <c r="R250" s="21" t="s">
        <v>93</v>
      </c>
      <c r="S250" s="21" t="s">
        <v>62</v>
      </c>
      <c r="T250" s="21" t="s">
        <v>1040</v>
      </c>
      <c r="V250" s="177" t="s">
        <v>341</v>
      </c>
      <c r="W250" s="176">
        <v>2</v>
      </c>
      <c r="X250" s="20" t="s">
        <v>451</v>
      </c>
    </row>
    <row r="251" spans="2:24">
      <c r="B251" s="101" t="s">
        <v>135</v>
      </c>
      <c r="C251" s="274" t="s">
        <v>136</v>
      </c>
      <c r="D251" s="21" t="s">
        <v>1026</v>
      </c>
      <c r="E251" s="21" t="s">
        <v>338</v>
      </c>
      <c r="F251" s="21" t="s">
        <v>1061</v>
      </c>
      <c r="G251" s="22" t="s">
        <v>1062</v>
      </c>
      <c r="H251" s="105" t="s">
        <v>610</v>
      </c>
      <c r="I251" s="176" t="s">
        <v>335</v>
      </c>
      <c r="J251" s="176" t="s">
        <v>334</v>
      </c>
      <c r="K251" s="176" t="s">
        <v>334</v>
      </c>
      <c r="L251" s="179" t="str">
        <f t="shared" si="3"/>
        <v>Y</v>
      </c>
      <c r="M251" s="176"/>
      <c r="N251" s="176"/>
      <c r="O251" s="176" t="s">
        <v>335</v>
      </c>
      <c r="P251" s="176" t="s">
        <v>335</v>
      </c>
      <c r="Q251" s="176" t="s">
        <v>334</v>
      </c>
      <c r="R251" s="21" t="s">
        <v>93</v>
      </c>
      <c r="S251" s="21" t="s">
        <v>62</v>
      </c>
      <c r="T251" s="21" t="s">
        <v>1063</v>
      </c>
      <c r="V251" s="177" t="s">
        <v>341</v>
      </c>
      <c r="W251" s="176">
        <v>2</v>
      </c>
      <c r="X251" s="20" t="s">
        <v>577</v>
      </c>
    </row>
    <row r="252" spans="2:24">
      <c r="B252" s="101" t="s">
        <v>135</v>
      </c>
      <c r="C252" s="274" t="s">
        <v>136</v>
      </c>
      <c r="D252" s="21" t="s">
        <v>1026</v>
      </c>
      <c r="E252" s="192" t="s">
        <v>338</v>
      </c>
      <c r="F252" s="192" t="s">
        <v>1075</v>
      </c>
      <c r="G252" s="260" t="s">
        <v>1076</v>
      </c>
      <c r="H252" s="21" t="s">
        <v>1032</v>
      </c>
      <c r="I252" s="176" t="s">
        <v>334</v>
      </c>
      <c r="J252" s="176" t="s">
        <v>334</v>
      </c>
      <c r="K252" s="176" t="s">
        <v>334</v>
      </c>
      <c r="L252" s="179" t="str">
        <f t="shared" si="3"/>
        <v>N</v>
      </c>
      <c r="M252" s="176"/>
      <c r="N252" s="176"/>
      <c r="O252" s="176" t="s">
        <v>335</v>
      </c>
      <c r="P252" s="176" t="s">
        <v>334</v>
      </c>
      <c r="Q252" s="176" t="s">
        <v>335</v>
      </c>
      <c r="R252" s="21" t="s">
        <v>93</v>
      </c>
      <c r="S252" s="21" t="s">
        <v>62</v>
      </c>
      <c r="T252" s="21"/>
      <c r="V252" s="177" t="s">
        <v>341</v>
      </c>
      <c r="W252" s="176">
        <v>2</v>
      </c>
      <c r="X252" s="20" t="s">
        <v>712</v>
      </c>
    </row>
    <row r="253" spans="2:24">
      <c r="B253" s="101" t="s">
        <v>135</v>
      </c>
      <c r="C253" s="274" t="s">
        <v>136</v>
      </c>
      <c r="D253" s="21" t="s">
        <v>1026</v>
      </c>
      <c r="E253" s="192" t="s">
        <v>338</v>
      </c>
      <c r="F253" s="192" t="s">
        <v>1078</v>
      </c>
      <c r="G253" s="260" t="s">
        <v>1079</v>
      </c>
      <c r="H253" s="21" t="s">
        <v>1032</v>
      </c>
      <c r="I253" s="176" t="s">
        <v>334</v>
      </c>
      <c r="J253" s="176" t="s">
        <v>334</v>
      </c>
      <c r="K253" s="176" t="s">
        <v>334</v>
      </c>
      <c r="L253" s="179" t="str">
        <f t="shared" si="3"/>
        <v>N</v>
      </c>
      <c r="M253" s="176"/>
      <c r="N253" s="176"/>
      <c r="O253" s="176" t="s">
        <v>335</v>
      </c>
      <c r="P253" s="176" t="s">
        <v>334</v>
      </c>
      <c r="Q253" s="176" t="s">
        <v>335</v>
      </c>
      <c r="R253" s="21" t="s">
        <v>93</v>
      </c>
      <c r="S253" s="21" t="s">
        <v>62</v>
      </c>
      <c r="T253" s="21"/>
      <c r="V253" s="177" t="s">
        <v>341</v>
      </c>
      <c r="W253" s="176">
        <v>2</v>
      </c>
      <c r="X253" s="20" t="s">
        <v>712</v>
      </c>
    </row>
    <row r="254" spans="2:24">
      <c r="B254" s="101" t="s">
        <v>135</v>
      </c>
      <c r="C254" s="274" t="s">
        <v>136</v>
      </c>
      <c r="D254" s="21" t="s">
        <v>1026</v>
      </c>
      <c r="E254" s="192" t="s">
        <v>338</v>
      </c>
      <c r="F254" s="192" t="s">
        <v>1071</v>
      </c>
      <c r="G254" s="260" t="s">
        <v>1072</v>
      </c>
      <c r="H254" s="21" t="s">
        <v>1032</v>
      </c>
      <c r="I254" s="176" t="s">
        <v>334</v>
      </c>
      <c r="J254" s="176" t="s">
        <v>334</v>
      </c>
      <c r="K254" s="176" t="s">
        <v>334</v>
      </c>
      <c r="L254" s="179" t="str">
        <f t="shared" si="3"/>
        <v>N</v>
      </c>
      <c r="M254" s="176"/>
      <c r="N254" s="176"/>
      <c r="O254" s="176" t="s">
        <v>335</v>
      </c>
      <c r="P254" s="176" t="s">
        <v>334</v>
      </c>
      <c r="Q254" s="176" t="s">
        <v>335</v>
      </c>
      <c r="R254" s="21" t="s">
        <v>93</v>
      </c>
      <c r="S254" s="21" t="s">
        <v>62</v>
      </c>
      <c r="T254" s="21"/>
      <c r="V254" s="177" t="s">
        <v>341</v>
      </c>
      <c r="W254" s="176">
        <v>2</v>
      </c>
      <c r="X254" s="20" t="s">
        <v>712</v>
      </c>
    </row>
    <row r="255" spans="2:24">
      <c r="B255" s="101" t="s">
        <v>135</v>
      </c>
      <c r="C255" s="274" t="s">
        <v>136</v>
      </c>
      <c r="D255" s="21" t="s">
        <v>1026</v>
      </c>
      <c r="E255" s="192" t="s">
        <v>338</v>
      </c>
      <c r="F255" s="192" t="s">
        <v>6726</v>
      </c>
      <c r="G255" s="21" t="s">
        <v>657</v>
      </c>
      <c r="H255" s="21" t="s">
        <v>1032</v>
      </c>
      <c r="I255" s="176" t="s">
        <v>334</v>
      </c>
      <c r="J255" s="176" t="s">
        <v>334</v>
      </c>
      <c r="K255" s="176" t="s">
        <v>334</v>
      </c>
      <c r="L255" s="179" t="str">
        <f t="shared" si="3"/>
        <v>N</v>
      </c>
      <c r="M255" s="178" t="s">
        <v>335</v>
      </c>
      <c r="N255" s="179" t="s">
        <v>341</v>
      </c>
      <c r="O255" s="176" t="s">
        <v>335</v>
      </c>
      <c r="P255" s="176" t="s">
        <v>334</v>
      </c>
      <c r="Q255" s="176" t="s">
        <v>334</v>
      </c>
      <c r="R255" s="21" t="s">
        <v>93</v>
      </c>
      <c r="S255" s="21" t="s">
        <v>62</v>
      </c>
      <c r="T255" s="21"/>
      <c r="V255" s="177" t="s">
        <v>341</v>
      </c>
      <c r="W255" s="176">
        <v>1</v>
      </c>
      <c r="X255" s="20" t="s">
        <v>339</v>
      </c>
    </row>
    <row r="256" spans="2:24">
      <c r="B256" s="101" t="s">
        <v>135</v>
      </c>
      <c r="C256" s="261" t="s">
        <v>139</v>
      </c>
      <c r="D256" s="21" t="s">
        <v>1026</v>
      </c>
      <c r="E256" s="21" t="s">
        <v>1027</v>
      </c>
      <c r="F256" s="21" t="s">
        <v>1030</v>
      </c>
      <c r="G256" s="21" t="s">
        <v>1031</v>
      </c>
      <c r="H256" s="21" t="s">
        <v>1032</v>
      </c>
      <c r="I256" s="176" t="s">
        <v>335</v>
      </c>
      <c r="J256" s="176" t="s">
        <v>335</v>
      </c>
      <c r="K256" s="176" t="s">
        <v>334</v>
      </c>
      <c r="L256" s="179" t="str">
        <f t="shared" si="3"/>
        <v>Y</v>
      </c>
      <c r="M256" s="178" t="s">
        <v>341</v>
      </c>
      <c r="N256" s="179" t="s">
        <v>341</v>
      </c>
      <c r="O256" s="176" t="s">
        <v>335</v>
      </c>
      <c r="P256" s="176" t="s">
        <v>335</v>
      </c>
      <c r="Q256" s="176" t="s">
        <v>334</v>
      </c>
      <c r="R256" s="21" t="s">
        <v>93</v>
      </c>
      <c r="S256" s="21" t="s">
        <v>93</v>
      </c>
      <c r="T256" s="21" t="s">
        <v>1033</v>
      </c>
      <c r="V256" s="177" t="s">
        <v>1034</v>
      </c>
      <c r="W256" s="176">
        <v>1</v>
      </c>
      <c r="X256" s="20" t="s">
        <v>353</v>
      </c>
    </row>
    <row r="257" spans="2:24">
      <c r="B257" s="101" t="s">
        <v>135</v>
      </c>
      <c r="C257" s="261" t="s">
        <v>139</v>
      </c>
      <c r="D257" s="21" t="s">
        <v>1026</v>
      </c>
      <c r="E257" s="21" t="s">
        <v>1027</v>
      </c>
      <c r="F257" s="21" t="s">
        <v>1058</v>
      </c>
      <c r="G257" s="22" t="s">
        <v>1059</v>
      </c>
      <c r="H257" s="105" t="s">
        <v>1113</v>
      </c>
      <c r="I257" s="176" t="s">
        <v>335</v>
      </c>
      <c r="J257" s="176" t="s">
        <v>335</v>
      </c>
      <c r="K257" s="176" t="s">
        <v>334</v>
      </c>
      <c r="L257" s="179" t="str">
        <f t="shared" si="3"/>
        <v>Y</v>
      </c>
      <c r="M257" s="176"/>
      <c r="N257" s="176"/>
      <c r="O257" s="176" t="s">
        <v>335</v>
      </c>
      <c r="P257" s="176" t="s">
        <v>335</v>
      </c>
      <c r="Q257" s="176" t="s">
        <v>334</v>
      </c>
      <c r="R257" s="21" t="s">
        <v>93</v>
      </c>
      <c r="S257" s="21" t="s">
        <v>93</v>
      </c>
      <c r="T257" s="21" t="s">
        <v>1060</v>
      </c>
      <c r="V257" s="177" t="s">
        <v>1034</v>
      </c>
      <c r="W257" s="176">
        <v>2</v>
      </c>
      <c r="X257" s="20" t="s">
        <v>577</v>
      </c>
    </row>
    <row r="258" spans="2:24">
      <c r="B258" s="101" t="s">
        <v>135</v>
      </c>
      <c r="C258" s="261" t="s">
        <v>139</v>
      </c>
      <c r="D258" s="21" t="s">
        <v>1026</v>
      </c>
      <c r="E258" s="21" t="s">
        <v>1027</v>
      </c>
      <c r="F258" s="21" t="s">
        <v>1044</v>
      </c>
      <c r="G258" s="21" t="s">
        <v>1045</v>
      </c>
      <c r="H258" s="21" t="s">
        <v>1032</v>
      </c>
      <c r="I258" s="176" t="s">
        <v>335</v>
      </c>
      <c r="J258" s="176" t="s">
        <v>335</v>
      </c>
      <c r="K258" s="176" t="s">
        <v>334</v>
      </c>
      <c r="L258" s="179" t="str">
        <f t="shared" si="3"/>
        <v>Y</v>
      </c>
      <c r="M258" s="176"/>
      <c r="N258" s="176"/>
      <c r="O258" s="176" t="s">
        <v>335</v>
      </c>
      <c r="P258" s="176" t="s">
        <v>335</v>
      </c>
      <c r="Q258" s="176" t="s">
        <v>334</v>
      </c>
      <c r="R258" s="21" t="s">
        <v>93</v>
      </c>
      <c r="S258" s="21" t="s">
        <v>93</v>
      </c>
      <c r="T258" s="21" t="s">
        <v>1046</v>
      </c>
      <c r="V258" s="177" t="s">
        <v>1034</v>
      </c>
      <c r="W258" s="176">
        <v>2</v>
      </c>
      <c r="X258" s="20" t="s">
        <v>443</v>
      </c>
    </row>
    <row r="259" spans="2:24">
      <c r="B259" s="101" t="s">
        <v>135</v>
      </c>
      <c r="C259" s="261" t="s">
        <v>139</v>
      </c>
      <c r="D259" s="21" t="s">
        <v>1026</v>
      </c>
      <c r="E259" s="21" t="s">
        <v>1027</v>
      </c>
      <c r="F259" s="21" t="s">
        <v>1047</v>
      </c>
      <c r="G259" s="21" t="s">
        <v>1048</v>
      </c>
      <c r="H259" s="21" t="s">
        <v>1032</v>
      </c>
      <c r="I259" s="176" t="s">
        <v>335</v>
      </c>
      <c r="J259" s="176" t="s">
        <v>335</v>
      </c>
      <c r="K259" s="176" t="s">
        <v>334</v>
      </c>
      <c r="L259" s="179" t="str">
        <f t="shared" si="3"/>
        <v>Y</v>
      </c>
      <c r="M259" s="178" t="s">
        <v>341</v>
      </c>
      <c r="N259" s="179" t="s">
        <v>341</v>
      </c>
      <c r="O259" s="176" t="s">
        <v>335</v>
      </c>
      <c r="P259" s="176" t="s">
        <v>335</v>
      </c>
      <c r="Q259" s="176" t="s">
        <v>334</v>
      </c>
      <c r="R259" s="21" t="s">
        <v>93</v>
      </c>
      <c r="S259" s="21" t="s">
        <v>93</v>
      </c>
      <c r="T259" s="21" t="s">
        <v>1049</v>
      </c>
      <c r="V259" s="177" t="s">
        <v>1034</v>
      </c>
      <c r="W259" s="176">
        <v>1</v>
      </c>
      <c r="X259" s="20" t="s">
        <v>353</v>
      </c>
    </row>
    <row r="260" spans="2:24">
      <c r="B260" s="101" t="s">
        <v>135</v>
      </c>
      <c r="C260" s="261" t="s">
        <v>139</v>
      </c>
      <c r="D260" s="21" t="s">
        <v>1026</v>
      </c>
      <c r="E260" s="21" t="s">
        <v>1027</v>
      </c>
      <c r="F260" s="21" t="s">
        <v>1055</v>
      </c>
      <c r="G260" s="21" t="s">
        <v>1056</v>
      </c>
      <c r="H260" s="21" t="s">
        <v>1032</v>
      </c>
      <c r="I260" s="176" t="s">
        <v>335</v>
      </c>
      <c r="J260" s="176" t="s">
        <v>335</v>
      </c>
      <c r="K260" s="176" t="s">
        <v>334</v>
      </c>
      <c r="L260" s="179" t="str">
        <f t="shared" ref="L260:L323" si="4">IF(OR(I260="Y", J260="Y"), "Y", "N")</f>
        <v>Y</v>
      </c>
      <c r="M260" s="178" t="s">
        <v>341</v>
      </c>
      <c r="N260" s="179" t="s">
        <v>341</v>
      </c>
      <c r="O260" s="176" t="s">
        <v>335</v>
      </c>
      <c r="P260" s="176" t="s">
        <v>335</v>
      </c>
      <c r="Q260" s="176" t="s">
        <v>334</v>
      </c>
      <c r="R260" s="21" t="s">
        <v>93</v>
      </c>
      <c r="S260" s="21" t="s">
        <v>93</v>
      </c>
      <c r="T260" s="21" t="s">
        <v>1057</v>
      </c>
      <c r="V260" s="177" t="s">
        <v>1034</v>
      </c>
      <c r="W260" s="176">
        <v>1</v>
      </c>
      <c r="X260" s="20" t="s">
        <v>353</v>
      </c>
    </row>
    <row r="261" spans="2:24">
      <c r="B261" s="101" t="s">
        <v>135</v>
      </c>
      <c r="C261" s="261" t="s">
        <v>139</v>
      </c>
      <c r="D261" s="21" t="s">
        <v>1026</v>
      </c>
      <c r="E261" s="21" t="s">
        <v>1120</v>
      </c>
      <c r="F261" s="21" t="s">
        <v>1127</v>
      </c>
      <c r="G261" s="260" t="s">
        <v>1128</v>
      </c>
      <c r="H261" s="21" t="s">
        <v>1032</v>
      </c>
      <c r="I261" s="176" t="s">
        <v>335</v>
      </c>
      <c r="J261" s="176" t="s">
        <v>335</v>
      </c>
      <c r="K261" s="176" t="s">
        <v>334</v>
      </c>
      <c r="L261" s="179" t="str">
        <f t="shared" si="4"/>
        <v>Y</v>
      </c>
      <c r="M261" s="178" t="s">
        <v>341</v>
      </c>
      <c r="N261" s="179" t="s">
        <v>341</v>
      </c>
      <c r="O261" s="176" t="s">
        <v>335</v>
      </c>
      <c r="P261" s="176" t="s">
        <v>335</v>
      </c>
      <c r="Q261" s="176" t="s">
        <v>334</v>
      </c>
      <c r="R261" s="21" t="s">
        <v>93</v>
      </c>
      <c r="S261" s="21" t="s">
        <v>93</v>
      </c>
      <c r="T261" s="21" t="s">
        <v>1449</v>
      </c>
      <c r="V261" s="177" t="s">
        <v>1034</v>
      </c>
      <c r="W261" s="176">
        <v>1</v>
      </c>
      <c r="X261" s="20" t="s">
        <v>353</v>
      </c>
    </row>
    <row r="262" spans="2:24">
      <c r="B262" s="101" t="s">
        <v>135</v>
      </c>
      <c r="C262" s="261" t="s">
        <v>139</v>
      </c>
      <c r="D262" s="21" t="s">
        <v>1026</v>
      </c>
      <c r="E262" s="21" t="s">
        <v>1120</v>
      </c>
      <c r="F262" s="21" t="s">
        <v>1121</v>
      </c>
      <c r="G262" s="260" t="s">
        <v>1122</v>
      </c>
      <c r="H262" s="21" t="s">
        <v>1032</v>
      </c>
      <c r="I262" s="176" t="s">
        <v>335</v>
      </c>
      <c r="J262" s="176" t="s">
        <v>335</v>
      </c>
      <c r="K262" s="176" t="s">
        <v>334</v>
      </c>
      <c r="L262" s="179" t="str">
        <f t="shared" si="4"/>
        <v>Y</v>
      </c>
      <c r="M262" s="178" t="s">
        <v>341</v>
      </c>
      <c r="N262" s="179" t="s">
        <v>341</v>
      </c>
      <c r="O262" s="176" t="s">
        <v>335</v>
      </c>
      <c r="P262" s="176" t="s">
        <v>335</v>
      </c>
      <c r="Q262" s="176" t="s">
        <v>334</v>
      </c>
      <c r="R262" s="21" t="s">
        <v>93</v>
      </c>
      <c r="S262" s="21" t="s">
        <v>93</v>
      </c>
      <c r="T262" s="21" t="s">
        <v>1450</v>
      </c>
      <c r="V262" s="177" t="s">
        <v>1034</v>
      </c>
      <c r="W262" s="176">
        <v>1</v>
      </c>
      <c r="X262" s="20" t="s">
        <v>353</v>
      </c>
    </row>
    <row r="263" spans="2:24">
      <c r="B263" s="101" t="s">
        <v>135</v>
      </c>
      <c r="C263" s="261" t="s">
        <v>139</v>
      </c>
      <c r="D263" s="21" t="s">
        <v>1026</v>
      </c>
      <c r="E263" s="21" t="s">
        <v>1120</v>
      </c>
      <c r="F263" s="21" t="s">
        <v>1133</v>
      </c>
      <c r="G263" s="260" t="s">
        <v>1134</v>
      </c>
      <c r="H263" s="21" t="s">
        <v>1032</v>
      </c>
      <c r="I263" s="176" t="s">
        <v>335</v>
      </c>
      <c r="J263" s="176" t="s">
        <v>335</v>
      </c>
      <c r="K263" s="176" t="s">
        <v>334</v>
      </c>
      <c r="L263" s="179" t="str">
        <f t="shared" si="4"/>
        <v>Y</v>
      </c>
      <c r="M263" s="178" t="s">
        <v>341</v>
      </c>
      <c r="N263" s="179" t="s">
        <v>341</v>
      </c>
      <c r="O263" s="176" t="s">
        <v>335</v>
      </c>
      <c r="P263" s="176" t="s">
        <v>335</v>
      </c>
      <c r="Q263" s="176" t="s">
        <v>334</v>
      </c>
      <c r="R263" s="21" t="s">
        <v>93</v>
      </c>
      <c r="S263" s="21" t="s">
        <v>93</v>
      </c>
      <c r="T263" s="21" t="s">
        <v>1451</v>
      </c>
      <c r="V263" s="177" t="s">
        <v>1034</v>
      </c>
      <c r="W263" s="176">
        <v>1</v>
      </c>
      <c r="X263" s="20" t="s">
        <v>353</v>
      </c>
    </row>
    <row r="264" spans="2:24">
      <c r="B264" s="101" t="s">
        <v>135</v>
      </c>
      <c r="C264" s="261" t="s">
        <v>139</v>
      </c>
      <c r="D264" s="21" t="s">
        <v>1026</v>
      </c>
      <c r="E264" s="21" t="s">
        <v>1120</v>
      </c>
      <c r="F264" s="21" t="s">
        <v>1139</v>
      </c>
      <c r="G264" s="21" t="s">
        <v>1140</v>
      </c>
      <c r="H264" s="21" t="s">
        <v>708</v>
      </c>
      <c r="I264" s="176" t="s">
        <v>335</v>
      </c>
      <c r="J264" s="176" t="s">
        <v>335</v>
      </c>
      <c r="K264" s="176" t="s">
        <v>334</v>
      </c>
      <c r="L264" s="179" t="str">
        <f t="shared" si="4"/>
        <v>Y</v>
      </c>
      <c r="M264" s="176"/>
      <c r="N264" s="176"/>
      <c r="O264" s="176" t="s">
        <v>335</v>
      </c>
      <c r="P264" s="176" t="s">
        <v>335</v>
      </c>
      <c r="Q264" s="176" t="s">
        <v>334</v>
      </c>
      <c r="R264" s="21" t="s">
        <v>93</v>
      </c>
      <c r="S264" s="21" t="s">
        <v>93</v>
      </c>
      <c r="T264" s="21" t="s">
        <v>1141</v>
      </c>
      <c r="V264" s="177" t="s">
        <v>1034</v>
      </c>
      <c r="W264" s="176">
        <v>2</v>
      </c>
      <c r="X264" s="20" t="s">
        <v>443</v>
      </c>
    </row>
    <row r="265" spans="2:24">
      <c r="B265" s="101" t="s">
        <v>135</v>
      </c>
      <c r="C265" s="261" t="s">
        <v>139</v>
      </c>
      <c r="D265" s="21" t="s">
        <v>1026</v>
      </c>
      <c r="E265" s="192" t="s">
        <v>338</v>
      </c>
      <c r="F265" s="192" t="s">
        <v>710</v>
      </c>
      <c r="G265" s="21" t="s">
        <v>513</v>
      </c>
      <c r="H265" s="21" t="s">
        <v>539</v>
      </c>
      <c r="I265" s="176" t="s">
        <v>335</v>
      </c>
      <c r="J265" s="176" t="s">
        <v>334</v>
      </c>
      <c r="K265" s="176" t="s">
        <v>334</v>
      </c>
      <c r="L265" s="179" t="str">
        <f t="shared" si="4"/>
        <v>Y</v>
      </c>
      <c r="M265" s="178" t="s">
        <v>335</v>
      </c>
      <c r="N265" s="179" t="s">
        <v>335</v>
      </c>
      <c r="O265" s="176" t="s">
        <v>335</v>
      </c>
      <c r="P265" s="176" t="s">
        <v>335</v>
      </c>
      <c r="Q265" s="176" t="s">
        <v>334</v>
      </c>
      <c r="R265" s="21" t="s">
        <v>93</v>
      </c>
      <c r="S265" s="21" t="s">
        <v>93</v>
      </c>
      <c r="T265" s="21" t="s">
        <v>1035</v>
      </c>
      <c r="V265" s="177" t="s">
        <v>515</v>
      </c>
      <c r="W265" s="176">
        <v>1</v>
      </c>
      <c r="X265" s="20" t="s">
        <v>421</v>
      </c>
    </row>
    <row r="266" spans="2:24">
      <c r="B266" s="101" t="s">
        <v>135</v>
      </c>
      <c r="C266" s="261" t="s">
        <v>139</v>
      </c>
      <c r="D266" s="21" t="s">
        <v>1026</v>
      </c>
      <c r="E266" s="192" t="s">
        <v>338</v>
      </c>
      <c r="F266" s="192" t="s">
        <v>713</v>
      </c>
      <c r="G266" s="21" t="s">
        <v>517</v>
      </c>
      <c r="H266" s="21" t="s">
        <v>539</v>
      </c>
      <c r="I266" s="176" t="s">
        <v>335</v>
      </c>
      <c r="J266" s="176" t="s">
        <v>334</v>
      </c>
      <c r="K266" s="176" t="s">
        <v>334</v>
      </c>
      <c r="L266" s="179" t="str">
        <f t="shared" si="4"/>
        <v>Y</v>
      </c>
      <c r="M266" s="178" t="s">
        <v>335</v>
      </c>
      <c r="N266" s="179" t="s">
        <v>341</v>
      </c>
      <c r="O266" s="176" t="s">
        <v>335</v>
      </c>
      <c r="P266" s="176" t="s">
        <v>335</v>
      </c>
      <c r="Q266" s="176" t="s">
        <v>334</v>
      </c>
      <c r="R266" s="21" t="s">
        <v>93</v>
      </c>
      <c r="S266" s="21" t="s">
        <v>93</v>
      </c>
      <c r="T266" s="21" t="s">
        <v>1036</v>
      </c>
      <c r="V266" s="177" t="s">
        <v>341</v>
      </c>
      <c r="W266" s="176">
        <v>1</v>
      </c>
      <c r="X266" s="20" t="s">
        <v>421</v>
      </c>
    </row>
    <row r="267" spans="2:24">
      <c r="B267" s="101" t="s">
        <v>135</v>
      </c>
      <c r="C267" s="261" t="s">
        <v>139</v>
      </c>
      <c r="D267" s="21" t="s">
        <v>1026</v>
      </c>
      <c r="E267" s="192" t="s">
        <v>338</v>
      </c>
      <c r="F267" s="192" t="s">
        <v>715</v>
      </c>
      <c r="G267" s="21" t="s">
        <v>576</v>
      </c>
      <c r="H267" s="21" t="s">
        <v>539</v>
      </c>
      <c r="I267" s="176" t="s">
        <v>335</v>
      </c>
      <c r="J267" s="176" t="s">
        <v>334</v>
      </c>
      <c r="K267" s="176" t="s">
        <v>334</v>
      </c>
      <c r="L267" s="179" t="str">
        <f t="shared" si="4"/>
        <v>Y</v>
      </c>
      <c r="M267" s="178" t="s">
        <v>335</v>
      </c>
      <c r="N267" s="179" t="s">
        <v>341</v>
      </c>
      <c r="O267" s="176" t="s">
        <v>335</v>
      </c>
      <c r="P267" s="176" t="s">
        <v>335</v>
      </c>
      <c r="Q267" s="176" t="s">
        <v>334</v>
      </c>
      <c r="R267" s="21" t="s">
        <v>93</v>
      </c>
      <c r="S267" s="21" t="s">
        <v>93</v>
      </c>
      <c r="T267" s="21" t="s">
        <v>1037</v>
      </c>
      <c r="V267" s="177" t="s">
        <v>341</v>
      </c>
      <c r="W267" s="176">
        <v>1</v>
      </c>
      <c r="X267" s="20" t="s">
        <v>421</v>
      </c>
    </row>
    <row r="268" spans="2:24">
      <c r="B268" s="101" t="s">
        <v>135</v>
      </c>
      <c r="C268" s="261" t="s">
        <v>139</v>
      </c>
      <c r="D268" s="21" t="s">
        <v>1026</v>
      </c>
      <c r="E268" s="192" t="s">
        <v>338</v>
      </c>
      <c r="F268" s="192" t="s">
        <v>1041</v>
      </c>
      <c r="G268" s="21" t="s">
        <v>1042</v>
      </c>
      <c r="H268" s="21" t="s">
        <v>1032</v>
      </c>
      <c r="I268" s="176" t="s">
        <v>334</v>
      </c>
      <c r="J268" s="176" t="s">
        <v>334</v>
      </c>
      <c r="K268" s="176" t="s">
        <v>334</v>
      </c>
      <c r="L268" s="179" t="str">
        <f t="shared" si="4"/>
        <v>N</v>
      </c>
      <c r="M268" s="178" t="s">
        <v>335</v>
      </c>
      <c r="N268" s="179" t="s">
        <v>341</v>
      </c>
      <c r="O268" s="176" t="s">
        <v>335</v>
      </c>
      <c r="P268" s="176" t="s">
        <v>334</v>
      </c>
      <c r="Q268" s="176" t="s">
        <v>334</v>
      </c>
      <c r="R268" s="21" t="s">
        <v>93</v>
      </c>
      <c r="S268" s="21" t="s">
        <v>93</v>
      </c>
      <c r="T268" s="21"/>
      <c r="V268" s="177" t="s">
        <v>341</v>
      </c>
      <c r="W268" s="176">
        <v>1</v>
      </c>
      <c r="X268" s="20" t="s">
        <v>339</v>
      </c>
    </row>
    <row r="269" spans="2:24">
      <c r="B269" s="101" t="s">
        <v>135</v>
      </c>
      <c r="C269" s="261" t="s">
        <v>139</v>
      </c>
      <c r="D269" s="21" t="s">
        <v>1026</v>
      </c>
      <c r="E269" s="21" t="s">
        <v>338</v>
      </c>
      <c r="F269" s="21" t="s">
        <v>707</v>
      </c>
      <c r="G269" s="21" t="s">
        <v>572</v>
      </c>
      <c r="H269" s="21" t="s">
        <v>539</v>
      </c>
      <c r="I269" s="176" t="s">
        <v>335</v>
      </c>
      <c r="J269" s="176" t="s">
        <v>334</v>
      </c>
      <c r="K269" s="176" t="s">
        <v>334</v>
      </c>
      <c r="L269" s="179" t="str">
        <f t="shared" si="4"/>
        <v>Y</v>
      </c>
      <c r="M269" s="176"/>
      <c r="N269" s="176"/>
      <c r="O269" s="176" t="s">
        <v>335</v>
      </c>
      <c r="P269" s="176" t="s">
        <v>335</v>
      </c>
      <c r="Q269" s="176" t="s">
        <v>334</v>
      </c>
      <c r="R269" s="21" t="s">
        <v>93</v>
      </c>
      <c r="S269" s="21" t="s">
        <v>93</v>
      </c>
      <c r="T269" s="21" t="s">
        <v>709</v>
      </c>
      <c r="V269" s="177" t="s">
        <v>341</v>
      </c>
      <c r="W269" s="176">
        <v>2</v>
      </c>
      <c r="X269" s="20" t="s">
        <v>443</v>
      </c>
    </row>
    <row r="270" spans="2:24">
      <c r="B270" s="101" t="s">
        <v>135</v>
      </c>
      <c r="C270" s="261" t="s">
        <v>139</v>
      </c>
      <c r="D270" s="21" t="s">
        <v>1026</v>
      </c>
      <c r="E270" s="192" t="s">
        <v>338</v>
      </c>
      <c r="F270" s="192" t="s">
        <v>6727</v>
      </c>
      <c r="G270" s="260" t="s">
        <v>1115</v>
      </c>
      <c r="H270" s="21" t="s">
        <v>1032</v>
      </c>
      <c r="I270" s="176" t="s">
        <v>334</v>
      </c>
      <c r="J270" s="176" t="s">
        <v>334</v>
      </c>
      <c r="K270" s="176" t="s">
        <v>334</v>
      </c>
      <c r="L270" s="179" t="str">
        <f t="shared" si="4"/>
        <v>N</v>
      </c>
      <c r="M270" s="176"/>
      <c r="N270" s="176"/>
      <c r="O270" s="176" t="s">
        <v>335</v>
      </c>
      <c r="P270" s="176" t="s">
        <v>334</v>
      </c>
      <c r="Q270" s="176" t="s">
        <v>334</v>
      </c>
      <c r="R270" s="21" t="s">
        <v>93</v>
      </c>
      <c r="S270" s="21" t="s">
        <v>93</v>
      </c>
      <c r="T270" s="21"/>
      <c r="V270" s="177" t="s">
        <v>341</v>
      </c>
      <c r="W270" s="176">
        <v>2</v>
      </c>
      <c r="X270" s="20" t="s">
        <v>451</v>
      </c>
    </row>
    <row r="271" spans="2:24">
      <c r="B271" s="101" t="s">
        <v>135</v>
      </c>
      <c r="C271" s="261" t="s">
        <v>139</v>
      </c>
      <c r="D271" s="21" t="s">
        <v>1026</v>
      </c>
      <c r="E271" s="192" t="s">
        <v>338</v>
      </c>
      <c r="F271" s="192" t="s">
        <v>6728</v>
      </c>
      <c r="G271" s="260" t="s">
        <v>1118</v>
      </c>
      <c r="H271" s="21" t="s">
        <v>1032</v>
      </c>
      <c r="I271" s="176" t="s">
        <v>334</v>
      </c>
      <c r="J271" s="176" t="s">
        <v>334</v>
      </c>
      <c r="K271" s="176" t="s">
        <v>334</v>
      </c>
      <c r="L271" s="179" t="str">
        <f t="shared" si="4"/>
        <v>N</v>
      </c>
      <c r="M271" s="176"/>
      <c r="N271" s="176"/>
      <c r="O271" s="176" t="s">
        <v>335</v>
      </c>
      <c r="P271" s="176" t="s">
        <v>334</v>
      </c>
      <c r="Q271" s="176" t="s">
        <v>334</v>
      </c>
      <c r="R271" s="21" t="s">
        <v>93</v>
      </c>
      <c r="S271" s="21" t="s">
        <v>93</v>
      </c>
      <c r="T271" s="21"/>
      <c r="V271" s="177" t="s">
        <v>341</v>
      </c>
      <c r="W271" s="176">
        <v>2</v>
      </c>
      <c r="X271" s="20" t="s">
        <v>451</v>
      </c>
    </row>
    <row r="272" spans="2:24">
      <c r="B272" s="101" t="s">
        <v>135</v>
      </c>
      <c r="C272" s="261" t="s">
        <v>139</v>
      </c>
      <c r="D272" s="21" t="s">
        <v>1026</v>
      </c>
      <c r="E272" s="192" t="s">
        <v>338</v>
      </c>
      <c r="F272" s="192" t="s">
        <v>6729</v>
      </c>
      <c r="G272" s="260" t="s">
        <v>1137</v>
      </c>
      <c r="H272" s="21" t="s">
        <v>1032</v>
      </c>
      <c r="I272" s="176" t="s">
        <v>334</v>
      </c>
      <c r="J272" s="176" t="s">
        <v>334</v>
      </c>
      <c r="K272" s="176" t="s">
        <v>334</v>
      </c>
      <c r="L272" s="179" t="str">
        <f t="shared" si="4"/>
        <v>N</v>
      </c>
      <c r="M272" s="176"/>
      <c r="N272" s="176"/>
      <c r="O272" s="176" t="s">
        <v>335</v>
      </c>
      <c r="P272" s="176" t="s">
        <v>334</v>
      </c>
      <c r="Q272" s="176" t="s">
        <v>334</v>
      </c>
      <c r="R272" s="21" t="s">
        <v>93</v>
      </c>
      <c r="S272" s="21" t="s">
        <v>93</v>
      </c>
      <c r="T272" s="21"/>
      <c r="V272" s="177" t="s">
        <v>341</v>
      </c>
      <c r="W272" s="176">
        <v>2</v>
      </c>
      <c r="X272" s="20" t="s">
        <v>451</v>
      </c>
    </row>
    <row r="273" spans="2:24">
      <c r="B273" s="101" t="s">
        <v>135</v>
      </c>
      <c r="C273" s="261" t="s">
        <v>139</v>
      </c>
      <c r="D273" s="21" t="s">
        <v>1026</v>
      </c>
      <c r="E273" s="192" t="s">
        <v>338</v>
      </c>
      <c r="F273" s="192" t="s">
        <v>6730</v>
      </c>
      <c r="G273" s="260" t="s">
        <v>1131</v>
      </c>
      <c r="H273" s="21" t="s">
        <v>1032</v>
      </c>
      <c r="I273" s="176" t="s">
        <v>334</v>
      </c>
      <c r="J273" s="176" t="s">
        <v>334</v>
      </c>
      <c r="K273" s="176" t="s">
        <v>334</v>
      </c>
      <c r="L273" s="179" t="str">
        <f t="shared" si="4"/>
        <v>N</v>
      </c>
      <c r="M273" s="176"/>
      <c r="N273" s="176"/>
      <c r="O273" s="176" t="s">
        <v>335</v>
      </c>
      <c r="P273" s="176" t="s">
        <v>334</v>
      </c>
      <c r="Q273" s="176" t="s">
        <v>334</v>
      </c>
      <c r="R273" s="21" t="s">
        <v>93</v>
      </c>
      <c r="S273" s="21" t="s">
        <v>93</v>
      </c>
      <c r="T273" s="21"/>
      <c r="V273" s="177" t="s">
        <v>341</v>
      </c>
      <c r="W273" s="176">
        <v>2</v>
      </c>
      <c r="X273" s="20" t="s">
        <v>451</v>
      </c>
    </row>
    <row r="274" spans="2:24">
      <c r="B274" s="101" t="s">
        <v>135</v>
      </c>
      <c r="C274" s="261" t="s">
        <v>139</v>
      </c>
      <c r="D274" s="21" t="s">
        <v>1026</v>
      </c>
      <c r="E274" s="192" t="s">
        <v>338</v>
      </c>
      <c r="F274" s="192" t="s">
        <v>6731</v>
      </c>
      <c r="G274" s="260" t="s">
        <v>1125</v>
      </c>
      <c r="H274" s="21" t="s">
        <v>1032</v>
      </c>
      <c r="I274" s="176" t="s">
        <v>334</v>
      </c>
      <c r="J274" s="176" t="s">
        <v>334</v>
      </c>
      <c r="K274" s="176" t="s">
        <v>334</v>
      </c>
      <c r="L274" s="179" t="str">
        <f t="shared" si="4"/>
        <v>N</v>
      </c>
      <c r="M274" s="176"/>
      <c r="N274" s="176"/>
      <c r="O274" s="176" t="s">
        <v>335</v>
      </c>
      <c r="P274" s="176" t="s">
        <v>334</v>
      </c>
      <c r="Q274" s="176" t="s">
        <v>334</v>
      </c>
      <c r="R274" s="21" t="s">
        <v>93</v>
      </c>
      <c r="S274" s="21" t="s">
        <v>93</v>
      </c>
      <c r="T274" s="21"/>
      <c r="V274" s="177" t="s">
        <v>341</v>
      </c>
      <c r="W274" s="176">
        <v>2</v>
      </c>
      <c r="X274" s="20" t="s">
        <v>451</v>
      </c>
    </row>
    <row r="275" spans="2:24">
      <c r="B275" s="101" t="s">
        <v>135</v>
      </c>
      <c r="C275" s="261" t="s">
        <v>139</v>
      </c>
      <c r="D275" s="21" t="s">
        <v>1026</v>
      </c>
      <c r="E275" s="192" t="s">
        <v>338</v>
      </c>
      <c r="F275" s="22" t="s">
        <v>1142</v>
      </c>
      <c r="G275" s="21" t="s">
        <v>1143</v>
      </c>
      <c r="H275" s="21" t="s">
        <v>1032</v>
      </c>
      <c r="I275" s="176" t="s">
        <v>335</v>
      </c>
      <c r="J275" s="176" t="s">
        <v>334</v>
      </c>
      <c r="K275" s="176" t="s">
        <v>334</v>
      </c>
      <c r="L275" s="179" t="str">
        <f t="shared" si="4"/>
        <v>Y</v>
      </c>
      <c r="M275" s="176"/>
      <c r="N275" s="176"/>
      <c r="O275" s="176" t="s">
        <v>335</v>
      </c>
      <c r="P275" s="176" t="s">
        <v>335</v>
      </c>
      <c r="Q275" s="176" t="s">
        <v>334</v>
      </c>
      <c r="R275" s="21" t="s">
        <v>93</v>
      </c>
      <c r="S275" s="21" t="s">
        <v>93</v>
      </c>
      <c r="T275" s="21" t="s">
        <v>1144</v>
      </c>
      <c r="V275" s="177" t="s">
        <v>341</v>
      </c>
      <c r="W275" s="176">
        <v>2</v>
      </c>
      <c r="X275" s="20" t="s">
        <v>451</v>
      </c>
    </row>
    <row r="276" spans="2:24">
      <c r="B276" s="101" t="s">
        <v>135</v>
      </c>
      <c r="C276" s="261" t="s">
        <v>139</v>
      </c>
      <c r="D276" s="21" t="s">
        <v>1026</v>
      </c>
      <c r="E276" s="192" t="s">
        <v>338</v>
      </c>
      <c r="F276" s="192" t="s">
        <v>1145</v>
      </c>
      <c r="G276" s="21" t="s">
        <v>1146</v>
      </c>
      <c r="H276" s="21" t="s">
        <v>1032</v>
      </c>
      <c r="I276" s="176" t="s">
        <v>335</v>
      </c>
      <c r="J276" s="176" t="s">
        <v>334</v>
      </c>
      <c r="K276" s="176" t="s">
        <v>334</v>
      </c>
      <c r="L276" s="179" t="str">
        <f t="shared" si="4"/>
        <v>Y</v>
      </c>
      <c r="M276" s="176"/>
      <c r="N276" s="176"/>
      <c r="O276" s="176" t="s">
        <v>335</v>
      </c>
      <c r="P276" s="176" t="s">
        <v>335</v>
      </c>
      <c r="Q276" s="176" t="s">
        <v>334</v>
      </c>
      <c r="R276" s="21" t="s">
        <v>93</v>
      </c>
      <c r="S276" s="21" t="s">
        <v>93</v>
      </c>
      <c r="T276" s="21" t="s">
        <v>1147</v>
      </c>
      <c r="V276" s="177" t="s">
        <v>1148</v>
      </c>
      <c r="W276" s="176">
        <v>2</v>
      </c>
      <c r="X276" s="20" t="s">
        <v>451</v>
      </c>
    </row>
    <row r="277" spans="2:24">
      <c r="B277" s="101" t="s">
        <v>135</v>
      </c>
      <c r="C277" s="261" t="s">
        <v>139</v>
      </c>
      <c r="D277" s="21" t="s">
        <v>1026</v>
      </c>
      <c r="E277" s="21" t="s">
        <v>338</v>
      </c>
      <c r="F277" s="21" t="s">
        <v>6732</v>
      </c>
      <c r="G277" s="21" t="s">
        <v>1452</v>
      </c>
      <c r="H277" s="286" t="s">
        <v>675</v>
      </c>
      <c r="I277" s="176" t="s">
        <v>335</v>
      </c>
      <c r="J277" s="176" t="s">
        <v>334</v>
      </c>
      <c r="K277" s="176" t="s">
        <v>334</v>
      </c>
      <c r="L277" s="179" t="str">
        <f t="shared" si="4"/>
        <v>Y</v>
      </c>
      <c r="M277" s="176"/>
      <c r="N277" s="176"/>
      <c r="O277" s="176" t="s">
        <v>335</v>
      </c>
      <c r="P277" s="176" t="s">
        <v>335</v>
      </c>
      <c r="Q277" s="176" t="s">
        <v>334</v>
      </c>
      <c r="R277" s="21" t="s">
        <v>93</v>
      </c>
      <c r="S277" s="21" t="s">
        <v>93</v>
      </c>
      <c r="T277" s="21" t="s">
        <v>1453</v>
      </c>
      <c r="V277" s="177" t="s">
        <v>341</v>
      </c>
      <c r="W277" s="176">
        <v>2</v>
      </c>
      <c r="X277" s="20" t="s">
        <v>631</v>
      </c>
    </row>
    <row r="278" spans="2:24">
      <c r="B278" s="101" t="s">
        <v>135</v>
      </c>
      <c r="C278" s="261" t="s">
        <v>139</v>
      </c>
      <c r="D278" s="9" t="s">
        <v>1026</v>
      </c>
      <c r="E278" s="9" t="s">
        <v>1027</v>
      </c>
      <c r="F278" s="9" t="s">
        <v>145</v>
      </c>
      <c r="G278" s="195" t="s">
        <v>1150</v>
      </c>
      <c r="H278" s="21" t="s">
        <v>1032</v>
      </c>
      <c r="I278" s="176" t="s">
        <v>334</v>
      </c>
      <c r="J278" s="189" t="s">
        <v>335</v>
      </c>
      <c r="K278" s="189" t="s">
        <v>334</v>
      </c>
      <c r="L278" s="179" t="str">
        <f t="shared" si="4"/>
        <v>Y</v>
      </c>
      <c r="M278" s="189"/>
      <c r="N278" s="189"/>
      <c r="O278" s="189" t="s">
        <v>335</v>
      </c>
      <c r="P278" s="176" t="s">
        <v>335</v>
      </c>
      <c r="Q278" s="176" t="s">
        <v>334</v>
      </c>
      <c r="R278" s="21" t="s">
        <v>93</v>
      </c>
      <c r="S278" s="21" t="s">
        <v>93</v>
      </c>
      <c r="T278" s="9" t="s">
        <v>1151</v>
      </c>
      <c r="V278" s="177" t="s">
        <v>1152</v>
      </c>
      <c r="W278" s="176">
        <v>2</v>
      </c>
      <c r="X278" s="20" t="s">
        <v>443</v>
      </c>
    </row>
    <row r="279" spans="2:24">
      <c r="B279" s="101" t="s">
        <v>135</v>
      </c>
      <c r="C279" s="261" t="s">
        <v>139</v>
      </c>
      <c r="D279" s="192" t="s">
        <v>1156</v>
      </c>
      <c r="E279" s="192" t="s">
        <v>1322</v>
      </c>
      <c r="F279" s="192" t="s">
        <v>6733</v>
      </c>
      <c r="G279" s="195" t="s">
        <v>338</v>
      </c>
      <c r="H279" s="21" t="s">
        <v>338</v>
      </c>
      <c r="I279" s="176" t="s">
        <v>335</v>
      </c>
      <c r="J279" s="176" t="s">
        <v>335</v>
      </c>
      <c r="K279" s="176" t="s">
        <v>334</v>
      </c>
      <c r="L279" s="179" t="str">
        <f t="shared" si="4"/>
        <v>Y</v>
      </c>
      <c r="M279" s="176"/>
      <c r="N279" s="176"/>
      <c r="O279" s="176" t="s">
        <v>334</v>
      </c>
      <c r="P279" s="176" t="s">
        <v>335</v>
      </c>
      <c r="Q279" s="176" t="s">
        <v>334</v>
      </c>
      <c r="R279" s="21" t="s">
        <v>93</v>
      </c>
      <c r="S279" s="21" t="s">
        <v>93</v>
      </c>
      <c r="T279" s="192" t="s">
        <v>6734</v>
      </c>
      <c r="V279" s="177" t="s">
        <v>341</v>
      </c>
      <c r="W279" s="176" t="s">
        <v>338</v>
      </c>
      <c r="X279" s="20" t="s">
        <v>365</v>
      </c>
    </row>
    <row r="280" spans="2:24">
      <c r="B280" s="101" t="s">
        <v>135</v>
      </c>
      <c r="C280" s="272" t="s">
        <v>1000</v>
      </c>
      <c r="D280" s="21" t="s">
        <v>941</v>
      </c>
      <c r="E280" s="192" t="s">
        <v>338</v>
      </c>
      <c r="F280" s="192" t="s">
        <v>1008</v>
      </c>
      <c r="G280" s="21" t="s">
        <v>1009</v>
      </c>
      <c r="H280" s="21" t="s">
        <v>6735</v>
      </c>
      <c r="I280" s="176" t="s">
        <v>334</v>
      </c>
      <c r="J280" s="176" t="s">
        <v>334</v>
      </c>
      <c r="K280" s="176" t="s">
        <v>334</v>
      </c>
      <c r="L280" s="179" t="str">
        <f t="shared" si="4"/>
        <v>N</v>
      </c>
      <c r="M280" s="176"/>
      <c r="N280" s="176"/>
      <c r="O280" s="176" t="s">
        <v>335</v>
      </c>
      <c r="P280" s="176" t="s">
        <v>334</v>
      </c>
      <c r="Q280" s="176" t="s">
        <v>334</v>
      </c>
      <c r="R280" s="21" t="s">
        <v>93</v>
      </c>
      <c r="S280" s="21" t="s">
        <v>93</v>
      </c>
      <c r="T280" s="21" t="s">
        <v>1010</v>
      </c>
      <c r="V280" s="177" t="s">
        <v>341</v>
      </c>
      <c r="W280" s="176">
        <v>2</v>
      </c>
      <c r="X280" s="20" t="s">
        <v>451</v>
      </c>
    </row>
    <row r="281" spans="2:24">
      <c r="B281" s="101" t="s">
        <v>135</v>
      </c>
      <c r="C281" s="272" t="s">
        <v>1000</v>
      </c>
      <c r="D281" s="21" t="s">
        <v>941</v>
      </c>
      <c r="E281" s="192" t="s">
        <v>338</v>
      </c>
      <c r="F281" s="192" t="s">
        <v>1014</v>
      </c>
      <c r="G281" s="21" t="s">
        <v>1015</v>
      </c>
      <c r="H281" s="22" t="s">
        <v>1003</v>
      </c>
      <c r="I281" s="176" t="s">
        <v>334</v>
      </c>
      <c r="J281" s="176" t="s">
        <v>334</v>
      </c>
      <c r="K281" s="176" t="s">
        <v>334</v>
      </c>
      <c r="L281" s="179" t="str">
        <f t="shared" si="4"/>
        <v>N</v>
      </c>
      <c r="M281" s="176"/>
      <c r="N281" s="176"/>
      <c r="O281" s="176" t="s">
        <v>335</v>
      </c>
      <c r="P281" s="176" t="s">
        <v>334</v>
      </c>
      <c r="Q281" s="176" t="s">
        <v>334</v>
      </c>
      <c r="R281" s="21" t="s">
        <v>93</v>
      </c>
      <c r="S281" s="21" t="s">
        <v>93</v>
      </c>
      <c r="T281" s="21" t="s">
        <v>1016</v>
      </c>
      <c r="V281" s="177" t="s">
        <v>341</v>
      </c>
      <c r="W281" s="176">
        <v>2</v>
      </c>
      <c r="X281" s="20" t="s">
        <v>451</v>
      </c>
    </row>
    <row r="282" spans="2:24">
      <c r="B282" s="101" t="s">
        <v>135</v>
      </c>
      <c r="C282" s="272" t="s">
        <v>1000</v>
      </c>
      <c r="D282" s="21" t="s">
        <v>941</v>
      </c>
      <c r="E282" s="192" t="s">
        <v>338</v>
      </c>
      <c r="F282" s="192" t="s">
        <v>1005</v>
      </c>
      <c r="G282" s="21" t="s">
        <v>1006</v>
      </c>
      <c r="H282" s="22" t="s">
        <v>1003</v>
      </c>
      <c r="I282" s="176" t="s">
        <v>334</v>
      </c>
      <c r="J282" s="176" t="s">
        <v>334</v>
      </c>
      <c r="K282" s="176" t="s">
        <v>334</v>
      </c>
      <c r="L282" s="179" t="str">
        <f t="shared" si="4"/>
        <v>N</v>
      </c>
      <c r="M282" s="176"/>
      <c r="N282" s="176"/>
      <c r="O282" s="176" t="s">
        <v>335</v>
      </c>
      <c r="P282" s="176" t="s">
        <v>334</v>
      </c>
      <c r="Q282" s="176" t="s">
        <v>334</v>
      </c>
      <c r="R282" s="21" t="s">
        <v>93</v>
      </c>
      <c r="S282" s="21" t="s">
        <v>93</v>
      </c>
      <c r="T282" s="21" t="s">
        <v>1007</v>
      </c>
      <c r="V282" s="177" t="s">
        <v>341</v>
      </c>
      <c r="W282" s="176">
        <v>2</v>
      </c>
      <c r="X282" s="20" t="s">
        <v>451</v>
      </c>
    </row>
    <row r="283" spans="2:24">
      <c r="B283" s="101" t="s">
        <v>135</v>
      </c>
      <c r="C283" s="272" t="s">
        <v>1000</v>
      </c>
      <c r="D283" s="21" t="s">
        <v>941</v>
      </c>
      <c r="E283" s="192" t="s">
        <v>338</v>
      </c>
      <c r="F283" s="273" t="s">
        <v>1012</v>
      </c>
      <c r="G283" s="21" t="s">
        <v>1013</v>
      </c>
      <c r="H283" s="22" t="s">
        <v>1003</v>
      </c>
      <c r="I283" s="176" t="s">
        <v>334</v>
      </c>
      <c r="J283" s="176" t="s">
        <v>334</v>
      </c>
      <c r="K283" s="176" t="s">
        <v>334</v>
      </c>
      <c r="L283" s="179" t="str">
        <f t="shared" si="4"/>
        <v>N</v>
      </c>
      <c r="M283" s="176"/>
      <c r="N283" s="176"/>
      <c r="O283" s="176" t="s">
        <v>335</v>
      </c>
      <c r="P283" s="176" t="s">
        <v>334</v>
      </c>
      <c r="Q283" s="176" t="s">
        <v>334</v>
      </c>
      <c r="R283" s="21" t="s">
        <v>93</v>
      </c>
      <c r="S283" s="21" t="s">
        <v>93</v>
      </c>
      <c r="T283" s="21" t="s">
        <v>1007</v>
      </c>
      <c r="V283" s="177" t="s">
        <v>341</v>
      </c>
      <c r="W283" s="176">
        <v>2</v>
      </c>
      <c r="X283" s="20" t="s">
        <v>451</v>
      </c>
    </row>
    <row r="284" spans="2:24">
      <c r="B284" s="101" t="s">
        <v>135</v>
      </c>
      <c r="C284" s="272" t="s">
        <v>1000</v>
      </c>
      <c r="D284" s="21" t="s">
        <v>941</v>
      </c>
      <c r="E284" s="192" t="s">
        <v>338</v>
      </c>
      <c r="F284" s="192" t="s">
        <v>1001</v>
      </c>
      <c r="G284" s="21" t="s">
        <v>1002</v>
      </c>
      <c r="H284" s="22" t="s">
        <v>1003</v>
      </c>
      <c r="I284" s="176" t="s">
        <v>334</v>
      </c>
      <c r="J284" s="176" t="s">
        <v>334</v>
      </c>
      <c r="K284" s="176" t="s">
        <v>334</v>
      </c>
      <c r="L284" s="179" t="str">
        <f t="shared" si="4"/>
        <v>N</v>
      </c>
      <c r="M284" s="176"/>
      <c r="N284" s="176"/>
      <c r="O284" s="176" t="s">
        <v>335</v>
      </c>
      <c r="P284" s="176" t="s">
        <v>334</v>
      </c>
      <c r="Q284" s="176" t="s">
        <v>334</v>
      </c>
      <c r="R284" s="21" t="s">
        <v>93</v>
      </c>
      <c r="S284" s="21" t="s">
        <v>93</v>
      </c>
      <c r="T284" s="21" t="s">
        <v>1004</v>
      </c>
      <c r="V284" s="177" t="s">
        <v>341</v>
      </c>
      <c r="W284" s="176">
        <v>2</v>
      </c>
      <c r="X284" s="20" t="s">
        <v>451</v>
      </c>
    </row>
    <row r="285" spans="2:24">
      <c r="B285" s="101" t="s">
        <v>135</v>
      </c>
      <c r="C285" s="272" t="s">
        <v>1000</v>
      </c>
      <c r="D285" s="21" t="s">
        <v>941</v>
      </c>
      <c r="E285" s="192" t="s">
        <v>338</v>
      </c>
      <c r="F285" s="192" t="s">
        <v>1017</v>
      </c>
      <c r="G285" s="21" t="s">
        <v>1018</v>
      </c>
      <c r="H285" s="22" t="s">
        <v>1019</v>
      </c>
      <c r="I285" s="176" t="s">
        <v>334</v>
      </c>
      <c r="J285" s="176" t="s">
        <v>334</v>
      </c>
      <c r="K285" s="176" t="s">
        <v>334</v>
      </c>
      <c r="L285" s="179" t="str">
        <f t="shared" si="4"/>
        <v>N</v>
      </c>
      <c r="M285" s="176"/>
      <c r="N285" s="176"/>
      <c r="O285" s="176" t="s">
        <v>335</v>
      </c>
      <c r="P285" s="176" t="s">
        <v>334</v>
      </c>
      <c r="Q285" s="176" t="s">
        <v>334</v>
      </c>
      <c r="R285" s="21" t="s">
        <v>93</v>
      </c>
      <c r="S285" s="21" t="s">
        <v>93</v>
      </c>
      <c r="T285" s="21" t="s">
        <v>1020</v>
      </c>
      <c r="V285" s="177" t="s">
        <v>341</v>
      </c>
      <c r="W285" s="176">
        <v>2</v>
      </c>
      <c r="X285" s="20" t="s">
        <v>631</v>
      </c>
    </row>
    <row r="286" spans="2:24">
      <c r="B286" s="101" t="s">
        <v>135</v>
      </c>
      <c r="C286" s="272" t="s">
        <v>1000</v>
      </c>
      <c r="D286" s="21" t="s">
        <v>941</v>
      </c>
      <c r="E286" s="192" t="s">
        <v>338</v>
      </c>
      <c r="F286" s="192" t="s">
        <v>1022</v>
      </c>
      <c r="G286" s="21" t="s">
        <v>1023</v>
      </c>
      <c r="H286" s="22" t="s">
        <v>1024</v>
      </c>
      <c r="I286" s="176" t="s">
        <v>334</v>
      </c>
      <c r="J286" s="176" t="s">
        <v>334</v>
      </c>
      <c r="K286" s="176" t="s">
        <v>334</v>
      </c>
      <c r="L286" s="179" t="str">
        <f t="shared" si="4"/>
        <v>N</v>
      </c>
      <c r="M286" s="176"/>
      <c r="N286" s="176"/>
      <c r="O286" s="176" t="s">
        <v>335</v>
      </c>
      <c r="P286" s="176" t="s">
        <v>334</v>
      </c>
      <c r="Q286" s="176" t="s">
        <v>334</v>
      </c>
      <c r="R286" s="21" t="s">
        <v>93</v>
      </c>
      <c r="S286" s="21" t="s">
        <v>93</v>
      </c>
      <c r="T286" s="21" t="s">
        <v>1025</v>
      </c>
      <c r="V286" s="177" t="s">
        <v>341</v>
      </c>
      <c r="W286" s="176">
        <v>2</v>
      </c>
      <c r="X286" s="20" t="s">
        <v>631</v>
      </c>
    </row>
    <row r="287" spans="2:24">
      <c r="B287" s="102" t="s">
        <v>105</v>
      </c>
      <c r="C287" s="287" t="s">
        <v>106</v>
      </c>
      <c r="D287" s="288" t="s">
        <v>1156</v>
      </c>
      <c r="E287" s="289" t="s">
        <v>1322</v>
      </c>
      <c r="F287" s="21" t="s">
        <v>1331</v>
      </c>
      <c r="G287" s="260" t="s">
        <v>1332</v>
      </c>
      <c r="H287" s="26" t="s">
        <v>1329</v>
      </c>
      <c r="I287" s="176" t="s">
        <v>335</v>
      </c>
      <c r="J287" s="176" t="s">
        <v>335</v>
      </c>
      <c r="K287" s="176" t="s">
        <v>334</v>
      </c>
      <c r="L287" s="179" t="str">
        <f t="shared" si="4"/>
        <v>Y</v>
      </c>
      <c r="M287" s="176"/>
      <c r="N287" s="176"/>
      <c r="O287" s="176" t="s">
        <v>335</v>
      </c>
      <c r="P287" s="176" t="s">
        <v>335</v>
      </c>
      <c r="Q287" s="176" t="s">
        <v>334</v>
      </c>
      <c r="R287" s="21" t="s">
        <v>93</v>
      </c>
      <c r="S287" s="21" t="s">
        <v>62</v>
      </c>
      <c r="T287" s="21" t="s">
        <v>1333</v>
      </c>
      <c r="V287" s="177" t="s">
        <v>1326</v>
      </c>
      <c r="W287" s="176">
        <v>2</v>
      </c>
      <c r="X287" s="20" t="s">
        <v>577</v>
      </c>
    </row>
    <row r="288" spans="2:24">
      <c r="B288" s="102" t="s">
        <v>105</v>
      </c>
      <c r="C288" s="287" t="s">
        <v>106</v>
      </c>
      <c r="D288" s="288" t="s">
        <v>1156</v>
      </c>
      <c r="E288" s="289" t="s">
        <v>1322</v>
      </c>
      <c r="F288" s="21" t="s">
        <v>1327</v>
      </c>
      <c r="G288" s="260" t="s">
        <v>1328</v>
      </c>
      <c r="H288" s="26" t="s">
        <v>1329</v>
      </c>
      <c r="I288" s="176" t="s">
        <v>335</v>
      </c>
      <c r="J288" s="176" t="s">
        <v>335</v>
      </c>
      <c r="K288" s="176" t="s">
        <v>334</v>
      </c>
      <c r="L288" s="179" t="str">
        <f t="shared" si="4"/>
        <v>Y</v>
      </c>
      <c r="M288" s="176"/>
      <c r="N288" s="176"/>
      <c r="O288" s="176" t="s">
        <v>335</v>
      </c>
      <c r="P288" s="176" t="s">
        <v>335</v>
      </c>
      <c r="Q288" s="176" t="s">
        <v>334</v>
      </c>
      <c r="R288" s="21" t="s">
        <v>93</v>
      </c>
      <c r="S288" s="21" t="s">
        <v>62</v>
      </c>
      <c r="T288" s="21" t="s">
        <v>1330</v>
      </c>
      <c r="V288" s="177" t="s">
        <v>1326</v>
      </c>
      <c r="W288" s="176">
        <v>2</v>
      </c>
      <c r="X288" s="20" t="s">
        <v>401</v>
      </c>
    </row>
    <row r="289" spans="2:24">
      <c r="B289" s="102" t="s">
        <v>105</v>
      </c>
      <c r="C289" s="287" t="s">
        <v>106</v>
      </c>
      <c r="D289" s="288" t="s">
        <v>1156</v>
      </c>
      <c r="E289" s="289" t="s">
        <v>1322</v>
      </c>
      <c r="F289" s="21" t="s">
        <v>1323</v>
      </c>
      <c r="G289" s="21" t="s">
        <v>1324</v>
      </c>
      <c r="H289" s="21" t="s">
        <v>708</v>
      </c>
      <c r="I289" s="176" t="s">
        <v>335</v>
      </c>
      <c r="J289" s="176" t="s">
        <v>335</v>
      </c>
      <c r="K289" s="176" t="s">
        <v>334</v>
      </c>
      <c r="L289" s="179" t="str">
        <f t="shared" si="4"/>
        <v>Y</v>
      </c>
      <c r="M289" s="176"/>
      <c r="N289" s="176"/>
      <c r="O289" s="176" t="s">
        <v>335</v>
      </c>
      <c r="P289" s="176" t="s">
        <v>335</v>
      </c>
      <c r="Q289" s="176" t="s">
        <v>334</v>
      </c>
      <c r="R289" s="21" t="s">
        <v>93</v>
      </c>
      <c r="S289" s="21" t="s">
        <v>62</v>
      </c>
      <c r="T289" s="21" t="s">
        <v>1325</v>
      </c>
      <c r="V289" s="177" t="s">
        <v>1326</v>
      </c>
      <c r="W289" s="176">
        <v>2</v>
      </c>
      <c r="X289" s="20" t="s">
        <v>865</v>
      </c>
    </row>
    <row r="290" spans="2:24">
      <c r="B290" s="102" t="s">
        <v>105</v>
      </c>
      <c r="C290" s="287" t="s">
        <v>106</v>
      </c>
      <c r="D290" s="192" t="s">
        <v>639</v>
      </c>
      <c r="E290" s="192" t="s">
        <v>338</v>
      </c>
      <c r="F290" s="192" t="s">
        <v>710</v>
      </c>
      <c r="G290" s="21" t="s">
        <v>513</v>
      </c>
      <c r="H290" s="21" t="s">
        <v>708</v>
      </c>
      <c r="I290" s="176" t="s">
        <v>335</v>
      </c>
      <c r="J290" s="176" t="s">
        <v>334</v>
      </c>
      <c r="K290" s="176" t="s">
        <v>334</v>
      </c>
      <c r="L290" s="179" t="str">
        <f t="shared" si="4"/>
        <v>Y</v>
      </c>
      <c r="M290" s="178" t="s">
        <v>335</v>
      </c>
      <c r="N290" s="179" t="s">
        <v>335</v>
      </c>
      <c r="O290" s="176" t="s">
        <v>335</v>
      </c>
      <c r="P290" s="176" t="s">
        <v>335</v>
      </c>
      <c r="Q290" s="176" t="s">
        <v>334</v>
      </c>
      <c r="R290" s="21" t="s">
        <v>93</v>
      </c>
      <c r="S290" s="21" t="s">
        <v>62</v>
      </c>
      <c r="T290" s="21" t="s">
        <v>711</v>
      </c>
      <c r="V290" s="177" t="s">
        <v>515</v>
      </c>
      <c r="W290" s="176">
        <v>1</v>
      </c>
      <c r="X290" s="20" t="s">
        <v>421</v>
      </c>
    </row>
    <row r="291" spans="2:24">
      <c r="B291" s="102" t="s">
        <v>105</v>
      </c>
      <c r="C291" s="287" t="s">
        <v>106</v>
      </c>
      <c r="D291" s="192" t="s">
        <v>639</v>
      </c>
      <c r="E291" s="192" t="s">
        <v>338</v>
      </c>
      <c r="F291" s="192" t="s">
        <v>713</v>
      </c>
      <c r="G291" s="248" t="s">
        <v>517</v>
      </c>
      <c r="H291" s="21" t="s">
        <v>708</v>
      </c>
      <c r="I291" s="176" t="s">
        <v>335</v>
      </c>
      <c r="J291" s="176" t="s">
        <v>334</v>
      </c>
      <c r="K291" s="176" t="s">
        <v>334</v>
      </c>
      <c r="L291" s="179" t="str">
        <f t="shared" si="4"/>
        <v>Y</v>
      </c>
      <c r="M291" s="178" t="s">
        <v>335</v>
      </c>
      <c r="N291" s="179" t="s">
        <v>341</v>
      </c>
      <c r="O291" s="176" t="s">
        <v>335</v>
      </c>
      <c r="P291" s="176" t="s">
        <v>335</v>
      </c>
      <c r="Q291" s="176" t="s">
        <v>334</v>
      </c>
      <c r="R291" s="21" t="s">
        <v>93</v>
      </c>
      <c r="S291" s="21" t="s">
        <v>62</v>
      </c>
      <c r="T291" s="21" t="s">
        <v>714</v>
      </c>
      <c r="V291" s="177" t="s">
        <v>341</v>
      </c>
      <c r="W291" s="176">
        <v>1</v>
      </c>
      <c r="X291" s="20" t="s">
        <v>421</v>
      </c>
    </row>
    <row r="292" spans="2:24">
      <c r="B292" s="102" t="s">
        <v>105</v>
      </c>
      <c r="C292" s="287" t="s">
        <v>106</v>
      </c>
      <c r="D292" s="192" t="s">
        <v>639</v>
      </c>
      <c r="E292" s="192" t="s">
        <v>338</v>
      </c>
      <c r="F292" s="192" t="s">
        <v>715</v>
      </c>
      <c r="G292" s="248" t="s">
        <v>576</v>
      </c>
      <c r="H292" s="21" t="s">
        <v>708</v>
      </c>
      <c r="I292" s="176" t="s">
        <v>335</v>
      </c>
      <c r="J292" s="176" t="s">
        <v>334</v>
      </c>
      <c r="K292" s="176" t="s">
        <v>334</v>
      </c>
      <c r="L292" s="179" t="str">
        <f t="shared" si="4"/>
        <v>Y</v>
      </c>
      <c r="M292" s="178" t="s">
        <v>335</v>
      </c>
      <c r="N292" s="179" t="s">
        <v>341</v>
      </c>
      <c r="O292" s="176" t="s">
        <v>335</v>
      </c>
      <c r="P292" s="176" t="s">
        <v>335</v>
      </c>
      <c r="Q292" s="176" t="s">
        <v>334</v>
      </c>
      <c r="R292" s="21" t="s">
        <v>93</v>
      </c>
      <c r="S292" s="21" t="s">
        <v>62</v>
      </c>
      <c r="T292" s="21" t="s">
        <v>716</v>
      </c>
      <c r="V292" s="177" t="s">
        <v>341</v>
      </c>
      <c r="W292" s="176">
        <v>1</v>
      </c>
      <c r="X292" s="20" t="s">
        <v>421</v>
      </c>
    </row>
    <row r="293" spans="2:24">
      <c r="B293" s="102" t="s">
        <v>105</v>
      </c>
      <c r="C293" s="287" t="s">
        <v>106</v>
      </c>
      <c r="D293" s="192" t="s">
        <v>639</v>
      </c>
      <c r="E293" s="247" t="s">
        <v>338</v>
      </c>
      <c r="F293" s="192" t="s">
        <v>707</v>
      </c>
      <c r="G293" s="276" t="s">
        <v>572</v>
      </c>
      <c r="H293" s="21" t="s">
        <v>708</v>
      </c>
      <c r="I293" s="176" t="s">
        <v>335</v>
      </c>
      <c r="J293" s="176" t="s">
        <v>334</v>
      </c>
      <c r="K293" s="176" t="s">
        <v>334</v>
      </c>
      <c r="L293" s="179" t="str">
        <f t="shared" si="4"/>
        <v>Y</v>
      </c>
      <c r="M293" s="176"/>
      <c r="N293" s="176"/>
      <c r="O293" s="176" t="s">
        <v>335</v>
      </c>
      <c r="P293" s="176" t="s">
        <v>335</v>
      </c>
      <c r="Q293" s="176" t="s">
        <v>334</v>
      </c>
      <c r="R293" s="21" t="s">
        <v>93</v>
      </c>
      <c r="S293" s="21" t="s">
        <v>62</v>
      </c>
      <c r="T293" s="21" t="s">
        <v>709</v>
      </c>
      <c r="V293" s="177" t="s">
        <v>341</v>
      </c>
      <c r="W293" s="176">
        <v>2</v>
      </c>
      <c r="X293" s="20" t="s">
        <v>451</v>
      </c>
    </row>
    <row r="294" spans="2:24">
      <c r="B294" s="102" t="s">
        <v>105</v>
      </c>
      <c r="C294" s="287" t="s">
        <v>106</v>
      </c>
      <c r="D294" s="192" t="s">
        <v>639</v>
      </c>
      <c r="E294" s="192" t="s">
        <v>338</v>
      </c>
      <c r="F294" s="192" t="s">
        <v>725</v>
      </c>
      <c r="G294" s="276" t="s">
        <v>726</v>
      </c>
      <c r="H294" s="21" t="s">
        <v>708</v>
      </c>
      <c r="I294" s="176" t="s">
        <v>334</v>
      </c>
      <c r="J294" s="176" t="s">
        <v>334</v>
      </c>
      <c r="K294" s="176" t="s">
        <v>334</v>
      </c>
      <c r="L294" s="179" t="str">
        <f t="shared" si="4"/>
        <v>N</v>
      </c>
      <c r="M294" s="176"/>
      <c r="N294" s="176"/>
      <c r="O294" s="176" t="s">
        <v>335</v>
      </c>
      <c r="P294" s="176" t="s">
        <v>334</v>
      </c>
      <c r="Q294" s="176" t="s">
        <v>334</v>
      </c>
      <c r="R294" s="21" t="s">
        <v>93</v>
      </c>
      <c r="S294" s="21" t="s">
        <v>62</v>
      </c>
      <c r="T294" s="21" t="s">
        <v>727</v>
      </c>
      <c r="V294" s="177" t="s">
        <v>341</v>
      </c>
      <c r="W294" s="176">
        <v>2</v>
      </c>
      <c r="X294" s="20" t="s">
        <v>451</v>
      </c>
    </row>
    <row r="295" spans="2:24">
      <c r="B295" s="102" t="s">
        <v>105</v>
      </c>
      <c r="C295" s="287" t="s">
        <v>106</v>
      </c>
      <c r="D295" s="192" t="s">
        <v>639</v>
      </c>
      <c r="E295" s="192" t="s">
        <v>338</v>
      </c>
      <c r="F295" s="277" t="s">
        <v>717</v>
      </c>
      <c r="G295" s="248" t="s">
        <v>718</v>
      </c>
      <c r="H295" s="21" t="s">
        <v>708</v>
      </c>
      <c r="I295" s="176" t="s">
        <v>334</v>
      </c>
      <c r="J295" s="176" t="s">
        <v>334</v>
      </c>
      <c r="K295" s="176" t="s">
        <v>334</v>
      </c>
      <c r="L295" s="179" t="str">
        <f t="shared" si="4"/>
        <v>N</v>
      </c>
      <c r="M295" s="176"/>
      <c r="N295" s="176"/>
      <c r="O295" s="176" t="s">
        <v>335</v>
      </c>
      <c r="P295" s="176" t="s">
        <v>334</v>
      </c>
      <c r="Q295" s="176" t="s">
        <v>334</v>
      </c>
      <c r="R295" s="21" t="s">
        <v>93</v>
      </c>
      <c r="S295" s="21" t="s">
        <v>62</v>
      </c>
      <c r="T295" s="21" t="s">
        <v>719</v>
      </c>
      <c r="V295" s="177" t="s">
        <v>341</v>
      </c>
      <c r="W295" s="176">
        <v>2</v>
      </c>
      <c r="X295" s="20" t="s">
        <v>451</v>
      </c>
    </row>
    <row r="296" spans="2:24">
      <c r="B296" s="102" t="s">
        <v>105</v>
      </c>
      <c r="C296" s="287" t="s">
        <v>106</v>
      </c>
      <c r="D296" s="192" t="s">
        <v>639</v>
      </c>
      <c r="E296" s="192" t="s">
        <v>338</v>
      </c>
      <c r="F296" s="290" t="s">
        <v>721</v>
      </c>
      <c r="G296" s="248" t="s">
        <v>722</v>
      </c>
      <c r="H296" s="21" t="s">
        <v>708</v>
      </c>
      <c r="I296" s="176" t="s">
        <v>334</v>
      </c>
      <c r="J296" s="176" t="s">
        <v>334</v>
      </c>
      <c r="K296" s="176" t="s">
        <v>334</v>
      </c>
      <c r="L296" s="179" t="str">
        <f t="shared" si="4"/>
        <v>N</v>
      </c>
      <c r="M296" s="176"/>
      <c r="N296" s="176"/>
      <c r="O296" s="176" t="s">
        <v>335</v>
      </c>
      <c r="P296" s="176" t="s">
        <v>334</v>
      </c>
      <c r="Q296" s="176" t="s">
        <v>334</v>
      </c>
      <c r="R296" s="21" t="s">
        <v>93</v>
      </c>
      <c r="S296" s="21" t="s">
        <v>62</v>
      </c>
      <c r="T296" s="21" t="s">
        <v>723</v>
      </c>
      <c r="V296" s="177" t="s">
        <v>341</v>
      </c>
      <c r="W296" s="176">
        <v>2</v>
      </c>
      <c r="X296" s="20" t="s">
        <v>451</v>
      </c>
    </row>
    <row r="297" spans="2:24">
      <c r="B297" s="102" t="s">
        <v>105</v>
      </c>
      <c r="C297" s="287" t="s">
        <v>106</v>
      </c>
      <c r="D297" s="192" t="s">
        <v>639</v>
      </c>
      <c r="E297" s="192" t="s">
        <v>338</v>
      </c>
      <c r="F297" s="278" t="s">
        <v>728</v>
      </c>
      <c r="G297" s="248" t="s">
        <v>657</v>
      </c>
      <c r="H297" s="21" t="s">
        <v>708</v>
      </c>
      <c r="I297" s="176" t="s">
        <v>335</v>
      </c>
      <c r="J297" s="176" t="s">
        <v>334</v>
      </c>
      <c r="K297" s="176" t="s">
        <v>334</v>
      </c>
      <c r="L297" s="179" t="str">
        <f t="shared" si="4"/>
        <v>Y</v>
      </c>
      <c r="M297" s="178" t="s">
        <v>335</v>
      </c>
      <c r="N297" s="179" t="s">
        <v>341</v>
      </c>
      <c r="O297" s="176" t="s">
        <v>335</v>
      </c>
      <c r="P297" s="176" t="s">
        <v>335</v>
      </c>
      <c r="Q297" s="176" t="s">
        <v>334</v>
      </c>
      <c r="R297" s="21" t="s">
        <v>93</v>
      </c>
      <c r="S297" s="21" t="s">
        <v>62</v>
      </c>
      <c r="T297" s="21" t="s">
        <v>729</v>
      </c>
      <c r="V297" s="177" t="s">
        <v>341</v>
      </c>
      <c r="W297" s="176">
        <v>1</v>
      </c>
      <c r="X297" s="20" t="s">
        <v>339</v>
      </c>
    </row>
    <row r="298" spans="2:24">
      <c r="B298" s="102" t="s">
        <v>105</v>
      </c>
      <c r="C298" s="287" t="s">
        <v>106</v>
      </c>
      <c r="D298" s="192" t="s">
        <v>639</v>
      </c>
      <c r="E298" s="247" t="s">
        <v>338</v>
      </c>
      <c r="F298" s="192" t="s">
        <v>6736</v>
      </c>
      <c r="G298" s="248" t="s">
        <v>1150</v>
      </c>
      <c r="H298" s="26" t="s">
        <v>1477</v>
      </c>
      <c r="I298" s="176" t="s">
        <v>334</v>
      </c>
      <c r="J298" s="176" t="s">
        <v>334</v>
      </c>
      <c r="K298" s="176" t="s">
        <v>334</v>
      </c>
      <c r="L298" s="179" t="str">
        <f t="shared" si="4"/>
        <v>N</v>
      </c>
      <c r="M298" s="176"/>
      <c r="N298" s="176"/>
      <c r="O298" s="176" t="s">
        <v>335</v>
      </c>
      <c r="P298" s="176" t="s">
        <v>334</v>
      </c>
      <c r="Q298" s="176" t="s">
        <v>334</v>
      </c>
      <c r="R298" s="21" t="s">
        <v>93</v>
      </c>
      <c r="S298" s="21" t="s">
        <v>62</v>
      </c>
      <c r="T298" s="21" t="s">
        <v>1250</v>
      </c>
      <c r="V298" s="177" t="s">
        <v>1152</v>
      </c>
      <c r="W298" s="176">
        <v>2</v>
      </c>
      <c r="X298" s="20" t="s">
        <v>401</v>
      </c>
    </row>
    <row r="299" spans="2:24">
      <c r="B299" s="102" t="s">
        <v>105</v>
      </c>
      <c r="C299" s="287" t="s">
        <v>106</v>
      </c>
      <c r="D299" s="192" t="s">
        <v>639</v>
      </c>
      <c r="E299" s="247" t="s">
        <v>338</v>
      </c>
      <c r="F299" s="192" t="s">
        <v>1251</v>
      </c>
      <c r="G299" s="248" t="s">
        <v>1252</v>
      </c>
      <c r="H299" s="26" t="s">
        <v>1477</v>
      </c>
      <c r="I299" s="176" t="s">
        <v>334</v>
      </c>
      <c r="J299" s="176" t="s">
        <v>334</v>
      </c>
      <c r="K299" s="176" t="s">
        <v>334</v>
      </c>
      <c r="L299" s="179" t="str">
        <f t="shared" si="4"/>
        <v>N</v>
      </c>
      <c r="M299" s="176"/>
      <c r="N299" s="176"/>
      <c r="O299" s="176" t="s">
        <v>335</v>
      </c>
      <c r="P299" s="176" t="s">
        <v>334</v>
      </c>
      <c r="Q299" s="176" t="s">
        <v>334</v>
      </c>
      <c r="R299" s="21" t="s">
        <v>93</v>
      </c>
      <c r="S299" s="21" t="s">
        <v>62</v>
      </c>
      <c r="T299" s="21" t="s">
        <v>1254</v>
      </c>
      <c r="V299" s="177" t="s">
        <v>341</v>
      </c>
      <c r="W299" s="176">
        <v>2</v>
      </c>
      <c r="X299" s="20" t="s">
        <v>401</v>
      </c>
    </row>
    <row r="300" spans="2:24">
      <c r="B300" s="102" t="s">
        <v>105</v>
      </c>
      <c r="C300" s="287" t="s">
        <v>106</v>
      </c>
      <c r="D300" s="192" t="s">
        <v>639</v>
      </c>
      <c r="E300" s="247" t="s">
        <v>338</v>
      </c>
      <c r="F300" s="192" t="s">
        <v>1258</v>
      </c>
      <c r="G300" s="248" t="s">
        <v>1259</v>
      </c>
      <c r="H300" s="26" t="s">
        <v>1477</v>
      </c>
      <c r="I300" s="176" t="s">
        <v>334</v>
      </c>
      <c r="J300" s="176" t="s">
        <v>334</v>
      </c>
      <c r="K300" s="176" t="s">
        <v>334</v>
      </c>
      <c r="L300" s="179" t="str">
        <f t="shared" si="4"/>
        <v>N</v>
      </c>
      <c r="M300" s="176"/>
      <c r="N300" s="176"/>
      <c r="O300" s="176" t="s">
        <v>335</v>
      </c>
      <c r="P300" s="176" t="s">
        <v>334</v>
      </c>
      <c r="Q300" s="176" t="s">
        <v>334</v>
      </c>
      <c r="R300" s="21" t="s">
        <v>93</v>
      </c>
      <c r="S300" s="21" t="s">
        <v>62</v>
      </c>
      <c r="T300" s="21" t="s">
        <v>1260</v>
      </c>
      <c r="V300" s="177" t="s">
        <v>341</v>
      </c>
      <c r="W300" s="176">
        <v>2</v>
      </c>
      <c r="X300" s="20" t="s">
        <v>401</v>
      </c>
    </row>
    <row r="301" spans="2:24">
      <c r="B301" s="102" t="s">
        <v>105</v>
      </c>
      <c r="C301" s="287" t="s">
        <v>106</v>
      </c>
      <c r="D301" s="192" t="s">
        <v>639</v>
      </c>
      <c r="E301" s="247" t="s">
        <v>338</v>
      </c>
      <c r="F301" s="192" t="s">
        <v>1261</v>
      </c>
      <c r="G301" s="248" t="s">
        <v>1262</v>
      </c>
      <c r="H301" s="26" t="s">
        <v>1477</v>
      </c>
      <c r="I301" s="176" t="s">
        <v>334</v>
      </c>
      <c r="J301" s="176" t="s">
        <v>334</v>
      </c>
      <c r="K301" s="176" t="s">
        <v>334</v>
      </c>
      <c r="L301" s="179" t="str">
        <f t="shared" si="4"/>
        <v>N</v>
      </c>
      <c r="M301" s="176"/>
      <c r="N301" s="176"/>
      <c r="O301" s="176" t="s">
        <v>335</v>
      </c>
      <c r="P301" s="176" t="s">
        <v>334</v>
      </c>
      <c r="Q301" s="176" t="s">
        <v>334</v>
      </c>
      <c r="R301" s="21" t="s">
        <v>93</v>
      </c>
      <c r="S301" s="21" t="s">
        <v>62</v>
      </c>
      <c r="T301" s="21" t="s">
        <v>1263</v>
      </c>
      <c r="V301" s="177" t="s">
        <v>341</v>
      </c>
      <c r="W301" s="176">
        <v>2</v>
      </c>
      <c r="X301" s="20" t="s">
        <v>401</v>
      </c>
    </row>
    <row r="302" spans="2:24">
      <c r="B302" s="102" t="s">
        <v>105</v>
      </c>
      <c r="C302" s="287" t="s">
        <v>106</v>
      </c>
      <c r="D302" s="192" t="s">
        <v>639</v>
      </c>
      <c r="E302" s="247" t="s">
        <v>338</v>
      </c>
      <c r="F302" s="192" t="s">
        <v>1264</v>
      </c>
      <c r="G302" s="276" t="s">
        <v>1265</v>
      </c>
      <c r="H302" s="26" t="s">
        <v>1477</v>
      </c>
      <c r="I302" s="176" t="s">
        <v>334</v>
      </c>
      <c r="J302" s="176" t="s">
        <v>334</v>
      </c>
      <c r="K302" s="176" t="s">
        <v>334</v>
      </c>
      <c r="L302" s="179" t="str">
        <f t="shared" si="4"/>
        <v>N</v>
      </c>
      <c r="M302" s="176"/>
      <c r="N302" s="176"/>
      <c r="O302" s="176" t="s">
        <v>335</v>
      </c>
      <c r="P302" s="176" t="s">
        <v>334</v>
      </c>
      <c r="Q302" s="176" t="s">
        <v>334</v>
      </c>
      <c r="R302" s="21" t="s">
        <v>93</v>
      </c>
      <c r="S302" s="21" t="s">
        <v>62</v>
      </c>
      <c r="T302" s="21" t="s">
        <v>1266</v>
      </c>
      <c r="V302" s="177" t="s">
        <v>341</v>
      </c>
      <c r="W302" s="176">
        <v>2</v>
      </c>
      <c r="X302" s="20" t="s">
        <v>401</v>
      </c>
    </row>
    <row r="303" spans="2:24">
      <c r="B303" s="102" t="s">
        <v>105</v>
      </c>
      <c r="C303" s="197" t="s">
        <v>730</v>
      </c>
      <c r="D303" s="192" t="s">
        <v>639</v>
      </c>
      <c r="E303" s="192" t="s">
        <v>338</v>
      </c>
      <c r="F303" s="192" t="s">
        <v>751</v>
      </c>
      <c r="G303" s="21" t="s">
        <v>752</v>
      </c>
      <c r="H303" s="21" t="s">
        <v>675</v>
      </c>
      <c r="I303" s="176" t="s">
        <v>334</v>
      </c>
      <c r="J303" s="176" t="s">
        <v>334</v>
      </c>
      <c r="K303" s="176" t="s">
        <v>334</v>
      </c>
      <c r="L303" s="179" t="str">
        <f t="shared" si="4"/>
        <v>N</v>
      </c>
      <c r="M303" s="176"/>
      <c r="N303" s="176"/>
      <c r="O303" s="176" t="s">
        <v>335</v>
      </c>
      <c r="P303" s="176" t="s">
        <v>334</v>
      </c>
      <c r="Q303" s="176" t="s">
        <v>334</v>
      </c>
      <c r="R303" s="21" t="s">
        <v>93</v>
      </c>
      <c r="S303" s="21" t="s">
        <v>62</v>
      </c>
      <c r="T303" s="21" t="s">
        <v>753</v>
      </c>
      <c r="V303" s="177" t="s">
        <v>341</v>
      </c>
      <c r="W303" s="176">
        <v>2</v>
      </c>
      <c r="X303" s="20" t="s">
        <v>508</v>
      </c>
    </row>
    <row r="304" spans="2:24">
      <c r="B304" s="102" t="s">
        <v>105</v>
      </c>
      <c r="C304" s="197" t="s">
        <v>730</v>
      </c>
      <c r="D304" s="192" t="s">
        <v>639</v>
      </c>
      <c r="E304" s="247" t="s">
        <v>338</v>
      </c>
      <c r="F304" s="192" t="s">
        <v>745</v>
      </c>
      <c r="G304" s="248" t="s">
        <v>746</v>
      </c>
      <c r="H304" s="21" t="s">
        <v>675</v>
      </c>
      <c r="I304" s="176" t="s">
        <v>334</v>
      </c>
      <c r="J304" s="176" t="s">
        <v>334</v>
      </c>
      <c r="K304" s="176" t="s">
        <v>334</v>
      </c>
      <c r="L304" s="179" t="str">
        <f t="shared" si="4"/>
        <v>N</v>
      </c>
      <c r="M304" s="176"/>
      <c r="N304" s="176"/>
      <c r="O304" s="176" t="s">
        <v>335</v>
      </c>
      <c r="P304" s="176" t="s">
        <v>334</v>
      </c>
      <c r="Q304" s="176" t="s">
        <v>334</v>
      </c>
      <c r="R304" s="21" t="s">
        <v>93</v>
      </c>
      <c r="S304" s="21" t="s">
        <v>62</v>
      </c>
      <c r="T304" s="21" t="s">
        <v>747</v>
      </c>
      <c r="V304" s="177" t="s">
        <v>341</v>
      </c>
      <c r="W304" s="176">
        <v>2</v>
      </c>
      <c r="X304" s="20" t="s">
        <v>508</v>
      </c>
    </row>
    <row r="305" spans="2:24">
      <c r="B305" s="102" t="s">
        <v>105</v>
      </c>
      <c r="C305" s="197" t="s">
        <v>730</v>
      </c>
      <c r="D305" s="192" t="s">
        <v>639</v>
      </c>
      <c r="E305" s="192" t="s">
        <v>338</v>
      </c>
      <c r="F305" s="280" t="s">
        <v>754</v>
      </c>
      <c r="G305" s="21" t="s">
        <v>755</v>
      </c>
      <c r="H305" s="21" t="s">
        <v>675</v>
      </c>
      <c r="I305" s="176" t="s">
        <v>334</v>
      </c>
      <c r="J305" s="176" t="s">
        <v>334</v>
      </c>
      <c r="K305" s="176" t="s">
        <v>334</v>
      </c>
      <c r="L305" s="179" t="str">
        <f t="shared" si="4"/>
        <v>N</v>
      </c>
      <c r="M305" s="176"/>
      <c r="N305" s="176"/>
      <c r="O305" s="176" t="s">
        <v>335</v>
      </c>
      <c r="P305" s="176" t="s">
        <v>334</v>
      </c>
      <c r="Q305" s="176" t="s">
        <v>334</v>
      </c>
      <c r="R305" s="21" t="s">
        <v>93</v>
      </c>
      <c r="S305" s="21" t="s">
        <v>62</v>
      </c>
      <c r="T305" s="21" t="s">
        <v>756</v>
      </c>
      <c r="V305" s="177" t="s">
        <v>341</v>
      </c>
      <c r="W305" s="176">
        <v>2</v>
      </c>
      <c r="X305" s="20" t="s">
        <v>508</v>
      </c>
    </row>
    <row r="306" spans="2:24">
      <c r="B306" s="102" t="s">
        <v>105</v>
      </c>
      <c r="C306" s="197" t="s">
        <v>730</v>
      </c>
      <c r="D306" s="192" t="s">
        <v>639</v>
      </c>
      <c r="E306" s="192" t="s">
        <v>338</v>
      </c>
      <c r="F306" s="192" t="s">
        <v>748</v>
      </c>
      <c r="G306" s="21" t="s">
        <v>749</v>
      </c>
      <c r="H306" s="21" t="s">
        <v>675</v>
      </c>
      <c r="I306" s="176" t="s">
        <v>334</v>
      </c>
      <c r="J306" s="176" t="s">
        <v>334</v>
      </c>
      <c r="K306" s="176" t="s">
        <v>334</v>
      </c>
      <c r="L306" s="179" t="str">
        <f t="shared" si="4"/>
        <v>N</v>
      </c>
      <c r="M306" s="176"/>
      <c r="N306" s="176"/>
      <c r="O306" s="176" t="s">
        <v>335</v>
      </c>
      <c r="P306" s="176" t="s">
        <v>334</v>
      </c>
      <c r="Q306" s="176" t="s">
        <v>334</v>
      </c>
      <c r="R306" s="21" t="s">
        <v>93</v>
      </c>
      <c r="S306" s="21" t="s">
        <v>62</v>
      </c>
      <c r="T306" s="21" t="s">
        <v>750</v>
      </c>
      <c r="V306" s="177" t="s">
        <v>341</v>
      </c>
      <c r="W306" s="176">
        <v>2</v>
      </c>
      <c r="X306" s="20" t="s">
        <v>602</v>
      </c>
    </row>
    <row r="307" spans="2:24">
      <c r="B307" s="102" t="s">
        <v>105</v>
      </c>
      <c r="C307" s="197" t="s">
        <v>730</v>
      </c>
      <c r="D307" s="192" t="s">
        <v>639</v>
      </c>
      <c r="E307" s="192" t="s">
        <v>338</v>
      </c>
      <c r="F307" s="192" t="s">
        <v>763</v>
      </c>
      <c r="G307" s="21" t="s">
        <v>764</v>
      </c>
      <c r="H307" s="21" t="s">
        <v>675</v>
      </c>
      <c r="I307" s="176" t="s">
        <v>334</v>
      </c>
      <c r="J307" s="176" t="s">
        <v>334</v>
      </c>
      <c r="K307" s="176" t="s">
        <v>334</v>
      </c>
      <c r="L307" s="179" t="str">
        <f t="shared" si="4"/>
        <v>N</v>
      </c>
      <c r="M307" s="176"/>
      <c r="N307" s="176"/>
      <c r="O307" s="176" t="s">
        <v>335</v>
      </c>
      <c r="P307" s="176" t="s">
        <v>334</v>
      </c>
      <c r="Q307" s="176" t="s">
        <v>334</v>
      </c>
      <c r="R307" s="21" t="s">
        <v>93</v>
      </c>
      <c r="S307" s="21" t="s">
        <v>62</v>
      </c>
      <c r="T307" s="21" t="s">
        <v>765</v>
      </c>
      <c r="V307" s="177" t="s">
        <v>341</v>
      </c>
      <c r="W307" s="176">
        <v>2</v>
      </c>
      <c r="X307" s="20" t="s">
        <v>602</v>
      </c>
    </row>
    <row r="308" spans="2:24">
      <c r="B308" s="102" t="s">
        <v>105</v>
      </c>
      <c r="C308" s="197" t="s">
        <v>730</v>
      </c>
      <c r="D308" s="192" t="s">
        <v>639</v>
      </c>
      <c r="E308" s="192" t="s">
        <v>338</v>
      </c>
      <c r="F308" s="192" t="s">
        <v>741</v>
      </c>
      <c r="G308" s="21" t="s">
        <v>742</v>
      </c>
      <c r="H308" s="21" t="s">
        <v>675</v>
      </c>
      <c r="I308" s="176" t="s">
        <v>334</v>
      </c>
      <c r="J308" s="176" t="s">
        <v>334</v>
      </c>
      <c r="K308" s="176" t="s">
        <v>334</v>
      </c>
      <c r="L308" s="179" t="str">
        <f t="shared" si="4"/>
        <v>N</v>
      </c>
      <c r="M308" s="176"/>
      <c r="N308" s="176"/>
      <c r="O308" s="176" t="s">
        <v>335</v>
      </c>
      <c r="P308" s="176" t="s">
        <v>334</v>
      </c>
      <c r="Q308" s="176" t="s">
        <v>334</v>
      </c>
      <c r="R308" s="21" t="s">
        <v>93</v>
      </c>
      <c r="S308" s="21" t="s">
        <v>62</v>
      </c>
      <c r="T308" s="21" t="s">
        <v>743</v>
      </c>
      <c r="V308" s="177" t="s">
        <v>341</v>
      </c>
      <c r="W308" s="176">
        <v>2</v>
      </c>
      <c r="X308" s="20" t="s">
        <v>508</v>
      </c>
    </row>
    <row r="309" spans="2:24">
      <c r="B309" s="102" t="s">
        <v>105</v>
      </c>
      <c r="C309" s="197" t="s">
        <v>730</v>
      </c>
      <c r="D309" s="192" t="s">
        <v>639</v>
      </c>
      <c r="E309" s="192" t="s">
        <v>338</v>
      </c>
      <c r="F309" s="192" t="s">
        <v>766</v>
      </c>
      <c r="G309" s="21" t="s">
        <v>767</v>
      </c>
      <c r="H309" s="21" t="s">
        <v>675</v>
      </c>
      <c r="I309" s="176" t="s">
        <v>334</v>
      </c>
      <c r="J309" s="176" t="s">
        <v>334</v>
      </c>
      <c r="K309" s="176" t="s">
        <v>334</v>
      </c>
      <c r="L309" s="179" t="str">
        <f t="shared" si="4"/>
        <v>N</v>
      </c>
      <c r="M309" s="176"/>
      <c r="N309" s="176"/>
      <c r="O309" s="176" t="s">
        <v>335</v>
      </c>
      <c r="P309" s="176" t="s">
        <v>334</v>
      </c>
      <c r="Q309" s="176" t="s">
        <v>334</v>
      </c>
      <c r="R309" s="21" t="s">
        <v>93</v>
      </c>
      <c r="S309" s="21" t="s">
        <v>62</v>
      </c>
      <c r="T309" s="21" t="s">
        <v>768</v>
      </c>
      <c r="V309" s="177" t="s">
        <v>341</v>
      </c>
      <c r="W309" s="176">
        <v>2</v>
      </c>
      <c r="X309" s="20" t="s">
        <v>508</v>
      </c>
    </row>
    <row r="310" spans="2:24">
      <c r="B310" s="102" t="s">
        <v>105</v>
      </c>
      <c r="C310" s="197" t="s">
        <v>730</v>
      </c>
      <c r="D310" s="192" t="s">
        <v>639</v>
      </c>
      <c r="E310" s="192" t="s">
        <v>338</v>
      </c>
      <c r="F310" s="192" t="s">
        <v>772</v>
      </c>
      <c r="G310" s="21" t="s">
        <v>773</v>
      </c>
      <c r="H310" s="21" t="s">
        <v>675</v>
      </c>
      <c r="I310" s="176" t="s">
        <v>334</v>
      </c>
      <c r="J310" s="176" t="s">
        <v>334</v>
      </c>
      <c r="K310" s="176" t="s">
        <v>334</v>
      </c>
      <c r="L310" s="179" t="str">
        <f t="shared" si="4"/>
        <v>N</v>
      </c>
      <c r="M310" s="176"/>
      <c r="N310" s="176"/>
      <c r="O310" s="176" t="s">
        <v>335</v>
      </c>
      <c r="P310" s="176" t="s">
        <v>334</v>
      </c>
      <c r="Q310" s="176" t="s">
        <v>334</v>
      </c>
      <c r="R310" s="21" t="s">
        <v>93</v>
      </c>
      <c r="S310" s="21" t="s">
        <v>62</v>
      </c>
      <c r="T310" s="21" t="s">
        <v>774</v>
      </c>
      <c r="V310" s="177" t="s">
        <v>341</v>
      </c>
      <c r="W310" s="176">
        <v>2</v>
      </c>
      <c r="X310" s="20" t="s">
        <v>508</v>
      </c>
    </row>
    <row r="311" spans="2:24">
      <c r="B311" s="102" t="s">
        <v>105</v>
      </c>
      <c r="C311" s="197" t="s">
        <v>730</v>
      </c>
      <c r="D311" s="192" t="s">
        <v>639</v>
      </c>
      <c r="E311" s="192" t="s">
        <v>338</v>
      </c>
      <c r="F311" s="192" t="s">
        <v>757</v>
      </c>
      <c r="G311" s="21" t="s">
        <v>758</v>
      </c>
      <c r="H311" s="21" t="s">
        <v>675</v>
      </c>
      <c r="I311" s="176" t="s">
        <v>334</v>
      </c>
      <c r="J311" s="176" t="s">
        <v>334</v>
      </c>
      <c r="K311" s="176" t="s">
        <v>334</v>
      </c>
      <c r="L311" s="179" t="str">
        <f t="shared" si="4"/>
        <v>N</v>
      </c>
      <c r="M311" s="176"/>
      <c r="N311" s="176"/>
      <c r="O311" s="176" t="s">
        <v>335</v>
      </c>
      <c r="P311" s="176" t="s">
        <v>334</v>
      </c>
      <c r="Q311" s="176" t="s">
        <v>334</v>
      </c>
      <c r="R311" s="21" t="s">
        <v>93</v>
      </c>
      <c r="S311" s="21" t="s">
        <v>62</v>
      </c>
      <c r="T311" s="21" t="s">
        <v>759</v>
      </c>
      <c r="V311" s="177" t="s">
        <v>341</v>
      </c>
      <c r="W311" s="176">
        <v>2</v>
      </c>
      <c r="X311" s="20" t="s">
        <v>508</v>
      </c>
    </row>
    <row r="312" spans="2:24">
      <c r="B312" s="102" t="s">
        <v>105</v>
      </c>
      <c r="C312" s="197" t="s">
        <v>730</v>
      </c>
      <c r="D312" s="192" t="s">
        <v>639</v>
      </c>
      <c r="E312" s="192" t="s">
        <v>338</v>
      </c>
      <c r="F312" s="192" t="s">
        <v>737</v>
      </c>
      <c r="G312" s="21" t="s">
        <v>738</v>
      </c>
      <c r="H312" s="21" t="s">
        <v>675</v>
      </c>
      <c r="I312" s="176" t="s">
        <v>334</v>
      </c>
      <c r="J312" s="176" t="s">
        <v>334</v>
      </c>
      <c r="K312" s="176" t="s">
        <v>334</v>
      </c>
      <c r="L312" s="179" t="str">
        <f t="shared" si="4"/>
        <v>N</v>
      </c>
      <c r="M312" s="176"/>
      <c r="N312" s="176"/>
      <c r="O312" s="176" t="s">
        <v>335</v>
      </c>
      <c r="P312" s="176" t="s">
        <v>334</v>
      </c>
      <c r="Q312" s="176" t="s">
        <v>334</v>
      </c>
      <c r="R312" s="21" t="s">
        <v>93</v>
      </c>
      <c r="S312" s="21" t="s">
        <v>62</v>
      </c>
      <c r="T312" s="21" t="s">
        <v>739</v>
      </c>
      <c r="V312" s="177" t="s">
        <v>341</v>
      </c>
      <c r="W312" s="176">
        <v>2</v>
      </c>
      <c r="X312" s="20" t="s">
        <v>508</v>
      </c>
    </row>
    <row r="313" spans="2:24">
      <c r="B313" s="102" t="s">
        <v>105</v>
      </c>
      <c r="C313" s="197" t="s">
        <v>730</v>
      </c>
      <c r="D313" s="192" t="s">
        <v>639</v>
      </c>
      <c r="E313" s="192" t="s">
        <v>338</v>
      </c>
      <c r="F313" s="192" t="s">
        <v>769</v>
      </c>
      <c r="G313" s="21" t="s">
        <v>770</v>
      </c>
      <c r="H313" s="21" t="s">
        <v>675</v>
      </c>
      <c r="I313" s="176" t="s">
        <v>334</v>
      </c>
      <c r="J313" s="176" t="s">
        <v>334</v>
      </c>
      <c r="K313" s="176" t="s">
        <v>334</v>
      </c>
      <c r="L313" s="179" t="str">
        <f t="shared" si="4"/>
        <v>N</v>
      </c>
      <c r="M313" s="176"/>
      <c r="N313" s="176"/>
      <c r="O313" s="176" t="s">
        <v>335</v>
      </c>
      <c r="P313" s="176" t="s">
        <v>334</v>
      </c>
      <c r="Q313" s="176" t="s">
        <v>334</v>
      </c>
      <c r="R313" s="21" t="s">
        <v>93</v>
      </c>
      <c r="S313" s="21" t="s">
        <v>62</v>
      </c>
      <c r="T313" s="21" t="s">
        <v>771</v>
      </c>
      <c r="V313" s="177" t="s">
        <v>341</v>
      </c>
      <c r="W313" s="176">
        <v>2</v>
      </c>
      <c r="X313" s="20" t="s">
        <v>508</v>
      </c>
    </row>
    <row r="314" spans="2:24">
      <c r="B314" s="102" t="s">
        <v>105</v>
      </c>
      <c r="C314" s="197" t="s">
        <v>730</v>
      </c>
      <c r="D314" s="192" t="s">
        <v>639</v>
      </c>
      <c r="E314" s="192" t="s">
        <v>338</v>
      </c>
      <c r="F314" s="192" t="s">
        <v>760</v>
      </c>
      <c r="G314" s="21" t="s">
        <v>761</v>
      </c>
      <c r="H314" s="21" t="s">
        <v>675</v>
      </c>
      <c r="I314" s="176" t="s">
        <v>334</v>
      </c>
      <c r="J314" s="176" t="s">
        <v>334</v>
      </c>
      <c r="K314" s="176" t="s">
        <v>334</v>
      </c>
      <c r="L314" s="179" t="str">
        <f t="shared" si="4"/>
        <v>N</v>
      </c>
      <c r="M314" s="176"/>
      <c r="N314" s="176"/>
      <c r="O314" s="176" t="s">
        <v>335</v>
      </c>
      <c r="P314" s="176" t="s">
        <v>334</v>
      </c>
      <c r="Q314" s="176" t="s">
        <v>334</v>
      </c>
      <c r="R314" s="21" t="s">
        <v>93</v>
      </c>
      <c r="S314" s="21" t="s">
        <v>62</v>
      </c>
      <c r="T314" s="21" t="s">
        <v>762</v>
      </c>
      <c r="V314" s="177" t="s">
        <v>341</v>
      </c>
      <c r="W314" s="176">
        <v>2</v>
      </c>
      <c r="X314" s="20" t="s">
        <v>602</v>
      </c>
    </row>
    <row r="315" spans="2:24">
      <c r="B315" s="102" t="s">
        <v>105</v>
      </c>
      <c r="C315" s="197" t="s">
        <v>730</v>
      </c>
      <c r="D315" s="192" t="s">
        <v>639</v>
      </c>
      <c r="E315" s="192" t="s">
        <v>338</v>
      </c>
      <c r="F315" s="192" t="s">
        <v>734</v>
      </c>
      <c r="G315" s="21" t="s">
        <v>735</v>
      </c>
      <c r="H315" s="21" t="s">
        <v>675</v>
      </c>
      <c r="I315" s="176" t="s">
        <v>334</v>
      </c>
      <c r="J315" s="176" t="s">
        <v>334</v>
      </c>
      <c r="K315" s="176" t="s">
        <v>334</v>
      </c>
      <c r="L315" s="179" t="str">
        <f t="shared" si="4"/>
        <v>N</v>
      </c>
      <c r="M315" s="176"/>
      <c r="N315" s="176"/>
      <c r="O315" s="176" t="s">
        <v>335</v>
      </c>
      <c r="P315" s="176" t="s">
        <v>334</v>
      </c>
      <c r="Q315" s="176" t="s">
        <v>334</v>
      </c>
      <c r="R315" s="21" t="s">
        <v>93</v>
      </c>
      <c r="S315" s="21" t="s">
        <v>62</v>
      </c>
      <c r="T315" s="21" t="s">
        <v>736</v>
      </c>
      <c r="V315" s="177" t="s">
        <v>341</v>
      </c>
      <c r="W315" s="176">
        <v>2</v>
      </c>
      <c r="X315" s="20" t="s">
        <v>508</v>
      </c>
    </row>
    <row r="316" spans="2:24">
      <c r="B316" s="102" t="s">
        <v>105</v>
      </c>
      <c r="C316" s="197" t="s">
        <v>730</v>
      </c>
      <c r="D316" s="192" t="s">
        <v>639</v>
      </c>
      <c r="E316" s="192" t="s">
        <v>338</v>
      </c>
      <c r="F316" s="192" t="s">
        <v>731</v>
      </c>
      <c r="G316" s="21" t="s">
        <v>732</v>
      </c>
      <c r="H316" s="21" t="s">
        <v>675</v>
      </c>
      <c r="I316" s="176" t="s">
        <v>334</v>
      </c>
      <c r="J316" s="176" t="s">
        <v>334</v>
      </c>
      <c r="K316" s="176" t="s">
        <v>334</v>
      </c>
      <c r="L316" s="179" t="str">
        <f t="shared" si="4"/>
        <v>N</v>
      </c>
      <c r="M316" s="176"/>
      <c r="N316" s="176"/>
      <c r="O316" s="176" t="s">
        <v>335</v>
      </c>
      <c r="P316" s="176" t="s">
        <v>334</v>
      </c>
      <c r="Q316" s="176" t="s">
        <v>334</v>
      </c>
      <c r="R316" s="21" t="s">
        <v>93</v>
      </c>
      <c r="S316" s="21" t="s">
        <v>62</v>
      </c>
      <c r="T316" s="21" t="s">
        <v>733</v>
      </c>
      <c r="V316" s="177" t="s">
        <v>341</v>
      </c>
      <c r="W316" s="176">
        <v>2</v>
      </c>
      <c r="X316" s="20" t="s">
        <v>508</v>
      </c>
    </row>
    <row r="317" spans="2:24">
      <c r="B317" s="102" t="s">
        <v>105</v>
      </c>
      <c r="C317" s="197" t="s">
        <v>730</v>
      </c>
      <c r="D317" s="192" t="s">
        <v>639</v>
      </c>
      <c r="E317" s="192" t="s">
        <v>338</v>
      </c>
      <c r="F317" s="192" t="s">
        <v>6737</v>
      </c>
      <c r="G317" s="21" t="s">
        <v>1478</v>
      </c>
      <c r="H317" s="21" t="s">
        <v>675</v>
      </c>
      <c r="I317" s="176" t="s">
        <v>334</v>
      </c>
      <c r="J317" s="176" t="s">
        <v>334</v>
      </c>
      <c r="K317" s="176" t="s">
        <v>334</v>
      </c>
      <c r="L317" s="179" t="str">
        <f t="shared" si="4"/>
        <v>N</v>
      </c>
      <c r="M317" s="176"/>
      <c r="N317" s="176"/>
      <c r="O317" s="176" t="s">
        <v>335</v>
      </c>
      <c r="P317" s="176" t="s">
        <v>334</v>
      </c>
      <c r="Q317" s="176" t="s">
        <v>334</v>
      </c>
      <c r="R317" s="21" t="s">
        <v>93</v>
      </c>
      <c r="S317" s="21" t="s">
        <v>62</v>
      </c>
      <c r="T317" s="21" t="s">
        <v>1479</v>
      </c>
      <c r="V317" s="177" t="s">
        <v>341</v>
      </c>
      <c r="W317" s="176">
        <v>2</v>
      </c>
      <c r="X317" s="20" t="s">
        <v>508</v>
      </c>
    </row>
    <row r="318" spans="2:24">
      <c r="B318" s="102" t="s">
        <v>105</v>
      </c>
      <c r="C318" s="197" t="s">
        <v>730</v>
      </c>
      <c r="D318" s="192" t="s">
        <v>639</v>
      </c>
      <c r="E318" s="192" t="s">
        <v>338</v>
      </c>
      <c r="F318" s="192" t="s">
        <v>6738</v>
      </c>
      <c r="G318" s="21" t="s">
        <v>1480</v>
      </c>
      <c r="H318" s="21" t="s">
        <v>675</v>
      </c>
      <c r="I318" s="176" t="s">
        <v>334</v>
      </c>
      <c r="J318" s="176" t="s">
        <v>334</v>
      </c>
      <c r="K318" s="176" t="s">
        <v>334</v>
      </c>
      <c r="L318" s="179" t="str">
        <f t="shared" si="4"/>
        <v>N</v>
      </c>
      <c r="M318" s="176"/>
      <c r="N318" s="176"/>
      <c r="O318" s="176" t="s">
        <v>335</v>
      </c>
      <c r="P318" s="176" t="s">
        <v>334</v>
      </c>
      <c r="Q318" s="176" t="s">
        <v>334</v>
      </c>
      <c r="R318" s="21" t="s">
        <v>93</v>
      </c>
      <c r="S318" s="21" t="s">
        <v>62</v>
      </c>
      <c r="T318" s="21" t="s">
        <v>1481</v>
      </c>
      <c r="V318" s="177" t="s">
        <v>341</v>
      </c>
      <c r="W318" s="176">
        <v>2</v>
      </c>
      <c r="X318" s="20" t="s">
        <v>508</v>
      </c>
    </row>
    <row r="319" spans="2:24">
      <c r="B319" s="102" t="s">
        <v>105</v>
      </c>
      <c r="C319" s="197" t="s">
        <v>730</v>
      </c>
      <c r="D319" s="192" t="s">
        <v>639</v>
      </c>
      <c r="E319" s="192" t="s">
        <v>338</v>
      </c>
      <c r="F319" s="192" t="s">
        <v>6739</v>
      </c>
      <c r="G319" s="21" t="s">
        <v>1482</v>
      </c>
      <c r="H319" s="21" t="s">
        <v>675</v>
      </c>
      <c r="I319" s="176" t="s">
        <v>334</v>
      </c>
      <c r="J319" s="176" t="s">
        <v>334</v>
      </c>
      <c r="K319" s="176" t="s">
        <v>334</v>
      </c>
      <c r="L319" s="179" t="str">
        <f t="shared" si="4"/>
        <v>N</v>
      </c>
      <c r="M319" s="176"/>
      <c r="N319" s="176"/>
      <c r="O319" s="176" t="s">
        <v>335</v>
      </c>
      <c r="P319" s="176" t="s">
        <v>334</v>
      </c>
      <c r="Q319" s="176" t="s">
        <v>335</v>
      </c>
      <c r="R319" s="260" t="s">
        <v>1483</v>
      </c>
      <c r="S319" s="21" t="s">
        <v>62</v>
      </c>
      <c r="T319" s="21" t="s">
        <v>1484</v>
      </c>
      <c r="V319" s="177" t="s">
        <v>341</v>
      </c>
      <c r="W319" s="176">
        <v>2</v>
      </c>
      <c r="X319" s="20" t="s">
        <v>712</v>
      </c>
    </row>
    <row r="320" spans="2:24" ht="17.25" customHeight="1">
      <c r="B320" s="103" t="s">
        <v>125</v>
      </c>
      <c r="C320" s="281" t="s">
        <v>126</v>
      </c>
      <c r="D320" s="192" t="s">
        <v>639</v>
      </c>
      <c r="E320" s="192" t="s">
        <v>681</v>
      </c>
      <c r="F320" s="192" t="s">
        <v>705</v>
      </c>
      <c r="G320" s="195" t="s">
        <v>338</v>
      </c>
      <c r="H320" s="21" t="s">
        <v>338</v>
      </c>
      <c r="I320" s="176" t="s">
        <v>335</v>
      </c>
      <c r="J320" s="176" t="s">
        <v>335</v>
      </c>
      <c r="K320" s="176" t="s">
        <v>334</v>
      </c>
      <c r="L320" s="179" t="str">
        <f t="shared" si="4"/>
        <v>Y</v>
      </c>
      <c r="M320" s="176"/>
      <c r="N320" s="176"/>
      <c r="O320" s="176" t="s">
        <v>334</v>
      </c>
      <c r="P320" s="176" t="s">
        <v>335</v>
      </c>
      <c r="Q320" s="176" t="s">
        <v>334</v>
      </c>
      <c r="R320" s="21" t="s">
        <v>93</v>
      </c>
      <c r="S320" s="21" t="s">
        <v>62</v>
      </c>
      <c r="T320" s="192" t="s">
        <v>706</v>
      </c>
      <c r="V320" s="177" t="s">
        <v>341</v>
      </c>
      <c r="W320" s="176" t="s">
        <v>338</v>
      </c>
      <c r="X320" s="20" t="s">
        <v>365</v>
      </c>
    </row>
    <row r="321" spans="2:24">
      <c r="B321" s="103" t="s">
        <v>125</v>
      </c>
      <c r="C321" s="281" t="s">
        <v>126</v>
      </c>
      <c r="D321" s="21" t="s">
        <v>1156</v>
      </c>
      <c r="E321" s="192" t="s">
        <v>338</v>
      </c>
      <c r="F321" s="192" t="s">
        <v>710</v>
      </c>
      <c r="G321" s="21" t="s">
        <v>513</v>
      </c>
      <c r="H321" s="21" t="s">
        <v>1212</v>
      </c>
      <c r="I321" s="176" t="s">
        <v>335</v>
      </c>
      <c r="J321" s="176" t="s">
        <v>334</v>
      </c>
      <c r="K321" s="176" t="s">
        <v>334</v>
      </c>
      <c r="L321" s="179" t="str">
        <f t="shared" si="4"/>
        <v>Y</v>
      </c>
      <c r="M321" s="178" t="s">
        <v>335</v>
      </c>
      <c r="N321" s="179" t="s">
        <v>335</v>
      </c>
      <c r="O321" s="176" t="s">
        <v>335</v>
      </c>
      <c r="P321" s="176" t="s">
        <v>335</v>
      </c>
      <c r="Q321" s="176" t="s">
        <v>334</v>
      </c>
      <c r="R321" s="21" t="s">
        <v>93</v>
      </c>
      <c r="S321" s="21" t="s">
        <v>62</v>
      </c>
      <c r="T321" s="21" t="s">
        <v>711</v>
      </c>
      <c r="V321" s="177" t="s">
        <v>515</v>
      </c>
      <c r="W321" s="176">
        <v>1</v>
      </c>
      <c r="X321" s="20" t="s">
        <v>421</v>
      </c>
    </row>
    <row r="322" spans="2:24">
      <c r="B322" s="103" t="s">
        <v>125</v>
      </c>
      <c r="C322" s="281" t="s">
        <v>126</v>
      </c>
      <c r="D322" s="21" t="s">
        <v>1156</v>
      </c>
      <c r="E322" s="192" t="s">
        <v>338</v>
      </c>
      <c r="F322" s="192" t="s">
        <v>713</v>
      </c>
      <c r="G322" s="21" t="s">
        <v>517</v>
      </c>
      <c r="H322" s="21" t="s">
        <v>1212</v>
      </c>
      <c r="I322" s="176" t="s">
        <v>335</v>
      </c>
      <c r="J322" s="176" t="s">
        <v>334</v>
      </c>
      <c r="K322" s="176" t="s">
        <v>334</v>
      </c>
      <c r="L322" s="179" t="str">
        <f t="shared" si="4"/>
        <v>Y</v>
      </c>
      <c r="M322" s="178" t="s">
        <v>335</v>
      </c>
      <c r="N322" s="179" t="s">
        <v>341</v>
      </c>
      <c r="O322" s="176" t="s">
        <v>335</v>
      </c>
      <c r="P322" s="176" t="s">
        <v>335</v>
      </c>
      <c r="Q322" s="176" t="s">
        <v>334</v>
      </c>
      <c r="R322" s="21" t="s">
        <v>93</v>
      </c>
      <c r="S322" s="21" t="s">
        <v>62</v>
      </c>
      <c r="T322" s="21" t="s">
        <v>714</v>
      </c>
      <c r="V322" s="177" t="s">
        <v>341</v>
      </c>
      <c r="W322" s="176">
        <v>1</v>
      </c>
      <c r="X322" s="20" t="s">
        <v>421</v>
      </c>
    </row>
    <row r="323" spans="2:24">
      <c r="B323" s="103" t="s">
        <v>125</v>
      </c>
      <c r="C323" s="281" t="s">
        <v>126</v>
      </c>
      <c r="D323" s="21" t="s">
        <v>1156</v>
      </c>
      <c r="E323" s="192" t="s">
        <v>338</v>
      </c>
      <c r="F323" s="192" t="s">
        <v>715</v>
      </c>
      <c r="G323" s="21" t="s">
        <v>576</v>
      </c>
      <c r="H323" s="21" t="s">
        <v>1212</v>
      </c>
      <c r="I323" s="176" t="s">
        <v>335</v>
      </c>
      <c r="J323" s="176" t="s">
        <v>334</v>
      </c>
      <c r="K323" s="176" t="s">
        <v>334</v>
      </c>
      <c r="L323" s="179" t="str">
        <f t="shared" si="4"/>
        <v>Y</v>
      </c>
      <c r="M323" s="178" t="s">
        <v>335</v>
      </c>
      <c r="N323" s="179" t="s">
        <v>341</v>
      </c>
      <c r="O323" s="176" t="s">
        <v>335</v>
      </c>
      <c r="P323" s="176" t="s">
        <v>335</v>
      </c>
      <c r="Q323" s="176" t="s">
        <v>334</v>
      </c>
      <c r="R323" s="21" t="s">
        <v>93</v>
      </c>
      <c r="S323" s="21" t="s">
        <v>62</v>
      </c>
      <c r="T323" s="21" t="s">
        <v>716</v>
      </c>
      <c r="V323" s="177" t="s">
        <v>341</v>
      </c>
      <c r="W323" s="176">
        <v>1</v>
      </c>
      <c r="X323" s="20" t="s">
        <v>421</v>
      </c>
    </row>
    <row r="324" spans="2:24">
      <c r="B324" s="103" t="s">
        <v>125</v>
      </c>
      <c r="C324" s="281" t="s">
        <v>126</v>
      </c>
      <c r="D324" s="21" t="s">
        <v>1156</v>
      </c>
      <c r="E324" s="21" t="s">
        <v>338</v>
      </c>
      <c r="F324" s="21" t="s">
        <v>1210</v>
      </c>
      <c r="G324" s="21" t="s">
        <v>1211</v>
      </c>
      <c r="H324" s="21" t="s">
        <v>1212</v>
      </c>
      <c r="I324" s="176" t="s">
        <v>335</v>
      </c>
      <c r="J324" s="176" t="s">
        <v>334</v>
      </c>
      <c r="K324" s="176" t="s">
        <v>334</v>
      </c>
      <c r="L324" s="179" t="str">
        <f t="shared" ref="L324:L364" si="5">IF(OR(I324="Y", J324="Y"), "Y", "N")</f>
        <v>Y</v>
      </c>
      <c r="M324" s="176"/>
      <c r="N324" s="176"/>
      <c r="O324" s="176" t="s">
        <v>335</v>
      </c>
      <c r="P324" s="176" t="s">
        <v>335</v>
      </c>
      <c r="Q324" s="176" t="s">
        <v>334</v>
      </c>
      <c r="R324" s="21" t="s">
        <v>93</v>
      </c>
      <c r="S324" s="21" t="s">
        <v>62</v>
      </c>
      <c r="T324" s="21" t="s">
        <v>1213</v>
      </c>
      <c r="V324" s="177" t="s">
        <v>341</v>
      </c>
      <c r="W324" s="176">
        <v>2</v>
      </c>
      <c r="X324" s="20" t="s">
        <v>451</v>
      </c>
    </row>
    <row r="325" spans="2:24">
      <c r="B325" s="103" t="s">
        <v>125</v>
      </c>
      <c r="C325" s="281" t="s">
        <v>126</v>
      </c>
      <c r="D325" s="21" t="s">
        <v>1156</v>
      </c>
      <c r="E325" s="192" t="s">
        <v>338</v>
      </c>
      <c r="F325" s="192" t="s">
        <v>1277</v>
      </c>
      <c r="G325" s="21" t="s">
        <v>1225</v>
      </c>
      <c r="H325" s="21" t="s">
        <v>1228</v>
      </c>
      <c r="I325" s="176" t="s">
        <v>334</v>
      </c>
      <c r="J325" s="176" t="s">
        <v>334</v>
      </c>
      <c r="K325" s="176" t="s">
        <v>334</v>
      </c>
      <c r="L325" s="179" t="str">
        <f t="shared" si="5"/>
        <v>N</v>
      </c>
      <c r="M325" s="176"/>
      <c r="N325" s="176"/>
      <c r="O325" s="176" t="s">
        <v>335</v>
      </c>
      <c r="P325" s="176" t="s">
        <v>334</v>
      </c>
      <c r="Q325" s="176" t="s">
        <v>334</v>
      </c>
      <c r="R325" s="21" t="s">
        <v>93</v>
      </c>
      <c r="S325" s="21" t="s">
        <v>62</v>
      </c>
      <c r="T325" s="21" t="s">
        <v>1278</v>
      </c>
      <c r="V325" s="177" t="s">
        <v>341</v>
      </c>
      <c r="W325" s="176">
        <v>2</v>
      </c>
      <c r="X325" s="20" t="s">
        <v>461</v>
      </c>
    </row>
    <row r="326" spans="2:24">
      <c r="B326" s="103" t="s">
        <v>125</v>
      </c>
      <c r="C326" s="281" t="s">
        <v>126</v>
      </c>
      <c r="D326" s="21" t="s">
        <v>1156</v>
      </c>
      <c r="E326" s="21" t="s">
        <v>338</v>
      </c>
      <c r="F326" s="21" t="s">
        <v>707</v>
      </c>
      <c r="G326" s="21" t="s">
        <v>572</v>
      </c>
      <c r="H326" s="21" t="s">
        <v>1212</v>
      </c>
      <c r="I326" s="176" t="s">
        <v>335</v>
      </c>
      <c r="J326" s="176" t="s">
        <v>334</v>
      </c>
      <c r="K326" s="176" t="s">
        <v>334</v>
      </c>
      <c r="L326" s="179" t="str">
        <f t="shared" si="5"/>
        <v>Y</v>
      </c>
      <c r="M326" s="176"/>
      <c r="N326" s="176"/>
      <c r="O326" s="176" t="s">
        <v>335</v>
      </c>
      <c r="P326" s="176" t="s">
        <v>335</v>
      </c>
      <c r="Q326" s="176" t="s">
        <v>334</v>
      </c>
      <c r="R326" s="21" t="s">
        <v>93</v>
      </c>
      <c r="S326" s="21" t="s">
        <v>62</v>
      </c>
      <c r="T326" s="21" t="s">
        <v>709</v>
      </c>
      <c r="V326" s="177" t="s">
        <v>341</v>
      </c>
      <c r="W326" s="176">
        <v>2</v>
      </c>
      <c r="X326" s="20" t="s">
        <v>443</v>
      </c>
    </row>
    <row r="327" spans="2:24">
      <c r="B327" s="103" t="s">
        <v>125</v>
      </c>
      <c r="C327" s="281" t="s">
        <v>126</v>
      </c>
      <c r="D327" s="21" t="s">
        <v>1156</v>
      </c>
      <c r="E327" s="192" t="s">
        <v>338</v>
      </c>
      <c r="F327" s="192" t="s">
        <v>1314</v>
      </c>
      <c r="G327" s="21" t="s">
        <v>1315</v>
      </c>
      <c r="H327" s="21" t="s">
        <v>1228</v>
      </c>
      <c r="I327" s="176" t="s">
        <v>334</v>
      </c>
      <c r="J327" s="176" t="s">
        <v>334</v>
      </c>
      <c r="K327" s="176" t="s">
        <v>334</v>
      </c>
      <c r="L327" s="179" t="str">
        <f t="shared" si="5"/>
        <v>N</v>
      </c>
      <c r="M327" s="176"/>
      <c r="N327" s="176"/>
      <c r="O327" s="176" t="s">
        <v>335</v>
      </c>
      <c r="P327" s="176" t="s">
        <v>334</v>
      </c>
      <c r="Q327" s="176" t="s">
        <v>334</v>
      </c>
      <c r="R327" s="21" t="s">
        <v>93</v>
      </c>
      <c r="S327" s="21" t="s">
        <v>62</v>
      </c>
      <c r="T327" s="21" t="s">
        <v>1316</v>
      </c>
      <c r="V327" s="177" t="s">
        <v>341</v>
      </c>
      <c r="W327" s="176">
        <v>2</v>
      </c>
      <c r="X327" s="20" t="s">
        <v>461</v>
      </c>
    </row>
    <row r="328" spans="2:24">
      <c r="B328" s="103" t="s">
        <v>125</v>
      </c>
      <c r="C328" s="281" t="s">
        <v>126</v>
      </c>
      <c r="D328" s="21" t="s">
        <v>1156</v>
      </c>
      <c r="E328" s="192" t="s">
        <v>338</v>
      </c>
      <c r="F328" s="192" t="s">
        <v>1311</v>
      </c>
      <c r="G328" s="21" t="s">
        <v>1312</v>
      </c>
      <c r="H328" s="21" t="s">
        <v>1228</v>
      </c>
      <c r="I328" s="176" t="s">
        <v>334</v>
      </c>
      <c r="J328" s="176" t="s">
        <v>334</v>
      </c>
      <c r="K328" s="176" t="s">
        <v>334</v>
      </c>
      <c r="L328" s="179" t="str">
        <f t="shared" si="5"/>
        <v>N</v>
      </c>
      <c r="M328" s="176"/>
      <c r="N328" s="176"/>
      <c r="O328" s="176" t="s">
        <v>335</v>
      </c>
      <c r="P328" s="176" t="s">
        <v>334</v>
      </c>
      <c r="Q328" s="176" t="s">
        <v>334</v>
      </c>
      <c r="R328" s="21" t="s">
        <v>93</v>
      </c>
      <c r="S328" s="21" t="s">
        <v>62</v>
      </c>
      <c r="T328" s="21" t="s">
        <v>1313</v>
      </c>
      <c r="V328" s="177" t="s">
        <v>341</v>
      </c>
      <c r="W328" s="176">
        <v>2</v>
      </c>
      <c r="X328" s="20" t="s">
        <v>461</v>
      </c>
    </row>
    <row r="329" spans="2:24">
      <c r="B329" s="103" t="s">
        <v>125</v>
      </c>
      <c r="C329" s="281" t="s">
        <v>126</v>
      </c>
      <c r="D329" s="21" t="s">
        <v>1156</v>
      </c>
      <c r="E329" s="192" t="s">
        <v>338</v>
      </c>
      <c r="F329" s="192" t="s">
        <v>1291</v>
      </c>
      <c r="G329" s="260" t="s">
        <v>1292</v>
      </c>
      <c r="H329" s="21" t="s">
        <v>1228</v>
      </c>
      <c r="I329" s="176" t="s">
        <v>334</v>
      </c>
      <c r="J329" s="176" t="s">
        <v>334</v>
      </c>
      <c r="K329" s="176" t="s">
        <v>334</v>
      </c>
      <c r="L329" s="179" t="str">
        <f t="shared" si="5"/>
        <v>N</v>
      </c>
      <c r="M329" s="176"/>
      <c r="N329" s="176"/>
      <c r="O329" s="176" t="s">
        <v>335</v>
      </c>
      <c r="P329" s="176" t="s">
        <v>334</v>
      </c>
      <c r="Q329" s="176" t="s">
        <v>334</v>
      </c>
      <c r="R329" s="21" t="s">
        <v>93</v>
      </c>
      <c r="S329" s="21" t="s">
        <v>62</v>
      </c>
      <c r="T329" s="21" t="s">
        <v>1293</v>
      </c>
      <c r="V329" s="177" t="s">
        <v>341</v>
      </c>
      <c r="W329" s="176">
        <v>2</v>
      </c>
      <c r="X329" s="20" t="s">
        <v>461</v>
      </c>
    </row>
    <row r="330" spans="2:24">
      <c r="B330" s="103" t="s">
        <v>125</v>
      </c>
      <c r="C330" s="281" t="s">
        <v>126</v>
      </c>
      <c r="D330" s="21" t="s">
        <v>1156</v>
      </c>
      <c r="E330" s="21" t="s">
        <v>1218</v>
      </c>
      <c r="F330" s="21" t="s">
        <v>1271</v>
      </c>
      <c r="G330" s="21" t="s">
        <v>1272</v>
      </c>
      <c r="H330" s="21" t="s">
        <v>1273</v>
      </c>
      <c r="I330" s="176" t="s">
        <v>335</v>
      </c>
      <c r="J330" s="176" t="s">
        <v>335</v>
      </c>
      <c r="K330" s="176" t="s">
        <v>334</v>
      </c>
      <c r="L330" s="179" t="str">
        <f t="shared" si="5"/>
        <v>Y</v>
      </c>
      <c r="M330" s="178" t="s">
        <v>341</v>
      </c>
      <c r="N330" s="179" t="s">
        <v>341</v>
      </c>
      <c r="O330" s="176" t="s">
        <v>335</v>
      </c>
      <c r="P330" s="176" t="s">
        <v>335</v>
      </c>
      <c r="Q330" s="176" t="s">
        <v>334</v>
      </c>
      <c r="R330" s="21" t="s">
        <v>93</v>
      </c>
      <c r="S330" s="21" t="s">
        <v>62</v>
      </c>
      <c r="T330" s="21" t="s">
        <v>1274</v>
      </c>
      <c r="V330" s="177" t="s">
        <v>1148</v>
      </c>
      <c r="W330" s="176">
        <v>1</v>
      </c>
      <c r="X330" s="20" t="s">
        <v>353</v>
      </c>
    </row>
    <row r="331" spans="2:24">
      <c r="B331" s="103" t="s">
        <v>125</v>
      </c>
      <c r="C331" s="281" t="s">
        <v>126</v>
      </c>
      <c r="D331" s="21" t="s">
        <v>1156</v>
      </c>
      <c r="E331" s="21" t="s">
        <v>1218</v>
      </c>
      <c r="F331" s="21" t="s">
        <v>1222</v>
      </c>
      <c r="G331" s="21" t="s">
        <v>1223</v>
      </c>
      <c r="H331" s="105" t="s">
        <v>1270</v>
      </c>
      <c r="I331" s="176" t="s">
        <v>335</v>
      </c>
      <c r="J331" s="176" t="s">
        <v>335</v>
      </c>
      <c r="K331" s="176" t="s">
        <v>334</v>
      </c>
      <c r="L331" s="179" t="str">
        <f t="shared" si="5"/>
        <v>Y</v>
      </c>
      <c r="M331" s="176"/>
      <c r="N331" s="176"/>
      <c r="O331" s="176" t="s">
        <v>335</v>
      </c>
      <c r="P331" s="176" t="s">
        <v>335</v>
      </c>
      <c r="Q331" s="176" t="s">
        <v>334</v>
      </c>
      <c r="R331" s="21" t="s">
        <v>93</v>
      </c>
      <c r="S331" s="21" t="s">
        <v>62</v>
      </c>
      <c r="T331" s="21" t="s">
        <v>1223</v>
      </c>
      <c r="V331" s="177" t="s">
        <v>1148</v>
      </c>
      <c r="W331" s="176">
        <v>2</v>
      </c>
      <c r="X331" s="20" t="s">
        <v>461</v>
      </c>
    </row>
    <row r="332" spans="2:24">
      <c r="B332" s="103" t="s">
        <v>125</v>
      </c>
      <c r="C332" s="281" t="s">
        <v>126</v>
      </c>
      <c r="D332" s="21" t="s">
        <v>1156</v>
      </c>
      <c r="E332" s="21" t="s">
        <v>1218</v>
      </c>
      <c r="F332" s="21" t="s">
        <v>1219</v>
      </c>
      <c r="G332" s="21" t="s">
        <v>1220</v>
      </c>
      <c r="H332" s="105" t="s">
        <v>1270</v>
      </c>
      <c r="I332" s="176" t="s">
        <v>335</v>
      </c>
      <c r="J332" s="176" t="s">
        <v>335</v>
      </c>
      <c r="K332" s="176" t="s">
        <v>334</v>
      </c>
      <c r="L332" s="179" t="str">
        <f t="shared" si="5"/>
        <v>Y</v>
      </c>
      <c r="M332" s="176"/>
      <c r="N332" s="176"/>
      <c r="O332" s="176" t="s">
        <v>335</v>
      </c>
      <c r="P332" s="176" t="s">
        <v>335</v>
      </c>
      <c r="Q332" s="176" t="s">
        <v>334</v>
      </c>
      <c r="R332" s="21" t="s">
        <v>93</v>
      </c>
      <c r="S332" s="21" t="s">
        <v>62</v>
      </c>
      <c r="T332" s="21" t="s">
        <v>1220</v>
      </c>
      <c r="V332" s="177" t="s">
        <v>1148</v>
      </c>
      <c r="W332" s="176">
        <v>2</v>
      </c>
      <c r="X332" s="20" t="s">
        <v>461</v>
      </c>
    </row>
    <row r="333" spans="2:24">
      <c r="B333" s="103" t="s">
        <v>125</v>
      </c>
      <c r="C333" s="281" t="s">
        <v>126</v>
      </c>
      <c r="D333" s="21" t="s">
        <v>1156</v>
      </c>
      <c r="E333" s="21" t="s">
        <v>1218</v>
      </c>
      <c r="F333" s="21" t="s">
        <v>1268</v>
      </c>
      <c r="G333" s="21" t="s">
        <v>1039</v>
      </c>
      <c r="H333" s="21" t="s">
        <v>1212</v>
      </c>
      <c r="I333" s="176" t="s">
        <v>335</v>
      </c>
      <c r="J333" s="176" t="s">
        <v>335</v>
      </c>
      <c r="K333" s="176" t="s">
        <v>334</v>
      </c>
      <c r="L333" s="179" t="str">
        <f t="shared" si="5"/>
        <v>Y</v>
      </c>
      <c r="M333" s="178" t="s">
        <v>341</v>
      </c>
      <c r="N333" s="179" t="s">
        <v>341</v>
      </c>
      <c r="O333" s="176" t="s">
        <v>335</v>
      </c>
      <c r="P333" s="176" t="s">
        <v>335</v>
      </c>
      <c r="Q333" s="176" t="s">
        <v>334</v>
      </c>
      <c r="R333" s="21" t="s">
        <v>93</v>
      </c>
      <c r="S333" s="21" t="s">
        <v>62</v>
      </c>
      <c r="T333" s="21" t="s">
        <v>1269</v>
      </c>
      <c r="V333" s="177" t="s">
        <v>1148</v>
      </c>
      <c r="W333" s="176">
        <v>1</v>
      </c>
      <c r="X333" s="20" t="s">
        <v>353</v>
      </c>
    </row>
    <row r="334" spans="2:24">
      <c r="B334" s="103" t="s">
        <v>125</v>
      </c>
      <c r="C334" s="281" t="s">
        <v>126</v>
      </c>
      <c r="D334" s="21" t="s">
        <v>1156</v>
      </c>
      <c r="E334" s="21" t="s">
        <v>1218</v>
      </c>
      <c r="F334" s="21" t="s">
        <v>1282</v>
      </c>
      <c r="G334" s="21" t="s">
        <v>1146</v>
      </c>
      <c r="H334" s="21" t="s">
        <v>1212</v>
      </c>
      <c r="I334" s="176" t="s">
        <v>335</v>
      </c>
      <c r="J334" s="176" t="s">
        <v>335</v>
      </c>
      <c r="K334" s="176" t="s">
        <v>334</v>
      </c>
      <c r="L334" s="179" t="str">
        <f t="shared" si="5"/>
        <v>Y</v>
      </c>
      <c r="M334" s="178" t="s">
        <v>341</v>
      </c>
      <c r="N334" s="179" t="s">
        <v>341</v>
      </c>
      <c r="O334" s="176" t="s">
        <v>335</v>
      </c>
      <c r="P334" s="176" t="s">
        <v>335</v>
      </c>
      <c r="Q334" s="176" t="s">
        <v>334</v>
      </c>
      <c r="R334" s="21" t="s">
        <v>93</v>
      </c>
      <c r="S334" s="21" t="s">
        <v>62</v>
      </c>
      <c r="T334" s="21" t="s">
        <v>1283</v>
      </c>
      <c r="V334" s="177" t="s">
        <v>1148</v>
      </c>
      <c r="W334" s="176">
        <v>1</v>
      </c>
      <c r="X334" s="20" t="s">
        <v>353</v>
      </c>
    </row>
    <row r="335" spans="2:24">
      <c r="B335" s="103" t="s">
        <v>125</v>
      </c>
      <c r="C335" s="281" t="s">
        <v>126</v>
      </c>
      <c r="D335" s="21" t="s">
        <v>1156</v>
      </c>
      <c r="E335" s="21" t="s">
        <v>1218</v>
      </c>
      <c r="F335" s="21" t="s">
        <v>1271</v>
      </c>
      <c r="G335" s="21" t="s">
        <v>1275</v>
      </c>
      <c r="H335" s="21" t="s">
        <v>1212</v>
      </c>
      <c r="I335" s="176" t="s">
        <v>335</v>
      </c>
      <c r="J335" s="176" t="s">
        <v>335</v>
      </c>
      <c r="K335" s="176" t="s">
        <v>334</v>
      </c>
      <c r="L335" s="179" t="str">
        <f t="shared" si="5"/>
        <v>Y</v>
      </c>
      <c r="M335" s="178" t="s">
        <v>341</v>
      </c>
      <c r="N335" s="179" t="s">
        <v>341</v>
      </c>
      <c r="O335" s="176" t="s">
        <v>335</v>
      </c>
      <c r="P335" s="176" t="s">
        <v>335</v>
      </c>
      <c r="Q335" s="176" t="s">
        <v>334</v>
      </c>
      <c r="R335" s="21" t="s">
        <v>93</v>
      </c>
      <c r="S335" s="21" t="s">
        <v>62</v>
      </c>
      <c r="T335" s="21" t="s">
        <v>1276</v>
      </c>
      <c r="V335" s="177" t="s">
        <v>1148</v>
      </c>
      <c r="W335" s="176">
        <v>1</v>
      </c>
      <c r="X335" s="20" t="s">
        <v>353</v>
      </c>
    </row>
    <row r="336" spans="2:24">
      <c r="B336" s="103" t="s">
        <v>125</v>
      </c>
      <c r="C336" s="281" t="s">
        <v>126</v>
      </c>
      <c r="D336" s="21" t="s">
        <v>1156</v>
      </c>
      <c r="E336" s="21" t="s">
        <v>1218</v>
      </c>
      <c r="F336" s="21" t="s">
        <v>1308</v>
      </c>
      <c r="G336" s="21" t="s">
        <v>1309</v>
      </c>
      <c r="H336" s="21" t="s">
        <v>1212</v>
      </c>
      <c r="I336" s="176" t="s">
        <v>335</v>
      </c>
      <c r="J336" s="176" t="s">
        <v>335</v>
      </c>
      <c r="K336" s="176" t="s">
        <v>334</v>
      </c>
      <c r="L336" s="179" t="str">
        <f t="shared" si="5"/>
        <v>Y</v>
      </c>
      <c r="M336" s="178" t="s">
        <v>341</v>
      </c>
      <c r="N336" s="179" t="s">
        <v>341</v>
      </c>
      <c r="O336" s="176" t="s">
        <v>335</v>
      </c>
      <c r="P336" s="176" t="s">
        <v>335</v>
      </c>
      <c r="Q336" s="176" t="s">
        <v>334</v>
      </c>
      <c r="R336" s="21" t="s">
        <v>93</v>
      </c>
      <c r="S336" s="21" t="s">
        <v>62</v>
      </c>
      <c r="T336" s="21" t="s">
        <v>1310</v>
      </c>
      <c r="V336" s="177" t="s">
        <v>1148</v>
      </c>
      <c r="W336" s="176">
        <v>1</v>
      </c>
      <c r="X336" s="20" t="s">
        <v>353</v>
      </c>
    </row>
    <row r="337" spans="2:24">
      <c r="B337" s="103" t="s">
        <v>125</v>
      </c>
      <c r="C337" s="281" t="s">
        <v>126</v>
      </c>
      <c r="D337" s="21" t="s">
        <v>1156</v>
      </c>
      <c r="E337" s="21" t="s">
        <v>1218</v>
      </c>
      <c r="F337" s="21" t="s">
        <v>1317</v>
      </c>
      <c r="G337" s="21" t="s">
        <v>1318</v>
      </c>
      <c r="H337" s="21" t="s">
        <v>1212</v>
      </c>
      <c r="I337" s="176" t="s">
        <v>335</v>
      </c>
      <c r="J337" s="176" t="s">
        <v>335</v>
      </c>
      <c r="K337" s="176" t="s">
        <v>334</v>
      </c>
      <c r="L337" s="179" t="str">
        <f t="shared" si="5"/>
        <v>Y</v>
      </c>
      <c r="M337" s="178" t="s">
        <v>341</v>
      </c>
      <c r="N337" s="179" t="s">
        <v>341</v>
      </c>
      <c r="O337" s="176" t="s">
        <v>335</v>
      </c>
      <c r="P337" s="176" t="s">
        <v>335</v>
      </c>
      <c r="Q337" s="176" t="s">
        <v>334</v>
      </c>
      <c r="R337" s="21" t="s">
        <v>93</v>
      </c>
      <c r="S337" s="21" t="s">
        <v>62</v>
      </c>
      <c r="T337" s="21" t="s">
        <v>1319</v>
      </c>
      <c r="V337" s="177" t="s">
        <v>1148</v>
      </c>
      <c r="W337" s="176">
        <v>1</v>
      </c>
      <c r="X337" s="20" t="s">
        <v>353</v>
      </c>
    </row>
    <row r="338" spans="2:24">
      <c r="B338" s="103" t="s">
        <v>125</v>
      </c>
      <c r="C338" s="291" t="s">
        <v>126</v>
      </c>
      <c r="D338" s="43" t="s">
        <v>1156</v>
      </c>
      <c r="E338" s="43" t="s">
        <v>1218</v>
      </c>
      <c r="F338" s="43" t="s">
        <v>1236</v>
      </c>
      <c r="G338" s="43" t="s">
        <v>1237</v>
      </c>
      <c r="H338" s="43" t="s">
        <v>1284</v>
      </c>
      <c r="I338" s="188" t="s">
        <v>335</v>
      </c>
      <c r="J338" s="188" t="s">
        <v>335</v>
      </c>
      <c r="K338" s="188" t="s">
        <v>334</v>
      </c>
      <c r="L338" s="179" t="str">
        <f t="shared" si="5"/>
        <v>Y</v>
      </c>
      <c r="M338" s="178" t="s">
        <v>341</v>
      </c>
      <c r="N338" s="179" t="s">
        <v>341</v>
      </c>
      <c r="O338" s="188" t="s">
        <v>335</v>
      </c>
      <c r="P338" s="176" t="s">
        <v>335</v>
      </c>
      <c r="Q338" s="188" t="s">
        <v>334</v>
      </c>
      <c r="R338" s="43" t="s">
        <v>93</v>
      </c>
      <c r="S338" s="43" t="s">
        <v>62</v>
      </c>
      <c r="T338" s="43" t="s">
        <v>1285</v>
      </c>
      <c r="V338" s="177" t="s">
        <v>1148</v>
      </c>
      <c r="W338" s="176">
        <v>1</v>
      </c>
      <c r="X338" s="20" t="s">
        <v>353</v>
      </c>
    </row>
    <row r="339" spans="2:24">
      <c r="B339" s="104" t="s">
        <v>125</v>
      </c>
      <c r="C339" s="292" t="s">
        <v>126</v>
      </c>
      <c r="D339" s="275" t="s">
        <v>1156</v>
      </c>
      <c r="E339" s="275" t="s">
        <v>1218</v>
      </c>
      <c r="F339" s="275" t="s">
        <v>1286</v>
      </c>
      <c r="G339" s="283" t="s">
        <v>1287</v>
      </c>
      <c r="H339" s="275" t="s">
        <v>1032</v>
      </c>
      <c r="I339" s="189" t="s">
        <v>335</v>
      </c>
      <c r="J339" s="189" t="s">
        <v>335</v>
      </c>
      <c r="K339" s="189" t="s">
        <v>334</v>
      </c>
      <c r="L339" s="179" t="str">
        <f t="shared" si="5"/>
        <v>Y</v>
      </c>
      <c r="M339" s="178" t="s">
        <v>341</v>
      </c>
      <c r="N339" s="179" t="s">
        <v>341</v>
      </c>
      <c r="O339" s="189" t="s">
        <v>335</v>
      </c>
      <c r="P339" s="176" t="s">
        <v>335</v>
      </c>
      <c r="Q339" s="189" t="s">
        <v>334</v>
      </c>
      <c r="R339" s="275" t="s">
        <v>93</v>
      </c>
      <c r="S339" s="275" t="s">
        <v>62</v>
      </c>
      <c r="T339" s="275" t="s">
        <v>1289</v>
      </c>
      <c r="V339" s="177" t="s">
        <v>1148</v>
      </c>
      <c r="W339" s="176">
        <v>1</v>
      </c>
      <c r="X339" s="20" t="s">
        <v>353</v>
      </c>
    </row>
    <row r="340" spans="2:24">
      <c r="B340" s="104" t="s">
        <v>125</v>
      </c>
      <c r="C340" s="292" t="s">
        <v>126</v>
      </c>
      <c r="D340" s="275" t="s">
        <v>1156</v>
      </c>
      <c r="E340" s="275" t="s">
        <v>1218</v>
      </c>
      <c r="F340" s="275" t="s">
        <v>1246</v>
      </c>
      <c r="G340" s="275" t="s">
        <v>1247</v>
      </c>
      <c r="H340" s="105" t="s">
        <v>1270</v>
      </c>
      <c r="I340" s="189" t="s">
        <v>335</v>
      </c>
      <c r="J340" s="189" t="s">
        <v>335</v>
      </c>
      <c r="K340" s="189" t="s">
        <v>334</v>
      </c>
      <c r="L340" s="179" t="str">
        <f t="shared" si="5"/>
        <v>Y</v>
      </c>
      <c r="M340" s="189"/>
      <c r="N340" s="189"/>
      <c r="O340" s="189" t="s">
        <v>335</v>
      </c>
      <c r="P340" s="176" t="s">
        <v>335</v>
      </c>
      <c r="Q340" s="189" t="s">
        <v>334</v>
      </c>
      <c r="R340" s="275" t="s">
        <v>93</v>
      </c>
      <c r="S340" s="275" t="s">
        <v>62</v>
      </c>
      <c r="T340" s="275" t="s">
        <v>1301</v>
      </c>
      <c r="V340" s="177" t="s">
        <v>1148</v>
      </c>
      <c r="W340" s="176">
        <v>2</v>
      </c>
      <c r="X340" s="20" t="s">
        <v>461</v>
      </c>
    </row>
    <row r="341" spans="2:24">
      <c r="B341" s="104" t="s">
        <v>125</v>
      </c>
      <c r="C341" s="292" t="s">
        <v>126</v>
      </c>
      <c r="D341" s="275" t="s">
        <v>1156</v>
      </c>
      <c r="E341" s="275" t="s">
        <v>1218</v>
      </c>
      <c r="F341" s="275" t="s">
        <v>1295</v>
      </c>
      <c r="G341" s="275" t="s">
        <v>1296</v>
      </c>
      <c r="H341" s="275" t="s">
        <v>1228</v>
      </c>
      <c r="I341" s="189" t="s">
        <v>334</v>
      </c>
      <c r="J341" s="189" t="s">
        <v>335</v>
      </c>
      <c r="K341" s="189" t="s">
        <v>334</v>
      </c>
      <c r="L341" s="179" t="str">
        <f t="shared" si="5"/>
        <v>Y</v>
      </c>
      <c r="M341" s="189"/>
      <c r="N341" s="189"/>
      <c r="O341" s="189" t="s">
        <v>335</v>
      </c>
      <c r="P341" s="176" t="s">
        <v>335</v>
      </c>
      <c r="Q341" s="189" t="s">
        <v>334</v>
      </c>
      <c r="R341" s="275" t="s">
        <v>93</v>
      </c>
      <c r="S341" s="275" t="s">
        <v>62</v>
      </c>
      <c r="T341" s="275" t="s">
        <v>1297</v>
      </c>
      <c r="V341" s="177" t="s">
        <v>1148</v>
      </c>
      <c r="W341" s="176">
        <v>2</v>
      </c>
      <c r="X341" s="20" t="s">
        <v>461</v>
      </c>
    </row>
    <row r="342" spans="2:24">
      <c r="B342" s="104" t="s">
        <v>125</v>
      </c>
      <c r="C342" s="292" t="s">
        <v>126</v>
      </c>
      <c r="D342" s="275" t="s">
        <v>1156</v>
      </c>
      <c r="E342" s="275" t="s">
        <v>1218</v>
      </c>
      <c r="F342" s="275" t="s">
        <v>1298</v>
      </c>
      <c r="G342" s="275" t="s">
        <v>1299</v>
      </c>
      <c r="H342" s="275" t="s">
        <v>1228</v>
      </c>
      <c r="I342" s="189" t="s">
        <v>334</v>
      </c>
      <c r="J342" s="189" t="s">
        <v>335</v>
      </c>
      <c r="K342" s="189" t="s">
        <v>334</v>
      </c>
      <c r="L342" s="179" t="str">
        <f t="shared" si="5"/>
        <v>Y</v>
      </c>
      <c r="M342" s="189"/>
      <c r="N342" s="189"/>
      <c r="O342" s="189" t="s">
        <v>335</v>
      </c>
      <c r="P342" s="176" t="s">
        <v>335</v>
      </c>
      <c r="Q342" s="189" t="s">
        <v>334</v>
      </c>
      <c r="R342" s="275" t="s">
        <v>93</v>
      </c>
      <c r="S342" s="275" t="s">
        <v>62</v>
      </c>
      <c r="T342" s="275" t="s">
        <v>1300</v>
      </c>
      <c r="V342" s="177" t="s">
        <v>1148</v>
      </c>
      <c r="W342" s="176">
        <v>2</v>
      </c>
      <c r="X342" s="20" t="s">
        <v>461</v>
      </c>
    </row>
    <row r="343" spans="2:24">
      <c r="B343" s="104" t="s">
        <v>125</v>
      </c>
      <c r="C343" s="292" t="s">
        <v>126</v>
      </c>
      <c r="D343" s="275" t="s">
        <v>1156</v>
      </c>
      <c r="E343" s="275" t="s">
        <v>1218</v>
      </c>
      <c r="F343" s="275" t="s">
        <v>1280</v>
      </c>
      <c r="G343" s="275" t="s">
        <v>1234</v>
      </c>
      <c r="H343" s="275" t="s">
        <v>1212</v>
      </c>
      <c r="I343" s="189" t="s">
        <v>335</v>
      </c>
      <c r="J343" s="189" t="s">
        <v>335</v>
      </c>
      <c r="K343" s="189" t="s">
        <v>334</v>
      </c>
      <c r="L343" s="179" t="str">
        <f t="shared" si="5"/>
        <v>Y</v>
      </c>
      <c r="M343" s="178" t="s">
        <v>341</v>
      </c>
      <c r="N343" s="179" t="s">
        <v>341</v>
      </c>
      <c r="O343" s="189" t="s">
        <v>335</v>
      </c>
      <c r="P343" s="176" t="s">
        <v>335</v>
      </c>
      <c r="Q343" s="189" t="s">
        <v>334</v>
      </c>
      <c r="R343" s="275" t="s">
        <v>93</v>
      </c>
      <c r="S343" s="275" t="s">
        <v>62</v>
      </c>
      <c r="T343" s="275" t="s">
        <v>1281</v>
      </c>
      <c r="V343" s="177" t="s">
        <v>1148</v>
      </c>
      <c r="W343" s="176">
        <v>1</v>
      </c>
      <c r="X343" s="20" t="s">
        <v>353</v>
      </c>
    </row>
    <row r="344" spans="2:24">
      <c r="B344" s="104" t="s">
        <v>125</v>
      </c>
      <c r="C344" s="292" t="s">
        <v>126</v>
      </c>
      <c r="D344" s="275" t="s">
        <v>1156</v>
      </c>
      <c r="E344" s="275" t="s">
        <v>1218</v>
      </c>
      <c r="F344" s="275" t="s">
        <v>1305</v>
      </c>
      <c r="G344" s="275" t="s">
        <v>1306</v>
      </c>
      <c r="H344" s="275" t="s">
        <v>1212</v>
      </c>
      <c r="I344" s="189" t="s">
        <v>335</v>
      </c>
      <c r="J344" s="189" t="s">
        <v>335</v>
      </c>
      <c r="K344" s="189" t="s">
        <v>334</v>
      </c>
      <c r="L344" s="179" t="str">
        <f t="shared" si="5"/>
        <v>Y</v>
      </c>
      <c r="M344" s="189"/>
      <c r="N344" s="189"/>
      <c r="O344" s="189" t="s">
        <v>335</v>
      </c>
      <c r="P344" s="176" t="s">
        <v>335</v>
      </c>
      <c r="Q344" s="189" t="s">
        <v>334</v>
      </c>
      <c r="R344" s="275" t="s">
        <v>93</v>
      </c>
      <c r="S344" s="275" t="s">
        <v>62</v>
      </c>
      <c r="T344" s="275" t="s">
        <v>1307</v>
      </c>
      <c r="V344" s="177" t="s">
        <v>1148</v>
      </c>
      <c r="W344" s="176">
        <v>2</v>
      </c>
      <c r="X344" s="20" t="s">
        <v>443</v>
      </c>
    </row>
    <row r="345" spans="2:24">
      <c r="B345" s="104" t="s">
        <v>125</v>
      </c>
      <c r="C345" s="292" t="s">
        <v>126</v>
      </c>
      <c r="D345" s="9" t="s">
        <v>1156</v>
      </c>
      <c r="E345" s="9" t="s">
        <v>1218</v>
      </c>
      <c r="F345" s="9" t="s">
        <v>1302</v>
      </c>
      <c r="G345" s="195" t="s">
        <v>338</v>
      </c>
      <c r="H345" s="275" t="s">
        <v>338</v>
      </c>
      <c r="I345" s="189" t="s">
        <v>335</v>
      </c>
      <c r="J345" s="189" t="s">
        <v>335</v>
      </c>
      <c r="K345" s="189" t="s">
        <v>334</v>
      </c>
      <c r="L345" s="179" t="str">
        <f t="shared" si="5"/>
        <v>Y</v>
      </c>
      <c r="M345" s="189"/>
      <c r="N345" s="189"/>
      <c r="O345" s="189" t="s">
        <v>334</v>
      </c>
      <c r="P345" s="176" t="s">
        <v>335</v>
      </c>
      <c r="Q345" s="176" t="s">
        <v>334</v>
      </c>
      <c r="R345" s="275" t="s">
        <v>93</v>
      </c>
      <c r="S345" s="275" t="s">
        <v>62</v>
      </c>
      <c r="T345" s="9" t="s">
        <v>1304</v>
      </c>
      <c r="V345" s="177" t="s">
        <v>341</v>
      </c>
      <c r="W345" s="176" t="s">
        <v>338</v>
      </c>
      <c r="X345" s="20" t="s">
        <v>365</v>
      </c>
    </row>
    <row r="346" spans="2:24">
      <c r="B346" s="104" t="s">
        <v>125</v>
      </c>
      <c r="C346" s="293" t="s">
        <v>129</v>
      </c>
      <c r="D346" s="275" t="s">
        <v>1156</v>
      </c>
      <c r="E346" s="9" t="s">
        <v>338</v>
      </c>
      <c r="F346" s="9" t="s">
        <v>710</v>
      </c>
      <c r="G346" s="275" t="s">
        <v>513</v>
      </c>
      <c r="H346" s="275" t="s">
        <v>1212</v>
      </c>
      <c r="I346" s="189" t="s">
        <v>335</v>
      </c>
      <c r="J346" s="189" t="s">
        <v>334</v>
      </c>
      <c r="K346" s="189" t="s">
        <v>334</v>
      </c>
      <c r="L346" s="179" t="str">
        <f t="shared" si="5"/>
        <v>Y</v>
      </c>
      <c r="M346" s="178" t="s">
        <v>335</v>
      </c>
      <c r="N346" s="179" t="s">
        <v>335</v>
      </c>
      <c r="O346" s="189" t="s">
        <v>335</v>
      </c>
      <c r="P346" s="176" t="s">
        <v>335</v>
      </c>
      <c r="Q346" s="189" t="s">
        <v>334</v>
      </c>
      <c r="R346" s="275" t="s">
        <v>93</v>
      </c>
      <c r="S346" s="275" t="s">
        <v>93</v>
      </c>
      <c r="T346" s="275" t="s">
        <v>711</v>
      </c>
      <c r="V346" s="177" t="s">
        <v>515</v>
      </c>
      <c r="W346" s="176">
        <v>1</v>
      </c>
      <c r="X346" s="20" t="s">
        <v>421</v>
      </c>
    </row>
    <row r="347" spans="2:24">
      <c r="B347" s="104" t="s">
        <v>125</v>
      </c>
      <c r="C347" s="293" t="s">
        <v>129</v>
      </c>
      <c r="D347" s="275" t="s">
        <v>1156</v>
      </c>
      <c r="E347" s="9" t="s">
        <v>338</v>
      </c>
      <c r="F347" s="9" t="s">
        <v>713</v>
      </c>
      <c r="G347" s="275" t="s">
        <v>517</v>
      </c>
      <c r="H347" s="275" t="s">
        <v>1212</v>
      </c>
      <c r="I347" s="189" t="s">
        <v>335</v>
      </c>
      <c r="J347" s="189" t="s">
        <v>334</v>
      </c>
      <c r="K347" s="189" t="s">
        <v>334</v>
      </c>
      <c r="L347" s="179" t="str">
        <f t="shared" si="5"/>
        <v>Y</v>
      </c>
      <c r="M347" s="178" t="s">
        <v>335</v>
      </c>
      <c r="N347" s="179" t="s">
        <v>341</v>
      </c>
      <c r="O347" s="189" t="s">
        <v>335</v>
      </c>
      <c r="P347" s="176" t="s">
        <v>335</v>
      </c>
      <c r="Q347" s="189" t="s">
        <v>334</v>
      </c>
      <c r="R347" s="275" t="s">
        <v>93</v>
      </c>
      <c r="S347" s="275" t="s">
        <v>93</v>
      </c>
      <c r="T347" s="275" t="s">
        <v>714</v>
      </c>
      <c r="V347" s="177" t="s">
        <v>341</v>
      </c>
      <c r="W347" s="176">
        <v>1</v>
      </c>
      <c r="X347" s="20" t="s">
        <v>421</v>
      </c>
    </row>
    <row r="348" spans="2:24">
      <c r="B348" s="104" t="s">
        <v>125</v>
      </c>
      <c r="C348" s="293" t="s">
        <v>129</v>
      </c>
      <c r="D348" s="275" t="s">
        <v>1156</v>
      </c>
      <c r="E348" s="9" t="s">
        <v>338</v>
      </c>
      <c r="F348" s="9" t="s">
        <v>715</v>
      </c>
      <c r="G348" s="275" t="s">
        <v>576</v>
      </c>
      <c r="H348" s="275" t="s">
        <v>1212</v>
      </c>
      <c r="I348" s="189" t="s">
        <v>335</v>
      </c>
      <c r="J348" s="189" t="s">
        <v>334</v>
      </c>
      <c r="K348" s="189" t="s">
        <v>334</v>
      </c>
      <c r="L348" s="179" t="str">
        <f t="shared" si="5"/>
        <v>Y</v>
      </c>
      <c r="M348" s="178" t="s">
        <v>335</v>
      </c>
      <c r="N348" s="179" t="s">
        <v>341</v>
      </c>
      <c r="O348" s="189" t="s">
        <v>335</v>
      </c>
      <c r="P348" s="176" t="s">
        <v>335</v>
      </c>
      <c r="Q348" s="189" t="s">
        <v>334</v>
      </c>
      <c r="R348" s="275" t="s">
        <v>93</v>
      </c>
      <c r="S348" s="275" t="s">
        <v>93</v>
      </c>
      <c r="T348" s="275" t="s">
        <v>716</v>
      </c>
      <c r="V348" s="177" t="s">
        <v>341</v>
      </c>
      <c r="W348" s="176">
        <v>1</v>
      </c>
      <c r="X348" s="20" t="s">
        <v>421</v>
      </c>
    </row>
    <row r="349" spans="2:24">
      <c r="B349" s="104" t="s">
        <v>125</v>
      </c>
      <c r="C349" s="293" t="s">
        <v>129</v>
      </c>
      <c r="D349" s="275" t="s">
        <v>1156</v>
      </c>
      <c r="E349" s="275" t="s">
        <v>338</v>
      </c>
      <c r="F349" s="275" t="s">
        <v>1210</v>
      </c>
      <c r="G349" s="275" t="s">
        <v>1211</v>
      </c>
      <c r="H349" s="275" t="s">
        <v>1212</v>
      </c>
      <c r="I349" s="189" t="s">
        <v>335</v>
      </c>
      <c r="J349" s="189" t="s">
        <v>334</v>
      </c>
      <c r="K349" s="189" t="s">
        <v>334</v>
      </c>
      <c r="L349" s="179" t="str">
        <f t="shared" si="5"/>
        <v>Y</v>
      </c>
      <c r="M349" s="189"/>
      <c r="N349" s="189"/>
      <c r="O349" s="189" t="s">
        <v>335</v>
      </c>
      <c r="P349" s="176" t="s">
        <v>335</v>
      </c>
      <c r="Q349" s="189" t="s">
        <v>334</v>
      </c>
      <c r="R349" s="275" t="s">
        <v>93</v>
      </c>
      <c r="S349" s="275" t="s">
        <v>93</v>
      </c>
      <c r="T349" s="275" t="s">
        <v>1213</v>
      </c>
      <c r="V349" s="177" t="s">
        <v>341</v>
      </c>
      <c r="W349" s="176">
        <v>2</v>
      </c>
      <c r="X349" s="20" t="s">
        <v>451</v>
      </c>
    </row>
    <row r="350" spans="2:24">
      <c r="B350" s="104" t="s">
        <v>125</v>
      </c>
      <c r="C350" s="293" t="s">
        <v>129</v>
      </c>
      <c r="D350" s="275" t="s">
        <v>1156</v>
      </c>
      <c r="E350" s="275" t="s">
        <v>338</v>
      </c>
      <c r="F350" s="275" t="s">
        <v>1214</v>
      </c>
      <c r="G350" s="275" t="s">
        <v>1215</v>
      </c>
      <c r="H350" s="275" t="s">
        <v>1212</v>
      </c>
      <c r="I350" s="189" t="s">
        <v>335</v>
      </c>
      <c r="J350" s="189" t="s">
        <v>334</v>
      </c>
      <c r="K350" s="189" t="s">
        <v>334</v>
      </c>
      <c r="L350" s="179" t="str">
        <f t="shared" si="5"/>
        <v>Y</v>
      </c>
      <c r="M350" s="189"/>
      <c r="N350" s="189"/>
      <c r="O350" s="189" t="s">
        <v>335</v>
      </c>
      <c r="P350" s="176" t="s">
        <v>335</v>
      </c>
      <c r="Q350" s="189" t="s">
        <v>334</v>
      </c>
      <c r="R350" s="275" t="s">
        <v>93</v>
      </c>
      <c r="S350" s="275" t="s">
        <v>93</v>
      </c>
      <c r="T350" s="275" t="s">
        <v>1216</v>
      </c>
      <c r="V350" s="177" t="s">
        <v>341</v>
      </c>
      <c r="W350" s="176">
        <v>2</v>
      </c>
      <c r="X350" s="20" t="s">
        <v>451</v>
      </c>
    </row>
    <row r="351" spans="2:24">
      <c r="B351" s="104" t="s">
        <v>125</v>
      </c>
      <c r="C351" s="293" t="s">
        <v>129</v>
      </c>
      <c r="D351" s="275" t="s">
        <v>1156</v>
      </c>
      <c r="E351" s="9" t="s">
        <v>338</v>
      </c>
      <c r="F351" s="9" t="s">
        <v>6740</v>
      </c>
      <c r="G351" s="275" t="s">
        <v>1227</v>
      </c>
      <c r="H351" s="275" t="s">
        <v>1228</v>
      </c>
      <c r="I351" s="189" t="s">
        <v>334</v>
      </c>
      <c r="J351" s="189" t="s">
        <v>334</v>
      </c>
      <c r="K351" s="189" t="s">
        <v>334</v>
      </c>
      <c r="L351" s="179" t="str">
        <f t="shared" si="5"/>
        <v>N</v>
      </c>
      <c r="M351" s="189"/>
      <c r="N351" s="189"/>
      <c r="O351" s="189" t="s">
        <v>335</v>
      </c>
      <c r="P351" s="176" t="s">
        <v>334</v>
      </c>
      <c r="Q351" s="189" t="s">
        <v>334</v>
      </c>
      <c r="R351" s="275" t="s">
        <v>93</v>
      </c>
      <c r="S351" s="275" t="s">
        <v>93</v>
      </c>
      <c r="T351" s="275" t="s">
        <v>1229</v>
      </c>
      <c r="V351" s="177" t="s">
        <v>341</v>
      </c>
      <c r="W351" s="176">
        <v>2</v>
      </c>
      <c r="X351" s="20" t="s">
        <v>461</v>
      </c>
    </row>
    <row r="352" spans="2:24">
      <c r="B352" s="104" t="s">
        <v>125</v>
      </c>
      <c r="C352" s="293" t="s">
        <v>129</v>
      </c>
      <c r="D352" s="275" t="s">
        <v>1156</v>
      </c>
      <c r="E352" s="275" t="s">
        <v>338</v>
      </c>
      <c r="F352" s="275" t="s">
        <v>6741</v>
      </c>
      <c r="G352" s="275" t="s">
        <v>1234</v>
      </c>
      <c r="H352" s="275" t="s">
        <v>1212</v>
      </c>
      <c r="I352" s="189" t="s">
        <v>335</v>
      </c>
      <c r="J352" s="189" t="s">
        <v>334</v>
      </c>
      <c r="K352" s="189" t="s">
        <v>334</v>
      </c>
      <c r="L352" s="179" t="str">
        <f t="shared" si="5"/>
        <v>Y</v>
      </c>
      <c r="M352" s="189"/>
      <c r="N352" s="189"/>
      <c r="O352" s="189" t="s">
        <v>335</v>
      </c>
      <c r="P352" s="176" t="s">
        <v>335</v>
      </c>
      <c r="Q352" s="189" t="s">
        <v>334</v>
      </c>
      <c r="R352" s="275" t="s">
        <v>93</v>
      </c>
      <c r="S352" s="275" t="s">
        <v>93</v>
      </c>
      <c r="T352" s="275" t="s">
        <v>1465</v>
      </c>
      <c r="V352" s="177" t="s">
        <v>341</v>
      </c>
      <c r="W352" s="176">
        <v>2</v>
      </c>
      <c r="X352" s="20" t="s">
        <v>451</v>
      </c>
    </row>
    <row r="353" spans="2:24">
      <c r="B353" s="104" t="s">
        <v>125</v>
      </c>
      <c r="C353" s="293" t="s">
        <v>129</v>
      </c>
      <c r="D353" s="275" t="s">
        <v>1156</v>
      </c>
      <c r="E353" s="9" t="s">
        <v>338</v>
      </c>
      <c r="F353" s="9" t="s">
        <v>1243</v>
      </c>
      <c r="G353" s="275" t="s">
        <v>1244</v>
      </c>
      <c r="H353" s="275" t="s">
        <v>1228</v>
      </c>
      <c r="I353" s="189" t="s">
        <v>334</v>
      </c>
      <c r="J353" s="189" t="s">
        <v>334</v>
      </c>
      <c r="K353" s="189" t="s">
        <v>334</v>
      </c>
      <c r="L353" s="179" t="str">
        <f t="shared" si="5"/>
        <v>N</v>
      </c>
      <c r="M353" s="189"/>
      <c r="N353" s="189"/>
      <c r="O353" s="189" t="s">
        <v>335</v>
      </c>
      <c r="P353" s="176" t="s">
        <v>334</v>
      </c>
      <c r="Q353" s="189" t="s">
        <v>334</v>
      </c>
      <c r="R353" s="275" t="s">
        <v>93</v>
      </c>
      <c r="S353" s="275" t="s">
        <v>93</v>
      </c>
      <c r="T353" s="275" t="s">
        <v>1245</v>
      </c>
      <c r="V353" s="177" t="s">
        <v>341</v>
      </c>
      <c r="W353" s="176">
        <v>2</v>
      </c>
      <c r="X353" s="20" t="s">
        <v>461</v>
      </c>
    </row>
    <row r="354" spans="2:24" ht="17.25" customHeight="1">
      <c r="B354" s="104" t="s">
        <v>125</v>
      </c>
      <c r="C354" s="293" t="s">
        <v>129</v>
      </c>
      <c r="D354" s="275" t="s">
        <v>1156</v>
      </c>
      <c r="E354" s="275" t="s">
        <v>338</v>
      </c>
      <c r="F354" s="275" t="s">
        <v>1240</v>
      </c>
      <c r="G354" s="275" t="s">
        <v>1241</v>
      </c>
      <c r="H354" s="275" t="s">
        <v>1212</v>
      </c>
      <c r="I354" s="189" t="s">
        <v>335</v>
      </c>
      <c r="J354" s="189" t="s">
        <v>334</v>
      </c>
      <c r="K354" s="189" t="s">
        <v>334</v>
      </c>
      <c r="L354" s="179" t="str">
        <f t="shared" si="5"/>
        <v>Y</v>
      </c>
      <c r="M354" s="189"/>
      <c r="N354" s="189"/>
      <c r="O354" s="189" t="s">
        <v>335</v>
      </c>
      <c r="P354" s="176" t="s">
        <v>335</v>
      </c>
      <c r="Q354" s="189" t="s">
        <v>334</v>
      </c>
      <c r="R354" s="275" t="s">
        <v>93</v>
      </c>
      <c r="S354" s="275" t="s">
        <v>93</v>
      </c>
      <c r="T354" s="275" t="s">
        <v>1242</v>
      </c>
      <c r="V354" s="177" t="s">
        <v>341</v>
      </c>
      <c r="W354" s="176">
        <v>2</v>
      </c>
      <c r="X354" s="20" t="s">
        <v>451</v>
      </c>
    </row>
    <row r="355" spans="2:24" ht="16.5" customHeight="1">
      <c r="B355" s="104" t="s">
        <v>125</v>
      </c>
      <c r="C355" s="293" t="s">
        <v>129</v>
      </c>
      <c r="D355" s="275" t="s">
        <v>1156</v>
      </c>
      <c r="E355" s="9" t="s">
        <v>338</v>
      </c>
      <c r="F355" s="9" t="s">
        <v>1251</v>
      </c>
      <c r="G355" s="275" t="s">
        <v>1252</v>
      </c>
      <c r="H355" s="275" t="s">
        <v>1253</v>
      </c>
      <c r="I355" s="189" t="s">
        <v>334</v>
      </c>
      <c r="J355" s="189" t="s">
        <v>334</v>
      </c>
      <c r="K355" s="189" t="s">
        <v>334</v>
      </c>
      <c r="L355" s="179" t="str">
        <f t="shared" si="5"/>
        <v>N</v>
      </c>
      <c r="M355" s="189"/>
      <c r="N355" s="189"/>
      <c r="O355" s="189" t="s">
        <v>335</v>
      </c>
      <c r="P355" s="176" t="s">
        <v>334</v>
      </c>
      <c r="Q355" s="189" t="s">
        <v>334</v>
      </c>
      <c r="R355" s="275" t="s">
        <v>93</v>
      </c>
      <c r="S355" s="275" t="s">
        <v>93</v>
      </c>
      <c r="T355" s="275" t="s">
        <v>1254</v>
      </c>
      <c r="V355" s="177" t="s">
        <v>341</v>
      </c>
      <c r="W355" s="176">
        <v>2</v>
      </c>
      <c r="X355" s="20" t="s">
        <v>461</v>
      </c>
    </row>
    <row r="356" spans="2:24">
      <c r="B356" s="104" t="s">
        <v>125</v>
      </c>
      <c r="C356" s="293" t="s">
        <v>129</v>
      </c>
      <c r="D356" s="275" t="s">
        <v>1156</v>
      </c>
      <c r="E356" s="9" t="s">
        <v>338</v>
      </c>
      <c r="F356" s="9" t="s">
        <v>1258</v>
      </c>
      <c r="G356" s="275" t="s">
        <v>1259</v>
      </c>
      <c r="H356" s="275" t="s">
        <v>1228</v>
      </c>
      <c r="I356" s="189" t="s">
        <v>334</v>
      </c>
      <c r="J356" s="189" t="s">
        <v>334</v>
      </c>
      <c r="K356" s="189" t="s">
        <v>334</v>
      </c>
      <c r="L356" s="179" t="str">
        <f t="shared" si="5"/>
        <v>N</v>
      </c>
      <c r="M356" s="189"/>
      <c r="N356" s="189"/>
      <c r="O356" s="189" t="s">
        <v>335</v>
      </c>
      <c r="P356" s="176" t="s">
        <v>334</v>
      </c>
      <c r="Q356" s="189" t="s">
        <v>334</v>
      </c>
      <c r="R356" s="275" t="s">
        <v>93</v>
      </c>
      <c r="S356" s="275" t="s">
        <v>93</v>
      </c>
      <c r="T356" s="275" t="s">
        <v>1260</v>
      </c>
      <c r="V356" s="177" t="s">
        <v>341</v>
      </c>
      <c r="W356" s="176">
        <v>2</v>
      </c>
      <c r="X356" s="20" t="s">
        <v>461</v>
      </c>
    </row>
    <row r="357" spans="2:24">
      <c r="B357" s="104" t="s">
        <v>125</v>
      </c>
      <c r="C357" s="293" t="s">
        <v>129</v>
      </c>
      <c r="D357" s="275" t="s">
        <v>1156</v>
      </c>
      <c r="E357" s="9" t="s">
        <v>338</v>
      </c>
      <c r="F357" s="9" t="s">
        <v>1261</v>
      </c>
      <c r="G357" s="275" t="s">
        <v>1262</v>
      </c>
      <c r="H357" s="275" t="s">
        <v>1228</v>
      </c>
      <c r="I357" s="189" t="s">
        <v>334</v>
      </c>
      <c r="J357" s="189" t="s">
        <v>334</v>
      </c>
      <c r="K357" s="189" t="s">
        <v>334</v>
      </c>
      <c r="L357" s="179" t="str">
        <f t="shared" si="5"/>
        <v>N</v>
      </c>
      <c r="M357" s="189"/>
      <c r="N357" s="189"/>
      <c r="O357" s="189" t="s">
        <v>335</v>
      </c>
      <c r="P357" s="176" t="s">
        <v>334</v>
      </c>
      <c r="Q357" s="189" t="s">
        <v>334</v>
      </c>
      <c r="R357" s="275" t="s">
        <v>93</v>
      </c>
      <c r="S357" s="275" t="s">
        <v>93</v>
      </c>
      <c r="T357" s="275" t="s">
        <v>1263</v>
      </c>
      <c r="V357" s="177" t="s">
        <v>341</v>
      </c>
      <c r="W357" s="176">
        <v>2</v>
      </c>
      <c r="X357" s="20" t="s">
        <v>461</v>
      </c>
    </row>
    <row r="358" spans="2:24">
      <c r="B358" s="104" t="s">
        <v>125</v>
      </c>
      <c r="C358" s="293" t="s">
        <v>129</v>
      </c>
      <c r="D358" s="275" t="s">
        <v>1156</v>
      </c>
      <c r="E358" s="9" t="s">
        <v>338</v>
      </c>
      <c r="F358" s="9" t="s">
        <v>1264</v>
      </c>
      <c r="G358" s="275" t="s">
        <v>1265</v>
      </c>
      <c r="H358" s="275" t="s">
        <v>1228</v>
      </c>
      <c r="I358" s="189" t="s">
        <v>334</v>
      </c>
      <c r="J358" s="189" t="s">
        <v>334</v>
      </c>
      <c r="K358" s="189" t="s">
        <v>334</v>
      </c>
      <c r="L358" s="179" t="str">
        <f t="shared" si="5"/>
        <v>N</v>
      </c>
      <c r="M358" s="189"/>
      <c r="N358" s="189"/>
      <c r="O358" s="189" t="s">
        <v>335</v>
      </c>
      <c r="P358" s="176" t="s">
        <v>334</v>
      </c>
      <c r="Q358" s="189" t="s">
        <v>334</v>
      </c>
      <c r="R358" s="275" t="s">
        <v>93</v>
      </c>
      <c r="S358" s="275" t="s">
        <v>93</v>
      </c>
      <c r="T358" s="275" t="s">
        <v>1266</v>
      </c>
      <c r="V358" s="177" t="s">
        <v>341</v>
      </c>
      <c r="W358" s="176">
        <v>2</v>
      </c>
      <c r="X358" s="20" t="s">
        <v>461</v>
      </c>
    </row>
    <row r="359" spans="2:24">
      <c r="B359" s="104" t="s">
        <v>125</v>
      </c>
      <c r="C359" s="293" t="s">
        <v>129</v>
      </c>
      <c r="D359" s="275" t="s">
        <v>1156</v>
      </c>
      <c r="E359" s="275" t="s">
        <v>1218</v>
      </c>
      <c r="F359" s="275" t="s">
        <v>1222</v>
      </c>
      <c r="G359" s="275" t="s">
        <v>1223</v>
      </c>
      <c r="H359" s="105" t="s">
        <v>1221</v>
      </c>
      <c r="I359" s="189" t="s">
        <v>335</v>
      </c>
      <c r="J359" s="189" t="s">
        <v>335</v>
      </c>
      <c r="K359" s="189" t="s">
        <v>334</v>
      </c>
      <c r="L359" s="179" t="str">
        <f t="shared" si="5"/>
        <v>Y</v>
      </c>
      <c r="M359" s="189"/>
      <c r="N359" s="189"/>
      <c r="O359" s="189" t="s">
        <v>335</v>
      </c>
      <c r="P359" s="176" t="s">
        <v>335</v>
      </c>
      <c r="Q359" s="189" t="s">
        <v>334</v>
      </c>
      <c r="R359" s="275" t="s">
        <v>93</v>
      </c>
      <c r="S359" s="275" t="s">
        <v>93</v>
      </c>
      <c r="T359" s="275" t="s">
        <v>1223</v>
      </c>
      <c r="V359" s="177" t="s">
        <v>1148</v>
      </c>
      <c r="W359" s="176">
        <v>2</v>
      </c>
      <c r="X359" s="20" t="s">
        <v>461</v>
      </c>
    </row>
    <row r="360" spans="2:24" ht="16.5" customHeight="1">
      <c r="B360" s="104" t="s">
        <v>125</v>
      </c>
      <c r="C360" s="293" t="s">
        <v>129</v>
      </c>
      <c r="D360" s="275" t="s">
        <v>1156</v>
      </c>
      <c r="E360" s="275" t="s">
        <v>1218</v>
      </c>
      <c r="F360" s="275" t="s">
        <v>1219</v>
      </c>
      <c r="G360" s="275" t="s">
        <v>1220</v>
      </c>
      <c r="H360" s="105" t="s">
        <v>1221</v>
      </c>
      <c r="I360" s="189" t="s">
        <v>335</v>
      </c>
      <c r="J360" s="189" t="s">
        <v>335</v>
      </c>
      <c r="K360" s="189" t="s">
        <v>334</v>
      </c>
      <c r="L360" s="179" t="str">
        <f t="shared" si="5"/>
        <v>Y</v>
      </c>
      <c r="M360" s="189"/>
      <c r="N360" s="189"/>
      <c r="O360" s="189" t="s">
        <v>335</v>
      </c>
      <c r="P360" s="176" t="s">
        <v>335</v>
      </c>
      <c r="Q360" s="189" t="s">
        <v>334</v>
      </c>
      <c r="R360" s="275" t="s">
        <v>93</v>
      </c>
      <c r="S360" s="275" t="s">
        <v>93</v>
      </c>
      <c r="T360" s="275" t="s">
        <v>1220</v>
      </c>
      <c r="V360" s="177" t="s">
        <v>1148</v>
      </c>
      <c r="W360" s="176">
        <v>2</v>
      </c>
      <c r="X360" s="20" t="s">
        <v>461</v>
      </c>
    </row>
    <row r="361" spans="2:24">
      <c r="B361" s="104" t="s">
        <v>125</v>
      </c>
      <c r="C361" s="293" t="s">
        <v>129</v>
      </c>
      <c r="D361" s="275" t="s">
        <v>1156</v>
      </c>
      <c r="E361" s="275" t="s">
        <v>1218</v>
      </c>
      <c r="F361" s="275" t="s">
        <v>1236</v>
      </c>
      <c r="G361" s="275" t="s">
        <v>1237</v>
      </c>
      <c r="H361" s="275" t="s">
        <v>1212</v>
      </c>
      <c r="I361" s="189" t="s">
        <v>335</v>
      </c>
      <c r="J361" s="189" t="s">
        <v>335</v>
      </c>
      <c r="K361" s="189" t="s">
        <v>334</v>
      </c>
      <c r="L361" s="179" t="str">
        <f t="shared" si="5"/>
        <v>Y</v>
      </c>
      <c r="M361" s="178" t="s">
        <v>341</v>
      </c>
      <c r="N361" s="179" t="s">
        <v>341</v>
      </c>
      <c r="O361" s="189" t="s">
        <v>335</v>
      </c>
      <c r="P361" s="176" t="s">
        <v>335</v>
      </c>
      <c r="Q361" s="189" t="s">
        <v>334</v>
      </c>
      <c r="R361" s="275" t="s">
        <v>93</v>
      </c>
      <c r="S361" s="275" t="s">
        <v>93</v>
      </c>
      <c r="T361" s="275" t="s">
        <v>1238</v>
      </c>
      <c r="V361" s="177" t="s">
        <v>1148</v>
      </c>
      <c r="W361" s="176">
        <v>1</v>
      </c>
      <c r="X361" s="20" t="s">
        <v>353</v>
      </c>
    </row>
    <row r="362" spans="2:24">
      <c r="B362" s="104" t="s">
        <v>125</v>
      </c>
      <c r="C362" s="293" t="s">
        <v>129</v>
      </c>
      <c r="D362" s="275" t="s">
        <v>1156</v>
      </c>
      <c r="E362" s="275" t="s">
        <v>1218</v>
      </c>
      <c r="F362" s="275" t="s">
        <v>1246</v>
      </c>
      <c r="G362" s="275" t="s">
        <v>1247</v>
      </c>
      <c r="H362" s="105" t="s">
        <v>1221</v>
      </c>
      <c r="I362" s="189" t="s">
        <v>335</v>
      </c>
      <c r="J362" s="189" t="s">
        <v>335</v>
      </c>
      <c r="K362" s="189" t="s">
        <v>334</v>
      </c>
      <c r="L362" s="179" t="str">
        <f t="shared" si="5"/>
        <v>Y</v>
      </c>
      <c r="M362" s="189"/>
      <c r="N362" s="189"/>
      <c r="O362" s="189" t="s">
        <v>335</v>
      </c>
      <c r="P362" s="176" t="s">
        <v>335</v>
      </c>
      <c r="Q362" s="189" t="s">
        <v>334</v>
      </c>
      <c r="R362" s="275" t="s">
        <v>93</v>
      </c>
      <c r="S362" s="275" t="s">
        <v>93</v>
      </c>
      <c r="T362" s="275" t="s">
        <v>1248</v>
      </c>
      <c r="V362" s="177" t="s">
        <v>1148</v>
      </c>
      <c r="W362" s="176">
        <v>2</v>
      </c>
      <c r="X362" s="20" t="s">
        <v>461</v>
      </c>
    </row>
    <row r="363" spans="2:24">
      <c r="B363" s="104" t="s">
        <v>125</v>
      </c>
      <c r="C363" s="293" t="s">
        <v>129</v>
      </c>
      <c r="D363" s="275" t="s">
        <v>1156</v>
      </c>
      <c r="E363" s="275" t="s">
        <v>1218</v>
      </c>
      <c r="F363" s="275" t="s">
        <v>1255</v>
      </c>
      <c r="G363" s="275" t="s">
        <v>1256</v>
      </c>
      <c r="H363" s="275" t="s">
        <v>1212</v>
      </c>
      <c r="I363" s="189" t="s">
        <v>335</v>
      </c>
      <c r="J363" s="189" t="s">
        <v>335</v>
      </c>
      <c r="K363" s="189" t="s">
        <v>334</v>
      </c>
      <c r="L363" s="179" t="str">
        <f t="shared" si="5"/>
        <v>Y</v>
      </c>
      <c r="M363" s="189"/>
      <c r="N363" s="189"/>
      <c r="O363" s="189" t="s">
        <v>335</v>
      </c>
      <c r="P363" s="176" t="s">
        <v>335</v>
      </c>
      <c r="Q363" s="189" t="s">
        <v>334</v>
      </c>
      <c r="R363" s="275" t="s">
        <v>93</v>
      </c>
      <c r="S363" s="275" t="s">
        <v>93</v>
      </c>
      <c r="T363" s="275" t="s">
        <v>1249</v>
      </c>
      <c r="V363" s="177" t="s">
        <v>1152</v>
      </c>
      <c r="W363" s="176">
        <v>2</v>
      </c>
      <c r="X363" s="20" t="s">
        <v>443</v>
      </c>
    </row>
    <row r="364" spans="2:24">
      <c r="B364" s="104" t="s">
        <v>125</v>
      </c>
      <c r="C364" s="294" t="s">
        <v>129</v>
      </c>
      <c r="D364" s="275" t="s">
        <v>1156</v>
      </c>
      <c r="E364" s="275" t="s">
        <v>1218</v>
      </c>
      <c r="F364" s="275" t="s">
        <v>1249</v>
      </c>
      <c r="G364" s="275" t="s">
        <v>1150</v>
      </c>
      <c r="H364" s="275" t="s">
        <v>1228</v>
      </c>
      <c r="I364" s="189" t="s">
        <v>334</v>
      </c>
      <c r="J364" s="189" t="s">
        <v>335</v>
      </c>
      <c r="K364" s="189" t="s">
        <v>334</v>
      </c>
      <c r="L364" s="179" t="str">
        <f t="shared" si="5"/>
        <v>Y</v>
      </c>
      <c r="M364" s="189"/>
      <c r="N364" s="189"/>
      <c r="O364" s="189" t="s">
        <v>335</v>
      </c>
      <c r="P364" s="176" t="s">
        <v>335</v>
      </c>
      <c r="Q364" s="189" t="s">
        <v>334</v>
      </c>
      <c r="R364" s="275" t="s">
        <v>93</v>
      </c>
      <c r="S364" s="275" t="s">
        <v>93</v>
      </c>
      <c r="T364" s="275" t="s">
        <v>1250</v>
      </c>
      <c r="V364" s="177" t="s">
        <v>1152</v>
      </c>
      <c r="W364" s="176">
        <v>2</v>
      </c>
      <c r="X364" s="20" t="s">
        <v>461</v>
      </c>
    </row>
    <row r="367" spans="2:24">
      <c r="G367" s="68" t="s">
        <v>6742</v>
      </c>
      <c r="H367" s="27" t="s">
        <v>6743</v>
      </c>
      <c r="I367" s="27"/>
      <c r="J367" s="27"/>
    </row>
    <row r="368" spans="2:24">
      <c r="G368" s="67" t="s">
        <v>6744</v>
      </c>
      <c r="H368" s="67" t="s">
        <v>6745</v>
      </c>
      <c r="I368" s="67" t="s">
        <v>6746</v>
      </c>
      <c r="J368" s="66"/>
    </row>
    <row r="369" spans="7:9">
      <c r="G369" s="64" t="s">
        <v>2577</v>
      </c>
      <c r="H369" t="s">
        <v>6747</v>
      </c>
      <c r="I369" t="s">
        <v>6748</v>
      </c>
    </row>
    <row r="370" spans="7:9">
      <c r="G370" s="64" t="s">
        <v>6749</v>
      </c>
      <c r="H370" t="s">
        <v>5167</v>
      </c>
      <c r="I370" t="s">
        <v>6750</v>
      </c>
    </row>
    <row r="371" spans="7:9">
      <c r="G371" s="64" t="s">
        <v>6751</v>
      </c>
      <c r="H371" t="s">
        <v>5167</v>
      </c>
      <c r="I371" t="s">
        <v>6750</v>
      </c>
    </row>
    <row r="372" spans="7:9">
      <c r="G372" s="27" t="s">
        <v>6752</v>
      </c>
      <c r="H372" t="s">
        <v>1470</v>
      </c>
      <c r="I372" t="s">
        <v>6753</v>
      </c>
    </row>
    <row r="373" spans="7:9">
      <c r="G373" s="64" t="s">
        <v>1438</v>
      </c>
      <c r="H373" t="s">
        <v>6754</v>
      </c>
      <c r="I373" t="s">
        <v>6755</v>
      </c>
    </row>
    <row r="374" spans="7:9">
      <c r="G374" s="64" t="s">
        <v>1440</v>
      </c>
      <c r="H374" t="s">
        <v>6754</v>
      </c>
      <c r="I374" t="s">
        <v>6755</v>
      </c>
    </row>
    <row r="375" spans="7:9">
      <c r="G375" s="27" t="s">
        <v>6756</v>
      </c>
      <c r="H375" t="s">
        <v>1228</v>
      </c>
      <c r="I375" t="s">
        <v>6757</v>
      </c>
    </row>
    <row r="376" spans="7:9">
      <c r="G376" s="27" t="s">
        <v>6758</v>
      </c>
      <c r="H376" t="s">
        <v>1228</v>
      </c>
      <c r="I376" t="s">
        <v>6757</v>
      </c>
    </row>
    <row r="377" spans="7:9">
      <c r="G377" s="27" t="s">
        <v>6759</v>
      </c>
      <c r="H377" t="s">
        <v>1228</v>
      </c>
      <c r="I377" t="s">
        <v>6757</v>
      </c>
    </row>
    <row r="378" spans="7:9">
      <c r="G378" s="27" t="s">
        <v>1356</v>
      </c>
      <c r="H378" t="s">
        <v>1228</v>
      </c>
      <c r="I378" t="s">
        <v>6757</v>
      </c>
    </row>
    <row r="379" spans="7:9">
      <c r="G379" s="27" t="s">
        <v>1359</v>
      </c>
      <c r="H379" t="s">
        <v>1228</v>
      </c>
      <c r="I379" t="s">
        <v>6757</v>
      </c>
    </row>
    <row r="380" spans="7:9">
      <c r="G380" s="27" t="s">
        <v>1345</v>
      </c>
      <c r="H380" t="s">
        <v>1253</v>
      </c>
      <c r="I380" t="s">
        <v>6757</v>
      </c>
    </row>
    <row r="381" spans="7:9">
      <c r="G381" s="27" t="s">
        <v>6760</v>
      </c>
      <c r="H381" t="s">
        <v>1253</v>
      </c>
      <c r="I381" t="s">
        <v>6757</v>
      </c>
    </row>
    <row r="382" spans="7:9">
      <c r="G382" s="27" t="s">
        <v>1350</v>
      </c>
      <c r="H382" t="s">
        <v>1253</v>
      </c>
      <c r="I382" t="s">
        <v>6757</v>
      </c>
    </row>
    <row r="383" spans="7:9">
      <c r="G383" s="27" t="s">
        <v>1353</v>
      </c>
      <c r="H383" t="s">
        <v>1253</v>
      </c>
      <c r="I383" t="s">
        <v>6757</v>
      </c>
    </row>
    <row r="384" spans="7:9">
      <c r="G384" s="27" t="s">
        <v>1365</v>
      </c>
      <c r="H384" t="s">
        <v>1253</v>
      </c>
      <c r="I384" t="s">
        <v>6757</v>
      </c>
    </row>
    <row r="385" spans="7:9">
      <c r="G385" s="27" t="s">
        <v>1362</v>
      </c>
      <c r="H385" t="s">
        <v>1253</v>
      </c>
      <c r="I385" t="s">
        <v>6757</v>
      </c>
    </row>
    <row r="386" spans="7:9">
      <c r="G386" s="64" t="s">
        <v>1467</v>
      </c>
      <c r="H386" t="s">
        <v>1228</v>
      </c>
      <c r="I386" t="s">
        <v>6761</v>
      </c>
    </row>
    <row r="387" spans="7:9">
      <c r="G387" s="64" t="s">
        <v>1469</v>
      </c>
      <c r="H387" t="s">
        <v>1470</v>
      </c>
      <c r="I387" t="s">
        <v>6761</v>
      </c>
    </row>
    <row r="388" spans="7:9">
      <c r="G388" s="64" t="s">
        <v>6762</v>
      </c>
      <c r="H388" t="s">
        <v>6763</v>
      </c>
      <c r="I388" t="s">
        <v>6764</v>
      </c>
    </row>
    <row r="389" spans="7:9">
      <c r="G389" s="64" t="s">
        <v>1442</v>
      </c>
      <c r="H389" t="s">
        <v>6763</v>
      </c>
      <c r="I389" t="s">
        <v>6764</v>
      </c>
    </row>
    <row r="390" spans="7:9">
      <c r="G390" s="64" t="s">
        <v>1443</v>
      </c>
      <c r="H390" t="s">
        <v>6763</v>
      </c>
      <c r="I390" t="s">
        <v>6764</v>
      </c>
    </row>
    <row r="391" spans="7:9">
      <c r="G391" s="64" t="s">
        <v>1444</v>
      </c>
      <c r="H391" t="s">
        <v>6765</v>
      </c>
      <c r="I391" t="s">
        <v>6766</v>
      </c>
    </row>
    <row r="392" spans="7:9">
      <c r="G392" s="64" t="s">
        <v>6767</v>
      </c>
      <c r="H392" t="s">
        <v>1032</v>
      </c>
      <c r="I392" t="s">
        <v>6768</v>
      </c>
    </row>
    <row r="393" spans="7:9">
      <c r="G393" s="27" t="s">
        <v>6769</v>
      </c>
      <c r="I393" t="s">
        <v>6770</v>
      </c>
    </row>
    <row r="394" spans="7:9">
      <c r="G394" s="64" t="s">
        <v>1472</v>
      </c>
      <c r="I394" t="s">
        <v>6771</v>
      </c>
    </row>
    <row r="395" spans="7:9">
      <c r="G395" s="27" t="s">
        <v>3315</v>
      </c>
      <c r="I395" t="s">
        <v>6770</v>
      </c>
    </row>
    <row r="396" spans="7:9">
      <c r="G396" s="64" t="s">
        <v>6772</v>
      </c>
      <c r="I396" t="s">
        <v>6773</v>
      </c>
    </row>
    <row r="397" spans="7:9">
      <c r="G397" s="64" t="s">
        <v>6230</v>
      </c>
      <c r="I397" t="s">
        <v>6771</v>
      </c>
    </row>
    <row r="398" spans="7:9">
      <c r="G398" s="27" t="s">
        <v>6774</v>
      </c>
      <c r="I398" t="s">
        <v>6775</v>
      </c>
    </row>
    <row r="399" spans="7:9">
      <c r="G399" s="27" t="s">
        <v>6776</v>
      </c>
      <c r="H399" t="s">
        <v>6777</v>
      </c>
      <c r="I399" t="s">
        <v>6778</v>
      </c>
    </row>
    <row r="400" spans="7:9">
      <c r="G400" s="27" t="s">
        <v>6779</v>
      </c>
      <c r="H400" t="s">
        <v>6777</v>
      </c>
      <c r="I400" t="s">
        <v>6778</v>
      </c>
    </row>
    <row r="401" spans="7:9">
      <c r="G401" s="27" t="s">
        <v>6780</v>
      </c>
      <c r="H401" t="s">
        <v>6777</v>
      </c>
      <c r="I401" t="s">
        <v>6778</v>
      </c>
    </row>
    <row r="402" spans="7:9">
      <c r="G402" s="27" t="s">
        <v>1516</v>
      </c>
      <c r="H402" t="s">
        <v>6777</v>
      </c>
      <c r="I402" t="s">
        <v>6778</v>
      </c>
    </row>
    <row r="403" spans="7:9">
      <c r="G403" s="27" t="s">
        <v>3249</v>
      </c>
      <c r="H403" t="s">
        <v>6777</v>
      </c>
      <c r="I403" t="s">
        <v>6778</v>
      </c>
    </row>
    <row r="404" spans="7:9">
      <c r="G404" s="64" t="s">
        <v>6781</v>
      </c>
      <c r="I404" t="s">
        <v>6782</v>
      </c>
    </row>
    <row r="405" spans="7:9">
      <c r="G405" s="64" t="s">
        <v>1473</v>
      </c>
      <c r="I405" t="s">
        <v>6771</v>
      </c>
    </row>
    <row r="406" spans="7:9">
      <c r="G406" s="64" t="s">
        <v>1474</v>
      </c>
      <c r="I406" t="s">
        <v>6783</v>
      </c>
    </row>
    <row r="407" spans="7:9">
      <c r="G407" s="64" t="s">
        <v>6784</v>
      </c>
      <c r="I407" t="s">
        <v>6785</v>
      </c>
    </row>
    <row r="408" spans="7:9">
      <c r="G408" s="64" t="s">
        <v>6786</v>
      </c>
      <c r="I408" t="s">
        <v>6785</v>
      </c>
    </row>
    <row r="409" spans="7:9">
      <c r="G409" s="27" t="s">
        <v>6787</v>
      </c>
      <c r="I409" t="s">
        <v>6788</v>
      </c>
    </row>
    <row r="410" spans="7:9">
      <c r="G410" s="65" t="s">
        <v>822</v>
      </c>
      <c r="I410" t="s">
        <v>6789</v>
      </c>
    </row>
    <row r="411" spans="7:9">
      <c r="G411" s="65" t="s">
        <v>818</v>
      </c>
      <c r="I411" t="s">
        <v>6789</v>
      </c>
    </row>
    <row r="412" spans="7:9">
      <c r="G412" s="27" t="s">
        <v>6790</v>
      </c>
      <c r="H412" t="s">
        <v>6791</v>
      </c>
      <c r="I412" t="s">
        <v>6792</v>
      </c>
    </row>
    <row r="413" spans="7:9">
      <c r="G413" s="64" t="s">
        <v>6793</v>
      </c>
      <c r="I413" t="s">
        <v>6794</v>
      </c>
    </row>
    <row r="414" spans="7:9">
      <c r="G414" s="64" t="s">
        <v>6795</v>
      </c>
      <c r="I414" t="s">
        <v>6796</v>
      </c>
    </row>
    <row r="415" spans="7:9">
      <c r="G415" s="64" t="s">
        <v>6797</v>
      </c>
      <c r="I415" t="s">
        <v>6794</v>
      </c>
    </row>
    <row r="416" spans="7:9">
      <c r="G416" s="64" t="s">
        <v>6798</v>
      </c>
      <c r="I416" t="s">
        <v>6799</v>
      </c>
    </row>
    <row r="417" spans="7:9">
      <c r="G417" s="64" t="s">
        <v>2991</v>
      </c>
      <c r="I417" t="s">
        <v>6750</v>
      </c>
    </row>
    <row r="418" spans="7:9">
      <c r="G418" s="64" t="s">
        <v>6800</v>
      </c>
      <c r="I418" t="s">
        <v>6750</v>
      </c>
    </row>
    <row r="419" spans="7:9">
      <c r="G419" s="64" t="s">
        <v>6801</v>
      </c>
      <c r="I419" t="s">
        <v>6802</v>
      </c>
    </row>
    <row r="420" spans="7:9">
      <c r="G420" s="64" t="s">
        <v>6803</v>
      </c>
      <c r="I420" t="s">
        <v>6802</v>
      </c>
    </row>
    <row r="421" spans="7:9">
      <c r="G421" s="64" t="s">
        <v>6804</v>
      </c>
      <c r="I421" t="s">
        <v>6805</v>
      </c>
    </row>
  </sheetData>
  <autoFilter ref="B3:Z364" xr:uid="{81B376C2-517A-4AA7-B2F4-0D775F28FAF2}"/>
  <mergeCells count="1">
    <mergeCell ref="V1:X2"/>
  </mergeCells>
  <conditionalFormatting sqref="C50 E50:F50 E235:F235 C256:C279 E257:F264 E266:F274 E275 E276:F279">
    <cfRule type="cellIs" dxfId="50" priority="3" operator="equal">
      <formula>"Beauty Profile"</formula>
    </cfRule>
    <cfRule type="containsBlanks" dxfId="49" priority="4">
      <formula>LEN(TRIM(C50))=0</formula>
    </cfRule>
    <cfRule type="cellIs" dxfId="48" priority="5" operator="equal">
      <formula>"Marketing Campaigns"</formula>
    </cfRule>
    <cfRule type="cellIs" dxfId="47" priority="6" operator="equal">
      <formula>"Purchase History"</formula>
    </cfRule>
    <cfRule type="cellIs" dxfId="46" priority="7" operator="equal">
      <formula>"Product Interaction"</formula>
    </cfRule>
    <cfRule type="cellIs" dxfId="45" priority="8" operator="equal">
      <formula>"Engagement"</formula>
    </cfRule>
    <cfRule type="cellIs" dxfId="44" priority="9" operator="equal">
      <formula>"Loyalty"</formula>
    </cfRule>
    <cfRule type="cellIs" dxfId="43" priority="10" operator="equal">
      <formula>"Contact Information"</formula>
    </cfRule>
    <cfRule type="cellIs" dxfId="42" priority="11" operator="equal">
      <formula>"Identity"</formula>
    </cfRule>
  </conditionalFormatting>
  <conditionalFormatting sqref="G359:G364">
    <cfRule type="cellIs" dxfId="41" priority="1" operator="equal">
      <formula>"NOT RECORDED BY LUSA"</formula>
    </cfRule>
    <cfRule type="cellIs" dxfId="40" priority="2" operator="equal">
      <formula>"All accounted for in Glossary"</formula>
    </cfRule>
  </conditionalFormatting>
  <pageMargins left="0.7" right="0.7" top="0.75" bottom="0.75" header="0.3" footer="0.3"/>
  <pageSetup orientation="portrait" horizontalDpi="0" verticalDpi="0"/>
  <legacy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E04DF-CE21-4651-8997-6F723B0E6A62}">
  <sheetPr>
    <tabColor theme="0" tint="-0.14999847407452621"/>
  </sheetPr>
  <dimension ref="B1:H211"/>
  <sheetViews>
    <sheetView workbookViewId="0"/>
  </sheetViews>
  <sheetFormatPr defaultColWidth="9.42578125" defaultRowHeight="12.95" outlineLevelCol="1"/>
  <cols>
    <col min="1" max="1" width="2.42578125" style="1" customWidth="1"/>
    <col min="2" max="3" width="31.42578125" style="1" customWidth="1"/>
    <col min="4" max="4" width="15.42578125" style="1" customWidth="1" outlineLevel="1"/>
    <col min="5" max="5" width="46.42578125" style="1" customWidth="1" outlineLevel="1"/>
    <col min="6" max="6" width="66.42578125" style="1" customWidth="1" outlineLevel="1"/>
    <col min="7" max="7" width="48.42578125" style="1" customWidth="1" outlineLevel="1"/>
    <col min="8" max="16384" width="9.42578125" style="1"/>
  </cols>
  <sheetData>
    <row r="1" spans="2:8">
      <c r="B1" s="1852" t="s">
        <v>6806</v>
      </c>
      <c r="C1" s="1853"/>
      <c r="D1" s="1853"/>
      <c r="E1" s="1853"/>
      <c r="F1" s="1854" t="s">
        <v>6807</v>
      </c>
      <c r="G1" s="1855"/>
    </row>
    <row r="2" spans="2:8" s="5" customFormat="1" ht="84" customHeight="1">
      <c r="B2" s="2" t="s">
        <v>6808</v>
      </c>
      <c r="C2" s="2" t="s">
        <v>6809</v>
      </c>
      <c r="D2" s="3" t="s">
        <v>6810</v>
      </c>
      <c r="E2" s="3" t="s">
        <v>36</v>
      </c>
      <c r="F2" s="4" t="s">
        <v>6811</v>
      </c>
      <c r="G2" s="4" t="s">
        <v>1446</v>
      </c>
      <c r="H2" s="5" t="s">
        <v>6812</v>
      </c>
    </row>
    <row r="3" spans="2:8" s="10" customFormat="1" ht="26.25" customHeight="1">
      <c r="B3" s="6" t="s">
        <v>6813</v>
      </c>
      <c r="C3" s="7" t="s">
        <v>6814</v>
      </c>
      <c r="D3" s="8" t="s">
        <v>6815</v>
      </c>
      <c r="E3" s="9" t="s">
        <v>709</v>
      </c>
      <c r="F3" s="7" t="s">
        <v>539</v>
      </c>
      <c r="G3" s="7" t="s">
        <v>572</v>
      </c>
      <c r="H3" s="10" t="s">
        <v>335</v>
      </c>
    </row>
    <row r="4" spans="2:8" s="10" customFormat="1" ht="26.25" customHeight="1">
      <c r="B4" s="6" t="s">
        <v>6813</v>
      </c>
      <c r="C4" s="7" t="s">
        <v>6816</v>
      </c>
      <c r="D4" s="8" t="s">
        <v>6815</v>
      </c>
      <c r="E4" s="9" t="s">
        <v>1035</v>
      </c>
      <c r="F4" s="7" t="s">
        <v>539</v>
      </c>
      <c r="G4" s="7" t="s">
        <v>513</v>
      </c>
      <c r="H4" s="10" t="s">
        <v>335</v>
      </c>
    </row>
    <row r="5" spans="2:8" s="10" customFormat="1" ht="26.25" customHeight="1">
      <c r="B5" s="6" t="s">
        <v>6813</v>
      </c>
      <c r="C5" s="7" t="s">
        <v>6817</v>
      </c>
      <c r="D5" s="8" t="s">
        <v>6815</v>
      </c>
      <c r="E5" s="9" t="s">
        <v>1036</v>
      </c>
      <c r="F5" s="7" t="s">
        <v>539</v>
      </c>
      <c r="G5" s="7" t="s">
        <v>517</v>
      </c>
      <c r="H5" s="10" t="s">
        <v>335</v>
      </c>
    </row>
    <row r="6" spans="2:8" s="10" customFormat="1" ht="26.25" customHeight="1">
      <c r="B6" s="6" t="s">
        <v>6813</v>
      </c>
      <c r="C6" s="7" t="s">
        <v>6818</v>
      </c>
      <c r="D6" s="8" t="s">
        <v>6815</v>
      </c>
      <c r="E6" s="9" t="s">
        <v>1037</v>
      </c>
      <c r="F6" s="7" t="s">
        <v>539</v>
      </c>
      <c r="G6" s="7" t="s">
        <v>576</v>
      </c>
      <c r="H6" s="10" t="s">
        <v>335</v>
      </c>
    </row>
    <row r="7" spans="2:8" s="10" customFormat="1" ht="26.25" customHeight="1">
      <c r="B7" s="6" t="s">
        <v>6813</v>
      </c>
      <c r="C7" s="7" t="s">
        <v>6819</v>
      </c>
      <c r="D7" s="8" t="s">
        <v>6815</v>
      </c>
      <c r="E7" s="9" t="s">
        <v>6820</v>
      </c>
      <c r="F7" s="7" t="s">
        <v>539</v>
      </c>
      <c r="G7" s="7" t="s">
        <v>657</v>
      </c>
      <c r="H7" s="10" t="s">
        <v>335</v>
      </c>
    </row>
    <row r="8" spans="2:8" s="10" customFormat="1" ht="26.25" customHeight="1">
      <c r="B8" s="6" t="s">
        <v>6813</v>
      </c>
      <c r="C8" s="7" t="s">
        <v>6821</v>
      </c>
      <c r="D8" s="8" t="s">
        <v>6815</v>
      </c>
      <c r="E8" s="9" t="s">
        <v>6822</v>
      </c>
      <c r="F8" s="7" t="s">
        <v>539</v>
      </c>
      <c r="G8" s="7" t="s">
        <v>649</v>
      </c>
      <c r="H8" s="10" t="s">
        <v>335</v>
      </c>
    </row>
    <row r="9" spans="2:8" s="10" customFormat="1" ht="26.25" customHeight="1">
      <c r="B9" s="6" t="s">
        <v>6813</v>
      </c>
      <c r="C9" s="7" t="s">
        <v>6823</v>
      </c>
      <c r="D9" s="8" t="s">
        <v>6815</v>
      </c>
      <c r="E9" s="9" t="s">
        <v>6824</v>
      </c>
      <c r="F9" s="7" t="s">
        <v>539</v>
      </c>
      <c r="G9" s="7" t="s">
        <v>670</v>
      </c>
      <c r="H9" s="10" t="s">
        <v>335</v>
      </c>
    </row>
    <row r="10" spans="2:8" s="10" customFormat="1" ht="26.25" customHeight="1">
      <c r="B10" s="6" t="s">
        <v>6813</v>
      </c>
      <c r="C10" s="7" t="s">
        <v>6825</v>
      </c>
      <c r="D10" s="8" t="s">
        <v>6826</v>
      </c>
      <c r="E10" s="9" t="s">
        <v>6827</v>
      </c>
      <c r="F10" s="7" t="s">
        <v>539</v>
      </c>
      <c r="G10" s="7" t="s">
        <v>652</v>
      </c>
      <c r="H10" s="10" t="s">
        <v>335</v>
      </c>
    </row>
    <row r="11" spans="2:8" s="10" customFormat="1" ht="26.25" customHeight="1">
      <c r="B11" s="6" t="s">
        <v>6813</v>
      </c>
      <c r="C11" s="7" t="s">
        <v>6828</v>
      </c>
      <c r="D11" s="8" t="s">
        <v>6815</v>
      </c>
      <c r="E11" s="9" t="s">
        <v>6829</v>
      </c>
      <c r="F11" s="7" t="s">
        <v>539</v>
      </c>
      <c r="G11" s="7" t="s">
        <v>1042</v>
      </c>
      <c r="H11" s="10" t="s">
        <v>335</v>
      </c>
    </row>
    <row r="12" spans="2:8" s="10" customFormat="1" ht="26.25" customHeight="1">
      <c r="B12" s="6" t="s">
        <v>6813</v>
      </c>
      <c r="C12" s="7" t="s">
        <v>6830</v>
      </c>
      <c r="D12" s="8" t="s">
        <v>6815</v>
      </c>
      <c r="E12" s="12" t="s">
        <v>6831</v>
      </c>
      <c r="F12" s="7" t="s">
        <v>539</v>
      </c>
      <c r="G12" s="7" t="s">
        <v>646</v>
      </c>
      <c r="H12" s="10" t="s">
        <v>335</v>
      </c>
    </row>
    <row r="13" spans="2:8" s="10" customFormat="1" ht="26.25" customHeight="1">
      <c r="B13" s="6" t="s">
        <v>6813</v>
      </c>
      <c r="C13" s="7" t="s">
        <v>6832</v>
      </c>
      <c r="D13" s="8" t="s">
        <v>6826</v>
      </c>
      <c r="E13" s="9" t="s">
        <v>6675</v>
      </c>
      <c r="F13" s="13" t="s">
        <v>6833</v>
      </c>
      <c r="G13" s="13" t="s">
        <v>338</v>
      </c>
      <c r="H13" s="10" t="s">
        <v>335</v>
      </c>
    </row>
    <row r="14" spans="2:8" s="10" customFormat="1" ht="26.25" customHeight="1">
      <c r="B14" s="6" t="s">
        <v>6813</v>
      </c>
      <c r="C14" s="7" t="s">
        <v>6834</v>
      </c>
      <c r="D14" s="8" t="s">
        <v>6826</v>
      </c>
      <c r="E14" s="9" t="s">
        <v>6835</v>
      </c>
      <c r="F14" s="7" t="s">
        <v>6836</v>
      </c>
      <c r="G14" s="7" t="s">
        <v>638</v>
      </c>
      <c r="H14" s="10" t="s">
        <v>335</v>
      </c>
    </row>
    <row r="15" spans="2:8" s="10" customFormat="1" ht="26.25" customHeight="1">
      <c r="B15" s="6" t="s">
        <v>6813</v>
      </c>
      <c r="C15" s="7" t="s">
        <v>6837</v>
      </c>
      <c r="D15" s="8" t="s">
        <v>6815</v>
      </c>
      <c r="E15" s="9" t="s">
        <v>6709</v>
      </c>
      <c r="F15" s="13" t="s">
        <v>6833</v>
      </c>
      <c r="G15" s="13" t="s">
        <v>338</v>
      </c>
      <c r="H15" s="10" t="s">
        <v>335</v>
      </c>
    </row>
    <row r="16" spans="2:8" s="10" customFormat="1" ht="26.25" customHeight="1">
      <c r="B16" s="6" t="s">
        <v>6813</v>
      </c>
      <c r="C16" s="7" t="s">
        <v>6838</v>
      </c>
      <c r="D16" s="8" t="s">
        <v>6839</v>
      </c>
      <c r="E16" s="12" t="s">
        <v>6840</v>
      </c>
      <c r="F16" s="7" t="s">
        <v>539</v>
      </c>
      <c r="G16" s="7" t="s">
        <v>521</v>
      </c>
      <c r="H16" s="10" t="s">
        <v>335</v>
      </c>
    </row>
    <row r="17" spans="2:8" s="10" customFormat="1" ht="26.25" customHeight="1">
      <c r="B17" s="6" t="s">
        <v>6813</v>
      </c>
      <c r="C17" s="7" t="s">
        <v>528</v>
      </c>
      <c r="D17" s="8" t="s">
        <v>6839</v>
      </c>
      <c r="E17" s="12" t="s">
        <v>530</v>
      </c>
      <c r="F17" s="13" t="s">
        <v>6833</v>
      </c>
      <c r="G17" s="13" t="s">
        <v>338</v>
      </c>
      <c r="H17" s="10" t="s">
        <v>335</v>
      </c>
    </row>
    <row r="18" spans="2:8" s="10" customFormat="1" ht="26.25" customHeight="1">
      <c r="B18" s="6" t="s">
        <v>6813</v>
      </c>
      <c r="C18" s="7" t="s">
        <v>6841</v>
      </c>
      <c r="D18" s="8" t="s">
        <v>6839</v>
      </c>
      <c r="E18" s="12" t="s">
        <v>6842</v>
      </c>
      <c r="F18" s="7" t="s">
        <v>539</v>
      </c>
      <c r="G18" s="7" t="s">
        <v>524</v>
      </c>
      <c r="H18" s="10" t="s">
        <v>335</v>
      </c>
    </row>
    <row r="19" spans="2:8" s="10" customFormat="1" ht="26.25" customHeight="1">
      <c r="B19" s="6" t="s">
        <v>6813</v>
      </c>
      <c r="C19" s="7" t="s">
        <v>6843</v>
      </c>
      <c r="D19" s="8" t="s">
        <v>6839</v>
      </c>
      <c r="E19" s="12" t="s">
        <v>6844</v>
      </c>
      <c r="F19" s="7" t="s">
        <v>539</v>
      </c>
      <c r="G19" s="7" t="s">
        <v>547</v>
      </c>
      <c r="H19" s="10" t="s">
        <v>335</v>
      </c>
    </row>
    <row r="20" spans="2:8" s="10" customFormat="1" ht="26.25" customHeight="1">
      <c r="B20" s="6" t="s">
        <v>6813</v>
      </c>
      <c r="C20" s="7" t="s">
        <v>535</v>
      </c>
      <c r="D20" s="8" t="s">
        <v>6839</v>
      </c>
      <c r="E20" s="12" t="s">
        <v>536</v>
      </c>
      <c r="F20" s="13" t="s">
        <v>6833</v>
      </c>
      <c r="G20" s="13" t="s">
        <v>338</v>
      </c>
      <c r="H20" s="10" t="s">
        <v>335</v>
      </c>
    </row>
    <row r="21" spans="2:8" s="10" customFormat="1" ht="26.25" customHeight="1">
      <c r="B21" s="6" t="s">
        <v>6813</v>
      </c>
      <c r="C21" s="7" t="s">
        <v>6845</v>
      </c>
      <c r="D21" s="8" t="s">
        <v>6839</v>
      </c>
      <c r="E21" s="12" t="s">
        <v>6846</v>
      </c>
      <c r="F21" s="7" t="s">
        <v>539</v>
      </c>
      <c r="G21" s="7" t="s">
        <v>538</v>
      </c>
      <c r="H21" s="10" t="s">
        <v>335</v>
      </c>
    </row>
    <row r="22" spans="2:8" s="10" customFormat="1" ht="26.25" customHeight="1">
      <c r="B22" s="6" t="s">
        <v>6813</v>
      </c>
      <c r="C22" s="7" t="s">
        <v>6847</v>
      </c>
      <c r="D22" s="8" t="s">
        <v>6839</v>
      </c>
      <c r="E22" s="12" t="s">
        <v>6848</v>
      </c>
      <c r="F22" s="7" t="s">
        <v>539</v>
      </c>
      <c r="G22" s="7" t="s">
        <v>544</v>
      </c>
      <c r="H22" s="10" t="s">
        <v>335</v>
      </c>
    </row>
    <row r="23" spans="2:8" s="10" customFormat="1" ht="26.25" customHeight="1">
      <c r="B23" s="6" t="s">
        <v>6813</v>
      </c>
      <c r="C23" s="7" t="s">
        <v>533</v>
      </c>
      <c r="D23" s="8" t="s">
        <v>6839</v>
      </c>
      <c r="E23" s="12" t="s">
        <v>534</v>
      </c>
      <c r="F23" s="13" t="s">
        <v>6833</v>
      </c>
      <c r="G23" s="13" t="s">
        <v>338</v>
      </c>
      <c r="H23" s="10" t="s">
        <v>335</v>
      </c>
    </row>
    <row r="24" spans="2:8" s="10" customFormat="1" ht="26.25" customHeight="1">
      <c r="B24" s="6" t="s">
        <v>6813</v>
      </c>
      <c r="C24" s="7" t="s">
        <v>554</v>
      </c>
      <c r="D24" s="8" t="s">
        <v>6839</v>
      </c>
      <c r="E24" s="12" t="s">
        <v>6849</v>
      </c>
      <c r="F24" s="7" t="s">
        <v>6850</v>
      </c>
      <c r="G24" s="7" t="s">
        <v>6749</v>
      </c>
      <c r="H24" s="10" t="s">
        <v>335</v>
      </c>
    </row>
    <row r="25" spans="2:8" s="10" customFormat="1" ht="26.25" customHeight="1">
      <c r="B25" s="6" t="s">
        <v>6813</v>
      </c>
      <c r="C25" s="7" t="s">
        <v>560</v>
      </c>
      <c r="D25" s="8" t="s">
        <v>6839</v>
      </c>
      <c r="E25" s="12" t="s">
        <v>6851</v>
      </c>
      <c r="F25" s="7" t="s">
        <v>6850</v>
      </c>
      <c r="G25" s="7" t="s">
        <v>6751</v>
      </c>
      <c r="H25" s="10" t="s">
        <v>335</v>
      </c>
    </row>
    <row r="26" spans="2:8" s="10" customFormat="1" ht="78">
      <c r="B26" s="6" t="s">
        <v>6813</v>
      </c>
      <c r="C26" s="7" t="s">
        <v>564</v>
      </c>
      <c r="D26" s="8" t="s">
        <v>6839</v>
      </c>
      <c r="E26" s="12" t="s">
        <v>6852</v>
      </c>
      <c r="F26" s="7" t="s">
        <v>6853</v>
      </c>
      <c r="G26" s="9" t="s">
        <v>6854</v>
      </c>
      <c r="H26" s="10" t="s">
        <v>335</v>
      </c>
    </row>
    <row r="27" spans="2:8" s="10" customFormat="1" ht="26.25" customHeight="1">
      <c r="B27" s="6" t="s">
        <v>6813</v>
      </c>
      <c r="C27" s="7" t="s">
        <v>6855</v>
      </c>
      <c r="D27" s="8" t="s">
        <v>6826</v>
      </c>
      <c r="E27" s="12" t="s">
        <v>703</v>
      </c>
      <c r="F27" s="13" t="s">
        <v>6833</v>
      </c>
      <c r="G27" s="13" t="s">
        <v>338</v>
      </c>
      <c r="H27" s="10" t="s">
        <v>335</v>
      </c>
    </row>
    <row r="28" spans="2:8" s="10" customFormat="1" ht="26.25" customHeight="1">
      <c r="B28" s="6" t="s">
        <v>6813</v>
      </c>
      <c r="C28" s="7" t="s">
        <v>6856</v>
      </c>
      <c r="D28" s="8" t="s">
        <v>6826</v>
      </c>
      <c r="E28" s="12" t="s">
        <v>6707</v>
      </c>
      <c r="F28" s="13" t="s">
        <v>6833</v>
      </c>
      <c r="G28" s="13" t="s">
        <v>338</v>
      </c>
      <c r="H28" s="10" t="s">
        <v>335</v>
      </c>
    </row>
    <row r="29" spans="2:8" s="10" customFormat="1" ht="26.25" customHeight="1">
      <c r="B29" s="6" t="s">
        <v>6813</v>
      </c>
      <c r="C29" s="7" t="s">
        <v>6857</v>
      </c>
      <c r="D29" s="8" t="s">
        <v>6826</v>
      </c>
      <c r="E29" s="12" t="s">
        <v>6705</v>
      </c>
      <c r="F29" s="13" t="s">
        <v>6833</v>
      </c>
      <c r="G29" s="13" t="s">
        <v>338</v>
      </c>
      <c r="H29" s="10" t="s">
        <v>335</v>
      </c>
    </row>
    <row r="30" spans="2:8" s="10" customFormat="1" ht="26.25" customHeight="1">
      <c r="B30" s="6" t="s">
        <v>6813</v>
      </c>
      <c r="C30" s="7" t="s">
        <v>6858</v>
      </c>
      <c r="D30" s="8" t="s">
        <v>6826</v>
      </c>
      <c r="E30" s="12" t="s">
        <v>6859</v>
      </c>
      <c r="F30" s="7" t="s">
        <v>539</v>
      </c>
      <c r="G30" s="7" t="s">
        <v>1418</v>
      </c>
      <c r="H30" s="10" t="s">
        <v>335</v>
      </c>
    </row>
    <row r="31" spans="2:8" s="10" customFormat="1" ht="26.25" customHeight="1">
      <c r="B31" s="6" t="s">
        <v>6813</v>
      </c>
      <c r="C31" s="7" t="s">
        <v>6860</v>
      </c>
      <c r="D31" s="8" t="s">
        <v>6826</v>
      </c>
      <c r="E31" s="12" t="s">
        <v>6861</v>
      </c>
      <c r="F31" s="7" t="s">
        <v>708</v>
      </c>
      <c r="G31" s="7" t="s">
        <v>1324</v>
      </c>
      <c r="H31" s="10" t="s">
        <v>335</v>
      </c>
    </row>
    <row r="32" spans="2:8" s="10" customFormat="1" ht="26.25" customHeight="1">
      <c r="B32" s="6" t="s">
        <v>6813</v>
      </c>
      <c r="C32" s="7" t="s">
        <v>6862</v>
      </c>
      <c r="D32" s="8" t="s">
        <v>6815</v>
      </c>
      <c r="E32" s="12" t="s">
        <v>6863</v>
      </c>
      <c r="F32" s="7" t="s">
        <v>708</v>
      </c>
      <c r="G32" s="7" t="s">
        <v>718</v>
      </c>
      <c r="H32" s="10" t="s">
        <v>335</v>
      </c>
    </row>
    <row r="33" spans="2:8" s="10" customFormat="1" ht="26.25" customHeight="1">
      <c r="B33" s="6" t="s">
        <v>6813</v>
      </c>
      <c r="C33" s="7" t="s">
        <v>566</v>
      </c>
      <c r="D33" s="8" t="s">
        <v>6839</v>
      </c>
      <c r="E33" s="12" t="s">
        <v>6864</v>
      </c>
      <c r="F33" s="7" t="s">
        <v>568</v>
      </c>
      <c r="G33" s="7" t="s">
        <v>567</v>
      </c>
      <c r="H33" s="10" t="s">
        <v>335</v>
      </c>
    </row>
    <row r="34" spans="2:8" s="10" customFormat="1" ht="26.25" customHeight="1">
      <c r="B34" s="6" t="s">
        <v>6813</v>
      </c>
      <c r="C34" s="7" t="s">
        <v>6865</v>
      </c>
      <c r="D34" s="8" t="s">
        <v>6839</v>
      </c>
      <c r="E34" s="12" t="s">
        <v>6866</v>
      </c>
      <c r="F34" s="7" t="s">
        <v>1405</v>
      </c>
      <c r="G34" s="7" t="s">
        <v>944</v>
      </c>
      <c r="H34" s="10" t="s">
        <v>335</v>
      </c>
    </row>
    <row r="35" spans="2:8" s="10" customFormat="1" ht="26.25" customHeight="1">
      <c r="B35" s="6" t="s">
        <v>6813</v>
      </c>
      <c r="C35" s="7" t="s">
        <v>6867</v>
      </c>
      <c r="D35" s="8" t="s">
        <v>6826</v>
      </c>
      <c r="E35" s="12" t="s">
        <v>6868</v>
      </c>
      <c r="F35" s="7" t="s">
        <v>1405</v>
      </c>
      <c r="G35" s="7" t="s">
        <v>955</v>
      </c>
      <c r="H35" s="10" t="s">
        <v>335</v>
      </c>
    </row>
    <row r="36" spans="2:8" s="10" customFormat="1" ht="26.25" customHeight="1">
      <c r="B36" s="6" t="s">
        <v>6813</v>
      </c>
      <c r="C36" s="7" t="s">
        <v>6869</v>
      </c>
      <c r="D36" s="8" t="s">
        <v>6826</v>
      </c>
      <c r="E36" s="12" t="s">
        <v>6870</v>
      </c>
      <c r="F36" s="7" t="s">
        <v>1405</v>
      </c>
      <c r="G36" s="7" t="s">
        <v>975</v>
      </c>
      <c r="H36" s="10" t="s">
        <v>335</v>
      </c>
    </row>
    <row r="37" spans="2:8" s="10" customFormat="1" ht="26.25" customHeight="1">
      <c r="B37" s="6" t="s">
        <v>6813</v>
      </c>
      <c r="C37" s="7" t="s">
        <v>6871</v>
      </c>
      <c r="D37" s="8" t="s">
        <v>6826</v>
      </c>
      <c r="E37" s="12" t="s">
        <v>6872</v>
      </c>
      <c r="F37" s="7" t="s">
        <v>1405</v>
      </c>
      <c r="G37" s="7" t="s">
        <v>971</v>
      </c>
      <c r="H37" s="10" t="s">
        <v>335</v>
      </c>
    </row>
    <row r="38" spans="2:8" s="10" customFormat="1" ht="26.25" customHeight="1">
      <c r="B38" s="6" t="s">
        <v>6813</v>
      </c>
      <c r="C38" s="7" t="s">
        <v>6873</v>
      </c>
      <c r="D38" s="8" t="s">
        <v>6826</v>
      </c>
      <c r="E38" s="12" t="s">
        <v>6874</v>
      </c>
      <c r="F38" s="7" t="s">
        <v>1405</v>
      </c>
      <c r="G38" s="7" t="s">
        <v>968</v>
      </c>
      <c r="H38" s="10" t="s">
        <v>335</v>
      </c>
    </row>
    <row r="39" spans="2:8" s="10" customFormat="1" ht="26.25" customHeight="1">
      <c r="B39" s="6" t="s">
        <v>6813</v>
      </c>
      <c r="C39" s="7" t="s">
        <v>6875</v>
      </c>
      <c r="D39" s="8" t="s">
        <v>6876</v>
      </c>
      <c r="E39" s="12" t="s">
        <v>978</v>
      </c>
      <c r="F39" s="7" t="s">
        <v>1405</v>
      </c>
      <c r="G39" s="7" t="s">
        <v>979</v>
      </c>
      <c r="H39" s="10" t="s">
        <v>335</v>
      </c>
    </row>
    <row r="40" spans="2:8" s="10" customFormat="1" ht="26.25" customHeight="1">
      <c r="B40" s="6" t="s">
        <v>6813</v>
      </c>
      <c r="C40" s="7" t="s">
        <v>994</v>
      </c>
      <c r="D40" s="8" t="s">
        <v>6876</v>
      </c>
      <c r="E40" s="12" t="s">
        <v>6877</v>
      </c>
      <c r="F40" s="7"/>
      <c r="G40" s="7"/>
      <c r="H40" s="10" t="s">
        <v>335</v>
      </c>
    </row>
    <row r="41" spans="2:8" s="10" customFormat="1" ht="26.25" customHeight="1">
      <c r="B41" s="6" t="s">
        <v>6813</v>
      </c>
      <c r="C41" s="7" t="s">
        <v>998</v>
      </c>
      <c r="D41" s="8" t="s">
        <v>6876</v>
      </c>
      <c r="E41" s="12" t="s">
        <v>6878</v>
      </c>
      <c r="F41" s="7"/>
      <c r="G41" s="7"/>
      <c r="H41" s="10" t="s">
        <v>335</v>
      </c>
    </row>
    <row r="42" spans="2:8" s="10" customFormat="1" ht="26.25" customHeight="1">
      <c r="B42" s="6" t="s">
        <v>6813</v>
      </c>
      <c r="C42" s="7" t="s">
        <v>6879</v>
      </c>
      <c r="D42" s="8" t="s">
        <v>6815</v>
      </c>
      <c r="E42" s="9" t="s">
        <v>6880</v>
      </c>
      <c r="F42" s="7" t="s">
        <v>539</v>
      </c>
      <c r="G42" s="7" t="s">
        <v>962</v>
      </c>
      <c r="H42" s="10" t="s">
        <v>335</v>
      </c>
    </row>
    <row r="43" spans="2:8" s="10" customFormat="1" ht="26.25" customHeight="1">
      <c r="B43" s="6" t="s">
        <v>6813</v>
      </c>
      <c r="C43" s="7" t="s">
        <v>6881</v>
      </c>
      <c r="D43" s="8" t="s">
        <v>6882</v>
      </c>
      <c r="E43" s="12" t="s">
        <v>6666</v>
      </c>
      <c r="F43" s="13" t="s">
        <v>6833</v>
      </c>
      <c r="G43" s="13" t="s">
        <v>338</v>
      </c>
      <c r="H43" s="10" t="s">
        <v>335</v>
      </c>
    </row>
    <row r="44" spans="2:8" s="10" customFormat="1" ht="26.25" customHeight="1">
      <c r="B44" s="6" t="s">
        <v>6813</v>
      </c>
      <c r="C44" s="7" t="s">
        <v>6883</v>
      </c>
      <c r="D44" s="8" t="s">
        <v>6826</v>
      </c>
      <c r="E44" s="12" t="s">
        <v>6670</v>
      </c>
      <c r="F44" s="13" t="s">
        <v>6833</v>
      </c>
      <c r="G44" s="13" t="s">
        <v>338</v>
      </c>
      <c r="H44" s="10" t="s">
        <v>335</v>
      </c>
    </row>
    <row r="45" spans="2:8" s="10" customFormat="1" ht="26.25" customHeight="1">
      <c r="B45" s="6" t="s">
        <v>6813</v>
      </c>
      <c r="C45" s="7" t="s">
        <v>6884</v>
      </c>
      <c r="D45" s="8" t="s">
        <v>6882</v>
      </c>
      <c r="E45" s="12" t="s">
        <v>6668</v>
      </c>
      <c r="F45" s="13" t="s">
        <v>6833</v>
      </c>
      <c r="G45" s="13" t="s">
        <v>338</v>
      </c>
      <c r="H45" s="10" t="s">
        <v>335</v>
      </c>
    </row>
    <row r="46" spans="2:8" s="10" customFormat="1" ht="26.25" customHeight="1">
      <c r="B46" s="6" t="s">
        <v>6813</v>
      </c>
      <c r="C46" s="7" t="s">
        <v>6885</v>
      </c>
      <c r="D46" s="8" t="s">
        <v>6826</v>
      </c>
      <c r="E46" s="12" t="s">
        <v>6673</v>
      </c>
      <c r="F46" s="13" t="s">
        <v>6833</v>
      </c>
      <c r="G46" s="13" t="s">
        <v>338</v>
      </c>
      <c r="H46" s="10" t="s">
        <v>335</v>
      </c>
    </row>
    <row r="47" spans="2:8" s="10" customFormat="1" ht="26.25" customHeight="1">
      <c r="B47" s="6" t="s">
        <v>6813</v>
      </c>
      <c r="C47" s="7" t="s">
        <v>6886</v>
      </c>
      <c r="D47" s="8" t="s">
        <v>6815</v>
      </c>
      <c r="E47" s="12" t="s">
        <v>6694</v>
      </c>
      <c r="F47" s="13" t="s">
        <v>6833</v>
      </c>
      <c r="G47" s="13" t="s">
        <v>338</v>
      </c>
      <c r="H47" s="10" t="s">
        <v>335</v>
      </c>
    </row>
    <row r="48" spans="2:8" s="10" customFormat="1" ht="26.25" customHeight="1">
      <c r="B48" s="6" t="s">
        <v>6813</v>
      </c>
      <c r="C48" s="7" t="s">
        <v>6887</v>
      </c>
      <c r="D48" s="8" t="s">
        <v>6815</v>
      </c>
      <c r="E48" s="12" t="s">
        <v>468</v>
      </c>
      <c r="F48" s="13" t="s">
        <v>6833</v>
      </c>
      <c r="G48" s="13" t="s">
        <v>338</v>
      </c>
      <c r="H48" s="10" t="s">
        <v>335</v>
      </c>
    </row>
    <row r="49" spans="2:8" s="10" customFormat="1" ht="26.25" customHeight="1">
      <c r="B49" s="6" t="s">
        <v>6813</v>
      </c>
      <c r="C49" s="7" t="s">
        <v>6888</v>
      </c>
      <c r="D49" s="8" t="s">
        <v>6826</v>
      </c>
      <c r="E49" s="12" t="s">
        <v>506</v>
      </c>
      <c r="F49" s="13" t="s">
        <v>6833</v>
      </c>
      <c r="G49" s="13" t="s">
        <v>338</v>
      </c>
      <c r="H49" s="10" t="s">
        <v>335</v>
      </c>
    </row>
    <row r="50" spans="2:8" s="10" customFormat="1" ht="26.25" customHeight="1">
      <c r="B50" s="6" t="s">
        <v>6813</v>
      </c>
      <c r="C50" s="7" t="s">
        <v>6889</v>
      </c>
      <c r="D50" s="8" t="s">
        <v>6826</v>
      </c>
      <c r="E50" s="12" t="s">
        <v>6890</v>
      </c>
      <c r="F50" s="11" t="s">
        <v>6891</v>
      </c>
      <c r="G50" s="11" t="s">
        <v>6891</v>
      </c>
      <c r="H50" s="10" t="s">
        <v>335</v>
      </c>
    </row>
    <row r="51" spans="2:8" s="10" customFormat="1" ht="26.25" customHeight="1">
      <c r="B51" s="6" t="s">
        <v>6813</v>
      </c>
      <c r="C51" s="7" t="s">
        <v>6892</v>
      </c>
      <c r="D51" s="8" t="s">
        <v>6826</v>
      </c>
      <c r="E51" s="12" t="s">
        <v>6893</v>
      </c>
      <c r="F51" s="7" t="s">
        <v>1032</v>
      </c>
      <c r="G51" s="7" t="s">
        <v>6767</v>
      </c>
      <c r="H51" s="10" t="s">
        <v>335</v>
      </c>
    </row>
    <row r="52" spans="2:8" s="10" customFormat="1" ht="26.25" customHeight="1">
      <c r="B52" s="6" t="s">
        <v>6813</v>
      </c>
      <c r="C52" s="7" t="s">
        <v>6894</v>
      </c>
      <c r="D52" s="8" t="s">
        <v>6826</v>
      </c>
      <c r="E52" s="12" t="s">
        <v>6895</v>
      </c>
      <c r="F52" s="7" t="s">
        <v>1032</v>
      </c>
      <c r="G52" s="7" t="s">
        <v>6767</v>
      </c>
      <c r="H52" s="10" t="s">
        <v>335</v>
      </c>
    </row>
    <row r="53" spans="2:8" s="10" customFormat="1" ht="26.25" customHeight="1">
      <c r="B53" s="6" t="s">
        <v>6813</v>
      </c>
      <c r="C53" s="7" t="s">
        <v>6896</v>
      </c>
      <c r="D53" s="8" t="s">
        <v>6815</v>
      </c>
      <c r="E53" s="12" t="s">
        <v>6897</v>
      </c>
      <c r="F53" s="7" t="s">
        <v>708</v>
      </c>
      <c r="G53" s="7" t="s">
        <v>726</v>
      </c>
      <c r="H53" s="10" t="s">
        <v>335</v>
      </c>
    </row>
    <row r="54" spans="2:8" s="10" customFormat="1" ht="26.25" customHeight="1">
      <c r="B54" s="6" t="s">
        <v>6813</v>
      </c>
      <c r="C54" s="7" t="s">
        <v>4900</v>
      </c>
      <c r="D54" s="8" t="s">
        <v>6815</v>
      </c>
      <c r="E54" s="12" t="s">
        <v>6898</v>
      </c>
      <c r="F54" s="7" t="s">
        <v>539</v>
      </c>
      <c r="G54" s="7" t="s">
        <v>796</v>
      </c>
      <c r="H54" s="10" t="s">
        <v>335</v>
      </c>
    </row>
    <row r="55" spans="2:8" s="10" customFormat="1" ht="26.25" customHeight="1">
      <c r="B55" s="6" t="s">
        <v>6813</v>
      </c>
      <c r="C55" s="7" t="s">
        <v>813</v>
      </c>
      <c r="D55" s="8" t="s">
        <v>6839</v>
      </c>
      <c r="E55" s="12" t="s">
        <v>814</v>
      </c>
      <c r="F55" s="7" t="s">
        <v>1032</v>
      </c>
      <c r="G55" s="7" t="s">
        <v>6899</v>
      </c>
      <c r="H55" s="10" t="s">
        <v>335</v>
      </c>
    </row>
    <row r="56" spans="2:8" s="10" customFormat="1" ht="26.25" customHeight="1">
      <c r="B56" s="6" t="s">
        <v>6813</v>
      </c>
      <c r="C56" s="7" t="s">
        <v>810</v>
      </c>
      <c r="D56" s="8" t="s">
        <v>6826</v>
      </c>
      <c r="E56" s="12" t="s">
        <v>812</v>
      </c>
      <c r="F56" s="7" t="s">
        <v>808</v>
      </c>
      <c r="G56" s="7" t="s">
        <v>811</v>
      </c>
      <c r="H56" s="10" t="s">
        <v>335</v>
      </c>
    </row>
    <row r="57" spans="2:8" s="10" customFormat="1" ht="26.25" customHeight="1">
      <c r="B57" s="6" t="s">
        <v>6813</v>
      </c>
      <c r="C57" s="7" t="s">
        <v>806</v>
      </c>
      <c r="D57" s="8" t="s">
        <v>6826</v>
      </c>
      <c r="E57" s="12" t="s">
        <v>1379</v>
      </c>
      <c r="F57" s="7" t="s">
        <v>808</v>
      </c>
      <c r="G57" s="7" t="s">
        <v>807</v>
      </c>
      <c r="H57" s="10" t="s">
        <v>335</v>
      </c>
    </row>
    <row r="58" spans="2:8" s="10" customFormat="1" ht="26.25" customHeight="1">
      <c r="B58" s="6" t="s">
        <v>6813</v>
      </c>
      <c r="C58" s="7" t="s">
        <v>6900</v>
      </c>
      <c r="D58" s="8" t="s">
        <v>6876</v>
      </c>
      <c r="E58" s="12" t="s">
        <v>6901</v>
      </c>
      <c r="F58" s="7" t="s">
        <v>6902</v>
      </c>
      <c r="G58" s="7" t="s">
        <v>800</v>
      </c>
      <c r="H58" s="10" t="s">
        <v>335</v>
      </c>
    </row>
    <row r="59" spans="2:8" s="10" customFormat="1" ht="26.25" customHeight="1">
      <c r="B59" s="6" t="s">
        <v>6813</v>
      </c>
      <c r="C59" s="7" t="s">
        <v>6903</v>
      </c>
      <c r="D59" s="8" t="s">
        <v>6876</v>
      </c>
      <c r="E59" s="12" t="s">
        <v>6660</v>
      </c>
      <c r="F59" s="13" t="s">
        <v>6833</v>
      </c>
      <c r="G59" s="13" t="s">
        <v>338</v>
      </c>
      <c r="H59" s="10" t="s">
        <v>335</v>
      </c>
    </row>
    <row r="60" spans="2:8" s="10" customFormat="1" ht="26.25" customHeight="1">
      <c r="B60" s="6" t="s">
        <v>6813</v>
      </c>
      <c r="C60" s="7" t="s">
        <v>6904</v>
      </c>
      <c r="D60" s="8" t="s">
        <v>6839</v>
      </c>
      <c r="E60" s="12"/>
      <c r="G60" s="8"/>
      <c r="H60" s="10" t="s">
        <v>335</v>
      </c>
    </row>
    <row r="61" spans="2:8" s="10" customFormat="1" ht="26.25" customHeight="1">
      <c r="B61" s="6" t="s">
        <v>6813</v>
      </c>
      <c r="C61" s="7" t="s">
        <v>6905</v>
      </c>
      <c r="D61" s="8" t="s">
        <v>6815</v>
      </c>
      <c r="E61" s="12"/>
      <c r="F61" s="7" t="s">
        <v>664</v>
      </c>
      <c r="G61" s="7" t="s">
        <v>668</v>
      </c>
      <c r="H61" s="10" t="s">
        <v>335</v>
      </c>
    </row>
    <row r="62" spans="2:8" s="10" customFormat="1" ht="26.25" customHeight="1">
      <c r="B62" s="6" t="s">
        <v>6813</v>
      </c>
      <c r="C62" s="7" t="s">
        <v>6906</v>
      </c>
      <c r="D62" s="8" t="s">
        <v>6815</v>
      </c>
      <c r="E62" s="12"/>
      <c r="F62" s="7" t="s">
        <v>664</v>
      </c>
      <c r="G62" s="7" t="s">
        <v>666</v>
      </c>
      <c r="H62" s="10" t="s">
        <v>335</v>
      </c>
    </row>
    <row r="63" spans="2:8" s="10" customFormat="1" ht="26.25" customHeight="1">
      <c r="B63" s="6" t="s">
        <v>6813</v>
      </c>
      <c r="C63" s="7" t="s">
        <v>6907</v>
      </c>
      <c r="D63" s="8" t="s">
        <v>6815</v>
      </c>
      <c r="E63" s="12"/>
      <c r="F63" s="7" t="s">
        <v>664</v>
      </c>
      <c r="G63" s="7" t="s">
        <v>680</v>
      </c>
      <c r="H63" s="10" t="s">
        <v>335</v>
      </c>
    </row>
    <row r="64" spans="2:8" s="10" customFormat="1" ht="26.25" customHeight="1">
      <c r="B64" s="6" t="s">
        <v>6813</v>
      </c>
      <c r="C64" s="7" t="s">
        <v>6908</v>
      </c>
      <c r="D64" s="8" t="s">
        <v>6909</v>
      </c>
      <c r="E64" s="12" t="s">
        <v>6910</v>
      </c>
      <c r="F64" s="7"/>
      <c r="G64" s="7" t="s">
        <v>6911</v>
      </c>
      <c r="H64" s="10" t="s">
        <v>335</v>
      </c>
    </row>
    <row r="65" spans="2:8" s="10" customFormat="1" ht="26.25" customHeight="1">
      <c r="B65" s="6" t="s">
        <v>6813</v>
      </c>
      <c r="C65" s="7" t="s">
        <v>6912</v>
      </c>
      <c r="D65" s="8" t="s">
        <v>6815</v>
      </c>
      <c r="E65" s="12"/>
      <c r="F65" s="7" t="s">
        <v>664</v>
      </c>
      <c r="G65" s="7" t="s">
        <v>663</v>
      </c>
      <c r="H65" s="10" t="s">
        <v>335</v>
      </c>
    </row>
    <row r="66" spans="2:8" s="10" customFormat="1" ht="26.25" customHeight="1">
      <c r="B66" s="6" t="s">
        <v>6813</v>
      </c>
      <c r="C66" s="7" t="s">
        <v>6913</v>
      </c>
      <c r="D66" s="8" t="s">
        <v>6815</v>
      </c>
      <c r="E66" s="12"/>
      <c r="F66" s="13" t="s">
        <v>6833</v>
      </c>
      <c r="G66" s="13" t="s">
        <v>338</v>
      </c>
      <c r="H66" s="10" t="s">
        <v>335</v>
      </c>
    </row>
    <row r="67" spans="2:8" s="10" customFormat="1" ht="26.25" customHeight="1">
      <c r="B67" s="14" t="s">
        <v>6914</v>
      </c>
      <c r="C67" s="7" t="s">
        <v>6816</v>
      </c>
      <c r="D67" s="7" t="s">
        <v>6815</v>
      </c>
      <c r="E67" s="9" t="s">
        <v>1035</v>
      </c>
      <c r="F67" s="7" t="s">
        <v>539</v>
      </c>
      <c r="G67" s="7" t="s">
        <v>513</v>
      </c>
      <c r="H67" s="10" t="s">
        <v>335</v>
      </c>
    </row>
    <row r="68" spans="2:8" s="10" customFormat="1" ht="26.25" customHeight="1">
      <c r="B68" s="14" t="s">
        <v>6914</v>
      </c>
      <c r="C68" s="7" t="s">
        <v>6817</v>
      </c>
      <c r="D68" s="7" t="s">
        <v>6815</v>
      </c>
      <c r="E68" s="9" t="s">
        <v>1036</v>
      </c>
      <c r="F68" s="7" t="s">
        <v>539</v>
      </c>
      <c r="G68" s="7" t="s">
        <v>517</v>
      </c>
      <c r="H68" s="10" t="s">
        <v>335</v>
      </c>
    </row>
    <row r="69" spans="2:8" s="10" customFormat="1" ht="26.25" customHeight="1">
      <c r="B69" s="14" t="s">
        <v>6914</v>
      </c>
      <c r="C69" s="7" t="s">
        <v>6818</v>
      </c>
      <c r="D69" s="7" t="s">
        <v>6815</v>
      </c>
      <c r="E69" s="9" t="s">
        <v>1037</v>
      </c>
      <c r="F69" s="7" t="s">
        <v>539</v>
      </c>
      <c r="G69" s="7" t="s">
        <v>576</v>
      </c>
      <c r="H69" s="10" t="s">
        <v>335</v>
      </c>
    </row>
    <row r="70" spans="2:8" s="10" customFormat="1" ht="26.25" customHeight="1">
      <c r="B70" s="14" t="s">
        <v>6914</v>
      </c>
      <c r="C70" s="7" t="s">
        <v>1033</v>
      </c>
      <c r="D70" s="7" t="s">
        <v>6815</v>
      </c>
      <c r="E70" s="9" t="s">
        <v>1033</v>
      </c>
      <c r="F70" s="7" t="s">
        <v>1032</v>
      </c>
      <c r="G70" s="7" t="s">
        <v>1031</v>
      </c>
      <c r="H70" s="10" t="s">
        <v>335</v>
      </c>
    </row>
    <row r="71" spans="2:8" s="10" customFormat="1" ht="26.25" customHeight="1">
      <c r="B71" s="14" t="s">
        <v>6914</v>
      </c>
      <c r="C71" s="7" t="s">
        <v>1059</v>
      </c>
      <c r="D71" s="7" t="s">
        <v>6815</v>
      </c>
      <c r="E71" s="9" t="s">
        <v>1060</v>
      </c>
      <c r="F71" s="7" t="s">
        <v>1032</v>
      </c>
      <c r="G71" s="7" t="s">
        <v>6915</v>
      </c>
      <c r="H71" s="10" t="s">
        <v>335</v>
      </c>
    </row>
    <row r="72" spans="2:8" s="10" customFormat="1" ht="26.25" customHeight="1">
      <c r="B72" s="14" t="s">
        <v>6914</v>
      </c>
      <c r="C72" s="7" t="s">
        <v>6916</v>
      </c>
      <c r="D72" s="7" t="s">
        <v>6815</v>
      </c>
      <c r="E72" s="9" t="s">
        <v>1046</v>
      </c>
      <c r="F72" s="7" t="s">
        <v>1032</v>
      </c>
      <c r="G72" s="7" t="s">
        <v>1045</v>
      </c>
      <c r="H72" s="10" t="s">
        <v>335</v>
      </c>
    </row>
    <row r="73" spans="2:8" s="10" customFormat="1" ht="26.25" customHeight="1">
      <c r="B73" s="14" t="s">
        <v>6914</v>
      </c>
      <c r="C73" s="7" t="s">
        <v>6814</v>
      </c>
      <c r="D73" s="7" t="s">
        <v>6815</v>
      </c>
      <c r="E73" s="9" t="s">
        <v>709</v>
      </c>
      <c r="F73" s="7" t="s">
        <v>539</v>
      </c>
      <c r="G73" s="7" t="s">
        <v>572</v>
      </c>
      <c r="H73" s="10" t="s">
        <v>335</v>
      </c>
    </row>
    <row r="74" spans="2:8" s="10" customFormat="1" ht="26.25" customHeight="1">
      <c r="B74" s="14" t="s">
        <v>6914</v>
      </c>
      <c r="C74" s="7" t="s">
        <v>6917</v>
      </c>
      <c r="D74" s="7" t="s">
        <v>6815</v>
      </c>
      <c r="E74" s="9" t="s">
        <v>1049</v>
      </c>
      <c r="F74" s="7" t="s">
        <v>1032</v>
      </c>
      <c r="G74" s="7" t="s">
        <v>1048</v>
      </c>
      <c r="H74" s="10" t="s">
        <v>335</v>
      </c>
    </row>
    <row r="75" spans="2:8" s="10" customFormat="1" ht="26.25" customHeight="1">
      <c r="B75" s="14" t="s">
        <v>6914</v>
      </c>
      <c r="C75" s="7" t="s">
        <v>6918</v>
      </c>
      <c r="D75" s="7" t="s">
        <v>6815</v>
      </c>
      <c r="E75" s="9" t="s">
        <v>1057</v>
      </c>
      <c r="F75" s="7" t="s">
        <v>1032</v>
      </c>
      <c r="G75" s="7" t="s">
        <v>1056</v>
      </c>
      <c r="H75" s="10" t="s">
        <v>335</v>
      </c>
    </row>
    <row r="76" spans="2:8" s="10" customFormat="1" ht="26.25" customHeight="1">
      <c r="B76" s="14" t="s">
        <v>6914</v>
      </c>
      <c r="C76" s="7" t="s">
        <v>6919</v>
      </c>
      <c r="D76" s="7" t="s">
        <v>6839</v>
      </c>
      <c r="E76" s="9" t="s">
        <v>1449</v>
      </c>
      <c r="F76" s="7" t="s">
        <v>1032</v>
      </c>
      <c r="G76" s="7" t="s">
        <v>1128</v>
      </c>
      <c r="H76" s="10" t="s">
        <v>335</v>
      </c>
    </row>
    <row r="77" spans="2:8" s="10" customFormat="1" ht="26.25" customHeight="1">
      <c r="B77" s="14" t="s">
        <v>6914</v>
      </c>
      <c r="C77" s="7" t="s">
        <v>6920</v>
      </c>
      <c r="D77" s="7" t="s">
        <v>6839</v>
      </c>
      <c r="E77" s="9" t="s">
        <v>1450</v>
      </c>
      <c r="F77" s="7" t="s">
        <v>1032</v>
      </c>
      <c r="G77" s="7" t="s">
        <v>1122</v>
      </c>
      <c r="H77" s="10" t="s">
        <v>335</v>
      </c>
    </row>
    <row r="78" spans="2:8" s="10" customFormat="1" ht="26.25" customHeight="1">
      <c r="B78" s="14" t="s">
        <v>6914</v>
      </c>
      <c r="C78" s="7" t="s">
        <v>6921</v>
      </c>
      <c r="D78" s="7" t="s">
        <v>6839</v>
      </c>
      <c r="E78" s="9" t="s">
        <v>1451</v>
      </c>
      <c r="F78" s="7" t="s">
        <v>1032</v>
      </c>
      <c r="G78" s="7" t="s">
        <v>1134</v>
      </c>
      <c r="H78" s="10" t="s">
        <v>335</v>
      </c>
    </row>
    <row r="79" spans="2:8" s="10" customFormat="1" ht="26.25" customHeight="1">
      <c r="B79" s="14" t="s">
        <v>6914</v>
      </c>
      <c r="C79" s="7" t="s">
        <v>6908</v>
      </c>
      <c r="D79" s="7" t="s">
        <v>6909</v>
      </c>
      <c r="E79" s="9" t="s">
        <v>6910</v>
      </c>
      <c r="F79" s="7"/>
      <c r="G79" s="7" t="s">
        <v>6911</v>
      </c>
      <c r="H79" s="10" t="s">
        <v>335</v>
      </c>
    </row>
    <row r="80" spans="2:8" s="10" customFormat="1" ht="26.25" customHeight="1">
      <c r="B80" s="14" t="s">
        <v>6914</v>
      </c>
      <c r="C80" s="7" t="s">
        <v>6922</v>
      </c>
      <c r="D80" s="7" t="s">
        <v>6839</v>
      </c>
      <c r="E80" s="9" t="s">
        <v>1144</v>
      </c>
      <c r="F80" s="7" t="s">
        <v>1032</v>
      </c>
      <c r="G80" s="7" t="s">
        <v>1143</v>
      </c>
      <c r="H80" s="10" t="s">
        <v>335</v>
      </c>
    </row>
    <row r="81" spans="2:8" s="10" customFormat="1" ht="26.25" customHeight="1">
      <c r="B81" s="14" t="s">
        <v>6914</v>
      </c>
      <c r="C81" s="7" t="s">
        <v>4443</v>
      </c>
      <c r="D81" s="7" t="s">
        <v>6815</v>
      </c>
      <c r="E81" s="9" t="s">
        <v>1147</v>
      </c>
      <c r="F81" s="7" t="s">
        <v>1032</v>
      </c>
      <c r="G81" s="7" t="s">
        <v>1146</v>
      </c>
      <c r="H81" s="10" t="s">
        <v>335</v>
      </c>
    </row>
    <row r="82" spans="2:8" s="10" customFormat="1" ht="26.25" customHeight="1">
      <c r="B82" s="14" t="s">
        <v>6914</v>
      </c>
      <c r="C82" s="7" t="s">
        <v>6923</v>
      </c>
      <c r="D82" s="7" t="s">
        <v>6815</v>
      </c>
      <c r="E82" s="9" t="s">
        <v>1141</v>
      </c>
      <c r="F82" s="7" t="s">
        <v>708</v>
      </c>
      <c r="G82" s="7" t="s">
        <v>1140</v>
      </c>
      <c r="H82" s="10" t="s">
        <v>335</v>
      </c>
    </row>
    <row r="83" spans="2:8" s="10" customFormat="1" ht="26.25" customHeight="1">
      <c r="B83" s="14" t="s">
        <v>6914</v>
      </c>
      <c r="C83" s="7" t="s">
        <v>6924</v>
      </c>
      <c r="D83" s="7" t="s">
        <v>6815</v>
      </c>
      <c r="E83" s="9" t="s">
        <v>1453</v>
      </c>
      <c r="F83" s="7" t="s">
        <v>6925</v>
      </c>
      <c r="G83" s="7" t="s">
        <v>1452</v>
      </c>
      <c r="H83" s="10" t="s">
        <v>335</v>
      </c>
    </row>
    <row r="84" spans="2:8" s="10" customFormat="1" ht="26.25" customHeight="1">
      <c r="B84" s="15" t="s">
        <v>6926</v>
      </c>
      <c r="C84" s="7" t="s">
        <v>6816</v>
      </c>
      <c r="D84" s="7" t="s">
        <v>6815</v>
      </c>
      <c r="E84" s="9" t="s">
        <v>1035</v>
      </c>
      <c r="F84" s="7" t="s">
        <v>1032</v>
      </c>
      <c r="G84" s="7" t="s">
        <v>513</v>
      </c>
      <c r="H84" s="10" t="s">
        <v>335</v>
      </c>
    </row>
    <row r="85" spans="2:8" s="10" customFormat="1" ht="26.25" customHeight="1">
      <c r="B85" s="15" t="s">
        <v>6926</v>
      </c>
      <c r="C85" s="7" t="s">
        <v>6817</v>
      </c>
      <c r="D85" s="7" t="s">
        <v>6815</v>
      </c>
      <c r="E85" s="9" t="s">
        <v>1036</v>
      </c>
      <c r="F85" s="7" t="s">
        <v>539</v>
      </c>
      <c r="G85" s="7" t="s">
        <v>517</v>
      </c>
      <c r="H85" s="10" t="s">
        <v>335</v>
      </c>
    </row>
    <row r="86" spans="2:8" s="10" customFormat="1" ht="26.25" customHeight="1">
      <c r="B86" s="15" t="s">
        <v>6926</v>
      </c>
      <c r="C86" s="7" t="s">
        <v>6818</v>
      </c>
      <c r="D86" s="7" t="s">
        <v>6815</v>
      </c>
      <c r="E86" s="9" t="s">
        <v>1037</v>
      </c>
      <c r="F86" s="7" t="s">
        <v>539</v>
      </c>
      <c r="G86" s="7" t="s">
        <v>576</v>
      </c>
      <c r="H86" s="10" t="s">
        <v>335</v>
      </c>
    </row>
    <row r="87" spans="2:8" s="10" customFormat="1" ht="26.25" customHeight="1">
      <c r="B87" s="15" t="s">
        <v>6926</v>
      </c>
      <c r="C87" s="7" t="s">
        <v>1033</v>
      </c>
      <c r="D87" s="7" t="s">
        <v>6815</v>
      </c>
      <c r="E87" s="9" t="s">
        <v>1033</v>
      </c>
      <c r="F87" s="7" t="s">
        <v>1032</v>
      </c>
      <c r="G87" s="7" t="s">
        <v>1031</v>
      </c>
      <c r="H87" s="10" t="s">
        <v>335</v>
      </c>
    </row>
    <row r="88" spans="2:8" s="10" customFormat="1" ht="26.25" customHeight="1">
      <c r="B88" s="15" t="s">
        <v>6926</v>
      </c>
      <c r="C88" s="7" t="s">
        <v>6927</v>
      </c>
      <c r="D88" s="7" t="s">
        <v>6826</v>
      </c>
      <c r="E88" s="9" t="s">
        <v>1040</v>
      </c>
      <c r="F88" s="7" t="s">
        <v>1032</v>
      </c>
      <c r="G88" s="7" t="s">
        <v>1039</v>
      </c>
      <c r="H88" s="10" t="s">
        <v>335</v>
      </c>
    </row>
    <row r="89" spans="2:8" s="10" customFormat="1" ht="26.25" customHeight="1">
      <c r="B89" s="15" t="s">
        <v>6926</v>
      </c>
      <c r="C89" s="7" t="s">
        <v>1059</v>
      </c>
      <c r="D89" s="7" t="s">
        <v>6815</v>
      </c>
      <c r="E89" s="9" t="s">
        <v>1060</v>
      </c>
      <c r="F89" s="7" t="s">
        <v>1032</v>
      </c>
      <c r="G89" s="7" t="s">
        <v>6915</v>
      </c>
      <c r="H89" s="10" t="s">
        <v>335</v>
      </c>
    </row>
    <row r="90" spans="2:8" s="10" customFormat="1" ht="26.25" customHeight="1">
      <c r="B90" s="15" t="s">
        <v>6926</v>
      </c>
      <c r="C90" s="7" t="s">
        <v>1062</v>
      </c>
      <c r="D90" s="7" t="s">
        <v>6826</v>
      </c>
      <c r="E90" s="9" t="s">
        <v>1063</v>
      </c>
      <c r="F90" s="7" t="s">
        <v>1032</v>
      </c>
      <c r="G90" s="7" t="s">
        <v>6928</v>
      </c>
      <c r="H90" s="10" t="s">
        <v>335</v>
      </c>
    </row>
    <row r="91" spans="2:8" s="10" customFormat="1" ht="26.25" customHeight="1">
      <c r="B91" s="15" t="s">
        <v>6926</v>
      </c>
      <c r="C91" s="7" t="s">
        <v>6916</v>
      </c>
      <c r="D91" s="7" t="s">
        <v>6815</v>
      </c>
      <c r="E91" s="9" t="s">
        <v>1046</v>
      </c>
      <c r="F91" s="7" t="s">
        <v>1032</v>
      </c>
      <c r="G91" s="7" t="s">
        <v>1045</v>
      </c>
      <c r="H91" s="10" t="s">
        <v>335</v>
      </c>
    </row>
    <row r="92" spans="2:8" s="10" customFormat="1" ht="26.25" customHeight="1">
      <c r="B92" s="15" t="s">
        <v>6926</v>
      </c>
      <c r="C92" s="7" t="s">
        <v>6917</v>
      </c>
      <c r="D92" s="7" t="s">
        <v>6815</v>
      </c>
      <c r="E92" s="9" t="s">
        <v>1049</v>
      </c>
      <c r="F92" s="7" t="s">
        <v>1032</v>
      </c>
      <c r="G92" s="7" t="s">
        <v>1048</v>
      </c>
      <c r="H92" s="10" t="s">
        <v>335</v>
      </c>
    </row>
    <row r="93" spans="2:8" s="10" customFormat="1" ht="26.25" customHeight="1">
      <c r="B93" s="15" t="s">
        <v>6926</v>
      </c>
      <c r="C93" s="7" t="s">
        <v>6918</v>
      </c>
      <c r="D93" s="7" t="s">
        <v>6815</v>
      </c>
      <c r="E93" s="9" t="s">
        <v>1057</v>
      </c>
      <c r="F93" s="7" t="s">
        <v>1032</v>
      </c>
      <c r="G93" s="7" t="s">
        <v>1056</v>
      </c>
      <c r="H93" s="10" t="s">
        <v>335</v>
      </c>
    </row>
    <row r="94" spans="2:8" s="10" customFormat="1" ht="26.25" customHeight="1">
      <c r="B94" s="15" t="s">
        <v>6926</v>
      </c>
      <c r="C94" s="7" t="s">
        <v>2373</v>
      </c>
      <c r="D94" s="7" t="s">
        <v>6815</v>
      </c>
      <c r="E94" s="9" t="s">
        <v>1107</v>
      </c>
      <c r="F94" s="13" t="s">
        <v>6833</v>
      </c>
      <c r="G94" s="13" t="s">
        <v>338</v>
      </c>
      <c r="H94" s="10" t="s">
        <v>335</v>
      </c>
    </row>
    <row r="95" spans="2:8" s="10" customFormat="1" ht="26.25" customHeight="1">
      <c r="B95" s="15" t="s">
        <v>6926</v>
      </c>
      <c r="C95" s="7" t="s">
        <v>1102</v>
      </c>
      <c r="D95" s="7" t="s">
        <v>6815</v>
      </c>
      <c r="E95" s="9" t="s">
        <v>1457</v>
      </c>
      <c r="F95" s="7" t="s">
        <v>1032</v>
      </c>
      <c r="G95" s="7" t="s">
        <v>6929</v>
      </c>
      <c r="H95" s="10" t="s">
        <v>335</v>
      </c>
    </row>
    <row r="96" spans="2:8" s="10" customFormat="1" ht="26.25" customHeight="1">
      <c r="B96" s="15" t="s">
        <v>6926</v>
      </c>
      <c r="C96" s="7" t="s">
        <v>6908</v>
      </c>
      <c r="D96" s="7" t="s">
        <v>6909</v>
      </c>
      <c r="E96" s="9" t="s">
        <v>6910</v>
      </c>
      <c r="F96" s="7"/>
      <c r="G96" s="7" t="s">
        <v>6911</v>
      </c>
      <c r="H96" s="10" t="s">
        <v>335</v>
      </c>
    </row>
    <row r="97" spans="2:8" s="10" customFormat="1" ht="26.25" customHeight="1">
      <c r="B97" s="15" t="s">
        <v>6926</v>
      </c>
      <c r="C97" s="7" t="s">
        <v>1089</v>
      </c>
      <c r="D97" s="7" t="s">
        <v>6815</v>
      </c>
      <c r="E97" s="9" t="s">
        <v>1458</v>
      </c>
      <c r="F97" s="7" t="s">
        <v>1032</v>
      </c>
      <c r="G97" s="7" t="s">
        <v>6930</v>
      </c>
      <c r="H97" s="10" t="s">
        <v>335</v>
      </c>
    </row>
    <row r="98" spans="2:8" s="10" customFormat="1" ht="26.25" customHeight="1">
      <c r="B98" s="15" t="s">
        <v>6926</v>
      </c>
      <c r="C98" s="7" t="s">
        <v>1092</v>
      </c>
      <c r="D98" s="7" t="s">
        <v>6815</v>
      </c>
      <c r="E98" s="9" t="s">
        <v>1459</v>
      </c>
      <c r="F98" s="7" t="s">
        <v>1032</v>
      </c>
      <c r="G98" s="7" t="s">
        <v>6931</v>
      </c>
      <c r="H98" s="10" t="s">
        <v>335</v>
      </c>
    </row>
    <row r="99" spans="2:8" s="10" customFormat="1" ht="26.25" customHeight="1">
      <c r="B99" s="15" t="s">
        <v>6926</v>
      </c>
      <c r="C99" s="7" t="s">
        <v>1086</v>
      </c>
      <c r="D99" s="7" t="s">
        <v>6815</v>
      </c>
      <c r="E99" s="9" t="s">
        <v>1460</v>
      </c>
      <c r="F99" s="7" t="s">
        <v>1032</v>
      </c>
      <c r="G99" s="7" t="s">
        <v>6932</v>
      </c>
      <c r="H99" s="10" t="s">
        <v>335</v>
      </c>
    </row>
    <row r="100" spans="2:8" s="10" customFormat="1" ht="26.25" customHeight="1">
      <c r="B100" s="15" t="s">
        <v>6926</v>
      </c>
      <c r="C100" s="7" t="s">
        <v>1096</v>
      </c>
      <c r="D100" s="7" t="s">
        <v>6815</v>
      </c>
      <c r="E100" s="9" t="s">
        <v>1461</v>
      </c>
      <c r="F100" s="7" t="s">
        <v>1032</v>
      </c>
      <c r="G100" s="7" t="s">
        <v>6933</v>
      </c>
      <c r="H100" s="10" t="s">
        <v>335</v>
      </c>
    </row>
    <row r="101" spans="2:8" s="10" customFormat="1" ht="26.25" customHeight="1">
      <c r="B101" s="15" t="s">
        <v>6926</v>
      </c>
      <c r="C101" s="7" t="s">
        <v>1099</v>
      </c>
      <c r="D101" s="7" t="s">
        <v>6815</v>
      </c>
      <c r="E101" s="9" t="s">
        <v>1462</v>
      </c>
      <c r="F101" s="7" t="s">
        <v>1032</v>
      </c>
      <c r="G101" s="7" t="s">
        <v>6934</v>
      </c>
      <c r="H101" s="10" t="s">
        <v>335</v>
      </c>
    </row>
    <row r="102" spans="2:8" s="10" customFormat="1" ht="26.25" customHeight="1">
      <c r="B102" s="15" t="s">
        <v>6926</v>
      </c>
      <c r="C102" s="7" t="s">
        <v>1083</v>
      </c>
      <c r="D102" s="7" t="s">
        <v>6815</v>
      </c>
      <c r="E102" s="9" t="s">
        <v>1463</v>
      </c>
      <c r="F102" s="7" t="s">
        <v>1032</v>
      </c>
      <c r="G102" s="7" t="s">
        <v>6935</v>
      </c>
      <c r="H102" s="10" t="s">
        <v>335</v>
      </c>
    </row>
    <row r="103" spans="2:8" s="10" customFormat="1" ht="26.25" customHeight="1">
      <c r="B103" s="15" t="s">
        <v>6926</v>
      </c>
      <c r="C103" s="7" t="s">
        <v>2338</v>
      </c>
      <c r="D103" s="7" t="s">
        <v>6815</v>
      </c>
      <c r="E103" s="9" t="s">
        <v>1070</v>
      </c>
      <c r="F103" s="13" t="s">
        <v>6833</v>
      </c>
      <c r="G103" s="13" t="s">
        <v>338</v>
      </c>
      <c r="H103" s="10" t="s">
        <v>335</v>
      </c>
    </row>
    <row r="104" spans="2:8" s="10" customFormat="1" ht="26.25" customHeight="1">
      <c r="B104" s="15" t="s">
        <v>6926</v>
      </c>
      <c r="C104" s="7" t="s">
        <v>6936</v>
      </c>
      <c r="D104" s="7" t="s">
        <v>6815</v>
      </c>
      <c r="E104" s="9" t="s">
        <v>1029</v>
      </c>
      <c r="F104" s="13" t="s">
        <v>6833</v>
      </c>
      <c r="G104" s="13" t="s">
        <v>338</v>
      </c>
      <c r="H104" s="10" t="s">
        <v>335</v>
      </c>
    </row>
    <row r="105" spans="2:8" s="10" customFormat="1" ht="26.25" customHeight="1">
      <c r="B105" s="15" t="s">
        <v>6926</v>
      </c>
      <c r="C105" s="7" t="s">
        <v>145</v>
      </c>
      <c r="D105" s="7" t="s">
        <v>6815</v>
      </c>
      <c r="E105" s="9" t="s">
        <v>1151</v>
      </c>
      <c r="F105" s="13" t="s">
        <v>6833</v>
      </c>
      <c r="G105" s="13" t="s">
        <v>338</v>
      </c>
      <c r="H105" s="10" t="s">
        <v>335</v>
      </c>
    </row>
    <row r="106" spans="2:8" s="10" customFormat="1" ht="26.25" customHeight="1">
      <c r="B106" s="15" t="s">
        <v>6926</v>
      </c>
      <c r="C106" s="7" t="s">
        <v>6937</v>
      </c>
      <c r="D106" s="7" t="s">
        <v>6815</v>
      </c>
      <c r="E106" s="9" t="s">
        <v>1052</v>
      </c>
      <c r="F106" s="7" t="s">
        <v>1032</v>
      </c>
      <c r="G106" s="7" t="s">
        <v>1051</v>
      </c>
      <c r="H106" s="10" t="s">
        <v>335</v>
      </c>
    </row>
    <row r="107" spans="2:8" s="10" customFormat="1" ht="26.25" customHeight="1">
      <c r="B107" s="15" t="s">
        <v>6926</v>
      </c>
      <c r="C107" s="7" t="s">
        <v>1456</v>
      </c>
      <c r="D107" s="7" t="s">
        <v>6815</v>
      </c>
      <c r="E107" s="9" t="s">
        <v>6938</v>
      </c>
      <c r="F107" s="13" t="s">
        <v>6833</v>
      </c>
      <c r="G107" s="13" t="s">
        <v>338</v>
      </c>
      <c r="H107" s="10" t="s">
        <v>335</v>
      </c>
    </row>
    <row r="108" spans="2:8" s="10" customFormat="1" ht="26.25" customHeight="1">
      <c r="B108" s="15" t="s">
        <v>6926</v>
      </c>
      <c r="C108" s="7" t="s">
        <v>2334</v>
      </c>
      <c r="D108" s="7" t="s">
        <v>6909</v>
      </c>
      <c r="E108" s="9" t="s">
        <v>1064</v>
      </c>
      <c r="F108" s="7" t="s">
        <v>1066</v>
      </c>
      <c r="G108" s="7" t="s">
        <v>1065</v>
      </c>
      <c r="H108" s="10" t="s">
        <v>335</v>
      </c>
    </row>
    <row r="109" spans="2:8" s="10" customFormat="1" ht="26.25" customHeight="1">
      <c r="B109" s="15" t="s">
        <v>6926</v>
      </c>
      <c r="C109" s="7" t="s">
        <v>2336</v>
      </c>
      <c r="D109" s="7" t="s">
        <v>6909</v>
      </c>
      <c r="E109" s="9" t="s">
        <v>1067</v>
      </c>
      <c r="F109" s="7" t="s">
        <v>1066</v>
      </c>
      <c r="G109" s="7" t="s">
        <v>1068</v>
      </c>
      <c r="H109" s="10" t="s">
        <v>335</v>
      </c>
    </row>
    <row r="110" spans="2:8" s="10" customFormat="1" ht="26.25" customHeight="1">
      <c r="B110" s="16" t="s">
        <v>6939</v>
      </c>
      <c r="C110" s="7" t="s">
        <v>6816</v>
      </c>
      <c r="D110" s="7" t="s">
        <v>6815</v>
      </c>
      <c r="E110" s="9" t="s">
        <v>711</v>
      </c>
      <c r="F110" s="7" t="s">
        <v>1212</v>
      </c>
      <c r="G110" s="7" t="s">
        <v>513</v>
      </c>
      <c r="H110" s="10" t="s">
        <v>335</v>
      </c>
    </row>
    <row r="111" spans="2:8" s="10" customFormat="1" ht="26.25" customHeight="1">
      <c r="B111" s="16" t="s">
        <v>6939</v>
      </c>
      <c r="C111" s="7" t="s">
        <v>6817</v>
      </c>
      <c r="D111" s="7" t="s">
        <v>6815</v>
      </c>
      <c r="E111" s="9" t="s">
        <v>714</v>
      </c>
      <c r="F111" s="7" t="s">
        <v>1212</v>
      </c>
      <c r="G111" s="7" t="s">
        <v>517</v>
      </c>
      <c r="H111" s="10" t="s">
        <v>335</v>
      </c>
    </row>
    <row r="112" spans="2:8" s="10" customFormat="1" ht="26.25" customHeight="1">
      <c r="B112" s="16" t="s">
        <v>6939</v>
      </c>
      <c r="C112" s="7" t="s">
        <v>6818</v>
      </c>
      <c r="D112" s="7" t="s">
        <v>6815</v>
      </c>
      <c r="E112" s="9" t="s">
        <v>716</v>
      </c>
      <c r="F112" s="7" t="s">
        <v>1212</v>
      </c>
      <c r="G112" s="7" t="s">
        <v>576</v>
      </c>
      <c r="H112" s="10" t="s">
        <v>335</v>
      </c>
    </row>
    <row r="113" spans="2:8" s="10" customFormat="1" ht="26.25" customHeight="1">
      <c r="B113" s="16" t="s">
        <v>6939</v>
      </c>
      <c r="C113" s="7" t="s">
        <v>6940</v>
      </c>
      <c r="D113" s="7" t="s">
        <v>6815</v>
      </c>
      <c r="E113" s="9" t="s">
        <v>1213</v>
      </c>
      <c r="F113" s="7" t="s">
        <v>1212</v>
      </c>
      <c r="G113" s="7" t="s">
        <v>1211</v>
      </c>
      <c r="H113" s="10" t="s">
        <v>335</v>
      </c>
    </row>
    <row r="114" spans="2:8" s="10" customFormat="1" ht="26.25" customHeight="1">
      <c r="B114" s="16" t="s">
        <v>6939</v>
      </c>
      <c r="C114" s="7" t="s">
        <v>1223</v>
      </c>
      <c r="D114" s="7" t="s">
        <v>6815</v>
      </c>
      <c r="E114" s="9" t="s">
        <v>1223</v>
      </c>
      <c r="F114" s="7" t="s">
        <v>1212</v>
      </c>
      <c r="G114" s="9" t="s">
        <v>6941</v>
      </c>
      <c r="H114" s="10" t="s">
        <v>335</v>
      </c>
    </row>
    <row r="115" spans="2:8" s="10" customFormat="1" ht="26.25" customHeight="1">
      <c r="B115" s="16" t="s">
        <v>6939</v>
      </c>
      <c r="C115" s="7" t="s">
        <v>1220</v>
      </c>
      <c r="D115" s="7" t="s">
        <v>6815</v>
      </c>
      <c r="E115" s="9" t="s">
        <v>1220</v>
      </c>
      <c r="F115" s="7" t="s">
        <v>1212</v>
      </c>
      <c r="G115" s="9" t="s">
        <v>6942</v>
      </c>
      <c r="H115" s="10" t="s">
        <v>335</v>
      </c>
    </row>
    <row r="116" spans="2:8" s="10" customFormat="1" ht="26.25" customHeight="1">
      <c r="B116" s="16" t="s">
        <v>6939</v>
      </c>
      <c r="C116" s="7" t="s">
        <v>6814</v>
      </c>
      <c r="D116" s="7" t="s">
        <v>6815</v>
      </c>
      <c r="E116" s="9" t="s">
        <v>709</v>
      </c>
      <c r="F116" s="7" t="s">
        <v>1212</v>
      </c>
      <c r="G116" s="7" t="s">
        <v>572</v>
      </c>
      <c r="H116" s="10" t="s">
        <v>335</v>
      </c>
    </row>
    <row r="117" spans="2:8" s="10" customFormat="1" ht="26.25" customHeight="1">
      <c r="B117" s="16" t="s">
        <v>6939</v>
      </c>
      <c r="C117" s="7" t="s">
        <v>6943</v>
      </c>
      <c r="D117" s="7" t="s">
        <v>6826</v>
      </c>
      <c r="E117" s="9" t="s">
        <v>1269</v>
      </c>
      <c r="F117" s="7" t="s">
        <v>1212</v>
      </c>
      <c r="G117" s="7" t="s">
        <v>1039</v>
      </c>
      <c r="H117" s="10" t="s">
        <v>335</v>
      </c>
    </row>
    <row r="118" spans="2:8" s="10" customFormat="1" ht="26.25" customHeight="1">
      <c r="B118" s="16" t="s">
        <v>6939</v>
      </c>
      <c r="C118" s="7" t="s">
        <v>6944</v>
      </c>
      <c r="D118" s="7" t="s">
        <v>6882</v>
      </c>
      <c r="E118" s="9" t="s">
        <v>1283</v>
      </c>
      <c r="F118" s="7" t="s">
        <v>1212</v>
      </c>
      <c r="G118" s="7" t="s">
        <v>1146</v>
      </c>
      <c r="H118" s="10" t="s">
        <v>335</v>
      </c>
    </row>
    <row r="119" spans="2:8" s="10" customFormat="1" ht="26.25" customHeight="1">
      <c r="B119" s="16" t="s">
        <v>6939</v>
      </c>
      <c r="C119" s="7" t="s">
        <v>6945</v>
      </c>
      <c r="D119" s="7" t="s">
        <v>6815</v>
      </c>
      <c r="E119" s="9" t="s">
        <v>1276</v>
      </c>
      <c r="F119" s="7" t="s">
        <v>1212</v>
      </c>
      <c r="G119" s="7" t="s">
        <v>1275</v>
      </c>
      <c r="H119" s="10" t="s">
        <v>335</v>
      </c>
    </row>
    <row r="120" spans="2:8" s="10" customFormat="1" ht="26.25" customHeight="1">
      <c r="B120" s="16" t="s">
        <v>6939</v>
      </c>
      <c r="C120" s="7" t="s">
        <v>2502</v>
      </c>
      <c r="D120" s="7" t="s">
        <v>6815</v>
      </c>
      <c r="E120" s="9" t="s">
        <v>706</v>
      </c>
      <c r="F120" s="13" t="s">
        <v>6833</v>
      </c>
      <c r="G120" s="13" t="s">
        <v>338</v>
      </c>
      <c r="H120" s="10" t="s">
        <v>335</v>
      </c>
    </row>
    <row r="121" spans="2:8" s="10" customFormat="1" ht="26.25" customHeight="1">
      <c r="B121" s="16" t="s">
        <v>6939</v>
      </c>
      <c r="C121" s="7" t="s">
        <v>6946</v>
      </c>
      <c r="D121" s="7" t="s">
        <v>6815</v>
      </c>
      <c r="E121" s="9" t="s">
        <v>1310</v>
      </c>
      <c r="F121" s="7" t="s">
        <v>1212</v>
      </c>
      <c r="G121" s="7" t="s">
        <v>1309</v>
      </c>
      <c r="H121" s="10" t="s">
        <v>335</v>
      </c>
    </row>
    <row r="122" spans="2:8" s="10" customFormat="1" ht="26.25" customHeight="1">
      <c r="B122" s="16" t="s">
        <v>6939</v>
      </c>
      <c r="C122" s="7" t="s">
        <v>6947</v>
      </c>
      <c r="D122" s="7" t="s">
        <v>6815</v>
      </c>
      <c r="E122" s="9" t="s">
        <v>1319</v>
      </c>
      <c r="F122" s="7" t="s">
        <v>1212</v>
      </c>
      <c r="G122" s="7" t="s">
        <v>1318</v>
      </c>
      <c r="H122" s="10" t="s">
        <v>335</v>
      </c>
    </row>
    <row r="123" spans="2:8" s="10" customFormat="1" ht="26.25" customHeight="1">
      <c r="B123" s="16" t="s">
        <v>6939</v>
      </c>
      <c r="C123" s="7" t="s">
        <v>2453</v>
      </c>
      <c r="D123" s="7" t="s">
        <v>6815</v>
      </c>
      <c r="E123" s="9" t="s">
        <v>1285</v>
      </c>
      <c r="F123" s="7" t="s">
        <v>1284</v>
      </c>
      <c r="G123" s="7" t="s">
        <v>1237</v>
      </c>
      <c r="H123" s="10" t="s">
        <v>335</v>
      </c>
    </row>
    <row r="124" spans="2:8" s="10" customFormat="1" ht="26.25" customHeight="1">
      <c r="B124" s="16" t="s">
        <v>6939</v>
      </c>
      <c r="C124" s="7" t="s">
        <v>1247</v>
      </c>
      <c r="D124" s="7" t="s">
        <v>6882</v>
      </c>
      <c r="E124" s="9" t="s">
        <v>1301</v>
      </c>
      <c r="F124" s="7" t="s">
        <v>1212</v>
      </c>
      <c r="G124" s="7" t="s">
        <v>6948</v>
      </c>
      <c r="H124" s="10" t="s">
        <v>335</v>
      </c>
    </row>
    <row r="125" spans="2:8" s="10" customFormat="1" ht="26.25" customHeight="1">
      <c r="B125" s="16" t="s">
        <v>6939</v>
      </c>
      <c r="C125" s="7" t="s">
        <v>6949</v>
      </c>
      <c r="D125" s="7" t="s">
        <v>6876</v>
      </c>
      <c r="E125" s="9" t="s">
        <v>1281</v>
      </c>
      <c r="F125" s="7" t="s">
        <v>1212</v>
      </c>
      <c r="G125" s="7" t="s">
        <v>1234</v>
      </c>
      <c r="H125" s="10" t="s">
        <v>335</v>
      </c>
    </row>
    <row r="126" spans="2:8" s="10" customFormat="1" ht="26.25" customHeight="1">
      <c r="B126" s="16" t="s">
        <v>6939</v>
      </c>
      <c r="C126" s="7" t="s">
        <v>6661</v>
      </c>
      <c r="D126" s="7" t="s">
        <v>6839</v>
      </c>
      <c r="E126" s="9" t="s">
        <v>6662</v>
      </c>
      <c r="F126" s="13" t="s">
        <v>6833</v>
      </c>
      <c r="G126" s="13" t="s">
        <v>338</v>
      </c>
      <c r="H126" s="10" t="s">
        <v>335</v>
      </c>
    </row>
    <row r="127" spans="2:8" s="10" customFormat="1" ht="26.25" customHeight="1">
      <c r="B127" s="16" t="s">
        <v>6939</v>
      </c>
      <c r="C127" s="7" t="s">
        <v>6950</v>
      </c>
      <c r="D127" s="7" t="s">
        <v>6815</v>
      </c>
      <c r="E127" s="9" t="s">
        <v>1307</v>
      </c>
      <c r="F127" s="7" t="s">
        <v>1212</v>
      </c>
      <c r="G127" s="7" t="s">
        <v>1306</v>
      </c>
      <c r="H127" s="10" t="s">
        <v>335</v>
      </c>
    </row>
    <row r="128" spans="2:8" s="10" customFormat="1" ht="26.25" customHeight="1">
      <c r="B128" s="16" t="s">
        <v>6939</v>
      </c>
      <c r="C128" s="7" t="s">
        <v>6951</v>
      </c>
      <c r="D128" s="7" t="s">
        <v>6882</v>
      </c>
      <c r="E128" s="9" t="s">
        <v>1304</v>
      </c>
      <c r="F128" s="13" t="s">
        <v>6833</v>
      </c>
      <c r="G128" s="13" t="s">
        <v>338</v>
      </c>
      <c r="H128" s="10" t="s">
        <v>335</v>
      </c>
    </row>
    <row r="129" spans="2:8" s="10" customFormat="1">
      <c r="B129" s="16" t="s">
        <v>6939</v>
      </c>
      <c r="C129" s="7" t="s">
        <v>6908</v>
      </c>
      <c r="D129" s="7" t="s">
        <v>6909</v>
      </c>
      <c r="E129" s="9" t="s">
        <v>6910</v>
      </c>
      <c r="F129" s="7" t="s">
        <v>1212</v>
      </c>
      <c r="G129" s="7" t="s">
        <v>6911</v>
      </c>
      <c r="H129" s="10" t="s">
        <v>335</v>
      </c>
    </row>
    <row r="130" spans="2:8" s="10" customFormat="1" ht="26.25" customHeight="1">
      <c r="B130" s="17" t="s">
        <v>6952</v>
      </c>
      <c r="C130" s="7" t="s">
        <v>6816</v>
      </c>
      <c r="D130" s="7" t="s">
        <v>6815</v>
      </c>
      <c r="E130" s="9" t="s">
        <v>711</v>
      </c>
      <c r="F130" s="7" t="s">
        <v>1212</v>
      </c>
      <c r="G130" s="7" t="s">
        <v>513</v>
      </c>
      <c r="H130" s="10" t="s">
        <v>335</v>
      </c>
    </row>
    <row r="131" spans="2:8" s="10" customFormat="1" ht="26.25" customHeight="1">
      <c r="B131" s="17" t="s">
        <v>6952</v>
      </c>
      <c r="C131" s="7" t="s">
        <v>6817</v>
      </c>
      <c r="D131" s="7" t="s">
        <v>6815</v>
      </c>
      <c r="E131" s="9" t="s">
        <v>714</v>
      </c>
      <c r="F131" s="7" t="s">
        <v>1212</v>
      </c>
      <c r="G131" s="7" t="s">
        <v>517</v>
      </c>
      <c r="H131" s="10" t="s">
        <v>335</v>
      </c>
    </row>
    <row r="132" spans="2:8" s="10" customFormat="1" ht="26.25" customHeight="1">
      <c r="B132" s="17" t="s">
        <v>6952</v>
      </c>
      <c r="C132" s="7" t="s">
        <v>6818</v>
      </c>
      <c r="D132" s="7" t="s">
        <v>6815</v>
      </c>
      <c r="E132" s="9" t="s">
        <v>716</v>
      </c>
      <c r="F132" s="7" t="s">
        <v>1212</v>
      </c>
      <c r="G132" s="7" t="s">
        <v>576</v>
      </c>
      <c r="H132" s="10" t="s">
        <v>335</v>
      </c>
    </row>
    <row r="133" spans="2:8" s="10" customFormat="1" ht="26.25" customHeight="1">
      <c r="B133" s="17" t="s">
        <v>6952</v>
      </c>
      <c r="C133" s="7" t="s">
        <v>6940</v>
      </c>
      <c r="D133" s="7" t="s">
        <v>6815</v>
      </c>
      <c r="E133" s="9" t="s">
        <v>1213</v>
      </c>
      <c r="F133" s="7" t="s">
        <v>1212</v>
      </c>
      <c r="G133" s="7" t="s">
        <v>1211</v>
      </c>
      <c r="H133" s="10" t="s">
        <v>335</v>
      </c>
    </row>
    <row r="134" spans="2:8" s="10" customFormat="1" ht="26.25" customHeight="1">
      <c r="B134" s="17" t="s">
        <v>6952</v>
      </c>
      <c r="C134" s="7" t="s">
        <v>1223</v>
      </c>
      <c r="D134" s="7" t="s">
        <v>6815</v>
      </c>
      <c r="E134" s="9" t="s">
        <v>1223</v>
      </c>
      <c r="F134" s="7" t="s">
        <v>1212</v>
      </c>
      <c r="G134" s="9" t="s">
        <v>6941</v>
      </c>
      <c r="H134" s="10" t="s">
        <v>335</v>
      </c>
    </row>
    <row r="135" spans="2:8" s="10" customFormat="1" ht="26.25" customHeight="1">
      <c r="B135" s="17" t="s">
        <v>6952</v>
      </c>
      <c r="C135" s="7" t="s">
        <v>1220</v>
      </c>
      <c r="D135" s="7" t="s">
        <v>6815</v>
      </c>
      <c r="E135" s="9" t="s">
        <v>1220</v>
      </c>
      <c r="F135" s="7" t="s">
        <v>1212</v>
      </c>
      <c r="G135" s="9" t="s">
        <v>6942</v>
      </c>
      <c r="H135" s="10" t="s">
        <v>335</v>
      </c>
    </row>
    <row r="136" spans="2:8" s="10" customFormat="1" ht="26.25" customHeight="1">
      <c r="B136" s="17" t="s">
        <v>6952</v>
      </c>
      <c r="C136" s="7" t="s">
        <v>6953</v>
      </c>
      <c r="D136" s="7" t="s">
        <v>6815</v>
      </c>
      <c r="E136" s="9" t="s">
        <v>1216</v>
      </c>
      <c r="F136" s="7" t="s">
        <v>1212</v>
      </c>
      <c r="G136" s="7" t="s">
        <v>1215</v>
      </c>
      <c r="H136" s="10" t="s">
        <v>335</v>
      </c>
    </row>
    <row r="137" spans="2:8" s="10" customFormat="1" ht="26.25" customHeight="1">
      <c r="B137" s="17" t="s">
        <v>6952</v>
      </c>
      <c r="C137" s="7" t="s">
        <v>6954</v>
      </c>
      <c r="D137" s="7" t="s">
        <v>6882</v>
      </c>
      <c r="E137" s="9" t="s">
        <v>1465</v>
      </c>
      <c r="F137" s="7" t="s">
        <v>1212</v>
      </c>
      <c r="G137" s="7" t="s">
        <v>1234</v>
      </c>
      <c r="H137" s="10" t="s">
        <v>335</v>
      </c>
    </row>
    <row r="138" spans="2:8" s="10" customFormat="1" ht="26.25" customHeight="1">
      <c r="B138" s="17" t="s">
        <v>6952</v>
      </c>
      <c r="C138" s="7" t="s">
        <v>6908</v>
      </c>
      <c r="D138" s="7" t="s">
        <v>6909</v>
      </c>
      <c r="E138" s="9" t="s">
        <v>6910</v>
      </c>
      <c r="F138" s="7" t="s">
        <v>1212</v>
      </c>
      <c r="G138" s="7" t="s">
        <v>6911</v>
      </c>
      <c r="H138" s="10" t="s">
        <v>335</v>
      </c>
    </row>
    <row r="139" spans="2:8" s="10" customFormat="1" ht="26.25" customHeight="1">
      <c r="B139" s="17" t="s">
        <v>6952</v>
      </c>
      <c r="C139" s="7" t="s">
        <v>6955</v>
      </c>
      <c r="D139" s="7" t="s">
        <v>6882</v>
      </c>
      <c r="E139" s="9" t="s">
        <v>1242</v>
      </c>
      <c r="F139" s="7" t="s">
        <v>1212</v>
      </c>
      <c r="G139" s="7" t="s">
        <v>1241</v>
      </c>
      <c r="H139" s="10" t="s">
        <v>335</v>
      </c>
    </row>
    <row r="140" spans="2:8" s="10" customFormat="1" ht="26.25" customHeight="1">
      <c r="B140" s="17" t="s">
        <v>6952</v>
      </c>
      <c r="C140" s="7" t="s">
        <v>2453</v>
      </c>
      <c r="D140" s="7" t="s">
        <v>6815</v>
      </c>
      <c r="E140" s="9" t="s">
        <v>1238</v>
      </c>
      <c r="F140" s="7" t="s">
        <v>1212</v>
      </c>
      <c r="G140" s="7" t="s">
        <v>1237</v>
      </c>
      <c r="H140" s="10" t="s">
        <v>335</v>
      </c>
    </row>
    <row r="141" spans="2:8" s="10" customFormat="1" ht="26.25" customHeight="1">
      <c r="B141" s="17" t="s">
        <v>6952</v>
      </c>
      <c r="C141" s="7" t="s">
        <v>1247</v>
      </c>
      <c r="D141" s="7" t="s">
        <v>6882</v>
      </c>
      <c r="E141" s="9" t="s">
        <v>1248</v>
      </c>
      <c r="F141" s="7" t="s">
        <v>1212</v>
      </c>
      <c r="G141" s="9" t="s">
        <v>6956</v>
      </c>
      <c r="H141" s="10" t="s">
        <v>335</v>
      </c>
    </row>
    <row r="142" spans="2:8" s="10" customFormat="1" ht="26.25" customHeight="1">
      <c r="B142" s="17" t="s">
        <v>6952</v>
      </c>
      <c r="C142" s="7" t="s">
        <v>2471</v>
      </c>
      <c r="D142" s="7" t="s">
        <v>6815</v>
      </c>
      <c r="E142" s="9" t="s">
        <v>1249</v>
      </c>
      <c r="F142" s="7" t="s">
        <v>1212</v>
      </c>
      <c r="G142" s="7" t="s">
        <v>1256</v>
      </c>
      <c r="H142" s="10" t="s">
        <v>335</v>
      </c>
    </row>
    <row r="143" spans="2:8" s="10" customFormat="1" ht="26.25" customHeight="1">
      <c r="B143" s="18" t="s">
        <v>6957</v>
      </c>
      <c r="C143" s="7" t="s">
        <v>6816</v>
      </c>
      <c r="D143" s="7" t="s">
        <v>6815</v>
      </c>
      <c r="E143" s="9" t="s">
        <v>711</v>
      </c>
      <c r="F143" s="7" t="s">
        <v>708</v>
      </c>
      <c r="G143" s="7" t="s">
        <v>513</v>
      </c>
      <c r="H143" s="10" t="s">
        <v>335</v>
      </c>
    </row>
    <row r="144" spans="2:8" s="10" customFormat="1" ht="26.25" customHeight="1">
      <c r="B144" s="18" t="s">
        <v>6957</v>
      </c>
      <c r="C144" s="7" t="s">
        <v>6817</v>
      </c>
      <c r="D144" s="7" t="s">
        <v>6815</v>
      </c>
      <c r="E144" s="9" t="s">
        <v>714</v>
      </c>
      <c r="F144" s="7" t="s">
        <v>708</v>
      </c>
      <c r="G144" s="7" t="s">
        <v>517</v>
      </c>
      <c r="H144" s="10" t="s">
        <v>335</v>
      </c>
    </row>
    <row r="145" spans="2:8" s="10" customFormat="1" ht="26.25" customHeight="1">
      <c r="B145" s="18" t="s">
        <v>6957</v>
      </c>
      <c r="C145" s="7" t="s">
        <v>6818</v>
      </c>
      <c r="D145" s="7" t="s">
        <v>6815</v>
      </c>
      <c r="E145" s="9" t="s">
        <v>716</v>
      </c>
      <c r="F145" s="7" t="s">
        <v>708</v>
      </c>
      <c r="G145" s="7" t="s">
        <v>576</v>
      </c>
      <c r="H145" s="10" t="s">
        <v>335</v>
      </c>
    </row>
    <row r="146" spans="2:8" s="10" customFormat="1" ht="26.25" customHeight="1">
      <c r="B146" s="18" t="s">
        <v>6957</v>
      </c>
      <c r="C146" s="7" t="s">
        <v>6814</v>
      </c>
      <c r="D146" s="7" t="s">
        <v>6815</v>
      </c>
      <c r="E146" s="9" t="s">
        <v>709</v>
      </c>
      <c r="F146" s="7" t="s">
        <v>708</v>
      </c>
      <c r="G146" s="7" t="s">
        <v>572</v>
      </c>
      <c r="H146" s="10" t="s">
        <v>335</v>
      </c>
    </row>
    <row r="147" spans="2:8" s="10" customFormat="1" ht="26.25" customHeight="1">
      <c r="B147" s="18" t="s">
        <v>6957</v>
      </c>
      <c r="C147" s="7" t="s">
        <v>1332</v>
      </c>
      <c r="D147" s="7" t="s">
        <v>6815</v>
      </c>
      <c r="E147" s="9" t="s">
        <v>1333</v>
      </c>
      <c r="F147" s="7" t="s">
        <v>708</v>
      </c>
      <c r="G147" s="11" t="s">
        <v>6958</v>
      </c>
      <c r="H147" s="10" t="s">
        <v>335</v>
      </c>
    </row>
    <row r="148" spans="2:8" s="10" customFormat="1" ht="26.25" customHeight="1">
      <c r="B148" s="18" t="s">
        <v>6957</v>
      </c>
      <c r="C148" s="7" t="s">
        <v>1328</v>
      </c>
      <c r="D148" s="7" t="s">
        <v>6815</v>
      </c>
      <c r="E148" s="9" t="s">
        <v>1330</v>
      </c>
      <c r="F148" s="7" t="s">
        <v>708</v>
      </c>
      <c r="G148" s="11" t="s">
        <v>6959</v>
      </c>
      <c r="H148" s="10" t="s">
        <v>335</v>
      </c>
    </row>
    <row r="149" spans="2:8" s="10" customFormat="1" ht="26.25" customHeight="1">
      <c r="B149" s="18" t="s">
        <v>6957</v>
      </c>
      <c r="C149" s="7" t="s">
        <v>6960</v>
      </c>
      <c r="D149" s="7" t="s">
        <v>6815</v>
      </c>
      <c r="E149" s="9" t="s">
        <v>6734</v>
      </c>
      <c r="F149" s="13" t="s">
        <v>6833</v>
      </c>
      <c r="G149" s="13" t="s">
        <v>338</v>
      </c>
      <c r="H149" s="10" t="s">
        <v>335</v>
      </c>
    </row>
    <row r="150" spans="2:8" s="10" customFormat="1" ht="26.25" customHeight="1">
      <c r="B150" s="18" t="s">
        <v>6957</v>
      </c>
      <c r="C150" s="7" t="s">
        <v>6961</v>
      </c>
      <c r="D150" s="7" t="s">
        <v>6815</v>
      </c>
      <c r="E150" s="9" t="s">
        <v>729</v>
      </c>
      <c r="F150" s="7" t="s">
        <v>708</v>
      </c>
      <c r="G150" s="7" t="s">
        <v>657</v>
      </c>
      <c r="H150" s="10" t="s">
        <v>335</v>
      </c>
    </row>
    <row r="151" spans="2:8" s="10" customFormat="1" ht="26.25" customHeight="1">
      <c r="B151" s="18" t="s">
        <v>6957</v>
      </c>
      <c r="C151" s="7" t="s">
        <v>6962</v>
      </c>
      <c r="D151" s="7" t="s">
        <v>6826</v>
      </c>
      <c r="E151" s="9" t="s">
        <v>1325</v>
      </c>
      <c r="F151" s="7" t="s">
        <v>708</v>
      </c>
      <c r="G151" s="7" t="s">
        <v>1324</v>
      </c>
      <c r="H151" s="10" t="s">
        <v>335</v>
      </c>
    </row>
    <row r="152" spans="2:8" s="10" customFormat="1" ht="26.25" customHeight="1">
      <c r="B152" s="18" t="s">
        <v>6957</v>
      </c>
      <c r="C152" s="7" t="s">
        <v>6908</v>
      </c>
      <c r="D152" s="7" t="s">
        <v>6909</v>
      </c>
      <c r="E152" s="9" t="s">
        <v>6910</v>
      </c>
      <c r="F152" s="7"/>
      <c r="G152" s="7" t="s">
        <v>6911</v>
      </c>
      <c r="H152" s="10" t="s">
        <v>335</v>
      </c>
    </row>
    <row r="155" spans="2:8">
      <c r="H155" s="488"/>
    </row>
    <row r="156" spans="2:8">
      <c r="H156" s="488"/>
    </row>
    <row r="157" spans="2:8">
      <c r="H157" s="488"/>
    </row>
    <row r="158" spans="2:8">
      <c r="H158" s="488"/>
    </row>
    <row r="159" spans="2:8">
      <c r="H159" s="488"/>
    </row>
    <row r="160" spans="2:8">
      <c r="H160" s="488"/>
    </row>
    <row r="161" spans="7:8">
      <c r="H161" s="488"/>
    </row>
    <row r="162" spans="7:8">
      <c r="H162" s="488"/>
    </row>
    <row r="163" spans="7:8">
      <c r="H163" s="488"/>
    </row>
    <row r="164" spans="7:8">
      <c r="H164" s="488"/>
    </row>
    <row r="165" spans="7:8">
      <c r="G165" s="10"/>
      <c r="H165" s="488"/>
    </row>
    <row r="166" spans="7:8">
      <c r="G166" s="10"/>
      <c r="H166" s="488"/>
    </row>
    <row r="167" spans="7:8">
      <c r="H167" s="488"/>
    </row>
    <row r="168" spans="7:8">
      <c r="H168" s="488"/>
    </row>
    <row r="169" spans="7:8">
      <c r="H169" s="488"/>
    </row>
    <row r="170" spans="7:8">
      <c r="H170" s="488"/>
    </row>
    <row r="171" spans="7:8">
      <c r="H171" s="488"/>
    </row>
    <row r="172" spans="7:8">
      <c r="H172" s="488"/>
    </row>
    <row r="173" spans="7:8">
      <c r="G173" s="10"/>
      <c r="H173" s="488"/>
    </row>
    <row r="174" spans="7:8">
      <c r="H174" s="488"/>
    </row>
    <row r="175" spans="7:8">
      <c r="H175" s="488"/>
    </row>
    <row r="176" spans="7:8">
      <c r="H176" s="488"/>
    </row>
    <row r="177" spans="7:8">
      <c r="G177" s="10"/>
      <c r="H177" s="488"/>
    </row>
    <row r="178" spans="7:8">
      <c r="G178" s="10"/>
      <c r="H178" s="488"/>
    </row>
    <row r="179" spans="7:8">
      <c r="H179" s="488"/>
    </row>
    <row r="180" spans="7:8">
      <c r="H180" s="488"/>
    </row>
    <row r="181" spans="7:8">
      <c r="H181" s="488"/>
    </row>
    <row r="182" spans="7:8">
      <c r="G182" s="537"/>
      <c r="H182" s="488"/>
    </row>
    <row r="183" spans="7:8">
      <c r="G183" s="537"/>
      <c r="H183" s="488"/>
    </row>
    <row r="184" spans="7:8">
      <c r="G184" s="537"/>
      <c r="H184" s="488"/>
    </row>
    <row r="185" spans="7:8">
      <c r="G185" s="537"/>
      <c r="H185" s="488"/>
    </row>
    <row r="186" spans="7:8">
      <c r="H186" s="488"/>
    </row>
    <row r="187" spans="7:8">
      <c r="H187" s="488"/>
    </row>
    <row r="188" spans="7:8">
      <c r="H188" s="488"/>
    </row>
    <row r="189" spans="7:8">
      <c r="H189" s="488"/>
    </row>
    <row r="190" spans="7:8">
      <c r="H190" s="488"/>
    </row>
    <row r="191" spans="7:8">
      <c r="H191" s="488"/>
    </row>
    <row r="192" spans="7:8">
      <c r="G192" s="10"/>
      <c r="H192" s="488"/>
    </row>
    <row r="193" spans="8:8">
      <c r="H193" s="488"/>
    </row>
    <row r="194" spans="8:8">
      <c r="H194" s="488"/>
    </row>
    <row r="195" spans="8:8">
      <c r="H195" s="488"/>
    </row>
    <row r="196" spans="8:8">
      <c r="H196" s="488"/>
    </row>
    <row r="197" spans="8:8">
      <c r="H197" s="488"/>
    </row>
    <row r="198" spans="8:8">
      <c r="H198" s="488"/>
    </row>
    <row r="199" spans="8:8">
      <c r="H199" s="488"/>
    </row>
    <row r="200" spans="8:8">
      <c r="H200" s="488"/>
    </row>
    <row r="201" spans="8:8">
      <c r="H201" s="488"/>
    </row>
    <row r="202" spans="8:8">
      <c r="H202" s="488"/>
    </row>
    <row r="203" spans="8:8">
      <c r="H203" s="488"/>
    </row>
    <row r="204" spans="8:8">
      <c r="H204" s="488"/>
    </row>
    <row r="205" spans="8:8">
      <c r="H205" s="488"/>
    </row>
    <row r="206" spans="8:8">
      <c r="H206" s="488"/>
    </row>
    <row r="207" spans="8:8">
      <c r="H207" s="488"/>
    </row>
    <row r="208" spans="8:8">
      <c r="H208" s="488"/>
    </row>
    <row r="209" spans="8:8">
      <c r="H209" s="488"/>
    </row>
    <row r="210" spans="8:8">
      <c r="H210" s="488"/>
    </row>
    <row r="211" spans="8:8">
      <c r="H211" s="488"/>
    </row>
  </sheetData>
  <autoFilter ref="B2:H152" xr:uid="{F2AE04DF-CE21-4651-8997-6F723B0E6A62}"/>
  <mergeCells count="2">
    <mergeCell ref="B1:E1"/>
    <mergeCell ref="F1:G1"/>
  </mergeCells>
  <conditionalFormatting sqref="G1:G1048576">
    <cfRule type="duplicateValues" dxfId="39" priority="1"/>
  </conditionalFormatting>
  <pageMargins left="0.7" right="0.7" top="0.75" bottom="0.75" header="0.3" footer="0.3"/>
  <pageSetup orientation="portrait" verticalDpi="0" r:id="rId1"/>
  <headerFooter>
    <oddFooter>&amp;C_x000D_&amp;1#&amp;"arial"&amp;9&amp;K008000 C1 - Internal use</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3EE98-4533-4ACD-942A-A276949233F5}">
  <sheetPr>
    <tabColor theme="3" tint="0.249977111117893"/>
  </sheetPr>
  <dimension ref="A1:H300"/>
  <sheetViews>
    <sheetView showGridLines="0" topLeftCell="A2" workbookViewId="0">
      <selection activeCell="A2" sqref="A2:C300"/>
    </sheetView>
  </sheetViews>
  <sheetFormatPr defaultColWidth="11.42578125" defaultRowHeight="14.45"/>
  <cols>
    <col min="1" max="1" width="19" bestFit="1" customWidth="1"/>
    <col min="2" max="2" width="24.42578125" bestFit="1" customWidth="1"/>
    <col min="3" max="3" width="23.42578125" bestFit="1" customWidth="1"/>
  </cols>
  <sheetData>
    <row r="1" spans="1:8" ht="23.45">
      <c r="A1" s="585" t="s">
        <v>3330</v>
      </c>
      <c r="B1" s="586" t="s">
        <v>6963</v>
      </c>
      <c r="C1" s="587" t="s">
        <v>6964</v>
      </c>
      <c r="F1" s="1167"/>
    </row>
    <row r="2" spans="1:8" ht="15.95">
      <c r="A2" s="1261" t="s">
        <v>732</v>
      </c>
      <c r="B2" s="1261" t="s">
        <v>4137</v>
      </c>
      <c r="C2" s="584" t="s">
        <v>5122</v>
      </c>
    </row>
    <row r="3" spans="1:8" ht="15.95">
      <c r="A3" s="1261" t="s">
        <v>732</v>
      </c>
      <c r="B3" s="1261" t="s">
        <v>6965</v>
      </c>
      <c r="C3" s="584" t="s">
        <v>5122</v>
      </c>
    </row>
    <row r="4" spans="1:8" ht="15.95">
      <c r="A4" s="1261" t="s">
        <v>732</v>
      </c>
      <c r="B4" s="1261" t="s">
        <v>6966</v>
      </c>
      <c r="C4" s="584" t="s">
        <v>5122</v>
      </c>
      <c r="F4" s="1261"/>
      <c r="G4" s="1261"/>
      <c r="H4" s="1261"/>
    </row>
    <row r="5" spans="1:8" ht="15.95">
      <c r="A5" s="1261" t="s">
        <v>732</v>
      </c>
      <c r="B5" s="1261" t="s">
        <v>6967</v>
      </c>
      <c r="C5" s="584" t="s">
        <v>5122</v>
      </c>
    </row>
    <row r="6" spans="1:8" ht="15.95">
      <c r="A6" s="1261" t="s">
        <v>732</v>
      </c>
      <c r="B6" s="1261" t="s">
        <v>6968</v>
      </c>
      <c r="C6" s="584" t="s">
        <v>5122</v>
      </c>
    </row>
    <row r="7" spans="1:8" ht="15.95">
      <c r="A7" s="1261" t="s">
        <v>732</v>
      </c>
      <c r="B7" s="1261" t="s">
        <v>6969</v>
      </c>
      <c r="C7" s="584" t="s">
        <v>5122</v>
      </c>
    </row>
    <row r="8" spans="1:8" ht="15.95">
      <c r="A8" s="1261" t="s">
        <v>732</v>
      </c>
      <c r="B8" s="1261" t="s">
        <v>6970</v>
      </c>
      <c r="C8" s="584" t="s">
        <v>5122</v>
      </c>
    </row>
    <row r="9" spans="1:8" ht="15.95">
      <c r="A9" s="1261" t="s">
        <v>732</v>
      </c>
      <c r="B9" s="1261" t="s">
        <v>6971</v>
      </c>
      <c r="C9" s="584" t="s">
        <v>5122</v>
      </c>
    </row>
    <row r="10" spans="1:8" ht="15.95">
      <c r="A10" s="1261" t="s">
        <v>732</v>
      </c>
      <c r="B10" s="1261" t="s">
        <v>6972</v>
      </c>
      <c r="C10" s="584" t="s">
        <v>5122</v>
      </c>
    </row>
    <row r="11" spans="1:8" ht="15.95">
      <c r="A11" s="1261" t="s">
        <v>732</v>
      </c>
      <c r="B11" s="1261" t="s">
        <v>6973</v>
      </c>
      <c r="C11" s="584" t="s">
        <v>5122</v>
      </c>
    </row>
    <row r="12" spans="1:8" ht="15.95">
      <c r="A12" s="1261" t="s">
        <v>732</v>
      </c>
      <c r="B12" s="1261" t="s">
        <v>2588</v>
      </c>
      <c r="C12" s="584" t="s">
        <v>5122</v>
      </c>
    </row>
    <row r="13" spans="1:8" ht="15.95">
      <c r="A13" s="1261" t="s">
        <v>4164</v>
      </c>
      <c r="B13" s="1261" t="s">
        <v>4137</v>
      </c>
      <c r="C13" s="584" t="s">
        <v>5122</v>
      </c>
    </row>
    <row r="14" spans="1:8" ht="15.95">
      <c r="A14" s="1261" t="s">
        <v>4164</v>
      </c>
      <c r="B14" s="1261" t="s">
        <v>6965</v>
      </c>
      <c r="C14" s="584" t="s">
        <v>5122</v>
      </c>
    </row>
    <row r="15" spans="1:8" ht="15.95">
      <c r="A15" s="1261" t="s">
        <v>4164</v>
      </c>
      <c r="B15" s="1261" t="s">
        <v>6966</v>
      </c>
      <c r="C15" s="584" t="s">
        <v>5122</v>
      </c>
    </row>
    <row r="16" spans="1:8" ht="15.95">
      <c r="A16" s="1261" t="s">
        <v>4164</v>
      </c>
      <c r="B16" s="1261" t="s">
        <v>6967</v>
      </c>
      <c r="C16" s="584" t="s">
        <v>5122</v>
      </c>
    </row>
    <row r="17" spans="1:3" ht="15.95">
      <c r="A17" s="1261" t="s">
        <v>4164</v>
      </c>
      <c r="B17" s="1261" t="s">
        <v>6968</v>
      </c>
      <c r="C17" s="584" t="s">
        <v>5122</v>
      </c>
    </row>
    <row r="18" spans="1:3" ht="15.95">
      <c r="A18" s="1261" t="s">
        <v>4164</v>
      </c>
      <c r="B18" s="1261" t="s">
        <v>6969</v>
      </c>
      <c r="C18" s="584" t="s">
        <v>5122</v>
      </c>
    </row>
    <row r="19" spans="1:3" ht="15.95">
      <c r="A19" s="1261" t="s">
        <v>4164</v>
      </c>
      <c r="B19" s="1261" t="s">
        <v>6970</v>
      </c>
      <c r="C19" s="584" t="s">
        <v>5122</v>
      </c>
    </row>
    <row r="20" spans="1:3" ht="15.95">
      <c r="A20" s="1261" t="s">
        <v>4164</v>
      </c>
      <c r="B20" s="1261" t="s">
        <v>6971</v>
      </c>
      <c r="C20" s="584" t="s">
        <v>5122</v>
      </c>
    </row>
    <row r="21" spans="1:3" ht="15.95">
      <c r="A21" s="1261" t="s">
        <v>4164</v>
      </c>
      <c r="B21" s="1261" t="s">
        <v>6972</v>
      </c>
      <c r="C21" s="584" t="s">
        <v>5122</v>
      </c>
    </row>
    <row r="22" spans="1:3" ht="15.95">
      <c r="A22" s="1261" t="s">
        <v>4164</v>
      </c>
      <c r="B22" s="1261" t="s">
        <v>6973</v>
      </c>
      <c r="C22" s="584" t="s">
        <v>5122</v>
      </c>
    </row>
    <row r="23" spans="1:3" ht="15.95">
      <c r="A23" s="1261" t="s">
        <v>4164</v>
      </c>
      <c r="B23" s="1261" t="s">
        <v>2588</v>
      </c>
      <c r="C23" s="584" t="s">
        <v>5122</v>
      </c>
    </row>
    <row r="24" spans="1:3" ht="15.95">
      <c r="A24" s="1261" t="s">
        <v>4165</v>
      </c>
      <c r="B24" s="1261" t="s">
        <v>4137</v>
      </c>
      <c r="C24" s="584" t="s">
        <v>5122</v>
      </c>
    </row>
    <row r="25" spans="1:3" ht="15.95">
      <c r="A25" s="1261" t="s">
        <v>4165</v>
      </c>
      <c r="B25" s="1261" t="s">
        <v>6965</v>
      </c>
      <c r="C25" s="584" t="s">
        <v>5122</v>
      </c>
    </row>
    <row r="26" spans="1:3" ht="15.95">
      <c r="A26" s="1261" t="s">
        <v>4165</v>
      </c>
      <c r="B26" s="1261" t="s">
        <v>6966</v>
      </c>
      <c r="C26" s="584" t="s">
        <v>5122</v>
      </c>
    </row>
    <row r="27" spans="1:3" ht="15.95">
      <c r="A27" s="1261" t="s">
        <v>4165</v>
      </c>
      <c r="B27" s="1261" t="s">
        <v>6967</v>
      </c>
      <c r="C27" s="584" t="s">
        <v>5122</v>
      </c>
    </row>
    <row r="28" spans="1:3" ht="15.95">
      <c r="A28" s="1261" t="s">
        <v>4165</v>
      </c>
      <c r="B28" s="1261" t="s">
        <v>6974</v>
      </c>
      <c r="C28" s="584" t="s">
        <v>5122</v>
      </c>
    </row>
    <row r="29" spans="1:3" ht="15.95">
      <c r="A29" s="1261" t="s">
        <v>4165</v>
      </c>
      <c r="B29" s="1261" t="s">
        <v>6968</v>
      </c>
      <c r="C29" s="584" t="s">
        <v>5122</v>
      </c>
    </row>
    <row r="30" spans="1:3" ht="15.95">
      <c r="A30" s="1261" t="s">
        <v>4165</v>
      </c>
      <c r="B30" s="1261" t="s">
        <v>6969</v>
      </c>
      <c r="C30" s="584" t="s">
        <v>5122</v>
      </c>
    </row>
    <row r="31" spans="1:3" ht="15.95">
      <c r="A31" s="1261" t="s">
        <v>4165</v>
      </c>
      <c r="B31" s="1261" t="s">
        <v>6970</v>
      </c>
      <c r="C31" s="584" t="s">
        <v>5122</v>
      </c>
    </row>
    <row r="32" spans="1:3" ht="15.95">
      <c r="A32" s="1261" t="s">
        <v>4165</v>
      </c>
      <c r="B32" s="1261" t="s">
        <v>6971</v>
      </c>
      <c r="C32" s="584" t="s">
        <v>5122</v>
      </c>
    </row>
    <row r="33" spans="1:3" ht="15.95">
      <c r="A33" s="1261" t="s">
        <v>4165</v>
      </c>
      <c r="B33" s="1261" t="s">
        <v>6972</v>
      </c>
      <c r="C33" s="584" t="s">
        <v>5122</v>
      </c>
    </row>
    <row r="34" spans="1:3" ht="15.95">
      <c r="A34" s="1261" t="s">
        <v>4165</v>
      </c>
      <c r="B34" s="1261" t="s">
        <v>6973</v>
      </c>
      <c r="C34" s="584" t="s">
        <v>5122</v>
      </c>
    </row>
    <row r="35" spans="1:3" ht="15.95">
      <c r="A35" s="1261" t="s">
        <v>4165</v>
      </c>
      <c r="B35" s="1261" t="s">
        <v>2588</v>
      </c>
      <c r="C35" s="584" t="s">
        <v>5122</v>
      </c>
    </row>
    <row r="36" spans="1:3" ht="15.95">
      <c r="A36" s="1261" t="s">
        <v>4166</v>
      </c>
      <c r="B36" s="1261" t="s">
        <v>4137</v>
      </c>
      <c r="C36" s="584" t="s">
        <v>5122</v>
      </c>
    </row>
    <row r="37" spans="1:3" ht="15.95">
      <c r="A37" s="1261" t="s">
        <v>4166</v>
      </c>
      <c r="B37" s="1261" t="s">
        <v>6965</v>
      </c>
      <c r="C37" s="584" t="s">
        <v>5122</v>
      </c>
    </row>
    <row r="38" spans="1:3" ht="15.95">
      <c r="A38" s="1261" t="s">
        <v>4166</v>
      </c>
      <c r="B38" s="1261" t="s">
        <v>6966</v>
      </c>
      <c r="C38" s="584" t="s">
        <v>5122</v>
      </c>
    </row>
    <row r="39" spans="1:3" ht="15.95">
      <c r="A39" s="1261" t="s">
        <v>4166</v>
      </c>
      <c r="B39" s="1261" t="s">
        <v>6967</v>
      </c>
      <c r="C39" s="584" t="s">
        <v>5122</v>
      </c>
    </row>
    <row r="40" spans="1:3" ht="15.95">
      <c r="A40" s="1261" t="s">
        <v>4166</v>
      </c>
      <c r="B40" s="1261" t="s">
        <v>6968</v>
      </c>
      <c r="C40" s="584" t="s">
        <v>5122</v>
      </c>
    </row>
    <row r="41" spans="1:3" ht="15.95">
      <c r="A41" s="1261" t="s">
        <v>4166</v>
      </c>
      <c r="B41" s="1261" t="s">
        <v>6969</v>
      </c>
      <c r="C41" s="584" t="s">
        <v>5122</v>
      </c>
    </row>
    <row r="42" spans="1:3" ht="15.95">
      <c r="A42" s="1261" t="s">
        <v>4166</v>
      </c>
      <c r="B42" s="1261" t="s">
        <v>6970</v>
      </c>
      <c r="C42" s="584" t="s">
        <v>5122</v>
      </c>
    </row>
    <row r="43" spans="1:3" ht="15.95">
      <c r="A43" s="1261" t="s">
        <v>4166</v>
      </c>
      <c r="B43" s="1261" t="s">
        <v>6971</v>
      </c>
      <c r="C43" s="584" t="s">
        <v>5122</v>
      </c>
    </row>
    <row r="44" spans="1:3" ht="15.95">
      <c r="A44" s="1261" t="s">
        <v>4166</v>
      </c>
      <c r="B44" s="1261" t="s">
        <v>6972</v>
      </c>
      <c r="C44" s="584" t="s">
        <v>5122</v>
      </c>
    </row>
    <row r="45" spans="1:3" ht="15.95">
      <c r="A45" s="1261" t="s">
        <v>4166</v>
      </c>
      <c r="B45" s="1261" t="s">
        <v>6973</v>
      </c>
      <c r="C45" s="584" t="s">
        <v>5122</v>
      </c>
    </row>
    <row r="46" spans="1:3" ht="15.95">
      <c r="A46" s="1261" t="s">
        <v>4166</v>
      </c>
      <c r="B46" s="1261" t="s">
        <v>2588</v>
      </c>
      <c r="C46" s="584" t="s">
        <v>5122</v>
      </c>
    </row>
    <row r="47" spans="1:3" ht="15.95">
      <c r="A47" s="1261" t="s">
        <v>4167</v>
      </c>
      <c r="B47" s="1261" t="s">
        <v>4137</v>
      </c>
      <c r="C47" s="584" t="s">
        <v>5122</v>
      </c>
    </row>
    <row r="48" spans="1:3" ht="15.95">
      <c r="A48" s="1261" t="s">
        <v>4167</v>
      </c>
      <c r="B48" s="1261" t="s">
        <v>6965</v>
      </c>
      <c r="C48" s="584" t="s">
        <v>5122</v>
      </c>
    </row>
    <row r="49" spans="1:3" ht="15.95">
      <c r="A49" s="1261" t="s">
        <v>4167</v>
      </c>
      <c r="B49" s="1261" t="s">
        <v>6966</v>
      </c>
      <c r="C49" s="584" t="s">
        <v>5122</v>
      </c>
    </row>
    <row r="50" spans="1:3" ht="15.95">
      <c r="A50" s="1261" t="s">
        <v>4167</v>
      </c>
      <c r="B50" s="1261" t="s">
        <v>6967</v>
      </c>
      <c r="C50" s="584" t="s">
        <v>5122</v>
      </c>
    </row>
    <row r="51" spans="1:3" ht="15.95">
      <c r="A51" s="1261" t="s">
        <v>4167</v>
      </c>
      <c r="B51" s="1261" t="s">
        <v>6968</v>
      </c>
      <c r="C51" s="584" t="s">
        <v>5122</v>
      </c>
    </row>
    <row r="52" spans="1:3" ht="15.95">
      <c r="A52" s="1261" t="s">
        <v>4167</v>
      </c>
      <c r="B52" s="1261" t="s">
        <v>6969</v>
      </c>
      <c r="C52" s="584" t="s">
        <v>5122</v>
      </c>
    </row>
    <row r="53" spans="1:3" ht="15.95">
      <c r="A53" s="1261" t="s">
        <v>4167</v>
      </c>
      <c r="B53" s="1261" t="s">
        <v>6970</v>
      </c>
      <c r="C53" s="584" t="s">
        <v>5122</v>
      </c>
    </row>
    <row r="54" spans="1:3" ht="15.95">
      <c r="A54" s="1261" t="s">
        <v>4167</v>
      </c>
      <c r="B54" s="1261" t="s">
        <v>6971</v>
      </c>
      <c r="C54" s="584" t="s">
        <v>5122</v>
      </c>
    </row>
    <row r="55" spans="1:3" ht="15.95">
      <c r="A55" s="1261" t="s">
        <v>4167</v>
      </c>
      <c r="B55" s="1261" t="s">
        <v>6972</v>
      </c>
      <c r="C55" s="584" t="s">
        <v>5122</v>
      </c>
    </row>
    <row r="56" spans="1:3" ht="15.95">
      <c r="A56" s="1261" t="s">
        <v>4167</v>
      </c>
      <c r="B56" s="1261" t="s">
        <v>6973</v>
      </c>
      <c r="C56" s="584" t="s">
        <v>5122</v>
      </c>
    </row>
    <row r="57" spans="1:3" ht="15.95">
      <c r="A57" s="1261" t="s">
        <v>4167</v>
      </c>
      <c r="B57" s="1261" t="s">
        <v>2588</v>
      </c>
      <c r="C57" s="584" t="s">
        <v>5122</v>
      </c>
    </row>
    <row r="58" spans="1:3" ht="15.95">
      <c r="A58" s="1261" t="s">
        <v>4163</v>
      </c>
      <c r="B58" s="1261" t="s">
        <v>4137</v>
      </c>
      <c r="C58" s="584" t="s">
        <v>5122</v>
      </c>
    </row>
    <row r="59" spans="1:3" ht="15.95">
      <c r="A59" s="1261" t="s">
        <v>4163</v>
      </c>
      <c r="B59" s="1261" t="s">
        <v>6975</v>
      </c>
      <c r="C59" s="584" t="s">
        <v>5122</v>
      </c>
    </row>
    <row r="60" spans="1:3" ht="15.95">
      <c r="A60" s="1261" t="s">
        <v>4163</v>
      </c>
      <c r="B60" s="1261" t="s">
        <v>6966</v>
      </c>
      <c r="C60" s="584" t="s">
        <v>5122</v>
      </c>
    </row>
    <row r="61" spans="1:3" ht="15.95">
      <c r="A61" s="1261" t="s">
        <v>4163</v>
      </c>
      <c r="B61" s="1261" t="s">
        <v>6967</v>
      </c>
      <c r="C61" s="584" t="s">
        <v>5122</v>
      </c>
    </row>
    <row r="62" spans="1:3" ht="15.95">
      <c r="A62" s="1261" t="s">
        <v>4163</v>
      </c>
      <c r="B62" s="1261" t="s">
        <v>6974</v>
      </c>
      <c r="C62" s="584" t="s">
        <v>5122</v>
      </c>
    </row>
    <row r="63" spans="1:3" ht="15.95">
      <c r="A63" s="1261" t="s">
        <v>4163</v>
      </c>
      <c r="B63" s="1261" t="s">
        <v>6968</v>
      </c>
      <c r="C63" s="584" t="s">
        <v>5122</v>
      </c>
    </row>
    <row r="64" spans="1:3" ht="15.95">
      <c r="A64" s="1261" t="s">
        <v>4163</v>
      </c>
      <c r="B64" s="1261" t="s">
        <v>6969</v>
      </c>
      <c r="C64" s="584" t="s">
        <v>5122</v>
      </c>
    </row>
    <row r="65" spans="1:3" ht="15.95">
      <c r="A65" s="1261" t="s">
        <v>4163</v>
      </c>
      <c r="B65" s="1261" t="s">
        <v>6976</v>
      </c>
      <c r="C65" s="584" t="s">
        <v>5122</v>
      </c>
    </row>
    <row r="66" spans="1:3" ht="15.95">
      <c r="A66" s="1261" t="s">
        <v>4163</v>
      </c>
      <c r="B66" s="1261" t="s">
        <v>6970</v>
      </c>
      <c r="C66" s="584" t="s">
        <v>5122</v>
      </c>
    </row>
    <row r="67" spans="1:3" ht="15.95">
      <c r="A67" s="1261" t="s">
        <v>4163</v>
      </c>
      <c r="B67" s="1261" t="s">
        <v>6971</v>
      </c>
      <c r="C67" s="584" t="s">
        <v>5122</v>
      </c>
    </row>
    <row r="68" spans="1:3" ht="15.95">
      <c r="A68" s="1261" t="s">
        <v>4163</v>
      </c>
      <c r="B68" s="1261" t="s">
        <v>6972</v>
      </c>
      <c r="C68" s="584" t="s">
        <v>5122</v>
      </c>
    </row>
    <row r="69" spans="1:3" ht="15.95">
      <c r="A69" s="1261" t="s">
        <v>4163</v>
      </c>
      <c r="B69" s="1261" t="s">
        <v>6973</v>
      </c>
      <c r="C69" s="584" t="s">
        <v>5122</v>
      </c>
    </row>
    <row r="70" spans="1:3" ht="15.95">
      <c r="A70" s="1261" t="s">
        <v>4163</v>
      </c>
      <c r="B70" s="1261" t="s">
        <v>2588</v>
      </c>
      <c r="C70" s="584" t="s">
        <v>5122</v>
      </c>
    </row>
    <row r="71" spans="1:3" ht="15.95">
      <c r="A71" s="1261" t="s">
        <v>4172</v>
      </c>
      <c r="B71" s="1261" t="s">
        <v>4137</v>
      </c>
      <c r="C71" s="584" t="s">
        <v>5122</v>
      </c>
    </row>
    <row r="72" spans="1:3" ht="15.95">
      <c r="A72" s="1261" t="s">
        <v>4172</v>
      </c>
      <c r="B72" s="1261" t="s">
        <v>6965</v>
      </c>
      <c r="C72" s="584" t="s">
        <v>5122</v>
      </c>
    </row>
    <row r="73" spans="1:3" ht="15.95">
      <c r="A73" s="1261" t="s">
        <v>4172</v>
      </c>
      <c r="B73" s="1261" t="s">
        <v>6966</v>
      </c>
      <c r="C73" s="584" t="s">
        <v>5122</v>
      </c>
    </row>
    <row r="74" spans="1:3" ht="15.95">
      <c r="A74" s="1261" t="s">
        <v>4172</v>
      </c>
      <c r="B74" s="1261" t="s">
        <v>6967</v>
      </c>
      <c r="C74" s="584" t="s">
        <v>5122</v>
      </c>
    </row>
    <row r="75" spans="1:3" ht="15.95">
      <c r="A75" s="1261" t="s">
        <v>4172</v>
      </c>
      <c r="B75" s="1261" t="s">
        <v>6968</v>
      </c>
      <c r="C75" s="584" t="s">
        <v>5122</v>
      </c>
    </row>
    <row r="76" spans="1:3" ht="15.95">
      <c r="A76" s="1261" t="s">
        <v>4172</v>
      </c>
      <c r="B76" s="1261" t="s">
        <v>6969</v>
      </c>
      <c r="C76" s="584" t="s">
        <v>5122</v>
      </c>
    </row>
    <row r="77" spans="1:3" ht="15.95">
      <c r="A77" s="1261" t="s">
        <v>4172</v>
      </c>
      <c r="B77" s="1261" t="s">
        <v>6976</v>
      </c>
      <c r="C77" s="584" t="s">
        <v>5122</v>
      </c>
    </row>
    <row r="78" spans="1:3" ht="15.95">
      <c r="A78" s="1261" t="s">
        <v>4172</v>
      </c>
      <c r="B78" s="1261" t="s">
        <v>6972</v>
      </c>
      <c r="C78" s="584" t="s">
        <v>5122</v>
      </c>
    </row>
    <row r="79" spans="1:3" ht="15.95">
      <c r="A79" s="1261" t="s">
        <v>4172</v>
      </c>
      <c r="B79" s="1261" t="s">
        <v>6973</v>
      </c>
      <c r="C79" s="584" t="s">
        <v>5122</v>
      </c>
    </row>
    <row r="80" spans="1:3" ht="15.95">
      <c r="A80" s="1261" t="s">
        <v>4172</v>
      </c>
      <c r="B80" s="1261" t="s">
        <v>2588</v>
      </c>
      <c r="C80" s="584" t="s">
        <v>5122</v>
      </c>
    </row>
    <row r="81" spans="1:3" ht="15.95">
      <c r="A81" s="1261" t="s">
        <v>742</v>
      </c>
      <c r="B81" s="1261" t="s">
        <v>4137</v>
      </c>
      <c r="C81" s="584" t="s">
        <v>5122</v>
      </c>
    </row>
    <row r="82" spans="1:3" ht="15.95">
      <c r="A82" s="1261" t="s">
        <v>742</v>
      </c>
      <c r="B82" s="1261" t="s">
        <v>6965</v>
      </c>
      <c r="C82" s="584" t="s">
        <v>5122</v>
      </c>
    </row>
    <row r="83" spans="1:3" ht="15.95">
      <c r="A83" s="1261" t="s">
        <v>742</v>
      </c>
      <c r="B83" s="1261" t="s">
        <v>6966</v>
      </c>
      <c r="C83" s="584" t="s">
        <v>5122</v>
      </c>
    </row>
    <row r="84" spans="1:3" ht="15.95">
      <c r="A84" s="1261" t="s">
        <v>742</v>
      </c>
      <c r="B84" s="1261" t="s">
        <v>6967</v>
      </c>
      <c r="C84" s="584" t="s">
        <v>5122</v>
      </c>
    </row>
    <row r="85" spans="1:3" ht="15.95">
      <c r="A85" s="1261" t="s">
        <v>742</v>
      </c>
      <c r="B85" s="1261" t="s">
        <v>6968</v>
      </c>
      <c r="C85" s="584" t="s">
        <v>5122</v>
      </c>
    </row>
    <row r="86" spans="1:3" ht="15.95">
      <c r="A86" s="1261" t="s">
        <v>742</v>
      </c>
      <c r="B86" s="1261" t="s">
        <v>6969</v>
      </c>
      <c r="C86" s="584" t="s">
        <v>5122</v>
      </c>
    </row>
    <row r="87" spans="1:3" ht="15.95">
      <c r="A87" s="1261" t="s">
        <v>742</v>
      </c>
      <c r="B87" s="1261" t="s">
        <v>6970</v>
      </c>
      <c r="C87" s="584" t="s">
        <v>5122</v>
      </c>
    </row>
    <row r="88" spans="1:3" ht="15.95">
      <c r="A88" s="1261" t="s">
        <v>742</v>
      </c>
      <c r="B88" s="1261" t="s">
        <v>6971</v>
      </c>
      <c r="C88" s="584" t="s">
        <v>5122</v>
      </c>
    </row>
    <row r="89" spans="1:3" ht="15.95">
      <c r="A89" s="1261" t="s">
        <v>742</v>
      </c>
      <c r="B89" s="1261" t="s">
        <v>6972</v>
      </c>
      <c r="C89" s="584" t="s">
        <v>5122</v>
      </c>
    </row>
    <row r="90" spans="1:3" ht="15.95">
      <c r="A90" s="1261" t="s">
        <v>742</v>
      </c>
      <c r="B90" s="1261" t="s">
        <v>6973</v>
      </c>
      <c r="C90" s="584" t="s">
        <v>5122</v>
      </c>
    </row>
    <row r="91" spans="1:3" ht="15.95">
      <c r="A91" s="1261" t="s">
        <v>742</v>
      </c>
      <c r="B91" s="1261" t="s">
        <v>2588</v>
      </c>
      <c r="C91" s="584" t="s">
        <v>5122</v>
      </c>
    </row>
    <row r="92" spans="1:3" ht="15.95">
      <c r="A92" s="1261" t="s">
        <v>746</v>
      </c>
      <c r="B92" s="1261" t="s">
        <v>4137</v>
      </c>
      <c r="C92" s="584" t="s">
        <v>5122</v>
      </c>
    </row>
    <row r="93" spans="1:3" ht="15.95">
      <c r="A93" s="1261" t="s">
        <v>746</v>
      </c>
      <c r="B93" s="1261" t="s">
        <v>6965</v>
      </c>
      <c r="C93" s="584" t="s">
        <v>5122</v>
      </c>
    </row>
    <row r="94" spans="1:3" ht="15.95">
      <c r="A94" s="1261" t="s">
        <v>746</v>
      </c>
      <c r="B94" s="1261" t="s">
        <v>6966</v>
      </c>
      <c r="C94" s="584" t="s">
        <v>5122</v>
      </c>
    </row>
    <row r="95" spans="1:3" ht="15.95">
      <c r="A95" s="1261" t="s">
        <v>746</v>
      </c>
      <c r="B95" s="1261" t="s">
        <v>6967</v>
      </c>
      <c r="C95" s="584" t="s">
        <v>5122</v>
      </c>
    </row>
    <row r="96" spans="1:3" ht="15.95">
      <c r="A96" s="1261" t="s">
        <v>746</v>
      </c>
      <c r="B96" s="1261" t="s">
        <v>6974</v>
      </c>
      <c r="C96" s="584" t="s">
        <v>5122</v>
      </c>
    </row>
    <row r="97" spans="1:3" ht="15.95">
      <c r="A97" s="1261" t="s">
        <v>746</v>
      </c>
      <c r="B97" s="1261" t="s">
        <v>6968</v>
      </c>
      <c r="C97" s="584" t="s">
        <v>5122</v>
      </c>
    </row>
    <row r="98" spans="1:3" ht="15.95">
      <c r="A98" s="1261" t="s">
        <v>746</v>
      </c>
      <c r="B98" s="1261" t="s">
        <v>6969</v>
      </c>
      <c r="C98" s="584" t="s">
        <v>5122</v>
      </c>
    </row>
    <row r="99" spans="1:3" ht="15.95">
      <c r="A99" s="1261" t="s">
        <v>746</v>
      </c>
      <c r="B99" s="1261" t="s">
        <v>6976</v>
      </c>
      <c r="C99" s="584" t="s">
        <v>5122</v>
      </c>
    </row>
    <row r="100" spans="1:3" ht="15.95">
      <c r="A100" s="1261" t="s">
        <v>746</v>
      </c>
      <c r="B100" s="1261" t="s">
        <v>6970</v>
      </c>
      <c r="C100" s="584" t="s">
        <v>5122</v>
      </c>
    </row>
    <row r="101" spans="1:3" ht="15.95">
      <c r="A101" s="1261" t="s">
        <v>746</v>
      </c>
      <c r="B101" s="1261" t="s">
        <v>6971</v>
      </c>
      <c r="C101" s="584" t="s">
        <v>5122</v>
      </c>
    </row>
    <row r="102" spans="1:3" ht="15.95">
      <c r="A102" s="1261" t="s">
        <v>746</v>
      </c>
      <c r="B102" s="1261" t="s">
        <v>6972</v>
      </c>
      <c r="C102" s="584" t="s">
        <v>5122</v>
      </c>
    </row>
    <row r="103" spans="1:3" ht="15.95">
      <c r="A103" s="1261" t="s">
        <v>746</v>
      </c>
      <c r="B103" s="1261" t="s">
        <v>6973</v>
      </c>
      <c r="C103" s="584" t="s">
        <v>5122</v>
      </c>
    </row>
    <row r="104" spans="1:3" ht="15.95">
      <c r="A104" s="1261" t="s">
        <v>746</v>
      </c>
      <c r="B104" s="1261" t="s">
        <v>2588</v>
      </c>
      <c r="C104" s="584" t="s">
        <v>5122</v>
      </c>
    </row>
    <row r="105" spans="1:3" ht="15.95">
      <c r="A105" s="1261" t="s">
        <v>3399</v>
      </c>
      <c r="B105" s="1261" t="s">
        <v>4137</v>
      </c>
      <c r="C105" s="584" t="s">
        <v>5122</v>
      </c>
    </row>
    <row r="106" spans="1:3" ht="15.95">
      <c r="A106" s="1261" t="s">
        <v>3399</v>
      </c>
      <c r="B106" s="1261" t="s">
        <v>6965</v>
      </c>
      <c r="C106" s="584" t="s">
        <v>5122</v>
      </c>
    </row>
    <row r="107" spans="1:3" ht="15.95">
      <c r="A107" s="1261" t="s">
        <v>3399</v>
      </c>
      <c r="B107" s="1261" t="s">
        <v>6966</v>
      </c>
      <c r="C107" s="584" t="s">
        <v>5122</v>
      </c>
    </row>
    <row r="108" spans="1:3" ht="15.95">
      <c r="A108" s="1261" t="s">
        <v>3399</v>
      </c>
      <c r="B108" s="1261" t="s">
        <v>6967</v>
      </c>
      <c r="C108" s="584" t="s">
        <v>5122</v>
      </c>
    </row>
    <row r="109" spans="1:3" ht="15.95">
      <c r="A109" s="1261" t="s">
        <v>3399</v>
      </c>
      <c r="B109" s="1261" t="s">
        <v>6974</v>
      </c>
      <c r="C109" s="584" t="s">
        <v>5122</v>
      </c>
    </row>
    <row r="110" spans="1:3" ht="15.95">
      <c r="A110" s="1261" t="s">
        <v>3399</v>
      </c>
      <c r="B110" s="1261" t="s">
        <v>6968</v>
      </c>
      <c r="C110" s="584" t="s">
        <v>5122</v>
      </c>
    </row>
    <row r="111" spans="1:3" ht="15.95">
      <c r="A111" s="1261" t="s">
        <v>3399</v>
      </c>
      <c r="B111" s="1261" t="s">
        <v>6969</v>
      </c>
      <c r="C111" s="584" t="s">
        <v>5122</v>
      </c>
    </row>
    <row r="112" spans="1:3" ht="15.95">
      <c r="A112" s="1261" t="s">
        <v>3399</v>
      </c>
      <c r="B112" s="1261" t="s">
        <v>6972</v>
      </c>
      <c r="C112" s="584" t="s">
        <v>5122</v>
      </c>
    </row>
    <row r="113" spans="1:3" ht="15.95">
      <c r="A113" s="1261" t="s">
        <v>3399</v>
      </c>
      <c r="B113" s="1261" t="s">
        <v>6973</v>
      </c>
      <c r="C113" s="584" t="s">
        <v>5122</v>
      </c>
    </row>
    <row r="114" spans="1:3" ht="15.95">
      <c r="A114" s="1261" t="s">
        <v>3399</v>
      </c>
      <c r="B114" s="1261" t="s">
        <v>2588</v>
      </c>
      <c r="C114" s="584" t="s">
        <v>5122</v>
      </c>
    </row>
    <row r="115" spans="1:3" ht="15.95">
      <c r="A115" s="1261" t="s">
        <v>4175</v>
      </c>
      <c r="B115" s="1261" t="s">
        <v>4137</v>
      </c>
      <c r="C115" s="584" t="s">
        <v>5122</v>
      </c>
    </row>
    <row r="116" spans="1:3" ht="15.95">
      <c r="A116" s="1261" t="s">
        <v>4175</v>
      </c>
      <c r="B116" s="1261" t="s">
        <v>6965</v>
      </c>
      <c r="C116" s="584" t="s">
        <v>5122</v>
      </c>
    </row>
    <row r="117" spans="1:3" ht="15.95">
      <c r="A117" s="1261" t="s">
        <v>4175</v>
      </c>
      <c r="B117" s="1261" t="s">
        <v>6966</v>
      </c>
      <c r="C117" s="584" t="s">
        <v>5122</v>
      </c>
    </row>
    <row r="118" spans="1:3" ht="15.95">
      <c r="A118" s="1261" t="s">
        <v>4175</v>
      </c>
      <c r="B118" s="1261" t="s">
        <v>6967</v>
      </c>
      <c r="C118" s="584" t="s">
        <v>5122</v>
      </c>
    </row>
    <row r="119" spans="1:3" ht="15.95">
      <c r="A119" s="1261" t="s">
        <v>4175</v>
      </c>
      <c r="B119" s="1261" t="s">
        <v>6968</v>
      </c>
      <c r="C119" s="584" t="s">
        <v>5122</v>
      </c>
    </row>
    <row r="120" spans="1:3" ht="15.95">
      <c r="A120" s="1261" t="s">
        <v>4175</v>
      </c>
      <c r="B120" s="1261" t="s">
        <v>6969</v>
      </c>
      <c r="C120" s="584" t="s">
        <v>5122</v>
      </c>
    </row>
    <row r="121" spans="1:3" ht="15.95">
      <c r="A121" s="1261" t="s">
        <v>4175</v>
      </c>
      <c r="B121" s="1261" t="s">
        <v>6970</v>
      </c>
      <c r="C121" s="584" t="s">
        <v>5122</v>
      </c>
    </row>
    <row r="122" spans="1:3" ht="15.95">
      <c r="A122" s="1261" t="s">
        <v>4175</v>
      </c>
      <c r="B122" s="1261" t="s">
        <v>6971</v>
      </c>
      <c r="C122" s="584" t="s">
        <v>5122</v>
      </c>
    </row>
    <row r="123" spans="1:3" ht="15.95">
      <c r="A123" s="1261" t="s">
        <v>4175</v>
      </c>
      <c r="B123" s="1261" t="s">
        <v>6972</v>
      </c>
      <c r="C123" s="584" t="s">
        <v>5122</v>
      </c>
    </row>
    <row r="124" spans="1:3" ht="15.95">
      <c r="A124" s="1261" t="s">
        <v>4175</v>
      </c>
      <c r="B124" s="1261" t="s">
        <v>6973</v>
      </c>
      <c r="C124" s="584" t="s">
        <v>5122</v>
      </c>
    </row>
    <row r="125" spans="1:3" ht="15.95">
      <c r="A125" s="1261" t="s">
        <v>4175</v>
      </c>
      <c r="B125" s="1261" t="s">
        <v>2588</v>
      </c>
      <c r="C125" s="584" t="s">
        <v>5122</v>
      </c>
    </row>
    <row r="126" spans="1:3" ht="15.95">
      <c r="A126" s="1261" t="s">
        <v>4168</v>
      </c>
      <c r="B126" s="1261" t="s">
        <v>4137</v>
      </c>
      <c r="C126" s="584" t="s">
        <v>5122</v>
      </c>
    </row>
    <row r="127" spans="1:3" ht="15.95">
      <c r="A127" s="1261" t="s">
        <v>4168</v>
      </c>
      <c r="B127" s="1261" t="s">
        <v>6965</v>
      </c>
      <c r="C127" s="584" t="s">
        <v>5122</v>
      </c>
    </row>
    <row r="128" spans="1:3" ht="15.95">
      <c r="A128" s="1261" t="s">
        <v>4168</v>
      </c>
      <c r="B128" s="1261" t="s">
        <v>6966</v>
      </c>
      <c r="C128" s="584" t="s">
        <v>5122</v>
      </c>
    </row>
    <row r="129" spans="1:3" ht="15.95">
      <c r="A129" s="1261" t="s">
        <v>4168</v>
      </c>
      <c r="B129" s="1261" t="s">
        <v>6967</v>
      </c>
      <c r="C129" s="584" t="s">
        <v>5122</v>
      </c>
    </row>
    <row r="130" spans="1:3" ht="15.95">
      <c r="A130" s="1261" t="s">
        <v>4168</v>
      </c>
      <c r="B130" s="1261" t="s">
        <v>6968</v>
      </c>
      <c r="C130" s="584" t="s">
        <v>5122</v>
      </c>
    </row>
    <row r="131" spans="1:3" ht="15.95">
      <c r="A131" s="1261" t="s">
        <v>4168</v>
      </c>
      <c r="B131" s="1261" t="s">
        <v>6969</v>
      </c>
      <c r="C131" s="584" t="s">
        <v>5122</v>
      </c>
    </row>
    <row r="132" spans="1:3" ht="15.95">
      <c r="A132" s="1261" t="s">
        <v>4168</v>
      </c>
      <c r="B132" s="1261" t="s">
        <v>6972</v>
      </c>
      <c r="C132" s="584" t="s">
        <v>5122</v>
      </c>
    </row>
    <row r="133" spans="1:3" ht="15.95">
      <c r="A133" s="1261" t="s">
        <v>4168</v>
      </c>
      <c r="B133" s="1261" t="s">
        <v>6973</v>
      </c>
      <c r="C133" s="584" t="s">
        <v>5122</v>
      </c>
    </row>
    <row r="134" spans="1:3" ht="15.95">
      <c r="A134" s="1261" t="s">
        <v>4168</v>
      </c>
      <c r="B134" s="1261" t="s">
        <v>2588</v>
      </c>
      <c r="C134" s="584" t="s">
        <v>5122</v>
      </c>
    </row>
    <row r="135" spans="1:3" ht="15.95">
      <c r="A135" s="1261" t="s">
        <v>749</v>
      </c>
      <c r="B135" s="1261" t="s">
        <v>4137</v>
      </c>
      <c r="C135" s="584" t="s">
        <v>5122</v>
      </c>
    </row>
    <row r="136" spans="1:3" ht="15.95">
      <c r="A136" s="1261" t="s">
        <v>749</v>
      </c>
      <c r="B136" s="1261" t="s">
        <v>6965</v>
      </c>
      <c r="C136" s="584" t="s">
        <v>5122</v>
      </c>
    </row>
    <row r="137" spans="1:3" ht="15.95">
      <c r="A137" s="1261" t="s">
        <v>749</v>
      </c>
      <c r="B137" s="1261" t="s">
        <v>6966</v>
      </c>
      <c r="C137" s="584" t="s">
        <v>5122</v>
      </c>
    </row>
    <row r="138" spans="1:3" ht="15.95">
      <c r="A138" s="1261" t="s">
        <v>749</v>
      </c>
      <c r="B138" s="1261" t="s">
        <v>6967</v>
      </c>
      <c r="C138" s="584" t="s">
        <v>5122</v>
      </c>
    </row>
    <row r="139" spans="1:3" ht="15.95">
      <c r="A139" s="1261" t="s">
        <v>749</v>
      </c>
      <c r="B139" s="1261" t="s">
        <v>6968</v>
      </c>
      <c r="C139" s="584" t="s">
        <v>5122</v>
      </c>
    </row>
    <row r="140" spans="1:3" ht="15.95">
      <c r="A140" s="1261" t="s">
        <v>749</v>
      </c>
      <c r="B140" s="1261" t="s">
        <v>6969</v>
      </c>
      <c r="C140" s="584" t="s">
        <v>5122</v>
      </c>
    </row>
    <row r="141" spans="1:3" ht="15.95">
      <c r="A141" s="1261" t="s">
        <v>749</v>
      </c>
      <c r="B141" s="1261" t="s">
        <v>6976</v>
      </c>
      <c r="C141" s="584" t="s">
        <v>5122</v>
      </c>
    </row>
    <row r="142" spans="1:3" ht="15.95">
      <c r="A142" s="1261" t="s">
        <v>749</v>
      </c>
      <c r="B142" s="1261" t="s">
        <v>6970</v>
      </c>
      <c r="C142" s="584" t="s">
        <v>5122</v>
      </c>
    </row>
    <row r="143" spans="1:3" ht="15.95">
      <c r="A143" s="1261" t="s">
        <v>749</v>
      </c>
      <c r="B143" s="1261" t="s">
        <v>6971</v>
      </c>
      <c r="C143" s="584" t="s">
        <v>5122</v>
      </c>
    </row>
    <row r="144" spans="1:3" ht="15.95">
      <c r="A144" s="1261" t="s">
        <v>749</v>
      </c>
      <c r="B144" s="1261" t="s">
        <v>6972</v>
      </c>
      <c r="C144" s="584" t="s">
        <v>5122</v>
      </c>
    </row>
    <row r="145" spans="1:3" ht="15.95">
      <c r="A145" s="1261" t="s">
        <v>749</v>
      </c>
      <c r="B145" s="1261" t="s">
        <v>6973</v>
      </c>
      <c r="C145" s="584" t="s">
        <v>5122</v>
      </c>
    </row>
    <row r="146" spans="1:3" ht="15.95">
      <c r="A146" s="1261" t="s">
        <v>4173</v>
      </c>
      <c r="B146" s="1261" t="s">
        <v>4137</v>
      </c>
      <c r="C146" s="584" t="s">
        <v>5122</v>
      </c>
    </row>
    <row r="147" spans="1:3" ht="15.95">
      <c r="A147" s="1261" t="s">
        <v>4173</v>
      </c>
      <c r="B147" s="1261" t="s">
        <v>6965</v>
      </c>
      <c r="C147" s="584" t="s">
        <v>5122</v>
      </c>
    </row>
    <row r="148" spans="1:3" ht="15.95">
      <c r="A148" s="1261" t="s">
        <v>4173</v>
      </c>
      <c r="B148" s="1261" t="s">
        <v>6966</v>
      </c>
      <c r="C148" s="584" t="s">
        <v>5122</v>
      </c>
    </row>
    <row r="149" spans="1:3" ht="15.95">
      <c r="A149" s="1261" t="s">
        <v>4173</v>
      </c>
      <c r="B149" s="1261" t="s">
        <v>6967</v>
      </c>
      <c r="C149" s="584" t="s">
        <v>5122</v>
      </c>
    </row>
    <row r="150" spans="1:3" ht="15.95">
      <c r="A150" s="1261" t="s">
        <v>4173</v>
      </c>
      <c r="B150" s="1261" t="s">
        <v>6968</v>
      </c>
      <c r="C150" s="584" t="s">
        <v>5122</v>
      </c>
    </row>
    <row r="151" spans="1:3" ht="15.95">
      <c r="A151" s="1261" t="s">
        <v>4173</v>
      </c>
      <c r="B151" s="1261" t="s">
        <v>6969</v>
      </c>
      <c r="C151" s="584" t="s">
        <v>5122</v>
      </c>
    </row>
    <row r="152" spans="1:3" ht="15.95">
      <c r="A152" s="1261" t="s">
        <v>4173</v>
      </c>
      <c r="B152" s="1261" t="s">
        <v>6972</v>
      </c>
      <c r="C152" s="584" t="s">
        <v>5122</v>
      </c>
    </row>
    <row r="153" spans="1:3" ht="15.95">
      <c r="A153" s="1261" t="s">
        <v>4173</v>
      </c>
      <c r="B153" s="1261" t="s">
        <v>6973</v>
      </c>
      <c r="C153" s="584" t="s">
        <v>5122</v>
      </c>
    </row>
    <row r="154" spans="1:3" ht="15.95">
      <c r="A154" s="1261" t="s">
        <v>4173</v>
      </c>
      <c r="B154" s="1261" t="s">
        <v>2588</v>
      </c>
      <c r="C154" s="584" t="s">
        <v>5122</v>
      </c>
    </row>
    <row r="155" spans="1:3" ht="15.95">
      <c r="A155" s="1261" t="s">
        <v>755</v>
      </c>
      <c r="B155" s="1261" t="s">
        <v>4137</v>
      </c>
      <c r="C155" s="584" t="s">
        <v>5122</v>
      </c>
    </row>
    <row r="156" spans="1:3" ht="15.95">
      <c r="A156" s="1261" t="s">
        <v>755</v>
      </c>
      <c r="B156" s="1261" t="s">
        <v>6965</v>
      </c>
      <c r="C156" s="584" t="s">
        <v>5122</v>
      </c>
    </row>
    <row r="157" spans="1:3" ht="15.95">
      <c r="A157" s="1261" t="s">
        <v>755</v>
      </c>
      <c r="B157" s="1261" t="s">
        <v>6966</v>
      </c>
      <c r="C157" s="584" t="s">
        <v>5122</v>
      </c>
    </row>
    <row r="158" spans="1:3" ht="15.95">
      <c r="A158" s="1261" t="s">
        <v>755</v>
      </c>
      <c r="B158" s="1261" t="s">
        <v>6967</v>
      </c>
      <c r="C158" s="584" t="s">
        <v>5122</v>
      </c>
    </row>
    <row r="159" spans="1:3" ht="15.95">
      <c r="A159" s="1261" t="s">
        <v>755</v>
      </c>
      <c r="B159" s="1261" t="s">
        <v>6968</v>
      </c>
      <c r="C159" s="584" t="s">
        <v>5122</v>
      </c>
    </row>
    <row r="160" spans="1:3" ht="15.95">
      <c r="A160" s="1261" t="s">
        <v>755</v>
      </c>
      <c r="B160" s="1261" t="s">
        <v>6969</v>
      </c>
      <c r="C160" s="584" t="s">
        <v>5122</v>
      </c>
    </row>
    <row r="161" spans="1:3" ht="15.95">
      <c r="A161" s="1261" t="s">
        <v>755</v>
      </c>
      <c r="B161" s="1261" t="s">
        <v>6970</v>
      </c>
      <c r="C161" s="584" t="s">
        <v>5122</v>
      </c>
    </row>
    <row r="162" spans="1:3" ht="15.95">
      <c r="A162" s="1261" t="s">
        <v>755</v>
      </c>
      <c r="B162" s="1261" t="s">
        <v>6971</v>
      </c>
      <c r="C162" s="584" t="s">
        <v>5122</v>
      </c>
    </row>
    <row r="163" spans="1:3" ht="15.95">
      <c r="A163" s="1261" t="s">
        <v>755</v>
      </c>
      <c r="B163" s="1261" t="s">
        <v>6972</v>
      </c>
      <c r="C163" s="584" t="s">
        <v>5122</v>
      </c>
    </row>
    <row r="164" spans="1:3" ht="15.95">
      <c r="A164" s="1261" t="s">
        <v>755</v>
      </c>
      <c r="B164" s="1261" t="s">
        <v>6973</v>
      </c>
      <c r="C164" s="584" t="s">
        <v>5122</v>
      </c>
    </row>
    <row r="165" spans="1:3" ht="15.95">
      <c r="A165" s="1261" t="s">
        <v>764</v>
      </c>
      <c r="B165" s="1261" t="s">
        <v>4137</v>
      </c>
      <c r="C165" s="584" t="s">
        <v>5122</v>
      </c>
    </row>
    <row r="166" spans="1:3" ht="15.95">
      <c r="A166" s="1261" t="s">
        <v>764</v>
      </c>
      <c r="B166" s="1261" t="s">
        <v>6965</v>
      </c>
      <c r="C166" s="584" t="s">
        <v>5122</v>
      </c>
    </row>
    <row r="167" spans="1:3" ht="15.95">
      <c r="A167" s="1261" t="s">
        <v>764</v>
      </c>
      <c r="B167" s="1261" t="s">
        <v>6975</v>
      </c>
      <c r="C167" s="584" t="s">
        <v>5122</v>
      </c>
    </row>
    <row r="168" spans="1:3" ht="15.95">
      <c r="A168" s="1261" t="s">
        <v>764</v>
      </c>
      <c r="B168" s="1261" t="s">
        <v>6966</v>
      </c>
      <c r="C168" s="584" t="s">
        <v>5122</v>
      </c>
    </row>
    <row r="169" spans="1:3" ht="15.95">
      <c r="A169" s="1261" t="s">
        <v>764</v>
      </c>
      <c r="B169" s="1261" t="s">
        <v>6967</v>
      </c>
      <c r="C169" s="584" t="s">
        <v>5122</v>
      </c>
    </row>
    <row r="170" spans="1:3" ht="15.95">
      <c r="A170" s="1261" t="s">
        <v>764</v>
      </c>
      <c r="B170" s="1261" t="s">
        <v>6968</v>
      </c>
      <c r="C170" s="584" t="s">
        <v>5122</v>
      </c>
    </row>
    <row r="171" spans="1:3" ht="15.95">
      <c r="A171" s="1261" t="s">
        <v>764</v>
      </c>
      <c r="B171" s="1261" t="s">
        <v>6969</v>
      </c>
      <c r="C171" s="584" t="s">
        <v>5122</v>
      </c>
    </row>
    <row r="172" spans="1:3" ht="15.95">
      <c r="A172" s="1261" t="s">
        <v>764</v>
      </c>
      <c r="B172" s="1261" t="s">
        <v>6972</v>
      </c>
      <c r="C172" s="584" t="s">
        <v>5122</v>
      </c>
    </row>
    <row r="173" spans="1:3" ht="15.95">
      <c r="A173" s="1261" t="s">
        <v>764</v>
      </c>
      <c r="B173" s="1261" t="s">
        <v>6973</v>
      </c>
      <c r="C173" s="584" t="s">
        <v>5122</v>
      </c>
    </row>
    <row r="174" spans="1:3" ht="15.95">
      <c r="A174" s="1261" t="s">
        <v>4169</v>
      </c>
      <c r="B174" s="1261" t="s">
        <v>4137</v>
      </c>
      <c r="C174" s="584" t="s">
        <v>5122</v>
      </c>
    </row>
    <row r="175" spans="1:3" ht="15.95">
      <c r="A175" s="1261" t="s">
        <v>4169</v>
      </c>
      <c r="B175" s="1261" t="s">
        <v>6965</v>
      </c>
      <c r="C175" s="584" t="s">
        <v>5122</v>
      </c>
    </row>
    <row r="176" spans="1:3" ht="15.95">
      <c r="A176" s="1261" t="s">
        <v>4169</v>
      </c>
      <c r="B176" s="1261" t="s">
        <v>6966</v>
      </c>
      <c r="C176" s="584" t="s">
        <v>5122</v>
      </c>
    </row>
    <row r="177" spans="1:3" ht="15.95">
      <c r="A177" s="1261" t="s">
        <v>4169</v>
      </c>
      <c r="B177" s="1261" t="s">
        <v>6967</v>
      </c>
      <c r="C177" s="584" t="s">
        <v>5122</v>
      </c>
    </row>
    <row r="178" spans="1:3" ht="15.95">
      <c r="A178" s="1261" t="s">
        <v>4169</v>
      </c>
      <c r="B178" s="1261" t="s">
        <v>6974</v>
      </c>
      <c r="C178" s="584" t="s">
        <v>5122</v>
      </c>
    </row>
    <row r="179" spans="1:3" ht="15.95">
      <c r="A179" s="1261" t="s">
        <v>4169</v>
      </c>
      <c r="B179" s="1261" t="s">
        <v>6968</v>
      </c>
      <c r="C179" s="584" t="s">
        <v>5122</v>
      </c>
    </row>
    <row r="180" spans="1:3" ht="15.95">
      <c r="A180" s="1261" t="s">
        <v>4169</v>
      </c>
      <c r="B180" s="1261" t="s">
        <v>6969</v>
      </c>
      <c r="C180" s="584" t="s">
        <v>5122</v>
      </c>
    </row>
    <row r="181" spans="1:3" ht="15.95">
      <c r="A181" s="1261" t="s">
        <v>4169</v>
      </c>
      <c r="B181" s="1261" t="s">
        <v>6970</v>
      </c>
      <c r="C181" s="584" t="s">
        <v>5122</v>
      </c>
    </row>
    <row r="182" spans="1:3" ht="15.95">
      <c r="A182" s="1261" t="s">
        <v>4169</v>
      </c>
      <c r="B182" s="1261" t="s">
        <v>6971</v>
      </c>
      <c r="C182" s="584" t="s">
        <v>5122</v>
      </c>
    </row>
    <row r="183" spans="1:3" ht="15.95">
      <c r="A183" s="1261" t="s">
        <v>4169</v>
      </c>
      <c r="B183" s="1261" t="s">
        <v>6972</v>
      </c>
      <c r="C183" s="584" t="s">
        <v>5122</v>
      </c>
    </row>
    <row r="184" spans="1:3" ht="15.95">
      <c r="A184" s="1261" t="s">
        <v>4169</v>
      </c>
      <c r="B184" s="1261" t="s">
        <v>6973</v>
      </c>
      <c r="C184" s="584" t="s">
        <v>5122</v>
      </c>
    </row>
    <row r="185" spans="1:3" ht="15.95">
      <c r="A185" s="1261" t="s">
        <v>4169</v>
      </c>
      <c r="B185" s="1261" t="s">
        <v>2588</v>
      </c>
      <c r="C185" s="584" t="s">
        <v>5122</v>
      </c>
    </row>
    <row r="186" spans="1:3" ht="15.95">
      <c r="A186" s="1261" t="s">
        <v>4174</v>
      </c>
      <c r="B186" s="1261" t="s">
        <v>4137</v>
      </c>
      <c r="C186" s="584" t="s">
        <v>5122</v>
      </c>
    </row>
    <row r="187" spans="1:3" ht="15.95">
      <c r="A187" s="1261" t="s">
        <v>4174</v>
      </c>
      <c r="B187" s="1261" t="s">
        <v>6965</v>
      </c>
      <c r="C187" s="584" t="s">
        <v>5122</v>
      </c>
    </row>
    <row r="188" spans="1:3" ht="15.95">
      <c r="A188" s="1261" t="s">
        <v>4174</v>
      </c>
      <c r="B188" s="1261" t="s">
        <v>6966</v>
      </c>
      <c r="C188" s="584" t="s">
        <v>5122</v>
      </c>
    </row>
    <row r="189" spans="1:3" ht="15.95">
      <c r="A189" s="1261" t="s">
        <v>4174</v>
      </c>
      <c r="B189" s="1261" t="s">
        <v>6967</v>
      </c>
      <c r="C189" s="584" t="s">
        <v>5122</v>
      </c>
    </row>
    <row r="190" spans="1:3" ht="15.95">
      <c r="A190" s="1261" t="s">
        <v>4174</v>
      </c>
      <c r="B190" s="1261" t="s">
        <v>6968</v>
      </c>
      <c r="C190" s="584" t="s">
        <v>5122</v>
      </c>
    </row>
    <row r="191" spans="1:3" ht="15.95">
      <c r="A191" s="1261" t="s">
        <v>4174</v>
      </c>
      <c r="B191" s="1261" t="s">
        <v>6969</v>
      </c>
      <c r="C191" s="584" t="s">
        <v>5122</v>
      </c>
    </row>
    <row r="192" spans="1:3" ht="15.95">
      <c r="A192" s="1261" t="s">
        <v>4174</v>
      </c>
      <c r="B192" s="1261" t="s">
        <v>6971</v>
      </c>
      <c r="C192" s="584" t="s">
        <v>5122</v>
      </c>
    </row>
    <row r="193" spans="1:3" ht="15.95">
      <c r="A193" s="1261" t="s">
        <v>4174</v>
      </c>
      <c r="B193" s="1261" t="s">
        <v>6972</v>
      </c>
      <c r="C193" s="584" t="s">
        <v>5122</v>
      </c>
    </row>
    <row r="194" spans="1:3" ht="15.95">
      <c r="A194" s="1261" t="s">
        <v>4174</v>
      </c>
      <c r="B194" s="1261" t="s">
        <v>6973</v>
      </c>
      <c r="C194" s="584" t="s">
        <v>5122</v>
      </c>
    </row>
    <row r="195" spans="1:3" ht="15.95">
      <c r="A195" s="1261" t="s">
        <v>4170</v>
      </c>
      <c r="B195" s="1261" t="s">
        <v>4137</v>
      </c>
      <c r="C195" s="584" t="s">
        <v>5122</v>
      </c>
    </row>
    <row r="196" spans="1:3" ht="15.95">
      <c r="A196" s="1261" t="s">
        <v>4170</v>
      </c>
      <c r="B196" s="1261" t="s">
        <v>6965</v>
      </c>
      <c r="C196" s="584" t="s">
        <v>5122</v>
      </c>
    </row>
    <row r="197" spans="1:3" ht="15.95">
      <c r="A197" s="1261" t="s">
        <v>4170</v>
      </c>
      <c r="B197" s="1261" t="s">
        <v>6966</v>
      </c>
      <c r="C197" s="584" t="s">
        <v>5122</v>
      </c>
    </row>
    <row r="198" spans="1:3" ht="15.95">
      <c r="A198" s="1261" t="s">
        <v>4170</v>
      </c>
      <c r="B198" s="1261" t="s">
        <v>6967</v>
      </c>
      <c r="C198" s="584" t="s">
        <v>5122</v>
      </c>
    </row>
    <row r="199" spans="1:3" ht="15.95">
      <c r="A199" s="1261" t="s">
        <v>4170</v>
      </c>
      <c r="B199" s="1261" t="s">
        <v>6968</v>
      </c>
      <c r="C199" s="584" t="s">
        <v>5122</v>
      </c>
    </row>
    <row r="200" spans="1:3" ht="15.95">
      <c r="A200" s="1261" t="s">
        <v>4170</v>
      </c>
      <c r="B200" s="1261" t="s">
        <v>6969</v>
      </c>
      <c r="C200" s="584" t="s">
        <v>5122</v>
      </c>
    </row>
    <row r="201" spans="1:3" ht="15.95">
      <c r="A201" s="1261" t="s">
        <v>4170</v>
      </c>
      <c r="B201" s="1261" t="s">
        <v>6972</v>
      </c>
      <c r="C201" s="584" t="s">
        <v>5122</v>
      </c>
    </row>
    <row r="202" spans="1:3" ht="15.95">
      <c r="A202" s="1261" t="s">
        <v>4170</v>
      </c>
      <c r="B202" s="1261" t="s">
        <v>6973</v>
      </c>
      <c r="C202" s="584" t="s">
        <v>5122</v>
      </c>
    </row>
    <row r="203" spans="1:3" ht="15.95">
      <c r="A203" s="1261" t="s">
        <v>4170</v>
      </c>
      <c r="B203" s="1261" t="s">
        <v>2588</v>
      </c>
      <c r="C203" s="584" t="s">
        <v>5122</v>
      </c>
    </row>
    <row r="204" spans="1:3" ht="15.95">
      <c r="A204" s="1261" t="s">
        <v>770</v>
      </c>
      <c r="B204" s="1261" t="s">
        <v>4137</v>
      </c>
      <c r="C204" s="584" t="s">
        <v>5122</v>
      </c>
    </row>
    <row r="205" spans="1:3" ht="15.95">
      <c r="A205" s="1261" t="s">
        <v>770</v>
      </c>
      <c r="B205" s="1261" t="s">
        <v>6965</v>
      </c>
      <c r="C205" s="584" t="s">
        <v>5122</v>
      </c>
    </row>
    <row r="206" spans="1:3" ht="15.95">
      <c r="A206" s="1261" t="s">
        <v>770</v>
      </c>
      <c r="B206" s="1261" t="s">
        <v>6966</v>
      </c>
      <c r="C206" s="584" t="s">
        <v>5122</v>
      </c>
    </row>
    <row r="207" spans="1:3" ht="15.95">
      <c r="A207" s="1261" t="s">
        <v>770</v>
      </c>
      <c r="B207" s="1261" t="s">
        <v>6967</v>
      </c>
      <c r="C207" s="584" t="s">
        <v>5122</v>
      </c>
    </row>
    <row r="208" spans="1:3" ht="15.95">
      <c r="A208" s="1261" t="s">
        <v>770</v>
      </c>
      <c r="B208" s="1261" t="s">
        <v>6968</v>
      </c>
      <c r="C208" s="584" t="s">
        <v>5122</v>
      </c>
    </row>
    <row r="209" spans="1:3" ht="15.95">
      <c r="A209" s="1261" t="s">
        <v>770</v>
      </c>
      <c r="B209" s="1261" t="s">
        <v>6969</v>
      </c>
      <c r="C209" s="584" t="s">
        <v>5122</v>
      </c>
    </row>
    <row r="210" spans="1:3" ht="15.95">
      <c r="A210" s="1261" t="s">
        <v>770</v>
      </c>
      <c r="B210" s="1261" t="s">
        <v>6970</v>
      </c>
      <c r="C210" s="584" t="s">
        <v>5122</v>
      </c>
    </row>
    <row r="211" spans="1:3" ht="15.95">
      <c r="A211" s="1261" t="s">
        <v>770</v>
      </c>
      <c r="B211" s="1261" t="s">
        <v>6971</v>
      </c>
      <c r="C211" s="584" t="s">
        <v>5122</v>
      </c>
    </row>
    <row r="212" spans="1:3" ht="15.95">
      <c r="A212" s="1261" t="s">
        <v>770</v>
      </c>
      <c r="B212" s="1261" t="s">
        <v>6972</v>
      </c>
      <c r="C212" s="584" t="s">
        <v>5122</v>
      </c>
    </row>
    <row r="213" spans="1:3" ht="15.95">
      <c r="A213" s="1261" t="s">
        <v>770</v>
      </c>
      <c r="B213" s="1261" t="s">
        <v>6973</v>
      </c>
      <c r="C213" s="584" t="s">
        <v>5122</v>
      </c>
    </row>
    <row r="214" spans="1:3" ht="15.95">
      <c r="A214" s="1261" t="s">
        <v>770</v>
      </c>
      <c r="B214" s="1261" t="s">
        <v>2588</v>
      </c>
      <c r="C214" s="584" t="s">
        <v>5122</v>
      </c>
    </row>
    <row r="215" spans="1:3" ht="15.95">
      <c r="A215" s="1261" t="s">
        <v>4162</v>
      </c>
      <c r="B215" s="1261" t="s">
        <v>4137</v>
      </c>
      <c r="C215" s="584" t="s">
        <v>5122</v>
      </c>
    </row>
    <row r="216" spans="1:3" ht="15.95">
      <c r="A216" s="1261" t="s">
        <v>4162</v>
      </c>
      <c r="B216" s="1261" t="s">
        <v>6965</v>
      </c>
      <c r="C216" s="584" t="s">
        <v>5122</v>
      </c>
    </row>
    <row r="217" spans="1:3" ht="15.95">
      <c r="A217" s="1261" t="s">
        <v>4162</v>
      </c>
      <c r="B217" s="1261" t="s">
        <v>6966</v>
      </c>
      <c r="C217" s="584" t="s">
        <v>5122</v>
      </c>
    </row>
    <row r="218" spans="1:3" ht="15.95">
      <c r="A218" s="1261" t="s">
        <v>4162</v>
      </c>
      <c r="B218" s="1261" t="s">
        <v>6967</v>
      </c>
      <c r="C218" s="584" t="s">
        <v>5122</v>
      </c>
    </row>
    <row r="219" spans="1:3" ht="15.95">
      <c r="A219" s="1261" t="s">
        <v>4162</v>
      </c>
      <c r="B219" s="1261" t="s">
        <v>6968</v>
      </c>
      <c r="C219" s="584" t="s">
        <v>5122</v>
      </c>
    </row>
    <row r="220" spans="1:3" ht="15.95">
      <c r="A220" s="1261" t="s">
        <v>4162</v>
      </c>
      <c r="B220" s="1261" t="s">
        <v>6969</v>
      </c>
      <c r="C220" s="584" t="s">
        <v>5122</v>
      </c>
    </row>
    <row r="221" spans="1:3" ht="15.95">
      <c r="A221" s="1261" t="s">
        <v>4162</v>
      </c>
      <c r="B221" s="1261" t="s">
        <v>6970</v>
      </c>
      <c r="C221" s="584" t="s">
        <v>5122</v>
      </c>
    </row>
    <row r="222" spans="1:3" ht="15.95">
      <c r="A222" s="1261" t="s">
        <v>4162</v>
      </c>
      <c r="B222" s="1261" t="s">
        <v>6971</v>
      </c>
      <c r="C222" s="584" t="s">
        <v>5122</v>
      </c>
    </row>
    <row r="223" spans="1:3" ht="15.95">
      <c r="A223" s="1261" t="s">
        <v>4162</v>
      </c>
      <c r="B223" s="1261" t="s">
        <v>6972</v>
      </c>
      <c r="C223" s="584" t="s">
        <v>5122</v>
      </c>
    </row>
    <row r="224" spans="1:3" ht="15.95">
      <c r="A224" s="1261" t="s">
        <v>4162</v>
      </c>
      <c r="B224" s="1261" t="s">
        <v>6973</v>
      </c>
      <c r="C224" s="584" t="s">
        <v>5122</v>
      </c>
    </row>
    <row r="225" spans="1:3" ht="15.95">
      <c r="A225" s="1261" t="s">
        <v>4162</v>
      </c>
      <c r="B225" s="1261" t="s">
        <v>2588</v>
      </c>
      <c r="C225" s="584" t="s">
        <v>5122</v>
      </c>
    </row>
    <row r="226" spans="1:3" ht="15.95">
      <c r="A226" s="1261" t="s">
        <v>4171</v>
      </c>
      <c r="B226" s="1261" t="s">
        <v>4137</v>
      </c>
      <c r="C226" s="584" t="s">
        <v>5122</v>
      </c>
    </row>
    <row r="227" spans="1:3" ht="15.95">
      <c r="A227" s="1261" t="s">
        <v>4171</v>
      </c>
      <c r="B227" s="1261" t="s">
        <v>6965</v>
      </c>
      <c r="C227" s="584" t="s">
        <v>5122</v>
      </c>
    </row>
    <row r="228" spans="1:3" ht="15.95">
      <c r="A228" s="1261" t="s">
        <v>4171</v>
      </c>
      <c r="B228" s="1261" t="s">
        <v>6966</v>
      </c>
      <c r="C228" s="584" t="s">
        <v>5122</v>
      </c>
    </row>
    <row r="229" spans="1:3" ht="15.95">
      <c r="A229" s="1261" t="s">
        <v>4171</v>
      </c>
      <c r="B229" s="1261" t="s">
        <v>6967</v>
      </c>
      <c r="C229" s="584" t="s">
        <v>5122</v>
      </c>
    </row>
    <row r="230" spans="1:3" ht="15.95">
      <c r="A230" s="1261" t="s">
        <v>4171</v>
      </c>
      <c r="B230" s="1261" t="s">
        <v>6968</v>
      </c>
      <c r="C230" s="584" t="s">
        <v>5122</v>
      </c>
    </row>
    <row r="231" spans="1:3" ht="15.95">
      <c r="A231" s="1261" t="s">
        <v>4171</v>
      </c>
      <c r="B231" s="1261" t="s">
        <v>6969</v>
      </c>
      <c r="C231" s="584" t="s">
        <v>5122</v>
      </c>
    </row>
    <row r="232" spans="1:3" ht="15.95">
      <c r="A232" s="1261" t="s">
        <v>4171</v>
      </c>
      <c r="B232" s="1261" t="s">
        <v>6970</v>
      </c>
      <c r="C232" s="584" t="s">
        <v>5122</v>
      </c>
    </row>
    <row r="233" spans="1:3" ht="15.95">
      <c r="A233" s="1261" t="s">
        <v>4171</v>
      </c>
      <c r="B233" s="1261" t="s">
        <v>6971</v>
      </c>
      <c r="C233" s="584" t="s">
        <v>5122</v>
      </c>
    </row>
    <row r="234" spans="1:3" ht="15.95">
      <c r="A234" s="1261" t="s">
        <v>4171</v>
      </c>
      <c r="B234" s="1261" t="s">
        <v>6972</v>
      </c>
      <c r="C234" s="584" t="s">
        <v>5122</v>
      </c>
    </row>
    <row r="235" spans="1:3" ht="15.95">
      <c r="A235" s="1261" t="s">
        <v>4171</v>
      </c>
      <c r="B235" s="1261" t="s">
        <v>6973</v>
      </c>
      <c r="C235" s="584" t="s">
        <v>5122</v>
      </c>
    </row>
    <row r="236" spans="1:3" ht="15.95">
      <c r="A236" s="1261" t="s">
        <v>4171</v>
      </c>
      <c r="B236" s="1261" t="s">
        <v>2588</v>
      </c>
      <c r="C236" s="584" t="s">
        <v>5122</v>
      </c>
    </row>
    <row r="237" spans="1:3" ht="15.95">
      <c r="A237" s="1261" t="s">
        <v>773</v>
      </c>
      <c r="B237" s="1261" t="s">
        <v>4137</v>
      </c>
      <c r="C237" s="584" t="s">
        <v>5122</v>
      </c>
    </row>
    <row r="238" spans="1:3" ht="15.95">
      <c r="A238" s="1261" t="s">
        <v>773</v>
      </c>
      <c r="B238" s="1261" t="s">
        <v>6965</v>
      </c>
      <c r="C238" s="584" t="s">
        <v>5122</v>
      </c>
    </row>
    <row r="239" spans="1:3" ht="15.95">
      <c r="A239" s="1261" t="s">
        <v>773</v>
      </c>
      <c r="B239" s="1261" t="s">
        <v>6966</v>
      </c>
      <c r="C239" s="584" t="s">
        <v>5122</v>
      </c>
    </row>
    <row r="240" spans="1:3" ht="15.95">
      <c r="A240" s="1261" t="s">
        <v>773</v>
      </c>
      <c r="B240" s="1261" t="s">
        <v>6967</v>
      </c>
      <c r="C240" s="584" t="s">
        <v>5122</v>
      </c>
    </row>
    <row r="241" spans="1:3" ht="15.95">
      <c r="A241" s="1261" t="s">
        <v>773</v>
      </c>
      <c r="B241" s="1261" t="s">
        <v>6968</v>
      </c>
      <c r="C241" s="584" t="s">
        <v>5122</v>
      </c>
    </row>
    <row r="242" spans="1:3" ht="15.95">
      <c r="A242" s="1261" t="s">
        <v>773</v>
      </c>
      <c r="B242" s="1261" t="s">
        <v>6969</v>
      </c>
      <c r="C242" s="584" t="s">
        <v>5122</v>
      </c>
    </row>
    <row r="243" spans="1:3" ht="15.95">
      <c r="A243" s="1261" t="s">
        <v>773</v>
      </c>
      <c r="B243" s="1261" t="s">
        <v>6972</v>
      </c>
      <c r="C243" s="584" t="s">
        <v>5122</v>
      </c>
    </row>
    <row r="244" spans="1:3" ht="15.95">
      <c r="A244" s="1261" t="s">
        <v>773</v>
      </c>
      <c r="B244" s="1261" t="s">
        <v>6973</v>
      </c>
      <c r="C244" s="584" t="s">
        <v>5122</v>
      </c>
    </row>
    <row r="245" spans="1:3" ht="15.95">
      <c r="A245" s="1261" t="s">
        <v>773</v>
      </c>
      <c r="B245" s="1261" t="s">
        <v>2588</v>
      </c>
      <c r="C245" s="584" t="s">
        <v>5122</v>
      </c>
    </row>
    <row r="246" spans="1:3">
      <c r="A246" s="582"/>
      <c r="B246" s="582"/>
      <c r="C246" s="584"/>
    </row>
    <row r="247" spans="1:3">
      <c r="A247" s="582"/>
      <c r="B247" s="582"/>
      <c r="C247" s="584"/>
    </row>
    <row r="248" spans="1:3">
      <c r="A248" s="582"/>
      <c r="B248" s="582"/>
      <c r="C248" s="584"/>
    </row>
    <row r="249" spans="1:3">
      <c r="A249" s="582"/>
      <c r="B249" s="582"/>
      <c r="C249" s="584"/>
    </row>
    <row r="250" spans="1:3">
      <c r="A250" s="582"/>
      <c r="B250" s="582"/>
      <c r="C250" s="584"/>
    </row>
    <row r="251" spans="1:3">
      <c r="A251" s="582"/>
      <c r="B251" s="582"/>
      <c r="C251" s="584"/>
    </row>
    <row r="252" spans="1:3">
      <c r="A252" s="582"/>
      <c r="B252" s="582"/>
      <c r="C252" s="584"/>
    </row>
    <row r="253" spans="1:3">
      <c r="A253" s="582"/>
      <c r="B253" s="582"/>
      <c r="C253" s="584"/>
    </row>
    <row r="254" spans="1:3">
      <c r="A254" s="582"/>
      <c r="B254" s="582"/>
      <c r="C254" s="584"/>
    </row>
    <row r="255" spans="1:3">
      <c r="A255" s="582"/>
      <c r="B255" s="582"/>
      <c r="C255" s="584"/>
    </row>
    <row r="256" spans="1:3">
      <c r="A256" s="582"/>
      <c r="B256" s="582"/>
      <c r="C256" s="584"/>
    </row>
    <row r="257" spans="1:3">
      <c r="A257" s="582"/>
      <c r="B257" s="582"/>
      <c r="C257" s="584"/>
    </row>
    <row r="258" spans="1:3">
      <c r="A258" s="582"/>
      <c r="B258" s="582"/>
      <c r="C258" s="584"/>
    </row>
    <row r="259" spans="1:3">
      <c r="A259" s="582"/>
      <c r="B259" s="582"/>
      <c r="C259" s="584"/>
    </row>
    <row r="260" spans="1:3">
      <c r="A260" s="582"/>
      <c r="B260" s="582"/>
      <c r="C260" s="584"/>
    </row>
    <row r="261" spans="1:3">
      <c r="A261" s="582"/>
      <c r="B261" s="582"/>
      <c r="C261" s="584"/>
    </row>
    <row r="262" spans="1:3">
      <c r="A262" s="582"/>
      <c r="B262" s="582"/>
      <c r="C262" s="584"/>
    </row>
    <row r="263" spans="1:3">
      <c r="A263" s="582"/>
      <c r="B263" s="582"/>
      <c r="C263" s="584"/>
    </row>
    <row r="264" spans="1:3">
      <c r="A264" s="582"/>
      <c r="B264" s="582"/>
      <c r="C264" s="584"/>
    </row>
    <row r="265" spans="1:3">
      <c r="A265" s="582"/>
      <c r="B265" s="582"/>
      <c r="C265" s="584"/>
    </row>
    <row r="266" spans="1:3">
      <c r="A266" s="582"/>
      <c r="B266" s="582"/>
      <c r="C266" s="584"/>
    </row>
    <row r="267" spans="1:3">
      <c r="A267" s="582"/>
      <c r="B267" s="582"/>
      <c r="C267" s="584"/>
    </row>
    <row r="268" spans="1:3">
      <c r="A268" s="582"/>
      <c r="B268" s="582"/>
      <c r="C268" s="584"/>
    </row>
    <row r="269" spans="1:3">
      <c r="A269" s="582"/>
      <c r="B269" s="582"/>
      <c r="C269" s="584"/>
    </row>
    <row r="270" spans="1:3">
      <c r="A270" s="582"/>
      <c r="B270" s="582"/>
      <c r="C270" s="584"/>
    </row>
    <row r="271" spans="1:3">
      <c r="A271" s="582"/>
      <c r="B271" s="582"/>
      <c r="C271" s="584"/>
    </row>
    <row r="272" spans="1:3">
      <c r="A272" s="582"/>
      <c r="B272" s="582"/>
      <c r="C272" s="584"/>
    </row>
    <row r="273" spans="1:3">
      <c r="A273" s="582"/>
      <c r="B273" s="582"/>
      <c r="C273" s="584"/>
    </row>
    <row r="274" spans="1:3">
      <c r="A274" s="582"/>
      <c r="B274" s="582"/>
      <c r="C274" s="584"/>
    </row>
    <row r="275" spans="1:3">
      <c r="A275" s="582"/>
      <c r="B275" s="582"/>
      <c r="C275" s="584"/>
    </row>
    <row r="276" spans="1:3">
      <c r="A276" s="582"/>
      <c r="B276" s="582"/>
      <c r="C276" s="584"/>
    </row>
    <row r="277" spans="1:3">
      <c r="A277" s="582"/>
      <c r="B277" s="582"/>
      <c r="C277" s="584"/>
    </row>
    <row r="278" spans="1:3">
      <c r="A278" s="582"/>
      <c r="B278" s="582"/>
      <c r="C278" s="584"/>
    </row>
    <row r="279" spans="1:3">
      <c r="A279" s="582"/>
      <c r="B279" s="582"/>
      <c r="C279" s="584"/>
    </row>
    <row r="280" spans="1:3">
      <c r="A280" s="582"/>
      <c r="B280" s="582"/>
      <c r="C280" s="584"/>
    </row>
    <row r="281" spans="1:3">
      <c r="A281" s="582"/>
      <c r="B281" s="582"/>
      <c r="C281" s="584"/>
    </row>
    <row r="282" spans="1:3">
      <c r="A282" s="582"/>
      <c r="B282" s="582"/>
      <c r="C282" s="584"/>
    </row>
    <row r="283" spans="1:3">
      <c r="A283" s="582"/>
      <c r="B283" s="582"/>
      <c r="C283" s="584"/>
    </row>
    <row r="284" spans="1:3">
      <c r="A284" s="582"/>
      <c r="B284" s="582"/>
      <c r="C284" s="584"/>
    </row>
    <row r="285" spans="1:3">
      <c r="A285" s="582"/>
      <c r="B285" s="582"/>
      <c r="C285" s="584"/>
    </row>
    <row r="286" spans="1:3">
      <c r="A286" s="582"/>
      <c r="B286" s="582"/>
      <c r="C286" s="584"/>
    </row>
    <row r="287" spans="1:3">
      <c r="A287" s="582"/>
      <c r="B287" s="582"/>
      <c r="C287" s="584"/>
    </row>
    <row r="288" spans="1:3">
      <c r="A288" s="582"/>
      <c r="B288" s="582"/>
      <c r="C288" s="584"/>
    </row>
    <row r="289" spans="1:3">
      <c r="A289" s="582"/>
      <c r="B289" s="582"/>
      <c r="C289" s="584"/>
    </row>
    <row r="290" spans="1:3">
      <c r="A290" s="582"/>
      <c r="B290" s="582"/>
      <c r="C290" s="584"/>
    </row>
    <row r="291" spans="1:3">
      <c r="A291" s="582"/>
      <c r="B291" s="582"/>
      <c r="C291" s="584"/>
    </row>
    <row r="292" spans="1:3">
      <c r="A292" s="582"/>
      <c r="B292" s="582"/>
      <c r="C292" s="584"/>
    </row>
    <row r="293" spans="1:3">
      <c r="A293" s="582"/>
      <c r="B293" s="582"/>
      <c r="C293" s="584"/>
    </row>
    <row r="294" spans="1:3">
      <c r="A294" s="582"/>
      <c r="B294" s="582"/>
      <c r="C294" s="584"/>
    </row>
    <row r="295" spans="1:3">
      <c r="A295" s="582"/>
      <c r="B295" s="582"/>
      <c r="C295" s="584"/>
    </row>
    <row r="296" spans="1:3">
      <c r="A296" s="582"/>
      <c r="B296" s="582"/>
      <c r="C296" s="584"/>
    </row>
    <row r="297" spans="1:3">
      <c r="A297" s="582"/>
      <c r="B297" s="582"/>
      <c r="C297" s="584"/>
    </row>
    <row r="298" spans="1:3">
      <c r="A298" s="582"/>
      <c r="B298" s="582"/>
      <c r="C298" s="584"/>
    </row>
    <row r="299" spans="1:3">
      <c r="A299" s="582"/>
      <c r="B299" s="582"/>
      <c r="C299" s="584"/>
    </row>
    <row r="300" spans="1:3">
      <c r="A300" s="582"/>
      <c r="B300" s="582"/>
      <c r="C300" s="584"/>
    </row>
  </sheetData>
  <pageMargins left="0.7" right="0.7" top="0.75" bottom="0.75" header="0.3" footer="0.3"/>
  <pageSetup orientation="portrait" r:id="rId1"/>
  <tableParts count="1">
    <tablePart r:id="rId2"/>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30027-7F22-4995-A1D0-A48183F98753}">
  <sheetPr>
    <tabColor theme="8" tint="-0.249977111117893"/>
  </sheetPr>
  <dimension ref="B2:AL54"/>
  <sheetViews>
    <sheetView showGridLines="0" topLeftCell="J1" workbookViewId="0">
      <selection activeCell="AG33" sqref="AG33"/>
    </sheetView>
  </sheetViews>
  <sheetFormatPr defaultColWidth="8.85546875" defaultRowHeight="14.45"/>
  <cols>
    <col min="1" max="1" width="0" hidden="1" customWidth="1"/>
    <col min="2" max="2" width="18.42578125" hidden="1" customWidth="1"/>
    <col min="3" max="3" width="10.42578125" hidden="1" customWidth="1"/>
    <col min="4" max="8" width="0" hidden="1" customWidth="1"/>
    <col min="9" max="9" width="24.42578125" hidden="1" customWidth="1"/>
    <col min="10" max="10" width="11.42578125" customWidth="1"/>
    <col min="11" max="11" width="18.42578125" bestFit="1" customWidth="1"/>
    <col min="12" max="13" width="7.42578125" bestFit="1" customWidth="1"/>
    <col min="14" max="14" width="6.42578125" bestFit="1" customWidth="1"/>
    <col min="15" max="15" width="7" bestFit="1" customWidth="1"/>
    <col min="16" max="16" width="6.42578125" bestFit="1" customWidth="1"/>
    <col min="18" max="18" width="24.42578125" bestFit="1" customWidth="1"/>
    <col min="20" max="20" width="26.42578125" bestFit="1" customWidth="1"/>
    <col min="23" max="23" width="22.42578125" bestFit="1" customWidth="1"/>
    <col min="24" max="24" width="10.140625" bestFit="1" customWidth="1"/>
    <col min="29" max="29" width="23.42578125" bestFit="1" customWidth="1"/>
    <col min="31" max="31" width="20" bestFit="1" customWidth="1"/>
    <col min="38" max="38" width="23.42578125" bestFit="1" customWidth="1"/>
  </cols>
  <sheetData>
    <row r="2" spans="2:38" ht="24.75" customHeight="1">
      <c r="K2" s="1856" t="s">
        <v>6977</v>
      </c>
      <c r="L2" s="1856"/>
      <c r="M2" s="1856"/>
      <c r="N2" s="1856"/>
      <c r="O2" s="1856"/>
      <c r="P2" s="1856"/>
      <c r="Q2" s="1856"/>
      <c r="R2" s="1856"/>
      <c r="T2" s="1856" t="s">
        <v>6978</v>
      </c>
      <c r="U2" s="1856"/>
      <c r="V2" s="1856"/>
      <c r="W2" s="1856"/>
      <c r="X2" s="1856"/>
      <c r="Y2" s="1856"/>
      <c r="Z2" s="1856"/>
      <c r="AA2" s="1856"/>
      <c r="AB2" s="1856"/>
      <c r="AC2" s="1856"/>
      <c r="AE2" s="1856" t="s">
        <v>6979</v>
      </c>
      <c r="AF2" s="1856"/>
      <c r="AG2" s="1856"/>
      <c r="AH2" s="1856"/>
      <c r="AI2" s="1856"/>
      <c r="AJ2" s="1856"/>
      <c r="AK2" s="1856"/>
      <c r="AL2" s="1856"/>
    </row>
    <row r="3" spans="2:38">
      <c r="B3" s="624" t="s">
        <v>6980</v>
      </c>
      <c r="C3" s="624" t="s">
        <v>6981</v>
      </c>
      <c r="D3" s="624" t="s">
        <v>6982</v>
      </c>
      <c r="E3" s="624" t="s">
        <v>6983</v>
      </c>
      <c r="F3" s="624" t="s">
        <v>66</v>
      </c>
      <c r="G3" s="624" t="s">
        <v>1531</v>
      </c>
      <c r="H3" s="624" t="s">
        <v>6984</v>
      </c>
      <c r="I3" s="624" t="s">
        <v>6985</v>
      </c>
      <c r="K3" s="624" t="s">
        <v>6980</v>
      </c>
      <c r="L3" s="624" t="s">
        <v>6981</v>
      </c>
      <c r="M3" s="624" t="s">
        <v>6982</v>
      </c>
      <c r="N3" s="625" t="s">
        <v>6983</v>
      </c>
      <c r="O3" s="626" t="s">
        <v>66</v>
      </c>
      <c r="P3" s="627" t="s">
        <v>1531</v>
      </c>
      <c r="Q3" s="624" t="s">
        <v>6984</v>
      </c>
      <c r="R3" s="624" t="s">
        <v>6985</v>
      </c>
      <c r="T3" s="624" t="s">
        <v>6980</v>
      </c>
      <c r="U3" s="624" t="s">
        <v>6981</v>
      </c>
      <c r="V3" s="624" t="s">
        <v>6982</v>
      </c>
      <c r="W3" s="624" t="s">
        <v>6986</v>
      </c>
      <c r="X3" s="643" t="s">
        <v>236</v>
      </c>
      <c r="Y3" s="625" t="s">
        <v>6983</v>
      </c>
      <c r="Z3" s="626" t="s">
        <v>66</v>
      </c>
      <c r="AA3" s="627" t="s">
        <v>1531</v>
      </c>
      <c r="AB3" s="624" t="s">
        <v>6984</v>
      </c>
      <c r="AC3" s="624" t="s">
        <v>6985</v>
      </c>
      <c r="AE3" s="624" t="s">
        <v>6980</v>
      </c>
      <c r="AF3" s="624" t="s">
        <v>6981</v>
      </c>
      <c r="AG3" s="624" t="s">
        <v>6982</v>
      </c>
      <c r="AH3" s="625" t="s">
        <v>6983</v>
      </c>
      <c r="AI3" s="626" t="s">
        <v>66</v>
      </c>
      <c r="AJ3" s="627" t="s">
        <v>1531</v>
      </c>
      <c r="AK3" s="624" t="s">
        <v>6984</v>
      </c>
      <c r="AL3" s="624" t="s">
        <v>6985</v>
      </c>
    </row>
    <row r="4" spans="2:38">
      <c r="B4" s="198" t="s">
        <v>60</v>
      </c>
      <c r="C4" s="181">
        <v>5</v>
      </c>
      <c r="D4" s="181">
        <v>8</v>
      </c>
      <c r="E4" s="181">
        <v>5</v>
      </c>
      <c r="F4" s="181">
        <v>0</v>
      </c>
      <c r="G4" s="181">
        <v>0</v>
      </c>
      <c r="H4" s="181">
        <v>3</v>
      </c>
      <c r="I4" s="181">
        <v>8</v>
      </c>
      <c r="K4" s="628" t="s">
        <v>60</v>
      </c>
      <c r="L4" s="629">
        <v>5</v>
      </c>
      <c r="M4" s="629">
        <v>8</v>
      </c>
      <c r="N4" s="630">
        <f>(E4/M4)</f>
        <v>0.625</v>
      </c>
      <c r="O4" s="631">
        <f>F4/M4</f>
        <v>0</v>
      </c>
      <c r="P4" s="632">
        <f>G4/M4</f>
        <v>0</v>
      </c>
      <c r="Q4" s="633">
        <f>H4/M4</f>
        <v>0.375</v>
      </c>
      <c r="R4" s="633">
        <f>I4/M4</f>
        <v>1</v>
      </c>
      <c r="T4" s="628" t="s">
        <v>6987</v>
      </c>
      <c r="U4" s="629"/>
      <c r="V4" s="629"/>
      <c r="W4" s="629"/>
      <c r="X4" s="644"/>
      <c r="Y4" s="646"/>
      <c r="Z4" s="647"/>
      <c r="AA4" s="648"/>
      <c r="AB4" s="650"/>
      <c r="AC4" s="650"/>
      <c r="AE4" s="628" t="s">
        <v>60</v>
      </c>
      <c r="AF4" s="629"/>
      <c r="AG4" s="629"/>
      <c r="AH4" s="630"/>
      <c r="AI4" s="631"/>
      <c r="AJ4" s="632"/>
      <c r="AK4" s="633"/>
      <c r="AL4" s="633"/>
    </row>
    <row r="5" spans="2:38">
      <c r="B5" s="198" t="s">
        <v>67</v>
      </c>
      <c r="C5" s="181">
        <v>3</v>
      </c>
      <c r="D5" s="181">
        <v>3</v>
      </c>
      <c r="E5" s="181">
        <v>3</v>
      </c>
      <c r="F5" s="181">
        <v>0</v>
      </c>
      <c r="G5" s="181">
        <v>0</v>
      </c>
      <c r="H5" s="181">
        <v>0</v>
      </c>
      <c r="I5" s="181">
        <v>3</v>
      </c>
      <c r="K5" s="628" t="s">
        <v>67</v>
      </c>
      <c r="L5" s="629">
        <v>3</v>
      </c>
      <c r="M5" s="629">
        <v>3</v>
      </c>
      <c r="N5" s="630">
        <f>(E5/M5)</f>
        <v>1</v>
      </c>
      <c r="O5" s="631">
        <f t="shared" ref="O5:O14" si="0">F5/M5</f>
        <v>0</v>
      </c>
      <c r="P5" s="632">
        <f t="shared" ref="P5:P14" si="1">G5/M5</f>
        <v>0</v>
      </c>
      <c r="Q5" s="633">
        <f t="shared" ref="Q5:Q14" si="2">H5/M5</f>
        <v>0</v>
      </c>
      <c r="R5" s="633">
        <f t="shared" ref="R5:R15" si="3">I5/M5</f>
        <v>1</v>
      </c>
      <c r="T5" s="628" t="s">
        <v>60</v>
      </c>
      <c r="U5" s="629">
        <v>1</v>
      </c>
      <c r="V5" s="629">
        <v>3</v>
      </c>
      <c r="W5" s="629">
        <v>0</v>
      </c>
      <c r="X5" s="644">
        <v>0</v>
      </c>
      <c r="Y5" s="649">
        <v>1</v>
      </c>
      <c r="Z5" s="652">
        <v>0</v>
      </c>
      <c r="AA5" s="653">
        <v>0</v>
      </c>
      <c r="AB5" s="650">
        <v>2</v>
      </c>
      <c r="AC5" s="633">
        <f>3/3</f>
        <v>1</v>
      </c>
      <c r="AE5" s="628" t="s">
        <v>67</v>
      </c>
      <c r="AF5" s="629">
        <v>3</v>
      </c>
      <c r="AG5" s="629"/>
      <c r="AH5" s="630"/>
      <c r="AI5" s="631"/>
      <c r="AJ5" s="632"/>
      <c r="AK5" s="633"/>
      <c r="AL5" s="633"/>
    </row>
    <row r="6" spans="2:38">
      <c r="B6" s="198" t="s">
        <v>644</v>
      </c>
      <c r="C6" s="181">
        <v>2</v>
      </c>
      <c r="D6" s="181">
        <v>2</v>
      </c>
      <c r="E6" s="181">
        <v>1</v>
      </c>
      <c r="F6" s="181">
        <v>1</v>
      </c>
      <c r="G6" s="181">
        <v>0</v>
      </c>
      <c r="H6" s="181">
        <v>0</v>
      </c>
      <c r="I6" s="181">
        <v>2</v>
      </c>
      <c r="K6" s="628" t="s">
        <v>644</v>
      </c>
      <c r="L6" s="629">
        <v>2</v>
      </c>
      <c r="M6" s="629">
        <v>2</v>
      </c>
      <c r="N6" s="630">
        <f t="shared" ref="N6:N14" si="4">(E6/M6)</f>
        <v>0.5</v>
      </c>
      <c r="O6" s="631">
        <f t="shared" si="0"/>
        <v>0.5</v>
      </c>
      <c r="P6" s="632">
        <f t="shared" si="1"/>
        <v>0</v>
      </c>
      <c r="Q6" s="633">
        <f t="shared" si="2"/>
        <v>0</v>
      </c>
      <c r="R6" s="633">
        <f t="shared" si="3"/>
        <v>1</v>
      </c>
      <c r="T6" s="628" t="s">
        <v>67</v>
      </c>
      <c r="U6" s="629">
        <v>3</v>
      </c>
      <c r="V6" s="629">
        <v>3</v>
      </c>
      <c r="W6" s="629">
        <v>0</v>
      </c>
      <c r="X6" s="644">
        <v>0</v>
      </c>
      <c r="Y6" s="649">
        <v>3</v>
      </c>
      <c r="Z6" s="652">
        <v>0</v>
      </c>
      <c r="AA6" s="653">
        <v>0</v>
      </c>
      <c r="AB6" s="650">
        <v>0</v>
      </c>
      <c r="AC6" s="633">
        <f>3/3</f>
        <v>1</v>
      </c>
      <c r="AE6" s="628" t="s">
        <v>644</v>
      </c>
      <c r="AF6" s="629">
        <v>4</v>
      </c>
      <c r="AG6" s="629"/>
      <c r="AH6" s="630"/>
      <c r="AI6" s="631"/>
      <c r="AJ6" s="632"/>
      <c r="AK6" s="633"/>
      <c r="AL6" s="633"/>
    </row>
    <row r="7" spans="2:38">
      <c r="B7" s="198" t="s">
        <v>6988</v>
      </c>
      <c r="C7" s="181">
        <v>20</v>
      </c>
      <c r="D7" s="181">
        <v>20</v>
      </c>
      <c r="E7" s="181">
        <v>11</v>
      </c>
      <c r="F7" s="181">
        <v>0</v>
      </c>
      <c r="G7" s="181">
        <v>7</v>
      </c>
      <c r="H7" s="181">
        <v>2</v>
      </c>
      <c r="I7" s="181">
        <v>20</v>
      </c>
      <c r="K7" s="628" t="s">
        <v>6988</v>
      </c>
      <c r="L7" s="629">
        <v>20</v>
      </c>
      <c r="M7" s="629">
        <v>20</v>
      </c>
      <c r="N7" s="630">
        <f t="shared" si="4"/>
        <v>0.55000000000000004</v>
      </c>
      <c r="O7" s="631">
        <f t="shared" si="0"/>
        <v>0</v>
      </c>
      <c r="P7" s="632">
        <f t="shared" si="1"/>
        <v>0.35</v>
      </c>
      <c r="Q7" s="633">
        <f t="shared" si="2"/>
        <v>0.1</v>
      </c>
      <c r="R7" s="633">
        <f t="shared" si="3"/>
        <v>1</v>
      </c>
      <c r="T7" s="628" t="s">
        <v>644</v>
      </c>
      <c r="U7" s="629">
        <v>10</v>
      </c>
      <c r="V7" s="629">
        <v>10</v>
      </c>
      <c r="W7" s="629">
        <v>0</v>
      </c>
      <c r="X7" s="644">
        <v>3</v>
      </c>
      <c r="Y7" s="649">
        <v>1</v>
      </c>
      <c r="Z7" s="652">
        <v>4</v>
      </c>
      <c r="AA7" s="653">
        <v>2</v>
      </c>
      <c r="AB7" s="650">
        <v>0</v>
      </c>
      <c r="AC7" s="633">
        <f>10/10</f>
        <v>1</v>
      </c>
      <c r="AE7" s="628" t="s">
        <v>6988</v>
      </c>
      <c r="AF7" s="629">
        <v>1</v>
      </c>
      <c r="AG7" s="629"/>
      <c r="AH7" s="630"/>
      <c r="AI7" s="631"/>
      <c r="AJ7" s="632"/>
      <c r="AK7" s="633"/>
      <c r="AL7" s="633"/>
    </row>
    <row r="8" spans="2:38">
      <c r="B8" s="198" t="s">
        <v>76</v>
      </c>
      <c r="C8" s="181">
        <v>2</v>
      </c>
      <c r="D8" s="181">
        <v>2</v>
      </c>
      <c r="E8" s="181">
        <v>0</v>
      </c>
      <c r="F8" s="181">
        <v>2</v>
      </c>
      <c r="G8" s="181">
        <v>0</v>
      </c>
      <c r="H8" s="181">
        <v>0</v>
      </c>
      <c r="I8" s="181">
        <v>2</v>
      </c>
      <c r="K8" s="628" t="s">
        <v>76</v>
      </c>
      <c r="L8" s="629">
        <v>2</v>
      </c>
      <c r="M8" s="629">
        <v>2</v>
      </c>
      <c r="N8" s="630">
        <f t="shared" si="4"/>
        <v>0</v>
      </c>
      <c r="O8" s="631">
        <f t="shared" si="0"/>
        <v>1</v>
      </c>
      <c r="P8" s="632">
        <f t="shared" si="1"/>
        <v>0</v>
      </c>
      <c r="Q8" s="633">
        <f t="shared" si="2"/>
        <v>0</v>
      </c>
      <c r="R8" s="633">
        <f t="shared" si="3"/>
        <v>1</v>
      </c>
      <c r="T8" s="628" t="s">
        <v>6988</v>
      </c>
      <c r="U8" s="629">
        <v>27</v>
      </c>
      <c r="V8" s="629">
        <v>26</v>
      </c>
      <c r="W8" s="629">
        <v>0</v>
      </c>
      <c r="X8" s="644">
        <v>4</v>
      </c>
      <c r="Y8" s="649">
        <v>15</v>
      </c>
      <c r="Z8" s="652">
        <v>6</v>
      </c>
      <c r="AA8" s="653">
        <v>0</v>
      </c>
      <c r="AB8" s="650"/>
      <c r="AC8" s="633">
        <f>26/26</f>
        <v>1</v>
      </c>
      <c r="AE8" s="628" t="s">
        <v>76</v>
      </c>
      <c r="AF8" s="629"/>
      <c r="AG8" s="629"/>
      <c r="AH8" s="630"/>
      <c r="AI8" s="631"/>
      <c r="AJ8" s="632"/>
      <c r="AK8" s="633"/>
      <c r="AL8" s="633"/>
    </row>
    <row r="9" spans="2:38">
      <c r="B9" s="198" t="s">
        <v>73</v>
      </c>
      <c r="C9" s="181">
        <v>9</v>
      </c>
      <c r="D9" s="181">
        <v>9</v>
      </c>
      <c r="E9" s="181">
        <v>6</v>
      </c>
      <c r="F9" s="181">
        <v>1</v>
      </c>
      <c r="G9" s="181">
        <v>0</v>
      </c>
      <c r="H9" s="181">
        <v>2</v>
      </c>
      <c r="I9" s="181">
        <v>9</v>
      </c>
      <c r="K9" s="628" t="s">
        <v>73</v>
      </c>
      <c r="L9" s="629">
        <v>9</v>
      </c>
      <c r="M9" s="629">
        <v>9</v>
      </c>
      <c r="N9" s="630">
        <f t="shared" si="4"/>
        <v>0.66666666666666663</v>
      </c>
      <c r="O9" s="631">
        <f t="shared" si="0"/>
        <v>0.1111111111111111</v>
      </c>
      <c r="P9" s="632">
        <f t="shared" si="1"/>
        <v>0</v>
      </c>
      <c r="Q9" s="633">
        <f t="shared" si="2"/>
        <v>0.22222222222222221</v>
      </c>
      <c r="R9" s="633">
        <f t="shared" si="3"/>
        <v>1</v>
      </c>
      <c r="T9" s="628" t="s">
        <v>106</v>
      </c>
      <c r="U9" s="629">
        <v>5</v>
      </c>
      <c r="V9" s="629">
        <v>11</v>
      </c>
      <c r="W9" s="629">
        <v>0</v>
      </c>
      <c r="X9" s="644">
        <v>5</v>
      </c>
      <c r="Y9" s="649">
        <v>0</v>
      </c>
      <c r="Z9" s="652">
        <v>0</v>
      </c>
      <c r="AA9" s="653">
        <v>0</v>
      </c>
      <c r="AB9" s="650">
        <v>6</v>
      </c>
      <c r="AC9" s="633">
        <f>9/11</f>
        <v>0.81818181818181823</v>
      </c>
      <c r="AE9" s="628" t="s">
        <v>73</v>
      </c>
      <c r="AF9" s="629">
        <v>1</v>
      </c>
      <c r="AG9" s="629"/>
      <c r="AH9" s="630"/>
      <c r="AI9" s="631"/>
      <c r="AJ9" s="632"/>
      <c r="AK9" s="633"/>
      <c r="AL9" s="633"/>
    </row>
    <row r="10" spans="2:38">
      <c r="B10" s="198" t="s">
        <v>84</v>
      </c>
      <c r="C10" s="181">
        <v>3</v>
      </c>
      <c r="D10" s="181">
        <v>3</v>
      </c>
      <c r="E10" s="181">
        <v>2</v>
      </c>
      <c r="F10" s="181">
        <v>1</v>
      </c>
      <c r="G10" s="181">
        <v>0</v>
      </c>
      <c r="H10" s="181">
        <v>0</v>
      </c>
      <c r="I10" s="181">
        <v>3</v>
      </c>
      <c r="K10" s="628" t="s">
        <v>84</v>
      </c>
      <c r="L10" s="629">
        <v>3</v>
      </c>
      <c r="M10" s="629">
        <v>3</v>
      </c>
      <c r="N10" s="630">
        <f t="shared" si="4"/>
        <v>0.66666666666666663</v>
      </c>
      <c r="O10" s="631">
        <f t="shared" si="0"/>
        <v>0.33333333333333331</v>
      </c>
      <c r="P10" s="632">
        <f t="shared" si="1"/>
        <v>0</v>
      </c>
      <c r="Q10" s="633">
        <f t="shared" si="2"/>
        <v>0</v>
      </c>
      <c r="R10" s="633">
        <f t="shared" si="3"/>
        <v>1</v>
      </c>
      <c r="T10" s="662" t="s">
        <v>76</v>
      </c>
      <c r="U10" s="629">
        <v>15</v>
      </c>
      <c r="V10" s="629">
        <v>5</v>
      </c>
      <c r="W10" s="629">
        <v>2</v>
      </c>
      <c r="X10" s="644">
        <v>2</v>
      </c>
      <c r="Y10" s="649">
        <v>1</v>
      </c>
      <c r="Z10" s="652">
        <v>2</v>
      </c>
      <c r="AA10" s="653">
        <v>0</v>
      </c>
      <c r="AB10" s="650"/>
      <c r="AC10" s="633">
        <f>4/5</f>
        <v>0.8</v>
      </c>
      <c r="AE10" s="628" t="s">
        <v>84</v>
      </c>
      <c r="AF10" s="629"/>
      <c r="AG10" s="629"/>
      <c r="AH10" s="630"/>
      <c r="AI10" s="631"/>
      <c r="AJ10" s="632"/>
      <c r="AK10" s="633"/>
      <c r="AL10" s="633"/>
    </row>
    <row r="11" spans="2:38">
      <c r="B11" s="198" t="s">
        <v>91</v>
      </c>
      <c r="C11" s="181">
        <v>7</v>
      </c>
      <c r="D11" s="181">
        <v>9</v>
      </c>
      <c r="E11" s="181">
        <v>5</v>
      </c>
      <c r="F11" s="181">
        <v>2</v>
      </c>
      <c r="G11" s="181">
        <v>0</v>
      </c>
      <c r="H11" s="181">
        <v>2</v>
      </c>
      <c r="I11" s="181">
        <v>9</v>
      </c>
      <c r="K11" s="628" t="s">
        <v>91</v>
      </c>
      <c r="L11" s="629">
        <v>7</v>
      </c>
      <c r="M11" s="629">
        <v>9</v>
      </c>
      <c r="N11" s="630">
        <f t="shared" si="4"/>
        <v>0.55555555555555558</v>
      </c>
      <c r="O11" s="631">
        <f t="shared" si="0"/>
        <v>0.22222222222222221</v>
      </c>
      <c r="P11" s="632">
        <f t="shared" si="1"/>
        <v>0</v>
      </c>
      <c r="Q11" s="633">
        <f t="shared" si="2"/>
        <v>0.22222222222222221</v>
      </c>
      <c r="R11" s="633">
        <f t="shared" si="3"/>
        <v>1</v>
      </c>
      <c r="T11" s="628" t="s">
        <v>73</v>
      </c>
      <c r="U11" s="629">
        <v>7</v>
      </c>
      <c r="V11" s="629">
        <v>8</v>
      </c>
      <c r="W11" s="629">
        <v>0</v>
      </c>
      <c r="X11" s="644">
        <v>0</v>
      </c>
      <c r="Y11" s="649">
        <v>5</v>
      </c>
      <c r="Z11" s="652">
        <v>2</v>
      </c>
      <c r="AA11" s="653">
        <v>0</v>
      </c>
      <c r="AB11" s="650">
        <v>1</v>
      </c>
      <c r="AC11" s="633">
        <f>8/8</f>
        <v>1</v>
      </c>
      <c r="AE11" s="628" t="s">
        <v>91</v>
      </c>
      <c r="AF11" s="629">
        <v>3</v>
      </c>
      <c r="AG11" s="629"/>
      <c r="AH11" s="630"/>
      <c r="AI11" s="631"/>
      <c r="AJ11" s="632"/>
      <c r="AK11" s="633"/>
      <c r="AL11" s="633"/>
    </row>
    <row r="12" spans="2:38">
      <c r="B12" s="198" t="s">
        <v>129</v>
      </c>
      <c r="C12" s="181">
        <v>10</v>
      </c>
      <c r="D12" s="181">
        <v>11</v>
      </c>
      <c r="E12" s="181">
        <v>6</v>
      </c>
      <c r="F12" s="181">
        <v>1</v>
      </c>
      <c r="G12" s="181">
        <v>3</v>
      </c>
      <c r="H12" s="181">
        <v>1</v>
      </c>
      <c r="I12" s="181">
        <v>11</v>
      </c>
      <c r="K12" s="628" t="s">
        <v>129</v>
      </c>
      <c r="L12" s="629">
        <v>10</v>
      </c>
      <c r="M12" s="629">
        <v>11</v>
      </c>
      <c r="N12" s="630">
        <f t="shared" si="4"/>
        <v>0.54545454545454541</v>
      </c>
      <c r="O12" s="631">
        <f t="shared" si="0"/>
        <v>9.0909090909090912E-2</v>
      </c>
      <c r="P12" s="632">
        <f t="shared" si="1"/>
        <v>0.27272727272727271</v>
      </c>
      <c r="Q12" s="633">
        <f t="shared" si="2"/>
        <v>9.0909090909090912E-2</v>
      </c>
      <c r="R12" s="633">
        <f t="shared" si="3"/>
        <v>1</v>
      </c>
      <c r="T12" s="662" t="s">
        <v>70</v>
      </c>
      <c r="U12" s="629">
        <v>12</v>
      </c>
      <c r="V12" s="629">
        <v>12</v>
      </c>
      <c r="W12" s="629">
        <v>0</v>
      </c>
      <c r="X12" s="644">
        <v>3</v>
      </c>
      <c r="Y12" s="649">
        <v>2</v>
      </c>
      <c r="Z12" s="652">
        <v>0</v>
      </c>
      <c r="AA12" s="653">
        <v>0</v>
      </c>
      <c r="AB12" s="650">
        <v>0</v>
      </c>
      <c r="AC12" s="633">
        <f>12/12</f>
        <v>1</v>
      </c>
      <c r="AE12" s="628" t="s">
        <v>129</v>
      </c>
      <c r="AF12" s="629"/>
      <c r="AG12" s="629"/>
      <c r="AH12" s="630"/>
      <c r="AI12" s="631"/>
      <c r="AJ12" s="632"/>
      <c r="AK12" s="633"/>
      <c r="AL12" s="633"/>
    </row>
    <row r="13" spans="2:38">
      <c r="B13" s="198" t="s">
        <v>126</v>
      </c>
      <c r="C13" s="181">
        <v>7</v>
      </c>
      <c r="D13" s="181">
        <v>9</v>
      </c>
      <c r="E13" s="181">
        <v>3</v>
      </c>
      <c r="F13" s="181">
        <v>0</v>
      </c>
      <c r="G13" s="181">
        <v>4</v>
      </c>
      <c r="H13" s="181">
        <v>2</v>
      </c>
      <c r="I13" s="181">
        <v>9</v>
      </c>
      <c r="K13" s="628" t="s">
        <v>126</v>
      </c>
      <c r="L13" s="629">
        <v>7</v>
      </c>
      <c r="M13" s="629">
        <v>9</v>
      </c>
      <c r="N13" s="630">
        <f t="shared" si="4"/>
        <v>0.33333333333333331</v>
      </c>
      <c r="O13" s="631">
        <f t="shared" si="0"/>
        <v>0</v>
      </c>
      <c r="P13" s="632">
        <f t="shared" si="1"/>
        <v>0.44444444444444442</v>
      </c>
      <c r="Q13" s="633">
        <f t="shared" si="2"/>
        <v>0.22222222222222221</v>
      </c>
      <c r="R13" s="633">
        <f t="shared" si="3"/>
        <v>1</v>
      </c>
      <c r="T13" s="628" t="s">
        <v>84</v>
      </c>
      <c r="U13" s="629">
        <v>35</v>
      </c>
      <c r="V13" s="629">
        <v>35</v>
      </c>
      <c r="W13" s="629">
        <v>0</v>
      </c>
      <c r="X13" s="644">
        <v>35</v>
      </c>
      <c r="Y13" s="649">
        <v>0</v>
      </c>
      <c r="Z13" s="652">
        <v>0</v>
      </c>
      <c r="AA13" s="653">
        <v>0</v>
      </c>
      <c r="AB13" s="650">
        <v>0</v>
      </c>
      <c r="AC13" s="633">
        <f>35/35</f>
        <v>1</v>
      </c>
      <c r="AE13" s="628" t="s">
        <v>139</v>
      </c>
      <c r="AF13" s="629">
        <v>2</v>
      </c>
      <c r="AG13" s="629"/>
      <c r="AH13" s="630"/>
      <c r="AI13" s="631"/>
      <c r="AJ13" s="632"/>
      <c r="AK13" s="633"/>
      <c r="AL13" s="633"/>
    </row>
    <row r="14" spans="2:38">
      <c r="B14" s="198" t="s">
        <v>146</v>
      </c>
      <c r="C14" s="181">
        <v>8</v>
      </c>
      <c r="D14" s="181">
        <v>8</v>
      </c>
      <c r="E14" s="181">
        <v>8</v>
      </c>
      <c r="F14" s="181">
        <v>0</v>
      </c>
      <c r="G14" s="181">
        <v>0</v>
      </c>
      <c r="H14" s="181">
        <v>0</v>
      </c>
      <c r="I14" s="181">
        <v>8</v>
      </c>
      <c r="K14" s="628" t="s">
        <v>146</v>
      </c>
      <c r="L14" s="629">
        <v>8</v>
      </c>
      <c r="M14" s="629">
        <v>8</v>
      </c>
      <c r="N14" s="630">
        <f t="shared" si="4"/>
        <v>1</v>
      </c>
      <c r="O14" s="631">
        <f t="shared" si="0"/>
        <v>0</v>
      </c>
      <c r="P14" s="632">
        <f t="shared" si="1"/>
        <v>0</v>
      </c>
      <c r="Q14" s="633">
        <f t="shared" si="2"/>
        <v>0</v>
      </c>
      <c r="R14" s="633">
        <f t="shared" si="3"/>
        <v>1</v>
      </c>
      <c r="T14" s="628" t="s">
        <v>91</v>
      </c>
      <c r="U14" s="629">
        <v>14</v>
      </c>
      <c r="V14" s="629">
        <v>18</v>
      </c>
      <c r="W14" s="629">
        <v>2</v>
      </c>
      <c r="X14" s="644">
        <v>3</v>
      </c>
      <c r="Y14" s="649">
        <v>6</v>
      </c>
      <c r="Z14" s="652">
        <v>3</v>
      </c>
      <c r="AA14" s="653">
        <v>0</v>
      </c>
      <c r="AB14" s="650">
        <v>4</v>
      </c>
      <c r="AC14" s="633">
        <f>18/18</f>
        <v>1</v>
      </c>
      <c r="AE14" s="628" t="s">
        <v>126</v>
      </c>
      <c r="AF14" s="629"/>
      <c r="AG14" s="629"/>
      <c r="AH14" s="630"/>
      <c r="AI14" s="631"/>
      <c r="AJ14" s="632"/>
      <c r="AK14" s="633"/>
      <c r="AL14" s="633"/>
    </row>
    <row r="15" spans="2:38">
      <c r="B15" s="198" t="s">
        <v>6989</v>
      </c>
      <c r="C15" s="198">
        <f>SUM(C4:C14)</f>
        <v>76</v>
      </c>
      <c r="D15" s="198">
        <f t="shared" ref="D15:I15" si="5">SUM(D4:D14)</f>
        <v>84</v>
      </c>
      <c r="E15" s="198">
        <f t="shared" si="5"/>
        <v>50</v>
      </c>
      <c r="F15" s="198">
        <f t="shared" si="5"/>
        <v>8</v>
      </c>
      <c r="G15" s="198">
        <f t="shared" si="5"/>
        <v>14</v>
      </c>
      <c r="H15" s="198">
        <f t="shared" si="5"/>
        <v>12</v>
      </c>
      <c r="I15" s="198">
        <f t="shared" si="5"/>
        <v>84</v>
      </c>
      <c r="K15" s="628" t="s">
        <v>6989</v>
      </c>
      <c r="L15" s="634">
        <f>SUM(L4:L14)</f>
        <v>76</v>
      </c>
      <c r="M15" s="634">
        <f t="shared" ref="M15" si="6">SUM(M4:M14)</f>
        <v>84</v>
      </c>
      <c r="N15" s="635">
        <f>E15/M15</f>
        <v>0.59523809523809523</v>
      </c>
      <c r="O15" s="636">
        <f>F15/M15</f>
        <v>9.5238095238095233E-2</v>
      </c>
      <c r="P15" s="637">
        <f>G15/M15</f>
        <v>0.16666666666666666</v>
      </c>
      <c r="Q15" s="638">
        <f>H15/M15</f>
        <v>0.14285714285714285</v>
      </c>
      <c r="R15" s="633">
        <f t="shared" si="3"/>
        <v>1</v>
      </c>
      <c r="T15" s="628" t="s">
        <v>1000</v>
      </c>
      <c r="U15" s="629">
        <v>7</v>
      </c>
      <c r="V15" s="629">
        <v>7</v>
      </c>
      <c r="W15" s="629">
        <v>0</v>
      </c>
      <c r="X15" s="644">
        <v>7</v>
      </c>
      <c r="Y15" s="649">
        <v>0</v>
      </c>
      <c r="Z15" s="652">
        <v>0</v>
      </c>
      <c r="AA15" s="653">
        <v>0</v>
      </c>
      <c r="AB15" s="650">
        <v>0</v>
      </c>
      <c r="AC15" s="633">
        <f>6/7</f>
        <v>0.8571428571428571</v>
      </c>
      <c r="AE15" s="628" t="s">
        <v>70</v>
      </c>
      <c r="AF15" s="629">
        <v>5</v>
      </c>
      <c r="AG15" s="629"/>
      <c r="AH15" s="630"/>
      <c r="AI15" s="631"/>
      <c r="AJ15" s="632"/>
      <c r="AK15" s="633"/>
      <c r="AL15" s="633"/>
    </row>
    <row r="16" spans="2:38">
      <c r="T16" s="628" t="s">
        <v>139</v>
      </c>
      <c r="U16" s="629">
        <v>20</v>
      </c>
      <c r="V16" s="629">
        <v>24</v>
      </c>
      <c r="W16" s="629">
        <v>0</v>
      </c>
      <c r="X16" s="644">
        <v>20</v>
      </c>
      <c r="Y16" s="649">
        <v>0</v>
      </c>
      <c r="Z16" s="652">
        <v>0</v>
      </c>
      <c r="AA16" s="653">
        <v>0</v>
      </c>
      <c r="AB16" s="650">
        <v>4</v>
      </c>
      <c r="AC16" s="633">
        <f>23/24</f>
        <v>0.95833333333333337</v>
      </c>
      <c r="AE16" s="628" t="s">
        <v>146</v>
      </c>
      <c r="AF16" s="629"/>
      <c r="AG16" s="629"/>
      <c r="AH16" s="630"/>
      <c r="AI16" s="631"/>
      <c r="AJ16" s="632"/>
      <c r="AK16" s="633"/>
      <c r="AL16" s="633"/>
    </row>
    <row r="17" spans="5:38">
      <c r="E17">
        <f>SUM(E15:H15)</f>
        <v>84</v>
      </c>
      <c r="K17" s="639" t="s">
        <v>6983</v>
      </c>
      <c r="L17" s="1858" t="s">
        <v>6990</v>
      </c>
      <c r="M17" s="1858"/>
      <c r="N17" s="1858"/>
      <c r="O17" s="1858"/>
      <c r="P17" s="1858"/>
      <c r="Q17" s="1858"/>
      <c r="R17" s="1858"/>
      <c r="T17" s="628" t="s">
        <v>136</v>
      </c>
      <c r="U17" s="629">
        <v>22</v>
      </c>
      <c r="V17" s="629">
        <v>27</v>
      </c>
      <c r="W17" s="629">
        <v>0</v>
      </c>
      <c r="X17" s="644">
        <v>22</v>
      </c>
      <c r="Y17" s="649">
        <v>0</v>
      </c>
      <c r="Z17" s="652">
        <v>0</v>
      </c>
      <c r="AA17" s="653">
        <v>0</v>
      </c>
      <c r="AB17" s="650">
        <v>5</v>
      </c>
      <c r="AC17" s="633">
        <f>17/27</f>
        <v>0.62962962962962965</v>
      </c>
      <c r="AE17" s="628" t="s">
        <v>6989</v>
      </c>
      <c r="AF17" s="634"/>
      <c r="AG17" s="634"/>
      <c r="AH17" s="635"/>
      <c r="AI17" s="636"/>
      <c r="AJ17" s="637"/>
      <c r="AK17" s="638"/>
      <c r="AL17" s="633"/>
    </row>
    <row r="18" spans="5:38">
      <c r="K18" s="640" t="s">
        <v>66</v>
      </c>
      <c r="L18" s="1858" t="s">
        <v>6991</v>
      </c>
      <c r="M18" s="1858"/>
      <c r="N18" s="1858"/>
      <c r="O18" s="1858"/>
      <c r="P18" s="1858"/>
      <c r="Q18" s="1858"/>
      <c r="R18" s="1858"/>
      <c r="T18" s="628" t="s">
        <v>129</v>
      </c>
      <c r="U18" s="629">
        <v>8</v>
      </c>
      <c r="V18" s="629">
        <v>12</v>
      </c>
      <c r="W18" s="629">
        <v>0</v>
      </c>
      <c r="X18" s="644">
        <v>5</v>
      </c>
      <c r="Y18" s="649">
        <v>3</v>
      </c>
      <c r="Z18" s="652">
        <v>0</v>
      </c>
      <c r="AA18" s="653">
        <v>0</v>
      </c>
      <c r="AB18" s="650">
        <v>4</v>
      </c>
      <c r="AC18" s="633">
        <f>7/12</f>
        <v>0.58333333333333337</v>
      </c>
    </row>
    <row r="19" spans="5:38" ht="14.45" customHeight="1">
      <c r="K19" s="1859" t="s">
        <v>1531</v>
      </c>
      <c r="L19" s="1860" t="s">
        <v>6992</v>
      </c>
      <c r="M19" s="1860"/>
      <c r="N19" s="1860"/>
      <c r="O19" s="1860"/>
      <c r="P19" s="1860"/>
      <c r="Q19" s="1860"/>
      <c r="R19" s="1860"/>
      <c r="T19" s="628" t="s">
        <v>126</v>
      </c>
      <c r="U19" s="629">
        <v>14</v>
      </c>
      <c r="V19" s="629">
        <v>16</v>
      </c>
      <c r="W19" s="629">
        <v>4</v>
      </c>
      <c r="X19" s="644">
        <v>7</v>
      </c>
      <c r="Y19" s="649">
        <v>1</v>
      </c>
      <c r="Z19" s="652">
        <v>0</v>
      </c>
      <c r="AA19" s="653">
        <v>0</v>
      </c>
      <c r="AB19" s="650">
        <v>0</v>
      </c>
      <c r="AC19" s="633">
        <f>11/16</f>
        <v>0.6875</v>
      </c>
    </row>
    <row r="20" spans="5:38">
      <c r="K20" s="1859"/>
      <c r="L20" s="1860"/>
      <c r="M20" s="1860"/>
      <c r="N20" s="1860"/>
      <c r="O20" s="1860"/>
      <c r="P20" s="1860"/>
      <c r="Q20" s="1860"/>
      <c r="R20" s="1860"/>
      <c r="T20" s="628" t="s">
        <v>146</v>
      </c>
      <c r="U20" s="629">
        <v>4</v>
      </c>
      <c r="V20" s="629">
        <v>4</v>
      </c>
      <c r="W20" s="629">
        <v>0</v>
      </c>
      <c r="X20" s="644">
        <v>0</v>
      </c>
      <c r="Y20" s="649">
        <v>3</v>
      </c>
      <c r="Z20" s="652">
        <v>0</v>
      </c>
      <c r="AA20" s="653">
        <v>1</v>
      </c>
      <c r="AB20" s="650">
        <v>0</v>
      </c>
      <c r="AC20" s="633">
        <f>4/4</f>
        <v>1</v>
      </c>
    </row>
    <row r="21" spans="5:38">
      <c r="T21" s="628" t="s">
        <v>730</v>
      </c>
      <c r="U21" s="629">
        <v>11</v>
      </c>
      <c r="V21" s="629">
        <v>11</v>
      </c>
      <c r="W21" s="629">
        <v>0</v>
      </c>
      <c r="X21" s="644">
        <v>11</v>
      </c>
      <c r="Y21" s="649">
        <v>0</v>
      </c>
      <c r="Z21" s="652">
        <v>0</v>
      </c>
      <c r="AA21" s="653">
        <v>0</v>
      </c>
      <c r="AB21" s="650"/>
      <c r="AC21" s="633">
        <f>11/11</f>
        <v>1</v>
      </c>
    </row>
    <row r="22" spans="5:38">
      <c r="K22" s="1857" t="s">
        <v>6993</v>
      </c>
      <c r="L22" s="1861"/>
      <c r="M22" s="1861"/>
      <c r="N22" s="1861"/>
      <c r="O22" s="1861"/>
      <c r="P22" s="1861"/>
      <c r="Q22" s="1861"/>
      <c r="R22" s="1861"/>
      <c r="T22" s="628" t="s">
        <v>6989</v>
      </c>
      <c r="U22" s="634">
        <f t="shared" ref="U22:AB22" si="7">SUM(U5:U21)</f>
        <v>215</v>
      </c>
      <c r="V22" s="634">
        <f t="shared" si="7"/>
        <v>232</v>
      </c>
      <c r="W22" s="629">
        <f t="shared" si="7"/>
        <v>8</v>
      </c>
      <c r="X22" s="645">
        <f t="shared" si="7"/>
        <v>127</v>
      </c>
      <c r="Y22" s="654">
        <f t="shared" si="7"/>
        <v>41</v>
      </c>
      <c r="Z22" s="655">
        <f t="shared" si="7"/>
        <v>17</v>
      </c>
      <c r="AA22" s="656">
        <f t="shared" si="7"/>
        <v>3</v>
      </c>
      <c r="AB22" s="651">
        <f t="shared" si="7"/>
        <v>26</v>
      </c>
      <c r="AC22" s="633"/>
    </row>
    <row r="23" spans="5:38">
      <c r="K23" s="1861"/>
      <c r="L23" s="1861"/>
      <c r="M23" s="1861"/>
      <c r="N23" s="1861"/>
      <c r="O23" s="1861"/>
      <c r="P23" s="1861"/>
      <c r="Q23" s="1861"/>
      <c r="R23" s="1861"/>
    </row>
    <row r="24" spans="5:38">
      <c r="K24" s="1861"/>
      <c r="L24" s="1861"/>
      <c r="M24" s="1861"/>
      <c r="N24" s="1861"/>
      <c r="O24" s="1861"/>
      <c r="P24" s="1861"/>
      <c r="Q24" s="1861"/>
      <c r="R24" s="1861"/>
      <c r="X24">
        <f>SUM(W22:AA22)</f>
        <v>196</v>
      </c>
      <c r="Y24" t="s">
        <v>6994</v>
      </c>
    </row>
    <row r="25" spans="5:38">
      <c r="K25" s="1861"/>
      <c r="L25" s="1861"/>
      <c r="M25" s="1861"/>
      <c r="N25" s="1861"/>
      <c r="O25" s="1861"/>
      <c r="P25" s="1861"/>
      <c r="Q25" s="1861"/>
      <c r="R25" s="1861"/>
      <c r="Y25" t="s">
        <v>6995</v>
      </c>
    </row>
    <row r="26" spans="5:38">
      <c r="K26" s="1861"/>
      <c r="L26" s="1861"/>
      <c r="M26" s="1861"/>
      <c r="N26" s="1861"/>
      <c r="O26" s="1861"/>
      <c r="P26" s="1861"/>
      <c r="Q26" s="1861"/>
      <c r="R26" s="1861"/>
    </row>
    <row r="27" spans="5:38">
      <c r="K27" s="1861"/>
      <c r="L27" s="1861"/>
      <c r="M27" s="1861"/>
      <c r="N27" s="1861"/>
      <c r="O27" s="1861"/>
      <c r="P27" s="1861"/>
      <c r="Q27" s="1861"/>
      <c r="R27" s="1861"/>
    </row>
    <row r="28" spans="5:38">
      <c r="K28" s="1861"/>
      <c r="L28" s="1861"/>
      <c r="M28" s="1861"/>
      <c r="N28" s="1861"/>
      <c r="O28" s="1861"/>
      <c r="P28" s="1861"/>
      <c r="Q28" s="1861"/>
      <c r="R28" s="1861"/>
    </row>
    <row r="29" spans="5:38">
      <c r="K29" s="1861"/>
      <c r="L29" s="1861"/>
      <c r="M29" s="1861"/>
      <c r="N29" s="1861"/>
      <c r="O29" s="1861"/>
      <c r="P29" s="1861"/>
      <c r="Q29" s="1861"/>
      <c r="R29" s="1861"/>
    </row>
    <row r="30" spans="5:38">
      <c r="K30" s="1861"/>
      <c r="L30" s="1861"/>
      <c r="M30" s="1861"/>
      <c r="N30" s="1861"/>
      <c r="O30" s="1861"/>
      <c r="P30" s="1861"/>
      <c r="Q30" s="1861"/>
      <c r="R30" s="1861"/>
    </row>
    <row r="31" spans="5:38">
      <c r="K31" s="641"/>
      <c r="L31" s="641"/>
      <c r="M31" s="641"/>
      <c r="N31" s="641"/>
      <c r="O31" s="641"/>
      <c r="P31" s="641"/>
      <c r="Q31" s="641"/>
      <c r="R31" s="641"/>
    </row>
    <row r="32" spans="5:38" ht="15.95">
      <c r="K32" s="1862" t="s">
        <v>6996</v>
      </c>
      <c r="L32" s="1862"/>
      <c r="M32" s="1862"/>
      <c r="N32" s="1862"/>
      <c r="O32" s="1862"/>
      <c r="P32" s="1862"/>
      <c r="Q32" s="1862"/>
      <c r="R32" s="1862"/>
      <c r="T32" s="1856" t="s">
        <v>6978</v>
      </c>
      <c r="U32" s="1856"/>
      <c r="V32" s="1856"/>
      <c r="W32" s="1856"/>
      <c r="X32" s="1856"/>
      <c r="Y32" s="1856"/>
      <c r="Z32" s="1856"/>
      <c r="AA32" s="1856"/>
      <c r="AB32" s="1856"/>
      <c r="AC32" s="1856"/>
    </row>
    <row r="33" spans="11:29" ht="14.45" customHeight="1">
      <c r="K33" s="1857" t="s">
        <v>6997</v>
      </c>
      <c r="L33" s="1857"/>
      <c r="M33" s="1857"/>
      <c r="N33" s="1857"/>
      <c r="O33" s="1857"/>
      <c r="P33" s="1857"/>
      <c r="Q33" s="1857"/>
      <c r="R33" s="1857"/>
      <c r="T33" s="624" t="s">
        <v>6980</v>
      </c>
      <c r="U33" s="624" t="s">
        <v>6981</v>
      </c>
      <c r="V33" s="624" t="s">
        <v>6982</v>
      </c>
      <c r="W33" s="624" t="s">
        <v>6986</v>
      </c>
      <c r="X33" s="643" t="s">
        <v>236</v>
      </c>
      <c r="Y33" s="625" t="s">
        <v>6983</v>
      </c>
      <c r="Z33" s="626" t="s">
        <v>66</v>
      </c>
      <c r="AA33" s="627" t="s">
        <v>1531</v>
      </c>
      <c r="AB33" s="624" t="s">
        <v>6984</v>
      </c>
      <c r="AC33" s="624" t="s">
        <v>6985</v>
      </c>
    </row>
    <row r="34" spans="11:29">
      <c r="K34" s="1857"/>
      <c r="L34" s="1857"/>
      <c r="M34" s="1857"/>
      <c r="N34" s="1857"/>
      <c r="O34" s="1857"/>
      <c r="P34" s="1857"/>
      <c r="Q34" s="1857"/>
      <c r="R34" s="1857"/>
      <c r="T34" s="628" t="s">
        <v>6987</v>
      </c>
      <c r="U34" s="629"/>
      <c r="V34" s="629"/>
      <c r="W34" s="629"/>
      <c r="X34" s="644"/>
      <c r="Y34" s="646"/>
      <c r="Z34" s="647"/>
      <c r="AA34" s="648"/>
      <c r="AB34" s="650"/>
      <c r="AC34" s="650"/>
    </row>
    <row r="35" spans="11:29">
      <c r="K35" s="1857"/>
      <c r="L35" s="1857"/>
      <c r="M35" s="1857"/>
      <c r="N35" s="1857"/>
      <c r="O35" s="1857"/>
      <c r="P35" s="1857"/>
      <c r="Q35" s="1857"/>
      <c r="R35" s="1857"/>
      <c r="T35" s="628" t="s">
        <v>60</v>
      </c>
      <c r="U35" s="629">
        <v>1</v>
      </c>
      <c r="V35" s="629">
        <v>3</v>
      </c>
      <c r="W35" s="629">
        <v>0</v>
      </c>
      <c r="X35" s="663">
        <f>X5/V35</f>
        <v>0</v>
      </c>
      <c r="Y35" s="630">
        <f>Y5/V5</f>
        <v>0.33333333333333331</v>
      </c>
      <c r="Z35" s="631">
        <f>Z5/V5</f>
        <v>0</v>
      </c>
      <c r="AA35" s="632">
        <f>AA5/V5</f>
        <v>0</v>
      </c>
      <c r="AB35" s="633">
        <f>AB5/V5</f>
        <v>0.66666666666666663</v>
      </c>
      <c r="AC35" s="633">
        <f>3/3</f>
        <v>1</v>
      </c>
    </row>
    <row r="36" spans="11:29">
      <c r="K36" s="1857"/>
      <c r="L36" s="1857"/>
      <c r="M36" s="1857"/>
      <c r="N36" s="1857"/>
      <c r="O36" s="1857"/>
      <c r="P36" s="1857"/>
      <c r="Q36" s="1857"/>
      <c r="R36" s="1857"/>
      <c r="T36" s="628" t="s">
        <v>67</v>
      </c>
      <c r="U36" s="629">
        <v>3</v>
      </c>
      <c r="V36" s="629">
        <v>3</v>
      </c>
      <c r="W36" s="629">
        <v>0</v>
      </c>
      <c r="X36" s="663">
        <f t="shared" ref="X36:X51" si="8">X6/V36</f>
        <v>0</v>
      </c>
      <c r="Y36" s="630">
        <f t="shared" ref="Y36:Y51" si="9">Y6/V6</f>
        <v>1</v>
      </c>
      <c r="Z36" s="631">
        <f t="shared" ref="Z36:Z51" si="10">Z6/V6</f>
        <v>0</v>
      </c>
      <c r="AA36" s="632">
        <f t="shared" ref="AA36:AA51" si="11">AA6/V6</f>
        <v>0</v>
      </c>
      <c r="AB36" s="633">
        <f t="shared" ref="AB36:AB51" si="12">AB6/V6</f>
        <v>0</v>
      </c>
      <c r="AC36" s="633">
        <f>3/3</f>
        <v>1</v>
      </c>
    </row>
    <row r="37" spans="11:29">
      <c r="K37" s="1857"/>
      <c r="L37" s="1857"/>
      <c r="M37" s="1857"/>
      <c r="N37" s="1857"/>
      <c r="O37" s="1857"/>
      <c r="P37" s="1857"/>
      <c r="Q37" s="1857"/>
      <c r="R37" s="1857"/>
      <c r="T37" s="628" t="s">
        <v>644</v>
      </c>
      <c r="U37" s="629">
        <v>10</v>
      </c>
      <c r="V37" s="629">
        <v>10</v>
      </c>
      <c r="W37" s="629">
        <v>0</v>
      </c>
      <c r="X37" s="663">
        <f t="shared" si="8"/>
        <v>0.3</v>
      </c>
      <c r="Y37" s="630">
        <f t="shared" si="9"/>
        <v>0.1</v>
      </c>
      <c r="Z37" s="631">
        <f t="shared" si="10"/>
        <v>0.4</v>
      </c>
      <c r="AA37" s="632">
        <f t="shared" si="11"/>
        <v>0.2</v>
      </c>
      <c r="AB37" s="633">
        <f t="shared" si="12"/>
        <v>0</v>
      </c>
      <c r="AC37" s="633">
        <f>10/10</f>
        <v>1</v>
      </c>
    </row>
    <row r="38" spans="11:29">
      <c r="K38" s="1857"/>
      <c r="L38" s="1857"/>
      <c r="M38" s="1857"/>
      <c r="N38" s="1857"/>
      <c r="O38" s="1857"/>
      <c r="P38" s="1857"/>
      <c r="Q38" s="1857"/>
      <c r="R38" s="1857"/>
      <c r="T38" s="628" t="s">
        <v>6988</v>
      </c>
      <c r="U38" s="629">
        <v>27</v>
      </c>
      <c r="V38" s="629">
        <v>26</v>
      </c>
      <c r="W38" s="629">
        <v>0</v>
      </c>
      <c r="X38" s="663">
        <f t="shared" si="8"/>
        <v>0.15384615384615385</v>
      </c>
      <c r="Y38" s="630">
        <f t="shared" si="9"/>
        <v>0.57692307692307687</v>
      </c>
      <c r="Z38" s="631">
        <f t="shared" si="10"/>
        <v>0.23076923076923078</v>
      </c>
      <c r="AA38" s="632">
        <f t="shared" si="11"/>
        <v>0</v>
      </c>
      <c r="AB38" s="633">
        <f t="shared" si="12"/>
        <v>0</v>
      </c>
      <c r="AC38" s="633">
        <f>26/26</f>
        <v>1</v>
      </c>
    </row>
    <row r="39" spans="11:29">
      <c r="K39" s="1857"/>
      <c r="L39" s="1857"/>
      <c r="M39" s="1857"/>
      <c r="N39" s="1857"/>
      <c r="O39" s="1857"/>
      <c r="P39" s="1857"/>
      <c r="Q39" s="1857"/>
      <c r="R39" s="1857"/>
      <c r="T39" s="628" t="s">
        <v>106</v>
      </c>
      <c r="U39" s="629">
        <v>5</v>
      </c>
      <c r="V39" s="629">
        <v>11</v>
      </c>
      <c r="W39" s="629">
        <v>0</v>
      </c>
      <c r="X39" s="663">
        <f t="shared" si="8"/>
        <v>0.45454545454545453</v>
      </c>
      <c r="Y39" s="630">
        <f t="shared" si="9"/>
        <v>0</v>
      </c>
      <c r="Z39" s="631">
        <f t="shared" si="10"/>
        <v>0</v>
      </c>
      <c r="AA39" s="632">
        <f t="shared" si="11"/>
        <v>0</v>
      </c>
      <c r="AB39" s="633">
        <f t="shared" si="12"/>
        <v>0.54545454545454541</v>
      </c>
      <c r="AC39" s="633">
        <f>9/11</f>
        <v>0.81818181818181823</v>
      </c>
    </row>
    <row r="40" spans="11:29">
      <c r="K40" s="1857"/>
      <c r="L40" s="1857"/>
      <c r="M40" s="1857"/>
      <c r="N40" s="1857"/>
      <c r="O40" s="1857"/>
      <c r="P40" s="1857"/>
      <c r="Q40" s="1857"/>
      <c r="R40" s="1857"/>
      <c r="T40" s="662" t="s">
        <v>76</v>
      </c>
      <c r="U40" s="629">
        <v>15</v>
      </c>
      <c r="V40" s="629">
        <v>5</v>
      </c>
      <c r="W40" s="629">
        <v>2</v>
      </c>
      <c r="X40" s="663">
        <f t="shared" si="8"/>
        <v>0.4</v>
      </c>
      <c r="Y40" s="630">
        <f t="shared" si="9"/>
        <v>0.2</v>
      </c>
      <c r="Z40" s="631">
        <f t="shared" si="10"/>
        <v>0.4</v>
      </c>
      <c r="AA40" s="632">
        <f t="shared" si="11"/>
        <v>0</v>
      </c>
      <c r="AB40" s="633">
        <f t="shared" si="12"/>
        <v>0</v>
      </c>
      <c r="AC40" s="633">
        <f>4/5</f>
        <v>0.8</v>
      </c>
    </row>
    <row r="41" spans="11:29">
      <c r="K41" s="1857"/>
      <c r="L41" s="1857"/>
      <c r="M41" s="1857"/>
      <c r="N41" s="1857"/>
      <c r="O41" s="1857"/>
      <c r="P41" s="1857"/>
      <c r="Q41" s="1857"/>
      <c r="R41" s="1857"/>
      <c r="T41" s="628" t="s">
        <v>73</v>
      </c>
      <c r="U41" s="629">
        <v>7</v>
      </c>
      <c r="V41" s="629">
        <v>8</v>
      </c>
      <c r="W41" s="629">
        <v>0</v>
      </c>
      <c r="X41" s="663">
        <f t="shared" si="8"/>
        <v>0</v>
      </c>
      <c r="Y41" s="630">
        <f t="shared" si="9"/>
        <v>0.625</v>
      </c>
      <c r="Z41" s="631">
        <f t="shared" si="10"/>
        <v>0.25</v>
      </c>
      <c r="AA41" s="632">
        <f t="shared" si="11"/>
        <v>0</v>
      </c>
      <c r="AB41" s="633">
        <f t="shared" si="12"/>
        <v>0.125</v>
      </c>
      <c r="AC41" s="633">
        <f>8/8</f>
        <v>1</v>
      </c>
    </row>
    <row r="42" spans="11:29">
      <c r="K42" s="1857"/>
      <c r="L42" s="1857"/>
      <c r="M42" s="1857"/>
      <c r="N42" s="1857"/>
      <c r="O42" s="1857"/>
      <c r="P42" s="1857"/>
      <c r="Q42" s="1857"/>
      <c r="R42" s="1857"/>
      <c r="T42" s="662" t="s">
        <v>70</v>
      </c>
      <c r="U42" s="629">
        <v>12</v>
      </c>
      <c r="V42" s="629">
        <v>12</v>
      </c>
      <c r="W42" s="629">
        <v>0</v>
      </c>
      <c r="X42" s="663">
        <f t="shared" si="8"/>
        <v>0.25</v>
      </c>
      <c r="Y42" s="630">
        <f t="shared" si="9"/>
        <v>0.16666666666666666</v>
      </c>
      <c r="Z42" s="631">
        <f t="shared" si="10"/>
        <v>0</v>
      </c>
      <c r="AA42" s="632">
        <f t="shared" si="11"/>
        <v>0</v>
      </c>
      <c r="AB42" s="633">
        <f t="shared" si="12"/>
        <v>0</v>
      </c>
      <c r="AC42" s="633">
        <f>12/12</f>
        <v>1</v>
      </c>
    </row>
    <row r="43" spans="11:29">
      <c r="K43" s="1857"/>
      <c r="L43" s="1857"/>
      <c r="M43" s="1857"/>
      <c r="N43" s="1857"/>
      <c r="O43" s="1857"/>
      <c r="P43" s="1857"/>
      <c r="Q43" s="1857"/>
      <c r="R43" s="1857"/>
      <c r="T43" s="628" t="s">
        <v>84</v>
      </c>
      <c r="U43" s="629">
        <v>35</v>
      </c>
      <c r="V43" s="629">
        <v>35</v>
      </c>
      <c r="W43" s="629">
        <v>0</v>
      </c>
      <c r="X43" s="663">
        <f t="shared" si="8"/>
        <v>1</v>
      </c>
      <c r="Y43" s="630">
        <f t="shared" si="9"/>
        <v>0</v>
      </c>
      <c r="Z43" s="631">
        <f t="shared" si="10"/>
        <v>0</v>
      </c>
      <c r="AA43" s="632">
        <f t="shared" si="11"/>
        <v>0</v>
      </c>
      <c r="AB43" s="633">
        <f t="shared" si="12"/>
        <v>0</v>
      </c>
      <c r="AC43" s="633">
        <f>35/35</f>
        <v>1</v>
      </c>
    </row>
    <row r="44" spans="11:29">
      <c r="K44" s="1857"/>
      <c r="L44" s="1857"/>
      <c r="M44" s="1857"/>
      <c r="N44" s="1857"/>
      <c r="O44" s="1857"/>
      <c r="P44" s="1857"/>
      <c r="Q44" s="1857"/>
      <c r="R44" s="1857"/>
      <c r="T44" s="628" t="s">
        <v>91</v>
      </c>
      <c r="U44" s="629">
        <v>14</v>
      </c>
      <c r="V44" s="629">
        <v>18</v>
      </c>
      <c r="W44" s="629">
        <v>2</v>
      </c>
      <c r="X44" s="663">
        <f t="shared" si="8"/>
        <v>0.16666666666666666</v>
      </c>
      <c r="Y44" s="630">
        <f t="shared" si="9"/>
        <v>0.33333333333333331</v>
      </c>
      <c r="Z44" s="631">
        <f t="shared" si="10"/>
        <v>0.16666666666666666</v>
      </c>
      <c r="AA44" s="632">
        <f t="shared" si="11"/>
        <v>0</v>
      </c>
      <c r="AB44" s="633">
        <f t="shared" si="12"/>
        <v>0.22222222222222221</v>
      </c>
      <c r="AC44" s="633">
        <f>18/18</f>
        <v>1</v>
      </c>
    </row>
    <row r="45" spans="11:29">
      <c r="K45" s="1857"/>
      <c r="L45" s="1857"/>
      <c r="M45" s="1857"/>
      <c r="N45" s="1857"/>
      <c r="O45" s="1857"/>
      <c r="P45" s="1857"/>
      <c r="Q45" s="1857"/>
      <c r="R45" s="1857"/>
      <c r="T45" s="628" t="s">
        <v>1000</v>
      </c>
      <c r="U45" s="629">
        <v>7</v>
      </c>
      <c r="V45" s="629">
        <v>7</v>
      </c>
      <c r="W45" s="629">
        <v>0</v>
      </c>
      <c r="X45" s="663">
        <f t="shared" si="8"/>
        <v>1</v>
      </c>
      <c r="Y45" s="630">
        <f t="shared" si="9"/>
        <v>0</v>
      </c>
      <c r="Z45" s="631">
        <f t="shared" si="10"/>
        <v>0</v>
      </c>
      <c r="AA45" s="632">
        <f t="shared" si="11"/>
        <v>0</v>
      </c>
      <c r="AB45" s="633">
        <f t="shared" si="12"/>
        <v>0</v>
      </c>
      <c r="AC45" s="633">
        <f>6/7</f>
        <v>0.8571428571428571</v>
      </c>
    </row>
    <row r="46" spans="11:29">
      <c r="K46" s="1857"/>
      <c r="L46" s="1857"/>
      <c r="M46" s="1857"/>
      <c r="N46" s="1857"/>
      <c r="O46" s="1857"/>
      <c r="P46" s="1857"/>
      <c r="Q46" s="1857"/>
      <c r="R46" s="1857"/>
      <c r="T46" s="628" t="s">
        <v>139</v>
      </c>
      <c r="U46" s="629">
        <v>20</v>
      </c>
      <c r="V46" s="629">
        <v>24</v>
      </c>
      <c r="W46" s="629">
        <v>0</v>
      </c>
      <c r="X46" s="663">
        <f t="shared" si="8"/>
        <v>0.83333333333333337</v>
      </c>
      <c r="Y46" s="630">
        <f t="shared" si="9"/>
        <v>0</v>
      </c>
      <c r="Z46" s="631">
        <f t="shared" si="10"/>
        <v>0</v>
      </c>
      <c r="AA46" s="632">
        <f t="shared" si="11"/>
        <v>0</v>
      </c>
      <c r="AB46" s="633">
        <f t="shared" si="12"/>
        <v>0.16666666666666666</v>
      </c>
      <c r="AC46" s="633">
        <f>23/24</f>
        <v>0.95833333333333337</v>
      </c>
    </row>
    <row r="47" spans="11:29">
      <c r="T47" s="628" t="s">
        <v>136</v>
      </c>
      <c r="U47" s="629">
        <v>22</v>
      </c>
      <c r="V47" s="629">
        <v>27</v>
      </c>
      <c r="W47" s="629">
        <v>0</v>
      </c>
      <c r="X47" s="663">
        <f t="shared" si="8"/>
        <v>0.81481481481481477</v>
      </c>
      <c r="Y47" s="630">
        <f t="shared" si="9"/>
        <v>0</v>
      </c>
      <c r="Z47" s="631">
        <f t="shared" si="10"/>
        <v>0</v>
      </c>
      <c r="AA47" s="632">
        <f t="shared" si="11"/>
        <v>0</v>
      </c>
      <c r="AB47" s="633">
        <f t="shared" si="12"/>
        <v>0.18518518518518517</v>
      </c>
      <c r="AC47" s="633">
        <f>17/27</f>
        <v>0.62962962962962965</v>
      </c>
    </row>
    <row r="48" spans="11:29">
      <c r="T48" s="628" t="s">
        <v>129</v>
      </c>
      <c r="U48" s="629">
        <v>8</v>
      </c>
      <c r="V48" s="629">
        <v>12</v>
      </c>
      <c r="W48" s="629">
        <v>0</v>
      </c>
      <c r="X48" s="663">
        <f t="shared" si="8"/>
        <v>0.41666666666666669</v>
      </c>
      <c r="Y48" s="630">
        <f t="shared" si="9"/>
        <v>0.25</v>
      </c>
      <c r="Z48" s="631">
        <f t="shared" si="10"/>
        <v>0</v>
      </c>
      <c r="AA48" s="632">
        <f t="shared" si="11"/>
        <v>0</v>
      </c>
      <c r="AB48" s="633">
        <f t="shared" si="12"/>
        <v>0.33333333333333331</v>
      </c>
      <c r="AC48" s="633">
        <f>7/12</f>
        <v>0.58333333333333337</v>
      </c>
    </row>
    <row r="49" spans="20:29">
      <c r="T49" s="628" t="s">
        <v>126</v>
      </c>
      <c r="U49" s="629">
        <v>14</v>
      </c>
      <c r="V49" s="629">
        <v>16</v>
      </c>
      <c r="W49" s="629">
        <v>4</v>
      </c>
      <c r="X49" s="663">
        <f t="shared" si="8"/>
        <v>0.4375</v>
      </c>
      <c r="Y49" s="630">
        <f t="shared" si="9"/>
        <v>6.25E-2</v>
      </c>
      <c r="Z49" s="631">
        <f t="shared" si="10"/>
        <v>0</v>
      </c>
      <c r="AA49" s="632">
        <f t="shared" si="11"/>
        <v>0</v>
      </c>
      <c r="AB49" s="633">
        <f t="shared" si="12"/>
        <v>0</v>
      </c>
      <c r="AC49" s="633">
        <f>11/16</f>
        <v>0.6875</v>
      </c>
    </row>
    <row r="50" spans="20:29">
      <c r="T50" s="628" t="s">
        <v>146</v>
      </c>
      <c r="U50" s="629">
        <v>4</v>
      </c>
      <c r="V50" s="629">
        <v>4</v>
      </c>
      <c r="W50" s="629">
        <v>0</v>
      </c>
      <c r="X50" s="663">
        <f t="shared" si="8"/>
        <v>0</v>
      </c>
      <c r="Y50" s="630">
        <f t="shared" si="9"/>
        <v>0.75</v>
      </c>
      <c r="Z50" s="631">
        <f t="shared" si="10"/>
        <v>0</v>
      </c>
      <c r="AA50" s="632">
        <f t="shared" si="11"/>
        <v>0.25</v>
      </c>
      <c r="AB50" s="633">
        <f t="shared" si="12"/>
        <v>0</v>
      </c>
      <c r="AC50" s="633">
        <f>4/4</f>
        <v>1</v>
      </c>
    </row>
    <row r="51" spans="20:29">
      <c r="T51" s="628" t="s">
        <v>730</v>
      </c>
      <c r="U51" s="629">
        <v>11</v>
      </c>
      <c r="V51" s="629">
        <v>11</v>
      </c>
      <c r="W51" s="629">
        <v>0</v>
      </c>
      <c r="X51" s="663">
        <f t="shared" si="8"/>
        <v>1</v>
      </c>
      <c r="Y51" s="630">
        <f t="shared" si="9"/>
        <v>0</v>
      </c>
      <c r="Z51" s="631">
        <f t="shared" si="10"/>
        <v>0</v>
      </c>
      <c r="AA51" s="632">
        <f t="shared" si="11"/>
        <v>0</v>
      </c>
      <c r="AB51" s="633">
        <f t="shared" si="12"/>
        <v>0</v>
      </c>
      <c r="AC51" s="633">
        <f>11/11</f>
        <v>1</v>
      </c>
    </row>
    <row r="52" spans="20:29">
      <c r="T52" s="628" t="s">
        <v>6989</v>
      </c>
      <c r="U52" s="634">
        <f>SUM(U35:U51)</f>
        <v>215</v>
      </c>
      <c r="V52" s="634">
        <f>SUM(V35:V51)</f>
        <v>232</v>
      </c>
      <c r="W52" s="629">
        <f>SUM(W35:W51)</f>
        <v>8</v>
      </c>
      <c r="X52" s="664">
        <f>X22/V52</f>
        <v>0.54741379310344829</v>
      </c>
      <c r="Y52" s="665">
        <f>Y22/V52</f>
        <v>0.17672413793103448</v>
      </c>
      <c r="Z52" s="666">
        <f>Z22/V52</f>
        <v>7.3275862068965511E-2</v>
      </c>
      <c r="AA52" s="667">
        <f>AA22/V52</f>
        <v>1.2931034482758621E-2</v>
      </c>
      <c r="AB52" s="668">
        <f>AB22/V22</f>
        <v>0.11206896551724138</v>
      </c>
      <c r="AC52" s="633"/>
    </row>
    <row r="54" spans="20:29">
      <c r="X54" s="669"/>
    </row>
  </sheetData>
  <mergeCells count="11">
    <mergeCell ref="K2:R2"/>
    <mergeCell ref="T2:AC2"/>
    <mergeCell ref="AE2:AL2"/>
    <mergeCell ref="T32:AC32"/>
    <mergeCell ref="K33:R46"/>
    <mergeCell ref="L17:R17"/>
    <mergeCell ref="L18:R18"/>
    <mergeCell ref="K19:K20"/>
    <mergeCell ref="L19:R20"/>
    <mergeCell ref="K22:R30"/>
    <mergeCell ref="K32:R32"/>
  </mergeCells>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53DCA-72D5-4065-97DC-8070D2EF58DB}">
  <sheetPr>
    <tabColor theme="8" tint="-0.249977111117893"/>
  </sheetPr>
  <dimension ref="A2:H40"/>
  <sheetViews>
    <sheetView showGridLines="0" workbookViewId="0">
      <selection activeCell="T47" sqref="T47"/>
    </sheetView>
  </sheetViews>
  <sheetFormatPr defaultColWidth="11.42578125" defaultRowHeight="14.45"/>
  <cols>
    <col min="1" max="1" width="6.42578125" customWidth="1"/>
    <col min="2" max="2" width="19.42578125" customWidth="1"/>
    <col min="3" max="4" width="18" customWidth="1"/>
    <col min="5" max="5" width="16" customWidth="1"/>
    <col min="6" max="6" width="14" customWidth="1"/>
    <col min="7" max="7" width="13.42578125" customWidth="1"/>
    <col min="8" max="8" width="22.42578125" customWidth="1"/>
    <col min="9" max="9" width="18" customWidth="1"/>
    <col min="10" max="10" width="9.140625"/>
  </cols>
  <sheetData>
    <row r="2" spans="1:8" ht="32.25" customHeight="1">
      <c r="C2" s="84" t="s">
        <v>6631</v>
      </c>
      <c r="D2" s="85" t="s">
        <v>6998</v>
      </c>
      <c r="E2" s="1870" t="s">
        <v>6632</v>
      </c>
      <c r="F2" s="1871"/>
      <c r="G2" s="1871"/>
      <c r="H2" s="1866" t="s">
        <v>6634</v>
      </c>
    </row>
    <row r="3" spans="1:8" ht="36.75" customHeight="1">
      <c r="B3" s="73" t="s">
        <v>38</v>
      </c>
      <c r="C3" s="78" t="s">
        <v>6635</v>
      </c>
      <c r="D3" s="81" t="s">
        <v>6643</v>
      </c>
      <c r="E3" s="79" t="s">
        <v>6640</v>
      </c>
      <c r="F3" s="257" t="s">
        <v>6999</v>
      </c>
      <c r="G3" s="255" t="s">
        <v>7000</v>
      </c>
      <c r="H3" s="1866"/>
    </row>
    <row r="4" spans="1:8">
      <c r="A4" s="70"/>
      <c r="B4" s="74" t="s">
        <v>328</v>
      </c>
      <c r="C4" s="61" cm="1">
        <f t="array" ref="C4">IFERROR(ROWS(_xlfn.UNIQUE(_xlfn._xlws.FILTER('All Domains (Old Version)'!$F$7:$F$345,('All Domains (Old Version)'!$D$7:$D$345=$B4)*('All Domains (Old Version)'!$P$7:$P$345="Y")))),0)</f>
        <v>41</v>
      </c>
      <c r="D4" s="20" cm="1">
        <f t="array" ref="D4">IFERROR(ROWS(_xlfn.UNIQUE(_xlfn._xlws.FILTER('All Domains (Old Version)'!$F$7:$F$345,('All Domains (Old Version)'!$D$7:$D$345=$B4)*('All Domains (Old Version)'!$M$7:$M$345="Y")))),0)</f>
        <v>16</v>
      </c>
      <c r="E4" s="61" cm="1">
        <f t="array" ref="E4">IFERROR(ROWS(_xlfn.UNIQUE(_xlfn._xlws.FILTER('All Domains (Old Version)'!$F$7:$F$345,('All Domains (Old Version)'!$D$7:$D$345=$B4)*('All Domains (Old Version)'!$M$7:$M$345="Y")*('All Domains (Old Version)'!$P$7:$P$345="Y")))),0)</f>
        <v>14</v>
      </c>
      <c r="F4" s="75">
        <f>E4/C4</f>
        <v>0.34146341463414637</v>
      </c>
      <c r="G4" s="75">
        <f>E4/D4</f>
        <v>0.875</v>
      </c>
      <c r="H4" s="183" cm="1">
        <f t="array" ref="H4">ROWS(_xlfn.UNIQUE(_xlfn._xlws.FILTER('All Domains (Old Version)'!$F$7:$F$345,'All Domains (Old Version)'!$D$7:$D$345=$B4)))</f>
        <v>43</v>
      </c>
    </row>
    <row r="5" spans="1:8">
      <c r="A5" s="70"/>
      <c r="B5" s="74" t="s">
        <v>510</v>
      </c>
      <c r="C5" s="61" cm="1">
        <f t="array" ref="C5">IFERROR(ROWS(_xlfn.UNIQUE(_xlfn._xlws.FILTER('All Domains (Old Version)'!$F$7:$F$345,('All Domains (Old Version)'!$D$7:$D$345=$B5)*('All Domains (Old Version)'!$P$7:$P$345="Y")))),0)</f>
        <v>30</v>
      </c>
      <c r="D5" s="20" cm="1">
        <f t="array" ref="D5">IFERROR(ROWS(_xlfn.UNIQUE(_xlfn._xlws.FILTER('All Domains (Old Version)'!$F$7:$F$345,('All Domains (Old Version)'!$D$7:$D$345=$B5)*('All Domains (Old Version)'!$M$7:$M$345="Y")))),0)</f>
        <v>24</v>
      </c>
      <c r="E5" s="61" cm="1">
        <f t="array" ref="E5">IFERROR(ROWS(_xlfn.UNIQUE(_xlfn._xlws.FILTER('All Domains (Old Version)'!$F$7:$F$345,('All Domains (Old Version)'!$D$7:$D$345=$B5)*('All Domains (Old Version)'!$M$7:$M$345="Y")*('All Domains (Old Version)'!$P$7:$P$345="Y")))),0)</f>
        <v>24</v>
      </c>
      <c r="F5" s="75">
        <f>E5/C5</f>
        <v>0.8</v>
      </c>
      <c r="G5" s="75">
        <f t="shared" ref="G5:G11" si="0">E5/D5</f>
        <v>1</v>
      </c>
      <c r="H5" s="183" cm="1">
        <f t="array" ref="H5">ROWS(_xlfn.UNIQUE(_xlfn._xlws.FILTER('All Domains (Old Version)'!$F$7:$F$345,'All Domains (Old Version)'!$D$7:$D$345=$B5)))</f>
        <v>30</v>
      </c>
    </row>
    <row r="6" spans="1:8">
      <c r="A6" s="70"/>
      <c r="B6" s="74" t="s">
        <v>639</v>
      </c>
      <c r="C6" s="61" cm="1">
        <f t="array" ref="C6">IFERROR(ROWS(_xlfn.UNIQUE(_xlfn._xlws.FILTER('All Domains (Old Version)'!$F$7:$F$345,('All Domains (Old Version)'!$D$7:$D$345=$B6)*('All Domains (Old Version)'!$P$7:$P$345="Y")))),0)</f>
        <v>41</v>
      </c>
      <c r="D6" s="20" cm="1">
        <f t="array" ref="D6">IFERROR(ROWS(_xlfn.UNIQUE(_xlfn._xlws.FILTER('All Domains (Old Version)'!$F$7:$F$345,('All Domains (Old Version)'!$D$7:$D$345=$B6)*('All Domains (Old Version)'!$M$7:$M$345="Y")))),0)</f>
        <v>25</v>
      </c>
      <c r="E6" s="61" cm="1">
        <f t="array" ref="E6">IFERROR(ROWS(_xlfn.UNIQUE(_xlfn._xlws.FILTER('All Domains (Old Version)'!$F$7:$F$345,('All Domains (Old Version)'!$D$7:$D$345=$B6)*('All Domains (Old Version)'!$M$7:$M$345="Y")*('All Domains (Old Version)'!$P$7:$P$345="Y")))),0)</f>
        <v>24</v>
      </c>
      <c r="F6" s="75">
        <f>E6/C6</f>
        <v>0.58536585365853655</v>
      </c>
      <c r="G6" s="75">
        <f t="shared" si="0"/>
        <v>0.96</v>
      </c>
      <c r="H6" s="183" cm="1">
        <f t="array" ref="H6">ROWS(_xlfn.UNIQUE(_xlfn._xlws.FILTER('All Domains (Old Version)'!$F$7:$F$345,'All Domains (Old Version)'!$D$7:$D$345=$B6)))</f>
        <v>42</v>
      </c>
    </row>
    <row r="7" spans="1:8">
      <c r="A7" s="70"/>
      <c r="B7" s="72" t="s">
        <v>60</v>
      </c>
      <c r="C7" s="61" cm="1">
        <f t="array" ref="C7">IFERROR(ROWS(_xlfn.UNIQUE(_xlfn._xlws.FILTER('All Domains (Old Version)'!$F$7:$F$345,('All Domains (Old Version)'!$D$7:$D$345=$B7)*('All Domains (Old Version)'!$P$7:$P$345="Y")))),0)</f>
        <v>54</v>
      </c>
      <c r="D7" s="20" cm="1">
        <f t="array" ref="D7">IFERROR(ROWS(_xlfn.UNIQUE(_xlfn._xlws.FILTER('All Domains (Old Version)'!$F$7:$F$345,('All Domains (Old Version)'!$D$7:$D$345=$B7)*('All Domains (Old Version)'!$M$7:$M$345="Y")))),0)</f>
        <v>11</v>
      </c>
      <c r="E7" s="61" cm="1">
        <f t="array" ref="E7">IFERROR(ROWS(_xlfn.UNIQUE(_xlfn._xlws.FILTER('All Domains (Old Version)'!$F$7:$F$345,('All Domains (Old Version)'!$D$7:$D$345=$B7)*('All Domains (Old Version)'!$M$7:$M$345="Y")*('All Domains (Old Version)'!$P$7:$P$345="Y")))),0)</f>
        <v>11</v>
      </c>
      <c r="F7" s="75">
        <f t="shared" ref="F7:F11" si="1">E7/C7</f>
        <v>0.20370370370370369</v>
      </c>
      <c r="G7" s="75">
        <f t="shared" si="0"/>
        <v>1</v>
      </c>
      <c r="H7" s="183" cm="1">
        <f t="array" ref="H7">ROWS(_xlfn.UNIQUE(_xlfn._xlws.FILTER('All Domains (Old Version)'!$F$7:$F$345,'All Domains (Old Version)'!$D$7:$D$345=$B7)))</f>
        <v>54</v>
      </c>
    </row>
    <row r="8" spans="1:8">
      <c r="A8" s="70"/>
      <c r="B8" s="74" t="s">
        <v>941</v>
      </c>
      <c r="C8" s="61" cm="1">
        <f t="array" ref="C8">IFERROR(ROWS(_xlfn.UNIQUE(_xlfn._xlws.FILTER('All Domains (Old Version)'!$F$7:$F$345,('All Domains (Old Version)'!$D$7:$D$345=$B8)*('All Domains (Old Version)'!$P$7:$P$345="Y")))),0)</f>
        <v>24</v>
      </c>
      <c r="D8" s="20" cm="1">
        <f t="array" ref="D8">IFERROR(ROWS(_xlfn.UNIQUE(_xlfn._xlws.FILTER('All Domains (Old Version)'!$F$7:$F$345,('All Domains (Old Version)'!$D$7:$D$345=$B8)*('All Domains (Old Version)'!$M$7:$M$345="Y")))),0)</f>
        <v>12</v>
      </c>
      <c r="E8" s="61" cm="1">
        <f t="array" ref="E8">IFERROR(ROWS(_xlfn.UNIQUE(_xlfn._xlws.FILTER('All Domains (Old Version)'!$F$7:$F$345,('All Domains (Old Version)'!$D$7:$D$345=$B8)*('All Domains (Old Version)'!$M$7:$M$345="Y")*('All Domains (Old Version)'!$P$7:$P$345="Y")))),0)</f>
        <v>12</v>
      </c>
      <c r="F8" s="75">
        <f t="shared" si="1"/>
        <v>0.5</v>
      </c>
      <c r="G8" s="75">
        <f t="shared" si="0"/>
        <v>1</v>
      </c>
      <c r="H8" s="183" cm="1">
        <f t="array" ref="H8">ROWS(_xlfn.UNIQUE(_xlfn._xlws.FILTER('All Domains (Old Version)'!$F$7:$F$345,'All Domains (Old Version)'!$D$7:$D$345=$B8)))</f>
        <v>24</v>
      </c>
    </row>
    <row r="9" spans="1:8">
      <c r="A9" s="70"/>
      <c r="B9" s="74" t="s">
        <v>1026</v>
      </c>
      <c r="C9" s="61" cm="1">
        <f t="array" ref="C9">IFERROR(ROWS(_xlfn.UNIQUE(_xlfn._xlws.FILTER('All Domains (Old Version)'!$F$7:$F$345,('All Domains (Old Version)'!$D$7:$D$345=$B9)*('All Domains (Old Version)'!$P$7:$P$345="Y")))),0)</f>
        <v>41</v>
      </c>
      <c r="D9" s="20" cm="1">
        <f t="array" ref="D9">IFERROR(ROWS(_xlfn.UNIQUE(_xlfn._xlws.FILTER('All Domains (Old Version)'!$F$7:$F$345,('All Domains (Old Version)'!$D$7:$D$345=$B9)*('All Domains (Old Version)'!$M$7:$M$345="Y")))),0)</f>
        <v>32</v>
      </c>
      <c r="E9" s="61" cm="1">
        <f t="array" ref="E9">IFERROR(ROWS(_xlfn.UNIQUE(_xlfn._xlws.FILTER('All Domains (Old Version)'!$F$7:$F$345,('All Domains (Old Version)'!$D$7:$D$345=$B9)*('All Domains (Old Version)'!$M$7:$M$345="Y")*('All Domains (Old Version)'!$P$7:$P$345="Y")))),0)</f>
        <v>31</v>
      </c>
      <c r="F9" s="75">
        <f t="shared" si="1"/>
        <v>0.75609756097560976</v>
      </c>
      <c r="G9" s="75">
        <f t="shared" si="0"/>
        <v>0.96875</v>
      </c>
      <c r="H9" s="183" cm="1">
        <f t="array" ref="H9">ROWS(_xlfn.UNIQUE(_xlfn._xlws.FILTER('All Domains (Old Version)'!$F$7:$F$345,'All Domains (Old Version)'!$D$7:$D$345=$B9)))</f>
        <v>42</v>
      </c>
    </row>
    <row r="10" spans="1:8">
      <c r="A10" s="70"/>
      <c r="B10" s="74" t="s">
        <v>1153</v>
      </c>
      <c r="C10" s="61" cm="1">
        <f t="array" ref="C10">IFERROR(ROWS(_xlfn.UNIQUE(_xlfn._xlws.FILTER('All Domains (Old Version)'!$F$7:$F$345,('All Domains (Old Version)'!$D$7:$D$345=$B10)*('All Domains (Old Version)'!$P$7:$P$345="Y")))),0)</f>
        <v>1</v>
      </c>
      <c r="D10" s="20" cm="1">
        <f t="array" ref="D10">IFERROR(ROWS(_xlfn.UNIQUE(_xlfn._xlws.FILTER('All Domains (Old Version)'!$F$7:$F$345,('All Domains (Old Version)'!$D$7:$D$345=$B10)*('All Domains (Old Version)'!$M$7:$M$345="Y")))),0)</f>
        <v>1</v>
      </c>
      <c r="E10" s="61" cm="1">
        <f t="array" ref="E10">IFERROR(ROWS(_xlfn.UNIQUE(_xlfn._xlws.FILTER('All Domains (Old Version)'!$F$7:$F$345,('All Domains (Old Version)'!$D$7:$D$345=$B10)*('All Domains (Old Version)'!$M$7:$M$345="Y")*('All Domains (Old Version)'!$P$7:$P$345="Y")))),0)</f>
        <v>1</v>
      </c>
      <c r="F10" s="75">
        <f t="shared" si="1"/>
        <v>1</v>
      </c>
      <c r="G10" s="75">
        <f t="shared" si="0"/>
        <v>1</v>
      </c>
      <c r="H10" s="183" cm="1">
        <f t="array" ref="H10">ROWS(_xlfn.UNIQUE(_xlfn._xlws.FILTER('All Domains (Old Version)'!$F$7:$F$345,'All Domains (Old Version)'!$D$7:$D$345=$B10)))</f>
        <v>1</v>
      </c>
    </row>
    <row r="11" spans="1:8">
      <c r="B11" s="74" t="s">
        <v>1156</v>
      </c>
      <c r="C11" s="61" cm="1">
        <f t="array" ref="C11">IFERROR(ROWS(_xlfn.UNIQUE(_xlfn._xlws.FILTER('All Domains (Old Version)'!$F$7:$F$345,('All Domains (Old Version)'!$D$7:$D$345=$B11)*('All Domains (Old Version)'!$P$7:$P$345="Y")))),0)</f>
        <v>57</v>
      </c>
      <c r="D11" s="20" cm="1">
        <f t="array" ref="D11">IFERROR(ROWS(_xlfn.UNIQUE(_xlfn._xlws.FILTER('All Domains (Old Version)'!$F$7:$F$345,('All Domains (Old Version)'!$D$7:$D$345=$B11)*('All Domains (Old Version)'!$M$7:$M$345="Y")))),0)</f>
        <v>46</v>
      </c>
      <c r="E11" s="61" cm="1">
        <f t="array" ref="E11">IFERROR(ROWS(_xlfn.UNIQUE(_xlfn._xlws.FILTER('All Domains (Old Version)'!$F$7:$F$345,('All Domains (Old Version)'!$D$7:$D$345=$B11)*('All Domains (Old Version)'!$M$7:$M$345="Y")*('All Domains (Old Version)'!$P$7:$P$345="Y")))),0)</f>
        <v>45</v>
      </c>
      <c r="F11" s="75">
        <f t="shared" si="1"/>
        <v>0.78947368421052633</v>
      </c>
      <c r="G11" s="75">
        <f t="shared" si="0"/>
        <v>0.97826086956521741</v>
      </c>
      <c r="H11" s="183" cm="1">
        <f t="array" ref="H11">ROWS(_xlfn.UNIQUE(_xlfn._xlws.FILTER('All Domains (Old Version)'!$F$7:$F$345,'All Domains (Old Version)'!$D$7:$D$345=$B11)))</f>
        <v>58</v>
      </c>
    </row>
    <row r="12" spans="1:8">
      <c r="B12" s="86" t="s">
        <v>6645</v>
      </c>
      <c r="C12" s="93">
        <f>SUM(C4:C11)</f>
        <v>289</v>
      </c>
      <c r="D12" s="93">
        <f>SUM(D4:D11)</f>
        <v>167</v>
      </c>
      <c r="E12" s="93">
        <f t="shared" ref="E12:H12" si="2">SUM(E4:E11)</f>
        <v>162</v>
      </c>
      <c r="F12" s="94">
        <f>E12/C12</f>
        <v>0.56055363321799312</v>
      </c>
      <c r="G12" s="94">
        <f>E12/D12</f>
        <v>0.97005988023952094</v>
      </c>
      <c r="H12" s="182">
        <f t="shared" si="2"/>
        <v>294</v>
      </c>
    </row>
    <row r="15" spans="1:8" ht="18.600000000000001">
      <c r="B15" s="1868" t="s">
        <v>7001</v>
      </c>
      <c r="C15" s="1868"/>
      <c r="D15" s="1868"/>
    </row>
    <row r="16" spans="1:8">
      <c r="B16" s="1867" t="s">
        <v>7002</v>
      </c>
      <c r="C16" s="1865"/>
      <c r="D16" s="1865"/>
      <c r="E16" s="218"/>
      <c r="H16" s="71"/>
    </row>
    <row r="17" spans="2:8">
      <c r="B17" s="1865"/>
      <c r="C17" s="1865"/>
      <c r="D17" s="1865"/>
    </row>
    <row r="18" spans="2:8">
      <c r="B18" s="1865"/>
      <c r="C18" s="1865"/>
      <c r="D18" s="1865"/>
      <c r="H18" s="71"/>
    </row>
    <row r="19" spans="2:8">
      <c r="B19" s="1865"/>
      <c r="C19" s="1865"/>
      <c r="D19" s="1865"/>
    </row>
    <row r="20" spans="2:8">
      <c r="B20" s="1865"/>
      <c r="C20" s="1865"/>
      <c r="D20" s="1865"/>
    </row>
    <row r="21" spans="2:8">
      <c r="B21" s="1865"/>
      <c r="C21" s="1865"/>
      <c r="D21" s="1865"/>
    </row>
    <row r="22" spans="2:8">
      <c r="B22" s="97"/>
      <c r="C22" s="97"/>
      <c r="D22" s="97"/>
    </row>
    <row r="23" spans="2:8" ht="18.600000000000001">
      <c r="B23" s="1869" t="s">
        <v>7003</v>
      </c>
      <c r="C23" s="1869"/>
      <c r="D23" s="1869"/>
    </row>
    <row r="24" spans="2:8" ht="15" customHeight="1">
      <c r="B24" s="1864" t="s">
        <v>7004</v>
      </c>
      <c r="C24" s="1865"/>
      <c r="D24" s="1865"/>
    </row>
    <row r="25" spans="2:8" ht="15" customHeight="1">
      <c r="B25" s="1865"/>
      <c r="C25" s="1865"/>
      <c r="D25" s="1865"/>
    </row>
    <row r="26" spans="2:8" ht="15" customHeight="1">
      <c r="B26" s="1865"/>
      <c r="C26" s="1865"/>
      <c r="D26" s="1865"/>
    </row>
    <row r="27" spans="2:8" ht="15" customHeight="1">
      <c r="B27" s="1865"/>
      <c r="C27" s="1865"/>
      <c r="D27" s="1865"/>
    </row>
    <row r="28" spans="2:8" ht="15" customHeight="1">
      <c r="B28" s="1865"/>
      <c r="C28" s="1865"/>
      <c r="D28" s="1865"/>
    </row>
    <row r="29" spans="2:8" ht="15" customHeight="1">
      <c r="B29" s="1865"/>
      <c r="C29" s="1865"/>
      <c r="D29" s="1865"/>
    </row>
    <row r="32" spans="2:8">
      <c r="B32" s="185"/>
    </row>
    <row r="33" spans="2:3">
      <c r="B33" s="185"/>
    </row>
    <row r="34" spans="2:3">
      <c r="B34" s="1863"/>
      <c r="C34" s="10"/>
    </row>
    <row r="35" spans="2:3">
      <c r="B35" s="1863"/>
      <c r="C35" s="10"/>
    </row>
    <row r="36" spans="2:3">
      <c r="B36" s="1863"/>
      <c r="C36" s="1"/>
    </row>
    <row r="37" spans="2:3">
      <c r="B37" s="1863"/>
      <c r="C37" s="1"/>
    </row>
    <row r="38" spans="2:3">
      <c r="B38" s="1863"/>
    </row>
    <row r="39" spans="2:3">
      <c r="B39" s="1863"/>
      <c r="C39" s="1"/>
    </row>
    <row r="40" spans="2:3">
      <c r="B40" s="1863"/>
      <c r="C40" s="1"/>
    </row>
  </sheetData>
  <mergeCells count="8">
    <mergeCell ref="B34:B38"/>
    <mergeCell ref="B39:B40"/>
    <mergeCell ref="B24:D29"/>
    <mergeCell ref="H2:H3"/>
    <mergeCell ref="B16:D21"/>
    <mergeCell ref="B15:D15"/>
    <mergeCell ref="B23:D23"/>
    <mergeCell ref="E2:G2"/>
  </mergeCells>
  <conditionalFormatting sqref="C39:C40">
    <cfRule type="duplicateValues" dxfId="31" priority="27"/>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3DB3C-7312-D84F-847E-1ADDBFEB5631}">
  <sheetPr filterMode="1">
    <tabColor rgb="FFFCE4F6"/>
  </sheetPr>
  <dimension ref="A2:T281"/>
  <sheetViews>
    <sheetView showGridLines="0" zoomScale="70" zoomScaleNormal="70" workbookViewId="0">
      <pane xSplit="4" topLeftCell="E17" activePane="topRight" state="frozen"/>
      <selection pane="topRight" activeCell="L84" sqref="L84"/>
    </sheetView>
  </sheetViews>
  <sheetFormatPr defaultColWidth="11.42578125" defaultRowHeight="12" customHeight="1"/>
  <cols>
    <col min="1" max="1" width="1.5703125" customWidth="1"/>
    <col min="2" max="2" width="7.28515625" bestFit="1" customWidth="1"/>
    <col min="3" max="3" width="10" style="185" customWidth="1"/>
    <col min="4" max="4" width="61.85546875" customWidth="1"/>
    <col min="5" max="5" width="46.140625" customWidth="1"/>
    <col min="6" max="6" width="29.5703125" customWidth="1"/>
    <col min="7" max="7" width="27.85546875" style="1011" customWidth="1"/>
    <col min="8" max="8" width="16.42578125" customWidth="1"/>
    <col min="9" max="9" width="12" bestFit="1" customWidth="1"/>
    <col min="10" max="10" width="15.5703125" bestFit="1" customWidth="1"/>
    <col min="11" max="11" width="17.5703125" customWidth="1"/>
    <col min="12" max="12" width="11.42578125" bestFit="1" customWidth="1"/>
    <col min="13" max="13" width="30.42578125" customWidth="1"/>
    <col min="14" max="14" width="16.85546875" customWidth="1"/>
    <col min="15" max="15" width="21" customWidth="1"/>
    <col min="16" max="16" width="18" customWidth="1"/>
    <col min="17" max="17" width="98" style="560" customWidth="1"/>
    <col min="18" max="18" width="36.5703125" customWidth="1"/>
    <col min="19" max="19" width="24.42578125" customWidth="1"/>
    <col min="20" max="20" width="41.5703125" customWidth="1"/>
  </cols>
  <sheetData>
    <row r="2" spans="1:20" ht="23.25" customHeight="1">
      <c r="B2" s="1625" t="s">
        <v>7005</v>
      </c>
      <c r="C2" s="1625"/>
      <c r="D2" s="1625"/>
      <c r="E2" s="1625"/>
      <c r="F2" s="1625"/>
      <c r="G2" s="1626"/>
      <c r="H2" s="1625"/>
      <c r="I2" s="1625"/>
      <c r="J2" s="1625"/>
      <c r="K2" s="1625"/>
      <c r="L2" s="1625"/>
      <c r="M2" s="1625"/>
      <c r="N2" s="1625"/>
      <c r="O2" s="1625"/>
      <c r="P2" s="1625"/>
      <c r="Q2" s="1627"/>
    </row>
    <row r="3" spans="1:20" ht="12" customHeight="1">
      <c r="B3" s="1622" t="s">
        <v>7006</v>
      </c>
      <c r="C3" s="1623"/>
      <c r="D3" s="1623"/>
      <c r="E3" s="1623"/>
      <c r="F3" s="1623"/>
      <c r="G3" s="1624"/>
      <c r="H3" s="1628" t="s">
        <v>7007</v>
      </c>
      <c r="I3" s="1629"/>
      <c r="J3" s="1630"/>
      <c r="K3" s="1631"/>
      <c r="L3" s="1631"/>
      <c r="M3" s="1632"/>
      <c r="N3" s="1619" t="s">
        <v>7008</v>
      </c>
      <c r="O3" s="1620"/>
      <c r="P3" s="1620"/>
      <c r="Q3" s="1621"/>
      <c r="R3" s="1617" t="s">
        <v>7009</v>
      </c>
      <c r="S3" s="1618"/>
      <c r="T3" s="1618"/>
    </row>
    <row r="4" spans="1:20" ht="12" customHeight="1">
      <c r="A4" s="524"/>
      <c r="B4" s="1455" t="s">
        <v>791</v>
      </c>
      <c r="C4" s="1455" t="s">
        <v>4318</v>
      </c>
      <c r="D4" s="1455" t="s">
        <v>7010</v>
      </c>
      <c r="E4" s="1455" t="s">
        <v>360</v>
      </c>
      <c r="F4" s="1455" t="s">
        <v>7011</v>
      </c>
      <c r="G4" s="1570" t="s">
        <v>7012</v>
      </c>
      <c r="H4" s="1456" t="s">
        <v>7013</v>
      </c>
      <c r="I4" s="1456" t="s">
        <v>6042</v>
      </c>
      <c r="J4" s="1456" t="s">
        <v>7014</v>
      </c>
      <c r="K4" s="1457" t="s">
        <v>7015</v>
      </c>
      <c r="L4" s="1457" t="s">
        <v>209</v>
      </c>
      <c r="M4" s="1457" t="s">
        <v>7016</v>
      </c>
      <c r="N4" s="1458" t="s">
        <v>7017</v>
      </c>
      <c r="O4" s="1458" t="s">
        <v>7018</v>
      </c>
      <c r="P4" s="1458" t="s">
        <v>7019</v>
      </c>
      <c r="Q4" s="1520" t="s">
        <v>3370</v>
      </c>
      <c r="R4" s="624" t="s">
        <v>7020</v>
      </c>
      <c r="S4" s="624" t="s">
        <v>7021</v>
      </c>
      <c r="T4" s="1535" t="s">
        <v>7022</v>
      </c>
    </row>
    <row r="5" spans="1:20" ht="20.25" hidden="1" customHeight="1">
      <c r="B5" s="1447" t="s">
        <v>7023</v>
      </c>
      <c r="C5" s="1420" t="s">
        <v>7014</v>
      </c>
      <c r="D5" s="1420" t="s">
        <v>7024</v>
      </c>
      <c r="E5" s="1421" t="s">
        <v>7025</v>
      </c>
      <c r="F5" s="1549" t="s">
        <v>70</v>
      </c>
      <c r="G5" s="1012" t="s">
        <v>7026</v>
      </c>
      <c r="H5" s="1567" t="s">
        <v>7027</v>
      </c>
      <c r="I5" s="1420" t="s">
        <v>7028</v>
      </c>
      <c r="J5" s="1423" t="s">
        <v>7029</v>
      </c>
      <c r="K5" s="1420" t="s">
        <v>7030</v>
      </c>
      <c r="L5" s="1420" t="s">
        <v>1521</v>
      </c>
      <c r="M5" s="1420"/>
      <c r="N5" s="1468">
        <v>46106</v>
      </c>
      <c r="O5" s="1469"/>
      <c r="P5" s="1469"/>
      <c r="Q5" s="1529"/>
      <c r="R5" s="181"/>
      <c r="S5" s="181"/>
    </row>
    <row r="6" spans="1:20" ht="20.25" hidden="1" customHeight="1">
      <c r="A6" s="996"/>
      <c r="B6" s="1422" t="s">
        <v>7031</v>
      </c>
      <c r="C6" s="1422" t="s">
        <v>7014</v>
      </c>
      <c r="D6" s="1422" t="s">
        <v>7032</v>
      </c>
      <c r="E6" s="1424" t="s">
        <v>7033</v>
      </c>
      <c r="F6" s="1437" t="s">
        <v>70</v>
      </c>
      <c r="G6" s="1572" t="s">
        <v>7034</v>
      </c>
      <c r="H6" s="1422" t="s">
        <v>7035</v>
      </c>
      <c r="I6" s="1422" t="s">
        <v>1565</v>
      </c>
      <c r="J6" s="1422" t="s">
        <v>7036</v>
      </c>
      <c r="K6" s="1422" t="s">
        <v>7037</v>
      </c>
      <c r="L6" s="1422" t="s">
        <v>7038</v>
      </c>
      <c r="M6" s="1422"/>
      <c r="N6" s="1444">
        <v>46128</v>
      </c>
      <c r="O6" s="1423"/>
      <c r="P6" s="1423"/>
      <c r="Q6" s="1523"/>
      <c r="R6" s="181"/>
      <c r="S6" s="181"/>
    </row>
    <row r="7" spans="1:20" ht="20.25" hidden="1" customHeight="1">
      <c r="B7" s="1435" t="s">
        <v>7039</v>
      </c>
      <c r="C7" s="1422" t="s">
        <v>7014</v>
      </c>
      <c r="D7" s="1422" t="s">
        <v>7040</v>
      </c>
      <c r="E7" s="1424" t="s">
        <v>7041</v>
      </c>
      <c r="F7" s="1550" t="s">
        <v>129</v>
      </c>
      <c r="G7" s="1012" t="s">
        <v>3235</v>
      </c>
      <c r="H7" s="1567" t="s">
        <v>7027</v>
      </c>
      <c r="I7" s="1422" t="s">
        <v>7028</v>
      </c>
      <c r="J7" s="1423" t="s">
        <v>7029</v>
      </c>
      <c r="K7" s="1422" t="s">
        <v>7042</v>
      </c>
      <c r="L7" s="1420" t="s">
        <v>1521</v>
      </c>
      <c r="M7" s="1420"/>
      <c r="N7" s="1468">
        <v>46120</v>
      </c>
      <c r="O7" s="1469" t="s">
        <v>7043</v>
      </c>
      <c r="P7" s="1468">
        <v>46134</v>
      </c>
      <c r="Q7" s="1521" t="s">
        <v>7044</v>
      </c>
      <c r="R7" s="181"/>
      <c r="S7" s="181"/>
      <c r="T7" s="181"/>
    </row>
    <row r="8" spans="1:20" ht="20.25" hidden="1" customHeight="1">
      <c r="B8" s="1435" t="s">
        <v>7045</v>
      </c>
      <c r="C8" s="1422" t="s">
        <v>7014</v>
      </c>
      <c r="D8" s="1422" t="s">
        <v>7046</v>
      </c>
      <c r="E8" s="1424" t="s">
        <v>7047</v>
      </c>
      <c r="F8" s="1551" t="s">
        <v>126</v>
      </c>
      <c r="G8" s="1012" t="s">
        <v>3224</v>
      </c>
      <c r="H8" s="1567" t="s">
        <v>7027</v>
      </c>
      <c r="I8" s="1422" t="s">
        <v>7028</v>
      </c>
      <c r="J8" s="1423" t="s">
        <v>7029</v>
      </c>
      <c r="K8" s="1422" t="s">
        <v>7042</v>
      </c>
      <c r="L8" s="1420" t="s">
        <v>1521</v>
      </c>
      <c r="M8" s="1420"/>
      <c r="N8" s="1468">
        <v>46120</v>
      </c>
      <c r="O8" s="1469" t="s">
        <v>7043</v>
      </c>
      <c r="P8" s="1468">
        <v>46134</v>
      </c>
      <c r="Q8" s="1521" t="s">
        <v>7048</v>
      </c>
      <c r="R8" s="181"/>
      <c r="S8" s="181"/>
      <c r="T8" s="181"/>
    </row>
    <row r="9" spans="1:20" ht="20.25" hidden="1" customHeight="1">
      <c r="B9" s="1435" t="s">
        <v>7049</v>
      </c>
      <c r="C9" s="1422" t="s">
        <v>7014</v>
      </c>
      <c r="D9" s="1422" t="s">
        <v>7050</v>
      </c>
      <c r="E9" s="1424" t="s">
        <v>7051</v>
      </c>
      <c r="F9" s="1552" t="s">
        <v>76</v>
      </c>
      <c r="G9" s="1012"/>
      <c r="H9" s="1567" t="s">
        <v>7027</v>
      </c>
      <c r="I9" s="1422" t="s">
        <v>7028</v>
      </c>
      <c r="J9" s="1423" t="s">
        <v>7029</v>
      </c>
      <c r="K9" s="1422" t="s">
        <v>7052</v>
      </c>
      <c r="L9" s="1420" t="s">
        <v>1521</v>
      </c>
      <c r="M9" s="1420"/>
      <c r="N9" s="1468">
        <v>46120</v>
      </c>
      <c r="O9" s="1469" t="s">
        <v>7043</v>
      </c>
      <c r="P9" s="1468">
        <v>46134</v>
      </c>
      <c r="Q9" s="1521" t="s">
        <v>7053</v>
      </c>
      <c r="R9" s="181"/>
      <c r="S9" s="181"/>
      <c r="T9" s="181"/>
    </row>
    <row r="10" spans="1:20" ht="20.25" hidden="1" customHeight="1">
      <c r="B10" s="1435" t="s">
        <v>7054</v>
      </c>
      <c r="C10" s="1422" t="s">
        <v>7014</v>
      </c>
      <c r="D10" s="1422" t="s">
        <v>7055</v>
      </c>
      <c r="E10" s="1424" t="s">
        <v>7056</v>
      </c>
      <c r="F10" s="1551" t="s">
        <v>126</v>
      </c>
      <c r="G10" s="1012" t="s">
        <v>3221</v>
      </c>
      <c r="H10" s="1567" t="s">
        <v>7027</v>
      </c>
      <c r="I10" s="1422" t="s">
        <v>7028</v>
      </c>
      <c r="J10" s="1423" t="s">
        <v>7029</v>
      </c>
      <c r="K10" s="1422" t="s">
        <v>7052</v>
      </c>
      <c r="L10" s="1420" t="s">
        <v>1521</v>
      </c>
      <c r="M10" s="1420"/>
      <c r="N10" s="1468">
        <v>46120</v>
      </c>
      <c r="O10" s="1469" t="s">
        <v>7043</v>
      </c>
      <c r="P10" s="1468">
        <v>46134</v>
      </c>
      <c r="Q10" s="1521" t="s">
        <v>7048</v>
      </c>
      <c r="R10" s="181"/>
      <c r="S10" s="181"/>
      <c r="T10" s="181"/>
    </row>
    <row r="11" spans="1:20" ht="20.25" hidden="1" customHeight="1">
      <c r="B11" s="1435" t="s">
        <v>7057</v>
      </c>
      <c r="C11" s="1422" t="s">
        <v>7014</v>
      </c>
      <c r="D11" s="1422" t="s">
        <v>7058</v>
      </c>
      <c r="E11" s="1424" t="s">
        <v>7059</v>
      </c>
      <c r="F11" s="1553" t="s">
        <v>7060</v>
      </c>
      <c r="G11" s="1012" t="s">
        <v>3364</v>
      </c>
      <c r="H11" s="1567" t="s">
        <v>7027</v>
      </c>
      <c r="I11" s="1422" t="s">
        <v>7028</v>
      </c>
      <c r="J11" s="1423" t="s">
        <v>7029</v>
      </c>
      <c r="K11" s="1422" t="s">
        <v>7037</v>
      </c>
      <c r="L11" s="1420" t="s">
        <v>1521</v>
      </c>
      <c r="M11" s="1420"/>
      <c r="N11" s="1468">
        <v>46120</v>
      </c>
      <c r="O11" s="1469" t="s">
        <v>7043</v>
      </c>
      <c r="P11" s="1468">
        <v>46134</v>
      </c>
      <c r="Q11" s="1521" t="s">
        <v>7061</v>
      </c>
      <c r="R11" s="181"/>
      <c r="S11" s="181"/>
      <c r="T11" s="181"/>
    </row>
    <row r="12" spans="1:20" ht="20.25" hidden="1" customHeight="1">
      <c r="B12" s="1435" t="s">
        <v>7062</v>
      </c>
      <c r="C12" s="1422" t="s">
        <v>7014</v>
      </c>
      <c r="D12" s="1422" t="s">
        <v>7063</v>
      </c>
      <c r="E12" s="1424" t="s">
        <v>7064</v>
      </c>
      <c r="F12" s="1553" t="s">
        <v>7060</v>
      </c>
      <c r="G12" s="1012" t="s">
        <v>3361</v>
      </c>
      <c r="H12" s="1567" t="s">
        <v>7027</v>
      </c>
      <c r="I12" s="1422" t="s">
        <v>7028</v>
      </c>
      <c r="J12" s="1423" t="s">
        <v>7029</v>
      </c>
      <c r="K12" s="1422" t="s">
        <v>7037</v>
      </c>
      <c r="L12" s="1420" t="s">
        <v>1521</v>
      </c>
      <c r="M12" s="1420"/>
      <c r="N12" s="1468">
        <v>46120</v>
      </c>
      <c r="O12" s="1469" t="s">
        <v>7043</v>
      </c>
      <c r="P12" s="1468">
        <v>46134</v>
      </c>
      <c r="Q12" s="1521" t="s">
        <v>7061</v>
      </c>
      <c r="R12" s="181"/>
      <c r="S12" s="181"/>
      <c r="T12" s="181"/>
    </row>
    <row r="13" spans="1:20" ht="20.25" hidden="1" customHeight="1">
      <c r="A13" s="996"/>
      <c r="B13" s="1435" t="s">
        <v>7065</v>
      </c>
      <c r="C13" s="1422" t="s">
        <v>7014</v>
      </c>
      <c r="D13" s="1422" t="s">
        <v>7066</v>
      </c>
      <c r="E13" s="1424" t="s">
        <v>7067</v>
      </c>
      <c r="F13" s="1553" t="s">
        <v>7060</v>
      </c>
      <c r="G13" s="1012" t="s">
        <v>1350</v>
      </c>
      <c r="H13" s="1568" t="s">
        <v>7035</v>
      </c>
      <c r="I13" s="1422" t="s">
        <v>1565</v>
      </c>
      <c r="J13" s="1422" t="s">
        <v>7068</v>
      </c>
      <c r="K13" s="1422" t="s">
        <v>7037</v>
      </c>
      <c r="L13" s="1422" t="s">
        <v>1521</v>
      </c>
      <c r="M13" s="1422"/>
      <c r="N13" s="1444">
        <v>46128</v>
      </c>
      <c r="O13" s="1423"/>
      <c r="P13" s="1423"/>
      <c r="Q13" s="1523"/>
      <c r="R13" s="181"/>
      <c r="S13" s="181"/>
      <c r="T13" s="181"/>
    </row>
    <row r="14" spans="1:20" ht="20.25" hidden="1" customHeight="1">
      <c r="A14" s="996"/>
      <c r="B14" s="1096" t="s">
        <v>7069</v>
      </c>
      <c r="C14" s="1440" t="s">
        <v>7014</v>
      </c>
      <c r="D14" s="1096" t="s">
        <v>7070</v>
      </c>
      <c r="E14" s="1095" t="s">
        <v>7071</v>
      </c>
      <c r="F14" s="1441" t="s">
        <v>2593</v>
      </c>
      <c r="G14" s="1573"/>
      <c r="H14" s="1435" t="s">
        <v>7035</v>
      </c>
      <c r="I14" s="1422" t="s">
        <v>7072</v>
      </c>
      <c r="J14" s="20" t="s">
        <v>7073</v>
      </c>
      <c r="K14" s="1422" t="s">
        <v>7074</v>
      </c>
      <c r="L14" s="1435" t="s">
        <v>7038</v>
      </c>
      <c r="M14" s="20"/>
      <c r="N14" s="1445">
        <v>46163</v>
      </c>
      <c r="O14" s="1052"/>
      <c r="P14" s="253"/>
      <c r="Q14" s="1522"/>
      <c r="R14" s="181"/>
      <c r="S14" s="181"/>
      <c r="T14" s="181"/>
    </row>
    <row r="15" spans="1:20" ht="20.25" hidden="1" customHeight="1">
      <c r="A15" s="996"/>
      <c r="B15" s="1435" t="s">
        <v>7075</v>
      </c>
      <c r="C15" s="1422" t="s">
        <v>7014</v>
      </c>
      <c r="D15" s="1422" t="s">
        <v>7076</v>
      </c>
      <c r="E15" s="1421" t="s">
        <v>7077</v>
      </c>
      <c r="F15" s="1554" t="s">
        <v>91</v>
      </c>
      <c r="G15" s="1012" t="s">
        <v>2972</v>
      </c>
      <c r="H15" s="1567" t="s">
        <v>7078</v>
      </c>
      <c r="I15" s="1422" t="s">
        <v>7028</v>
      </c>
      <c r="J15" s="1422" t="s">
        <v>7079</v>
      </c>
      <c r="K15" s="1422" t="s">
        <v>7080</v>
      </c>
      <c r="L15" s="1422" t="s">
        <v>1521</v>
      </c>
      <c r="M15" s="1422"/>
      <c r="N15" s="1444">
        <v>46128</v>
      </c>
      <c r="O15" s="1423" t="s">
        <v>7081</v>
      </c>
      <c r="P15" s="1423"/>
      <c r="Q15" s="1521" t="s">
        <v>7082</v>
      </c>
      <c r="R15" s="181" t="s">
        <v>7083</v>
      </c>
      <c r="S15" s="181" t="s">
        <v>7084</v>
      </c>
      <c r="T15" s="181"/>
    </row>
    <row r="16" spans="1:20" ht="20.25" hidden="1" customHeight="1">
      <c r="A16" s="996"/>
      <c r="B16" s="1435" t="s">
        <v>7085</v>
      </c>
      <c r="C16" s="1422" t="s">
        <v>7014</v>
      </c>
      <c r="D16" s="1422" t="s">
        <v>7086</v>
      </c>
      <c r="E16" s="1424" t="s">
        <v>7087</v>
      </c>
      <c r="F16" s="1551" t="s">
        <v>126</v>
      </c>
      <c r="G16" s="1012" t="s">
        <v>1225</v>
      </c>
      <c r="H16" s="1567" t="s">
        <v>7035</v>
      </c>
      <c r="I16" s="1422" t="s">
        <v>784</v>
      </c>
      <c r="J16" s="1422" t="s">
        <v>7088</v>
      </c>
      <c r="K16" s="1422" t="s">
        <v>7074</v>
      </c>
      <c r="L16" s="1422" t="s">
        <v>1521</v>
      </c>
      <c r="M16" s="1422"/>
      <c r="N16" s="1444">
        <v>46132</v>
      </c>
      <c r="O16" s="1423"/>
      <c r="P16" s="1423"/>
      <c r="Q16" s="1523"/>
      <c r="R16" s="181"/>
      <c r="S16" s="181"/>
      <c r="T16" s="181"/>
    </row>
    <row r="17" spans="1:20" ht="20.25" customHeight="1">
      <c r="A17" s="996"/>
      <c r="B17" s="1435" t="s">
        <v>7089</v>
      </c>
      <c r="C17" s="1422" t="s">
        <v>7014</v>
      </c>
      <c r="D17" s="1422" t="s">
        <v>7090</v>
      </c>
      <c r="E17" s="1424" t="s">
        <v>7091</v>
      </c>
      <c r="F17" s="1550" t="s">
        <v>129</v>
      </c>
      <c r="G17" s="1012" t="s">
        <v>1231</v>
      </c>
      <c r="H17" s="1567" t="s">
        <v>7035</v>
      </c>
      <c r="I17" s="1422" t="s">
        <v>1565</v>
      </c>
      <c r="J17" s="1422" t="s">
        <v>7092</v>
      </c>
      <c r="K17" s="1422" t="s">
        <v>7074</v>
      </c>
      <c r="L17" s="1422" t="s">
        <v>7093</v>
      </c>
      <c r="M17" s="1422"/>
      <c r="N17" s="1444">
        <v>46274</v>
      </c>
      <c r="O17" s="1423"/>
      <c r="P17" s="1423"/>
      <c r="Q17" s="1523"/>
      <c r="R17" s="181"/>
      <c r="S17" s="181"/>
      <c r="T17" s="181"/>
    </row>
    <row r="18" spans="1:20" ht="20.25" customHeight="1">
      <c r="A18" s="996"/>
      <c r="B18" s="1435" t="s">
        <v>7094</v>
      </c>
      <c r="C18" s="1422" t="s">
        <v>7014</v>
      </c>
      <c r="D18" s="1422" t="s">
        <v>7095</v>
      </c>
      <c r="E18" s="1424" t="s">
        <v>7096</v>
      </c>
      <c r="F18" s="1550" t="s">
        <v>129</v>
      </c>
      <c r="G18" s="1012" t="s">
        <v>1227</v>
      </c>
      <c r="H18" s="1567" t="s">
        <v>7035</v>
      </c>
      <c r="I18" s="1422" t="s">
        <v>1565</v>
      </c>
      <c r="J18" s="1422" t="s">
        <v>7092</v>
      </c>
      <c r="K18" s="1422" t="s">
        <v>7074</v>
      </c>
      <c r="L18" s="1422" t="s">
        <v>7093</v>
      </c>
      <c r="M18" s="1422"/>
      <c r="N18" s="1444">
        <v>46274</v>
      </c>
      <c r="O18" s="1423"/>
      <c r="P18" s="1423"/>
      <c r="Q18" s="1523"/>
      <c r="R18" s="181"/>
      <c r="S18" s="181"/>
      <c r="T18" s="181"/>
    </row>
    <row r="19" spans="1:20" ht="20.25" hidden="1" customHeight="1">
      <c r="A19" s="996"/>
      <c r="B19" s="1435" t="s">
        <v>7097</v>
      </c>
      <c r="C19" s="1422" t="s">
        <v>7014</v>
      </c>
      <c r="D19" s="1422" t="s">
        <v>7098</v>
      </c>
      <c r="E19" s="1424" t="s">
        <v>7099</v>
      </c>
      <c r="F19" s="1555" t="s">
        <v>119</v>
      </c>
      <c r="G19" s="1012"/>
      <c r="H19" s="1567" t="s">
        <v>7035</v>
      </c>
      <c r="I19" s="1422" t="s">
        <v>784</v>
      </c>
      <c r="J19" s="1422"/>
      <c r="K19" s="1422" t="s">
        <v>7074</v>
      </c>
      <c r="L19" s="1422" t="s">
        <v>7038</v>
      </c>
      <c r="M19" s="1422" t="s">
        <v>7100</v>
      </c>
      <c r="N19" s="1444">
        <v>46132</v>
      </c>
      <c r="O19" s="1423"/>
      <c r="P19" s="1423"/>
      <c r="Q19" s="1523"/>
      <c r="R19" s="181"/>
      <c r="S19" s="181"/>
      <c r="T19" s="181"/>
    </row>
    <row r="20" spans="1:20" ht="20.25" customHeight="1">
      <c r="A20" s="996"/>
      <c r="B20" s="1435" t="s">
        <v>7101</v>
      </c>
      <c r="C20" s="1422" t="s">
        <v>7014</v>
      </c>
      <c r="D20" s="1422" t="s">
        <v>7102</v>
      </c>
      <c r="E20" s="1424" t="s">
        <v>7103</v>
      </c>
      <c r="F20" s="1556" t="s">
        <v>136</v>
      </c>
      <c r="G20" s="1012" t="s">
        <v>1056</v>
      </c>
      <c r="H20" s="1567" t="s">
        <v>7035</v>
      </c>
      <c r="I20" s="1422" t="s">
        <v>1565</v>
      </c>
      <c r="J20" s="1422"/>
      <c r="K20" s="1422" t="s">
        <v>7074</v>
      </c>
      <c r="L20" s="1422" t="s">
        <v>7104</v>
      </c>
      <c r="M20" s="1422"/>
      <c r="N20" s="1444">
        <v>46132</v>
      </c>
      <c r="O20" s="1423"/>
      <c r="P20" s="1423"/>
      <c r="Q20" s="1523"/>
      <c r="R20" s="181"/>
      <c r="S20" s="181"/>
      <c r="T20" s="181"/>
    </row>
    <row r="21" spans="1:20" ht="20.25" hidden="1" customHeight="1">
      <c r="A21" s="996"/>
      <c r="B21" s="1435" t="s">
        <v>7105</v>
      </c>
      <c r="C21" s="1422" t="s">
        <v>7014</v>
      </c>
      <c r="D21" s="1422" t="s">
        <v>7106</v>
      </c>
      <c r="E21" s="1424" t="s">
        <v>7107</v>
      </c>
      <c r="F21" s="1551" t="s">
        <v>126</v>
      </c>
      <c r="G21" s="1012" t="s">
        <v>1336</v>
      </c>
      <c r="H21" s="1567" t="s">
        <v>7035</v>
      </c>
      <c r="I21" s="1422" t="s">
        <v>784</v>
      </c>
      <c r="J21" s="1422" t="s">
        <v>7088</v>
      </c>
      <c r="K21" s="1422" t="s">
        <v>7074</v>
      </c>
      <c r="L21" s="1422" t="s">
        <v>1521</v>
      </c>
      <c r="M21" s="1422"/>
      <c r="N21" s="1444">
        <v>46132</v>
      </c>
      <c r="O21" s="1423" t="s">
        <v>7108</v>
      </c>
      <c r="P21" s="1423"/>
      <c r="Q21" s="1523"/>
      <c r="R21" s="181"/>
      <c r="S21" s="181"/>
      <c r="T21" s="181"/>
    </row>
    <row r="22" spans="1:20" ht="20.25" hidden="1" customHeight="1">
      <c r="A22" s="996"/>
      <c r="B22" s="1435" t="s">
        <v>7109</v>
      </c>
      <c r="C22" s="1422" t="s">
        <v>7014</v>
      </c>
      <c r="D22" s="1012" t="s">
        <v>7110</v>
      </c>
      <c r="E22" s="1421" t="s">
        <v>7111</v>
      </c>
      <c r="F22" s="1557" t="s">
        <v>7112</v>
      </c>
      <c r="G22" s="1012" t="s">
        <v>870</v>
      </c>
      <c r="H22" s="1567" t="s">
        <v>7035</v>
      </c>
      <c r="I22" s="1422" t="s">
        <v>784</v>
      </c>
      <c r="J22" s="1435" t="s">
        <v>7073</v>
      </c>
      <c r="K22" s="1422" t="s">
        <v>7074</v>
      </c>
      <c r="L22" s="1422" t="s">
        <v>1521</v>
      </c>
      <c r="M22" s="1422"/>
      <c r="N22" s="1444">
        <v>46132</v>
      </c>
      <c r="O22" s="1423" t="s">
        <v>7108</v>
      </c>
      <c r="P22" s="1423"/>
      <c r="Q22" s="1524"/>
      <c r="R22" s="181"/>
      <c r="S22" s="181"/>
      <c r="T22" s="181"/>
    </row>
    <row r="23" spans="1:20" ht="20.25" hidden="1" customHeight="1">
      <c r="A23" s="996"/>
      <c r="B23" s="1435" t="s">
        <v>7113</v>
      </c>
      <c r="C23" s="1422" t="s">
        <v>7014</v>
      </c>
      <c r="D23" s="1012" t="s">
        <v>7114</v>
      </c>
      <c r="E23" s="1421" t="s">
        <v>7115</v>
      </c>
      <c r="F23" s="1557" t="s">
        <v>7112</v>
      </c>
      <c r="G23" s="1012" t="s">
        <v>873</v>
      </c>
      <c r="H23" s="1567" t="s">
        <v>7035</v>
      </c>
      <c r="I23" s="1422" t="s">
        <v>784</v>
      </c>
      <c r="J23" s="1435" t="s">
        <v>7073</v>
      </c>
      <c r="K23" s="1422" t="s">
        <v>7074</v>
      </c>
      <c r="L23" s="1422" t="s">
        <v>1521</v>
      </c>
      <c r="M23" s="1422"/>
      <c r="N23" s="1444">
        <v>46132</v>
      </c>
      <c r="O23" s="1423" t="s">
        <v>7108</v>
      </c>
      <c r="P23" s="1423"/>
      <c r="Q23" s="1524"/>
      <c r="R23" s="181"/>
      <c r="S23" s="181"/>
      <c r="T23" s="181"/>
    </row>
    <row r="24" spans="1:20" ht="20.25" hidden="1" customHeight="1">
      <c r="B24" s="1435" t="s">
        <v>7116</v>
      </c>
      <c r="C24" s="1422" t="s">
        <v>7014</v>
      </c>
      <c r="D24" s="1012" t="s">
        <v>7117</v>
      </c>
      <c r="E24" s="1421" t="s">
        <v>7118</v>
      </c>
      <c r="F24" s="1557" t="s">
        <v>7112</v>
      </c>
      <c r="G24" s="1548" t="s">
        <v>903</v>
      </c>
      <c r="H24" s="1567" t="s">
        <v>7035</v>
      </c>
      <c r="I24" s="1422" t="s">
        <v>784</v>
      </c>
      <c r="J24" s="1435" t="s">
        <v>7073</v>
      </c>
      <c r="K24" s="1422" t="s">
        <v>7074</v>
      </c>
      <c r="L24" s="1422" t="s">
        <v>1521</v>
      </c>
      <c r="M24" s="1422"/>
      <c r="N24" s="1444">
        <v>46132</v>
      </c>
      <c r="O24" s="1423" t="s">
        <v>7108</v>
      </c>
      <c r="P24" s="1423"/>
      <c r="Q24" s="1524"/>
      <c r="R24" s="181"/>
      <c r="S24" s="181"/>
      <c r="T24" s="181"/>
    </row>
    <row r="25" spans="1:20" ht="20.25" hidden="1" customHeight="1">
      <c r="B25" s="1435" t="s">
        <v>7119</v>
      </c>
      <c r="C25" s="1422" t="s">
        <v>7014</v>
      </c>
      <c r="D25" s="1012" t="s">
        <v>7120</v>
      </c>
      <c r="E25" s="1421" t="s">
        <v>7121</v>
      </c>
      <c r="F25" s="1557" t="s">
        <v>7112</v>
      </c>
      <c r="G25" s="1548" t="s">
        <v>906</v>
      </c>
      <c r="H25" s="1567" t="s">
        <v>7035</v>
      </c>
      <c r="I25" s="1422" t="s">
        <v>784</v>
      </c>
      <c r="J25" s="1435" t="s">
        <v>7073</v>
      </c>
      <c r="K25" s="1422" t="s">
        <v>7074</v>
      </c>
      <c r="L25" s="1422" t="s">
        <v>1521</v>
      </c>
      <c r="M25" s="1422"/>
      <c r="N25" s="1444">
        <v>46132</v>
      </c>
      <c r="O25" s="1423" t="s">
        <v>7108</v>
      </c>
      <c r="P25" s="1423"/>
      <c r="Q25" s="1524"/>
      <c r="R25" s="181"/>
      <c r="S25" s="181"/>
      <c r="T25" s="181"/>
    </row>
    <row r="26" spans="1:20" ht="20.25" hidden="1" customHeight="1">
      <c r="B26" s="1435" t="s">
        <v>7122</v>
      </c>
      <c r="C26" s="1422" t="s">
        <v>7014</v>
      </c>
      <c r="D26" s="1012" t="s">
        <v>7123</v>
      </c>
      <c r="E26" s="1421" t="s">
        <v>7124</v>
      </c>
      <c r="F26" s="1557" t="s">
        <v>7112</v>
      </c>
      <c r="G26" s="1548" t="s">
        <v>915</v>
      </c>
      <c r="H26" s="1567" t="s">
        <v>7035</v>
      </c>
      <c r="I26" s="1422" t="s">
        <v>784</v>
      </c>
      <c r="J26" s="1435" t="s">
        <v>7073</v>
      </c>
      <c r="K26" s="1422" t="s">
        <v>7074</v>
      </c>
      <c r="L26" s="1422" t="s">
        <v>1521</v>
      </c>
      <c r="M26" s="1422"/>
      <c r="N26" s="1444">
        <v>46132</v>
      </c>
      <c r="O26" s="1423" t="s">
        <v>7108</v>
      </c>
      <c r="P26" s="1423"/>
      <c r="Q26" s="1524"/>
      <c r="R26" s="181"/>
      <c r="S26" s="181"/>
      <c r="T26" s="181"/>
    </row>
    <row r="27" spans="1:20" ht="20.25" hidden="1" customHeight="1">
      <c r="B27" s="1435" t="s">
        <v>7125</v>
      </c>
      <c r="C27" s="1422" t="s">
        <v>7014</v>
      </c>
      <c r="D27" s="1012" t="s">
        <v>7126</v>
      </c>
      <c r="E27" s="1421" t="s">
        <v>7127</v>
      </c>
      <c r="F27" s="1557" t="s">
        <v>7112</v>
      </c>
      <c r="G27" s="1012"/>
      <c r="H27" s="1567" t="s">
        <v>7035</v>
      </c>
      <c r="I27" s="1422" t="s">
        <v>784</v>
      </c>
      <c r="J27" s="1435" t="s">
        <v>7073</v>
      </c>
      <c r="K27" s="1422" t="s">
        <v>7074</v>
      </c>
      <c r="L27" s="1422" t="s">
        <v>1521</v>
      </c>
      <c r="M27" s="1422"/>
      <c r="N27" s="1444">
        <v>46132</v>
      </c>
      <c r="O27" s="1423" t="s">
        <v>7108</v>
      </c>
      <c r="P27" s="1423"/>
      <c r="Q27" s="1524"/>
      <c r="R27" s="181"/>
      <c r="S27" s="181"/>
      <c r="T27" s="181"/>
    </row>
    <row r="28" spans="1:20" ht="20.25" hidden="1" customHeight="1">
      <c r="B28" s="1435" t="s">
        <v>7128</v>
      </c>
      <c r="C28" s="1422" t="s">
        <v>7014</v>
      </c>
      <c r="D28" s="1012" t="s">
        <v>7129</v>
      </c>
      <c r="E28" s="1421" t="s">
        <v>7130</v>
      </c>
      <c r="F28" s="1557" t="s">
        <v>7112</v>
      </c>
      <c r="G28" s="1012"/>
      <c r="H28" s="1567" t="s">
        <v>7035</v>
      </c>
      <c r="I28" s="1422" t="s">
        <v>784</v>
      </c>
      <c r="J28" s="1435" t="s">
        <v>7073</v>
      </c>
      <c r="K28" s="1422" t="s">
        <v>7074</v>
      </c>
      <c r="L28" s="1422" t="s">
        <v>1521</v>
      </c>
      <c r="M28" s="1422"/>
      <c r="N28" s="1444">
        <v>46132</v>
      </c>
      <c r="O28" s="1423" t="s">
        <v>7108</v>
      </c>
      <c r="P28" s="1423"/>
      <c r="Q28" s="1524"/>
      <c r="R28" s="181"/>
      <c r="S28" s="181"/>
      <c r="T28" s="181"/>
    </row>
    <row r="29" spans="1:20" ht="20.25" hidden="1" customHeight="1">
      <c r="B29" s="1435" t="s">
        <v>7131</v>
      </c>
      <c r="C29" s="1435" t="s">
        <v>7014</v>
      </c>
      <c r="D29" s="1012" t="s">
        <v>7132</v>
      </c>
      <c r="E29" s="1442" t="s">
        <v>7133</v>
      </c>
      <c r="F29" s="1438" t="s">
        <v>109</v>
      </c>
      <c r="G29" s="1574"/>
      <c r="H29" s="1435" t="s">
        <v>7035</v>
      </c>
      <c r="I29" s="1422" t="s">
        <v>7028</v>
      </c>
      <c r="J29" s="1435"/>
      <c r="K29" s="1422" t="s">
        <v>7074</v>
      </c>
      <c r="L29" s="1435" t="s">
        <v>7038</v>
      </c>
      <c r="M29" s="1435" t="s">
        <v>7134</v>
      </c>
      <c r="N29" s="1052"/>
      <c r="O29" s="1052"/>
      <c r="P29" s="1052"/>
      <c r="Q29" s="1526"/>
      <c r="R29" s="181"/>
      <c r="S29" s="181"/>
      <c r="T29" s="181"/>
    </row>
    <row r="30" spans="1:20" ht="20.25" hidden="1" customHeight="1">
      <c r="B30" s="1459" t="s">
        <v>7135</v>
      </c>
      <c r="C30" s="1460" t="s">
        <v>7014</v>
      </c>
      <c r="D30" s="1461" t="s">
        <v>7136</v>
      </c>
      <c r="E30" s="1459" t="s">
        <v>7137</v>
      </c>
      <c r="F30" s="1462" t="s">
        <v>109</v>
      </c>
      <c r="G30" s="530"/>
      <c r="H30" s="1459" t="s">
        <v>7027</v>
      </c>
      <c r="I30" s="1463" t="s">
        <v>7072</v>
      </c>
      <c r="J30" s="1459"/>
      <c r="K30" s="1459" t="s">
        <v>7042</v>
      </c>
      <c r="L30" s="1460" t="s">
        <v>7038</v>
      </c>
      <c r="M30" s="1459"/>
      <c r="N30" s="1470">
        <v>46143</v>
      </c>
      <c r="O30" s="1471" t="s">
        <v>7043</v>
      </c>
      <c r="P30" s="1471"/>
      <c r="Q30" s="1527" t="s">
        <v>7138</v>
      </c>
      <c r="R30" s="181"/>
      <c r="S30" s="181"/>
      <c r="T30" s="181"/>
    </row>
    <row r="31" spans="1:20" ht="20.25" hidden="1" customHeight="1">
      <c r="B31" s="1435" t="s">
        <v>7139</v>
      </c>
      <c r="C31" s="1422" t="s">
        <v>7014</v>
      </c>
      <c r="D31" s="1012" t="s">
        <v>7140</v>
      </c>
      <c r="E31" s="1421" t="s">
        <v>7141</v>
      </c>
      <c r="F31" s="1557" t="s">
        <v>7112</v>
      </c>
      <c r="G31" s="1012"/>
      <c r="H31" s="1567" t="s">
        <v>7035</v>
      </c>
      <c r="I31" s="1422" t="s">
        <v>784</v>
      </c>
      <c r="J31" s="1435" t="s">
        <v>7073</v>
      </c>
      <c r="K31" s="1422" t="s">
        <v>7074</v>
      </c>
      <c r="L31" s="1422" t="s">
        <v>1521</v>
      </c>
      <c r="M31" s="1422"/>
      <c r="N31" s="1444">
        <v>46132</v>
      </c>
      <c r="O31" s="1423" t="s">
        <v>7108</v>
      </c>
      <c r="P31" s="1423"/>
      <c r="Q31" s="1524"/>
      <c r="R31" s="181"/>
      <c r="S31" s="181"/>
      <c r="T31" s="181"/>
    </row>
    <row r="32" spans="1:20" ht="20.25" customHeight="1">
      <c r="B32" s="1435" t="s">
        <v>7142</v>
      </c>
      <c r="C32" s="1422" t="s">
        <v>7014</v>
      </c>
      <c r="D32" s="1012" t="s">
        <v>7143</v>
      </c>
      <c r="E32" s="1424" t="s">
        <v>7144</v>
      </c>
      <c r="F32" s="1558" t="s">
        <v>79</v>
      </c>
      <c r="G32" s="1547" t="s">
        <v>7145</v>
      </c>
      <c r="H32" s="1567" t="s">
        <v>7035</v>
      </c>
      <c r="I32" s="1422" t="s">
        <v>784</v>
      </c>
      <c r="J32" s="1422"/>
      <c r="K32" s="1422" t="s">
        <v>7074</v>
      </c>
      <c r="L32" s="1422" t="s">
        <v>7104</v>
      </c>
      <c r="M32" s="1422"/>
      <c r="N32" s="1444">
        <v>46132</v>
      </c>
      <c r="O32" s="1423"/>
      <c r="P32" s="1423"/>
      <c r="Q32" s="1523"/>
      <c r="R32" s="181"/>
      <c r="S32" s="181"/>
      <c r="T32" s="181"/>
    </row>
    <row r="33" spans="1:20" ht="20.25" customHeight="1">
      <c r="B33" s="1435" t="s">
        <v>7146</v>
      </c>
      <c r="C33" s="1422" t="s">
        <v>7014</v>
      </c>
      <c r="D33" s="1012" t="s">
        <v>7147</v>
      </c>
      <c r="E33" s="1421" t="s">
        <v>7148</v>
      </c>
      <c r="F33" s="1559" t="s">
        <v>3029</v>
      </c>
      <c r="G33" s="1547" t="s">
        <v>3250</v>
      </c>
      <c r="H33" s="1567" t="s">
        <v>7035</v>
      </c>
      <c r="I33" s="1422" t="s">
        <v>784</v>
      </c>
      <c r="J33" s="1422"/>
      <c r="K33" s="1422" t="s">
        <v>7074</v>
      </c>
      <c r="L33" s="1422" t="s">
        <v>7104</v>
      </c>
      <c r="M33" s="1422"/>
      <c r="N33" s="1444">
        <v>46132</v>
      </c>
      <c r="O33" s="1423"/>
      <c r="P33" s="1423"/>
      <c r="Q33" s="1523"/>
      <c r="R33" s="181"/>
      <c r="S33" s="181"/>
      <c r="T33" s="181"/>
    </row>
    <row r="34" spans="1:20" ht="20.25" customHeight="1">
      <c r="B34" s="1435" t="s">
        <v>7149</v>
      </c>
      <c r="C34" s="1422" t="s">
        <v>7014</v>
      </c>
      <c r="D34" s="1012" t="s">
        <v>7150</v>
      </c>
      <c r="E34" s="1421" t="s">
        <v>7151</v>
      </c>
      <c r="F34" s="1558" t="s">
        <v>79</v>
      </c>
      <c r="G34" s="1547" t="s">
        <v>685</v>
      </c>
      <c r="H34" s="1567" t="s">
        <v>7035</v>
      </c>
      <c r="I34" s="1422" t="s">
        <v>784</v>
      </c>
      <c r="J34" s="1422"/>
      <c r="K34" s="1422" t="s">
        <v>7074</v>
      </c>
      <c r="L34" s="1422" t="s">
        <v>7104</v>
      </c>
      <c r="M34" s="1422"/>
      <c r="N34" s="1444">
        <v>46132</v>
      </c>
      <c r="O34" s="1423"/>
      <c r="P34" s="1423"/>
      <c r="Q34" s="1523"/>
      <c r="R34" s="181"/>
      <c r="S34" s="181"/>
      <c r="T34" s="181"/>
    </row>
    <row r="35" spans="1:20" ht="20.25" customHeight="1">
      <c r="B35" s="1435" t="s">
        <v>7152</v>
      </c>
      <c r="C35" s="1422" t="s">
        <v>7014</v>
      </c>
      <c r="D35" s="1012" t="s">
        <v>7153</v>
      </c>
      <c r="E35" s="1424" t="s">
        <v>7154</v>
      </c>
      <c r="F35" s="1559" t="s">
        <v>3029</v>
      </c>
      <c r="G35" s="1012" t="s">
        <v>722</v>
      </c>
      <c r="H35" s="1567" t="s">
        <v>7035</v>
      </c>
      <c r="I35" s="1422" t="s">
        <v>784</v>
      </c>
      <c r="J35" s="1422"/>
      <c r="K35" s="1422" t="s">
        <v>7074</v>
      </c>
      <c r="L35" s="1422" t="s">
        <v>7104</v>
      </c>
      <c r="M35" s="1422"/>
      <c r="N35" s="1444">
        <v>46132</v>
      </c>
      <c r="O35" s="1423"/>
      <c r="P35" s="1423"/>
      <c r="Q35" s="1523"/>
      <c r="R35" s="181"/>
      <c r="S35" s="181"/>
      <c r="T35" s="181"/>
    </row>
    <row r="36" spans="1:20" ht="20.25" hidden="1" customHeight="1">
      <c r="B36" s="1435" t="s">
        <v>7155</v>
      </c>
      <c r="C36" s="1422" t="s">
        <v>7014</v>
      </c>
      <c r="D36" s="1012" t="s">
        <v>7156</v>
      </c>
      <c r="E36" s="1424" t="s">
        <v>7157</v>
      </c>
      <c r="F36" s="1551" t="s">
        <v>126</v>
      </c>
      <c r="G36" s="1012" t="s">
        <v>3224</v>
      </c>
      <c r="H36" s="1567" t="s">
        <v>7035</v>
      </c>
      <c r="I36" s="1422" t="s">
        <v>7028</v>
      </c>
      <c r="J36" s="1422" t="s">
        <v>7088</v>
      </c>
      <c r="K36" s="1422" t="s">
        <v>7074</v>
      </c>
      <c r="L36" s="1422" t="s">
        <v>1521</v>
      </c>
      <c r="M36" s="1422"/>
      <c r="N36" s="1444">
        <v>46132</v>
      </c>
      <c r="O36" s="1423"/>
      <c r="P36" s="1423"/>
      <c r="Q36" s="1523"/>
      <c r="R36" s="181"/>
      <c r="S36" s="181"/>
      <c r="T36" s="181"/>
    </row>
    <row r="37" spans="1:20" ht="20.25" hidden="1" customHeight="1">
      <c r="B37" s="1435" t="s">
        <v>7158</v>
      </c>
      <c r="C37" s="1435" t="s">
        <v>7014</v>
      </c>
      <c r="D37" s="1012" t="s">
        <v>7159</v>
      </c>
      <c r="E37" s="1442" t="s">
        <v>7160</v>
      </c>
      <c r="F37" s="1560" t="s">
        <v>7161</v>
      </c>
      <c r="G37" s="1012" t="s">
        <v>7162</v>
      </c>
      <c r="H37" s="1567" t="s">
        <v>7035</v>
      </c>
      <c r="I37" s="1422" t="s">
        <v>784</v>
      </c>
      <c r="J37" s="1435" t="s">
        <v>7163</v>
      </c>
      <c r="K37" s="1422" t="s">
        <v>7074</v>
      </c>
      <c r="L37" s="1435" t="s">
        <v>7038</v>
      </c>
      <c r="M37" s="1435"/>
      <c r="N37" s="1446">
        <v>46140</v>
      </c>
      <c r="O37" s="1052"/>
      <c r="P37" s="1052"/>
      <c r="Q37" s="1528" t="s">
        <v>7164</v>
      </c>
      <c r="R37" s="181"/>
      <c r="S37" s="181"/>
      <c r="T37" s="181"/>
    </row>
    <row r="38" spans="1:20" ht="20.25" hidden="1" customHeight="1">
      <c r="B38" s="1435" t="s">
        <v>7165</v>
      </c>
      <c r="C38" s="1435" t="s">
        <v>7014</v>
      </c>
      <c r="D38" s="1012" t="s">
        <v>7166</v>
      </c>
      <c r="E38" s="1442" t="s">
        <v>7167</v>
      </c>
      <c r="F38" s="1552" t="s">
        <v>76</v>
      </c>
      <c r="G38" s="1012" t="s">
        <v>7168</v>
      </c>
      <c r="H38" s="1567" t="s">
        <v>7035</v>
      </c>
      <c r="I38" s="1422" t="s">
        <v>7028</v>
      </c>
      <c r="J38" s="1435" t="s">
        <v>7163</v>
      </c>
      <c r="K38" s="1422" t="s">
        <v>7074</v>
      </c>
      <c r="L38" s="1435" t="s">
        <v>7038</v>
      </c>
      <c r="M38" s="1435"/>
      <c r="N38" s="1446">
        <v>46140</v>
      </c>
      <c r="O38" s="1052"/>
      <c r="P38" s="1052"/>
      <c r="Q38" s="1528" t="s">
        <v>7164</v>
      </c>
      <c r="R38" s="181"/>
      <c r="S38" s="181"/>
      <c r="T38" s="181"/>
    </row>
    <row r="39" spans="1:20" ht="20.25" hidden="1" customHeight="1">
      <c r="B39" s="1422" t="s">
        <v>7169</v>
      </c>
      <c r="C39" s="1435" t="s">
        <v>7014</v>
      </c>
      <c r="D39" s="1012" t="s">
        <v>7170</v>
      </c>
      <c r="E39" s="1442" t="s">
        <v>7171</v>
      </c>
      <c r="F39" s="1561" t="s">
        <v>129</v>
      </c>
      <c r="G39" s="1012" t="s">
        <v>3235</v>
      </c>
      <c r="H39" s="1569" t="s">
        <v>7035</v>
      </c>
      <c r="I39" s="1422" t="s">
        <v>1565</v>
      </c>
      <c r="J39" s="1435"/>
      <c r="K39" s="1422"/>
      <c r="L39" s="1435" t="s">
        <v>7038</v>
      </c>
      <c r="M39" s="1435"/>
      <c r="N39" s="1052"/>
      <c r="O39" s="1052"/>
      <c r="P39" s="1052"/>
      <c r="Q39" s="1528" t="s">
        <v>7172</v>
      </c>
      <c r="R39" s="181"/>
      <c r="S39" s="181"/>
      <c r="T39" s="181"/>
    </row>
    <row r="40" spans="1:20" ht="20.25" hidden="1" customHeight="1">
      <c r="B40" s="1435" t="s">
        <v>7173</v>
      </c>
      <c r="C40" s="1435" t="s">
        <v>7174</v>
      </c>
      <c r="D40" s="1012" t="s">
        <v>7175</v>
      </c>
      <c r="E40" s="1442" t="s">
        <v>7176</v>
      </c>
      <c r="F40" s="1551" t="s">
        <v>126</v>
      </c>
      <c r="G40" s="1012" t="s">
        <v>3221</v>
      </c>
      <c r="H40" s="1569" t="s">
        <v>7027</v>
      </c>
      <c r="I40" s="1422" t="s">
        <v>7028</v>
      </c>
      <c r="J40" s="1435" t="s">
        <v>7029</v>
      </c>
      <c r="K40" s="1435"/>
      <c r="L40" s="1435" t="s">
        <v>1521</v>
      </c>
      <c r="M40" s="1435"/>
      <c r="N40" s="1052"/>
      <c r="O40" s="1052"/>
      <c r="P40" s="1052"/>
      <c r="Q40" s="1528"/>
      <c r="R40" s="181"/>
      <c r="S40" s="181"/>
      <c r="T40" s="181"/>
    </row>
    <row r="41" spans="1:20" ht="20.25" hidden="1" customHeight="1">
      <c r="B41" s="1435" t="s">
        <v>7177</v>
      </c>
      <c r="C41" s="1435" t="s">
        <v>7014</v>
      </c>
      <c r="D41" s="1012" t="s">
        <v>7178</v>
      </c>
      <c r="E41" s="1436" t="s">
        <v>7179</v>
      </c>
      <c r="F41" s="1549" t="s">
        <v>70</v>
      </c>
      <c r="G41" s="1012" t="s">
        <v>7180</v>
      </c>
      <c r="H41" s="1569" t="s">
        <v>7027</v>
      </c>
      <c r="I41" s="1422" t="s">
        <v>7072</v>
      </c>
      <c r="J41" s="1435" t="s">
        <v>7029</v>
      </c>
      <c r="K41" s="1435" t="s">
        <v>7181</v>
      </c>
      <c r="L41" s="1435" t="s">
        <v>1521</v>
      </c>
      <c r="M41" s="1435"/>
      <c r="N41" s="1446">
        <v>46143</v>
      </c>
      <c r="O41" s="1052" t="s">
        <v>7043</v>
      </c>
      <c r="P41" s="1052"/>
      <c r="Q41" s="1525" t="s">
        <v>7182</v>
      </c>
      <c r="R41" s="181"/>
      <c r="S41" s="181"/>
      <c r="T41" s="181"/>
    </row>
    <row r="42" spans="1:20" ht="20.25" hidden="1" customHeight="1">
      <c r="B42" s="1435" t="s">
        <v>7183</v>
      </c>
      <c r="C42" s="1435" t="s">
        <v>7014</v>
      </c>
      <c r="D42" s="1012" t="s">
        <v>7184</v>
      </c>
      <c r="E42" s="1435" t="s">
        <v>7185</v>
      </c>
      <c r="F42" s="1549" t="s">
        <v>70</v>
      </c>
      <c r="G42" s="1547" t="s">
        <v>7186</v>
      </c>
      <c r="H42" s="1569" t="s">
        <v>7027</v>
      </c>
      <c r="I42" s="1422" t="s">
        <v>7072</v>
      </c>
      <c r="J42" s="1435" t="s">
        <v>7029</v>
      </c>
      <c r="K42" s="1435" t="s">
        <v>7181</v>
      </c>
      <c r="L42" s="1435" t="s">
        <v>1521</v>
      </c>
      <c r="M42" s="1435"/>
      <c r="N42" s="1446">
        <v>46143</v>
      </c>
      <c r="O42" s="1052" t="s">
        <v>7043</v>
      </c>
      <c r="P42" s="1052"/>
      <c r="Q42" s="1526" t="s">
        <v>7187</v>
      </c>
      <c r="R42" s="181"/>
      <c r="S42" s="181"/>
      <c r="T42" s="181"/>
    </row>
    <row r="43" spans="1:20" ht="20.25" hidden="1" customHeight="1">
      <c r="B43" s="1435" t="s">
        <v>7188</v>
      </c>
      <c r="C43" s="1435" t="s">
        <v>7014</v>
      </c>
      <c r="D43" s="1012" t="s">
        <v>7189</v>
      </c>
      <c r="E43" s="1435" t="s">
        <v>7190</v>
      </c>
      <c r="F43" s="1549" t="s">
        <v>70</v>
      </c>
      <c r="G43" s="1012" t="s">
        <v>3018</v>
      </c>
      <c r="H43" s="1569" t="s">
        <v>7027</v>
      </c>
      <c r="I43" s="1422" t="s">
        <v>7072</v>
      </c>
      <c r="J43" s="1435" t="s">
        <v>7029</v>
      </c>
      <c r="K43" s="382" t="s">
        <v>7052</v>
      </c>
      <c r="L43" s="1435" t="s">
        <v>1521</v>
      </c>
      <c r="M43" s="1435"/>
      <c r="N43" s="1446">
        <v>46143</v>
      </c>
      <c r="O43" s="1052" t="s">
        <v>7043</v>
      </c>
      <c r="P43" s="1052"/>
      <c r="Q43" s="1526" t="s">
        <v>7191</v>
      </c>
      <c r="R43" s="181"/>
      <c r="S43" s="181"/>
      <c r="T43" s="181"/>
    </row>
    <row r="44" spans="1:20" ht="20.25" hidden="1" customHeight="1">
      <c r="B44" s="1096" t="s">
        <v>7192</v>
      </c>
      <c r="C44" s="1440" t="s">
        <v>7014</v>
      </c>
      <c r="D44" s="1096" t="s">
        <v>7193</v>
      </c>
      <c r="E44" s="1095" t="s">
        <v>7194</v>
      </c>
      <c r="F44" s="1562" t="s">
        <v>70</v>
      </c>
      <c r="G44" s="1012" t="s">
        <v>958</v>
      </c>
      <c r="H44" s="1569" t="s">
        <v>7035</v>
      </c>
      <c r="I44" s="1422" t="s">
        <v>784</v>
      </c>
      <c r="J44" s="1096" t="s">
        <v>7195</v>
      </c>
      <c r="K44" s="1422" t="s">
        <v>7074</v>
      </c>
      <c r="L44" s="1435" t="s">
        <v>1521</v>
      </c>
      <c r="M44" s="1096"/>
      <c r="N44" s="1445">
        <v>46162</v>
      </c>
      <c r="O44" s="1052"/>
      <c r="P44" s="1052"/>
      <c r="Q44" s="1522" t="s">
        <v>7196</v>
      </c>
      <c r="R44" s="181"/>
      <c r="S44" s="181"/>
      <c r="T44" s="181"/>
    </row>
    <row r="45" spans="1:20" ht="20.25" customHeight="1">
      <c r="B45" s="1096" t="s">
        <v>7197</v>
      </c>
      <c r="C45" s="1440" t="s">
        <v>7014</v>
      </c>
      <c r="D45" s="1096" t="s">
        <v>7198</v>
      </c>
      <c r="E45" s="1454" t="s">
        <v>7199</v>
      </c>
      <c r="F45" s="1563" t="s">
        <v>2593</v>
      </c>
      <c r="G45" s="1026" t="s">
        <v>7162</v>
      </c>
      <c r="H45" s="53" t="s">
        <v>7078</v>
      </c>
      <c r="I45" s="1422" t="s">
        <v>7028</v>
      </c>
      <c r="J45" s="20" t="s">
        <v>7200</v>
      </c>
      <c r="K45" s="1422" t="s">
        <v>7074</v>
      </c>
      <c r="L45" s="1435" t="s">
        <v>7093</v>
      </c>
      <c r="M45" s="20"/>
      <c r="N45" s="1445">
        <v>46162</v>
      </c>
      <c r="O45" s="1052"/>
      <c r="P45" s="253"/>
      <c r="Q45" s="1522"/>
      <c r="R45" s="181" t="s">
        <v>7201</v>
      </c>
      <c r="S45" s="181" t="s">
        <v>7202</v>
      </c>
      <c r="T45" s="181"/>
    </row>
    <row r="46" spans="1:20" ht="20.25" hidden="1" customHeight="1">
      <c r="A46" s="996"/>
      <c r="B46" s="1096" t="s">
        <v>7203</v>
      </c>
      <c r="C46" s="1440" t="s">
        <v>7014</v>
      </c>
      <c r="D46" s="1096" t="s">
        <v>7204</v>
      </c>
      <c r="E46" s="1095" t="s">
        <v>7205</v>
      </c>
      <c r="F46" s="1557" t="s">
        <v>7112</v>
      </c>
      <c r="G46" s="1012"/>
      <c r="H46" s="1567" t="s">
        <v>7027</v>
      </c>
      <c r="I46" s="1422" t="s">
        <v>7028</v>
      </c>
      <c r="J46" s="20" t="s">
        <v>7029</v>
      </c>
      <c r="K46" s="1422" t="s">
        <v>7074</v>
      </c>
      <c r="L46" s="1435" t="s">
        <v>1521</v>
      </c>
      <c r="M46" s="20"/>
      <c r="N46" s="1445">
        <v>46163</v>
      </c>
      <c r="O46" s="1052"/>
      <c r="P46" s="253"/>
      <c r="Q46" s="52"/>
      <c r="R46" s="181"/>
      <c r="S46" s="181"/>
      <c r="T46" s="181"/>
    </row>
    <row r="47" spans="1:20" ht="20.25" hidden="1" customHeight="1">
      <c r="B47" s="1096" t="s">
        <v>7206</v>
      </c>
      <c r="C47" s="1440" t="s">
        <v>7014</v>
      </c>
      <c r="D47" s="1096" t="s">
        <v>7207</v>
      </c>
      <c r="E47" s="1454" t="s">
        <v>7208</v>
      </c>
      <c r="F47" s="1550" t="s">
        <v>129</v>
      </c>
      <c r="G47" s="1012" t="s">
        <v>3245</v>
      </c>
      <c r="H47" s="53" t="s">
        <v>7078</v>
      </c>
      <c r="I47" s="1422" t="s">
        <v>7028</v>
      </c>
      <c r="J47" s="20" t="s">
        <v>7209</v>
      </c>
      <c r="K47" s="1422" t="s">
        <v>7074</v>
      </c>
      <c r="L47" s="1435" t="s">
        <v>1521</v>
      </c>
      <c r="M47" s="20"/>
      <c r="N47" s="1445">
        <v>46163</v>
      </c>
      <c r="O47" s="1052"/>
      <c r="P47" s="253"/>
      <c r="Q47" s="1522"/>
      <c r="R47" s="181" t="s">
        <v>7210</v>
      </c>
      <c r="S47" s="181" t="s">
        <v>7202</v>
      </c>
      <c r="T47" s="181"/>
    </row>
    <row r="48" spans="1:20" ht="20.25" hidden="1" customHeight="1">
      <c r="B48" s="1096" t="s">
        <v>7211</v>
      </c>
      <c r="C48" s="1440" t="s">
        <v>7014</v>
      </c>
      <c r="D48" s="20" t="s">
        <v>7212</v>
      </c>
      <c r="E48" s="20" t="s">
        <v>7213</v>
      </c>
      <c r="F48" s="1564" t="s">
        <v>60</v>
      </c>
      <c r="G48" s="1012" t="s">
        <v>2974</v>
      </c>
      <c r="H48" s="53" t="s">
        <v>7078</v>
      </c>
      <c r="I48" s="1435" t="s">
        <v>7028</v>
      </c>
      <c r="J48" s="20" t="s">
        <v>7214</v>
      </c>
      <c r="K48" s="1435" t="s">
        <v>7074</v>
      </c>
      <c r="L48" s="1435" t="s">
        <v>1521</v>
      </c>
      <c r="M48" s="20"/>
      <c r="N48" s="1445">
        <v>46174</v>
      </c>
      <c r="O48" s="1445">
        <v>46211</v>
      </c>
      <c r="P48" s="253"/>
      <c r="Q48" s="1522" t="s">
        <v>7215</v>
      </c>
      <c r="R48" s="181" t="s">
        <v>7083</v>
      </c>
      <c r="S48" s="181" t="s">
        <v>7084</v>
      </c>
      <c r="T48" s="181" t="s">
        <v>7216</v>
      </c>
    </row>
    <row r="49" spans="2:20" ht="20.25" hidden="1" customHeight="1">
      <c r="B49" s="1464" t="s">
        <v>7217</v>
      </c>
      <c r="C49" s="1465" t="s">
        <v>7014</v>
      </c>
      <c r="D49" s="1464" t="s">
        <v>7218</v>
      </c>
      <c r="E49" s="1466" t="s">
        <v>7219</v>
      </c>
      <c r="F49" s="1467" t="s">
        <v>79</v>
      </c>
      <c r="G49" s="1575"/>
      <c r="H49" s="1459"/>
      <c r="I49" s="1463"/>
      <c r="J49" s="1459"/>
      <c r="K49" s="1463" t="s">
        <v>7074</v>
      </c>
      <c r="L49" s="1460" t="s">
        <v>7038</v>
      </c>
      <c r="M49" s="1459"/>
      <c r="N49" s="1472">
        <v>46163</v>
      </c>
      <c r="O49" s="1471"/>
      <c r="P49" s="1471"/>
      <c r="Q49" s="1527"/>
      <c r="R49" s="181"/>
      <c r="S49" s="181"/>
      <c r="T49" s="181"/>
    </row>
    <row r="50" spans="2:20" ht="20.25" hidden="1" customHeight="1">
      <c r="B50" s="1096" t="s">
        <v>7220</v>
      </c>
      <c r="C50" s="1440" t="s">
        <v>7014</v>
      </c>
      <c r="D50" s="20" t="s">
        <v>7221</v>
      </c>
      <c r="E50" s="20" t="s">
        <v>7222</v>
      </c>
      <c r="F50" s="1564" t="s">
        <v>60</v>
      </c>
      <c r="G50" s="1012" t="s">
        <v>2976</v>
      </c>
      <c r="H50" s="53" t="s">
        <v>7078</v>
      </c>
      <c r="I50" s="1435" t="s">
        <v>7028</v>
      </c>
      <c r="J50" s="20" t="s">
        <v>7223</v>
      </c>
      <c r="K50" s="382" t="s">
        <v>7074</v>
      </c>
      <c r="L50" s="1435" t="s">
        <v>1521</v>
      </c>
      <c r="M50" s="20"/>
      <c r="N50" s="1445">
        <v>46174</v>
      </c>
      <c r="O50" s="1445">
        <v>46211</v>
      </c>
      <c r="P50" s="253"/>
      <c r="Q50" s="1522" t="s">
        <v>7224</v>
      </c>
      <c r="R50" s="181" t="s">
        <v>7083</v>
      </c>
      <c r="S50" s="181" t="s">
        <v>7084</v>
      </c>
      <c r="T50" s="181"/>
    </row>
    <row r="51" spans="2:20" ht="20.25" hidden="1" customHeight="1">
      <c r="B51" s="1422" t="s">
        <v>7225</v>
      </c>
      <c r="C51" s="1422" t="s">
        <v>7014</v>
      </c>
      <c r="D51" s="1422" t="s">
        <v>7226</v>
      </c>
      <c r="E51" s="1424" t="s">
        <v>7227</v>
      </c>
      <c r="F51" s="1425" t="s">
        <v>91</v>
      </c>
      <c r="G51" s="1576"/>
      <c r="H51" s="1422" t="s">
        <v>7027</v>
      </c>
      <c r="I51" s="1422" t="s">
        <v>7028</v>
      </c>
      <c r="J51" s="1423"/>
      <c r="K51" s="1422" t="s">
        <v>7181</v>
      </c>
      <c r="L51" s="1422" t="s">
        <v>7038</v>
      </c>
      <c r="M51" s="1420"/>
      <c r="N51" s="1468">
        <v>46120</v>
      </c>
      <c r="O51" s="1469" t="s">
        <v>7043</v>
      </c>
      <c r="P51" s="1469"/>
      <c r="Q51" s="1524" t="s">
        <v>7228</v>
      </c>
      <c r="R51" s="181"/>
      <c r="S51" s="181"/>
      <c r="T51" s="181"/>
    </row>
    <row r="52" spans="2:20" ht="20.25" hidden="1" customHeight="1">
      <c r="B52" s="1096" t="s">
        <v>7229</v>
      </c>
      <c r="C52" s="1440" t="s">
        <v>7014</v>
      </c>
      <c r="D52" s="20" t="s">
        <v>7230</v>
      </c>
      <c r="E52" s="20" t="s">
        <v>7231</v>
      </c>
      <c r="F52" s="1551" t="s">
        <v>126</v>
      </c>
      <c r="G52" s="1012" t="s">
        <v>4145</v>
      </c>
      <c r="H52" s="53" t="s">
        <v>7078</v>
      </c>
      <c r="I52" s="1435" t="s">
        <v>7028</v>
      </c>
      <c r="J52" s="20" t="s">
        <v>7232</v>
      </c>
      <c r="K52" s="20" t="s">
        <v>7080</v>
      </c>
      <c r="L52" s="1435" t="s">
        <v>1521</v>
      </c>
      <c r="M52" s="20"/>
      <c r="N52" s="1445">
        <v>46174</v>
      </c>
      <c r="O52" s="1445">
        <v>46211</v>
      </c>
      <c r="P52" s="253"/>
      <c r="Q52" s="1522"/>
      <c r="R52" s="181" t="s">
        <v>7233</v>
      </c>
      <c r="S52" s="181" t="s">
        <v>7234</v>
      </c>
      <c r="T52" s="181"/>
    </row>
    <row r="53" spans="2:20" ht="20.25" hidden="1" customHeight="1">
      <c r="B53" s="1096" t="s">
        <v>7235</v>
      </c>
      <c r="C53" s="1440" t="s">
        <v>7014</v>
      </c>
      <c r="D53" s="20" t="s">
        <v>7236</v>
      </c>
      <c r="E53" s="20" t="s">
        <v>7237</v>
      </c>
      <c r="F53" s="1559" t="s">
        <v>3029</v>
      </c>
      <c r="G53" s="1012" t="s">
        <v>1042</v>
      </c>
      <c r="H53" s="53" t="s">
        <v>7078</v>
      </c>
      <c r="I53" s="1435" t="s">
        <v>7028</v>
      </c>
      <c r="J53" s="20" t="s">
        <v>7238</v>
      </c>
      <c r="K53" s="1435" t="s">
        <v>7080</v>
      </c>
      <c r="L53" s="1435" t="s">
        <v>1521</v>
      </c>
      <c r="M53" s="20"/>
      <c r="N53" s="1445">
        <v>46174</v>
      </c>
      <c r="O53" s="1445">
        <v>46211</v>
      </c>
      <c r="P53" s="253"/>
      <c r="Q53" s="1522"/>
      <c r="R53" s="181" t="s">
        <v>7239</v>
      </c>
      <c r="S53" s="181" t="s">
        <v>7234</v>
      </c>
      <c r="T53" s="181"/>
    </row>
    <row r="54" spans="2:20" ht="20.25" hidden="1" customHeight="1">
      <c r="B54" s="1096" t="s">
        <v>7240</v>
      </c>
      <c r="C54" s="1440" t="s">
        <v>7014</v>
      </c>
      <c r="D54" s="20" t="s">
        <v>7241</v>
      </c>
      <c r="E54" s="20" t="s">
        <v>7242</v>
      </c>
      <c r="F54" s="1556" t="s">
        <v>139</v>
      </c>
      <c r="G54" s="1012" t="s">
        <v>7243</v>
      </c>
      <c r="H54" s="53" t="s">
        <v>7078</v>
      </c>
      <c r="I54" s="1447" t="s">
        <v>784</v>
      </c>
      <c r="J54" s="20" t="s">
        <v>7244</v>
      </c>
      <c r="K54" s="1435" t="s">
        <v>7080</v>
      </c>
      <c r="L54" s="1435" t="s">
        <v>1521</v>
      </c>
      <c r="M54" s="20"/>
      <c r="N54" s="1445">
        <v>46174</v>
      </c>
      <c r="O54" s="1445">
        <v>46197</v>
      </c>
      <c r="P54" s="253"/>
      <c r="Q54" s="1522" t="s">
        <v>7245</v>
      </c>
      <c r="R54" s="181" t="s">
        <v>7246</v>
      </c>
      <c r="S54" s="181" t="s">
        <v>7234</v>
      </c>
      <c r="T54" s="181"/>
    </row>
    <row r="55" spans="2:20" ht="20.25" customHeight="1">
      <c r="B55" s="1096" t="s">
        <v>7247</v>
      </c>
      <c r="C55" s="1440" t="s">
        <v>7014</v>
      </c>
      <c r="D55" s="20" t="s">
        <v>7248</v>
      </c>
      <c r="E55" s="20"/>
      <c r="F55" s="1554" t="s">
        <v>91</v>
      </c>
      <c r="G55" s="772"/>
      <c r="H55" s="53" t="s">
        <v>7078</v>
      </c>
      <c r="I55" s="1447" t="s">
        <v>1565</v>
      </c>
      <c r="J55" s="20" t="s">
        <v>7249</v>
      </c>
      <c r="K55" s="1435" t="s">
        <v>7080</v>
      </c>
      <c r="L55" s="1435" t="s">
        <v>7250</v>
      </c>
      <c r="M55" s="20" t="s">
        <v>7251</v>
      </c>
      <c r="N55" s="1445">
        <v>46174</v>
      </c>
      <c r="O55" s="1445">
        <v>46239</v>
      </c>
      <c r="P55" s="1513">
        <v>46218</v>
      </c>
      <c r="Q55" s="1522"/>
      <c r="R55" s="181" t="s">
        <v>7246</v>
      </c>
      <c r="S55" s="181" t="s">
        <v>7234</v>
      </c>
      <c r="T55" s="181"/>
    </row>
    <row r="56" spans="2:20" ht="20.25" customHeight="1">
      <c r="B56" s="1096" t="s">
        <v>7252</v>
      </c>
      <c r="C56" s="1440" t="s">
        <v>7014</v>
      </c>
      <c r="D56" s="20" t="s">
        <v>7253</v>
      </c>
      <c r="E56" s="20"/>
      <c r="F56" s="1554" t="s">
        <v>91</v>
      </c>
      <c r="G56" s="772" t="s">
        <v>1452</v>
      </c>
      <c r="H56" s="53" t="s">
        <v>7078</v>
      </c>
      <c r="I56" s="1447" t="s">
        <v>1565</v>
      </c>
      <c r="J56" s="20" t="s">
        <v>7249</v>
      </c>
      <c r="K56" s="1435" t="s">
        <v>7080</v>
      </c>
      <c r="L56" s="1435" t="s">
        <v>7250</v>
      </c>
      <c r="M56" s="20" t="s">
        <v>7251</v>
      </c>
      <c r="N56" s="1445">
        <v>46174</v>
      </c>
      <c r="O56" s="1445">
        <v>46239</v>
      </c>
      <c r="P56" s="1513">
        <v>46218</v>
      </c>
      <c r="Q56" s="1522"/>
      <c r="R56" s="181" t="s">
        <v>7083</v>
      </c>
      <c r="S56" s="181" t="s">
        <v>7084</v>
      </c>
      <c r="T56" s="181"/>
    </row>
    <row r="57" spans="2:20" ht="20.25" hidden="1" customHeight="1">
      <c r="B57" s="20" t="s">
        <v>7254</v>
      </c>
      <c r="C57" s="337" t="s">
        <v>7014</v>
      </c>
      <c r="D57" s="20" t="s">
        <v>7255</v>
      </c>
      <c r="E57" s="20" t="s">
        <v>7256</v>
      </c>
      <c r="F57" s="1559" t="s">
        <v>3029</v>
      </c>
      <c r="G57" s="1012" t="s">
        <v>3320</v>
      </c>
      <c r="H57" s="53" t="s">
        <v>7078</v>
      </c>
      <c r="I57" s="1447" t="s">
        <v>784</v>
      </c>
      <c r="J57" s="20" t="s">
        <v>7257</v>
      </c>
      <c r="K57" s="1435" t="s">
        <v>7080</v>
      </c>
      <c r="L57" s="1435" t="s">
        <v>1521</v>
      </c>
      <c r="M57" s="20"/>
      <c r="N57" s="1445">
        <v>46184</v>
      </c>
      <c r="O57" s="1445">
        <v>46218</v>
      </c>
      <c r="P57" s="253"/>
      <c r="Q57" s="1522"/>
      <c r="R57" s="181" t="s">
        <v>7258</v>
      </c>
      <c r="S57" s="181" t="s">
        <v>7234</v>
      </c>
      <c r="T57" s="181"/>
    </row>
    <row r="58" spans="2:20" ht="20.25" hidden="1" customHeight="1">
      <c r="B58" s="20" t="s">
        <v>7259</v>
      </c>
      <c r="C58" s="337" t="s">
        <v>7014</v>
      </c>
      <c r="D58" s="20" t="s">
        <v>7260</v>
      </c>
      <c r="E58" s="20" t="s">
        <v>7261</v>
      </c>
      <c r="F58" s="1554" t="s">
        <v>91</v>
      </c>
      <c r="G58" s="1012" t="s">
        <v>7262</v>
      </c>
      <c r="H58" s="53" t="s">
        <v>7078</v>
      </c>
      <c r="I58" s="20" t="s">
        <v>784</v>
      </c>
      <c r="J58" s="20" t="s">
        <v>7263</v>
      </c>
      <c r="K58" s="20" t="s">
        <v>7080</v>
      </c>
      <c r="L58" s="1435" t="s">
        <v>1521</v>
      </c>
      <c r="M58" s="20"/>
      <c r="N58" s="1445">
        <v>46184</v>
      </c>
      <c r="O58" s="253"/>
      <c r="P58" s="253"/>
      <c r="Q58" s="1522"/>
      <c r="R58" s="181" t="s">
        <v>7083</v>
      </c>
      <c r="S58" s="181" t="s">
        <v>7084</v>
      </c>
      <c r="T58" s="181"/>
    </row>
    <row r="59" spans="2:20" ht="20.25" hidden="1" customHeight="1">
      <c r="B59" s="1420" t="s">
        <v>7264</v>
      </c>
      <c r="C59" s="1420" t="s">
        <v>7014</v>
      </c>
      <c r="D59" s="1514" t="s">
        <v>7265</v>
      </c>
      <c r="E59" s="1515" t="s">
        <v>7266</v>
      </c>
      <c r="F59" s="1516" t="s">
        <v>70</v>
      </c>
      <c r="G59" s="1574"/>
      <c r="H59" s="1516" t="s">
        <v>7027</v>
      </c>
      <c r="I59" s="1514"/>
      <c r="J59" s="1517"/>
      <c r="K59" s="1514" t="s">
        <v>7030</v>
      </c>
      <c r="L59" s="1514" t="s">
        <v>7038</v>
      </c>
      <c r="M59" s="1514"/>
      <c r="N59" s="1518">
        <v>46106</v>
      </c>
      <c r="O59" s="1519" t="s">
        <v>7078</v>
      </c>
      <c r="P59" s="1519"/>
      <c r="Q59" s="1530" t="s">
        <v>7267</v>
      </c>
      <c r="R59" s="181"/>
      <c r="S59" s="181"/>
      <c r="T59" s="181"/>
    </row>
    <row r="60" spans="2:20" ht="20.25" hidden="1" customHeight="1">
      <c r="B60" s="1420" t="s">
        <v>7268</v>
      </c>
      <c r="C60" s="1420" t="s">
        <v>7014</v>
      </c>
      <c r="D60" s="1514" t="s">
        <v>7269</v>
      </c>
      <c r="E60" s="1515" t="s">
        <v>7270</v>
      </c>
      <c r="F60" s="1516" t="s">
        <v>70</v>
      </c>
      <c r="G60" s="1571"/>
      <c r="H60" s="1516" t="s">
        <v>7027</v>
      </c>
      <c r="I60" s="1514"/>
      <c r="J60" s="1517"/>
      <c r="K60" s="1514" t="s">
        <v>7030</v>
      </c>
      <c r="L60" s="1514" t="s">
        <v>7038</v>
      </c>
      <c r="M60" s="1514"/>
      <c r="N60" s="1518">
        <v>46106</v>
      </c>
      <c r="O60" s="1519" t="s">
        <v>7078</v>
      </c>
      <c r="P60" s="1519"/>
      <c r="Q60" s="1530" t="s">
        <v>7267</v>
      </c>
      <c r="R60" s="181"/>
      <c r="S60" s="181"/>
      <c r="T60" s="181"/>
    </row>
    <row r="61" spans="2:20" ht="20.25" hidden="1" customHeight="1">
      <c r="B61" s="20" t="s">
        <v>7271</v>
      </c>
      <c r="C61" s="337" t="s">
        <v>7014</v>
      </c>
      <c r="D61" s="20" t="s">
        <v>7272</v>
      </c>
      <c r="E61" s="20" t="s">
        <v>7273</v>
      </c>
      <c r="F61" s="1565" t="s">
        <v>60</v>
      </c>
      <c r="G61" s="1009" t="s">
        <v>800</v>
      </c>
      <c r="H61" s="53" t="s">
        <v>7078</v>
      </c>
      <c r="I61" s="20" t="s">
        <v>784</v>
      </c>
      <c r="J61" s="20" t="s">
        <v>7274</v>
      </c>
      <c r="K61" t="s">
        <v>7080</v>
      </c>
      <c r="L61" s="1435" t="s">
        <v>1521</v>
      </c>
      <c r="M61" s="20"/>
      <c r="N61" s="1513">
        <v>46197</v>
      </c>
      <c r="O61" s="253"/>
      <c r="P61" s="253"/>
      <c r="Q61" s="1522"/>
      <c r="R61" s="181" t="s">
        <v>7275</v>
      </c>
      <c r="S61" s="181" t="s">
        <v>7276</v>
      </c>
      <c r="T61" s="181"/>
    </row>
    <row r="62" spans="2:20" ht="20.25" hidden="1" customHeight="1">
      <c r="B62" s="20" t="s">
        <v>7277</v>
      </c>
      <c r="C62" s="337" t="s">
        <v>7014</v>
      </c>
      <c r="D62" s="20" t="s">
        <v>7278</v>
      </c>
      <c r="E62" s="20" t="s">
        <v>7279</v>
      </c>
      <c r="F62" s="1562" t="s">
        <v>70</v>
      </c>
      <c r="G62" s="1009" t="s">
        <v>7280</v>
      </c>
      <c r="H62" s="53" t="s">
        <v>7078</v>
      </c>
      <c r="I62" s="20" t="s">
        <v>784</v>
      </c>
      <c r="J62" s="20" t="s">
        <v>7281</v>
      </c>
      <c r="K62" t="s">
        <v>7080</v>
      </c>
      <c r="L62" s="1435" t="s">
        <v>1521</v>
      </c>
      <c r="M62" s="20"/>
      <c r="N62" s="1513">
        <v>46197</v>
      </c>
      <c r="O62" s="253"/>
      <c r="P62" s="253"/>
      <c r="Q62" s="1522" t="s">
        <v>7282</v>
      </c>
      <c r="R62" s="181" t="s">
        <v>7283</v>
      </c>
      <c r="S62" s="181" t="s">
        <v>7276</v>
      </c>
      <c r="T62" s="181"/>
    </row>
    <row r="63" spans="2:20" ht="20.25" hidden="1" customHeight="1">
      <c r="B63" s="20" t="s">
        <v>7284</v>
      </c>
      <c r="C63" s="337" t="s">
        <v>7174</v>
      </c>
      <c r="D63" s="20" t="s">
        <v>7285</v>
      </c>
      <c r="E63" s="20" t="s">
        <v>7286</v>
      </c>
      <c r="F63" s="1551" t="s">
        <v>126</v>
      </c>
      <c r="G63" s="1009" t="s">
        <v>7162</v>
      </c>
      <c r="H63" s="53" t="s">
        <v>7078</v>
      </c>
      <c r="I63" s="20" t="s">
        <v>7028</v>
      </c>
      <c r="J63" s="20" t="s">
        <v>7281</v>
      </c>
      <c r="K63" t="s">
        <v>223</v>
      </c>
      <c r="L63" s="1435" t="s">
        <v>1521</v>
      </c>
      <c r="M63" s="20"/>
      <c r="N63" s="253"/>
      <c r="O63" s="253"/>
      <c r="P63" s="253"/>
      <c r="Q63" s="1522"/>
      <c r="R63" s="181" t="s">
        <v>7287</v>
      </c>
      <c r="S63" s="181" t="s">
        <v>7276</v>
      </c>
      <c r="T63" s="181"/>
    </row>
    <row r="64" spans="2:20" ht="20.25" hidden="1" customHeight="1">
      <c r="B64" s="20" t="s">
        <v>7288</v>
      </c>
      <c r="C64" s="337" t="s">
        <v>7174</v>
      </c>
      <c r="D64" s="20" t="s">
        <v>7289</v>
      </c>
      <c r="E64" s="20" t="s">
        <v>7290</v>
      </c>
      <c r="F64" s="1550" t="s">
        <v>129</v>
      </c>
      <c r="G64" s="1009" t="s">
        <v>7162</v>
      </c>
      <c r="H64" s="53" t="s">
        <v>7078</v>
      </c>
      <c r="I64" s="20" t="s">
        <v>7028</v>
      </c>
      <c r="J64" s="20" t="s">
        <v>7291</v>
      </c>
      <c r="K64" t="s">
        <v>223</v>
      </c>
      <c r="L64" s="1435" t="s">
        <v>1521</v>
      </c>
      <c r="M64" s="20"/>
      <c r="N64" s="253"/>
      <c r="O64" s="253"/>
      <c r="P64" s="253"/>
      <c r="Q64" s="1522"/>
      <c r="R64" s="181" t="s">
        <v>7287</v>
      </c>
      <c r="S64" s="181" t="s">
        <v>7276</v>
      </c>
      <c r="T64" s="181"/>
    </row>
    <row r="65" spans="2:20" ht="20.25" hidden="1" customHeight="1">
      <c r="B65" s="20" t="s">
        <v>7292</v>
      </c>
      <c r="C65" s="337" t="s">
        <v>7014</v>
      </c>
      <c r="D65" s="20" t="s">
        <v>7293</v>
      </c>
      <c r="E65" s="20" t="s">
        <v>7294</v>
      </c>
      <c r="F65" s="1558" t="s">
        <v>79</v>
      </c>
      <c r="G65" s="1009" t="s">
        <v>3049</v>
      </c>
      <c r="H65" s="53" t="s">
        <v>7078</v>
      </c>
      <c r="I65" s="20" t="s">
        <v>7028</v>
      </c>
      <c r="J65" s="20" t="s">
        <v>7295</v>
      </c>
      <c r="K65" t="s">
        <v>7080</v>
      </c>
      <c r="L65" s="1435" t="s">
        <v>1521</v>
      </c>
      <c r="M65" s="20"/>
      <c r="N65" s="253"/>
      <c r="O65" s="253"/>
      <c r="P65" s="253"/>
      <c r="Q65" s="1522"/>
      <c r="R65" s="181" t="s">
        <v>7296</v>
      </c>
      <c r="S65" s="181" t="s">
        <v>7234</v>
      </c>
      <c r="T65" s="181"/>
    </row>
    <row r="66" spans="2:20" ht="20.25" hidden="1" customHeight="1">
      <c r="B66" s="20" t="s">
        <v>7297</v>
      </c>
      <c r="C66" s="337" t="s">
        <v>7014</v>
      </c>
      <c r="D66" s="20" t="s">
        <v>7298</v>
      </c>
      <c r="E66" s="20" t="s">
        <v>7294</v>
      </c>
      <c r="F66" s="1558" t="s">
        <v>79</v>
      </c>
      <c r="G66" s="1009" t="s">
        <v>3050</v>
      </c>
      <c r="H66" s="53" t="s">
        <v>7078</v>
      </c>
      <c r="I66" s="20" t="s">
        <v>7028</v>
      </c>
      <c r="J66" s="20" t="s">
        <v>7299</v>
      </c>
      <c r="K66" t="s">
        <v>7080</v>
      </c>
      <c r="L66" s="1435" t="s">
        <v>1521</v>
      </c>
      <c r="M66" s="20"/>
      <c r="N66" s="253"/>
      <c r="O66" s="253"/>
      <c r="P66" s="253"/>
      <c r="Q66" s="1522"/>
      <c r="R66" s="181" t="s">
        <v>7296</v>
      </c>
      <c r="S66" s="181" t="s">
        <v>7234</v>
      </c>
      <c r="T66" s="181"/>
    </row>
    <row r="67" spans="2:20" ht="20.25" customHeight="1">
      <c r="B67" s="20" t="s">
        <v>7300</v>
      </c>
      <c r="C67" s="337" t="s">
        <v>7014</v>
      </c>
      <c r="D67" s="20" t="s">
        <v>7301</v>
      </c>
      <c r="E67" s="20"/>
      <c r="F67" s="1554" t="s">
        <v>91</v>
      </c>
      <c r="G67" s="1009" t="s">
        <v>7302</v>
      </c>
      <c r="H67" s="53" t="s">
        <v>7078</v>
      </c>
      <c r="I67" s="20" t="s">
        <v>1565</v>
      </c>
      <c r="J67" s="20"/>
      <c r="K67" s="1435" t="s">
        <v>7074</v>
      </c>
      <c r="L67" s="20" t="s">
        <v>7250</v>
      </c>
      <c r="M67" s="20" t="s">
        <v>7303</v>
      </c>
      <c r="N67" s="253"/>
      <c r="O67" s="253"/>
      <c r="P67" s="253"/>
      <c r="Q67" s="1522"/>
      <c r="R67" s="181" t="s">
        <v>7296</v>
      </c>
      <c r="S67" s="181" t="s">
        <v>7234</v>
      </c>
      <c r="T67" s="181"/>
    </row>
    <row r="68" spans="2:20" ht="20.25" customHeight="1">
      <c r="B68" s="20" t="s">
        <v>7304</v>
      </c>
      <c r="C68" s="337" t="s">
        <v>7014</v>
      </c>
      <c r="D68" s="20" t="s">
        <v>7305</v>
      </c>
      <c r="E68" s="20"/>
      <c r="F68" s="1554" t="s">
        <v>91</v>
      </c>
      <c r="G68" s="1009" t="s">
        <v>7306</v>
      </c>
      <c r="H68" s="53" t="s">
        <v>7078</v>
      </c>
      <c r="I68" s="20" t="s">
        <v>1565</v>
      </c>
      <c r="J68" s="20"/>
      <c r="K68" s="1435" t="s">
        <v>7074</v>
      </c>
      <c r="L68" s="20" t="s">
        <v>7250</v>
      </c>
      <c r="M68" s="20" t="s">
        <v>7303</v>
      </c>
      <c r="N68" s="253"/>
      <c r="O68" s="253"/>
      <c r="P68" s="253"/>
      <c r="Q68" s="1522"/>
      <c r="R68" s="181" t="s">
        <v>7296</v>
      </c>
      <c r="S68" s="181" t="s">
        <v>7234</v>
      </c>
      <c r="T68" s="181"/>
    </row>
    <row r="69" spans="2:20" ht="20.25" customHeight="1">
      <c r="B69" s="20" t="s">
        <v>7307</v>
      </c>
      <c r="C69" s="337" t="s">
        <v>7014</v>
      </c>
      <c r="D69" s="20" t="s">
        <v>7308</v>
      </c>
      <c r="E69" s="20"/>
      <c r="F69" s="1554" t="s">
        <v>91</v>
      </c>
      <c r="G69" s="1009" t="s">
        <v>7309</v>
      </c>
      <c r="H69" s="53" t="s">
        <v>7078</v>
      </c>
      <c r="I69" s="20" t="s">
        <v>1565</v>
      </c>
      <c r="J69" s="20"/>
      <c r="K69" s="1435" t="s">
        <v>7074</v>
      </c>
      <c r="L69" s="20" t="s">
        <v>7250</v>
      </c>
      <c r="M69" s="20" t="s">
        <v>7303</v>
      </c>
      <c r="N69" s="253"/>
      <c r="O69" s="253"/>
      <c r="P69" s="253"/>
      <c r="Q69" s="1522"/>
      <c r="R69" s="181" t="s">
        <v>7296</v>
      </c>
      <c r="S69" s="181" t="s">
        <v>7234</v>
      </c>
      <c r="T69" s="181"/>
    </row>
    <row r="70" spans="2:20" ht="20.25" customHeight="1">
      <c r="B70" s="20" t="s">
        <v>7310</v>
      </c>
      <c r="C70" s="337" t="s">
        <v>7014</v>
      </c>
      <c r="D70" s="20" t="s">
        <v>7311</v>
      </c>
      <c r="E70" s="20" t="s">
        <v>7312</v>
      </c>
      <c r="F70" s="1556" t="s">
        <v>139</v>
      </c>
      <c r="G70" s="1009" t="s">
        <v>1015</v>
      </c>
      <c r="H70" s="53" t="s">
        <v>7078</v>
      </c>
      <c r="I70" s="20" t="s">
        <v>7028</v>
      </c>
      <c r="J70" s="20" t="s">
        <v>7313</v>
      </c>
      <c r="K70" s="1435" t="s">
        <v>7074</v>
      </c>
      <c r="L70" s="20" t="s">
        <v>7314</v>
      </c>
      <c r="M70" s="20" t="s">
        <v>7315</v>
      </c>
      <c r="N70" s="253"/>
      <c r="O70" s="253"/>
      <c r="P70" s="253"/>
      <c r="Q70" s="1522"/>
      <c r="R70" s="181" t="s">
        <v>7316</v>
      </c>
      <c r="S70" s="181" t="s">
        <v>7276</v>
      </c>
      <c r="T70" s="181"/>
    </row>
    <row r="71" spans="2:20" ht="20.25" hidden="1" customHeight="1">
      <c r="B71" s="20" t="s">
        <v>7317</v>
      </c>
      <c r="C71" s="337" t="s">
        <v>7014</v>
      </c>
      <c r="D71" s="20" t="s">
        <v>7318</v>
      </c>
      <c r="E71" s="20" t="s">
        <v>7319</v>
      </c>
      <c r="F71" s="1558" t="s">
        <v>79</v>
      </c>
      <c r="G71" s="1009" t="s">
        <v>7320</v>
      </c>
      <c r="H71" s="53" t="s">
        <v>7078</v>
      </c>
      <c r="I71" s="20" t="s">
        <v>7028</v>
      </c>
      <c r="J71" s="20" t="s">
        <v>7321</v>
      </c>
      <c r="K71" s="1435" t="s">
        <v>7074</v>
      </c>
      <c r="L71" s="20" t="s">
        <v>1521</v>
      </c>
      <c r="M71" s="20"/>
      <c r="N71" s="1513">
        <v>46198</v>
      </c>
      <c r="O71" s="253"/>
      <c r="P71" s="253"/>
      <c r="Q71" s="1522"/>
      <c r="R71" s="181" t="s">
        <v>7322</v>
      </c>
      <c r="S71" s="181" t="s">
        <v>7323</v>
      </c>
      <c r="T71" s="181"/>
    </row>
    <row r="72" spans="2:20" ht="20.25" hidden="1" customHeight="1">
      <c r="B72" s="20" t="s">
        <v>7324</v>
      </c>
      <c r="C72" s="337" t="s">
        <v>7014</v>
      </c>
      <c r="D72" s="20" t="s">
        <v>7325</v>
      </c>
      <c r="E72" s="20" t="s">
        <v>7319</v>
      </c>
      <c r="F72" s="1558" t="s">
        <v>79</v>
      </c>
      <c r="G72" s="1009" t="s">
        <v>1424</v>
      </c>
      <c r="H72" s="53" t="s">
        <v>7078</v>
      </c>
      <c r="I72" s="20" t="s">
        <v>784</v>
      </c>
      <c r="J72" s="20" t="s">
        <v>7326</v>
      </c>
      <c r="K72" s="1435" t="s">
        <v>7074</v>
      </c>
      <c r="L72" s="20" t="s">
        <v>1521</v>
      </c>
      <c r="M72" s="20"/>
      <c r="N72" s="1513">
        <v>46198</v>
      </c>
      <c r="O72" s="253"/>
      <c r="P72" s="253"/>
      <c r="Q72" s="1522"/>
      <c r="R72" s="181" t="s">
        <v>7322</v>
      </c>
      <c r="S72" s="181" t="s">
        <v>7323</v>
      </c>
      <c r="T72" s="181"/>
    </row>
    <row r="73" spans="2:20" ht="20.25" hidden="1" customHeight="1">
      <c r="B73" s="20" t="s">
        <v>7327</v>
      </c>
      <c r="C73" s="337" t="s">
        <v>7014</v>
      </c>
      <c r="D73" s="20" t="s">
        <v>7328</v>
      </c>
      <c r="E73" s="20" t="s">
        <v>7319</v>
      </c>
      <c r="F73" s="1566" t="s">
        <v>67</v>
      </c>
      <c r="G73" s="1009" t="s">
        <v>521</v>
      </c>
      <c r="H73" s="53" t="s">
        <v>7078</v>
      </c>
      <c r="I73" s="20" t="s">
        <v>784</v>
      </c>
      <c r="J73" s="20" t="s">
        <v>7329</v>
      </c>
      <c r="K73" s="1435" t="s">
        <v>7074</v>
      </c>
      <c r="L73" s="20" t="s">
        <v>1521</v>
      </c>
      <c r="M73" s="20"/>
      <c r="N73" s="1513">
        <v>46198</v>
      </c>
      <c r="O73" s="253"/>
      <c r="P73" s="253"/>
      <c r="Q73" s="1522"/>
      <c r="R73" s="181" t="s">
        <v>7322</v>
      </c>
      <c r="S73" s="181" t="s">
        <v>7323</v>
      </c>
      <c r="T73" s="181"/>
    </row>
    <row r="74" spans="2:20" ht="20.25" hidden="1" customHeight="1">
      <c r="B74" s="20" t="s">
        <v>7330</v>
      </c>
      <c r="C74" s="337" t="s">
        <v>7014</v>
      </c>
      <c r="D74" s="20" t="s">
        <v>7331</v>
      </c>
      <c r="E74" s="20" t="s">
        <v>7319</v>
      </c>
      <c r="F74" s="1558" t="s">
        <v>79</v>
      </c>
      <c r="G74" s="1009" t="s">
        <v>688</v>
      </c>
      <c r="H74" s="53" t="s">
        <v>7078</v>
      </c>
      <c r="I74" s="20" t="s">
        <v>784</v>
      </c>
      <c r="J74" s="20" t="s">
        <v>7332</v>
      </c>
      <c r="K74" s="1435" t="s">
        <v>7074</v>
      </c>
      <c r="L74" s="20" t="s">
        <v>1521</v>
      </c>
      <c r="M74" s="20"/>
      <c r="N74" s="1513">
        <v>46198</v>
      </c>
      <c r="O74" s="253"/>
      <c r="P74" s="253"/>
      <c r="Q74" s="1522"/>
      <c r="R74" s="181" t="s">
        <v>7322</v>
      </c>
      <c r="S74" s="181" t="s">
        <v>7323</v>
      </c>
      <c r="T74" s="181"/>
    </row>
    <row r="75" spans="2:20" ht="20.25" hidden="1" customHeight="1">
      <c r="B75" s="20" t="s">
        <v>7333</v>
      </c>
      <c r="C75" s="337" t="s">
        <v>7014</v>
      </c>
      <c r="D75" s="20" t="s">
        <v>7334</v>
      </c>
      <c r="E75" s="20" t="s">
        <v>7319</v>
      </c>
      <c r="F75" s="1558" t="s">
        <v>79</v>
      </c>
      <c r="G75" s="1009" t="s">
        <v>699</v>
      </c>
      <c r="H75" s="53" t="s">
        <v>7078</v>
      </c>
      <c r="I75" s="20" t="s">
        <v>784</v>
      </c>
      <c r="J75" s="20" t="s">
        <v>7335</v>
      </c>
      <c r="K75" s="1435" t="s">
        <v>7074</v>
      </c>
      <c r="L75" s="20" t="s">
        <v>1521</v>
      </c>
      <c r="M75" s="20"/>
      <c r="N75" s="1513">
        <v>46198</v>
      </c>
      <c r="O75" s="253"/>
      <c r="P75" s="253"/>
      <c r="Q75" s="1522"/>
      <c r="R75" s="181" t="s">
        <v>7322</v>
      </c>
      <c r="S75" s="181" t="s">
        <v>7323</v>
      </c>
      <c r="T75" s="181"/>
    </row>
    <row r="76" spans="2:20" ht="20.25" customHeight="1">
      <c r="B76" s="20" t="s">
        <v>7336</v>
      </c>
      <c r="C76" s="337" t="s">
        <v>7014</v>
      </c>
      <c r="D76" s="20" t="s">
        <v>7337</v>
      </c>
      <c r="E76" s="20"/>
      <c r="F76" s="1556" t="s">
        <v>139</v>
      </c>
      <c r="G76" s="1009" t="s">
        <v>1015</v>
      </c>
      <c r="H76" s="53" t="s">
        <v>7078</v>
      </c>
      <c r="I76" s="20" t="s">
        <v>1565</v>
      </c>
      <c r="J76" s="20" t="s">
        <v>7338</v>
      </c>
      <c r="K76" s="1435" t="s">
        <v>7074</v>
      </c>
      <c r="L76" s="20" t="s">
        <v>7314</v>
      </c>
      <c r="M76" s="20" t="s">
        <v>7315</v>
      </c>
      <c r="N76" s="253"/>
      <c r="O76" s="253"/>
      <c r="P76" s="253"/>
      <c r="Q76" s="1522"/>
      <c r="R76" s="181" t="s">
        <v>7339</v>
      </c>
      <c r="S76" s="181" t="s">
        <v>7276</v>
      </c>
      <c r="T76" s="181"/>
    </row>
    <row r="77" spans="2:20" ht="12" customHeight="1">
      <c r="B77" s="20" t="s">
        <v>7340</v>
      </c>
      <c r="C77" s="337" t="s">
        <v>7014</v>
      </c>
      <c r="D77" s="20" t="s">
        <v>7341</v>
      </c>
      <c r="E77" s="20" t="s">
        <v>7342</v>
      </c>
      <c r="F77" s="1165" t="s">
        <v>70</v>
      </c>
      <c r="G77" s="1577" t="s">
        <v>3305</v>
      </c>
      <c r="H77" s="20" t="s">
        <v>7078</v>
      </c>
      <c r="I77" s="20" t="s">
        <v>784</v>
      </c>
      <c r="J77" t="s">
        <v>7036</v>
      </c>
      <c r="K77" s="20" t="s">
        <v>7074</v>
      </c>
      <c r="L77" s="20" t="s">
        <v>7093</v>
      </c>
      <c r="M77" s="20"/>
      <c r="N77" s="253"/>
      <c r="O77" s="253"/>
      <c r="P77" s="253"/>
      <c r="Q77" s="1522"/>
      <c r="R77" s="181"/>
      <c r="S77" s="181"/>
      <c r="T77" s="181"/>
    </row>
    <row r="78" spans="2:20" ht="12" customHeight="1">
      <c r="B78" s="20" t="s">
        <v>7343</v>
      </c>
      <c r="C78" s="337" t="s">
        <v>7014</v>
      </c>
      <c r="D78" s="20" t="s">
        <v>7344</v>
      </c>
      <c r="E78" s="20" t="s">
        <v>7345</v>
      </c>
      <c r="F78" s="1102" t="s">
        <v>81</v>
      </c>
      <c r="G78" s="1009" t="s">
        <v>1398</v>
      </c>
      <c r="H78" s="20" t="s">
        <v>7346</v>
      </c>
      <c r="I78" s="20" t="s">
        <v>7028</v>
      </c>
      <c r="J78" s="20" t="s">
        <v>7347</v>
      </c>
      <c r="K78" s="20" t="s">
        <v>7348</v>
      </c>
      <c r="L78" s="20" t="s">
        <v>7093</v>
      </c>
      <c r="M78" s="20"/>
      <c r="N78" s="253"/>
      <c r="O78" s="253"/>
      <c r="P78" s="253"/>
      <c r="Q78" s="1522"/>
      <c r="R78" s="181"/>
      <c r="S78" s="181"/>
      <c r="T78" s="181"/>
    </row>
    <row r="79" spans="2:20" ht="12" customHeight="1">
      <c r="B79" s="20" t="s">
        <v>7349</v>
      </c>
      <c r="C79" s="337" t="s">
        <v>7014</v>
      </c>
      <c r="D79" s="20" t="s">
        <v>7350</v>
      </c>
      <c r="E79" s="20"/>
      <c r="F79" s="1119" t="s">
        <v>146</v>
      </c>
      <c r="G79" s="1009" t="s">
        <v>7351</v>
      </c>
      <c r="H79" s="20" t="s">
        <v>7346</v>
      </c>
      <c r="I79" s="20" t="s">
        <v>7028</v>
      </c>
      <c r="J79" s="20" t="s">
        <v>7352</v>
      </c>
      <c r="K79" s="20" t="s">
        <v>7353</v>
      </c>
      <c r="L79" s="20" t="s">
        <v>7104</v>
      </c>
      <c r="M79" s="20"/>
      <c r="N79" s="253"/>
      <c r="O79" s="253"/>
      <c r="P79" s="253"/>
      <c r="Q79" s="1522"/>
      <c r="R79" s="181"/>
      <c r="S79" s="181"/>
      <c r="T79" s="181"/>
    </row>
    <row r="80" spans="2:20" ht="12" customHeight="1">
      <c r="B80" s="20" t="s">
        <v>7354</v>
      </c>
      <c r="C80" s="337" t="s">
        <v>7014</v>
      </c>
      <c r="D80" s="20" t="s">
        <v>7355</v>
      </c>
      <c r="E80" s="20"/>
      <c r="F80" s="1102" t="s">
        <v>81</v>
      </c>
      <c r="G80" s="1009" t="s">
        <v>1400</v>
      </c>
      <c r="H80" s="20" t="s">
        <v>7346</v>
      </c>
      <c r="I80" s="20" t="s">
        <v>784</v>
      </c>
      <c r="J80" s="20" t="s">
        <v>7356</v>
      </c>
      <c r="K80" s="20" t="s">
        <v>7357</v>
      </c>
      <c r="L80" s="20" t="s">
        <v>7104</v>
      </c>
      <c r="M80" s="20"/>
      <c r="N80" s="253"/>
      <c r="O80" s="253"/>
      <c r="P80" s="253"/>
      <c r="Q80" s="1522"/>
      <c r="R80" s="181"/>
      <c r="S80" s="181"/>
      <c r="T80" s="181"/>
    </row>
    <row r="81" spans="2:20" ht="12" customHeight="1">
      <c r="B81" s="20" t="s">
        <v>7358</v>
      </c>
      <c r="C81" s="337" t="s">
        <v>7014</v>
      </c>
      <c r="D81" s="20" t="s">
        <v>7359</v>
      </c>
      <c r="E81" s="20"/>
      <c r="F81" s="1102" t="s">
        <v>81</v>
      </c>
      <c r="G81" s="1009" t="s">
        <v>7360</v>
      </c>
      <c r="H81" s="20" t="s">
        <v>7346</v>
      </c>
      <c r="I81" s="20" t="s">
        <v>1565</v>
      </c>
      <c r="J81" s="20" t="s">
        <v>7361</v>
      </c>
      <c r="K81" s="20" t="s">
        <v>7357</v>
      </c>
      <c r="L81" s="20" t="s">
        <v>7104</v>
      </c>
      <c r="M81" s="20"/>
      <c r="N81" s="253"/>
      <c r="O81" s="253"/>
      <c r="P81" s="253"/>
      <c r="Q81" s="1522"/>
      <c r="R81" s="181"/>
      <c r="S81" s="181"/>
      <c r="T81" s="181"/>
    </row>
    <row r="82" spans="2:20" ht="12" customHeight="1">
      <c r="B82" s="20" t="s">
        <v>7362</v>
      </c>
      <c r="C82" s="337" t="s">
        <v>7014</v>
      </c>
      <c r="D82" s="20" t="s">
        <v>7363</v>
      </c>
      <c r="E82" s="20"/>
      <c r="F82" s="1565" t="s">
        <v>60</v>
      </c>
      <c r="G82" s="1009" t="s">
        <v>800</v>
      </c>
      <c r="H82" s="20" t="s">
        <v>7346</v>
      </c>
      <c r="I82" s="20" t="s">
        <v>784</v>
      </c>
      <c r="J82" s="20"/>
      <c r="K82" s="20" t="s">
        <v>7364</v>
      </c>
      <c r="L82" s="20" t="s">
        <v>7250</v>
      </c>
      <c r="M82" s="20" t="s">
        <v>7365</v>
      </c>
      <c r="N82" s="253"/>
      <c r="O82" s="253"/>
      <c r="P82" s="253"/>
      <c r="Q82" s="1522"/>
      <c r="R82" s="181"/>
      <c r="S82" s="181"/>
      <c r="T82" s="181"/>
    </row>
    <row r="83" spans="2:20" ht="12" customHeight="1">
      <c r="B83" s="20" t="s">
        <v>7366</v>
      </c>
      <c r="C83" s="337" t="s">
        <v>7014</v>
      </c>
      <c r="D83" s="20" t="s">
        <v>7367</v>
      </c>
      <c r="E83" s="20"/>
      <c r="F83" s="1102" t="s">
        <v>81</v>
      </c>
      <c r="G83" s="1009" t="s">
        <v>7368</v>
      </c>
      <c r="H83" s="20" t="s">
        <v>7346</v>
      </c>
      <c r="I83" s="20" t="s">
        <v>784</v>
      </c>
      <c r="J83" s="20" t="s">
        <v>7369</v>
      </c>
      <c r="K83" s="20" t="s">
        <v>7353</v>
      </c>
      <c r="L83" s="20" t="s">
        <v>7104</v>
      </c>
      <c r="M83" s="20"/>
      <c r="N83" s="253"/>
      <c r="O83" s="253"/>
      <c r="P83" s="253"/>
      <c r="Q83" s="1522"/>
      <c r="R83" s="181"/>
      <c r="S83" s="181"/>
      <c r="T83" s="181"/>
    </row>
    <row r="84" spans="2:20" ht="12" customHeight="1">
      <c r="B84" s="20" t="s">
        <v>7370</v>
      </c>
      <c r="C84" s="337" t="s">
        <v>7174</v>
      </c>
      <c r="D84" s="20" t="s">
        <v>7371</v>
      </c>
      <c r="E84" s="20"/>
      <c r="F84" s="1565" t="s">
        <v>60</v>
      </c>
      <c r="G84" s="1009" t="s">
        <v>7372</v>
      </c>
      <c r="H84" s="20" t="s">
        <v>7035</v>
      </c>
      <c r="I84" s="20" t="s">
        <v>7028</v>
      </c>
      <c r="J84" s="20" t="s">
        <v>7373</v>
      </c>
      <c r="K84" s="20" t="s">
        <v>7074</v>
      </c>
      <c r="L84" s="20" t="s">
        <v>1521</v>
      </c>
      <c r="M84" s="20"/>
      <c r="N84" s="253"/>
      <c r="O84" s="253"/>
      <c r="P84" s="253"/>
      <c r="Q84" s="1522"/>
      <c r="R84" s="181"/>
      <c r="S84" s="181"/>
      <c r="T84" s="181"/>
    </row>
    <row r="85" spans="2:20" ht="12" customHeight="1">
      <c r="B85" s="20" t="s">
        <v>7374</v>
      </c>
      <c r="C85" s="337" t="s">
        <v>7014</v>
      </c>
      <c r="D85" s="20" t="s">
        <v>7375</v>
      </c>
      <c r="E85" s="20"/>
      <c r="F85" s="1485" t="s">
        <v>84</v>
      </c>
      <c r="G85" s="1009"/>
      <c r="H85" s="20" t="s">
        <v>7035</v>
      </c>
      <c r="I85" s="20" t="s">
        <v>784</v>
      </c>
      <c r="J85" s="20"/>
      <c r="K85" s="20" t="s">
        <v>7074</v>
      </c>
      <c r="L85" s="20" t="s">
        <v>7104</v>
      </c>
      <c r="M85" s="20"/>
      <c r="N85" s="253"/>
      <c r="O85" s="253"/>
      <c r="P85" s="253"/>
      <c r="Q85" s="1522"/>
      <c r="R85" s="181"/>
      <c r="S85" s="181"/>
      <c r="T85" s="181"/>
    </row>
    <row r="86" spans="2:20" ht="12" customHeight="1">
      <c r="B86" s="20" t="s">
        <v>7376</v>
      </c>
      <c r="C86" s="337" t="s">
        <v>7014</v>
      </c>
      <c r="D86" s="20" t="s">
        <v>7377</v>
      </c>
      <c r="E86" s="20"/>
      <c r="F86" s="1560" t="s">
        <v>7161</v>
      </c>
      <c r="G86" s="1009"/>
      <c r="H86" s="20" t="s">
        <v>7378</v>
      </c>
      <c r="I86" s="20" t="s">
        <v>7028</v>
      </c>
      <c r="J86" s="1435" t="s">
        <v>7163</v>
      </c>
      <c r="K86" s="20" t="s">
        <v>7074</v>
      </c>
      <c r="L86" s="20" t="s">
        <v>7093</v>
      </c>
      <c r="M86" s="20"/>
      <c r="N86" s="253"/>
      <c r="O86" s="253"/>
      <c r="P86" s="253"/>
      <c r="Q86" s="1522"/>
      <c r="R86" s="181"/>
      <c r="S86" s="181"/>
      <c r="T86" s="181"/>
    </row>
    <row r="87" spans="2:20" ht="12" customHeight="1">
      <c r="B87" s="20"/>
      <c r="C87" s="337"/>
      <c r="D87" s="20"/>
      <c r="E87" s="20"/>
      <c r="F87" s="20"/>
      <c r="G87" s="1009"/>
      <c r="H87" s="20"/>
      <c r="I87" s="20"/>
      <c r="J87" s="20"/>
      <c r="K87" s="20"/>
      <c r="L87" s="20"/>
      <c r="M87" s="20"/>
      <c r="N87" s="253"/>
      <c r="O87" s="253"/>
      <c r="P87" s="253"/>
      <c r="Q87" s="1522"/>
      <c r="R87" s="181"/>
      <c r="S87" s="181"/>
      <c r="T87" s="181"/>
    </row>
    <row r="88" spans="2:2" ht="24" customHeight="1">
      <c r="B88" s="1455" t="inlineStr">
        <is>
          <t xml:space="preserve">CANADA - QUESTIONS FOR WORKSHOP 2 (2026-10-15)</t>
        </is>
      </c>
    </row>
    <row r="89" spans="2:14" ht="24" customHeight="1">
      <c r="B89" s="20" t="inlineStr">
        <is>
          <t xml:space="preserve">CA-P01</t>
        </is>
      </c>
      <c r="C89" s="20" t="inlineStr">
        <is>
          <t xml:space="preserve">Question</t>
        </is>
      </c>
      <c r="D89" s="20" t="inlineStr">
        <is>
          <t xml:space="preserve">Delivery timeline</t>
        </is>
      </c>
      <c r="E89" s="20" t="inlineStr">
        <is>
          <t xml:space="preserve">When will attributes and KPIs be delivered (timeline promised by email at workshop 1)?</t>
        </is>
      </c>
      <c r="F89" s="20" t="inlineStr">
        <is>
          <t xml:space="preserve">All</t>
        </is>
      </c>
      <c r="I89" s="20" t="inlineStr">
        <is>
          <t xml:space="preserve">High</t>
        </is>
      </c>
      <c r="K89" s="20" t="inlineStr">
        <is>
          <t xml:space="preserve">Bastien (Canada)</t>
        </is>
      </c>
      <c r="L89" s="20" t="inlineStr">
        <is>
          <t xml:space="preserve">Open - Workshop 2</t>
        </is>
      </c>
      <c r="N89" s="20" t="inlineStr">
        <is>
          <t xml:space="preserve">2026-10-14</t>
        </is>
      </c>
    </row>
    <row r="90" spans="2:14" ht="24" customHeight="1">
      <c r="B90" s="20" t="inlineStr">
        <is>
          <t xml:space="preserve">CA-P02</t>
        </is>
      </c>
      <c r="C90" s="20" t="inlineStr">
        <is>
          <t xml:space="preserve">Question</t>
        </is>
      </c>
      <c r="D90" s="20" t="inlineStr">
        <is>
          <t xml:space="preserve">Sequencing</t>
        </is>
      </c>
      <c r="E90" s="20" t="inlineStr">
        <is>
          <t xml:space="preserve">Attributes first, KPIs first, or both in parallel for engineering?</t>
        </is>
      </c>
      <c r="F90" s="20" t="inlineStr">
        <is>
          <t xml:space="preserve">All</t>
        </is>
      </c>
      <c r="I90" s="20" t="inlineStr">
        <is>
          <t xml:space="preserve">High</t>
        </is>
      </c>
      <c r="K90" s="20" t="inlineStr">
        <is>
          <t xml:space="preserve">Bastien (Canada)</t>
        </is>
      </c>
      <c r="L90" s="20" t="inlineStr">
        <is>
          <t xml:space="preserve">Open - Workshop 2</t>
        </is>
      </c>
      <c r="N90" s="20" t="inlineStr">
        <is>
          <t xml:space="preserve">2026-10-14</t>
        </is>
      </c>
    </row>
    <row r="91" spans="2:14" ht="24" customHeight="1">
      <c r="B91" s="20" t="inlineStr">
        <is>
          <t xml:space="preserve">CA-P03</t>
        </is>
      </c>
      <c r="C91" s="20" t="inlineStr">
        <is>
          <t xml:space="preserve">Question</t>
        </is>
      </c>
      <c r="D91" s="20" t="inlineStr">
        <is>
          <t xml:space="preserve">Canada KPI catalog</t>
        </is>
      </c>
      <c r="E91" s="20" t="inlineStr">
        <is>
          <t xml:space="preserve">When will the Canada D2C KPI catalog be shared?</t>
        </is>
      </c>
      <c r="F91" s="20" t="inlineStr">
        <is>
          <t xml:space="preserve">KPI</t>
        </is>
      </c>
      <c r="I91" s="20" t="inlineStr">
        <is>
          <t xml:space="preserve">High</t>
        </is>
      </c>
      <c r="K91" s="20" t="inlineStr">
        <is>
          <t xml:space="preserve">Bastien (Canada)</t>
        </is>
      </c>
      <c r="L91" s="20" t="inlineStr">
        <is>
          <t xml:space="preserve">Open - Workshop 2</t>
        </is>
      </c>
      <c r="N91" s="20" t="inlineStr">
        <is>
          <t xml:space="preserve">2026-10-14</t>
        </is>
      </c>
    </row>
    <row r="92" spans="2:14" ht="24" customHeight="1">
      <c r="B92" s="20" t="inlineStr">
        <is>
          <t xml:space="preserve">CA-P04</t>
        </is>
      </c>
      <c r="C92" s="20" t="inlineStr">
        <is>
          <t xml:space="preserve">Question</t>
        </is>
      </c>
      <c r="D92" s="20" t="inlineStr">
        <is>
          <t xml:space="preserve">History backfill</t>
        </is>
      </c>
      <c r="E92" s="20" t="inlineStr">
        <is>
          <t xml:space="preserve">Will Gold backfill Canada history (58 monthly snapshots, 16 CLV quarters)?</t>
        </is>
      </c>
      <c r="F92" s="20" t="inlineStr">
        <is>
          <t xml:space="preserve">All</t>
        </is>
      </c>
      <c r="I92" s="20" t="inlineStr">
        <is>
          <t xml:space="preserve">High</t>
        </is>
      </c>
      <c r="K92" s="20" t="inlineStr">
        <is>
          <t xml:space="preserve">Bastien (Canada)</t>
        </is>
      </c>
      <c r="L92" s="20" t="inlineStr">
        <is>
          <t xml:space="preserve">Open - Workshop 2</t>
        </is>
      </c>
      <c r="N92" s="20" t="inlineStr">
        <is>
          <t xml:space="preserve">2026-10-14</t>
        </is>
      </c>
    </row>
    <row r="93" spans="2:14" ht="24" customHeight="1">
      <c r="B93" s="20" t="inlineStr">
        <is>
          <t xml:space="preserve">CA-P05</t>
        </is>
      </c>
      <c r="C93" s="20" t="inlineStr">
        <is>
          <t xml:space="preserve">Question</t>
        </is>
      </c>
      <c r="D93" s="20" t="inlineStr">
        <is>
          <t xml:space="preserve">Migration path</t>
        </is>
      </c>
      <c r="E93" s="20" t="inlineStr">
        <is>
          <t xml:space="preserve">How do Canada reports move from CRM Base / Reporting to Gold: dual run, compatibility views, which reports first?</t>
        </is>
      </c>
      <c r="F93" s="20" t="inlineStr">
        <is>
          <t xml:space="preserve">All</t>
        </is>
      </c>
      <c r="I93" s="20" t="inlineStr">
        <is>
          <t xml:space="preserve">High</t>
        </is>
      </c>
      <c r="K93" s="20" t="inlineStr">
        <is>
          <t xml:space="preserve">Bastien (Canada)</t>
        </is>
      </c>
      <c r="L93" s="20" t="inlineStr">
        <is>
          <t xml:space="preserve">Open - Workshop 2</t>
        </is>
      </c>
      <c r="N93" s="20" t="inlineStr">
        <is>
          <t xml:space="preserve">2026-10-14</t>
        </is>
      </c>
    </row>
    <row r="94" spans="2:14" ht="24" customHeight="1">
      <c r="B94" s="20" t="inlineStr">
        <is>
          <t xml:space="preserve">CA-P06</t>
        </is>
      </c>
      <c r="C94" s="20" t="inlineStr">
        <is>
          <t xml:space="preserve">Question</t>
        </is>
      </c>
      <c r="D94" s="20" t="inlineStr">
        <is>
          <t xml:space="preserve">Refresh cadence</t>
        </is>
      </c>
      <c r="E94" s="20" t="inlineStr">
        <is>
          <t xml:space="preserve">Can Gold refresh orders and email events daily, snapshots monthly and CLV quarterly, as today?</t>
        </is>
      </c>
      <c r="F94" s="20" t="inlineStr">
        <is>
          <t xml:space="preserve">All</t>
        </is>
      </c>
      <c r="I94" s="20" t="inlineStr">
        <is>
          <t xml:space="preserve">Medium</t>
        </is>
      </c>
      <c r="K94" s="20" t="inlineStr">
        <is>
          <t xml:space="preserve">Bastien (Canada)</t>
        </is>
      </c>
      <c r="L94" s="20" t="inlineStr">
        <is>
          <t xml:space="preserve">Open - Workshop 2</t>
        </is>
      </c>
      <c r="N94" s="20" t="inlineStr">
        <is>
          <t xml:space="preserve">2026-10-14</t>
        </is>
      </c>
    </row>
    <row r="95" spans="2:14" ht="24" customHeight="1">
      <c r="B95" s="20" t="inlineStr">
        <is>
          <t xml:space="preserve">CA-P07</t>
        </is>
      </c>
      <c r="C95" s="20" t="inlineStr">
        <is>
          <t xml:space="preserve">Question</t>
        </is>
      </c>
      <c r="D95" s="20" t="inlineStr">
        <is>
          <t xml:space="preserve">Master sheet</t>
        </is>
      </c>
      <c r="E95" s="20" t="inlineStr">
        <is>
          <t xml:space="preserve">Which sheet is the master for new fields: 'All Domains - SuperGold' or 'All Domains'?</t>
        </is>
      </c>
      <c r="F95" s="20" t="inlineStr">
        <is>
          <t xml:space="preserve">All</t>
        </is>
      </c>
      <c r="I95" s="20" t="inlineStr">
        <is>
          <t xml:space="preserve">Medium</t>
        </is>
      </c>
      <c r="K95" s="20" t="inlineStr">
        <is>
          <t xml:space="preserve">Bastien (Canada)</t>
        </is>
      </c>
      <c r="L95" s="20" t="inlineStr">
        <is>
          <t xml:space="preserve">Open - Workshop 2</t>
        </is>
      </c>
      <c r="N95" s="20" t="inlineStr">
        <is>
          <t xml:space="preserve">2026-10-14</t>
        </is>
      </c>
    </row>
    <row r="96" spans="2:14" ht="24" customHeight="1">
      <c r="B96" s="20" t="inlineStr">
        <is>
          <t xml:space="preserve">CA-P08</t>
        </is>
      </c>
      <c r="C96" s="20" t="inlineStr">
        <is>
          <t xml:space="preserve">Question</t>
        </is>
      </c>
      <c r="D96" s="20" t="inlineStr">
        <is>
          <t xml:space="preserve">Diamond schema</t>
        </is>
      </c>
      <c r="E96" s="20" t="inlineStr">
        <is>
          <t xml:space="preserve">Is Diamond replacing SuperGold, and what does it change for Canada?</t>
        </is>
      </c>
      <c r="F96" s="20" t="inlineStr">
        <is>
          <t xml:space="preserve">All</t>
        </is>
      </c>
      <c r="I96" s="20" t="inlineStr">
        <is>
          <t xml:space="preserve">Medium</t>
        </is>
      </c>
      <c r="K96" s="20" t="inlineStr">
        <is>
          <t xml:space="preserve">Bastien (Canada)</t>
        </is>
      </c>
      <c r="L96" s="20" t="inlineStr">
        <is>
          <t xml:space="preserve">Open - Workshop 2</t>
        </is>
      </c>
      <c r="N96" s="20" t="inlineStr">
        <is>
          <t xml:space="preserve">2026-10-14</t>
        </is>
      </c>
    </row>
    <row r="97" spans="2:20" ht="12" customHeight="1">
      <c r="B97" s="20"/>
      <c r="C97" s="337"/>
      <c r="D97" s="20"/>
      <c r="E97" s="20"/>
      <c r="F97" s="20"/>
      <c r="G97" s="1009"/>
      <c r="H97" s="20"/>
      <c r="I97" s="20"/>
      <c r="J97" s="20"/>
      <c r="K97" s="20"/>
      <c r="L97" s="20"/>
      <c r="M97" s="20"/>
      <c r="N97" s="20"/>
      <c r="O97" s="20"/>
      <c r="P97" s="20"/>
      <c r="Q97" s="1522"/>
      <c r="R97" s="181"/>
      <c r="S97" s="181"/>
      <c r="T97" s="181"/>
    </row>
    <row r="98" spans="2:20" ht="12" customHeight="1">
      <c r="B98" s="20"/>
      <c r="C98" s="337"/>
      <c r="D98" s="20"/>
      <c r="E98" s="20"/>
      <c r="F98" s="20"/>
      <c r="G98" s="1009"/>
      <c r="H98" s="20"/>
      <c r="I98" s="20"/>
      <c r="J98" s="20"/>
      <c r="K98" s="20"/>
      <c r="L98" s="20"/>
      <c r="M98" s="20"/>
      <c r="N98" s="20"/>
      <c r="O98" s="20"/>
      <c r="P98" s="20"/>
      <c r="Q98" s="1522"/>
      <c r="R98" s="181"/>
      <c r="S98" s="181"/>
      <c r="T98" s="181"/>
    </row>
    <row r="99" spans="2:20" ht="12" customHeight="1">
      <c r="B99" s="20"/>
      <c r="C99" s="337"/>
      <c r="D99" s="20"/>
      <c r="E99" s="20"/>
      <c r="F99" s="20"/>
      <c r="G99" s="1009"/>
      <c r="H99" s="20"/>
      <c r="I99" s="20"/>
      <c r="J99" s="20"/>
      <c r="K99" s="20"/>
      <c r="L99" s="20"/>
      <c r="M99" s="20"/>
      <c r="N99" s="20"/>
      <c r="O99" s="20"/>
      <c r="P99" s="20"/>
      <c r="Q99" s="1522"/>
      <c r="R99" s="181"/>
      <c r="S99" s="181"/>
      <c r="T99" s="181"/>
    </row>
    <row r="100" spans="2:20" ht="12" customHeight="1">
      <c r="B100" s="20"/>
      <c r="C100" s="337"/>
      <c r="D100" s="20"/>
      <c r="E100" s="20"/>
      <c r="F100" s="20"/>
      <c r="G100" s="1009"/>
      <c r="H100" s="20"/>
      <c r="I100" s="20"/>
      <c r="J100" s="20"/>
      <c r="K100" s="20"/>
      <c r="L100" s="20"/>
      <c r="M100" s="20"/>
      <c r="N100" s="20"/>
      <c r="O100" s="20"/>
      <c r="P100" s="20"/>
      <c r="Q100" s="1522"/>
      <c r="R100" s="181"/>
      <c r="S100" s="181"/>
      <c r="T100" s="181"/>
    </row>
    <row r="101" spans="2:20" ht="12" customHeight="1">
      <c r="B101" s="20"/>
      <c r="C101" s="337"/>
      <c r="D101" s="20"/>
      <c r="E101" s="20"/>
      <c r="F101" s="20"/>
      <c r="G101" s="1009"/>
      <c r="H101" s="20"/>
      <c r="I101" s="20"/>
      <c r="J101" s="20"/>
      <c r="K101" s="20"/>
      <c r="L101" s="20"/>
      <c r="M101" s="20"/>
      <c r="N101" s="20"/>
      <c r="O101" s="20"/>
      <c r="P101" s="20"/>
      <c r="Q101" s="1522"/>
      <c r="R101" s="181"/>
      <c r="S101" s="181"/>
      <c r="T101" s="181"/>
    </row>
    <row r="102" spans="2:20" ht="12" customHeight="1">
      <c r="B102" s="20"/>
      <c r="C102" s="337"/>
      <c r="D102" s="20"/>
      <c r="E102" s="20"/>
      <c r="F102" s="20"/>
      <c r="G102" s="1009"/>
      <c r="H102" s="20"/>
      <c r="I102" s="20"/>
      <c r="J102" s="20"/>
      <c r="K102" s="20"/>
      <c r="L102" s="20"/>
      <c r="M102" s="20"/>
      <c r="N102" s="20"/>
      <c r="O102" s="20"/>
      <c r="P102" s="20"/>
      <c r="Q102" s="1522"/>
      <c r="R102" s="181"/>
      <c r="S102" s="181"/>
      <c r="T102" s="181"/>
    </row>
    <row r="103" spans="2:20" ht="12" customHeight="1">
      <c r="B103" s="20"/>
      <c r="C103" s="337"/>
      <c r="D103" s="20"/>
      <c r="E103" s="20"/>
      <c r="F103" s="20"/>
      <c r="G103" s="1009"/>
      <c r="H103" s="20"/>
      <c r="I103" s="20"/>
      <c r="J103" s="20"/>
      <c r="K103" s="20"/>
      <c r="L103" s="20"/>
      <c r="M103" s="20"/>
      <c r="N103" s="20"/>
      <c r="O103" s="20"/>
      <c r="P103" s="20"/>
      <c r="Q103" s="1522"/>
      <c r="R103" s="181"/>
      <c r="S103" s="181"/>
      <c r="T103" s="181"/>
    </row>
    <row r="104" spans="2:20" ht="12" customHeight="1">
      <c r="B104" s="20"/>
      <c r="C104" s="337"/>
      <c r="D104" s="20"/>
      <c r="E104" s="20"/>
      <c r="F104" s="20"/>
      <c r="G104" s="1009"/>
      <c r="H104" s="20"/>
      <c r="I104" s="20"/>
      <c r="J104" s="20"/>
      <c r="K104" s="20"/>
      <c r="L104" s="20"/>
      <c r="M104" s="20"/>
      <c r="N104" s="20"/>
      <c r="O104" s="20"/>
      <c r="P104" s="20"/>
      <c r="Q104" s="1522"/>
      <c r="R104" s="181"/>
      <c r="S104" s="181"/>
      <c r="T104" s="181"/>
    </row>
    <row r="105" spans="2:20" ht="12" customHeight="1">
      <c r="B105" s="20"/>
      <c r="C105" s="337"/>
      <c r="D105" s="20"/>
      <c r="E105" s="20"/>
      <c r="F105" s="20"/>
      <c r="G105" s="1009"/>
      <c r="H105" s="20"/>
      <c r="I105" s="20"/>
      <c r="J105" s="20"/>
      <c r="K105" s="20"/>
      <c r="L105" s="20"/>
      <c r="M105" s="20"/>
      <c r="N105" s="20"/>
      <c r="O105" s="20"/>
      <c r="P105" s="20"/>
      <c r="Q105" s="1522"/>
      <c r="R105" s="181"/>
      <c r="S105" s="181"/>
      <c r="T105" s="181"/>
    </row>
    <row r="106" spans="2:20" ht="12" customHeight="1">
      <c r="B106" s="20"/>
      <c r="C106" s="337"/>
      <c r="D106" s="20"/>
      <c r="E106" s="20"/>
      <c r="F106" s="20"/>
      <c r="G106" s="1009"/>
      <c r="H106" s="20"/>
      <c r="I106" s="20"/>
      <c r="J106" s="20"/>
      <c r="K106" s="20"/>
      <c r="L106" s="20"/>
      <c r="M106" s="20"/>
      <c r="N106" s="20"/>
      <c r="O106" s="20"/>
      <c r="P106" s="20"/>
      <c r="Q106" s="1522"/>
      <c r="R106" s="181"/>
      <c r="S106" s="181"/>
      <c r="T106" s="181"/>
    </row>
    <row r="107" spans="2:20" ht="12" customHeight="1">
      <c r="B107" s="20"/>
      <c r="C107" s="337"/>
      <c r="D107" s="20"/>
      <c r="E107" s="20"/>
      <c r="F107" s="20"/>
      <c r="G107" s="1009"/>
      <c r="H107" s="20"/>
      <c r="I107" s="20"/>
      <c r="J107" s="20"/>
      <c r="K107" s="20"/>
      <c r="L107" s="20"/>
      <c r="M107" s="20"/>
      <c r="N107" s="20"/>
      <c r="O107" s="20"/>
      <c r="P107" s="20"/>
      <c r="Q107" s="1522"/>
      <c r="R107" s="181"/>
      <c r="S107" s="181"/>
      <c r="T107" s="181"/>
    </row>
    <row r="108" spans="2:20" ht="12" customHeight="1">
      <c r="B108" s="20"/>
      <c r="C108" s="337"/>
      <c r="D108" s="20"/>
      <c r="E108" s="20"/>
      <c r="F108" s="20"/>
      <c r="G108" s="1009"/>
      <c r="H108" s="20"/>
      <c r="I108" s="20"/>
      <c r="J108" s="20"/>
      <c r="K108" s="20"/>
      <c r="L108" s="20"/>
      <c r="M108" s="20"/>
      <c r="N108" s="20"/>
      <c r="O108" s="20"/>
      <c r="P108" s="20"/>
      <c r="Q108" s="1522"/>
      <c r="R108" s="181"/>
      <c r="S108" s="181"/>
      <c r="T108" s="181"/>
    </row>
    <row r="109" spans="2:20" ht="12" customHeight="1">
      <c r="B109" s="20"/>
      <c r="C109" s="337"/>
      <c r="D109" s="20"/>
      <c r="E109" s="20"/>
      <c r="F109" s="20"/>
      <c r="G109" s="1009"/>
      <c r="H109" s="20"/>
      <c r="I109" s="20"/>
      <c r="J109" s="20"/>
      <c r="K109" s="20"/>
      <c r="L109" s="20"/>
      <c r="M109" s="20"/>
      <c r="N109" s="20"/>
      <c r="O109" s="20"/>
      <c r="P109" s="20"/>
      <c r="Q109" s="1522"/>
      <c r="R109" s="181"/>
      <c r="S109" s="181"/>
      <c r="T109" s="181"/>
    </row>
    <row r="110" spans="2:20" ht="12" customHeight="1">
      <c r="B110" s="20"/>
      <c r="C110" s="337"/>
      <c r="D110" s="20"/>
      <c r="E110" s="20"/>
      <c r="F110" s="20"/>
      <c r="G110" s="1009"/>
      <c r="H110" s="20"/>
      <c r="I110" s="20"/>
      <c r="J110" s="20"/>
      <c r="K110" s="20"/>
      <c r="L110" s="20"/>
      <c r="M110" s="20"/>
      <c r="N110" s="20"/>
      <c r="O110" s="20"/>
      <c r="P110" s="20"/>
      <c r="Q110" s="1522"/>
      <c r="R110" s="181"/>
      <c r="S110" s="181"/>
      <c r="T110" s="181"/>
    </row>
    <row r="111" spans="2:20" ht="12" customHeight="1">
      <c r="B111" s="20"/>
      <c r="C111" s="337"/>
      <c r="D111" s="20"/>
      <c r="E111" s="20"/>
      <c r="F111" s="20"/>
      <c r="G111" s="1009"/>
      <c r="H111" s="20"/>
      <c r="I111" s="20"/>
      <c r="J111" s="20"/>
      <c r="K111" s="20"/>
      <c r="L111" s="20"/>
      <c r="M111" s="20"/>
      <c r="N111" s="20"/>
      <c r="O111" s="20"/>
      <c r="P111" s="20"/>
      <c r="Q111" s="1522"/>
      <c r="R111" s="181"/>
      <c r="S111" s="181"/>
      <c r="T111" s="181"/>
    </row>
    <row r="112" spans="2:20" ht="12" customHeight="1">
      <c r="B112" s="20"/>
      <c r="C112" s="337"/>
      <c r="D112" s="20"/>
      <c r="E112" s="20"/>
      <c r="F112" s="20"/>
      <c r="G112" s="1009"/>
      <c r="H112" s="20"/>
      <c r="I112" s="20"/>
      <c r="J112" s="20"/>
      <c r="K112" s="20"/>
      <c r="L112" s="20"/>
      <c r="M112" s="20"/>
      <c r="N112" s="20"/>
      <c r="O112" s="20"/>
      <c r="P112" s="20"/>
      <c r="Q112" s="1522"/>
      <c r="R112" s="181"/>
      <c r="S112" s="181"/>
      <c r="T112" s="181"/>
    </row>
    <row r="113" spans="2:20" ht="12" customHeight="1">
      <c r="B113" s="20"/>
      <c r="C113" s="337"/>
      <c r="D113" s="20"/>
      <c r="E113" s="20"/>
      <c r="F113" s="20"/>
      <c r="G113" s="1009"/>
      <c r="H113" s="20"/>
      <c r="I113" s="20"/>
      <c r="J113" s="20"/>
      <c r="K113" s="20"/>
      <c r="L113" s="20"/>
      <c r="M113" s="20"/>
      <c r="N113" s="20"/>
      <c r="O113" s="20"/>
      <c r="P113" s="20"/>
      <c r="Q113" s="1522"/>
      <c r="R113" s="181"/>
      <c r="S113" s="181"/>
      <c r="T113" s="181"/>
    </row>
    <row r="114" spans="2:20" ht="12" customHeight="1">
      <c r="B114" s="20"/>
      <c r="C114" s="337"/>
      <c r="D114" s="20"/>
      <c r="E114" s="20"/>
      <c r="F114" s="20"/>
      <c r="G114" s="1009"/>
      <c r="H114" s="20"/>
      <c r="I114" s="20"/>
      <c r="J114" s="20"/>
      <c r="K114" s="20"/>
      <c r="L114" s="20"/>
      <c r="M114" s="20"/>
      <c r="N114" s="20"/>
      <c r="O114" s="20"/>
      <c r="P114" s="20"/>
      <c r="Q114" s="1522"/>
      <c r="R114" s="181"/>
      <c r="S114" s="181"/>
      <c r="T114" s="181"/>
    </row>
    <row r="115" spans="2:20" ht="12" customHeight="1">
      <c r="B115" s="20"/>
      <c r="C115" s="337"/>
      <c r="D115" s="20"/>
      <c r="E115" s="20"/>
      <c r="F115" s="20"/>
      <c r="G115" s="1009"/>
      <c r="H115" s="20"/>
      <c r="I115" s="20"/>
      <c r="J115" s="20"/>
      <c r="K115" s="20"/>
      <c r="L115" s="20"/>
      <c r="M115" s="20"/>
      <c r="N115" s="20"/>
      <c r="O115" s="20"/>
      <c r="P115" s="20"/>
      <c r="Q115" s="1522"/>
      <c r="R115" s="181"/>
      <c r="S115" s="181"/>
      <c r="T115" s="181"/>
    </row>
    <row r="116" spans="2:20" ht="12" customHeight="1">
      <c r="B116" s="20"/>
      <c r="C116" s="337"/>
      <c r="D116" s="20"/>
      <c r="E116" s="20"/>
      <c r="F116" s="20"/>
      <c r="G116" s="1009"/>
      <c r="H116" s="20"/>
      <c r="I116" s="20"/>
      <c r="J116" s="20"/>
      <c r="K116" s="20"/>
      <c r="L116" s="20"/>
      <c r="M116" s="20"/>
      <c r="N116" s="20"/>
      <c r="O116" s="20"/>
      <c r="P116" s="20"/>
      <c r="Q116" s="1522"/>
      <c r="R116" s="181"/>
      <c r="S116" s="181"/>
      <c r="T116" s="181"/>
    </row>
    <row r="117" spans="2:20" ht="12" customHeight="1">
      <c r="B117" s="20"/>
      <c r="C117" s="337"/>
      <c r="D117" s="20"/>
      <c r="E117" s="20"/>
      <c r="F117" s="20"/>
      <c r="G117" s="1009"/>
      <c r="H117" s="20"/>
      <c r="I117" s="20"/>
      <c r="J117" s="20"/>
      <c r="K117" s="20"/>
      <c r="L117" s="20"/>
      <c r="M117" s="20"/>
      <c r="N117" s="20"/>
      <c r="O117" s="20"/>
      <c r="P117" s="20"/>
      <c r="Q117" s="1522"/>
      <c r="R117" s="181"/>
      <c r="S117" s="181"/>
      <c r="T117" s="181"/>
    </row>
    <row r="118" spans="2:20" ht="12" customHeight="1">
      <c r="B118" s="20"/>
      <c r="C118" s="337"/>
      <c r="D118" s="20"/>
      <c r="E118" s="20"/>
      <c r="F118" s="20"/>
      <c r="G118" s="1009"/>
      <c r="H118" s="20"/>
      <c r="I118" s="20"/>
      <c r="J118" s="20"/>
      <c r="K118" s="20"/>
      <c r="L118" s="20"/>
      <c r="M118" s="20"/>
      <c r="N118" s="20"/>
      <c r="O118" s="20"/>
      <c r="P118" s="20"/>
      <c r="Q118" s="1522"/>
      <c r="R118" s="181"/>
      <c r="S118" s="181"/>
      <c r="T118" s="181"/>
    </row>
    <row r="119" spans="2:20" ht="12" customHeight="1">
      <c r="B119" s="20"/>
      <c r="C119" s="337"/>
      <c r="D119" s="20"/>
      <c r="E119" s="20"/>
      <c r="F119" s="20"/>
      <c r="G119" s="1009"/>
      <c r="H119" s="20"/>
      <c r="I119" s="20"/>
      <c r="J119" s="20"/>
      <c r="K119" s="20"/>
      <c r="L119" s="20"/>
      <c r="M119" s="20"/>
      <c r="N119" s="20"/>
      <c r="O119" s="20"/>
      <c r="P119" s="20"/>
      <c r="Q119" s="1522"/>
      <c r="R119" s="181"/>
      <c r="S119" s="181"/>
      <c r="T119" s="181"/>
    </row>
    <row r="120" spans="2:20" ht="12" customHeight="1">
      <c r="B120" s="20"/>
      <c r="C120" s="337"/>
      <c r="D120" s="20"/>
      <c r="E120" s="20"/>
      <c r="F120" s="20"/>
      <c r="G120" s="1009"/>
      <c r="H120" s="20"/>
      <c r="I120" s="20"/>
      <c r="J120" s="20"/>
      <c r="K120" s="20"/>
      <c r="L120" s="20"/>
      <c r="M120" s="20"/>
      <c r="N120" s="20"/>
      <c r="O120" s="20"/>
      <c r="P120" s="20"/>
      <c r="Q120" s="1522"/>
      <c r="R120" s="181"/>
      <c r="S120" s="181"/>
      <c r="T120" s="181"/>
    </row>
    <row r="121" spans="2:20" ht="12" customHeight="1">
      <c r="B121" s="20"/>
      <c r="C121" s="337"/>
      <c r="D121" s="20"/>
      <c r="E121" s="20"/>
      <c r="F121" s="20"/>
      <c r="G121" s="1009"/>
      <c r="H121" s="20"/>
      <c r="I121" s="20"/>
      <c r="J121" s="20"/>
      <c r="K121" s="20"/>
      <c r="L121" s="20"/>
      <c r="M121" s="20"/>
      <c r="N121" s="20"/>
      <c r="O121" s="20"/>
      <c r="P121" s="20"/>
      <c r="Q121" s="1522"/>
      <c r="R121" s="181"/>
      <c r="S121" s="181"/>
      <c r="T121" s="181"/>
    </row>
    <row r="122" spans="2:20" ht="12" customHeight="1">
      <c r="B122" s="20"/>
      <c r="C122" s="337"/>
      <c r="D122" s="20"/>
      <c r="E122" s="20"/>
      <c r="F122" s="20"/>
      <c r="G122" s="1009"/>
      <c r="H122" s="20"/>
      <c r="I122" s="20"/>
      <c r="J122" s="20"/>
      <c r="K122" s="20"/>
      <c r="L122" s="20"/>
      <c r="M122" s="20"/>
      <c r="N122" s="20"/>
      <c r="O122" s="20"/>
      <c r="P122" s="20"/>
      <c r="Q122" s="1522"/>
      <c r="R122" s="181"/>
      <c r="S122" s="181"/>
      <c r="T122" s="181"/>
    </row>
    <row r="123" spans="2:20" ht="12" customHeight="1">
      <c r="B123" s="20"/>
      <c r="C123" s="337"/>
      <c r="D123" s="20"/>
      <c r="E123" s="20"/>
      <c r="F123" s="20"/>
      <c r="G123" s="1009"/>
      <c r="H123" s="20"/>
      <c r="I123" s="20"/>
      <c r="J123" s="20"/>
      <c r="K123" s="20"/>
      <c r="L123" s="20"/>
      <c r="M123" s="20"/>
      <c r="N123" s="20"/>
      <c r="O123" s="20"/>
      <c r="P123" s="20"/>
      <c r="Q123" s="1522"/>
      <c r="R123" s="181"/>
      <c r="S123" s="181"/>
      <c r="T123" s="181"/>
    </row>
    <row r="124" spans="2:20" ht="12" customHeight="1">
      <c r="B124" s="20"/>
      <c r="C124" s="337"/>
      <c r="D124" s="20"/>
      <c r="E124" s="20"/>
      <c r="F124" s="20"/>
      <c r="G124" s="1009"/>
      <c r="H124" s="20"/>
      <c r="I124" s="20"/>
      <c r="J124" s="20"/>
      <c r="K124" s="20"/>
      <c r="L124" s="20"/>
      <c r="M124" s="20"/>
      <c r="N124" s="20"/>
      <c r="O124" s="20"/>
      <c r="P124" s="20"/>
      <c r="Q124" s="1522"/>
      <c r="R124" s="181"/>
      <c r="S124" s="181"/>
      <c r="T124" s="181"/>
    </row>
    <row r="125" spans="2:20" ht="12" customHeight="1">
      <c r="B125" s="20"/>
      <c r="C125" s="337"/>
      <c r="D125" s="20"/>
      <c r="E125" s="20"/>
      <c r="F125" s="20"/>
      <c r="G125" s="1009"/>
      <c r="H125" s="20"/>
      <c r="I125" s="20"/>
      <c r="J125" s="20"/>
      <c r="K125" s="20"/>
      <c r="L125" s="20"/>
      <c r="M125" s="20"/>
      <c r="N125" s="20"/>
      <c r="O125" s="20"/>
      <c r="P125" s="20"/>
      <c r="Q125" s="1522"/>
      <c r="R125" s="181"/>
      <c r="S125" s="181"/>
      <c r="T125" s="181"/>
    </row>
    <row r="126" spans="2:20" ht="12" customHeight="1">
      <c r="B126" s="20"/>
      <c r="C126" s="337"/>
      <c r="D126" s="20"/>
      <c r="E126" s="20"/>
      <c r="F126" s="20"/>
      <c r="G126" s="1009"/>
      <c r="H126" s="20"/>
      <c r="I126" s="20"/>
      <c r="J126" s="20"/>
      <c r="K126" s="20"/>
      <c r="L126" s="20"/>
      <c r="M126" s="20"/>
      <c r="N126" s="20"/>
      <c r="O126" s="20"/>
      <c r="P126" s="20"/>
      <c r="Q126" s="1522"/>
      <c r="R126" s="181"/>
      <c r="S126" s="181"/>
      <c r="T126" s="181"/>
    </row>
    <row r="127" spans="2:20" ht="12" customHeight="1">
      <c r="B127" s="20"/>
      <c r="C127" s="337"/>
      <c r="D127" s="20"/>
      <c r="E127" s="20"/>
      <c r="F127" s="20"/>
      <c r="G127" s="1009"/>
      <c r="H127" s="20"/>
      <c r="I127" s="20"/>
      <c r="J127" s="20"/>
      <c r="K127" s="20"/>
      <c r="L127" s="20"/>
      <c r="M127" s="20"/>
      <c r="N127" s="20"/>
      <c r="O127" s="20"/>
      <c r="P127" s="20"/>
      <c r="Q127" s="1522"/>
      <c r="R127" s="181"/>
      <c r="S127" s="181"/>
      <c r="T127" s="181"/>
    </row>
    <row r="128" spans="2:20" ht="12" customHeight="1">
      <c r="B128" s="20"/>
      <c r="C128" s="337"/>
      <c r="D128" s="20"/>
      <c r="E128" s="20"/>
      <c r="F128" s="20"/>
      <c r="G128" s="1009"/>
      <c r="H128" s="20"/>
      <c r="I128" s="20"/>
      <c r="J128" s="20"/>
      <c r="K128" s="20"/>
      <c r="L128" s="20"/>
      <c r="M128" s="20"/>
      <c r="N128" s="20"/>
      <c r="O128" s="20"/>
      <c r="P128" s="20"/>
      <c r="Q128" s="1522"/>
      <c r="R128" s="181"/>
      <c r="S128" s="181"/>
      <c r="T128" s="181"/>
    </row>
    <row r="129" spans="2:20" ht="12" customHeight="1">
      <c r="B129" s="20"/>
      <c r="C129" s="337"/>
      <c r="D129" s="20"/>
      <c r="E129" s="20"/>
      <c r="F129" s="20"/>
      <c r="G129" s="1009"/>
      <c r="H129" s="20"/>
      <c r="I129" s="20"/>
      <c r="J129" s="20"/>
      <c r="K129" s="20"/>
      <c r="L129" s="20"/>
      <c r="M129" s="20"/>
      <c r="N129" s="20"/>
      <c r="O129" s="20"/>
      <c r="P129" s="20"/>
      <c r="Q129" s="1522"/>
      <c r="R129" s="181"/>
      <c r="S129" s="181"/>
      <c r="T129" s="181"/>
    </row>
    <row r="130" spans="2:20" ht="12" customHeight="1">
      <c r="B130" s="20"/>
      <c r="C130" s="337"/>
      <c r="D130" s="20"/>
      <c r="E130" s="20"/>
      <c r="F130" s="20"/>
      <c r="G130" s="1009"/>
      <c r="H130" s="20"/>
      <c r="I130" s="20"/>
      <c r="J130" s="20"/>
      <c r="K130" s="20"/>
      <c r="L130" s="20"/>
      <c r="M130" s="20"/>
      <c r="N130" s="20"/>
      <c r="O130" s="20"/>
      <c r="P130" s="20"/>
      <c r="Q130" s="1522"/>
      <c r="R130" s="181"/>
      <c r="S130" s="181"/>
      <c r="T130" s="181"/>
    </row>
    <row r="131" spans="2:20" ht="12" customHeight="1">
      <c r="B131" s="20"/>
      <c r="C131" s="337"/>
      <c r="D131" s="20"/>
      <c r="E131" s="20"/>
      <c r="F131" s="20"/>
      <c r="G131" s="1009"/>
      <c r="H131" s="20"/>
      <c r="I131" s="20"/>
      <c r="J131" s="20"/>
      <c r="K131" s="20"/>
      <c r="L131" s="20"/>
      <c r="M131" s="20"/>
      <c r="N131" s="20"/>
      <c r="O131" s="20"/>
      <c r="P131" s="20"/>
      <c r="Q131" s="1522"/>
      <c r="R131" s="181"/>
      <c r="S131" s="181"/>
      <c r="T131" s="181"/>
    </row>
    <row r="132" spans="2:20" ht="12" customHeight="1">
      <c r="B132" s="20"/>
      <c r="C132" s="337"/>
      <c r="D132" s="20"/>
      <c r="E132" s="20"/>
      <c r="F132" s="20"/>
      <c r="G132" s="1009"/>
      <c r="H132" s="20"/>
      <c r="I132" s="20"/>
      <c r="J132" s="20"/>
      <c r="K132" s="20"/>
      <c r="L132" s="20"/>
      <c r="M132" s="20"/>
      <c r="N132" s="20"/>
      <c r="O132" s="20"/>
      <c r="P132" s="20"/>
      <c r="Q132" s="1522"/>
      <c r="R132" s="181"/>
      <c r="S132" s="181"/>
      <c r="T132" s="181"/>
    </row>
    <row r="133" spans="2:20" ht="12" customHeight="1">
      <c r="B133" s="20"/>
      <c r="C133" s="337"/>
      <c r="D133" s="20"/>
      <c r="E133" s="20"/>
      <c r="F133" s="20"/>
      <c r="G133" s="1009"/>
      <c r="H133" s="20"/>
      <c r="I133" s="20"/>
      <c r="J133" s="20"/>
      <c r="K133" s="20"/>
      <c r="L133" s="20"/>
      <c r="M133" s="20"/>
      <c r="N133" s="20"/>
      <c r="O133" s="20"/>
      <c r="P133" s="20"/>
      <c r="Q133" s="1522"/>
      <c r="R133" s="181"/>
      <c r="S133" s="181"/>
      <c r="T133" s="181"/>
    </row>
    <row r="134" spans="2:20" ht="12" customHeight="1">
      <c r="B134" s="20"/>
      <c r="C134" s="337"/>
      <c r="D134" s="20"/>
      <c r="E134" s="20"/>
      <c r="F134" s="20"/>
      <c r="G134" s="1009"/>
      <c r="H134" s="20"/>
      <c r="I134" s="20"/>
      <c r="J134" s="20"/>
      <c r="K134" s="20"/>
      <c r="L134" s="20"/>
      <c r="M134" s="20"/>
      <c r="N134" s="20"/>
      <c r="O134" s="20"/>
      <c r="P134" s="20"/>
      <c r="Q134" s="1522"/>
      <c r="R134" s="181"/>
      <c r="S134" s="181"/>
      <c r="T134" s="181"/>
    </row>
    <row r="135" spans="2:20" ht="12" customHeight="1">
      <c r="B135" s="20"/>
      <c r="C135" s="337"/>
      <c r="D135" s="20"/>
      <c r="E135" s="20"/>
      <c r="F135" s="20"/>
      <c r="G135" s="1009"/>
      <c r="H135" s="20"/>
      <c r="I135" s="20"/>
      <c r="J135" s="20"/>
      <c r="K135" s="20"/>
      <c r="L135" s="20"/>
      <c r="M135" s="20"/>
      <c r="N135" s="20"/>
      <c r="O135" s="20"/>
      <c r="P135" s="20"/>
      <c r="Q135" s="1522"/>
      <c r="R135" s="181"/>
      <c r="S135" s="181"/>
      <c r="T135" s="181"/>
    </row>
    <row r="136" spans="2:20" ht="12" customHeight="1">
      <c r="B136" s="20"/>
      <c r="C136" s="337"/>
      <c r="D136" s="20"/>
      <c r="E136" s="20"/>
      <c r="F136" s="20"/>
      <c r="G136" s="1009"/>
      <c r="H136" s="20"/>
      <c r="I136" s="20"/>
      <c r="J136" s="20"/>
      <c r="K136" s="20"/>
      <c r="L136" s="20"/>
      <c r="M136" s="20"/>
      <c r="N136" s="20"/>
      <c r="O136" s="20"/>
      <c r="P136" s="20"/>
      <c r="Q136" s="1522"/>
      <c r="R136" s="181"/>
      <c r="S136" s="181"/>
      <c r="T136" s="181"/>
    </row>
    <row r="137" spans="2:20" ht="12" customHeight="1">
      <c r="B137" s="20"/>
      <c r="C137" s="337"/>
      <c r="D137" s="20"/>
      <c r="E137" s="20"/>
      <c r="F137" s="20"/>
      <c r="G137" s="1009"/>
      <c r="H137" s="20"/>
      <c r="I137" s="20"/>
      <c r="J137" s="20"/>
      <c r="K137" s="20"/>
      <c r="L137" s="20"/>
      <c r="M137" s="20"/>
      <c r="N137" s="20"/>
      <c r="O137" s="20"/>
      <c r="P137" s="20"/>
      <c r="Q137" s="1522"/>
      <c r="R137" s="181"/>
      <c r="S137" s="181"/>
      <c r="T137" s="181"/>
    </row>
    <row r="138" spans="2:20" ht="12" customHeight="1">
      <c r="B138" s="20"/>
      <c r="C138" s="337"/>
      <c r="D138" s="20"/>
      <c r="E138" s="20"/>
      <c r="F138" s="20"/>
      <c r="G138" s="1009"/>
      <c r="H138" s="20"/>
      <c r="I138" s="20"/>
      <c r="J138" s="20"/>
      <c r="K138" s="20"/>
      <c r="L138" s="20"/>
      <c r="M138" s="20"/>
      <c r="N138" s="20"/>
      <c r="O138" s="20"/>
      <c r="P138" s="20"/>
      <c r="Q138" s="1522"/>
      <c r="R138" s="181"/>
      <c r="S138" s="181"/>
      <c r="T138" s="181"/>
    </row>
    <row r="139" spans="2:20" ht="12" customHeight="1">
      <c r="B139" s="20"/>
      <c r="C139" s="337"/>
      <c r="D139" s="20"/>
      <c r="E139" s="20"/>
      <c r="F139" s="20"/>
      <c r="G139" s="1009"/>
      <c r="H139" s="20"/>
      <c r="I139" s="20"/>
      <c r="J139" s="20"/>
      <c r="K139" s="20"/>
      <c r="L139" s="20"/>
      <c r="M139" s="20"/>
      <c r="N139" s="20"/>
      <c r="O139" s="20"/>
      <c r="P139" s="20"/>
      <c r="Q139" s="1522"/>
      <c r="R139" s="181"/>
      <c r="S139" s="181"/>
      <c r="T139" s="181"/>
    </row>
    <row r="140" spans="2:20" ht="12" customHeight="1">
      <c r="B140" s="20"/>
      <c r="C140" s="337"/>
      <c r="D140" s="20"/>
      <c r="E140" s="20"/>
      <c r="F140" s="20"/>
      <c r="G140" s="1009"/>
      <c r="H140" s="20"/>
      <c r="I140" s="20"/>
      <c r="J140" s="20"/>
      <c r="K140" s="20"/>
      <c r="L140" s="20"/>
      <c r="M140" s="20"/>
      <c r="N140" s="20"/>
      <c r="O140" s="20"/>
      <c r="P140" s="20"/>
      <c r="Q140" s="1522"/>
      <c r="R140" s="181"/>
      <c r="S140" s="181"/>
      <c r="T140" s="181"/>
    </row>
    <row r="141" spans="2:20" ht="12" customHeight="1">
      <c r="B141" s="20"/>
      <c r="C141" s="337"/>
      <c r="D141" s="20"/>
      <c r="E141" s="20"/>
      <c r="F141" s="20"/>
      <c r="G141" s="1009"/>
      <c r="H141" s="20"/>
      <c r="I141" s="20"/>
      <c r="J141" s="20"/>
      <c r="K141" s="20"/>
      <c r="L141" s="20"/>
      <c r="M141" s="20"/>
      <c r="N141" s="20"/>
      <c r="O141" s="20"/>
      <c r="P141" s="20"/>
      <c r="Q141" s="1522"/>
      <c r="R141" s="181"/>
      <c r="S141" s="181"/>
      <c r="T141" s="181"/>
    </row>
    <row r="142" spans="2:20" ht="12" customHeight="1">
      <c r="B142" s="20"/>
      <c r="C142" s="337"/>
      <c r="D142" s="20"/>
      <c r="E142" s="20"/>
      <c r="F142" s="20"/>
      <c r="G142" s="1009"/>
      <c r="H142" s="20"/>
      <c r="I142" s="20"/>
      <c r="J142" s="20"/>
      <c r="K142" s="20"/>
      <c r="L142" s="20"/>
      <c r="M142" s="20"/>
      <c r="N142" s="20"/>
      <c r="O142" s="20"/>
      <c r="P142" s="20"/>
      <c r="Q142" s="1522"/>
      <c r="R142" s="181"/>
      <c r="S142" s="181"/>
      <c r="T142" s="181"/>
    </row>
    <row r="143" spans="2:20" ht="12" customHeight="1">
      <c r="B143" s="20"/>
      <c r="C143" s="337"/>
      <c r="D143" s="20"/>
      <c r="E143" s="20"/>
      <c r="F143" s="20"/>
      <c r="G143" s="1009"/>
      <c r="H143" s="20"/>
      <c r="I143" s="20"/>
      <c r="J143" s="20"/>
      <c r="K143" s="20"/>
      <c r="L143" s="20"/>
      <c r="M143" s="20"/>
      <c r="N143" s="20"/>
      <c r="O143" s="20"/>
      <c r="P143" s="20"/>
      <c r="Q143" s="1522"/>
      <c r="R143" s="181"/>
      <c r="S143" s="181"/>
      <c r="T143" s="181"/>
    </row>
    <row r="144" spans="2:20" ht="12" customHeight="1">
      <c r="B144" s="20"/>
      <c r="C144" s="337"/>
      <c r="D144" s="20"/>
      <c r="E144" s="20"/>
      <c r="F144" s="20"/>
      <c r="G144" s="1009"/>
      <c r="H144" s="20"/>
      <c r="I144" s="20"/>
      <c r="J144" s="20"/>
      <c r="K144" s="20"/>
      <c r="L144" s="20"/>
      <c r="M144" s="20"/>
      <c r="N144" s="20"/>
      <c r="O144" s="20"/>
      <c r="P144" s="20"/>
      <c r="Q144" s="1522"/>
      <c r="R144" s="181"/>
      <c r="S144" s="181"/>
      <c r="T144" s="181"/>
    </row>
    <row r="145" spans="2:20" ht="12" customHeight="1">
      <c r="B145" s="20"/>
      <c r="C145" s="337"/>
      <c r="D145" s="20"/>
      <c r="E145" s="20"/>
      <c r="F145" s="20"/>
      <c r="G145" s="1009"/>
      <c r="H145" s="20"/>
      <c r="I145" s="20"/>
      <c r="J145" s="20"/>
      <c r="K145" s="20"/>
      <c r="L145" s="20"/>
      <c r="M145" s="20"/>
      <c r="N145" s="20"/>
      <c r="O145" s="20"/>
      <c r="P145" s="20"/>
      <c r="Q145" s="1522"/>
      <c r="R145" s="181"/>
      <c r="S145" s="181"/>
      <c r="T145" s="181"/>
    </row>
    <row r="146" spans="2:20" ht="12" customHeight="1">
      <c r="B146" s="20"/>
      <c r="C146" s="337"/>
      <c r="D146" s="20"/>
      <c r="E146" s="20"/>
      <c r="F146" s="20"/>
      <c r="G146" s="1009"/>
      <c r="H146" s="20"/>
      <c r="I146" s="20"/>
      <c r="J146" s="20"/>
      <c r="K146" s="20"/>
      <c r="L146" s="20"/>
      <c r="M146" s="20"/>
      <c r="N146" s="20"/>
      <c r="O146" s="20"/>
      <c r="P146" s="20"/>
      <c r="Q146" s="1522"/>
      <c r="R146" s="181"/>
      <c r="S146" s="181"/>
      <c r="T146" s="181"/>
    </row>
    <row r="147" spans="2:20" ht="12" customHeight="1">
      <c r="B147" s="20"/>
      <c r="C147" s="337"/>
      <c r="D147" s="20"/>
      <c r="E147" s="20"/>
      <c r="F147" s="20"/>
      <c r="G147" s="1009"/>
      <c r="H147" s="20"/>
      <c r="I147" s="20"/>
      <c r="J147" s="20"/>
      <c r="K147" s="20"/>
      <c r="L147" s="20"/>
      <c r="M147" s="20"/>
      <c r="N147" s="20"/>
      <c r="O147" s="20"/>
      <c r="P147" s="20"/>
      <c r="Q147" s="1522"/>
      <c r="R147" s="181"/>
      <c r="S147" s="181"/>
      <c r="T147" s="181"/>
    </row>
    <row r="148" spans="2:20" ht="12" customHeight="1">
      <c r="B148" s="20"/>
      <c r="C148" s="337"/>
      <c r="D148" s="20"/>
      <c r="E148" s="20"/>
      <c r="F148" s="20"/>
      <c r="G148" s="1009"/>
      <c r="H148" s="20"/>
      <c r="I148" s="20"/>
      <c r="J148" s="20"/>
      <c r="K148" s="20"/>
      <c r="L148" s="20"/>
      <c r="M148" s="20"/>
      <c r="N148" s="20"/>
      <c r="O148" s="20"/>
      <c r="P148" s="20"/>
      <c r="Q148" s="1522"/>
      <c r="R148" s="181"/>
      <c r="S148" s="181"/>
      <c r="T148" s="181"/>
    </row>
    <row r="149" spans="2:20" ht="12" customHeight="1">
      <c r="B149" s="20"/>
      <c r="C149" s="337"/>
      <c r="D149" s="20"/>
      <c r="E149" s="20"/>
      <c r="F149" s="20"/>
      <c r="G149" s="1009"/>
      <c r="H149" s="20"/>
      <c r="I149" s="20"/>
      <c r="J149" s="20"/>
      <c r="K149" s="20"/>
      <c r="L149" s="20"/>
      <c r="M149" s="20"/>
      <c r="N149" s="20"/>
      <c r="O149" s="20"/>
      <c r="P149" s="20"/>
      <c r="Q149" s="1522"/>
      <c r="R149" s="181"/>
      <c r="S149" s="181"/>
      <c r="T149" s="181"/>
    </row>
    <row r="150" spans="2:20" ht="12" customHeight="1">
      <c r="B150" s="20"/>
      <c r="C150" s="337"/>
      <c r="D150" s="20"/>
      <c r="E150" s="20"/>
      <c r="F150" s="20"/>
      <c r="G150" s="1009"/>
      <c r="H150" s="20"/>
      <c r="I150" s="20"/>
      <c r="J150" s="20"/>
      <c r="K150" s="20"/>
      <c r="L150" s="20"/>
      <c r="M150" s="20"/>
      <c r="N150" s="20"/>
      <c r="O150" s="20"/>
      <c r="P150" s="20"/>
      <c r="Q150" s="1522"/>
      <c r="R150" s="181"/>
      <c r="S150" s="181"/>
      <c r="T150" s="181"/>
    </row>
    <row r="151" spans="2:20" ht="12" customHeight="1">
      <c r="B151" s="20"/>
      <c r="C151" s="337"/>
      <c r="D151" s="20"/>
      <c r="E151" s="20"/>
      <c r="F151" s="20"/>
      <c r="G151" s="1009"/>
      <c r="H151" s="20"/>
      <c r="I151" s="20"/>
      <c r="J151" s="20"/>
      <c r="K151" s="20"/>
      <c r="L151" s="20"/>
      <c r="M151" s="20"/>
      <c r="N151" s="20"/>
      <c r="O151" s="20"/>
      <c r="P151" s="20"/>
      <c r="Q151" s="1522"/>
      <c r="R151" s="181"/>
      <c r="S151" s="181"/>
      <c r="T151" s="181"/>
    </row>
    <row r="152" spans="2:20" ht="12" customHeight="1">
      <c r="B152" s="20"/>
      <c r="C152" s="337"/>
      <c r="D152" s="20"/>
      <c r="E152" s="20"/>
      <c r="F152" s="20"/>
      <c r="G152" s="1009"/>
      <c r="H152" s="20"/>
      <c r="I152" s="20"/>
      <c r="J152" s="20"/>
      <c r="K152" s="20"/>
      <c r="L152" s="20"/>
      <c r="M152" s="20"/>
      <c r="N152" s="20"/>
      <c r="O152" s="20"/>
      <c r="P152" s="20"/>
      <c r="Q152" s="1522"/>
      <c r="R152" s="181"/>
      <c r="S152" s="181"/>
      <c r="T152" s="181"/>
    </row>
    <row r="153" spans="2:20" ht="12" customHeight="1">
      <c r="B153" s="20"/>
      <c r="C153" s="337"/>
      <c r="D153" s="20"/>
      <c r="E153" s="20"/>
      <c r="F153" s="20"/>
      <c r="G153" s="1009"/>
      <c r="H153" s="20"/>
      <c r="I153" s="20"/>
      <c r="J153" s="20"/>
      <c r="K153" s="20"/>
      <c r="L153" s="20"/>
      <c r="M153" s="20"/>
      <c r="N153" s="20"/>
      <c r="O153" s="20"/>
      <c r="P153" s="20"/>
      <c r="Q153" s="1522"/>
      <c r="R153" s="181"/>
      <c r="S153" s="181"/>
      <c r="T153" s="181"/>
    </row>
    <row r="154" spans="2:20" ht="12" customHeight="1">
      <c r="B154" s="20"/>
      <c r="C154" s="337"/>
      <c r="D154" s="20"/>
      <c r="E154" s="20"/>
      <c r="F154" s="20"/>
      <c r="G154" s="1009"/>
      <c r="H154" s="20"/>
      <c r="I154" s="20"/>
      <c r="J154" s="20"/>
      <c r="K154" s="20"/>
      <c r="L154" s="20"/>
      <c r="M154" s="20"/>
      <c r="N154" s="20"/>
      <c r="O154" s="20"/>
      <c r="P154" s="20"/>
      <c r="Q154" s="1522"/>
      <c r="R154" s="181"/>
      <c r="S154" s="181"/>
      <c r="T154" s="181"/>
    </row>
    <row r="155" spans="2:20" ht="12" customHeight="1">
      <c r="B155" s="20"/>
      <c r="C155" s="337"/>
      <c r="D155" s="20"/>
      <c r="E155" s="20"/>
      <c r="F155" s="20"/>
      <c r="G155" s="1009"/>
      <c r="H155" s="20"/>
      <c r="I155" s="20"/>
      <c r="J155" s="20"/>
      <c r="K155" s="20"/>
      <c r="L155" s="20"/>
      <c r="M155" s="20"/>
      <c r="N155" s="20"/>
      <c r="O155" s="20"/>
      <c r="P155" s="20"/>
      <c r="Q155" s="1522"/>
      <c r="R155" s="181"/>
      <c r="S155" s="181"/>
      <c r="T155" s="181"/>
    </row>
    <row r="156" spans="2:20" ht="12" customHeight="1">
      <c r="B156" s="20"/>
      <c r="C156" s="337"/>
      <c r="D156" s="20"/>
      <c r="E156" s="20"/>
      <c r="F156" s="20"/>
      <c r="G156" s="1009"/>
      <c r="H156" s="20"/>
      <c r="I156" s="20"/>
      <c r="J156" s="20"/>
      <c r="K156" s="20"/>
      <c r="L156" s="20"/>
      <c r="M156" s="20"/>
      <c r="N156" s="20"/>
      <c r="O156" s="20"/>
      <c r="P156" s="20"/>
      <c r="Q156" s="1522"/>
      <c r="R156" s="181"/>
      <c r="S156" s="181"/>
      <c r="T156" s="181"/>
    </row>
    <row r="157" spans="2:20" ht="12" customHeight="1">
      <c r="B157" s="20"/>
      <c r="C157" s="337"/>
      <c r="D157" s="20"/>
      <c r="E157" s="20"/>
      <c r="F157" s="20"/>
      <c r="G157" s="1009"/>
      <c r="H157" s="20"/>
      <c r="I157" s="20"/>
      <c r="J157" s="20"/>
      <c r="K157" s="20"/>
      <c r="L157" s="20"/>
      <c r="M157" s="20"/>
      <c r="N157" s="20"/>
      <c r="O157" s="20"/>
      <c r="P157" s="20"/>
      <c r="Q157" s="1522"/>
      <c r="R157" s="181"/>
      <c r="S157" s="181"/>
      <c r="T157" s="181"/>
    </row>
    <row r="158" spans="2:20" ht="12" customHeight="1">
      <c r="B158" s="20"/>
      <c r="C158" s="337"/>
      <c r="D158" s="20"/>
      <c r="E158" s="20"/>
      <c r="F158" s="20"/>
      <c r="G158" s="1009"/>
      <c r="H158" s="20"/>
      <c r="I158" s="20"/>
      <c r="J158" s="20"/>
      <c r="K158" s="20"/>
      <c r="L158" s="20"/>
      <c r="M158" s="20"/>
      <c r="N158" s="20"/>
      <c r="O158" s="20"/>
      <c r="P158" s="20"/>
      <c r="Q158" s="1522"/>
      <c r="R158" s="181"/>
      <c r="S158" s="181"/>
      <c r="T158" s="181"/>
    </row>
    <row r="159" spans="2:20" ht="12" customHeight="1">
      <c r="B159" s="20"/>
      <c r="C159" s="337"/>
      <c r="D159" s="20"/>
      <c r="E159" s="20"/>
      <c r="F159" s="20"/>
      <c r="G159" s="1009"/>
      <c r="H159" s="20"/>
      <c r="I159" s="20"/>
      <c r="J159" s="20"/>
      <c r="K159" s="20"/>
      <c r="L159" s="20"/>
      <c r="M159" s="20"/>
      <c r="N159" s="20"/>
      <c r="O159" s="20"/>
      <c r="P159" s="20"/>
      <c r="Q159" s="1522"/>
      <c r="R159" s="181"/>
      <c r="S159" s="181"/>
      <c r="T159" s="181"/>
    </row>
    <row r="160" spans="2:20" ht="12" customHeight="1">
      <c r="B160" s="20"/>
      <c r="C160" s="337"/>
      <c r="D160" s="20"/>
      <c r="E160" s="20"/>
      <c r="F160" s="20"/>
      <c r="G160" s="1009"/>
      <c r="H160" s="20"/>
      <c r="I160" s="20"/>
      <c r="J160" s="20"/>
      <c r="K160" s="20"/>
      <c r="L160" s="20"/>
      <c r="M160" s="20"/>
      <c r="N160" s="20"/>
      <c r="O160" s="20"/>
      <c r="P160" s="20"/>
      <c r="Q160" s="1522"/>
      <c r="R160" s="181"/>
      <c r="S160" s="181"/>
      <c r="T160" s="181"/>
    </row>
    <row r="161" spans="2:20" ht="12" customHeight="1">
      <c r="B161" s="20"/>
      <c r="C161" s="337"/>
      <c r="D161" s="20"/>
      <c r="E161" s="20"/>
      <c r="F161" s="20"/>
      <c r="G161" s="1009"/>
      <c r="H161" s="20"/>
      <c r="I161" s="20"/>
      <c r="J161" s="20"/>
      <c r="K161" s="20"/>
      <c r="L161" s="20"/>
      <c r="M161" s="20"/>
      <c r="N161" s="20"/>
      <c r="O161" s="20"/>
      <c r="P161" s="20"/>
      <c r="Q161" s="1522"/>
      <c r="R161" s="181"/>
      <c r="S161" s="181"/>
      <c r="T161" s="181"/>
    </row>
    <row r="162" spans="2:20" ht="12" customHeight="1">
      <c r="B162" s="20"/>
      <c r="C162" s="337"/>
      <c r="D162" s="20"/>
      <c r="E162" s="20"/>
      <c r="F162" s="20"/>
      <c r="G162" s="1009"/>
      <c r="H162" s="20"/>
      <c r="I162" s="20"/>
      <c r="J162" s="20"/>
      <c r="K162" s="20"/>
      <c r="L162" s="20"/>
      <c r="M162" s="20"/>
      <c r="N162" s="20"/>
      <c r="O162" s="20"/>
      <c r="P162" s="20"/>
      <c r="Q162" s="1522"/>
      <c r="R162" s="181"/>
      <c r="S162" s="181"/>
      <c r="T162" s="181"/>
    </row>
    <row r="163" spans="2:20" ht="12" customHeight="1">
      <c r="B163" s="20"/>
      <c r="C163" s="337"/>
      <c r="D163" s="20"/>
      <c r="E163" s="20"/>
      <c r="F163" s="20"/>
      <c r="G163" s="1009"/>
      <c r="H163" s="20"/>
      <c r="I163" s="20"/>
      <c r="J163" s="20"/>
      <c r="K163" s="20"/>
      <c r="L163" s="20"/>
      <c r="M163" s="20"/>
      <c r="N163" s="20"/>
      <c r="O163" s="20"/>
      <c r="P163" s="20"/>
      <c r="Q163" s="1522"/>
      <c r="R163" s="181"/>
      <c r="S163" s="181"/>
      <c r="T163" s="181"/>
    </row>
    <row r="164" spans="2:20" ht="12" customHeight="1">
      <c r="B164" s="20"/>
      <c r="C164" s="337"/>
      <c r="D164" s="20"/>
      <c r="E164" s="20"/>
      <c r="F164" s="20"/>
      <c r="G164" s="1009"/>
      <c r="H164" s="20"/>
      <c r="I164" s="20"/>
      <c r="J164" s="20"/>
      <c r="K164" s="20"/>
      <c r="L164" s="20"/>
      <c r="M164" s="20"/>
      <c r="N164" s="20"/>
      <c r="O164" s="20"/>
      <c r="P164" s="20"/>
      <c r="Q164" s="1522"/>
      <c r="R164" s="181"/>
      <c r="S164" s="181"/>
      <c r="T164" s="181"/>
    </row>
    <row r="165" spans="2:20" ht="12" customHeight="1">
      <c r="B165" s="20"/>
      <c r="C165" s="337"/>
      <c r="D165" s="20"/>
      <c r="E165" s="20"/>
      <c r="F165" s="20"/>
      <c r="G165" s="1009"/>
      <c r="H165" s="20"/>
      <c r="I165" s="20"/>
      <c r="J165" s="20"/>
      <c r="K165" s="20"/>
      <c r="L165" s="20"/>
      <c r="M165" s="20"/>
      <c r="N165" s="20"/>
      <c r="O165" s="20"/>
      <c r="P165" s="20"/>
      <c r="Q165" s="1522"/>
      <c r="R165" s="181"/>
      <c r="S165" s="181"/>
      <c r="T165" s="181"/>
    </row>
    <row r="166" spans="2:20" ht="12" customHeight="1">
      <c r="B166" s="20"/>
      <c r="C166" s="337"/>
      <c r="D166" s="20"/>
      <c r="E166" s="20"/>
      <c r="F166" s="20"/>
      <c r="G166" s="1009"/>
      <c r="H166" s="20"/>
      <c r="I166" s="20"/>
      <c r="J166" s="20"/>
      <c r="K166" s="20"/>
      <c r="L166" s="20"/>
      <c r="M166" s="20"/>
      <c r="N166" s="20"/>
      <c r="O166" s="20"/>
      <c r="P166" s="20"/>
      <c r="Q166" s="1522"/>
      <c r="R166" s="181"/>
      <c r="S166" s="181"/>
      <c r="T166" s="181"/>
    </row>
    <row r="167" spans="2:20" ht="12" customHeight="1">
      <c r="B167" s="20"/>
      <c r="C167" s="337"/>
      <c r="D167" s="20"/>
      <c r="E167" s="20"/>
      <c r="F167" s="20"/>
      <c r="G167" s="1009"/>
      <c r="H167" s="20"/>
      <c r="I167" s="20"/>
      <c r="J167" s="20"/>
      <c r="K167" s="20"/>
      <c r="L167" s="20"/>
      <c r="M167" s="20"/>
      <c r="N167" s="20"/>
      <c r="O167" s="20"/>
      <c r="P167" s="20"/>
      <c r="Q167" s="1522"/>
      <c r="R167" s="181"/>
      <c r="S167" s="181"/>
      <c r="T167" s="181"/>
    </row>
    <row r="168" spans="2:20" ht="12" customHeight="1">
      <c r="B168" s="20"/>
      <c r="C168" s="337"/>
      <c r="D168" s="20"/>
      <c r="E168" s="20"/>
      <c r="F168" s="20"/>
      <c r="G168" s="1009"/>
      <c r="H168" s="20"/>
      <c r="I168" s="20"/>
      <c r="J168" s="20"/>
      <c r="K168" s="20"/>
      <c r="L168" s="20"/>
      <c r="M168" s="20"/>
      <c r="N168" s="20"/>
      <c r="O168" s="20"/>
      <c r="P168" s="20"/>
      <c r="Q168" s="1522"/>
      <c r="R168" s="181"/>
      <c r="S168" s="181"/>
      <c r="T168" s="181"/>
    </row>
    <row r="169" spans="2:20" ht="12" customHeight="1">
      <c r="B169" s="20"/>
      <c r="C169" s="337"/>
      <c r="D169" s="20"/>
      <c r="E169" s="20"/>
      <c r="F169" s="20"/>
      <c r="G169" s="1009"/>
      <c r="H169" s="20"/>
      <c r="I169" s="20"/>
      <c r="J169" s="20"/>
      <c r="K169" s="20"/>
      <c r="L169" s="20"/>
      <c r="M169" s="20"/>
      <c r="N169" s="20"/>
      <c r="O169" s="20"/>
      <c r="P169" s="20"/>
      <c r="Q169" s="1522"/>
      <c r="R169" s="181"/>
      <c r="S169" s="181"/>
      <c r="T169" s="181"/>
    </row>
    <row r="170" spans="2:20" ht="12" customHeight="1">
      <c r="B170" s="20"/>
      <c r="C170" s="337"/>
      <c r="D170" s="20"/>
      <c r="E170" s="20"/>
      <c r="F170" s="20"/>
      <c r="G170" s="1009"/>
      <c r="H170" s="20"/>
      <c r="I170" s="20"/>
      <c r="J170" s="20"/>
      <c r="K170" s="20"/>
      <c r="L170" s="20"/>
      <c r="M170" s="20"/>
      <c r="N170" s="20"/>
      <c r="O170" s="20"/>
      <c r="P170" s="20"/>
      <c r="Q170" s="1522"/>
      <c r="R170" s="181"/>
      <c r="S170" s="181"/>
      <c r="T170" s="181"/>
    </row>
    <row r="171" spans="2:20" ht="12" customHeight="1">
      <c r="B171" s="20"/>
      <c r="C171" s="337"/>
      <c r="D171" s="20"/>
      <c r="E171" s="20"/>
      <c r="F171" s="20"/>
      <c r="G171" s="1009"/>
      <c r="H171" s="20"/>
      <c r="I171" s="20"/>
      <c r="J171" s="20"/>
      <c r="K171" s="20"/>
      <c r="L171" s="20"/>
      <c r="M171" s="20"/>
      <c r="N171" s="20"/>
      <c r="O171" s="20"/>
      <c r="P171" s="20"/>
      <c r="Q171" s="1522"/>
      <c r="R171" s="181"/>
      <c r="S171" s="181"/>
      <c r="T171" s="181"/>
    </row>
    <row r="172" spans="2:20" ht="12" customHeight="1">
      <c r="B172" s="20"/>
      <c r="C172" s="337"/>
      <c r="D172" s="20"/>
      <c r="E172" s="20"/>
      <c r="F172" s="20"/>
      <c r="G172" s="1009"/>
      <c r="H172" s="20"/>
      <c r="I172" s="20"/>
      <c r="J172" s="20"/>
      <c r="K172" s="20"/>
      <c r="L172" s="20"/>
      <c r="M172" s="20"/>
      <c r="N172" s="20"/>
      <c r="O172" s="20"/>
      <c r="P172" s="20"/>
      <c r="Q172" s="1522"/>
      <c r="R172" s="181"/>
      <c r="S172" s="181"/>
      <c r="T172" s="181"/>
    </row>
    <row r="173" spans="2:20" ht="12" customHeight="1">
      <c r="B173" s="20"/>
      <c r="C173" s="337"/>
      <c r="D173" s="20"/>
      <c r="E173" s="20"/>
      <c r="F173" s="20"/>
      <c r="G173" s="1009"/>
      <c r="H173" s="20"/>
      <c r="I173" s="20"/>
      <c r="J173" s="20"/>
      <c r="K173" s="20"/>
      <c r="L173" s="20"/>
      <c r="M173" s="20"/>
      <c r="N173" s="20"/>
      <c r="O173" s="20"/>
      <c r="P173" s="20"/>
      <c r="Q173" s="1522"/>
      <c r="R173" s="181"/>
      <c r="S173" s="181"/>
      <c r="T173" s="181"/>
    </row>
    <row r="174" spans="2:20" ht="12" customHeight="1">
      <c r="B174" s="20"/>
      <c r="C174" s="337"/>
      <c r="D174" s="20"/>
      <c r="E174" s="20"/>
      <c r="F174" s="20"/>
      <c r="G174" s="1009"/>
      <c r="H174" s="20"/>
      <c r="I174" s="20"/>
      <c r="J174" s="20"/>
      <c r="K174" s="20"/>
      <c r="L174" s="20"/>
      <c r="M174" s="20"/>
      <c r="N174" s="20"/>
      <c r="O174" s="20"/>
      <c r="P174" s="20"/>
      <c r="Q174" s="1522"/>
      <c r="R174" s="181"/>
      <c r="S174" s="181"/>
      <c r="T174" s="181"/>
    </row>
    <row r="175" spans="2:20" ht="12" customHeight="1">
      <c r="B175" s="20"/>
      <c r="C175" s="337"/>
      <c r="D175" s="20"/>
      <c r="E175" s="20"/>
      <c r="F175" s="20"/>
      <c r="G175" s="1009"/>
      <c r="H175" s="20"/>
      <c r="I175" s="20"/>
      <c r="J175" s="20"/>
      <c r="K175" s="20"/>
      <c r="L175" s="20"/>
      <c r="M175" s="20"/>
      <c r="N175" s="20"/>
      <c r="O175" s="20"/>
      <c r="P175" s="20"/>
      <c r="Q175" s="1522"/>
      <c r="R175" s="181"/>
      <c r="S175" s="181"/>
      <c r="T175" s="181"/>
    </row>
    <row r="176" spans="2:20" ht="12" customHeight="1">
      <c r="B176" s="20"/>
      <c r="C176" s="337"/>
      <c r="D176" s="20"/>
      <c r="E176" s="20"/>
      <c r="F176" s="20"/>
      <c r="G176" s="1009"/>
      <c r="H176" s="20"/>
      <c r="I176" s="20"/>
      <c r="J176" s="20"/>
      <c r="K176" s="20"/>
      <c r="L176" s="20"/>
      <c r="M176" s="20"/>
      <c r="N176" s="20"/>
      <c r="O176" s="20"/>
      <c r="P176" s="20"/>
      <c r="Q176" s="1522"/>
      <c r="R176" s="181"/>
      <c r="S176" s="181"/>
      <c r="T176" s="181"/>
    </row>
    <row r="177" spans="2:20" ht="12" customHeight="1">
      <c r="B177" s="20"/>
      <c r="C177" s="337"/>
      <c r="D177" s="20"/>
      <c r="E177" s="20"/>
      <c r="F177" s="20"/>
      <c r="G177" s="1009"/>
      <c r="H177" s="20"/>
      <c r="I177" s="20"/>
      <c r="J177" s="20"/>
      <c r="K177" s="20"/>
      <c r="L177" s="20"/>
      <c r="M177" s="20"/>
      <c r="N177" s="20"/>
      <c r="O177" s="20"/>
      <c r="P177" s="20"/>
      <c r="Q177" s="1522"/>
      <c r="R177" s="181"/>
      <c r="S177" s="181"/>
      <c r="T177" s="181"/>
    </row>
    <row r="178" spans="2:20" ht="12" customHeight="1">
      <c r="B178" s="20"/>
      <c r="C178" s="337"/>
      <c r="D178" s="20"/>
      <c r="E178" s="20"/>
      <c r="F178" s="20"/>
      <c r="G178" s="1009"/>
      <c r="H178" s="20"/>
      <c r="I178" s="20"/>
      <c r="J178" s="20"/>
      <c r="K178" s="20"/>
      <c r="L178" s="20"/>
      <c r="M178" s="20"/>
      <c r="N178" s="20"/>
      <c r="O178" s="20"/>
      <c r="P178" s="20"/>
      <c r="Q178" s="1522"/>
      <c r="R178" s="181"/>
      <c r="S178" s="181"/>
      <c r="T178" s="181"/>
    </row>
    <row r="179" spans="2:20" ht="12" customHeight="1">
      <c r="B179" s="20"/>
      <c r="C179" s="337"/>
      <c r="D179" s="20"/>
      <c r="E179" s="20"/>
      <c r="F179" s="20"/>
      <c r="G179" s="1009"/>
      <c r="H179" s="20"/>
      <c r="I179" s="20"/>
      <c r="J179" s="20"/>
      <c r="K179" s="20"/>
      <c r="L179" s="20"/>
      <c r="M179" s="20"/>
      <c r="N179" s="20"/>
      <c r="O179" s="20"/>
      <c r="P179" s="20"/>
      <c r="Q179" s="1522"/>
      <c r="R179" s="181"/>
      <c r="S179" s="181"/>
      <c r="T179" s="181"/>
    </row>
    <row r="180" spans="2:20" ht="12" customHeight="1">
      <c r="C180" s="353"/>
    </row>
    <row r="181" spans="2:20" ht="12" customHeight="1">
      <c r="C181" s="353"/>
    </row>
    <row r="182" spans="2:20" ht="12" customHeight="1">
      <c r="C182" s="353"/>
    </row>
    <row r="183" spans="2:20" ht="12" customHeight="1">
      <c r="C183" s="353"/>
    </row>
    <row r="184" spans="2:20" ht="12" customHeight="1">
      <c r="C184" s="353"/>
    </row>
    <row r="185" spans="2:20" ht="12" customHeight="1">
      <c r="C185" s="353"/>
    </row>
    <row r="186" spans="2:20" ht="12" customHeight="1">
      <c r="C186" s="353"/>
    </row>
    <row r="187" spans="2:20" ht="12" customHeight="1">
      <c r="C187" s="353"/>
    </row>
    <row r="188" spans="2:20" ht="12" customHeight="1">
      <c r="C188" s="353"/>
    </row>
    <row r="189" spans="2:20" ht="12" customHeight="1">
      <c r="C189" s="353"/>
    </row>
    <row r="190" spans="2:20" ht="12" customHeight="1">
      <c r="C190" s="353"/>
    </row>
    <row r="191" spans="2:20" ht="12" customHeight="1">
      <c r="C191" s="353"/>
    </row>
    <row r="192" spans="2:20" ht="12" customHeight="1">
      <c r="C192" s="353"/>
    </row>
    <row r="193" spans="3:3" ht="12" customHeight="1">
      <c r="C193" s="353"/>
    </row>
    <row r="194" spans="3:3" ht="12" customHeight="1">
      <c r="C194" s="353"/>
    </row>
    <row r="195" spans="3:3" ht="12" customHeight="1">
      <c r="C195" s="353"/>
    </row>
    <row r="196" spans="3:3" ht="12" customHeight="1">
      <c r="C196" s="353"/>
    </row>
    <row r="197" spans="3:3" ht="12" customHeight="1">
      <c r="C197" s="353"/>
    </row>
    <row r="198" spans="3:3" ht="12" customHeight="1">
      <c r="C198" s="353"/>
    </row>
    <row r="199" spans="3:3" ht="12" customHeight="1">
      <c r="C199" s="353"/>
    </row>
    <row r="200" spans="3:3" ht="12" customHeight="1">
      <c r="C200" s="353"/>
    </row>
    <row r="201" spans="3:3" ht="12" customHeight="1">
      <c r="C201" s="353"/>
    </row>
    <row r="202" spans="3:3" ht="12" customHeight="1">
      <c r="C202" s="353"/>
    </row>
    <row r="203" spans="3:3" ht="12" customHeight="1">
      <c r="C203" s="353"/>
    </row>
    <row r="204" spans="3:3" ht="12" customHeight="1">
      <c r="C204" s="353"/>
    </row>
    <row r="205" spans="3:3" ht="12" customHeight="1">
      <c r="C205" s="353"/>
    </row>
    <row r="206" spans="3:3" ht="12" customHeight="1">
      <c r="C206" s="353"/>
    </row>
    <row r="207" spans="3:3" ht="12" customHeight="1">
      <c r="C207" s="353"/>
    </row>
    <row r="208" spans="3:3" ht="12" customHeight="1">
      <c r="C208" s="353"/>
    </row>
    <row r="209" spans="3:3" ht="12" customHeight="1">
      <c r="C209" s="353"/>
    </row>
    <row r="210" spans="3:3" ht="12" customHeight="1">
      <c r="C210" s="353"/>
    </row>
    <row r="211" spans="3:3" ht="12" customHeight="1">
      <c r="C211" s="353"/>
    </row>
    <row r="212" spans="3:3" ht="12" customHeight="1">
      <c r="C212" s="353"/>
    </row>
    <row r="213" spans="3:3" ht="12" customHeight="1">
      <c r="C213" s="353"/>
    </row>
    <row r="214" spans="3:3" ht="12" customHeight="1">
      <c r="C214" s="353"/>
    </row>
    <row r="215" spans="3:3" ht="12" customHeight="1">
      <c r="C215" s="353"/>
    </row>
    <row r="216" spans="3:3" ht="12" customHeight="1">
      <c r="C216" s="353"/>
    </row>
    <row r="217" spans="3:3" ht="12" customHeight="1">
      <c r="C217" s="353"/>
    </row>
    <row r="218" spans="3:3" ht="12" customHeight="1">
      <c r="C218" s="353"/>
    </row>
    <row r="219" spans="3:3" ht="12" customHeight="1">
      <c r="C219" s="353"/>
    </row>
    <row r="220" spans="3:3" ht="12" customHeight="1">
      <c r="C220" s="353"/>
    </row>
    <row r="221" spans="3:3" ht="12" customHeight="1">
      <c r="C221" s="353"/>
    </row>
    <row r="222" spans="3:3" ht="12" customHeight="1">
      <c r="C222" s="353"/>
    </row>
    <row r="223" spans="3:3" ht="12" customHeight="1">
      <c r="C223" s="353"/>
    </row>
    <row r="224" spans="3:3" ht="12" customHeight="1">
      <c r="C224" s="353"/>
    </row>
    <row r="225" spans="3:3" ht="12" customHeight="1">
      <c r="C225" s="353"/>
    </row>
    <row r="226" spans="3:3" ht="12" customHeight="1">
      <c r="C226" s="353"/>
    </row>
    <row r="227" spans="3:3" ht="12" customHeight="1">
      <c r="C227" s="353"/>
    </row>
    <row r="228" spans="3:3" ht="12" customHeight="1">
      <c r="C228" s="353"/>
    </row>
    <row r="229" spans="3:3" ht="12" customHeight="1">
      <c r="C229" s="353"/>
    </row>
    <row r="230" spans="3:3" ht="12" customHeight="1">
      <c r="C230" s="353"/>
    </row>
    <row r="231" spans="3:3" ht="12" customHeight="1">
      <c r="C231" s="353"/>
    </row>
    <row r="232" spans="3:3" ht="12" customHeight="1">
      <c r="C232" s="353"/>
    </row>
    <row r="233" spans="3:3" ht="12" customHeight="1">
      <c r="C233" s="353"/>
    </row>
    <row r="234" spans="3:3" ht="12" customHeight="1">
      <c r="C234" s="353"/>
    </row>
    <row r="235" spans="3:3" ht="12" customHeight="1">
      <c r="C235" s="353"/>
    </row>
    <row r="236" spans="3:3" ht="12" customHeight="1">
      <c r="C236" s="353"/>
    </row>
    <row r="237" spans="3:3" ht="12" customHeight="1">
      <c r="C237" s="353"/>
    </row>
    <row r="238" spans="3:3" ht="12" customHeight="1">
      <c r="C238" s="353"/>
    </row>
    <row r="239" spans="3:3" ht="12" customHeight="1">
      <c r="C239" s="353"/>
    </row>
    <row r="240" spans="3:3" ht="12" customHeight="1">
      <c r="C240" s="353"/>
    </row>
    <row r="241" spans="3:3" ht="12" customHeight="1">
      <c r="C241" s="353"/>
    </row>
    <row r="242" spans="3:3" ht="12" customHeight="1">
      <c r="C242" s="353"/>
    </row>
    <row r="243" spans="3:3" ht="12" customHeight="1">
      <c r="C243" s="353"/>
    </row>
    <row r="244" spans="3:3" ht="12" customHeight="1">
      <c r="C244" s="353"/>
    </row>
    <row r="245" spans="3:3" ht="12" customHeight="1">
      <c r="C245" s="353"/>
    </row>
    <row r="246" spans="3:3" ht="12" customHeight="1">
      <c r="C246" s="353"/>
    </row>
    <row r="247" spans="3:3" ht="12" customHeight="1">
      <c r="C247" s="353"/>
    </row>
    <row r="248" spans="3:3" ht="12" customHeight="1">
      <c r="C248" s="353"/>
    </row>
    <row r="249" spans="3:3" ht="12" customHeight="1">
      <c r="C249" s="353"/>
    </row>
    <row r="250" spans="3:3" ht="12" customHeight="1">
      <c r="C250" s="353"/>
    </row>
    <row r="251" spans="3:3" ht="12" customHeight="1">
      <c r="C251" s="353"/>
    </row>
    <row r="252" spans="3:3" ht="12" customHeight="1">
      <c r="C252" s="353"/>
    </row>
    <row r="253" spans="3:3" ht="12" customHeight="1">
      <c r="C253" s="353"/>
    </row>
    <row r="254" spans="3:3" ht="12" customHeight="1">
      <c r="C254" s="353"/>
    </row>
    <row r="255" spans="3:3" ht="12" customHeight="1">
      <c r="C255" s="353"/>
    </row>
    <row r="256" spans="3:3" ht="12" customHeight="1">
      <c r="C256" s="353"/>
    </row>
    <row r="257" spans="3:3" ht="12" customHeight="1">
      <c r="C257" s="353"/>
    </row>
    <row r="258" spans="3:3" ht="12" customHeight="1">
      <c r="C258" s="353"/>
    </row>
    <row r="259" spans="3:3" ht="12" customHeight="1">
      <c r="C259" s="353"/>
    </row>
    <row r="260" spans="3:3" ht="12" customHeight="1">
      <c r="C260" s="353"/>
    </row>
    <row r="261" spans="3:3" ht="12" customHeight="1">
      <c r="C261" s="353"/>
    </row>
    <row r="262" spans="3:3" ht="12" customHeight="1">
      <c r="C262" s="353"/>
    </row>
    <row r="263" spans="3:3" ht="12" customHeight="1">
      <c r="C263" s="353"/>
    </row>
    <row r="264" spans="3:3" ht="12" customHeight="1">
      <c r="C264" s="353"/>
    </row>
    <row r="265" spans="3:3" ht="12" customHeight="1">
      <c r="C265" s="353"/>
    </row>
    <row r="266" spans="3:3" ht="12" customHeight="1">
      <c r="C266" s="353"/>
    </row>
    <row r="267" spans="3:3" ht="12" customHeight="1">
      <c r="C267" s="353"/>
    </row>
    <row r="268" spans="3:3" ht="12" customHeight="1">
      <c r="C268" s="353"/>
    </row>
    <row r="269" spans="3:3" ht="12" customHeight="1">
      <c r="C269" s="353"/>
    </row>
    <row r="270" spans="3:3" ht="12" customHeight="1">
      <c r="C270" s="353"/>
    </row>
    <row r="271" spans="3:3" ht="12" customHeight="1">
      <c r="C271" s="353"/>
    </row>
    <row r="272" spans="3:3" ht="12" customHeight="1">
      <c r="C272" s="353"/>
    </row>
    <row r="273" spans="3:3" ht="12" customHeight="1">
      <c r="C273" s="353"/>
    </row>
    <row r="274" spans="3:3" ht="12" customHeight="1">
      <c r="C274" s="353"/>
    </row>
    <row r="275" spans="3:3" ht="12" customHeight="1">
      <c r="C275" s="353"/>
    </row>
    <row r="276" spans="3:3" ht="12" customHeight="1">
      <c r="C276" s="353"/>
    </row>
    <row r="277" spans="3:3" ht="12" customHeight="1">
      <c r="C277" s="353"/>
    </row>
    <row r="278" spans="3:3" ht="12" customHeight="1">
      <c r="C278" s="353"/>
    </row>
    <row r="279" spans="3:3" ht="12" customHeight="1">
      <c r="C279" s="353"/>
    </row>
    <row r="280" spans="3:3" ht="12" customHeight="1">
      <c r="C280" s="353"/>
    </row>
    <row r="281" spans="3:3" ht="12" customHeight="1">
      <c r="C281" s="353"/>
    </row>
  </sheetData>
  <autoFilter ref="A4:T86" xr:uid="{5C33DB3C-7312-D84F-847E-1ADDBFEB5631}">
    <filterColumn colId="11">
      <filters>
        <filter val="Backlog"/>
        <filter val="Blocked"/>
        <filter val="In Progress"/>
        <filter val="In Review"/>
      </filters>
    </filterColumn>
  </autoFilter>
  <mergeCells count="6">
    <mergeCell ref="R3:T3"/>
    <mergeCell ref="N3:Q3"/>
    <mergeCell ref="B3:G3"/>
    <mergeCell ref="B2:Q2"/>
    <mergeCell ref="H3:J3"/>
    <mergeCell ref="K3:M3"/>
  </mergeCells>
  <phoneticPr fontId="78" type="noConversion"/>
  <conditionalFormatting sqref="C5:C281">
    <cfRule type="cellIs" dxfId="30" priority="104" operator="equal">
      <formula>"Task"</formula>
    </cfRule>
    <cfRule type="cellIs" dxfId="29" priority="105" operator="equal">
      <formula>"Bug"</formula>
    </cfRule>
    <cfRule type="cellIs" dxfId="28" priority="106" stopIfTrue="1" operator="equal">
      <formula>"Story"</formula>
    </cfRule>
  </conditionalFormatting>
  <conditionalFormatting sqref="I1:I2 H3:H4 I4:I1048576">
    <cfRule type="cellIs" dxfId="27" priority="76" operator="equal">
      <formula>"Low"</formula>
    </cfRule>
    <cfRule type="cellIs" dxfId="26" priority="77" operator="equal">
      <formula>"Medium"</formula>
    </cfRule>
    <cfRule type="cellIs" dxfId="25" priority="78" operator="equal">
      <formula>"High"</formula>
    </cfRule>
    <cfRule type="cellIs" dxfId="24" priority="79" operator="equal">
      <formula>"Critical"</formula>
    </cfRule>
  </conditionalFormatting>
  <conditionalFormatting sqref="L5:L179">
    <cfRule type="containsText" dxfId="23" priority="1" operator="containsText" text="In Review">
      <formula>NOT(ISERROR(SEARCH("In Review",L5)))</formula>
    </cfRule>
    <cfRule type="containsText" dxfId="22" priority="2" operator="containsText" text="In Progress">
      <formula>NOT(ISERROR(SEARCH("In Progress",L5)))</formula>
    </cfRule>
    <cfRule type="containsText" dxfId="21" priority="3" operator="containsText" text="Deprioritized">
      <formula>NOT(ISERROR(SEARCH("Deprioritized",L5)))</formula>
    </cfRule>
    <cfRule type="containsText" dxfId="20" priority="4" operator="containsText" text="Backlog">
      <formula>NOT(ISERROR(SEARCH("Backlog",L5)))</formula>
    </cfRule>
    <cfRule type="containsText" dxfId="19" priority="5" operator="containsText" text="Blocked">
      <formula>NOT(ISERROR(SEARCH("Blocked",L5)))</formula>
    </cfRule>
    <cfRule type="containsText" dxfId="18" priority="6" operator="containsText" text="Done">
      <formula>NOT(ISERROR(SEARCH("Done",L5)))</formula>
    </cfRule>
  </conditionalFormatting>
  <dataValidations count="5">
    <dataValidation type="list" allowBlank="1" showInputMessage="1" showErrorMessage="1" sqref="L216:L385" xr:uid="{FEE3A30D-FF92-8841-B7FF-B18054F6EFDC}">
      <formula1>"Backlog, In Progress, Blocked, In Review, Done"</formula1>
    </dataValidation>
    <dataValidation allowBlank="1" showInputMessage="1" showErrorMessage="1" sqref="Q12 M1:M2 M4:M1048576" xr:uid="{8F6025DC-AF2A-4CD4-A67F-D8BE2037F3BA}"/>
    <dataValidation type="list" allowBlank="1" showInputMessage="1" showErrorMessage="1" sqref="I5:I385" xr:uid="{2749EA28-B6B5-394B-9158-65895CA98980}">
      <formula1>"Critical, High, Medium, Low"</formula1>
    </dataValidation>
    <dataValidation type="list" allowBlank="1" showInputMessage="1" showErrorMessage="1" sqref="L5:L215" xr:uid="{A982B1E4-9191-4509-9B50-0F9E1AE7EA5D}">
      <formula1>"Backlog, In Progress, Blocked, In Review, Done, Deprioritized"</formula1>
    </dataValidation>
    <dataValidation type="list" allowBlank="1" showInputMessage="1" showErrorMessage="1" sqref="C5:C463" xr:uid="{3404BEDA-AD59-3D46-AC1D-ED99295B16FD}">
      <formula1>"Bug, Story, Task"</formula1>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containsText" priority="81" operator="containsText" id="{FBA78C7A-1FDB-4526-93A7-3D962F1B22AD}">
            <xm:f>NOT(ISERROR(SEARCH(cdm_dim_product_hierarchy_v,D24)))</xm:f>
            <xm:f>cdm_dim_product_hierarchy_v</xm:f>
            <x14:dxf>
              <font>
                <color theme="1"/>
              </font>
              <fill>
                <patternFill patternType="solid">
                  <bgColor theme="7" tint="0.79998168889431442"/>
                </patternFill>
              </fill>
            </x14:dxf>
          </x14:cfRule>
          <xm:sqref>D24:D25</xm:sqref>
        </x14:conditionalFormatting>
        <x14:conditionalFormatting xmlns:xm="http://schemas.microsoft.com/office/excel/2006/main">
          <x14:cfRule type="containsText" priority="80" operator="containsText" id="{84483F9D-B6B3-4B36-800E-27A73670ADF5}">
            <xm:f>NOT(ISERROR(SEARCH(cdm_dim_product_hierarchy_v,D28)))</xm:f>
            <xm:f>cdm_dim_product_hierarchy_v</xm:f>
            <x14:dxf>
              <font>
                <color theme="1"/>
              </font>
              <fill>
                <patternFill patternType="solid">
                  <bgColor theme="7" tint="0.79998168889431442"/>
                </patternFill>
              </fill>
            </x14:dxf>
          </x14:cfRule>
          <xm:sqref>D28:D45</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0600-D36E-48D3-9DE7-68ACF8C56ED4}">
  <sheetPr>
    <tabColor rgb="FFFCE4F6"/>
  </sheetPr>
  <dimension ref="B1:G39"/>
  <sheetViews>
    <sheetView workbookViewId="0">
      <selection activeCell="B2" sqref="B2"/>
    </sheetView>
  </sheetViews>
  <sheetFormatPr defaultColWidth="8.85546875" defaultRowHeight="14.45"/>
  <cols>
    <col min="1" max="1" width="3.42578125" customWidth="1"/>
    <col min="2" max="2" width="15.42578125" customWidth="1"/>
    <col min="3" max="3" width="145.42578125" bestFit="1" customWidth="1"/>
    <col min="4" max="4" width="27.140625" customWidth="1"/>
    <col min="5" max="6" width="17.140625" customWidth="1"/>
    <col min="7" max="7" width="32.5703125" bestFit="1" customWidth="1"/>
  </cols>
  <sheetData>
    <row r="1" spans="2:7">
      <c r="B1" s="1166" t="s">
        <v>7379</v>
      </c>
    </row>
    <row r="2" spans="2:7">
      <c r="B2" s="1166" t="s">
        <v>7380</v>
      </c>
    </row>
    <row r="3" spans="2:7">
      <c r="B3" s="1580" t="s">
        <v>7014</v>
      </c>
      <c r="C3" s="1581" t="s">
        <v>7010</v>
      </c>
      <c r="D3" s="1581" t="s">
        <v>7011</v>
      </c>
      <c r="E3" s="1581" t="s">
        <v>7381</v>
      </c>
      <c r="F3" s="1581" t="s">
        <v>7382</v>
      </c>
      <c r="G3" s="1591" t="s">
        <v>7383</v>
      </c>
    </row>
    <row r="4" spans="2:7">
      <c r="B4" s="1423"/>
      <c r="C4" s="1420" t="s">
        <v>7024</v>
      </c>
      <c r="D4" s="1165" t="s">
        <v>70</v>
      </c>
      <c r="E4" s="1423" t="s">
        <v>335</v>
      </c>
      <c r="F4" s="1423" t="s">
        <v>335</v>
      </c>
      <c r="G4" s="20"/>
    </row>
    <row r="5" spans="2:7">
      <c r="B5" s="1423"/>
      <c r="C5" s="1422" t="s">
        <v>7040</v>
      </c>
      <c r="D5" s="1582" t="s">
        <v>129</v>
      </c>
      <c r="E5" s="1423" t="s">
        <v>335</v>
      </c>
      <c r="F5" s="1423" t="s">
        <v>335</v>
      </c>
      <c r="G5" s="20"/>
    </row>
    <row r="6" spans="2:7">
      <c r="B6" s="1423"/>
      <c r="C6" s="1422" t="s">
        <v>7046</v>
      </c>
      <c r="D6" s="1583" t="s">
        <v>126</v>
      </c>
      <c r="E6" s="1423" t="s">
        <v>335</v>
      </c>
      <c r="F6" s="1423" t="s">
        <v>335</v>
      </c>
      <c r="G6" s="20"/>
    </row>
    <row r="7" spans="2:7">
      <c r="B7" s="1423"/>
      <c r="C7" s="1422" t="s">
        <v>7055</v>
      </c>
      <c r="D7" s="1583" t="s">
        <v>126</v>
      </c>
      <c r="E7" s="1423" t="s">
        <v>335</v>
      </c>
      <c r="F7" s="1423" t="s">
        <v>3939</v>
      </c>
      <c r="G7" s="20"/>
    </row>
    <row r="8" spans="2:7">
      <c r="B8" s="1423"/>
      <c r="C8" s="1422" t="s">
        <v>7058</v>
      </c>
      <c r="D8" s="1584" t="s">
        <v>7060</v>
      </c>
      <c r="E8" s="1423" t="s">
        <v>335</v>
      </c>
      <c r="F8" s="1423" t="s">
        <v>335</v>
      </c>
      <c r="G8" s="20"/>
    </row>
    <row r="9" spans="2:7">
      <c r="B9" s="1423"/>
      <c r="C9" s="1422" t="s">
        <v>7063</v>
      </c>
      <c r="D9" s="1584" t="s">
        <v>7060</v>
      </c>
      <c r="E9" s="1423" t="s">
        <v>335</v>
      </c>
      <c r="F9" s="1423" t="s">
        <v>335</v>
      </c>
      <c r="G9" s="20"/>
    </row>
    <row r="10" spans="2:7">
      <c r="B10" s="1422" t="s">
        <v>7068</v>
      </c>
      <c r="C10" s="1422" t="s">
        <v>7066</v>
      </c>
      <c r="D10" s="1584" t="s">
        <v>7060</v>
      </c>
      <c r="E10" s="1423" t="s">
        <v>335</v>
      </c>
      <c r="F10" s="1423" t="s">
        <v>335</v>
      </c>
      <c r="G10" s="20"/>
    </row>
    <row r="11" spans="2:7">
      <c r="B11" s="1422" t="s">
        <v>7079</v>
      </c>
      <c r="C11" s="1422" t="s">
        <v>7076</v>
      </c>
      <c r="D11" s="1443" t="s">
        <v>91</v>
      </c>
      <c r="E11" s="1423" t="s">
        <v>335</v>
      </c>
      <c r="F11" s="1423" t="s">
        <v>335</v>
      </c>
      <c r="G11" s="20" t="s">
        <v>7384</v>
      </c>
    </row>
    <row r="12" spans="2:7">
      <c r="B12" s="1422" t="s">
        <v>7088</v>
      </c>
      <c r="C12" s="1422" t="s">
        <v>7086</v>
      </c>
      <c r="D12" s="1583" t="s">
        <v>126</v>
      </c>
      <c r="E12" s="1423" t="s">
        <v>335</v>
      </c>
      <c r="F12" s="1423" t="s">
        <v>335</v>
      </c>
      <c r="G12" s="20"/>
    </row>
    <row r="13" spans="2:7">
      <c r="B13" s="1422" t="s">
        <v>7088</v>
      </c>
      <c r="C13" s="1422" t="s">
        <v>7106</v>
      </c>
      <c r="D13" s="1583" t="s">
        <v>126</v>
      </c>
      <c r="E13" s="1423" t="s">
        <v>335</v>
      </c>
      <c r="F13" s="1423" t="s">
        <v>335</v>
      </c>
      <c r="G13" s="20"/>
    </row>
    <row r="14" spans="2:7">
      <c r="B14" s="1435" t="s">
        <v>7073</v>
      </c>
      <c r="C14" s="1012" t="s">
        <v>7385</v>
      </c>
      <c r="D14" s="1585" t="s">
        <v>7112</v>
      </c>
      <c r="E14" s="1423" t="s">
        <v>334</v>
      </c>
      <c r="F14" s="1423" t="s">
        <v>334</v>
      </c>
      <c r="G14" s="20"/>
    </row>
    <row r="15" spans="2:7">
      <c r="B15" s="1422" t="s">
        <v>7088</v>
      </c>
      <c r="C15" s="1012" t="s">
        <v>7156</v>
      </c>
      <c r="D15" s="1583" t="s">
        <v>126</v>
      </c>
      <c r="E15" s="1423" t="s">
        <v>335</v>
      </c>
      <c r="F15" s="1423" t="s">
        <v>335</v>
      </c>
      <c r="G15" s="20"/>
    </row>
    <row r="16" spans="2:7">
      <c r="B16" s="1435"/>
      <c r="C16" s="1012" t="s">
        <v>7178</v>
      </c>
      <c r="D16" s="1165" t="s">
        <v>70</v>
      </c>
      <c r="E16" s="1052" t="s">
        <v>335</v>
      </c>
      <c r="F16" s="1423" t="s">
        <v>335</v>
      </c>
      <c r="G16" s="20"/>
    </row>
    <row r="17" spans="2:7">
      <c r="B17" s="1435"/>
      <c r="C17" s="1012" t="s">
        <v>7184</v>
      </c>
      <c r="D17" s="1165" t="s">
        <v>70</v>
      </c>
      <c r="E17" s="1052" t="s">
        <v>335</v>
      </c>
      <c r="F17" s="1423" t="s">
        <v>335</v>
      </c>
      <c r="G17" s="20"/>
    </row>
    <row r="18" spans="2:7">
      <c r="B18" s="1435"/>
      <c r="C18" s="1012" t="s">
        <v>7386</v>
      </c>
      <c r="D18" s="1165" t="s">
        <v>70</v>
      </c>
      <c r="E18" s="1052" t="s">
        <v>335</v>
      </c>
      <c r="F18" s="1423" t="s">
        <v>335</v>
      </c>
      <c r="G18" s="20"/>
    </row>
    <row r="19" spans="2:7">
      <c r="B19" s="1096" t="s">
        <v>7195</v>
      </c>
      <c r="C19" s="1096" t="s">
        <v>7193</v>
      </c>
      <c r="D19" s="1437" t="s">
        <v>70</v>
      </c>
      <c r="E19" s="1052" t="s">
        <v>335</v>
      </c>
      <c r="F19" s="1052" t="s">
        <v>335</v>
      </c>
      <c r="G19" s="20"/>
    </row>
    <row r="20" spans="2:7">
      <c r="B20" s="20"/>
      <c r="C20" s="1096" t="s">
        <v>7204</v>
      </c>
      <c r="D20" s="1585" t="s">
        <v>7112</v>
      </c>
      <c r="E20" s="1052" t="s">
        <v>335</v>
      </c>
      <c r="F20" s="1423" t="s">
        <v>335</v>
      </c>
      <c r="G20" s="20"/>
    </row>
    <row r="21" spans="2:7">
      <c r="B21" s="20" t="s">
        <v>7209</v>
      </c>
      <c r="C21" s="1096" t="s">
        <v>7207</v>
      </c>
      <c r="D21" s="1582" t="s">
        <v>129</v>
      </c>
      <c r="E21" s="1052" t="s">
        <v>335</v>
      </c>
      <c r="F21" s="1052" t="s">
        <v>334</v>
      </c>
      <c r="G21" s="20"/>
    </row>
    <row r="22" spans="2:7">
      <c r="B22" s="20" t="s">
        <v>7214</v>
      </c>
      <c r="C22" s="20" t="s">
        <v>7212</v>
      </c>
      <c r="D22" s="1586" t="s">
        <v>60</v>
      </c>
      <c r="E22" s="1052" t="s">
        <v>335</v>
      </c>
      <c r="F22" s="1423" t="s">
        <v>335</v>
      </c>
      <c r="G22" s="20"/>
    </row>
    <row r="23" spans="2:7">
      <c r="B23" s="20" t="s">
        <v>7223</v>
      </c>
      <c r="C23" s="20" t="s">
        <v>7221</v>
      </c>
      <c r="D23" s="1586" t="s">
        <v>60</v>
      </c>
      <c r="E23" s="1052" t="s">
        <v>335</v>
      </c>
      <c r="F23" s="1423" t="s">
        <v>335</v>
      </c>
      <c r="G23" s="20"/>
    </row>
    <row r="24" spans="2:7">
      <c r="B24" s="20" t="s">
        <v>7232</v>
      </c>
      <c r="C24" s="20" t="s">
        <v>7230</v>
      </c>
      <c r="D24" s="1583" t="s">
        <v>126</v>
      </c>
      <c r="E24" s="1052" t="s">
        <v>335</v>
      </c>
      <c r="F24" s="1052" t="s">
        <v>334</v>
      </c>
      <c r="G24" s="20"/>
    </row>
    <row r="25" spans="2:7">
      <c r="B25" s="20" t="s">
        <v>7238</v>
      </c>
      <c r="C25" s="20" t="s">
        <v>7236</v>
      </c>
      <c r="D25" s="1587" t="s">
        <v>3029</v>
      </c>
      <c r="E25" s="1052" t="s">
        <v>335</v>
      </c>
      <c r="F25" s="1052" t="s">
        <v>335</v>
      </c>
      <c r="G25" s="20"/>
    </row>
    <row r="26" spans="2:7">
      <c r="B26" s="20" t="s">
        <v>7244</v>
      </c>
      <c r="C26" s="20" t="s">
        <v>7241</v>
      </c>
      <c r="D26" s="1588" t="s">
        <v>139</v>
      </c>
      <c r="E26" s="1052" t="s">
        <v>335</v>
      </c>
      <c r="F26" s="1052" t="s">
        <v>335</v>
      </c>
      <c r="G26" s="20"/>
    </row>
    <row r="27" spans="2:7">
      <c r="B27" s="20" t="s">
        <v>7257</v>
      </c>
      <c r="C27" s="20" t="s">
        <v>7255</v>
      </c>
      <c r="D27" s="1587" t="s">
        <v>3029</v>
      </c>
      <c r="E27" s="1052" t="s">
        <v>334</v>
      </c>
      <c r="F27" s="1052" t="s">
        <v>334</v>
      </c>
      <c r="G27" s="20"/>
    </row>
    <row r="28" spans="2:7">
      <c r="B28" s="20" t="s">
        <v>7263</v>
      </c>
      <c r="C28" s="20" t="s">
        <v>7260</v>
      </c>
      <c r="D28" s="1443" t="s">
        <v>91</v>
      </c>
      <c r="E28" s="1052" t="s">
        <v>335</v>
      </c>
      <c r="F28" s="1052" t="s">
        <v>334</v>
      </c>
      <c r="G28" s="20"/>
    </row>
    <row r="29" spans="2:7">
      <c r="B29" s="20" t="s">
        <v>7274</v>
      </c>
      <c r="C29" s="20" t="s">
        <v>7272</v>
      </c>
      <c r="D29" s="1589" t="s">
        <v>60</v>
      </c>
      <c r="E29" s="1052" t="s">
        <v>335</v>
      </c>
      <c r="F29" s="1052" t="s">
        <v>335</v>
      </c>
      <c r="G29" s="20"/>
    </row>
    <row r="30" spans="2:7">
      <c r="B30" s="20" t="s">
        <v>7281</v>
      </c>
      <c r="C30" s="20" t="s">
        <v>7278</v>
      </c>
      <c r="D30" s="1437" t="s">
        <v>70</v>
      </c>
      <c r="E30" s="1052" t="s">
        <v>335</v>
      </c>
      <c r="F30" s="1052" t="s">
        <v>335</v>
      </c>
      <c r="G30" s="20"/>
    </row>
    <row r="31" spans="2:7">
      <c r="B31" s="20" t="s">
        <v>7295</v>
      </c>
      <c r="C31" s="20" t="s">
        <v>7293</v>
      </c>
      <c r="D31" s="1590" t="s">
        <v>79</v>
      </c>
      <c r="E31" s="1052" t="s">
        <v>335</v>
      </c>
      <c r="F31" s="1052" t="s">
        <v>334</v>
      </c>
      <c r="G31" s="20"/>
    </row>
    <row r="32" spans="2:7">
      <c r="B32" s="20" t="s">
        <v>7299</v>
      </c>
      <c r="C32" s="20" t="s">
        <v>7298</v>
      </c>
      <c r="D32" s="1590" t="s">
        <v>79</v>
      </c>
      <c r="E32" s="1052" t="s">
        <v>335</v>
      </c>
      <c r="F32" s="1052" t="s">
        <v>334</v>
      </c>
      <c r="G32" s="20"/>
    </row>
    <row r="33" spans="2:7">
      <c r="B33" s="20" t="s">
        <v>7313</v>
      </c>
      <c r="C33" s="20" t="s">
        <v>7311</v>
      </c>
      <c r="D33" s="1588" t="s">
        <v>139</v>
      </c>
      <c r="E33" s="1052" t="s">
        <v>334</v>
      </c>
      <c r="F33" s="1052" t="s">
        <v>334</v>
      </c>
      <c r="G33" s="20"/>
    </row>
    <row r="34" spans="2:7">
      <c r="B34" s="20" t="s">
        <v>7321</v>
      </c>
      <c r="C34" s="20" t="s">
        <v>7318</v>
      </c>
      <c r="D34" s="1590" t="s">
        <v>79</v>
      </c>
      <c r="E34" s="1052" t="s">
        <v>335</v>
      </c>
      <c r="F34" s="1052" t="s">
        <v>335</v>
      </c>
      <c r="G34" s="20"/>
    </row>
    <row r="35" spans="2:7">
      <c r="B35" s="20" t="s">
        <v>7326</v>
      </c>
      <c r="C35" s="20" t="s">
        <v>7325</v>
      </c>
      <c r="D35" s="1590" t="s">
        <v>79</v>
      </c>
      <c r="E35" s="1052" t="s">
        <v>335</v>
      </c>
      <c r="F35" s="1052" t="s">
        <v>335</v>
      </c>
      <c r="G35" s="20"/>
    </row>
    <row r="36" spans="2:7">
      <c r="B36" s="20" t="s">
        <v>7329</v>
      </c>
      <c r="C36" s="20" t="s">
        <v>7328</v>
      </c>
      <c r="D36" s="1497" t="s">
        <v>67</v>
      </c>
      <c r="E36" s="1052" t="s">
        <v>335</v>
      </c>
      <c r="F36" s="1052" t="s">
        <v>335</v>
      </c>
      <c r="G36" s="20"/>
    </row>
    <row r="37" spans="2:7">
      <c r="B37" s="20" t="s">
        <v>7332</v>
      </c>
      <c r="C37" s="20" t="s">
        <v>7331</v>
      </c>
      <c r="D37" s="1590" t="s">
        <v>79</v>
      </c>
      <c r="E37" s="1052" t="s">
        <v>335</v>
      </c>
      <c r="F37" s="1052" t="s">
        <v>335</v>
      </c>
      <c r="G37" s="20"/>
    </row>
    <row r="38" spans="2:7">
      <c r="B38" s="20" t="s">
        <v>7335</v>
      </c>
      <c r="C38" s="20" t="s">
        <v>7334</v>
      </c>
      <c r="D38" s="1590" t="s">
        <v>79</v>
      </c>
      <c r="E38" s="1052" t="s">
        <v>335</v>
      </c>
      <c r="F38" s="1052" t="s">
        <v>335</v>
      </c>
      <c r="G38" s="20"/>
    </row>
    <row r="39" spans="2:7">
      <c r="B39" s="20" t="s">
        <v>7338</v>
      </c>
      <c r="C39" s="20" t="s">
        <v>7337</v>
      </c>
      <c r="D39" s="1588" t="s">
        <v>139</v>
      </c>
      <c r="E39" s="1052" t="s">
        <v>334</v>
      </c>
      <c r="F39" s="1052" t="s">
        <v>334</v>
      </c>
      <c r="G39" s="20"/>
    </row>
  </sheetData>
  <autoFilter ref="B3:G39" xr:uid="{E3CE0600-D36E-48D3-9DE7-68ACF8C56ED4}"/>
  <dataValidations count="1">
    <dataValidation allowBlank="1" showInputMessage="1" showErrorMessage="1" sqref="E4:F39" xr:uid="{1BD7413F-A6ED-4F45-ADE3-C7B9461831E7}"/>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1DE58B73-249A-4DC9-ACA1-C3356AEE486A}">
            <xm:f>NOT(ISERROR(SEARCH(cdm_dim_product_hierarchy_v,C15)))</xm:f>
            <xm:f>cdm_dim_product_hierarchy_v</xm:f>
            <x14:dxf>
              <font>
                <color theme="1"/>
              </font>
              <fill>
                <patternFill patternType="solid">
                  <bgColor theme="7" tint="0.79998168889431442"/>
                </patternFill>
              </fill>
            </x14:dxf>
          </x14:cfRule>
          <xm:sqref>C15:C19</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50E9D-16AF-48A6-B861-5D914E188854}">
  <sheetPr>
    <tabColor rgb="FFFCE4F6"/>
  </sheetPr>
  <dimension ref="B2:I100"/>
  <sheetViews>
    <sheetView workbookViewId="0">
      <pane ySplit="2" topLeftCell="A85" activePane="bottomLeft" state="frozen"/>
      <selection pane="bottomLeft" activeCell="B83" sqref="B83:B98"/>
    </sheetView>
  </sheetViews>
  <sheetFormatPr defaultColWidth="8.85546875" defaultRowHeight="14.45"/>
  <cols>
    <col min="1" max="1" width="2.42578125" customWidth="1"/>
    <col min="2" max="2" width="14.42578125" customWidth="1"/>
    <col min="3" max="3" width="23.140625" customWidth="1"/>
    <col min="4" max="4" width="30.42578125" customWidth="1"/>
    <col min="5" max="5" width="39.42578125" customWidth="1"/>
    <col min="6" max="6" width="51.140625" customWidth="1"/>
    <col min="7" max="7" width="31.42578125" customWidth="1"/>
    <col min="8" max="8" width="18.140625" customWidth="1"/>
    <col min="12" max="12" width="13.42578125" customWidth="1"/>
    <col min="13" max="13" width="22.42578125" customWidth="1"/>
    <col min="15" max="15" width="21.85546875" customWidth="1"/>
  </cols>
  <sheetData>
    <row r="2" spans="2:9" ht="15.95">
      <c r="B2" s="1541" t="s">
        <v>7014</v>
      </c>
      <c r="C2" s="1541" t="s">
        <v>7387</v>
      </c>
      <c r="D2" s="1542" t="s">
        <v>7388</v>
      </c>
      <c r="E2" s="1542" t="s">
        <v>7389</v>
      </c>
      <c r="F2" s="1542" t="s">
        <v>3368</v>
      </c>
      <c r="G2" s="1542" t="s">
        <v>7390</v>
      </c>
      <c r="H2" s="1543" t="s">
        <v>7391</v>
      </c>
    </row>
    <row r="3" spans="2:9">
      <c r="B3" s="1872" t="s">
        <v>7329</v>
      </c>
      <c r="C3" s="1880" t="s">
        <v>3558</v>
      </c>
      <c r="D3" s="1880" t="s">
        <v>521</v>
      </c>
      <c r="E3" s="1880" t="s">
        <v>2978</v>
      </c>
      <c r="F3" s="1538" t="s">
        <v>3560</v>
      </c>
      <c r="G3" s="1538" t="s">
        <v>3561</v>
      </c>
      <c r="H3" s="1873" t="s">
        <v>7392</v>
      </c>
      <c r="I3" t="s">
        <v>7393</v>
      </c>
    </row>
    <row r="4" spans="2:9">
      <c r="B4" s="1872"/>
      <c r="C4" s="1881"/>
      <c r="D4" s="1881"/>
      <c r="E4" s="1881"/>
      <c r="F4" s="563" t="s">
        <v>3562</v>
      </c>
      <c r="G4" s="563" t="s">
        <v>3563</v>
      </c>
      <c r="H4" s="1874"/>
    </row>
    <row r="5" spans="2:9">
      <c r="B5" s="1872"/>
      <c r="C5" s="1881"/>
      <c r="D5" s="1881"/>
      <c r="E5" s="1881"/>
      <c r="F5" s="563" t="s">
        <v>3564</v>
      </c>
      <c r="G5" s="563" t="s">
        <v>3565</v>
      </c>
      <c r="H5" s="1874"/>
    </row>
    <row r="6" spans="2:9">
      <c r="B6" s="1872"/>
      <c r="C6" s="1881"/>
      <c r="D6" s="1881"/>
      <c r="E6" s="1881"/>
      <c r="F6" s="563" t="s">
        <v>3566</v>
      </c>
      <c r="G6" s="563" t="s">
        <v>3567</v>
      </c>
      <c r="H6" s="1874"/>
    </row>
    <row r="7" spans="2:9">
      <c r="B7" s="1872"/>
      <c r="C7" s="1881"/>
      <c r="D7" s="1881"/>
      <c r="E7" s="1881"/>
      <c r="F7" s="563" t="s">
        <v>3568</v>
      </c>
      <c r="G7" s="563" t="s">
        <v>3569</v>
      </c>
      <c r="H7" s="1874"/>
    </row>
    <row r="8" spans="2:9">
      <c r="B8" s="1872"/>
      <c r="C8" s="1881"/>
      <c r="D8" s="1881"/>
      <c r="E8" s="1881"/>
      <c r="F8" s="563" t="s">
        <v>3570</v>
      </c>
      <c r="G8" s="563" t="s">
        <v>3571</v>
      </c>
      <c r="H8" s="1874"/>
    </row>
    <row r="9" spans="2:9">
      <c r="B9" s="1872"/>
      <c r="C9" s="1881"/>
      <c r="D9" s="1881"/>
      <c r="E9" s="1881"/>
      <c r="F9" s="563" t="s">
        <v>3572</v>
      </c>
      <c r="G9" s="563" t="s">
        <v>3573</v>
      </c>
      <c r="H9" s="1874"/>
    </row>
    <row r="10" spans="2:9">
      <c r="B10" s="1872"/>
      <c r="C10" s="1881"/>
      <c r="D10" s="1881"/>
      <c r="E10" s="1881"/>
      <c r="F10" s="563" t="s">
        <v>3574</v>
      </c>
      <c r="G10" s="563" t="s">
        <v>3575</v>
      </c>
      <c r="H10" s="1874"/>
    </row>
    <row r="11" spans="2:9">
      <c r="B11" s="1872"/>
      <c r="C11" s="1881"/>
      <c r="D11" s="1881"/>
      <c r="E11" s="1881"/>
      <c r="F11" s="563" t="s">
        <v>3576</v>
      </c>
      <c r="G11" s="563" t="s">
        <v>3577</v>
      </c>
      <c r="H11" s="1874"/>
    </row>
    <row r="12" spans="2:9">
      <c r="B12" s="1872"/>
      <c r="C12" s="1881"/>
      <c r="D12" s="1881"/>
      <c r="E12" s="1881"/>
      <c r="F12" s="563" t="s">
        <v>3578</v>
      </c>
      <c r="G12" s="563" t="s">
        <v>3579</v>
      </c>
      <c r="H12" s="1874"/>
    </row>
    <row r="13" spans="2:9" ht="29.25" customHeight="1">
      <c r="B13" s="1872"/>
      <c r="C13" s="1881"/>
      <c r="D13" s="1881"/>
      <c r="E13" s="1881"/>
      <c r="F13" s="563" t="s">
        <v>3580</v>
      </c>
      <c r="G13" s="563" t="s">
        <v>3581</v>
      </c>
      <c r="H13" s="1874"/>
    </row>
    <row r="14" spans="2:9">
      <c r="B14" s="1872"/>
      <c r="C14" s="1881"/>
      <c r="D14" s="1881"/>
      <c r="E14" s="1881"/>
      <c r="F14" s="563" t="s">
        <v>3582</v>
      </c>
      <c r="G14" s="563" t="s">
        <v>3583</v>
      </c>
      <c r="H14" s="1874"/>
    </row>
    <row r="15" spans="2:9">
      <c r="B15" s="1872"/>
      <c r="C15" s="1881"/>
      <c r="D15" s="1881"/>
      <c r="E15" s="1881"/>
      <c r="F15" s="563" t="s">
        <v>3584</v>
      </c>
      <c r="G15" s="563" t="s">
        <v>3585</v>
      </c>
      <c r="H15" s="1874"/>
    </row>
    <row r="16" spans="2:9">
      <c r="B16" s="1872"/>
      <c r="C16" s="1881"/>
      <c r="D16" s="1881"/>
      <c r="E16" s="1881"/>
      <c r="F16" s="563" t="s">
        <v>3586</v>
      </c>
      <c r="G16" s="563" t="s">
        <v>3587</v>
      </c>
      <c r="H16" s="1874"/>
    </row>
    <row r="17" spans="2:9">
      <c r="B17" s="1872"/>
      <c r="C17" s="1881"/>
      <c r="D17" s="1881"/>
      <c r="E17" s="1881"/>
      <c r="F17" s="563" t="s">
        <v>3588</v>
      </c>
      <c r="G17" s="563" t="s">
        <v>3589</v>
      </c>
      <c r="H17" s="1874"/>
    </row>
    <row r="18" spans="2:9">
      <c r="B18" s="1872"/>
      <c r="C18" s="1881"/>
      <c r="D18" s="1881"/>
      <c r="E18" s="1881"/>
      <c r="F18" s="563" t="s">
        <v>3590</v>
      </c>
      <c r="G18" s="563" t="s">
        <v>3591</v>
      </c>
      <c r="H18" s="1874"/>
    </row>
    <row r="19" spans="2:9" ht="15.75" customHeight="1">
      <c r="B19" s="1887" t="s">
        <v>7326</v>
      </c>
      <c r="C19" s="1884" t="s">
        <v>3623</v>
      </c>
      <c r="D19" s="1884" t="s">
        <v>1424</v>
      </c>
      <c r="E19" s="1880" t="s">
        <v>3030</v>
      </c>
      <c r="F19" s="1540" t="s">
        <v>3625</v>
      </c>
      <c r="G19" s="1540" t="s">
        <v>3404</v>
      </c>
      <c r="H19" s="1873" t="s">
        <v>7392</v>
      </c>
      <c r="I19" t="s">
        <v>7393</v>
      </c>
    </row>
    <row r="20" spans="2:9" ht="15.95">
      <c r="B20" s="1888"/>
      <c r="C20" s="1883"/>
      <c r="D20" s="1883"/>
      <c r="E20" s="1881"/>
      <c r="F20" s="1539" t="s">
        <v>3626</v>
      </c>
      <c r="G20" s="1539" t="s">
        <v>3627</v>
      </c>
      <c r="H20" s="1874"/>
    </row>
    <row r="21" spans="2:9" ht="15.95">
      <c r="B21" s="1888"/>
      <c r="C21" s="1883"/>
      <c r="D21" s="1883"/>
      <c r="E21" s="1881"/>
      <c r="F21" s="1539" t="s">
        <v>3628</v>
      </c>
      <c r="G21" s="1539" t="s">
        <v>3629</v>
      </c>
      <c r="H21" s="1874"/>
    </row>
    <row r="22" spans="2:9" ht="15.95">
      <c r="B22" s="1888"/>
      <c r="C22" s="1883"/>
      <c r="D22" s="1883"/>
      <c r="E22" s="1881"/>
      <c r="F22" s="1539" t="s">
        <v>3630</v>
      </c>
      <c r="G22" s="1539" t="s">
        <v>3631</v>
      </c>
      <c r="H22" s="1874"/>
    </row>
    <row r="23" spans="2:9" ht="15.95">
      <c r="B23" s="1888"/>
      <c r="C23" s="1883"/>
      <c r="D23" s="1883"/>
      <c r="E23" s="1881"/>
      <c r="F23" s="1539" t="s">
        <v>3632</v>
      </c>
      <c r="G23" s="1539" t="s">
        <v>3633</v>
      </c>
      <c r="H23" s="1874"/>
    </row>
    <row r="24" spans="2:9" ht="15.95">
      <c r="B24" s="1888"/>
      <c r="C24" s="1883"/>
      <c r="D24" s="1883"/>
      <c r="E24" s="1881"/>
      <c r="F24" s="1539" t="s">
        <v>3634</v>
      </c>
      <c r="G24" s="1539" t="s">
        <v>3635</v>
      </c>
      <c r="H24" s="1874"/>
    </row>
    <row r="25" spans="2:9" ht="15.95">
      <c r="B25" s="1888"/>
      <c r="C25" s="1883"/>
      <c r="D25" s="1883"/>
      <c r="E25" s="1881"/>
      <c r="F25" s="1539" t="s">
        <v>3636</v>
      </c>
      <c r="G25" s="1539" t="s">
        <v>3637</v>
      </c>
      <c r="H25" s="1874"/>
    </row>
    <row r="26" spans="2:9" ht="15.95">
      <c r="B26" s="1888"/>
      <c r="C26" s="1883"/>
      <c r="D26" s="1883"/>
      <c r="E26" s="1881"/>
      <c r="F26" s="1539" t="s">
        <v>3638</v>
      </c>
      <c r="G26" s="1539" t="s">
        <v>3639</v>
      </c>
      <c r="H26" s="1874"/>
    </row>
    <row r="27" spans="2:9" ht="15.95">
      <c r="B27" s="1888"/>
      <c r="C27" s="1883"/>
      <c r="D27" s="1883"/>
      <c r="E27" s="1881"/>
      <c r="F27" s="1539" t="s">
        <v>3640</v>
      </c>
      <c r="G27" s="1539" t="s">
        <v>3641</v>
      </c>
      <c r="H27" s="1874"/>
    </row>
    <row r="28" spans="2:9" ht="15.95">
      <c r="B28" s="1889"/>
      <c r="C28" s="1885"/>
      <c r="D28" s="1885"/>
      <c r="E28" s="1886"/>
      <c r="F28" s="1546" t="s">
        <v>3642</v>
      </c>
      <c r="G28" s="1546" t="s">
        <v>3643</v>
      </c>
      <c r="H28" s="1882"/>
    </row>
    <row r="29" spans="2:9" ht="15.95">
      <c r="B29" s="1887" t="s">
        <v>7321</v>
      </c>
      <c r="C29" s="1883" t="s">
        <v>3644</v>
      </c>
      <c r="D29" s="1883" t="s">
        <v>649</v>
      </c>
      <c r="E29" s="1883" t="s">
        <v>3030</v>
      </c>
      <c r="F29" s="1539" t="s">
        <v>3646</v>
      </c>
      <c r="G29" s="1539" t="s">
        <v>3629</v>
      </c>
      <c r="H29" s="1874" t="s">
        <v>7392</v>
      </c>
      <c r="I29" t="s">
        <v>7393</v>
      </c>
    </row>
    <row r="30" spans="2:9" ht="15.95">
      <c r="B30" s="1888"/>
      <c r="C30" s="1883"/>
      <c r="D30" s="1883"/>
      <c r="E30" s="1883"/>
      <c r="F30" s="1539" t="s">
        <v>3647</v>
      </c>
      <c r="G30" s="1539" t="s">
        <v>3627</v>
      </c>
      <c r="H30" s="1874"/>
    </row>
    <row r="31" spans="2:9" ht="15.95">
      <c r="B31" s="1888"/>
      <c r="C31" s="1883"/>
      <c r="D31" s="1883"/>
      <c r="E31" s="1883"/>
      <c r="F31" s="1539" t="s">
        <v>3648</v>
      </c>
      <c r="G31" s="1539" t="s">
        <v>3649</v>
      </c>
      <c r="H31" s="1874"/>
    </row>
    <row r="32" spans="2:9" ht="15.95">
      <c r="B32" s="1888"/>
      <c r="C32" s="1883"/>
      <c r="D32" s="1883"/>
      <c r="E32" s="1883"/>
      <c r="F32" s="1539" t="s">
        <v>3650</v>
      </c>
      <c r="G32" s="1539" t="s">
        <v>3631</v>
      </c>
      <c r="H32" s="1874"/>
    </row>
    <row r="33" spans="2:8" ht="15.95">
      <c r="B33" s="1888"/>
      <c r="C33" s="1883"/>
      <c r="D33" s="1883"/>
      <c r="E33" s="1883"/>
      <c r="F33" s="1539" t="s">
        <v>3651</v>
      </c>
      <c r="G33" s="1539" t="s">
        <v>3633</v>
      </c>
      <c r="H33" s="1874"/>
    </row>
    <row r="34" spans="2:8" ht="15.95">
      <c r="B34" s="1888"/>
      <c r="C34" s="1883"/>
      <c r="D34" s="1883"/>
      <c r="E34" s="1883"/>
      <c r="F34" s="1539" t="s">
        <v>3652</v>
      </c>
      <c r="G34" s="1539" t="s">
        <v>3653</v>
      </c>
      <c r="H34" s="1874"/>
    </row>
    <row r="35" spans="2:8" ht="15.95">
      <c r="B35" s="1888"/>
      <c r="C35" s="1883"/>
      <c r="D35" s="1883"/>
      <c r="E35" s="1883"/>
      <c r="F35" s="1539" t="s">
        <v>3654</v>
      </c>
      <c r="G35" s="1539" t="s">
        <v>3655</v>
      </c>
      <c r="H35" s="1874"/>
    </row>
    <row r="36" spans="2:8" ht="15.95">
      <c r="B36" s="1888"/>
      <c r="C36" s="1883"/>
      <c r="D36" s="1883"/>
      <c r="E36" s="1883"/>
      <c r="F36" s="1539" t="s">
        <v>3656</v>
      </c>
      <c r="G36" s="1539" t="s">
        <v>3641</v>
      </c>
      <c r="H36" s="1874"/>
    </row>
    <row r="37" spans="2:8" ht="15.95">
      <c r="B37" s="1888"/>
      <c r="C37" s="1883"/>
      <c r="D37" s="1883"/>
      <c r="E37" s="1883"/>
      <c r="F37" s="1539" t="s">
        <v>3657</v>
      </c>
      <c r="G37" s="1539" t="s">
        <v>3658</v>
      </c>
      <c r="H37" s="1874"/>
    </row>
    <row r="38" spans="2:8" ht="15.95">
      <c r="B38" s="1888"/>
      <c r="C38" s="1883"/>
      <c r="D38" s="1883"/>
      <c r="E38" s="1883"/>
      <c r="F38" s="1539" t="s">
        <v>3659</v>
      </c>
      <c r="G38" s="1539" t="s">
        <v>3660</v>
      </c>
      <c r="H38" s="1874"/>
    </row>
    <row r="39" spans="2:8" ht="15.95">
      <c r="B39" s="1888"/>
      <c r="C39" s="1883"/>
      <c r="D39" s="1883"/>
      <c r="E39" s="1883"/>
      <c r="F39" s="1539" t="s">
        <v>3661</v>
      </c>
      <c r="G39" s="1539" t="s">
        <v>3662</v>
      </c>
      <c r="H39" s="1874"/>
    </row>
    <row r="40" spans="2:8" ht="15.95">
      <c r="B40" s="1888"/>
      <c r="C40" s="1883"/>
      <c r="D40" s="1883"/>
      <c r="E40" s="1883"/>
      <c r="F40" s="1539" t="s">
        <v>3663</v>
      </c>
      <c r="G40" s="1539" t="s">
        <v>3664</v>
      </c>
      <c r="H40" s="1874"/>
    </row>
    <row r="41" spans="2:8" ht="15.95">
      <c r="B41" s="1888"/>
      <c r="C41" s="1883"/>
      <c r="D41" s="1883"/>
      <c r="E41" s="1883"/>
      <c r="F41" s="1539" t="s">
        <v>3665</v>
      </c>
      <c r="G41" s="1539" t="s">
        <v>3639</v>
      </c>
      <c r="H41" s="1874"/>
    </row>
    <row r="42" spans="2:8" ht="15.95">
      <c r="B42" s="1888"/>
      <c r="C42" s="1883"/>
      <c r="D42" s="1883"/>
      <c r="E42" s="1883"/>
      <c r="F42" s="1539" t="s">
        <v>3666</v>
      </c>
      <c r="G42" s="1539" t="s">
        <v>3643</v>
      </c>
      <c r="H42" s="1874"/>
    </row>
    <row r="43" spans="2:8" ht="15.95">
      <c r="B43" s="1888"/>
      <c r="C43" s="1883"/>
      <c r="D43" s="1883"/>
      <c r="E43" s="1883"/>
      <c r="F43" s="1539" t="s">
        <v>3667</v>
      </c>
      <c r="G43" s="1539" t="s">
        <v>3668</v>
      </c>
      <c r="H43" s="1874"/>
    </row>
    <row r="44" spans="2:8" ht="15.95">
      <c r="B44" s="1888"/>
      <c r="C44" s="1883"/>
      <c r="D44" s="1883"/>
      <c r="E44" s="1883"/>
      <c r="F44" s="1539" t="s">
        <v>3669</v>
      </c>
      <c r="G44" s="1539" t="s">
        <v>3670</v>
      </c>
      <c r="H44" s="1874"/>
    </row>
    <row r="45" spans="2:8" ht="15.95">
      <c r="B45" s="1888"/>
      <c r="C45" s="1883"/>
      <c r="D45" s="1883"/>
      <c r="E45" s="1883"/>
      <c r="F45" s="1539" t="s">
        <v>3671</v>
      </c>
      <c r="G45" s="1539" t="s">
        <v>3672</v>
      </c>
      <c r="H45" s="1874"/>
    </row>
    <row r="46" spans="2:8" ht="15.95">
      <c r="B46" s="1888"/>
      <c r="C46" s="1883"/>
      <c r="D46" s="1883"/>
      <c r="E46" s="1883"/>
      <c r="F46" s="1539" t="s">
        <v>3673</v>
      </c>
      <c r="G46" s="1539" t="s">
        <v>3674</v>
      </c>
      <c r="H46" s="1874"/>
    </row>
    <row r="47" spans="2:8" ht="15.95">
      <c r="B47" s="1888"/>
      <c r="C47" s="1883"/>
      <c r="D47" s="1883"/>
      <c r="E47" s="1883"/>
      <c r="F47" s="1539" t="s">
        <v>3675</v>
      </c>
      <c r="G47" s="1539" t="s">
        <v>3676</v>
      </c>
      <c r="H47" s="1874"/>
    </row>
    <row r="48" spans="2:8" ht="15.95">
      <c r="B48" s="1888"/>
      <c r="C48" s="1883"/>
      <c r="D48" s="1883"/>
      <c r="E48" s="1883"/>
      <c r="F48" s="1539" t="s">
        <v>3677</v>
      </c>
      <c r="G48" s="1539" t="s">
        <v>3678</v>
      </c>
      <c r="H48" s="1874"/>
    </row>
    <row r="49" spans="2:8" ht="15.95">
      <c r="B49" s="1888"/>
      <c r="C49" s="1883"/>
      <c r="D49" s="1883"/>
      <c r="E49" s="1883"/>
      <c r="F49" s="1539" t="s">
        <v>3679</v>
      </c>
      <c r="G49" s="1539" t="s">
        <v>3680</v>
      </c>
      <c r="H49" s="1874"/>
    </row>
    <row r="50" spans="2:8" ht="15.95">
      <c r="B50" s="1888"/>
      <c r="C50" s="1883"/>
      <c r="D50" s="1883"/>
      <c r="E50" s="1883"/>
      <c r="F50" s="1539" t="s">
        <v>3681</v>
      </c>
      <c r="G50" s="1539" t="s">
        <v>3682</v>
      </c>
      <c r="H50" s="1874"/>
    </row>
    <row r="51" spans="2:8" ht="15.95">
      <c r="B51" s="1888"/>
      <c r="C51" s="1883"/>
      <c r="D51" s="1883"/>
      <c r="E51" s="1883"/>
      <c r="F51" s="1539" t="s">
        <v>3683</v>
      </c>
      <c r="G51" s="1539" t="s">
        <v>3684</v>
      </c>
      <c r="H51" s="1874"/>
    </row>
    <row r="52" spans="2:8" ht="15.95">
      <c r="B52" s="1888"/>
      <c r="C52" s="1883"/>
      <c r="D52" s="1883"/>
      <c r="E52" s="1883"/>
      <c r="F52" s="1539" t="s">
        <v>3685</v>
      </c>
      <c r="G52" s="1539" t="s">
        <v>3686</v>
      </c>
      <c r="H52" s="1874"/>
    </row>
    <row r="53" spans="2:8" ht="15.95">
      <c r="B53" s="1888"/>
      <c r="C53" s="1883"/>
      <c r="D53" s="1883"/>
      <c r="E53" s="1883"/>
      <c r="F53" s="1539" t="s">
        <v>3687</v>
      </c>
      <c r="G53" s="1539" t="s">
        <v>3688</v>
      </c>
      <c r="H53" s="1874"/>
    </row>
    <row r="54" spans="2:8" ht="15.95">
      <c r="B54" s="1888"/>
      <c r="C54" s="1883"/>
      <c r="D54" s="1883"/>
      <c r="E54" s="1883"/>
      <c r="F54" s="1539" t="s">
        <v>3689</v>
      </c>
      <c r="G54" s="1539" t="s">
        <v>3690</v>
      </c>
      <c r="H54" s="1874"/>
    </row>
    <row r="55" spans="2:8" ht="15.95">
      <c r="B55" s="1888"/>
      <c r="C55" s="1883"/>
      <c r="D55" s="1883"/>
      <c r="E55" s="1883"/>
      <c r="F55" s="1539" t="s">
        <v>3691</v>
      </c>
      <c r="G55" s="1539" t="s">
        <v>3692</v>
      </c>
      <c r="H55" s="1874"/>
    </row>
    <row r="56" spans="2:8" ht="15.95">
      <c r="B56" s="1888"/>
      <c r="C56" s="1883"/>
      <c r="D56" s="1883"/>
      <c r="E56" s="1883"/>
      <c r="F56" s="1539" t="s">
        <v>3693</v>
      </c>
      <c r="G56" s="1539" t="s">
        <v>3694</v>
      </c>
      <c r="H56" s="1874"/>
    </row>
    <row r="57" spans="2:8" ht="15.95">
      <c r="B57" s="1889"/>
      <c r="C57" s="1883"/>
      <c r="D57" s="1883"/>
      <c r="E57" s="1883"/>
      <c r="F57" s="1539" t="s">
        <v>3695</v>
      </c>
      <c r="G57" s="1539" t="s">
        <v>3696</v>
      </c>
      <c r="H57" s="1874"/>
    </row>
    <row r="58" spans="2:8">
      <c r="B58" s="1887" t="s">
        <v>7335</v>
      </c>
      <c r="C58" s="1880" t="str">
        <f>_xlfn.XLOOKUP(D58, 'All Domains'!$H$5:$H$445, 'All Domains'!$L$5:$L$445, " ") &amp; " "</f>
        <v xml:space="preserve">Registration Status key </v>
      </c>
      <c r="D58" s="1880" t="s">
        <v>688</v>
      </c>
      <c r="E58" s="1880" t="s">
        <v>3030</v>
      </c>
      <c r="F58" s="1538" t="s">
        <v>3698</v>
      </c>
      <c r="G58" s="1538" t="s">
        <v>3699</v>
      </c>
      <c r="H58" s="1873" t="s">
        <v>7392</v>
      </c>
    </row>
    <row r="59" spans="2:8">
      <c r="B59" s="1888"/>
      <c r="C59" s="1881"/>
      <c r="D59" s="1881"/>
      <c r="E59" s="1881"/>
      <c r="F59" s="563" t="s">
        <v>3700</v>
      </c>
      <c r="G59" s="563" t="s">
        <v>3701</v>
      </c>
      <c r="H59" s="1874"/>
    </row>
    <row r="60" spans="2:8">
      <c r="B60" s="1889"/>
      <c r="C60" s="1881"/>
      <c r="D60" s="1881"/>
      <c r="E60" s="1881"/>
      <c r="F60" s="563" t="s">
        <v>3702</v>
      </c>
      <c r="G60" s="563" t="s">
        <v>3703</v>
      </c>
      <c r="H60" s="1874"/>
    </row>
    <row r="61" spans="2:8">
      <c r="B61" s="1887" t="s">
        <v>7335</v>
      </c>
      <c r="C61" s="1880" t="str">
        <f>_xlfn.XLOOKUP(D61, 'All Domains'!$H$5:$H$445, 'All Domains'!$L$5:$L$445, " ") &amp; " "</f>
        <v xml:space="preserve">Consumer Activity Status </v>
      </c>
      <c r="D61" s="1880" t="s">
        <v>699</v>
      </c>
      <c r="E61" s="1880" t="s">
        <v>3030</v>
      </c>
      <c r="F61" s="1538" t="s">
        <v>3727</v>
      </c>
      <c r="G61" s="1538" t="s">
        <v>3736</v>
      </c>
      <c r="H61" s="1873" t="s">
        <v>7392</v>
      </c>
    </row>
    <row r="62" spans="2:8">
      <c r="B62" s="1889"/>
      <c r="C62" s="1881"/>
      <c r="D62" s="1881"/>
      <c r="E62" s="1881"/>
      <c r="F62" s="563" t="s">
        <v>3729</v>
      </c>
      <c r="G62" s="563" t="s">
        <v>3734</v>
      </c>
      <c r="H62" s="1874"/>
    </row>
    <row r="63" spans="2:8">
      <c r="B63" s="1887" t="s">
        <v>7068</v>
      </c>
      <c r="C63" s="1875" t="s">
        <v>5813</v>
      </c>
      <c r="D63" s="1875" t="s">
        <v>1350</v>
      </c>
      <c r="E63" s="1875" t="s">
        <v>7394</v>
      </c>
      <c r="F63" s="1536" t="s">
        <v>7395</v>
      </c>
      <c r="G63" s="1536" t="s">
        <v>7395</v>
      </c>
      <c r="H63" s="1873" t="s">
        <v>7396</v>
      </c>
    </row>
    <row r="64" spans="2:8">
      <c r="B64" s="1888"/>
      <c r="C64" s="1836"/>
      <c r="D64" s="1836"/>
      <c r="E64" s="1836"/>
      <c r="F64" t="s">
        <v>7397</v>
      </c>
      <c r="G64" t="s">
        <v>7397</v>
      </c>
      <c r="H64" s="1874"/>
    </row>
    <row r="65" spans="2:8">
      <c r="B65" s="1888"/>
      <c r="C65" s="1836"/>
      <c r="D65" s="1836"/>
      <c r="E65" s="1836"/>
      <c r="F65" t="s">
        <v>7398</v>
      </c>
      <c r="G65" t="s">
        <v>7398</v>
      </c>
      <c r="H65" s="1874"/>
    </row>
    <row r="66" spans="2:8">
      <c r="B66" s="1888"/>
      <c r="C66" s="1836"/>
      <c r="D66" s="1836"/>
      <c r="E66" s="1836"/>
      <c r="F66" t="s">
        <v>7399</v>
      </c>
      <c r="G66" t="s">
        <v>7399</v>
      </c>
      <c r="H66" s="1874"/>
    </row>
    <row r="67" spans="2:8">
      <c r="B67" s="1888"/>
      <c r="C67" s="1836"/>
      <c r="D67" s="1836"/>
      <c r="E67" s="1836"/>
      <c r="F67" s="1592" t="s">
        <v>7400</v>
      </c>
      <c r="G67" t="s">
        <v>7399</v>
      </c>
      <c r="H67" s="1874"/>
    </row>
    <row r="68" spans="2:8">
      <c r="B68" s="1888"/>
      <c r="C68" s="1836"/>
      <c r="D68" s="1836"/>
      <c r="E68" s="1836"/>
      <c r="F68" s="1592" t="s">
        <v>7401</v>
      </c>
      <c r="G68" t="s">
        <v>7399</v>
      </c>
      <c r="H68" s="1874"/>
    </row>
    <row r="69" spans="2:8">
      <c r="B69" s="1888"/>
      <c r="C69" s="1836"/>
      <c r="D69" s="1836"/>
      <c r="E69" s="1836"/>
      <c r="F69" t="s">
        <v>7402</v>
      </c>
      <c r="G69" t="s">
        <v>7402</v>
      </c>
      <c r="H69" s="1874"/>
    </row>
    <row r="70" spans="2:8">
      <c r="B70" s="1888"/>
      <c r="C70" s="1836"/>
      <c r="D70" s="1836"/>
      <c r="E70" s="1836"/>
      <c r="F70" s="1592" t="s">
        <v>7403</v>
      </c>
      <c r="G70" t="s">
        <v>7402</v>
      </c>
      <c r="H70" s="1874"/>
    </row>
    <row r="71" spans="2:8">
      <c r="B71" s="1888"/>
      <c r="C71" s="1836"/>
      <c r="D71" s="1836"/>
      <c r="E71" s="1836"/>
      <c r="F71" s="1592" t="s">
        <v>7404</v>
      </c>
      <c r="G71" t="s">
        <v>7402</v>
      </c>
      <c r="H71" s="1874"/>
    </row>
    <row r="72" spans="2:8">
      <c r="B72" s="1888"/>
      <c r="C72" s="1836"/>
      <c r="D72" s="1836"/>
      <c r="E72" s="1836"/>
      <c r="F72" t="s">
        <v>7405</v>
      </c>
      <c r="G72" t="s">
        <v>7405</v>
      </c>
      <c r="H72" s="1874"/>
    </row>
    <row r="73" spans="2:8">
      <c r="B73" s="1888"/>
      <c r="C73" s="1836"/>
      <c r="D73" s="1836"/>
      <c r="E73" s="1836"/>
      <c r="F73" t="s">
        <v>7406</v>
      </c>
      <c r="G73" t="s">
        <v>7406</v>
      </c>
      <c r="H73" s="1874"/>
    </row>
    <row r="74" spans="2:8">
      <c r="B74" s="1888"/>
      <c r="C74" s="1836"/>
      <c r="D74" s="1836"/>
      <c r="E74" s="1836"/>
      <c r="F74" t="s">
        <v>7407</v>
      </c>
      <c r="G74" t="s">
        <v>7407</v>
      </c>
      <c r="H74" s="1874"/>
    </row>
    <row r="75" spans="2:8">
      <c r="B75" s="1888"/>
      <c r="C75" s="1836"/>
      <c r="D75" s="1836"/>
      <c r="E75" s="1836"/>
      <c r="F75" t="s">
        <v>7408</v>
      </c>
      <c r="G75" t="s">
        <v>7408</v>
      </c>
      <c r="H75" s="1874"/>
    </row>
    <row r="76" spans="2:8">
      <c r="B76" s="1888"/>
      <c r="C76" s="1836"/>
      <c r="D76" s="1836"/>
      <c r="E76" s="1836"/>
      <c r="F76" t="s">
        <v>7409</v>
      </c>
      <c r="G76" t="s">
        <v>7409</v>
      </c>
      <c r="H76" s="1874"/>
    </row>
    <row r="77" spans="2:8">
      <c r="B77" s="1888"/>
      <c r="C77" s="1836"/>
      <c r="D77" s="1836"/>
      <c r="E77" s="1836"/>
      <c r="F77" t="s">
        <v>7410</v>
      </c>
      <c r="G77" t="s">
        <v>7410</v>
      </c>
      <c r="H77" s="1874"/>
    </row>
    <row r="78" spans="2:8">
      <c r="B78" s="1888"/>
      <c r="C78" s="1836"/>
      <c r="D78" s="1836"/>
      <c r="E78" s="1836"/>
      <c r="F78" t="s">
        <v>7411</v>
      </c>
      <c r="G78" t="s">
        <v>7411</v>
      </c>
      <c r="H78" s="1874"/>
    </row>
    <row r="79" spans="2:8">
      <c r="B79" s="1888"/>
      <c r="C79" s="1836"/>
      <c r="D79" s="1836"/>
      <c r="E79" s="1836"/>
      <c r="F79" t="s">
        <v>7412</v>
      </c>
      <c r="G79" t="s">
        <v>7412</v>
      </c>
      <c r="H79" s="1874"/>
    </row>
    <row r="80" spans="2:8">
      <c r="B80" s="1888"/>
      <c r="C80" s="1836"/>
      <c r="D80" s="1836"/>
      <c r="E80" s="1836"/>
      <c r="F80" t="s">
        <v>7413</v>
      </c>
      <c r="G80" t="s">
        <v>7413</v>
      </c>
      <c r="H80" s="1874"/>
    </row>
    <row r="81" spans="2:8">
      <c r="B81" s="1888"/>
      <c r="C81" s="1836"/>
      <c r="D81" s="1836"/>
      <c r="E81" s="1836"/>
      <c r="F81" t="s">
        <v>7414</v>
      </c>
      <c r="G81" t="s">
        <v>7415</v>
      </c>
      <c r="H81" s="1874"/>
    </row>
    <row r="82" spans="2:8">
      <c r="B82" s="1889"/>
      <c r="C82" s="1836"/>
      <c r="D82" s="1836"/>
      <c r="E82" s="1836"/>
      <c r="F82" t="s">
        <v>7416</v>
      </c>
      <c r="G82" t="s">
        <v>7416</v>
      </c>
      <c r="H82" s="1874"/>
    </row>
    <row r="83" spans="2:8">
      <c r="B83" s="1887" t="s">
        <v>7313</v>
      </c>
      <c r="C83" s="1875" t="s">
        <v>3281</v>
      </c>
      <c r="D83" s="1875" t="s">
        <v>1015</v>
      </c>
      <c r="E83" s="1875" t="s">
        <v>3268</v>
      </c>
      <c r="F83" s="1536" t="s">
        <v>7417</v>
      </c>
      <c r="G83" s="1536" t="s">
        <v>7418</v>
      </c>
      <c r="H83" s="1877" t="s">
        <v>7419</v>
      </c>
    </row>
    <row r="84" spans="2:8">
      <c r="B84" s="1888"/>
      <c r="C84" s="1836"/>
      <c r="D84" s="1836"/>
      <c r="E84" s="1836"/>
      <c r="F84" t="s">
        <v>3383</v>
      </c>
      <c r="G84" t="s">
        <v>7420</v>
      </c>
      <c r="H84" s="1878"/>
    </row>
    <row r="85" spans="2:8">
      <c r="B85" s="1888"/>
      <c r="C85" s="1836"/>
      <c r="D85" s="1836"/>
      <c r="E85" s="1836"/>
      <c r="F85" t="s">
        <v>7421</v>
      </c>
      <c r="G85" t="s">
        <v>7418</v>
      </c>
      <c r="H85" s="1878"/>
    </row>
    <row r="86" spans="2:8">
      <c r="B86" s="1888"/>
      <c r="C86" s="1836"/>
      <c r="D86" s="1836"/>
      <c r="E86" s="1836"/>
      <c r="F86" t="s">
        <v>3401</v>
      </c>
      <c r="G86" t="s">
        <v>7422</v>
      </c>
      <c r="H86" s="1878"/>
    </row>
    <row r="87" spans="2:8">
      <c r="B87" s="1888"/>
      <c r="C87" s="1836"/>
      <c r="D87" s="1836"/>
      <c r="E87" s="1836"/>
      <c r="F87" t="s">
        <v>3387</v>
      </c>
      <c r="G87" t="s">
        <v>7423</v>
      </c>
      <c r="H87" s="1878"/>
    </row>
    <row r="88" spans="2:8">
      <c r="B88" s="1888"/>
      <c r="C88" s="1836"/>
      <c r="D88" s="1836"/>
      <c r="E88" s="1836"/>
      <c r="F88" t="s">
        <v>7424</v>
      </c>
      <c r="G88" t="s">
        <v>7425</v>
      </c>
      <c r="H88" s="1878"/>
    </row>
    <row r="89" spans="2:8">
      <c r="B89" s="1888"/>
      <c r="C89" s="1836"/>
      <c r="D89" s="1836"/>
      <c r="E89" s="1836"/>
      <c r="F89" t="s">
        <v>7426</v>
      </c>
      <c r="G89" t="s">
        <v>7427</v>
      </c>
      <c r="H89" s="1878"/>
    </row>
    <row r="90" spans="2:8">
      <c r="B90" s="1888"/>
      <c r="C90" s="1836"/>
      <c r="D90" s="1836"/>
      <c r="E90" s="1836"/>
      <c r="F90" t="s">
        <v>7428</v>
      </c>
      <c r="G90" t="s">
        <v>7418</v>
      </c>
      <c r="H90" s="1878"/>
    </row>
    <row r="91" spans="2:8">
      <c r="B91" s="1888"/>
      <c r="C91" s="1836"/>
      <c r="D91" s="1836"/>
      <c r="E91" s="1836"/>
      <c r="F91" t="s">
        <v>7429</v>
      </c>
      <c r="G91" t="s">
        <v>7425</v>
      </c>
      <c r="H91" s="1878"/>
    </row>
    <row r="92" spans="2:8">
      <c r="B92" s="1888"/>
      <c r="C92" s="1836"/>
      <c r="D92" s="1836"/>
      <c r="E92" s="1836"/>
      <c r="F92" t="s">
        <v>3397</v>
      </c>
      <c r="G92" t="s">
        <v>7430</v>
      </c>
      <c r="H92" s="1878"/>
    </row>
    <row r="93" spans="2:8">
      <c r="B93" s="1888"/>
      <c r="C93" s="1836"/>
      <c r="D93" s="1836"/>
      <c r="E93" s="1836"/>
      <c r="F93" t="s">
        <v>3393</v>
      </c>
      <c r="G93" t="s">
        <v>7431</v>
      </c>
      <c r="H93" s="1878"/>
    </row>
    <row r="94" spans="2:8">
      <c r="B94" s="1888"/>
      <c r="C94" s="1836"/>
      <c r="D94" s="1836"/>
      <c r="E94" s="1836"/>
      <c r="F94" t="s">
        <v>3389</v>
      </c>
      <c r="G94" t="s">
        <v>7432</v>
      </c>
      <c r="H94" s="1878"/>
    </row>
    <row r="95" spans="2:8">
      <c r="B95" s="1888"/>
      <c r="C95" s="1836"/>
      <c r="D95" s="1836"/>
      <c r="E95" s="1836"/>
      <c r="F95" t="s">
        <v>3394</v>
      </c>
      <c r="G95" t="s">
        <v>7433</v>
      </c>
      <c r="H95" s="1878"/>
    </row>
    <row r="96" spans="2:8">
      <c r="B96" s="1888"/>
      <c r="C96" s="1836"/>
      <c r="D96" s="1836"/>
      <c r="E96" s="1836"/>
      <c r="F96" t="s">
        <v>7434</v>
      </c>
      <c r="G96" t="s">
        <v>7427</v>
      </c>
      <c r="H96" s="1878"/>
    </row>
    <row r="97" spans="2:8">
      <c r="B97" s="1888"/>
      <c r="C97" s="1836"/>
      <c r="D97" s="1836"/>
      <c r="E97" s="1836"/>
      <c r="F97" t="s">
        <v>3400</v>
      </c>
      <c r="G97" t="s">
        <v>7435</v>
      </c>
      <c r="H97" s="1878"/>
    </row>
    <row r="98" spans="2:8">
      <c r="B98" s="1889"/>
      <c r="C98" s="1876"/>
      <c r="D98" s="1876"/>
      <c r="E98" s="1876"/>
      <c r="F98" s="1537" t="s">
        <v>3399</v>
      </c>
      <c r="G98" s="1537" t="s">
        <v>7436</v>
      </c>
      <c r="H98" s="1879"/>
    </row>
    <row r="99" spans="2:8">
      <c r="C99" t="s">
        <v>1611</v>
      </c>
    </row>
    <row r="100" spans="2:8">
      <c r="C100" t="s">
        <v>7437</v>
      </c>
    </row>
  </sheetData>
  <autoFilter ref="B2:H98" xr:uid="{21D50E9D-16AF-48A6-B861-5D914E188854}"/>
  <mergeCells count="35">
    <mergeCell ref="B83:B98"/>
    <mergeCell ref="B19:B28"/>
    <mergeCell ref="B29:B57"/>
    <mergeCell ref="B58:B60"/>
    <mergeCell ref="B61:B62"/>
    <mergeCell ref="B63:B82"/>
    <mergeCell ref="C3:C18"/>
    <mergeCell ref="D3:D18"/>
    <mergeCell ref="E3:E18"/>
    <mergeCell ref="C19:C28"/>
    <mergeCell ref="D19:D28"/>
    <mergeCell ref="E19:E28"/>
    <mergeCell ref="H61:H62"/>
    <mergeCell ref="C29:C57"/>
    <mergeCell ref="D29:D57"/>
    <mergeCell ref="E29:E57"/>
    <mergeCell ref="C58:C60"/>
    <mergeCell ref="D58:D60"/>
    <mergeCell ref="E58:E60"/>
    <mergeCell ref="B3:B18"/>
    <mergeCell ref="H3:H18"/>
    <mergeCell ref="E83:E98"/>
    <mergeCell ref="C83:C98"/>
    <mergeCell ref="D83:D98"/>
    <mergeCell ref="H83:H98"/>
    <mergeCell ref="H63:H82"/>
    <mergeCell ref="C63:C82"/>
    <mergeCell ref="D63:D82"/>
    <mergeCell ref="E63:E82"/>
    <mergeCell ref="C61:C62"/>
    <mergeCell ref="D61:D62"/>
    <mergeCell ref="E61:E62"/>
    <mergeCell ref="H19:H28"/>
    <mergeCell ref="H29:H57"/>
    <mergeCell ref="H58:H60"/>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51866-E986-0A4A-B282-08635A4F76DE}">
  <sheetPr>
    <tabColor rgb="FFFCE4F6"/>
  </sheetPr>
  <dimension ref="A1:O59"/>
  <sheetViews>
    <sheetView showGridLines="0" topLeftCell="B8" zoomScale="91" workbookViewId="0">
      <selection activeCell="G8" sqref="G8"/>
    </sheetView>
  </sheetViews>
  <sheetFormatPr defaultColWidth="10.85546875" defaultRowHeight="30" customHeight="1"/>
  <cols>
    <col min="1" max="1" width="4" style="983" customWidth="1"/>
    <col min="2" max="2" width="29.42578125" style="983" bestFit="1" customWidth="1"/>
    <col min="3" max="3" width="4.140625" style="983" customWidth="1"/>
    <col min="4" max="4" width="40.140625" style="1049" bestFit="1" customWidth="1"/>
    <col min="5" max="5" width="33" style="1049" bestFit="1" customWidth="1"/>
    <col min="6" max="6" width="8.42578125" style="983" bestFit="1" customWidth="1"/>
    <col min="7" max="7" width="73" style="1048" customWidth="1"/>
    <col min="8" max="8" width="34.42578125" style="983" bestFit="1" customWidth="1"/>
    <col min="9" max="9" width="21.140625" style="983" customWidth="1"/>
    <col min="10" max="10" width="38.42578125" style="1048" bestFit="1" customWidth="1"/>
    <col min="11" max="11" width="38.42578125" style="983" customWidth="1"/>
    <col min="12" max="12" width="17.140625" style="983" customWidth="1"/>
    <col min="13" max="14" width="23" style="984" hidden="1" customWidth="1"/>
    <col min="15" max="18" width="10.85546875" style="983"/>
    <col min="19" max="19" width="41.140625" style="983" customWidth="1"/>
    <col min="20" max="16384" width="10.85546875" style="983"/>
  </cols>
  <sheetData>
    <row r="1" spans="1:15" ht="19.5" customHeight="1">
      <c r="A1" s="996"/>
      <c r="B1" s="996"/>
      <c r="C1" s="996"/>
      <c r="D1" s="999"/>
      <c r="E1" s="999"/>
      <c r="F1" s="996"/>
      <c r="G1" s="1046"/>
      <c r="H1" s="996"/>
      <c r="I1" s="996"/>
      <c r="J1" s="1046"/>
      <c r="K1" s="996"/>
      <c r="L1" s="996"/>
      <c r="M1" s="997"/>
      <c r="N1" s="998"/>
      <c r="O1" s="996"/>
    </row>
    <row r="2" spans="1:15" ht="31.5" customHeight="1">
      <c r="A2" s="999"/>
      <c r="B2" s="986" t="s">
        <v>7438</v>
      </c>
      <c r="C2" s="999"/>
      <c r="D2" s="1020" t="s">
        <v>4392</v>
      </c>
      <c r="E2" s="1020" t="s">
        <v>7012</v>
      </c>
      <c r="F2" s="1020" t="s">
        <v>1531</v>
      </c>
      <c r="G2" s="1047" t="s">
        <v>7439</v>
      </c>
      <c r="H2" s="1020" t="s">
        <v>7440</v>
      </c>
      <c r="I2" s="1020" t="s">
        <v>7441</v>
      </c>
      <c r="J2" s="1047" t="s">
        <v>7442</v>
      </c>
      <c r="K2" s="1020" t="s">
        <v>7443</v>
      </c>
      <c r="L2" s="1020" t="s">
        <v>7444</v>
      </c>
      <c r="M2" s="1018" t="s">
        <v>7445</v>
      </c>
      <c r="N2" s="985" t="s">
        <v>7446</v>
      </c>
      <c r="O2" s="999"/>
    </row>
    <row r="3" spans="1:15" ht="30" customHeight="1">
      <c r="A3" s="999"/>
      <c r="B3" s="1000" t="s">
        <v>7447</v>
      </c>
      <c r="C3" s="1001"/>
      <c r="D3" s="1012" t="s">
        <v>3188</v>
      </c>
      <c r="E3" s="1012" t="s">
        <v>617</v>
      </c>
      <c r="F3" s="1012" t="s">
        <v>7448</v>
      </c>
      <c r="G3" s="1021" t="s">
        <v>7449</v>
      </c>
      <c r="H3" s="1022" t="s">
        <v>7450</v>
      </c>
      <c r="I3" s="1017">
        <v>46119</v>
      </c>
      <c r="J3" s="1128" t="s">
        <v>7451</v>
      </c>
      <c r="K3" s="1023"/>
      <c r="L3" s="1023" t="s">
        <v>7452</v>
      </c>
      <c r="M3" s="1019">
        <v>2</v>
      </c>
      <c r="N3" s="1006">
        <v>1</v>
      </c>
      <c r="O3" s="1002"/>
    </row>
    <row r="4" spans="1:15" ht="30" customHeight="1">
      <c r="A4" s="999"/>
      <c r="B4" s="1000" t="s">
        <v>7453</v>
      </c>
      <c r="C4" s="1001"/>
      <c r="D4" s="1012" t="s">
        <v>3335</v>
      </c>
      <c r="E4" s="1012" t="s">
        <v>1256</v>
      </c>
      <c r="F4" s="1012" t="s">
        <v>7448</v>
      </c>
      <c r="G4" s="1021" t="s">
        <v>7148</v>
      </c>
      <c r="H4" s="1022" t="s">
        <v>7450</v>
      </c>
      <c r="I4" s="1017">
        <v>46122</v>
      </c>
      <c r="J4" s="1128" t="s">
        <v>7454</v>
      </c>
      <c r="K4" s="1023"/>
      <c r="L4" s="1017">
        <v>46122</v>
      </c>
      <c r="M4" s="1019">
        <v>2</v>
      </c>
      <c r="N4" s="1006">
        <v>1</v>
      </c>
      <c r="O4" s="1002"/>
    </row>
    <row r="5" spans="1:15" ht="30" customHeight="1">
      <c r="A5" s="999"/>
      <c r="B5" s="1003" t="s">
        <v>7455</v>
      </c>
      <c r="C5" s="1001"/>
      <c r="D5" s="1012" t="s">
        <v>3335</v>
      </c>
      <c r="E5" s="1012" t="s">
        <v>2660</v>
      </c>
      <c r="F5" s="1012" t="s">
        <v>7448</v>
      </c>
      <c r="G5" s="1021" t="s">
        <v>7148</v>
      </c>
      <c r="H5" s="1022" t="s">
        <v>7450</v>
      </c>
      <c r="I5" s="1017">
        <v>46122</v>
      </c>
      <c r="J5" s="1128" t="s">
        <v>7454</v>
      </c>
      <c r="K5" s="1023"/>
      <c r="L5" s="1017">
        <v>46122</v>
      </c>
      <c r="M5" s="1019">
        <v>1</v>
      </c>
      <c r="N5" s="1006">
        <v>1</v>
      </c>
      <c r="O5" s="1002"/>
    </row>
    <row r="6" spans="1:15" ht="30" customHeight="1">
      <c r="A6" s="999"/>
      <c r="B6" s="1004" t="s">
        <v>7456</v>
      </c>
      <c r="C6" s="999"/>
      <c r="D6" s="1012" t="s">
        <v>3335</v>
      </c>
      <c r="E6" s="1012" t="s">
        <v>2483</v>
      </c>
      <c r="F6" s="1012" t="s">
        <v>7448</v>
      </c>
      <c r="G6" s="1021" t="s">
        <v>7457</v>
      </c>
      <c r="H6" s="1022" t="s">
        <v>7450</v>
      </c>
      <c r="I6" s="1017">
        <v>46122</v>
      </c>
      <c r="J6" s="1128" t="s">
        <v>7454</v>
      </c>
      <c r="K6" s="1023"/>
      <c r="L6" s="1017">
        <v>46122</v>
      </c>
      <c r="M6" s="1019">
        <v>1</v>
      </c>
      <c r="N6" s="1006">
        <v>1</v>
      </c>
      <c r="O6" s="1002"/>
    </row>
    <row r="7" spans="1:15" ht="30" customHeight="1">
      <c r="A7" s="999"/>
      <c r="B7" s="1007" t="s">
        <v>7458</v>
      </c>
      <c r="C7" s="999"/>
      <c r="D7" s="1012" t="s">
        <v>3020</v>
      </c>
      <c r="E7" s="1012" t="s">
        <v>351</v>
      </c>
      <c r="F7" s="1012" t="s">
        <v>7448</v>
      </c>
      <c r="G7" s="1021" t="s">
        <v>7459</v>
      </c>
      <c r="H7" s="1022" t="s">
        <v>7450</v>
      </c>
      <c r="I7" s="1017">
        <v>46122</v>
      </c>
      <c r="J7" s="1128" t="s">
        <v>7460</v>
      </c>
      <c r="K7" s="1023"/>
      <c r="L7" s="1017">
        <v>46122</v>
      </c>
      <c r="M7" s="1019">
        <v>2</v>
      </c>
      <c r="N7" s="1006">
        <v>1</v>
      </c>
      <c r="O7" s="1002"/>
    </row>
    <row r="8" spans="1:15" ht="30" customHeight="1">
      <c r="A8" s="999"/>
      <c r="B8" s="1007" t="s">
        <v>7461</v>
      </c>
      <c r="C8" s="999"/>
      <c r="D8" s="1012" t="s">
        <v>3020</v>
      </c>
      <c r="E8" s="1012" t="s">
        <v>355</v>
      </c>
      <c r="F8" s="1012" t="s">
        <v>7448</v>
      </c>
      <c r="G8" s="1024" t="s">
        <v>7462</v>
      </c>
      <c r="H8" s="1022" t="s">
        <v>7450</v>
      </c>
      <c r="I8" s="1017">
        <v>46122</v>
      </c>
      <c r="J8" s="1128" t="s">
        <v>7463</v>
      </c>
      <c r="K8" s="1023"/>
      <c r="L8" s="1017">
        <v>46122</v>
      </c>
      <c r="M8" s="1019">
        <v>1</v>
      </c>
      <c r="N8" s="1006">
        <v>1</v>
      </c>
      <c r="O8" s="1002"/>
    </row>
    <row r="9" spans="1:15" ht="30" customHeight="1">
      <c r="A9" s="999"/>
      <c r="B9" s="987" t="s">
        <v>7464</v>
      </c>
      <c r="C9" s="999"/>
      <c r="D9" s="1012" t="s">
        <v>3020</v>
      </c>
      <c r="E9" s="1012" t="s">
        <v>367</v>
      </c>
      <c r="F9" s="1012" t="s">
        <v>7448</v>
      </c>
      <c r="G9" s="1025" t="s">
        <v>7465</v>
      </c>
      <c r="H9" s="1022" t="s">
        <v>7450</v>
      </c>
      <c r="I9" s="1017">
        <v>46122</v>
      </c>
      <c r="J9" s="1128" t="s">
        <v>7454</v>
      </c>
      <c r="K9" s="1023"/>
      <c r="L9" s="1017">
        <v>46122</v>
      </c>
      <c r="M9" s="1019">
        <v>1</v>
      </c>
      <c r="N9" s="1006">
        <v>1</v>
      </c>
      <c r="O9" s="1002"/>
    </row>
    <row r="10" spans="1:15" ht="30" customHeight="1">
      <c r="A10" s="999"/>
      <c r="B10" s="987" t="s">
        <v>7466</v>
      </c>
      <c r="C10" s="999"/>
      <c r="D10" s="1012" t="s">
        <v>3020</v>
      </c>
      <c r="E10" s="1012" t="s">
        <v>370</v>
      </c>
      <c r="F10" s="1012" t="s">
        <v>7448</v>
      </c>
      <c r="G10" s="1025" t="s">
        <v>7467</v>
      </c>
      <c r="H10" s="1022" t="s">
        <v>7450</v>
      </c>
      <c r="I10" s="1017">
        <v>46122</v>
      </c>
      <c r="J10" s="1128" t="s">
        <v>7454</v>
      </c>
      <c r="K10" s="1023"/>
      <c r="L10" s="1017">
        <v>46122</v>
      </c>
      <c r="M10" s="1019">
        <v>1</v>
      </c>
      <c r="N10" s="1006">
        <v>1</v>
      </c>
      <c r="O10" s="1002"/>
    </row>
    <row r="11" spans="1:15" ht="30" customHeight="1">
      <c r="A11" s="999"/>
      <c r="B11" s="1005" t="s">
        <v>7450</v>
      </c>
      <c r="C11" s="999"/>
      <c r="D11" s="1012" t="s">
        <v>3020</v>
      </c>
      <c r="E11" s="1012" t="s">
        <v>386</v>
      </c>
      <c r="F11" s="1012" t="s">
        <v>7448</v>
      </c>
      <c r="G11" s="1025" t="s">
        <v>7468</v>
      </c>
      <c r="H11" s="1022" t="s">
        <v>7450</v>
      </c>
      <c r="I11" s="1017">
        <v>46122</v>
      </c>
      <c r="J11" s="1128" t="s">
        <v>7469</v>
      </c>
      <c r="K11" s="1023"/>
      <c r="L11" s="1017">
        <v>46122</v>
      </c>
      <c r="M11" s="1019">
        <v>1</v>
      </c>
      <c r="N11" s="1006">
        <v>1</v>
      </c>
      <c r="O11" s="1002"/>
    </row>
    <row r="12" spans="1:15" ht="30" customHeight="1">
      <c r="A12" s="999"/>
      <c r="B12" s="992" t="s">
        <v>7470</v>
      </c>
      <c r="C12" s="999"/>
      <c r="D12" s="1012" t="s">
        <v>3020</v>
      </c>
      <c r="E12" s="1012" t="s">
        <v>420</v>
      </c>
      <c r="F12" s="1012" t="s">
        <v>7448</v>
      </c>
      <c r="G12" s="1025" t="s">
        <v>7471</v>
      </c>
      <c r="H12" s="1022" t="s">
        <v>7450</v>
      </c>
      <c r="I12" s="1017">
        <v>46122</v>
      </c>
      <c r="J12" s="1128" t="s">
        <v>7454</v>
      </c>
      <c r="K12" s="1023"/>
      <c r="L12" s="1017">
        <v>46122</v>
      </c>
      <c r="M12" s="1019">
        <v>3</v>
      </c>
      <c r="N12" s="1006">
        <v>1</v>
      </c>
      <c r="O12" s="1002"/>
    </row>
    <row r="13" spans="1:15" ht="30" customHeight="1">
      <c r="A13" s="999"/>
      <c r="B13" s="999"/>
      <c r="C13" s="999"/>
      <c r="D13" s="1012" t="s">
        <v>3020</v>
      </c>
      <c r="E13" s="1012" t="s">
        <v>437</v>
      </c>
      <c r="F13" s="1012" t="s">
        <v>7448</v>
      </c>
      <c r="G13" s="1025" t="s">
        <v>7472</v>
      </c>
      <c r="H13" s="1022" t="s">
        <v>7450</v>
      </c>
      <c r="I13" s="1017">
        <v>46122</v>
      </c>
      <c r="J13" s="1128" t="s">
        <v>7454</v>
      </c>
      <c r="K13" s="1023"/>
      <c r="L13" s="1017">
        <v>46122</v>
      </c>
      <c r="M13" s="1019">
        <v>2</v>
      </c>
      <c r="N13" s="1006">
        <v>1</v>
      </c>
      <c r="O13" s="1002"/>
    </row>
    <row r="14" spans="1:15" ht="30" customHeight="1">
      <c r="A14" s="999"/>
      <c r="B14" s="1129" t="s">
        <v>7473</v>
      </c>
      <c r="C14" s="999"/>
      <c r="D14" s="1012" t="s">
        <v>3020</v>
      </c>
      <c r="E14" s="1012" t="s">
        <v>459</v>
      </c>
      <c r="F14" s="1012" t="s">
        <v>7448</v>
      </c>
      <c r="G14" s="1025" t="s">
        <v>7474</v>
      </c>
      <c r="H14" s="1022" t="s">
        <v>7450</v>
      </c>
      <c r="I14" s="1017">
        <v>46122</v>
      </c>
      <c r="J14" s="1128" t="s">
        <v>7454</v>
      </c>
      <c r="K14" s="1023"/>
      <c r="L14" s="1017">
        <v>46122</v>
      </c>
      <c r="M14" s="1019">
        <v>2</v>
      </c>
      <c r="N14" s="1006">
        <v>1</v>
      </c>
      <c r="O14" s="1002"/>
    </row>
    <row r="15" spans="1:15" ht="30" customHeight="1">
      <c r="A15" s="999"/>
      <c r="B15" s="1125" t="s">
        <v>7475</v>
      </c>
      <c r="C15" s="999"/>
      <c r="D15" s="1012" t="s">
        <v>3020</v>
      </c>
      <c r="E15" s="1012" t="s">
        <v>482</v>
      </c>
      <c r="F15" s="1012" t="s">
        <v>7448</v>
      </c>
      <c r="G15" s="1025" t="s">
        <v>7476</v>
      </c>
      <c r="H15" s="1022" t="s">
        <v>7450</v>
      </c>
      <c r="I15" s="1017">
        <v>46122</v>
      </c>
      <c r="J15" s="1128" t="s">
        <v>7477</v>
      </c>
      <c r="K15" s="1023"/>
      <c r="L15" s="1017">
        <v>46122</v>
      </c>
      <c r="M15" s="1019">
        <v>2</v>
      </c>
      <c r="N15" s="1006">
        <v>1</v>
      </c>
      <c r="O15" s="1002"/>
    </row>
    <row r="16" spans="1:15" ht="30" customHeight="1">
      <c r="A16" s="999"/>
      <c r="B16" s="1125" t="s">
        <v>7478</v>
      </c>
      <c r="C16" s="999"/>
      <c r="D16" s="1012" t="s">
        <v>3020</v>
      </c>
      <c r="E16" s="1012" t="s">
        <v>497</v>
      </c>
      <c r="F16" s="1012" t="s">
        <v>7448</v>
      </c>
      <c r="G16" s="1021" t="s">
        <v>1892</v>
      </c>
      <c r="H16" s="1022" t="s">
        <v>7450</v>
      </c>
      <c r="I16" s="1017">
        <v>46122</v>
      </c>
      <c r="J16" s="1128" t="s">
        <v>7454</v>
      </c>
      <c r="K16" s="1023"/>
      <c r="L16" s="1017">
        <v>46122</v>
      </c>
      <c r="M16" s="1019">
        <v>3</v>
      </c>
      <c r="N16" s="1006">
        <v>1</v>
      </c>
      <c r="O16" s="1002"/>
    </row>
    <row r="17" spans="1:15" ht="30" customHeight="1">
      <c r="A17" s="999"/>
      <c r="B17" s="999"/>
      <c r="C17" s="999"/>
      <c r="D17" s="1008" t="s">
        <v>3208</v>
      </c>
      <c r="E17" s="1013" t="s">
        <v>1225</v>
      </c>
      <c r="F17" s="1012" t="s">
        <v>7448</v>
      </c>
      <c r="G17" s="1014" t="s">
        <v>7479</v>
      </c>
      <c r="H17" s="1426" t="s">
        <v>7447</v>
      </c>
      <c r="I17" s="1023"/>
      <c r="J17" s="1016"/>
      <c r="K17" s="1013"/>
      <c r="L17" s="1013"/>
      <c r="M17" s="1015"/>
      <c r="N17" s="1015"/>
      <c r="O17" s="1002"/>
    </row>
    <row r="18" spans="1:15" ht="30" customHeight="1">
      <c r="A18" s="999"/>
      <c r="B18" s="999"/>
      <c r="C18" s="999"/>
      <c r="D18" s="1008" t="s">
        <v>3208</v>
      </c>
      <c r="E18" s="1013" t="s">
        <v>1336</v>
      </c>
      <c r="F18" s="1012" t="s">
        <v>7448</v>
      </c>
      <c r="G18" s="1014" t="s">
        <v>7107</v>
      </c>
      <c r="H18" s="1426" t="s">
        <v>7447</v>
      </c>
      <c r="I18" s="1023"/>
      <c r="J18" s="1014" t="s">
        <v>7480</v>
      </c>
      <c r="K18" s="1013"/>
      <c r="L18" s="1013"/>
      <c r="M18" s="1015"/>
      <c r="N18" s="1015"/>
      <c r="O18" s="1002"/>
    </row>
    <row r="19" spans="1:15" ht="30" customHeight="1">
      <c r="A19" s="999"/>
      <c r="B19" s="999"/>
      <c r="C19" s="999"/>
      <c r="D19" s="1026" t="s">
        <v>3226</v>
      </c>
      <c r="E19" s="1013" t="s">
        <v>1227</v>
      </c>
      <c r="F19" s="1012" t="s">
        <v>7448</v>
      </c>
      <c r="G19" s="1016" t="s">
        <v>7481</v>
      </c>
      <c r="H19" s="1426" t="s">
        <v>7447</v>
      </c>
      <c r="I19" s="1013"/>
      <c r="J19" s="1016" t="s">
        <v>7482</v>
      </c>
      <c r="K19" s="1013"/>
      <c r="L19" s="1013"/>
      <c r="M19" s="1015"/>
      <c r="N19" s="1015"/>
      <c r="O19" s="1002"/>
    </row>
    <row r="20" spans="1:15" ht="30" customHeight="1">
      <c r="A20" s="999"/>
      <c r="B20" s="999"/>
      <c r="C20" s="999"/>
      <c r="D20" s="1026" t="s">
        <v>3226</v>
      </c>
      <c r="E20" s="1013" t="s">
        <v>1231</v>
      </c>
      <c r="F20" s="1012" t="s">
        <v>7448</v>
      </c>
      <c r="G20" s="1014" t="s">
        <v>7091</v>
      </c>
      <c r="H20" s="1426" t="s">
        <v>7447</v>
      </c>
      <c r="I20" s="1013"/>
      <c r="J20" s="1016"/>
      <c r="K20" s="1013"/>
      <c r="L20" s="1013"/>
      <c r="M20" s="1015"/>
      <c r="N20" s="1015"/>
      <c r="O20" s="1002"/>
    </row>
    <row r="21" spans="1:15" ht="30" customHeight="1">
      <c r="A21" s="996"/>
      <c r="B21" s="996"/>
      <c r="C21" s="996"/>
      <c r="D21" s="1013" t="s">
        <v>2965</v>
      </c>
      <c r="E21" s="1013" t="s">
        <v>789</v>
      </c>
      <c r="F21" s="1008" t="s">
        <v>7448</v>
      </c>
      <c r="G21" s="1016" t="s">
        <v>7148</v>
      </c>
      <c r="H21" s="1022" t="s">
        <v>7450</v>
      </c>
      <c r="I21" s="1017">
        <v>46122</v>
      </c>
      <c r="J21" s="1016"/>
      <c r="K21" s="1009"/>
      <c r="L21" s="1017">
        <v>46122</v>
      </c>
      <c r="M21" s="1010"/>
      <c r="N21" s="1010"/>
      <c r="O21" s="1011"/>
    </row>
    <row r="22" spans="1:15" ht="30" customHeight="1">
      <c r="A22" s="996"/>
      <c r="B22" s="996"/>
      <c r="C22" s="996"/>
      <c r="D22" s="1013" t="s">
        <v>3030</v>
      </c>
      <c r="E22" s="1013" t="s">
        <v>7483</v>
      </c>
      <c r="F22" s="1008" t="s">
        <v>7448</v>
      </c>
      <c r="G22" s="1016" t="s">
        <v>7148</v>
      </c>
      <c r="H22" s="1022" t="s">
        <v>7450</v>
      </c>
      <c r="I22" s="1017">
        <v>46122</v>
      </c>
      <c r="J22" s="1016"/>
      <c r="K22" s="1009"/>
      <c r="L22" s="1017">
        <v>46122</v>
      </c>
      <c r="M22" s="1010"/>
      <c r="N22" s="1010"/>
      <c r="O22" s="1011"/>
    </row>
    <row r="23" spans="1:15" ht="30" customHeight="1">
      <c r="A23" s="996"/>
      <c r="B23" s="996"/>
      <c r="C23" s="996"/>
      <c r="D23" s="1008" t="s">
        <v>3208</v>
      </c>
      <c r="E23" s="1013" t="s">
        <v>7484</v>
      </c>
      <c r="F23" s="1008" t="s">
        <v>7448</v>
      </c>
      <c r="G23" s="1016" t="s">
        <v>7485</v>
      </c>
      <c r="H23" s="1022" t="s">
        <v>7450</v>
      </c>
      <c r="I23" s="1017">
        <v>46122</v>
      </c>
      <c r="J23" s="1016"/>
      <c r="K23" s="1009"/>
      <c r="L23" s="1017">
        <v>46122</v>
      </c>
      <c r="M23" s="1010"/>
      <c r="N23" s="1010"/>
      <c r="O23" s="1011"/>
    </row>
    <row r="24" spans="1:15" ht="30" customHeight="1">
      <c r="A24" s="996"/>
      <c r="B24" s="996"/>
      <c r="C24" s="996"/>
      <c r="D24" s="1008" t="s">
        <v>3208</v>
      </c>
      <c r="E24" s="1013" t="s">
        <v>1318</v>
      </c>
      <c r="F24" s="1008" t="s">
        <v>7448</v>
      </c>
      <c r="G24" s="1016" t="s">
        <v>7486</v>
      </c>
      <c r="H24" s="1022" t="s">
        <v>7450</v>
      </c>
      <c r="I24" s="1009"/>
      <c r="J24" s="1016" t="s">
        <v>7487</v>
      </c>
      <c r="K24" s="1009"/>
      <c r="L24" s="1009"/>
      <c r="M24" s="1010"/>
      <c r="N24" s="1010"/>
      <c r="O24" s="1011"/>
    </row>
    <row r="25" spans="1:15" ht="30" customHeight="1">
      <c r="A25" s="996"/>
      <c r="B25" s="996"/>
      <c r="C25" s="996"/>
      <c r="D25" s="1013" t="s">
        <v>3257</v>
      </c>
      <c r="E25" s="1013" t="s">
        <v>2351</v>
      </c>
      <c r="F25" s="1008" t="s">
        <v>7448</v>
      </c>
      <c r="G25" s="1016" t="s">
        <v>7488</v>
      </c>
      <c r="H25" s="1427" t="s">
        <v>7450</v>
      </c>
      <c r="I25" s="1009"/>
      <c r="J25" s="1016" t="s">
        <v>7489</v>
      </c>
      <c r="K25" s="1009" t="s">
        <v>7490</v>
      </c>
      <c r="L25" s="1428">
        <v>46127</v>
      </c>
      <c r="M25" s="1010"/>
      <c r="N25" s="1010"/>
      <c r="O25" s="1011"/>
    </row>
    <row r="26" spans="1:15" ht="30" customHeight="1">
      <c r="A26" s="996"/>
      <c r="B26" s="996"/>
      <c r="C26" s="996"/>
      <c r="D26" s="1026" t="s">
        <v>3303</v>
      </c>
      <c r="E26" s="1013" t="s">
        <v>3305</v>
      </c>
      <c r="F26" s="1008" t="s">
        <v>7448</v>
      </c>
      <c r="G26" s="1014" t="s">
        <v>7491</v>
      </c>
      <c r="H26" s="1022" t="s">
        <v>7450</v>
      </c>
      <c r="I26" s="1009"/>
      <c r="J26" s="1016" t="s">
        <v>7492</v>
      </c>
      <c r="K26" s="1009"/>
      <c r="L26" s="1009"/>
      <c r="M26" s="1010"/>
      <c r="N26" s="1010"/>
      <c r="O26" s="1011"/>
    </row>
    <row r="27" spans="1:15" ht="30" customHeight="1">
      <c r="A27" s="996"/>
      <c r="B27" s="996"/>
      <c r="C27" s="996"/>
      <c r="D27" s="1026" t="s">
        <v>3303</v>
      </c>
      <c r="E27" s="1013" t="s">
        <v>3311</v>
      </c>
      <c r="F27" s="1008" t="s">
        <v>7448</v>
      </c>
      <c r="G27" s="1016" t="s">
        <v>7493</v>
      </c>
      <c r="H27" s="1022" t="s">
        <v>7450</v>
      </c>
      <c r="I27" s="1017">
        <v>46122</v>
      </c>
      <c r="J27" s="1016"/>
      <c r="K27" s="1009"/>
      <c r="L27" s="1017">
        <v>46122</v>
      </c>
      <c r="M27" s="1010"/>
      <c r="N27" s="1010"/>
      <c r="O27" s="1011"/>
    </row>
    <row r="28" spans="1:15" ht="30" customHeight="1">
      <c r="A28" s="996"/>
      <c r="B28" s="996"/>
      <c r="C28" s="996"/>
      <c r="D28" s="1013" t="s">
        <v>2965</v>
      </c>
      <c r="E28" s="1013" t="s">
        <v>793</v>
      </c>
      <c r="F28" s="1008" t="s">
        <v>7448</v>
      </c>
      <c r="G28" s="1016" t="s">
        <v>7148</v>
      </c>
      <c r="H28" s="1022" t="s">
        <v>7450</v>
      </c>
      <c r="I28" s="1017">
        <v>46122</v>
      </c>
      <c r="J28" s="1016"/>
      <c r="K28" s="1009"/>
      <c r="L28" s="1017">
        <v>46122</v>
      </c>
      <c r="M28" s="1010"/>
      <c r="N28" s="1010"/>
      <c r="O28" s="1011"/>
    </row>
    <row r="29" spans="1:15" ht="30" customHeight="1">
      <c r="A29" s="996"/>
      <c r="B29" s="996"/>
      <c r="C29" s="996"/>
      <c r="D29" s="1013" t="s">
        <v>3181</v>
      </c>
      <c r="E29" s="1013" t="s">
        <v>822</v>
      </c>
      <c r="F29" s="1008" t="s">
        <v>7448</v>
      </c>
      <c r="G29" s="1014" t="s">
        <v>7494</v>
      </c>
      <c r="H29" s="1427" t="s">
        <v>7450</v>
      </c>
      <c r="I29" s="1009"/>
      <c r="J29" s="1016"/>
      <c r="K29" s="1009"/>
      <c r="L29" s="1428">
        <v>46127</v>
      </c>
      <c r="M29" s="1010"/>
      <c r="N29" s="1010"/>
      <c r="O29" s="1011"/>
    </row>
    <row r="30" spans="1:15" ht="30" customHeight="1">
      <c r="A30" s="996"/>
      <c r="B30" s="996"/>
      <c r="C30" s="996"/>
      <c r="D30" s="1013" t="s">
        <v>3328</v>
      </c>
      <c r="E30" s="1013" t="s">
        <v>3330</v>
      </c>
      <c r="F30" s="1008" t="s">
        <v>7448</v>
      </c>
      <c r="G30" s="1014" t="s">
        <v>7099</v>
      </c>
      <c r="H30" s="1426" t="s">
        <v>7447</v>
      </c>
      <c r="I30" s="1009"/>
      <c r="J30" s="1016"/>
      <c r="K30" s="1009"/>
      <c r="L30" s="1009"/>
      <c r="M30" s="1010"/>
      <c r="N30" s="1010"/>
      <c r="O30" s="1011"/>
    </row>
    <row r="31" spans="1:15" ht="30" customHeight="1">
      <c r="A31" s="996"/>
      <c r="B31" s="996"/>
      <c r="C31" s="996"/>
      <c r="D31" s="1013" t="s">
        <v>3257</v>
      </c>
      <c r="E31" s="1013" t="s">
        <v>1056</v>
      </c>
      <c r="F31" s="1008" t="s">
        <v>7448</v>
      </c>
      <c r="G31" s="1014" t="s">
        <v>7495</v>
      </c>
      <c r="H31" s="1426" t="s">
        <v>7447</v>
      </c>
      <c r="I31" s="1017"/>
      <c r="J31" s="1016"/>
      <c r="K31" s="1009"/>
      <c r="L31" s="1009"/>
      <c r="M31" s="1010"/>
      <c r="N31" s="1010"/>
      <c r="O31" s="1011"/>
    </row>
    <row r="32" spans="1:15" ht="30" customHeight="1">
      <c r="A32" s="996"/>
      <c r="B32" s="996"/>
      <c r="C32" s="996"/>
      <c r="D32" s="1013" t="s">
        <v>4301</v>
      </c>
      <c r="E32" s="1013" t="s">
        <v>1039</v>
      </c>
      <c r="F32" s="1008" t="s">
        <v>7448</v>
      </c>
      <c r="G32" s="1016" t="s">
        <v>7496</v>
      </c>
      <c r="H32" s="1022" t="s">
        <v>7450</v>
      </c>
      <c r="I32" s="1017">
        <v>46125</v>
      </c>
      <c r="J32" s="1016"/>
      <c r="K32" s="1009"/>
      <c r="L32" s="1017">
        <v>46125</v>
      </c>
      <c r="M32" s="1010"/>
      <c r="N32" s="1010"/>
      <c r="O32" s="1011"/>
    </row>
    <row r="33" spans="1:15" ht="30" customHeight="1">
      <c r="A33" s="996"/>
      <c r="B33" s="996"/>
      <c r="C33" s="996"/>
      <c r="D33" s="1012" t="s">
        <v>3020</v>
      </c>
      <c r="E33" s="1013" t="s">
        <v>463</v>
      </c>
      <c r="F33" s="1008" t="s">
        <v>7448</v>
      </c>
      <c r="G33" s="1016" t="s">
        <v>7497</v>
      </c>
      <c r="H33" s="1429" t="s">
        <v>7455</v>
      </c>
      <c r="I33" s="1009"/>
      <c r="J33" s="1430" t="s">
        <v>7498</v>
      </c>
      <c r="K33" s="1009"/>
      <c r="L33" s="1009"/>
      <c r="M33" s="1010"/>
      <c r="N33" s="1010"/>
      <c r="O33" s="1011"/>
    </row>
    <row r="34" spans="1:15" ht="30" customHeight="1">
      <c r="A34" s="996"/>
      <c r="B34" s="996"/>
      <c r="C34" s="996"/>
      <c r="D34" s="1013" t="s">
        <v>3030</v>
      </c>
      <c r="E34" s="1013" t="s">
        <v>1440</v>
      </c>
      <c r="F34" s="1008" t="s">
        <v>7448</v>
      </c>
      <c r="G34" s="1016" t="s">
        <v>7499</v>
      </c>
      <c r="H34" s="1427" t="s">
        <v>7450</v>
      </c>
      <c r="I34" s="1009"/>
      <c r="J34" s="560" t="s">
        <v>7500</v>
      </c>
      <c r="K34" s="1009"/>
      <c r="L34" s="1017">
        <v>46127</v>
      </c>
      <c r="M34" s="1010"/>
      <c r="N34" s="1010"/>
      <c r="O34" s="1011"/>
    </row>
    <row r="35" spans="1:15" ht="30" customHeight="1">
      <c r="A35" s="996"/>
      <c r="B35" s="996"/>
      <c r="C35" s="996"/>
      <c r="D35" s="1013" t="s">
        <v>3020</v>
      </c>
      <c r="E35" s="1008" t="s">
        <v>409</v>
      </c>
      <c r="F35" s="1008" t="s">
        <v>7448</v>
      </c>
      <c r="G35" s="1431" t="s">
        <v>7501</v>
      </c>
      <c r="H35" s="1429" t="s">
        <v>7455</v>
      </c>
      <c r="I35" s="1013"/>
      <c r="J35" s="1430" t="s">
        <v>7498</v>
      </c>
      <c r="K35" s="1009"/>
      <c r="L35" s="1009"/>
      <c r="M35" s="1010"/>
      <c r="N35" s="1010"/>
      <c r="O35" s="1011"/>
    </row>
    <row r="36" spans="1:15" ht="30" customHeight="1">
      <c r="A36" s="996"/>
      <c r="B36" s="996"/>
      <c r="C36" s="996"/>
      <c r="D36" s="1013" t="s">
        <v>2965</v>
      </c>
      <c r="E36" s="1013" t="s">
        <v>680</v>
      </c>
      <c r="F36" s="1013" t="s">
        <v>7448</v>
      </c>
      <c r="G36" s="1014" t="s">
        <v>7502</v>
      </c>
      <c r="H36" s="1429" t="s">
        <v>7455</v>
      </c>
      <c r="I36" s="1017"/>
      <c r="J36" s="1016" t="s">
        <v>7503</v>
      </c>
      <c r="K36" s="1009"/>
      <c r="L36" s="1009"/>
      <c r="M36" s="1010"/>
      <c r="N36" s="1010"/>
      <c r="O36" s="1011"/>
    </row>
    <row r="37" spans="1:15" ht="30" customHeight="1">
      <c r="A37" s="996"/>
      <c r="B37" s="996"/>
      <c r="C37" s="996"/>
      <c r="D37" s="1012" t="s">
        <v>3020</v>
      </c>
      <c r="E37" s="1013" t="s">
        <v>430</v>
      </c>
      <c r="F37" s="1008" t="s">
        <v>7448</v>
      </c>
      <c r="G37" s="1014" t="s">
        <v>7504</v>
      </c>
      <c r="H37" s="1429" t="s">
        <v>7455</v>
      </c>
      <c r="I37" s="1017"/>
      <c r="J37" s="1430" t="s">
        <v>7498</v>
      </c>
      <c r="K37" s="1009"/>
      <c r="L37" s="1009"/>
      <c r="M37" s="1010"/>
      <c r="N37" s="1010"/>
      <c r="O37" s="1011"/>
    </row>
    <row r="38" spans="1:15" ht="30" customHeight="1">
      <c r="A38" s="996"/>
      <c r="B38" s="996"/>
      <c r="C38" s="996"/>
      <c r="D38" s="1012" t="s">
        <v>3020</v>
      </c>
      <c r="E38" s="1013" t="s">
        <v>393</v>
      </c>
      <c r="F38" s="1008" t="s">
        <v>7448</v>
      </c>
      <c r="G38" s="1014" t="s">
        <v>7505</v>
      </c>
      <c r="H38" s="1429" t="s">
        <v>7455</v>
      </c>
      <c r="I38" s="1017"/>
      <c r="J38" s="1430" t="s">
        <v>7498</v>
      </c>
      <c r="K38" s="1009"/>
      <c r="L38" s="1009"/>
      <c r="M38" s="1010"/>
      <c r="N38" s="1010"/>
      <c r="O38" s="1011"/>
    </row>
    <row r="39" spans="1:15" ht="30" customHeight="1">
      <c r="A39" s="996"/>
      <c r="B39" s="996"/>
      <c r="C39" s="996"/>
      <c r="D39" s="1013" t="s">
        <v>3208</v>
      </c>
      <c r="E39" s="1013" t="s">
        <v>1272</v>
      </c>
      <c r="F39" s="1008" t="s">
        <v>7448</v>
      </c>
      <c r="G39" s="1014" t="s">
        <v>7506</v>
      </c>
      <c r="H39" s="1432" t="s">
        <v>7447</v>
      </c>
      <c r="I39" s="1017"/>
      <c r="J39" s="1016"/>
      <c r="K39" s="1009"/>
      <c r="L39" s="1009"/>
      <c r="M39" s="1010"/>
      <c r="N39" s="1010"/>
      <c r="O39" s="1011"/>
    </row>
    <row r="40" spans="1:15" ht="30" customHeight="1">
      <c r="A40" s="996"/>
      <c r="B40" s="996"/>
      <c r="C40" s="996"/>
      <c r="D40" s="1013" t="s">
        <v>3208</v>
      </c>
      <c r="E40" s="1013" t="s">
        <v>1018</v>
      </c>
      <c r="F40" s="1008" t="s">
        <v>7448</v>
      </c>
      <c r="G40" s="1016" t="s">
        <v>7507</v>
      </c>
      <c r="H40" s="1427" t="s">
        <v>7450</v>
      </c>
      <c r="I40" s="1017"/>
      <c r="J40" s="1016" t="s">
        <v>7508</v>
      </c>
      <c r="K40" s="1009"/>
      <c r="L40" s="1428">
        <v>46127</v>
      </c>
      <c r="M40" s="1010"/>
      <c r="N40" s="1010"/>
      <c r="O40" s="1011"/>
    </row>
    <row r="41" spans="1:15" ht="30" customHeight="1">
      <c r="A41" s="996"/>
      <c r="B41" s="996"/>
      <c r="C41" s="996"/>
      <c r="D41" s="1008" t="s">
        <v>3208</v>
      </c>
      <c r="E41" s="1013" t="s">
        <v>1306</v>
      </c>
      <c r="F41" s="1008" t="s">
        <v>7448</v>
      </c>
      <c r="G41" s="1016" t="s">
        <v>7509</v>
      </c>
      <c r="H41" s="1426" t="s">
        <v>7447</v>
      </c>
      <c r="I41" s="1017"/>
      <c r="J41" s="1016"/>
      <c r="K41" s="1009"/>
      <c r="L41" s="1009"/>
      <c r="M41" s="1010"/>
      <c r="N41" s="1010"/>
      <c r="O41" s="1011"/>
    </row>
    <row r="42" spans="1:15" ht="30" customHeight="1">
      <c r="A42" s="996"/>
      <c r="B42" s="996"/>
      <c r="C42" s="996"/>
      <c r="D42" s="1013" t="s">
        <v>3030</v>
      </c>
      <c r="E42" s="1013" t="s">
        <v>660</v>
      </c>
      <c r="F42" s="1009" t="s">
        <v>7448</v>
      </c>
      <c r="G42" s="1016" t="s">
        <v>7148</v>
      </c>
      <c r="H42" s="1427" t="s">
        <v>7450</v>
      </c>
      <c r="I42" s="1009"/>
      <c r="J42" s="560" t="s">
        <v>7500</v>
      </c>
      <c r="K42" s="1009"/>
      <c r="L42" s="1428">
        <v>46127</v>
      </c>
      <c r="M42" s="1010"/>
      <c r="N42" s="1010"/>
      <c r="O42" s="1011"/>
    </row>
    <row r="43" spans="1:15" ht="30" customHeight="1">
      <c r="A43" s="996"/>
      <c r="B43" s="996"/>
      <c r="C43" s="996"/>
      <c r="D43" s="1013" t="s">
        <v>3030</v>
      </c>
      <c r="E43" s="1013" t="s">
        <v>1438</v>
      </c>
      <c r="F43" s="1009" t="s">
        <v>7448</v>
      </c>
      <c r="G43" s="1014" t="s">
        <v>7510</v>
      </c>
      <c r="H43" s="1427" t="s">
        <v>7450</v>
      </c>
      <c r="I43" s="1009"/>
      <c r="J43" s="560" t="s">
        <v>7500</v>
      </c>
      <c r="K43" s="1009"/>
      <c r="L43" s="1428">
        <v>46127</v>
      </c>
      <c r="M43" s="1010"/>
      <c r="N43" s="1010"/>
      <c r="O43" s="1011"/>
    </row>
    <row r="44" spans="1:15" ht="30" customHeight="1">
      <c r="A44" s="996"/>
      <c r="B44" s="996"/>
      <c r="C44" s="996"/>
      <c r="D44" s="1013" t="s">
        <v>3163</v>
      </c>
      <c r="E44" s="1013" t="s">
        <v>870</v>
      </c>
      <c r="F44" s="1009" t="s">
        <v>7448</v>
      </c>
      <c r="G44" s="1014" t="s">
        <v>7511</v>
      </c>
      <c r="H44" s="1426" t="s">
        <v>7447</v>
      </c>
      <c r="I44" s="1009"/>
      <c r="J44" s="1016" t="s">
        <v>7482</v>
      </c>
      <c r="K44" s="1009"/>
      <c r="L44" s="1009"/>
      <c r="M44" s="1010"/>
      <c r="N44" s="1010"/>
      <c r="O44" s="1011"/>
    </row>
    <row r="45" spans="1:15" ht="30" customHeight="1">
      <c r="A45" s="996"/>
      <c r="B45" s="996"/>
      <c r="C45" s="996"/>
      <c r="D45" s="1013" t="s">
        <v>3163</v>
      </c>
      <c r="E45" s="1013" t="s">
        <v>873</v>
      </c>
      <c r="F45" s="1009" t="s">
        <v>7448</v>
      </c>
      <c r="G45" s="1014" t="s">
        <v>7511</v>
      </c>
      <c r="H45" s="1426" t="s">
        <v>7447</v>
      </c>
      <c r="I45" s="1009"/>
      <c r="J45" s="1016" t="s">
        <v>7482</v>
      </c>
      <c r="K45" s="1009"/>
      <c r="L45" s="1009"/>
      <c r="M45" s="1010"/>
      <c r="N45" s="1010"/>
      <c r="O45" s="1011"/>
    </row>
    <row r="46" spans="1:15" ht="30" customHeight="1">
      <c r="A46" s="996"/>
      <c r="B46" s="996"/>
      <c r="C46" s="996"/>
      <c r="D46" s="1013" t="s">
        <v>3163</v>
      </c>
      <c r="E46" s="1013" t="s">
        <v>903</v>
      </c>
      <c r="F46" s="1009" t="s">
        <v>7448</v>
      </c>
      <c r="G46" s="1014" t="s">
        <v>7511</v>
      </c>
      <c r="H46" s="1426" t="s">
        <v>7447</v>
      </c>
      <c r="I46" s="1009"/>
      <c r="J46" s="1016" t="s">
        <v>7482</v>
      </c>
      <c r="K46" s="1009"/>
      <c r="L46" s="1009"/>
      <c r="M46" s="1010"/>
      <c r="N46" s="1010"/>
      <c r="O46" s="1011"/>
    </row>
    <row r="47" spans="1:15" ht="30" customHeight="1">
      <c r="A47" s="996"/>
      <c r="B47" s="996"/>
      <c r="C47" s="996"/>
      <c r="D47" s="1013" t="s">
        <v>3163</v>
      </c>
      <c r="E47" s="1013" t="s">
        <v>906</v>
      </c>
      <c r="F47" s="1009" t="s">
        <v>7448</v>
      </c>
      <c r="G47" s="1014" t="s">
        <v>7511</v>
      </c>
      <c r="H47" s="1426" t="s">
        <v>7447</v>
      </c>
      <c r="I47" s="1009"/>
      <c r="J47" s="1016" t="s">
        <v>7482</v>
      </c>
      <c r="K47" s="1009"/>
      <c r="L47" s="1009"/>
      <c r="M47" s="1010"/>
      <c r="N47" s="1010"/>
      <c r="O47" s="1011"/>
    </row>
    <row r="48" spans="1:15" ht="30" customHeight="1">
      <c r="A48" s="996"/>
      <c r="B48" s="996"/>
      <c r="C48" s="996"/>
      <c r="D48" s="1013" t="s">
        <v>3163</v>
      </c>
      <c r="E48" s="1013" t="s">
        <v>915</v>
      </c>
      <c r="F48" s="1009" t="s">
        <v>7448</v>
      </c>
      <c r="G48" s="1014" t="s">
        <v>7511</v>
      </c>
      <c r="H48" s="1426" t="s">
        <v>7447</v>
      </c>
      <c r="I48" s="1009"/>
      <c r="J48" s="1016" t="s">
        <v>7482</v>
      </c>
      <c r="K48" s="1009"/>
      <c r="L48" s="1009"/>
      <c r="M48" s="1010"/>
      <c r="N48" s="1010"/>
      <c r="O48" s="1011"/>
    </row>
    <row r="49" spans="4:15" ht="30" customHeight="1">
      <c r="D49" s="1013" t="s">
        <v>3163</v>
      </c>
      <c r="E49" s="1013" t="s">
        <v>921</v>
      </c>
      <c r="F49" s="1009" t="s">
        <v>7448</v>
      </c>
      <c r="G49" s="1014" t="s">
        <v>7511</v>
      </c>
      <c r="H49" s="1426" t="s">
        <v>7447</v>
      </c>
      <c r="I49" s="1009"/>
      <c r="J49" s="1016" t="s">
        <v>7482</v>
      </c>
      <c r="K49" s="1009"/>
      <c r="L49" s="1009"/>
      <c r="M49" s="1010"/>
      <c r="N49" s="1010"/>
      <c r="O49" s="1011"/>
    </row>
    <row r="50" spans="4:15" ht="30" customHeight="1">
      <c r="D50" s="1013" t="s">
        <v>3163</v>
      </c>
      <c r="E50" s="1013" t="s">
        <v>924</v>
      </c>
      <c r="F50" s="1009" t="s">
        <v>7448</v>
      </c>
      <c r="G50" s="1014" t="s">
        <v>7511</v>
      </c>
      <c r="H50" s="1426" t="s">
        <v>7447</v>
      </c>
      <c r="I50" s="1124"/>
      <c r="J50" s="1016" t="s">
        <v>7482</v>
      </c>
      <c r="K50" s="1124"/>
      <c r="L50" s="1124"/>
      <c r="M50" s="997"/>
      <c r="N50" s="997"/>
      <c r="O50" s="996"/>
    </row>
    <row r="51" spans="4:15" ht="30" customHeight="1">
      <c r="D51" s="1013" t="s">
        <v>3163</v>
      </c>
      <c r="E51" s="1125" t="s">
        <v>7512</v>
      </c>
      <c r="F51" s="1009" t="s">
        <v>7448</v>
      </c>
      <c r="G51" s="1014" t="s">
        <v>7511</v>
      </c>
      <c r="H51" s="1426" t="s">
        <v>7447</v>
      </c>
      <c r="I51" s="1124"/>
      <c r="J51" s="1016" t="s">
        <v>7482</v>
      </c>
      <c r="K51" s="1124"/>
      <c r="L51" s="1124"/>
      <c r="M51" s="997"/>
      <c r="N51" s="997"/>
      <c r="O51" s="996"/>
    </row>
    <row r="52" spans="4:15" ht="30" customHeight="1">
      <c r="D52" s="1013" t="s">
        <v>3030</v>
      </c>
      <c r="E52" s="1013" t="s">
        <v>655</v>
      </c>
      <c r="F52" s="1009" t="s">
        <v>7448</v>
      </c>
      <c r="G52" s="1016" t="s">
        <v>7148</v>
      </c>
      <c r="H52" s="1427" t="s">
        <v>7450</v>
      </c>
      <c r="I52" s="1124"/>
      <c r="J52" s="1126" t="s">
        <v>7500</v>
      </c>
      <c r="K52" s="1124"/>
      <c r="L52" s="1017">
        <v>46127</v>
      </c>
      <c r="M52" s="997"/>
      <c r="N52" s="997"/>
      <c r="O52" s="996"/>
    </row>
    <row r="53" spans="4:15" ht="30" customHeight="1">
      <c r="D53" s="1013" t="s">
        <v>3030</v>
      </c>
      <c r="E53" s="1125" t="s">
        <v>7513</v>
      </c>
      <c r="F53" s="1124" t="s">
        <v>7448</v>
      </c>
      <c r="G53" s="1126" t="s">
        <v>7514</v>
      </c>
      <c r="H53" s="1426" t="s">
        <v>7447</v>
      </c>
      <c r="I53" s="1124"/>
      <c r="J53" s="1126" t="s">
        <v>7515</v>
      </c>
      <c r="K53" s="1124"/>
      <c r="L53" s="1124"/>
      <c r="M53" s="997"/>
      <c r="N53" s="997"/>
      <c r="O53" s="996"/>
    </row>
    <row r="54" spans="4:15" ht="30" customHeight="1">
      <c r="D54" s="1013" t="s">
        <v>3030</v>
      </c>
      <c r="E54" s="1013" t="s">
        <v>691</v>
      </c>
      <c r="F54" s="1009" t="s">
        <v>7448</v>
      </c>
      <c r="G54" s="1014" t="s">
        <v>7516</v>
      </c>
      <c r="H54" s="1426" t="s">
        <v>7447</v>
      </c>
      <c r="I54" s="1124"/>
      <c r="J54" s="1126" t="s">
        <v>7515</v>
      </c>
      <c r="K54" s="1124"/>
      <c r="L54" s="1124"/>
      <c r="M54" s="997"/>
      <c r="N54" s="997"/>
      <c r="O54" s="996"/>
    </row>
    <row r="55" spans="4:15" ht="30" customHeight="1">
      <c r="D55" s="1125" t="s">
        <v>7517</v>
      </c>
      <c r="E55" s="1125" t="s">
        <v>722</v>
      </c>
      <c r="F55" s="1124" t="s">
        <v>7448</v>
      </c>
      <c r="G55" s="1127" t="s">
        <v>7518</v>
      </c>
      <c r="H55" s="1426" t="s">
        <v>7447</v>
      </c>
      <c r="I55" s="1124"/>
      <c r="J55" s="1126" t="s">
        <v>7519</v>
      </c>
      <c r="K55" s="1124"/>
      <c r="L55" s="1124"/>
      <c r="M55" s="997"/>
      <c r="N55" s="997"/>
      <c r="O55" s="996"/>
    </row>
    <row r="56" spans="4:15" ht="30" customHeight="1">
      <c r="D56" s="1125" t="s">
        <v>7517</v>
      </c>
      <c r="E56" s="1125" t="s">
        <v>726</v>
      </c>
      <c r="F56" s="1124"/>
      <c r="G56" s="1095" t="s">
        <v>7520</v>
      </c>
      <c r="H56" s="1022" t="s">
        <v>7450</v>
      </c>
      <c r="I56" s="1124"/>
      <c r="J56" s="1126" t="s">
        <v>7500</v>
      </c>
      <c r="K56" s="1124"/>
      <c r="L56" s="1017">
        <v>46127</v>
      </c>
      <c r="M56" s="997"/>
      <c r="N56" s="997"/>
      <c r="O56" s="996"/>
    </row>
    <row r="57" spans="4:15" ht="30" customHeight="1">
      <c r="D57" s="1125" t="s">
        <v>7517</v>
      </c>
      <c r="E57" s="1125" t="s">
        <v>7521</v>
      </c>
      <c r="F57" s="1124"/>
      <c r="G57" s="1127" t="s">
        <v>7522</v>
      </c>
      <c r="H57" s="1427" t="s">
        <v>7450</v>
      </c>
      <c r="I57" s="1124"/>
      <c r="J57" s="1126" t="s">
        <v>7500</v>
      </c>
      <c r="K57" s="1124"/>
      <c r="L57" s="1017">
        <v>46127</v>
      </c>
      <c r="M57" s="997"/>
      <c r="N57" s="997"/>
      <c r="O57" s="996"/>
    </row>
    <row r="58" spans="4:15" ht="30" customHeight="1">
      <c r="D58" s="1125" t="s">
        <v>7517</v>
      </c>
      <c r="E58" s="1096" t="s">
        <v>7523</v>
      </c>
      <c r="F58" s="1124"/>
      <c r="G58" s="1095" t="s">
        <v>7524</v>
      </c>
      <c r="H58" s="1426" t="s">
        <v>7447</v>
      </c>
      <c r="I58" s="1124"/>
      <c r="J58" s="1126"/>
      <c r="K58" s="1124"/>
      <c r="L58" s="1124"/>
      <c r="M58" s="997"/>
      <c r="N58" s="997"/>
      <c r="O58" s="996"/>
    </row>
    <row r="59" spans="4:15" ht="30" customHeight="1">
      <c r="D59" s="1125" t="s">
        <v>7517</v>
      </c>
      <c r="E59" s="1125" t="s">
        <v>7525</v>
      </c>
      <c r="F59" s="1124"/>
      <c r="G59" s="1095" t="s">
        <v>7526</v>
      </c>
      <c r="H59" s="1022" t="s">
        <v>7450</v>
      </c>
      <c r="I59" s="1124"/>
      <c r="J59" s="1126" t="s">
        <v>7500</v>
      </c>
      <c r="K59" s="1124"/>
      <c r="L59" s="1017">
        <v>46127</v>
      </c>
      <c r="M59" s="997"/>
      <c r="N59" s="997"/>
      <c r="O59" s="996"/>
    </row>
  </sheetData>
  <autoFilter ref="D2:N41" xr:uid="{FFB2517B-78B7-2A48-9462-36438C8B4161}"/>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containsText" priority="1" operator="containsText" id="{CA1D03FA-3132-6940-8FB1-974620710E15}">
            <xm:f>NOT(ISERROR(SEARCH(cdm_dim_product_hierarchy_v,D1)))</xm:f>
            <xm:f>cdm_dim_product_hierarchy_v</xm:f>
            <x14:dxf>
              <font>
                <color theme="1"/>
              </font>
              <fill>
                <patternFill patternType="solid">
                  <bgColor theme="7" tint="0.79998168889431442"/>
                </patternFill>
              </fill>
            </x14:dxf>
          </x14:cfRule>
          <xm:sqref>D1:D18 D21:D25 D28:D1048576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D0F2E-A000-43E6-90F9-EC165CFD0D13}">
  <sheetPr>
    <tabColor rgb="FFFCE4F6"/>
  </sheetPr>
  <dimension ref="B1:V108"/>
  <sheetViews>
    <sheetView showGridLines="0" topLeftCell="A3" zoomScale="110" workbookViewId="0">
      <selection activeCell="G19" sqref="G19:I19"/>
    </sheetView>
  </sheetViews>
  <sheetFormatPr defaultColWidth="11.42578125" defaultRowHeight="14.45"/>
  <cols>
    <col min="1" max="2" width="4.42578125" style="186" customWidth="1"/>
    <col min="3" max="3" width="21" style="382" bestFit="1" customWidth="1"/>
    <col min="4" max="4" width="11.5703125" style="539" customWidth="1"/>
    <col min="5" max="5" width="6.85546875" style="539" customWidth="1"/>
    <col min="6" max="6" width="4" style="186" customWidth="1"/>
    <col min="7" max="7" width="22" style="186" bestFit="1" customWidth="1"/>
    <col min="8" max="8" width="11.5703125" style="186" customWidth="1"/>
    <col min="9" max="9" width="6.5703125" style="186" customWidth="1"/>
    <col min="10" max="10" width="5.42578125" style="186" customWidth="1"/>
    <col min="11" max="11" width="20.42578125" style="186" bestFit="1" customWidth="1"/>
    <col min="12" max="12" width="12" style="186" customWidth="1"/>
    <col min="13" max="13" width="17.5703125" style="186" customWidth="1"/>
    <col min="14" max="14" width="73.5703125" style="186" customWidth="1"/>
    <col min="15" max="15" width="22.140625" style="186" customWidth="1"/>
    <col min="16" max="16" width="12" style="186" customWidth="1"/>
    <col min="17" max="17" width="11.42578125" style="186"/>
    <col min="18" max="18" width="21" style="382" bestFit="1" customWidth="1"/>
    <col min="19" max="19" width="10.140625" style="186" bestFit="1" customWidth="1"/>
    <col min="20" max="20" width="5.42578125" style="186" bestFit="1" customWidth="1"/>
    <col min="21" max="21" width="4" style="186" customWidth="1"/>
    <col min="22" max="22" width="22" style="382" bestFit="1" customWidth="1"/>
    <col min="23" max="23" width="9.5703125" style="186" bestFit="1" customWidth="1"/>
    <col min="24" max="24" width="5.42578125" style="186" bestFit="1" customWidth="1"/>
    <col min="25" max="16384" width="11.42578125" style="186"/>
  </cols>
  <sheetData>
    <row r="1" spans="2:15">
      <c r="B1" s="186" t="s">
        <v>7527</v>
      </c>
      <c r="J1" s="1027"/>
      <c r="K1" s="1027"/>
      <c r="L1" s="1027"/>
    </row>
    <row r="2" spans="2:15">
      <c r="F2" s="1027"/>
      <c r="G2" s="1027"/>
      <c r="H2" s="1027"/>
      <c r="I2" s="1027"/>
      <c r="J2" s="1027"/>
      <c r="K2" s="1027"/>
      <c r="L2" s="1027"/>
    </row>
    <row r="3" spans="2:15">
      <c r="C3" s="382" t="s">
        <v>7528</v>
      </c>
      <c r="F3" s="1027"/>
      <c r="G3" s="382" t="s">
        <v>7529</v>
      </c>
      <c r="H3" s="1027"/>
      <c r="I3" s="1027"/>
      <c r="J3" s="1027"/>
      <c r="K3" s="1027"/>
      <c r="L3" s="1027"/>
    </row>
    <row r="4" spans="2:15">
      <c r="C4" s="1082" t="s">
        <v>7530</v>
      </c>
      <c r="D4" s="1083" t="s">
        <v>7531</v>
      </c>
      <c r="E4" s="1084" t="s">
        <v>7532</v>
      </c>
      <c r="G4" s="1085" t="s">
        <v>7533</v>
      </c>
      <c r="H4" s="1086" t="s">
        <v>7531</v>
      </c>
      <c r="I4" s="1086" t="s">
        <v>7532</v>
      </c>
      <c r="J4" s="1027"/>
      <c r="K4" s="1027"/>
      <c r="L4" s="1028" t="s">
        <v>7534</v>
      </c>
      <c r="M4" s="1028" t="s">
        <v>7535</v>
      </c>
    </row>
    <row r="5" spans="2:15">
      <c r="C5" s="1072" t="s">
        <v>7536</v>
      </c>
      <c r="D5" s="1032">
        <v>1</v>
      </c>
      <c r="E5" s="1073">
        <f>D5/D$8</f>
        <v>0.1111111111111111</v>
      </c>
      <c r="G5" s="1043" t="s">
        <v>7536</v>
      </c>
      <c r="H5" s="1032">
        <v>4</v>
      </c>
      <c r="I5" s="1033">
        <f>H5/H8</f>
        <v>7.5471698113207544E-2</v>
      </c>
      <c r="J5" s="382"/>
      <c r="K5" s="1029" t="s">
        <v>7537</v>
      </c>
      <c r="L5" s="1057">
        <f>SUM(D5,H5,D12,H12,D19,H19,D26,H26,D33,H33,D39,H39,D45,H45,D52,H52,D58,H58,D64)</f>
        <v>26</v>
      </c>
      <c r="M5" s="1058">
        <f>L5/$L$8</f>
        <v>5.6768558951965066E-2</v>
      </c>
    </row>
    <row r="6" spans="2:15">
      <c r="C6" s="1065" t="s">
        <v>7538</v>
      </c>
      <c r="D6" s="1034">
        <v>0</v>
      </c>
      <c r="E6" s="1066">
        <f>D6/D$8</f>
        <v>0</v>
      </c>
      <c r="G6" s="1044" t="s">
        <v>7538</v>
      </c>
      <c r="H6" s="1034">
        <v>0</v>
      </c>
      <c r="I6" s="1039">
        <f>H6/H8</f>
        <v>0</v>
      </c>
      <c r="J6" s="1027"/>
      <c r="K6" s="1029" t="s">
        <v>7539</v>
      </c>
      <c r="L6" s="1030">
        <f>SUM(D6,H6,D13,H13,D20,H20,D27,H27,D34,H34,D40,H40,D46,H46,D53,H53,D59,H59,D65)</f>
        <v>7</v>
      </c>
      <c r="M6" s="993">
        <f>L6/$L$8</f>
        <v>1.5283842794759825E-2</v>
      </c>
    </row>
    <row r="7" spans="2:15" ht="15" thickBot="1">
      <c r="C7" s="1067" t="s">
        <v>7540</v>
      </c>
      <c r="D7" s="1035">
        <v>8</v>
      </c>
      <c r="E7" s="1066">
        <f>D7/D$8</f>
        <v>0.88888888888888884</v>
      </c>
      <c r="G7" s="1045" t="s">
        <v>7540</v>
      </c>
      <c r="H7" s="1035">
        <f>53-H5</f>
        <v>49</v>
      </c>
      <c r="I7" s="1040">
        <f>H7/H8</f>
        <v>0.92452830188679247</v>
      </c>
      <c r="J7" s="1027"/>
      <c r="K7" s="1029" t="s">
        <v>7541</v>
      </c>
      <c r="L7" s="1030">
        <f>SUM(D7,H7,D14,H14,D21,H21,D28,H28,D35,H35,D41,H41,D47,H47,D54,H54,D60,H60,D66)</f>
        <v>425</v>
      </c>
      <c r="M7" s="993">
        <f>L7/$L$8</f>
        <v>0.92794759825327511</v>
      </c>
    </row>
    <row r="8" spans="2:15" ht="15" thickTop="1">
      <c r="C8" s="1069" t="s">
        <v>6989</v>
      </c>
      <c r="D8" s="1070">
        <f>SUM(D5:D7)</f>
        <v>9</v>
      </c>
      <c r="E8" s="1087">
        <f>D8/D$8</f>
        <v>1</v>
      </c>
      <c r="G8" s="994" t="s">
        <v>6989</v>
      </c>
      <c r="H8" s="995">
        <f>SUM(H5:H7)</f>
        <v>53</v>
      </c>
      <c r="I8" s="1036">
        <f>SUM(I5:I7)</f>
        <v>1</v>
      </c>
      <c r="J8" s="1027"/>
      <c r="K8" s="1029" t="s">
        <v>7542</v>
      </c>
      <c r="L8" s="1030">
        <f>SUM(D8, H8,H15,D15,D22,H22,D29,H29,D36,H36,D42,H42,D48,H48,D55,H55,D61,H61,D67)</f>
        <v>458</v>
      </c>
      <c r="M8" s="993">
        <f>L8/$L$8</f>
        <v>1</v>
      </c>
    </row>
    <row r="9" spans="2:15">
      <c r="C9" s="1042"/>
      <c r="D9" s="1037"/>
      <c r="E9" s="1062"/>
      <c r="G9" s="1042"/>
      <c r="H9" s="1037"/>
      <c r="I9" s="1038"/>
      <c r="J9" s="1027"/>
      <c r="K9" s="1027"/>
      <c r="L9" s="1027"/>
    </row>
    <row r="10" spans="2:15">
      <c r="C10" s="382" t="s">
        <v>7528</v>
      </c>
      <c r="G10" s="382" t="s">
        <v>7543</v>
      </c>
      <c r="J10" s="1027"/>
      <c r="K10" s="1027"/>
      <c r="L10" s="1027"/>
    </row>
    <row r="11" spans="2:15">
      <c r="C11" s="1082" t="s">
        <v>7544</v>
      </c>
      <c r="D11" s="1083" t="s">
        <v>7531</v>
      </c>
      <c r="E11" s="1084" t="s">
        <v>7532</v>
      </c>
      <c r="G11" s="1085" t="s">
        <v>7545</v>
      </c>
      <c r="H11" s="1086" t="s">
        <v>7531</v>
      </c>
      <c r="I11" s="1086" t="s">
        <v>7532</v>
      </c>
      <c r="J11" s="382"/>
      <c r="K11" s="1027"/>
      <c r="L11" s="1027"/>
    </row>
    <row r="12" spans="2:15">
      <c r="C12" s="1063" t="s">
        <v>7536</v>
      </c>
      <c r="D12" s="1060">
        <v>0</v>
      </c>
      <c r="E12" s="1064">
        <f>D12/D$15</f>
        <v>0</v>
      </c>
      <c r="G12" s="1059" t="s">
        <v>7536</v>
      </c>
      <c r="H12" s="1060">
        <v>0</v>
      </c>
      <c r="I12" s="1061">
        <f>H12/H15</f>
        <v>0</v>
      </c>
      <c r="J12" s="1027"/>
      <c r="K12" s="1027"/>
      <c r="L12" s="1031" t="s">
        <v>7546</v>
      </c>
      <c r="M12" s="1050"/>
    </row>
    <row r="13" spans="2:15">
      <c r="C13" s="1065" t="s">
        <v>7538</v>
      </c>
      <c r="D13" s="1034">
        <v>0</v>
      </c>
      <c r="E13" s="1066">
        <f>D13/D$15</f>
        <v>0</v>
      </c>
      <c r="G13" s="1044" t="s">
        <v>7538</v>
      </c>
      <c r="H13" s="1034">
        <v>2</v>
      </c>
      <c r="I13" s="1039">
        <f>H13/H15</f>
        <v>7.1428571428571425E-2</v>
      </c>
      <c r="J13" s="1027"/>
      <c r="L13" s="1088">
        <f>L5</f>
        <v>26</v>
      </c>
      <c r="M13" s="1089">
        <f>M5</f>
        <v>5.6768558951965066E-2</v>
      </c>
    </row>
    <row r="14" spans="2:15" ht="15" thickBot="1">
      <c r="C14" s="1067" t="s">
        <v>7540</v>
      </c>
      <c r="D14" s="1035">
        <v>11</v>
      </c>
      <c r="E14" s="1068">
        <f>D14/D$15</f>
        <v>1</v>
      </c>
      <c r="G14" s="1045" t="s">
        <v>7540</v>
      </c>
      <c r="H14" s="1035">
        <v>26</v>
      </c>
      <c r="I14" s="1040">
        <f>H14/H15</f>
        <v>0.9285714285714286</v>
      </c>
      <c r="J14" s="1027"/>
      <c r="K14" s="1055" t="s">
        <v>38</v>
      </c>
      <c r="L14" s="1055" t="s">
        <v>7547</v>
      </c>
      <c r="M14" s="1055" t="s">
        <v>7548</v>
      </c>
      <c r="N14" s="1056" t="s">
        <v>7549</v>
      </c>
      <c r="O14" s="1056" t="s">
        <v>7550</v>
      </c>
    </row>
    <row r="15" spans="2:15" ht="15" thickTop="1">
      <c r="C15" s="1069" t="s">
        <v>6989</v>
      </c>
      <c r="D15" s="1070">
        <f>SUM(D12:D14)</f>
        <v>11</v>
      </c>
      <c r="E15" s="1071">
        <f>SUM(E12:E14)</f>
        <v>1</v>
      </c>
      <c r="G15" s="994" t="s">
        <v>6989</v>
      </c>
      <c r="H15" s="995">
        <f>SUM(H12:H14)</f>
        <v>28</v>
      </c>
      <c r="I15" s="1036">
        <f>SUM(I12:I14)</f>
        <v>1</v>
      </c>
      <c r="J15" s="1027"/>
      <c r="K15" s="1090" t="s">
        <v>7551</v>
      </c>
      <c r="L15" s="1053">
        <f>H33</f>
        <v>8</v>
      </c>
      <c r="M15" s="1054">
        <f t="shared" ref="M15:M24" si="0">L15/$L$13</f>
        <v>0.30769230769230771</v>
      </c>
      <c r="N15" s="1051" t="s">
        <v>7552</v>
      </c>
      <c r="O15" s="1890" t="s">
        <v>7553</v>
      </c>
    </row>
    <row r="16" spans="2:15">
      <c r="C16" s="1042"/>
      <c r="D16" s="1037"/>
      <c r="E16" s="1038"/>
      <c r="G16" s="1042"/>
      <c r="H16" s="1037"/>
      <c r="I16" s="1038"/>
      <c r="J16" s="1027"/>
      <c r="K16" s="1090" t="s">
        <v>126</v>
      </c>
      <c r="L16" s="1052">
        <f>D45</f>
        <v>5</v>
      </c>
      <c r="M16" s="1054">
        <f t="shared" si="0"/>
        <v>0.19230769230769232</v>
      </c>
      <c r="N16" s="1051" t="s">
        <v>7554</v>
      </c>
      <c r="O16" s="1891"/>
    </row>
    <row r="17" spans="3:15">
      <c r="C17" s="1042"/>
      <c r="D17" s="1037"/>
      <c r="E17" s="1041"/>
      <c r="G17" s="382" t="s">
        <v>7555</v>
      </c>
      <c r="J17" s="1027"/>
      <c r="K17" s="1090" t="s">
        <v>7556</v>
      </c>
      <c r="L17" s="1052">
        <f>D26</f>
        <v>2</v>
      </c>
      <c r="M17" s="1054">
        <f t="shared" si="0"/>
        <v>7.6923076923076927E-2</v>
      </c>
      <c r="N17" s="1051" t="s">
        <v>7557</v>
      </c>
      <c r="O17" s="1891"/>
    </row>
    <row r="18" spans="3:15">
      <c r="C18" s="1085" t="s">
        <v>7558</v>
      </c>
      <c r="D18" s="1086" t="s">
        <v>7531</v>
      </c>
      <c r="E18" s="1086" t="s">
        <v>7532</v>
      </c>
      <c r="G18" s="1085" t="s">
        <v>7559</v>
      </c>
      <c r="H18" s="1086" t="s">
        <v>7531</v>
      </c>
      <c r="I18" s="1086" t="s">
        <v>7532</v>
      </c>
      <c r="J18" s="1027"/>
      <c r="K18" s="1090" t="s">
        <v>7560</v>
      </c>
      <c r="L18" s="1052">
        <v>5</v>
      </c>
      <c r="M18" s="1054">
        <f t="shared" si="0"/>
        <v>0.19230769230769232</v>
      </c>
      <c r="N18" s="1051" t="s">
        <v>7561</v>
      </c>
      <c r="O18" s="1891"/>
    </row>
    <row r="19" spans="3:15">
      <c r="C19" s="1059" t="s">
        <v>7536</v>
      </c>
      <c r="D19" s="1060">
        <v>0</v>
      </c>
      <c r="E19" s="1061">
        <f>D19/D22</f>
        <v>0</v>
      </c>
      <c r="G19" s="1091" t="s">
        <v>7536</v>
      </c>
      <c r="H19" s="1092">
        <v>0</v>
      </c>
      <c r="I19" s="1093">
        <f>H19/H22</f>
        <v>0</v>
      </c>
      <c r="J19" s="1027"/>
      <c r="K19" s="1090" t="s">
        <v>81</v>
      </c>
      <c r="L19" s="1052">
        <f>H5</f>
        <v>4</v>
      </c>
      <c r="M19" s="1054">
        <f t="shared" si="0"/>
        <v>0.15384615384615385</v>
      </c>
      <c r="N19" s="1051" t="s">
        <v>7562</v>
      </c>
      <c r="O19" s="1891"/>
    </row>
    <row r="20" spans="3:15">
      <c r="C20" s="1044" t="s">
        <v>7538</v>
      </c>
      <c r="D20" s="1034">
        <v>0</v>
      </c>
      <c r="E20" s="1039">
        <f>D20/D22</f>
        <v>0</v>
      </c>
      <c r="G20" s="1044" t="s">
        <v>7538</v>
      </c>
      <c r="H20" s="1034">
        <v>1</v>
      </c>
      <c r="I20" s="1039">
        <f>H20/H22</f>
        <v>0.1</v>
      </c>
      <c r="J20" s="1027"/>
      <c r="K20" s="1090" t="s">
        <v>7563</v>
      </c>
      <c r="L20" s="1052">
        <f>D52+H52</f>
        <v>1</v>
      </c>
      <c r="M20" s="1054">
        <f t="shared" si="0"/>
        <v>3.8461538461538464E-2</v>
      </c>
      <c r="N20" s="1051" t="s">
        <v>7564</v>
      </c>
      <c r="O20" s="1891"/>
    </row>
    <row r="21" spans="3:15" ht="15" thickBot="1">
      <c r="C21" s="1045" t="s">
        <v>7540</v>
      </c>
      <c r="D21" s="1035">
        <v>24</v>
      </c>
      <c r="E21" s="1040">
        <f>D21/D22</f>
        <v>1</v>
      </c>
      <c r="G21" s="1045" t="s">
        <v>7540</v>
      </c>
      <c r="H21" s="1035">
        <v>9</v>
      </c>
      <c r="I21" s="1040">
        <f>H21/H22</f>
        <v>0.9</v>
      </c>
      <c r="J21" s="1027"/>
      <c r="K21" s="1090" t="s">
        <v>129</v>
      </c>
      <c r="L21" s="1052">
        <f>H45</f>
        <v>2</v>
      </c>
      <c r="M21" s="1054">
        <f t="shared" si="0"/>
        <v>7.6923076923076927E-2</v>
      </c>
      <c r="N21" s="1051" t="s">
        <v>7565</v>
      </c>
      <c r="O21" s="1891"/>
    </row>
    <row r="22" spans="3:15" ht="15" thickTop="1">
      <c r="C22" s="994" t="s">
        <v>6989</v>
      </c>
      <c r="D22" s="995">
        <f>SUM(D19:D21)</f>
        <v>24</v>
      </c>
      <c r="E22" s="1036">
        <f>SUM(E19:E21)</f>
        <v>1</v>
      </c>
      <c r="G22" s="994" t="s">
        <v>6989</v>
      </c>
      <c r="H22" s="995">
        <f>SUM(H19:H21)</f>
        <v>10</v>
      </c>
      <c r="I22" s="1036">
        <f>SUM(I19:I21)</f>
        <v>1</v>
      </c>
      <c r="J22" s="1027"/>
      <c r="K22" s="1090" t="s">
        <v>60</v>
      </c>
      <c r="L22" s="1052">
        <f>D5</f>
        <v>1</v>
      </c>
      <c r="M22" s="1054">
        <f t="shared" si="0"/>
        <v>3.8461538461538464E-2</v>
      </c>
      <c r="N22" s="1051" t="s">
        <v>7566</v>
      </c>
      <c r="O22" s="1891"/>
    </row>
    <row r="23" spans="3:15">
      <c r="C23" s="1042"/>
      <c r="D23" s="1037"/>
      <c r="E23" s="1038"/>
      <c r="G23" s="1042"/>
      <c r="H23" s="1037"/>
      <c r="I23" s="1038"/>
      <c r="J23" s="1027"/>
      <c r="K23" s="1090" t="s">
        <v>1728</v>
      </c>
      <c r="L23" s="1052">
        <f>H58</f>
        <v>1</v>
      </c>
      <c r="M23" s="1054">
        <f t="shared" si="0"/>
        <v>3.8461538461538464E-2</v>
      </c>
      <c r="N23" s="1051" t="s">
        <v>7564</v>
      </c>
      <c r="O23" s="1891"/>
    </row>
    <row r="24" spans="3:15">
      <c r="C24" s="382" t="s">
        <v>7567</v>
      </c>
      <c r="D24" s="1037"/>
      <c r="E24" s="1041"/>
      <c r="G24" s="382" t="s">
        <v>7568</v>
      </c>
      <c r="J24" s="1027"/>
      <c r="K24" s="1090" t="s">
        <v>7569</v>
      </c>
      <c r="L24" s="1052">
        <f>H19</f>
        <v>0</v>
      </c>
      <c r="M24" s="1054">
        <f t="shared" si="0"/>
        <v>0</v>
      </c>
      <c r="N24" s="1051" t="s">
        <v>7570</v>
      </c>
      <c r="O24" s="1892"/>
    </row>
    <row r="25" spans="3:15">
      <c r="C25" s="1085" t="s">
        <v>7571</v>
      </c>
      <c r="D25" s="1086" t="s">
        <v>7531</v>
      </c>
      <c r="E25" s="1086" t="s">
        <v>7532</v>
      </c>
      <c r="G25" s="1085" t="s">
        <v>7572</v>
      </c>
      <c r="H25" s="1086" t="s">
        <v>7531</v>
      </c>
      <c r="I25" s="1086" t="s">
        <v>7532</v>
      </c>
      <c r="J25" s="1027"/>
      <c r="L25" s="1027"/>
      <c r="O25" s="1094"/>
    </row>
    <row r="26" spans="3:15">
      <c r="C26" s="1043" t="s">
        <v>7536</v>
      </c>
      <c r="D26" s="1032">
        <v>2</v>
      </c>
      <c r="E26" s="1033">
        <f>D26/D29</f>
        <v>0.14285714285714285</v>
      </c>
      <c r="G26" s="1059" t="s">
        <v>7536</v>
      </c>
      <c r="H26" s="1060">
        <v>0</v>
      </c>
      <c r="I26" s="1061">
        <f>H26/H29</f>
        <v>0</v>
      </c>
      <c r="J26" s="1027"/>
    </row>
    <row r="27" spans="3:15">
      <c r="C27" s="1044" t="s">
        <v>7538</v>
      </c>
      <c r="D27" s="1034">
        <f>-2</f>
        <v>-2</v>
      </c>
      <c r="E27" s="1039">
        <f>D27/D29</f>
        <v>-0.14285714285714285</v>
      </c>
      <c r="G27" s="1044" t="s">
        <v>7538</v>
      </c>
      <c r="H27" s="1034">
        <v>0</v>
      </c>
      <c r="I27" s="1039">
        <f>H27/H29</f>
        <v>0</v>
      </c>
      <c r="J27" s="1027"/>
      <c r="L27" s="1027"/>
    </row>
    <row r="28" spans="3:15" ht="15" thickBot="1">
      <c r="C28" s="1045" t="s">
        <v>7540</v>
      </c>
      <c r="D28" s="1035">
        <v>14</v>
      </c>
      <c r="E28" s="1040">
        <f>D28/D29</f>
        <v>1</v>
      </c>
      <c r="G28" s="1045" t="s">
        <v>7540</v>
      </c>
      <c r="H28" s="1035">
        <v>23</v>
      </c>
      <c r="I28" s="1040">
        <f>H28/H29</f>
        <v>1</v>
      </c>
      <c r="J28" s="1027"/>
      <c r="L28" s="1027"/>
    </row>
    <row r="29" spans="3:15" ht="15" thickTop="1">
      <c r="C29" s="994" t="s">
        <v>6989</v>
      </c>
      <c r="D29" s="995">
        <f>SUM(D26:D28)</f>
        <v>14</v>
      </c>
      <c r="E29" s="1036">
        <f>SUM(E26:E28)</f>
        <v>1</v>
      </c>
      <c r="G29" s="994" t="s">
        <v>6989</v>
      </c>
      <c r="H29" s="995">
        <f>SUM(H26:H28)</f>
        <v>23</v>
      </c>
      <c r="I29" s="1036">
        <f>SUM(I26:I28)</f>
        <v>1</v>
      </c>
      <c r="J29" s="1027"/>
      <c r="L29" s="1027"/>
    </row>
    <row r="30" spans="3:15">
      <c r="C30" s="1042"/>
      <c r="D30" s="1037"/>
      <c r="E30" s="1038"/>
      <c r="G30" s="1042"/>
      <c r="H30" s="1037"/>
      <c r="I30" s="1038"/>
      <c r="J30" s="1027"/>
      <c r="L30" s="1027"/>
    </row>
    <row r="31" spans="3:15">
      <c r="C31" s="382" t="s">
        <v>7573</v>
      </c>
      <c r="D31" s="1037"/>
      <c r="E31" s="1041"/>
      <c r="G31" s="382" t="s">
        <v>7574</v>
      </c>
      <c r="J31" s="1027"/>
      <c r="L31" s="1027"/>
    </row>
    <row r="32" spans="3:15">
      <c r="C32" s="1085" t="s">
        <v>7575</v>
      </c>
      <c r="D32" s="1086" t="s">
        <v>7531</v>
      </c>
      <c r="E32" s="1086" t="s">
        <v>7532</v>
      </c>
      <c r="G32" s="1085" t="s">
        <v>7576</v>
      </c>
      <c r="H32" s="1086" t="s">
        <v>7531</v>
      </c>
      <c r="I32" s="1086" t="s">
        <v>7532</v>
      </c>
      <c r="J32" s="1027"/>
      <c r="L32" s="1027"/>
    </row>
    <row r="33" spans="3:12">
      <c r="C33" s="1059" t="s">
        <v>7536</v>
      </c>
      <c r="D33" s="1060">
        <v>0</v>
      </c>
      <c r="E33" s="1061">
        <f>D33/D36</f>
        <v>0</v>
      </c>
      <c r="G33" s="1043" t="s">
        <v>7536</v>
      </c>
      <c r="H33" s="1032">
        <v>8</v>
      </c>
      <c r="I33" s="1033">
        <f>H33/H36</f>
        <v>0.15686274509803921</v>
      </c>
      <c r="J33" s="1027"/>
      <c r="L33" s="1027"/>
    </row>
    <row r="34" spans="3:12">
      <c r="C34" s="1044" t="s">
        <v>7538</v>
      </c>
      <c r="D34" s="1034">
        <v>2</v>
      </c>
      <c r="E34" s="1039">
        <f>D34/D36</f>
        <v>9.0909090909090912E-2</v>
      </c>
      <c r="G34" s="1044" t="s">
        <v>7538</v>
      </c>
      <c r="H34" s="1034">
        <v>1</v>
      </c>
      <c r="I34" s="1039">
        <f>H34/H36</f>
        <v>1.9607843137254902E-2</v>
      </c>
      <c r="J34" s="1027"/>
      <c r="L34" s="1027"/>
    </row>
    <row r="35" spans="3:12" ht="15" thickBot="1">
      <c r="C35" s="1045" t="s">
        <v>7540</v>
      </c>
      <c r="D35" s="1035">
        <v>20</v>
      </c>
      <c r="E35" s="1040">
        <f>D35/D36</f>
        <v>0.90909090909090906</v>
      </c>
      <c r="G35" s="1045" t="s">
        <v>7540</v>
      </c>
      <c r="H35" s="1035">
        <v>42</v>
      </c>
      <c r="I35" s="1040">
        <f>H35/H36</f>
        <v>0.82352941176470584</v>
      </c>
      <c r="J35" s="1027"/>
      <c r="L35" s="1027"/>
    </row>
    <row r="36" spans="3:12" ht="15" thickTop="1">
      <c r="C36" s="994" t="s">
        <v>6989</v>
      </c>
      <c r="D36" s="995">
        <f>SUM(D33:D35)</f>
        <v>22</v>
      </c>
      <c r="E36" s="1036">
        <f>SUM(E33:E35)</f>
        <v>1</v>
      </c>
      <c r="G36" s="994" t="s">
        <v>6989</v>
      </c>
      <c r="H36" s="995">
        <f>SUM(H33:H35)</f>
        <v>51</v>
      </c>
      <c r="I36" s="1036">
        <f>SUM(I33:I35)</f>
        <v>1</v>
      </c>
      <c r="J36" s="1027"/>
      <c r="L36" s="1027"/>
    </row>
    <row r="37" spans="3:12">
      <c r="C37" s="1042"/>
      <c r="D37" s="1037"/>
      <c r="E37" s="1041"/>
      <c r="G37" s="382"/>
      <c r="J37" s="1027"/>
      <c r="L37" s="1027"/>
    </row>
    <row r="38" spans="3:12">
      <c r="C38" s="1085" t="s">
        <v>7577</v>
      </c>
      <c r="D38" s="1086" t="s">
        <v>7531</v>
      </c>
      <c r="E38" s="1086" t="s">
        <v>7532</v>
      </c>
      <c r="G38" s="1085" t="s">
        <v>7578</v>
      </c>
      <c r="H38" s="1086" t="s">
        <v>7531</v>
      </c>
      <c r="I38" s="1086" t="s">
        <v>7532</v>
      </c>
      <c r="J38" s="1027"/>
      <c r="L38" s="1027"/>
    </row>
    <row r="39" spans="3:12">
      <c r="C39" s="1059" t="s">
        <v>7536</v>
      </c>
      <c r="D39" s="1060">
        <v>0</v>
      </c>
      <c r="E39" s="1061">
        <f>D39/D42</f>
        <v>0</v>
      </c>
      <c r="G39" s="1059" t="s">
        <v>7536</v>
      </c>
      <c r="H39" s="1060">
        <v>0</v>
      </c>
      <c r="I39" s="1061">
        <f>H39/H42</f>
        <v>0</v>
      </c>
      <c r="J39" s="1027"/>
      <c r="L39" s="1027"/>
    </row>
    <row r="40" spans="3:12">
      <c r="C40" s="1044" t="s">
        <v>7538</v>
      </c>
      <c r="D40" s="1034">
        <v>0</v>
      </c>
      <c r="E40" s="1039">
        <f>D40/D42</f>
        <v>0</v>
      </c>
      <c r="G40" s="1044" t="s">
        <v>7538</v>
      </c>
      <c r="H40" s="1034">
        <v>0</v>
      </c>
      <c r="I40" s="1039">
        <f>H40/H42</f>
        <v>0</v>
      </c>
      <c r="J40" s="1027"/>
      <c r="L40" s="1027"/>
    </row>
    <row r="41" spans="3:12" ht="15" thickBot="1">
      <c r="C41" s="1045" t="s">
        <v>7540</v>
      </c>
      <c r="D41" s="1035">
        <v>71</v>
      </c>
      <c r="E41" s="1040">
        <f>D41/D42</f>
        <v>1</v>
      </c>
      <c r="G41" s="1045" t="s">
        <v>7540</v>
      </c>
      <c r="H41" s="1035">
        <v>8</v>
      </c>
      <c r="I41" s="1040">
        <f>H41/H42</f>
        <v>1</v>
      </c>
      <c r="J41" s="1027"/>
      <c r="L41" s="1027"/>
    </row>
    <row r="42" spans="3:12" ht="15" thickTop="1">
      <c r="C42" s="994" t="s">
        <v>6989</v>
      </c>
      <c r="D42" s="995">
        <f>SUM(D39:D41)</f>
        <v>71</v>
      </c>
      <c r="E42" s="1036">
        <f>SUM(E39:E41)</f>
        <v>1</v>
      </c>
      <c r="G42" s="994" t="s">
        <v>6989</v>
      </c>
      <c r="H42" s="995">
        <f>SUM(H39:H41)</f>
        <v>8</v>
      </c>
      <c r="I42" s="1036">
        <f>SUM(I39:I41)</f>
        <v>1</v>
      </c>
      <c r="J42" s="1027"/>
      <c r="L42" s="1027"/>
    </row>
    <row r="43" spans="3:12">
      <c r="C43" s="1042"/>
      <c r="D43" s="1037"/>
      <c r="E43" s="1041"/>
      <c r="G43" s="382"/>
      <c r="J43" s="1027"/>
      <c r="L43" s="1027"/>
    </row>
    <row r="44" spans="3:12">
      <c r="C44" s="1085" t="s">
        <v>7579</v>
      </c>
      <c r="D44" s="1086" t="s">
        <v>7531</v>
      </c>
      <c r="E44" s="1086" t="s">
        <v>7532</v>
      </c>
      <c r="G44" s="1085" t="s">
        <v>7580</v>
      </c>
      <c r="H44" s="1086" t="s">
        <v>7531</v>
      </c>
      <c r="I44" s="1086" t="s">
        <v>7532</v>
      </c>
      <c r="J44" s="1027"/>
      <c r="L44" s="1027"/>
    </row>
    <row r="45" spans="3:12">
      <c r="C45" s="1043" t="s">
        <v>7536</v>
      </c>
      <c r="D45" s="1032">
        <v>5</v>
      </c>
      <c r="E45" s="1033">
        <f>D45/D48</f>
        <v>0.19230769230769232</v>
      </c>
      <c r="G45" s="1043" t="s">
        <v>7536</v>
      </c>
      <c r="H45" s="1032">
        <v>2</v>
      </c>
      <c r="I45" s="1033">
        <f>H45/H48</f>
        <v>8.6956521739130432E-2</v>
      </c>
      <c r="J45" s="1027"/>
      <c r="L45" s="1027"/>
    </row>
    <row r="46" spans="3:12">
      <c r="C46" s="1044" t="s">
        <v>7538</v>
      </c>
      <c r="D46" s="1034">
        <v>0</v>
      </c>
      <c r="E46" s="1039">
        <f>D46/D48</f>
        <v>0</v>
      </c>
      <c r="G46" s="1044" t="s">
        <v>7538</v>
      </c>
      <c r="H46" s="1034">
        <v>0</v>
      </c>
      <c r="I46" s="1039">
        <f>H46/H48</f>
        <v>0</v>
      </c>
      <c r="J46" s="1027"/>
      <c r="L46" s="1027"/>
    </row>
    <row r="47" spans="3:12" ht="15" thickBot="1">
      <c r="C47" s="1045" t="s">
        <v>7540</v>
      </c>
      <c r="D47" s="1035">
        <v>21</v>
      </c>
      <c r="E47" s="1040">
        <f>D47/D48</f>
        <v>0.80769230769230771</v>
      </c>
      <c r="G47" s="1045" t="s">
        <v>7540</v>
      </c>
      <c r="H47" s="1035">
        <v>21</v>
      </c>
      <c r="I47" s="1040">
        <f>H47/H48</f>
        <v>0.91304347826086951</v>
      </c>
      <c r="J47" s="1027"/>
      <c r="L47" s="1027"/>
    </row>
    <row r="48" spans="3:12" ht="15" thickTop="1">
      <c r="C48" s="994" t="s">
        <v>6989</v>
      </c>
      <c r="D48" s="995">
        <f>SUM(D45:D47)</f>
        <v>26</v>
      </c>
      <c r="E48" s="1036">
        <f>SUM(E45:E47)</f>
        <v>1</v>
      </c>
      <c r="G48" s="994" t="s">
        <v>6989</v>
      </c>
      <c r="H48" s="995">
        <f>SUM(H45:H47)</f>
        <v>23</v>
      </c>
      <c r="I48" s="1036">
        <f>SUM(I45:I47)</f>
        <v>1</v>
      </c>
      <c r="J48" s="1027"/>
      <c r="L48" s="1027"/>
    </row>
    <row r="49" spans="3:20">
      <c r="C49" s="1042"/>
      <c r="D49" s="1037"/>
      <c r="E49" s="1038"/>
      <c r="G49" s="1042"/>
      <c r="H49" s="1037"/>
      <c r="I49" s="1038"/>
      <c r="J49" s="1027"/>
      <c r="L49" s="1027"/>
    </row>
    <row r="50" spans="3:20">
      <c r="C50" s="382" t="s">
        <v>7574</v>
      </c>
      <c r="D50" s="1037"/>
      <c r="E50" s="1041"/>
      <c r="G50" s="382"/>
      <c r="J50" s="1027"/>
      <c r="L50" s="1027"/>
    </row>
    <row r="51" spans="3:20">
      <c r="C51" s="1085" t="s">
        <v>7581</v>
      </c>
      <c r="D51" s="1086" t="s">
        <v>7531</v>
      </c>
      <c r="E51" s="1086" t="s">
        <v>7532</v>
      </c>
      <c r="G51" s="1085" t="s">
        <v>7582</v>
      </c>
      <c r="H51" s="1086" t="s">
        <v>7531</v>
      </c>
      <c r="I51" s="1086" t="s">
        <v>7532</v>
      </c>
      <c r="J51" s="1027"/>
      <c r="L51" s="1027"/>
    </row>
    <row r="52" spans="3:20">
      <c r="C52" s="1043" t="s">
        <v>7536</v>
      </c>
      <c r="D52" s="1032">
        <v>1</v>
      </c>
      <c r="E52" s="1033">
        <f>D52/D55</f>
        <v>3.8461538461538464E-2</v>
      </c>
      <c r="G52" s="1091" t="s">
        <v>7536</v>
      </c>
      <c r="H52" s="1092">
        <v>0</v>
      </c>
      <c r="I52" s="1093">
        <f>H52/H55</f>
        <v>0</v>
      </c>
      <c r="J52" s="1027"/>
      <c r="L52" s="1027"/>
    </row>
    <row r="53" spans="3:20">
      <c r="C53" s="1044" t="s">
        <v>7538</v>
      </c>
      <c r="D53" s="1034">
        <v>1</v>
      </c>
      <c r="E53" s="1039">
        <f>D53/D55</f>
        <v>3.8461538461538464E-2</v>
      </c>
      <c r="G53" s="1044" t="s">
        <v>7538</v>
      </c>
      <c r="H53" s="1034">
        <v>0</v>
      </c>
      <c r="I53" s="1039">
        <f>H53/H55</f>
        <v>0</v>
      </c>
      <c r="J53" s="1027"/>
      <c r="L53" s="1027"/>
    </row>
    <row r="54" spans="3:20" ht="15" thickBot="1">
      <c r="C54" s="1045" t="s">
        <v>7540</v>
      </c>
      <c r="D54" s="1035">
        <v>24</v>
      </c>
      <c r="E54" s="1040">
        <f>D54/D55</f>
        <v>0.92307692307692313</v>
      </c>
      <c r="G54" s="1045" t="s">
        <v>7540</v>
      </c>
      <c r="H54" s="1035">
        <v>29</v>
      </c>
      <c r="I54" s="1040">
        <f>H54/H55</f>
        <v>1</v>
      </c>
      <c r="J54" s="1027"/>
      <c r="L54" s="1027"/>
    </row>
    <row r="55" spans="3:20" ht="15" thickTop="1">
      <c r="C55" s="994" t="s">
        <v>6989</v>
      </c>
      <c r="D55" s="995">
        <f>SUM(D52:D54)</f>
        <v>26</v>
      </c>
      <c r="E55" s="1036">
        <f>SUM(E52:E54)</f>
        <v>1</v>
      </c>
      <c r="G55" s="994" t="s">
        <v>6989</v>
      </c>
      <c r="H55" s="995">
        <f>SUM(H52:H54)</f>
        <v>29</v>
      </c>
      <c r="I55" s="1036">
        <f>SUM(I52:I54)</f>
        <v>1</v>
      </c>
      <c r="J55" s="1027"/>
      <c r="L55" s="1027"/>
      <c r="R55" s="1042"/>
      <c r="S55" s="1037"/>
      <c r="T55" s="1041"/>
    </row>
    <row r="56" spans="3:20">
      <c r="C56" s="1042"/>
      <c r="D56" s="1037"/>
      <c r="E56" s="1041"/>
      <c r="G56" s="382" t="s">
        <v>7583</v>
      </c>
      <c r="J56" s="1027"/>
      <c r="K56" s="1027"/>
      <c r="L56" s="1027"/>
    </row>
    <row r="57" spans="3:20">
      <c r="C57" s="1085" t="s">
        <v>7584</v>
      </c>
      <c r="D57" s="1086" t="s">
        <v>7531</v>
      </c>
      <c r="E57" s="1086" t="s">
        <v>7532</v>
      </c>
      <c r="G57" s="1085" t="s">
        <v>7585</v>
      </c>
      <c r="H57" s="1086" t="s">
        <v>7531</v>
      </c>
      <c r="I57" s="1086" t="s">
        <v>7532</v>
      </c>
      <c r="J57" s="1027"/>
      <c r="K57" s="1027"/>
      <c r="L57" s="1027"/>
    </row>
    <row r="58" spans="3:20">
      <c r="C58" s="1059" t="s">
        <v>7536</v>
      </c>
      <c r="D58" s="1060">
        <v>0</v>
      </c>
      <c r="E58" s="1061">
        <f>D58/D61</f>
        <v>0</v>
      </c>
      <c r="G58" s="1043" t="s">
        <v>7536</v>
      </c>
      <c r="H58" s="1032">
        <v>1</v>
      </c>
      <c r="I58" s="1033">
        <f>H58/H61</f>
        <v>9.0909090909090912E-2</v>
      </c>
      <c r="J58" s="1027"/>
      <c r="K58" s="1027"/>
      <c r="L58" s="1027"/>
    </row>
    <row r="59" spans="3:20">
      <c r="C59" s="1044" t="s">
        <v>7538</v>
      </c>
      <c r="D59" s="1034">
        <v>1</v>
      </c>
      <c r="E59" s="1039">
        <f>D59/D61</f>
        <v>0.1111111111111111</v>
      </c>
      <c r="G59" s="1044" t="s">
        <v>7538</v>
      </c>
      <c r="H59" s="1034">
        <v>1</v>
      </c>
      <c r="I59" s="1039">
        <f>H59/H61</f>
        <v>9.0909090909090912E-2</v>
      </c>
      <c r="J59" s="1027"/>
      <c r="K59" s="1027"/>
      <c r="L59" s="1027"/>
    </row>
    <row r="60" spans="3:20" ht="15" thickBot="1">
      <c r="C60" s="1045" t="s">
        <v>7540</v>
      </c>
      <c r="D60" s="1035">
        <v>8</v>
      </c>
      <c r="E60" s="1040">
        <f>D60/D61</f>
        <v>0.88888888888888884</v>
      </c>
      <c r="G60" s="1045" t="s">
        <v>7540</v>
      </c>
      <c r="H60" s="1035">
        <v>9</v>
      </c>
      <c r="I60" s="1040">
        <f>H60/H61</f>
        <v>0.81818181818181823</v>
      </c>
      <c r="J60" s="1027"/>
      <c r="K60" s="1027"/>
      <c r="L60" s="1027"/>
    </row>
    <row r="61" spans="3:20" ht="15" thickTop="1">
      <c r="C61" s="994" t="s">
        <v>6989</v>
      </c>
      <c r="D61" s="995">
        <f>SUM(D58:D60)</f>
        <v>9</v>
      </c>
      <c r="E61" s="1036">
        <f>SUM(E58:E60)</f>
        <v>1</v>
      </c>
      <c r="G61" s="994" t="s">
        <v>6989</v>
      </c>
      <c r="H61" s="995">
        <f>SUM(H58:H60)</f>
        <v>11</v>
      </c>
      <c r="I61" s="1036">
        <f>SUM(I58:I60)</f>
        <v>1</v>
      </c>
      <c r="J61" s="1027"/>
      <c r="K61" s="1027"/>
      <c r="L61" s="1027"/>
      <c r="R61" s="1042"/>
      <c r="S61" s="1037"/>
      <c r="T61" s="1041"/>
    </row>
    <row r="62" spans="3:20">
      <c r="F62" s="1027"/>
      <c r="G62" s="1027"/>
      <c r="H62" s="1027"/>
      <c r="I62" s="1027"/>
      <c r="J62" s="1027"/>
      <c r="K62" s="1027"/>
      <c r="L62" s="1027"/>
    </row>
    <row r="63" spans="3:20">
      <c r="C63" s="200" t="s">
        <v>7586</v>
      </c>
      <c r="D63" s="1083" t="s">
        <v>7531</v>
      </c>
      <c r="E63" s="1084" t="s">
        <v>7532</v>
      </c>
      <c r="F63" s="1027"/>
      <c r="G63" s="1027"/>
      <c r="H63" s="1027"/>
      <c r="I63" s="1027"/>
      <c r="J63" s="1027"/>
      <c r="K63" s="1027"/>
      <c r="L63" s="1027"/>
    </row>
    <row r="64" spans="3:20">
      <c r="C64" s="990" t="s">
        <v>7536</v>
      </c>
      <c r="D64" s="1074">
        <v>2</v>
      </c>
      <c r="E64" s="1078">
        <f>D64/D67</f>
        <v>0.2</v>
      </c>
      <c r="F64" s="1027"/>
      <c r="G64" s="1027"/>
      <c r="H64" s="1027"/>
      <c r="I64" s="1027"/>
      <c r="J64" s="1027"/>
      <c r="K64" s="1027"/>
      <c r="L64" s="1027"/>
    </row>
    <row r="65" spans="3:20">
      <c r="C65" s="991" t="s">
        <v>7538</v>
      </c>
      <c r="D65" s="1075">
        <v>0</v>
      </c>
      <c r="E65" s="1079">
        <f>D65/D67</f>
        <v>0</v>
      </c>
      <c r="F65" s="1027"/>
      <c r="G65" s="1027"/>
      <c r="H65" s="1027"/>
      <c r="I65" s="1027"/>
      <c r="J65" s="1027"/>
      <c r="K65" s="1027"/>
      <c r="L65" s="1027"/>
    </row>
    <row r="66" spans="3:20" ht="15" thickBot="1">
      <c r="C66" s="989" t="s">
        <v>7540</v>
      </c>
      <c r="D66" s="1076">
        <v>8</v>
      </c>
      <c r="E66" s="1080">
        <f>D66/D67</f>
        <v>0.8</v>
      </c>
      <c r="F66" s="1027"/>
      <c r="G66" s="1027"/>
      <c r="H66" s="1027"/>
      <c r="I66" s="1027"/>
      <c r="J66" s="1027"/>
      <c r="K66" s="1027"/>
      <c r="L66" s="1027"/>
    </row>
    <row r="67" spans="3:20" ht="15" thickTop="1">
      <c r="C67" s="988" t="s">
        <v>6989</v>
      </c>
      <c r="D67" s="1077">
        <f>SUM(D64:D66)</f>
        <v>10</v>
      </c>
      <c r="E67" s="1081">
        <f>SUM(E64:E66)</f>
        <v>1</v>
      </c>
      <c r="F67" s="1027"/>
      <c r="G67" s="1027"/>
      <c r="H67" s="1027"/>
      <c r="I67" s="1027"/>
      <c r="J67" s="1027"/>
      <c r="K67" s="1027"/>
      <c r="L67" s="1027"/>
      <c r="R67" s="1042"/>
      <c r="S67" s="1037"/>
      <c r="T67" s="1041"/>
    </row>
    <row r="68" spans="3:20">
      <c r="F68" s="1027"/>
      <c r="G68" s="1027"/>
      <c r="H68" s="1027"/>
      <c r="I68" s="1027"/>
      <c r="J68" s="1027"/>
      <c r="K68" s="1027"/>
      <c r="L68" s="1027"/>
    </row>
    <row r="69" spans="3:20">
      <c r="F69" s="1027"/>
      <c r="G69" s="1027"/>
      <c r="H69" s="1027"/>
      <c r="I69" s="1027"/>
      <c r="J69" s="1027"/>
      <c r="K69" s="1027"/>
      <c r="L69" s="1027"/>
    </row>
    <row r="70" spans="3:20">
      <c r="F70" s="1027"/>
      <c r="G70" s="1027"/>
      <c r="H70" s="1027"/>
      <c r="I70" s="1027"/>
      <c r="J70" s="1027"/>
      <c r="K70" s="1027"/>
      <c r="L70" s="1027"/>
    </row>
    <row r="71" spans="3:20">
      <c r="F71" s="1027"/>
      <c r="G71" s="1027"/>
      <c r="H71" s="1027"/>
      <c r="I71" s="1027"/>
      <c r="J71" s="1027"/>
      <c r="K71" s="1027"/>
      <c r="L71" s="1027"/>
    </row>
    <row r="72" spans="3:20">
      <c r="F72" s="1027"/>
      <c r="G72" s="1027"/>
      <c r="H72" s="1027"/>
      <c r="I72" s="1027"/>
      <c r="J72" s="1027"/>
      <c r="K72" s="1027"/>
      <c r="L72" s="1027"/>
    </row>
    <row r="73" spans="3:20">
      <c r="F73" s="1027"/>
      <c r="G73" s="1027"/>
      <c r="H73" s="1027"/>
      <c r="I73" s="1027"/>
      <c r="J73" s="1027"/>
      <c r="K73" s="1027"/>
      <c r="L73" s="1027"/>
      <c r="R73" s="1042"/>
      <c r="S73" s="1037"/>
      <c r="T73" s="1041"/>
    </row>
    <row r="74" spans="3:20">
      <c r="F74" s="1027"/>
      <c r="G74" s="1027"/>
      <c r="H74" s="1027"/>
      <c r="I74" s="1027"/>
      <c r="J74" s="1027"/>
      <c r="K74" s="1027"/>
      <c r="L74" s="1027"/>
    </row>
    <row r="75" spans="3:20">
      <c r="F75" s="1027"/>
      <c r="G75" s="1027"/>
      <c r="H75" s="1027"/>
      <c r="I75" s="1027"/>
      <c r="J75" s="1027"/>
      <c r="K75" s="1027"/>
      <c r="L75" s="1027"/>
    </row>
    <row r="76" spans="3:20">
      <c r="F76" s="1027"/>
      <c r="G76" s="1027"/>
      <c r="H76" s="1027"/>
      <c r="I76" s="1027"/>
      <c r="J76" s="1027"/>
      <c r="K76" s="1027"/>
      <c r="L76" s="1027"/>
    </row>
    <row r="77" spans="3:20">
      <c r="F77" s="1027"/>
      <c r="G77" s="1027"/>
      <c r="H77" s="1027"/>
      <c r="I77" s="1027"/>
      <c r="J77" s="1027"/>
      <c r="K77" s="1027"/>
      <c r="L77" s="1027"/>
    </row>
    <row r="78" spans="3:20">
      <c r="F78" s="1027"/>
      <c r="G78" s="1027"/>
      <c r="H78" s="1027"/>
      <c r="I78" s="1027"/>
      <c r="J78" s="1027"/>
      <c r="K78" s="1027"/>
      <c r="L78" s="1027"/>
    </row>
    <row r="79" spans="3:20">
      <c r="F79" s="1027"/>
      <c r="G79" s="1027"/>
      <c r="H79" s="1027"/>
      <c r="I79" s="1027"/>
      <c r="J79" s="1027"/>
      <c r="K79" s="1027"/>
      <c r="L79" s="1027"/>
      <c r="R79" s="1042"/>
      <c r="S79" s="1037"/>
      <c r="T79" s="1041"/>
    </row>
    <row r="80" spans="3:20">
      <c r="F80" s="1027"/>
      <c r="G80" s="1027"/>
      <c r="H80" s="1027"/>
      <c r="I80" s="1027"/>
      <c r="J80" s="1027"/>
      <c r="K80" s="1027"/>
      <c r="L80" s="1027"/>
    </row>
    <row r="81" spans="6:12">
      <c r="F81" s="1027"/>
      <c r="G81" s="1027"/>
      <c r="H81" s="1027"/>
      <c r="I81" s="1027"/>
      <c r="J81" s="1027"/>
      <c r="K81" s="1027"/>
      <c r="L81" s="1027"/>
    </row>
    <row r="82" spans="6:12">
      <c r="F82" s="1027"/>
      <c r="G82" s="1027"/>
      <c r="H82" s="1027"/>
      <c r="I82" s="1027"/>
      <c r="J82" s="1027"/>
      <c r="K82" s="1027"/>
      <c r="L82" s="1027"/>
    </row>
    <row r="83" spans="6:12">
      <c r="F83" s="1027"/>
      <c r="G83" s="1027"/>
      <c r="H83" s="1027"/>
      <c r="I83" s="1027"/>
      <c r="J83" s="1027"/>
      <c r="K83" s="1027"/>
      <c r="L83" s="1027"/>
    </row>
    <row r="84" spans="6:12">
      <c r="F84" s="1027"/>
      <c r="G84" s="1027"/>
      <c r="H84" s="1027"/>
      <c r="I84" s="1027"/>
      <c r="J84" s="1027"/>
      <c r="K84" s="1027"/>
      <c r="L84" s="1027"/>
    </row>
    <row r="85" spans="6:12">
      <c r="F85" s="1027"/>
      <c r="G85" s="1027"/>
      <c r="H85" s="1027"/>
      <c r="I85" s="1027"/>
      <c r="J85" s="1027"/>
      <c r="K85" s="1027"/>
      <c r="L85" s="1027"/>
    </row>
    <row r="86" spans="6:12">
      <c r="F86" s="1027"/>
      <c r="G86" s="1027"/>
      <c r="H86" s="1027"/>
      <c r="I86" s="1027"/>
      <c r="J86" s="1027"/>
      <c r="K86" s="1027"/>
      <c r="L86" s="1027"/>
    </row>
    <row r="87" spans="6:12">
      <c r="F87" s="1027"/>
      <c r="G87" s="1027"/>
      <c r="H87" s="1027"/>
      <c r="I87" s="1027"/>
      <c r="J87" s="1027"/>
      <c r="K87" s="1027"/>
      <c r="L87" s="1027"/>
    </row>
    <row r="88" spans="6:12">
      <c r="F88" s="1027"/>
      <c r="G88" s="1027"/>
      <c r="H88" s="1027"/>
      <c r="I88" s="1027"/>
      <c r="J88" s="1027"/>
      <c r="K88" s="1027"/>
      <c r="L88" s="1027"/>
    </row>
    <row r="89" spans="6:12">
      <c r="F89" s="1027"/>
      <c r="G89" s="1027"/>
      <c r="H89" s="1027"/>
      <c r="I89" s="1027"/>
      <c r="J89" s="1027"/>
      <c r="K89" s="1027"/>
      <c r="L89" s="1027"/>
    </row>
    <row r="90" spans="6:12">
      <c r="F90" s="1027"/>
      <c r="G90" s="1027"/>
      <c r="H90" s="1027"/>
      <c r="I90" s="1027"/>
      <c r="J90" s="1027"/>
      <c r="K90" s="1027"/>
      <c r="L90" s="1027"/>
    </row>
    <row r="91" spans="6:12">
      <c r="F91" s="1027"/>
      <c r="G91" s="1027"/>
      <c r="H91" s="1027"/>
      <c r="I91" s="1027"/>
      <c r="J91" s="1027"/>
      <c r="K91" s="1027"/>
      <c r="L91" s="1027"/>
    </row>
    <row r="92" spans="6:12">
      <c r="F92" s="1027"/>
      <c r="G92" s="1027"/>
      <c r="H92" s="1027"/>
      <c r="I92" s="1027"/>
      <c r="J92" s="1027"/>
      <c r="K92" s="1027"/>
      <c r="L92" s="1027"/>
    </row>
    <row r="93" spans="6:12">
      <c r="F93" s="1027"/>
      <c r="G93" s="1027"/>
      <c r="H93" s="1027"/>
      <c r="I93" s="1027"/>
      <c r="J93" s="1027"/>
      <c r="K93" s="1027"/>
      <c r="L93" s="1027"/>
    </row>
    <row r="94" spans="6:12">
      <c r="F94" s="1027"/>
      <c r="G94" s="1027"/>
      <c r="H94" s="1027"/>
      <c r="I94" s="1027"/>
      <c r="J94" s="1027"/>
      <c r="K94" s="1027"/>
      <c r="L94" s="1027"/>
    </row>
    <row r="95" spans="6:12">
      <c r="F95" s="1027"/>
      <c r="G95" s="1027"/>
      <c r="H95" s="1027"/>
      <c r="I95" s="1027"/>
      <c r="J95" s="1027"/>
      <c r="K95" s="1027"/>
      <c r="L95" s="1027"/>
    </row>
    <row r="96" spans="6:12">
      <c r="F96" s="1027"/>
      <c r="G96" s="1027"/>
      <c r="H96" s="1027"/>
      <c r="I96" s="1027"/>
      <c r="J96" s="1027"/>
      <c r="K96" s="1027"/>
      <c r="L96" s="1027"/>
    </row>
    <row r="97" spans="6:12">
      <c r="F97" s="1027"/>
      <c r="G97" s="1027"/>
      <c r="H97" s="1027"/>
      <c r="I97" s="1027"/>
      <c r="J97" s="1027"/>
      <c r="K97" s="1027"/>
      <c r="L97" s="1027"/>
    </row>
    <row r="98" spans="6:12">
      <c r="F98" s="1027"/>
      <c r="G98" s="1027"/>
      <c r="H98" s="1027"/>
      <c r="I98" s="1027"/>
      <c r="J98" s="1027"/>
      <c r="K98" s="1027"/>
      <c r="L98" s="1027"/>
    </row>
    <row r="99" spans="6:12">
      <c r="F99" s="1027"/>
      <c r="G99" s="1027"/>
      <c r="H99" s="1027"/>
      <c r="I99" s="1027"/>
      <c r="J99" s="1027"/>
      <c r="K99" s="1027"/>
      <c r="L99" s="1027"/>
    </row>
    <row r="100" spans="6:12">
      <c r="F100" s="1027"/>
      <c r="G100" s="1027"/>
      <c r="H100" s="1027"/>
      <c r="I100" s="1027"/>
      <c r="J100" s="1027"/>
      <c r="L100" s="1027"/>
    </row>
    <row r="101" spans="6:12">
      <c r="F101" s="1027"/>
      <c r="G101" s="1027"/>
      <c r="H101" s="1027"/>
      <c r="I101" s="1027"/>
      <c r="J101" s="1027"/>
      <c r="L101" s="1027"/>
    </row>
    <row r="102" spans="6:12">
      <c r="F102" s="1027"/>
      <c r="G102" s="1027"/>
      <c r="H102" s="1027"/>
      <c r="I102" s="1027"/>
      <c r="J102" s="1027"/>
      <c r="L102" s="1027"/>
    </row>
    <row r="103" spans="6:12">
      <c r="F103" s="1027"/>
      <c r="G103" s="1027"/>
      <c r="H103" s="1027"/>
      <c r="I103" s="1027"/>
    </row>
    <row r="104" spans="6:12">
      <c r="F104" s="1027"/>
      <c r="G104" s="1027"/>
      <c r="H104" s="1027"/>
      <c r="I104" s="1027"/>
    </row>
    <row r="105" spans="6:12">
      <c r="F105" s="1027"/>
      <c r="G105" s="1027"/>
      <c r="H105" s="1027"/>
      <c r="I105" s="1027"/>
    </row>
    <row r="106" spans="6:12">
      <c r="F106" s="1027"/>
      <c r="G106" s="1027"/>
      <c r="H106" s="1027"/>
      <c r="I106" s="1027"/>
    </row>
    <row r="107" spans="6:12">
      <c r="F107" s="1027"/>
      <c r="G107" s="1027"/>
      <c r="H107" s="1027"/>
      <c r="I107" s="1027"/>
    </row>
    <row r="108" spans="6:12">
      <c r="F108" s="1027"/>
      <c r="G108" s="1027"/>
      <c r="H108" s="1027"/>
      <c r="I108" s="1027"/>
    </row>
  </sheetData>
  <mergeCells count="1">
    <mergeCell ref="O15:O24"/>
  </mergeCells>
  <conditionalFormatting sqref="L15:L24">
    <cfRule type="dataBar" priority="96">
      <dataBar>
        <cfvo type="min"/>
        <cfvo type="max"/>
        <color rgb="FFFFB628"/>
      </dataBar>
      <extLst>
        <ext xmlns:x14="http://schemas.microsoft.com/office/spreadsheetml/2009/9/main" uri="{B025F937-C7B1-47D3-B67F-A62EFF666E3E}">
          <x14:id>{0652CC6C-B190-4AF9-A3AD-924D27B70505}</x14:id>
        </ext>
      </extLst>
    </cfRule>
  </conditionalFormatting>
  <conditionalFormatting sqref="M15:M24">
    <cfRule type="dataBar" priority="97">
      <dataBar>
        <cfvo type="min"/>
        <cfvo type="max"/>
        <color rgb="FFFFB628"/>
      </dataBar>
      <extLst>
        <ext xmlns:x14="http://schemas.microsoft.com/office/spreadsheetml/2009/9/main" uri="{B025F937-C7B1-47D3-B67F-A62EFF666E3E}">
          <x14:id>{D86FBDE1-D2EB-4EF7-B9BA-CC03000B5FCB}</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652CC6C-B190-4AF9-A3AD-924D27B70505}">
            <x14:dataBar minLength="0" maxLength="100" gradient="0">
              <x14:cfvo type="autoMin"/>
              <x14:cfvo type="autoMax"/>
              <x14:negativeFillColor rgb="FFFF0000"/>
              <x14:axisColor rgb="FF000000"/>
            </x14:dataBar>
          </x14:cfRule>
          <xm:sqref>L15:L24</xm:sqref>
        </x14:conditionalFormatting>
        <x14:conditionalFormatting xmlns:xm="http://schemas.microsoft.com/office/excel/2006/main">
          <x14:cfRule type="dataBar" id="{D86FBDE1-D2EB-4EF7-B9BA-CC03000B5FCB}">
            <x14:dataBar minLength="0" maxLength="100" gradient="0">
              <x14:cfvo type="autoMin"/>
              <x14:cfvo type="autoMax"/>
              <x14:negativeFillColor rgb="FFFF0000"/>
              <x14:axisColor rgb="FF000000"/>
            </x14:dataBar>
          </x14:cfRule>
          <xm:sqref>M15:M24</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438F8-D56B-4B73-9DB0-EA0366D237EC}">
  <sheetPr>
    <tabColor rgb="FFFCE4F6"/>
  </sheetPr>
  <dimension ref="A1:M52"/>
  <sheetViews>
    <sheetView topLeftCell="B1" zoomScale="70" zoomScaleNormal="70" workbookViewId="0">
      <selection activeCell="L7" sqref="L7"/>
    </sheetView>
  </sheetViews>
  <sheetFormatPr defaultColWidth="8.85546875" defaultRowHeight="14.45"/>
  <cols>
    <col min="1" max="1" width="30" customWidth="1"/>
    <col min="2" max="2" width="27.5703125" customWidth="1"/>
    <col min="3" max="3" width="27.140625" bestFit="1" customWidth="1"/>
    <col min="4" max="4" width="9.85546875" bestFit="1" customWidth="1"/>
    <col min="5" max="5" width="4.85546875" customWidth="1"/>
    <col min="6" max="6" width="4.140625" customWidth="1"/>
    <col min="7" max="7" width="36.42578125" customWidth="1"/>
    <col min="8" max="8" width="12" customWidth="1"/>
    <col min="9" max="9" width="27.5703125" customWidth="1"/>
    <col min="10" max="10" width="35.85546875" customWidth="1"/>
    <col min="11" max="11" width="41.42578125" customWidth="1"/>
    <col min="12" max="12" width="52.42578125" bestFit="1" customWidth="1"/>
    <col min="13" max="13" width="9.85546875" bestFit="1" customWidth="1"/>
  </cols>
  <sheetData>
    <row r="1" spans="1:13" ht="21">
      <c r="A1" s="1532" t="s">
        <v>7587</v>
      </c>
    </row>
    <row r="2" spans="1:13">
      <c r="C2" s="106" t="s">
        <v>7588</v>
      </c>
      <c r="G2" s="106" t="s">
        <v>7589</v>
      </c>
    </row>
    <row r="3" spans="1:13">
      <c r="A3" s="1534"/>
      <c r="B3" s="1534"/>
    </row>
    <row r="4" spans="1:13">
      <c r="A4" s="1534"/>
      <c r="B4" s="1534"/>
      <c r="C4" s="1531" t="s">
        <v>7021</v>
      </c>
      <c r="D4" t="s">
        <v>7590</v>
      </c>
      <c r="G4" s="1531" t="s">
        <v>7021</v>
      </c>
      <c r="H4" s="1531" t="s">
        <v>791</v>
      </c>
      <c r="I4" s="1531" t="s">
        <v>7012</v>
      </c>
      <c r="J4" s="1531" t="s">
        <v>7011</v>
      </c>
      <c r="K4" s="1531" t="s">
        <v>7020</v>
      </c>
      <c r="L4" s="1531" t="s">
        <v>7010</v>
      </c>
      <c r="M4" t="s">
        <v>7590</v>
      </c>
    </row>
    <row r="5" spans="1:13">
      <c r="A5" s="1534"/>
      <c r="B5" s="1534"/>
      <c r="C5" t="s">
        <v>7084</v>
      </c>
      <c r="D5">
        <v>5</v>
      </c>
      <c r="G5" t="s">
        <v>7276</v>
      </c>
      <c r="H5" t="s">
        <v>7271</v>
      </c>
      <c r="I5" t="s">
        <v>800</v>
      </c>
      <c r="J5" t="s">
        <v>60</v>
      </c>
      <c r="K5" t="s">
        <v>7275</v>
      </c>
      <c r="L5" t="s">
        <v>7272</v>
      </c>
      <c r="M5">
        <v>1</v>
      </c>
    </row>
    <row r="6" spans="1:13">
      <c r="A6" s="1534"/>
      <c r="B6" s="1534"/>
      <c r="C6" t="s">
        <v>7276</v>
      </c>
      <c r="D6">
        <v>6</v>
      </c>
      <c r="H6" t="s">
        <v>7284</v>
      </c>
      <c r="I6" t="s">
        <v>7162</v>
      </c>
      <c r="J6" t="s">
        <v>126</v>
      </c>
      <c r="K6" t="s">
        <v>7287</v>
      </c>
      <c r="L6" t="s">
        <v>7285</v>
      </c>
      <c r="M6">
        <v>1</v>
      </c>
    </row>
    <row r="7" spans="1:13">
      <c r="A7" s="1534"/>
      <c r="B7" s="1534"/>
      <c r="C7" t="s">
        <v>7234</v>
      </c>
      <c r="D7">
        <v>10</v>
      </c>
      <c r="H7" t="s">
        <v>7288</v>
      </c>
      <c r="I7" t="s">
        <v>7162</v>
      </c>
      <c r="J7" t="s">
        <v>129</v>
      </c>
      <c r="K7" t="s">
        <v>7287</v>
      </c>
      <c r="L7" t="s">
        <v>7289</v>
      </c>
      <c r="M7">
        <v>1</v>
      </c>
    </row>
    <row r="8" spans="1:13">
      <c r="A8" s="1534"/>
      <c r="B8" s="1534"/>
      <c r="C8" t="s">
        <v>7323</v>
      </c>
      <c r="D8">
        <v>5</v>
      </c>
      <c r="H8" t="s">
        <v>7310</v>
      </c>
      <c r="I8" t="s">
        <v>1015</v>
      </c>
      <c r="J8" t="s">
        <v>139</v>
      </c>
      <c r="K8" t="s">
        <v>7316</v>
      </c>
      <c r="L8" t="s">
        <v>7311</v>
      </c>
      <c r="M8">
        <v>1</v>
      </c>
    </row>
    <row r="9" spans="1:13">
      <c r="A9" s="1534"/>
      <c r="B9" s="1534"/>
      <c r="C9" t="s">
        <v>7202</v>
      </c>
      <c r="D9">
        <v>2</v>
      </c>
      <c r="H9" t="s">
        <v>7336</v>
      </c>
      <c r="I9" t="s">
        <v>1015</v>
      </c>
      <c r="J9" t="s">
        <v>139</v>
      </c>
      <c r="K9" t="s">
        <v>7339</v>
      </c>
      <c r="L9" t="s">
        <v>7337</v>
      </c>
      <c r="M9">
        <v>1</v>
      </c>
    </row>
    <row r="10" spans="1:13">
      <c r="A10" s="1534"/>
      <c r="B10" s="1534"/>
      <c r="C10" t="s">
        <v>7591</v>
      </c>
      <c r="D10">
        <v>28</v>
      </c>
      <c r="G10" t="s">
        <v>7592</v>
      </c>
      <c r="M10">
        <v>5</v>
      </c>
    </row>
    <row r="11" spans="1:13">
      <c r="A11" s="1534"/>
      <c r="B11" s="1534"/>
      <c r="G11" t="s">
        <v>7202</v>
      </c>
      <c r="H11" t="s">
        <v>7197</v>
      </c>
      <c r="I11" t="s">
        <v>7162</v>
      </c>
      <c r="J11" t="s">
        <v>2593</v>
      </c>
      <c r="K11" t="s">
        <v>7201</v>
      </c>
      <c r="L11" t="s">
        <v>7198</v>
      </c>
      <c r="M11">
        <v>1</v>
      </c>
    </row>
    <row r="12" spans="1:13">
      <c r="A12" s="1534"/>
      <c r="B12" s="1534"/>
      <c r="G12" t="s">
        <v>7593</v>
      </c>
      <c r="M12">
        <v>1</v>
      </c>
    </row>
    <row r="13" spans="1:13">
      <c r="A13" s="1534"/>
      <c r="B13" s="1534"/>
      <c r="G13" t="s">
        <v>7591</v>
      </c>
      <c r="M13">
        <v>6</v>
      </c>
    </row>
    <row r="14" spans="1:13">
      <c r="A14" s="1534"/>
      <c r="B14" s="1534"/>
    </row>
    <row r="15" spans="1:13">
      <c r="A15" s="1534"/>
      <c r="B15" s="1534"/>
    </row>
    <row r="16" spans="1:13">
      <c r="A16" s="1534"/>
      <c r="B16" s="1534"/>
    </row>
    <row r="17" spans="1:2">
      <c r="A17" s="1534"/>
      <c r="B17" s="1534"/>
    </row>
    <row r="18" spans="1:2">
      <c r="A18" s="1534"/>
      <c r="B18" s="1534"/>
    </row>
    <row r="19" spans="1:2">
      <c r="A19" s="1534"/>
      <c r="B19" s="1534"/>
    </row>
    <row r="20" spans="1:2">
      <c r="A20" s="1534"/>
      <c r="B20" s="1534"/>
    </row>
    <row r="21" spans="1:2">
      <c r="A21" s="1534"/>
      <c r="B21" s="1534"/>
    </row>
    <row r="22" spans="1:2">
      <c r="A22" s="1534"/>
      <c r="B22" s="1534"/>
    </row>
    <row r="23" spans="1:2">
      <c r="A23" s="1534"/>
      <c r="B23" s="1534"/>
    </row>
    <row r="24" spans="1:2">
      <c r="A24" s="1534"/>
      <c r="B24" s="1534"/>
    </row>
    <row r="25" spans="1:2">
      <c r="A25" s="1534"/>
      <c r="B25" s="1534"/>
    </row>
    <row r="26" spans="1:2">
      <c r="A26" s="1534"/>
      <c r="B26" s="1534"/>
    </row>
    <row r="27" spans="1:2">
      <c r="A27" s="1534"/>
      <c r="B27" s="1534"/>
    </row>
    <row r="28" spans="1:2">
      <c r="A28" s="1534"/>
      <c r="B28" s="1534"/>
    </row>
    <row r="29" spans="1:2">
      <c r="A29" s="1534"/>
      <c r="B29" s="1534"/>
    </row>
    <row r="30" spans="1:2">
      <c r="A30" s="1534"/>
      <c r="B30" s="1534"/>
    </row>
    <row r="31" spans="1:2">
      <c r="A31" s="1534"/>
      <c r="B31" s="1534"/>
    </row>
    <row r="32" spans="1:2">
      <c r="A32" s="1534"/>
      <c r="B32" s="1534"/>
    </row>
    <row r="33" spans="1:2">
      <c r="A33" s="1534"/>
      <c r="B33" s="1534"/>
    </row>
    <row r="34" spans="1:2">
      <c r="A34" s="1534"/>
      <c r="B34" s="1534"/>
    </row>
    <row r="35" spans="1:2">
      <c r="A35" s="1534"/>
      <c r="B35" s="1534"/>
    </row>
    <row r="36" spans="1:2">
      <c r="A36" s="1534"/>
      <c r="B36" s="1534"/>
    </row>
    <row r="37" spans="1:2">
      <c r="A37" s="1534"/>
      <c r="B37" s="1534"/>
    </row>
    <row r="38" spans="1:2">
      <c r="A38" s="1534"/>
      <c r="B38" s="1534"/>
    </row>
    <row r="39" spans="1:2">
      <c r="A39" s="1534"/>
      <c r="B39" s="1534"/>
    </row>
    <row r="40" spans="1:2">
      <c r="A40" s="1534"/>
      <c r="B40" s="1534"/>
    </row>
    <row r="41" spans="1:2">
      <c r="A41" s="1534"/>
      <c r="B41" s="1534"/>
    </row>
    <row r="42" spans="1:2">
      <c r="A42" s="1534"/>
      <c r="B42" s="1534"/>
    </row>
    <row r="43" spans="1:2">
      <c r="A43" s="1534"/>
      <c r="B43" s="1534"/>
    </row>
    <row r="44" spans="1:2">
      <c r="A44" s="1534"/>
      <c r="B44" s="1534"/>
    </row>
    <row r="45" spans="1:2">
      <c r="A45" s="1534"/>
      <c r="B45" s="1534"/>
    </row>
    <row r="46" spans="1:2">
      <c r="A46" s="1534"/>
      <c r="B46" s="1534"/>
    </row>
    <row r="47" spans="1:2">
      <c r="A47" s="1534"/>
      <c r="B47" s="1534"/>
    </row>
    <row r="48" spans="1:2">
      <c r="A48" s="1534"/>
      <c r="B48" s="1534"/>
    </row>
    <row r="49" spans="1:2">
      <c r="A49" s="1534"/>
      <c r="B49" s="1534"/>
    </row>
    <row r="50" spans="1:2">
      <c r="A50" s="1534"/>
      <c r="B50" s="1534"/>
    </row>
    <row r="51" spans="1:2">
      <c r="A51" s="1534"/>
      <c r="B51" s="1534"/>
    </row>
    <row r="52" spans="1:2">
      <c r="A52" s="1534"/>
      <c r="B52" s="1534"/>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7237E-B331-452F-B562-29ACED3D2DBE}">
  <sheetPr>
    <tabColor theme="8" tint="0.39997558519241921"/>
  </sheetPr>
  <dimension ref="B2:I33"/>
  <sheetViews>
    <sheetView showGridLines="0" topLeftCell="D13" workbookViewId="0">
      <selection activeCell="R29" sqref="R29"/>
    </sheetView>
  </sheetViews>
  <sheetFormatPr defaultColWidth="8.85546875" defaultRowHeight="14.45"/>
  <cols>
    <col min="2" max="2" width="14.140625" bestFit="1" customWidth="1"/>
    <col min="3" max="3" width="22.42578125" bestFit="1" customWidth="1"/>
    <col min="4" max="4" width="22.42578125" customWidth="1"/>
    <col min="5" max="5" width="16.140625" bestFit="1" customWidth="1"/>
  </cols>
  <sheetData>
    <row r="2" spans="2:9" ht="15.95">
      <c r="B2" s="1893" t="s">
        <v>7594</v>
      </c>
      <c r="C2" s="1893"/>
      <c r="D2" s="1893"/>
      <c r="E2" s="1893"/>
      <c r="F2" s="1893"/>
      <c r="G2" s="1893"/>
    </row>
    <row r="3" spans="2:9">
      <c r="B3" s="657" t="s">
        <v>7595</v>
      </c>
      <c r="C3" s="658" t="s">
        <v>7596</v>
      </c>
      <c r="D3" s="658" t="s">
        <v>7597</v>
      </c>
      <c r="E3" s="658" t="s">
        <v>7598</v>
      </c>
      <c r="F3" s="659" t="s">
        <v>7599</v>
      </c>
      <c r="G3" s="658" t="s">
        <v>7600</v>
      </c>
      <c r="I3" s="671" t="s">
        <v>7601</v>
      </c>
    </row>
    <row r="4" spans="2:9">
      <c r="B4" s="462" t="s">
        <v>7602</v>
      </c>
      <c r="C4" s="660" t="s">
        <v>7603</v>
      </c>
      <c r="D4" s="660"/>
      <c r="E4" s="7" t="s">
        <v>547</v>
      </c>
      <c r="F4" s="189"/>
      <c r="G4" s="275"/>
    </row>
    <row r="5" spans="2:9">
      <c r="B5" s="462" t="s">
        <v>7602</v>
      </c>
      <c r="C5" s="660" t="s">
        <v>7604</v>
      </c>
      <c r="D5" s="660" t="s">
        <v>7605</v>
      </c>
      <c r="E5" s="275" t="s">
        <v>1118</v>
      </c>
      <c r="F5" s="189"/>
      <c r="G5" s="275"/>
    </row>
    <row r="6" spans="2:9">
      <c r="B6" s="462" t="s">
        <v>7602</v>
      </c>
      <c r="C6" s="660" t="s">
        <v>7606</v>
      </c>
      <c r="D6" s="660"/>
      <c r="E6" s="275" t="s">
        <v>1122</v>
      </c>
      <c r="F6" s="189"/>
      <c r="G6" s="275"/>
    </row>
    <row r="7" spans="2:9">
      <c r="B7" s="462" t="s">
        <v>7602</v>
      </c>
      <c r="C7" s="670" t="s">
        <v>7607</v>
      </c>
      <c r="D7" s="670" t="s">
        <v>7608</v>
      </c>
      <c r="E7" s="642"/>
      <c r="F7" s="189" t="s">
        <v>342</v>
      </c>
      <c r="G7" s="275"/>
      <c r="H7" t="s">
        <v>7609</v>
      </c>
    </row>
    <row r="8" spans="2:9">
      <c r="B8" s="462" t="s">
        <v>7602</v>
      </c>
      <c r="C8" s="660" t="s">
        <v>7610</v>
      </c>
      <c r="D8" s="660"/>
      <c r="E8" s="275" t="s">
        <v>657</v>
      </c>
      <c r="F8" s="189"/>
      <c r="G8" s="275"/>
      <c r="H8" t="s">
        <v>7611</v>
      </c>
    </row>
    <row r="9" spans="2:9">
      <c r="B9" s="462" t="s">
        <v>7612</v>
      </c>
      <c r="C9" s="660" t="s">
        <v>7613</v>
      </c>
      <c r="D9" s="660"/>
      <c r="E9" s="275" t="s">
        <v>7614</v>
      </c>
      <c r="F9" s="189"/>
      <c r="G9" s="275"/>
      <c r="I9" s="1"/>
    </row>
    <row r="10" spans="2:9">
      <c r="B10" s="462" t="s">
        <v>7612</v>
      </c>
      <c r="C10" s="660" t="s">
        <v>7615</v>
      </c>
      <c r="D10" s="660"/>
      <c r="E10" s="275" t="s">
        <v>7616</v>
      </c>
      <c r="F10" s="189"/>
      <c r="G10" s="275"/>
    </row>
    <row r="11" spans="2:9">
      <c r="B11" s="462" t="s">
        <v>7612</v>
      </c>
      <c r="C11" s="660" t="s">
        <v>7617</v>
      </c>
      <c r="D11" s="660"/>
      <c r="E11" s="275" t="s">
        <v>3330</v>
      </c>
      <c r="F11" s="189"/>
      <c r="G11" s="275"/>
    </row>
    <row r="12" spans="2:9">
      <c r="B12" s="462" t="s">
        <v>7618</v>
      </c>
      <c r="C12" s="660" t="s">
        <v>7619</v>
      </c>
      <c r="D12" s="660" t="s">
        <v>7620</v>
      </c>
      <c r="E12" s="275" t="s">
        <v>589</v>
      </c>
      <c r="F12" s="189"/>
      <c r="G12" s="275"/>
    </row>
    <row r="13" spans="2:9">
      <c r="B13" s="462" t="s">
        <v>7618</v>
      </c>
      <c r="C13" s="660" t="s">
        <v>7621</v>
      </c>
      <c r="D13" s="660"/>
      <c r="E13" s="275" t="s">
        <v>593</v>
      </c>
      <c r="F13" s="189"/>
      <c r="G13" s="275"/>
    </row>
    <row r="14" spans="2:9">
      <c r="B14" s="462" t="s">
        <v>7618</v>
      </c>
      <c r="C14" s="660" t="s">
        <v>7622</v>
      </c>
      <c r="D14" s="672" t="s">
        <v>7623</v>
      </c>
      <c r="E14" s="21" t="s">
        <v>597</v>
      </c>
      <c r="F14" s="189"/>
      <c r="G14" s="275"/>
    </row>
    <row r="15" spans="2:9">
      <c r="B15" s="462" t="s">
        <v>7618</v>
      </c>
      <c r="C15" s="660" t="s">
        <v>7624</v>
      </c>
      <c r="D15" s="660"/>
      <c r="E15" s="275"/>
      <c r="F15" s="189" t="s">
        <v>342</v>
      </c>
      <c r="G15" s="275"/>
    </row>
    <row r="16" spans="2:9">
      <c r="B16" s="462" t="s">
        <v>7618</v>
      </c>
      <c r="C16" s="660" t="s">
        <v>7625</v>
      </c>
      <c r="D16" s="672" t="s">
        <v>7626</v>
      </c>
      <c r="E16" s="22" t="s">
        <v>576</v>
      </c>
      <c r="F16" s="189"/>
      <c r="G16" s="275"/>
    </row>
    <row r="17" spans="2:7">
      <c r="B17" s="462" t="s">
        <v>7618</v>
      </c>
      <c r="C17" s="660" t="s">
        <v>7627</v>
      </c>
      <c r="D17" s="672" t="s">
        <v>4240</v>
      </c>
      <c r="E17" s="22" t="s">
        <v>576</v>
      </c>
      <c r="F17" s="189"/>
      <c r="G17" s="275"/>
    </row>
    <row r="18" spans="2:7">
      <c r="B18" s="462" t="s">
        <v>7618</v>
      </c>
      <c r="C18" s="660" t="s">
        <v>7628</v>
      </c>
      <c r="D18" s="660"/>
      <c r="E18" s="275"/>
      <c r="F18" s="189" t="s">
        <v>342</v>
      </c>
      <c r="G18" s="275"/>
    </row>
    <row r="19" spans="2:7">
      <c r="B19" s="462" t="s">
        <v>6923</v>
      </c>
      <c r="C19" s="660" t="s">
        <v>7629</v>
      </c>
      <c r="D19" s="672" t="s">
        <v>7630</v>
      </c>
      <c r="E19" s="21" t="s">
        <v>1140</v>
      </c>
      <c r="F19" s="189"/>
      <c r="G19" s="275"/>
    </row>
    <row r="20" spans="2:7">
      <c r="B20" s="462" t="s">
        <v>6923</v>
      </c>
      <c r="C20" s="660" t="s">
        <v>7631</v>
      </c>
      <c r="D20" s="660"/>
      <c r="E20" s="275"/>
      <c r="F20" s="189" t="s">
        <v>342</v>
      </c>
      <c r="G20" s="275"/>
    </row>
    <row r="21" spans="2:7">
      <c r="B21" s="462" t="s">
        <v>7632</v>
      </c>
      <c r="C21" s="660" t="s">
        <v>7633</v>
      </c>
      <c r="D21" s="672"/>
      <c r="E21" s="22" t="s">
        <v>975</v>
      </c>
      <c r="F21" s="189"/>
      <c r="G21" s="275"/>
    </row>
    <row r="22" spans="2:7">
      <c r="B22" s="462" t="s">
        <v>7632</v>
      </c>
      <c r="C22" s="660" t="s">
        <v>7634</v>
      </c>
      <c r="D22" s="660"/>
      <c r="E22" s="275" t="s">
        <v>1374</v>
      </c>
      <c r="F22" s="189"/>
      <c r="G22" s="275"/>
    </row>
    <row r="23" spans="2:7">
      <c r="B23" s="462" t="s">
        <v>7632</v>
      </c>
      <c r="C23" s="660" t="s">
        <v>7635</v>
      </c>
      <c r="D23" s="672"/>
      <c r="E23" s="22" t="s">
        <v>979</v>
      </c>
      <c r="F23" s="189"/>
      <c r="G23" s="275"/>
    </row>
    <row r="24" spans="2:7">
      <c r="B24" s="462" t="s">
        <v>7632</v>
      </c>
      <c r="C24" s="660" t="s">
        <v>7636</v>
      </c>
      <c r="D24" s="672"/>
      <c r="E24" s="262" t="s">
        <v>949</v>
      </c>
      <c r="F24" s="189"/>
      <c r="G24" s="275"/>
    </row>
    <row r="25" spans="2:7">
      <c r="B25" s="462" t="s">
        <v>7632</v>
      </c>
      <c r="C25" s="660" t="s">
        <v>7637</v>
      </c>
      <c r="D25" s="672"/>
      <c r="E25" s="22" t="s">
        <v>962</v>
      </c>
      <c r="F25" s="189"/>
      <c r="G25" s="275"/>
    </row>
    <row r="26" spans="2:7">
      <c r="B26" s="462" t="s">
        <v>7632</v>
      </c>
      <c r="C26" s="660" t="s">
        <v>7638</v>
      </c>
      <c r="D26" s="672"/>
      <c r="E26" s="21" t="s">
        <v>789</v>
      </c>
      <c r="F26" s="189"/>
      <c r="G26" s="275"/>
    </row>
    <row r="27" spans="2:7">
      <c r="B27" s="462" t="s">
        <v>7632</v>
      </c>
      <c r="C27" s="660" t="s">
        <v>7639</v>
      </c>
      <c r="D27" s="672"/>
      <c r="E27" s="22" t="s">
        <v>800</v>
      </c>
      <c r="F27" s="189"/>
      <c r="G27" s="275"/>
    </row>
    <row r="28" spans="2:7">
      <c r="B28" s="462" t="s">
        <v>7632</v>
      </c>
      <c r="C28" s="660" t="s">
        <v>7640</v>
      </c>
      <c r="D28" s="660"/>
      <c r="E28" s="275"/>
      <c r="F28" s="189" t="s">
        <v>594</v>
      </c>
      <c r="G28" s="275"/>
    </row>
    <row r="29" spans="2:7">
      <c r="B29" s="462" t="s">
        <v>7632</v>
      </c>
      <c r="C29" s="660" t="s">
        <v>7641</v>
      </c>
      <c r="D29" s="672"/>
      <c r="E29" s="21" t="s">
        <v>989</v>
      </c>
      <c r="F29" s="189"/>
      <c r="G29" s="275"/>
    </row>
    <row r="30" spans="2:7">
      <c r="B30" s="462" t="s">
        <v>7632</v>
      </c>
      <c r="C30" s="660" t="s">
        <v>7642</v>
      </c>
      <c r="D30" s="672"/>
      <c r="E30" s="21" t="s">
        <v>986</v>
      </c>
      <c r="F30" s="189"/>
      <c r="G30" s="275"/>
    </row>
    <row r="31" spans="2:7">
      <c r="B31" s="462" t="s">
        <v>7632</v>
      </c>
      <c r="C31" s="660" t="s">
        <v>7643</v>
      </c>
      <c r="D31" s="672"/>
      <c r="E31" s="21" t="s">
        <v>688</v>
      </c>
      <c r="F31" s="189"/>
      <c r="G31" s="275"/>
    </row>
    <row r="32" spans="2:7">
      <c r="B32" s="462" t="s">
        <v>7632</v>
      </c>
      <c r="C32" s="660" t="s">
        <v>7644</v>
      </c>
      <c r="D32" s="660"/>
      <c r="E32" s="275" t="s">
        <v>1237</v>
      </c>
      <c r="F32" s="189"/>
      <c r="G32" s="275"/>
    </row>
    <row r="33" spans="2:7">
      <c r="B33" s="462" t="s">
        <v>7632</v>
      </c>
      <c r="C33" s="660" t="s">
        <v>7645</v>
      </c>
      <c r="D33" s="660"/>
      <c r="E33" s="275"/>
      <c r="F33" s="189" t="s">
        <v>594</v>
      </c>
      <c r="G33" s="275"/>
    </row>
  </sheetData>
  <mergeCells count="1">
    <mergeCell ref="B2:G2"/>
  </mergeCells>
  <pageMargins left="0.7" right="0.7" top="0.75" bottom="0.75" header="0.3" footer="0.3"/>
  <legacy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354A4-15B2-4358-94FE-C8CE0D7D2D5E}">
  <sheetPr>
    <tabColor theme="8" tint="-0.249977111117893"/>
  </sheetPr>
  <dimension ref="A2:N42"/>
  <sheetViews>
    <sheetView topLeftCell="A13" workbookViewId="0"/>
  </sheetViews>
  <sheetFormatPr defaultColWidth="11.42578125" defaultRowHeight="14.45"/>
  <cols>
    <col min="1" max="1" width="6.42578125" customWidth="1"/>
    <col min="2" max="2" width="19.42578125" customWidth="1"/>
    <col min="3" max="4" width="18" customWidth="1"/>
    <col min="5" max="5" width="16" customWidth="1"/>
    <col min="6" max="6" width="14" customWidth="1"/>
    <col min="7" max="7" width="13.42578125" customWidth="1"/>
    <col min="8" max="8" width="22.42578125" customWidth="1"/>
    <col min="9" max="11" width="20.42578125" customWidth="1"/>
    <col min="12" max="12" width="0.42578125" customWidth="1"/>
    <col min="13" max="14" width="20.42578125" customWidth="1"/>
  </cols>
  <sheetData>
    <row r="2" spans="1:14" ht="32.25" customHeight="1">
      <c r="C2" s="84" t="s">
        <v>6631</v>
      </c>
      <c r="D2" s="85" t="s">
        <v>6998</v>
      </c>
      <c r="E2" s="1870" t="s">
        <v>6632</v>
      </c>
      <c r="F2" s="1871"/>
      <c r="G2" s="1871"/>
      <c r="H2" s="1866" t="s">
        <v>6634</v>
      </c>
      <c r="I2" s="1894" t="s">
        <v>7646</v>
      </c>
      <c r="J2" s="1895"/>
      <c r="K2" s="1895"/>
      <c r="M2" s="1894" t="s">
        <v>7647</v>
      </c>
      <c r="N2" s="1896"/>
    </row>
    <row r="3" spans="1:14" ht="36.75" customHeight="1">
      <c r="B3" s="73" t="s">
        <v>38</v>
      </c>
      <c r="C3" s="78" t="s">
        <v>6635</v>
      </c>
      <c r="D3" s="81" t="s">
        <v>6643</v>
      </c>
      <c r="E3" s="79" t="s">
        <v>6640</v>
      </c>
      <c r="F3" s="257" t="s">
        <v>6999</v>
      </c>
      <c r="G3" s="255" t="s">
        <v>7000</v>
      </c>
      <c r="H3" s="1866"/>
      <c r="I3" s="256" t="s">
        <v>7648</v>
      </c>
      <c r="J3" s="256" t="s">
        <v>7649</v>
      </c>
      <c r="K3" s="256" t="s">
        <v>7650</v>
      </c>
      <c r="M3" s="256" t="s">
        <v>7648</v>
      </c>
      <c r="N3" s="256" t="s">
        <v>7649</v>
      </c>
    </row>
    <row r="4" spans="1:14">
      <c r="A4" s="70"/>
      <c r="B4" s="74" t="s">
        <v>328</v>
      </c>
      <c r="C4" s="61" cm="1">
        <f t="array" ref="C4">IFERROR(ROWS(_xlfn.UNIQUE(_xlfn._xlws.FILTER('All Domains (Old Version)'!$F$7:$F$345,('All Domains (Old Version)'!$D$7:$D$345=$B4)*('All Domains (Old Version)'!$P$7:$P$345="Y")))),0)</f>
        <v>41</v>
      </c>
      <c r="D4" s="20" cm="1">
        <f t="array" ref="D4">IFERROR(ROWS(_xlfn.UNIQUE(_xlfn._xlws.FILTER('All Domains (Old Version)'!$F$7:$F$345,('All Domains (Old Version)'!$D$7:$D$345=$B4)*('All Domains (Old Version)'!$M$7:$M$345="Y")))),0)</f>
        <v>16</v>
      </c>
      <c r="E4" s="61" cm="1">
        <f t="array" ref="E4">IFERROR(ROWS(_xlfn.UNIQUE(_xlfn._xlws.FILTER('All Domains (Old Version)'!$F$7:$F$345,('All Domains (Old Version)'!$D$7:$D$345=$B4)*('All Domains (Old Version)'!$M$7:$M$345="Y")*('All Domains (Old Version)'!$P$7:$P$345="Y")))),0)</f>
        <v>14</v>
      </c>
      <c r="F4" s="75">
        <f t="shared" ref="F4:F13" si="0">IFERROR(E4/C4,0)</f>
        <v>0.34146341463414637</v>
      </c>
      <c r="G4" s="75">
        <f t="shared" ref="G4:G13" si="1">IFERROR(E4/D4,0)</f>
        <v>0.875</v>
      </c>
      <c r="H4" s="183" cm="1">
        <f t="array" ref="H4">IFERROR(ROWS(_xlfn.UNIQUE(_xlfn._xlws.FILTER('All Domains (Old Version)'!$F$7:$F$345,'All Domains (Old Version)'!$D$7:$D$345=$B4))),0)</f>
        <v>43</v>
      </c>
      <c r="I4" s="253" cm="1">
        <f t="array" ref="I4">IFERROR(ROWS(_xlfn.UNIQUE(_xlfn._xlws.FILTER('All Domains (Old Version)'!$F$7:$F$345,('All Domains (Old Version)'!$D$7:$D$345=$B4)*('All Domains (Old Version)'!$P$7:$P$345="Y")*('All Domains (Old Version)'!$L$7:$L$345="Y")))),0)</f>
        <v>14</v>
      </c>
      <c r="J4" s="253" cm="1">
        <f t="array" ref="J4">IFERROR(ROWS(_xlfn.UNIQUE(_xlfn._xlws.FILTER('All Domains (Old Version)'!$F$7:$F$345,('All Domains (Old Version)'!$D$7:$D$345=$B4)*('All Domains (Old Version)'!$L$7:$L$345="Y")))),0)</f>
        <v>16</v>
      </c>
      <c r="K4" s="253" cm="1">
        <f t="array" ref="K4">IFERROR(ROWS(_xlfn.UNIQUE(_xlfn._xlws.FILTER('All Domains (Old Version)'!$F$7:$F$345,('All Domains (Old Version)'!$D$7:$D$345=$B4)*('All Domains (Old Version)'!$P$7:$P$345="Y")*('All Domains (Old Version)'!$L$7:$L$345="N")))),0)</f>
        <v>27</v>
      </c>
      <c r="M4" s="253" cm="1">
        <f t="array" ref="M4">IFERROR(ROWS(_xlfn.UNIQUE(_xlfn._xlws.FILTER('OneConsumerProfile (Activation)'!$B$3:$B$198,('OneConsumerProfile (Activation)'!$D$3:$D$198=$B4)*('OneConsumerProfile (Activation)'!$N$3:$N$198="Y")))),0)</f>
        <v>23</v>
      </c>
      <c r="N4" s="253" cm="1">
        <f t="array" ref="N4">IFERROR(ROWS(_xlfn.UNIQUE(_xlfn._xlws.FILTER('OneConsumerProfile (Activation)'!$B$3:$B$198,('OneConsumerProfile (Activation)'!$D$3:$D$198=$B4)))),0)</f>
        <v>31</v>
      </c>
    </row>
    <row r="5" spans="1:14">
      <c r="A5" s="70"/>
      <c r="B5" s="74" t="s">
        <v>510</v>
      </c>
      <c r="C5" s="61" cm="1">
        <f t="array" ref="C5">IFERROR(ROWS(_xlfn.UNIQUE(_xlfn._xlws.FILTER('All Domains (Old Version)'!$F$7:$F$345,('All Domains (Old Version)'!$D$7:$D$345=$B5)*('All Domains (Old Version)'!$P$7:$P$345="Y")))),0)</f>
        <v>30</v>
      </c>
      <c r="D5" s="20" cm="1">
        <f t="array" ref="D5">IFERROR(ROWS(_xlfn.UNIQUE(_xlfn._xlws.FILTER('All Domains (Old Version)'!$F$7:$F$345,('All Domains (Old Version)'!$D$7:$D$345=$B5)*('All Domains (Old Version)'!$M$7:$M$345="Y")))),0)</f>
        <v>24</v>
      </c>
      <c r="E5" s="61" cm="1">
        <f t="array" ref="E5">IFERROR(ROWS(_xlfn.UNIQUE(_xlfn._xlws.FILTER('All Domains (Old Version)'!$F$7:$F$345,('All Domains (Old Version)'!$D$7:$D$345=$B5)*('All Domains (Old Version)'!$M$7:$M$345="Y")*('All Domains (Old Version)'!$P$7:$P$345="Y")))),0)</f>
        <v>24</v>
      </c>
      <c r="F5" s="75">
        <f t="shared" si="0"/>
        <v>0.8</v>
      </c>
      <c r="G5" s="75">
        <f t="shared" si="1"/>
        <v>1</v>
      </c>
      <c r="H5" s="183" cm="1">
        <f t="array" ref="H5">IFERROR(ROWS(_xlfn.UNIQUE(_xlfn._xlws.FILTER('All Domains (Old Version)'!$F$7:$F$345,'All Domains (Old Version)'!$D$7:$D$345=$B5))),0)</f>
        <v>30</v>
      </c>
      <c r="I5" s="253" cm="1">
        <f t="array" ref="I5">IFERROR(ROWS(_xlfn.UNIQUE(_xlfn._xlws.FILTER('All Domains (Old Version)'!$F$7:$F$345,('All Domains (Old Version)'!$D$7:$D$345=$B5)*('All Domains (Old Version)'!$P$7:$P$345="Y")*('All Domains (Old Version)'!$L$7:$L$345="Y")))),0)</f>
        <v>24</v>
      </c>
      <c r="J5" s="253" cm="1">
        <f t="array" ref="J5">IFERROR(ROWS(_xlfn.UNIQUE(_xlfn._xlws.FILTER('All Domains (Old Version)'!$F$7:$F$345,('All Domains (Old Version)'!$D$7:$D$345=$B5)*('All Domains (Old Version)'!$L$7:$L$345="Y")))),0)</f>
        <v>24</v>
      </c>
      <c r="K5" s="253" cm="1">
        <f t="array" ref="K5">IFERROR(ROWS(_xlfn.UNIQUE(_xlfn._xlws.FILTER('All Domains (Old Version)'!$F$7:$F$345,('All Domains (Old Version)'!$D$7:$D$345=$B5)*('All Domains (Old Version)'!$P$7:$P$345="Y")*('All Domains (Old Version)'!$L$7:$L$345="N")))),0)</f>
        <v>6</v>
      </c>
      <c r="M5" s="253" cm="1">
        <f t="array" ref="M5">IFERROR(ROWS(_xlfn.UNIQUE(_xlfn._xlws.FILTER('OneConsumerProfile (Activation)'!$B$3:$B$198,('OneConsumerProfile (Activation)'!$D$3:$D$198=$B5)*('OneConsumerProfile (Activation)'!$N$3:$N$198="Y")))),0)</f>
        <v>0</v>
      </c>
      <c r="N5" s="253" cm="1">
        <f t="array" ref="N5">IFERROR(ROWS(_xlfn.UNIQUE(_xlfn._xlws.FILTER('OneConsumerProfile (Activation)'!$B$3:$B$198,('OneConsumerProfile (Activation)'!$D$3:$D$198=$B5)))),0)</f>
        <v>0</v>
      </c>
    </row>
    <row r="6" spans="1:14">
      <c r="A6" s="70"/>
      <c r="B6" s="74" t="s">
        <v>639</v>
      </c>
      <c r="C6" s="61" cm="1">
        <f t="array" ref="C6">IFERROR(ROWS(_xlfn.UNIQUE(_xlfn._xlws.FILTER('All Domains (Old Version)'!$F$7:$F$345,('All Domains (Old Version)'!$D$7:$D$345=$B6)*('All Domains (Old Version)'!$P$7:$P$345="Y")))),0)</f>
        <v>41</v>
      </c>
      <c r="D6" s="20" cm="1">
        <f t="array" ref="D6">IFERROR(ROWS(_xlfn.UNIQUE(_xlfn._xlws.FILTER('All Domains (Old Version)'!$F$7:$F$345,('All Domains (Old Version)'!$D$7:$D$345=$B6)*('All Domains (Old Version)'!$M$7:$M$345="Y")))),0)</f>
        <v>25</v>
      </c>
      <c r="E6" s="61" cm="1">
        <f t="array" ref="E6">IFERROR(ROWS(_xlfn.UNIQUE(_xlfn._xlws.FILTER('All Domains (Old Version)'!$F$7:$F$345,('All Domains (Old Version)'!$D$7:$D$345=$B6)*('All Domains (Old Version)'!$M$7:$M$345="Y")*('All Domains (Old Version)'!$P$7:$P$345="Y")))),0)</f>
        <v>24</v>
      </c>
      <c r="F6" s="75">
        <f t="shared" si="0"/>
        <v>0.58536585365853655</v>
      </c>
      <c r="G6" s="75">
        <f t="shared" si="1"/>
        <v>0.96</v>
      </c>
      <c r="H6" s="183" cm="1">
        <f t="array" ref="H6">IFERROR(ROWS(_xlfn.UNIQUE(_xlfn._xlws.FILTER('All Domains (Old Version)'!$F$7:$F$345,'All Domains (Old Version)'!$D$7:$D$345=$B6))),0)</f>
        <v>42</v>
      </c>
      <c r="I6" s="253" cm="1">
        <f t="array" ref="I6">IFERROR(ROWS(_xlfn.UNIQUE(_xlfn._xlws.FILTER('All Domains (Old Version)'!$F$7:$F$345,('All Domains (Old Version)'!$D$7:$D$345=$B6)*('All Domains (Old Version)'!$P$7:$P$345="Y")*('All Domains (Old Version)'!$L$7:$L$345="Y")))),0)</f>
        <v>18</v>
      </c>
      <c r="J6" s="253" cm="1">
        <f t="array" ref="J6">IFERROR(ROWS(_xlfn.UNIQUE(_xlfn._xlws.FILTER('All Domains (Old Version)'!$F$7:$F$345,('All Domains (Old Version)'!$D$7:$D$345=$B6)*('All Domains (Old Version)'!$L$7:$L$345="Y")))),0)</f>
        <v>19</v>
      </c>
      <c r="K6" s="253" cm="1">
        <f t="array" ref="K6">IFERROR(ROWS(_xlfn.UNIQUE(_xlfn._xlws.FILTER('All Domains (Old Version)'!$F$7:$F$345,('All Domains (Old Version)'!$D$7:$D$345=$B6)*('All Domains (Old Version)'!$P$7:$P$345="Y")*('All Domains (Old Version)'!$L$7:$L$345="N")))),0)</f>
        <v>23</v>
      </c>
      <c r="M6" s="253" cm="1">
        <f t="array" ref="M6">IFERROR(ROWS(_xlfn.UNIQUE(_xlfn._xlws.FILTER('OneConsumerProfile (Activation)'!$B$3:$B$198,('OneConsumerProfile (Activation)'!$D$3:$D$198=$B6)*('OneConsumerProfile (Activation)'!$N$3:$N$198="Y")))),0)</f>
        <v>21</v>
      </c>
      <c r="N6" s="253" cm="1">
        <f t="array" ref="N6">IFERROR(ROWS(_xlfn.UNIQUE(_xlfn._xlws.FILTER('OneConsumerProfile (Activation)'!$B$3:$B$198,('OneConsumerProfile (Activation)'!$D$3:$D$198=$B6)))),0)</f>
        <v>41</v>
      </c>
    </row>
    <row r="7" spans="1:14">
      <c r="A7" s="70"/>
      <c r="B7" s="74" t="s">
        <v>6663</v>
      </c>
      <c r="C7" s="61" cm="1">
        <f t="array" ref="C7">IFERROR(ROWS(_xlfn.UNIQUE(_xlfn._xlws.FILTER('All Domains (Old Version)'!$F$7:$F$345,('All Domains (Old Version)'!$D$7:$D$345=$B7)*('All Domains (Old Version)'!$P$7:$P$345="Y")))),0)</f>
        <v>0</v>
      </c>
      <c r="D7" s="20" cm="1">
        <f t="array" ref="D7">IFERROR(ROWS(_xlfn.UNIQUE(_xlfn._xlws.FILTER('All Domains (Old Version)'!$F$7:$F$345,('All Domains (Old Version)'!$D$7:$D$345=$B7)*('All Domains (Old Version)'!$M$7:$M$345="Y")))),0)</f>
        <v>0</v>
      </c>
      <c r="E7" s="61" cm="1">
        <f t="array" ref="E7">IFERROR(ROWS(_xlfn.UNIQUE(_xlfn._xlws.FILTER('All Domains (Old Version)'!$F$7:$F$345,('All Domains (Old Version)'!$D$7:$D$345=$B7)*('All Domains (Old Version)'!$M$7:$M$345="Y")*('All Domains (Old Version)'!$P$7:$P$345="Y")))),0)</f>
        <v>0</v>
      </c>
      <c r="F7" s="75">
        <f t="shared" si="0"/>
        <v>0</v>
      </c>
      <c r="G7" s="75">
        <f t="shared" si="1"/>
        <v>0</v>
      </c>
      <c r="H7" s="183" cm="1">
        <f t="array" ref="H7">IFERROR(ROWS(_xlfn.UNIQUE(_xlfn._xlws.FILTER('All Domains (Old Version)'!$F$7:$F$345,'All Domains (Old Version)'!$D$7:$D$345=$B7))),0)</f>
        <v>0</v>
      </c>
      <c r="I7" s="253" cm="1">
        <f t="array" ref="I7">IFERROR(ROWS(_xlfn.UNIQUE(_xlfn._xlws.FILTER('All Domains (Old Version)'!$F$7:$F$345,('All Domains (Old Version)'!$D$7:$D$345=$B7)*('All Domains (Old Version)'!$P$7:$P$345="Y")*('All Domains (Old Version)'!$L$7:$L$345="Y")))),0)</f>
        <v>0</v>
      </c>
      <c r="J7" s="253" cm="1">
        <f t="array" ref="J7">IFERROR(ROWS(_xlfn.UNIQUE(_xlfn._xlws.FILTER('All Domains (Old Version)'!$F$7:$F$345,('All Domains (Old Version)'!$D$7:$D$345=$B7)*('All Domains (Old Version)'!$L$7:$L$345="Y")))),0)</f>
        <v>0</v>
      </c>
      <c r="K7" s="253" cm="1">
        <f t="array" ref="K7">IFERROR(ROWS(_xlfn.UNIQUE(_xlfn._xlws.FILTER('All Domains (Old Version)'!$F$7:$F$345,('All Domains (Old Version)'!$D$7:$D$345=$B7)*('All Domains (Old Version)'!$P$7:$P$345="Y")*('All Domains (Old Version)'!$L$7:$L$345="N")))),0)</f>
        <v>0</v>
      </c>
      <c r="M7" s="253" cm="1">
        <f t="array" ref="M7">IFERROR(ROWS(_xlfn.UNIQUE(_xlfn._xlws.FILTER('OneConsumerProfile (Activation)'!$B$3:$B$198,('OneConsumerProfile (Activation)'!$D$3:$D$198=$B7)*('OneConsumerProfile (Activation)'!$N$3:$N$198="Y")))),0)</f>
        <v>0</v>
      </c>
      <c r="N7" s="253" cm="1">
        <f t="array" ref="N7">IFERROR(ROWS(_xlfn.UNIQUE(_xlfn._xlws.FILTER('OneConsumerProfile (Activation)'!$B$3:$B$198,('OneConsumerProfile (Activation)'!$D$3:$D$198=$B7)))),0)</f>
        <v>5</v>
      </c>
    </row>
    <row r="8" spans="1:14">
      <c r="A8" s="70"/>
      <c r="B8" s="72" t="s">
        <v>60</v>
      </c>
      <c r="C8" s="61" cm="1">
        <f t="array" ref="C8">IFERROR(ROWS(_xlfn.UNIQUE(_xlfn._xlws.FILTER('All Domains (Old Version)'!$F$7:$F$345,('All Domains (Old Version)'!$D$7:$D$345=$B8)*('All Domains (Old Version)'!$P$7:$P$345="Y")))),0)</f>
        <v>54</v>
      </c>
      <c r="D8" s="20" cm="1">
        <f t="array" ref="D8">IFERROR(ROWS(_xlfn.UNIQUE(_xlfn._xlws.FILTER('All Domains (Old Version)'!$F$7:$F$345,('All Domains (Old Version)'!$D$7:$D$345=$B8)*('All Domains (Old Version)'!$M$7:$M$345="Y")))),0)</f>
        <v>11</v>
      </c>
      <c r="E8" s="61" cm="1">
        <f t="array" ref="E8">IFERROR(ROWS(_xlfn.UNIQUE(_xlfn._xlws.FILTER('All Domains (Old Version)'!$F$7:$F$345,('All Domains (Old Version)'!$D$7:$D$345=$B8)*('All Domains (Old Version)'!$M$7:$M$345="Y")*('All Domains (Old Version)'!$P$7:$P$345="Y")))),0)</f>
        <v>11</v>
      </c>
      <c r="F8" s="75">
        <f t="shared" si="0"/>
        <v>0.20370370370370369</v>
      </c>
      <c r="G8" s="75">
        <f t="shared" si="1"/>
        <v>1</v>
      </c>
      <c r="H8" s="183" cm="1">
        <f t="array" ref="H8">IFERROR(ROWS(_xlfn.UNIQUE(_xlfn._xlws.FILTER('All Domains (Old Version)'!$F$7:$F$345,'All Domains (Old Version)'!$D$7:$D$345=$B8))),0)</f>
        <v>54</v>
      </c>
      <c r="I8" s="253" cm="1">
        <f t="array" ref="I8">IFERROR(ROWS(_xlfn.UNIQUE(_xlfn._xlws.FILTER('All Domains (Old Version)'!$F$7:$F$345,('All Domains (Old Version)'!$D$7:$D$345=$B8)*('All Domains (Old Version)'!$P$7:$P$345="Y")*('All Domains (Old Version)'!$L$7:$L$345="Y")))),0)</f>
        <v>11</v>
      </c>
      <c r="J8" s="253" cm="1">
        <f t="array" ref="J8">IFERROR(ROWS(_xlfn.UNIQUE(_xlfn._xlws.FILTER('All Domains (Old Version)'!$F$7:$F$345,('All Domains (Old Version)'!$D$7:$D$345=$B8)*('All Domains (Old Version)'!$L$7:$L$345="Y")))),0)</f>
        <v>11</v>
      </c>
      <c r="K8" s="253" cm="1">
        <f t="array" ref="K8">IFERROR(ROWS(_xlfn.UNIQUE(_xlfn._xlws.FILTER('All Domains (Old Version)'!$F$7:$F$345,('All Domains (Old Version)'!$D$7:$D$345=$B8)*('All Domains (Old Version)'!$P$7:$P$345="Y")*('All Domains (Old Version)'!$L$7:$L$345="N")))),0)</f>
        <v>41</v>
      </c>
      <c r="M8" s="253" cm="1">
        <f t="array" ref="M8">IFERROR(ROWS(_xlfn.UNIQUE(_xlfn._xlws.FILTER('OneConsumerProfile (Activation)'!$B$3:$B$198,('OneConsumerProfile (Activation)'!$D$3:$D$198=$B8)*('OneConsumerProfile (Activation)'!$N$3:$N$198="Y")))),0)</f>
        <v>7</v>
      </c>
      <c r="N8" s="253" cm="1">
        <f t="array" ref="N8">IFERROR(ROWS(_xlfn.UNIQUE(_xlfn._xlws.FILTER('OneConsumerProfile (Activation)'!$B$3:$B$198,('OneConsumerProfile (Activation)'!$D$3:$D$198=$B8)))),0)</f>
        <v>13</v>
      </c>
    </row>
    <row r="9" spans="1:14">
      <c r="A9" s="70"/>
      <c r="B9" s="74" t="s">
        <v>941</v>
      </c>
      <c r="C9" s="61" cm="1">
        <f t="array" ref="C9">IFERROR(ROWS(_xlfn.UNIQUE(_xlfn._xlws.FILTER('All Domains (Old Version)'!$F$7:$F$345,('All Domains (Old Version)'!$D$7:$D$345=$B9)*('All Domains (Old Version)'!$P$7:$P$345="Y")))),0)</f>
        <v>24</v>
      </c>
      <c r="D9" s="20" cm="1">
        <f t="array" ref="D9">IFERROR(ROWS(_xlfn.UNIQUE(_xlfn._xlws.FILTER('All Domains (Old Version)'!$F$7:$F$345,('All Domains (Old Version)'!$D$7:$D$345=$B9)*('All Domains (Old Version)'!$M$7:$M$345="Y")))),0)</f>
        <v>12</v>
      </c>
      <c r="E9" s="61" cm="1">
        <f t="array" ref="E9">IFERROR(ROWS(_xlfn.UNIQUE(_xlfn._xlws.FILTER('All Domains (Old Version)'!$F$7:$F$345,('All Domains (Old Version)'!$D$7:$D$345=$B9)*('All Domains (Old Version)'!$M$7:$M$345="Y")*('All Domains (Old Version)'!$P$7:$P$345="Y")))),0)</f>
        <v>12</v>
      </c>
      <c r="F9" s="75">
        <f t="shared" si="0"/>
        <v>0.5</v>
      </c>
      <c r="G9" s="75">
        <f t="shared" si="1"/>
        <v>1</v>
      </c>
      <c r="H9" s="183" cm="1">
        <f t="array" ref="H9">IFERROR(ROWS(_xlfn.UNIQUE(_xlfn._xlws.FILTER('All Domains (Old Version)'!$F$7:$F$345,'All Domains (Old Version)'!$D$7:$D$345=$B9))),0)</f>
        <v>24</v>
      </c>
      <c r="I9" s="253" cm="1">
        <f t="array" ref="I9">IFERROR(ROWS(_xlfn.UNIQUE(_xlfn._xlws.FILTER('All Domains (Old Version)'!$F$7:$F$345,('All Domains (Old Version)'!$D$7:$D$345=$B9)*('All Domains (Old Version)'!$P$7:$P$345="Y")*('All Domains (Old Version)'!$L$7:$L$345="Y")))),0)</f>
        <v>9</v>
      </c>
      <c r="J9" s="253" cm="1">
        <f t="array" ref="J9">IFERROR(ROWS(_xlfn.UNIQUE(_xlfn._xlws.FILTER('All Domains (Old Version)'!$F$7:$F$345,('All Domains (Old Version)'!$D$7:$D$345=$B9)*('All Domains (Old Version)'!$L$7:$L$345="Y")))),0)</f>
        <v>9</v>
      </c>
      <c r="K9" s="253" cm="1">
        <f t="array" ref="K9">IFERROR(ROWS(_xlfn.UNIQUE(_xlfn._xlws.FILTER('All Domains (Old Version)'!$F$7:$F$345,('All Domains (Old Version)'!$D$7:$D$345=$B9)*('All Domains (Old Version)'!$P$7:$P$345="Y")*('All Domains (Old Version)'!$L$7:$L$345="N")))),0)</f>
        <v>15</v>
      </c>
      <c r="M9" s="253" cm="1">
        <f t="array" ref="M9">IFERROR(ROWS(_xlfn.UNIQUE(_xlfn._xlws.FILTER('OneConsumerProfile (Activation)'!$B$3:$B$198,('OneConsumerProfile (Activation)'!$D$3:$D$198=$B9)*('OneConsumerProfile (Activation)'!$N$3:$N$198="Y")))),0)</f>
        <v>10</v>
      </c>
      <c r="N9" s="253" cm="1">
        <f t="array" ref="N9">IFERROR(ROWS(_xlfn.UNIQUE(_xlfn._xlws.FILTER('OneConsumerProfile (Activation)'!$B$3:$B$198,('OneConsumerProfile (Activation)'!$D$3:$D$198=$B9)))),0)</f>
        <v>11</v>
      </c>
    </row>
    <row r="10" spans="1:14">
      <c r="A10" s="70"/>
      <c r="B10" s="74" t="s">
        <v>1026</v>
      </c>
      <c r="C10" s="61" cm="1">
        <f t="array" ref="C10">IFERROR(ROWS(_xlfn.UNIQUE(_xlfn._xlws.FILTER('All Domains (Old Version)'!$F$7:$F$345,('All Domains (Old Version)'!$D$7:$D$345=$B10)*('All Domains (Old Version)'!$P$7:$P$345="Y")))),0)</f>
        <v>41</v>
      </c>
      <c r="D10" s="20" cm="1">
        <f t="array" ref="D10">IFERROR(ROWS(_xlfn.UNIQUE(_xlfn._xlws.FILTER('All Domains (Old Version)'!$F$7:$F$345,('All Domains (Old Version)'!$D$7:$D$345=$B10)*('All Domains (Old Version)'!$M$7:$M$345="Y")))),0)</f>
        <v>32</v>
      </c>
      <c r="E10" s="61" cm="1">
        <f t="array" ref="E10">IFERROR(ROWS(_xlfn.UNIQUE(_xlfn._xlws.FILTER('All Domains (Old Version)'!$F$7:$F$345,('All Domains (Old Version)'!$D$7:$D$345=$B10)*('All Domains (Old Version)'!$M$7:$M$345="Y")*('All Domains (Old Version)'!$P$7:$P$345="Y")))),0)</f>
        <v>31</v>
      </c>
      <c r="F10" s="75">
        <f t="shared" si="0"/>
        <v>0.75609756097560976</v>
      </c>
      <c r="G10" s="75">
        <f t="shared" si="1"/>
        <v>0.96875</v>
      </c>
      <c r="H10" s="183" cm="1">
        <f t="array" ref="H10">IFERROR(ROWS(_xlfn.UNIQUE(_xlfn._xlws.FILTER('All Domains (Old Version)'!$F$7:$F$345,'All Domains (Old Version)'!$D$7:$D$345=$B10))),0)</f>
        <v>42</v>
      </c>
      <c r="I10" s="253" cm="1">
        <f t="array" ref="I10">IFERROR(ROWS(_xlfn.UNIQUE(_xlfn._xlws.FILTER('All Domains (Old Version)'!$F$7:$F$345,('All Domains (Old Version)'!$D$7:$D$345=$B10)*('All Domains (Old Version)'!$P$7:$P$345="Y")*('All Domains (Old Version)'!$L$7:$L$345="Y")))),0)</f>
        <v>24</v>
      </c>
      <c r="J10" s="253" cm="1">
        <f t="array" ref="J10">IFERROR(ROWS(_xlfn.UNIQUE(_xlfn._xlws.FILTER('All Domains (Old Version)'!$F$7:$F$345,('All Domains (Old Version)'!$D$7:$D$345=$B10)*('All Domains (Old Version)'!$L$7:$L$345="Y")))),0)</f>
        <v>25</v>
      </c>
      <c r="K10" s="253" cm="1">
        <f t="array" ref="K10">IFERROR(ROWS(_xlfn.UNIQUE(_xlfn._xlws.FILTER('All Domains (Old Version)'!$F$7:$F$345,('All Domains (Old Version)'!$D$7:$D$345=$B10)*('All Domains (Old Version)'!$P$7:$P$345="Y")*('All Domains (Old Version)'!$L$7:$L$345="N")))),0)</f>
        <v>16</v>
      </c>
      <c r="M10" s="253" cm="1">
        <f t="array" ref="M10">IFERROR(ROWS(_xlfn.UNIQUE(_xlfn._xlws.FILTER('OneConsumerProfile (Activation)'!$B$3:$B$198,('OneConsumerProfile (Activation)'!$D$3:$D$198=$B10)*('OneConsumerProfile (Activation)'!$N$3:$N$198="Y")))),0)</f>
        <v>0</v>
      </c>
      <c r="N10" s="253" cm="1">
        <f t="array" ref="N10">IFERROR(ROWS(_xlfn.UNIQUE(_xlfn._xlws.FILTER('OneConsumerProfile (Activation)'!$B$3:$B$198,('OneConsumerProfile (Activation)'!$D$3:$D$198=$B10)))),0)</f>
        <v>27</v>
      </c>
    </row>
    <row r="11" spans="1:14">
      <c r="A11" s="70"/>
      <c r="B11" s="74" t="s">
        <v>7651</v>
      </c>
      <c r="C11" s="61" cm="1">
        <f t="array" ref="C11">IFERROR(ROWS(_xlfn.UNIQUE(_xlfn._xlws.FILTER('All Domains (Old Version)'!$F$7:$F$345,('All Domains (Old Version)'!$D$7:$D$345=$B11)*('All Domains (Old Version)'!$P$7:$P$345="Y")))),0)</f>
        <v>0</v>
      </c>
      <c r="D11" s="20" cm="1">
        <f t="array" ref="D11">IFERROR(ROWS(_xlfn.UNIQUE(_xlfn._xlws.FILTER('All Domains (Old Version)'!$F$7:$F$345,('All Domains (Old Version)'!$D$7:$D$345=$B11)*('All Domains (Old Version)'!$M$7:$M$345="Y")))),0)</f>
        <v>0</v>
      </c>
      <c r="E11" s="61" cm="1">
        <f t="array" ref="E11">IFERROR(ROWS(_xlfn.UNIQUE(_xlfn._xlws.FILTER('All Domains (Old Version)'!$F$7:$F$345,('All Domains (Old Version)'!$D$7:$D$345=$B11)*('All Domains (Old Version)'!$M$7:$M$345="Y")*('All Domains (Old Version)'!$P$7:$P$345="Y")))),0)</f>
        <v>0</v>
      </c>
      <c r="F11" s="75">
        <f t="shared" si="0"/>
        <v>0</v>
      </c>
      <c r="G11" s="75">
        <f t="shared" si="1"/>
        <v>0</v>
      </c>
      <c r="H11" s="183" cm="1">
        <f t="array" ref="H11">IFERROR(ROWS(_xlfn.UNIQUE(_xlfn._xlws.FILTER('All Domains (Old Version)'!$F$7:$F$345,'All Domains (Old Version)'!$D$7:$D$345=$B11))),0)</f>
        <v>0</v>
      </c>
      <c r="I11" s="253" cm="1">
        <f t="array" ref="I11">IFERROR(ROWS(_xlfn.UNIQUE(_xlfn._xlws.FILTER('All Domains (Old Version)'!$F$7:$F$345,('All Domains (Old Version)'!$D$7:$D$345=$B11)*('All Domains (Old Version)'!$P$7:$P$345="Y")*('All Domains (Old Version)'!$L$7:$L$345="Y")))),0)</f>
        <v>0</v>
      </c>
      <c r="J11" s="253" cm="1">
        <f t="array" ref="J11">IFERROR(ROWS(_xlfn.UNIQUE(_xlfn._xlws.FILTER('All Domains (Old Version)'!$F$7:$F$345,('All Domains (Old Version)'!$D$7:$D$345=$B11)*('All Domains (Old Version)'!$L$7:$L$345="Y")))),0)</f>
        <v>0</v>
      </c>
      <c r="K11" s="253" cm="1">
        <f t="array" ref="K11">IFERROR(ROWS(_xlfn.UNIQUE(_xlfn._xlws.FILTER('All Domains (Old Version)'!$F$7:$F$345,('All Domains (Old Version)'!$D$7:$D$345=$B11)*('All Domains (Old Version)'!$P$7:$P$345="Y")*('All Domains (Old Version)'!$L$7:$L$345="N")))),0)</f>
        <v>0</v>
      </c>
      <c r="M11" s="253" cm="1">
        <f t="array" ref="M11">IFERROR(ROWS(_xlfn.UNIQUE(_xlfn._xlws.FILTER('OneConsumerProfile (Activation)'!$B$3:$B$198,('OneConsumerProfile (Activation)'!$D$3:$D$198=$B11)*('OneConsumerProfile (Activation)'!$N$3:$N$198="Y")))),0)</f>
        <v>0</v>
      </c>
      <c r="N11" s="253" cm="1">
        <f t="array" ref="N11">IFERROR(ROWS(_xlfn.UNIQUE(_xlfn._xlws.FILTER('OneConsumerProfile (Activation)'!$B$3:$B$198,('OneConsumerProfile (Activation)'!$D$3:$D$198=$B11)))),0)</f>
        <v>5</v>
      </c>
    </row>
    <row r="12" spans="1:14">
      <c r="A12" s="70"/>
      <c r="B12" s="74" t="s">
        <v>1153</v>
      </c>
      <c r="C12" s="61" cm="1">
        <f t="array" ref="C12">IFERROR(ROWS(_xlfn.UNIQUE(_xlfn._xlws.FILTER('All Domains (Old Version)'!$F$7:$F$345,('All Domains (Old Version)'!$D$7:$D$345=$B12)*('All Domains (Old Version)'!$P$7:$P$345="Y")))),0)</f>
        <v>1</v>
      </c>
      <c r="D12" s="20" cm="1">
        <f t="array" ref="D12">IFERROR(ROWS(_xlfn.UNIQUE(_xlfn._xlws.FILTER('All Domains (Old Version)'!$F$7:$F$345,('All Domains (Old Version)'!$D$7:$D$345=$B12)*('All Domains (Old Version)'!$M$7:$M$345="Y")))),0)</f>
        <v>1</v>
      </c>
      <c r="E12" s="61" cm="1">
        <f t="array" ref="E12">IFERROR(ROWS(_xlfn.UNIQUE(_xlfn._xlws.FILTER('All Domains (Old Version)'!$F$7:$F$345,('All Domains (Old Version)'!$D$7:$D$345=$B12)*('All Domains (Old Version)'!$M$7:$M$345="Y")*('All Domains (Old Version)'!$P$7:$P$345="Y")))),0)</f>
        <v>1</v>
      </c>
      <c r="F12" s="75">
        <f t="shared" si="0"/>
        <v>1</v>
      </c>
      <c r="G12" s="75">
        <f t="shared" si="1"/>
        <v>1</v>
      </c>
      <c r="H12" s="183" cm="1">
        <f t="array" ref="H12">IFERROR(ROWS(_xlfn.UNIQUE(_xlfn._xlws.FILTER('All Domains (Old Version)'!$F$7:$F$345,'All Domains (Old Version)'!$D$7:$D$345=$B12))),0)</f>
        <v>1</v>
      </c>
      <c r="I12" s="253" cm="1">
        <f t="array" ref="I12">IFERROR(ROWS(_xlfn.UNIQUE(_xlfn._xlws.FILTER('All Domains (Old Version)'!$F$7:$F$345,('All Domains (Old Version)'!$D$7:$D$345=$B12)*('All Domains (Old Version)'!$P$7:$P$345="Y")*('All Domains (Old Version)'!$L$7:$L$345="Y")))),0)</f>
        <v>1</v>
      </c>
      <c r="J12" s="253" cm="1">
        <f t="array" ref="J12">IFERROR(ROWS(_xlfn.UNIQUE(_xlfn._xlws.FILTER('All Domains (Old Version)'!$F$7:$F$345,('All Domains (Old Version)'!$D$7:$D$345=$B12)*('All Domains (Old Version)'!$L$7:$L$345="Y")))),0)</f>
        <v>1</v>
      </c>
      <c r="K12" s="253" cm="1">
        <f t="array" ref="K12">IFERROR(ROWS(_xlfn.UNIQUE(_xlfn._xlws.FILTER('All Domains (Old Version)'!$F$7:$F$345,('All Domains (Old Version)'!$D$7:$D$345=$B12)*('All Domains (Old Version)'!$P$7:$P$345="Y")*('All Domains (Old Version)'!$L$7:$L$345="N")))),0)</f>
        <v>0</v>
      </c>
      <c r="M12" s="253" cm="1">
        <f t="array" ref="M12">IFERROR(ROWS(_xlfn.UNIQUE(_xlfn._xlws.FILTER('OneConsumerProfile (Activation)'!$B$3:$B$198,('OneConsumerProfile (Activation)'!$D$3:$D$198=$B12)*('OneConsumerProfile (Activation)'!$N$3:$N$198="Y")))),0)</f>
        <v>0</v>
      </c>
      <c r="N12" s="253" cm="1">
        <f t="array" ref="N12">IFERROR(ROWS(_xlfn.UNIQUE(_xlfn._xlws.FILTER('OneConsumerProfile (Activation)'!$B$3:$B$198,('OneConsumerProfile (Activation)'!$D$3:$D$198=$B12)))),0)</f>
        <v>0</v>
      </c>
    </row>
    <row r="13" spans="1:14">
      <c r="B13" s="74" t="s">
        <v>1156</v>
      </c>
      <c r="C13" s="61" cm="1">
        <f t="array" ref="C13">IFERROR(ROWS(_xlfn.UNIQUE(_xlfn._xlws.FILTER('All Domains (Old Version)'!$F$7:$F$345,('All Domains (Old Version)'!$D$7:$D$345=$B13)*('All Domains (Old Version)'!$P$7:$P$345="Y")))),0)</f>
        <v>57</v>
      </c>
      <c r="D13" s="20" cm="1">
        <f t="array" ref="D13">IFERROR(ROWS(_xlfn.UNIQUE(_xlfn._xlws.FILTER('All Domains (Old Version)'!$F$7:$F$345,('All Domains (Old Version)'!$D$7:$D$345=$B13)*('All Domains (Old Version)'!$M$7:$M$345="Y")))),0)</f>
        <v>46</v>
      </c>
      <c r="E13" s="61" cm="1">
        <f t="array" ref="E13">IFERROR(ROWS(_xlfn.UNIQUE(_xlfn._xlws.FILTER('All Domains (Old Version)'!$F$7:$F$345,('All Domains (Old Version)'!$D$7:$D$345=$B13)*('All Domains (Old Version)'!$M$7:$M$345="Y")*('All Domains (Old Version)'!$P$7:$P$345="Y")))),0)</f>
        <v>45</v>
      </c>
      <c r="F13" s="75">
        <f t="shared" si="0"/>
        <v>0.78947368421052633</v>
      </c>
      <c r="G13" s="75">
        <f t="shared" si="1"/>
        <v>0.97826086956521741</v>
      </c>
      <c r="H13" s="183" cm="1">
        <f t="array" ref="H13">IFERROR(ROWS(_xlfn.UNIQUE(_xlfn._xlws.FILTER('All Domains (Old Version)'!$F$7:$F$345,'All Domains (Old Version)'!$D$7:$D$345=$B13))),0)</f>
        <v>58</v>
      </c>
      <c r="I13" s="253" cm="1">
        <f t="array" ref="I13">IFERROR(ROWS(_xlfn.UNIQUE(_xlfn._xlws.FILTER('All Domains (Old Version)'!$F$7:$F$345,('All Domains (Old Version)'!$D$7:$D$345=$B13)*('All Domains (Old Version)'!$P$7:$P$345="Y")*('All Domains (Old Version)'!$L$7:$L$345="Y")))),0)</f>
        <v>37</v>
      </c>
      <c r="J13" s="253" cm="1">
        <f t="array" ref="J13">IFERROR(ROWS(_xlfn.UNIQUE(_xlfn._xlws.FILTER('All Domains (Old Version)'!$F$7:$F$345,('All Domains (Old Version)'!$D$7:$D$345=$B13)*('All Domains (Old Version)'!$L$7:$L$345="Y")))),0)</f>
        <v>37</v>
      </c>
      <c r="K13" s="253" cm="1">
        <f t="array" ref="K13">IFERROR(ROWS(_xlfn.UNIQUE(_xlfn._xlws.FILTER('All Domains (Old Version)'!$F$7:$F$345,('All Domains (Old Version)'!$D$7:$D$345=$B13)*('All Domains (Old Version)'!$P$7:$P$345="Y")*('All Domains (Old Version)'!$L$7:$L$345="N")))),0)</f>
        <v>16</v>
      </c>
      <c r="M13" s="253" cm="1">
        <f t="array" ref="M13">IFERROR(ROWS(_xlfn.UNIQUE(_xlfn._xlws.FILTER('OneConsumerProfile (Activation)'!$B$3:$B$198,('OneConsumerProfile (Activation)'!$D$3:$D$198=$B13)*('OneConsumerProfile (Activation)'!$N$3:$N$198="Y")))),0)</f>
        <v>13</v>
      </c>
      <c r="N13" s="253" cm="1">
        <f t="array" ref="N13">IFERROR(ROWS(_xlfn.UNIQUE(_xlfn._xlws.FILTER('OneConsumerProfile (Activation)'!$B$3:$B$198,('OneConsumerProfile (Activation)'!$D$3:$D$198=$B13)))),0)</f>
        <v>33</v>
      </c>
    </row>
    <row r="14" spans="1:14">
      <c r="B14" s="86" t="s">
        <v>6645</v>
      </c>
      <c r="C14" s="93">
        <f>SUM(C4:C13)</f>
        <v>289</v>
      </c>
      <c r="D14" s="93">
        <f>SUM(D4:D13)</f>
        <v>167</v>
      </c>
      <c r="E14" s="93">
        <f>SUM(E4:E13)</f>
        <v>162</v>
      </c>
      <c r="F14" s="94">
        <f>E14/C14</f>
        <v>0.56055363321799312</v>
      </c>
      <c r="G14" s="94">
        <f>E14/D14</f>
        <v>0.97005988023952094</v>
      </c>
      <c r="H14" s="182">
        <f>SUM(H4:H13)</f>
        <v>294</v>
      </c>
      <c r="I14" s="254">
        <f>SUM(I4:I13)</f>
        <v>138</v>
      </c>
      <c r="J14" s="254">
        <f>SUM(J4:J13)</f>
        <v>142</v>
      </c>
      <c r="K14" s="254">
        <f>SUM(K4:K13)</f>
        <v>144</v>
      </c>
      <c r="M14" s="254">
        <f>SUM(M4:M13)</f>
        <v>74</v>
      </c>
      <c r="N14" s="254">
        <f>SUM(N4:N13)</f>
        <v>166</v>
      </c>
    </row>
    <row r="17" spans="2:14" ht="18.75" customHeight="1">
      <c r="B17" s="1868" t="s">
        <v>7001</v>
      </c>
      <c r="C17" s="1868"/>
      <c r="D17" s="1868"/>
      <c r="I17" s="1868" t="s">
        <v>7652</v>
      </c>
      <c r="J17" s="1868"/>
      <c r="K17" s="1868"/>
      <c r="M17" s="1868" t="s">
        <v>7652</v>
      </c>
      <c r="N17" s="1868"/>
    </row>
    <row r="18" spans="2:14">
      <c r="B18" s="1867" t="s">
        <v>7002</v>
      </c>
      <c r="C18" s="1865"/>
      <c r="D18" s="1865"/>
      <c r="E18" s="218"/>
      <c r="H18" s="97"/>
      <c r="I18" s="1867" t="str">
        <f>_xlfn.CONCAT(ROUND(I14/J14*100,0),"% of One Consumer Profile attributes are covered by DDX")</f>
        <v>97% of One Consumer Profile attributes are covered by DDX</v>
      </c>
      <c r="J18" s="1865"/>
      <c r="K18" s="1865"/>
      <c r="M18" s="1867" t="str">
        <f>_xlfn.CONCAT(ROUND(M14/N14*100,0),"% of One Consumer Profile attributes are covered by DDX")</f>
        <v>45% of One Consumer Profile attributes are covered by DDX</v>
      </c>
      <c r="N18" s="1865"/>
    </row>
    <row r="19" spans="2:14">
      <c r="B19" s="1865"/>
      <c r="C19" s="1865"/>
      <c r="D19" s="1865"/>
      <c r="I19" s="1865"/>
      <c r="J19" s="1865"/>
      <c r="K19" s="1865"/>
      <c r="M19" s="1865"/>
      <c r="N19" s="1865"/>
    </row>
    <row r="20" spans="2:14">
      <c r="B20" s="1865"/>
      <c r="C20" s="1865"/>
      <c r="D20" s="1865"/>
      <c r="H20" s="97"/>
      <c r="I20" s="1865"/>
      <c r="J20" s="1865"/>
      <c r="K20" s="1865"/>
      <c r="M20" s="1865"/>
      <c r="N20" s="1865"/>
    </row>
    <row r="21" spans="2:14">
      <c r="B21" s="1865"/>
      <c r="C21" s="1865"/>
      <c r="D21" s="1865"/>
      <c r="I21" s="1865"/>
      <c r="J21" s="1865"/>
      <c r="K21" s="1865"/>
      <c r="M21" s="1865"/>
      <c r="N21" s="1865"/>
    </row>
    <row r="22" spans="2:14">
      <c r="B22" s="1865"/>
      <c r="C22" s="1865"/>
      <c r="D22" s="1865"/>
      <c r="I22" s="1865"/>
      <c r="J22" s="1865"/>
      <c r="K22" s="1865"/>
      <c r="M22" s="1865"/>
      <c r="N22" s="1865"/>
    </row>
    <row r="23" spans="2:14">
      <c r="B23" s="1865"/>
      <c r="C23" s="1865"/>
      <c r="D23" s="1865"/>
      <c r="I23" s="1865"/>
      <c r="J23" s="1865"/>
      <c r="K23" s="1865"/>
      <c r="M23" s="1865"/>
      <c r="N23" s="1865"/>
    </row>
    <row r="24" spans="2:14">
      <c r="B24" s="97"/>
      <c r="C24" s="97"/>
      <c r="D24" s="97"/>
    </row>
    <row r="25" spans="2:14" ht="18.600000000000001">
      <c r="B25" s="1869" t="s">
        <v>7003</v>
      </c>
      <c r="C25" s="1869"/>
      <c r="D25" s="1869"/>
      <c r="I25" s="1869" t="s">
        <v>7653</v>
      </c>
      <c r="J25" s="1869"/>
      <c r="K25" s="1869"/>
    </row>
    <row r="26" spans="2:14" ht="15" customHeight="1">
      <c r="B26" s="1864" t="s">
        <v>7654</v>
      </c>
      <c r="C26" s="1865"/>
      <c r="D26" s="1865"/>
      <c r="I26" s="1864" t="str">
        <f>_xlfn.CONCAT(ROUND((C14-K14)*100/C14,0),"% of DDX attributes are covered by One Consumer Profile")</f>
        <v>50% of DDX attributes are covered by One Consumer Profile</v>
      </c>
      <c r="J26" s="1865"/>
      <c r="K26" s="1865"/>
    </row>
    <row r="27" spans="2:14" ht="15" customHeight="1">
      <c r="B27" s="1865"/>
      <c r="C27" s="1865"/>
      <c r="D27" s="1865"/>
      <c r="I27" s="1865"/>
      <c r="J27" s="1865"/>
      <c r="K27" s="1865"/>
    </row>
    <row r="28" spans="2:14" ht="15" customHeight="1">
      <c r="B28" s="1865"/>
      <c r="C28" s="1865"/>
      <c r="D28" s="1865"/>
      <c r="I28" s="1865"/>
      <c r="J28" s="1865"/>
      <c r="K28" s="1865"/>
    </row>
    <row r="29" spans="2:14" ht="15" customHeight="1">
      <c r="B29" s="1865"/>
      <c r="C29" s="1865"/>
      <c r="D29" s="1865"/>
      <c r="I29" s="1865"/>
      <c r="J29" s="1865"/>
      <c r="K29" s="1865"/>
    </row>
    <row r="30" spans="2:14" ht="15" customHeight="1">
      <c r="B30" s="1865"/>
      <c r="C30" s="1865"/>
      <c r="D30" s="1865"/>
      <c r="I30" s="1865"/>
      <c r="J30" s="1865"/>
      <c r="K30" s="1865"/>
    </row>
    <row r="31" spans="2:14" ht="15" customHeight="1">
      <c r="B31" s="1865"/>
      <c r="C31" s="1865"/>
      <c r="D31" s="1865"/>
      <c r="I31" s="1865"/>
      <c r="J31" s="1865"/>
      <c r="K31" s="1865"/>
    </row>
    <row r="34" spans="2:3">
      <c r="B34" s="185"/>
    </row>
    <row r="35" spans="2:3">
      <c r="B35" s="185"/>
    </row>
    <row r="36" spans="2:3">
      <c r="B36" s="1863"/>
      <c r="C36" s="10"/>
    </row>
    <row r="37" spans="2:3">
      <c r="B37" s="1863"/>
      <c r="C37" s="10"/>
    </row>
    <row r="38" spans="2:3">
      <c r="B38" s="1863"/>
      <c r="C38" s="1"/>
    </row>
    <row r="39" spans="2:3">
      <c r="B39" s="1863"/>
      <c r="C39" s="1"/>
    </row>
    <row r="40" spans="2:3">
      <c r="B40" s="1863"/>
    </row>
    <row r="41" spans="2:3">
      <c r="B41" s="1863"/>
      <c r="C41" s="1"/>
    </row>
    <row r="42" spans="2:3">
      <c r="B42" s="1863"/>
      <c r="C42" s="1"/>
    </row>
  </sheetData>
  <mergeCells count="16">
    <mergeCell ref="M2:N2"/>
    <mergeCell ref="M17:N17"/>
    <mergeCell ref="M18:N23"/>
    <mergeCell ref="B25:D25"/>
    <mergeCell ref="I25:K25"/>
    <mergeCell ref="B26:D31"/>
    <mergeCell ref="I26:K31"/>
    <mergeCell ref="B36:B40"/>
    <mergeCell ref="B41:B42"/>
    <mergeCell ref="E2:G2"/>
    <mergeCell ref="H2:H3"/>
    <mergeCell ref="I2:K2"/>
    <mergeCell ref="B17:D17"/>
    <mergeCell ref="I17:K17"/>
    <mergeCell ref="B18:D23"/>
    <mergeCell ref="I18:K23"/>
  </mergeCells>
  <conditionalFormatting sqref="C41:C42">
    <cfRule type="duplicateValues" dxfId="13" priority="1"/>
  </conditionalFormatting>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2F760-2533-2049-B902-7A4EE85B63BE}">
  <sheetPr>
    <tabColor theme="3" tint="0.249977111117893"/>
  </sheetPr>
  <dimension ref="B2:D42"/>
  <sheetViews>
    <sheetView workbookViewId="0"/>
  </sheetViews>
  <sheetFormatPr defaultColWidth="11.42578125" defaultRowHeight="14.45"/>
  <cols>
    <col min="1" max="1" width="1.42578125" customWidth="1"/>
    <col min="2" max="2" width="20.42578125" bestFit="1" customWidth="1"/>
    <col min="3" max="3" width="50.42578125" bestFit="1" customWidth="1"/>
    <col min="4" max="4" width="61.42578125" bestFit="1" customWidth="1"/>
  </cols>
  <sheetData>
    <row r="2" spans="2:4">
      <c r="B2" s="437" t="s">
        <v>6742</v>
      </c>
      <c r="C2" s="438" t="s">
        <v>6743</v>
      </c>
      <c r="D2" s="438"/>
    </row>
    <row r="3" spans="2:4">
      <c r="B3" s="439" t="s">
        <v>6744</v>
      </c>
      <c r="C3" s="439" t="s">
        <v>6745</v>
      </c>
      <c r="D3" s="439" t="s">
        <v>6746</v>
      </c>
    </row>
    <row r="4" spans="2:4">
      <c r="B4" s="440" t="s">
        <v>2577</v>
      </c>
      <c r="C4" s="441" t="s">
        <v>6747</v>
      </c>
      <c r="D4" s="441" t="s">
        <v>6748</v>
      </c>
    </row>
    <row r="5" spans="2:4">
      <c r="B5" s="440" t="s">
        <v>6749</v>
      </c>
      <c r="C5" s="441" t="s">
        <v>5167</v>
      </c>
      <c r="D5" s="441" t="s">
        <v>6750</v>
      </c>
    </row>
    <row r="6" spans="2:4">
      <c r="B6" s="440" t="s">
        <v>6751</v>
      </c>
      <c r="C6" s="441" t="s">
        <v>5167</v>
      </c>
      <c r="D6" s="441" t="s">
        <v>6750</v>
      </c>
    </row>
    <row r="7" spans="2:4">
      <c r="B7" s="438" t="s">
        <v>6752</v>
      </c>
      <c r="C7" s="441" t="s">
        <v>1470</v>
      </c>
      <c r="D7" s="441" t="s">
        <v>6753</v>
      </c>
    </row>
    <row r="8" spans="2:4">
      <c r="B8" s="440" t="s">
        <v>1438</v>
      </c>
      <c r="C8" s="441" t="s">
        <v>6754</v>
      </c>
      <c r="D8" s="441" t="s">
        <v>6755</v>
      </c>
    </row>
    <row r="9" spans="2:4">
      <c r="B9" s="440" t="s">
        <v>1440</v>
      </c>
      <c r="C9" s="441" t="s">
        <v>6754</v>
      </c>
      <c r="D9" s="441" t="s">
        <v>6755</v>
      </c>
    </row>
    <row r="10" spans="2:4">
      <c r="B10" s="440" t="s">
        <v>1467</v>
      </c>
      <c r="C10" s="441" t="s">
        <v>1228</v>
      </c>
      <c r="D10" s="441" t="s">
        <v>6761</v>
      </c>
    </row>
    <row r="11" spans="2:4">
      <c r="B11" s="440" t="s">
        <v>1469</v>
      </c>
      <c r="C11" s="441" t="s">
        <v>1470</v>
      </c>
      <c r="D11" s="441" t="s">
        <v>6761</v>
      </c>
    </row>
    <row r="12" spans="2:4">
      <c r="B12" s="440" t="s">
        <v>6762</v>
      </c>
      <c r="C12" s="441" t="s">
        <v>6763</v>
      </c>
      <c r="D12" s="441" t="s">
        <v>6764</v>
      </c>
    </row>
    <row r="13" spans="2:4">
      <c r="B13" s="440" t="s">
        <v>1442</v>
      </c>
      <c r="C13" s="441" t="s">
        <v>6763</v>
      </c>
      <c r="D13" s="441" t="s">
        <v>6764</v>
      </c>
    </row>
    <row r="14" spans="2:4">
      <c r="B14" s="440" t="s">
        <v>1443</v>
      </c>
      <c r="C14" s="441" t="s">
        <v>6763</v>
      </c>
      <c r="D14" s="441" t="s">
        <v>6764</v>
      </c>
    </row>
    <row r="15" spans="2:4">
      <c r="B15" s="440" t="s">
        <v>1444</v>
      </c>
      <c r="C15" s="441" t="s">
        <v>6765</v>
      </c>
      <c r="D15" s="441" t="s">
        <v>6766</v>
      </c>
    </row>
    <row r="16" spans="2:4">
      <c r="B16" s="440" t="s">
        <v>6767</v>
      </c>
      <c r="C16" s="441" t="s">
        <v>1032</v>
      </c>
      <c r="D16" s="441" t="s">
        <v>6768</v>
      </c>
    </row>
    <row r="17" spans="2:4">
      <c r="B17" s="438" t="s">
        <v>6769</v>
      </c>
      <c r="C17" s="441"/>
      <c r="D17" s="441" t="s">
        <v>6770</v>
      </c>
    </row>
    <row r="18" spans="2:4">
      <c r="B18" s="440" t="s">
        <v>1472</v>
      </c>
      <c r="C18" s="441"/>
      <c r="D18" s="441" t="s">
        <v>6771</v>
      </c>
    </row>
    <row r="19" spans="2:4">
      <c r="B19" s="438" t="s">
        <v>3315</v>
      </c>
      <c r="C19" s="441"/>
      <c r="D19" s="441" t="s">
        <v>6770</v>
      </c>
    </row>
    <row r="20" spans="2:4">
      <c r="B20" s="440" t="s">
        <v>6772</v>
      </c>
      <c r="C20" s="441"/>
      <c r="D20" s="441" t="s">
        <v>6773</v>
      </c>
    </row>
    <row r="21" spans="2:4">
      <c r="B21" s="440" t="s">
        <v>6230</v>
      </c>
      <c r="C21" s="441"/>
      <c r="D21" s="441" t="s">
        <v>6771</v>
      </c>
    </row>
    <row r="22" spans="2:4">
      <c r="B22" s="438" t="s">
        <v>6774</v>
      </c>
      <c r="C22" s="441"/>
      <c r="D22" s="441" t="s">
        <v>6775</v>
      </c>
    </row>
    <row r="23" spans="2:4">
      <c r="B23" s="438" t="s">
        <v>6776</v>
      </c>
      <c r="C23" s="441" t="s">
        <v>6777</v>
      </c>
      <c r="D23" s="441" t="s">
        <v>6778</v>
      </c>
    </row>
    <row r="24" spans="2:4">
      <c r="B24" s="438" t="s">
        <v>6779</v>
      </c>
      <c r="C24" s="441" t="s">
        <v>6777</v>
      </c>
      <c r="D24" s="441" t="s">
        <v>6778</v>
      </c>
    </row>
    <row r="25" spans="2:4">
      <c r="B25" s="438" t="s">
        <v>1516</v>
      </c>
      <c r="C25" s="441" t="s">
        <v>6777</v>
      </c>
      <c r="D25" s="441" t="s">
        <v>6778</v>
      </c>
    </row>
    <row r="26" spans="2:4">
      <c r="B26" s="438" t="s">
        <v>3249</v>
      </c>
      <c r="C26" s="441" t="s">
        <v>6777</v>
      </c>
      <c r="D26" s="441" t="s">
        <v>6778</v>
      </c>
    </row>
    <row r="27" spans="2:4">
      <c r="B27" s="440" t="s">
        <v>6781</v>
      </c>
      <c r="C27" s="441"/>
      <c r="D27" s="441" t="s">
        <v>6782</v>
      </c>
    </row>
    <row r="28" spans="2:4">
      <c r="B28" s="440" t="s">
        <v>1473</v>
      </c>
      <c r="C28" s="441"/>
      <c r="D28" s="441" t="s">
        <v>6771</v>
      </c>
    </row>
    <row r="29" spans="2:4">
      <c r="B29" s="440" t="s">
        <v>1474</v>
      </c>
      <c r="C29" s="441"/>
      <c r="D29" s="441" t="s">
        <v>6783</v>
      </c>
    </row>
    <row r="30" spans="2:4">
      <c r="B30" s="440" t="s">
        <v>6784</v>
      </c>
      <c r="C30" s="441"/>
      <c r="D30" s="441" t="s">
        <v>6785</v>
      </c>
    </row>
    <row r="31" spans="2:4">
      <c r="B31" s="440" t="s">
        <v>6786</v>
      </c>
      <c r="C31" s="441"/>
      <c r="D31" s="441" t="s">
        <v>6785</v>
      </c>
    </row>
    <row r="32" spans="2:4">
      <c r="B32" s="438" t="s">
        <v>6787</v>
      </c>
      <c r="C32" s="441"/>
      <c r="D32" s="441" t="s">
        <v>6788</v>
      </c>
    </row>
    <row r="33" spans="2:4">
      <c r="B33" s="438" t="s">
        <v>6790</v>
      </c>
      <c r="C33" s="441" t="s">
        <v>6791</v>
      </c>
      <c r="D33" s="441" t="s">
        <v>6792</v>
      </c>
    </row>
    <row r="34" spans="2:4">
      <c r="B34" s="440" t="s">
        <v>6793</v>
      </c>
      <c r="C34" s="441"/>
      <c r="D34" s="441" t="s">
        <v>6794</v>
      </c>
    </row>
    <row r="35" spans="2:4">
      <c r="B35" s="440" t="s">
        <v>6795</v>
      </c>
      <c r="C35" s="441"/>
      <c r="D35" s="441" t="s">
        <v>6796</v>
      </c>
    </row>
    <row r="36" spans="2:4">
      <c r="B36" s="440" t="s">
        <v>6797</v>
      </c>
      <c r="C36" s="441"/>
      <c r="D36" s="441" t="s">
        <v>6794</v>
      </c>
    </row>
    <row r="37" spans="2:4">
      <c r="B37" s="440" t="s">
        <v>6798</v>
      </c>
      <c r="C37" s="441"/>
      <c r="D37" s="441" t="s">
        <v>6799</v>
      </c>
    </row>
    <row r="38" spans="2:4">
      <c r="B38" s="440" t="s">
        <v>2991</v>
      </c>
      <c r="C38" s="441"/>
      <c r="D38" s="441" t="s">
        <v>6750</v>
      </c>
    </row>
    <row r="39" spans="2:4">
      <c r="B39" s="440" t="s">
        <v>6800</v>
      </c>
      <c r="C39" s="441"/>
      <c r="D39" s="441" t="s">
        <v>6750</v>
      </c>
    </row>
    <row r="40" spans="2:4">
      <c r="B40" s="440" t="s">
        <v>6801</v>
      </c>
      <c r="C40" s="441"/>
      <c r="D40" s="441" t="s">
        <v>6802</v>
      </c>
    </row>
    <row r="41" spans="2:4">
      <c r="B41" s="440" t="s">
        <v>6803</v>
      </c>
      <c r="C41" s="441"/>
      <c r="D41" s="441" t="s">
        <v>6802</v>
      </c>
    </row>
    <row r="42" spans="2:4">
      <c r="B42" s="440" t="s">
        <v>6804</v>
      </c>
      <c r="C42" s="441"/>
      <c r="D42" s="441" t="s">
        <v>6805</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82E77-9314-4117-9076-B3E633837C17}">
  <sheetPr>
    <tabColor theme="4" tint="0.79998168889431442"/>
  </sheetPr>
  <dimension ref="B3:S82"/>
  <sheetViews>
    <sheetView workbookViewId="0"/>
  </sheetViews>
  <sheetFormatPr defaultColWidth="8.42578125" defaultRowHeight="12.95"/>
  <cols>
    <col min="1" max="1" width="3.42578125" style="226" customWidth="1"/>
    <col min="2" max="2" width="10.42578125" style="226" bestFit="1" customWidth="1"/>
    <col min="3" max="3" width="19.42578125" style="226" bestFit="1" customWidth="1"/>
    <col min="4" max="4" width="39.140625" style="226" bestFit="1" customWidth="1"/>
    <col min="5" max="7" width="39.140625" style="226" customWidth="1"/>
    <col min="8" max="8" width="36.42578125" style="226" customWidth="1"/>
    <col min="9" max="9" width="254.42578125" style="226" bestFit="1" customWidth="1"/>
    <col min="10" max="10" width="131.140625" style="226" bestFit="1" customWidth="1"/>
    <col min="11" max="12" width="255.42578125" style="226" bestFit="1" customWidth="1"/>
    <col min="13" max="13" width="32.42578125" style="226" bestFit="1" customWidth="1"/>
    <col min="14" max="14" width="255.42578125" style="226" bestFit="1" customWidth="1"/>
    <col min="15" max="15" width="48.42578125" style="226" bestFit="1" customWidth="1"/>
    <col min="16" max="18" width="9.140625" style="226" bestFit="1" customWidth="1"/>
    <col min="19" max="19" width="1.42578125" style="226" bestFit="1" customWidth="1"/>
    <col min="20" max="16384" width="8.42578125" style="226"/>
  </cols>
  <sheetData>
    <row r="3" spans="2:19" s="219" customFormat="1">
      <c r="B3" s="220" t="s">
        <v>7655</v>
      </c>
      <c r="C3" s="220" t="s">
        <v>7656</v>
      </c>
      <c r="D3" s="220" t="s">
        <v>7657</v>
      </c>
      <c r="E3" s="319" t="s">
        <v>7658</v>
      </c>
      <c r="F3" s="319" t="s">
        <v>7659</v>
      </c>
      <c r="G3" s="319" t="s">
        <v>7660</v>
      </c>
      <c r="H3" s="220" t="s">
        <v>7661</v>
      </c>
      <c r="I3" s="220" t="s">
        <v>7662</v>
      </c>
      <c r="J3" s="220" t="s">
        <v>6117</v>
      </c>
      <c r="K3" s="220" t="s">
        <v>36</v>
      </c>
      <c r="L3" s="220" t="s">
        <v>6118</v>
      </c>
      <c r="M3" s="220" t="s">
        <v>6119</v>
      </c>
      <c r="N3" s="220" t="s">
        <v>6120</v>
      </c>
      <c r="O3" s="220" t="s">
        <v>6122</v>
      </c>
      <c r="S3" s="219" t="s">
        <v>471</v>
      </c>
    </row>
    <row r="4" spans="2:19" ht="15.75" customHeight="1">
      <c r="B4" s="295" t="s">
        <v>7663</v>
      </c>
      <c r="C4" s="296" t="s">
        <v>6044</v>
      </c>
      <c r="D4" s="295" t="s">
        <v>5717</v>
      </c>
      <c r="E4" s="321" t="s">
        <v>7028</v>
      </c>
      <c r="F4" s="321" t="s">
        <v>7664</v>
      </c>
      <c r="G4" s="321" t="s">
        <v>7665</v>
      </c>
      <c r="H4" s="295" t="s">
        <v>6125</v>
      </c>
      <c r="I4" s="295" t="s">
        <v>517</v>
      </c>
      <c r="J4" s="295" t="s">
        <v>6126</v>
      </c>
      <c r="K4" s="295" t="s">
        <v>7666</v>
      </c>
      <c r="L4" s="295" t="s">
        <v>6127</v>
      </c>
      <c r="M4" s="295" t="s">
        <v>6128</v>
      </c>
      <c r="N4" s="297" t="s">
        <v>6129</v>
      </c>
      <c r="O4" s="295"/>
    </row>
    <row r="5" spans="2:19" ht="15" customHeight="1">
      <c r="B5" s="295" t="s">
        <v>7663</v>
      </c>
      <c r="C5" s="296" t="s">
        <v>6044</v>
      </c>
      <c r="D5" s="295" t="s">
        <v>5718</v>
      </c>
      <c r="E5" s="321" t="s">
        <v>7028</v>
      </c>
      <c r="F5" s="321" t="s">
        <v>7664</v>
      </c>
      <c r="G5" s="335" t="s">
        <v>6132</v>
      </c>
      <c r="H5" s="295" t="s">
        <v>6125</v>
      </c>
      <c r="I5" s="295" t="s">
        <v>6132</v>
      </c>
      <c r="J5" s="295" t="s">
        <v>6133</v>
      </c>
      <c r="K5" s="295" t="s">
        <v>7667</v>
      </c>
      <c r="L5" s="295" t="s">
        <v>6134</v>
      </c>
      <c r="M5" s="295" t="s">
        <v>6128</v>
      </c>
      <c r="N5" s="298" t="s">
        <v>6135</v>
      </c>
      <c r="O5" s="295"/>
    </row>
    <row r="6" spans="2:19">
      <c r="B6" s="295" t="s">
        <v>7663</v>
      </c>
      <c r="C6" s="296" t="s">
        <v>6044</v>
      </c>
      <c r="D6" s="295" t="s">
        <v>6136</v>
      </c>
      <c r="E6" s="321" t="s">
        <v>7028</v>
      </c>
      <c r="F6" s="321" t="s">
        <v>7668</v>
      </c>
      <c r="G6" s="321" t="s">
        <v>524</v>
      </c>
      <c r="H6" s="295" t="s">
        <v>6125</v>
      </c>
      <c r="I6" s="295" t="s">
        <v>6139</v>
      </c>
      <c r="J6" s="295" t="s">
        <v>6140</v>
      </c>
      <c r="K6" s="295" t="s">
        <v>7669</v>
      </c>
      <c r="L6" s="295" t="s">
        <v>6141</v>
      </c>
      <c r="M6" s="295" t="s">
        <v>6128</v>
      </c>
      <c r="N6" s="295" t="s">
        <v>6142</v>
      </c>
      <c r="O6" s="295"/>
    </row>
    <row r="7" spans="2:19">
      <c r="B7" s="295" t="s">
        <v>7663</v>
      </c>
      <c r="C7" s="296" t="s">
        <v>6044</v>
      </c>
      <c r="D7" s="295" t="s">
        <v>6143</v>
      </c>
      <c r="E7" s="321" t="s">
        <v>7028</v>
      </c>
      <c r="F7" s="321" t="s">
        <v>7668</v>
      </c>
      <c r="G7" s="321" t="s">
        <v>626</v>
      </c>
      <c r="H7" s="295" t="s">
        <v>6125</v>
      </c>
      <c r="I7" s="295" t="s">
        <v>6145</v>
      </c>
      <c r="J7" s="295" t="s">
        <v>6140</v>
      </c>
      <c r="K7" s="295" t="s">
        <v>7670</v>
      </c>
      <c r="L7" s="295" t="s">
        <v>6141</v>
      </c>
      <c r="M7" s="295" t="s">
        <v>6128</v>
      </c>
      <c r="N7" s="295" t="s">
        <v>6146</v>
      </c>
      <c r="O7" s="295"/>
    </row>
    <row r="8" spans="2:19" ht="15" customHeight="1">
      <c r="B8" s="295" t="s">
        <v>7663</v>
      </c>
      <c r="C8" s="296" t="s">
        <v>6044</v>
      </c>
      <c r="D8" s="295" t="s">
        <v>6147</v>
      </c>
      <c r="E8" s="321" t="s">
        <v>1565</v>
      </c>
      <c r="F8" s="321"/>
      <c r="G8" s="321"/>
      <c r="H8" s="295" t="s">
        <v>6125</v>
      </c>
      <c r="I8" s="295" t="s">
        <v>6150</v>
      </c>
      <c r="J8" s="295" t="s">
        <v>6046</v>
      </c>
      <c r="K8" s="295" t="s">
        <v>7671</v>
      </c>
      <c r="L8" s="295" t="s">
        <v>6141</v>
      </c>
      <c r="M8" s="295" t="s">
        <v>6128</v>
      </c>
      <c r="N8" s="297" t="s">
        <v>6151</v>
      </c>
      <c r="O8" s="223" t="s">
        <v>6152</v>
      </c>
    </row>
    <row r="9" spans="2:19">
      <c r="B9" s="295" t="s">
        <v>7663</v>
      </c>
      <c r="C9" s="296" t="s">
        <v>6044</v>
      </c>
      <c r="D9" s="295" t="s">
        <v>6161</v>
      </c>
      <c r="E9" s="321" t="s">
        <v>7028</v>
      </c>
      <c r="F9" s="321" t="s">
        <v>7672</v>
      </c>
      <c r="G9" s="321"/>
      <c r="H9" s="295" t="s">
        <v>6125</v>
      </c>
      <c r="I9" s="295" t="s">
        <v>6164</v>
      </c>
      <c r="J9" s="295" t="s">
        <v>6165</v>
      </c>
      <c r="K9" s="295" t="s">
        <v>7673</v>
      </c>
      <c r="L9" s="295" t="s">
        <v>6166</v>
      </c>
      <c r="M9" s="295" t="s">
        <v>6128</v>
      </c>
      <c r="N9" s="295" t="s">
        <v>6167</v>
      </c>
      <c r="O9" s="295"/>
    </row>
    <row r="10" spans="2:19">
      <c r="B10" s="295" t="s">
        <v>4336</v>
      </c>
      <c r="C10" s="299" t="s">
        <v>6168</v>
      </c>
      <c r="D10" s="295" t="s">
        <v>6169</v>
      </c>
      <c r="E10" s="321" t="s">
        <v>7028</v>
      </c>
      <c r="F10" s="295"/>
      <c r="G10" s="295"/>
      <c r="H10" s="295" t="s">
        <v>6125</v>
      </c>
      <c r="I10" s="295" t="s">
        <v>6171</v>
      </c>
      <c r="J10" s="295" t="s">
        <v>6172</v>
      </c>
      <c r="K10" s="295" t="s">
        <v>7674</v>
      </c>
      <c r="L10" s="295" t="s">
        <v>6173</v>
      </c>
      <c r="M10" s="295" t="s">
        <v>6128</v>
      </c>
      <c r="N10" s="295" t="s">
        <v>6174</v>
      </c>
      <c r="O10" s="295"/>
    </row>
    <row r="11" spans="2:19">
      <c r="B11" s="295" t="s">
        <v>4336</v>
      </c>
      <c r="C11" s="299" t="s">
        <v>6168</v>
      </c>
      <c r="D11" s="295" t="s">
        <v>6175</v>
      </c>
      <c r="E11" s="321"/>
      <c r="F11" s="295"/>
      <c r="G11" s="295"/>
      <c r="H11" s="295" t="s">
        <v>6125</v>
      </c>
      <c r="I11" s="295" t="s">
        <v>7675</v>
      </c>
      <c r="J11" s="295" t="s">
        <v>6172</v>
      </c>
      <c r="K11" s="295" t="s">
        <v>7676</v>
      </c>
      <c r="L11" s="300" t="s">
        <v>6181</v>
      </c>
      <c r="M11" s="295" t="s">
        <v>6128</v>
      </c>
      <c r="N11" s="295" t="s">
        <v>6182</v>
      </c>
      <c r="O11" s="295"/>
    </row>
    <row r="12" spans="2:19">
      <c r="B12" s="295" t="s">
        <v>4336</v>
      </c>
      <c r="C12" s="299" t="s">
        <v>6168</v>
      </c>
      <c r="D12" s="295" t="s">
        <v>6194</v>
      </c>
      <c r="E12" s="321"/>
      <c r="F12" s="295"/>
      <c r="G12" s="295"/>
      <c r="H12" s="295" t="s">
        <v>6125</v>
      </c>
      <c r="I12" s="295" t="s">
        <v>7677</v>
      </c>
      <c r="J12" s="295" t="s">
        <v>6172</v>
      </c>
      <c r="K12" s="295" t="s">
        <v>7678</v>
      </c>
      <c r="L12" s="301" t="s">
        <v>6197</v>
      </c>
      <c r="M12" s="295" t="s">
        <v>6128</v>
      </c>
      <c r="N12" s="295" t="s">
        <v>6198</v>
      </c>
      <c r="O12" s="295"/>
    </row>
    <row r="13" spans="2:19">
      <c r="B13" s="295" t="s">
        <v>4336</v>
      </c>
      <c r="C13" s="299" t="s">
        <v>6168</v>
      </c>
      <c r="D13" s="295" t="s">
        <v>4443</v>
      </c>
      <c r="E13" s="321"/>
      <c r="F13" s="295"/>
      <c r="G13" s="295"/>
      <c r="H13" s="295" t="s">
        <v>6125</v>
      </c>
      <c r="I13" s="295" t="s">
        <v>7679</v>
      </c>
      <c r="J13" s="295" t="s">
        <v>6172</v>
      </c>
      <c r="K13" s="295" t="s">
        <v>7680</v>
      </c>
      <c r="L13" s="295" t="s">
        <v>6209</v>
      </c>
      <c r="M13" s="295" t="s">
        <v>6128</v>
      </c>
      <c r="N13" s="300" t="s">
        <v>6210</v>
      </c>
      <c r="O13" s="223" t="s">
        <v>6152</v>
      </c>
    </row>
    <row r="14" spans="2:19">
      <c r="B14" s="295" t="s">
        <v>4336</v>
      </c>
      <c r="C14" s="299" t="s">
        <v>6168</v>
      </c>
      <c r="D14" s="295" t="s">
        <v>6218</v>
      </c>
      <c r="E14" s="321"/>
      <c r="F14" s="295"/>
      <c r="G14" s="295"/>
      <c r="H14" s="295" t="s">
        <v>6125</v>
      </c>
      <c r="I14" s="295" t="s">
        <v>7681</v>
      </c>
      <c r="J14" s="295" t="s">
        <v>6140</v>
      </c>
      <c r="K14" s="295" t="s">
        <v>7682</v>
      </c>
      <c r="L14" s="301" t="s">
        <v>6221</v>
      </c>
      <c r="M14" s="295" t="s">
        <v>6128</v>
      </c>
      <c r="N14" s="295" t="s">
        <v>6222</v>
      </c>
      <c r="O14" s="224" t="s">
        <v>6223</v>
      </c>
    </row>
    <row r="15" spans="2:19">
      <c r="B15" s="295" t="s">
        <v>4336</v>
      </c>
      <c r="C15" s="299" t="s">
        <v>6168</v>
      </c>
      <c r="D15" s="295" t="s">
        <v>6233</v>
      </c>
      <c r="E15" s="321"/>
      <c r="F15" s="295"/>
      <c r="G15" s="295"/>
      <c r="H15" s="295" t="s">
        <v>6125</v>
      </c>
      <c r="I15" s="295" t="s">
        <v>6235</v>
      </c>
      <c r="J15" s="295" t="s">
        <v>6236</v>
      </c>
      <c r="K15" s="295" t="s">
        <v>7683</v>
      </c>
      <c r="L15" s="301" t="s">
        <v>6237</v>
      </c>
      <c r="M15" s="295" t="s">
        <v>6128</v>
      </c>
      <c r="N15" s="295" t="s">
        <v>6238</v>
      </c>
      <c r="O15" s="295"/>
    </row>
    <row r="16" spans="2:19">
      <c r="B16" s="295" t="s">
        <v>4336</v>
      </c>
      <c r="C16" s="299" t="s">
        <v>6168</v>
      </c>
      <c r="D16" s="295" t="s">
        <v>6239</v>
      </c>
      <c r="E16" s="321"/>
      <c r="F16" s="295"/>
      <c r="G16" s="295"/>
      <c r="H16" s="295" t="s">
        <v>6125</v>
      </c>
      <c r="I16" s="295" t="s">
        <v>7684</v>
      </c>
      <c r="J16" s="295" t="s">
        <v>6140</v>
      </c>
      <c r="K16" s="295" t="s">
        <v>7685</v>
      </c>
      <c r="L16" s="301" t="s">
        <v>6241</v>
      </c>
      <c r="M16" s="295" t="s">
        <v>6128</v>
      </c>
      <c r="N16" s="295" t="s">
        <v>6242</v>
      </c>
      <c r="O16" s="295"/>
    </row>
    <row r="17" spans="2:15">
      <c r="B17" s="295" t="s">
        <v>4336</v>
      </c>
      <c r="C17" s="299" t="s">
        <v>6168</v>
      </c>
      <c r="D17" s="295" t="s">
        <v>6244</v>
      </c>
      <c r="E17" s="321"/>
      <c r="F17" s="295"/>
      <c r="G17" s="295"/>
      <c r="H17" s="295" t="s">
        <v>6125</v>
      </c>
      <c r="I17" s="295" t="s">
        <v>6139</v>
      </c>
      <c r="J17" s="295" t="s">
        <v>6140</v>
      </c>
      <c r="K17" s="295" t="s">
        <v>7686</v>
      </c>
      <c r="L17" s="295" t="s">
        <v>6246</v>
      </c>
      <c r="M17" s="295" t="s">
        <v>6128</v>
      </c>
      <c r="N17" s="295" t="s">
        <v>6247</v>
      </c>
      <c r="O17" s="295"/>
    </row>
    <row r="18" spans="2:15">
      <c r="B18" s="295" t="s">
        <v>4336</v>
      </c>
      <c r="C18" s="299" t="s">
        <v>6168</v>
      </c>
      <c r="D18" s="295" t="s">
        <v>6248</v>
      </c>
      <c r="E18" s="321"/>
      <c r="F18" s="295"/>
      <c r="G18" s="295"/>
      <c r="H18" s="295" t="s">
        <v>6125</v>
      </c>
      <c r="I18" s="295" t="s">
        <v>6145</v>
      </c>
      <c r="J18" s="295" t="s">
        <v>6140</v>
      </c>
      <c r="K18" s="295" t="s">
        <v>7687</v>
      </c>
      <c r="L18" s="301" t="s">
        <v>6250</v>
      </c>
      <c r="M18" s="295" t="s">
        <v>6128</v>
      </c>
      <c r="N18" s="295" t="s">
        <v>6251</v>
      </c>
      <c r="O18" s="295"/>
    </row>
    <row r="19" spans="2:15">
      <c r="B19" s="295" t="s">
        <v>4336</v>
      </c>
      <c r="C19" s="299" t="s">
        <v>6168</v>
      </c>
      <c r="D19" s="295" t="s">
        <v>6252</v>
      </c>
      <c r="E19" s="321"/>
      <c r="F19" s="295"/>
      <c r="G19" s="295"/>
      <c r="H19" s="295" t="s">
        <v>6125</v>
      </c>
      <c r="I19" s="295" t="s">
        <v>7684</v>
      </c>
      <c r="J19" s="295" t="s">
        <v>6140</v>
      </c>
      <c r="K19" s="295" t="s">
        <v>7688</v>
      </c>
      <c r="L19" s="295" t="s">
        <v>6254</v>
      </c>
      <c r="M19" s="295" t="s">
        <v>6128</v>
      </c>
      <c r="N19" s="295" t="s">
        <v>6255</v>
      </c>
      <c r="O19" s="295"/>
    </row>
    <row r="20" spans="2:15">
      <c r="B20" s="295" t="s">
        <v>4336</v>
      </c>
      <c r="C20" s="299" t="s">
        <v>6168</v>
      </c>
      <c r="D20" s="295" t="s">
        <v>5823</v>
      </c>
      <c r="E20" s="321"/>
      <c r="F20" s="295"/>
      <c r="G20" s="295"/>
      <c r="H20" s="295" t="s">
        <v>6125</v>
      </c>
      <c r="I20" s="295" t="s">
        <v>7689</v>
      </c>
      <c r="J20" s="295" t="s">
        <v>6140</v>
      </c>
      <c r="K20" s="295" t="s">
        <v>7690</v>
      </c>
      <c r="L20" s="301" t="s">
        <v>6258</v>
      </c>
      <c r="M20" s="295" t="s">
        <v>6128</v>
      </c>
      <c r="N20" s="295" t="s">
        <v>6259</v>
      </c>
      <c r="O20" s="223" t="s">
        <v>6152</v>
      </c>
    </row>
    <row r="21" spans="2:15">
      <c r="B21" s="295" t="s">
        <v>4336</v>
      </c>
      <c r="C21" s="299" t="s">
        <v>6168</v>
      </c>
      <c r="D21" s="295" t="s">
        <v>4499</v>
      </c>
      <c r="E21" s="321"/>
      <c r="F21" s="295"/>
      <c r="G21" s="295"/>
      <c r="H21" s="295" t="s">
        <v>6125</v>
      </c>
      <c r="I21" s="295" t="s">
        <v>6266</v>
      </c>
      <c r="J21" s="295" t="s">
        <v>6140</v>
      </c>
      <c r="K21" s="295" t="s">
        <v>7691</v>
      </c>
      <c r="L21" s="295" t="s">
        <v>6267</v>
      </c>
      <c r="M21" s="295" t="s">
        <v>6128</v>
      </c>
      <c r="N21" s="295" t="s">
        <v>6151</v>
      </c>
      <c r="O21" s="223" t="s">
        <v>6152</v>
      </c>
    </row>
    <row r="22" spans="2:15">
      <c r="B22" s="295" t="s">
        <v>4336</v>
      </c>
      <c r="C22" s="299" t="s">
        <v>6168</v>
      </c>
      <c r="D22" s="295" t="s">
        <v>6268</v>
      </c>
      <c r="E22" s="321"/>
      <c r="F22" s="295"/>
      <c r="G22" s="295"/>
      <c r="H22" s="295" t="s">
        <v>6125</v>
      </c>
      <c r="I22" s="295" t="s">
        <v>7692</v>
      </c>
      <c r="J22" s="295" t="s">
        <v>6270</v>
      </c>
      <c r="K22" s="295" t="s">
        <v>7693</v>
      </c>
      <c r="L22" s="295" t="s">
        <v>6271</v>
      </c>
      <c r="M22" s="295" t="s">
        <v>6128</v>
      </c>
      <c r="N22" s="300" t="s">
        <v>6272</v>
      </c>
      <c r="O22" s="223" t="s">
        <v>6152</v>
      </c>
    </row>
    <row r="23" spans="2:15" ht="409.5">
      <c r="B23" s="295" t="s">
        <v>4336</v>
      </c>
      <c r="C23" s="299" t="s">
        <v>6168</v>
      </c>
      <c r="D23" s="295" t="s">
        <v>4447</v>
      </c>
      <c r="E23" s="321"/>
      <c r="F23" s="295"/>
      <c r="G23" s="295"/>
      <c r="H23" s="295" t="s">
        <v>6125</v>
      </c>
      <c r="I23" s="295" t="s">
        <v>7694</v>
      </c>
      <c r="J23" s="295" t="s">
        <v>6270</v>
      </c>
      <c r="K23" s="295" t="s">
        <v>7695</v>
      </c>
      <c r="L23" s="295" t="s">
        <v>6278</v>
      </c>
      <c r="M23" s="295" t="s">
        <v>6128</v>
      </c>
      <c r="N23" s="297" t="s">
        <v>6279</v>
      </c>
      <c r="O23" s="223" t="s">
        <v>6152</v>
      </c>
    </row>
    <row r="24" spans="2:15">
      <c r="B24" s="295" t="s">
        <v>4336</v>
      </c>
      <c r="C24" s="299" t="s">
        <v>6168</v>
      </c>
      <c r="D24" s="295" t="s">
        <v>5022</v>
      </c>
      <c r="E24" s="321"/>
      <c r="F24" s="295"/>
      <c r="G24" s="295"/>
      <c r="H24" s="295" t="s">
        <v>6125</v>
      </c>
      <c r="I24" s="295" t="s">
        <v>7696</v>
      </c>
      <c r="J24" s="295" t="s">
        <v>6270</v>
      </c>
      <c r="K24" s="295" t="s">
        <v>7697</v>
      </c>
      <c r="L24" s="295" t="s">
        <v>6283</v>
      </c>
      <c r="M24" s="295" t="s">
        <v>6128</v>
      </c>
      <c r="N24" s="295" t="s">
        <v>6284</v>
      </c>
      <c r="O24" s="223" t="s">
        <v>6152</v>
      </c>
    </row>
    <row r="25" spans="2:15" ht="409.5">
      <c r="B25" s="295" t="s">
        <v>4336</v>
      </c>
      <c r="C25" s="299" t="s">
        <v>6168</v>
      </c>
      <c r="D25" s="295" t="s">
        <v>6288</v>
      </c>
      <c r="E25" s="321"/>
      <c r="F25" s="295"/>
      <c r="G25" s="295"/>
      <c r="H25" s="295" t="s">
        <v>6125</v>
      </c>
      <c r="I25" s="295" t="s">
        <v>7698</v>
      </c>
      <c r="J25" s="295" t="s">
        <v>6292</v>
      </c>
      <c r="K25" s="295" t="s">
        <v>7699</v>
      </c>
      <c r="L25" s="297" t="s">
        <v>6293</v>
      </c>
      <c r="M25" s="295" t="s">
        <v>6128</v>
      </c>
      <c r="N25" s="297" t="s">
        <v>6294</v>
      </c>
      <c r="O25" s="224" t="s">
        <v>6295</v>
      </c>
    </row>
    <row r="26" spans="2:15">
      <c r="B26" s="295" t="s">
        <v>4336</v>
      </c>
      <c r="C26" s="299" t="s">
        <v>6168</v>
      </c>
      <c r="D26" s="295" t="s">
        <v>6322</v>
      </c>
      <c r="E26" s="321"/>
      <c r="F26" s="295"/>
      <c r="G26" s="295"/>
      <c r="H26" s="295" t="s">
        <v>6125</v>
      </c>
      <c r="I26" s="295" t="s">
        <v>7700</v>
      </c>
      <c r="J26" s="295" t="s">
        <v>6172</v>
      </c>
      <c r="K26" s="295" t="s">
        <v>7701</v>
      </c>
      <c r="L26" s="295" t="s">
        <v>6326</v>
      </c>
      <c r="M26" s="295" t="s">
        <v>6128</v>
      </c>
      <c r="N26" s="300" t="s">
        <v>6327</v>
      </c>
      <c r="O26" s="224" t="s">
        <v>6152</v>
      </c>
    </row>
    <row r="27" spans="2:15">
      <c r="B27" s="295" t="s">
        <v>4336</v>
      </c>
      <c r="C27" s="299" t="s">
        <v>6168</v>
      </c>
      <c r="D27" s="295" t="s">
        <v>5765</v>
      </c>
      <c r="E27" s="321"/>
      <c r="F27" s="295"/>
      <c r="G27" s="295"/>
      <c r="H27" s="295" t="s">
        <v>6125</v>
      </c>
      <c r="I27" s="295" t="s">
        <v>7702</v>
      </c>
      <c r="J27" s="295" t="s">
        <v>6335</v>
      </c>
      <c r="K27" s="295" t="s">
        <v>7703</v>
      </c>
      <c r="L27" s="295" t="s">
        <v>6336</v>
      </c>
      <c r="M27" s="295" t="s">
        <v>6128</v>
      </c>
      <c r="N27" s="295" t="s">
        <v>6337</v>
      </c>
      <c r="O27" s="224" t="s">
        <v>6152</v>
      </c>
    </row>
    <row r="28" spans="2:15" ht="15" customHeight="1">
      <c r="B28" s="295" t="s">
        <v>4336</v>
      </c>
      <c r="C28" s="299" t="s">
        <v>6168</v>
      </c>
      <c r="D28" s="295" t="s">
        <v>4370</v>
      </c>
      <c r="E28" s="321"/>
      <c r="F28" s="295"/>
      <c r="G28" s="295"/>
      <c r="H28" s="295" t="s">
        <v>6125</v>
      </c>
      <c r="I28" s="295" t="s">
        <v>6340</v>
      </c>
      <c r="J28" s="295" t="s">
        <v>6140</v>
      </c>
      <c r="K28" s="295" t="s">
        <v>7704</v>
      </c>
      <c r="L28" s="295" t="s">
        <v>6342</v>
      </c>
      <c r="M28" s="295" t="s">
        <v>6128</v>
      </c>
      <c r="N28" s="297" t="s">
        <v>6343</v>
      </c>
      <c r="O28" s="224" t="s">
        <v>6152</v>
      </c>
    </row>
    <row r="29" spans="2:15">
      <c r="B29" s="295" t="s">
        <v>4336</v>
      </c>
      <c r="C29" s="299" t="s">
        <v>6168</v>
      </c>
      <c r="D29" s="295" t="s">
        <v>6344</v>
      </c>
      <c r="E29" s="321"/>
      <c r="F29" s="295"/>
      <c r="G29" s="295"/>
      <c r="H29" s="295" t="s">
        <v>6125</v>
      </c>
      <c r="I29" s="295" t="s">
        <v>6347</v>
      </c>
      <c r="J29" s="295" t="s">
        <v>6140</v>
      </c>
      <c r="K29" s="295" t="s">
        <v>7705</v>
      </c>
      <c r="L29" s="295" t="s">
        <v>6348</v>
      </c>
      <c r="M29" s="295" t="s">
        <v>6128</v>
      </c>
      <c r="N29" s="295" t="s">
        <v>6349</v>
      </c>
      <c r="O29" s="224" t="s">
        <v>6152</v>
      </c>
    </row>
    <row r="30" spans="2:15" ht="15" customHeight="1">
      <c r="B30" s="295" t="s">
        <v>7706</v>
      </c>
      <c r="C30" s="302" t="s">
        <v>6350</v>
      </c>
      <c r="D30" s="295" t="s">
        <v>6351</v>
      </c>
      <c r="E30" s="321"/>
      <c r="F30" s="295"/>
      <c r="G30" s="295"/>
      <c r="H30" s="295" t="s">
        <v>6354</v>
      </c>
      <c r="I30" s="295" t="s">
        <v>6353</v>
      </c>
      <c r="J30" s="295" t="s">
        <v>6355</v>
      </c>
      <c r="K30" s="227" t="s">
        <v>7707</v>
      </c>
      <c r="L30" s="295" t="s">
        <v>6141</v>
      </c>
      <c r="M30" s="295" t="s">
        <v>6128</v>
      </c>
      <c r="N30" s="295" t="s">
        <v>6356</v>
      </c>
      <c r="O30" s="224" t="s">
        <v>6223</v>
      </c>
    </row>
    <row r="31" spans="2:15" ht="15" customHeight="1">
      <c r="B31" s="295" t="s">
        <v>7706</v>
      </c>
      <c r="C31" s="302" t="s">
        <v>6350</v>
      </c>
      <c r="D31" s="295" t="s">
        <v>6361</v>
      </c>
      <c r="E31" s="321"/>
      <c r="F31" s="295"/>
      <c r="G31" s="295"/>
      <c r="H31" s="295" t="s">
        <v>6125</v>
      </c>
      <c r="I31" s="295" t="s">
        <v>6363</v>
      </c>
      <c r="J31" s="295" t="s">
        <v>6364</v>
      </c>
      <c r="K31" s="227" t="s">
        <v>6362</v>
      </c>
      <c r="L31" s="295" t="s">
        <v>6365</v>
      </c>
      <c r="M31" s="295" t="s">
        <v>6128</v>
      </c>
      <c r="N31" s="295"/>
      <c r="O31" s="295"/>
    </row>
    <row r="32" spans="2:15" ht="15" customHeight="1">
      <c r="B32" s="295" t="s">
        <v>7706</v>
      </c>
      <c r="C32" s="302" t="s">
        <v>6350</v>
      </c>
      <c r="D32" s="295" t="s">
        <v>6367</v>
      </c>
      <c r="E32" s="321"/>
      <c r="F32" s="295"/>
      <c r="G32" s="295"/>
      <c r="H32" s="295" t="s">
        <v>6125</v>
      </c>
      <c r="I32" s="295" t="s">
        <v>6369</v>
      </c>
      <c r="J32" s="295" t="s">
        <v>6364</v>
      </c>
      <c r="K32" s="227"/>
      <c r="L32" s="295" t="s">
        <v>6371</v>
      </c>
      <c r="M32" s="295" t="s">
        <v>6128</v>
      </c>
      <c r="N32" s="295"/>
      <c r="O32" s="295"/>
    </row>
    <row r="33" spans="2:15" ht="15" customHeight="1">
      <c r="B33" s="295" t="s">
        <v>7706</v>
      </c>
      <c r="C33" s="302" t="s">
        <v>6350</v>
      </c>
      <c r="D33" s="295" t="s">
        <v>6372</v>
      </c>
      <c r="E33" s="321"/>
      <c r="F33" s="295"/>
      <c r="G33" s="295"/>
      <c r="H33" s="295" t="s">
        <v>6125</v>
      </c>
      <c r="I33" s="295" t="s">
        <v>6375</v>
      </c>
      <c r="J33" s="295" t="s">
        <v>6364</v>
      </c>
      <c r="K33" s="227"/>
      <c r="L33" s="295" t="s">
        <v>6376</v>
      </c>
      <c r="M33" s="295" t="s">
        <v>6128</v>
      </c>
      <c r="N33" s="295"/>
      <c r="O33" s="295"/>
    </row>
    <row r="34" spans="2:15">
      <c r="B34" s="295" t="s">
        <v>7706</v>
      </c>
      <c r="C34" s="302" t="s">
        <v>6350</v>
      </c>
      <c r="D34" s="295" t="s">
        <v>6377</v>
      </c>
      <c r="E34" s="321"/>
      <c r="F34" s="295"/>
      <c r="G34" s="295"/>
      <c r="H34" s="295" t="s">
        <v>6125</v>
      </c>
      <c r="I34" s="295" t="s">
        <v>6379</v>
      </c>
      <c r="J34" s="295" t="s">
        <v>6364</v>
      </c>
      <c r="K34" s="227"/>
      <c r="L34" s="295" t="s">
        <v>6380</v>
      </c>
      <c r="M34" s="295" t="s">
        <v>6128</v>
      </c>
      <c r="N34" s="295"/>
      <c r="O34" s="295"/>
    </row>
    <row r="35" spans="2:15">
      <c r="B35" s="295" t="s">
        <v>7706</v>
      </c>
      <c r="C35" s="302" t="s">
        <v>6350</v>
      </c>
      <c r="D35" s="295" t="s">
        <v>6381</v>
      </c>
      <c r="E35" s="321"/>
      <c r="F35" s="295"/>
      <c r="G35" s="295"/>
      <c r="H35" s="295" t="s">
        <v>6125</v>
      </c>
      <c r="I35" s="295" t="s">
        <v>7708</v>
      </c>
      <c r="J35" s="295" t="s">
        <v>6140</v>
      </c>
      <c r="K35" s="227" t="s">
        <v>7709</v>
      </c>
      <c r="L35" s="295" t="s">
        <v>6141</v>
      </c>
      <c r="M35" s="295" t="s">
        <v>6128</v>
      </c>
      <c r="N35" s="295"/>
      <c r="O35" s="295"/>
    </row>
    <row r="36" spans="2:15">
      <c r="B36" s="295" t="s">
        <v>7706</v>
      </c>
      <c r="C36" s="302" t="s">
        <v>6350</v>
      </c>
      <c r="D36" s="295" t="s">
        <v>6387</v>
      </c>
      <c r="E36" s="321"/>
      <c r="F36" s="295"/>
      <c r="G36" s="295"/>
      <c r="H36" s="295" t="s">
        <v>6390</v>
      </c>
      <c r="I36" s="295" t="s">
        <v>6389</v>
      </c>
      <c r="J36" s="295" t="s">
        <v>6391</v>
      </c>
      <c r="K36" s="227" t="s">
        <v>7710</v>
      </c>
      <c r="L36" s="295" t="s">
        <v>6141</v>
      </c>
      <c r="M36" s="295" t="s">
        <v>6128</v>
      </c>
      <c r="N36" s="295" t="s">
        <v>6392</v>
      </c>
      <c r="O36" s="224" t="s">
        <v>6152</v>
      </c>
    </row>
    <row r="37" spans="2:15" ht="409.5">
      <c r="B37" s="295" t="s">
        <v>7706</v>
      </c>
      <c r="C37" s="303" t="s">
        <v>6393</v>
      </c>
      <c r="D37" s="295" t="s">
        <v>6394</v>
      </c>
      <c r="E37" s="321"/>
      <c r="F37" s="295"/>
      <c r="G37" s="295"/>
      <c r="H37" s="297" t="s">
        <v>6125</v>
      </c>
      <c r="I37" s="295" t="s">
        <v>6396</v>
      </c>
      <c r="J37" s="295" t="s">
        <v>6398</v>
      </c>
      <c r="K37" s="227" t="s">
        <v>7711</v>
      </c>
      <c r="L37" s="295" t="s">
        <v>6141</v>
      </c>
      <c r="M37" s="295" t="s">
        <v>6128</v>
      </c>
      <c r="N37" s="297" t="s">
        <v>6399</v>
      </c>
      <c r="O37" s="295"/>
    </row>
    <row r="38" spans="2:15">
      <c r="B38" s="295" t="s">
        <v>7706</v>
      </c>
      <c r="C38" s="303" t="s">
        <v>6393</v>
      </c>
      <c r="D38" s="295" t="s">
        <v>6402</v>
      </c>
      <c r="E38" s="321"/>
      <c r="F38" s="295"/>
      <c r="G38" s="295"/>
      <c r="H38" s="295" t="s">
        <v>6125</v>
      </c>
      <c r="I38" s="275" t="s">
        <v>588</v>
      </c>
      <c r="J38" s="295" t="s">
        <v>6404</v>
      </c>
      <c r="K38" s="227" t="s">
        <v>7712</v>
      </c>
      <c r="L38" s="295" t="s">
        <v>6141</v>
      </c>
      <c r="M38" s="295" t="s">
        <v>6128</v>
      </c>
      <c r="N38" s="295"/>
      <c r="O38" s="295"/>
    </row>
    <row r="39" spans="2:15">
      <c r="B39" s="295" t="s">
        <v>7706</v>
      </c>
      <c r="C39" s="303" t="s">
        <v>6393</v>
      </c>
      <c r="D39" s="295" t="s">
        <v>6405</v>
      </c>
      <c r="E39" s="321"/>
      <c r="F39" s="295"/>
      <c r="G39" s="295"/>
      <c r="H39" s="295" t="s">
        <v>6125</v>
      </c>
      <c r="I39" s="275" t="s">
        <v>6407</v>
      </c>
      <c r="J39" s="295" t="s">
        <v>6409</v>
      </c>
      <c r="K39" s="227" t="s">
        <v>7713</v>
      </c>
      <c r="L39" s="295" t="s">
        <v>6141</v>
      </c>
      <c r="M39" s="295" t="s">
        <v>6128</v>
      </c>
      <c r="N39" s="295"/>
      <c r="O39" s="295"/>
    </row>
    <row r="40" spans="2:15">
      <c r="B40" s="295" t="s">
        <v>7706</v>
      </c>
      <c r="C40" s="303" t="s">
        <v>6393</v>
      </c>
      <c r="D40" s="295" t="s">
        <v>4900</v>
      </c>
      <c r="E40" s="321"/>
      <c r="F40" s="295"/>
      <c r="G40" s="295"/>
      <c r="H40" s="295" t="s">
        <v>6125</v>
      </c>
      <c r="I40" s="295" t="s">
        <v>6411</v>
      </c>
      <c r="J40" s="295" t="s">
        <v>6412</v>
      </c>
      <c r="K40" s="227" t="s">
        <v>7711</v>
      </c>
      <c r="L40" s="295" t="s">
        <v>6413</v>
      </c>
      <c r="M40" s="295" t="s">
        <v>6128</v>
      </c>
      <c r="N40" s="295"/>
      <c r="O40" s="295"/>
    </row>
    <row r="41" spans="2:15">
      <c r="B41" s="295" t="s">
        <v>7706</v>
      </c>
      <c r="C41" s="303" t="s">
        <v>6393</v>
      </c>
      <c r="D41" s="295" t="s">
        <v>6414</v>
      </c>
      <c r="E41" s="321"/>
      <c r="F41" s="295"/>
      <c r="G41" s="295"/>
      <c r="H41" s="295" t="s">
        <v>6125</v>
      </c>
      <c r="I41" s="295" t="s">
        <v>6416</v>
      </c>
      <c r="J41" s="295" t="s">
        <v>6417</v>
      </c>
      <c r="K41" s="227" t="s">
        <v>7714</v>
      </c>
      <c r="L41" s="295" t="s">
        <v>6141</v>
      </c>
      <c r="M41" s="295" t="s">
        <v>6128</v>
      </c>
      <c r="N41" s="295" t="s">
        <v>6418</v>
      </c>
      <c r="O41" s="295"/>
    </row>
    <row r="42" spans="2:15">
      <c r="B42" s="295" t="s">
        <v>7706</v>
      </c>
      <c r="C42" s="303" t="s">
        <v>6393</v>
      </c>
      <c r="D42" s="295" t="s">
        <v>6419</v>
      </c>
      <c r="E42" s="321"/>
      <c r="F42" s="295"/>
      <c r="G42" s="295"/>
      <c r="H42" s="295" t="s">
        <v>6125</v>
      </c>
      <c r="I42" s="275" t="s">
        <v>6153</v>
      </c>
      <c r="J42" s="275" t="s">
        <v>6421</v>
      </c>
      <c r="K42" s="227" t="s">
        <v>7683</v>
      </c>
      <c r="L42" s="295" t="s">
        <v>6141</v>
      </c>
      <c r="M42" s="295" t="s">
        <v>6128</v>
      </c>
      <c r="N42" s="295" t="s">
        <v>6422</v>
      </c>
      <c r="O42" s="295"/>
    </row>
    <row r="43" spans="2:15">
      <c r="B43" s="295" t="s">
        <v>7715</v>
      </c>
      <c r="C43" s="304" t="s">
        <v>328</v>
      </c>
      <c r="D43" s="295" t="s">
        <v>6423</v>
      </c>
      <c r="E43" s="321"/>
      <c r="F43" s="295"/>
      <c r="G43" s="295"/>
      <c r="H43" s="295" t="s">
        <v>6426</v>
      </c>
      <c r="I43" s="295" t="s">
        <v>6425</v>
      </c>
      <c r="J43" s="295" t="s">
        <v>6427</v>
      </c>
      <c r="K43" s="295" t="s">
        <v>7716</v>
      </c>
      <c r="L43" s="295" t="s">
        <v>6141</v>
      </c>
      <c r="M43" s="295" t="s">
        <v>6128</v>
      </c>
      <c r="N43" s="300" t="s">
        <v>6428</v>
      </c>
      <c r="O43" s="224" t="s">
        <v>6223</v>
      </c>
    </row>
    <row r="44" spans="2:15" ht="15" customHeight="1">
      <c r="B44" s="295" t="s">
        <v>4392</v>
      </c>
      <c r="C44" s="304" t="s">
        <v>328</v>
      </c>
      <c r="D44" s="295" t="s">
        <v>6429</v>
      </c>
      <c r="E44" s="321"/>
      <c r="F44" s="295"/>
      <c r="G44" s="295"/>
      <c r="H44" s="295" t="s">
        <v>6426</v>
      </c>
      <c r="I44" s="295" t="s">
        <v>6431</v>
      </c>
      <c r="J44" s="295" t="s">
        <v>6432</v>
      </c>
      <c r="K44" s="295" t="s">
        <v>7717</v>
      </c>
      <c r="L44" s="295" t="s">
        <v>6141</v>
      </c>
      <c r="M44" s="295" t="s">
        <v>6128</v>
      </c>
      <c r="N44" s="295"/>
      <c r="O44" s="224" t="s">
        <v>6433</v>
      </c>
    </row>
    <row r="45" spans="2:15">
      <c r="B45" s="295" t="s">
        <v>4392</v>
      </c>
      <c r="C45" s="304" t="s">
        <v>328</v>
      </c>
      <c r="D45" s="295" t="s">
        <v>6434</v>
      </c>
      <c r="E45" s="321"/>
      <c r="F45" s="295"/>
      <c r="G45" s="295"/>
      <c r="H45" s="295" t="s">
        <v>6426</v>
      </c>
      <c r="I45" s="295" t="s">
        <v>6431</v>
      </c>
      <c r="J45" s="295" t="s">
        <v>6432</v>
      </c>
      <c r="K45" s="295" t="s">
        <v>7718</v>
      </c>
      <c r="L45" s="300" t="s">
        <v>6436</v>
      </c>
      <c r="M45" s="295" t="s">
        <v>6128</v>
      </c>
      <c r="N45" s="295"/>
      <c r="O45" s="295"/>
    </row>
    <row r="46" spans="2:15">
      <c r="B46" s="295" t="s">
        <v>4392</v>
      </c>
      <c r="C46" s="304" t="s">
        <v>328</v>
      </c>
      <c r="D46" s="295" t="s">
        <v>6437</v>
      </c>
      <c r="E46" s="321"/>
      <c r="F46" s="295"/>
      <c r="G46" s="295"/>
      <c r="H46" s="295" t="s">
        <v>6439</v>
      </c>
      <c r="I46" s="295" t="s">
        <v>6431</v>
      </c>
      <c r="J46" s="295" t="s">
        <v>6432</v>
      </c>
      <c r="K46" s="295" t="s">
        <v>7719</v>
      </c>
      <c r="L46" s="305" t="s">
        <v>6440</v>
      </c>
      <c r="M46" s="295" t="s">
        <v>6128</v>
      </c>
      <c r="N46" s="295"/>
      <c r="O46" s="295"/>
    </row>
    <row r="47" spans="2:15">
      <c r="B47" s="295" t="s">
        <v>4392</v>
      </c>
      <c r="C47" s="304" t="s">
        <v>328</v>
      </c>
      <c r="D47" s="295" t="s">
        <v>6218</v>
      </c>
      <c r="E47" s="321"/>
      <c r="F47" s="295"/>
      <c r="G47" s="295"/>
      <c r="H47" s="295" t="s">
        <v>6426</v>
      </c>
      <c r="I47" s="295" t="s">
        <v>6442</v>
      </c>
      <c r="J47" s="295" t="s">
        <v>6140</v>
      </c>
      <c r="K47" s="295" t="s">
        <v>7720</v>
      </c>
      <c r="L47" s="301" t="s">
        <v>6443</v>
      </c>
      <c r="M47" s="295" t="s">
        <v>6128</v>
      </c>
      <c r="N47" s="295"/>
      <c r="O47" s="295"/>
    </row>
    <row r="48" spans="2:15">
      <c r="B48" s="295" t="s">
        <v>4392</v>
      </c>
      <c r="C48" s="304" t="s">
        <v>328</v>
      </c>
      <c r="D48" s="295" t="s">
        <v>6444</v>
      </c>
      <c r="E48" s="321"/>
      <c r="F48" s="295"/>
      <c r="G48" s="295"/>
      <c r="H48" s="295" t="s">
        <v>6426</v>
      </c>
      <c r="I48" s="295" t="s">
        <v>6446</v>
      </c>
      <c r="J48" s="295" t="s">
        <v>6140</v>
      </c>
      <c r="K48" s="295" t="s">
        <v>7721</v>
      </c>
      <c r="L48" s="301" t="s">
        <v>6447</v>
      </c>
      <c r="M48" s="295" t="s">
        <v>6128</v>
      </c>
      <c r="N48" s="295"/>
      <c r="O48" s="295"/>
    </row>
    <row r="49" spans="2:15" ht="15" customHeight="1">
      <c r="B49" s="295" t="s">
        <v>7706</v>
      </c>
      <c r="C49" s="306" t="s">
        <v>6448</v>
      </c>
      <c r="D49" s="295" t="s">
        <v>6449</v>
      </c>
      <c r="E49" s="321"/>
      <c r="F49" s="295"/>
      <c r="G49" s="295"/>
      <c r="H49" s="295" t="s">
        <v>6125</v>
      </c>
      <c r="I49" s="295" t="s">
        <v>6451</v>
      </c>
      <c r="J49" s="295" t="s">
        <v>6452</v>
      </c>
      <c r="K49" s="227" t="s">
        <v>7722</v>
      </c>
      <c r="L49" s="295" t="s">
        <v>6141</v>
      </c>
      <c r="M49" s="295" t="s">
        <v>6128</v>
      </c>
      <c r="N49" s="295" t="s">
        <v>6453</v>
      </c>
      <c r="O49" s="224" t="s">
        <v>6152</v>
      </c>
    </row>
    <row r="50" spans="2:15">
      <c r="B50" s="295" t="s">
        <v>7706</v>
      </c>
      <c r="C50" s="306" t="s">
        <v>6448</v>
      </c>
      <c r="D50" s="295" t="s">
        <v>6454</v>
      </c>
      <c r="E50" s="321"/>
      <c r="F50" s="295"/>
      <c r="G50" s="295"/>
      <c r="H50" s="295" t="s">
        <v>6125</v>
      </c>
      <c r="I50" s="295" t="s">
        <v>2110</v>
      </c>
      <c r="J50" s="295" t="s">
        <v>6456</v>
      </c>
      <c r="K50" s="227" t="s">
        <v>7723</v>
      </c>
      <c r="L50" s="295" t="s">
        <v>6141</v>
      </c>
      <c r="M50" s="295" t="s">
        <v>6128</v>
      </c>
      <c r="N50" s="295" t="s">
        <v>6457</v>
      </c>
      <c r="O50" s="224" t="s">
        <v>6152</v>
      </c>
    </row>
    <row r="51" spans="2:15">
      <c r="B51" s="295" t="s">
        <v>7706</v>
      </c>
      <c r="C51" s="306" t="s">
        <v>6448</v>
      </c>
      <c r="D51" s="295" t="s">
        <v>6459</v>
      </c>
      <c r="E51" s="321"/>
      <c r="F51" s="295"/>
      <c r="G51" s="295"/>
      <c r="H51" s="295" t="s">
        <v>6125</v>
      </c>
      <c r="I51" s="295" t="s">
        <v>7724</v>
      </c>
      <c r="J51" s="295" t="s">
        <v>6463</v>
      </c>
      <c r="K51" s="227" t="s">
        <v>7725</v>
      </c>
      <c r="L51" s="295" t="s">
        <v>6141</v>
      </c>
      <c r="M51" s="295" t="s">
        <v>6128</v>
      </c>
      <c r="N51" s="295" t="s">
        <v>6464</v>
      </c>
      <c r="O51" s="224" t="s">
        <v>6152</v>
      </c>
    </row>
    <row r="52" spans="2:15">
      <c r="B52" s="295" t="s">
        <v>7706</v>
      </c>
      <c r="C52" s="306" t="s">
        <v>6448</v>
      </c>
      <c r="D52" s="295" t="s">
        <v>6468</v>
      </c>
      <c r="E52" s="321"/>
      <c r="F52" s="295"/>
      <c r="G52" s="295"/>
      <c r="H52" s="295" t="s">
        <v>6125</v>
      </c>
      <c r="I52" s="295" t="s">
        <v>6471</v>
      </c>
      <c r="J52" s="295" t="s">
        <v>6472</v>
      </c>
      <c r="K52" s="227" t="s">
        <v>6470</v>
      </c>
      <c r="L52" s="295" t="s">
        <v>6141</v>
      </c>
      <c r="M52" s="295" t="s">
        <v>6128</v>
      </c>
      <c r="N52" s="295" t="s">
        <v>6473</v>
      </c>
      <c r="O52" s="295"/>
    </row>
    <row r="53" spans="2:15">
      <c r="B53" s="295" t="s">
        <v>7706</v>
      </c>
      <c r="C53" s="306" t="s">
        <v>6448</v>
      </c>
      <c r="D53" s="295" t="s">
        <v>6474</v>
      </c>
      <c r="E53" s="321"/>
      <c r="F53" s="295"/>
      <c r="G53" s="295"/>
      <c r="H53" s="295" t="s">
        <v>6125</v>
      </c>
      <c r="I53" s="295" t="s">
        <v>6471</v>
      </c>
      <c r="J53" s="295" t="s">
        <v>6476</v>
      </c>
      <c r="K53" s="227" t="s">
        <v>7726</v>
      </c>
      <c r="L53" s="295" t="s">
        <v>6141</v>
      </c>
      <c r="M53" s="295" t="s">
        <v>6128</v>
      </c>
      <c r="N53" s="295"/>
      <c r="O53" s="295"/>
    </row>
    <row r="54" spans="2:15">
      <c r="B54" s="295" t="s">
        <v>7706</v>
      </c>
      <c r="C54" s="306" t="s">
        <v>6448</v>
      </c>
      <c r="D54" s="295" t="s">
        <v>6477</v>
      </c>
      <c r="E54" s="321"/>
      <c r="F54" s="295"/>
      <c r="G54" s="295"/>
      <c r="H54" s="295" t="s">
        <v>6125</v>
      </c>
      <c r="I54" s="295" t="s">
        <v>6471</v>
      </c>
      <c r="J54" s="295" t="s">
        <v>6479</v>
      </c>
      <c r="K54" s="227" t="s">
        <v>7727</v>
      </c>
      <c r="L54" s="295" t="s">
        <v>6141</v>
      </c>
      <c r="M54" s="295" t="s">
        <v>6128</v>
      </c>
      <c r="N54" s="295"/>
      <c r="O54" s="295"/>
    </row>
    <row r="55" spans="2:15">
      <c r="B55" s="295" t="s">
        <v>7706</v>
      </c>
      <c r="C55" s="306" t="s">
        <v>6448</v>
      </c>
      <c r="D55" s="295" t="s">
        <v>6480</v>
      </c>
      <c r="E55" s="321"/>
      <c r="F55" s="295"/>
      <c r="G55" s="295"/>
      <c r="H55" s="295" t="s">
        <v>6390</v>
      </c>
      <c r="I55" s="295" t="s">
        <v>6389</v>
      </c>
      <c r="J55" s="295" t="s">
        <v>6391</v>
      </c>
      <c r="K55" s="227" t="s">
        <v>7728</v>
      </c>
      <c r="L55" s="295" t="s">
        <v>6141</v>
      </c>
      <c r="M55" s="295" t="s">
        <v>6128</v>
      </c>
      <c r="N55" s="295" t="s">
        <v>6482</v>
      </c>
      <c r="O55" s="224" t="s">
        <v>6152</v>
      </c>
    </row>
    <row r="56" spans="2:15">
      <c r="B56" s="295" t="s">
        <v>4336</v>
      </c>
      <c r="C56" s="307" t="s">
        <v>6483</v>
      </c>
      <c r="D56" s="295" t="s">
        <v>6484</v>
      </c>
      <c r="E56" s="321"/>
      <c r="F56" s="295"/>
      <c r="G56" s="295"/>
      <c r="H56" s="295" t="s">
        <v>6125</v>
      </c>
      <c r="I56" s="295" t="s">
        <v>7729</v>
      </c>
      <c r="J56" s="295" t="s">
        <v>6140</v>
      </c>
      <c r="K56" s="227" t="s">
        <v>6485</v>
      </c>
      <c r="L56" s="295" t="s">
        <v>6487</v>
      </c>
      <c r="M56" s="295" t="s">
        <v>6128</v>
      </c>
      <c r="N56" s="225" t="s">
        <v>6488</v>
      </c>
      <c r="O56" s="224" t="s">
        <v>6489</v>
      </c>
    </row>
    <row r="57" spans="2:15">
      <c r="B57" s="295" t="s">
        <v>4336</v>
      </c>
      <c r="C57" s="307" t="s">
        <v>6483</v>
      </c>
      <c r="D57" s="295" t="s">
        <v>6493</v>
      </c>
      <c r="E57" s="321"/>
      <c r="F57" s="295"/>
      <c r="G57" s="295"/>
      <c r="H57" s="295" t="s">
        <v>6125</v>
      </c>
      <c r="I57" s="295" t="s">
        <v>7730</v>
      </c>
      <c r="J57" s="295" t="s">
        <v>6140</v>
      </c>
      <c r="K57" s="227" t="s">
        <v>6494</v>
      </c>
      <c r="L57" s="295" t="s">
        <v>6496</v>
      </c>
      <c r="M57" s="295" t="s">
        <v>6128</v>
      </c>
      <c r="N57" s="225"/>
      <c r="O57" s="224" t="s">
        <v>6489</v>
      </c>
    </row>
    <row r="58" spans="2:15">
      <c r="B58" s="295" t="s">
        <v>4336</v>
      </c>
      <c r="C58" s="307" t="s">
        <v>6483</v>
      </c>
      <c r="D58" s="295" t="s">
        <v>6500</v>
      </c>
      <c r="E58" s="321"/>
      <c r="F58" s="295"/>
      <c r="G58" s="295"/>
      <c r="H58" s="295" t="s">
        <v>6125</v>
      </c>
      <c r="I58" s="295" t="s">
        <v>7731</v>
      </c>
      <c r="J58" s="295" t="s">
        <v>6140</v>
      </c>
      <c r="K58" s="227" t="s">
        <v>6501</v>
      </c>
      <c r="L58" s="295" t="s">
        <v>6503</v>
      </c>
      <c r="M58" s="295" t="s">
        <v>6128</v>
      </c>
      <c r="N58" s="225"/>
      <c r="O58" s="224" t="s">
        <v>6489</v>
      </c>
    </row>
    <row r="59" spans="2:15">
      <c r="B59" s="295" t="s">
        <v>4336</v>
      </c>
      <c r="C59" s="307" t="s">
        <v>6483</v>
      </c>
      <c r="D59" s="295" t="s">
        <v>6507</v>
      </c>
      <c r="E59" s="321"/>
      <c r="F59" s="295"/>
      <c r="G59" s="295"/>
      <c r="H59" s="295" t="s">
        <v>6125</v>
      </c>
      <c r="I59" s="295" t="s">
        <v>7732</v>
      </c>
      <c r="J59" s="295" t="s">
        <v>6140</v>
      </c>
      <c r="K59" s="227" t="s">
        <v>6508</v>
      </c>
      <c r="L59" s="295" t="s">
        <v>6510</v>
      </c>
      <c r="M59" s="295" t="s">
        <v>6128</v>
      </c>
      <c r="N59" s="225"/>
      <c r="O59" s="224" t="s">
        <v>6489</v>
      </c>
    </row>
    <row r="60" spans="2:15">
      <c r="B60" s="295" t="s">
        <v>4336</v>
      </c>
      <c r="C60" s="307" t="s">
        <v>6483</v>
      </c>
      <c r="D60" s="295" t="s">
        <v>6514</v>
      </c>
      <c r="E60" s="321"/>
      <c r="F60" s="295"/>
      <c r="G60" s="295"/>
      <c r="H60" s="295" t="s">
        <v>6125</v>
      </c>
      <c r="I60" s="295" t="s">
        <v>6516</v>
      </c>
      <c r="J60" s="295" t="s">
        <v>6270</v>
      </c>
      <c r="K60" s="227" t="s">
        <v>6515</v>
      </c>
      <c r="L60" s="295" t="s">
        <v>6517</v>
      </c>
      <c r="M60" s="295" t="s">
        <v>6128</v>
      </c>
      <c r="N60" s="225"/>
      <c r="O60" s="224" t="s">
        <v>6489</v>
      </c>
    </row>
    <row r="61" spans="2:15">
      <c r="B61" s="295" t="s">
        <v>4336</v>
      </c>
      <c r="C61" s="307" t="s">
        <v>6483</v>
      </c>
      <c r="D61" s="295" t="s">
        <v>6518</v>
      </c>
      <c r="E61" s="321"/>
      <c r="F61" s="295"/>
      <c r="G61" s="295"/>
      <c r="H61" s="295" t="s">
        <v>6125</v>
      </c>
      <c r="I61" s="295" t="s">
        <v>7733</v>
      </c>
      <c r="J61" s="295" t="s">
        <v>6270</v>
      </c>
      <c r="K61" s="227" t="s">
        <v>6519</v>
      </c>
      <c r="L61" s="295" t="s">
        <v>6520</v>
      </c>
      <c r="M61" s="295" t="s">
        <v>6128</v>
      </c>
      <c r="N61" s="225"/>
      <c r="O61" s="224" t="s">
        <v>6489</v>
      </c>
    </row>
    <row r="62" spans="2:15">
      <c r="B62" s="295" t="s">
        <v>4336</v>
      </c>
      <c r="C62" s="307" t="s">
        <v>6483</v>
      </c>
      <c r="D62" s="295" t="s">
        <v>6521</v>
      </c>
      <c r="E62" s="321"/>
      <c r="F62" s="295"/>
      <c r="G62" s="295"/>
      <c r="H62" s="295" t="s">
        <v>6125</v>
      </c>
      <c r="I62" s="295" t="s">
        <v>7734</v>
      </c>
      <c r="J62" s="295" t="s">
        <v>6270</v>
      </c>
      <c r="K62" s="227" t="s">
        <v>6522</v>
      </c>
      <c r="L62" s="295" t="s">
        <v>6523</v>
      </c>
      <c r="M62" s="295" t="s">
        <v>6128</v>
      </c>
      <c r="N62" s="225"/>
      <c r="O62" s="224" t="s">
        <v>6489</v>
      </c>
    </row>
    <row r="63" spans="2:15">
      <c r="B63" s="295" t="s">
        <v>4336</v>
      </c>
      <c r="C63" s="307" t="s">
        <v>6483</v>
      </c>
      <c r="D63" s="295" t="s">
        <v>6524</v>
      </c>
      <c r="E63" s="321"/>
      <c r="F63" s="295"/>
      <c r="G63" s="295"/>
      <c r="H63" s="295" t="s">
        <v>6125</v>
      </c>
      <c r="I63" s="295" t="s">
        <v>7735</v>
      </c>
      <c r="J63" s="295" t="s">
        <v>6172</v>
      </c>
      <c r="K63" s="227" t="s">
        <v>7736</v>
      </c>
      <c r="L63" s="295" t="s">
        <v>6527</v>
      </c>
      <c r="M63" s="295" t="s">
        <v>6128</v>
      </c>
      <c r="N63" s="225"/>
      <c r="O63" s="224" t="s">
        <v>6489</v>
      </c>
    </row>
    <row r="64" spans="2:15">
      <c r="B64" s="295" t="s">
        <v>4336</v>
      </c>
      <c r="C64" s="307" t="s">
        <v>6483</v>
      </c>
      <c r="D64" s="295" t="s">
        <v>6531</v>
      </c>
      <c r="E64" s="321"/>
      <c r="F64" s="295"/>
      <c r="G64" s="295"/>
      <c r="H64" s="295" t="s">
        <v>6125</v>
      </c>
      <c r="I64" s="295" t="s">
        <v>7737</v>
      </c>
      <c r="J64" s="295" t="s">
        <v>6172</v>
      </c>
      <c r="K64" s="227" t="s">
        <v>7738</v>
      </c>
      <c r="L64" s="301" t="s">
        <v>6534</v>
      </c>
      <c r="M64" s="295" t="s">
        <v>6128</v>
      </c>
      <c r="N64" s="225"/>
      <c r="O64" s="224" t="s">
        <v>6489</v>
      </c>
    </row>
    <row r="65" spans="2:16">
      <c r="B65" s="295" t="s">
        <v>4336</v>
      </c>
      <c r="C65" s="307" t="s">
        <v>6483</v>
      </c>
      <c r="D65" s="295" t="s">
        <v>6538</v>
      </c>
      <c r="E65" s="321"/>
      <c r="F65" s="295"/>
      <c r="G65" s="295"/>
      <c r="H65" s="295" t="s">
        <v>6125</v>
      </c>
      <c r="I65" s="295" t="s">
        <v>7739</v>
      </c>
      <c r="J65" s="295" t="s">
        <v>6172</v>
      </c>
      <c r="K65" s="227" t="s">
        <v>7740</v>
      </c>
      <c r="L65" s="301" t="s">
        <v>6541</v>
      </c>
      <c r="M65" s="295" t="s">
        <v>6128</v>
      </c>
      <c r="N65" s="225"/>
      <c r="O65" s="224" t="s">
        <v>6489</v>
      </c>
    </row>
    <row r="66" spans="2:16">
      <c r="B66" s="295" t="s">
        <v>4336</v>
      </c>
      <c r="C66" s="307" t="s">
        <v>6483</v>
      </c>
      <c r="D66" s="295" t="s">
        <v>6545</v>
      </c>
      <c r="E66" s="321"/>
      <c r="F66" s="295"/>
      <c r="G66" s="295"/>
      <c r="H66" s="295" t="s">
        <v>6125</v>
      </c>
      <c r="I66" s="295" t="s">
        <v>7741</v>
      </c>
      <c r="J66" s="295" t="s">
        <v>6140</v>
      </c>
      <c r="K66" s="227" t="s">
        <v>7742</v>
      </c>
      <c r="L66" s="305" t="s">
        <v>6548</v>
      </c>
      <c r="M66" s="295" t="s">
        <v>6128</v>
      </c>
      <c r="N66" s="225"/>
      <c r="O66" s="224" t="s">
        <v>6489</v>
      </c>
    </row>
    <row r="67" spans="2:16">
      <c r="B67" s="295" t="s">
        <v>4336</v>
      </c>
      <c r="C67" s="307" t="s">
        <v>6483</v>
      </c>
      <c r="D67" s="295" t="s">
        <v>6554</v>
      </c>
      <c r="E67" s="321"/>
      <c r="F67" s="295"/>
      <c r="G67" s="295"/>
      <c r="H67" s="295" t="s">
        <v>6125</v>
      </c>
      <c r="I67" s="295" t="s">
        <v>7743</v>
      </c>
      <c r="J67" s="295" t="s">
        <v>6140</v>
      </c>
      <c r="K67" s="227" t="s">
        <v>7744</v>
      </c>
      <c r="L67" s="301" t="s">
        <v>6557</v>
      </c>
      <c r="M67" s="295" t="s">
        <v>6128</v>
      </c>
      <c r="N67" s="225"/>
      <c r="O67" s="224" t="s">
        <v>6489</v>
      </c>
      <c r="P67" s="224"/>
    </row>
    <row r="68" spans="2:16">
      <c r="B68" s="295" t="s">
        <v>4336</v>
      </c>
      <c r="C68" s="307" t="s">
        <v>6483</v>
      </c>
      <c r="D68" s="295" t="s">
        <v>6562</v>
      </c>
      <c r="E68" s="321"/>
      <c r="F68" s="295"/>
      <c r="G68" s="295"/>
      <c r="H68" s="295" t="s">
        <v>6125</v>
      </c>
      <c r="I68" s="295" t="s">
        <v>7745</v>
      </c>
      <c r="J68" s="295" t="s">
        <v>6140</v>
      </c>
      <c r="K68" s="227" t="s">
        <v>7746</v>
      </c>
      <c r="L68" s="301" t="s">
        <v>6565</v>
      </c>
      <c r="M68" s="295" t="s">
        <v>6128</v>
      </c>
      <c r="N68" s="225"/>
      <c r="O68" s="224" t="s">
        <v>6489</v>
      </c>
    </row>
    <row r="69" spans="2:16">
      <c r="B69" s="295" t="s">
        <v>7706</v>
      </c>
      <c r="C69" s="307" t="s">
        <v>6483</v>
      </c>
      <c r="D69" s="295" t="s">
        <v>6569</v>
      </c>
      <c r="E69" s="321"/>
      <c r="F69" s="295"/>
      <c r="G69" s="295"/>
      <c r="H69" s="295" t="s">
        <v>6125</v>
      </c>
      <c r="I69" s="295" t="s">
        <v>7747</v>
      </c>
      <c r="J69" s="295" t="s">
        <v>6572</v>
      </c>
      <c r="K69" s="227" t="s">
        <v>7748</v>
      </c>
      <c r="L69" s="295" t="s">
        <v>6141</v>
      </c>
      <c r="M69" s="295" t="s">
        <v>6128</v>
      </c>
      <c r="N69" s="225"/>
      <c r="O69" s="224" t="s">
        <v>6489</v>
      </c>
    </row>
    <row r="70" spans="2:16">
      <c r="B70" s="295" t="s">
        <v>7663</v>
      </c>
      <c r="C70" s="307" t="s">
        <v>6483</v>
      </c>
      <c r="D70" s="295" t="s">
        <v>6576</v>
      </c>
      <c r="E70" s="321"/>
      <c r="F70" s="295"/>
      <c r="G70" s="295"/>
      <c r="H70" s="295" t="s">
        <v>6125</v>
      </c>
      <c r="I70" s="295" t="s">
        <v>7681</v>
      </c>
      <c r="J70" s="295" t="s">
        <v>6140</v>
      </c>
      <c r="K70" s="295" t="s">
        <v>7749</v>
      </c>
      <c r="L70" s="295" t="s">
        <v>6579</v>
      </c>
      <c r="M70" s="295" t="s">
        <v>6128</v>
      </c>
      <c r="N70" s="225"/>
      <c r="O70" s="224" t="s">
        <v>6489</v>
      </c>
    </row>
    <row r="71" spans="2:16">
      <c r="B71" s="295" t="s">
        <v>7663</v>
      </c>
      <c r="C71" s="307" t="s">
        <v>6483</v>
      </c>
      <c r="D71" s="295" t="s">
        <v>6082</v>
      </c>
      <c r="E71" s="321"/>
      <c r="F71" s="295"/>
      <c r="G71" s="295"/>
      <c r="H71" s="295" t="s">
        <v>6125</v>
      </c>
      <c r="I71" s="295" t="s">
        <v>6581</v>
      </c>
      <c r="J71" s="295" t="s">
        <v>6140</v>
      </c>
      <c r="K71" s="295" t="s">
        <v>7750</v>
      </c>
      <c r="L71" s="295" t="s">
        <v>6579</v>
      </c>
      <c r="M71" s="295" t="s">
        <v>6128</v>
      </c>
      <c r="N71" s="225"/>
      <c r="O71" s="224" t="s">
        <v>6489</v>
      </c>
    </row>
    <row r="72" spans="2:16">
      <c r="B72" s="295" t="s">
        <v>7663</v>
      </c>
      <c r="C72" s="307" t="s">
        <v>6483</v>
      </c>
      <c r="D72" s="295" t="s">
        <v>6582</v>
      </c>
      <c r="E72" s="321"/>
      <c r="F72" s="295"/>
      <c r="G72" s="295"/>
      <c r="H72" s="295" t="s">
        <v>6125</v>
      </c>
      <c r="I72" s="295" t="s">
        <v>7751</v>
      </c>
      <c r="J72" s="295" t="s">
        <v>6140</v>
      </c>
      <c r="K72" s="295" t="s">
        <v>7752</v>
      </c>
      <c r="L72" s="295" t="s">
        <v>6579</v>
      </c>
      <c r="M72" s="295" t="s">
        <v>6128</v>
      </c>
      <c r="N72" s="225"/>
      <c r="O72" s="224" t="s">
        <v>6489</v>
      </c>
    </row>
    <row r="73" spans="2:16">
      <c r="B73" s="295" t="s">
        <v>7663</v>
      </c>
      <c r="C73" s="307" t="s">
        <v>6483</v>
      </c>
      <c r="D73" s="295" t="s">
        <v>6584</v>
      </c>
      <c r="E73" s="321"/>
      <c r="F73" s="295"/>
      <c r="G73" s="295"/>
      <c r="H73" s="295" t="s">
        <v>6125</v>
      </c>
      <c r="I73" s="295" t="s">
        <v>7753</v>
      </c>
      <c r="J73" s="295" t="s">
        <v>6140</v>
      </c>
      <c r="K73" s="295" t="s">
        <v>6089</v>
      </c>
      <c r="L73" s="295" t="s">
        <v>6579</v>
      </c>
      <c r="M73" s="295" t="s">
        <v>6128</v>
      </c>
      <c r="N73" s="225"/>
      <c r="O73" s="224" t="s">
        <v>6489</v>
      </c>
    </row>
    <row r="74" spans="2:16">
      <c r="B74" s="295" t="s">
        <v>7663</v>
      </c>
      <c r="C74" s="307" t="s">
        <v>6483</v>
      </c>
      <c r="D74" s="295" t="s">
        <v>6090</v>
      </c>
      <c r="E74" s="321"/>
      <c r="F74" s="295"/>
      <c r="G74" s="295"/>
      <c r="H74" s="295" t="s">
        <v>6125</v>
      </c>
      <c r="I74" s="295" t="s">
        <v>7754</v>
      </c>
      <c r="J74" s="295" t="s">
        <v>6140</v>
      </c>
      <c r="K74" s="295" t="s">
        <v>7755</v>
      </c>
      <c r="L74" s="295" t="s">
        <v>6579</v>
      </c>
      <c r="M74" s="295" t="s">
        <v>6128</v>
      </c>
      <c r="N74" s="225"/>
      <c r="O74" s="224" t="s">
        <v>6489</v>
      </c>
    </row>
    <row r="75" spans="2:16">
      <c r="B75" s="295" t="s">
        <v>7663</v>
      </c>
      <c r="C75" s="307" t="s">
        <v>6483</v>
      </c>
      <c r="D75" s="295" t="s">
        <v>6587</v>
      </c>
      <c r="E75" s="321"/>
      <c r="F75" s="295"/>
      <c r="G75" s="295"/>
      <c r="H75" s="295" t="s">
        <v>6125</v>
      </c>
      <c r="I75" s="295" t="s">
        <v>7747</v>
      </c>
      <c r="J75" s="295" t="s">
        <v>6572</v>
      </c>
      <c r="K75" s="295" t="s">
        <v>7756</v>
      </c>
      <c r="L75" s="295" t="s">
        <v>6579</v>
      </c>
      <c r="M75" s="295" t="s">
        <v>6128</v>
      </c>
      <c r="N75" s="225"/>
      <c r="O75" s="224" t="s">
        <v>6489</v>
      </c>
    </row>
    <row r="76" spans="2:16" ht="15" customHeight="1">
      <c r="B76" s="295" t="s">
        <v>7706</v>
      </c>
      <c r="C76" s="308" t="s">
        <v>6589</v>
      </c>
      <c r="D76" s="295" t="s">
        <v>6590</v>
      </c>
      <c r="E76" s="321"/>
      <c r="F76" s="295"/>
      <c r="G76" s="295"/>
      <c r="H76" s="295" t="s">
        <v>6593</v>
      </c>
      <c r="I76" s="295" t="s">
        <v>7757</v>
      </c>
      <c r="J76" s="295" t="s">
        <v>6594</v>
      </c>
      <c r="K76" s="7" t="s">
        <v>7758</v>
      </c>
      <c r="L76" s="295" t="s">
        <v>6141</v>
      </c>
      <c r="M76" s="295" t="s">
        <v>6128</v>
      </c>
      <c r="N76" s="295" t="s">
        <v>6595</v>
      </c>
      <c r="O76" s="224" t="s">
        <v>6596</v>
      </c>
    </row>
    <row r="77" spans="2:16">
      <c r="B77" s="295" t="s">
        <v>7706</v>
      </c>
      <c r="C77" s="308" t="s">
        <v>6589</v>
      </c>
      <c r="D77" s="295" t="s">
        <v>6598</v>
      </c>
      <c r="E77" s="321"/>
      <c r="F77" s="295"/>
      <c r="G77" s="295"/>
      <c r="H77" s="295" t="s">
        <v>6593</v>
      </c>
      <c r="I77" s="295" t="s">
        <v>7759</v>
      </c>
      <c r="J77" s="295" t="s">
        <v>6600</v>
      </c>
      <c r="K77" s="7" t="s">
        <v>7760</v>
      </c>
      <c r="L77" s="295" t="s">
        <v>6141</v>
      </c>
      <c r="M77" s="295" t="s">
        <v>6128</v>
      </c>
      <c r="N77" s="295"/>
      <c r="O77" s="295"/>
    </row>
    <row r="78" spans="2:16" ht="15" customHeight="1">
      <c r="B78" s="295" t="s">
        <v>7706</v>
      </c>
      <c r="C78" s="309" t="s">
        <v>6602</v>
      </c>
      <c r="D78" s="295" t="s">
        <v>6603</v>
      </c>
      <c r="E78" s="321"/>
      <c r="F78" s="295"/>
      <c r="G78" s="295"/>
      <c r="H78" s="295" t="s">
        <v>6125</v>
      </c>
      <c r="I78" s="275" t="s">
        <v>6321</v>
      </c>
      <c r="J78" s="295" t="s">
        <v>6607</v>
      </c>
      <c r="K78" s="227" t="s">
        <v>7761</v>
      </c>
      <c r="L78" s="295" t="s">
        <v>6141</v>
      </c>
      <c r="M78" s="295" t="s">
        <v>6128</v>
      </c>
      <c r="N78" s="297" t="s">
        <v>6608</v>
      </c>
      <c r="O78" s="224" t="s">
        <v>6295</v>
      </c>
    </row>
    <row r="79" spans="2:16">
      <c r="B79" s="295" t="s">
        <v>7706</v>
      </c>
      <c r="C79" s="309" t="s">
        <v>6602</v>
      </c>
      <c r="D79" s="295" t="s">
        <v>3448</v>
      </c>
      <c r="E79" s="321"/>
      <c r="F79" s="295"/>
      <c r="G79" s="295"/>
      <c r="H79" s="295" t="s">
        <v>6125</v>
      </c>
      <c r="I79" s="275" t="s">
        <v>6611</v>
      </c>
      <c r="J79" s="295" t="s">
        <v>6612</v>
      </c>
      <c r="K79" s="227" t="s">
        <v>6610</v>
      </c>
      <c r="L79" s="295" t="s">
        <v>6141</v>
      </c>
      <c r="M79" s="295" t="s">
        <v>6613</v>
      </c>
      <c r="N79" s="295"/>
      <c r="O79" s="295"/>
    </row>
    <row r="80" spans="2:16">
      <c r="B80" s="295" t="s">
        <v>7706</v>
      </c>
      <c r="C80" s="309" t="s">
        <v>6602</v>
      </c>
      <c r="D80" s="295" t="s">
        <v>6614</v>
      </c>
      <c r="E80" s="321"/>
      <c r="F80" s="295"/>
      <c r="G80" s="295"/>
      <c r="H80" s="295" t="s">
        <v>6125</v>
      </c>
      <c r="I80" s="275" t="s">
        <v>6616</v>
      </c>
      <c r="J80" s="295" t="s">
        <v>6617</v>
      </c>
      <c r="K80" s="227" t="s">
        <v>7762</v>
      </c>
      <c r="L80" s="295" t="s">
        <v>6141</v>
      </c>
      <c r="M80" s="295" t="s">
        <v>6613</v>
      </c>
      <c r="N80" s="295"/>
      <c r="O80" s="295"/>
    </row>
    <row r="81" spans="2:15" ht="14.25" customHeight="1">
      <c r="B81" s="295" t="s">
        <v>7706</v>
      </c>
      <c r="C81" s="309" t="s">
        <v>6602</v>
      </c>
      <c r="D81" s="295" t="s">
        <v>3424</v>
      </c>
      <c r="E81" s="321"/>
      <c r="F81" s="295"/>
      <c r="G81" s="295"/>
      <c r="H81" s="295" t="s">
        <v>6125</v>
      </c>
      <c r="I81" s="275" t="s">
        <v>6621</v>
      </c>
      <c r="J81" s="297" t="s">
        <v>6622</v>
      </c>
      <c r="K81" s="227" t="s">
        <v>6620</v>
      </c>
      <c r="L81" s="295" t="s">
        <v>6623</v>
      </c>
      <c r="M81" s="295" t="s">
        <v>6128</v>
      </c>
      <c r="N81" s="295"/>
      <c r="O81" s="224" t="s">
        <v>6624</v>
      </c>
    </row>
    <row r="82" spans="2:15">
      <c r="B82" s="295" t="s">
        <v>7706</v>
      </c>
      <c r="C82" s="309" t="s">
        <v>6602</v>
      </c>
      <c r="D82" s="295" t="s">
        <v>6627</v>
      </c>
      <c r="E82" s="321"/>
      <c r="F82" s="295"/>
      <c r="G82" s="295"/>
      <c r="H82" s="295" t="s">
        <v>6125</v>
      </c>
      <c r="I82" s="275" t="s">
        <v>6629</v>
      </c>
      <c r="J82" s="295" t="s">
        <v>6630</v>
      </c>
      <c r="K82" s="275" t="s">
        <v>7763</v>
      </c>
      <c r="L82" s="295" t="s">
        <v>6141</v>
      </c>
      <c r="M82" s="295" t="s">
        <v>6613</v>
      </c>
      <c r="N82" s="295"/>
      <c r="O82" s="295"/>
    </row>
  </sheetData>
  <conditionalFormatting sqref="E3:E82">
    <cfRule type="cellIs" dxfId="12" priority="1" operator="equal">
      <formula>"Low"</formula>
    </cfRule>
    <cfRule type="cellIs" dxfId="11" priority="2" operator="equal">
      <formula>"Medium"</formula>
    </cfRule>
    <cfRule type="cellIs" dxfId="10" priority="3" operator="equal">
      <formula>"High"</formula>
    </cfRule>
  </conditionalFormatting>
  <conditionalFormatting sqref="F3:G9">
    <cfRule type="cellIs" dxfId="9" priority="4" operator="equal">
      <formula>"Low"</formula>
    </cfRule>
    <cfRule type="cellIs" dxfId="8" priority="5" operator="equal">
      <formula>"Medium"</formula>
    </cfRule>
    <cfRule type="cellIs" dxfId="7" priority="6" operator="equal">
      <formula>"High"</formula>
    </cfRule>
  </conditionalFormatting>
  <dataValidations count="2">
    <dataValidation allowBlank="1" showInputMessage="1" showErrorMessage="1" sqref="F3:G9" xr:uid="{F539FEBE-231A-4CF2-9679-C3C4C837539D}"/>
    <dataValidation type="list" allowBlank="1" showInputMessage="1" showErrorMessage="1" sqref="E3:E82" xr:uid="{0B0CFCCB-FA6C-4B7E-AA29-9EA8760B1C4E}">
      <formula1>"High, Medium, Low"</formula1>
    </dataValidation>
  </dataValidations>
  <hyperlinks>
    <hyperlink ref="O8" r:id="rId1" display="../../../../../../../../../:t:/r/sites/-US-DDMAccenture/Documents partages/General/CDMO/Analytics/AdHoc/2024/Jul%2724_BAR_dashboard/Documentation/Net sales table.txt?csf=1&amp;web=1&amp;e=uHKHtD" xr:uid="{5D906DCB-A479-4772-829E-F36293F13003}"/>
    <hyperlink ref="O13" r:id="rId2" display="../../../../../../../../../:t:/r/sites/-US-DDMAccenture/Documents partages/General/CDMO/Analytics/AdHoc/2024/Jul%2724_BAR_dashboard/Documentation/Net sales table.txt?csf=1&amp;web=1&amp;e=uHKHtD" xr:uid="{AF5D9E93-7186-4CD5-9C13-D756347430F8}"/>
    <hyperlink ref="O20:O24" r:id="rId3" display="../../../../../../../../../:t:/r/sites/-US-DDMAccenture/Documents partages/General/CDMO/Analytics/AdHoc/2024/Jul%2724_BAR_dashboard/Documentation/Net sales table.txt?csf=1&amp;web=1&amp;e=uHKHtD" xr:uid="{C3FC1B6D-8248-4132-9B03-862BAE6C1A17}"/>
    <hyperlink ref="O14" r:id="rId4" display="../../../../../../../../../../:t:/r/sites/-US-DDMAccenture/Documents partages/General/CDMO/Analytics/AdHoc/2024/Jul%2724_BAR_dashboard/BAR Documentation/SQL CODES USED AS BASE/Active Engager - Quarterly data.txt?csf=1&amp;web=1&amp;e=3RnFQe" xr:uid="{4D162DF1-C4A3-4BFF-AB24-5D26735B90C4}"/>
    <hyperlink ref="O30" r:id="rId5" display="../../../../../../../../../../:t:/r/sites/-US-DDMAccenture/Documents partages/General/CDMO/Analytics/AdHoc/2024/Jul%2724_BAR_dashboard/BAR Documentation/SQL CODES USED AS BASE/Active Engager - Quarterly data.txt?csf=1&amp;web=1&amp;e=3RnFQe" xr:uid="{853E69C5-25BA-4706-9BAB-ECA126FAEB65}"/>
    <hyperlink ref="O43" r:id="rId6" display="../../../../../../../../../../:t:/r/sites/-US-DDMAccenture/Documents partages/General/CDMO/Analytics/AdHoc/2024/Jul%2724_BAR_dashboard/BAR Documentation/SQL CODES USED AS BASE/Active Engager - Quarterly data.txt?csf=1&amp;web=1&amp;e=3RnFQe" xr:uid="{29A486D6-A489-4549-B3D6-B79FE6BABD26}"/>
    <hyperlink ref="O25" r:id="rId7" display="../../../../../../../../../../:u:/r/sites/-US-DDMAccenture/Documents partages/General/CDMO/Analytics/AdHoc/2024/Jul%2724_BAR_dashboard/BAR Documentation/SQL CODES USED AS BASE/Automated - CLTV for all brands.html?csf=1&amp;web=1&amp;e=ZmJhE0" xr:uid="{C81FFEC7-74D6-47A9-A98B-77A0B3921F7B}"/>
    <hyperlink ref="O78" r:id="rId8" display="../../../../../../../../../../:u:/r/sites/-US-DDMAccenture/Documents partages/General/CDMO/Analytics/AdHoc/2024/Jul%2724_BAR_dashboard/BAR Documentation/SQL CODES USED AS BASE/Automated - CLTV for all brands.html?csf=1&amp;web=1&amp;e=ZmJhE0" xr:uid="{589181F2-EB98-40AC-B2B8-929746A55FC9}"/>
    <hyperlink ref="O76" r:id="rId9" display="../../../../../../../../../../:u:/r/sites/-US-DDMAccenture/Documents partages/General/CDMO/Analytics/AdHoc/2024/Jul%2724_BAR_dashboard/BAR Documentation/SQL CODES USED AS BASE/Automated - product category affinity.zip?csf=1&amp;web=1&amp;e=UjDUnn" xr:uid="{A78AFBAF-CAAA-4477-83F0-34CF7830893D}"/>
    <hyperlink ref="O26" r:id="rId10" display="../../../../../../../../../../:t:/r/sites/-US-DDMAccenture/Documents partages/General/CDMO/Analytics/AdHoc/2024/Jul%2724_BAR_dashboard/BAR Documentation/SQL CODES USED AS BASE/Net sales table.txt?csf=1&amp;web=1&amp;e=Ohh5G3" xr:uid="{BFACA599-BA0A-4287-A73D-E8EFD7BAD841}"/>
    <hyperlink ref="O27:O29" r:id="rId11" display="../../../../../../../../../../:t:/r/sites/-US-DDMAccenture/Documents partages/General/CDMO/Analytics/AdHoc/2024/Jul%2724_BAR_dashboard/BAR Documentation/SQL CODES USED AS BASE/Net sales table.txt?csf=1&amp;web=1&amp;e=Ohh5G3" xr:uid="{9158F98F-C7F7-4924-80D5-66A7E2572685}"/>
    <hyperlink ref="O36" r:id="rId12" display="../../../../../../../../../../:t:/r/sites/-US-DDMAccenture/Documents partages/General/CDMO/Analytics/AdHoc/2024/Jul%2724_BAR_dashboard/BAR Documentation/SQL CODES USED AS BASE/Net sales table.txt?csf=1&amp;web=1&amp;e=Ohh5G3" xr:uid="{3609A39E-BB22-4986-8AA9-82D35B647016}"/>
    <hyperlink ref="O49:O51" r:id="rId13" display="../../../../../../../../../../:t:/r/sites/-US-DDMAccenture/Documents partages/General/CDMO/Analytics/AdHoc/2024/Jul%2724_BAR_dashboard/BAR Documentation/SQL CODES USED AS BASE/Net sales table.txt?csf=1&amp;web=1&amp;e=Ohh5G3" xr:uid="{5F0E3605-723C-4FCB-985C-7039E08BB982}"/>
    <hyperlink ref="O55" r:id="rId14" display="../../../../../../../../../../:t:/r/sites/-US-DDMAccenture/Documents partages/General/CDMO/Analytics/AdHoc/2024/Jul%2724_BAR_dashboard/BAR Documentation/SQL CODES USED AS BASE/Net sales table.txt?csf=1&amp;web=1&amp;e=Ohh5G3" xr:uid="{0274058B-8F5E-4847-B9A5-E8F71BCD870C}"/>
    <hyperlink ref="O81" r:id="rId15" display="../../../../../../../../../../:u:/r/sites/-US-DDMAccenture/Documents partages/General/CDMO/Analytics/AdHoc/2024/Jul%2724_BAR_dashboard/BAR Documentation/SQL CODES USED AS BASE/RFM Lite - Segment Creation (for documentation purpose).html?csf=1&amp;web=1&amp;e=jUpggD" xr:uid="{C7322436-CBA4-439C-8A51-A2E211E383E9}"/>
    <hyperlink ref="O44" r:id="rId16" display="../../../../../../../../../../:u:/r/sites/-US-DDMAccenture/Documents partages/General/CDMO/Analytics/AdHoc/2024/Jul%2724_BAR_dashboard/BAR Documentation/SQL CODES USED AS BASE/Rich_data-automated_query-STEP1.html?csf=1&amp;web=1&amp;e=b8nrKi" xr:uid="{D90ACD5A-07D4-4898-BC6E-D95547FEACC6}"/>
    <hyperlink ref="O56" r:id="rId17" display="../../../../../../../../../../:t:/r/sites/-US-DDMAccenture/Documents partages/General/CDMO/Analytics/AdHoc/2024/Jul%2724_BAR_dashboard/BAR Documentation/SQL CODES USED AS BASE/Campaign Interaction query.txt?csf=1&amp;web=1&amp;e=FB33rb" xr:uid="{B69AC809-9462-4394-97E1-7E43F425D5A9}"/>
    <hyperlink ref="O57:O75" r:id="rId18" display="../../../../../../../../../../:t:/r/sites/-US-DDMAccenture/Documents partages/General/CDMO/Analytics/AdHoc/2024/Jul%2724_BAR_dashboard/BAR Documentation/SQL CODES USED AS BASE/Campaign Interaction query.txt?csf=1&amp;web=1&amp;e=FB33rb" xr:uid="{230142B3-A74C-4222-BECA-1F99EBE90533}"/>
    <hyperlink ref="N56:N75" r:id="rId19" display="Query pasted in the next column" xr:uid="{65C792D8-77CE-418B-A2A7-F1847497E484}"/>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24E46-EFF9-44F1-BDCE-65D4550C2A86}">
  <sheetPr>
    <tabColor theme="4" tint="0.79998168889431442"/>
  </sheetPr>
  <dimension ref="B3:P82"/>
  <sheetViews>
    <sheetView workbookViewId="0"/>
  </sheetViews>
  <sheetFormatPr defaultColWidth="8.42578125" defaultRowHeight="12.95"/>
  <cols>
    <col min="1" max="1" width="3.42578125" style="221" customWidth="1"/>
    <col min="2" max="2" width="10.42578125" style="221" bestFit="1" customWidth="1"/>
    <col min="3" max="3" width="19.42578125" style="221" bestFit="1" customWidth="1"/>
    <col min="4" max="4" width="39.140625" style="221" bestFit="1" customWidth="1"/>
    <col min="5" max="5" width="36.42578125" style="221" customWidth="1"/>
    <col min="6" max="6" width="254.42578125" style="221" bestFit="1" customWidth="1"/>
    <col min="7" max="7" width="131.140625" style="221" bestFit="1" customWidth="1"/>
    <col min="8" max="9" width="255.42578125" style="221" bestFit="1" customWidth="1"/>
    <col min="10" max="10" width="32.42578125" style="221" bestFit="1" customWidth="1"/>
    <col min="11" max="11" width="255.42578125" style="221" bestFit="1" customWidth="1"/>
    <col min="12" max="12" width="48.42578125" style="221" bestFit="1" customWidth="1"/>
    <col min="13" max="15" width="8.42578125" style="221"/>
    <col min="16" max="16" width="1.42578125" style="221" bestFit="1" customWidth="1"/>
    <col min="17" max="16384" width="8.42578125" style="221"/>
  </cols>
  <sheetData>
    <row r="3" spans="2:16" s="222" customFormat="1">
      <c r="B3" s="220" t="s">
        <v>7655</v>
      </c>
      <c r="C3" s="220" t="s">
        <v>7656</v>
      </c>
      <c r="D3" s="220" t="s">
        <v>7657</v>
      </c>
      <c r="E3" s="220" t="s">
        <v>7661</v>
      </c>
      <c r="F3" s="220" t="s">
        <v>7662</v>
      </c>
      <c r="G3" s="220" t="s">
        <v>6117</v>
      </c>
      <c r="H3" s="220" t="s">
        <v>36</v>
      </c>
      <c r="I3" s="220" t="s">
        <v>6118</v>
      </c>
      <c r="J3" s="220" t="s">
        <v>6119</v>
      </c>
      <c r="K3" s="220" t="s">
        <v>6120</v>
      </c>
      <c r="L3" s="220" t="s">
        <v>6122</v>
      </c>
      <c r="M3" s="219"/>
      <c r="N3" s="219"/>
      <c r="O3" s="219"/>
      <c r="P3" s="219" t="s">
        <v>471</v>
      </c>
    </row>
    <row r="4" spans="2:16" ht="39">
      <c r="B4" s="295" t="s">
        <v>7663</v>
      </c>
      <c r="C4" s="296" t="s">
        <v>6044</v>
      </c>
      <c r="D4" s="295" t="s">
        <v>5717</v>
      </c>
      <c r="E4" s="295" t="s">
        <v>6125</v>
      </c>
      <c r="F4" s="295" t="s">
        <v>517</v>
      </c>
      <c r="G4" s="295" t="s">
        <v>6126</v>
      </c>
      <c r="H4" s="295" t="s">
        <v>7666</v>
      </c>
      <c r="I4" s="295" t="s">
        <v>6127</v>
      </c>
      <c r="J4" s="295" t="s">
        <v>6128</v>
      </c>
      <c r="K4" s="297" t="s">
        <v>6129</v>
      </c>
      <c r="L4" s="295"/>
      <c r="M4" s="226"/>
      <c r="N4" s="226"/>
      <c r="O4" s="226"/>
      <c r="P4" s="226"/>
    </row>
    <row r="5" spans="2:16" ht="15" customHeight="1">
      <c r="B5" s="295" t="s">
        <v>7663</v>
      </c>
      <c r="C5" s="296" t="s">
        <v>6044</v>
      </c>
      <c r="D5" s="295" t="s">
        <v>5718</v>
      </c>
      <c r="E5" s="295" t="s">
        <v>6125</v>
      </c>
      <c r="F5" s="295" t="s">
        <v>6132</v>
      </c>
      <c r="G5" s="295" t="s">
        <v>6133</v>
      </c>
      <c r="H5" s="295" t="s">
        <v>7667</v>
      </c>
      <c r="I5" s="295" t="s">
        <v>6134</v>
      </c>
      <c r="J5" s="295" t="s">
        <v>6128</v>
      </c>
      <c r="K5" s="298" t="s">
        <v>6135</v>
      </c>
      <c r="L5" s="295"/>
      <c r="M5" s="226"/>
      <c r="N5" s="226"/>
      <c r="O5" s="226"/>
      <c r="P5" s="226"/>
    </row>
    <row r="6" spans="2:16">
      <c r="B6" s="295" t="s">
        <v>7663</v>
      </c>
      <c r="C6" s="296" t="s">
        <v>6044</v>
      </c>
      <c r="D6" s="295" t="s">
        <v>6136</v>
      </c>
      <c r="E6" s="295" t="s">
        <v>6125</v>
      </c>
      <c r="F6" s="295" t="s">
        <v>6139</v>
      </c>
      <c r="G6" s="295" t="s">
        <v>6140</v>
      </c>
      <c r="H6" s="295" t="s">
        <v>7669</v>
      </c>
      <c r="I6" s="295" t="s">
        <v>6141</v>
      </c>
      <c r="J6" s="295" t="s">
        <v>6128</v>
      </c>
      <c r="K6" s="295" t="s">
        <v>6142</v>
      </c>
      <c r="L6" s="295"/>
      <c r="M6" s="226"/>
      <c r="N6" s="226"/>
      <c r="O6" s="226"/>
      <c r="P6" s="226"/>
    </row>
    <row r="7" spans="2:16">
      <c r="B7" s="295" t="s">
        <v>7663</v>
      </c>
      <c r="C7" s="296" t="s">
        <v>6044</v>
      </c>
      <c r="D7" s="295" t="s">
        <v>6143</v>
      </c>
      <c r="E7" s="295" t="s">
        <v>6125</v>
      </c>
      <c r="F7" s="295" t="s">
        <v>6145</v>
      </c>
      <c r="G7" s="295" t="s">
        <v>6140</v>
      </c>
      <c r="H7" s="295" t="s">
        <v>7670</v>
      </c>
      <c r="I7" s="295" t="s">
        <v>6141</v>
      </c>
      <c r="J7" s="295" t="s">
        <v>6128</v>
      </c>
      <c r="K7" s="295" t="s">
        <v>6146</v>
      </c>
      <c r="L7" s="295"/>
      <c r="M7" s="226"/>
      <c r="N7" s="226"/>
      <c r="O7" s="226"/>
      <c r="P7" s="226"/>
    </row>
    <row r="8" spans="2:16" ht="15" customHeight="1">
      <c r="B8" s="295" t="s">
        <v>7663</v>
      </c>
      <c r="C8" s="296" t="s">
        <v>6044</v>
      </c>
      <c r="D8" s="295" t="s">
        <v>6147</v>
      </c>
      <c r="E8" s="295" t="s">
        <v>6125</v>
      </c>
      <c r="F8" s="295" t="s">
        <v>6150</v>
      </c>
      <c r="G8" s="295" t="s">
        <v>6046</v>
      </c>
      <c r="H8" s="295" t="s">
        <v>7671</v>
      </c>
      <c r="I8" s="295" t="s">
        <v>6141</v>
      </c>
      <c r="J8" s="295" t="s">
        <v>6128</v>
      </c>
      <c r="K8" s="297" t="s">
        <v>6151</v>
      </c>
      <c r="L8" s="223" t="s">
        <v>6152</v>
      </c>
      <c r="M8" s="226"/>
      <c r="N8" s="226"/>
      <c r="O8" s="226"/>
      <c r="P8" s="226"/>
    </row>
    <row r="9" spans="2:16">
      <c r="B9" s="295" t="s">
        <v>7663</v>
      </c>
      <c r="C9" s="296" t="s">
        <v>6044</v>
      </c>
      <c r="D9" s="295" t="s">
        <v>6161</v>
      </c>
      <c r="E9" s="295" t="s">
        <v>6125</v>
      </c>
      <c r="F9" s="295" t="s">
        <v>6164</v>
      </c>
      <c r="G9" s="295" t="s">
        <v>6165</v>
      </c>
      <c r="H9" s="295" t="s">
        <v>7673</v>
      </c>
      <c r="I9" s="295" t="s">
        <v>6166</v>
      </c>
      <c r="J9" s="295" t="s">
        <v>6128</v>
      </c>
      <c r="K9" s="295" t="s">
        <v>6167</v>
      </c>
      <c r="L9" s="295"/>
      <c r="M9" s="226"/>
      <c r="N9" s="226"/>
      <c r="O9" s="226"/>
      <c r="P9" s="226"/>
    </row>
    <row r="10" spans="2:16">
      <c r="B10" s="295" t="s">
        <v>4336</v>
      </c>
      <c r="C10" s="299" t="s">
        <v>6168</v>
      </c>
      <c r="D10" s="295" t="s">
        <v>6169</v>
      </c>
      <c r="E10" s="295" t="s">
        <v>6125</v>
      </c>
      <c r="F10" s="295" t="s">
        <v>6171</v>
      </c>
      <c r="G10" s="295" t="s">
        <v>6172</v>
      </c>
      <c r="H10" s="295" t="s">
        <v>7674</v>
      </c>
      <c r="I10" s="295" t="s">
        <v>6173</v>
      </c>
      <c r="J10" s="295" t="s">
        <v>6128</v>
      </c>
      <c r="K10" s="295" t="s">
        <v>6174</v>
      </c>
      <c r="L10" s="295"/>
      <c r="M10" s="226"/>
      <c r="N10" s="226"/>
      <c r="O10" s="226"/>
      <c r="P10" s="226"/>
    </row>
    <row r="11" spans="2:16">
      <c r="B11" s="295" t="s">
        <v>4336</v>
      </c>
      <c r="C11" s="299" t="s">
        <v>6168</v>
      </c>
      <c r="D11" s="295" t="s">
        <v>6175</v>
      </c>
      <c r="E11" s="295" t="s">
        <v>6125</v>
      </c>
      <c r="F11" s="295" t="s">
        <v>7675</v>
      </c>
      <c r="G11" s="295" t="s">
        <v>6172</v>
      </c>
      <c r="H11" s="295" t="s">
        <v>7676</v>
      </c>
      <c r="I11" s="300" t="s">
        <v>6181</v>
      </c>
      <c r="J11" s="295" t="s">
        <v>6128</v>
      </c>
      <c r="K11" s="295" t="s">
        <v>6182</v>
      </c>
      <c r="L11" s="295"/>
      <c r="M11" s="226"/>
      <c r="N11" s="226"/>
      <c r="O11" s="226"/>
      <c r="P11" s="226"/>
    </row>
    <row r="12" spans="2:16">
      <c r="B12" s="295" t="s">
        <v>4336</v>
      </c>
      <c r="C12" s="299" t="s">
        <v>6168</v>
      </c>
      <c r="D12" s="295" t="s">
        <v>6194</v>
      </c>
      <c r="E12" s="295" t="s">
        <v>6125</v>
      </c>
      <c r="F12" s="295" t="s">
        <v>7677</v>
      </c>
      <c r="G12" s="295" t="s">
        <v>6172</v>
      </c>
      <c r="H12" s="295" t="s">
        <v>7678</v>
      </c>
      <c r="I12" s="301" t="s">
        <v>6197</v>
      </c>
      <c r="J12" s="295" t="s">
        <v>6128</v>
      </c>
      <c r="K12" s="295" t="s">
        <v>6198</v>
      </c>
      <c r="L12" s="295"/>
      <c r="M12" s="226"/>
      <c r="N12" s="226"/>
      <c r="O12" s="226"/>
      <c r="P12" s="226"/>
    </row>
    <row r="13" spans="2:16">
      <c r="B13" s="295" t="s">
        <v>4336</v>
      </c>
      <c r="C13" s="299" t="s">
        <v>6168</v>
      </c>
      <c r="D13" s="295" t="s">
        <v>4443</v>
      </c>
      <c r="E13" s="295" t="s">
        <v>6125</v>
      </c>
      <c r="F13" s="295" t="s">
        <v>7679</v>
      </c>
      <c r="G13" s="295" t="s">
        <v>6172</v>
      </c>
      <c r="H13" s="295" t="s">
        <v>7680</v>
      </c>
      <c r="I13" s="295" t="s">
        <v>6209</v>
      </c>
      <c r="J13" s="295" t="s">
        <v>6128</v>
      </c>
      <c r="K13" s="300" t="s">
        <v>6210</v>
      </c>
      <c r="L13" s="223" t="s">
        <v>6152</v>
      </c>
      <c r="M13" s="226"/>
      <c r="N13" s="226"/>
      <c r="O13" s="226"/>
      <c r="P13" s="226"/>
    </row>
    <row r="14" spans="2:16">
      <c r="B14" s="295" t="s">
        <v>4336</v>
      </c>
      <c r="C14" s="299" t="s">
        <v>6168</v>
      </c>
      <c r="D14" s="295" t="s">
        <v>6218</v>
      </c>
      <c r="E14" s="295" t="s">
        <v>6125</v>
      </c>
      <c r="F14" s="295" t="s">
        <v>7681</v>
      </c>
      <c r="G14" s="295" t="s">
        <v>6140</v>
      </c>
      <c r="H14" s="295" t="s">
        <v>7682</v>
      </c>
      <c r="I14" s="301" t="s">
        <v>6221</v>
      </c>
      <c r="J14" s="295" t="s">
        <v>6128</v>
      </c>
      <c r="K14" s="295" t="s">
        <v>6222</v>
      </c>
      <c r="L14" s="224" t="s">
        <v>6223</v>
      </c>
      <c r="M14" s="226"/>
      <c r="N14" s="226"/>
      <c r="O14" s="226"/>
      <c r="P14" s="226"/>
    </row>
    <row r="15" spans="2:16">
      <c r="B15" s="295" t="s">
        <v>4336</v>
      </c>
      <c r="C15" s="299" t="s">
        <v>6168</v>
      </c>
      <c r="D15" s="295" t="s">
        <v>6233</v>
      </c>
      <c r="E15" s="295" t="s">
        <v>6125</v>
      </c>
      <c r="F15" s="295" t="s">
        <v>6235</v>
      </c>
      <c r="G15" s="295" t="s">
        <v>6236</v>
      </c>
      <c r="H15" s="295" t="s">
        <v>7683</v>
      </c>
      <c r="I15" s="301" t="s">
        <v>6237</v>
      </c>
      <c r="J15" s="295" t="s">
        <v>6128</v>
      </c>
      <c r="K15" s="295" t="s">
        <v>6238</v>
      </c>
      <c r="L15" s="295"/>
      <c r="M15" s="226"/>
      <c r="N15" s="226"/>
      <c r="O15" s="226"/>
      <c r="P15" s="226"/>
    </row>
    <row r="16" spans="2:16">
      <c r="B16" s="295" t="s">
        <v>4336</v>
      </c>
      <c r="C16" s="299" t="s">
        <v>6168</v>
      </c>
      <c r="D16" s="295" t="s">
        <v>6239</v>
      </c>
      <c r="E16" s="295" t="s">
        <v>6125</v>
      </c>
      <c r="F16" s="295" t="s">
        <v>7684</v>
      </c>
      <c r="G16" s="295" t="s">
        <v>6140</v>
      </c>
      <c r="H16" s="295" t="s">
        <v>7685</v>
      </c>
      <c r="I16" s="301" t="s">
        <v>6241</v>
      </c>
      <c r="J16" s="295" t="s">
        <v>6128</v>
      </c>
      <c r="K16" s="295" t="s">
        <v>6242</v>
      </c>
      <c r="L16" s="295"/>
      <c r="M16" s="226"/>
      <c r="N16" s="226"/>
      <c r="O16" s="226"/>
      <c r="P16" s="226"/>
    </row>
    <row r="17" spans="2:12">
      <c r="B17" s="295" t="s">
        <v>4336</v>
      </c>
      <c r="C17" s="299" t="s">
        <v>6168</v>
      </c>
      <c r="D17" s="295" t="s">
        <v>6244</v>
      </c>
      <c r="E17" s="295" t="s">
        <v>6125</v>
      </c>
      <c r="F17" s="295" t="s">
        <v>6139</v>
      </c>
      <c r="G17" s="295" t="s">
        <v>6140</v>
      </c>
      <c r="H17" s="295" t="s">
        <v>7686</v>
      </c>
      <c r="I17" s="295" t="s">
        <v>6246</v>
      </c>
      <c r="J17" s="295" t="s">
        <v>6128</v>
      </c>
      <c r="K17" s="295" t="s">
        <v>6247</v>
      </c>
      <c r="L17" s="295"/>
    </row>
    <row r="18" spans="2:12">
      <c r="B18" s="295" t="s">
        <v>4336</v>
      </c>
      <c r="C18" s="299" t="s">
        <v>6168</v>
      </c>
      <c r="D18" s="295" t="s">
        <v>6248</v>
      </c>
      <c r="E18" s="295" t="s">
        <v>6125</v>
      </c>
      <c r="F18" s="295" t="s">
        <v>6145</v>
      </c>
      <c r="G18" s="295" t="s">
        <v>6140</v>
      </c>
      <c r="H18" s="295" t="s">
        <v>7687</v>
      </c>
      <c r="I18" s="301" t="s">
        <v>6250</v>
      </c>
      <c r="J18" s="295" t="s">
        <v>6128</v>
      </c>
      <c r="K18" s="295" t="s">
        <v>6251</v>
      </c>
      <c r="L18" s="295"/>
    </row>
    <row r="19" spans="2:12">
      <c r="B19" s="295" t="s">
        <v>4336</v>
      </c>
      <c r="C19" s="299" t="s">
        <v>6168</v>
      </c>
      <c r="D19" s="295" t="s">
        <v>6252</v>
      </c>
      <c r="E19" s="295" t="s">
        <v>6125</v>
      </c>
      <c r="F19" s="295" t="s">
        <v>7684</v>
      </c>
      <c r="G19" s="295" t="s">
        <v>6140</v>
      </c>
      <c r="H19" s="295" t="s">
        <v>7688</v>
      </c>
      <c r="I19" s="295" t="s">
        <v>6254</v>
      </c>
      <c r="J19" s="295" t="s">
        <v>6128</v>
      </c>
      <c r="K19" s="295" t="s">
        <v>6255</v>
      </c>
      <c r="L19" s="295"/>
    </row>
    <row r="20" spans="2:12">
      <c r="B20" s="295" t="s">
        <v>4336</v>
      </c>
      <c r="C20" s="299" t="s">
        <v>6168</v>
      </c>
      <c r="D20" s="295" t="s">
        <v>5823</v>
      </c>
      <c r="E20" s="295" t="s">
        <v>6125</v>
      </c>
      <c r="F20" s="295" t="s">
        <v>7689</v>
      </c>
      <c r="G20" s="295" t="s">
        <v>6140</v>
      </c>
      <c r="H20" s="295" t="s">
        <v>7690</v>
      </c>
      <c r="I20" s="301" t="s">
        <v>6258</v>
      </c>
      <c r="J20" s="295" t="s">
        <v>6128</v>
      </c>
      <c r="K20" s="295" t="s">
        <v>6259</v>
      </c>
      <c r="L20" s="223" t="s">
        <v>6152</v>
      </c>
    </row>
    <row r="21" spans="2:12">
      <c r="B21" s="295" t="s">
        <v>4336</v>
      </c>
      <c r="C21" s="299" t="s">
        <v>6168</v>
      </c>
      <c r="D21" s="295" t="s">
        <v>4499</v>
      </c>
      <c r="E21" s="295" t="s">
        <v>6125</v>
      </c>
      <c r="F21" s="295" t="s">
        <v>6266</v>
      </c>
      <c r="G21" s="295" t="s">
        <v>6140</v>
      </c>
      <c r="H21" s="295" t="s">
        <v>7691</v>
      </c>
      <c r="I21" s="295" t="s">
        <v>6267</v>
      </c>
      <c r="J21" s="295" t="s">
        <v>6128</v>
      </c>
      <c r="K21" s="295" t="s">
        <v>6151</v>
      </c>
      <c r="L21" s="223" t="s">
        <v>6152</v>
      </c>
    </row>
    <row r="22" spans="2:12">
      <c r="B22" s="295" t="s">
        <v>4336</v>
      </c>
      <c r="C22" s="299" t="s">
        <v>6168</v>
      </c>
      <c r="D22" s="295" t="s">
        <v>6268</v>
      </c>
      <c r="E22" s="295" t="s">
        <v>6125</v>
      </c>
      <c r="F22" s="295" t="s">
        <v>7692</v>
      </c>
      <c r="G22" s="295" t="s">
        <v>6270</v>
      </c>
      <c r="H22" s="295" t="s">
        <v>7693</v>
      </c>
      <c r="I22" s="295" t="s">
        <v>6271</v>
      </c>
      <c r="J22" s="295" t="s">
        <v>6128</v>
      </c>
      <c r="K22" s="300" t="s">
        <v>6272</v>
      </c>
      <c r="L22" s="223" t="s">
        <v>6152</v>
      </c>
    </row>
    <row r="23" spans="2:12" ht="409.5">
      <c r="B23" s="295" t="s">
        <v>4336</v>
      </c>
      <c r="C23" s="299" t="s">
        <v>6168</v>
      </c>
      <c r="D23" s="295" t="s">
        <v>4447</v>
      </c>
      <c r="E23" s="295" t="s">
        <v>6125</v>
      </c>
      <c r="F23" s="295" t="s">
        <v>7694</v>
      </c>
      <c r="G23" s="295" t="s">
        <v>6270</v>
      </c>
      <c r="H23" s="295" t="s">
        <v>7695</v>
      </c>
      <c r="I23" s="295" t="s">
        <v>6278</v>
      </c>
      <c r="J23" s="295" t="s">
        <v>6128</v>
      </c>
      <c r="K23" s="297" t="s">
        <v>6279</v>
      </c>
      <c r="L23" s="223" t="s">
        <v>6152</v>
      </c>
    </row>
    <row r="24" spans="2:12">
      <c r="B24" s="295" t="s">
        <v>4336</v>
      </c>
      <c r="C24" s="299" t="s">
        <v>6168</v>
      </c>
      <c r="D24" s="295" t="s">
        <v>5022</v>
      </c>
      <c r="E24" s="295" t="s">
        <v>6125</v>
      </c>
      <c r="F24" s="295" t="s">
        <v>7696</v>
      </c>
      <c r="G24" s="295" t="s">
        <v>6270</v>
      </c>
      <c r="H24" s="295" t="s">
        <v>7697</v>
      </c>
      <c r="I24" s="295" t="s">
        <v>6283</v>
      </c>
      <c r="J24" s="295" t="s">
        <v>6128</v>
      </c>
      <c r="K24" s="295" t="s">
        <v>6284</v>
      </c>
      <c r="L24" s="223" t="s">
        <v>6152</v>
      </c>
    </row>
    <row r="25" spans="2:12" ht="409.5">
      <c r="B25" s="295" t="s">
        <v>4336</v>
      </c>
      <c r="C25" s="299" t="s">
        <v>6168</v>
      </c>
      <c r="D25" s="295" t="s">
        <v>6288</v>
      </c>
      <c r="E25" s="295" t="s">
        <v>6125</v>
      </c>
      <c r="F25" s="295" t="s">
        <v>7698</v>
      </c>
      <c r="G25" s="295" t="s">
        <v>6292</v>
      </c>
      <c r="H25" s="295" t="s">
        <v>7699</v>
      </c>
      <c r="I25" s="297" t="s">
        <v>6293</v>
      </c>
      <c r="J25" s="295" t="s">
        <v>6128</v>
      </c>
      <c r="K25" s="297" t="s">
        <v>6294</v>
      </c>
      <c r="L25" s="224" t="s">
        <v>6295</v>
      </c>
    </row>
    <row r="26" spans="2:12">
      <c r="B26" s="295" t="s">
        <v>4336</v>
      </c>
      <c r="C26" s="299" t="s">
        <v>6168</v>
      </c>
      <c r="D26" s="295" t="s">
        <v>6322</v>
      </c>
      <c r="E26" s="295" t="s">
        <v>6125</v>
      </c>
      <c r="F26" s="295" t="s">
        <v>7700</v>
      </c>
      <c r="G26" s="295" t="s">
        <v>6172</v>
      </c>
      <c r="H26" s="295" t="s">
        <v>7701</v>
      </c>
      <c r="I26" s="295" t="s">
        <v>6326</v>
      </c>
      <c r="J26" s="295" t="s">
        <v>6128</v>
      </c>
      <c r="K26" s="300" t="s">
        <v>6327</v>
      </c>
      <c r="L26" s="224" t="s">
        <v>6152</v>
      </c>
    </row>
    <row r="27" spans="2:12">
      <c r="B27" s="295" t="s">
        <v>4336</v>
      </c>
      <c r="C27" s="299" t="s">
        <v>6168</v>
      </c>
      <c r="D27" s="295" t="s">
        <v>5765</v>
      </c>
      <c r="E27" s="295" t="s">
        <v>6125</v>
      </c>
      <c r="F27" s="295" t="s">
        <v>7702</v>
      </c>
      <c r="G27" s="295" t="s">
        <v>6335</v>
      </c>
      <c r="H27" s="295" t="s">
        <v>7703</v>
      </c>
      <c r="I27" s="295" t="s">
        <v>6336</v>
      </c>
      <c r="J27" s="295" t="s">
        <v>6128</v>
      </c>
      <c r="K27" s="295" t="s">
        <v>6337</v>
      </c>
      <c r="L27" s="224" t="s">
        <v>6152</v>
      </c>
    </row>
    <row r="28" spans="2:12" ht="15" customHeight="1">
      <c r="B28" s="295" t="s">
        <v>4336</v>
      </c>
      <c r="C28" s="299" t="s">
        <v>6168</v>
      </c>
      <c r="D28" s="295" t="s">
        <v>4370</v>
      </c>
      <c r="E28" s="295" t="s">
        <v>6125</v>
      </c>
      <c r="F28" s="295" t="s">
        <v>6340</v>
      </c>
      <c r="G28" s="295" t="s">
        <v>6140</v>
      </c>
      <c r="H28" s="295" t="s">
        <v>7704</v>
      </c>
      <c r="I28" s="295" t="s">
        <v>6342</v>
      </c>
      <c r="J28" s="295" t="s">
        <v>6128</v>
      </c>
      <c r="K28" s="297" t="s">
        <v>6343</v>
      </c>
      <c r="L28" s="224" t="s">
        <v>6152</v>
      </c>
    </row>
    <row r="29" spans="2:12">
      <c r="B29" s="295" t="s">
        <v>4336</v>
      </c>
      <c r="C29" s="299" t="s">
        <v>6168</v>
      </c>
      <c r="D29" s="295" t="s">
        <v>6344</v>
      </c>
      <c r="E29" s="295" t="s">
        <v>6125</v>
      </c>
      <c r="F29" s="295" t="s">
        <v>6347</v>
      </c>
      <c r="G29" s="295" t="s">
        <v>6140</v>
      </c>
      <c r="H29" s="295" t="s">
        <v>7705</v>
      </c>
      <c r="I29" s="295" t="s">
        <v>6348</v>
      </c>
      <c r="J29" s="295" t="s">
        <v>6128</v>
      </c>
      <c r="K29" s="295" t="s">
        <v>6349</v>
      </c>
      <c r="L29" s="224" t="s">
        <v>6152</v>
      </c>
    </row>
    <row r="30" spans="2:12" ht="15" customHeight="1">
      <c r="B30" s="295" t="s">
        <v>7706</v>
      </c>
      <c r="C30" s="302" t="s">
        <v>6350</v>
      </c>
      <c r="D30" s="295" t="s">
        <v>6351</v>
      </c>
      <c r="E30" s="295" t="s">
        <v>6354</v>
      </c>
      <c r="F30" s="295" t="s">
        <v>6353</v>
      </c>
      <c r="G30" s="295" t="s">
        <v>6355</v>
      </c>
      <c r="H30" s="227" t="s">
        <v>7707</v>
      </c>
      <c r="I30" s="295" t="s">
        <v>6141</v>
      </c>
      <c r="J30" s="295" t="s">
        <v>6128</v>
      </c>
      <c r="K30" s="295" t="s">
        <v>6356</v>
      </c>
      <c r="L30" s="224" t="s">
        <v>6223</v>
      </c>
    </row>
    <row r="31" spans="2:12" ht="15" customHeight="1">
      <c r="B31" s="295" t="s">
        <v>7706</v>
      </c>
      <c r="C31" s="302" t="s">
        <v>6350</v>
      </c>
      <c r="D31" s="295" t="s">
        <v>6361</v>
      </c>
      <c r="E31" s="295" t="s">
        <v>6125</v>
      </c>
      <c r="F31" s="295" t="s">
        <v>6363</v>
      </c>
      <c r="G31" s="295" t="s">
        <v>6364</v>
      </c>
      <c r="H31" s="227" t="s">
        <v>6362</v>
      </c>
      <c r="I31" s="295" t="s">
        <v>6365</v>
      </c>
      <c r="J31" s="295" t="s">
        <v>6128</v>
      </c>
      <c r="K31" s="295"/>
      <c r="L31" s="295"/>
    </row>
    <row r="32" spans="2:12" ht="15" customHeight="1">
      <c r="B32" s="295" t="s">
        <v>7706</v>
      </c>
      <c r="C32" s="302" t="s">
        <v>6350</v>
      </c>
      <c r="D32" s="295" t="s">
        <v>6367</v>
      </c>
      <c r="E32" s="295" t="s">
        <v>6125</v>
      </c>
      <c r="F32" s="295" t="s">
        <v>6369</v>
      </c>
      <c r="G32" s="295" t="s">
        <v>6364</v>
      </c>
      <c r="H32" s="227"/>
      <c r="I32" s="295" t="s">
        <v>6371</v>
      </c>
      <c r="J32" s="295" t="s">
        <v>6128</v>
      </c>
      <c r="K32" s="295"/>
      <c r="L32" s="295"/>
    </row>
    <row r="33" spans="2:12" ht="15" customHeight="1">
      <c r="B33" s="295" t="s">
        <v>7706</v>
      </c>
      <c r="C33" s="302" t="s">
        <v>6350</v>
      </c>
      <c r="D33" s="295" t="s">
        <v>6372</v>
      </c>
      <c r="E33" s="295" t="s">
        <v>6125</v>
      </c>
      <c r="F33" s="295" t="s">
        <v>6375</v>
      </c>
      <c r="G33" s="295" t="s">
        <v>6364</v>
      </c>
      <c r="H33" s="227"/>
      <c r="I33" s="295" t="s">
        <v>6376</v>
      </c>
      <c r="J33" s="295" t="s">
        <v>6128</v>
      </c>
      <c r="K33" s="295"/>
      <c r="L33" s="295"/>
    </row>
    <row r="34" spans="2:12">
      <c r="B34" s="295" t="s">
        <v>7706</v>
      </c>
      <c r="C34" s="302" t="s">
        <v>6350</v>
      </c>
      <c r="D34" s="295" t="s">
        <v>6377</v>
      </c>
      <c r="E34" s="295" t="s">
        <v>6125</v>
      </c>
      <c r="F34" s="295" t="s">
        <v>6379</v>
      </c>
      <c r="G34" s="295" t="s">
        <v>6364</v>
      </c>
      <c r="H34" s="227"/>
      <c r="I34" s="295" t="s">
        <v>6380</v>
      </c>
      <c r="J34" s="295" t="s">
        <v>6128</v>
      </c>
      <c r="K34" s="295"/>
      <c r="L34" s="295"/>
    </row>
    <row r="35" spans="2:12">
      <c r="B35" s="295" t="s">
        <v>7706</v>
      </c>
      <c r="C35" s="302" t="s">
        <v>6350</v>
      </c>
      <c r="D35" s="295" t="s">
        <v>6381</v>
      </c>
      <c r="E35" s="295" t="s">
        <v>6125</v>
      </c>
      <c r="F35" s="295" t="s">
        <v>7708</v>
      </c>
      <c r="G35" s="295" t="s">
        <v>6140</v>
      </c>
      <c r="H35" s="227" t="s">
        <v>7709</v>
      </c>
      <c r="I35" s="295" t="s">
        <v>6141</v>
      </c>
      <c r="J35" s="295" t="s">
        <v>6128</v>
      </c>
      <c r="K35" s="295"/>
      <c r="L35" s="295"/>
    </row>
    <row r="36" spans="2:12">
      <c r="B36" s="295" t="s">
        <v>7706</v>
      </c>
      <c r="C36" s="302" t="s">
        <v>6350</v>
      </c>
      <c r="D36" s="295" t="s">
        <v>6387</v>
      </c>
      <c r="E36" s="295" t="s">
        <v>6390</v>
      </c>
      <c r="F36" s="295" t="s">
        <v>6389</v>
      </c>
      <c r="G36" s="295" t="s">
        <v>6391</v>
      </c>
      <c r="H36" s="227" t="s">
        <v>7710</v>
      </c>
      <c r="I36" s="295" t="s">
        <v>6141</v>
      </c>
      <c r="J36" s="295" t="s">
        <v>6128</v>
      </c>
      <c r="K36" s="295" t="s">
        <v>6392</v>
      </c>
      <c r="L36" s="224" t="s">
        <v>6152</v>
      </c>
    </row>
    <row r="37" spans="2:12" ht="409.5">
      <c r="B37" s="295" t="s">
        <v>7706</v>
      </c>
      <c r="C37" s="303" t="s">
        <v>6393</v>
      </c>
      <c r="D37" s="295" t="s">
        <v>6394</v>
      </c>
      <c r="E37" s="297" t="s">
        <v>6125</v>
      </c>
      <c r="F37" s="295" t="s">
        <v>6396</v>
      </c>
      <c r="G37" s="295" t="s">
        <v>6398</v>
      </c>
      <c r="H37" s="227" t="s">
        <v>7711</v>
      </c>
      <c r="I37" s="295" t="s">
        <v>6141</v>
      </c>
      <c r="J37" s="295" t="s">
        <v>6128</v>
      </c>
      <c r="K37" s="297" t="s">
        <v>6399</v>
      </c>
      <c r="L37" s="295"/>
    </row>
    <row r="38" spans="2:12">
      <c r="B38" s="295" t="s">
        <v>7706</v>
      </c>
      <c r="C38" s="303" t="s">
        <v>6393</v>
      </c>
      <c r="D38" s="295" t="s">
        <v>6402</v>
      </c>
      <c r="E38" s="295" t="s">
        <v>6125</v>
      </c>
      <c r="F38" s="275" t="s">
        <v>588</v>
      </c>
      <c r="G38" s="295" t="s">
        <v>6404</v>
      </c>
      <c r="H38" s="227" t="s">
        <v>7712</v>
      </c>
      <c r="I38" s="295" t="s">
        <v>6141</v>
      </c>
      <c r="J38" s="295" t="s">
        <v>6128</v>
      </c>
      <c r="K38" s="295"/>
      <c r="L38" s="295"/>
    </row>
    <row r="39" spans="2:12">
      <c r="B39" s="295" t="s">
        <v>7706</v>
      </c>
      <c r="C39" s="303" t="s">
        <v>6393</v>
      </c>
      <c r="D39" s="295" t="s">
        <v>6405</v>
      </c>
      <c r="E39" s="295" t="s">
        <v>6125</v>
      </c>
      <c r="F39" s="275" t="s">
        <v>6407</v>
      </c>
      <c r="G39" s="295" t="s">
        <v>6409</v>
      </c>
      <c r="H39" s="227" t="s">
        <v>7713</v>
      </c>
      <c r="I39" s="295" t="s">
        <v>6141</v>
      </c>
      <c r="J39" s="295" t="s">
        <v>6128</v>
      </c>
      <c r="K39" s="295"/>
      <c r="L39" s="295"/>
    </row>
    <row r="40" spans="2:12">
      <c r="B40" s="295" t="s">
        <v>7706</v>
      </c>
      <c r="C40" s="303" t="s">
        <v>6393</v>
      </c>
      <c r="D40" s="295" t="s">
        <v>4900</v>
      </c>
      <c r="E40" s="295" t="s">
        <v>6125</v>
      </c>
      <c r="F40" s="295" t="s">
        <v>6411</v>
      </c>
      <c r="G40" s="295" t="s">
        <v>6412</v>
      </c>
      <c r="H40" s="227" t="s">
        <v>7711</v>
      </c>
      <c r="I40" s="295" t="s">
        <v>6413</v>
      </c>
      <c r="J40" s="295" t="s">
        <v>6128</v>
      </c>
      <c r="K40" s="295"/>
      <c r="L40" s="295"/>
    </row>
    <row r="41" spans="2:12">
      <c r="B41" s="295" t="s">
        <v>7706</v>
      </c>
      <c r="C41" s="303" t="s">
        <v>6393</v>
      </c>
      <c r="D41" s="295" t="s">
        <v>6414</v>
      </c>
      <c r="E41" s="295" t="s">
        <v>6125</v>
      </c>
      <c r="F41" s="295" t="s">
        <v>6416</v>
      </c>
      <c r="G41" s="295" t="s">
        <v>6417</v>
      </c>
      <c r="H41" s="227" t="s">
        <v>7714</v>
      </c>
      <c r="I41" s="295" t="s">
        <v>6141</v>
      </c>
      <c r="J41" s="295" t="s">
        <v>6128</v>
      </c>
      <c r="K41" s="295" t="s">
        <v>6418</v>
      </c>
      <c r="L41" s="295"/>
    </row>
    <row r="42" spans="2:12">
      <c r="B42" s="295" t="s">
        <v>7706</v>
      </c>
      <c r="C42" s="303" t="s">
        <v>6393</v>
      </c>
      <c r="D42" s="295" t="s">
        <v>6419</v>
      </c>
      <c r="E42" s="295" t="s">
        <v>6125</v>
      </c>
      <c r="F42" s="275" t="s">
        <v>6153</v>
      </c>
      <c r="G42" s="275" t="s">
        <v>6421</v>
      </c>
      <c r="H42" s="227" t="s">
        <v>7683</v>
      </c>
      <c r="I42" s="295" t="s">
        <v>6141</v>
      </c>
      <c r="J42" s="295" t="s">
        <v>6128</v>
      </c>
      <c r="K42" s="295" t="s">
        <v>6422</v>
      </c>
      <c r="L42" s="295"/>
    </row>
    <row r="43" spans="2:12">
      <c r="B43" s="295" t="s">
        <v>7715</v>
      </c>
      <c r="C43" s="304" t="s">
        <v>328</v>
      </c>
      <c r="D43" s="295" t="s">
        <v>6423</v>
      </c>
      <c r="E43" s="295" t="s">
        <v>6426</v>
      </c>
      <c r="F43" s="295" t="s">
        <v>6425</v>
      </c>
      <c r="G43" s="295" t="s">
        <v>6427</v>
      </c>
      <c r="H43" s="295" t="s">
        <v>7716</v>
      </c>
      <c r="I43" s="295" t="s">
        <v>6141</v>
      </c>
      <c r="J43" s="295" t="s">
        <v>6128</v>
      </c>
      <c r="K43" s="300" t="s">
        <v>6428</v>
      </c>
      <c r="L43" s="224" t="s">
        <v>6223</v>
      </c>
    </row>
    <row r="44" spans="2:12" ht="15" customHeight="1">
      <c r="B44" s="295" t="s">
        <v>4392</v>
      </c>
      <c r="C44" s="304" t="s">
        <v>328</v>
      </c>
      <c r="D44" s="295" t="s">
        <v>6429</v>
      </c>
      <c r="E44" s="295" t="s">
        <v>6426</v>
      </c>
      <c r="F44" s="295" t="s">
        <v>6431</v>
      </c>
      <c r="G44" s="295" t="s">
        <v>6432</v>
      </c>
      <c r="H44" s="295" t="s">
        <v>7717</v>
      </c>
      <c r="I44" s="295" t="s">
        <v>6141</v>
      </c>
      <c r="J44" s="295" t="s">
        <v>6128</v>
      </c>
      <c r="K44" s="295"/>
      <c r="L44" s="224" t="s">
        <v>6433</v>
      </c>
    </row>
    <row r="45" spans="2:12">
      <c r="B45" s="295" t="s">
        <v>4392</v>
      </c>
      <c r="C45" s="304" t="s">
        <v>328</v>
      </c>
      <c r="D45" s="295" t="s">
        <v>6434</v>
      </c>
      <c r="E45" s="295" t="s">
        <v>6426</v>
      </c>
      <c r="F45" s="295" t="s">
        <v>6431</v>
      </c>
      <c r="G45" s="295" t="s">
        <v>6432</v>
      </c>
      <c r="H45" s="295" t="s">
        <v>7718</v>
      </c>
      <c r="I45" s="300" t="s">
        <v>6436</v>
      </c>
      <c r="J45" s="295" t="s">
        <v>6128</v>
      </c>
      <c r="K45" s="295"/>
      <c r="L45" s="295"/>
    </row>
    <row r="46" spans="2:12">
      <c r="B46" s="295" t="s">
        <v>4392</v>
      </c>
      <c r="C46" s="304" t="s">
        <v>328</v>
      </c>
      <c r="D46" s="295" t="s">
        <v>6437</v>
      </c>
      <c r="E46" s="295" t="s">
        <v>6439</v>
      </c>
      <c r="F46" s="295" t="s">
        <v>6431</v>
      </c>
      <c r="G46" s="295" t="s">
        <v>6432</v>
      </c>
      <c r="H46" s="295" t="s">
        <v>7719</v>
      </c>
      <c r="I46" s="305" t="s">
        <v>6440</v>
      </c>
      <c r="J46" s="295" t="s">
        <v>6128</v>
      </c>
      <c r="K46" s="295"/>
      <c r="L46" s="295"/>
    </row>
    <row r="47" spans="2:12">
      <c r="B47" s="295" t="s">
        <v>4392</v>
      </c>
      <c r="C47" s="304" t="s">
        <v>328</v>
      </c>
      <c r="D47" s="295" t="s">
        <v>6218</v>
      </c>
      <c r="E47" s="295" t="s">
        <v>6426</v>
      </c>
      <c r="F47" s="295" t="s">
        <v>6442</v>
      </c>
      <c r="G47" s="295" t="s">
        <v>6140</v>
      </c>
      <c r="H47" s="295" t="s">
        <v>7720</v>
      </c>
      <c r="I47" s="301" t="s">
        <v>6443</v>
      </c>
      <c r="J47" s="295" t="s">
        <v>6128</v>
      </c>
      <c r="K47" s="295"/>
      <c r="L47" s="295"/>
    </row>
    <row r="48" spans="2:12">
      <c r="B48" s="295" t="s">
        <v>4392</v>
      </c>
      <c r="C48" s="304" t="s">
        <v>328</v>
      </c>
      <c r="D48" s="295" t="s">
        <v>6444</v>
      </c>
      <c r="E48" s="295" t="s">
        <v>6426</v>
      </c>
      <c r="F48" s="295" t="s">
        <v>6446</v>
      </c>
      <c r="G48" s="295" t="s">
        <v>6140</v>
      </c>
      <c r="H48" s="295" t="s">
        <v>7721</v>
      </c>
      <c r="I48" s="301" t="s">
        <v>6447</v>
      </c>
      <c r="J48" s="295" t="s">
        <v>6128</v>
      </c>
      <c r="K48" s="295"/>
      <c r="L48" s="295"/>
    </row>
    <row r="49" spans="2:12" ht="15" customHeight="1">
      <c r="B49" s="295" t="s">
        <v>7706</v>
      </c>
      <c r="C49" s="306" t="s">
        <v>6448</v>
      </c>
      <c r="D49" s="295" t="s">
        <v>6449</v>
      </c>
      <c r="E49" s="295" t="s">
        <v>6125</v>
      </c>
      <c r="F49" s="295" t="s">
        <v>6451</v>
      </c>
      <c r="G49" s="295" t="s">
        <v>6452</v>
      </c>
      <c r="H49" s="227" t="s">
        <v>7722</v>
      </c>
      <c r="I49" s="295" t="s">
        <v>6141</v>
      </c>
      <c r="J49" s="295" t="s">
        <v>6128</v>
      </c>
      <c r="K49" s="295" t="s">
        <v>6453</v>
      </c>
      <c r="L49" s="224" t="s">
        <v>6152</v>
      </c>
    </row>
    <row r="50" spans="2:12">
      <c r="B50" s="295" t="s">
        <v>7706</v>
      </c>
      <c r="C50" s="306" t="s">
        <v>6448</v>
      </c>
      <c r="D50" s="295" t="s">
        <v>6454</v>
      </c>
      <c r="E50" s="295" t="s">
        <v>6125</v>
      </c>
      <c r="F50" s="295" t="s">
        <v>2110</v>
      </c>
      <c r="G50" s="295" t="s">
        <v>6456</v>
      </c>
      <c r="H50" s="227" t="s">
        <v>7723</v>
      </c>
      <c r="I50" s="295" t="s">
        <v>6141</v>
      </c>
      <c r="J50" s="295" t="s">
        <v>6128</v>
      </c>
      <c r="K50" s="295" t="s">
        <v>6457</v>
      </c>
      <c r="L50" s="224" t="s">
        <v>6152</v>
      </c>
    </row>
    <row r="51" spans="2:12">
      <c r="B51" s="295" t="s">
        <v>7706</v>
      </c>
      <c r="C51" s="306" t="s">
        <v>6448</v>
      </c>
      <c r="D51" s="295" t="s">
        <v>6459</v>
      </c>
      <c r="E51" s="295" t="s">
        <v>6125</v>
      </c>
      <c r="F51" s="295" t="s">
        <v>7724</v>
      </c>
      <c r="G51" s="295" t="s">
        <v>6463</v>
      </c>
      <c r="H51" s="227" t="s">
        <v>7725</v>
      </c>
      <c r="I51" s="295" t="s">
        <v>6141</v>
      </c>
      <c r="J51" s="295" t="s">
        <v>6128</v>
      </c>
      <c r="K51" s="295" t="s">
        <v>6464</v>
      </c>
      <c r="L51" s="224" t="s">
        <v>6152</v>
      </c>
    </row>
    <row r="52" spans="2:12">
      <c r="B52" s="295" t="s">
        <v>7706</v>
      </c>
      <c r="C52" s="306" t="s">
        <v>6448</v>
      </c>
      <c r="D52" s="295" t="s">
        <v>6468</v>
      </c>
      <c r="E52" s="295" t="s">
        <v>6125</v>
      </c>
      <c r="F52" s="295" t="s">
        <v>6471</v>
      </c>
      <c r="G52" s="295" t="s">
        <v>6472</v>
      </c>
      <c r="H52" s="227" t="s">
        <v>6470</v>
      </c>
      <c r="I52" s="295" t="s">
        <v>6141</v>
      </c>
      <c r="J52" s="295" t="s">
        <v>6128</v>
      </c>
      <c r="K52" s="295" t="s">
        <v>6473</v>
      </c>
      <c r="L52" s="295"/>
    </row>
    <row r="53" spans="2:12">
      <c r="B53" s="295" t="s">
        <v>7706</v>
      </c>
      <c r="C53" s="306" t="s">
        <v>6448</v>
      </c>
      <c r="D53" s="295" t="s">
        <v>6474</v>
      </c>
      <c r="E53" s="295" t="s">
        <v>6125</v>
      </c>
      <c r="F53" s="295" t="s">
        <v>6471</v>
      </c>
      <c r="G53" s="295" t="s">
        <v>6476</v>
      </c>
      <c r="H53" s="227" t="s">
        <v>7726</v>
      </c>
      <c r="I53" s="295" t="s">
        <v>6141</v>
      </c>
      <c r="J53" s="295" t="s">
        <v>6128</v>
      </c>
      <c r="K53" s="295"/>
      <c r="L53" s="295"/>
    </row>
    <row r="54" spans="2:12">
      <c r="B54" s="295" t="s">
        <v>7706</v>
      </c>
      <c r="C54" s="306" t="s">
        <v>6448</v>
      </c>
      <c r="D54" s="295" t="s">
        <v>6477</v>
      </c>
      <c r="E54" s="295" t="s">
        <v>6125</v>
      </c>
      <c r="F54" s="295" t="s">
        <v>6471</v>
      </c>
      <c r="G54" s="295" t="s">
        <v>6479</v>
      </c>
      <c r="H54" s="227" t="s">
        <v>7727</v>
      </c>
      <c r="I54" s="295" t="s">
        <v>6141</v>
      </c>
      <c r="J54" s="295" t="s">
        <v>6128</v>
      </c>
      <c r="K54" s="295"/>
      <c r="L54" s="295"/>
    </row>
    <row r="55" spans="2:12">
      <c r="B55" s="295" t="s">
        <v>7706</v>
      </c>
      <c r="C55" s="306" t="s">
        <v>6448</v>
      </c>
      <c r="D55" s="295" t="s">
        <v>6480</v>
      </c>
      <c r="E55" s="295" t="s">
        <v>6390</v>
      </c>
      <c r="F55" s="295" t="s">
        <v>6389</v>
      </c>
      <c r="G55" s="295" t="s">
        <v>6391</v>
      </c>
      <c r="H55" s="227" t="s">
        <v>7728</v>
      </c>
      <c r="I55" s="295" t="s">
        <v>6141</v>
      </c>
      <c r="J55" s="295" t="s">
        <v>6128</v>
      </c>
      <c r="K55" s="295" t="s">
        <v>6482</v>
      </c>
      <c r="L55" s="224" t="s">
        <v>6152</v>
      </c>
    </row>
    <row r="56" spans="2:12">
      <c r="B56" s="295" t="s">
        <v>4336</v>
      </c>
      <c r="C56" s="307" t="s">
        <v>6483</v>
      </c>
      <c r="D56" s="295" t="s">
        <v>6484</v>
      </c>
      <c r="E56" s="295" t="s">
        <v>6125</v>
      </c>
      <c r="F56" s="295" t="s">
        <v>7729</v>
      </c>
      <c r="G56" s="295" t="s">
        <v>6140</v>
      </c>
      <c r="H56" s="227" t="s">
        <v>6485</v>
      </c>
      <c r="I56" s="295" t="s">
        <v>6487</v>
      </c>
      <c r="J56" s="295" t="s">
        <v>6128</v>
      </c>
      <c r="K56" s="225" t="s">
        <v>6488</v>
      </c>
      <c r="L56" s="224" t="s">
        <v>6489</v>
      </c>
    </row>
    <row r="57" spans="2:12">
      <c r="B57" s="295" t="s">
        <v>4336</v>
      </c>
      <c r="C57" s="307" t="s">
        <v>6483</v>
      </c>
      <c r="D57" s="295" t="s">
        <v>6493</v>
      </c>
      <c r="E57" s="295" t="s">
        <v>6125</v>
      </c>
      <c r="F57" s="295" t="s">
        <v>7730</v>
      </c>
      <c r="G57" s="295" t="s">
        <v>6140</v>
      </c>
      <c r="H57" s="227" t="s">
        <v>6494</v>
      </c>
      <c r="I57" s="295" t="s">
        <v>6496</v>
      </c>
      <c r="J57" s="295" t="s">
        <v>6128</v>
      </c>
      <c r="K57" s="225"/>
      <c r="L57" s="224" t="s">
        <v>6489</v>
      </c>
    </row>
    <row r="58" spans="2:12">
      <c r="B58" s="295" t="s">
        <v>4336</v>
      </c>
      <c r="C58" s="307" t="s">
        <v>6483</v>
      </c>
      <c r="D58" s="295" t="s">
        <v>6500</v>
      </c>
      <c r="E58" s="295" t="s">
        <v>6125</v>
      </c>
      <c r="F58" s="295" t="s">
        <v>7731</v>
      </c>
      <c r="G58" s="295" t="s">
        <v>6140</v>
      </c>
      <c r="H58" s="227" t="s">
        <v>6501</v>
      </c>
      <c r="I58" s="295" t="s">
        <v>6503</v>
      </c>
      <c r="J58" s="295" t="s">
        <v>6128</v>
      </c>
      <c r="K58" s="225"/>
      <c r="L58" s="224" t="s">
        <v>6489</v>
      </c>
    </row>
    <row r="59" spans="2:12">
      <c r="B59" s="295" t="s">
        <v>4336</v>
      </c>
      <c r="C59" s="307" t="s">
        <v>6483</v>
      </c>
      <c r="D59" s="295" t="s">
        <v>6507</v>
      </c>
      <c r="E59" s="295" t="s">
        <v>6125</v>
      </c>
      <c r="F59" s="295" t="s">
        <v>7732</v>
      </c>
      <c r="G59" s="295" t="s">
        <v>6140</v>
      </c>
      <c r="H59" s="227" t="s">
        <v>6508</v>
      </c>
      <c r="I59" s="295" t="s">
        <v>6510</v>
      </c>
      <c r="J59" s="295" t="s">
        <v>6128</v>
      </c>
      <c r="K59" s="225"/>
      <c r="L59" s="224" t="s">
        <v>6489</v>
      </c>
    </row>
    <row r="60" spans="2:12">
      <c r="B60" s="295" t="s">
        <v>4336</v>
      </c>
      <c r="C60" s="307" t="s">
        <v>6483</v>
      </c>
      <c r="D60" s="295" t="s">
        <v>6514</v>
      </c>
      <c r="E60" s="295" t="s">
        <v>6125</v>
      </c>
      <c r="F60" s="295" t="s">
        <v>6516</v>
      </c>
      <c r="G60" s="295" t="s">
        <v>6270</v>
      </c>
      <c r="H60" s="227" t="s">
        <v>6515</v>
      </c>
      <c r="I60" s="295" t="s">
        <v>6517</v>
      </c>
      <c r="J60" s="295" t="s">
        <v>6128</v>
      </c>
      <c r="K60" s="225"/>
      <c r="L60" s="224" t="s">
        <v>6489</v>
      </c>
    </row>
    <row r="61" spans="2:12">
      <c r="B61" s="295" t="s">
        <v>4336</v>
      </c>
      <c r="C61" s="307" t="s">
        <v>6483</v>
      </c>
      <c r="D61" s="295" t="s">
        <v>6518</v>
      </c>
      <c r="E61" s="295" t="s">
        <v>6125</v>
      </c>
      <c r="F61" s="295" t="s">
        <v>7733</v>
      </c>
      <c r="G61" s="295" t="s">
        <v>6270</v>
      </c>
      <c r="H61" s="227" t="s">
        <v>6519</v>
      </c>
      <c r="I61" s="295" t="s">
        <v>6520</v>
      </c>
      <c r="J61" s="295" t="s">
        <v>6128</v>
      </c>
      <c r="K61" s="225"/>
      <c r="L61" s="224" t="s">
        <v>6489</v>
      </c>
    </row>
    <row r="62" spans="2:12">
      <c r="B62" s="295" t="s">
        <v>4336</v>
      </c>
      <c r="C62" s="307" t="s">
        <v>6483</v>
      </c>
      <c r="D62" s="295" t="s">
        <v>6521</v>
      </c>
      <c r="E62" s="295" t="s">
        <v>6125</v>
      </c>
      <c r="F62" s="295" t="s">
        <v>7734</v>
      </c>
      <c r="G62" s="295" t="s">
        <v>6270</v>
      </c>
      <c r="H62" s="227" t="s">
        <v>6522</v>
      </c>
      <c r="I62" s="295" t="s">
        <v>6523</v>
      </c>
      <c r="J62" s="295" t="s">
        <v>6128</v>
      </c>
      <c r="K62" s="225"/>
      <c r="L62" s="224" t="s">
        <v>6489</v>
      </c>
    </row>
    <row r="63" spans="2:12">
      <c r="B63" s="295" t="s">
        <v>4336</v>
      </c>
      <c r="C63" s="307" t="s">
        <v>6483</v>
      </c>
      <c r="D63" s="295" t="s">
        <v>6524</v>
      </c>
      <c r="E63" s="295" t="s">
        <v>6125</v>
      </c>
      <c r="F63" s="295" t="s">
        <v>7735</v>
      </c>
      <c r="G63" s="295" t="s">
        <v>6172</v>
      </c>
      <c r="H63" s="227" t="s">
        <v>7736</v>
      </c>
      <c r="I63" s="295" t="s">
        <v>6527</v>
      </c>
      <c r="J63" s="295" t="s">
        <v>6128</v>
      </c>
      <c r="K63" s="225"/>
      <c r="L63" s="224" t="s">
        <v>6489</v>
      </c>
    </row>
    <row r="64" spans="2:12">
      <c r="B64" s="295" t="s">
        <v>4336</v>
      </c>
      <c r="C64" s="307" t="s">
        <v>6483</v>
      </c>
      <c r="D64" s="295" t="s">
        <v>6531</v>
      </c>
      <c r="E64" s="295" t="s">
        <v>6125</v>
      </c>
      <c r="F64" s="295" t="s">
        <v>7737</v>
      </c>
      <c r="G64" s="295" t="s">
        <v>6172</v>
      </c>
      <c r="H64" s="227" t="s">
        <v>7738</v>
      </c>
      <c r="I64" s="301" t="s">
        <v>6534</v>
      </c>
      <c r="J64" s="295" t="s">
        <v>6128</v>
      </c>
      <c r="K64" s="225"/>
      <c r="L64" s="224" t="s">
        <v>6489</v>
      </c>
    </row>
    <row r="65" spans="2:13">
      <c r="B65" s="295" t="s">
        <v>4336</v>
      </c>
      <c r="C65" s="307" t="s">
        <v>6483</v>
      </c>
      <c r="D65" s="295" t="s">
        <v>6538</v>
      </c>
      <c r="E65" s="295" t="s">
        <v>6125</v>
      </c>
      <c r="F65" s="295" t="s">
        <v>7739</v>
      </c>
      <c r="G65" s="295" t="s">
        <v>6172</v>
      </c>
      <c r="H65" s="227" t="s">
        <v>7740</v>
      </c>
      <c r="I65" s="301" t="s">
        <v>6541</v>
      </c>
      <c r="J65" s="295" t="s">
        <v>6128</v>
      </c>
      <c r="K65" s="225"/>
      <c r="L65" s="224" t="s">
        <v>6489</v>
      </c>
      <c r="M65" s="226"/>
    </row>
    <row r="66" spans="2:13">
      <c r="B66" s="295" t="s">
        <v>4336</v>
      </c>
      <c r="C66" s="307" t="s">
        <v>6483</v>
      </c>
      <c r="D66" s="295" t="s">
        <v>6545</v>
      </c>
      <c r="E66" s="295" t="s">
        <v>6125</v>
      </c>
      <c r="F66" s="295" t="s">
        <v>7741</v>
      </c>
      <c r="G66" s="295" t="s">
        <v>6140</v>
      </c>
      <c r="H66" s="227" t="s">
        <v>7742</v>
      </c>
      <c r="I66" s="305" t="s">
        <v>6548</v>
      </c>
      <c r="J66" s="295" t="s">
        <v>6128</v>
      </c>
      <c r="K66" s="225"/>
      <c r="L66" s="224" t="s">
        <v>6489</v>
      </c>
      <c r="M66" s="226"/>
    </row>
    <row r="67" spans="2:13">
      <c r="B67" s="295" t="s">
        <v>4336</v>
      </c>
      <c r="C67" s="307" t="s">
        <v>6483</v>
      </c>
      <c r="D67" s="295" t="s">
        <v>6554</v>
      </c>
      <c r="E67" s="295" t="s">
        <v>6125</v>
      </c>
      <c r="F67" s="295" t="s">
        <v>7743</v>
      </c>
      <c r="G67" s="295" t="s">
        <v>6140</v>
      </c>
      <c r="H67" s="227" t="s">
        <v>7744</v>
      </c>
      <c r="I67" s="301" t="s">
        <v>6557</v>
      </c>
      <c r="J67" s="295" t="s">
        <v>6128</v>
      </c>
      <c r="K67" s="225"/>
      <c r="L67" s="224" t="s">
        <v>6489</v>
      </c>
      <c r="M67" s="224"/>
    </row>
    <row r="68" spans="2:13">
      <c r="B68" s="295" t="s">
        <v>4336</v>
      </c>
      <c r="C68" s="307" t="s">
        <v>6483</v>
      </c>
      <c r="D68" s="295" t="s">
        <v>6562</v>
      </c>
      <c r="E68" s="295" t="s">
        <v>6125</v>
      </c>
      <c r="F68" s="295" t="s">
        <v>7745</v>
      </c>
      <c r="G68" s="295" t="s">
        <v>6140</v>
      </c>
      <c r="H68" s="227" t="s">
        <v>7746</v>
      </c>
      <c r="I68" s="301" t="s">
        <v>6565</v>
      </c>
      <c r="J68" s="295" t="s">
        <v>6128</v>
      </c>
      <c r="K68" s="225"/>
      <c r="L68" s="224" t="s">
        <v>6489</v>
      </c>
      <c r="M68" s="226"/>
    </row>
    <row r="69" spans="2:13">
      <c r="B69" s="295" t="s">
        <v>7706</v>
      </c>
      <c r="C69" s="307" t="s">
        <v>6483</v>
      </c>
      <c r="D69" s="295" t="s">
        <v>6569</v>
      </c>
      <c r="E69" s="295" t="s">
        <v>6125</v>
      </c>
      <c r="F69" s="295" t="s">
        <v>7747</v>
      </c>
      <c r="G69" s="295" t="s">
        <v>6572</v>
      </c>
      <c r="H69" s="227" t="s">
        <v>7748</v>
      </c>
      <c r="I69" s="295" t="s">
        <v>6141</v>
      </c>
      <c r="J69" s="295" t="s">
        <v>6128</v>
      </c>
      <c r="K69" s="225"/>
      <c r="L69" s="224" t="s">
        <v>6489</v>
      </c>
      <c r="M69" s="226"/>
    </row>
    <row r="70" spans="2:13">
      <c r="B70" s="295" t="s">
        <v>7663</v>
      </c>
      <c r="C70" s="307" t="s">
        <v>6483</v>
      </c>
      <c r="D70" s="295" t="s">
        <v>6576</v>
      </c>
      <c r="E70" s="295" t="s">
        <v>6125</v>
      </c>
      <c r="F70" s="295" t="s">
        <v>7681</v>
      </c>
      <c r="G70" s="295" t="s">
        <v>6140</v>
      </c>
      <c r="H70" s="295" t="s">
        <v>7749</v>
      </c>
      <c r="I70" s="295" t="s">
        <v>6579</v>
      </c>
      <c r="J70" s="295" t="s">
        <v>6128</v>
      </c>
      <c r="K70" s="225"/>
      <c r="L70" s="224" t="s">
        <v>6489</v>
      </c>
      <c r="M70" s="226"/>
    </row>
    <row r="71" spans="2:13">
      <c r="B71" s="295" t="s">
        <v>7663</v>
      </c>
      <c r="C71" s="307" t="s">
        <v>6483</v>
      </c>
      <c r="D71" s="295" t="s">
        <v>6082</v>
      </c>
      <c r="E71" s="295" t="s">
        <v>6125</v>
      </c>
      <c r="F71" s="295" t="s">
        <v>6581</v>
      </c>
      <c r="G71" s="295" t="s">
        <v>6140</v>
      </c>
      <c r="H71" s="295" t="s">
        <v>7750</v>
      </c>
      <c r="I71" s="295" t="s">
        <v>6579</v>
      </c>
      <c r="J71" s="295" t="s">
        <v>6128</v>
      </c>
      <c r="K71" s="225"/>
      <c r="L71" s="224" t="s">
        <v>6489</v>
      </c>
      <c r="M71" s="226"/>
    </row>
    <row r="72" spans="2:13">
      <c r="B72" s="295" t="s">
        <v>7663</v>
      </c>
      <c r="C72" s="307" t="s">
        <v>6483</v>
      </c>
      <c r="D72" s="295" t="s">
        <v>6582</v>
      </c>
      <c r="E72" s="295" t="s">
        <v>6125</v>
      </c>
      <c r="F72" s="295" t="s">
        <v>7751</v>
      </c>
      <c r="G72" s="295" t="s">
        <v>6140</v>
      </c>
      <c r="H72" s="295" t="s">
        <v>7752</v>
      </c>
      <c r="I72" s="295" t="s">
        <v>6579</v>
      </c>
      <c r="J72" s="295" t="s">
        <v>6128</v>
      </c>
      <c r="K72" s="225"/>
      <c r="L72" s="224" t="s">
        <v>6489</v>
      </c>
      <c r="M72" s="226"/>
    </row>
    <row r="73" spans="2:13">
      <c r="B73" s="295" t="s">
        <v>7663</v>
      </c>
      <c r="C73" s="307" t="s">
        <v>6483</v>
      </c>
      <c r="D73" s="295" t="s">
        <v>6584</v>
      </c>
      <c r="E73" s="295" t="s">
        <v>6125</v>
      </c>
      <c r="F73" s="295" t="s">
        <v>7753</v>
      </c>
      <c r="G73" s="295" t="s">
        <v>6140</v>
      </c>
      <c r="H73" s="295" t="s">
        <v>6089</v>
      </c>
      <c r="I73" s="295" t="s">
        <v>6579</v>
      </c>
      <c r="J73" s="295" t="s">
        <v>6128</v>
      </c>
      <c r="K73" s="225"/>
      <c r="L73" s="224" t="s">
        <v>6489</v>
      </c>
      <c r="M73" s="226"/>
    </row>
    <row r="74" spans="2:13">
      <c r="B74" s="295" t="s">
        <v>7663</v>
      </c>
      <c r="C74" s="307" t="s">
        <v>6483</v>
      </c>
      <c r="D74" s="295" t="s">
        <v>6090</v>
      </c>
      <c r="E74" s="295" t="s">
        <v>6125</v>
      </c>
      <c r="F74" s="295" t="s">
        <v>7754</v>
      </c>
      <c r="G74" s="295" t="s">
        <v>6140</v>
      </c>
      <c r="H74" s="295" t="s">
        <v>7755</v>
      </c>
      <c r="I74" s="295" t="s">
        <v>6579</v>
      </c>
      <c r="J74" s="295" t="s">
        <v>6128</v>
      </c>
      <c r="K74" s="225"/>
      <c r="L74" s="224" t="s">
        <v>6489</v>
      </c>
      <c r="M74" s="226"/>
    </row>
    <row r="75" spans="2:13">
      <c r="B75" s="295" t="s">
        <v>7663</v>
      </c>
      <c r="C75" s="307" t="s">
        <v>6483</v>
      </c>
      <c r="D75" s="295" t="s">
        <v>6587</v>
      </c>
      <c r="E75" s="295" t="s">
        <v>6125</v>
      </c>
      <c r="F75" s="295" t="s">
        <v>7747</v>
      </c>
      <c r="G75" s="295" t="s">
        <v>6572</v>
      </c>
      <c r="H75" s="295" t="s">
        <v>7756</v>
      </c>
      <c r="I75" s="295" t="s">
        <v>6579</v>
      </c>
      <c r="J75" s="295" t="s">
        <v>6128</v>
      </c>
      <c r="K75" s="225"/>
      <c r="L75" s="224" t="s">
        <v>6489</v>
      </c>
      <c r="M75" s="226"/>
    </row>
    <row r="76" spans="2:13" ht="15" customHeight="1">
      <c r="B76" s="295" t="s">
        <v>7706</v>
      </c>
      <c r="C76" s="308" t="s">
        <v>6589</v>
      </c>
      <c r="D76" s="295" t="s">
        <v>6590</v>
      </c>
      <c r="E76" s="295" t="s">
        <v>6593</v>
      </c>
      <c r="F76" s="295" t="s">
        <v>7757</v>
      </c>
      <c r="G76" s="295" t="s">
        <v>6594</v>
      </c>
      <c r="H76" s="7" t="s">
        <v>7758</v>
      </c>
      <c r="I76" s="295" t="s">
        <v>6141</v>
      </c>
      <c r="J76" s="295" t="s">
        <v>6128</v>
      </c>
      <c r="K76" s="295" t="s">
        <v>6595</v>
      </c>
      <c r="L76" s="224" t="s">
        <v>6596</v>
      </c>
      <c r="M76" s="226"/>
    </row>
    <row r="77" spans="2:13">
      <c r="B77" s="295" t="s">
        <v>7706</v>
      </c>
      <c r="C77" s="308" t="s">
        <v>6589</v>
      </c>
      <c r="D77" s="295" t="s">
        <v>6598</v>
      </c>
      <c r="E77" s="295" t="s">
        <v>6593</v>
      </c>
      <c r="F77" s="295" t="s">
        <v>7759</v>
      </c>
      <c r="G77" s="295" t="s">
        <v>6600</v>
      </c>
      <c r="H77" s="7" t="s">
        <v>7760</v>
      </c>
      <c r="I77" s="295" t="s">
        <v>6141</v>
      </c>
      <c r="J77" s="295" t="s">
        <v>6128</v>
      </c>
      <c r="K77" s="295"/>
      <c r="L77" s="295"/>
      <c r="M77" s="226"/>
    </row>
    <row r="78" spans="2:13" ht="15" customHeight="1">
      <c r="B78" s="295" t="s">
        <v>7706</v>
      </c>
      <c r="C78" s="309" t="s">
        <v>6602</v>
      </c>
      <c r="D78" s="295" t="s">
        <v>6603</v>
      </c>
      <c r="E78" s="295" t="s">
        <v>6125</v>
      </c>
      <c r="F78" s="275" t="s">
        <v>6321</v>
      </c>
      <c r="G78" s="295" t="s">
        <v>6607</v>
      </c>
      <c r="H78" s="227" t="s">
        <v>7761</v>
      </c>
      <c r="I78" s="295" t="s">
        <v>6141</v>
      </c>
      <c r="J78" s="295" t="s">
        <v>6128</v>
      </c>
      <c r="K78" s="297" t="s">
        <v>6608</v>
      </c>
      <c r="L78" s="224" t="s">
        <v>6295</v>
      </c>
      <c r="M78" s="226"/>
    </row>
    <row r="79" spans="2:13">
      <c r="B79" s="295" t="s">
        <v>7706</v>
      </c>
      <c r="C79" s="309" t="s">
        <v>6602</v>
      </c>
      <c r="D79" s="295" t="s">
        <v>3448</v>
      </c>
      <c r="E79" s="295" t="s">
        <v>6125</v>
      </c>
      <c r="F79" s="275" t="s">
        <v>6611</v>
      </c>
      <c r="G79" s="295" t="s">
        <v>6612</v>
      </c>
      <c r="H79" s="227" t="s">
        <v>6610</v>
      </c>
      <c r="I79" s="295" t="s">
        <v>6141</v>
      </c>
      <c r="J79" s="295" t="s">
        <v>6613</v>
      </c>
      <c r="K79" s="295"/>
      <c r="L79" s="295"/>
      <c r="M79" s="226"/>
    </row>
    <row r="80" spans="2:13">
      <c r="B80" s="295" t="s">
        <v>7706</v>
      </c>
      <c r="C80" s="309" t="s">
        <v>6602</v>
      </c>
      <c r="D80" s="295" t="s">
        <v>6614</v>
      </c>
      <c r="E80" s="295" t="s">
        <v>6125</v>
      </c>
      <c r="F80" s="275" t="s">
        <v>6616</v>
      </c>
      <c r="G80" s="295" t="s">
        <v>6617</v>
      </c>
      <c r="H80" s="227" t="s">
        <v>7762</v>
      </c>
      <c r="I80" s="295" t="s">
        <v>6141</v>
      </c>
      <c r="J80" s="295" t="s">
        <v>6613</v>
      </c>
      <c r="K80" s="295"/>
      <c r="L80" s="295"/>
      <c r="M80" s="226"/>
    </row>
    <row r="81" spans="2:12" ht="14.25" customHeight="1">
      <c r="B81" s="295" t="s">
        <v>7706</v>
      </c>
      <c r="C81" s="309" t="s">
        <v>6602</v>
      </c>
      <c r="D81" s="295" t="s">
        <v>3424</v>
      </c>
      <c r="E81" s="295" t="s">
        <v>6125</v>
      </c>
      <c r="F81" s="275" t="s">
        <v>6621</v>
      </c>
      <c r="G81" s="297" t="s">
        <v>6622</v>
      </c>
      <c r="H81" s="227" t="s">
        <v>6620</v>
      </c>
      <c r="I81" s="295" t="s">
        <v>6623</v>
      </c>
      <c r="J81" s="295" t="s">
        <v>6128</v>
      </c>
      <c r="K81" s="295"/>
      <c r="L81" s="224" t="s">
        <v>6624</v>
      </c>
    </row>
    <row r="82" spans="2:12">
      <c r="B82" s="295" t="s">
        <v>7706</v>
      </c>
      <c r="C82" s="309" t="s">
        <v>6602</v>
      </c>
      <c r="D82" s="295" t="s">
        <v>6627</v>
      </c>
      <c r="E82" s="295" t="s">
        <v>6125</v>
      </c>
      <c r="F82" s="275" t="s">
        <v>6629</v>
      </c>
      <c r="G82" s="295" t="s">
        <v>6630</v>
      </c>
      <c r="H82" s="275" t="s">
        <v>7763</v>
      </c>
      <c r="I82" s="295" t="s">
        <v>6141</v>
      </c>
      <c r="J82" s="295" t="s">
        <v>6613</v>
      </c>
      <c r="K82" s="295"/>
      <c r="L82" s="295"/>
    </row>
  </sheetData>
  <hyperlinks>
    <hyperlink ref="L8" r:id="rId1" display="../../../../../../../../../:t:/r/sites/-US-DDMAccenture/Documents partages/General/CDMO/Analytics/AdHoc/2024/Jul%2724_BAR_dashboard/Documentation/Net sales table.txt?csf=1&amp;web=1&amp;e=uHKHtD" xr:uid="{5C2959B8-CC53-0D40-A895-C4A10CA67A05}"/>
    <hyperlink ref="L13" r:id="rId2" display="../../../../../../../../../:t:/r/sites/-US-DDMAccenture/Documents partages/General/CDMO/Analytics/AdHoc/2024/Jul%2724_BAR_dashboard/Documentation/Net sales table.txt?csf=1&amp;web=1&amp;e=uHKHtD" xr:uid="{7CE01F0E-3D64-684F-A99F-1CA1C62C2C48}"/>
    <hyperlink ref="L20:L24" r:id="rId3" display="../../../../../../../../../:t:/r/sites/-US-DDMAccenture/Documents partages/General/CDMO/Analytics/AdHoc/2024/Jul%2724_BAR_dashboard/Documentation/Net sales table.txt?csf=1&amp;web=1&amp;e=uHKHtD" xr:uid="{E9CA56E0-4980-524E-B5A1-9E7A9B0604FD}"/>
    <hyperlink ref="L14" r:id="rId4" display="../../../../../../../../../../:t:/r/sites/-US-DDMAccenture/Documents partages/General/CDMO/Analytics/AdHoc/2024/Jul%2724_BAR_dashboard/BAR Documentation/SQL CODES USED AS BASE/Active Engager - Quarterly data.txt?csf=1&amp;web=1&amp;e=3RnFQe" xr:uid="{925BA5DA-7E3C-5344-9DB8-8CBCCA62DEF0}"/>
    <hyperlink ref="L30" r:id="rId5" display="../../../../../../../../../../:t:/r/sites/-US-DDMAccenture/Documents partages/General/CDMO/Analytics/AdHoc/2024/Jul%2724_BAR_dashboard/BAR Documentation/SQL CODES USED AS BASE/Active Engager - Quarterly data.txt?csf=1&amp;web=1&amp;e=3RnFQe" xr:uid="{71F247CB-1682-8442-BD6B-DC34DD76C049}"/>
    <hyperlink ref="L43" r:id="rId6" display="../../../../../../../../../../:t:/r/sites/-US-DDMAccenture/Documents partages/General/CDMO/Analytics/AdHoc/2024/Jul%2724_BAR_dashboard/BAR Documentation/SQL CODES USED AS BASE/Active Engager - Quarterly data.txt?csf=1&amp;web=1&amp;e=3RnFQe" xr:uid="{F9755932-20DD-7841-9975-E351F3C63CA7}"/>
    <hyperlink ref="L25" r:id="rId7" display="../../../../../../../../../../:u:/r/sites/-US-DDMAccenture/Documents partages/General/CDMO/Analytics/AdHoc/2024/Jul%2724_BAR_dashboard/BAR Documentation/SQL CODES USED AS BASE/Automated - CLTV for all brands.html?csf=1&amp;web=1&amp;e=ZmJhE0" xr:uid="{040B02C1-094F-7942-BD0E-A9416BD6F5F1}"/>
    <hyperlink ref="L78" r:id="rId8" display="../../../../../../../../../../:u:/r/sites/-US-DDMAccenture/Documents partages/General/CDMO/Analytics/AdHoc/2024/Jul%2724_BAR_dashboard/BAR Documentation/SQL CODES USED AS BASE/Automated - CLTV for all brands.html?csf=1&amp;web=1&amp;e=ZmJhE0" xr:uid="{97BC1319-3937-AB46-AD98-D0A0EC0A90DA}"/>
    <hyperlink ref="L76" r:id="rId9" display="../../../../../../../../../../:u:/r/sites/-US-DDMAccenture/Documents partages/General/CDMO/Analytics/AdHoc/2024/Jul%2724_BAR_dashboard/BAR Documentation/SQL CODES USED AS BASE/Automated - product category affinity.zip?csf=1&amp;web=1&amp;e=UjDUnn" xr:uid="{BE39AFFE-6148-824A-8783-BF409597204B}"/>
    <hyperlink ref="L26" r:id="rId10" display="../../../../../../../../../../:t:/r/sites/-US-DDMAccenture/Documents partages/General/CDMO/Analytics/AdHoc/2024/Jul%2724_BAR_dashboard/BAR Documentation/SQL CODES USED AS BASE/Net sales table.txt?csf=1&amp;web=1&amp;e=Ohh5G3" xr:uid="{6B2035DC-9BDA-FB43-B20B-51747C2ADC9C}"/>
    <hyperlink ref="L27:L29" r:id="rId11" display="../../../../../../../../../../:t:/r/sites/-US-DDMAccenture/Documents partages/General/CDMO/Analytics/AdHoc/2024/Jul%2724_BAR_dashboard/BAR Documentation/SQL CODES USED AS BASE/Net sales table.txt?csf=1&amp;web=1&amp;e=Ohh5G3" xr:uid="{9FBF1453-205F-4041-B5BB-DB5E45DB975D}"/>
    <hyperlink ref="L36" r:id="rId12" display="../../../../../../../../../../:t:/r/sites/-US-DDMAccenture/Documents partages/General/CDMO/Analytics/AdHoc/2024/Jul%2724_BAR_dashboard/BAR Documentation/SQL CODES USED AS BASE/Net sales table.txt?csf=1&amp;web=1&amp;e=Ohh5G3" xr:uid="{E312B7C9-B5A4-FB44-BEAE-164B10C863E6}"/>
    <hyperlink ref="L49:L51" r:id="rId13" display="../../../../../../../../../../:t:/r/sites/-US-DDMAccenture/Documents partages/General/CDMO/Analytics/AdHoc/2024/Jul%2724_BAR_dashboard/BAR Documentation/SQL CODES USED AS BASE/Net sales table.txt?csf=1&amp;web=1&amp;e=Ohh5G3" xr:uid="{768BF06D-5BA6-534D-A011-C55DBF328EF0}"/>
    <hyperlink ref="L55" r:id="rId14" display="../../../../../../../../../../:t:/r/sites/-US-DDMAccenture/Documents partages/General/CDMO/Analytics/AdHoc/2024/Jul%2724_BAR_dashboard/BAR Documentation/SQL CODES USED AS BASE/Net sales table.txt?csf=1&amp;web=1&amp;e=Ohh5G3" xr:uid="{907FD99D-72B0-7D47-9523-BA5D77F0F8B3}"/>
    <hyperlink ref="L81" r:id="rId15" display="../../../../../../../../../../:u:/r/sites/-US-DDMAccenture/Documents partages/General/CDMO/Analytics/AdHoc/2024/Jul%2724_BAR_dashboard/BAR Documentation/SQL CODES USED AS BASE/RFM Lite - Segment Creation (for documentation purpose).html?csf=1&amp;web=1&amp;e=jUpggD" xr:uid="{29C7B53C-E0BA-244E-9605-5EA1867C8B8C}"/>
    <hyperlink ref="L44" r:id="rId16" display="../../../../../../../../../../:u:/r/sites/-US-DDMAccenture/Documents partages/General/CDMO/Analytics/AdHoc/2024/Jul%2724_BAR_dashboard/BAR Documentation/SQL CODES USED AS BASE/Rich_data-automated_query-STEP1.html?csf=1&amp;web=1&amp;e=b8nrKi" xr:uid="{4026E9BD-72F3-004C-9048-5A6B064F7432}"/>
    <hyperlink ref="L56" r:id="rId17" display="../../../../../../../../../../:t:/r/sites/-US-DDMAccenture/Documents partages/General/CDMO/Analytics/AdHoc/2024/Jul%2724_BAR_dashboard/BAR Documentation/SQL CODES USED AS BASE/Campaign Interaction query.txt?csf=1&amp;web=1&amp;e=FB33rb" xr:uid="{42A283E2-D162-734E-BD57-A3E656B01E95}"/>
    <hyperlink ref="L57:L75" r:id="rId18" display="../../../../../../../../../../:t:/r/sites/-US-DDMAccenture/Documents partages/General/CDMO/Analytics/AdHoc/2024/Jul%2724_BAR_dashboard/BAR Documentation/SQL CODES USED AS BASE/Campaign Interaction query.txt?csf=1&amp;web=1&amp;e=FB33rb" xr:uid="{B9023DD0-D9D7-7A4E-9C5A-BC738C372EF0}"/>
    <hyperlink ref="K56:K75" r:id="rId19" display="Query pasted in the next column" xr:uid="{7F28368A-4AB0-994E-8976-BAEE2891E876}"/>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1CC80-0A83-417D-8D66-4D63E987DA23}">
  <sheetPr>
    <tabColor theme="4" tint="0.79998168889431442"/>
  </sheetPr>
  <dimension ref="B3:R207"/>
  <sheetViews>
    <sheetView workbookViewId="0"/>
  </sheetViews>
  <sheetFormatPr defaultColWidth="8.42578125" defaultRowHeight="13.5" customHeight="1"/>
  <cols>
    <col min="1" max="1" width="3.42578125" style="226" customWidth="1"/>
    <col min="2" max="2" width="19.42578125" style="226" bestFit="1" customWidth="1"/>
    <col min="3" max="3" width="19.42578125" style="226" customWidth="1"/>
    <col min="4" max="7" width="31.42578125" style="226" customWidth="1"/>
    <col min="8" max="8" width="36.42578125" style="226" customWidth="1"/>
    <col min="9" max="9" width="64.42578125" style="226" customWidth="1"/>
    <col min="10" max="10" width="29.42578125" style="226" customWidth="1"/>
    <col min="11" max="11" width="52.42578125" style="226" customWidth="1"/>
    <col min="12" max="12" width="21.42578125" style="226" customWidth="1"/>
    <col min="13" max="13" width="20.42578125" style="226" customWidth="1"/>
    <col min="14" max="14" width="18.42578125" style="226" customWidth="1"/>
    <col min="15" max="17" width="8.42578125" style="226" bestFit="1" customWidth="1"/>
    <col min="18" max="18" width="1.140625" style="226" bestFit="1" customWidth="1"/>
    <col min="19" max="16384" width="8.42578125" style="226"/>
  </cols>
  <sheetData>
    <row r="3" spans="2:18" s="219" customFormat="1" ht="36" customHeight="1">
      <c r="B3" s="319" t="s">
        <v>7656</v>
      </c>
      <c r="C3" s="319" t="s">
        <v>7657</v>
      </c>
      <c r="D3" s="319" t="s">
        <v>7662</v>
      </c>
      <c r="E3" s="319" t="s">
        <v>7658</v>
      </c>
      <c r="F3" s="319" t="s">
        <v>7659</v>
      </c>
      <c r="G3" s="319" t="s">
        <v>7660</v>
      </c>
      <c r="H3" s="319" t="s">
        <v>7661</v>
      </c>
      <c r="I3" s="319" t="s">
        <v>36</v>
      </c>
      <c r="J3" s="319" t="s">
        <v>6117</v>
      </c>
      <c r="K3" s="319" t="s">
        <v>6118</v>
      </c>
      <c r="L3" s="319" t="s">
        <v>6119</v>
      </c>
      <c r="M3" s="319" t="s">
        <v>6120</v>
      </c>
      <c r="N3" s="319" t="s">
        <v>6122</v>
      </c>
      <c r="R3" s="219" t="s">
        <v>471</v>
      </c>
    </row>
    <row r="4" spans="2:18" ht="13.5" customHeight="1">
      <c r="B4" s="230" t="s">
        <v>6044</v>
      </c>
      <c r="C4" s="227" t="s">
        <v>5717</v>
      </c>
      <c r="D4" s="227" t="s">
        <v>517</v>
      </c>
      <c r="E4" s="321" t="s">
        <v>7028</v>
      </c>
      <c r="F4" s="321" t="s">
        <v>7664</v>
      </c>
      <c r="G4" s="321" t="s">
        <v>7665</v>
      </c>
      <c r="H4" s="227" t="s">
        <v>6125</v>
      </c>
      <c r="I4" s="227" t="s">
        <v>7666</v>
      </c>
      <c r="J4" s="227" t="s">
        <v>6126</v>
      </c>
      <c r="K4" s="227" t="s">
        <v>6127</v>
      </c>
      <c r="L4" s="227" t="s">
        <v>6128</v>
      </c>
      <c r="M4" s="231" t="s">
        <v>6129</v>
      </c>
      <c r="N4" s="227"/>
    </row>
    <row r="5" spans="2:18" ht="13.5" customHeight="1">
      <c r="B5" s="230" t="s">
        <v>6044</v>
      </c>
      <c r="C5" s="227" t="s">
        <v>5718</v>
      </c>
      <c r="D5" s="227" t="s">
        <v>6132</v>
      </c>
      <c r="E5" s="321" t="s">
        <v>7028</v>
      </c>
      <c r="F5" s="321" t="s">
        <v>7664</v>
      </c>
      <c r="G5" s="335" t="s">
        <v>6132</v>
      </c>
      <c r="H5" s="227" t="s">
        <v>6125</v>
      </c>
      <c r="I5" s="227" t="s">
        <v>7667</v>
      </c>
      <c r="J5" s="227" t="s">
        <v>6133</v>
      </c>
      <c r="K5" s="227" t="s">
        <v>6134</v>
      </c>
      <c r="L5" s="227" t="s">
        <v>6128</v>
      </c>
      <c r="M5" s="232" t="s">
        <v>6135</v>
      </c>
      <c r="N5" s="227"/>
    </row>
    <row r="6" spans="2:18" ht="13.5" customHeight="1">
      <c r="B6" s="230" t="s">
        <v>6044</v>
      </c>
      <c r="C6" s="227" t="s">
        <v>6136</v>
      </c>
      <c r="D6" s="227" t="s">
        <v>6139</v>
      </c>
      <c r="E6" s="321" t="s">
        <v>7028</v>
      </c>
      <c r="F6" s="321" t="s">
        <v>7668</v>
      </c>
      <c r="G6" s="321" t="s">
        <v>524</v>
      </c>
      <c r="H6" s="227" t="s">
        <v>6125</v>
      </c>
      <c r="I6" s="227" t="s">
        <v>7669</v>
      </c>
      <c r="J6" s="227" t="s">
        <v>6140</v>
      </c>
      <c r="K6" s="227" t="s">
        <v>6141</v>
      </c>
      <c r="L6" s="227" t="s">
        <v>6128</v>
      </c>
      <c r="M6" s="231" t="s">
        <v>6142</v>
      </c>
      <c r="N6" s="227"/>
    </row>
    <row r="7" spans="2:18" ht="13.5" customHeight="1">
      <c r="B7" s="230" t="s">
        <v>6044</v>
      </c>
      <c r="C7" s="227" t="s">
        <v>6143</v>
      </c>
      <c r="D7" s="227" t="s">
        <v>6145</v>
      </c>
      <c r="E7" s="321" t="s">
        <v>7028</v>
      </c>
      <c r="F7" s="321" t="s">
        <v>7668</v>
      </c>
      <c r="G7" s="321" t="s">
        <v>626</v>
      </c>
      <c r="H7" s="227" t="s">
        <v>6125</v>
      </c>
      <c r="I7" s="227" t="s">
        <v>7670</v>
      </c>
      <c r="J7" s="227" t="s">
        <v>6140</v>
      </c>
      <c r="K7" s="227" t="s">
        <v>6141</v>
      </c>
      <c r="L7" s="227" t="s">
        <v>6128</v>
      </c>
      <c r="M7" s="227" t="s">
        <v>6146</v>
      </c>
      <c r="N7" s="227"/>
    </row>
    <row r="8" spans="2:18" ht="13.5" customHeight="1">
      <c r="B8" s="230" t="s">
        <v>6044</v>
      </c>
      <c r="C8" s="227" t="s">
        <v>6147</v>
      </c>
      <c r="D8" s="227" t="s">
        <v>6150</v>
      </c>
      <c r="E8" s="321" t="s">
        <v>1565</v>
      </c>
      <c r="F8" s="321"/>
      <c r="G8" s="321"/>
      <c r="H8" s="227" t="s">
        <v>6125</v>
      </c>
      <c r="I8" s="227" t="s">
        <v>7671</v>
      </c>
      <c r="J8" s="227" t="s">
        <v>6046</v>
      </c>
      <c r="K8" s="227" t="s">
        <v>6141</v>
      </c>
      <c r="L8" s="227" t="s">
        <v>6128</v>
      </c>
      <c r="M8" s="231" t="s">
        <v>6151</v>
      </c>
      <c r="N8" s="310" t="s">
        <v>6152</v>
      </c>
    </row>
    <row r="9" spans="2:18" ht="13.5" customHeight="1">
      <c r="B9" s="230" t="s">
        <v>6044</v>
      </c>
      <c r="C9" s="227" t="s">
        <v>6161</v>
      </c>
      <c r="D9" s="227" t="s">
        <v>6164</v>
      </c>
      <c r="E9" s="321" t="s">
        <v>7028</v>
      </c>
      <c r="F9" s="321" t="s">
        <v>7672</v>
      </c>
      <c r="G9" s="321"/>
      <c r="H9" s="227" t="s">
        <v>6125</v>
      </c>
      <c r="I9" s="227" t="s">
        <v>7673</v>
      </c>
      <c r="J9" s="227" t="s">
        <v>6165</v>
      </c>
      <c r="K9" s="227" t="s">
        <v>6166</v>
      </c>
      <c r="L9" s="227" t="s">
        <v>6128</v>
      </c>
      <c r="M9" s="227" t="s">
        <v>6167</v>
      </c>
      <c r="N9" s="227"/>
    </row>
    <row r="10" spans="2:18" ht="13.5" customHeight="1">
      <c r="B10" s="233" t="s">
        <v>6168</v>
      </c>
      <c r="C10" s="227" t="s">
        <v>6169</v>
      </c>
      <c r="D10" s="227" t="s">
        <v>6171</v>
      </c>
      <c r="E10" s="321" t="s">
        <v>7028</v>
      </c>
      <c r="F10" s="321"/>
      <c r="G10" s="321"/>
      <c r="H10" s="227" t="s">
        <v>6125</v>
      </c>
      <c r="I10" s="227" t="s">
        <v>7674</v>
      </c>
      <c r="J10" s="227" t="s">
        <v>6172</v>
      </c>
      <c r="K10" s="227" t="s">
        <v>6173</v>
      </c>
      <c r="L10" s="227" t="s">
        <v>6128</v>
      </c>
      <c r="M10" s="227" t="s">
        <v>6174</v>
      </c>
      <c r="N10" s="227"/>
    </row>
    <row r="11" spans="2:18" ht="13.5" customHeight="1">
      <c r="B11" s="1897" t="s">
        <v>6168</v>
      </c>
      <c r="C11" s="1809" t="s">
        <v>6175</v>
      </c>
      <c r="D11" s="227" t="s">
        <v>6178</v>
      </c>
      <c r="E11" s="1783" t="s">
        <v>7028</v>
      </c>
      <c r="F11" s="320"/>
      <c r="G11" s="320"/>
      <c r="H11" s="1809" t="s">
        <v>6125</v>
      </c>
      <c r="I11" s="1809" t="s">
        <v>7676</v>
      </c>
      <c r="J11" s="1809" t="s">
        <v>6172</v>
      </c>
      <c r="K11" s="1903" t="s">
        <v>6181</v>
      </c>
      <c r="L11" s="1809" t="s">
        <v>6128</v>
      </c>
      <c r="M11" s="1837" t="s">
        <v>6182</v>
      </c>
      <c r="N11" s="1809"/>
    </row>
    <row r="12" spans="2:18" ht="13.5" customHeight="1">
      <c r="B12" s="1898"/>
      <c r="C12" s="1810"/>
      <c r="D12" s="227" t="s">
        <v>6183</v>
      </c>
      <c r="E12" s="1784"/>
      <c r="F12" s="326"/>
      <c r="G12" s="326"/>
      <c r="H12" s="1810"/>
      <c r="I12" s="1810"/>
      <c r="J12" s="1810"/>
      <c r="K12" s="1810"/>
      <c r="L12" s="1810"/>
      <c r="M12" s="1810"/>
      <c r="N12" s="1810"/>
    </row>
    <row r="13" spans="2:18" ht="13.5" customHeight="1">
      <c r="B13" s="1898"/>
      <c r="C13" s="1810"/>
      <c r="D13" s="227" t="s">
        <v>6184</v>
      </c>
      <c r="E13" s="1784"/>
      <c r="F13" s="326"/>
      <c r="G13" s="326"/>
      <c r="H13" s="1810"/>
      <c r="I13" s="1810"/>
      <c r="J13" s="1810"/>
      <c r="K13" s="1810"/>
      <c r="L13" s="1810"/>
      <c r="M13" s="1810"/>
      <c r="N13" s="1810"/>
    </row>
    <row r="14" spans="2:18" ht="13.5" customHeight="1">
      <c r="B14" s="1898"/>
      <c r="C14" s="1810"/>
      <c r="D14" s="227" t="s">
        <v>6185</v>
      </c>
      <c r="E14" s="1784"/>
      <c r="F14" s="326"/>
      <c r="G14" s="326"/>
      <c r="H14" s="1810"/>
      <c r="I14" s="1810"/>
      <c r="J14" s="1810"/>
      <c r="K14" s="1810"/>
      <c r="L14" s="1810"/>
      <c r="M14" s="1810"/>
      <c r="N14" s="1810"/>
    </row>
    <row r="15" spans="2:18" ht="13.5" customHeight="1">
      <c r="B15" s="1898"/>
      <c r="C15" s="1810"/>
      <c r="D15" s="227" t="s">
        <v>6186</v>
      </c>
      <c r="E15" s="1784"/>
      <c r="F15" s="326"/>
      <c r="G15" s="326"/>
      <c r="H15" s="1810"/>
      <c r="I15" s="1810"/>
      <c r="J15" s="1810"/>
      <c r="K15" s="1810"/>
      <c r="L15" s="1810"/>
      <c r="M15" s="1810"/>
      <c r="N15" s="1810"/>
    </row>
    <row r="16" spans="2:18" ht="13.5" customHeight="1">
      <c r="B16" s="1898"/>
      <c r="C16" s="1810"/>
      <c r="D16" s="227" t="s">
        <v>6187</v>
      </c>
      <c r="E16" s="1784"/>
      <c r="F16" s="326"/>
      <c r="G16" s="326"/>
      <c r="H16" s="1810"/>
      <c r="I16" s="1810"/>
      <c r="J16" s="1810"/>
      <c r="K16" s="1810"/>
      <c r="L16" s="1810"/>
      <c r="M16" s="1810"/>
      <c r="N16" s="1810"/>
    </row>
    <row r="17" spans="2:14" ht="13.5" customHeight="1">
      <c r="B17" s="1898"/>
      <c r="C17" s="1810"/>
      <c r="D17" s="227" t="s">
        <v>6188</v>
      </c>
      <c r="E17" s="1784"/>
      <c r="F17" s="326"/>
      <c r="G17" s="326"/>
      <c r="H17" s="1810"/>
      <c r="I17" s="1810"/>
      <c r="J17" s="1810"/>
      <c r="K17" s="1810"/>
      <c r="L17" s="1810"/>
      <c r="M17" s="1810"/>
      <c r="N17" s="1810"/>
    </row>
    <row r="18" spans="2:14" ht="13.5" customHeight="1">
      <c r="B18" s="1898"/>
      <c r="C18" s="1810"/>
      <c r="D18" s="227" t="s">
        <v>6189</v>
      </c>
      <c r="E18" s="1784"/>
      <c r="F18" s="326"/>
      <c r="G18" s="326"/>
      <c r="H18" s="1810"/>
      <c r="I18" s="1810"/>
      <c r="J18" s="1810"/>
      <c r="K18" s="1810"/>
      <c r="L18" s="1810"/>
      <c r="M18" s="1810"/>
      <c r="N18" s="1810"/>
    </row>
    <row r="19" spans="2:14" ht="13.5" customHeight="1">
      <c r="B19" s="1898"/>
      <c r="C19" s="1810"/>
      <c r="D19" s="227" t="s">
        <v>6190</v>
      </c>
      <c r="E19" s="1784"/>
      <c r="F19" s="326"/>
      <c r="G19" s="326"/>
      <c r="H19" s="1810"/>
      <c r="I19" s="1810"/>
      <c r="J19" s="1810"/>
      <c r="K19" s="1810"/>
      <c r="L19" s="1810"/>
      <c r="M19" s="1810"/>
      <c r="N19" s="1810"/>
    </row>
    <row r="20" spans="2:14" ht="13.5" customHeight="1">
      <c r="B20" s="1898"/>
      <c r="C20" s="1810"/>
      <c r="D20" s="227" t="s">
        <v>6191</v>
      </c>
      <c r="E20" s="1784"/>
      <c r="F20" s="326"/>
      <c r="G20" s="326"/>
      <c r="H20" s="1810"/>
      <c r="I20" s="1810"/>
      <c r="J20" s="1810"/>
      <c r="K20" s="1810"/>
      <c r="L20" s="1810"/>
      <c r="M20" s="1810"/>
      <c r="N20" s="1810"/>
    </row>
    <row r="21" spans="2:14" ht="13.5" customHeight="1">
      <c r="B21" s="1898"/>
      <c r="C21" s="1810"/>
      <c r="D21" s="227" t="s">
        <v>6192</v>
      </c>
      <c r="E21" s="1784"/>
      <c r="F21" s="326"/>
      <c r="G21" s="326"/>
      <c r="H21" s="1810"/>
      <c r="I21" s="1810"/>
      <c r="J21" s="1810"/>
      <c r="K21" s="1810"/>
      <c r="L21" s="1810"/>
      <c r="M21" s="1810"/>
      <c r="N21" s="1810"/>
    </row>
    <row r="22" spans="2:14" ht="13.5" customHeight="1">
      <c r="B22" s="1899"/>
      <c r="C22" s="1811"/>
      <c r="D22" s="227" t="s">
        <v>6193</v>
      </c>
      <c r="E22" s="1785"/>
      <c r="F22" s="327"/>
      <c r="G22" s="327"/>
      <c r="H22" s="1811"/>
      <c r="I22" s="1811"/>
      <c r="J22" s="1811"/>
      <c r="K22" s="1811"/>
      <c r="L22" s="1811"/>
      <c r="M22" s="1811"/>
      <c r="N22" s="1811"/>
    </row>
    <row r="23" spans="2:14" ht="13.5" customHeight="1">
      <c r="B23" s="1897" t="s">
        <v>6168</v>
      </c>
      <c r="C23" s="1809" t="s">
        <v>6194</v>
      </c>
      <c r="D23" s="227" t="s">
        <v>6178</v>
      </c>
      <c r="E23" s="1783" t="s">
        <v>7028</v>
      </c>
      <c r="F23" s="320"/>
      <c r="G23" s="320"/>
      <c r="H23" s="1809" t="s">
        <v>6125</v>
      </c>
      <c r="I23" s="1809" t="s">
        <v>7678</v>
      </c>
      <c r="J23" s="1809" t="s">
        <v>6172</v>
      </c>
      <c r="K23" s="1900" t="s">
        <v>6197</v>
      </c>
      <c r="L23" s="1809" t="s">
        <v>6128</v>
      </c>
      <c r="M23" s="1809" t="s">
        <v>6198</v>
      </c>
      <c r="N23" s="1809"/>
    </row>
    <row r="24" spans="2:14" ht="13.5" customHeight="1">
      <c r="B24" s="1898"/>
      <c r="C24" s="1810"/>
      <c r="D24" s="227" t="s">
        <v>6183</v>
      </c>
      <c r="E24" s="1784"/>
      <c r="F24" s="326"/>
      <c r="G24" s="326"/>
      <c r="H24" s="1810"/>
      <c r="I24" s="1810"/>
      <c r="J24" s="1810"/>
      <c r="K24" s="1901"/>
      <c r="L24" s="1810"/>
      <c r="M24" s="1810"/>
      <c r="N24" s="1810"/>
    </row>
    <row r="25" spans="2:14" ht="13.5" customHeight="1">
      <c r="B25" s="1898"/>
      <c r="C25" s="1810"/>
      <c r="D25" s="227" t="s">
        <v>6184</v>
      </c>
      <c r="E25" s="1784"/>
      <c r="F25" s="326"/>
      <c r="G25" s="326"/>
      <c r="H25" s="1810"/>
      <c r="I25" s="1810"/>
      <c r="J25" s="1810"/>
      <c r="K25" s="1901"/>
      <c r="L25" s="1810"/>
      <c r="M25" s="1810"/>
      <c r="N25" s="1810"/>
    </row>
    <row r="26" spans="2:14" ht="13.5" customHeight="1">
      <c r="B26" s="1898"/>
      <c r="C26" s="1810"/>
      <c r="D26" s="227" t="s">
        <v>7764</v>
      </c>
      <c r="E26" s="1784"/>
      <c r="F26" s="326"/>
      <c r="G26" s="326"/>
      <c r="H26" s="1810"/>
      <c r="I26" s="1810"/>
      <c r="J26" s="1810"/>
      <c r="K26" s="1901"/>
      <c r="L26" s="1810"/>
      <c r="M26" s="1810"/>
      <c r="N26" s="1810"/>
    </row>
    <row r="27" spans="2:14" ht="13.5" customHeight="1">
      <c r="B27" s="1898"/>
      <c r="C27" s="1810"/>
      <c r="D27" s="227" t="s">
        <v>6204</v>
      </c>
      <c r="E27" s="1784"/>
      <c r="F27" s="326"/>
      <c r="G27" s="326"/>
      <c r="H27" s="1810"/>
      <c r="I27" s="1810"/>
      <c r="J27" s="1810"/>
      <c r="K27" s="1901"/>
      <c r="L27" s="1810"/>
      <c r="M27" s="1810"/>
      <c r="N27" s="1810"/>
    </row>
    <row r="28" spans="2:14" ht="13.5" customHeight="1">
      <c r="B28" s="1898"/>
      <c r="C28" s="1810"/>
      <c r="D28" s="227" t="s">
        <v>6205</v>
      </c>
      <c r="E28" s="1784"/>
      <c r="F28" s="326"/>
      <c r="G28" s="326"/>
      <c r="H28" s="1810"/>
      <c r="I28" s="1810"/>
      <c r="J28" s="1810"/>
      <c r="K28" s="1901"/>
      <c r="L28" s="1810"/>
      <c r="M28" s="1810"/>
      <c r="N28" s="1810"/>
    </row>
    <row r="29" spans="2:14" ht="13.5" customHeight="1">
      <c r="B29" s="1899"/>
      <c r="C29" s="1811"/>
      <c r="D29" s="227" t="s">
        <v>6206</v>
      </c>
      <c r="E29" s="1785"/>
      <c r="F29" s="327"/>
      <c r="G29" s="327"/>
      <c r="H29" s="1811"/>
      <c r="I29" s="1811"/>
      <c r="J29" s="1811"/>
      <c r="K29" s="1902"/>
      <c r="L29" s="1811"/>
      <c r="M29" s="1811"/>
      <c r="N29" s="1811"/>
    </row>
    <row r="30" spans="2:14" ht="13.5" customHeight="1">
      <c r="B30" s="1804" t="s">
        <v>6168</v>
      </c>
      <c r="C30" s="1782" t="s">
        <v>4443</v>
      </c>
      <c r="D30" s="235" t="s">
        <v>6208</v>
      </c>
      <c r="E30" s="1783" t="s">
        <v>7028</v>
      </c>
      <c r="F30" s="328"/>
      <c r="G30" s="328"/>
      <c r="H30" s="1791" t="s">
        <v>6125</v>
      </c>
      <c r="I30" s="1782" t="s">
        <v>7680</v>
      </c>
      <c r="J30" s="1782" t="s">
        <v>6172</v>
      </c>
      <c r="K30" s="1782" t="s">
        <v>6209</v>
      </c>
      <c r="L30" s="1782" t="s">
        <v>6128</v>
      </c>
      <c r="M30" s="1820" t="s">
        <v>6210</v>
      </c>
      <c r="N30" s="1806" t="s">
        <v>6152</v>
      </c>
    </row>
    <row r="31" spans="2:14" ht="13.5" customHeight="1">
      <c r="B31" s="1804"/>
      <c r="C31" s="1782"/>
      <c r="D31" s="235" t="s">
        <v>6211</v>
      </c>
      <c r="E31" s="1784"/>
      <c r="F31" s="329"/>
      <c r="G31" s="329"/>
      <c r="H31" s="1791"/>
      <c r="I31" s="1782"/>
      <c r="J31" s="1782"/>
      <c r="K31" s="1782"/>
      <c r="L31" s="1782"/>
      <c r="M31" s="1782"/>
      <c r="N31" s="1806"/>
    </row>
    <row r="32" spans="2:14" ht="13.5" customHeight="1">
      <c r="B32" s="1804"/>
      <c r="C32" s="1782"/>
      <c r="D32" s="235" t="s">
        <v>6212</v>
      </c>
      <c r="E32" s="1784"/>
      <c r="F32" s="329"/>
      <c r="G32" s="329"/>
      <c r="H32" s="1791"/>
      <c r="I32" s="1782"/>
      <c r="J32" s="1782"/>
      <c r="K32" s="1782"/>
      <c r="L32" s="1782"/>
      <c r="M32" s="1782"/>
      <c r="N32" s="1806"/>
    </row>
    <row r="33" spans="2:14" ht="13.5" customHeight="1">
      <c r="B33" s="1804"/>
      <c r="C33" s="1782"/>
      <c r="D33" s="235" t="s">
        <v>6214</v>
      </c>
      <c r="E33" s="1784"/>
      <c r="F33" s="329"/>
      <c r="G33" s="329"/>
      <c r="H33" s="1791"/>
      <c r="I33" s="1782"/>
      <c r="J33" s="1782"/>
      <c r="K33" s="1782"/>
      <c r="L33" s="1782"/>
      <c r="M33" s="1782"/>
      <c r="N33" s="1806"/>
    </row>
    <row r="34" spans="2:14" ht="13.5" customHeight="1">
      <c r="B34" s="1897"/>
      <c r="C34" s="1809"/>
      <c r="D34" s="235" t="s">
        <v>6216</v>
      </c>
      <c r="E34" s="1941"/>
      <c r="F34" s="329"/>
      <c r="G34" s="329"/>
      <c r="H34" s="1904"/>
      <c r="I34" s="1809"/>
      <c r="J34" s="1809"/>
      <c r="K34" s="1809"/>
      <c r="L34" s="1809"/>
      <c r="M34" s="1809"/>
      <c r="N34" s="1905"/>
    </row>
    <row r="35" spans="2:14" ht="13.5" customHeight="1">
      <c r="B35" s="1804" t="s">
        <v>6168</v>
      </c>
      <c r="C35" s="1782" t="s">
        <v>6218</v>
      </c>
      <c r="D35" s="322" t="s">
        <v>6219</v>
      </c>
      <c r="E35" s="1942" t="s">
        <v>7028</v>
      </c>
      <c r="F35" s="329"/>
      <c r="G35" s="329"/>
      <c r="H35" s="1782" t="s">
        <v>6125</v>
      </c>
      <c r="I35" s="1782" t="s">
        <v>7682</v>
      </c>
      <c r="J35" s="1782" t="s">
        <v>6140</v>
      </c>
      <c r="K35" s="1808" t="s">
        <v>6221</v>
      </c>
      <c r="L35" s="1782" t="s">
        <v>6128</v>
      </c>
      <c r="M35" s="1782" t="s">
        <v>6222</v>
      </c>
      <c r="N35" s="1806" t="s">
        <v>6223</v>
      </c>
    </row>
    <row r="36" spans="2:14" ht="13.5" customHeight="1">
      <c r="B36" s="1804"/>
      <c r="C36" s="1782"/>
      <c r="D36" s="322" t="s">
        <v>6224</v>
      </c>
      <c r="E36" s="1928"/>
      <c r="F36" s="329"/>
      <c r="G36" s="329"/>
      <c r="H36" s="1782"/>
      <c r="I36" s="1782"/>
      <c r="J36" s="1782"/>
      <c r="K36" s="1808"/>
      <c r="L36" s="1782"/>
      <c r="M36" s="1782"/>
      <c r="N36" s="1806"/>
    </row>
    <row r="37" spans="2:14" ht="13.5" customHeight="1">
      <c r="B37" s="1804"/>
      <c r="C37" s="1782"/>
      <c r="D37" s="322" t="s">
        <v>6225</v>
      </c>
      <c r="E37" s="1928"/>
      <c r="F37" s="329"/>
      <c r="G37" s="329"/>
      <c r="H37" s="1782"/>
      <c r="I37" s="1782"/>
      <c r="J37" s="1782"/>
      <c r="K37" s="1808"/>
      <c r="L37" s="1782"/>
      <c r="M37" s="1782"/>
      <c r="N37" s="1806"/>
    </row>
    <row r="38" spans="2:14" ht="13.5" customHeight="1">
      <c r="B38" s="1804"/>
      <c r="C38" s="1782"/>
      <c r="D38" s="322" t="s">
        <v>6227</v>
      </c>
      <c r="E38" s="1928"/>
      <c r="F38" s="329"/>
      <c r="G38" s="329"/>
      <c r="H38" s="1782"/>
      <c r="I38" s="1782"/>
      <c r="J38" s="1782"/>
      <c r="K38" s="1808"/>
      <c r="L38" s="1782"/>
      <c r="M38" s="1782"/>
      <c r="N38" s="1806"/>
    </row>
    <row r="39" spans="2:14" ht="13.5" customHeight="1">
      <c r="B39" s="1804"/>
      <c r="C39" s="1782"/>
      <c r="D39" s="322" t="s">
        <v>6229</v>
      </c>
      <c r="E39" s="1929"/>
      <c r="F39" s="330"/>
      <c r="G39" s="330"/>
      <c r="H39" s="1782"/>
      <c r="I39" s="1782"/>
      <c r="J39" s="1782"/>
      <c r="K39" s="1808"/>
      <c r="L39" s="1782"/>
      <c r="M39" s="1809"/>
      <c r="N39" s="1905"/>
    </row>
    <row r="40" spans="2:14" ht="13.5" customHeight="1">
      <c r="B40" s="233" t="s">
        <v>6168</v>
      </c>
      <c r="C40" s="227" t="s">
        <v>6233</v>
      </c>
      <c r="D40" s="237" t="s">
        <v>6235</v>
      </c>
      <c r="E40" s="321" t="s">
        <v>7028</v>
      </c>
      <c r="F40" s="321"/>
      <c r="G40" s="321"/>
      <c r="H40" s="227" t="s">
        <v>6125</v>
      </c>
      <c r="I40" s="227" t="s">
        <v>7683</v>
      </c>
      <c r="J40" s="227" t="s">
        <v>6236</v>
      </c>
      <c r="K40" s="234" t="s">
        <v>6237</v>
      </c>
      <c r="L40" s="235" t="s">
        <v>6128</v>
      </c>
      <c r="M40" s="235" t="s">
        <v>6238</v>
      </c>
      <c r="N40" s="227"/>
    </row>
    <row r="41" spans="2:14" ht="13.5" customHeight="1">
      <c r="B41" s="1804" t="s">
        <v>6168</v>
      </c>
      <c r="C41" s="1782" t="s">
        <v>6239</v>
      </c>
      <c r="D41" s="227" t="s">
        <v>6139</v>
      </c>
      <c r="E41" s="1783" t="s">
        <v>7028</v>
      </c>
      <c r="F41" s="320"/>
      <c r="G41" s="320"/>
      <c r="H41" s="1782" t="s">
        <v>6125</v>
      </c>
      <c r="I41" s="1782" t="s">
        <v>7685</v>
      </c>
      <c r="J41" s="1782" t="s">
        <v>6140</v>
      </c>
      <c r="K41" s="1808" t="s">
        <v>6241</v>
      </c>
      <c r="L41" s="1782" t="s">
        <v>6128</v>
      </c>
      <c r="M41" s="1811" t="s">
        <v>6242</v>
      </c>
      <c r="N41" s="1811"/>
    </row>
    <row r="42" spans="2:14" ht="13.5" customHeight="1">
      <c r="B42" s="1804"/>
      <c r="C42" s="1782"/>
      <c r="D42" s="227" t="s">
        <v>6145</v>
      </c>
      <c r="E42" s="1785"/>
      <c r="F42" s="327"/>
      <c r="G42" s="327"/>
      <c r="H42" s="1782"/>
      <c r="I42" s="1782"/>
      <c r="J42" s="1782"/>
      <c r="K42" s="1808"/>
      <c r="L42" s="1782"/>
      <c r="M42" s="1782"/>
      <c r="N42" s="1782"/>
    </row>
    <row r="43" spans="2:14" ht="13.5" customHeight="1">
      <c r="B43" s="233" t="s">
        <v>6168</v>
      </c>
      <c r="C43" s="227" t="s">
        <v>6244</v>
      </c>
      <c r="D43" s="227" t="s">
        <v>6139</v>
      </c>
      <c r="E43" s="321" t="s">
        <v>7028</v>
      </c>
      <c r="F43" s="321"/>
      <c r="G43" s="321"/>
      <c r="H43" s="227" t="s">
        <v>6125</v>
      </c>
      <c r="I43" s="227" t="s">
        <v>7686</v>
      </c>
      <c r="J43" s="227" t="s">
        <v>6140</v>
      </c>
      <c r="K43" s="227" t="s">
        <v>6246</v>
      </c>
      <c r="L43" s="227" t="s">
        <v>6128</v>
      </c>
      <c r="M43" s="227" t="s">
        <v>6247</v>
      </c>
      <c r="N43" s="227"/>
    </row>
    <row r="44" spans="2:14" ht="13.5" customHeight="1">
      <c r="B44" s="233" t="s">
        <v>6168</v>
      </c>
      <c r="C44" s="227" t="s">
        <v>6248</v>
      </c>
      <c r="D44" s="227" t="s">
        <v>6145</v>
      </c>
      <c r="E44" s="321" t="s">
        <v>7028</v>
      </c>
      <c r="F44" s="321"/>
      <c r="G44" s="321"/>
      <c r="H44" s="227" t="s">
        <v>6125</v>
      </c>
      <c r="I44" s="227" t="s">
        <v>7687</v>
      </c>
      <c r="J44" s="227" t="s">
        <v>6140</v>
      </c>
      <c r="K44" s="234" t="s">
        <v>6250</v>
      </c>
      <c r="L44" s="227" t="s">
        <v>6128</v>
      </c>
      <c r="M44" s="227" t="s">
        <v>6251</v>
      </c>
      <c r="N44" s="227"/>
    </row>
    <row r="45" spans="2:14" ht="13.5" customHeight="1">
      <c r="B45" s="1897" t="s">
        <v>6168</v>
      </c>
      <c r="C45" s="1809" t="s">
        <v>6252</v>
      </c>
      <c r="D45" s="227" t="s">
        <v>6139</v>
      </c>
      <c r="E45" s="1783" t="s">
        <v>7028</v>
      </c>
      <c r="F45" s="320"/>
      <c r="G45" s="320"/>
      <c r="H45" s="1809" t="s">
        <v>6125</v>
      </c>
      <c r="I45" s="1809" t="s">
        <v>7688</v>
      </c>
      <c r="J45" s="1809" t="s">
        <v>6140</v>
      </c>
      <c r="K45" s="1809" t="s">
        <v>6254</v>
      </c>
      <c r="L45" s="1809" t="s">
        <v>6128</v>
      </c>
      <c r="M45" s="1809" t="s">
        <v>6255</v>
      </c>
      <c r="N45" s="1809"/>
    </row>
    <row r="46" spans="2:14" ht="13.5" customHeight="1">
      <c r="B46" s="1899"/>
      <c r="C46" s="1811"/>
      <c r="D46" s="227" t="s">
        <v>6145</v>
      </c>
      <c r="E46" s="1785"/>
      <c r="F46" s="327"/>
      <c r="G46" s="327"/>
      <c r="H46" s="1811"/>
      <c r="I46" s="1811"/>
      <c r="J46" s="1811"/>
      <c r="K46" s="1811"/>
      <c r="L46" s="1811"/>
      <c r="M46" s="1811"/>
      <c r="N46" s="1811"/>
    </row>
    <row r="47" spans="2:14" ht="13.5" customHeight="1">
      <c r="B47" s="1897" t="s">
        <v>6168</v>
      </c>
      <c r="C47" s="1809" t="s">
        <v>5823</v>
      </c>
      <c r="D47" s="322" t="s">
        <v>6257</v>
      </c>
      <c r="E47" s="1818" t="s">
        <v>7028</v>
      </c>
      <c r="F47" s="328"/>
      <c r="G47" s="328"/>
      <c r="H47" s="1809" t="s">
        <v>6125</v>
      </c>
      <c r="I47" s="1809" t="s">
        <v>7690</v>
      </c>
      <c r="J47" s="1809" t="s">
        <v>6140</v>
      </c>
      <c r="K47" s="1900" t="s">
        <v>6258</v>
      </c>
      <c r="L47" s="1809" t="s">
        <v>6128</v>
      </c>
      <c r="M47" s="1809" t="s">
        <v>6259</v>
      </c>
      <c r="N47" s="1905" t="s">
        <v>6152</v>
      </c>
    </row>
    <row r="48" spans="2:14" ht="13.5" customHeight="1">
      <c r="B48" s="1898"/>
      <c r="C48" s="1810"/>
      <c r="D48" s="322" t="s">
        <v>6260</v>
      </c>
      <c r="E48" s="1943"/>
      <c r="F48" s="329"/>
      <c r="G48" s="329"/>
      <c r="H48" s="1810"/>
      <c r="I48" s="1810"/>
      <c r="J48" s="1810"/>
      <c r="K48" s="1901"/>
      <c r="L48" s="1810"/>
      <c r="M48" s="1810"/>
      <c r="N48" s="1906"/>
    </row>
    <row r="49" spans="2:14" ht="13.5" customHeight="1">
      <c r="B49" s="1898"/>
      <c r="C49" s="1810"/>
      <c r="D49" s="322" t="s">
        <v>6261</v>
      </c>
      <c r="E49" s="1943"/>
      <c r="F49" s="329"/>
      <c r="G49" s="329"/>
      <c r="H49" s="1810"/>
      <c r="I49" s="1810"/>
      <c r="J49" s="1810"/>
      <c r="K49" s="1901"/>
      <c r="L49" s="1810"/>
      <c r="M49" s="1810"/>
      <c r="N49" s="1906"/>
    </row>
    <row r="50" spans="2:14" ht="13.5" customHeight="1">
      <c r="B50" s="1898"/>
      <c r="C50" s="1810"/>
      <c r="D50" s="322" t="s">
        <v>6262</v>
      </c>
      <c r="E50" s="1943"/>
      <c r="F50" s="329"/>
      <c r="G50" s="329"/>
      <c r="H50" s="1810"/>
      <c r="I50" s="1810"/>
      <c r="J50" s="1810"/>
      <c r="K50" s="1901"/>
      <c r="L50" s="1810"/>
      <c r="M50" s="1810"/>
      <c r="N50" s="1906"/>
    </row>
    <row r="51" spans="2:14" ht="13.5" customHeight="1">
      <c r="B51" s="1899"/>
      <c r="C51" s="1811"/>
      <c r="D51" s="322" t="s">
        <v>6263</v>
      </c>
      <c r="E51" s="1819"/>
      <c r="F51" s="330"/>
      <c r="G51" s="330"/>
      <c r="H51" s="1811"/>
      <c r="I51" s="1811"/>
      <c r="J51" s="1811"/>
      <c r="K51" s="1902"/>
      <c r="L51" s="1811"/>
      <c r="M51" s="1811"/>
      <c r="N51" s="1907"/>
    </row>
    <row r="52" spans="2:14" ht="13.5" customHeight="1">
      <c r="B52" s="233" t="s">
        <v>6168</v>
      </c>
      <c r="C52" s="227" t="s">
        <v>4499</v>
      </c>
      <c r="D52" s="227" t="s">
        <v>6266</v>
      </c>
      <c r="E52" s="321" t="s">
        <v>7028</v>
      </c>
      <c r="F52" s="321"/>
      <c r="G52" s="321"/>
      <c r="H52" s="227" t="s">
        <v>6125</v>
      </c>
      <c r="I52" s="227" t="s">
        <v>7691</v>
      </c>
      <c r="J52" s="227" t="s">
        <v>6140</v>
      </c>
      <c r="K52" s="227" t="s">
        <v>6267</v>
      </c>
      <c r="L52" s="227" t="s">
        <v>6128</v>
      </c>
      <c r="M52" s="227" t="s">
        <v>6151</v>
      </c>
      <c r="N52" s="310" t="s">
        <v>6152</v>
      </c>
    </row>
    <row r="53" spans="2:14" ht="13.5" customHeight="1">
      <c r="B53" s="1897" t="s">
        <v>6168</v>
      </c>
      <c r="C53" s="1809" t="s">
        <v>6268</v>
      </c>
      <c r="D53" s="227" t="s">
        <v>6264</v>
      </c>
      <c r="E53" s="1783" t="s">
        <v>7028</v>
      </c>
      <c r="F53" s="320"/>
      <c r="G53" s="320"/>
      <c r="H53" s="1809" t="s">
        <v>6125</v>
      </c>
      <c r="I53" s="1809" t="s">
        <v>7693</v>
      </c>
      <c r="J53" s="1809" t="s">
        <v>6270</v>
      </c>
      <c r="K53" s="1809" t="s">
        <v>6271</v>
      </c>
      <c r="L53" s="1809" t="s">
        <v>6128</v>
      </c>
      <c r="M53" s="1908" t="s">
        <v>6272</v>
      </c>
      <c r="N53" s="1905" t="s">
        <v>6152</v>
      </c>
    </row>
    <row r="54" spans="2:14" ht="13.5" customHeight="1">
      <c r="B54" s="1898"/>
      <c r="C54" s="1810"/>
      <c r="D54" s="227" t="s">
        <v>6273</v>
      </c>
      <c r="E54" s="1784"/>
      <c r="F54" s="326"/>
      <c r="G54" s="326"/>
      <c r="H54" s="1810"/>
      <c r="I54" s="1810"/>
      <c r="J54" s="1810"/>
      <c r="K54" s="1810"/>
      <c r="L54" s="1810"/>
      <c r="M54" s="1810"/>
      <c r="N54" s="1906"/>
    </row>
    <row r="55" spans="2:14" ht="13.5" customHeight="1">
      <c r="B55" s="1898"/>
      <c r="C55" s="1810"/>
      <c r="D55" s="227" t="s">
        <v>6274</v>
      </c>
      <c r="E55" s="1784"/>
      <c r="F55" s="326"/>
      <c r="G55" s="326"/>
      <c r="H55" s="1810"/>
      <c r="I55" s="1810"/>
      <c r="J55" s="1810"/>
      <c r="K55" s="1810"/>
      <c r="L55" s="1810"/>
      <c r="M55" s="1810"/>
      <c r="N55" s="1906"/>
    </row>
    <row r="56" spans="2:14" ht="13.5" customHeight="1">
      <c r="B56" s="1898"/>
      <c r="C56" s="1810"/>
      <c r="D56" s="227" t="s">
        <v>6275</v>
      </c>
      <c r="E56" s="1784"/>
      <c r="F56" s="326"/>
      <c r="G56" s="326"/>
      <c r="H56" s="1810"/>
      <c r="I56" s="1810"/>
      <c r="J56" s="1810"/>
      <c r="K56" s="1810"/>
      <c r="L56" s="1810"/>
      <c r="M56" s="1810"/>
      <c r="N56" s="1906"/>
    </row>
    <row r="57" spans="2:14" ht="13.5" customHeight="1">
      <c r="B57" s="1899"/>
      <c r="C57" s="1811"/>
      <c r="D57" s="227" t="s">
        <v>6276</v>
      </c>
      <c r="E57" s="1785"/>
      <c r="F57" s="327"/>
      <c r="G57" s="327"/>
      <c r="H57" s="1811"/>
      <c r="I57" s="1811"/>
      <c r="J57" s="1811"/>
      <c r="K57" s="1811"/>
      <c r="L57" s="1811"/>
      <c r="M57" s="1811"/>
      <c r="N57" s="1906"/>
    </row>
    <row r="58" spans="2:14" ht="13.5" customHeight="1">
      <c r="B58" s="1897" t="s">
        <v>6168</v>
      </c>
      <c r="C58" s="1809" t="s">
        <v>4447</v>
      </c>
      <c r="D58" s="227" t="s">
        <v>6264</v>
      </c>
      <c r="E58" s="1783" t="s">
        <v>7028</v>
      </c>
      <c r="F58" s="320"/>
      <c r="G58" s="320"/>
      <c r="H58" s="1809" t="s">
        <v>6125</v>
      </c>
      <c r="I58" s="1809" t="s">
        <v>7695</v>
      </c>
      <c r="J58" s="1809" t="s">
        <v>6270</v>
      </c>
      <c r="K58" s="1809" t="s">
        <v>6278</v>
      </c>
      <c r="L58" s="1809" t="s">
        <v>6128</v>
      </c>
      <c r="M58" s="1909" t="s">
        <v>6279</v>
      </c>
      <c r="N58" s="1806" t="s">
        <v>6152</v>
      </c>
    </row>
    <row r="59" spans="2:14" ht="13.5" customHeight="1">
      <c r="B59" s="1898"/>
      <c r="C59" s="1810"/>
      <c r="D59" s="227" t="s">
        <v>6273</v>
      </c>
      <c r="E59" s="1784"/>
      <c r="F59" s="326"/>
      <c r="G59" s="326"/>
      <c r="H59" s="1810"/>
      <c r="I59" s="1810"/>
      <c r="J59" s="1810"/>
      <c r="K59" s="1810"/>
      <c r="L59" s="1810"/>
      <c r="M59" s="1910"/>
      <c r="N59" s="1806"/>
    </row>
    <row r="60" spans="2:14" ht="13.5" customHeight="1">
      <c r="B60" s="1898"/>
      <c r="C60" s="1810"/>
      <c r="D60" s="227" t="s">
        <v>6274</v>
      </c>
      <c r="E60" s="1784"/>
      <c r="F60" s="326"/>
      <c r="G60" s="326"/>
      <c r="H60" s="1810"/>
      <c r="I60" s="1810"/>
      <c r="J60" s="1810"/>
      <c r="K60" s="1810"/>
      <c r="L60" s="1810"/>
      <c r="M60" s="1910"/>
      <c r="N60" s="1806"/>
    </row>
    <row r="61" spans="2:14" ht="13.5" customHeight="1">
      <c r="B61" s="1898"/>
      <c r="C61" s="1810"/>
      <c r="D61" s="227" t="s">
        <v>6275</v>
      </c>
      <c r="E61" s="1784"/>
      <c r="F61" s="326"/>
      <c r="G61" s="326"/>
      <c r="H61" s="1810"/>
      <c r="I61" s="1810"/>
      <c r="J61" s="1810"/>
      <c r="K61" s="1810"/>
      <c r="L61" s="1810"/>
      <c r="M61" s="1910"/>
      <c r="N61" s="1806"/>
    </row>
    <row r="62" spans="2:14" ht="13.5" customHeight="1">
      <c r="B62" s="1899"/>
      <c r="C62" s="1811"/>
      <c r="D62" s="227" t="s">
        <v>6276</v>
      </c>
      <c r="E62" s="1785"/>
      <c r="F62" s="327"/>
      <c r="G62" s="327"/>
      <c r="H62" s="1811"/>
      <c r="I62" s="1811"/>
      <c r="J62" s="1811"/>
      <c r="K62" s="1811"/>
      <c r="L62" s="1811"/>
      <c r="M62" s="1911"/>
      <c r="N62" s="1806"/>
    </row>
    <row r="63" spans="2:14" ht="13.5" customHeight="1">
      <c r="B63" s="1897" t="s">
        <v>6168</v>
      </c>
      <c r="C63" s="1809" t="s">
        <v>5022</v>
      </c>
      <c r="D63" s="227" t="s">
        <v>6264</v>
      </c>
      <c r="E63" s="1783" t="s">
        <v>784</v>
      </c>
      <c r="F63" s="320"/>
      <c r="G63" s="320"/>
      <c r="H63" s="1809" t="s">
        <v>6125</v>
      </c>
      <c r="I63" s="1809" t="s">
        <v>7697</v>
      </c>
      <c r="J63" s="1809" t="s">
        <v>6270</v>
      </c>
      <c r="K63" s="1809" t="s">
        <v>6283</v>
      </c>
      <c r="L63" s="1809" t="s">
        <v>6128</v>
      </c>
      <c r="M63" s="1912" t="s">
        <v>6284</v>
      </c>
      <c r="N63" s="1806" t="s">
        <v>6152</v>
      </c>
    </row>
    <row r="64" spans="2:14" ht="13.5" customHeight="1">
      <c r="B64" s="1898"/>
      <c r="C64" s="1810"/>
      <c r="D64" s="227" t="s">
        <v>6273</v>
      </c>
      <c r="E64" s="1784"/>
      <c r="F64" s="326"/>
      <c r="G64" s="326"/>
      <c r="H64" s="1810"/>
      <c r="I64" s="1810"/>
      <c r="J64" s="1810"/>
      <c r="K64" s="1810"/>
      <c r="L64" s="1810"/>
      <c r="M64" s="1913"/>
      <c r="N64" s="1806"/>
    </row>
    <row r="65" spans="2:14" ht="13.5" customHeight="1">
      <c r="B65" s="1898"/>
      <c r="C65" s="1810"/>
      <c r="D65" s="227" t="s">
        <v>6274</v>
      </c>
      <c r="E65" s="1784"/>
      <c r="F65" s="326"/>
      <c r="G65" s="326"/>
      <c r="H65" s="1810"/>
      <c r="I65" s="1810"/>
      <c r="J65" s="1810"/>
      <c r="K65" s="1810"/>
      <c r="L65" s="1810"/>
      <c r="M65" s="1913"/>
      <c r="N65" s="1806"/>
    </row>
    <row r="66" spans="2:14" ht="13.5" customHeight="1">
      <c r="B66" s="1898"/>
      <c r="C66" s="1810"/>
      <c r="D66" s="227" t="s">
        <v>6275</v>
      </c>
      <c r="E66" s="1784"/>
      <c r="F66" s="326"/>
      <c r="G66" s="326"/>
      <c r="H66" s="1810"/>
      <c r="I66" s="1810"/>
      <c r="J66" s="1810"/>
      <c r="K66" s="1810"/>
      <c r="L66" s="1810"/>
      <c r="M66" s="1913"/>
      <c r="N66" s="1806"/>
    </row>
    <row r="67" spans="2:14" ht="13.5" customHeight="1">
      <c r="B67" s="1899"/>
      <c r="C67" s="1811"/>
      <c r="D67" s="227" t="s">
        <v>6276</v>
      </c>
      <c r="E67" s="1785"/>
      <c r="F67" s="327"/>
      <c r="G67" s="327"/>
      <c r="H67" s="1811"/>
      <c r="I67" s="1811"/>
      <c r="J67" s="1811"/>
      <c r="K67" s="1811"/>
      <c r="L67" s="1811"/>
      <c r="M67" s="1914"/>
      <c r="N67" s="1806"/>
    </row>
    <row r="68" spans="2:14" ht="13.5" customHeight="1">
      <c r="B68" s="1897" t="s">
        <v>6168</v>
      </c>
      <c r="C68" s="1809" t="s">
        <v>6288</v>
      </c>
      <c r="D68" s="236" t="s">
        <v>6291</v>
      </c>
      <c r="E68" s="1786" t="s">
        <v>784</v>
      </c>
      <c r="F68" s="331"/>
      <c r="G68" s="331"/>
      <c r="H68" s="1809" t="s">
        <v>6125</v>
      </c>
      <c r="I68" s="1837" t="s">
        <v>7699</v>
      </c>
      <c r="J68" s="1809" t="s">
        <v>6292</v>
      </c>
      <c r="K68" s="1837" t="s">
        <v>6293</v>
      </c>
      <c r="L68" s="1809" t="s">
        <v>6128</v>
      </c>
      <c r="M68" s="1909" t="s">
        <v>6294</v>
      </c>
      <c r="N68" s="1806" t="s">
        <v>6295</v>
      </c>
    </row>
    <row r="69" spans="2:14" ht="13.5" customHeight="1">
      <c r="B69" s="1898"/>
      <c r="C69" s="1810"/>
      <c r="D69" s="227" t="s">
        <v>7765</v>
      </c>
      <c r="E69" s="1787"/>
      <c r="F69" s="332"/>
      <c r="G69" s="332"/>
      <c r="H69" s="1810"/>
      <c r="I69" s="1810"/>
      <c r="J69" s="1810"/>
      <c r="K69" s="1838"/>
      <c r="L69" s="1810"/>
      <c r="M69" s="1910"/>
      <c r="N69" s="1806"/>
    </row>
    <row r="70" spans="2:14" ht="13.5" customHeight="1">
      <c r="B70" s="1899"/>
      <c r="C70" s="1811"/>
      <c r="D70" s="228" t="s">
        <v>7766</v>
      </c>
      <c r="E70" s="1788"/>
      <c r="F70" s="333"/>
      <c r="G70" s="333"/>
      <c r="H70" s="1811"/>
      <c r="I70" s="1811"/>
      <c r="J70" s="1811"/>
      <c r="K70" s="1839"/>
      <c r="L70" s="1811"/>
      <c r="M70" s="1911"/>
      <c r="N70" s="1806"/>
    </row>
    <row r="71" spans="2:14" ht="13.5" customHeight="1">
      <c r="B71" s="1897" t="s">
        <v>6168</v>
      </c>
      <c r="C71" s="1809" t="s">
        <v>6322</v>
      </c>
      <c r="D71" s="227" t="s">
        <v>6324</v>
      </c>
      <c r="E71" s="1783" t="s">
        <v>784</v>
      </c>
      <c r="F71" s="320"/>
      <c r="G71" s="320"/>
      <c r="H71" s="1809" t="s">
        <v>6125</v>
      </c>
      <c r="I71" s="1809" t="s">
        <v>7701</v>
      </c>
      <c r="J71" s="1809" t="s">
        <v>6172</v>
      </c>
      <c r="K71" s="1809" t="s">
        <v>6326</v>
      </c>
      <c r="L71" s="1809" t="s">
        <v>6128</v>
      </c>
      <c r="M71" s="1908" t="s">
        <v>6327</v>
      </c>
      <c r="N71" s="1907" t="s">
        <v>6152</v>
      </c>
    </row>
    <row r="72" spans="2:14" ht="13.5" customHeight="1">
      <c r="B72" s="1898"/>
      <c r="C72" s="1810"/>
      <c r="D72" s="227" t="s">
        <v>6186</v>
      </c>
      <c r="E72" s="1784"/>
      <c r="F72" s="326"/>
      <c r="G72" s="326"/>
      <c r="H72" s="1810"/>
      <c r="I72" s="1810"/>
      <c r="J72" s="1810"/>
      <c r="K72" s="1810"/>
      <c r="L72" s="1810"/>
      <c r="M72" s="1810"/>
      <c r="N72" s="1806"/>
    </row>
    <row r="73" spans="2:14" ht="13.5" customHeight="1">
      <c r="B73" s="1898"/>
      <c r="C73" s="1810"/>
      <c r="D73" s="227" t="s">
        <v>6187</v>
      </c>
      <c r="E73" s="1784"/>
      <c r="F73" s="326"/>
      <c r="G73" s="326"/>
      <c r="H73" s="1810"/>
      <c r="I73" s="1810"/>
      <c r="J73" s="1810"/>
      <c r="K73" s="1810"/>
      <c r="L73" s="1810"/>
      <c r="M73" s="1810"/>
      <c r="N73" s="1806"/>
    </row>
    <row r="74" spans="2:14" ht="13.5" customHeight="1">
      <c r="B74" s="1898"/>
      <c r="C74" s="1810"/>
      <c r="D74" s="227" t="s">
        <v>6188</v>
      </c>
      <c r="E74" s="1784"/>
      <c r="F74" s="326"/>
      <c r="G74" s="326"/>
      <c r="H74" s="1810"/>
      <c r="I74" s="1810"/>
      <c r="J74" s="1810"/>
      <c r="K74" s="1810"/>
      <c r="L74" s="1810"/>
      <c r="M74" s="1810"/>
      <c r="N74" s="1806"/>
    </row>
    <row r="75" spans="2:14" ht="13.5" customHeight="1">
      <c r="B75" s="1898"/>
      <c r="C75" s="1810"/>
      <c r="D75" s="227" t="s">
        <v>6189</v>
      </c>
      <c r="E75" s="1784"/>
      <c r="F75" s="326"/>
      <c r="G75" s="326"/>
      <c r="H75" s="1810"/>
      <c r="I75" s="1810"/>
      <c r="J75" s="1810"/>
      <c r="K75" s="1810"/>
      <c r="L75" s="1810"/>
      <c r="M75" s="1810"/>
      <c r="N75" s="1806"/>
    </row>
    <row r="76" spans="2:14" ht="13.5" customHeight="1">
      <c r="B76" s="1898"/>
      <c r="C76" s="1810"/>
      <c r="D76" s="227" t="s">
        <v>6190</v>
      </c>
      <c r="E76" s="1784"/>
      <c r="F76" s="326"/>
      <c r="G76" s="326"/>
      <c r="H76" s="1810"/>
      <c r="I76" s="1810"/>
      <c r="J76" s="1810"/>
      <c r="K76" s="1810"/>
      <c r="L76" s="1810"/>
      <c r="M76" s="1810"/>
      <c r="N76" s="1806"/>
    </row>
    <row r="77" spans="2:14" ht="13.5" customHeight="1">
      <c r="B77" s="1898"/>
      <c r="C77" s="1810"/>
      <c r="D77" s="227" t="s">
        <v>6191</v>
      </c>
      <c r="E77" s="1784"/>
      <c r="F77" s="326"/>
      <c r="G77" s="326"/>
      <c r="H77" s="1810"/>
      <c r="I77" s="1810"/>
      <c r="J77" s="1810"/>
      <c r="K77" s="1810"/>
      <c r="L77" s="1810"/>
      <c r="M77" s="1810"/>
      <c r="N77" s="1806"/>
    </row>
    <row r="78" spans="2:14" ht="13.5" customHeight="1">
      <c r="B78" s="1898"/>
      <c r="C78" s="1810"/>
      <c r="D78" s="227" t="s">
        <v>6192</v>
      </c>
      <c r="E78" s="1784"/>
      <c r="F78" s="326"/>
      <c r="G78" s="326"/>
      <c r="H78" s="1810"/>
      <c r="I78" s="1810"/>
      <c r="J78" s="1810"/>
      <c r="K78" s="1810"/>
      <c r="L78" s="1810"/>
      <c r="M78" s="1810"/>
      <c r="N78" s="1806"/>
    </row>
    <row r="79" spans="2:14" ht="13.5" customHeight="1">
      <c r="B79" s="1898"/>
      <c r="C79" s="1810"/>
      <c r="D79" s="227" t="s">
        <v>6193</v>
      </c>
      <c r="E79" s="1784"/>
      <c r="F79" s="326"/>
      <c r="G79" s="326"/>
      <c r="H79" s="1810"/>
      <c r="I79" s="1810"/>
      <c r="J79" s="1810"/>
      <c r="K79" s="1810"/>
      <c r="L79" s="1810"/>
      <c r="M79" s="1810"/>
      <c r="N79" s="1806"/>
    </row>
    <row r="80" spans="2:14" ht="13.5" customHeight="1">
      <c r="B80" s="1898"/>
      <c r="C80" s="1810"/>
      <c r="D80" s="227" t="s">
        <v>6332</v>
      </c>
      <c r="E80" s="1784"/>
      <c r="F80" s="326"/>
      <c r="G80" s="326"/>
      <c r="H80" s="1810"/>
      <c r="I80" s="1810"/>
      <c r="J80" s="1810"/>
      <c r="K80" s="1810"/>
      <c r="L80" s="1810"/>
      <c r="M80" s="1810"/>
      <c r="N80" s="1806"/>
    </row>
    <row r="81" spans="2:14" ht="13.5" customHeight="1">
      <c r="B81" s="1898"/>
      <c r="C81" s="1810"/>
      <c r="D81" s="227" t="s">
        <v>6333</v>
      </c>
      <c r="E81" s="1784"/>
      <c r="F81" s="326"/>
      <c r="G81" s="326"/>
      <c r="H81" s="1810"/>
      <c r="I81" s="1810"/>
      <c r="J81" s="1810"/>
      <c r="K81" s="1810"/>
      <c r="L81" s="1810"/>
      <c r="M81" s="1810"/>
      <c r="N81" s="1806"/>
    </row>
    <row r="82" spans="2:14" ht="13.5" customHeight="1">
      <c r="B82" s="1898"/>
      <c r="C82" s="1810"/>
      <c r="D82" s="227" t="s">
        <v>7767</v>
      </c>
      <c r="E82" s="1784"/>
      <c r="F82" s="326"/>
      <c r="G82" s="326"/>
      <c r="H82" s="1810"/>
      <c r="I82" s="1810"/>
      <c r="J82" s="1810"/>
      <c r="K82" s="1810"/>
      <c r="L82" s="1810"/>
      <c r="M82" s="1810"/>
      <c r="N82" s="1806"/>
    </row>
    <row r="83" spans="2:14" ht="13.5" customHeight="1">
      <c r="B83" s="1899"/>
      <c r="C83" s="1811"/>
      <c r="D83" s="227" t="s">
        <v>7768</v>
      </c>
      <c r="E83" s="1785"/>
      <c r="F83" s="327"/>
      <c r="G83" s="327"/>
      <c r="H83" s="1811"/>
      <c r="I83" s="1811"/>
      <c r="J83" s="1811"/>
      <c r="K83" s="1811"/>
      <c r="L83" s="1810"/>
      <c r="M83" s="1810"/>
      <c r="N83" s="1806"/>
    </row>
    <row r="84" spans="2:14" ht="13.5" customHeight="1">
      <c r="B84" s="1897" t="s">
        <v>6168</v>
      </c>
      <c r="C84" s="1809" t="s">
        <v>5765</v>
      </c>
      <c r="D84" s="237" t="s">
        <v>2112</v>
      </c>
      <c r="E84" s="1783" t="s">
        <v>7028</v>
      </c>
      <c r="F84" s="320"/>
      <c r="G84" s="320"/>
      <c r="H84" s="1809" t="s">
        <v>6125</v>
      </c>
      <c r="I84" s="1809" t="s">
        <v>7703</v>
      </c>
      <c r="J84" s="1809" t="s">
        <v>6335</v>
      </c>
      <c r="K84" s="1912" t="s">
        <v>6336</v>
      </c>
      <c r="L84" s="1782" t="s">
        <v>6128</v>
      </c>
      <c r="M84" s="1782" t="s">
        <v>6337</v>
      </c>
      <c r="N84" s="1806" t="s">
        <v>6152</v>
      </c>
    </row>
    <row r="85" spans="2:14" ht="13.5" customHeight="1">
      <c r="B85" s="1899"/>
      <c r="C85" s="1811"/>
      <c r="D85" s="237" t="s">
        <v>6150</v>
      </c>
      <c r="E85" s="1785"/>
      <c r="F85" s="327"/>
      <c r="G85" s="327"/>
      <c r="H85" s="1811"/>
      <c r="I85" s="1811"/>
      <c r="J85" s="1811"/>
      <c r="K85" s="1914"/>
      <c r="L85" s="1782"/>
      <c r="M85" s="1782"/>
      <c r="N85" s="1806"/>
    </row>
    <row r="86" spans="2:14" ht="13.5" customHeight="1">
      <c r="B86" s="233" t="s">
        <v>6168</v>
      </c>
      <c r="C86" s="235" t="s">
        <v>4370</v>
      </c>
      <c r="D86" s="324" t="s">
        <v>6340</v>
      </c>
      <c r="E86" s="321" t="s">
        <v>7028</v>
      </c>
      <c r="F86" s="321"/>
      <c r="G86" s="321"/>
      <c r="H86" s="227" t="s">
        <v>6125</v>
      </c>
      <c r="I86" s="227" t="s">
        <v>7704</v>
      </c>
      <c r="J86" s="227" t="s">
        <v>6140</v>
      </c>
      <c r="K86" s="227" t="s">
        <v>6342</v>
      </c>
      <c r="L86" s="237" t="s">
        <v>6128</v>
      </c>
      <c r="M86" s="238" t="s">
        <v>6343</v>
      </c>
      <c r="N86" s="311" t="s">
        <v>6152</v>
      </c>
    </row>
    <row r="87" spans="2:14" ht="13.5" customHeight="1">
      <c r="B87" s="233" t="s">
        <v>6168</v>
      </c>
      <c r="C87" s="235" t="s">
        <v>6344</v>
      </c>
      <c r="D87" s="324" t="s">
        <v>6347</v>
      </c>
      <c r="E87" s="321" t="s">
        <v>7028</v>
      </c>
      <c r="F87" s="321"/>
      <c r="G87" s="321"/>
      <c r="H87" s="227" t="s">
        <v>6125</v>
      </c>
      <c r="I87" s="227" t="s">
        <v>7705</v>
      </c>
      <c r="J87" s="227" t="s">
        <v>6140</v>
      </c>
      <c r="K87" s="227" t="s">
        <v>6348</v>
      </c>
      <c r="L87" s="227" t="s">
        <v>6128</v>
      </c>
      <c r="M87" s="231" t="s">
        <v>6349</v>
      </c>
      <c r="N87" s="311" t="s">
        <v>6152</v>
      </c>
    </row>
    <row r="88" spans="2:14" ht="13.5" customHeight="1">
      <c r="B88" s="239" t="s">
        <v>6350</v>
      </c>
      <c r="C88" s="227" t="s">
        <v>6351</v>
      </c>
      <c r="D88" s="227" t="s">
        <v>6353</v>
      </c>
      <c r="E88" s="321" t="s">
        <v>7028</v>
      </c>
      <c r="F88" s="321"/>
      <c r="G88" s="321"/>
      <c r="H88" s="227" t="s">
        <v>6354</v>
      </c>
      <c r="I88" s="227" t="s">
        <v>7707</v>
      </c>
      <c r="J88" s="227" t="s">
        <v>6355</v>
      </c>
      <c r="K88" s="227" t="s">
        <v>6141</v>
      </c>
      <c r="L88" s="227" t="s">
        <v>6128</v>
      </c>
      <c r="M88" s="227" t="s">
        <v>6356</v>
      </c>
      <c r="N88" s="311" t="s">
        <v>6223</v>
      </c>
    </row>
    <row r="89" spans="2:14" ht="13.5" customHeight="1">
      <c r="B89" s="239" t="s">
        <v>6350</v>
      </c>
      <c r="C89" s="227" t="s">
        <v>6361</v>
      </c>
      <c r="D89" s="227" t="s">
        <v>6363</v>
      </c>
      <c r="E89" s="1783" t="s">
        <v>784</v>
      </c>
      <c r="F89" s="320"/>
      <c r="G89" s="320"/>
      <c r="H89" s="227" t="s">
        <v>6125</v>
      </c>
      <c r="I89" s="227" t="s">
        <v>6362</v>
      </c>
      <c r="J89" s="227" t="s">
        <v>6364</v>
      </c>
      <c r="K89" s="227" t="s">
        <v>6365</v>
      </c>
      <c r="L89" s="227" t="s">
        <v>6128</v>
      </c>
      <c r="M89" s="227"/>
      <c r="N89" s="227"/>
    </row>
    <row r="90" spans="2:14" ht="13.5" customHeight="1">
      <c r="B90" s="239" t="s">
        <v>6350</v>
      </c>
      <c r="C90" s="227" t="s">
        <v>6367</v>
      </c>
      <c r="D90" s="227" t="s">
        <v>6369</v>
      </c>
      <c r="E90" s="1784"/>
      <c r="F90" s="326"/>
      <c r="G90" s="326"/>
      <c r="H90" s="227" t="s">
        <v>6125</v>
      </c>
      <c r="I90" s="227"/>
      <c r="J90" s="227" t="s">
        <v>6364</v>
      </c>
      <c r="K90" s="227" t="s">
        <v>6371</v>
      </c>
      <c r="L90" s="227" t="s">
        <v>6128</v>
      </c>
      <c r="M90" s="227"/>
      <c r="N90" s="227"/>
    </row>
    <row r="91" spans="2:14" ht="13.5" customHeight="1">
      <c r="B91" s="239" t="s">
        <v>6350</v>
      </c>
      <c r="C91" s="227" t="s">
        <v>6372</v>
      </c>
      <c r="D91" s="227" t="s">
        <v>6375</v>
      </c>
      <c r="E91" s="1784"/>
      <c r="F91" s="326"/>
      <c r="G91" s="326"/>
      <c r="H91" s="227" t="s">
        <v>6125</v>
      </c>
      <c r="I91" s="227"/>
      <c r="J91" s="227" t="s">
        <v>6364</v>
      </c>
      <c r="K91" s="227" t="s">
        <v>6376</v>
      </c>
      <c r="L91" s="227" t="s">
        <v>6128</v>
      </c>
      <c r="M91" s="227"/>
      <c r="N91" s="227"/>
    </row>
    <row r="92" spans="2:14" ht="13.5" customHeight="1">
      <c r="B92" s="239" t="s">
        <v>6350</v>
      </c>
      <c r="C92" s="227" t="s">
        <v>6377</v>
      </c>
      <c r="D92" s="227" t="s">
        <v>6379</v>
      </c>
      <c r="E92" s="1785"/>
      <c r="F92" s="327"/>
      <c r="G92" s="327"/>
      <c r="H92" s="227" t="s">
        <v>6125</v>
      </c>
      <c r="I92" s="227"/>
      <c r="J92" s="227" t="s">
        <v>6364</v>
      </c>
      <c r="K92" s="227" t="s">
        <v>6380</v>
      </c>
      <c r="L92" s="227" t="s">
        <v>6128</v>
      </c>
      <c r="M92" s="227"/>
      <c r="N92" s="227"/>
    </row>
    <row r="93" spans="2:14" ht="13.5" customHeight="1">
      <c r="B93" s="1915" t="s">
        <v>6350</v>
      </c>
      <c r="C93" s="1809" t="s">
        <v>6381</v>
      </c>
      <c r="D93" s="227" t="s">
        <v>6383</v>
      </c>
      <c r="E93" s="1783" t="s">
        <v>7028</v>
      </c>
      <c r="F93" s="320"/>
      <c r="G93" s="320"/>
      <c r="H93" s="1809" t="s">
        <v>6125</v>
      </c>
      <c r="I93" s="1809" t="s">
        <v>7709</v>
      </c>
      <c r="J93" s="1912" t="s">
        <v>6140</v>
      </c>
      <c r="K93" s="1809" t="s">
        <v>6141</v>
      </c>
      <c r="L93" s="1782" t="s">
        <v>6128</v>
      </c>
      <c r="M93" s="1782"/>
      <c r="N93" s="1782"/>
    </row>
    <row r="94" spans="2:14" ht="13.5" customHeight="1">
      <c r="B94" s="1916"/>
      <c r="C94" s="1810"/>
      <c r="D94" s="227" t="s">
        <v>6384</v>
      </c>
      <c r="E94" s="1784"/>
      <c r="F94" s="326"/>
      <c r="G94" s="326"/>
      <c r="H94" s="1810"/>
      <c r="I94" s="1810"/>
      <c r="J94" s="1913"/>
      <c r="K94" s="1810"/>
      <c r="L94" s="1782"/>
      <c r="M94" s="1782"/>
      <c r="N94" s="1782"/>
    </row>
    <row r="95" spans="2:14" ht="13.5" customHeight="1">
      <c r="B95" s="1916"/>
      <c r="C95" s="1810"/>
      <c r="D95" s="227" t="s">
        <v>6385</v>
      </c>
      <c r="E95" s="1784"/>
      <c r="F95" s="326"/>
      <c r="G95" s="326"/>
      <c r="H95" s="1810"/>
      <c r="I95" s="1810"/>
      <c r="J95" s="1913"/>
      <c r="K95" s="1810"/>
      <c r="L95" s="1782"/>
      <c r="M95" s="1782"/>
      <c r="N95" s="1782"/>
    </row>
    <row r="96" spans="2:14" ht="13.5" customHeight="1">
      <c r="B96" s="1917"/>
      <c r="C96" s="1811"/>
      <c r="D96" s="227" t="s">
        <v>6386</v>
      </c>
      <c r="E96" s="1785"/>
      <c r="F96" s="327"/>
      <c r="G96" s="327"/>
      <c r="H96" s="1811"/>
      <c r="I96" s="1811"/>
      <c r="J96" s="1914"/>
      <c r="K96" s="1811"/>
      <c r="L96" s="1782"/>
      <c r="M96" s="1782"/>
      <c r="N96" s="1782"/>
    </row>
    <row r="97" spans="2:14" ht="13.5" customHeight="1">
      <c r="B97" s="239" t="s">
        <v>6350</v>
      </c>
      <c r="C97" s="227" t="s">
        <v>6387</v>
      </c>
      <c r="D97" s="227" t="s">
        <v>6389</v>
      </c>
      <c r="E97" s="321" t="s">
        <v>1565</v>
      </c>
      <c r="F97" s="321"/>
      <c r="G97" s="321"/>
      <c r="H97" s="227" t="s">
        <v>6390</v>
      </c>
      <c r="I97" s="227" t="s">
        <v>7710</v>
      </c>
      <c r="J97" s="227" t="s">
        <v>6391</v>
      </c>
      <c r="K97" s="237" t="s">
        <v>6141</v>
      </c>
      <c r="L97" s="237" t="s">
        <v>6128</v>
      </c>
      <c r="M97" s="237" t="s">
        <v>6392</v>
      </c>
      <c r="N97" s="311" t="s">
        <v>6152</v>
      </c>
    </row>
    <row r="98" spans="2:14" ht="13.5" customHeight="1">
      <c r="B98" s="246" t="s">
        <v>6393</v>
      </c>
      <c r="C98" s="227" t="s">
        <v>6394</v>
      </c>
      <c r="D98" s="227" t="s">
        <v>6396</v>
      </c>
      <c r="E98" s="321" t="s">
        <v>7028</v>
      </c>
      <c r="F98" s="321"/>
      <c r="G98" s="321"/>
      <c r="H98" s="231" t="s">
        <v>6125</v>
      </c>
      <c r="I98" s="227" t="s">
        <v>7711</v>
      </c>
      <c r="J98" s="227" t="s">
        <v>6398</v>
      </c>
      <c r="K98" s="227" t="s">
        <v>6141</v>
      </c>
      <c r="L98" s="227" t="s">
        <v>6128</v>
      </c>
      <c r="M98" s="231" t="s">
        <v>6399</v>
      </c>
      <c r="N98" s="227"/>
    </row>
    <row r="99" spans="2:14" ht="13.5" customHeight="1">
      <c r="B99" s="246" t="s">
        <v>6393</v>
      </c>
      <c r="C99" s="227" t="s">
        <v>6402</v>
      </c>
      <c r="D99" s="227" t="s">
        <v>588</v>
      </c>
      <c r="E99" s="321" t="s">
        <v>7028</v>
      </c>
      <c r="F99" s="321"/>
      <c r="G99" s="321"/>
      <c r="H99" s="227" t="s">
        <v>6125</v>
      </c>
      <c r="I99" s="227" t="s">
        <v>7712</v>
      </c>
      <c r="J99" s="227" t="s">
        <v>6404</v>
      </c>
      <c r="K99" s="227" t="s">
        <v>6141</v>
      </c>
      <c r="L99" s="227" t="s">
        <v>6128</v>
      </c>
      <c r="M99" s="227"/>
      <c r="N99" s="227"/>
    </row>
    <row r="100" spans="2:14" ht="13.5" customHeight="1">
      <c r="B100" s="246" t="s">
        <v>6393</v>
      </c>
      <c r="C100" s="227" t="s">
        <v>6405</v>
      </c>
      <c r="D100" s="227" t="s">
        <v>6407</v>
      </c>
      <c r="E100" s="321" t="s">
        <v>7028</v>
      </c>
      <c r="F100" s="321"/>
      <c r="G100" s="321"/>
      <c r="H100" s="227" t="s">
        <v>6125</v>
      </c>
      <c r="I100" s="227" t="s">
        <v>7713</v>
      </c>
      <c r="J100" s="227" t="s">
        <v>6409</v>
      </c>
      <c r="K100" s="227" t="s">
        <v>6141</v>
      </c>
      <c r="L100" s="227" t="s">
        <v>6128</v>
      </c>
      <c r="M100" s="227"/>
      <c r="N100" s="227"/>
    </row>
    <row r="101" spans="2:14" ht="13.5" customHeight="1">
      <c r="B101" s="246" t="s">
        <v>6393</v>
      </c>
      <c r="C101" s="227" t="s">
        <v>4900</v>
      </c>
      <c r="D101" s="227" t="s">
        <v>6411</v>
      </c>
      <c r="E101" s="321" t="s">
        <v>7028</v>
      </c>
      <c r="F101" s="321"/>
      <c r="G101" s="321"/>
      <c r="H101" s="227" t="s">
        <v>6125</v>
      </c>
      <c r="I101" s="227" t="s">
        <v>7711</v>
      </c>
      <c r="J101" s="227" t="s">
        <v>6412</v>
      </c>
      <c r="K101" s="227" t="s">
        <v>6413</v>
      </c>
      <c r="L101" s="227" t="s">
        <v>6128</v>
      </c>
      <c r="M101" s="227"/>
      <c r="N101" s="227"/>
    </row>
    <row r="102" spans="2:14" ht="13.5" customHeight="1">
      <c r="B102" s="246" t="s">
        <v>6393</v>
      </c>
      <c r="C102" s="227" t="s">
        <v>6414</v>
      </c>
      <c r="D102" s="227" t="s">
        <v>6416</v>
      </c>
      <c r="E102" s="321" t="s">
        <v>7028</v>
      </c>
      <c r="F102" s="321"/>
      <c r="G102" s="321"/>
      <c r="H102" s="227" t="s">
        <v>6125</v>
      </c>
      <c r="I102" s="227" t="s">
        <v>7714</v>
      </c>
      <c r="J102" s="227" t="s">
        <v>6417</v>
      </c>
      <c r="K102" s="227" t="s">
        <v>6141</v>
      </c>
      <c r="L102" s="227" t="s">
        <v>6128</v>
      </c>
      <c r="M102" s="227" t="s">
        <v>6418</v>
      </c>
      <c r="N102" s="227"/>
    </row>
    <row r="103" spans="2:14" ht="13.5" customHeight="1">
      <c r="B103" s="246" t="s">
        <v>6393</v>
      </c>
      <c r="C103" s="227" t="s">
        <v>6419</v>
      </c>
      <c r="D103" s="227" t="s">
        <v>6153</v>
      </c>
      <c r="E103" s="321" t="s">
        <v>7028</v>
      </c>
      <c r="F103" s="321"/>
      <c r="G103" s="321"/>
      <c r="H103" s="227" t="s">
        <v>6125</v>
      </c>
      <c r="I103" s="227" t="s">
        <v>7683</v>
      </c>
      <c r="J103" s="227" t="s">
        <v>6421</v>
      </c>
      <c r="K103" s="227" t="s">
        <v>6141</v>
      </c>
      <c r="L103" s="227" t="s">
        <v>6128</v>
      </c>
      <c r="M103" s="227" t="s">
        <v>6422</v>
      </c>
      <c r="N103" s="227"/>
    </row>
    <row r="104" spans="2:14" ht="13.5" customHeight="1">
      <c r="B104" s="240" t="s">
        <v>328</v>
      </c>
      <c r="C104" s="227" t="s">
        <v>6423</v>
      </c>
      <c r="D104" s="227" t="s">
        <v>6425</v>
      </c>
      <c r="E104" s="321" t="s">
        <v>7028</v>
      </c>
      <c r="F104" s="321"/>
      <c r="G104" s="321"/>
      <c r="H104" s="227" t="s">
        <v>6426</v>
      </c>
      <c r="I104" s="227" t="s">
        <v>7716</v>
      </c>
      <c r="J104" s="227" t="s">
        <v>6427</v>
      </c>
      <c r="K104" s="227" t="s">
        <v>6141</v>
      </c>
      <c r="L104" s="227" t="s">
        <v>6128</v>
      </c>
      <c r="M104" s="241" t="s">
        <v>6428</v>
      </c>
      <c r="N104" s="311" t="s">
        <v>6223</v>
      </c>
    </row>
    <row r="105" spans="2:14" ht="13.5" customHeight="1">
      <c r="B105" s="240" t="s">
        <v>328</v>
      </c>
      <c r="C105" s="227" t="s">
        <v>6429</v>
      </c>
      <c r="D105" s="227" t="s">
        <v>6431</v>
      </c>
      <c r="E105" s="321" t="s">
        <v>7028</v>
      </c>
      <c r="F105" s="321"/>
      <c r="G105" s="321"/>
      <c r="H105" s="227" t="s">
        <v>6426</v>
      </c>
      <c r="I105" s="227" t="s">
        <v>7717</v>
      </c>
      <c r="J105" s="227" t="s">
        <v>6432</v>
      </c>
      <c r="K105" s="227" t="s">
        <v>6141</v>
      </c>
      <c r="L105" s="227" t="s">
        <v>6128</v>
      </c>
      <c r="M105" s="227"/>
      <c r="N105" s="311" t="s">
        <v>6433</v>
      </c>
    </row>
    <row r="106" spans="2:14" ht="13.5" customHeight="1">
      <c r="B106" s="240" t="s">
        <v>328</v>
      </c>
      <c r="C106" s="227" t="s">
        <v>6434</v>
      </c>
      <c r="D106" s="227" t="s">
        <v>6431</v>
      </c>
      <c r="E106" s="321" t="s">
        <v>784</v>
      </c>
      <c r="F106" s="321"/>
      <c r="G106" s="321"/>
      <c r="H106" s="227" t="s">
        <v>6426</v>
      </c>
      <c r="I106" s="227" t="s">
        <v>7718</v>
      </c>
      <c r="J106" s="227" t="s">
        <v>6432</v>
      </c>
      <c r="K106" s="241" t="s">
        <v>6436</v>
      </c>
      <c r="L106" s="227" t="s">
        <v>6128</v>
      </c>
      <c r="M106" s="227"/>
      <c r="N106" s="227"/>
    </row>
    <row r="107" spans="2:14" ht="13.5" customHeight="1">
      <c r="B107" s="240" t="s">
        <v>328</v>
      </c>
      <c r="C107" s="227" t="s">
        <v>6437</v>
      </c>
      <c r="D107" s="227" t="s">
        <v>6431</v>
      </c>
      <c r="E107" s="321" t="s">
        <v>784</v>
      </c>
      <c r="F107" s="321"/>
      <c r="G107" s="321"/>
      <c r="H107" s="227" t="s">
        <v>6439</v>
      </c>
      <c r="I107" s="227" t="s">
        <v>7719</v>
      </c>
      <c r="J107" s="227" t="s">
        <v>6432</v>
      </c>
      <c r="K107" s="234" t="s">
        <v>6440</v>
      </c>
      <c r="L107" s="227" t="s">
        <v>6128</v>
      </c>
      <c r="M107" s="227"/>
      <c r="N107" s="227"/>
    </row>
    <row r="108" spans="2:14" ht="13.5" customHeight="1">
      <c r="B108" s="240" t="s">
        <v>328</v>
      </c>
      <c r="C108" s="227" t="s">
        <v>6218</v>
      </c>
      <c r="D108" s="227" t="s">
        <v>6442</v>
      </c>
      <c r="E108" s="321" t="s">
        <v>7028</v>
      </c>
      <c r="F108" s="321"/>
      <c r="G108" s="321"/>
      <c r="H108" s="227" t="s">
        <v>6426</v>
      </c>
      <c r="I108" s="227" t="s">
        <v>7720</v>
      </c>
      <c r="J108" s="227" t="s">
        <v>6140</v>
      </c>
      <c r="K108" s="234" t="s">
        <v>6443</v>
      </c>
      <c r="L108" s="227" t="s">
        <v>6128</v>
      </c>
      <c r="M108" s="227"/>
      <c r="N108" s="227"/>
    </row>
    <row r="109" spans="2:14" ht="13.5" customHeight="1">
      <c r="B109" s="240" t="s">
        <v>328</v>
      </c>
      <c r="C109" s="227" t="s">
        <v>6444</v>
      </c>
      <c r="D109" s="227" t="s">
        <v>6446</v>
      </c>
      <c r="E109" s="321" t="s">
        <v>7028</v>
      </c>
      <c r="F109" s="321"/>
      <c r="G109" s="321"/>
      <c r="H109" s="227" t="s">
        <v>6426</v>
      </c>
      <c r="I109" s="227" t="s">
        <v>7721</v>
      </c>
      <c r="J109" s="227" t="s">
        <v>6140</v>
      </c>
      <c r="K109" s="234" t="s">
        <v>6447</v>
      </c>
      <c r="L109" s="227" t="s">
        <v>6128</v>
      </c>
      <c r="M109" s="227"/>
      <c r="N109" s="227"/>
    </row>
    <row r="110" spans="2:14" ht="13.5" customHeight="1">
      <c r="B110" s="242" t="s">
        <v>6448</v>
      </c>
      <c r="C110" s="227" t="s">
        <v>6449</v>
      </c>
      <c r="D110" s="227" t="s">
        <v>6451</v>
      </c>
      <c r="E110" s="321" t="s">
        <v>1565</v>
      </c>
      <c r="F110" s="321"/>
      <c r="G110" s="321"/>
      <c r="H110" s="227" t="s">
        <v>6125</v>
      </c>
      <c r="I110" s="227" t="s">
        <v>7722</v>
      </c>
      <c r="J110" s="227" t="s">
        <v>6452</v>
      </c>
      <c r="K110" s="227" t="s">
        <v>6141</v>
      </c>
      <c r="L110" s="227" t="s">
        <v>6128</v>
      </c>
      <c r="M110" s="227" t="s">
        <v>6453</v>
      </c>
      <c r="N110" s="311" t="s">
        <v>6152</v>
      </c>
    </row>
    <row r="111" spans="2:14" ht="13.5" customHeight="1">
      <c r="B111" s="242" t="s">
        <v>6448</v>
      </c>
      <c r="C111" s="227" t="s">
        <v>6454</v>
      </c>
      <c r="D111" s="227" t="s">
        <v>2110</v>
      </c>
      <c r="E111" s="321" t="s">
        <v>784</v>
      </c>
      <c r="F111" s="321"/>
      <c r="G111" s="321"/>
      <c r="H111" s="227" t="s">
        <v>6125</v>
      </c>
      <c r="I111" s="227" t="s">
        <v>7723</v>
      </c>
      <c r="J111" s="227" t="s">
        <v>6456</v>
      </c>
      <c r="K111" s="227" t="s">
        <v>6141</v>
      </c>
      <c r="L111" s="227" t="s">
        <v>6128</v>
      </c>
      <c r="M111" s="227" t="s">
        <v>6457</v>
      </c>
      <c r="N111" s="311" t="s">
        <v>6152</v>
      </c>
    </row>
    <row r="112" spans="2:14" ht="13.5" customHeight="1">
      <c r="B112" s="1918" t="s">
        <v>6448</v>
      </c>
      <c r="C112" s="1809" t="s">
        <v>6459</v>
      </c>
      <c r="D112" s="231" t="s">
        <v>6462</v>
      </c>
      <c r="E112" s="1786" t="s">
        <v>784</v>
      </c>
      <c r="F112" s="331"/>
      <c r="G112" s="331"/>
      <c r="H112" s="1809" t="s">
        <v>6125</v>
      </c>
      <c r="I112" s="1809" t="s">
        <v>7725</v>
      </c>
      <c r="J112" s="1809" t="s">
        <v>6463</v>
      </c>
      <c r="K112" s="1809" t="s">
        <v>6141</v>
      </c>
      <c r="L112" s="1809" t="s">
        <v>6128</v>
      </c>
      <c r="M112" s="1809" t="s">
        <v>6464</v>
      </c>
      <c r="N112" s="1921" t="s">
        <v>6152</v>
      </c>
    </row>
    <row r="113" spans="2:14" ht="13.5" customHeight="1">
      <c r="B113" s="1919"/>
      <c r="C113" s="1810"/>
      <c r="D113" s="231" t="s">
        <v>6465</v>
      </c>
      <c r="E113" s="1787"/>
      <c r="F113" s="332"/>
      <c r="G113" s="332"/>
      <c r="H113" s="1810"/>
      <c r="I113" s="1810"/>
      <c r="J113" s="1810"/>
      <c r="K113" s="1810"/>
      <c r="L113" s="1810"/>
      <c r="M113" s="1810"/>
      <c r="N113" s="1921"/>
    </row>
    <row r="114" spans="2:14" ht="13.5" customHeight="1">
      <c r="B114" s="1919"/>
      <c r="C114" s="1810"/>
      <c r="D114" s="231" t="s">
        <v>6466</v>
      </c>
      <c r="E114" s="1787"/>
      <c r="F114" s="332"/>
      <c r="G114" s="332"/>
      <c r="H114" s="1810"/>
      <c r="I114" s="1810"/>
      <c r="J114" s="1810"/>
      <c r="K114" s="1810"/>
      <c r="L114" s="1810"/>
      <c r="M114" s="1810"/>
      <c r="N114" s="1921"/>
    </row>
    <row r="115" spans="2:14" ht="13.5" customHeight="1">
      <c r="B115" s="1919"/>
      <c r="C115" s="1810"/>
      <c r="D115" s="231" t="s">
        <v>6467</v>
      </c>
      <c r="E115" s="1787"/>
      <c r="F115" s="332"/>
      <c r="G115" s="332"/>
      <c r="H115" s="1810"/>
      <c r="I115" s="1810"/>
      <c r="J115" s="1810"/>
      <c r="K115" s="1810"/>
      <c r="L115" s="1810"/>
      <c r="M115" s="1810"/>
      <c r="N115" s="1921"/>
    </row>
    <row r="116" spans="2:14" ht="13.5" customHeight="1">
      <c r="B116" s="1920"/>
      <c r="C116" s="1811"/>
      <c r="D116" s="231" t="s">
        <v>7769</v>
      </c>
      <c r="E116" s="1788"/>
      <c r="F116" s="333"/>
      <c r="G116" s="333"/>
      <c r="H116" s="1811"/>
      <c r="I116" s="1811"/>
      <c r="J116" s="1811"/>
      <c r="K116" s="1811"/>
      <c r="L116" s="1811"/>
      <c r="M116" s="1811"/>
      <c r="N116" s="1922"/>
    </row>
    <row r="117" spans="2:14" ht="13.5" customHeight="1">
      <c r="B117" s="242" t="s">
        <v>6448</v>
      </c>
      <c r="C117" s="227" t="s">
        <v>6468</v>
      </c>
      <c r="D117" s="227" t="s">
        <v>6471</v>
      </c>
      <c r="E117" s="321" t="s">
        <v>1565</v>
      </c>
      <c r="F117" s="321"/>
      <c r="G117" s="321"/>
      <c r="H117" s="227" t="s">
        <v>6125</v>
      </c>
      <c r="I117" s="227" t="s">
        <v>6470</v>
      </c>
      <c r="J117" s="227" t="s">
        <v>6472</v>
      </c>
      <c r="K117" s="227" t="s">
        <v>6141</v>
      </c>
      <c r="L117" s="227" t="s">
        <v>6128</v>
      </c>
      <c r="M117" s="227" t="s">
        <v>6473</v>
      </c>
      <c r="N117" s="227"/>
    </row>
    <row r="118" spans="2:14" ht="13.5" customHeight="1">
      <c r="B118" s="242" t="s">
        <v>6448</v>
      </c>
      <c r="C118" s="227" t="s">
        <v>6474</v>
      </c>
      <c r="D118" s="227" t="s">
        <v>6471</v>
      </c>
      <c r="E118" s="321" t="s">
        <v>1565</v>
      </c>
      <c r="F118" s="321"/>
      <c r="G118" s="321"/>
      <c r="H118" s="227" t="s">
        <v>6125</v>
      </c>
      <c r="I118" s="227" t="s">
        <v>7726</v>
      </c>
      <c r="J118" s="227" t="s">
        <v>6476</v>
      </c>
      <c r="K118" s="227" t="s">
        <v>6141</v>
      </c>
      <c r="L118" s="227" t="s">
        <v>6128</v>
      </c>
      <c r="M118" s="227"/>
      <c r="N118" s="227"/>
    </row>
    <row r="119" spans="2:14" ht="13.5" customHeight="1">
      <c r="B119" s="242" t="s">
        <v>6448</v>
      </c>
      <c r="C119" s="227" t="s">
        <v>6477</v>
      </c>
      <c r="D119" s="227" t="s">
        <v>6471</v>
      </c>
      <c r="E119" s="321" t="s">
        <v>1565</v>
      </c>
      <c r="F119" s="321"/>
      <c r="G119" s="321"/>
      <c r="H119" s="227" t="s">
        <v>6125</v>
      </c>
      <c r="I119" s="227" t="s">
        <v>7727</v>
      </c>
      <c r="J119" s="227" t="s">
        <v>6479</v>
      </c>
      <c r="K119" s="227" t="s">
        <v>6141</v>
      </c>
      <c r="L119" s="227" t="s">
        <v>6128</v>
      </c>
      <c r="M119" s="227"/>
      <c r="N119" s="227"/>
    </row>
    <row r="120" spans="2:14" ht="13.5" customHeight="1">
      <c r="B120" s="242" t="s">
        <v>6448</v>
      </c>
      <c r="C120" s="228" t="s">
        <v>6480</v>
      </c>
      <c r="D120" s="227" t="s">
        <v>6389</v>
      </c>
      <c r="E120" s="320" t="s">
        <v>1565</v>
      </c>
      <c r="F120" s="320"/>
      <c r="G120" s="320"/>
      <c r="H120" s="228" t="s">
        <v>6390</v>
      </c>
      <c r="I120" s="228" t="s">
        <v>7728</v>
      </c>
      <c r="J120" s="228" t="s">
        <v>6391</v>
      </c>
      <c r="K120" s="228" t="s">
        <v>6141</v>
      </c>
      <c r="L120" s="228" t="s">
        <v>6128</v>
      </c>
      <c r="M120" s="228" t="s">
        <v>6482</v>
      </c>
      <c r="N120" s="311" t="s">
        <v>6152</v>
      </c>
    </row>
    <row r="121" spans="2:14" ht="13.5" customHeight="1">
      <c r="B121" s="1923" t="s">
        <v>6483</v>
      </c>
      <c r="C121" s="1926" t="s">
        <v>6484</v>
      </c>
      <c r="D121" s="323" t="s">
        <v>6486</v>
      </c>
      <c r="E121" s="1927" t="s">
        <v>7028</v>
      </c>
      <c r="F121" s="328"/>
      <c r="G121" s="328"/>
      <c r="H121" s="1782" t="s">
        <v>6125</v>
      </c>
      <c r="I121" s="1782" t="s">
        <v>6485</v>
      </c>
      <c r="J121" s="1782" t="s">
        <v>6140</v>
      </c>
      <c r="K121" s="1782" t="s">
        <v>6487</v>
      </c>
      <c r="L121" s="1782" t="s">
        <v>6128</v>
      </c>
      <c r="M121" s="1807" t="s">
        <v>6488</v>
      </c>
      <c r="N121" s="1806" t="s">
        <v>6489</v>
      </c>
    </row>
    <row r="122" spans="2:14" ht="13.5" customHeight="1">
      <c r="B122" s="1924"/>
      <c r="C122" s="1926"/>
      <c r="D122" s="323" t="s">
        <v>6490</v>
      </c>
      <c r="E122" s="1928"/>
      <c r="F122" s="329"/>
      <c r="G122" s="329"/>
      <c r="H122" s="1782"/>
      <c r="I122" s="1782"/>
      <c r="J122" s="1782"/>
      <c r="K122" s="1782"/>
      <c r="L122" s="1782"/>
      <c r="M122" s="1807"/>
      <c r="N122" s="1806"/>
    </row>
    <row r="123" spans="2:14" ht="13.5" customHeight="1">
      <c r="B123" s="1924"/>
      <c r="C123" s="1926"/>
      <c r="D123" s="323" t="s">
        <v>6491</v>
      </c>
      <c r="E123" s="1928"/>
      <c r="F123" s="329"/>
      <c r="G123" s="329"/>
      <c r="H123" s="1782"/>
      <c r="I123" s="1782"/>
      <c r="J123" s="1782"/>
      <c r="K123" s="1782"/>
      <c r="L123" s="1782"/>
      <c r="M123" s="1807"/>
      <c r="N123" s="1806"/>
    </row>
    <row r="124" spans="2:14" ht="13.5" customHeight="1">
      <c r="B124" s="1925"/>
      <c r="C124" s="1926"/>
      <c r="D124" s="323" t="s">
        <v>6492</v>
      </c>
      <c r="E124" s="1929"/>
      <c r="F124" s="330"/>
      <c r="G124" s="330"/>
      <c r="H124" s="1782"/>
      <c r="I124" s="1782"/>
      <c r="J124" s="1782"/>
      <c r="K124" s="1782"/>
      <c r="L124" s="1782"/>
      <c r="M124" s="1807"/>
      <c r="N124" s="1806"/>
    </row>
    <row r="125" spans="2:14" ht="13.5" customHeight="1">
      <c r="B125" s="1923" t="s">
        <v>6483</v>
      </c>
      <c r="C125" s="1926" t="s">
        <v>6493</v>
      </c>
      <c r="D125" s="323" t="s">
        <v>6495</v>
      </c>
      <c r="E125" s="1927"/>
      <c r="F125" s="328"/>
      <c r="G125" s="328"/>
      <c r="H125" s="1782" t="s">
        <v>6125</v>
      </c>
      <c r="I125" s="1782" t="s">
        <v>6494</v>
      </c>
      <c r="J125" s="1782" t="s">
        <v>6140</v>
      </c>
      <c r="K125" s="1782" t="s">
        <v>6496</v>
      </c>
      <c r="L125" s="1782" t="s">
        <v>6128</v>
      </c>
      <c r="M125" s="1807"/>
      <c r="N125" s="1806" t="s">
        <v>6489</v>
      </c>
    </row>
    <row r="126" spans="2:14" ht="13.5" customHeight="1">
      <c r="B126" s="1924"/>
      <c r="C126" s="1926"/>
      <c r="D126" s="323" t="s">
        <v>6497</v>
      </c>
      <c r="E126" s="1928"/>
      <c r="F126" s="329"/>
      <c r="G126" s="329"/>
      <c r="H126" s="1782"/>
      <c r="I126" s="1782"/>
      <c r="J126" s="1782"/>
      <c r="K126" s="1782"/>
      <c r="L126" s="1782"/>
      <c r="M126" s="1807"/>
      <c r="N126" s="1806"/>
    </row>
    <row r="127" spans="2:14" ht="13.5" customHeight="1">
      <c r="B127" s="1924"/>
      <c r="C127" s="1926"/>
      <c r="D127" s="323" t="s">
        <v>6498</v>
      </c>
      <c r="E127" s="1928"/>
      <c r="F127" s="329"/>
      <c r="G127" s="329"/>
      <c r="H127" s="1782"/>
      <c r="I127" s="1782"/>
      <c r="J127" s="1782"/>
      <c r="K127" s="1782"/>
      <c r="L127" s="1782"/>
      <c r="M127" s="1807"/>
      <c r="N127" s="1806"/>
    </row>
    <row r="128" spans="2:14" ht="13.5" customHeight="1">
      <c r="B128" s="1925"/>
      <c r="C128" s="1926"/>
      <c r="D128" s="323" t="s">
        <v>6499</v>
      </c>
      <c r="E128" s="1929"/>
      <c r="F128" s="330"/>
      <c r="G128" s="330"/>
      <c r="H128" s="1782"/>
      <c r="I128" s="1782"/>
      <c r="J128" s="1782"/>
      <c r="K128" s="1782"/>
      <c r="L128" s="1782"/>
      <c r="M128" s="1807"/>
      <c r="N128" s="1806"/>
    </row>
    <row r="129" spans="2:14" ht="13.5" customHeight="1">
      <c r="B129" s="1923" t="s">
        <v>6483</v>
      </c>
      <c r="C129" s="1926" t="s">
        <v>6500</v>
      </c>
      <c r="D129" s="323" t="s">
        <v>6502</v>
      </c>
      <c r="E129" s="1927"/>
      <c r="F129" s="328"/>
      <c r="G129" s="328"/>
      <c r="H129" s="1782" t="s">
        <v>6125</v>
      </c>
      <c r="I129" s="1782" t="s">
        <v>6501</v>
      </c>
      <c r="J129" s="1782" t="s">
        <v>6140</v>
      </c>
      <c r="K129" s="1782" t="s">
        <v>6503</v>
      </c>
      <c r="L129" s="1782" t="s">
        <v>6128</v>
      </c>
      <c r="M129" s="1807"/>
      <c r="N129" s="1806" t="s">
        <v>6489</v>
      </c>
    </row>
    <row r="130" spans="2:14" ht="13.5" customHeight="1">
      <c r="B130" s="1924"/>
      <c r="C130" s="1926"/>
      <c r="D130" s="323" t="s">
        <v>6504</v>
      </c>
      <c r="E130" s="1928"/>
      <c r="F130" s="329"/>
      <c r="G130" s="329"/>
      <c r="H130" s="1782"/>
      <c r="I130" s="1782"/>
      <c r="J130" s="1782"/>
      <c r="K130" s="1782"/>
      <c r="L130" s="1782"/>
      <c r="M130" s="1807"/>
      <c r="N130" s="1806"/>
    </row>
    <row r="131" spans="2:14" ht="13.5" customHeight="1">
      <c r="B131" s="1924"/>
      <c r="C131" s="1926"/>
      <c r="D131" s="323" t="s">
        <v>6505</v>
      </c>
      <c r="E131" s="1928"/>
      <c r="F131" s="329"/>
      <c r="G131" s="329"/>
      <c r="H131" s="1782"/>
      <c r="I131" s="1782"/>
      <c r="J131" s="1782"/>
      <c r="K131" s="1782"/>
      <c r="L131" s="1782"/>
      <c r="M131" s="1807"/>
      <c r="N131" s="1806"/>
    </row>
    <row r="132" spans="2:14" ht="13.5" customHeight="1">
      <c r="B132" s="1925"/>
      <c r="C132" s="1926"/>
      <c r="D132" s="323" t="s">
        <v>6506</v>
      </c>
      <c r="E132" s="1929"/>
      <c r="F132" s="330"/>
      <c r="G132" s="330"/>
      <c r="H132" s="1782"/>
      <c r="I132" s="1782"/>
      <c r="J132" s="1782"/>
      <c r="K132" s="1782"/>
      <c r="L132" s="1782"/>
      <c r="M132" s="1807"/>
      <c r="N132" s="1806"/>
    </row>
    <row r="133" spans="2:14" ht="13.5" customHeight="1">
      <c r="B133" s="1923" t="s">
        <v>6483</v>
      </c>
      <c r="C133" s="1926" t="s">
        <v>6507</v>
      </c>
      <c r="D133" s="323" t="s">
        <v>6509</v>
      </c>
      <c r="E133" s="243"/>
      <c r="F133" s="243"/>
      <c r="G133" s="243"/>
      <c r="H133" s="1782" t="s">
        <v>6125</v>
      </c>
      <c r="I133" s="1782" t="s">
        <v>6508</v>
      </c>
      <c r="J133" s="1782" t="s">
        <v>6140</v>
      </c>
      <c r="K133" s="1782" t="s">
        <v>6510</v>
      </c>
      <c r="L133" s="1782" t="s">
        <v>6128</v>
      </c>
      <c r="M133" s="1807"/>
      <c r="N133" s="1806" t="s">
        <v>6489</v>
      </c>
    </row>
    <row r="134" spans="2:14" ht="13.5" customHeight="1">
      <c r="B134" s="1924"/>
      <c r="C134" s="1926"/>
      <c r="D134" s="323" t="s">
        <v>6511</v>
      </c>
      <c r="E134" s="243"/>
      <c r="F134" s="243"/>
      <c r="G134" s="243"/>
      <c r="H134" s="1782"/>
      <c r="I134" s="1782"/>
      <c r="J134" s="1782"/>
      <c r="K134" s="1782"/>
      <c r="L134" s="1782"/>
      <c r="M134" s="1807"/>
      <c r="N134" s="1806"/>
    </row>
    <row r="135" spans="2:14" ht="13.5" customHeight="1">
      <c r="B135" s="1924"/>
      <c r="C135" s="1926"/>
      <c r="D135" s="323" t="s">
        <v>6512</v>
      </c>
      <c r="E135" s="243"/>
      <c r="F135" s="243"/>
      <c r="G135" s="243"/>
      <c r="H135" s="1782"/>
      <c r="I135" s="1782"/>
      <c r="J135" s="1782"/>
      <c r="K135" s="1782"/>
      <c r="L135" s="1782"/>
      <c r="M135" s="1807"/>
      <c r="N135" s="1806"/>
    </row>
    <row r="136" spans="2:14" ht="13.5" customHeight="1">
      <c r="B136" s="1925"/>
      <c r="C136" s="1926"/>
      <c r="D136" s="323" t="s">
        <v>6513</v>
      </c>
      <c r="E136" s="243"/>
      <c r="F136" s="243"/>
      <c r="G136" s="243"/>
      <c r="H136" s="1782"/>
      <c r="I136" s="1782"/>
      <c r="J136" s="1782"/>
      <c r="K136" s="1782"/>
      <c r="L136" s="1782"/>
      <c r="M136" s="1807"/>
      <c r="N136" s="1806"/>
    </row>
    <row r="137" spans="2:14" ht="13.5" customHeight="1">
      <c r="B137" s="244" t="s">
        <v>6483</v>
      </c>
      <c r="C137" s="237" t="s">
        <v>6514</v>
      </c>
      <c r="D137" s="227" t="s">
        <v>6516</v>
      </c>
      <c r="E137" s="237"/>
      <c r="F137" s="237"/>
      <c r="G137" s="237"/>
      <c r="H137" s="237" t="s">
        <v>6125</v>
      </c>
      <c r="I137" s="229" t="s">
        <v>6515</v>
      </c>
      <c r="J137" s="229" t="s">
        <v>6270</v>
      </c>
      <c r="K137" s="229" t="s">
        <v>6517</v>
      </c>
      <c r="L137" s="229" t="s">
        <v>6128</v>
      </c>
      <c r="M137" s="313"/>
      <c r="N137" s="311" t="s">
        <v>6489</v>
      </c>
    </row>
    <row r="138" spans="2:14" ht="13.5" customHeight="1">
      <c r="B138" s="1930" t="s">
        <v>6483</v>
      </c>
      <c r="C138" s="1809" t="s">
        <v>6518</v>
      </c>
      <c r="D138" s="227" t="s">
        <v>6186</v>
      </c>
      <c r="E138" s="316"/>
      <c r="F138" s="316"/>
      <c r="G138" s="316"/>
      <c r="H138" s="1912" t="s">
        <v>6125</v>
      </c>
      <c r="I138" s="1782" t="s">
        <v>6519</v>
      </c>
      <c r="J138" s="1782" t="s">
        <v>6270</v>
      </c>
      <c r="K138" s="1782" t="s">
        <v>6520</v>
      </c>
      <c r="L138" s="1782" t="s">
        <v>6128</v>
      </c>
      <c r="M138" s="1807"/>
      <c r="N138" s="1806" t="s">
        <v>6489</v>
      </c>
    </row>
    <row r="139" spans="2:14" ht="13.5" customHeight="1">
      <c r="B139" s="1931"/>
      <c r="C139" s="1810"/>
      <c r="D139" s="227" t="s">
        <v>6187</v>
      </c>
      <c r="E139" s="317"/>
      <c r="F139" s="317"/>
      <c r="G139" s="317"/>
      <c r="H139" s="1913"/>
      <c r="I139" s="1782"/>
      <c r="J139" s="1782"/>
      <c r="K139" s="1782"/>
      <c r="L139" s="1782"/>
      <c r="M139" s="1807"/>
      <c r="N139" s="1806"/>
    </row>
    <row r="140" spans="2:14" ht="13.5" customHeight="1">
      <c r="B140" s="1931"/>
      <c r="C140" s="1810"/>
      <c r="D140" s="227" t="s">
        <v>6188</v>
      </c>
      <c r="E140" s="317"/>
      <c r="F140" s="317"/>
      <c r="G140" s="317"/>
      <c r="H140" s="1913"/>
      <c r="I140" s="1782"/>
      <c r="J140" s="1782"/>
      <c r="K140" s="1782"/>
      <c r="L140" s="1782"/>
      <c r="M140" s="1807"/>
      <c r="N140" s="1806"/>
    </row>
    <row r="141" spans="2:14" ht="13.5" customHeight="1">
      <c r="B141" s="1932"/>
      <c r="C141" s="1811"/>
      <c r="D141" s="227" t="s">
        <v>6189</v>
      </c>
      <c r="E141" s="318"/>
      <c r="F141" s="318"/>
      <c r="G141" s="318"/>
      <c r="H141" s="1914"/>
      <c r="I141" s="1782"/>
      <c r="J141" s="1782"/>
      <c r="K141" s="1782"/>
      <c r="L141" s="1782"/>
      <c r="M141" s="1807"/>
      <c r="N141" s="1806"/>
    </row>
    <row r="142" spans="2:14" ht="13.5" customHeight="1">
      <c r="B142" s="1930" t="s">
        <v>6483</v>
      </c>
      <c r="C142" s="1809" t="s">
        <v>6521</v>
      </c>
      <c r="D142" s="227" t="s">
        <v>6190</v>
      </c>
      <c r="E142" s="316"/>
      <c r="F142" s="316"/>
      <c r="G142" s="316"/>
      <c r="H142" s="1912" t="s">
        <v>6125</v>
      </c>
      <c r="I142" s="1782" t="s">
        <v>6522</v>
      </c>
      <c r="J142" s="1782" t="s">
        <v>6270</v>
      </c>
      <c r="K142" s="1782" t="s">
        <v>6523</v>
      </c>
      <c r="L142" s="1782" t="s">
        <v>6128</v>
      </c>
      <c r="M142" s="1807"/>
      <c r="N142" s="1806" t="s">
        <v>6489</v>
      </c>
    </row>
    <row r="143" spans="2:14" ht="13.5" customHeight="1">
      <c r="B143" s="1931"/>
      <c r="C143" s="1810"/>
      <c r="D143" s="227" t="s">
        <v>6191</v>
      </c>
      <c r="E143" s="317"/>
      <c r="F143" s="317"/>
      <c r="G143" s="317"/>
      <c r="H143" s="1913"/>
      <c r="I143" s="1782"/>
      <c r="J143" s="1782"/>
      <c r="K143" s="1782"/>
      <c r="L143" s="1782"/>
      <c r="M143" s="1807"/>
      <c r="N143" s="1806"/>
    </row>
    <row r="144" spans="2:14" ht="13.5" customHeight="1">
      <c r="B144" s="1931"/>
      <c r="C144" s="1810"/>
      <c r="D144" s="227" t="s">
        <v>6192</v>
      </c>
      <c r="E144" s="317"/>
      <c r="F144" s="317"/>
      <c r="G144" s="317"/>
      <c r="H144" s="1913"/>
      <c r="I144" s="1782"/>
      <c r="J144" s="1782"/>
      <c r="K144" s="1782"/>
      <c r="L144" s="1782"/>
      <c r="M144" s="1807"/>
      <c r="N144" s="1806"/>
    </row>
    <row r="145" spans="2:14" ht="13.5" customHeight="1">
      <c r="B145" s="1932"/>
      <c r="C145" s="1811"/>
      <c r="D145" s="227" t="s">
        <v>6193</v>
      </c>
      <c r="E145" s="318"/>
      <c r="F145" s="318"/>
      <c r="G145" s="318"/>
      <c r="H145" s="1914"/>
      <c r="I145" s="1782"/>
      <c r="J145" s="1782"/>
      <c r="K145" s="1782"/>
      <c r="L145" s="1782"/>
      <c r="M145" s="1807"/>
      <c r="N145" s="1806"/>
    </row>
    <row r="146" spans="2:14" ht="13.5" customHeight="1">
      <c r="B146" s="1930" t="s">
        <v>6483</v>
      </c>
      <c r="C146" s="1809" t="s">
        <v>6524</v>
      </c>
      <c r="D146" s="227" t="s">
        <v>6526</v>
      </c>
      <c r="E146" s="316"/>
      <c r="F146" s="316"/>
      <c r="G146" s="316"/>
      <c r="H146" s="1912" t="s">
        <v>6125</v>
      </c>
      <c r="I146" s="1782" t="s">
        <v>7736</v>
      </c>
      <c r="J146" s="1782" t="s">
        <v>6172</v>
      </c>
      <c r="K146" s="1782" t="s">
        <v>6527</v>
      </c>
      <c r="L146" s="1782" t="s">
        <v>6128</v>
      </c>
      <c r="M146" s="1807"/>
      <c r="N146" s="1806" t="s">
        <v>6489</v>
      </c>
    </row>
    <row r="147" spans="2:14" ht="13.5" customHeight="1">
      <c r="B147" s="1931"/>
      <c r="C147" s="1810"/>
      <c r="D147" s="227" t="s">
        <v>6528</v>
      </c>
      <c r="E147" s="317"/>
      <c r="F147" s="317"/>
      <c r="G147" s="317"/>
      <c r="H147" s="1913"/>
      <c r="I147" s="1782"/>
      <c r="J147" s="1782"/>
      <c r="K147" s="1782"/>
      <c r="L147" s="1782"/>
      <c r="M147" s="1807"/>
      <c r="N147" s="1806"/>
    </row>
    <row r="148" spans="2:14" ht="13.5" customHeight="1">
      <c r="B148" s="1931"/>
      <c r="C148" s="1810"/>
      <c r="D148" s="227" t="s">
        <v>6529</v>
      </c>
      <c r="E148" s="317"/>
      <c r="F148" s="317"/>
      <c r="G148" s="317"/>
      <c r="H148" s="1913"/>
      <c r="I148" s="1782"/>
      <c r="J148" s="1782"/>
      <c r="K148" s="1782"/>
      <c r="L148" s="1782"/>
      <c r="M148" s="1807"/>
      <c r="N148" s="1806"/>
    </row>
    <row r="149" spans="2:14" ht="13.5" customHeight="1">
      <c r="B149" s="1932"/>
      <c r="C149" s="1811"/>
      <c r="D149" s="227" t="s">
        <v>6530</v>
      </c>
      <c r="E149" s="318"/>
      <c r="F149" s="318"/>
      <c r="G149" s="318"/>
      <c r="H149" s="1914"/>
      <c r="I149" s="1782"/>
      <c r="J149" s="1782"/>
      <c r="K149" s="1782"/>
      <c r="L149" s="1782"/>
      <c r="M149" s="1807"/>
      <c r="N149" s="1806"/>
    </row>
    <row r="150" spans="2:14" ht="13.5" customHeight="1">
      <c r="B150" s="1930" t="s">
        <v>6483</v>
      </c>
      <c r="C150" s="1809" t="s">
        <v>6531</v>
      </c>
      <c r="D150" s="227" t="s">
        <v>6533</v>
      </c>
      <c r="E150" s="316"/>
      <c r="F150" s="316"/>
      <c r="G150" s="316"/>
      <c r="H150" s="1912" t="s">
        <v>6125</v>
      </c>
      <c r="I150" s="1782" t="s">
        <v>7738</v>
      </c>
      <c r="J150" s="1782" t="s">
        <v>6172</v>
      </c>
      <c r="K150" s="1808" t="s">
        <v>6534</v>
      </c>
      <c r="L150" s="1782" t="s">
        <v>6128</v>
      </c>
      <c r="M150" s="1807"/>
      <c r="N150" s="1806" t="s">
        <v>6489</v>
      </c>
    </row>
    <row r="151" spans="2:14" ht="13.5" customHeight="1">
      <c r="B151" s="1931"/>
      <c r="C151" s="1810"/>
      <c r="D151" s="227" t="s">
        <v>6535</v>
      </c>
      <c r="E151" s="317"/>
      <c r="F151" s="317"/>
      <c r="G151" s="317"/>
      <c r="H151" s="1913"/>
      <c r="I151" s="1782"/>
      <c r="J151" s="1782"/>
      <c r="K151" s="1808"/>
      <c r="L151" s="1782"/>
      <c r="M151" s="1807"/>
      <c r="N151" s="1806"/>
    </row>
    <row r="152" spans="2:14" ht="13.5" customHeight="1">
      <c r="B152" s="1931"/>
      <c r="C152" s="1810"/>
      <c r="D152" s="227" t="s">
        <v>6536</v>
      </c>
      <c r="E152" s="317"/>
      <c r="F152" s="317"/>
      <c r="G152" s="317"/>
      <c r="H152" s="1913"/>
      <c r="I152" s="1782"/>
      <c r="J152" s="1782"/>
      <c r="K152" s="1808"/>
      <c r="L152" s="1782"/>
      <c r="M152" s="1807"/>
      <c r="N152" s="1806"/>
    </row>
    <row r="153" spans="2:14" ht="13.5" customHeight="1">
      <c r="B153" s="1932"/>
      <c r="C153" s="1811"/>
      <c r="D153" s="227" t="s">
        <v>6537</v>
      </c>
      <c r="E153" s="318"/>
      <c r="F153" s="318"/>
      <c r="G153" s="318"/>
      <c r="H153" s="1914"/>
      <c r="I153" s="1782"/>
      <c r="J153" s="1782"/>
      <c r="K153" s="1808"/>
      <c r="L153" s="1782"/>
      <c r="M153" s="1807"/>
      <c r="N153" s="1806"/>
    </row>
    <row r="154" spans="2:14" ht="13.5" customHeight="1">
      <c r="B154" s="1930" t="s">
        <v>6483</v>
      </c>
      <c r="C154" s="1809" t="s">
        <v>6538</v>
      </c>
      <c r="D154" s="227" t="s">
        <v>6540</v>
      </c>
      <c r="E154" s="316"/>
      <c r="F154" s="316"/>
      <c r="G154" s="316"/>
      <c r="H154" s="1912" t="s">
        <v>6125</v>
      </c>
      <c r="I154" s="1782" t="s">
        <v>7740</v>
      </c>
      <c r="J154" s="1782" t="s">
        <v>6172</v>
      </c>
      <c r="K154" s="1808" t="s">
        <v>6541</v>
      </c>
      <c r="L154" s="1782" t="s">
        <v>6128</v>
      </c>
      <c r="M154" s="1807"/>
      <c r="N154" s="1806" t="s">
        <v>6489</v>
      </c>
    </row>
    <row r="155" spans="2:14" ht="13.5" customHeight="1">
      <c r="B155" s="1931"/>
      <c r="C155" s="1810"/>
      <c r="D155" s="227" t="s">
        <v>6542</v>
      </c>
      <c r="E155" s="317"/>
      <c r="F155" s="317"/>
      <c r="G155" s="317"/>
      <c r="H155" s="1913"/>
      <c r="I155" s="1782"/>
      <c r="J155" s="1782"/>
      <c r="K155" s="1808"/>
      <c r="L155" s="1782"/>
      <c r="M155" s="1807"/>
      <c r="N155" s="1806"/>
    </row>
    <row r="156" spans="2:14" ht="13.5" customHeight="1">
      <c r="B156" s="1931"/>
      <c r="C156" s="1810"/>
      <c r="D156" s="227" t="s">
        <v>6543</v>
      </c>
      <c r="E156" s="317"/>
      <c r="F156" s="317"/>
      <c r="G156" s="317"/>
      <c r="H156" s="1913"/>
      <c r="I156" s="1782"/>
      <c r="J156" s="1782"/>
      <c r="K156" s="1808"/>
      <c r="L156" s="1782"/>
      <c r="M156" s="1807"/>
      <c r="N156" s="1806"/>
    </row>
    <row r="157" spans="2:14" ht="13.5" customHeight="1">
      <c r="B157" s="1932"/>
      <c r="C157" s="1811"/>
      <c r="D157" s="227" t="s">
        <v>6544</v>
      </c>
      <c r="E157" s="317"/>
      <c r="F157" s="317"/>
      <c r="G157" s="317"/>
      <c r="H157" s="1913"/>
      <c r="I157" s="1782"/>
      <c r="J157" s="1782"/>
      <c r="K157" s="1808"/>
      <c r="L157" s="1782"/>
      <c r="M157" s="1807"/>
      <c r="N157" s="1806"/>
    </row>
    <row r="158" spans="2:14" ht="13.5" customHeight="1">
      <c r="B158" s="1930" t="s">
        <v>6483</v>
      </c>
      <c r="C158" s="1809" t="s">
        <v>6545</v>
      </c>
      <c r="D158" s="235" t="s">
        <v>6547</v>
      </c>
      <c r="E158" s="235"/>
      <c r="F158" s="235"/>
      <c r="G158" s="235"/>
      <c r="H158" s="1782" t="s">
        <v>6125</v>
      </c>
      <c r="I158" s="1782" t="s">
        <v>7742</v>
      </c>
      <c r="J158" s="1782" t="s">
        <v>6140</v>
      </c>
      <c r="K158" s="1808" t="s">
        <v>6548</v>
      </c>
      <c r="L158" s="1782" t="s">
        <v>6128</v>
      </c>
      <c r="M158" s="1807"/>
      <c r="N158" s="1806" t="s">
        <v>6489</v>
      </c>
    </row>
    <row r="159" spans="2:14" ht="13.5" customHeight="1">
      <c r="B159" s="1931"/>
      <c r="C159" s="1810"/>
      <c r="D159" s="235" t="s">
        <v>6549</v>
      </c>
      <c r="E159" s="235"/>
      <c r="F159" s="235"/>
      <c r="G159" s="235"/>
      <c r="H159" s="1782"/>
      <c r="I159" s="1782"/>
      <c r="J159" s="1782"/>
      <c r="K159" s="1808"/>
      <c r="L159" s="1782"/>
      <c r="M159" s="1807"/>
      <c r="N159" s="1806"/>
    </row>
    <row r="160" spans="2:14" ht="13.5" customHeight="1">
      <c r="B160" s="1931"/>
      <c r="C160" s="1810"/>
      <c r="D160" s="235" t="s">
        <v>6550</v>
      </c>
      <c r="E160" s="235"/>
      <c r="F160" s="235"/>
      <c r="G160" s="235"/>
      <c r="H160" s="1782"/>
      <c r="I160" s="1782"/>
      <c r="J160" s="1782"/>
      <c r="K160" s="1808"/>
      <c r="L160" s="1782"/>
      <c r="M160" s="1807"/>
      <c r="N160" s="1806"/>
    </row>
    <row r="161" spans="2:15" ht="13.5" customHeight="1">
      <c r="B161" s="1931"/>
      <c r="C161" s="1810"/>
      <c r="D161" s="235" t="s">
        <v>6551</v>
      </c>
      <c r="E161" s="235"/>
      <c r="F161" s="235"/>
      <c r="G161" s="235"/>
      <c r="H161" s="1782"/>
      <c r="I161" s="1782"/>
      <c r="J161" s="1782"/>
      <c r="K161" s="1808"/>
      <c r="L161" s="1782"/>
      <c r="M161" s="1807"/>
      <c r="N161" s="1806"/>
    </row>
    <row r="162" spans="2:15" ht="13.5" customHeight="1">
      <c r="B162" s="1931"/>
      <c r="C162" s="1810"/>
      <c r="D162" s="235" t="s">
        <v>6552</v>
      </c>
      <c r="E162" s="235"/>
      <c r="F162" s="235"/>
      <c r="G162" s="235"/>
      <c r="H162" s="1782"/>
      <c r="I162" s="1782"/>
      <c r="J162" s="1782"/>
      <c r="K162" s="1808"/>
      <c r="L162" s="1782"/>
      <c r="M162" s="1807"/>
      <c r="N162" s="1806"/>
    </row>
    <row r="163" spans="2:15" ht="13.5" customHeight="1">
      <c r="B163" s="1932"/>
      <c r="C163" s="1811"/>
      <c r="D163" s="235" t="s">
        <v>6553</v>
      </c>
      <c r="E163" s="235"/>
      <c r="F163" s="235"/>
      <c r="G163" s="235"/>
      <c r="H163" s="1782"/>
      <c r="I163" s="1782"/>
      <c r="J163" s="1782"/>
      <c r="K163" s="1808"/>
      <c r="L163" s="1782"/>
      <c r="M163" s="1807"/>
      <c r="N163" s="1806"/>
    </row>
    <row r="164" spans="2:15" ht="13.5" customHeight="1">
      <c r="B164" s="1930" t="s">
        <v>6483</v>
      </c>
      <c r="C164" s="1809" t="s">
        <v>6554</v>
      </c>
      <c r="D164" s="227" t="s">
        <v>6556</v>
      </c>
      <c r="E164" s="229"/>
      <c r="F164" s="229"/>
      <c r="G164" s="229"/>
      <c r="H164" s="1810" t="s">
        <v>6125</v>
      </c>
      <c r="I164" s="1810" t="s">
        <v>7744</v>
      </c>
      <c r="J164" s="1810" t="s">
        <v>6140</v>
      </c>
      <c r="K164" s="1901" t="s">
        <v>6557</v>
      </c>
      <c r="L164" s="1810" t="s">
        <v>6128</v>
      </c>
      <c r="M164" s="1934"/>
      <c r="N164" s="1907" t="s">
        <v>6489</v>
      </c>
      <c r="O164" s="224"/>
    </row>
    <row r="165" spans="2:15" ht="13.5" customHeight="1">
      <c r="B165" s="1931"/>
      <c r="C165" s="1810"/>
      <c r="D165" s="227" t="s">
        <v>6558</v>
      </c>
      <c r="E165" s="229"/>
      <c r="F165" s="229"/>
      <c r="G165" s="229"/>
      <c r="H165" s="1810"/>
      <c r="I165" s="1810"/>
      <c r="J165" s="1810"/>
      <c r="K165" s="1901"/>
      <c r="L165" s="1810"/>
      <c r="M165" s="1934"/>
      <c r="N165" s="1806"/>
      <c r="O165" s="224"/>
    </row>
    <row r="166" spans="2:15" ht="13.5" customHeight="1">
      <c r="B166" s="1931"/>
      <c r="C166" s="1810"/>
      <c r="D166" s="227" t="s">
        <v>6559</v>
      </c>
      <c r="E166" s="229"/>
      <c r="F166" s="229"/>
      <c r="G166" s="229"/>
      <c r="H166" s="1810"/>
      <c r="I166" s="1810"/>
      <c r="J166" s="1810"/>
      <c r="K166" s="1901"/>
      <c r="L166" s="1810"/>
      <c r="M166" s="1934"/>
      <c r="N166" s="1806"/>
      <c r="O166" s="224"/>
    </row>
    <row r="167" spans="2:15" ht="13.5" customHeight="1">
      <c r="B167" s="1931"/>
      <c r="C167" s="1810"/>
      <c r="D167" s="227" t="s">
        <v>6560</v>
      </c>
      <c r="E167" s="229"/>
      <c r="F167" s="229"/>
      <c r="G167" s="229"/>
      <c r="H167" s="1810"/>
      <c r="I167" s="1810"/>
      <c r="J167" s="1810"/>
      <c r="K167" s="1901"/>
      <c r="L167" s="1810"/>
      <c r="M167" s="1934"/>
      <c r="N167" s="1806"/>
      <c r="O167" s="224"/>
    </row>
    <row r="168" spans="2:15" ht="13.5" customHeight="1">
      <c r="B168" s="1932"/>
      <c r="C168" s="1811"/>
      <c r="D168" s="227" t="s">
        <v>6552</v>
      </c>
      <c r="E168" s="237"/>
      <c r="F168" s="237"/>
      <c r="G168" s="237"/>
      <c r="H168" s="1811"/>
      <c r="I168" s="1811"/>
      <c r="J168" s="1811"/>
      <c r="K168" s="1902"/>
      <c r="L168" s="1811"/>
      <c r="M168" s="1935"/>
      <c r="N168" s="1806"/>
      <c r="O168" s="224"/>
    </row>
    <row r="169" spans="2:15" ht="13.5" customHeight="1">
      <c r="B169" s="1930" t="s">
        <v>6483</v>
      </c>
      <c r="C169" s="1809" t="s">
        <v>6562</v>
      </c>
      <c r="D169" s="227" t="s">
        <v>6564</v>
      </c>
      <c r="E169" s="228"/>
      <c r="F169" s="228"/>
      <c r="G169" s="228"/>
      <c r="H169" s="1809" t="s">
        <v>6125</v>
      </c>
      <c r="I169" s="1809" t="s">
        <v>7746</v>
      </c>
      <c r="J169" s="1809" t="s">
        <v>6140</v>
      </c>
      <c r="K169" s="1900" t="s">
        <v>6565</v>
      </c>
      <c r="L169" s="1809" t="s">
        <v>6128</v>
      </c>
      <c r="M169" s="1933"/>
      <c r="N169" s="1806" t="s">
        <v>6489</v>
      </c>
    </row>
    <row r="170" spans="2:15" ht="13.5" customHeight="1">
      <c r="B170" s="1931"/>
      <c r="C170" s="1810"/>
      <c r="D170" s="227" t="s">
        <v>6566</v>
      </c>
      <c r="E170" s="229"/>
      <c r="F170" s="229"/>
      <c r="G170" s="229"/>
      <c r="H170" s="1810"/>
      <c r="I170" s="1810"/>
      <c r="J170" s="1810"/>
      <c r="K170" s="1901"/>
      <c r="L170" s="1810"/>
      <c r="M170" s="1934"/>
      <c r="N170" s="1806"/>
    </row>
    <row r="171" spans="2:15" ht="13.5" customHeight="1">
      <c r="B171" s="1931"/>
      <c r="C171" s="1810"/>
      <c r="D171" s="227" t="s">
        <v>6567</v>
      </c>
      <c r="E171" s="229"/>
      <c r="F171" s="229"/>
      <c r="G171" s="229"/>
      <c r="H171" s="1810"/>
      <c r="I171" s="1810"/>
      <c r="J171" s="1810"/>
      <c r="K171" s="1901"/>
      <c r="L171" s="1810"/>
      <c r="M171" s="1934"/>
      <c r="N171" s="1806"/>
    </row>
    <row r="172" spans="2:15" ht="13.5" customHeight="1">
      <c r="B172" s="1931"/>
      <c r="C172" s="1810"/>
      <c r="D172" s="227" t="s">
        <v>6568</v>
      </c>
      <c r="E172" s="229"/>
      <c r="F172" s="229"/>
      <c r="G172" s="229"/>
      <c r="H172" s="1810"/>
      <c r="I172" s="1810"/>
      <c r="J172" s="1810"/>
      <c r="K172" s="1901"/>
      <c r="L172" s="1810"/>
      <c r="M172" s="1934"/>
      <c r="N172" s="1806"/>
    </row>
    <row r="173" spans="2:15" ht="13.5" customHeight="1">
      <c r="B173" s="1931"/>
      <c r="C173" s="1810"/>
      <c r="D173" s="227" t="s">
        <v>6552</v>
      </c>
      <c r="E173" s="229"/>
      <c r="F173" s="229"/>
      <c r="G173" s="229"/>
      <c r="H173" s="1810"/>
      <c r="I173" s="1810"/>
      <c r="J173" s="1810"/>
      <c r="K173" s="1901"/>
      <c r="L173" s="1810"/>
      <c r="M173" s="1934"/>
      <c r="N173" s="1806"/>
    </row>
    <row r="174" spans="2:15" ht="13.5" customHeight="1">
      <c r="B174" s="1932"/>
      <c r="C174" s="1811"/>
      <c r="D174" s="227" t="s">
        <v>6553</v>
      </c>
      <c r="E174" s="237"/>
      <c r="F174" s="237"/>
      <c r="G174" s="237"/>
      <c r="H174" s="1811"/>
      <c r="I174" s="1811"/>
      <c r="J174" s="1811"/>
      <c r="K174" s="1902"/>
      <c r="L174" s="1811"/>
      <c r="M174" s="1935"/>
      <c r="N174" s="1806"/>
    </row>
    <row r="175" spans="2:15" ht="13.5" customHeight="1">
      <c r="B175" s="1930" t="s">
        <v>6483</v>
      </c>
      <c r="C175" s="1809" t="s">
        <v>6569</v>
      </c>
      <c r="D175" s="227" t="s">
        <v>6571</v>
      </c>
      <c r="E175" s="228"/>
      <c r="F175" s="228"/>
      <c r="G175" s="228"/>
      <c r="H175" s="1809" t="s">
        <v>6125</v>
      </c>
      <c r="I175" s="1809" t="s">
        <v>7748</v>
      </c>
      <c r="J175" s="1809" t="s">
        <v>6572</v>
      </c>
      <c r="K175" s="1809" t="s">
        <v>6141</v>
      </c>
      <c r="L175" s="1809" t="s">
        <v>6128</v>
      </c>
      <c r="M175" s="1933"/>
      <c r="N175" s="1806" t="s">
        <v>6489</v>
      </c>
    </row>
    <row r="176" spans="2:15" ht="13.5" customHeight="1">
      <c r="B176" s="1931"/>
      <c r="C176" s="1810"/>
      <c r="D176" s="227" t="s">
        <v>6573</v>
      </c>
      <c r="E176" s="229"/>
      <c r="F176" s="229"/>
      <c r="G176" s="229"/>
      <c r="H176" s="1810"/>
      <c r="I176" s="1810"/>
      <c r="J176" s="1810"/>
      <c r="K176" s="1810"/>
      <c r="L176" s="1810"/>
      <c r="M176" s="1934"/>
      <c r="N176" s="1806"/>
    </row>
    <row r="177" spans="2:14" ht="13.5" customHeight="1">
      <c r="B177" s="1931"/>
      <c r="C177" s="1810"/>
      <c r="D177" s="227" t="s">
        <v>6574</v>
      </c>
      <c r="E177" s="229"/>
      <c r="F177" s="229"/>
      <c r="G177" s="229"/>
      <c r="H177" s="1810"/>
      <c r="I177" s="1810"/>
      <c r="J177" s="1810"/>
      <c r="K177" s="1810"/>
      <c r="L177" s="1810"/>
      <c r="M177" s="1934"/>
      <c r="N177" s="1806"/>
    </row>
    <row r="178" spans="2:14" ht="13.5" customHeight="1">
      <c r="B178" s="1932"/>
      <c r="C178" s="1811"/>
      <c r="D178" s="227" t="s">
        <v>6575</v>
      </c>
      <c r="E178" s="237"/>
      <c r="F178" s="237"/>
      <c r="G178" s="237"/>
      <c r="H178" s="1811"/>
      <c r="I178" s="1811"/>
      <c r="J178" s="1811"/>
      <c r="K178" s="1811"/>
      <c r="L178" s="1811"/>
      <c r="M178" s="1935"/>
      <c r="N178" s="1806"/>
    </row>
    <row r="179" spans="2:14" ht="13.5" customHeight="1">
      <c r="B179" s="1930" t="s">
        <v>6483</v>
      </c>
      <c r="C179" s="1809" t="s">
        <v>6576</v>
      </c>
      <c r="D179" s="227" t="s">
        <v>6219</v>
      </c>
      <c r="E179" s="228"/>
      <c r="F179" s="228"/>
      <c r="G179" s="228"/>
      <c r="H179" s="1809" t="s">
        <v>6125</v>
      </c>
      <c r="I179" s="1809" t="s">
        <v>7749</v>
      </c>
      <c r="J179" s="1809" t="s">
        <v>6140</v>
      </c>
      <c r="K179" s="1809" t="s">
        <v>6579</v>
      </c>
      <c r="L179" s="1809" t="s">
        <v>6128</v>
      </c>
      <c r="M179" s="1933"/>
      <c r="N179" s="1806" t="s">
        <v>6489</v>
      </c>
    </row>
    <row r="180" spans="2:14" ht="13.5" customHeight="1">
      <c r="B180" s="1931"/>
      <c r="C180" s="1810"/>
      <c r="D180" s="227" t="s">
        <v>6224</v>
      </c>
      <c r="E180" s="229"/>
      <c r="F180" s="229"/>
      <c r="G180" s="229"/>
      <c r="H180" s="1810"/>
      <c r="I180" s="1810"/>
      <c r="J180" s="1810"/>
      <c r="K180" s="1810"/>
      <c r="L180" s="1810"/>
      <c r="M180" s="1934"/>
      <c r="N180" s="1806"/>
    </row>
    <row r="181" spans="2:14" ht="13.5" customHeight="1">
      <c r="B181" s="1931"/>
      <c r="C181" s="1810"/>
      <c r="D181" s="227" t="s">
        <v>6225</v>
      </c>
      <c r="E181" s="229"/>
      <c r="F181" s="229"/>
      <c r="G181" s="229"/>
      <c r="H181" s="1810"/>
      <c r="I181" s="1810"/>
      <c r="J181" s="1810"/>
      <c r="K181" s="1810"/>
      <c r="L181" s="1810"/>
      <c r="M181" s="1934"/>
      <c r="N181" s="1806"/>
    </row>
    <row r="182" spans="2:14" ht="13.5" customHeight="1">
      <c r="B182" s="1931"/>
      <c r="C182" s="1810"/>
      <c r="D182" s="227" t="s">
        <v>6227</v>
      </c>
      <c r="E182" s="229"/>
      <c r="F182" s="229"/>
      <c r="G182" s="229"/>
      <c r="H182" s="1810"/>
      <c r="I182" s="1810"/>
      <c r="J182" s="1810"/>
      <c r="K182" s="1810"/>
      <c r="L182" s="1810"/>
      <c r="M182" s="1934"/>
      <c r="N182" s="1806"/>
    </row>
    <row r="183" spans="2:14" ht="13.5" customHeight="1">
      <c r="B183" s="1932"/>
      <c r="C183" s="1811"/>
      <c r="D183" s="227" t="s">
        <v>6229</v>
      </c>
      <c r="E183" s="237"/>
      <c r="F183" s="237"/>
      <c r="G183" s="237"/>
      <c r="H183" s="1811"/>
      <c r="I183" s="1811"/>
      <c r="J183" s="1811"/>
      <c r="K183" s="1811"/>
      <c r="L183" s="1811"/>
      <c r="M183" s="1935"/>
      <c r="N183" s="1806"/>
    </row>
    <row r="184" spans="2:14" ht="13.5" customHeight="1">
      <c r="B184" s="244" t="s">
        <v>6483</v>
      </c>
      <c r="C184" s="227" t="s">
        <v>6082</v>
      </c>
      <c r="D184" s="227" t="s">
        <v>6581</v>
      </c>
      <c r="E184" s="227"/>
      <c r="F184" s="227"/>
      <c r="G184" s="227"/>
      <c r="H184" s="227" t="s">
        <v>6125</v>
      </c>
      <c r="I184" s="227" t="s">
        <v>7750</v>
      </c>
      <c r="J184" s="227" t="s">
        <v>6140</v>
      </c>
      <c r="K184" s="227" t="s">
        <v>6579</v>
      </c>
      <c r="L184" s="227" t="s">
        <v>6128</v>
      </c>
      <c r="M184" s="312"/>
      <c r="N184" s="311" t="s">
        <v>6489</v>
      </c>
    </row>
    <row r="185" spans="2:14" ht="13.5" customHeight="1">
      <c r="B185" s="1930" t="s">
        <v>6483</v>
      </c>
      <c r="C185" s="1809" t="s">
        <v>6582</v>
      </c>
      <c r="D185" s="227" t="s">
        <v>6547</v>
      </c>
      <c r="E185" s="228"/>
      <c r="F185" s="228"/>
      <c r="G185" s="228"/>
      <c r="H185" s="1809" t="s">
        <v>6125</v>
      </c>
      <c r="I185" s="1809" t="s">
        <v>7752</v>
      </c>
      <c r="J185" s="1809" t="s">
        <v>6140</v>
      </c>
      <c r="K185" s="1809" t="s">
        <v>6579</v>
      </c>
      <c r="L185" s="1809" t="s">
        <v>6128</v>
      </c>
      <c r="M185" s="1936"/>
      <c r="N185" s="311" t="s">
        <v>6489</v>
      </c>
    </row>
    <row r="186" spans="2:14" ht="13.5" customHeight="1">
      <c r="B186" s="1931"/>
      <c r="C186" s="1810"/>
      <c r="D186" s="227" t="s">
        <v>6549</v>
      </c>
      <c r="E186" s="229"/>
      <c r="F186" s="229"/>
      <c r="G186" s="229"/>
      <c r="H186" s="1810"/>
      <c r="I186" s="1810"/>
      <c r="J186" s="1810"/>
      <c r="K186" s="1810"/>
      <c r="L186" s="1810"/>
      <c r="M186" s="1938"/>
      <c r="N186" s="311"/>
    </row>
    <row r="187" spans="2:14" ht="13.5" customHeight="1">
      <c r="B187" s="1931"/>
      <c r="C187" s="1810"/>
      <c r="D187" s="227" t="s">
        <v>6550</v>
      </c>
      <c r="E187" s="229"/>
      <c r="F187" s="229"/>
      <c r="G187" s="229"/>
      <c r="H187" s="1810"/>
      <c r="I187" s="1810"/>
      <c r="J187" s="1810"/>
      <c r="K187" s="1810"/>
      <c r="L187" s="1810"/>
      <c r="M187" s="1938"/>
      <c r="N187" s="311"/>
    </row>
    <row r="188" spans="2:14" ht="13.5" customHeight="1">
      <c r="B188" s="1932"/>
      <c r="C188" s="1811"/>
      <c r="D188" s="227" t="s">
        <v>6551</v>
      </c>
      <c r="E188" s="237"/>
      <c r="F188" s="237"/>
      <c r="G188" s="237"/>
      <c r="H188" s="1811"/>
      <c r="I188" s="1811"/>
      <c r="J188" s="1811"/>
      <c r="K188" s="1811"/>
      <c r="L188" s="1811"/>
      <c r="M188" s="1937"/>
      <c r="N188" s="311"/>
    </row>
    <row r="189" spans="2:14" ht="13.5" customHeight="1">
      <c r="B189" s="1930" t="s">
        <v>6483</v>
      </c>
      <c r="C189" s="1809" t="s">
        <v>6584</v>
      </c>
      <c r="D189" s="227" t="s">
        <v>6552</v>
      </c>
      <c r="E189" s="228"/>
      <c r="F189" s="228"/>
      <c r="G189" s="228"/>
      <c r="H189" s="1809" t="s">
        <v>6125</v>
      </c>
      <c r="I189" s="1809" t="s">
        <v>6089</v>
      </c>
      <c r="J189" s="1809" t="s">
        <v>6140</v>
      </c>
      <c r="K189" s="1809" t="s">
        <v>6579</v>
      </c>
      <c r="L189" s="1809" t="s">
        <v>6128</v>
      </c>
      <c r="M189" s="1936"/>
      <c r="N189" s="1921" t="s">
        <v>6489</v>
      </c>
    </row>
    <row r="190" spans="2:14" ht="13.5" customHeight="1">
      <c r="B190" s="1932"/>
      <c r="C190" s="1811"/>
      <c r="D190" s="227" t="s">
        <v>6553</v>
      </c>
      <c r="E190" s="237"/>
      <c r="F190" s="237"/>
      <c r="G190" s="237"/>
      <c r="H190" s="1811"/>
      <c r="I190" s="1811"/>
      <c r="J190" s="1811"/>
      <c r="K190" s="1811"/>
      <c r="L190" s="1811"/>
      <c r="M190" s="1937"/>
      <c r="N190" s="1921"/>
    </row>
    <row r="191" spans="2:14" ht="13.5" customHeight="1">
      <c r="B191" s="1930" t="s">
        <v>6483</v>
      </c>
      <c r="C191" s="1809" t="s">
        <v>6090</v>
      </c>
      <c r="D191" s="227" t="s">
        <v>6564</v>
      </c>
      <c r="E191" s="228"/>
      <c r="F191" s="228"/>
      <c r="G191" s="228"/>
      <c r="H191" s="1809" t="s">
        <v>6125</v>
      </c>
      <c r="I191" s="1809" t="s">
        <v>7755</v>
      </c>
      <c r="J191" s="1809" t="s">
        <v>6140</v>
      </c>
      <c r="K191" s="1809" t="s">
        <v>6579</v>
      </c>
      <c r="L191" s="1809" t="s">
        <v>6128</v>
      </c>
      <c r="M191" s="1936"/>
      <c r="N191" s="1921" t="s">
        <v>6489</v>
      </c>
    </row>
    <row r="192" spans="2:14" ht="13.5" customHeight="1">
      <c r="B192" s="1931"/>
      <c r="C192" s="1810"/>
      <c r="D192" s="227" t="s">
        <v>6566</v>
      </c>
      <c r="E192" s="229"/>
      <c r="F192" s="229"/>
      <c r="G192" s="229"/>
      <c r="H192" s="1810"/>
      <c r="I192" s="1810"/>
      <c r="J192" s="1810"/>
      <c r="K192" s="1810"/>
      <c r="L192" s="1810"/>
      <c r="M192" s="1938"/>
      <c r="N192" s="1921"/>
    </row>
    <row r="193" spans="2:14" ht="13.5" customHeight="1">
      <c r="B193" s="1931"/>
      <c r="C193" s="1810"/>
      <c r="D193" s="227" t="s">
        <v>6567</v>
      </c>
      <c r="E193" s="229"/>
      <c r="F193" s="229"/>
      <c r="G193" s="229"/>
      <c r="H193" s="1810"/>
      <c r="I193" s="1810"/>
      <c r="J193" s="1810"/>
      <c r="K193" s="1810"/>
      <c r="L193" s="1810"/>
      <c r="M193" s="1938"/>
      <c r="N193" s="1921"/>
    </row>
    <row r="194" spans="2:14" ht="13.5" customHeight="1">
      <c r="B194" s="1932"/>
      <c r="C194" s="1811"/>
      <c r="D194" s="227" t="s">
        <v>6568</v>
      </c>
      <c r="E194" s="237"/>
      <c r="F194" s="237"/>
      <c r="G194" s="237"/>
      <c r="H194" s="1811"/>
      <c r="I194" s="1811"/>
      <c r="J194" s="1811"/>
      <c r="K194" s="1811"/>
      <c r="L194" s="1811"/>
      <c r="M194" s="1937"/>
      <c r="N194" s="1921"/>
    </row>
    <row r="195" spans="2:14" ht="13.5" customHeight="1">
      <c r="B195" s="1930" t="s">
        <v>6483</v>
      </c>
      <c r="C195" s="1809" t="s">
        <v>6587</v>
      </c>
      <c r="D195" s="227" t="s">
        <v>6571</v>
      </c>
      <c r="E195" s="227"/>
      <c r="F195" s="227"/>
      <c r="G195" s="227"/>
      <c r="H195" s="227" t="s">
        <v>6125</v>
      </c>
      <c r="I195" s="1809" t="s">
        <v>7756</v>
      </c>
      <c r="J195" s="1809" t="s">
        <v>6572</v>
      </c>
      <c r="K195" s="1809" t="s">
        <v>6579</v>
      </c>
      <c r="L195" s="1809" t="s">
        <v>6128</v>
      </c>
      <c r="M195" s="1936"/>
      <c r="N195" s="1921" t="s">
        <v>6489</v>
      </c>
    </row>
    <row r="196" spans="2:14" ht="13.5" customHeight="1">
      <c r="B196" s="1931"/>
      <c r="C196" s="1810"/>
      <c r="D196" s="227" t="s">
        <v>6573</v>
      </c>
      <c r="E196" s="228"/>
      <c r="F196" s="228"/>
      <c r="G196" s="228"/>
      <c r="H196" s="1809"/>
      <c r="I196" s="1810"/>
      <c r="J196" s="1810"/>
      <c r="K196" s="1810"/>
      <c r="L196" s="1810"/>
      <c r="M196" s="1938"/>
      <c r="N196" s="1921"/>
    </row>
    <row r="197" spans="2:14" ht="13.5" customHeight="1">
      <c r="B197" s="1931"/>
      <c r="C197" s="1810"/>
      <c r="D197" s="227" t="s">
        <v>6574</v>
      </c>
      <c r="E197" s="229"/>
      <c r="F197" s="229"/>
      <c r="G197" s="229"/>
      <c r="H197" s="1810"/>
      <c r="I197" s="1810"/>
      <c r="J197" s="1810"/>
      <c r="K197" s="1810"/>
      <c r="L197" s="1810"/>
      <c r="M197" s="1938"/>
      <c r="N197" s="1921"/>
    </row>
    <row r="198" spans="2:14" ht="13.5" customHeight="1">
      <c r="B198" s="1932"/>
      <c r="C198" s="1811"/>
      <c r="D198" s="227" t="s">
        <v>6575</v>
      </c>
      <c r="E198" s="237"/>
      <c r="F198" s="237"/>
      <c r="G198" s="237"/>
      <c r="H198" s="1811"/>
      <c r="I198" s="1811"/>
      <c r="J198" s="1811"/>
      <c r="K198" s="1811"/>
      <c r="L198" s="1811"/>
      <c r="M198" s="1937"/>
      <c r="N198" s="1921"/>
    </row>
    <row r="199" spans="2:14" ht="13.5" customHeight="1">
      <c r="B199" s="1939" t="s">
        <v>6589</v>
      </c>
      <c r="C199" s="1809" t="s">
        <v>6590</v>
      </c>
      <c r="D199" s="227" t="s">
        <v>456</v>
      </c>
      <c r="E199" s="228"/>
      <c r="F199" s="228"/>
      <c r="G199" s="228"/>
      <c r="H199" s="1809" t="s">
        <v>6593</v>
      </c>
      <c r="I199" s="1809" t="s">
        <v>7758</v>
      </c>
      <c r="J199" s="1809" t="s">
        <v>6594</v>
      </c>
      <c r="K199" s="1809" t="s">
        <v>6141</v>
      </c>
      <c r="L199" s="1809" t="s">
        <v>6128</v>
      </c>
      <c r="M199" s="1809" t="s">
        <v>6595</v>
      </c>
      <c r="N199" s="1921" t="s">
        <v>6596</v>
      </c>
    </row>
    <row r="200" spans="2:14" ht="13.5" customHeight="1">
      <c r="B200" s="1940"/>
      <c r="C200" s="1811"/>
      <c r="D200" s="227" t="s">
        <v>6597</v>
      </c>
      <c r="E200" s="237"/>
      <c r="F200" s="237"/>
      <c r="G200" s="237"/>
      <c r="H200" s="1811"/>
      <c r="I200" s="1811"/>
      <c r="J200" s="1811"/>
      <c r="K200" s="1811"/>
      <c r="L200" s="1811"/>
      <c r="M200" s="1811"/>
      <c r="N200" s="1922"/>
    </row>
    <row r="201" spans="2:14" ht="13.5" customHeight="1">
      <c r="B201" s="1939" t="s">
        <v>6589</v>
      </c>
      <c r="C201" s="1809" t="s">
        <v>6598</v>
      </c>
      <c r="D201" s="227" t="s">
        <v>456</v>
      </c>
      <c r="E201" s="228"/>
      <c r="F201" s="228"/>
      <c r="G201" s="228"/>
      <c r="H201" s="1809" t="s">
        <v>6593</v>
      </c>
      <c r="I201" s="1809" t="s">
        <v>7760</v>
      </c>
      <c r="J201" s="1809" t="s">
        <v>6600</v>
      </c>
      <c r="K201" s="1809" t="s">
        <v>6141</v>
      </c>
      <c r="L201" s="1809" t="s">
        <v>6128</v>
      </c>
      <c r="M201" s="1809"/>
      <c r="N201" s="1912"/>
    </row>
    <row r="202" spans="2:14" ht="13.5" customHeight="1">
      <c r="B202" s="1940"/>
      <c r="C202" s="1811"/>
      <c r="D202" s="227" t="s">
        <v>6601</v>
      </c>
      <c r="E202" s="237"/>
      <c r="F202" s="237"/>
      <c r="G202" s="237"/>
      <c r="H202" s="1811"/>
      <c r="I202" s="1811"/>
      <c r="J202" s="1811"/>
      <c r="K202" s="1811"/>
      <c r="L202" s="1811"/>
      <c r="M202" s="1811"/>
      <c r="N202" s="1913"/>
    </row>
    <row r="203" spans="2:14" ht="13.5" customHeight="1">
      <c r="B203" s="245" t="s">
        <v>6602</v>
      </c>
      <c r="C203" s="227" t="s">
        <v>6603</v>
      </c>
      <c r="D203" s="227" t="s">
        <v>6321</v>
      </c>
      <c r="E203" s="227"/>
      <c r="F203" s="227"/>
      <c r="G203" s="227"/>
      <c r="H203" s="227" t="s">
        <v>6125</v>
      </c>
      <c r="I203" s="227" t="s">
        <v>7761</v>
      </c>
      <c r="J203" s="227" t="s">
        <v>6607</v>
      </c>
      <c r="K203" s="227" t="s">
        <v>6141</v>
      </c>
      <c r="L203" s="227" t="s">
        <v>6128</v>
      </c>
      <c r="M203" s="231" t="s">
        <v>6608</v>
      </c>
      <c r="N203" s="311" t="s">
        <v>6295</v>
      </c>
    </row>
    <row r="204" spans="2:14" ht="13.5" customHeight="1">
      <c r="B204" s="245" t="s">
        <v>6602</v>
      </c>
      <c r="C204" s="227" t="s">
        <v>3448</v>
      </c>
      <c r="D204" s="227" t="s">
        <v>6611</v>
      </c>
      <c r="E204" s="227"/>
      <c r="F204" s="227"/>
      <c r="G204" s="227"/>
      <c r="H204" s="227" t="s">
        <v>6125</v>
      </c>
      <c r="I204" s="227" t="s">
        <v>6610</v>
      </c>
      <c r="J204" s="227" t="s">
        <v>6612</v>
      </c>
      <c r="K204" s="227" t="s">
        <v>6141</v>
      </c>
      <c r="L204" s="227" t="s">
        <v>6613</v>
      </c>
      <c r="M204" s="227"/>
      <c r="N204" s="227"/>
    </row>
    <row r="205" spans="2:14" ht="13.5" customHeight="1">
      <c r="B205" s="245" t="s">
        <v>6602</v>
      </c>
      <c r="C205" s="227" t="s">
        <v>6614</v>
      </c>
      <c r="D205" s="227" t="s">
        <v>6616</v>
      </c>
      <c r="E205" s="227"/>
      <c r="F205" s="227"/>
      <c r="G205" s="227"/>
      <c r="H205" s="227" t="s">
        <v>6125</v>
      </c>
      <c r="I205" s="227" t="s">
        <v>7762</v>
      </c>
      <c r="J205" s="227" t="s">
        <v>6617</v>
      </c>
      <c r="K205" s="227" t="s">
        <v>6141</v>
      </c>
      <c r="L205" s="227" t="s">
        <v>6613</v>
      </c>
      <c r="M205" s="227"/>
      <c r="N205" s="227"/>
    </row>
    <row r="206" spans="2:14" ht="13.5" customHeight="1">
      <c r="B206" s="245" t="s">
        <v>6602</v>
      </c>
      <c r="C206" s="227" t="s">
        <v>3424</v>
      </c>
      <c r="D206" s="227" t="s">
        <v>6621</v>
      </c>
      <c r="E206" s="227"/>
      <c r="F206" s="227"/>
      <c r="G206" s="227"/>
      <c r="H206" s="227" t="s">
        <v>6125</v>
      </c>
      <c r="I206" s="227" t="s">
        <v>6620</v>
      </c>
      <c r="J206" s="231" t="s">
        <v>6622</v>
      </c>
      <c r="K206" s="227" t="s">
        <v>6623</v>
      </c>
      <c r="L206" s="227" t="s">
        <v>6128</v>
      </c>
      <c r="M206" s="227"/>
      <c r="N206" s="311" t="s">
        <v>6624</v>
      </c>
    </row>
    <row r="207" spans="2:14" ht="13.5" customHeight="1">
      <c r="B207" s="245" t="s">
        <v>6602</v>
      </c>
      <c r="C207" s="227" t="s">
        <v>6627</v>
      </c>
      <c r="D207" s="227" t="s">
        <v>6629</v>
      </c>
      <c r="E207" s="227"/>
      <c r="F207" s="227"/>
      <c r="G207" s="227"/>
      <c r="H207" s="227" t="s">
        <v>6125</v>
      </c>
      <c r="I207" s="227" t="s">
        <v>7763</v>
      </c>
      <c r="J207" s="227" t="s">
        <v>6630</v>
      </c>
      <c r="K207" s="227" t="s">
        <v>6141</v>
      </c>
      <c r="L207" s="227" t="s">
        <v>6613</v>
      </c>
      <c r="M207" s="227"/>
      <c r="N207" s="227"/>
    </row>
  </sheetData>
  <mergeCells count="333">
    <mergeCell ref="N201:N202"/>
    <mergeCell ref="E11:E22"/>
    <mergeCell ref="E23:E29"/>
    <mergeCell ref="E30:E34"/>
    <mergeCell ref="E35:E39"/>
    <mergeCell ref="E41:E42"/>
    <mergeCell ref="E45:E46"/>
    <mergeCell ref="E47:E51"/>
    <mergeCell ref="E53:E57"/>
    <mergeCell ref="M199:M200"/>
    <mergeCell ref="N199:N200"/>
    <mergeCell ref="N195:N198"/>
    <mergeCell ref="N189:N190"/>
    <mergeCell ref="M185:M188"/>
    <mergeCell ref="N179:N183"/>
    <mergeCell ref="N169:N174"/>
    <mergeCell ref="M164:M168"/>
    <mergeCell ref="N164:N168"/>
    <mergeCell ref="N158:N163"/>
    <mergeCell ref="N150:N153"/>
    <mergeCell ref="M146:M149"/>
    <mergeCell ref="N146:N149"/>
    <mergeCell ref="N142:N145"/>
    <mergeCell ref="N133:N136"/>
    <mergeCell ref="B201:B202"/>
    <mergeCell ref="C201:C202"/>
    <mergeCell ref="H201:H202"/>
    <mergeCell ref="I201:I202"/>
    <mergeCell ref="J201:J202"/>
    <mergeCell ref="K201:K202"/>
    <mergeCell ref="L201:L202"/>
    <mergeCell ref="M201:M202"/>
    <mergeCell ref="M195:M198"/>
    <mergeCell ref="H196:H198"/>
    <mergeCell ref="B199:B200"/>
    <mergeCell ref="C199:C200"/>
    <mergeCell ref="H199:H200"/>
    <mergeCell ref="I199:I200"/>
    <mergeCell ref="J199:J200"/>
    <mergeCell ref="K199:K200"/>
    <mergeCell ref="L199:L200"/>
    <mergeCell ref="B195:B198"/>
    <mergeCell ref="C195:C198"/>
    <mergeCell ref="I195:I198"/>
    <mergeCell ref="J195:J198"/>
    <mergeCell ref="K195:K198"/>
    <mergeCell ref="L195:L198"/>
    <mergeCell ref="B191:B194"/>
    <mergeCell ref="C191:C194"/>
    <mergeCell ref="H191:H194"/>
    <mergeCell ref="I191:I194"/>
    <mergeCell ref="J191:J194"/>
    <mergeCell ref="K191:K194"/>
    <mergeCell ref="L191:L194"/>
    <mergeCell ref="M191:M194"/>
    <mergeCell ref="N191:N194"/>
    <mergeCell ref="B189:B190"/>
    <mergeCell ref="C189:C190"/>
    <mergeCell ref="H189:H190"/>
    <mergeCell ref="I189:I190"/>
    <mergeCell ref="J189:J190"/>
    <mergeCell ref="K189:K190"/>
    <mergeCell ref="L189:L190"/>
    <mergeCell ref="M189:M190"/>
    <mergeCell ref="L179:L183"/>
    <mergeCell ref="M179:M183"/>
    <mergeCell ref="B185:B188"/>
    <mergeCell ref="C185:C188"/>
    <mergeCell ref="H185:H188"/>
    <mergeCell ref="I185:I188"/>
    <mergeCell ref="J185:J188"/>
    <mergeCell ref="K185:K188"/>
    <mergeCell ref="L185:L188"/>
    <mergeCell ref="B179:B183"/>
    <mergeCell ref="C179:C183"/>
    <mergeCell ref="H179:H183"/>
    <mergeCell ref="I179:I183"/>
    <mergeCell ref="J179:J183"/>
    <mergeCell ref="K179:K183"/>
    <mergeCell ref="B175:B178"/>
    <mergeCell ref="C175:C178"/>
    <mergeCell ref="H175:H178"/>
    <mergeCell ref="I175:I178"/>
    <mergeCell ref="J175:J178"/>
    <mergeCell ref="K175:K178"/>
    <mergeCell ref="L175:L178"/>
    <mergeCell ref="M175:M178"/>
    <mergeCell ref="N175:N178"/>
    <mergeCell ref="B169:B174"/>
    <mergeCell ref="C169:C174"/>
    <mergeCell ref="H169:H174"/>
    <mergeCell ref="I169:I174"/>
    <mergeCell ref="J169:J174"/>
    <mergeCell ref="K169:K174"/>
    <mergeCell ref="L169:L174"/>
    <mergeCell ref="M169:M174"/>
    <mergeCell ref="L158:L163"/>
    <mergeCell ref="M158:M163"/>
    <mergeCell ref="B164:B168"/>
    <mergeCell ref="C164:C168"/>
    <mergeCell ref="H164:H168"/>
    <mergeCell ref="I164:I168"/>
    <mergeCell ref="J164:J168"/>
    <mergeCell ref="K164:K168"/>
    <mergeCell ref="L164:L168"/>
    <mergeCell ref="B158:B163"/>
    <mergeCell ref="C158:C163"/>
    <mergeCell ref="H158:H163"/>
    <mergeCell ref="I158:I163"/>
    <mergeCell ref="J158:J163"/>
    <mergeCell ref="K158:K163"/>
    <mergeCell ref="B154:B157"/>
    <mergeCell ref="C154:C157"/>
    <mergeCell ref="H154:H157"/>
    <mergeCell ref="I154:I157"/>
    <mergeCell ref="J154:J157"/>
    <mergeCell ref="K154:K157"/>
    <mergeCell ref="L154:L157"/>
    <mergeCell ref="M154:M157"/>
    <mergeCell ref="N154:N157"/>
    <mergeCell ref="N138:N141"/>
    <mergeCell ref="B150:B153"/>
    <mergeCell ref="C150:C153"/>
    <mergeCell ref="H150:H153"/>
    <mergeCell ref="I150:I153"/>
    <mergeCell ref="J150:J153"/>
    <mergeCell ref="K150:K153"/>
    <mergeCell ref="L150:L153"/>
    <mergeCell ref="M150:M153"/>
    <mergeCell ref="L142:L145"/>
    <mergeCell ref="M142:M145"/>
    <mergeCell ref="B146:B149"/>
    <mergeCell ref="C146:C149"/>
    <mergeCell ref="H146:H149"/>
    <mergeCell ref="I146:I149"/>
    <mergeCell ref="J146:J149"/>
    <mergeCell ref="K146:K149"/>
    <mergeCell ref="L146:L149"/>
    <mergeCell ref="B142:B145"/>
    <mergeCell ref="C142:C145"/>
    <mergeCell ref="H142:H145"/>
    <mergeCell ref="I142:I145"/>
    <mergeCell ref="J142:J145"/>
    <mergeCell ref="K142:K145"/>
    <mergeCell ref="B133:B136"/>
    <mergeCell ref="C133:C136"/>
    <mergeCell ref="H133:H136"/>
    <mergeCell ref="I133:I136"/>
    <mergeCell ref="J133:J136"/>
    <mergeCell ref="K133:K136"/>
    <mergeCell ref="L133:L136"/>
    <mergeCell ref="M133:M136"/>
    <mergeCell ref="B138:B141"/>
    <mergeCell ref="C138:C141"/>
    <mergeCell ref="H138:H141"/>
    <mergeCell ref="I138:I141"/>
    <mergeCell ref="J138:J141"/>
    <mergeCell ref="K138:K141"/>
    <mergeCell ref="L138:L141"/>
    <mergeCell ref="M138:M141"/>
    <mergeCell ref="L125:L128"/>
    <mergeCell ref="M125:M128"/>
    <mergeCell ref="N125:N128"/>
    <mergeCell ref="B129:B132"/>
    <mergeCell ref="C129:C132"/>
    <mergeCell ref="H129:H132"/>
    <mergeCell ref="I129:I132"/>
    <mergeCell ref="J129:J132"/>
    <mergeCell ref="K129:K132"/>
    <mergeCell ref="L129:L132"/>
    <mergeCell ref="B125:B128"/>
    <mergeCell ref="C125:C128"/>
    <mergeCell ref="H125:H128"/>
    <mergeCell ref="I125:I128"/>
    <mergeCell ref="J125:J128"/>
    <mergeCell ref="K125:K128"/>
    <mergeCell ref="M129:M132"/>
    <mergeCell ref="N129:N132"/>
    <mergeCell ref="E125:E128"/>
    <mergeCell ref="E129:E132"/>
    <mergeCell ref="B121:B124"/>
    <mergeCell ref="C121:C124"/>
    <mergeCell ref="H121:H124"/>
    <mergeCell ref="I121:I124"/>
    <mergeCell ref="J121:J124"/>
    <mergeCell ref="K121:K124"/>
    <mergeCell ref="L121:L124"/>
    <mergeCell ref="M121:M124"/>
    <mergeCell ref="N121:N124"/>
    <mergeCell ref="E121:E124"/>
    <mergeCell ref="B112:B116"/>
    <mergeCell ref="C112:C116"/>
    <mergeCell ref="H112:H116"/>
    <mergeCell ref="I112:I116"/>
    <mergeCell ref="J112:J116"/>
    <mergeCell ref="K112:K116"/>
    <mergeCell ref="L112:L116"/>
    <mergeCell ref="M112:M116"/>
    <mergeCell ref="N112:N116"/>
    <mergeCell ref="E112:E116"/>
    <mergeCell ref="L84:L85"/>
    <mergeCell ref="M84:M85"/>
    <mergeCell ref="N84:N85"/>
    <mergeCell ref="B93:B96"/>
    <mergeCell ref="C93:C96"/>
    <mergeCell ref="H93:H96"/>
    <mergeCell ref="I93:I96"/>
    <mergeCell ref="J93:J96"/>
    <mergeCell ref="K93:K96"/>
    <mergeCell ref="L93:L96"/>
    <mergeCell ref="B84:B85"/>
    <mergeCell ref="C84:C85"/>
    <mergeCell ref="H84:H85"/>
    <mergeCell ref="I84:I85"/>
    <mergeCell ref="J84:J85"/>
    <mergeCell ref="K84:K85"/>
    <mergeCell ref="M93:M96"/>
    <mergeCell ref="N93:N96"/>
    <mergeCell ref="E84:E85"/>
    <mergeCell ref="E89:E92"/>
    <mergeCell ref="E93:E96"/>
    <mergeCell ref="B71:B83"/>
    <mergeCell ref="C71:C83"/>
    <mergeCell ref="H71:H83"/>
    <mergeCell ref="I71:I83"/>
    <mergeCell ref="J71:J83"/>
    <mergeCell ref="K71:K83"/>
    <mergeCell ref="L71:L83"/>
    <mergeCell ref="M71:M83"/>
    <mergeCell ref="N71:N83"/>
    <mergeCell ref="E71:E83"/>
    <mergeCell ref="B68:B70"/>
    <mergeCell ref="C68:C70"/>
    <mergeCell ref="H68:H70"/>
    <mergeCell ref="I68:I70"/>
    <mergeCell ref="J68:J70"/>
    <mergeCell ref="K68:K70"/>
    <mergeCell ref="L68:L70"/>
    <mergeCell ref="M68:M70"/>
    <mergeCell ref="N68:N70"/>
    <mergeCell ref="E68:E70"/>
    <mergeCell ref="L58:L62"/>
    <mergeCell ref="M58:M62"/>
    <mergeCell ref="N58:N62"/>
    <mergeCell ref="B63:B67"/>
    <mergeCell ref="C63:C67"/>
    <mergeCell ref="H63:H67"/>
    <mergeCell ref="I63:I67"/>
    <mergeCell ref="J63:J67"/>
    <mergeCell ref="K63:K67"/>
    <mergeCell ref="L63:L67"/>
    <mergeCell ref="B58:B62"/>
    <mergeCell ref="C58:C62"/>
    <mergeCell ref="H58:H62"/>
    <mergeCell ref="I58:I62"/>
    <mergeCell ref="J58:J62"/>
    <mergeCell ref="K58:K62"/>
    <mergeCell ref="E58:E62"/>
    <mergeCell ref="M63:M67"/>
    <mergeCell ref="N63:N67"/>
    <mergeCell ref="E63:E67"/>
    <mergeCell ref="B53:B57"/>
    <mergeCell ref="C53:C57"/>
    <mergeCell ref="H53:H57"/>
    <mergeCell ref="I53:I57"/>
    <mergeCell ref="J53:J57"/>
    <mergeCell ref="K53:K57"/>
    <mergeCell ref="L53:L57"/>
    <mergeCell ref="M53:M57"/>
    <mergeCell ref="N53:N57"/>
    <mergeCell ref="B47:B51"/>
    <mergeCell ref="C47:C51"/>
    <mergeCell ref="H47:H51"/>
    <mergeCell ref="I47:I51"/>
    <mergeCell ref="J47:J51"/>
    <mergeCell ref="K47:K51"/>
    <mergeCell ref="L47:L51"/>
    <mergeCell ref="M47:M51"/>
    <mergeCell ref="N47:N51"/>
    <mergeCell ref="L41:L42"/>
    <mergeCell ref="M41:M42"/>
    <mergeCell ref="N41:N42"/>
    <mergeCell ref="B45:B46"/>
    <mergeCell ref="C45:C46"/>
    <mergeCell ref="H45:H46"/>
    <mergeCell ref="I45:I46"/>
    <mergeCell ref="J45:J46"/>
    <mergeCell ref="K45:K46"/>
    <mergeCell ref="L45:L46"/>
    <mergeCell ref="B41:B42"/>
    <mergeCell ref="C41:C42"/>
    <mergeCell ref="H41:H42"/>
    <mergeCell ref="I41:I42"/>
    <mergeCell ref="J41:J42"/>
    <mergeCell ref="K41:K42"/>
    <mergeCell ref="M45:M46"/>
    <mergeCell ref="N45:N46"/>
    <mergeCell ref="B35:B39"/>
    <mergeCell ref="C35:C39"/>
    <mergeCell ref="H35:H39"/>
    <mergeCell ref="I35:I39"/>
    <mergeCell ref="J35:J39"/>
    <mergeCell ref="K35:K39"/>
    <mergeCell ref="L35:L39"/>
    <mergeCell ref="M35:M39"/>
    <mergeCell ref="N35:N39"/>
    <mergeCell ref="B30:B34"/>
    <mergeCell ref="C30:C34"/>
    <mergeCell ref="H30:H34"/>
    <mergeCell ref="I30:I34"/>
    <mergeCell ref="J30:J34"/>
    <mergeCell ref="K30:K34"/>
    <mergeCell ref="L30:L34"/>
    <mergeCell ref="M30:M34"/>
    <mergeCell ref="N30:N34"/>
    <mergeCell ref="L11:L22"/>
    <mergeCell ref="M11:M22"/>
    <mergeCell ref="N11:N22"/>
    <mergeCell ref="B23:B29"/>
    <mergeCell ref="C23:C29"/>
    <mergeCell ref="H23:H29"/>
    <mergeCell ref="I23:I29"/>
    <mergeCell ref="J23:J29"/>
    <mergeCell ref="K23:K29"/>
    <mergeCell ref="L23:L29"/>
    <mergeCell ref="B11:B22"/>
    <mergeCell ref="C11:C22"/>
    <mergeCell ref="H11:H22"/>
    <mergeCell ref="I11:I22"/>
    <mergeCell ref="J11:J22"/>
    <mergeCell ref="K11:K22"/>
    <mergeCell ref="M23:M29"/>
    <mergeCell ref="N23:N29"/>
  </mergeCells>
  <conditionalFormatting sqref="E1:G11 E23:G23 E30:G30 E35:G35 E40:G41 E43:G45 E47:G47 E52:G53 E58:G58 E63:G63 E68:G68 E71:G71 E84:G84 E86:G89 E93:G93 E97:G112 E117:G121 E125:G125 E129:G129 E133:G1048576">
    <cfRule type="cellIs" dxfId="6" priority="1" operator="equal">
      <formula>"Low"</formula>
    </cfRule>
    <cfRule type="cellIs" dxfId="5" priority="2" operator="equal">
      <formula>"Medium"</formula>
    </cfRule>
    <cfRule type="cellIs" dxfId="4" priority="3" operator="equal">
      <formula>"High"</formula>
    </cfRule>
  </conditionalFormatting>
  <dataValidations count="2">
    <dataValidation type="list" allowBlank="1" showInputMessage="1" showErrorMessage="1" sqref="E23 E30 E35 E40:E41 E43:E45 E47 E52:E53 E58 E63 E68 E71 E84 E86:E89 E93 E97:E112 E117:E121 E125 E129 E133:E1048576 E1:E11" xr:uid="{D3D2A520-7879-4482-AF0D-849C03CCEC71}">
      <formula1>"High, Medium, Low"</formula1>
    </dataValidation>
    <dataValidation allowBlank="1" showInputMessage="1" showErrorMessage="1" sqref="F1:G1048576" xr:uid="{FE4653AD-933C-44DC-B7CC-E70246EEBFBB}"/>
  </dataValidations>
  <hyperlinks>
    <hyperlink ref="N8" r:id="rId1" display="../../../../../../../../../:t:/r/sites/-US-DDMAccenture/Documents partages/General/CDMO/Analytics/AdHoc/2024/Jul%2724_BAR_dashboard/Documentation/Net sales table.txt?csf=1&amp;web=1&amp;e=uHKHtD" xr:uid="{9079EB7D-C8D8-48E7-BEA3-96BB34C6490C}"/>
    <hyperlink ref="N30" r:id="rId2" display="../../../../../../../../../:t:/r/sites/-US-DDMAccenture/Documents partages/General/CDMO/Analytics/AdHoc/2024/Jul%2724_BAR_dashboard/Documentation/Net sales table.txt?csf=1&amp;web=1&amp;e=uHKHtD" xr:uid="{D1BE4E11-AEF4-4C05-9C55-5824F3A464C6}"/>
    <hyperlink ref="N35" r:id="rId3" display="../../../../../../../../../../:t:/r/sites/-US-DDMAccenture/Documents partages/General/CDMO/Analytics/AdHoc/2024/Jul%2724_BAR_dashboard/BAR Documentation/SQL CODES USED AS BASE/Active Engager - Quarterly data.txt?csf=1&amp;web=1&amp;e=3RnFQe" xr:uid="{1AA22BAB-703D-464D-B5C2-C311CD6CDFEB}"/>
    <hyperlink ref="N88" r:id="rId4" display="../../../../../../../../../../:t:/r/sites/-US-DDMAccenture/Documents partages/General/CDMO/Analytics/AdHoc/2024/Jul%2724_BAR_dashboard/BAR Documentation/SQL CODES USED AS BASE/Active Engager - Quarterly data.txt?csf=1&amp;web=1&amp;e=3RnFQe" xr:uid="{30825B91-D4DC-4E25-B693-7B91E76AECB3}"/>
    <hyperlink ref="N104" r:id="rId5" display="../../../../../../../../../../:t:/r/sites/-US-DDMAccenture/Documents partages/General/CDMO/Analytics/AdHoc/2024/Jul%2724_BAR_dashboard/BAR Documentation/SQL CODES USED AS BASE/Active Engager - Quarterly data.txt?csf=1&amp;web=1&amp;e=3RnFQe" xr:uid="{1150260D-7D9A-4F4A-BC04-D7E688A551EF}"/>
    <hyperlink ref="N68" r:id="rId6" display="../../../../../../../../../../:u:/r/sites/-US-DDMAccenture/Documents partages/General/CDMO/Analytics/AdHoc/2024/Jul%2724_BAR_dashboard/BAR Documentation/SQL CODES USED AS BASE/Automated - CLTV for all brands.html?csf=1&amp;web=1&amp;e=ZmJhE0" xr:uid="{517F8912-4BB1-41EF-B5FE-C92A7168672C}"/>
    <hyperlink ref="N203" r:id="rId7" display="../../../../../../../../../../:u:/r/sites/-US-DDMAccenture/Documents partages/General/CDMO/Analytics/AdHoc/2024/Jul%2724_BAR_dashboard/BAR Documentation/SQL CODES USED AS BASE/Automated - CLTV for all brands.html?csf=1&amp;web=1&amp;e=ZmJhE0" xr:uid="{511B8343-3994-4461-AB06-A3AF3EAB1658}"/>
    <hyperlink ref="N199" r:id="rId8" display="../../../../../../../../../../:u:/r/sites/-US-DDMAccenture/Documents partages/General/CDMO/Analytics/AdHoc/2024/Jul%2724_BAR_dashboard/BAR Documentation/SQL CODES USED AS BASE/Automated - product category affinity.zip?csf=1&amp;web=1&amp;e=UjDUnn" xr:uid="{A82D6706-C8A0-4336-A37A-F671731C6A93}"/>
    <hyperlink ref="N71" r:id="rId9" display="../../../../../../../../../../:t:/r/sites/-US-DDMAccenture/Documents partages/General/CDMO/Analytics/AdHoc/2024/Jul%2724_BAR_dashboard/BAR Documentation/SQL CODES USED AS BASE/Net sales table.txt?csf=1&amp;web=1&amp;e=Ohh5G3" xr:uid="{CB17AA24-2905-4629-853B-5AD03E25C258}"/>
    <hyperlink ref="N97" r:id="rId10" display="../../../../../../../../../../:t:/r/sites/-US-DDMAccenture/Documents partages/General/CDMO/Analytics/AdHoc/2024/Jul%2724_BAR_dashboard/BAR Documentation/SQL CODES USED AS BASE/Net sales table.txt?csf=1&amp;web=1&amp;e=Ohh5G3" xr:uid="{E1225136-1F0B-48C6-B192-B114C0F73061}"/>
    <hyperlink ref="N110:N112" r:id="rId11" display="../../../../../../../../../../:t:/r/sites/-US-DDMAccenture/Documents partages/General/CDMO/Analytics/AdHoc/2024/Jul%2724_BAR_dashboard/BAR Documentation/SQL CODES USED AS BASE/Net sales table.txt?csf=1&amp;web=1&amp;e=Ohh5G3" xr:uid="{7FB11F5B-D468-48E3-ABA2-779445023A59}"/>
    <hyperlink ref="N120" r:id="rId12" display="../../../../../../../../../../:t:/r/sites/-US-DDMAccenture/Documents partages/General/CDMO/Analytics/AdHoc/2024/Jul%2724_BAR_dashboard/BAR Documentation/SQL CODES USED AS BASE/Net sales table.txt?csf=1&amp;web=1&amp;e=Ohh5G3" xr:uid="{57073BCD-786E-4B91-97C1-A0CFE0078A9E}"/>
    <hyperlink ref="N206" r:id="rId13" display="../../../../../../../../../../:u:/r/sites/-US-DDMAccenture/Documents partages/General/CDMO/Analytics/AdHoc/2024/Jul%2724_BAR_dashboard/BAR Documentation/SQL CODES USED AS BASE/RFM Lite - Segment Creation (for documentation purpose).html?csf=1&amp;web=1&amp;e=jUpggD" xr:uid="{093EFD7E-06EC-4457-8CFD-5AD912D3764B}"/>
    <hyperlink ref="N105" r:id="rId14" display="../../../../../../../../../../:u:/r/sites/-US-DDMAccenture/Documents partages/General/CDMO/Analytics/AdHoc/2024/Jul%2724_BAR_dashboard/BAR Documentation/SQL CODES USED AS BASE/Rich_data-automated_query-STEP1.html?csf=1&amp;web=1&amp;e=b8nrKi" xr:uid="{DDF8A127-7D95-4F5B-BD39-1A78E470CCC1}"/>
    <hyperlink ref="N121" r:id="rId15" display="../../../../../../../../../../:t:/r/sites/-US-DDMAccenture/Documents partages/General/CDMO/Analytics/AdHoc/2024/Jul%2724_BAR_dashboard/BAR Documentation/SQL CODES USED AS BASE/Campaign Interaction query.txt?csf=1&amp;web=1&amp;e=FB33rb" xr:uid="{357990D7-CDCB-4332-9F1F-8E5B3B7E0D1A}"/>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F8AA7-A1B0-46C1-883D-5B5D3E95388B}">
  <sheetPr>
    <tabColor theme="3" tint="0.249977111117893"/>
  </sheetPr>
  <dimension ref="B1:AE76"/>
  <sheetViews>
    <sheetView workbookViewId="0"/>
  </sheetViews>
  <sheetFormatPr defaultColWidth="8.42578125" defaultRowHeight="13.5" customHeight="1" outlineLevelCol="1"/>
  <cols>
    <col min="1" max="1" width="2.42578125" style="219" customWidth="1"/>
    <col min="2" max="2" width="17.85546875" style="219" customWidth="1"/>
    <col min="3" max="3" width="24.42578125" style="219" customWidth="1" outlineLevel="1"/>
    <col min="4" max="4" width="35.140625" style="219" bestFit="1" customWidth="1"/>
    <col min="5" max="5" width="64.42578125" style="5" customWidth="1"/>
    <col min="6" max="6" width="25.42578125" style="10" hidden="1" customWidth="1"/>
    <col min="7" max="7" width="25.42578125" style="10" customWidth="1"/>
    <col min="8" max="8" width="29.42578125" style="219" customWidth="1"/>
    <col min="9" max="9" width="52.42578125" style="219" customWidth="1"/>
    <col min="10" max="10" width="21.42578125" style="219" customWidth="1"/>
    <col min="11" max="11" width="20.42578125" style="219" customWidth="1"/>
    <col min="12" max="12" width="32.42578125" style="219" customWidth="1"/>
    <col min="13" max="13" width="43.85546875" style="219" bestFit="1" customWidth="1"/>
    <col min="14" max="14" width="8.42578125" style="371" bestFit="1" customWidth="1"/>
    <col min="15" max="15" width="9.140625" style="10" bestFit="1" customWidth="1"/>
    <col min="16" max="17" width="8.42578125" style="219"/>
    <col min="18" max="18" width="8.42578125" style="219" bestFit="1" customWidth="1"/>
    <col min="19" max="19" width="8.42578125" style="219"/>
    <col min="20" max="20" width="8.42578125" style="219" bestFit="1" customWidth="1"/>
    <col min="21" max="16383" width="8.42578125" style="219"/>
    <col min="16384" max="16384" width="8.42578125" style="219" bestFit="1"/>
  </cols>
  <sheetData>
    <row r="1" spans="2:31" ht="13.5" customHeight="1">
      <c r="B1" s="371"/>
      <c r="N1" s="1834" t="s">
        <v>307</v>
      </c>
      <c r="O1" s="1835"/>
      <c r="P1" s="1695" t="s">
        <v>287</v>
      </c>
      <c r="Q1" s="1801"/>
      <c r="R1" s="1801"/>
      <c r="S1" s="1801"/>
      <c r="T1" s="1802"/>
    </row>
    <row r="2" spans="2:31" s="382" customFormat="1" ht="14.25" customHeight="1">
      <c r="B2" s="559" t="s">
        <v>7770</v>
      </c>
      <c r="C2" s="381" t="s">
        <v>6109</v>
      </c>
      <c r="D2" s="677" t="s">
        <v>5027</v>
      </c>
      <c r="E2" s="678" t="s">
        <v>296</v>
      </c>
      <c r="F2" s="678" t="s">
        <v>6112</v>
      </c>
      <c r="G2" s="678" t="s">
        <v>6113</v>
      </c>
      <c r="H2" s="381" t="s">
        <v>6117</v>
      </c>
      <c r="I2" s="381" t="s">
        <v>6118</v>
      </c>
      <c r="J2" s="381" t="s">
        <v>6119</v>
      </c>
      <c r="K2" s="381" t="s">
        <v>6120</v>
      </c>
      <c r="L2" s="381" t="s">
        <v>6121</v>
      </c>
      <c r="M2" s="381" t="s">
        <v>6122</v>
      </c>
      <c r="N2" s="558" t="s">
        <v>307</v>
      </c>
      <c r="O2" s="387" t="s">
        <v>308</v>
      </c>
      <c r="P2" s="390" t="s">
        <v>313</v>
      </c>
      <c r="Q2" s="390" t="s">
        <v>314</v>
      </c>
      <c r="R2" s="390" t="s">
        <v>315</v>
      </c>
      <c r="S2" s="390" t="s">
        <v>316</v>
      </c>
      <c r="T2" s="390" t="s">
        <v>317</v>
      </c>
      <c r="Z2" s="1836"/>
      <c r="AA2" s="1836"/>
      <c r="AB2" s="1836"/>
      <c r="AC2" s="1836"/>
      <c r="AD2" s="1836"/>
      <c r="AE2" s="1836"/>
    </row>
    <row r="3" spans="2:31" ht="13.5" customHeight="1">
      <c r="B3" s="321" t="s">
        <v>7771</v>
      </c>
      <c r="C3" s="543" t="s">
        <v>6044</v>
      </c>
      <c r="D3" s="550" t="s">
        <v>6147</v>
      </c>
      <c r="E3" s="384" t="s">
        <v>6148</v>
      </c>
      <c r="F3" s="378" t="s">
        <v>6150</v>
      </c>
      <c r="G3" s="378" t="s">
        <v>6125</v>
      </c>
      <c r="H3" s="227" t="s">
        <v>6046</v>
      </c>
      <c r="I3" s="227" t="s">
        <v>6141</v>
      </c>
      <c r="J3" s="227" t="s">
        <v>6128</v>
      </c>
      <c r="K3" s="231" t="s">
        <v>6151</v>
      </c>
      <c r="L3" s="231"/>
      <c r="M3" s="544" t="s">
        <v>6152</v>
      </c>
      <c r="N3" s="320">
        <v>1</v>
      </c>
      <c r="O3" s="378"/>
      <c r="P3" s="378"/>
      <c r="Q3" s="378" t="s">
        <v>342</v>
      </c>
      <c r="R3" s="378"/>
      <c r="S3" s="378"/>
      <c r="T3" s="378"/>
    </row>
    <row r="4" spans="2:31" ht="13.5" customHeight="1">
      <c r="B4" s="321" t="s">
        <v>334</v>
      </c>
      <c r="C4" s="545" t="s">
        <v>6168</v>
      </c>
      <c r="D4" s="69" t="s">
        <v>6169</v>
      </c>
      <c r="E4" s="9" t="s">
        <v>6170</v>
      </c>
      <c r="F4" s="7" t="s">
        <v>6171</v>
      </c>
      <c r="G4" s="383" t="s">
        <v>6125</v>
      </c>
      <c r="H4" s="227" t="s">
        <v>6172</v>
      </c>
      <c r="I4" s="227" t="s">
        <v>6173</v>
      </c>
      <c r="J4" s="227" t="s">
        <v>6128</v>
      </c>
      <c r="K4" s="227" t="s">
        <v>6174</v>
      </c>
      <c r="L4" s="227"/>
      <c r="M4" s="227"/>
      <c r="N4" s="320">
        <v>2</v>
      </c>
      <c r="O4" s="378"/>
      <c r="P4" s="378"/>
      <c r="Q4" s="378"/>
      <c r="R4" s="378"/>
      <c r="S4" s="378"/>
      <c r="T4" s="378"/>
    </row>
    <row r="5" spans="2:31" ht="13.5" customHeight="1">
      <c r="B5" s="321" t="s">
        <v>334</v>
      </c>
      <c r="C5" s="545" t="s">
        <v>6168</v>
      </c>
      <c r="D5" s="69" t="s">
        <v>6175</v>
      </c>
      <c r="E5" s="9" t="s">
        <v>6176</v>
      </c>
      <c r="F5" s="378" t="s">
        <v>6178</v>
      </c>
      <c r="G5" s="383" t="s">
        <v>6125</v>
      </c>
      <c r="H5" s="7" t="s">
        <v>6172</v>
      </c>
      <c r="I5" s="546" t="s">
        <v>6181</v>
      </c>
      <c r="J5" s="7" t="s">
        <v>6128</v>
      </c>
      <c r="K5" s="7" t="s">
        <v>6182</v>
      </c>
      <c r="L5" s="227"/>
      <c r="M5" s="7"/>
      <c r="N5" s="320">
        <v>2</v>
      </c>
      <c r="O5" s="378"/>
      <c r="P5" s="378"/>
      <c r="Q5" s="378"/>
      <c r="R5" s="378"/>
      <c r="S5" s="378"/>
      <c r="T5" s="378"/>
    </row>
    <row r="6" spans="2:31" ht="13.5" customHeight="1">
      <c r="B6" s="321" t="s">
        <v>334</v>
      </c>
      <c r="C6" s="545" t="s">
        <v>6168</v>
      </c>
      <c r="D6" s="69" t="s">
        <v>6194</v>
      </c>
      <c r="E6" s="9" t="s">
        <v>6195</v>
      </c>
      <c r="F6" s="378" t="s">
        <v>6196</v>
      </c>
      <c r="G6" s="383" t="s">
        <v>6125</v>
      </c>
      <c r="H6" s="7" t="s">
        <v>6172</v>
      </c>
      <c r="I6" s="548" t="s">
        <v>6197</v>
      </c>
      <c r="J6" s="7" t="s">
        <v>6128</v>
      </c>
      <c r="K6" s="7" t="s">
        <v>6198</v>
      </c>
      <c r="L6" s="227"/>
      <c r="M6" s="7"/>
      <c r="N6" s="320">
        <v>2</v>
      </c>
      <c r="O6" s="378"/>
      <c r="P6" s="378"/>
      <c r="Q6" s="378"/>
      <c r="R6" s="378"/>
      <c r="S6" s="378"/>
      <c r="T6" s="378"/>
    </row>
    <row r="7" spans="2:31" ht="13.5" customHeight="1">
      <c r="B7" s="321" t="s">
        <v>334</v>
      </c>
      <c r="C7" s="545" t="s">
        <v>6168</v>
      </c>
      <c r="D7" s="69" t="s">
        <v>4443</v>
      </c>
      <c r="E7" s="9" t="s">
        <v>6207</v>
      </c>
      <c r="F7" s="378" t="s">
        <v>6208</v>
      </c>
      <c r="G7" s="383" t="s">
        <v>6125</v>
      </c>
      <c r="H7" s="7" t="s">
        <v>6172</v>
      </c>
      <c r="I7" s="7" t="s">
        <v>6209</v>
      </c>
      <c r="J7" s="7" t="s">
        <v>6128</v>
      </c>
      <c r="K7" s="547" t="s">
        <v>6210</v>
      </c>
      <c r="L7" s="241"/>
      <c r="M7" s="549" t="s">
        <v>6152</v>
      </c>
      <c r="N7" s="320">
        <v>2</v>
      </c>
      <c r="O7" s="378"/>
      <c r="P7" s="378"/>
      <c r="Q7" s="378"/>
      <c r="R7" s="378"/>
      <c r="S7" s="378"/>
      <c r="T7" s="378"/>
    </row>
    <row r="8" spans="2:31" ht="13.5" customHeight="1">
      <c r="B8" s="321" t="s">
        <v>334</v>
      </c>
      <c r="C8" s="545" t="s">
        <v>6168</v>
      </c>
      <c r="D8" s="69" t="s">
        <v>6218</v>
      </c>
      <c r="E8" s="9" t="s">
        <v>6050</v>
      </c>
      <c r="F8" s="489" t="s">
        <v>6219</v>
      </c>
      <c r="G8" s="378" t="s">
        <v>6125</v>
      </c>
      <c r="H8" s="7" t="s">
        <v>6140</v>
      </c>
      <c r="I8" s="548" t="s">
        <v>6221</v>
      </c>
      <c r="J8" s="7" t="s">
        <v>6128</v>
      </c>
      <c r="K8" s="7" t="s">
        <v>6222</v>
      </c>
      <c r="L8" s="227"/>
      <c r="M8" s="549" t="s">
        <v>6223</v>
      </c>
      <c r="N8" s="320">
        <v>2</v>
      </c>
      <c r="O8" s="378"/>
      <c r="P8" s="378"/>
      <c r="Q8" s="378"/>
      <c r="R8" s="378"/>
      <c r="S8" s="378"/>
      <c r="T8" s="378" t="s">
        <v>342</v>
      </c>
    </row>
    <row r="9" spans="2:31" ht="13.5" customHeight="1">
      <c r="B9" s="321" t="s">
        <v>334</v>
      </c>
      <c r="C9" s="545" t="s">
        <v>6168</v>
      </c>
      <c r="D9" s="69" t="s">
        <v>6233</v>
      </c>
      <c r="E9" s="9" t="s">
        <v>6234</v>
      </c>
      <c r="F9" s="7" t="s">
        <v>6235</v>
      </c>
      <c r="G9" s="383" t="s">
        <v>6125</v>
      </c>
      <c r="H9" s="227" t="s">
        <v>6236</v>
      </c>
      <c r="I9" s="234" t="s">
        <v>6237</v>
      </c>
      <c r="J9" s="227" t="s">
        <v>6128</v>
      </c>
      <c r="K9" s="227" t="s">
        <v>6238</v>
      </c>
      <c r="L9" s="227"/>
      <c r="M9" s="227"/>
      <c r="N9" s="320">
        <v>2</v>
      </c>
      <c r="O9" s="378"/>
      <c r="P9" s="378"/>
      <c r="Q9" s="378"/>
      <c r="R9" s="378"/>
      <c r="S9" s="378"/>
      <c r="T9" s="378"/>
    </row>
    <row r="10" spans="2:31" ht="13.5" customHeight="1">
      <c r="B10" s="321" t="s">
        <v>334</v>
      </c>
      <c r="C10" s="545" t="s">
        <v>6168</v>
      </c>
      <c r="D10" s="69" t="s">
        <v>6239</v>
      </c>
      <c r="E10" s="9" t="s">
        <v>6240</v>
      </c>
      <c r="F10" s="378" t="s">
        <v>6139</v>
      </c>
      <c r="G10" s="383" t="s">
        <v>6125</v>
      </c>
      <c r="H10" s="7" t="s">
        <v>6140</v>
      </c>
      <c r="I10" s="548" t="s">
        <v>6241</v>
      </c>
      <c r="J10" s="7" t="s">
        <v>6128</v>
      </c>
      <c r="K10" s="7" t="s">
        <v>6242</v>
      </c>
      <c r="L10" s="227"/>
      <c r="M10" s="7"/>
      <c r="N10" s="320">
        <v>2</v>
      </c>
      <c r="O10" s="378"/>
      <c r="P10" s="378"/>
      <c r="Q10" s="378"/>
      <c r="R10" s="378"/>
      <c r="S10" s="378"/>
      <c r="T10" s="378"/>
    </row>
    <row r="11" spans="2:31" ht="12.95" customHeight="1">
      <c r="B11" s="321" t="s">
        <v>334</v>
      </c>
      <c r="C11" s="545" t="s">
        <v>6168</v>
      </c>
      <c r="D11" s="69" t="s">
        <v>6244</v>
      </c>
      <c r="E11" s="9" t="s">
        <v>6245</v>
      </c>
      <c r="F11" s="7" t="s">
        <v>6139</v>
      </c>
      <c r="G11" s="383" t="s">
        <v>6125</v>
      </c>
      <c r="H11" s="227" t="s">
        <v>6140</v>
      </c>
      <c r="I11" s="227" t="s">
        <v>6246</v>
      </c>
      <c r="J11" s="227" t="s">
        <v>6128</v>
      </c>
      <c r="K11" s="227" t="s">
        <v>6247</v>
      </c>
      <c r="L11" s="227"/>
      <c r="M11" s="227"/>
      <c r="N11" s="320">
        <v>2</v>
      </c>
      <c r="O11" s="378"/>
      <c r="P11" s="378"/>
      <c r="Q11" s="378"/>
      <c r="R11" s="378"/>
      <c r="S11" s="378"/>
      <c r="T11" s="378"/>
    </row>
    <row r="12" spans="2:31" ht="13.5" customHeight="1">
      <c r="B12" s="321" t="s">
        <v>334</v>
      </c>
      <c r="C12" s="545" t="s">
        <v>6168</v>
      </c>
      <c r="D12" s="69" t="s">
        <v>6248</v>
      </c>
      <c r="E12" s="9" t="s">
        <v>6249</v>
      </c>
      <c r="F12" s="7" t="s">
        <v>6145</v>
      </c>
      <c r="G12" s="383" t="s">
        <v>6125</v>
      </c>
      <c r="H12" s="227" t="s">
        <v>6140</v>
      </c>
      <c r="I12" s="234" t="s">
        <v>6250</v>
      </c>
      <c r="J12" s="227" t="s">
        <v>6128</v>
      </c>
      <c r="K12" s="227" t="s">
        <v>6251</v>
      </c>
      <c r="L12" s="227"/>
      <c r="M12" s="227"/>
      <c r="N12" s="320">
        <v>2</v>
      </c>
      <c r="O12" s="378"/>
      <c r="P12" s="378"/>
      <c r="Q12" s="378"/>
      <c r="R12" s="378"/>
      <c r="S12" s="378"/>
      <c r="T12" s="378"/>
    </row>
    <row r="13" spans="2:31" ht="13.5" customHeight="1">
      <c r="B13" s="321" t="s">
        <v>334</v>
      </c>
      <c r="C13" s="545" t="s">
        <v>6168</v>
      </c>
      <c r="D13" s="69" t="s">
        <v>6252</v>
      </c>
      <c r="E13" s="9" t="s">
        <v>6253</v>
      </c>
      <c r="F13" s="378" t="s">
        <v>6139</v>
      </c>
      <c r="G13" s="383" t="s">
        <v>6125</v>
      </c>
      <c r="H13" s="7" t="s">
        <v>6140</v>
      </c>
      <c r="I13" s="7" t="s">
        <v>6254</v>
      </c>
      <c r="J13" s="7" t="s">
        <v>6128</v>
      </c>
      <c r="K13" s="7" t="s">
        <v>6255</v>
      </c>
      <c r="L13" s="227"/>
      <c r="M13" s="7"/>
      <c r="N13" s="320">
        <v>2</v>
      </c>
      <c r="O13" s="378"/>
      <c r="P13" s="378"/>
      <c r="Q13" s="378"/>
      <c r="R13" s="378"/>
      <c r="S13" s="378"/>
      <c r="T13" s="378"/>
    </row>
    <row r="14" spans="2:31" ht="13.5" customHeight="1">
      <c r="B14" s="321" t="s">
        <v>334</v>
      </c>
      <c r="C14" s="545" t="s">
        <v>6168</v>
      </c>
      <c r="D14" s="69" t="s">
        <v>5823</v>
      </c>
      <c r="E14" s="9" t="s">
        <v>6256</v>
      </c>
      <c r="F14" s="228" t="s">
        <v>6257</v>
      </c>
      <c r="G14" s="378" t="s">
        <v>6125</v>
      </c>
      <c r="H14" s="7" t="s">
        <v>6140</v>
      </c>
      <c r="I14" s="548" t="s">
        <v>6258</v>
      </c>
      <c r="J14" s="7" t="s">
        <v>6128</v>
      </c>
      <c r="K14" s="7" t="s">
        <v>6259</v>
      </c>
      <c r="L14" s="227"/>
      <c r="M14" s="549" t="s">
        <v>6152</v>
      </c>
      <c r="N14" s="320">
        <v>2</v>
      </c>
      <c r="O14" s="378"/>
      <c r="P14" s="378"/>
      <c r="Q14" s="378" t="s">
        <v>342</v>
      </c>
      <c r="R14" s="378"/>
      <c r="S14" s="378"/>
      <c r="T14" s="378"/>
    </row>
    <row r="15" spans="2:31" ht="13.5" customHeight="1">
      <c r="B15" s="321" t="s">
        <v>334</v>
      </c>
      <c r="C15" s="545" t="s">
        <v>6168</v>
      </c>
      <c r="D15" s="199" t="s">
        <v>4499</v>
      </c>
      <c r="E15" s="9" t="s">
        <v>6265</v>
      </c>
      <c r="F15" s="9" t="s">
        <v>6266</v>
      </c>
      <c r="G15" s="417" t="s">
        <v>6125</v>
      </c>
      <c r="H15" s="7" t="s">
        <v>6140</v>
      </c>
      <c r="I15" s="7" t="s">
        <v>6267</v>
      </c>
      <c r="J15" s="7" t="s">
        <v>6128</v>
      </c>
      <c r="K15" s="7" t="s">
        <v>6151</v>
      </c>
      <c r="L15" s="227"/>
      <c r="M15" s="549" t="s">
        <v>6152</v>
      </c>
      <c r="N15" s="320">
        <v>2</v>
      </c>
      <c r="O15" s="378"/>
      <c r="P15" s="378"/>
      <c r="Q15" s="378"/>
      <c r="R15" s="378"/>
      <c r="S15" s="378"/>
      <c r="T15" s="378"/>
    </row>
    <row r="16" spans="2:31" ht="13.5" customHeight="1">
      <c r="B16" s="321" t="s">
        <v>335</v>
      </c>
      <c r="C16" s="545" t="s">
        <v>6168</v>
      </c>
      <c r="D16" s="69" t="s">
        <v>6268</v>
      </c>
      <c r="E16" s="9" t="s">
        <v>6269</v>
      </c>
      <c r="F16" s="228" t="s">
        <v>6264</v>
      </c>
      <c r="G16" s="383" t="s">
        <v>6125</v>
      </c>
      <c r="H16" s="7" t="s">
        <v>6270</v>
      </c>
      <c r="I16" s="7" t="s">
        <v>6271</v>
      </c>
      <c r="J16" s="7" t="s">
        <v>6128</v>
      </c>
      <c r="K16" s="547" t="s">
        <v>6272</v>
      </c>
      <c r="L16" s="241"/>
      <c r="M16" s="549" t="s">
        <v>6152</v>
      </c>
      <c r="N16" s="320">
        <v>1</v>
      </c>
      <c r="O16" s="378"/>
      <c r="P16" s="378"/>
      <c r="Q16" s="378" t="s">
        <v>342</v>
      </c>
      <c r="R16" s="378"/>
      <c r="S16" s="378"/>
      <c r="T16" s="378"/>
    </row>
    <row r="17" spans="2:20" ht="13.5" customHeight="1">
      <c r="B17" s="321" t="s">
        <v>335</v>
      </c>
      <c r="C17" s="545" t="s">
        <v>6168</v>
      </c>
      <c r="D17" s="69" t="s">
        <v>4447</v>
      </c>
      <c r="E17" s="9" t="s">
        <v>6277</v>
      </c>
      <c r="F17" s="378" t="s">
        <v>6264</v>
      </c>
      <c r="G17" s="378" t="s">
        <v>6125</v>
      </c>
      <c r="H17" s="7" t="s">
        <v>6270</v>
      </c>
      <c r="I17" s="7" t="s">
        <v>6278</v>
      </c>
      <c r="J17" s="7" t="s">
        <v>6128</v>
      </c>
      <c r="K17" s="9" t="s">
        <v>6279</v>
      </c>
      <c r="L17" s="231"/>
      <c r="M17" s="549" t="s">
        <v>6152</v>
      </c>
      <c r="N17" s="320">
        <v>1</v>
      </c>
      <c r="O17" s="378"/>
      <c r="P17" s="378"/>
      <c r="Q17" s="378"/>
      <c r="R17" s="378"/>
      <c r="S17" s="378"/>
      <c r="T17" s="378"/>
    </row>
    <row r="18" spans="2:20" ht="13.5" customHeight="1">
      <c r="B18" s="321" t="s">
        <v>334</v>
      </c>
      <c r="C18" s="545" t="s">
        <v>6168</v>
      </c>
      <c r="D18" s="69" t="s">
        <v>5022</v>
      </c>
      <c r="E18" s="9" t="s">
        <v>6282</v>
      </c>
      <c r="F18" s="378" t="s">
        <v>6264</v>
      </c>
      <c r="G18" s="383" t="s">
        <v>6125</v>
      </c>
      <c r="H18" s="7" t="s">
        <v>6270</v>
      </c>
      <c r="I18" s="7" t="s">
        <v>6283</v>
      </c>
      <c r="J18" s="7" t="s">
        <v>6128</v>
      </c>
      <c r="K18" s="7" t="s">
        <v>6284</v>
      </c>
      <c r="L18" s="227"/>
      <c r="M18" s="549" t="s">
        <v>6152</v>
      </c>
      <c r="N18" s="320">
        <v>2</v>
      </c>
      <c r="O18" s="378"/>
      <c r="P18" s="378"/>
      <c r="Q18" s="378"/>
      <c r="R18" s="378"/>
      <c r="S18" s="378"/>
      <c r="T18" s="378"/>
    </row>
    <row r="19" spans="2:20" ht="13.5" customHeight="1">
      <c r="B19" s="321" t="s">
        <v>335</v>
      </c>
      <c r="C19" s="545" t="s">
        <v>6168</v>
      </c>
      <c r="D19" s="69" t="s">
        <v>6288</v>
      </c>
      <c r="E19" s="9" t="s">
        <v>6289</v>
      </c>
      <c r="F19" s="384" t="s">
        <v>6291</v>
      </c>
      <c r="G19" s="383" t="s">
        <v>6125</v>
      </c>
      <c r="H19" s="7" t="s">
        <v>6292</v>
      </c>
      <c r="I19" s="9" t="s">
        <v>6293</v>
      </c>
      <c r="J19" s="7" t="s">
        <v>6128</v>
      </c>
      <c r="K19" s="9" t="s">
        <v>6294</v>
      </c>
      <c r="L19" s="231"/>
      <c r="M19" s="549" t="s">
        <v>6295</v>
      </c>
      <c r="N19" s="320">
        <v>1</v>
      </c>
      <c r="O19" s="378"/>
      <c r="P19" s="378"/>
      <c r="Q19" s="378"/>
      <c r="R19" s="378"/>
      <c r="S19" s="378"/>
      <c r="T19" s="378"/>
    </row>
    <row r="20" spans="2:20" ht="13.5" customHeight="1">
      <c r="B20" s="321" t="s">
        <v>334</v>
      </c>
      <c r="C20" s="545" t="s">
        <v>6168</v>
      </c>
      <c r="D20" s="69" t="s">
        <v>6322</v>
      </c>
      <c r="E20" s="9" t="s">
        <v>6323</v>
      </c>
      <c r="F20" s="228" t="s">
        <v>6324</v>
      </c>
      <c r="G20" s="378" t="s">
        <v>6125</v>
      </c>
      <c r="H20" s="7" t="s">
        <v>6172</v>
      </c>
      <c r="I20" s="7" t="s">
        <v>6326</v>
      </c>
      <c r="J20" s="7" t="s">
        <v>6128</v>
      </c>
      <c r="K20" s="547" t="s">
        <v>6327</v>
      </c>
      <c r="L20" s="241"/>
      <c r="M20" s="549" t="s">
        <v>6152</v>
      </c>
      <c r="N20" s="320">
        <v>2</v>
      </c>
      <c r="O20" s="378"/>
      <c r="P20" s="378"/>
      <c r="Q20" s="378"/>
      <c r="R20" s="378"/>
      <c r="S20" s="378"/>
      <c r="T20" s="378"/>
    </row>
    <row r="21" spans="2:20" ht="13.5" customHeight="1">
      <c r="B21" s="321" t="s">
        <v>334</v>
      </c>
      <c r="C21" s="545" t="s">
        <v>6168</v>
      </c>
      <c r="D21" s="69" t="s">
        <v>5765</v>
      </c>
      <c r="E21" s="9" t="s">
        <v>6334</v>
      </c>
      <c r="F21" s="228" t="s">
        <v>2112</v>
      </c>
      <c r="G21" s="383" t="s">
        <v>6125</v>
      </c>
      <c r="H21" s="7" t="s">
        <v>6335</v>
      </c>
      <c r="I21" s="7" t="s">
        <v>6336</v>
      </c>
      <c r="J21" s="7" t="s">
        <v>6128</v>
      </c>
      <c r="K21" s="7" t="s">
        <v>6337</v>
      </c>
      <c r="L21" s="227"/>
      <c r="M21" s="549" t="s">
        <v>6152</v>
      </c>
      <c r="N21" s="320">
        <v>2</v>
      </c>
      <c r="O21" s="378"/>
      <c r="P21" s="378"/>
      <c r="Q21" s="378"/>
      <c r="R21" s="378" t="s">
        <v>342</v>
      </c>
      <c r="S21" s="378"/>
      <c r="T21" s="378"/>
    </row>
    <row r="22" spans="2:20" ht="13.5" customHeight="1">
      <c r="B22" s="321" t="s">
        <v>334</v>
      </c>
      <c r="C22" s="233" t="s">
        <v>6168</v>
      </c>
      <c r="D22" s="673" t="s">
        <v>4370</v>
      </c>
      <c r="E22" s="9" t="s">
        <v>6338</v>
      </c>
      <c r="F22" s="9" t="s">
        <v>6340</v>
      </c>
      <c r="G22" s="7" t="s">
        <v>6125</v>
      </c>
      <c r="H22" s="227" t="s">
        <v>6140</v>
      </c>
      <c r="I22" s="227" t="s">
        <v>6342</v>
      </c>
      <c r="J22" s="227" t="s">
        <v>6128</v>
      </c>
      <c r="K22" s="231" t="s">
        <v>6343</v>
      </c>
      <c r="L22" s="231"/>
      <c r="M22" s="310" t="s">
        <v>6152</v>
      </c>
      <c r="N22" s="320">
        <v>2</v>
      </c>
      <c r="O22" s="7"/>
      <c r="P22" s="321"/>
      <c r="Q22" s="321"/>
      <c r="R22" s="321"/>
      <c r="S22" s="321"/>
      <c r="T22" s="321"/>
    </row>
    <row r="23" spans="2:20" ht="13.5" customHeight="1">
      <c r="B23" s="321" t="s">
        <v>334</v>
      </c>
      <c r="C23" s="233" t="s">
        <v>6168</v>
      </c>
      <c r="D23" s="673" t="s">
        <v>6344</v>
      </c>
      <c r="E23" s="9" t="s">
        <v>6345</v>
      </c>
      <c r="F23" s="384" t="s">
        <v>6347</v>
      </c>
      <c r="G23" s="7" t="s">
        <v>6125</v>
      </c>
      <c r="H23" s="227" t="s">
        <v>6140</v>
      </c>
      <c r="I23" s="227" t="s">
        <v>6348</v>
      </c>
      <c r="J23" s="227" t="s">
        <v>6128</v>
      </c>
      <c r="K23" s="227" t="s">
        <v>6349</v>
      </c>
      <c r="L23" s="227"/>
      <c r="M23" s="310" t="s">
        <v>6152</v>
      </c>
      <c r="N23" s="320">
        <v>2</v>
      </c>
      <c r="O23" s="7"/>
      <c r="P23" s="321"/>
      <c r="Q23" s="321"/>
      <c r="R23" s="321"/>
      <c r="S23" s="321"/>
      <c r="T23" s="321"/>
    </row>
    <row r="24" spans="2:20" ht="13.5" customHeight="1">
      <c r="B24" s="321" t="s">
        <v>335</v>
      </c>
      <c r="C24" s="239" t="s">
        <v>6350</v>
      </c>
      <c r="D24" s="550" t="s">
        <v>6351</v>
      </c>
      <c r="E24" s="384" t="s">
        <v>6352</v>
      </c>
      <c r="F24" s="378" t="s">
        <v>6353</v>
      </c>
      <c r="G24" s="492" t="s">
        <v>6354</v>
      </c>
      <c r="H24" s="227" t="s">
        <v>6355</v>
      </c>
      <c r="I24" s="227" t="s">
        <v>6141</v>
      </c>
      <c r="J24" s="227" t="s">
        <v>6128</v>
      </c>
      <c r="K24" s="227" t="s">
        <v>6356</v>
      </c>
      <c r="L24" s="227"/>
      <c r="M24" s="310" t="s">
        <v>6223</v>
      </c>
      <c r="N24" s="320">
        <v>1</v>
      </c>
      <c r="O24" s="378"/>
      <c r="P24" s="378"/>
      <c r="Q24" s="378"/>
      <c r="R24" s="378"/>
      <c r="S24" s="378"/>
      <c r="T24" s="378"/>
    </row>
    <row r="25" spans="2:20" ht="13.5" customHeight="1">
      <c r="B25" s="321" t="s">
        <v>335</v>
      </c>
      <c r="C25" s="239" t="s">
        <v>6350</v>
      </c>
      <c r="D25" s="550" t="s">
        <v>6361</v>
      </c>
      <c r="E25" s="384" t="s">
        <v>6362</v>
      </c>
      <c r="F25" s="378" t="s">
        <v>6363</v>
      </c>
      <c r="G25" s="378" t="s">
        <v>6125</v>
      </c>
      <c r="H25" s="227" t="s">
        <v>6364</v>
      </c>
      <c r="I25" s="227" t="s">
        <v>6365</v>
      </c>
      <c r="J25" s="227" t="s">
        <v>6128</v>
      </c>
      <c r="K25" s="227"/>
      <c r="L25" s="227"/>
      <c r="M25" s="227"/>
      <c r="N25" s="320">
        <v>1</v>
      </c>
      <c r="O25" s="378"/>
      <c r="P25" s="378"/>
      <c r="Q25" s="378"/>
      <c r="R25" s="378"/>
      <c r="S25" s="378"/>
      <c r="T25" s="378"/>
    </row>
    <row r="26" spans="2:20" ht="13.5" customHeight="1">
      <c r="B26" s="321" t="s">
        <v>335</v>
      </c>
      <c r="C26" s="239" t="s">
        <v>6350</v>
      </c>
      <c r="D26" s="673" t="s">
        <v>6367</v>
      </c>
      <c r="E26" s="9" t="s">
        <v>6368</v>
      </c>
      <c r="F26" s="7" t="s">
        <v>6369</v>
      </c>
      <c r="G26" s="422" t="s">
        <v>6125</v>
      </c>
      <c r="H26" s="362" t="s">
        <v>6364</v>
      </c>
      <c r="I26" s="227" t="s">
        <v>6371</v>
      </c>
      <c r="J26" s="227" t="s">
        <v>6128</v>
      </c>
      <c r="K26" s="227"/>
      <c r="L26" s="227"/>
      <c r="M26" s="227"/>
      <c r="N26" s="320">
        <v>1</v>
      </c>
      <c r="O26" s="7"/>
      <c r="P26" s="321"/>
      <c r="Q26" s="321"/>
      <c r="R26" s="321"/>
      <c r="S26" s="321"/>
      <c r="T26" s="321"/>
    </row>
    <row r="27" spans="2:20" ht="13.5" customHeight="1">
      <c r="B27" s="321" t="s">
        <v>335</v>
      </c>
      <c r="C27" s="239" t="s">
        <v>6350</v>
      </c>
      <c r="D27" s="673" t="s">
        <v>6372</v>
      </c>
      <c r="E27" s="9" t="s">
        <v>6373</v>
      </c>
      <c r="F27" s="7" t="s">
        <v>6375</v>
      </c>
      <c r="G27" s="422" t="s">
        <v>6125</v>
      </c>
      <c r="H27" s="362" t="s">
        <v>6364</v>
      </c>
      <c r="I27" s="227" t="s">
        <v>6376</v>
      </c>
      <c r="J27" s="227" t="s">
        <v>6128</v>
      </c>
      <c r="K27" s="227"/>
      <c r="L27" s="227"/>
      <c r="M27" s="227"/>
      <c r="N27" s="320">
        <v>1</v>
      </c>
      <c r="O27" s="7"/>
      <c r="P27" s="321"/>
      <c r="Q27" s="321"/>
      <c r="R27" s="321"/>
      <c r="S27" s="321"/>
      <c r="T27" s="321"/>
    </row>
    <row r="28" spans="2:20" ht="13.5" customHeight="1">
      <c r="B28" s="321" t="s">
        <v>335</v>
      </c>
      <c r="C28" s="239" t="s">
        <v>6350</v>
      </c>
      <c r="D28" s="673" t="s">
        <v>6377</v>
      </c>
      <c r="E28" s="9" t="s">
        <v>6378</v>
      </c>
      <c r="F28" s="7" t="s">
        <v>6379</v>
      </c>
      <c r="G28" s="422" t="s">
        <v>6125</v>
      </c>
      <c r="H28" s="362" t="s">
        <v>6364</v>
      </c>
      <c r="I28" s="227" t="s">
        <v>6380</v>
      </c>
      <c r="J28" s="227" t="s">
        <v>6128</v>
      </c>
      <c r="K28" s="227"/>
      <c r="L28" s="227"/>
      <c r="M28" s="227"/>
      <c r="N28" s="320">
        <v>1</v>
      </c>
      <c r="O28" s="7"/>
      <c r="P28" s="321"/>
      <c r="Q28" s="321"/>
      <c r="R28" s="321"/>
      <c r="S28" s="321"/>
      <c r="T28" s="321"/>
    </row>
    <row r="29" spans="2:20" ht="13.5" customHeight="1">
      <c r="B29" s="321" t="s">
        <v>334</v>
      </c>
      <c r="C29" s="551" t="s">
        <v>6350</v>
      </c>
      <c r="D29" s="69" t="s">
        <v>6381</v>
      </c>
      <c r="E29" s="9" t="s">
        <v>6382</v>
      </c>
      <c r="F29" s="417" t="s">
        <v>6383</v>
      </c>
      <c r="G29" s="383" t="s">
        <v>6125</v>
      </c>
      <c r="H29" s="383" t="s">
        <v>6140</v>
      </c>
      <c r="I29" s="7" t="s">
        <v>6141</v>
      </c>
      <c r="J29" s="7" t="s">
        <v>6128</v>
      </c>
      <c r="K29" s="7"/>
      <c r="L29" s="227"/>
      <c r="M29" s="7"/>
      <c r="N29" s="320">
        <v>2</v>
      </c>
      <c r="O29" s="7"/>
      <c r="P29" s="7"/>
      <c r="Q29" s="7"/>
      <c r="R29" s="7"/>
      <c r="S29" s="7"/>
      <c r="T29" s="7"/>
    </row>
    <row r="30" spans="2:20" ht="13.5" customHeight="1">
      <c r="B30" s="321" t="s">
        <v>335</v>
      </c>
      <c r="C30" s="239" t="s">
        <v>6350</v>
      </c>
      <c r="D30" s="550" t="s">
        <v>6387</v>
      </c>
      <c r="E30" s="384" t="s">
        <v>6388</v>
      </c>
      <c r="F30" s="378" t="s">
        <v>6389</v>
      </c>
      <c r="G30" s="494" t="s">
        <v>6390</v>
      </c>
      <c r="H30" s="227" t="s">
        <v>6391</v>
      </c>
      <c r="I30" s="227" t="s">
        <v>6141</v>
      </c>
      <c r="J30" s="227" t="s">
        <v>6128</v>
      </c>
      <c r="K30" s="227" t="s">
        <v>6392</v>
      </c>
      <c r="L30" s="227"/>
      <c r="M30" s="310" t="s">
        <v>6152</v>
      </c>
      <c r="N30" s="320">
        <v>1</v>
      </c>
      <c r="O30" s="378"/>
      <c r="P30" s="378"/>
      <c r="Q30" s="378"/>
      <c r="R30" s="378"/>
      <c r="S30" s="378"/>
      <c r="T30" s="378"/>
    </row>
    <row r="31" spans="2:20" ht="13.5" customHeight="1">
      <c r="B31" s="321" t="s">
        <v>334</v>
      </c>
      <c r="C31" s="246" t="s">
        <v>6393</v>
      </c>
      <c r="D31" s="550" t="s">
        <v>6394</v>
      </c>
      <c r="E31" s="384" t="s">
        <v>6395</v>
      </c>
      <c r="F31" s="378" t="s">
        <v>6396</v>
      </c>
      <c r="G31" s="473" t="s">
        <v>6125</v>
      </c>
      <c r="H31" s="227" t="s">
        <v>6398</v>
      </c>
      <c r="I31" s="227" t="s">
        <v>6141</v>
      </c>
      <c r="J31" s="227" t="s">
        <v>6128</v>
      </c>
      <c r="K31" s="231" t="s">
        <v>6399</v>
      </c>
      <c r="L31" s="231" t="s">
        <v>6400</v>
      </c>
      <c r="M31" s="227"/>
      <c r="N31" s="320">
        <v>0</v>
      </c>
      <c r="O31" s="378" t="s">
        <v>349</v>
      </c>
      <c r="P31" s="378"/>
      <c r="Q31" s="378"/>
      <c r="R31" s="378" t="s">
        <v>342</v>
      </c>
      <c r="S31" s="378"/>
      <c r="T31" s="378"/>
    </row>
    <row r="32" spans="2:20" ht="13.5" customHeight="1">
      <c r="B32" s="321" t="s">
        <v>334</v>
      </c>
      <c r="C32" s="246" t="s">
        <v>6393</v>
      </c>
      <c r="D32" s="673" t="s">
        <v>6402</v>
      </c>
      <c r="E32" s="9" t="s">
        <v>6403</v>
      </c>
      <c r="F32" s="7" t="s">
        <v>588</v>
      </c>
      <c r="G32" s="7" t="s">
        <v>6125</v>
      </c>
      <c r="H32" s="227" t="s">
        <v>6404</v>
      </c>
      <c r="I32" s="227" t="s">
        <v>6141</v>
      </c>
      <c r="J32" s="227" t="s">
        <v>6128</v>
      </c>
      <c r="K32" s="227"/>
      <c r="L32" s="227"/>
      <c r="M32" s="227"/>
      <c r="N32" s="321">
        <v>1</v>
      </c>
      <c r="O32" s="7"/>
      <c r="P32" s="321"/>
      <c r="Q32" s="321"/>
      <c r="R32" s="321"/>
      <c r="S32" s="321"/>
      <c r="T32" s="321"/>
    </row>
    <row r="33" spans="2:20" ht="13.5" customHeight="1">
      <c r="B33" s="321" t="s">
        <v>334</v>
      </c>
      <c r="C33" s="246" t="s">
        <v>6393</v>
      </c>
      <c r="D33" s="673" t="s">
        <v>6405</v>
      </c>
      <c r="E33" s="9" t="s">
        <v>6406</v>
      </c>
      <c r="F33" s="7" t="s">
        <v>6407</v>
      </c>
      <c r="G33" s="7" t="s">
        <v>6125</v>
      </c>
      <c r="H33" s="227" t="s">
        <v>6409</v>
      </c>
      <c r="I33" s="227" t="s">
        <v>6141</v>
      </c>
      <c r="J33" s="227" t="s">
        <v>6128</v>
      </c>
      <c r="K33" s="227"/>
      <c r="L33" s="227"/>
      <c r="M33" s="227"/>
      <c r="N33" s="321">
        <v>1</v>
      </c>
      <c r="O33" s="7"/>
      <c r="P33" s="321"/>
      <c r="Q33" s="321"/>
      <c r="R33" s="321"/>
      <c r="S33" s="321"/>
      <c r="T33" s="321"/>
    </row>
    <row r="34" spans="2:20" ht="13.5" customHeight="1">
      <c r="B34" s="321" t="s">
        <v>334</v>
      </c>
      <c r="C34" s="246" t="s">
        <v>6393</v>
      </c>
      <c r="D34" s="673" t="s">
        <v>4900</v>
      </c>
      <c r="E34" s="9" t="s">
        <v>6410</v>
      </c>
      <c r="F34" s="7" t="s">
        <v>6411</v>
      </c>
      <c r="G34" s="7" t="s">
        <v>6125</v>
      </c>
      <c r="H34" s="227" t="s">
        <v>6412</v>
      </c>
      <c r="I34" s="227" t="s">
        <v>6413</v>
      </c>
      <c r="J34" s="227" t="s">
        <v>6128</v>
      </c>
      <c r="K34" s="227"/>
      <c r="L34" s="227"/>
      <c r="M34" s="227"/>
      <c r="N34" s="321">
        <v>1</v>
      </c>
      <c r="O34" s="7"/>
      <c r="P34" s="321"/>
      <c r="Q34" s="321"/>
      <c r="R34" s="321"/>
      <c r="S34" s="321"/>
      <c r="T34" s="321"/>
    </row>
    <row r="35" spans="2:20" ht="13.5" customHeight="1">
      <c r="B35" s="321" t="s">
        <v>334</v>
      </c>
      <c r="C35" s="246" t="s">
        <v>6393</v>
      </c>
      <c r="D35" s="673" t="s">
        <v>6414</v>
      </c>
      <c r="E35" s="9" t="s">
        <v>6415</v>
      </c>
      <c r="F35" s="7" t="s">
        <v>6416</v>
      </c>
      <c r="G35" s="7" t="s">
        <v>6125</v>
      </c>
      <c r="H35" s="227" t="s">
        <v>6417</v>
      </c>
      <c r="I35" s="227" t="s">
        <v>6141</v>
      </c>
      <c r="J35" s="227" t="s">
        <v>6128</v>
      </c>
      <c r="K35" s="227" t="s">
        <v>6418</v>
      </c>
      <c r="L35" s="227"/>
      <c r="M35" s="227"/>
      <c r="N35" s="321">
        <v>1</v>
      </c>
      <c r="O35" s="7"/>
      <c r="P35" s="321"/>
      <c r="Q35" s="321"/>
      <c r="R35" s="321"/>
      <c r="S35" s="321"/>
      <c r="T35" s="321"/>
    </row>
    <row r="36" spans="2:20" ht="13.5" customHeight="1">
      <c r="B36" s="321" t="s">
        <v>334</v>
      </c>
      <c r="C36" s="246" t="s">
        <v>6393</v>
      </c>
      <c r="D36" s="673" t="s">
        <v>6419</v>
      </c>
      <c r="E36" s="9" t="s">
        <v>6420</v>
      </c>
      <c r="F36" s="7" t="s">
        <v>6153</v>
      </c>
      <c r="G36" s="7" t="s">
        <v>6125</v>
      </c>
      <c r="H36" s="227" t="s">
        <v>6421</v>
      </c>
      <c r="I36" s="227" t="s">
        <v>6141</v>
      </c>
      <c r="J36" s="227" t="s">
        <v>6128</v>
      </c>
      <c r="K36" s="227" t="s">
        <v>6422</v>
      </c>
      <c r="L36" s="227"/>
      <c r="M36" s="227"/>
      <c r="N36" s="321">
        <v>1</v>
      </c>
      <c r="O36" s="7"/>
      <c r="P36" s="321"/>
      <c r="Q36" s="321"/>
      <c r="R36" s="321"/>
      <c r="S36" s="321"/>
      <c r="T36" s="321"/>
    </row>
    <row r="37" spans="2:20" ht="13.5" customHeight="1">
      <c r="B37" s="321" t="s">
        <v>334</v>
      </c>
      <c r="C37" s="240" t="s">
        <v>328</v>
      </c>
      <c r="D37" s="673" t="s">
        <v>6423</v>
      </c>
      <c r="E37" s="9" t="s">
        <v>6424</v>
      </c>
      <c r="F37" s="7" t="s">
        <v>6425</v>
      </c>
      <c r="G37" s="7" t="s">
        <v>6426</v>
      </c>
      <c r="H37" s="227" t="s">
        <v>6427</v>
      </c>
      <c r="I37" s="227" t="s">
        <v>6141</v>
      </c>
      <c r="J37" s="227" t="s">
        <v>6128</v>
      </c>
      <c r="K37" s="241" t="s">
        <v>6428</v>
      </c>
      <c r="L37" s="241"/>
      <c r="M37" s="310" t="s">
        <v>6223</v>
      </c>
      <c r="N37" s="321">
        <v>1</v>
      </c>
      <c r="O37" s="7"/>
      <c r="P37" s="321"/>
      <c r="Q37" s="321"/>
      <c r="R37" s="321"/>
      <c r="S37" s="321"/>
      <c r="T37" s="321"/>
    </row>
    <row r="38" spans="2:20" ht="13.5" customHeight="1">
      <c r="B38" s="321" t="s">
        <v>334</v>
      </c>
      <c r="C38" s="240" t="s">
        <v>328</v>
      </c>
      <c r="D38" s="673" t="s">
        <v>6429</v>
      </c>
      <c r="E38" s="9" t="s">
        <v>6430</v>
      </c>
      <c r="F38" s="7" t="s">
        <v>6431</v>
      </c>
      <c r="G38" s="7" t="s">
        <v>6426</v>
      </c>
      <c r="H38" s="227" t="s">
        <v>6432</v>
      </c>
      <c r="I38" s="227" t="s">
        <v>6141</v>
      </c>
      <c r="J38" s="227" t="s">
        <v>6128</v>
      </c>
      <c r="K38" s="227"/>
      <c r="L38" s="227"/>
      <c r="M38" s="310" t="s">
        <v>6433</v>
      </c>
      <c r="N38" s="321">
        <v>1</v>
      </c>
      <c r="O38" s="7"/>
      <c r="P38" s="321"/>
      <c r="Q38" s="321"/>
      <c r="R38" s="321"/>
      <c r="S38" s="321"/>
      <c r="T38" s="321"/>
    </row>
    <row r="39" spans="2:20" ht="13.5" customHeight="1">
      <c r="B39" s="321" t="s">
        <v>334</v>
      </c>
      <c r="C39" s="240" t="s">
        <v>328</v>
      </c>
      <c r="D39" s="673" t="s">
        <v>6434</v>
      </c>
      <c r="E39" s="9" t="s">
        <v>6435</v>
      </c>
      <c r="F39" s="7" t="s">
        <v>6431</v>
      </c>
      <c r="G39" s="7" t="s">
        <v>6426</v>
      </c>
      <c r="H39" s="227" t="s">
        <v>6432</v>
      </c>
      <c r="I39" s="241" t="s">
        <v>6436</v>
      </c>
      <c r="J39" s="227" t="s">
        <v>6128</v>
      </c>
      <c r="K39" s="227"/>
      <c r="L39" s="227"/>
      <c r="M39" s="227"/>
      <c r="N39" s="320">
        <v>2</v>
      </c>
      <c r="O39" s="7"/>
      <c r="P39" s="321"/>
      <c r="Q39" s="321"/>
      <c r="R39" s="321"/>
      <c r="S39" s="321"/>
      <c r="T39" s="321"/>
    </row>
    <row r="40" spans="2:20" ht="13.5" customHeight="1">
      <c r="B40" s="321" t="s">
        <v>334</v>
      </c>
      <c r="C40" s="240" t="s">
        <v>328</v>
      </c>
      <c r="D40" s="673" t="s">
        <v>6437</v>
      </c>
      <c r="E40" s="9" t="s">
        <v>6438</v>
      </c>
      <c r="F40" s="7" t="s">
        <v>6431</v>
      </c>
      <c r="G40" s="9" t="s">
        <v>6439</v>
      </c>
      <c r="H40" s="227" t="s">
        <v>6432</v>
      </c>
      <c r="I40" s="234" t="s">
        <v>6440</v>
      </c>
      <c r="J40" s="227" t="s">
        <v>6128</v>
      </c>
      <c r="K40" s="227"/>
      <c r="L40" s="227"/>
      <c r="M40" s="227"/>
      <c r="N40" s="320">
        <v>2</v>
      </c>
      <c r="O40" s="7"/>
      <c r="P40" s="321"/>
      <c r="Q40" s="321"/>
      <c r="R40" s="321"/>
      <c r="S40" s="321"/>
      <c r="T40" s="321"/>
    </row>
    <row r="41" spans="2:20" ht="13.5" customHeight="1">
      <c r="B41" s="321" t="s">
        <v>334</v>
      </c>
      <c r="C41" s="240" t="s">
        <v>328</v>
      </c>
      <c r="D41" s="673" t="s">
        <v>6218</v>
      </c>
      <c r="E41" s="9" t="s">
        <v>6441</v>
      </c>
      <c r="F41" s="7" t="s">
        <v>6442</v>
      </c>
      <c r="G41" s="7" t="s">
        <v>6426</v>
      </c>
      <c r="H41" s="227" t="s">
        <v>6140</v>
      </c>
      <c r="I41" s="234" t="s">
        <v>6443</v>
      </c>
      <c r="J41" s="227" t="s">
        <v>6128</v>
      </c>
      <c r="K41" s="227"/>
      <c r="L41" s="227"/>
      <c r="M41" s="227"/>
      <c r="N41" s="320">
        <v>2</v>
      </c>
      <c r="O41" s="7"/>
      <c r="P41" s="321"/>
      <c r="Q41" s="321"/>
      <c r="R41" s="321"/>
      <c r="S41" s="321"/>
      <c r="T41" s="321"/>
    </row>
    <row r="42" spans="2:20" ht="13.5" customHeight="1">
      <c r="B42" s="321" t="s">
        <v>334</v>
      </c>
      <c r="C42" s="240" t="s">
        <v>328</v>
      </c>
      <c r="D42" s="673" t="s">
        <v>6444</v>
      </c>
      <c r="E42" s="9" t="s">
        <v>6445</v>
      </c>
      <c r="F42" s="7" t="s">
        <v>6446</v>
      </c>
      <c r="G42" s="7" t="s">
        <v>6426</v>
      </c>
      <c r="H42" s="227" t="s">
        <v>6140</v>
      </c>
      <c r="I42" s="234" t="s">
        <v>6447</v>
      </c>
      <c r="J42" s="227" t="s">
        <v>6128</v>
      </c>
      <c r="K42" s="227"/>
      <c r="L42" s="227"/>
      <c r="M42" s="227"/>
      <c r="N42" s="320">
        <v>2</v>
      </c>
      <c r="O42" s="7"/>
      <c r="P42" s="321"/>
      <c r="Q42" s="321"/>
      <c r="R42" s="321"/>
      <c r="S42" s="321"/>
      <c r="T42" s="321"/>
    </row>
    <row r="43" spans="2:20" ht="13.5" customHeight="1">
      <c r="B43" s="321" t="s">
        <v>335</v>
      </c>
      <c r="C43" s="242" t="s">
        <v>6448</v>
      </c>
      <c r="D43" t="s">
        <v>6449</v>
      </c>
      <c r="E43" s="9" t="s">
        <v>6450</v>
      </c>
      <c r="F43" s="11" t="s">
        <v>6451</v>
      </c>
      <c r="G43" s="7" t="s">
        <v>6125</v>
      </c>
      <c r="H43" s="227" t="s">
        <v>6452</v>
      </c>
      <c r="I43" s="227" t="s">
        <v>6141</v>
      </c>
      <c r="J43" s="227" t="s">
        <v>6128</v>
      </c>
      <c r="K43" s="227" t="s">
        <v>6453</v>
      </c>
      <c r="L43" s="227"/>
      <c r="M43" s="310" t="s">
        <v>6152</v>
      </c>
      <c r="N43" s="321">
        <v>0</v>
      </c>
      <c r="O43" s="7" t="s">
        <v>349</v>
      </c>
      <c r="P43" s="321"/>
      <c r="Q43" s="321"/>
      <c r="R43" s="321"/>
      <c r="S43" s="321"/>
      <c r="T43" s="321" t="s">
        <v>342</v>
      </c>
    </row>
    <row r="44" spans="2:20" ht="13.5" customHeight="1">
      <c r="B44" s="321" t="s">
        <v>335</v>
      </c>
      <c r="C44" s="242" t="s">
        <v>6448</v>
      </c>
      <c r="D44" s="673" t="s">
        <v>6454</v>
      </c>
      <c r="E44" s="9" t="s">
        <v>6455</v>
      </c>
      <c r="F44" s="378" t="s">
        <v>2110</v>
      </c>
      <c r="G44" s="7" t="s">
        <v>6125</v>
      </c>
      <c r="H44" s="227" t="s">
        <v>6456</v>
      </c>
      <c r="I44" s="227" t="s">
        <v>6141</v>
      </c>
      <c r="J44" s="227" t="s">
        <v>6128</v>
      </c>
      <c r="K44" s="227" t="s">
        <v>6457</v>
      </c>
      <c r="L44" s="227"/>
      <c r="M44" s="310" t="s">
        <v>6152</v>
      </c>
      <c r="N44" s="321">
        <v>1</v>
      </c>
      <c r="O44" s="7"/>
      <c r="P44" s="321"/>
      <c r="Q44" s="321"/>
      <c r="R44" s="321"/>
      <c r="S44" s="321"/>
      <c r="T44" s="321"/>
    </row>
    <row r="45" spans="2:20" ht="13.5" customHeight="1">
      <c r="B45" s="321" t="s">
        <v>335</v>
      </c>
      <c r="C45" s="554" t="s">
        <v>6448</v>
      </c>
      <c r="D45" s="680" t="s">
        <v>6459</v>
      </c>
      <c r="E45" s="9" t="s">
        <v>6460</v>
      </c>
      <c r="F45" s="477" t="s">
        <v>6462</v>
      </c>
      <c r="G45" s="383" t="s">
        <v>6125</v>
      </c>
      <c r="H45" s="552" t="s">
        <v>6463</v>
      </c>
      <c r="I45" s="11" t="s">
        <v>6141</v>
      </c>
      <c r="J45" s="11" t="s">
        <v>6128</v>
      </c>
      <c r="K45" s="11" t="s">
        <v>6464</v>
      </c>
      <c r="L45" s="489"/>
      <c r="M45" s="553" t="s">
        <v>6152</v>
      </c>
      <c r="N45" s="320">
        <v>0</v>
      </c>
      <c r="O45" s="378" t="s">
        <v>349</v>
      </c>
      <c r="P45" s="378"/>
      <c r="Q45" s="7" t="s">
        <v>342</v>
      </c>
      <c r="R45" s="378"/>
      <c r="S45" s="378"/>
      <c r="T45" s="378"/>
    </row>
    <row r="46" spans="2:20" ht="13.5" customHeight="1">
      <c r="B46" s="321" t="s">
        <v>335</v>
      </c>
      <c r="C46" s="242" t="s">
        <v>6448</v>
      </c>
      <c r="D46" s="673" t="s">
        <v>6468</v>
      </c>
      <c r="E46" s="9" t="s">
        <v>6469</v>
      </c>
      <c r="F46" s="379" t="s">
        <v>6471</v>
      </c>
      <c r="G46" s="7" t="s">
        <v>6125</v>
      </c>
      <c r="H46" s="227" t="s">
        <v>6472</v>
      </c>
      <c r="I46" s="227" t="s">
        <v>6141</v>
      </c>
      <c r="J46" s="227" t="s">
        <v>6128</v>
      </c>
      <c r="K46" s="227" t="s">
        <v>6473</v>
      </c>
      <c r="L46" s="227"/>
      <c r="M46" s="227"/>
      <c r="N46" s="321">
        <v>1</v>
      </c>
      <c r="O46" s="7"/>
      <c r="P46" s="321"/>
      <c r="Q46" s="321"/>
      <c r="R46" s="321"/>
      <c r="S46" s="321"/>
      <c r="T46" s="321"/>
    </row>
    <row r="47" spans="2:20" ht="13.5" customHeight="1">
      <c r="B47" s="321" t="s">
        <v>335</v>
      </c>
      <c r="C47" s="242" t="s">
        <v>6448</v>
      </c>
      <c r="D47" s="673" t="s">
        <v>6474</v>
      </c>
      <c r="E47" s="9" t="s">
        <v>6475</v>
      </c>
      <c r="F47" s="7" t="s">
        <v>6471</v>
      </c>
      <c r="G47" s="7" t="s">
        <v>6125</v>
      </c>
      <c r="H47" s="227" t="s">
        <v>6476</v>
      </c>
      <c r="I47" s="227" t="s">
        <v>6141</v>
      </c>
      <c r="J47" s="227" t="s">
        <v>6128</v>
      </c>
      <c r="K47" s="227"/>
      <c r="L47" s="227"/>
      <c r="M47" s="227"/>
      <c r="N47" s="321">
        <v>1</v>
      </c>
      <c r="O47" s="7"/>
      <c r="P47" s="321"/>
      <c r="Q47" s="321"/>
      <c r="R47" s="321"/>
      <c r="S47" s="321"/>
      <c r="T47" s="321"/>
    </row>
    <row r="48" spans="2:20" ht="13.5" customHeight="1">
      <c r="B48" s="321" t="s">
        <v>335</v>
      </c>
      <c r="C48" s="242" t="s">
        <v>6448</v>
      </c>
      <c r="D48" s="673" t="s">
        <v>6477</v>
      </c>
      <c r="E48" s="9" t="s">
        <v>6478</v>
      </c>
      <c r="F48" s="227" t="s">
        <v>6471</v>
      </c>
      <c r="G48" s="7" t="s">
        <v>6125</v>
      </c>
      <c r="H48" s="227" t="s">
        <v>6479</v>
      </c>
      <c r="I48" s="227" t="s">
        <v>6141</v>
      </c>
      <c r="J48" s="227" t="s">
        <v>6128</v>
      </c>
      <c r="K48" s="227"/>
      <c r="L48" s="227"/>
      <c r="M48" s="227"/>
      <c r="N48" s="321">
        <v>0</v>
      </c>
      <c r="O48" s="7"/>
      <c r="P48" s="321"/>
      <c r="Q48" s="321" t="s">
        <v>342</v>
      </c>
      <c r="R48" s="321"/>
      <c r="S48" s="321"/>
      <c r="T48" s="321"/>
    </row>
    <row r="49" spans="2:20" ht="13.5" customHeight="1">
      <c r="B49" s="321" t="s">
        <v>335</v>
      </c>
      <c r="C49" s="242" t="s">
        <v>6448</v>
      </c>
      <c r="D49" s="673" t="s">
        <v>6480</v>
      </c>
      <c r="E49" s="9" t="s">
        <v>6481</v>
      </c>
      <c r="F49" s="378" t="s">
        <v>6389</v>
      </c>
      <c r="G49" s="7" t="s">
        <v>6390</v>
      </c>
      <c r="H49" s="227" t="s">
        <v>6391</v>
      </c>
      <c r="I49" s="227" t="s">
        <v>6141</v>
      </c>
      <c r="J49" s="227" t="s">
        <v>6128</v>
      </c>
      <c r="K49" s="227" t="s">
        <v>6482</v>
      </c>
      <c r="L49" s="227"/>
      <c r="M49" s="310" t="s">
        <v>6152</v>
      </c>
      <c r="N49" s="321">
        <v>1</v>
      </c>
      <c r="O49" s="7"/>
      <c r="P49" s="321"/>
      <c r="Q49" s="321"/>
      <c r="R49" s="321"/>
      <c r="S49" s="321"/>
      <c r="T49" s="321"/>
    </row>
    <row r="50" spans="2:20" ht="13.5" customHeight="1">
      <c r="B50" s="321" t="s">
        <v>334</v>
      </c>
      <c r="C50" s="556" t="s">
        <v>6483</v>
      </c>
      <c r="D50" s="69" t="s">
        <v>6484</v>
      </c>
      <c r="E50" s="9" t="s">
        <v>6485</v>
      </c>
      <c r="F50" s="378" t="s">
        <v>6486</v>
      </c>
      <c r="G50" s="422" t="s">
        <v>6125</v>
      </c>
      <c r="H50" s="383" t="s">
        <v>6140</v>
      </c>
      <c r="I50" s="7" t="s">
        <v>6487</v>
      </c>
      <c r="J50" s="7" t="s">
        <v>6128</v>
      </c>
      <c r="K50" s="555" t="s">
        <v>6488</v>
      </c>
      <c r="L50" s="312"/>
      <c r="M50" s="549" t="s">
        <v>6489</v>
      </c>
      <c r="N50" s="320">
        <v>1</v>
      </c>
      <c r="O50" s="378"/>
      <c r="P50" s="378"/>
      <c r="Q50" s="378"/>
      <c r="R50" s="378"/>
      <c r="S50" s="378"/>
      <c r="T50" s="378"/>
    </row>
    <row r="51" spans="2:20" ht="13.5" customHeight="1">
      <c r="B51" s="321" t="s">
        <v>335</v>
      </c>
      <c r="C51" s="556" t="s">
        <v>6483</v>
      </c>
      <c r="D51" s="69" t="s">
        <v>6493</v>
      </c>
      <c r="E51" s="9" t="s">
        <v>6494</v>
      </c>
      <c r="F51" s="378" t="s">
        <v>6495</v>
      </c>
      <c r="G51" s="422" t="s">
        <v>6125</v>
      </c>
      <c r="H51" s="383" t="s">
        <v>6140</v>
      </c>
      <c r="I51" s="7" t="s">
        <v>6496</v>
      </c>
      <c r="J51" s="7" t="s">
        <v>6128</v>
      </c>
      <c r="K51" s="555"/>
      <c r="L51" s="312"/>
      <c r="M51" s="549" t="s">
        <v>6489</v>
      </c>
      <c r="N51" s="320">
        <v>1</v>
      </c>
      <c r="O51" s="378"/>
      <c r="P51" s="378"/>
      <c r="Q51" s="378"/>
      <c r="R51" s="378"/>
      <c r="S51" s="378"/>
      <c r="T51" s="378"/>
    </row>
    <row r="52" spans="2:20" ht="13.5" customHeight="1">
      <c r="B52" s="321" t="s">
        <v>335</v>
      </c>
      <c r="C52" s="556" t="s">
        <v>6483</v>
      </c>
      <c r="D52" s="69" t="s">
        <v>6500</v>
      </c>
      <c r="E52" s="9" t="s">
        <v>6501</v>
      </c>
      <c r="F52" s="378" t="s">
        <v>6502</v>
      </c>
      <c r="G52" s="422" t="s">
        <v>6125</v>
      </c>
      <c r="H52" s="383" t="s">
        <v>6140</v>
      </c>
      <c r="I52" s="7" t="s">
        <v>6503</v>
      </c>
      <c r="J52" s="7" t="s">
        <v>6128</v>
      </c>
      <c r="K52" s="555"/>
      <c r="L52" s="312"/>
      <c r="M52" s="549" t="s">
        <v>6489</v>
      </c>
      <c r="N52" s="320">
        <v>1</v>
      </c>
      <c r="O52" s="378"/>
      <c r="P52" s="378"/>
      <c r="Q52" s="378"/>
      <c r="R52" s="378"/>
      <c r="S52" s="378"/>
      <c r="T52" s="378"/>
    </row>
    <row r="53" spans="2:20" ht="13.5" customHeight="1">
      <c r="B53" s="321" t="s">
        <v>335</v>
      </c>
      <c r="C53" s="556" t="s">
        <v>6483</v>
      </c>
      <c r="D53" s="69" t="s">
        <v>6507</v>
      </c>
      <c r="E53" s="9" t="s">
        <v>6508</v>
      </c>
      <c r="F53" s="378" t="s">
        <v>6509</v>
      </c>
      <c r="G53" s="422" t="s">
        <v>6125</v>
      </c>
      <c r="H53" s="383" t="s">
        <v>6140</v>
      </c>
      <c r="I53" s="7" t="s">
        <v>6510</v>
      </c>
      <c r="J53" s="7" t="s">
        <v>6128</v>
      </c>
      <c r="K53" s="555"/>
      <c r="L53" s="312"/>
      <c r="M53" s="549" t="s">
        <v>6489</v>
      </c>
      <c r="N53" s="320">
        <v>1</v>
      </c>
      <c r="O53" s="378"/>
      <c r="P53" s="378"/>
      <c r="Q53" s="378"/>
      <c r="R53" s="378"/>
      <c r="S53" s="378"/>
      <c r="T53" s="378"/>
    </row>
    <row r="54" spans="2:20" ht="13.5" customHeight="1">
      <c r="B54" s="321" t="s">
        <v>335</v>
      </c>
      <c r="C54" s="244" t="s">
        <v>6483</v>
      </c>
      <c r="D54" s="673" t="s">
        <v>6514</v>
      </c>
      <c r="E54" s="9" t="s">
        <v>6515</v>
      </c>
      <c r="F54" s="380" t="s">
        <v>6516</v>
      </c>
      <c r="G54" s="7" t="s">
        <v>6125</v>
      </c>
      <c r="H54" s="227" t="s">
        <v>6270</v>
      </c>
      <c r="I54" s="227" t="s">
        <v>6517</v>
      </c>
      <c r="J54" s="227" t="s">
        <v>6128</v>
      </c>
      <c r="K54" s="312"/>
      <c r="L54" s="312"/>
      <c r="M54" s="310" t="s">
        <v>6489</v>
      </c>
      <c r="N54" s="321">
        <v>1</v>
      </c>
      <c r="O54" s="7"/>
      <c r="P54" s="321"/>
      <c r="Q54" s="321"/>
      <c r="R54" s="321"/>
      <c r="S54" s="321"/>
      <c r="T54" s="321"/>
    </row>
    <row r="55" spans="2:20" ht="13.5" customHeight="1">
      <c r="B55" s="321" t="s">
        <v>335</v>
      </c>
      <c r="C55" s="556" t="s">
        <v>6483</v>
      </c>
      <c r="D55" s="69" t="s">
        <v>6518</v>
      </c>
      <c r="E55" s="9" t="s">
        <v>6519</v>
      </c>
      <c r="F55" s="378" t="s">
        <v>6186</v>
      </c>
      <c r="G55" s="422" t="s">
        <v>6125</v>
      </c>
      <c r="H55" s="383" t="s">
        <v>6270</v>
      </c>
      <c r="I55" s="7" t="s">
        <v>6520</v>
      </c>
      <c r="J55" s="7" t="s">
        <v>6128</v>
      </c>
      <c r="K55" s="555"/>
      <c r="L55" s="312"/>
      <c r="M55" s="549" t="s">
        <v>6489</v>
      </c>
      <c r="N55" s="320">
        <v>1</v>
      </c>
      <c r="O55" s="378"/>
      <c r="P55" s="378"/>
      <c r="Q55" s="378"/>
      <c r="R55" s="378"/>
      <c r="S55" s="378"/>
      <c r="T55" s="378"/>
    </row>
    <row r="56" spans="2:20" ht="14.45">
      <c r="B56" s="321" t="s">
        <v>335</v>
      </c>
      <c r="C56" s="556" t="s">
        <v>6483</v>
      </c>
      <c r="D56" s="69" t="s">
        <v>6521</v>
      </c>
      <c r="E56" s="9" t="s">
        <v>6522</v>
      </c>
      <c r="F56" s="378" t="s">
        <v>6190</v>
      </c>
      <c r="G56" s="422" t="s">
        <v>6125</v>
      </c>
      <c r="H56" s="383" t="s">
        <v>6270</v>
      </c>
      <c r="I56" s="7" t="s">
        <v>6523</v>
      </c>
      <c r="J56" s="7" t="s">
        <v>6128</v>
      </c>
      <c r="K56" s="555"/>
      <c r="L56" s="312"/>
      <c r="M56" s="549" t="s">
        <v>6489</v>
      </c>
      <c r="N56" s="320">
        <v>1</v>
      </c>
      <c r="O56" s="378"/>
      <c r="P56" s="378"/>
      <c r="Q56" s="378"/>
      <c r="R56" s="378"/>
      <c r="S56" s="378"/>
      <c r="T56" s="378"/>
    </row>
    <row r="57" spans="2:20" ht="13.5" customHeight="1">
      <c r="B57" s="321" t="s">
        <v>335</v>
      </c>
      <c r="C57" s="556" t="s">
        <v>6483</v>
      </c>
      <c r="D57" s="69" t="s">
        <v>6524</v>
      </c>
      <c r="E57" s="9" t="s">
        <v>6525</v>
      </c>
      <c r="F57" s="378" t="s">
        <v>6526</v>
      </c>
      <c r="G57" s="422" t="s">
        <v>6125</v>
      </c>
      <c r="H57" s="383" t="s">
        <v>6172</v>
      </c>
      <c r="I57" s="7" t="s">
        <v>6527</v>
      </c>
      <c r="J57" s="7" t="s">
        <v>6128</v>
      </c>
      <c r="K57" s="555"/>
      <c r="L57" s="312"/>
      <c r="M57" s="549" t="s">
        <v>6489</v>
      </c>
      <c r="N57" s="320">
        <v>1</v>
      </c>
      <c r="O57" s="378"/>
      <c r="P57" s="378"/>
      <c r="Q57" s="378"/>
      <c r="R57" s="378"/>
      <c r="S57" s="378"/>
      <c r="T57" s="378"/>
    </row>
    <row r="58" spans="2:20" ht="13.5" customHeight="1">
      <c r="B58" s="321" t="s">
        <v>335</v>
      </c>
      <c r="C58" s="556" t="s">
        <v>6483</v>
      </c>
      <c r="D58" s="69" t="s">
        <v>6531</v>
      </c>
      <c r="E58" s="9" t="s">
        <v>6532</v>
      </c>
      <c r="F58" s="378" t="s">
        <v>6533</v>
      </c>
      <c r="G58" s="422" t="s">
        <v>6125</v>
      </c>
      <c r="H58" s="383" t="s">
        <v>6172</v>
      </c>
      <c r="I58" s="548" t="s">
        <v>6534</v>
      </c>
      <c r="J58" s="7" t="s">
        <v>6128</v>
      </c>
      <c r="K58" s="555"/>
      <c r="L58" s="312"/>
      <c r="M58" s="549" t="s">
        <v>6489</v>
      </c>
      <c r="N58" s="320">
        <v>1</v>
      </c>
      <c r="O58" s="378"/>
      <c r="P58" s="378"/>
      <c r="Q58" s="378"/>
      <c r="R58" s="378"/>
      <c r="S58" s="378"/>
      <c r="T58" s="378"/>
    </row>
    <row r="59" spans="2:20" ht="13.5" customHeight="1">
      <c r="B59" s="321" t="s">
        <v>335</v>
      </c>
      <c r="C59" s="556" t="s">
        <v>6483</v>
      </c>
      <c r="D59" s="69" t="s">
        <v>6538</v>
      </c>
      <c r="E59" s="9" t="s">
        <v>6539</v>
      </c>
      <c r="F59" s="378" t="s">
        <v>6540</v>
      </c>
      <c r="G59" s="422" t="s">
        <v>6125</v>
      </c>
      <c r="H59" s="383" t="s">
        <v>6172</v>
      </c>
      <c r="I59" s="548" t="s">
        <v>6541</v>
      </c>
      <c r="J59" s="7" t="s">
        <v>6128</v>
      </c>
      <c r="K59" s="555"/>
      <c r="L59" s="312"/>
      <c r="M59" s="549" t="s">
        <v>6489</v>
      </c>
      <c r="N59" s="320">
        <v>1</v>
      </c>
      <c r="O59" s="378"/>
      <c r="P59" s="378"/>
      <c r="Q59" s="378"/>
      <c r="R59" s="378"/>
      <c r="S59" s="378"/>
      <c r="T59" s="378"/>
    </row>
    <row r="60" spans="2:20" ht="13.5" customHeight="1">
      <c r="B60" s="321" t="s">
        <v>334</v>
      </c>
      <c r="C60" s="556" t="s">
        <v>6483</v>
      </c>
      <c r="D60" s="69" t="s">
        <v>6545</v>
      </c>
      <c r="E60" s="9" t="s">
        <v>6546</v>
      </c>
      <c r="F60" s="378" t="s">
        <v>6547</v>
      </c>
      <c r="G60" s="422" t="s">
        <v>6125</v>
      </c>
      <c r="H60" s="383" t="s">
        <v>6140</v>
      </c>
      <c r="I60" s="548" t="s">
        <v>6548</v>
      </c>
      <c r="J60" s="7" t="s">
        <v>6128</v>
      </c>
      <c r="K60" s="555"/>
      <c r="L60" s="312"/>
      <c r="M60" s="549" t="s">
        <v>6489</v>
      </c>
      <c r="N60" s="320">
        <v>2</v>
      </c>
      <c r="O60" s="378"/>
      <c r="P60" s="378"/>
      <c r="Q60" s="378"/>
      <c r="R60" s="378"/>
      <c r="S60" s="378"/>
      <c r="T60" s="378"/>
    </row>
    <row r="61" spans="2:20" ht="13.5" customHeight="1">
      <c r="B61" s="321" t="s">
        <v>334</v>
      </c>
      <c r="C61" s="556" t="s">
        <v>6483</v>
      </c>
      <c r="D61" s="69" t="s">
        <v>6554</v>
      </c>
      <c r="E61" s="9" t="s">
        <v>6555</v>
      </c>
      <c r="F61" s="378" t="s">
        <v>6556</v>
      </c>
      <c r="G61" s="422" t="s">
        <v>6125</v>
      </c>
      <c r="H61" s="383" t="s">
        <v>6140</v>
      </c>
      <c r="I61" s="548" t="s">
        <v>6557</v>
      </c>
      <c r="J61" s="7" t="s">
        <v>6128</v>
      </c>
      <c r="K61" s="555"/>
      <c r="L61" s="312"/>
      <c r="M61" s="549" t="s">
        <v>6489</v>
      </c>
      <c r="N61" s="320">
        <v>2</v>
      </c>
      <c r="O61" s="378"/>
      <c r="P61" s="378"/>
      <c r="Q61" s="378"/>
      <c r="R61" s="378"/>
      <c r="S61" s="378"/>
      <c r="T61" s="378"/>
    </row>
    <row r="62" spans="2:20" ht="13.5" customHeight="1">
      <c r="B62" s="321" t="s">
        <v>334</v>
      </c>
      <c r="C62" s="556" t="s">
        <v>6483</v>
      </c>
      <c r="D62" s="69" t="s">
        <v>6562</v>
      </c>
      <c r="E62" s="9" t="s">
        <v>6563</v>
      </c>
      <c r="F62" s="489" t="s">
        <v>6564</v>
      </c>
      <c r="G62" s="422" t="s">
        <v>6125</v>
      </c>
      <c r="H62" s="383" t="s">
        <v>6140</v>
      </c>
      <c r="I62" s="548" t="s">
        <v>6565</v>
      </c>
      <c r="J62" s="7" t="s">
        <v>6128</v>
      </c>
      <c r="K62" s="555"/>
      <c r="L62" s="312"/>
      <c r="M62" s="549" t="s">
        <v>6489</v>
      </c>
      <c r="N62" s="320">
        <v>0</v>
      </c>
      <c r="O62" s="378" t="s">
        <v>349</v>
      </c>
      <c r="P62" s="378"/>
      <c r="Q62" s="378"/>
      <c r="R62" s="378"/>
      <c r="S62" s="378"/>
      <c r="T62" s="378" t="s">
        <v>342</v>
      </c>
    </row>
    <row r="63" spans="2:20" ht="13.5" customHeight="1">
      <c r="B63" s="321" t="s">
        <v>334</v>
      </c>
      <c r="C63" s="556" t="s">
        <v>6483</v>
      </c>
      <c r="D63" s="69" t="s">
        <v>6569</v>
      </c>
      <c r="E63" s="9" t="s">
        <v>6570</v>
      </c>
      <c r="F63" s="378" t="s">
        <v>6571</v>
      </c>
      <c r="G63" s="422" t="s">
        <v>6125</v>
      </c>
      <c r="H63" s="383" t="s">
        <v>6572</v>
      </c>
      <c r="I63" s="7" t="s">
        <v>6141</v>
      </c>
      <c r="J63" s="7" t="s">
        <v>6128</v>
      </c>
      <c r="K63" s="555"/>
      <c r="L63" s="312"/>
      <c r="M63" s="549" t="s">
        <v>6489</v>
      </c>
      <c r="N63" s="320">
        <v>2</v>
      </c>
      <c r="O63" s="378"/>
      <c r="P63" s="378"/>
      <c r="Q63" s="378"/>
      <c r="R63" s="378"/>
      <c r="S63" s="378"/>
      <c r="T63" s="378"/>
    </row>
    <row r="64" spans="2:20" ht="13.5" customHeight="1">
      <c r="B64" s="321" t="s">
        <v>335</v>
      </c>
      <c r="C64" s="556" t="s">
        <v>6483</v>
      </c>
      <c r="D64" s="69" t="s">
        <v>6576</v>
      </c>
      <c r="E64" s="9" t="s">
        <v>6577</v>
      </c>
      <c r="F64" s="378" t="s">
        <v>6219</v>
      </c>
      <c r="G64" s="422" t="s">
        <v>6125</v>
      </c>
      <c r="H64" s="383" t="s">
        <v>6140</v>
      </c>
      <c r="I64" s="7" t="s">
        <v>6579</v>
      </c>
      <c r="J64" s="7" t="s">
        <v>6128</v>
      </c>
      <c r="K64" s="555"/>
      <c r="L64" s="312"/>
      <c r="M64" s="549" t="s">
        <v>6489</v>
      </c>
      <c r="N64" s="320">
        <v>1</v>
      </c>
      <c r="O64" s="378"/>
      <c r="P64" s="378"/>
      <c r="Q64" s="378"/>
      <c r="R64" s="378"/>
      <c r="S64" s="378"/>
      <c r="T64" s="378"/>
    </row>
    <row r="65" spans="2:20" ht="13.5" customHeight="1">
      <c r="B65" s="321" t="s">
        <v>335</v>
      </c>
      <c r="C65" s="244" t="s">
        <v>6483</v>
      </c>
      <c r="D65" s="673" t="s">
        <v>6082</v>
      </c>
      <c r="E65" s="9" t="s">
        <v>6580</v>
      </c>
      <c r="F65" s="380" t="s">
        <v>6581</v>
      </c>
      <c r="G65" s="7" t="s">
        <v>6125</v>
      </c>
      <c r="H65" s="227" t="s">
        <v>6140</v>
      </c>
      <c r="I65" s="227" t="s">
        <v>6579</v>
      </c>
      <c r="J65" s="227" t="s">
        <v>6128</v>
      </c>
      <c r="K65" s="312"/>
      <c r="L65" s="312"/>
      <c r="M65" s="310" t="s">
        <v>6489</v>
      </c>
      <c r="N65" s="321">
        <v>1</v>
      </c>
      <c r="O65" s="7"/>
      <c r="P65" s="321"/>
      <c r="Q65" s="321"/>
      <c r="R65" s="321"/>
      <c r="S65" s="321"/>
      <c r="T65" s="321"/>
    </row>
    <row r="66" spans="2:20" ht="13.5" customHeight="1">
      <c r="B66" s="321" t="s">
        <v>335</v>
      </c>
      <c r="C66" s="556" t="s">
        <v>6483</v>
      </c>
      <c r="D66" s="69" t="s">
        <v>6582</v>
      </c>
      <c r="E66" s="9" t="s">
        <v>6583</v>
      </c>
      <c r="F66" s="378" t="s">
        <v>6547</v>
      </c>
      <c r="G66" s="422" t="s">
        <v>6125</v>
      </c>
      <c r="H66" s="383" t="s">
        <v>6140</v>
      </c>
      <c r="I66" s="7" t="s">
        <v>6579</v>
      </c>
      <c r="J66" s="7" t="s">
        <v>6128</v>
      </c>
      <c r="K66" s="555"/>
      <c r="L66" s="312"/>
      <c r="M66" s="310" t="s">
        <v>6489</v>
      </c>
      <c r="N66" s="320">
        <v>1</v>
      </c>
      <c r="O66" s="378"/>
      <c r="P66" s="378"/>
      <c r="Q66" s="378"/>
      <c r="R66" s="378"/>
      <c r="S66" s="378"/>
      <c r="T66" s="378"/>
    </row>
    <row r="67" spans="2:20" ht="13.5" customHeight="1">
      <c r="B67" s="321" t="s">
        <v>335</v>
      </c>
      <c r="C67" s="556" t="s">
        <v>6483</v>
      </c>
      <c r="D67" s="69" t="s">
        <v>6584</v>
      </c>
      <c r="E67" s="9" t="s">
        <v>6585</v>
      </c>
      <c r="F67" s="378" t="s">
        <v>6552</v>
      </c>
      <c r="G67" s="422" t="s">
        <v>6125</v>
      </c>
      <c r="H67" s="383" t="s">
        <v>6140</v>
      </c>
      <c r="I67" s="7" t="s">
        <v>6579</v>
      </c>
      <c r="J67" s="7" t="s">
        <v>6128</v>
      </c>
      <c r="K67" s="555"/>
      <c r="L67" s="312"/>
      <c r="M67" s="549" t="s">
        <v>6489</v>
      </c>
      <c r="N67" s="320">
        <v>1</v>
      </c>
      <c r="O67" s="378"/>
      <c r="P67" s="378"/>
      <c r="Q67" s="378"/>
      <c r="R67" s="378"/>
      <c r="S67" s="378"/>
      <c r="T67" s="378"/>
    </row>
    <row r="68" spans="2:20" ht="13.5" customHeight="1">
      <c r="B68" s="321" t="s">
        <v>335</v>
      </c>
      <c r="C68" s="556" t="s">
        <v>6483</v>
      </c>
      <c r="D68" s="69" t="s">
        <v>6090</v>
      </c>
      <c r="E68" s="9" t="s">
        <v>6586</v>
      </c>
      <c r="F68" s="378" t="s">
        <v>6564</v>
      </c>
      <c r="G68" s="422" t="s">
        <v>6125</v>
      </c>
      <c r="H68" s="383" t="s">
        <v>6140</v>
      </c>
      <c r="I68" s="7" t="s">
        <v>6579</v>
      </c>
      <c r="J68" s="7" t="s">
        <v>6128</v>
      </c>
      <c r="K68" s="555"/>
      <c r="L68" s="312"/>
      <c r="M68" s="549" t="s">
        <v>6489</v>
      </c>
      <c r="N68" s="320">
        <v>1</v>
      </c>
      <c r="O68" s="378"/>
      <c r="P68" s="378"/>
      <c r="Q68" s="378"/>
      <c r="R68" s="378"/>
      <c r="S68" s="378"/>
      <c r="T68" s="378"/>
    </row>
    <row r="69" spans="2:20" ht="13.5" customHeight="1">
      <c r="B69" s="321" t="s">
        <v>335</v>
      </c>
      <c r="C69" s="556" t="s">
        <v>6483</v>
      </c>
      <c r="D69" s="69" t="s">
        <v>6587</v>
      </c>
      <c r="E69" s="9" t="s">
        <v>6588</v>
      </c>
      <c r="F69" s="378" t="s">
        <v>6571</v>
      </c>
      <c r="G69" s="383" t="s">
        <v>6125</v>
      </c>
      <c r="H69" s="7" t="s">
        <v>6572</v>
      </c>
      <c r="I69" s="7" t="s">
        <v>6579</v>
      </c>
      <c r="J69" s="7" t="s">
        <v>6128</v>
      </c>
      <c r="K69" s="555"/>
      <c r="L69" s="312"/>
      <c r="M69" s="549" t="s">
        <v>6489</v>
      </c>
      <c r="N69" s="321">
        <v>1</v>
      </c>
      <c r="O69" s="7"/>
      <c r="P69" s="321"/>
      <c r="Q69" s="321"/>
      <c r="R69" s="321"/>
      <c r="S69" s="321"/>
      <c r="T69" s="321"/>
    </row>
    <row r="70" spans="2:20" ht="13.5" customHeight="1">
      <c r="B70" s="321" t="s">
        <v>335</v>
      </c>
      <c r="C70" s="557" t="s">
        <v>6589</v>
      </c>
      <c r="D70" s="69" t="s">
        <v>6590</v>
      </c>
      <c r="E70" s="9" t="s">
        <v>6591</v>
      </c>
      <c r="F70" s="378" t="s">
        <v>456</v>
      </c>
      <c r="G70" s="422" t="s">
        <v>6593</v>
      </c>
      <c r="H70" s="383" t="s">
        <v>6594</v>
      </c>
      <c r="I70" s="7" t="s">
        <v>6141</v>
      </c>
      <c r="J70" s="7" t="s">
        <v>6128</v>
      </c>
      <c r="K70" s="7" t="s">
        <v>6595</v>
      </c>
      <c r="L70" s="227"/>
      <c r="M70" s="549" t="s">
        <v>6596</v>
      </c>
      <c r="N70" s="320">
        <v>1</v>
      </c>
      <c r="O70" s="378"/>
      <c r="P70" s="378"/>
      <c r="Q70" s="378"/>
      <c r="R70" s="378"/>
      <c r="S70" s="378"/>
      <c r="T70" s="378"/>
    </row>
    <row r="71" spans="2:20" ht="13.5" customHeight="1">
      <c r="B71" s="321" t="s">
        <v>335</v>
      </c>
      <c r="C71" s="557" t="s">
        <v>6589</v>
      </c>
      <c r="D71" s="69" t="s">
        <v>6598</v>
      </c>
      <c r="E71" s="9" t="s">
        <v>6599</v>
      </c>
      <c r="F71" s="378" t="s">
        <v>456</v>
      </c>
      <c r="G71" s="422" t="s">
        <v>6593</v>
      </c>
      <c r="H71" s="383" t="s">
        <v>6600</v>
      </c>
      <c r="I71" s="7" t="s">
        <v>6141</v>
      </c>
      <c r="J71" s="7" t="s">
        <v>6128</v>
      </c>
      <c r="K71" s="7"/>
      <c r="L71" s="227"/>
      <c r="M71" s="7"/>
      <c r="N71" s="320">
        <v>1</v>
      </c>
      <c r="O71" s="378"/>
      <c r="P71" s="378"/>
      <c r="Q71" s="378"/>
      <c r="R71" s="378"/>
      <c r="S71" s="378"/>
      <c r="T71" s="378"/>
    </row>
    <row r="72" spans="2:20" ht="13.5" customHeight="1">
      <c r="B72" s="321" t="s">
        <v>335</v>
      </c>
      <c r="C72" s="245" t="s">
        <v>6602</v>
      </c>
      <c r="D72" s="673" t="s">
        <v>6603</v>
      </c>
      <c r="E72" s="9" t="s">
        <v>6604</v>
      </c>
      <c r="F72" s="379" t="s">
        <v>6321</v>
      </c>
      <c r="G72" s="7" t="s">
        <v>6125</v>
      </c>
      <c r="H72" s="227" t="s">
        <v>6607</v>
      </c>
      <c r="I72" s="227" t="s">
        <v>6141</v>
      </c>
      <c r="J72" s="227" t="s">
        <v>6128</v>
      </c>
      <c r="K72" s="231" t="s">
        <v>6608</v>
      </c>
      <c r="L72" s="231"/>
      <c r="M72" s="310" t="s">
        <v>6295</v>
      </c>
      <c r="N72" s="320">
        <v>1</v>
      </c>
      <c r="O72" s="7"/>
      <c r="P72" s="321"/>
      <c r="Q72" s="321"/>
      <c r="R72" s="321"/>
      <c r="S72" s="321"/>
      <c r="T72" s="321"/>
    </row>
    <row r="73" spans="2:20" ht="13.5" customHeight="1">
      <c r="B73" s="321" t="s">
        <v>335</v>
      </c>
      <c r="C73" s="245" t="s">
        <v>6602</v>
      </c>
      <c r="D73" s="673" t="s">
        <v>3448</v>
      </c>
      <c r="E73" s="9" t="s">
        <v>6609</v>
      </c>
      <c r="F73" s="7" t="s">
        <v>6611</v>
      </c>
      <c r="G73" s="7" t="s">
        <v>6125</v>
      </c>
      <c r="H73" s="227" t="s">
        <v>6612</v>
      </c>
      <c r="I73" s="227" t="s">
        <v>6141</v>
      </c>
      <c r="J73" s="227" t="s">
        <v>6613</v>
      </c>
      <c r="K73" s="227"/>
      <c r="L73" s="227"/>
      <c r="M73" s="227"/>
      <c r="N73" s="320">
        <v>1</v>
      </c>
      <c r="O73" s="7"/>
      <c r="P73" s="321"/>
      <c r="Q73" s="321"/>
      <c r="R73" s="321"/>
      <c r="S73" s="321"/>
      <c r="T73" s="321"/>
    </row>
    <row r="74" spans="2:20" ht="13.5" customHeight="1">
      <c r="B74" s="321" t="s">
        <v>335</v>
      </c>
      <c r="C74" s="245" t="s">
        <v>6602</v>
      </c>
      <c r="D74" s="673" t="s">
        <v>6614</v>
      </c>
      <c r="E74" s="9" t="s">
        <v>6615</v>
      </c>
      <c r="F74" s="7" t="s">
        <v>6616</v>
      </c>
      <c r="G74" s="7" t="s">
        <v>6125</v>
      </c>
      <c r="H74" s="227" t="s">
        <v>6617</v>
      </c>
      <c r="I74" s="227" t="s">
        <v>6141</v>
      </c>
      <c r="J74" s="227" t="s">
        <v>6613</v>
      </c>
      <c r="K74" s="227"/>
      <c r="L74" s="227"/>
      <c r="M74" s="227"/>
      <c r="N74" s="320">
        <v>1</v>
      </c>
      <c r="O74" s="7"/>
      <c r="P74" s="321"/>
      <c r="Q74" s="321"/>
      <c r="R74" s="321"/>
      <c r="S74" s="321"/>
      <c r="T74" s="321"/>
    </row>
    <row r="75" spans="2:20" ht="13.5" customHeight="1">
      <c r="B75" s="321" t="s">
        <v>335</v>
      </c>
      <c r="C75" s="245" t="s">
        <v>6602</v>
      </c>
      <c r="D75" s="550" t="s">
        <v>3424</v>
      </c>
      <c r="E75" s="384" t="s">
        <v>6618</v>
      </c>
      <c r="F75" s="378" t="s">
        <v>6621</v>
      </c>
      <c r="G75" s="378" t="s">
        <v>6125</v>
      </c>
      <c r="H75" s="231" t="s">
        <v>6622</v>
      </c>
      <c r="I75" s="227" t="s">
        <v>6623</v>
      </c>
      <c r="J75" s="227" t="s">
        <v>6128</v>
      </c>
      <c r="K75" s="227"/>
      <c r="L75" s="227"/>
      <c r="M75" s="310" t="s">
        <v>6624</v>
      </c>
      <c r="N75" s="320">
        <v>0</v>
      </c>
      <c r="O75" s="378"/>
      <c r="P75" s="378" t="s">
        <v>342</v>
      </c>
      <c r="Q75" s="378" t="s">
        <v>342</v>
      </c>
      <c r="R75" s="378"/>
      <c r="S75" s="378"/>
      <c r="T75" s="378"/>
    </row>
    <row r="76" spans="2:20" ht="13.5" customHeight="1">
      <c r="B76" s="321" t="s">
        <v>335</v>
      </c>
      <c r="C76" s="245" t="s">
        <v>6602</v>
      </c>
      <c r="D76" s="673" t="s">
        <v>6627</v>
      </c>
      <c r="E76" s="9" t="s">
        <v>6628</v>
      </c>
      <c r="F76" s="7" t="s">
        <v>6629</v>
      </c>
      <c r="G76" s="7" t="s">
        <v>6125</v>
      </c>
      <c r="H76" s="227" t="s">
        <v>6630</v>
      </c>
      <c r="I76" s="227" t="s">
        <v>6141</v>
      </c>
      <c r="J76" s="227" t="s">
        <v>6613</v>
      </c>
      <c r="K76" s="227"/>
      <c r="L76" s="227"/>
      <c r="M76" s="227"/>
      <c r="N76" s="321">
        <v>1</v>
      </c>
      <c r="O76" s="7"/>
      <c r="P76" s="377"/>
      <c r="Q76" s="423"/>
      <c r="R76" s="423"/>
      <c r="S76" s="423"/>
      <c r="T76" s="386"/>
    </row>
  </sheetData>
  <autoFilter ref="B2:T76" xr:uid="{FF3F8AA7-A1B0-46C1-883D-5B5D3E95388B}"/>
  <mergeCells count="3">
    <mergeCell ref="N1:O1"/>
    <mergeCell ref="P1:T1"/>
    <mergeCell ref="Z2:AE2"/>
  </mergeCells>
  <hyperlinks>
    <hyperlink ref="M3" r:id="rId1" display="../../../../../../../../../:t:/r/sites/-US-DDMAccenture/Documents partages/General/CDMO/Analytics/AdHoc/2024/Jul%2724_BAR_dashboard/Documentation/Net sales table.txt?csf=1&amp;web=1&amp;e=uHKHtD" xr:uid="{2C3FC1B2-4832-4476-91CB-D299F9D981F6}"/>
    <hyperlink ref="M7" r:id="rId2" display="../../../../../../../../../:t:/r/sites/-US-DDMAccenture/Documents partages/General/CDMO/Analytics/AdHoc/2024/Jul%2724_BAR_dashboard/Documentation/Net sales table.txt?csf=1&amp;web=1&amp;e=uHKHtD" xr:uid="{1441D87A-BE21-4D16-A941-DA86838BCD13}"/>
    <hyperlink ref="M8" r:id="rId3" display="../../../../../../../../../../:t:/r/sites/-US-DDMAccenture/Documents partages/General/CDMO/Analytics/AdHoc/2024/Jul%2724_BAR_dashboard/BAR Documentation/SQL CODES USED AS BASE/Active Engager - Quarterly data.txt?csf=1&amp;web=1&amp;e=3RnFQe" xr:uid="{5824B72D-98E6-4B0B-8B7D-0E17047163E8}"/>
    <hyperlink ref="M24" r:id="rId4" display="../../../../../../../../../../:t:/r/sites/-US-DDMAccenture/Documents partages/General/CDMO/Analytics/AdHoc/2024/Jul%2724_BAR_dashboard/BAR Documentation/SQL CODES USED AS BASE/Active Engager - Quarterly data.txt?csf=1&amp;web=1&amp;e=3RnFQe" xr:uid="{83BF84DA-A81F-475D-BFA2-D7D729BD96CC}"/>
    <hyperlink ref="M37" r:id="rId5" display="../../../../../../../../../../:t:/r/sites/-US-DDMAccenture/Documents partages/General/CDMO/Analytics/AdHoc/2024/Jul%2724_BAR_dashboard/BAR Documentation/SQL CODES USED AS BASE/Active Engager - Quarterly data.txt?csf=1&amp;web=1&amp;e=3RnFQe" xr:uid="{03948E42-8E39-46F7-926E-3E421BE3BB95}"/>
    <hyperlink ref="M19" r:id="rId6" display="../../../../../../../../../../:u:/r/sites/-US-DDMAccenture/Documents partages/General/CDMO/Analytics/AdHoc/2024/Jul%2724_BAR_dashboard/BAR Documentation/SQL CODES USED AS BASE/Automated - CLTV for all brands.html?csf=1&amp;web=1&amp;e=ZmJhE0" xr:uid="{C6E898DB-6C23-4BE1-BB0C-E9B62D7FE3EC}"/>
    <hyperlink ref="M72" r:id="rId7" display="../../../../../../../../../../:u:/r/sites/-US-DDMAccenture/Documents partages/General/CDMO/Analytics/AdHoc/2024/Jul%2724_BAR_dashboard/BAR Documentation/SQL CODES USED AS BASE/Automated - CLTV for all brands.html?csf=1&amp;web=1&amp;e=ZmJhE0" xr:uid="{1870ED42-7032-47DD-BEF8-D40CC28F3C45}"/>
    <hyperlink ref="M70" r:id="rId8" display="../../../../../../../../../../:u:/r/sites/-US-DDMAccenture/Documents partages/General/CDMO/Analytics/AdHoc/2024/Jul%2724_BAR_dashboard/BAR Documentation/SQL CODES USED AS BASE/Automated - product category affinity.zip?csf=1&amp;web=1&amp;e=UjDUnn" xr:uid="{6CC762E4-690F-4B59-B1C5-C8AB826B0620}"/>
    <hyperlink ref="M20" r:id="rId9" display="../../../../../../../../../../:t:/r/sites/-US-DDMAccenture/Documents partages/General/CDMO/Analytics/AdHoc/2024/Jul%2724_BAR_dashboard/BAR Documentation/SQL CODES USED AS BASE/Net sales table.txt?csf=1&amp;web=1&amp;e=Ohh5G3" xr:uid="{505DEC6F-9056-41A6-9A13-501F3A92F879}"/>
    <hyperlink ref="M30" r:id="rId10" display="../../../../../../../../../../:t:/r/sites/-US-DDMAccenture/Documents partages/General/CDMO/Analytics/AdHoc/2024/Jul%2724_BAR_dashboard/BAR Documentation/SQL CODES USED AS BASE/Net sales table.txt?csf=1&amp;web=1&amp;e=Ohh5G3" xr:uid="{B18B7061-3BA9-44E6-824F-B28180E5C1E2}"/>
    <hyperlink ref="M43:M45" r:id="rId11" display="../../../../../../../../../../:t:/r/sites/-US-DDMAccenture/Documents partages/General/CDMO/Analytics/AdHoc/2024/Jul%2724_BAR_dashboard/BAR Documentation/SQL CODES USED AS BASE/Net sales table.txt?csf=1&amp;web=1&amp;e=Ohh5G3" xr:uid="{519A5DFA-DEF3-46ED-826E-AF56B28C358D}"/>
    <hyperlink ref="M49" r:id="rId12" display="../../../../../../../../../../:t:/r/sites/-US-DDMAccenture/Documents partages/General/CDMO/Analytics/AdHoc/2024/Jul%2724_BAR_dashboard/BAR Documentation/SQL CODES USED AS BASE/Net sales table.txt?csf=1&amp;web=1&amp;e=Ohh5G3" xr:uid="{6F745674-56E8-4CC7-ABA8-009AAB71D408}"/>
    <hyperlink ref="M75" r:id="rId13" display="../../../../../../../../../../:u:/r/sites/-US-DDMAccenture/Documents partages/General/CDMO/Analytics/AdHoc/2024/Jul%2724_BAR_dashboard/BAR Documentation/SQL CODES USED AS BASE/RFM Lite - Segment Creation (for documentation purpose).html?csf=1&amp;web=1&amp;e=jUpggD" xr:uid="{F0115514-3F19-44FB-9B0D-2627F565815E}"/>
    <hyperlink ref="M38" r:id="rId14" display="../../../../../../../../../../:u:/r/sites/-US-DDMAccenture/Documents partages/General/CDMO/Analytics/AdHoc/2024/Jul%2724_BAR_dashboard/BAR Documentation/SQL CODES USED AS BASE/Rich_data-automated_query-STEP1.html?csf=1&amp;web=1&amp;e=b8nrKi" xr:uid="{4688F5B0-3016-4384-892D-94A03C85884E}"/>
    <hyperlink ref="M50" r:id="rId15" display="../../../../../../../../../../:t:/r/sites/-US-DDMAccenture/Documents partages/General/CDMO/Analytics/AdHoc/2024/Jul%2724_BAR_dashboard/BAR Documentation/SQL CODES USED AS BASE/Campaign Interaction query.txt?csf=1&amp;web=1&amp;e=FB33rb" xr:uid="{586CB3D7-646B-4549-8982-639427795911}"/>
  </hyperlinks>
  <pageMargins left="0.7" right="0.7" top="0.75" bottom="0.75" header="0.3" footer="0.3"/>
  <pageSetup orientation="portrait" horizontalDpi="0" verticalDpi="0"/>
  <legacyDrawing r:id="rId16"/>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6D40C-529E-45B9-AD48-44A4B4321121}">
  <sheetPr>
    <tabColor theme="3" tint="0.249977111117893"/>
  </sheetPr>
  <dimension ref="B2:Z280"/>
  <sheetViews>
    <sheetView workbookViewId="0"/>
  </sheetViews>
  <sheetFormatPr defaultColWidth="8.42578125" defaultRowHeight="13.5" customHeight="1" outlineLevelCol="1"/>
  <cols>
    <col min="1" max="1" width="3.42578125" style="226" customWidth="1"/>
    <col min="2" max="2" width="17.42578125" style="226" bestFit="1" customWidth="1"/>
    <col min="3" max="3" width="35.140625" style="226" bestFit="1" customWidth="1"/>
    <col min="4" max="4" width="64.42578125" style="226" customWidth="1"/>
    <col min="5" max="5" width="23.140625" style="226" customWidth="1"/>
    <col min="6" max="6" width="50" style="226" customWidth="1"/>
    <col min="7" max="7" width="31.42578125" style="226" customWidth="1"/>
    <col min="8" max="9" width="36.42578125" style="226" customWidth="1"/>
    <col min="10" max="10" width="42.42578125" style="226" bestFit="1" customWidth="1"/>
    <col min="11" max="11" width="9" style="226" customWidth="1"/>
    <col min="12" max="12" width="30.42578125" style="226" customWidth="1"/>
    <col min="13" max="13" width="29.42578125" style="226" hidden="1" customWidth="1" outlineLevel="1"/>
    <col min="14" max="14" width="52.42578125" style="226" hidden="1" customWidth="1" outlineLevel="1"/>
    <col min="15" max="15" width="21.42578125" style="226" hidden="1" customWidth="1" outlineLevel="1"/>
    <col min="16" max="16" width="20.42578125" style="226" hidden="1" customWidth="1" outlineLevel="1"/>
    <col min="17" max="17" width="47.140625" style="226" bestFit="1" customWidth="1" outlineLevel="1"/>
    <col min="18" max="18" width="8.42578125" style="226" bestFit="1" customWidth="1"/>
    <col min="19" max="19" width="8.42578125" style="348" bestFit="1" customWidth="1"/>
    <col min="20" max="20" width="25.42578125" style="226" customWidth="1"/>
    <col min="21" max="21" width="13.140625" style="226" bestFit="1" customWidth="1"/>
    <col min="22" max="16384" width="8.42578125" style="226"/>
  </cols>
  <sheetData>
    <row r="2" spans="2:26" ht="13.5" customHeight="1">
      <c r="V2" s="1952" t="s">
        <v>287</v>
      </c>
      <c r="W2" s="1952"/>
      <c r="X2" s="1952"/>
      <c r="Y2" s="1952"/>
      <c r="Z2" s="1952"/>
    </row>
    <row r="3" spans="2:26" s="219" customFormat="1" ht="25.5" customHeight="1">
      <c r="B3" s="366" t="s">
        <v>6109</v>
      </c>
      <c r="C3" s="366" t="s">
        <v>5027</v>
      </c>
      <c r="D3" s="366" t="s">
        <v>296</v>
      </c>
      <c r="E3" s="366" t="s">
        <v>6110</v>
      </c>
      <c r="F3" s="366" t="s">
        <v>6111</v>
      </c>
      <c r="G3" s="366" t="s">
        <v>7772</v>
      </c>
      <c r="H3" s="366" t="s">
        <v>7773</v>
      </c>
      <c r="I3" s="366" t="s">
        <v>7774</v>
      </c>
      <c r="J3" s="366" t="s">
        <v>6116</v>
      </c>
      <c r="K3" s="366" t="s">
        <v>7775</v>
      </c>
      <c r="L3" s="366" t="s">
        <v>3370</v>
      </c>
      <c r="M3" s="366" t="s">
        <v>6117</v>
      </c>
      <c r="N3" s="366" t="s">
        <v>6118</v>
      </c>
      <c r="O3" s="366" t="s">
        <v>6119</v>
      </c>
      <c r="P3" s="366" t="s">
        <v>6120</v>
      </c>
      <c r="Q3" s="366" t="s">
        <v>6122</v>
      </c>
      <c r="S3" s="354" t="s">
        <v>307</v>
      </c>
      <c r="T3" s="355" t="s">
        <v>308</v>
      </c>
      <c r="U3" s="219" t="s">
        <v>7776</v>
      </c>
      <c r="V3" s="227" t="s">
        <v>313</v>
      </c>
      <c r="W3" s="227" t="s">
        <v>314</v>
      </c>
      <c r="X3" s="227" t="s">
        <v>315</v>
      </c>
      <c r="Y3" s="235" t="s">
        <v>316</v>
      </c>
      <c r="Z3" s="227" t="s">
        <v>317</v>
      </c>
    </row>
    <row r="4" spans="2:26" ht="13.5" customHeight="1">
      <c r="B4" s="230" t="s">
        <v>6044</v>
      </c>
      <c r="C4" s="227" t="s">
        <v>5717</v>
      </c>
      <c r="D4" s="227" t="s">
        <v>7777</v>
      </c>
      <c r="E4" s="227"/>
      <c r="F4" s="227"/>
      <c r="G4" s="227" t="s">
        <v>517</v>
      </c>
      <c r="H4" s="21" t="s">
        <v>517</v>
      </c>
      <c r="I4" s="227" t="s">
        <v>6125</v>
      </c>
      <c r="J4" s="21" t="s">
        <v>332</v>
      </c>
      <c r="K4" s="21" t="s">
        <v>335</v>
      </c>
      <c r="L4" s="1"/>
      <c r="M4" s="227" t="s">
        <v>6126</v>
      </c>
      <c r="N4" s="227" t="s">
        <v>6127</v>
      </c>
      <c r="O4" s="227" t="s">
        <v>6128</v>
      </c>
      <c r="P4" s="231" t="s">
        <v>6129</v>
      </c>
      <c r="Q4" s="227"/>
      <c r="S4" s="189">
        <v>1</v>
      </c>
      <c r="T4" s="346" t="s">
        <v>349</v>
      </c>
    </row>
    <row r="5" spans="2:26" ht="13.5" customHeight="1">
      <c r="B5" s="230" t="s">
        <v>6044</v>
      </c>
      <c r="C5" s="227" t="s">
        <v>5718</v>
      </c>
      <c r="D5" s="227" t="s">
        <v>7778</v>
      </c>
      <c r="E5" s="227"/>
      <c r="F5" s="227"/>
      <c r="G5" s="227" t="s">
        <v>6132</v>
      </c>
      <c r="H5" s="227" t="s">
        <v>513</v>
      </c>
      <c r="I5" s="227" t="s">
        <v>6125</v>
      </c>
      <c r="J5" s="21" t="s">
        <v>332</v>
      </c>
      <c r="K5" s="227" t="s">
        <v>335</v>
      </c>
      <c r="L5" s="227"/>
      <c r="M5" s="227" t="s">
        <v>6133</v>
      </c>
      <c r="N5" s="227" t="s">
        <v>6134</v>
      </c>
      <c r="O5" s="227" t="s">
        <v>6128</v>
      </c>
      <c r="P5" s="232" t="s">
        <v>6135</v>
      </c>
      <c r="Q5" s="227"/>
      <c r="S5" s="347">
        <v>1</v>
      </c>
      <c r="T5" s="346" t="s">
        <v>349</v>
      </c>
    </row>
    <row r="6" spans="2:26" ht="13.5" customHeight="1">
      <c r="B6" s="230" t="s">
        <v>6044</v>
      </c>
      <c r="C6" s="227" t="s">
        <v>6136</v>
      </c>
      <c r="D6" s="227" t="s">
        <v>7669</v>
      </c>
      <c r="E6" s="227"/>
      <c r="F6" s="227"/>
      <c r="G6" s="227" t="s">
        <v>6139</v>
      </c>
      <c r="H6" s="22" t="s">
        <v>524</v>
      </c>
      <c r="I6" s="227" t="s">
        <v>6125</v>
      </c>
      <c r="J6" s="22" t="s">
        <v>332</v>
      </c>
      <c r="K6" s="22" t="s">
        <v>335</v>
      </c>
      <c r="L6" s="10"/>
      <c r="M6" s="227" t="s">
        <v>6140</v>
      </c>
      <c r="N6" s="227" t="s">
        <v>6141</v>
      </c>
      <c r="O6" s="227" t="s">
        <v>6128</v>
      </c>
      <c r="P6" s="231" t="s">
        <v>6142</v>
      </c>
      <c r="Q6" s="227"/>
      <c r="S6" s="347">
        <v>1</v>
      </c>
      <c r="T6" s="346" t="s">
        <v>349</v>
      </c>
    </row>
    <row r="7" spans="2:26" ht="13.5" customHeight="1">
      <c r="B7" s="230" t="s">
        <v>6044</v>
      </c>
      <c r="C7" s="227" t="s">
        <v>6143</v>
      </c>
      <c r="D7" s="227" t="s">
        <v>7670</v>
      </c>
      <c r="E7" s="227"/>
      <c r="F7" s="227"/>
      <c r="G7" s="227" t="s">
        <v>6145</v>
      </c>
      <c r="H7" s="21" t="s">
        <v>626</v>
      </c>
      <c r="I7" s="227" t="s">
        <v>6125</v>
      </c>
      <c r="J7" s="21" t="s">
        <v>574</v>
      </c>
      <c r="K7" s="21" t="s">
        <v>335</v>
      </c>
      <c r="L7" s="1"/>
      <c r="M7" s="227" t="s">
        <v>6140</v>
      </c>
      <c r="N7" s="227" t="s">
        <v>6141</v>
      </c>
      <c r="O7" s="227" t="s">
        <v>6128</v>
      </c>
      <c r="P7" s="227" t="s">
        <v>6146</v>
      </c>
      <c r="Q7" s="227"/>
      <c r="S7" s="347">
        <v>1</v>
      </c>
      <c r="T7" s="346" t="s">
        <v>349</v>
      </c>
    </row>
    <row r="8" spans="2:26" ht="13.5" customHeight="1">
      <c r="B8" s="1953" t="s">
        <v>6044</v>
      </c>
      <c r="C8" s="1809" t="s">
        <v>6147</v>
      </c>
      <c r="D8" s="1837" t="s">
        <v>7671</v>
      </c>
      <c r="E8" s="1783"/>
      <c r="F8" s="1837" t="s">
        <v>6149</v>
      </c>
      <c r="G8" s="1809" t="s">
        <v>6150</v>
      </c>
      <c r="H8" s="227" t="s">
        <v>517</v>
      </c>
      <c r="I8" s="1912" t="s">
        <v>6125</v>
      </c>
      <c r="J8" s="21" t="s">
        <v>332</v>
      </c>
      <c r="K8" s="21" t="s">
        <v>335</v>
      </c>
      <c r="L8" s="1"/>
      <c r="M8" s="227" t="s">
        <v>6046</v>
      </c>
      <c r="N8" s="227" t="s">
        <v>6141</v>
      </c>
      <c r="O8" s="227" t="s">
        <v>6128</v>
      </c>
      <c r="P8" s="231" t="s">
        <v>6151</v>
      </c>
      <c r="Q8" s="310" t="s">
        <v>6152</v>
      </c>
      <c r="S8" s="347">
        <v>1</v>
      </c>
      <c r="T8" s="346" t="s">
        <v>349</v>
      </c>
    </row>
    <row r="9" spans="2:26" ht="13.5" customHeight="1">
      <c r="B9" s="1954"/>
      <c r="C9" s="1810"/>
      <c r="D9" s="1838"/>
      <c r="E9" s="1784"/>
      <c r="F9" s="1810"/>
      <c r="G9" s="1810"/>
      <c r="H9" s="227" t="s">
        <v>513</v>
      </c>
      <c r="I9" s="1913"/>
      <c r="J9" s="21" t="s">
        <v>332</v>
      </c>
      <c r="K9" s="21" t="s">
        <v>335</v>
      </c>
      <c r="L9" s="1"/>
      <c r="M9" s="227"/>
      <c r="N9" s="227"/>
      <c r="O9" s="227"/>
      <c r="P9" s="231"/>
      <c r="Q9" s="310"/>
      <c r="S9" s="347"/>
      <c r="T9" s="346"/>
    </row>
    <row r="10" spans="2:26" ht="13.5" customHeight="1">
      <c r="B10" s="1954"/>
      <c r="C10" s="1810"/>
      <c r="D10" s="1838"/>
      <c r="E10" s="1784"/>
      <c r="F10" s="1810"/>
      <c r="G10" s="1810"/>
      <c r="H10" s="227" t="s">
        <v>572</v>
      </c>
      <c r="I10" s="1913"/>
      <c r="J10" s="22" t="s">
        <v>539</v>
      </c>
      <c r="K10" s="21" t="s">
        <v>335</v>
      </c>
      <c r="L10" s="1"/>
      <c r="M10" s="227"/>
      <c r="N10" s="227"/>
      <c r="O10" s="227"/>
      <c r="P10" s="231"/>
      <c r="Q10" s="310"/>
      <c r="S10" s="347"/>
      <c r="T10" s="346"/>
    </row>
    <row r="11" spans="2:26" ht="13.5" customHeight="1">
      <c r="B11" s="1954"/>
      <c r="C11" s="1810"/>
      <c r="D11" s="1838"/>
      <c r="E11" s="1784"/>
      <c r="F11" s="1810"/>
      <c r="G11" s="1810"/>
      <c r="H11" s="22" t="s">
        <v>652</v>
      </c>
      <c r="I11" s="1913"/>
      <c r="J11" s="22" t="s">
        <v>332</v>
      </c>
      <c r="K11" s="21" t="s">
        <v>335</v>
      </c>
      <c r="L11" s="1"/>
      <c r="M11" s="227"/>
      <c r="N11" s="227"/>
      <c r="O11" s="227"/>
      <c r="P11" s="231"/>
      <c r="Q11" s="310"/>
      <c r="S11" s="347"/>
      <c r="T11" s="346"/>
    </row>
    <row r="12" spans="2:26" ht="13.5" customHeight="1">
      <c r="B12" s="1955"/>
      <c r="C12" s="1811"/>
      <c r="D12" s="1839"/>
      <c r="E12" s="1785"/>
      <c r="F12" s="1811"/>
      <c r="G12" s="1811"/>
      <c r="H12" s="227" t="s">
        <v>1039</v>
      </c>
      <c r="I12" s="1914"/>
      <c r="J12" s="21" t="s">
        <v>1212</v>
      </c>
      <c r="K12" s="21" t="s">
        <v>335</v>
      </c>
      <c r="L12" s="227"/>
      <c r="M12" s="227"/>
      <c r="N12" s="227"/>
      <c r="O12" s="227"/>
      <c r="P12" s="231"/>
      <c r="Q12" s="310"/>
      <c r="S12" s="347"/>
      <c r="T12" s="346"/>
    </row>
    <row r="13" spans="2:26" ht="13.5" customHeight="1">
      <c r="B13" s="1953" t="s">
        <v>6044</v>
      </c>
      <c r="C13" s="1809" t="s">
        <v>6161</v>
      </c>
      <c r="D13" s="1837" t="s">
        <v>7673</v>
      </c>
      <c r="E13" s="1783"/>
      <c r="F13" s="228"/>
      <c r="G13" s="1809" t="s">
        <v>6164</v>
      </c>
      <c r="H13" s="227" t="s">
        <v>513</v>
      </c>
      <c r="I13" s="1912" t="s">
        <v>6125</v>
      </c>
      <c r="J13" s="227"/>
      <c r="K13" s="21" t="s">
        <v>335</v>
      </c>
      <c r="L13" s="227"/>
      <c r="M13" s="227" t="s">
        <v>6165</v>
      </c>
      <c r="N13" s="227" t="s">
        <v>6166</v>
      </c>
      <c r="O13" s="227" t="s">
        <v>6128</v>
      </c>
      <c r="P13" s="227" t="s">
        <v>6167</v>
      </c>
      <c r="Q13" s="227"/>
      <c r="S13" s="347">
        <v>1</v>
      </c>
      <c r="T13" s="295"/>
    </row>
    <row r="14" spans="2:26" ht="13.5" customHeight="1">
      <c r="B14" s="1954"/>
      <c r="C14" s="1810"/>
      <c r="D14" s="1838"/>
      <c r="E14" s="1784"/>
      <c r="F14" s="229"/>
      <c r="G14" s="1810"/>
      <c r="H14" s="227" t="s">
        <v>572</v>
      </c>
      <c r="I14" s="1913"/>
      <c r="J14" s="227"/>
      <c r="K14" s="21" t="s">
        <v>335</v>
      </c>
      <c r="L14" s="227"/>
      <c r="M14" s="227"/>
      <c r="N14" s="227"/>
      <c r="O14" s="227"/>
      <c r="P14" s="227"/>
      <c r="Q14" s="227"/>
      <c r="S14" s="347"/>
      <c r="T14" s="295"/>
    </row>
    <row r="15" spans="2:26" ht="13.5" customHeight="1">
      <c r="B15" s="1954"/>
      <c r="C15" s="1810"/>
      <c r="D15" s="1838"/>
      <c r="E15" s="1784"/>
      <c r="F15" s="229"/>
      <c r="G15" s="1810"/>
      <c r="H15" s="262" t="s">
        <v>949</v>
      </c>
      <c r="I15" s="1913"/>
      <c r="J15" s="22" t="s">
        <v>6695</v>
      </c>
      <c r="K15" s="21" t="s">
        <v>335</v>
      </c>
      <c r="L15" s="227"/>
      <c r="M15" s="227"/>
      <c r="N15" s="227"/>
      <c r="O15" s="227"/>
      <c r="P15" s="227"/>
      <c r="Q15" s="227"/>
      <c r="S15" s="347"/>
      <c r="T15" s="295"/>
    </row>
    <row r="16" spans="2:26" ht="13.5" customHeight="1">
      <c r="B16" s="1954"/>
      <c r="C16" s="1810"/>
      <c r="D16" s="1838"/>
      <c r="E16" s="1784"/>
      <c r="F16" s="229"/>
      <c r="G16" s="1810"/>
      <c r="H16" s="227" t="s">
        <v>962</v>
      </c>
      <c r="I16" s="1913"/>
      <c r="J16" s="227" t="s">
        <v>6695</v>
      </c>
      <c r="K16" s="21" t="s">
        <v>335</v>
      </c>
      <c r="L16" s="227"/>
      <c r="M16" s="227"/>
      <c r="N16" s="227"/>
      <c r="O16" s="227"/>
      <c r="P16" s="227"/>
      <c r="Q16" s="227"/>
      <c r="S16" s="347"/>
      <c r="T16" s="295"/>
    </row>
    <row r="17" spans="2:21" ht="31.5" customHeight="1">
      <c r="B17" s="1955"/>
      <c r="C17" s="1811"/>
      <c r="D17" s="1839"/>
      <c r="E17" s="1785"/>
      <c r="F17" s="237"/>
      <c r="G17" s="1811"/>
      <c r="H17" s="227" t="s">
        <v>1039</v>
      </c>
      <c r="I17" s="1914"/>
      <c r="J17" s="21" t="s">
        <v>1212</v>
      </c>
      <c r="K17" s="21" t="s">
        <v>335</v>
      </c>
      <c r="L17" s="227"/>
      <c r="M17" s="227"/>
      <c r="N17" s="227"/>
      <c r="O17" s="227"/>
      <c r="P17" s="227"/>
      <c r="Q17" s="227"/>
      <c r="S17" s="347"/>
      <c r="T17" s="295"/>
    </row>
    <row r="18" spans="2:21" ht="13.5" customHeight="1">
      <c r="B18" s="1897" t="s">
        <v>6168</v>
      </c>
      <c r="C18" s="1809" t="s">
        <v>6169</v>
      </c>
      <c r="D18" s="1809" t="s">
        <v>7674</v>
      </c>
      <c r="E18" s="1783"/>
      <c r="F18" s="228"/>
      <c r="G18" s="1809" t="s">
        <v>6171</v>
      </c>
      <c r="H18" s="227" t="s">
        <v>517</v>
      </c>
      <c r="I18" s="1809" t="s">
        <v>6125</v>
      </c>
      <c r="J18" s="227" t="s">
        <v>7779</v>
      </c>
      <c r="K18" s="21" t="s">
        <v>335</v>
      </c>
      <c r="L18" s="227"/>
      <c r="M18" s="227" t="s">
        <v>6172</v>
      </c>
      <c r="N18" s="227" t="s">
        <v>6173</v>
      </c>
      <c r="O18" s="227" t="s">
        <v>6128</v>
      </c>
      <c r="P18" s="227" t="s">
        <v>6174</v>
      </c>
      <c r="Q18" s="227"/>
      <c r="S18" s="347">
        <v>1</v>
      </c>
      <c r="T18" s="295"/>
    </row>
    <row r="19" spans="2:21" ht="13.5" customHeight="1">
      <c r="B19" s="1898"/>
      <c r="C19" s="1810"/>
      <c r="D19" s="1810"/>
      <c r="E19" s="1784"/>
      <c r="F19" s="229"/>
      <c r="G19" s="1810"/>
      <c r="H19" s="228" t="s">
        <v>513</v>
      </c>
      <c r="I19" s="1810"/>
      <c r="J19" s="21" t="s">
        <v>332</v>
      </c>
      <c r="K19" s="21" t="s">
        <v>335</v>
      </c>
      <c r="L19" s="228"/>
      <c r="M19" s="228"/>
      <c r="N19" s="228"/>
      <c r="O19" s="228"/>
      <c r="P19" s="228"/>
      <c r="Q19" s="228"/>
      <c r="S19" s="347"/>
      <c r="T19" s="295"/>
    </row>
    <row r="20" spans="2:21" ht="13.5" customHeight="1">
      <c r="B20" s="1898"/>
      <c r="C20" s="1810"/>
      <c r="D20" s="1810"/>
      <c r="E20" s="1784"/>
      <c r="F20" s="229"/>
      <c r="G20" s="1810"/>
      <c r="H20" s="228" t="s">
        <v>572</v>
      </c>
      <c r="I20" s="1810"/>
      <c r="J20" s="228"/>
      <c r="K20" s="21" t="s">
        <v>335</v>
      </c>
      <c r="L20" s="228"/>
      <c r="M20" s="228"/>
      <c r="N20" s="228"/>
      <c r="O20" s="228"/>
      <c r="P20" s="228"/>
      <c r="Q20" s="228"/>
      <c r="S20" s="347"/>
      <c r="T20" s="295"/>
    </row>
    <row r="21" spans="2:21" ht="13.5" customHeight="1">
      <c r="B21" s="1899"/>
      <c r="C21" s="1811"/>
      <c r="D21" s="1811"/>
      <c r="E21" s="1785"/>
      <c r="F21" s="237"/>
      <c r="G21" s="1811"/>
      <c r="H21" s="228" t="s">
        <v>1039</v>
      </c>
      <c r="I21" s="1811"/>
      <c r="J21" s="227"/>
      <c r="K21" s="21" t="s">
        <v>335</v>
      </c>
      <c r="L21" s="228"/>
      <c r="M21" s="228"/>
      <c r="N21" s="228"/>
      <c r="O21" s="228"/>
      <c r="P21" s="228"/>
      <c r="Q21" s="228"/>
      <c r="S21" s="347"/>
      <c r="T21" s="295"/>
    </row>
    <row r="22" spans="2:21" ht="13.5" customHeight="1">
      <c r="B22" s="1897" t="s">
        <v>6168</v>
      </c>
      <c r="C22" s="1809" t="s">
        <v>6175</v>
      </c>
      <c r="D22" s="1949" t="s">
        <v>7676</v>
      </c>
      <c r="E22" s="1786" t="s">
        <v>6177</v>
      </c>
      <c r="F22" s="370"/>
      <c r="G22" s="235" t="s">
        <v>6178</v>
      </c>
      <c r="H22" s="228" t="s">
        <v>1039</v>
      </c>
      <c r="I22" s="1809" t="s">
        <v>6125</v>
      </c>
      <c r="J22" s="227"/>
      <c r="K22" s="21" t="s">
        <v>335</v>
      </c>
      <c r="L22" s="1786" t="s">
        <v>6180</v>
      </c>
      <c r="M22" s="1809" t="s">
        <v>6172</v>
      </c>
      <c r="N22" s="1903" t="s">
        <v>6181</v>
      </c>
      <c r="O22" s="1809" t="s">
        <v>6128</v>
      </c>
      <c r="P22" s="1809" t="s">
        <v>6182</v>
      </c>
      <c r="Q22" s="1809"/>
      <c r="S22" s="347">
        <v>1</v>
      </c>
      <c r="T22" s="295"/>
      <c r="U22" s="226" t="s">
        <v>7780</v>
      </c>
    </row>
    <row r="23" spans="2:21" ht="13.5" customHeight="1">
      <c r="B23" s="1898"/>
      <c r="C23" s="1810"/>
      <c r="D23" s="1950"/>
      <c r="E23" s="1784"/>
      <c r="F23" s="368"/>
      <c r="G23" s="235" t="s">
        <v>6183</v>
      </c>
      <c r="H23" s="367" t="s">
        <v>513</v>
      </c>
      <c r="I23" s="1810"/>
      <c r="J23" s="21" t="s">
        <v>332</v>
      </c>
      <c r="K23" s="43" t="s">
        <v>335</v>
      </c>
      <c r="L23" s="1787"/>
      <c r="M23" s="1810"/>
      <c r="N23" s="1944"/>
      <c r="O23" s="1810"/>
      <c r="P23" s="1810"/>
      <c r="Q23" s="1810"/>
      <c r="S23" s="347">
        <v>1</v>
      </c>
      <c r="T23" s="295"/>
    </row>
    <row r="24" spans="2:21" ht="13.5" customHeight="1">
      <c r="B24" s="1898"/>
      <c r="C24" s="1810"/>
      <c r="D24" s="1950"/>
      <c r="E24" s="1784"/>
      <c r="F24" s="368"/>
      <c r="G24" s="235" t="s">
        <v>6184</v>
      </c>
      <c r="H24" s="229" t="s">
        <v>572</v>
      </c>
      <c r="I24" s="1810"/>
      <c r="J24" s="235"/>
      <c r="K24" s="275" t="s">
        <v>335</v>
      </c>
      <c r="L24" s="1787"/>
      <c r="M24" s="1810"/>
      <c r="N24" s="1944"/>
      <c r="O24" s="1810"/>
      <c r="P24" s="1810"/>
      <c r="Q24" s="1810"/>
      <c r="S24" s="347">
        <v>1</v>
      </c>
      <c r="T24" s="295"/>
    </row>
    <row r="25" spans="2:21" ht="13.5" customHeight="1">
      <c r="B25" s="1898"/>
      <c r="C25" s="1810"/>
      <c r="D25" s="1950"/>
      <c r="E25" s="1784"/>
      <c r="F25" s="368"/>
      <c r="G25" s="235" t="s">
        <v>6185</v>
      </c>
      <c r="H25" s="229" t="s">
        <v>1031</v>
      </c>
      <c r="I25" s="1810"/>
      <c r="J25" s="235"/>
      <c r="K25" s="227" t="s">
        <v>335</v>
      </c>
      <c r="L25" s="1787"/>
      <c r="M25" s="1810"/>
      <c r="N25" s="1944"/>
      <c r="O25" s="1810"/>
      <c r="P25" s="1810"/>
      <c r="Q25" s="1810"/>
      <c r="S25" s="347">
        <v>1</v>
      </c>
      <c r="T25" s="295"/>
    </row>
    <row r="26" spans="2:21" ht="13.5" customHeight="1">
      <c r="B26" s="1898"/>
      <c r="C26" s="1810"/>
      <c r="D26" s="1950"/>
      <c r="E26" s="1784"/>
      <c r="F26" s="368"/>
      <c r="G26" s="235" t="s">
        <v>6186</v>
      </c>
      <c r="H26" s="229" t="s">
        <v>3275</v>
      </c>
      <c r="I26" s="1810"/>
      <c r="J26" s="235"/>
      <c r="K26" s="227" t="s">
        <v>334</v>
      </c>
      <c r="L26" s="1787"/>
      <c r="M26" s="1810"/>
      <c r="N26" s="1944"/>
      <c r="O26" s="1810"/>
      <c r="P26" s="1810"/>
      <c r="Q26" s="1810"/>
      <c r="S26" s="347">
        <v>1</v>
      </c>
      <c r="T26" s="295"/>
    </row>
    <row r="27" spans="2:21" ht="13.5" customHeight="1">
      <c r="B27" s="1898"/>
      <c r="C27" s="1810"/>
      <c r="D27" s="1950"/>
      <c r="E27" s="1784"/>
      <c r="F27" s="368"/>
      <c r="G27" s="235" t="s">
        <v>6187</v>
      </c>
      <c r="H27" s="229" t="s">
        <v>1045</v>
      </c>
      <c r="I27" s="1810"/>
      <c r="J27" s="235"/>
      <c r="K27" s="227" t="s">
        <v>335</v>
      </c>
      <c r="L27" s="1787"/>
      <c r="M27" s="1810"/>
      <c r="N27" s="1944"/>
      <c r="O27" s="1810"/>
      <c r="P27" s="1810"/>
      <c r="Q27" s="1810"/>
      <c r="S27" s="347">
        <v>1</v>
      </c>
      <c r="T27" s="295"/>
    </row>
    <row r="28" spans="2:21" ht="13.5" customHeight="1">
      <c r="B28" s="1898"/>
      <c r="C28" s="1810"/>
      <c r="D28" s="1950"/>
      <c r="E28" s="1784"/>
      <c r="F28" s="368"/>
      <c r="G28" s="235" t="s">
        <v>6188</v>
      </c>
      <c r="H28" s="229" t="s">
        <v>1048</v>
      </c>
      <c r="I28" s="1810"/>
      <c r="J28" s="235"/>
      <c r="K28" s="227" t="s">
        <v>335</v>
      </c>
      <c r="L28" s="1787"/>
      <c r="M28" s="1810"/>
      <c r="N28" s="1944"/>
      <c r="O28" s="1810"/>
      <c r="P28" s="1810"/>
      <c r="Q28" s="1810"/>
      <c r="S28" s="347">
        <v>1</v>
      </c>
      <c r="T28" s="295"/>
    </row>
    <row r="29" spans="2:21" ht="13.5" customHeight="1">
      <c r="B29" s="1898"/>
      <c r="C29" s="1810"/>
      <c r="D29" s="1950"/>
      <c r="E29" s="1784"/>
      <c r="F29" s="368"/>
      <c r="G29" s="235" t="s">
        <v>6189</v>
      </c>
      <c r="H29" s="229" t="s">
        <v>1118</v>
      </c>
      <c r="I29" s="1810"/>
      <c r="J29" s="235"/>
      <c r="K29" s="227" t="s">
        <v>335</v>
      </c>
      <c r="L29" s="1787"/>
      <c r="M29" s="1810"/>
      <c r="N29" s="1944"/>
      <c r="O29" s="1810"/>
      <c r="P29" s="1810"/>
      <c r="Q29" s="1810"/>
      <c r="S29" s="347">
        <v>1</v>
      </c>
      <c r="T29" s="295"/>
    </row>
    <row r="30" spans="2:21" ht="13.5" customHeight="1">
      <c r="B30" s="1898"/>
      <c r="C30" s="1810"/>
      <c r="D30" s="1950"/>
      <c r="E30" s="1784"/>
      <c r="F30" s="368"/>
      <c r="G30" s="235" t="s">
        <v>6190</v>
      </c>
      <c r="H30" s="229" t="s">
        <v>1131</v>
      </c>
      <c r="I30" s="1810"/>
      <c r="J30" s="235"/>
      <c r="K30" s="227" t="s">
        <v>335</v>
      </c>
      <c r="L30" s="1787"/>
      <c r="M30" s="1810"/>
      <c r="N30" s="1944"/>
      <c r="O30" s="1810"/>
      <c r="P30" s="1810"/>
      <c r="Q30" s="1810"/>
      <c r="S30" s="347">
        <v>1</v>
      </c>
      <c r="T30" s="295"/>
    </row>
    <row r="31" spans="2:21" ht="13.5" customHeight="1">
      <c r="B31" s="1898"/>
      <c r="C31" s="1810"/>
      <c r="D31" s="1950"/>
      <c r="E31" s="1784"/>
      <c r="F31" s="368"/>
      <c r="G31" s="235" t="s">
        <v>6191</v>
      </c>
      <c r="H31" s="229" t="s">
        <v>1125</v>
      </c>
      <c r="I31" s="1810"/>
      <c r="J31" s="235"/>
      <c r="K31" s="227" t="s">
        <v>335</v>
      </c>
      <c r="L31" s="1787"/>
      <c r="M31" s="1810"/>
      <c r="N31" s="1944"/>
      <c r="O31" s="1810"/>
      <c r="P31" s="1810"/>
      <c r="Q31" s="1810"/>
      <c r="S31" s="347">
        <v>1</v>
      </c>
      <c r="T31" s="295"/>
    </row>
    <row r="32" spans="2:21" ht="13.5" customHeight="1">
      <c r="B32" s="1898"/>
      <c r="C32" s="1810"/>
      <c r="D32" s="1950"/>
      <c r="E32" s="1784"/>
      <c r="F32" s="368"/>
      <c r="G32" s="235" t="s">
        <v>6192</v>
      </c>
      <c r="H32" s="229" t="s">
        <v>1134</v>
      </c>
      <c r="I32" s="1810"/>
      <c r="J32" s="235"/>
      <c r="K32" s="227" t="s">
        <v>335</v>
      </c>
      <c r="L32" s="1787"/>
      <c r="M32" s="1810"/>
      <c r="N32" s="1944"/>
      <c r="O32" s="1810"/>
      <c r="P32" s="1810"/>
      <c r="Q32" s="1810"/>
      <c r="S32" s="347">
        <v>1</v>
      </c>
      <c r="T32" s="295"/>
    </row>
    <row r="33" spans="2:20" ht="13.5" customHeight="1">
      <c r="B33" s="1899"/>
      <c r="C33" s="1811"/>
      <c r="D33" s="1951"/>
      <c r="E33" s="1785"/>
      <c r="F33" s="369"/>
      <c r="G33" s="235" t="s">
        <v>6193</v>
      </c>
      <c r="H33" s="237"/>
      <c r="I33" s="1811"/>
      <c r="J33" s="316"/>
      <c r="K33" s="228"/>
      <c r="L33" s="1788"/>
      <c r="M33" s="1811"/>
      <c r="N33" s="1945"/>
      <c r="O33" s="1811"/>
      <c r="P33" s="1811"/>
      <c r="Q33" s="1811"/>
      <c r="S33" s="347">
        <v>1</v>
      </c>
      <c r="T33" s="295"/>
    </row>
    <row r="34" spans="2:20" ht="13.5" customHeight="1">
      <c r="B34" s="1897" t="s">
        <v>6168</v>
      </c>
      <c r="C34" s="1809" t="s">
        <v>6194</v>
      </c>
      <c r="D34" s="1786" t="s">
        <v>7678</v>
      </c>
      <c r="E34" s="1786" t="s">
        <v>6177</v>
      </c>
      <c r="F34" s="228"/>
      <c r="G34" s="227" t="s">
        <v>6178</v>
      </c>
      <c r="H34" s="318" t="s">
        <v>1039</v>
      </c>
      <c r="I34" s="1912" t="s">
        <v>6125</v>
      </c>
      <c r="J34" s="227"/>
      <c r="K34" s="227"/>
      <c r="L34" s="363"/>
      <c r="M34" s="1809" t="s">
        <v>6172</v>
      </c>
      <c r="N34" s="1900" t="s">
        <v>6197</v>
      </c>
      <c r="O34" s="1809" t="s">
        <v>6128</v>
      </c>
      <c r="P34" s="1809" t="s">
        <v>6198</v>
      </c>
      <c r="Q34" s="1809"/>
      <c r="S34" s="347">
        <v>1</v>
      </c>
      <c r="T34" s="295"/>
    </row>
    <row r="35" spans="2:20" ht="13.5" customHeight="1">
      <c r="B35" s="1898"/>
      <c r="C35" s="1810"/>
      <c r="D35" s="1787"/>
      <c r="E35" s="1787"/>
      <c r="F35" s="229"/>
      <c r="G35" s="227" t="s">
        <v>6183</v>
      </c>
      <c r="H35" s="235" t="s">
        <v>513</v>
      </c>
      <c r="I35" s="1913"/>
      <c r="J35" s="227"/>
      <c r="K35" s="227"/>
      <c r="L35" s="364"/>
      <c r="M35" s="1810"/>
      <c r="N35" s="1901"/>
      <c r="O35" s="1810"/>
      <c r="P35" s="1810"/>
      <c r="Q35" s="1810"/>
      <c r="S35" s="347">
        <v>1</v>
      </c>
      <c r="T35" s="295"/>
    </row>
    <row r="36" spans="2:20" ht="13.5" customHeight="1">
      <c r="B36" s="1898"/>
      <c r="C36" s="1810"/>
      <c r="D36" s="1787"/>
      <c r="E36" s="1787"/>
      <c r="F36" s="229"/>
      <c r="G36" s="227" t="s">
        <v>6184</v>
      </c>
      <c r="H36" s="235" t="s">
        <v>572</v>
      </c>
      <c r="I36" s="1913"/>
      <c r="J36" s="227"/>
      <c r="K36" s="227"/>
      <c r="L36" s="364"/>
      <c r="M36" s="1810"/>
      <c r="N36" s="1901"/>
      <c r="O36" s="1810"/>
      <c r="P36" s="1810"/>
      <c r="Q36" s="1810"/>
      <c r="S36" s="347">
        <v>1</v>
      </c>
      <c r="T36" s="295"/>
    </row>
    <row r="37" spans="2:20" ht="13.5" customHeight="1">
      <c r="B37" s="1898"/>
      <c r="C37" s="1810"/>
      <c r="D37" s="1787"/>
      <c r="E37" s="1787"/>
      <c r="F37" s="229"/>
      <c r="G37" s="227" t="s">
        <v>6185</v>
      </c>
      <c r="H37" s="235" t="s">
        <v>1031</v>
      </c>
      <c r="I37" s="1913"/>
      <c r="J37" s="227"/>
      <c r="K37" s="227"/>
      <c r="L37" s="364" t="s">
        <v>6202</v>
      </c>
      <c r="M37" s="1810"/>
      <c r="N37" s="1901"/>
      <c r="O37" s="1810"/>
      <c r="P37" s="1810"/>
      <c r="Q37" s="1810"/>
      <c r="S37" s="347">
        <v>1</v>
      </c>
      <c r="T37" s="295"/>
    </row>
    <row r="38" spans="2:20" ht="13.5" customHeight="1">
      <c r="B38" s="1898"/>
      <c r="C38" s="1810"/>
      <c r="D38" s="1787"/>
      <c r="E38" s="1787"/>
      <c r="F38" s="229"/>
      <c r="G38" s="227" t="s">
        <v>6203</v>
      </c>
      <c r="H38" s="235" t="s">
        <v>3275</v>
      </c>
      <c r="I38" s="1913"/>
      <c r="J38" s="227"/>
      <c r="K38" s="227"/>
      <c r="L38" s="364"/>
      <c r="M38" s="1810"/>
      <c r="N38" s="1901"/>
      <c r="O38" s="1810"/>
      <c r="P38" s="1810"/>
      <c r="Q38" s="1810"/>
      <c r="S38" s="347">
        <v>1</v>
      </c>
      <c r="T38" s="295"/>
    </row>
    <row r="39" spans="2:20" ht="13.5" customHeight="1">
      <c r="B39" s="1898"/>
      <c r="C39" s="1810"/>
      <c r="D39" s="1787"/>
      <c r="E39" s="1787"/>
      <c r="F39" s="229"/>
      <c r="G39" s="227" t="s">
        <v>6204</v>
      </c>
      <c r="H39" s="235" t="s">
        <v>1045</v>
      </c>
      <c r="I39" s="1913"/>
      <c r="J39" s="227"/>
      <c r="K39" s="227"/>
      <c r="L39" s="364"/>
      <c r="M39" s="1810"/>
      <c r="N39" s="1901"/>
      <c r="O39" s="1810"/>
      <c r="P39" s="1810"/>
      <c r="Q39" s="1810"/>
      <c r="S39" s="347">
        <v>1</v>
      </c>
      <c r="T39" s="295"/>
    </row>
    <row r="40" spans="2:20" ht="13.5" customHeight="1">
      <c r="B40" s="1898"/>
      <c r="C40" s="1810"/>
      <c r="D40" s="1787"/>
      <c r="E40" s="1787"/>
      <c r="F40" s="229"/>
      <c r="G40" s="227" t="s">
        <v>6205</v>
      </c>
      <c r="H40" s="235" t="s">
        <v>1048</v>
      </c>
      <c r="I40" s="1913"/>
      <c r="J40" s="227"/>
      <c r="K40" s="227"/>
      <c r="L40" s="365"/>
      <c r="M40" s="1811"/>
      <c r="N40" s="1902"/>
      <c r="O40" s="1811"/>
      <c r="P40" s="1811"/>
      <c r="Q40" s="1811"/>
      <c r="S40" s="347">
        <v>1</v>
      </c>
      <c r="T40" s="295"/>
    </row>
    <row r="41" spans="2:20" ht="13.5" customHeight="1">
      <c r="B41" s="1898"/>
      <c r="C41" s="1810"/>
      <c r="D41" s="1787"/>
      <c r="E41" s="1787"/>
      <c r="F41" s="229"/>
      <c r="G41" s="227" t="s">
        <v>6206</v>
      </c>
      <c r="H41" s="227" t="s">
        <v>1118</v>
      </c>
      <c r="I41" s="1913"/>
      <c r="J41" s="365"/>
      <c r="K41" s="237"/>
      <c r="L41" s="237"/>
      <c r="M41" s="237"/>
      <c r="N41" s="357"/>
      <c r="O41" s="237"/>
      <c r="P41" s="237"/>
      <c r="Q41" s="237"/>
      <c r="S41" s="347"/>
      <c r="T41" s="295"/>
    </row>
    <row r="42" spans="2:20" ht="13.5" customHeight="1">
      <c r="B42" s="1898"/>
      <c r="C42" s="1810"/>
      <c r="D42" s="1787"/>
      <c r="E42" s="1787"/>
      <c r="F42" s="229"/>
      <c r="G42" s="227"/>
      <c r="H42" s="237" t="s">
        <v>1125</v>
      </c>
      <c r="I42" s="1810"/>
      <c r="J42" s="237"/>
      <c r="K42" s="237"/>
      <c r="L42" s="237"/>
      <c r="M42" s="237"/>
      <c r="N42" s="357"/>
      <c r="O42" s="237"/>
      <c r="P42" s="237"/>
      <c r="Q42" s="237"/>
      <c r="S42" s="347"/>
      <c r="T42" s="295"/>
    </row>
    <row r="43" spans="2:20" ht="13.5" customHeight="1">
      <c r="B43" s="1899"/>
      <c r="C43" s="1811"/>
      <c r="D43" s="1788"/>
      <c r="E43" s="1788"/>
      <c r="F43" s="237"/>
      <c r="G43" s="227"/>
      <c r="H43" s="237" t="s">
        <v>1134</v>
      </c>
      <c r="I43" s="1811"/>
      <c r="J43" s="237"/>
      <c r="K43" s="237"/>
      <c r="L43" s="237"/>
      <c r="M43" s="237"/>
      <c r="N43" s="357"/>
      <c r="O43" s="237"/>
      <c r="P43" s="237"/>
      <c r="Q43" s="237"/>
      <c r="S43" s="347"/>
      <c r="T43" s="295"/>
    </row>
    <row r="44" spans="2:20" ht="13.5" customHeight="1">
      <c r="B44" s="1804" t="s">
        <v>6168</v>
      </c>
      <c r="C44" s="1782" t="s">
        <v>4443</v>
      </c>
      <c r="D44" s="1805" t="s">
        <v>7680</v>
      </c>
      <c r="E44" s="227"/>
      <c r="F44" s="227"/>
      <c r="G44" s="227" t="s">
        <v>6208</v>
      </c>
      <c r="H44" s="227" t="s">
        <v>1039</v>
      </c>
      <c r="I44" s="1782" t="s">
        <v>6125</v>
      </c>
      <c r="J44" s="227"/>
      <c r="K44" s="227"/>
      <c r="L44" s="227"/>
      <c r="M44" s="1782" t="s">
        <v>6172</v>
      </c>
      <c r="N44" s="1782" t="s">
        <v>6209</v>
      </c>
      <c r="O44" s="1782" t="s">
        <v>6128</v>
      </c>
      <c r="P44" s="1820" t="s">
        <v>6210</v>
      </c>
      <c r="Q44" s="1806" t="s">
        <v>6152</v>
      </c>
      <c r="S44" s="347">
        <v>1</v>
      </c>
      <c r="T44" s="295"/>
    </row>
    <row r="45" spans="2:20" ht="13.5" customHeight="1">
      <c r="B45" s="1804"/>
      <c r="C45" s="1782"/>
      <c r="D45" s="1805"/>
      <c r="E45" s="227"/>
      <c r="F45" s="227"/>
      <c r="G45" s="227" t="s">
        <v>6211</v>
      </c>
      <c r="H45" s="227" t="s">
        <v>1146</v>
      </c>
      <c r="I45" s="1782"/>
      <c r="J45" s="227"/>
      <c r="K45" s="227"/>
      <c r="L45" s="227"/>
      <c r="M45" s="1782"/>
      <c r="N45" s="1782"/>
      <c r="O45" s="1782"/>
      <c r="P45" s="1820"/>
      <c r="Q45" s="1806"/>
      <c r="S45" s="347">
        <v>1</v>
      </c>
      <c r="T45" s="295"/>
    </row>
    <row r="46" spans="2:20" ht="13.5" customHeight="1">
      <c r="B46" s="1804"/>
      <c r="C46" s="1782"/>
      <c r="D46" s="1805"/>
      <c r="E46" s="227"/>
      <c r="F46" s="227"/>
      <c r="G46" s="227" t="s">
        <v>6212</v>
      </c>
      <c r="H46" s="227"/>
      <c r="I46" s="1782"/>
      <c r="J46" s="227"/>
      <c r="K46" s="227"/>
      <c r="L46" s="227" t="s">
        <v>6213</v>
      </c>
      <c r="M46" s="1782"/>
      <c r="N46" s="1782"/>
      <c r="O46" s="1782"/>
      <c r="P46" s="1820"/>
      <c r="Q46" s="1806"/>
      <c r="S46" s="347">
        <v>1</v>
      </c>
      <c r="T46" s="295"/>
    </row>
    <row r="47" spans="2:20" ht="13.5" customHeight="1">
      <c r="B47" s="1804"/>
      <c r="C47" s="1782"/>
      <c r="D47" s="1805"/>
      <c r="E47" s="227"/>
      <c r="F47" s="227"/>
      <c r="G47" s="227" t="s">
        <v>6214</v>
      </c>
      <c r="H47" s="227"/>
      <c r="I47" s="1782"/>
      <c r="J47" s="227"/>
      <c r="K47" s="227"/>
      <c r="L47" s="227"/>
      <c r="M47" s="1782"/>
      <c r="N47" s="1782"/>
      <c r="O47" s="1782"/>
      <c r="P47" s="1820"/>
      <c r="Q47" s="1806"/>
      <c r="S47" s="347">
        <v>1</v>
      </c>
      <c r="T47" s="295"/>
    </row>
    <row r="48" spans="2:20" ht="13.5" customHeight="1">
      <c r="B48" s="1897"/>
      <c r="C48" s="1809"/>
      <c r="D48" s="1837"/>
      <c r="E48" s="227"/>
      <c r="F48" s="227"/>
      <c r="G48" s="227" t="s">
        <v>6216</v>
      </c>
      <c r="H48" s="228"/>
      <c r="I48" s="1809"/>
      <c r="J48" s="228"/>
      <c r="K48" s="228"/>
      <c r="L48" s="228"/>
      <c r="M48" s="1809"/>
      <c r="N48" s="1809"/>
      <c r="O48" s="1809"/>
      <c r="P48" s="1908"/>
      <c r="Q48" s="1905"/>
      <c r="S48" s="347">
        <v>1</v>
      </c>
      <c r="T48" s="295"/>
    </row>
    <row r="49" spans="2:20" ht="13.5" customHeight="1">
      <c r="B49" s="1897" t="s">
        <v>6168</v>
      </c>
      <c r="C49" s="1809" t="s">
        <v>6218</v>
      </c>
      <c r="D49" s="1786" t="s">
        <v>7682</v>
      </c>
      <c r="E49" s="219"/>
      <c r="F49" s="219"/>
      <c r="G49" s="219" t="s">
        <v>6219</v>
      </c>
      <c r="H49" s="227" t="s">
        <v>513</v>
      </c>
      <c r="I49" s="1782" t="s">
        <v>6125</v>
      </c>
      <c r="J49" s="227"/>
      <c r="K49" s="227"/>
      <c r="L49" s="227"/>
      <c r="M49" s="1782" t="s">
        <v>6140</v>
      </c>
      <c r="N49" s="1808" t="s">
        <v>6221</v>
      </c>
      <c r="O49" s="1782" t="s">
        <v>6128</v>
      </c>
      <c r="P49" s="1782" t="s">
        <v>6222</v>
      </c>
      <c r="Q49" s="1806" t="s">
        <v>6223</v>
      </c>
      <c r="S49" s="347">
        <v>1</v>
      </c>
      <c r="T49" s="295"/>
    </row>
    <row r="50" spans="2:20" ht="13.5" customHeight="1">
      <c r="B50" s="1898"/>
      <c r="C50" s="1810"/>
      <c r="D50" s="1787"/>
      <c r="E50" s="219"/>
      <c r="F50" s="219"/>
      <c r="G50" s="219" t="s">
        <v>6224</v>
      </c>
      <c r="H50" s="227" t="s">
        <v>572</v>
      </c>
      <c r="I50" s="1782"/>
      <c r="J50" s="227"/>
      <c r="K50" s="227"/>
      <c r="L50" s="227"/>
      <c r="M50" s="1782"/>
      <c r="N50" s="1808"/>
      <c r="O50" s="1782"/>
      <c r="P50" s="1782"/>
      <c r="Q50" s="1806"/>
      <c r="S50" s="347">
        <v>1</v>
      </c>
      <c r="T50" s="295"/>
    </row>
    <row r="51" spans="2:20" ht="13.5" customHeight="1">
      <c r="B51" s="1898"/>
      <c r="C51" s="1810"/>
      <c r="D51" s="1787"/>
      <c r="E51" s="219"/>
      <c r="F51" s="219"/>
      <c r="G51" s="219" t="s">
        <v>6225</v>
      </c>
      <c r="H51" s="227" t="s">
        <v>6226</v>
      </c>
      <c r="I51" s="1782"/>
      <c r="J51" s="227"/>
      <c r="K51" s="227"/>
      <c r="L51" s="227"/>
      <c r="M51" s="1782"/>
      <c r="N51" s="1808"/>
      <c r="O51" s="1782"/>
      <c r="P51" s="1782"/>
      <c r="Q51" s="1806"/>
      <c r="S51" s="347">
        <v>1</v>
      </c>
      <c r="T51" s="295"/>
    </row>
    <row r="52" spans="2:20" ht="13.5" customHeight="1">
      <c r="B52" s="1898"/>
      <c r="C52" s="1810"/>
      <c r="D52" s="1787"/>
      <c r="E52" s="219"/>
      <c r="F52" s="219"/>
      <c r="G52" s="219" t="s">
        <v>6227</v>
      </c>
      <c r="H52" s="227" t="s">
        <v>6228</v>
      </c>
      <c r="I52" s="1782"/>
      <c r="J52" s="227"/>
      <c r="K52" s="227" t="s">
        <v>335</v>
      </c>
      <c r="L52" s="227"/>
      <c r="M52" s="1782"/>
      <c r="N52" s="1808"/>
      <c r="O52" s="1782"/>
      <c r="P52" s="1782"/>
      <c r="Q52" s="1806"/>
      <c r="S52" s="347">
        <v>1</v>
      </c>
      <c r="T52" s="295"/>
    </row>
    <row r="53" spans="2:20" ht="13.5" customHeight="1">
      <c r="B53" s="1898"/>
      <c r="C53" s="1810"/>
      <c r="D53" s="1787"/>
      <c r="E53" s="219"/>
      <c r="F53" s="219"/>
      <c r="G53" s="219" t="s">
        <v>6229</v>
      </c>
      <c r="H53" s="227" t="s">
        <v>1015</v>
      </c>
      <c r="I53" s="1782"/>
      <c r="J53" s="227"/>
      <c r="K53" s="227"/>
      <c r="L53" s="227"/>
      <c r="M53" s="1782"/>
      <c r="N53" s="1808"/>
      <c r="O53" s="1782"/>
      <c r="P53" s="1809"/>
      <c r="Q53" s="1905"/>
      <c r="S53" s="347">
        <v>1</v>
      </c>
      <c r="T53" s="295"/>
    </row>
    <row r="54" spans="2:20" ht="13.5" customHeight="1">
      <c r="B54" s="1898"/>
      <c r="C54" s="1810"/>
      <c r="D54" s="1787"/>
      <c r="E54" s="219"/>
      <c r="F54" s="219"/>
      <c r="G54" s="219"/>
      <c r="H54" s="227" t="s">
        <v>1045</v>
      </c>
      <c r="I54" s="227"/>
      <c r="J54" s="227"/>
      <c r="K54" s="227"/>
      <c r="L54" s="227"/>
      <c r="M54" s="227"/>
      <c r="N54" s="234"/>
      <c r="O54" s="235"/>
      <c r="P54" s="316"/>
      <c r="Q54" s="360"/>
      <c r="S54" s="347"/>
      <c r="T54" s="295"/>
    </row>
    <row r="55" spans="2:20" ht="13.5" customHeight="1">
      <c r="B55" s="1898"/>
      <c r="C55" s="1810"/>
      <c r="D55" s="1787"/>
      <c r="E55" s="219"/>
      <c r="F55" s="219"/>
      <c r="G55" s="219"/>
      <c r="H55" s="227" t="s">
        <v>1516</v>
      </c>
      <c r="I55" s="227"/>
      <c r="J55" s="227"/>
      <c r="K55" s="227"/>
      <c r="L55" s="227"/>
      <c r="M55" s="227"/>
      <c r="N55" s="234"/>
      <c r="O55" s="235"/>
      <c r="P55" s="316"/>
      <c r="Q55" s="360"/>
      <c r="S55" s="347"/>
      <c r="T55" s="295"/>
    </row>
    <row r="56" spans="2:20" ht="13.5" customHeight="1">
      <c r="B56" s="1898"/>
      <c r="C56" s="1810"/>
      <c r="D56" s="1787"/>
      <c r="E56" s="219"/>
      <c r="F56" s="219"/>
      <c r="G56" s="219"/>
      <c r="H56" s="227" t="s">
        <v>657</v>
      </c>
      <c r="I56" s="227"/>
      <c r="J56" s="227"/>
      <c r="K56" s="227"/>
      <c r="L56" s="227"/>
      <c r="M56" s="227"/>
      <c r="N56" s="234"/>
      <c r="O56" s="235"/>
      <c r="P56" s="316"/>
      <c r="Q56" s="360"/>
      <c r="S56" s="347"/>
      <c r="T56" s="295"/>
    </row>
    <row r="57" spans="2:20" ht="13.5" customHeight="1">
      <c r="B57" s="1898"/>
      <c r="C57" s="1810"/>
      <c r="D57" s="1787"/>
      <c r="E57" s="219"/>
      <c r="F57" s="219"/>
      <c r="G57" s="219"/>
      <c r="H57" s="227" t="s">
        <v>3249</v>
      </c>
      <c r="I57" s="227"/>
      <c r="J57" s="227"/>
      <c r="K57" s="227"/>
      <c r="L57" s="227"/>
      <c r="M57" s="227"/>
      <c r="N57" s="234"/>
      <c r="O57" s="235"/>
      <c r="P57" s="316"/>
      <c r="Q57" s="360"/>
      <c r="S57" s="347"/>
      <c r="T57" s="295"/>
    </row>
    <row r="58" spans="2:20" ht="13.5" customHeight="1">
      <c r="B58" s="1898"/>
      <c r="C58" s="1810"/>
      <c r="D58" s="1787"/>
      <c r="E58" s="219"/>
      <c r="F58" s="219"/>
      <c r="G58" s="219"/>
      <c r="H58" s="227" t="s">
        <v>6231</v>
      </c>
      <c r="I58" s="227"/>
      <c r="J58" s="227"/>
      <c r="K58" s="227"/>
      <c r="L58" s="227"/>
      <c r="M58" s="227"/>
      <c r="N58" s="234"/>
      <c r="O58" s="235"/>
      <c r="P58" s="316"/>
      <c r="Q58" s="360"/>
      <c r="S58" s="347"/>
      <c r="T58" s="295"/>
    </row>
    <row r="59" spans="2:20" ht="13.5" customHeight="1">
      <c r="B59" s="1898"/>
      <c r="C59" s="1810"/>
      <c r="D59" s="1787"/>
      <c r="E59" s="219"/>
      <c r="F59" s="219"/>
      <c r="G59" s="219"/>
      <c r="H59" s="227" t="s">
        <v>718</v>
      </c>
      <c r="I59" s="227"/>
      <c r="J59" s="227"/>
      <c r="K59" s="227"/>
      <c r="L59" s="227"/>
      <c r="M59" s="227"/>
      <c r="N59" s="234"/>
      <c r="O59" s="235"/>
      <c r="P59" s="316"/>
      <c r="Q59" s="360"/>
      <c r="S59" s="347"/>
      <c r="T59" s="295"/>
    </row>
    <row r="60" spans="2:20" ht="13.5" customHeight="1">
      <c r="B60" s="1898"/>
      <c r="C60" s="1810"/>
      <c r="D60" s="1787"/>
      <c r="E60" s="219"/>
      <c r="F60" s="219"/>
      <c r="G60" s="219"/>
      <c r="H60" s="227" t="s">
        <v>1324</v>
      </c>
      <c r="I60" s="227"/>
      <c r="J60" s="227"/>
      <c r="K60" s="227"/>
      <c r="L60" s="227"/>
      <c r="M60" s="227"/>
      <c r="N60" s="234"/>
      <c r="O60" s="235"/>
      <c r="P60" s="316"/>
      <c r="Q60" s="360"/>
      <c r="S60" s="347"/>
      <c r="T60" s="295"/>
    </row>
    <row r="61" spans="2:20" ht="13.5" customHeight="1">
      <c r="B61" s="1898"/>
      <c r="C61" s="1810"/>
      <c r="D61" s="1787"/>
      <c r="E61" s="219"/>
      <c r="F61" s="219"/>
      <c r="G61" s="219"/>
      <c r="H61" s="227" t="s">
        <v>1039</v>
      </c>
      <c r="I61" s="227"/>
      <c r="J61" s="227"/>
      <c r="K61" s="227"/>
      <c r="L61" s="227"/>
      <c r="M61" s="227"/>
      <c r="N61" s="234"/>
      <c r="O61" s="235"/>
      <c r="P61" s="316"/>
      <c r="Q61" s="360"/>
      <c r="S61" s="347"/>
      <c r="T61" s="295"/>
    </row>
    <row r="62" spans="2:20" ht="13.5" customHeight="1">
      <c r="B62" s="1898"/>
      <c r="C62" s="1810"/>
      <c r="D62" s="1787"/>
      <c r="E62" s="219"/>
      <c r="F62" s="219"/>
      <c r="G62" s="219"/>
      <c r="H62" s="227" t="s">
        <v>652</v>
      </c>
      <c r="I62" s="227"/>
      <c r="J62" s="227"/>
      <c r="K62" s="227"/>
      <c r="L62" s="227"/>
      <c r="M62" s="227"/>
      <c r="N62" s="234"/>
      <c r="O62" s="235"/>
      <c r="P62" s="316"/>
      <c r="Q62" s="360"/>
      <c r="S62" s="347"/>
      <c r="T62" s="295"/>
    </row>
    <row r="63" spans="2:20" ht="13.5" customHeight="1">
      <c r="B63" s="1898"/>
      <c r="C63" s="1810"/>
      <c r="D63" s="1787"/>
      <c r="E63" s="219"/>
      <c r="F63" s="219"/>
      <c r="G63" s="219"/>
      <c r="H63" s="227" t="s">
        <v>6215</v>
      </c>
      <c r="I63" s="227"/>
      <c r="J63" s="227"/>
      <c r="K63" s="227"/>
      <c r="L63" s="227"/>
      <c r="M63" s="227"/>
      <c r="N63" s="234"/>
      <c r="O63" s="235"/>
      <c r="P63" s="316"/>
      <c r="Q63" s="360"/>
      <c r="S63" s="347"/>
      <c r="T63" s="295"/>
    </row>
    <row r="64" spans="2:20" ht="13.5" customHeight="1">
      <c r="B64" s="1898"/>
      <c r="C64" s="1810"/>
      <c r="D64" s="1787"/>
      <c r="E64" s="219"/>
      <c r="F64" s="219"/>
      <c r="G64" s="219"/>
      <c r="H64" s="227" t="s">
        <v>6230</v>
      </c>
      <c r="I64" s="227"/>
      <c r="J64" s="227"/>
      <c r="K64" s="227"/>
      <c r="L64" s="227"/>
      <c r="M64" s="227"/>
      <c r="N64" s="234"/>
      <c r="O64" s="235"/>
      <c r="P64" s="316"/>
      <c r="Q64" s="360"/>
      <c r="S64" s="347"/>
      <c r="T64" s="295"/>
    </row>
    <row r="65" spans="2:20" ht="13.5" customHeight="1">
      <c r="B65" s="1898"/>
      <c r="C65" s="1810"/>
      <c r="D65" s="1787"/>
      <c r="E65" s="219"/>
      <c r="F65" s="219"/>
      <c r="G65" s="219"/>
      <c r="H65" s="227" t="s">
        <v>1424</v>
      </c>
      <c r="I65" s="227"/>
      <c r="J65" s="227"/>
      <c r="K65" s="227"/>
      <c r="L65" s="227"/>
      <c r="M65" s="227"/>
      <c r="N65" s="234"/>
      <c r="O65" s="235"/>
      <c r="P65" s="316"/>
      <c r="Q65" s="360"/>
      <c r="S65" s="347"/>
      <c r="T65" s="295"/>
    </row>
    <row r="66" spans="2:20" ht="13.5" customHeight="1">
      <c r="B66" s="1898"/>
      <c r="C66" s="1810"/>
      <c r="D66" s="1787"/>
      <c r="E66" s="219"/>
      <c r="F66" s="219"/>
      <c r="G66" s="219"/>
      <c r="H66" s="227" t="s">
        <v>695</v>
      </c>
      <c r="I66" s="227"/>
      <c r="J66" s="227"/>
      <c r="K66" s="227"/>
      <c r="L66" s="227"/>
      <c r="M66" s="227"/>
      <c r="N66" s="234"/>
      <c r="O66" s="235"/>
      <c r="P66" s="316"/>
      <c r="Q66" s="360"/>
      <c r="S66" s="347"/>
      <c r="T66" s="295"/>
    </row>
    <row r="67" spans="2:20" ht="13.5" customHeight="1">
      <c r="B67" s="1898"/>
      <c r="C67" s="1810"/>
      <c r="D67" s="1787"/>
      <c r="E67" s="219"/>
      <c r="F67" s="219"/>
      <c r="G67" s="219"/>
      <c r="H67" s="227"/>
      <c r="I67" s="227"/>
      <c r="J67" s="227"/>
      <c r="K67" s="227"/>
      <c r="L67" s="227"/>
      <c r="M67" s="227"/>
      <c r="N67" s="234"/>
      <c r="O67" s="235"/>
      <c r="P67" s="316"/>
      <c r="Q67" s="360"/>
      <c r="S67" s="347"/>
      <c r="T67" s="295"/>
    </row>
    <row r="68" spans="2:20" ht="13.5" customHeight="1">
      <c r="B68" s="1898"/>
      <c r="C68" s="1810"/>
      <c r="D68" s="1787"/>
      <c r="E68" s="219"/>
      <c r="F68" s="219"/>
      <c r="G68" s="219"/>
      <c r="H68" s="227"/>
      <c r="I68" s="227"/>
      <c r="J68" s="227"/>
      <c r="K68" s="227"/>
      <c r="L68" s="227"/>
      <c r="M68" s="227"/>
      <c r="N68" s="234"/>
      <c r="O68" s="235"/>
      <c r="P68" s="316"/>
      <c r="Q68" s="360"/>
      <c r="S68" s="347"/>
      <c r="T68" s="295"/>
    </row>
    <row r="69" spans="2:20" ht="13.5" customHeight="1">
      <c r="B69" s="1899"/>
      <c r="C69" s="1811"/>
      <c r="D69" s="1788"/>
      <c r="E69" s="219"/>
      <c r="F69" s="219"/>
      <c r="G69" s="219"/>
      <c r="H69" s="227"/>
      <c r="I69" s="227"/>
      <c r="J69" s="227"/>
      <c r="K69" s="227"/>
      <c r="L69" s="227"/>
      <c r="M69" s="227"/>
      <c r="N69" s="234"/>
      <c r="O69" s="235"/>
      <c r="P69" s="316"/>
      <c r="Q69" s="360"/>
      <c r="S69" s="347"/>
      <c r="T69" s="295"/>
    </row>
    <row r="70" spans="2:20" ht="13.5" customHeight="1">
      <c r="B70" s="1897" t="s">
        <v>6168</v>
      </c>
      <c r="C70" s="1809" t="s">
        <v>6233</v>
      </c>
      <c r="D70" s="1783" t="s">
        <v>7683</v>
      </c>
      <c r="E70" s="228"/>
      <c r="F70" s="228"/>
      <c r="G70" s="1809" t="s">
        <v>6235</v>
      </c>
      <c r="H70" s="227" t="s">
        <v>513</v>
      </c>
      <c r="I70" s="1809" t="s">
        <v>6125</v>
      </c>
      <c r="J70" s="227"/>
      <c r="K70" s="227"/>
      <c r="L70" s="227"/>
      <c r="M70" s="227" t="s">
        <v>6236</v>
      </c>
      <c r="N70" s="234" t="s">
        <v>6237</v>
      </c>
      <c r="O70" s="235" t="s">
        <v>6128</v>
      </c>
      <c r="P70" s="235" t="s">
        <v>6238</v>
      </c>
      <c r="Q70" s="227"/>
      <c r="S70" s="347">
        <v>1</v>
      </c>
      <c r="T70" s="295"/>
    </row>
    <row r="71" spans="2:20" ht="13.5" customHeight="1">
      <c r="B71" s="1898"/>
      <c r="C71" s="1810"/>
      <c r="D71" s="1784"/>
      <c r="E71" s="229"/>
      <c r="F71" s="229"/>
      <c r="G71" s="1810"/>
      <c r="H71" s="227" t="s">
        <v>6156</v>
      </c>
      <c r="I71" s="1810"/>
      <c r="J71" s="227"/>
      <c r="K71" s="227"/>
      <c r="L71" s="227"/>
      <c r="M71" s="227"/>
      <c r="N71" s="234"/>
      <c r="O71" s="235"/>
      <c r="P71" s="318"/>
      <c r="Q71" s="237"/>
      <c r="S71" s="347"/>
      <c r="T71" s="295"/>
    </row>
    <row r="72" spans="2:20" ht="13.5" customHeight="1">
      <c r="B72" s="1898"/>
      <c r="C72" s="1810"/>
      <c r="D72" s="1784"/>
      <c r="E72" s="229"/>
      <c r="F72" s="229"/>
      <c r="G72" s="1810"/>
      <c r="H72" s="227" t="s">
        <v>517</v>
      </c>
      <c r="I72" s="1810"/>
      <c r="J72" s="227"/>
      <c r="K72" s="227"/>
      <c r="L72" s="227"/>
      <c r="M72" s="227"/>
      <c r="N72" s="234"/>
      <c r="O72" s="235"/>
      <c r="P72" s="318"/>
      <c r="Q72" s="237"/>
      <c r="S72" s="347"/>
      <c r="T72" s="295"/>
    </row>
    <row r="73" spans="2:20" ht="13.5" customHeight="1">
      <c r="B73" s="1898"/>
      <c r="C73" s="1810"/>
      <c r="D73" s="1784"/>
      <c r="E73" s="229"/>
      <c r="F73" s="229"/>
      <c r="G73" s="1810"/>
      <c r="H73" s="227" t="s">
        <v>572</v>
      </c>
      <c r="I73" s="1810"/>
      <c r="J73" s="227"/>
      <c r="K73" s="227"/>
      <c r="L73" s="227"/>
      <c r="M73" s="227"/>
      <c r="N73" s="234"/>
      <c r="O73" s="235"/>
      <c r="P73" s="318"/>
      <c r="Q73" s="237"/>
      <c r="S73" s="347"/>
      <c r="T73" s="295"/>
    </row>
    <row r="74" spans="2:20" ht="13.5" customHeight="1">
      <c r="B74" s="1898"/>
      <c r="C74" s="1810"/>
      <c r="D74" s="1784"/>
      <c r="E74" s="229"/>
      <c r="F74" s="229"/>
      <c r="G74" s="1810"/>
      <c r="H74" s="227" t="s">
        <v>652</v>
      </c>
      <c r="I74" s="1810"/>
      <c r="J74" s="227"/>
      <c r="K74" s="227"/>
      <c r="L74" s="227"/>
      <c r="M74" s="227"/>
      <c r="N74" s="234"/>
      <c r="O74" s="235"/>
      <c r="P74" s="318"/>
      <c r="Q74" s="237"/>
      <c r="S74" s="347"/>
      <c r="T74" s="295"/>
    </row>
    <row r="75" spans="2:20" ht="13.5" customHeight="1">
      <c r="B75" s="1899"/>
      <c r="C75" s="1811"/>
      <c r="D75" s="1785"/>
      <c r="E75" s="237"/>
      <c r="F75" s="237"/>
      <c r="G75" s="1811"/>
      <c r="H75" s="227" t="s">
        <v>1039</v>
      </c>
      <c r="I75" s="1811"/>
      <c r="J75" s="227"/>
      <c r="K75" s="227"/>
      <c r="L75" s="227"/>
      <c r="M75" s="227"/>
      <c r="N75" s="234"/>
      <c r="O75" s="235"/>
      <c r="P75" s="318"/>
      <c r="Q75" s="237"/>
      <c r="S75" s="347"/>
      <c r="T75" s="295"/>
    </row>
    <row r="76" spans="2:20" ht="13.5" customHeight="1">
      <c r="B76" s="1897" t="s">
        <v>6168</v>
      </c>
      <c r="C76" s="1809" t="s">
        <v>6239</v>
      </c>
      <c r="D76" s="1837" t="s">
        <v>7685</v>
      </c>
      <c r="E76" s="228"/>
      <c r="F76" s="228"/>
      <c r="G76" s="227" t="s">
        <v>6139</v>
      </c>
      <c r="H76" s="227" t="s">
        <v>513</v>
      </c>
      <c r="I76" s="1809" t="s">
        <v>6125</v>
      </c>
      <c r="J76" s="227"/>
      <c r="K76" s="227"/>
      <c r="L76" s="227"/>
      <c r="M76" s="1782" t="s">
        <v>6140</v>
      </c>
      <c r="N76" s="1808" t="s">
        <v>6241</v>
      </c>
      <c r="O76" s="1782" t="s">
        <v>6128</v>
      </c>
      <c r="P76" s="1811" t="s">
        <v>6242</v>
      </c>
      <c r="Q76" s="1811"/>
      <c r="S76" s="347">
        <v>1</v>
      </c>
      <c r="T76" s="295"/>
    </row>
    <row r="77" spans="2:20" ht="13.5" customHeight="1">
      <c r="B77" s="1898"/>
      <c r="C77" s="1810"/>
      <c r="D77" s="1838"/>
      <c r="E77" s="229"/>
      <c r="F77" s="229"/>
      <c r="G77" s="227" t="s">
        <v>6145</v>
      </c>
      <c r="H77" s="227" t="s">
        <v>572</v>
      </c>
      <c r="I77" s="1810"/>
      <c r="J77" s="227"/>
      <c r="K77" s="227"/>
      <c r="L77" s="227"/>
      <c r="M77" s="1782"/>
      <c r="N77" s="1808"/>
      <c r="O77" s="1782"/>
      <c r="P77" s="1782"/>
      <c r="Q77" s="1782"/>
      <c r="S77" s="347">
        <v>1</v>
      </c>
      <c r="T77" s="295"/>
    </row>
    <row r="78" spans="2:20" ht="13.5" customHeight="1">
      <c r="B78" s="1898"/>
      <c r="C78" s="1810"/>
      <c r="D78" s="1838"/>
      <c r="E78" s="229"/>
      <c r="F78" s="229"/>
      <c r="G78" s="227"/>
      <c r="H78" s="227" t="s">
        <v>524</v>
      </c>
      <c r="I78" s="1810"/>
      <c r="J78" s="227"/>
      <c r="K78" s="227"/>
      <c r="L78" s="227"/>
      <c r="M78" s="227"/>
      <c r="N78" s="234"/>
      <c r="O78" s="227"/>
      <c r="P78" s="227"/>
      <c r="Q78" s="227"/>
      <c r="S78" s="347"/>
      <c r="T78" s="295"/>
    </row>
    <row r="79" spans="2:20" ht="13.5" customHeight="1">
      <c r="B79" s="1898"/>
      <c r="C79" s="1810"/>
      <c r="D79" s="1838"/>
      <c r="E79" s="229"/>
      <c r="F79" s="229"/>
      <c r="G79" s="227"/>
      <c r="H79" s="227" t="s">
        <v>6243</v>
      </c>
      <c r="I79" s="1810"/>
      <c r="J79" s="227"/>
      <c r="K79" s="227"/>
      <c r="L79" s="227"/>
      <c r="M79" s="227"/>
      <c r="N79" s="234"/>
      <c r="O79" s="227"/>
      <c r="P79" s="227"/>
      <c r="Q79" s="227"/>
      <c r="S79" s="347"/>
      <c r="T79" s="295"/>
    </row>
    <row r="80" spans="2:20" ht="13.5" customHeight="1">
      <c r="B80" s="1899"/>
      <c r="C80" s="1811"/>
      <c r="D80" s="1839"/>
      <c r="E80" s="237"/>
      <c r="F80" s="237"/>
      <c r="G80" s="227"/>
      <c r="H80" s="227" t="s">
        <v>1039</v>
      </c>
      <c r="I80" s="1811"/>
      <c r="J80" s="227"/>
      <c r="K80" s="227"/>
      <c r="L80" s="227"/>
      <c r="M80" s="227"/>
      <c r="N80" s="234"/>
      <c r="O80" s="227"/>
      <c r="P80" s="227"/>
      <c r="Q80" s="227"/>
      <c r="S80" s="347"/>
      <c r="T80" s="295"/>
    </row>
    <row r="81" spans="2:20" ht="13.5" customHeight="1">
      <c r="B81" s="1897" t="s">
        <v>6168</v>
      </c>
      <c r="C81" s="1809" t="s">
        <v>6244</v>
      </c>
      <c r="D81" s="1837" t="s">
        <v>7686</v>
      </c>
      <c r="E81" s="228"/>
      <c r="F81" s="228"/>
      <c r="G81" s="1809" t="s">
        <v>6139</v>
      </c>
      <c r="H81" s="227" t="s">
        <v>513</v>
      </c>
      <c r="I81" s="1809" t="s">
        <v>6125</v>
      </c>
      <c r="J81" s="227"/>
      <c r="K81" s="227"/>
      <c r="L81" s="227"/>
      <c r="M81" s="227" t="s">
        <v>6140</v>
      </c>
      <c r="N81" s="227" t="s">
        <v>6246</v>
      </c>
      <c r="O81" s="227" t="s">
        <v>6128</v>
      </c>
      <c r="P81" s="227" t="s">
        <v>6247</v>
      </c>
      <c r="Q81" s="227"/>
      <c r="S81" s="347">
        <v>1</v>
      </c>
      <c r="T81" s="295"/>
    </row>
    <row r="82" spans="2:20" ht="13.5" customHeight="1">
      <c r="B82" s="1898"/>
      <c r="C82" s="1810"/>
      <c r="D82" s="1838"/>
      <c r="E82" s="229"/>
      <c r="F82" s="229"/>
      <c r="G82" s="1810"/>
      <c r="H82" s="227" t="s">
        <v>572</v>
      </c>
      <c r="I82" s="1810"/>
      <c r="J82" s="227"/>
      <c r="K82" s="227"/>
      <c r="L82" s="227"/>
      <c r="M82" s="227"/>
      <c r="N82" s="227"/>
      <c r="O82" s="227"/>
      <c r="P82" s="227"/>
      <c r="Q82" s="227"/>
      <c r="S82" s="347"/>
      <c r="T82" s="295"/>
    </row>
    <row r="83" spans="2:20" ht="13.5" customHeight="1">
      <c r="B83" s="1898"/>
      <c r="C83" s="1810"/>
      <c r="D83" s="1838"/>
      <c r="E83" s="229"/>
      <c r="F83" s="229"/>
      <c r="G83" s="1810"/>
      <c r="H83" s="227" t="s">
        <v>524</v>
      </c>
      <c r="I83" s="1810"/>
      <c r="J83" s="227"/>
      <c r="K83" s="227"/>
      <c r="L83" s="227"/>
      <c r="M83" s="227"/>
      <c r="N83" s="227"/>
      <c r="O83" s="227"/>
      <c r="P83" s="227"/>
      <c r="Q83" s="227"/>
      <c r="S83" s="347"/>
      <c r="T83" s="295"/>
    </row>
    <row r="84" spans="2:20" ht="13.5" customHeight="1">
      <c r="B84" s="1899"/>
      <c r="C84" s="1811"/>
      <c r="D84" s="1839"/>
      <c r="E84" s="237"/>
      <c r="F84" s="237"/>
      <c r="G84" s="1811"/>
      <c r="H84" s="227" t="s">
        <v>1039</v>
      </c>
      <c r="I84" s="1811"/>
      <c r="J84" s="227"/>
      <c r="K84" s="227"/>
      <c r="L84" s="227"/>
      <c r="M84" s="227"/>
      <c r="N84" s="227"/>
      <c r="O84" s="227"/>
      <c r="P84" s="227"/>
      <c r="Q84" s="227"/>
      <c r="S84" s="347"/>
      <c r="T84" s="295"/>
    </row>
    <row r="85" spans="2:20" ht="13.5" customHeight="1">
      <c r="B85" s="1897" t="s">
        <v>6168</v>
      </c>
      <c r="C85" s="1809" t="s">
        <v>6248</v>
      </c>
      <c r="D85" s="1837" t="s">
        <v>7687</v>
      </c>
      <c r="E85" s="228"/>
      <c r="F85" s="228"/>
      <c r="G85" s="1809" t="s">
        <v>6145</v>
      </c>
      <c r="H85" s="227" t="s">
        <v>513</v>
      </c>
      <c r="I85" s="1809" t="s">
        <v>6125</v>
      </c>
      <c r="J85" s="227"/>
      <c r="K85" s="227"/>
      <c r="L85" s="227"/>
      <c r="M85" s="227" t="s">
        <v>6140</v>
      </c>
      <c r="N85" s="234" t="s">
        <v>6250</v>
      </c>
      <c r="O85" s="227" t="s">
        <v>6128</v>
      </c>
      <c r="P85" s="227" t="s">
        <v>6251</v>
      </c>
      <c r="Q85" s="227"/>
      <c r="S85" s="347">
        <v>1</v>
      </c>
      <c r="T85" s="295"/>
    </row>
    <row r="86" spans="2:20" ht="13.5" customHeight="1">
      <c r="B86" s="1898"/>
      <c r="C86" s="1810"/>
      <c r="D86" s="1838"/>
      <c r="E86" s="229"/>
      <c r="F86" s="229"/>
      <c r="G86" s="1810"/>
      <c r="H86" s="227" t="s">
        <v>572</v>
      </c>
      <c r="I86" s="1810"/>
      <c r="J86" s="228"/>
      <c r="K86" s="228"/>
      <c r="L86" s="228"/>
      <c r="M86" s="228"/>
      <c r="N86" s="356"/>
      <c r="O86" s="228"/>
      <c r="P86" s="228"/>
      <c r="Q86" s="228"/>
      <c r="S86" s="347"/>
      <c r="T86" s="295"/>
    </row>
    <row r="87" spans="2:20" ht="13.5" customHeight="1">
      <c r="B87" s="1898"/>
      <c r="C87" s="1810"/>
      <c r="D87" s="1838"/>
      <c r="E87" s="229"/>
      <c r="F87" s="229"/>
      <c r="G87" s="1810"/>
      <c r="H87" s="227" t="s">
        <v>6243</v>
      </c>
      <c r="I87" s="1810"/>
      <c r="J87" s="228"/>
      <c r="K87" s="228"/>
      <c r="L87" s="228"/>
      <c r="M87" s="228"/>
      <c r="N87" s="356"/>
      <c r="O87" s="228"/>
      <c r="P87" s="228"/>
      <c r="Q87" s="228"/>
      <c r="S87" s="347"/>
      <c r="T87" s="295"/>
    </row>
    <row r="88" spans="2:20" ht="13.5" customHeight="1">
      <c r="B88" s="1899"/>
      <c r="C88" s="1811"/>
      <c r="D88" s="1839"/>
      <c r="E88" s="237"/>
      <c r="F88" s="237"/>
      <c r="G88" s="1811"/>
      <c r="H88" s="227" t="s">
        <v>1039</v>
      </c>
      <c r="I88" s="1811"/>
      <c r="J88" s="228"/>
      <c r="K88" s="228"/>
      <c r="L88" s="228"/>
      <c r="M88" s="228"/>
      <c r="N88" s="356"/>
      <c r="O88" s="228"/>
      <c r="P88" s="228"/>
      <c r="Q88" s="228"/>
      <c r="S88" s="347"/>
      <c r="T88" s="295"/>
    </row>
    <row r="89" spans="2:20" ht="13.5" customHeight="1">
      <c r="B89" s="1897" t="s">
        <v>6168</v>
      </c>
      <c r="C89" s="1809" t="s">
        <v>6252</v>
      </c>
      <c r="D89" s="1837" t="s">
        <v>7688</v>
      </c>
      <c r="E89" s="228"/>
      <c r="F89" s="228"/>
      <c r="G89" s="227" t="s">
        <v>6139</v>
      </c>
      <c r="H89" s="227" t="s">
        <v>513</v>
      </c>
      <c r="I89" s="1809" t="s">
        <v>6125</v>
      </c>
      <c r="J89" s="228"/>
      <c r="K89" s="228"/>
      <c r="L89" s="228"/>
      <c r="M89" s="1809" t="s">
        <v>6140</v>
      </c>
      <c r="N89" s="1809" t="s">
        <v>6254</v>
      </c>
      <c r="O89" s="1809" t="s">
        <v>6128</v>
      </c>
      <c r="P89" s="1809" t="s">
        <v>6255</v>
      </c>
      <c r="Q89" s="1809"/>
      <c r="S89" s="347">
        <v>1</v>
      </c>
      <c r="T89" s="295"/>
    </row>
    <row r="90" spans="2:20" ht="13.5" customHeight="1">
      <c r="B90" s="1898"/>
      <c r="C90" s="1810"/>
      <c r="D90" s="1838"/>
      <c r="E90" s="229"/>
      <c r="F90" s="229"/>
      <c r="G90" s="227" t="s">
        <v>6145</v>
      </c>
      <c r="H90" s="227" t="s">
        <v>572</v>
      </c>
      <c r="I90" s="1810"/>
      <c r="J90" s="237"/>
      <c r="K90" s="237"/>
      <c r="L90" s="237"/>
      <c r="M90" s="1811"/>
      <c r="N90" s="1811"/>
      <c r="O90" s="1811"/>
      <c r="P90" s="1811"/>
      <c r="Q90" s="1811"/>
      <c r="S90" s="347">
        <v>1</v>
      </c>
      <c r="T90" s="295"/>
    </row>
    <row r="91" spans="2:20" ht="13.5" customHeight="1">
      <c r="B91" s="1898"/>
      <c r="C91" s="1810"/>
      <c r="D91" s="1838"/>
      <c r="E91" s="229"/>
      <c r="F91" s="229"/>
      <c r="G91" s="227"/>
      <c r="H91" s="227" t="s">
        <v>524</v>
      </c>
      <c r="I91" s="1810"/>
      <c r="J91" s="229"/>
      <c r="K91" s="229"/>
      <c r="L91" s="229"/>
      <c r="M91" s="229"/>
      <c r="N91" s="229"/>
      <c r="O91" s="229"/>
      <c r="P91" s="229"/>
      <c r="Q91" s="229"/>
      <c r="S91" s="347"/>
      <c r="T91" s="295"/>
    </row>
    <row r="92" spans="2:20" ht="13.5" customHeight="1">
      <c r="B92" s="1898"/>
      <c r="C92" s="1810"/>
      <c r="D92" s="1838"/>
      <c r="E92" s="229"/>
      <c r="F92" s="229"/>
      <c r="G92" s="227"/>
      <c r="H92" s="227" t="s">
        <v>6243</v>
      </c>
      <c r="I92" s="1810"/>
      <c r="J92" s="229"/>
      <c r="K92" s="229"/>
      <c r="L92" s="229"/>
      <c r="M92" s="229"/>
      <c r="N92" s="229"/>
      <c r="O92" s="229"/>
      <c r="P92" s="229"/>
      <c r="Q92" s="229"/>
      <c r="S92" s="347"/>
      <c r="T92" s="295"/>
    </row>
    <row r="93" spans="2:20" ht="13.5" customHeight="1">
      <c r="B93" s="1899"/>
      <c r="C93" s="1811"/>
      <c r="D93" s="1839"/>
      <c r="E93" s="237"/>
      <c r="F93" s="237"/>
      <c r="G93" s="227"/>
      <c r="H93" s="227" t="s">
        <v>1039</v>
      </c>
      <c r="I93" s="1811"/>
      <c r="J93" s="229"/>
      <c r="K93" s="229"/>
      <c r="L93" s="229"/>
      <c r="M93" s="229"/>
      <c r="N93" s="229"/>
      <c r="O93" s="229"/>
      <c r="P93" s="229"/>
      <c r="Q93" s="229"/>
      <c r="S93" s="347"/>
      <c r="T93" s="295"/>
    </row>
    <row r="94" spans="2:20" ht="13.5" customHeight="1">
      <c r="B94" s="1897" t="s">
        <v>6168</v>
      </c>
      <c r="C94" s="1809" t="s">
        <v>5823</v>
      </c>
      <c r="D94" s="1783" t="s">
        <v>7690</v>
      </c>
      <c r="E94" s="219"/>
      <c r="F94" s="219"/>
      <c r="G94" s="219" t="s">
        <v>6257</v>
      </c>
      <c r="H94" s="228" t="s">
        <v>517</v>
      </c>
      <c r="I94" s="1809" t="s">
        <v>6125</v>
      </c>
      <c r="J94" s="228"/>
      <c r="K94" s="228"/>
      <c r="L94" s="228"/>
      <c r="M94" s="1809" t="s">
        <v>6140</v>
      </c>
      <c r="N94" s="1900" t="s">
        <v>6258</v>
      </c>
      <c r="O94" s="1809" t="s">
        <v>6128</v>
      </c>
      <c r="P94" s="1809" t="s">
        <v>6259</v>
      </c>
      <c r="Q94" s="1905" t="s">
        <v>6152</v>
      </c>
      <c r="S94" s="347">
        <v>1</v>
      </c>
      <c r="T94" s="295"/>
    </row>
    <row r="95" spans="2:20" ht="13.5" customHeight="1">
      <c r="B95" s="1898"/>
      <c r="C95" s="1810"/>
      <c r="D95" s="1784"/>
      <c r="E95" s="219"/>
      <c r="F95" s="219"/>
      <c r="G95" s="219" t="s">
        <v>6260</v>
      </c>
      <c r="H95" s="229" t="s">
        <v>513</v>
      </c>
      <c r="I95" s="1810"/>
      <c r="J95" s="229"/>
      <c r="K95" s="229"/>
      <c r="L95" s="229"/>
      <c r="M95" s="1810"/>
      <c r="N95" s="1901"/>
      <c r="O95" s="1810"/>
      <c r="P95" s="1810"/>
      <c r="Q95" s="1906"/>
      <c r="S95" s="347">
        <v>1</v>
      </c>
      <c r="T95" s="295"/>
    </row>
    <row r="96" spans="2:20" ht="13.5" customHeight="1">
      <c r="B96" s="1898"/>
      <c r="C96" s="1810"/>
      <c r="D96" s="1784"/>
      <c r="E96" s="219"/>
      <c r="F96" s="219"/>
      <c r="G96" s="219" t="s">
        <v>6261</v>
      </c>
      <c r="H96" s="229" t="s">
        <v>572</v>
      </c>
      <c r="I96" s="1810"/>
      <c r="J96" s="229"/>
      <c r="K96" s="229"/>
      <c r="L96" s="229"/>
      <c r="M96" s="1810"/>
      <c r="N96" s="1901"/>
      <c r="O96" s="1810"/>
      <c r="P96" s="1810"/>
      <c r="Q96" s="1906"/>
      <c r="S96" s="347">
        <v>1</v>
      </c>
      <c r="T96" s="295"/>
    </row>
    <row r="97" spans="2:20" ht="13.5" customHeight="1">
      <c r="B97" s="1898"/>
      <c r="C97" s="1810"/>
      <c r="D97" s="1784"/>
      <c r="E97" s="219"/>
      <c r="F97" s="219"/>
      <c r="G97" s="219" t="s">
        <v>6262</v>
      </c>
      <c r="H97" s="229" t="s">
        <v>6153</v>
      </c>
      <c r="I97" s="1810"/>
      <c r="J97" s="229"/>
      <c r="K97" s="229"/>
      <c r="L97" s="229"/>
      <c r="M97" s="1810"/>
      <c r="N97" s="1901"/>
      <c r="O97" s="1810"/>
      <c r="P97" s="1810"/>
      <c r="Q97" s="1906"/>
      <c r="S97" s="347">
        <v>1</v>
      </c>
      <c r="T97" s="295"/>
    </row>
    <row r="98" spans="2:20" ht="13.5" customHeight="1">
      <c r="B98" s="1898"/>
      <c r="C98" s="1810"/>
      <c r="D98" s="1784"/>
      <c r="E98" s="219"/>
      <c r="F98" s="219"/>
      <c r="G98" s="219" t="s">
        <v>6263</v>
      </c>
      <c r="H98" s="237" t="s">
        <v>6157</v>
      </c>
      <c r="I98" s="1811"/>
      <c r="J98" s="237"/>
      <c r="K98" s="237"/>
      <c r="L98" s="237"/>
      <c r="M98" s="1811"/>
      <c r="N98" s="1902"/>
      <c r="O98" s="1811"/>
      <c r="P98" s="1811"/>
      <c r="Q98" s="1907"/>
      <c r="S98" s="347">
        <v>1</v>
      </c>
      <c r="T98" s="295"/>
    </row>
    <row r="99" spans="2:20" ht="13.5" customHeight="1">
      <c r="B99" s="1898"/>
      <c r="C99" s="1810"/>
      <c r="D99" s="1784"/>
      <c r="E99" s="219"/>
      <c r="F99" s="219"/>
      <c r="G99" s="219"/>
      <c r="H99" s="237" t="s">
        <v>6264</v>
      </c>
      <c r="I99" s="237"/>
      <c r="J99" s="237"/>
      <c r="K99" s="237"/>
      <c r="L99" s="237"/>
      <c r="M99" s="237"/>
      <c r="N99" s="357"/>
      <c r="O99" s="237"/>
      <c r="P99" s="237"/>
      <c r="Q99" s="359"/>
      <c r="S99" s="347"/>
      <c r="T99" s="295"/>
    </row>
    <row r="100" spans="2:20" ht="13.5" customHeight="1">
      <c r="B100" s="1898"/>
      <c r="C100" s="1810"/>
      <c r="D100" s="1784"/>
      <c r="E100" s="219"/>
      <c r="F100" s="219"/>
      <c r="G100" s="219"/>
      <c r="H100" s="237" t="s">
        <v>652</v>
      </c>
      <c r="I100" s="237"/>
      <c r="J100" s="237"/>
      <c r="K100" s="237"/>
      <c r="L100" s="237"/>
      <c r="M100" s="237"/>
      <c r="N100" s="357"/>
      <c r="O100" s="237"/>
      <c r="P100" s="237"/>
      <c r="Q100" s="359"/>
      <c r="S100" s="347"/>
      <c r="T100" s="295"/>
    </row>
    <row r="101" spans="2:20" ht="13.5" customHeight="1">
      <c r="B101" s="1898"/>
      <c r="C101" s="1810"/>
      <c r="D101" s="1784"/>
      <c r="E101" s="219"/>
      <c r="F101" s="219"/>
      <c r="G101" s="219"/>
      <c r="H101" s="237" t="s">
        <v>1039</v>
      </c>
      <c r="I101" s="237"/>
      <c r="J101" s="237"/>
      <c r="K101" s="237"/>
      <c r="L101" s="237"/>
      <c r="M101" s="237"/>
      <c r="N101" s="357"/>
      <c r="O101" s="237"/>
      <c r="P101" s="237"/>
      <c r="Q101" s="359"/>
      <c r="S101" s="347"/>
      <c r="T101" s="295"/>
    </row>
    <row r="102" spans="2:20" ht="13.5" customHeight="1">
      <c r="B102" s="1898"/>
      <c r="C102" s="1810"/>
      <c r="D102" s="1784"/>
      <c r="E102" s="219"/>
      <c r="F102" s="219"/>
      <c r="G102" s="219"/>
      <c r="H102" s="237" t="s">
        <v>6215</v>
      </c>
      <c r="I102" s="237"/>
      <c r="J102" s="237"/>
      <c r="K102" s="237"/>
      <c r="L102" s="237"/>
      <c r="M102" s="237"/>
      <c r="N102" s="357"/>
      <c r="O102" s="237"/>
      <c r="P102" s="237"/>
      <c r="Q102" s="359"/>
      <c r="S102" s="347"/>
      <c r="T102" s="295"/>
    </row>
    <row r="103" spans="2:20" ht="13.5" customHeight="1">
      <c r="B103" s="1898"/>
      <c r="C103" s="1810"/>
      <c r="D103" s="1784"/>
      <c r="E103" s="219"/>
      <c r="F103" s="219"/>
      <c r="G103" s="219"/>
      <c r="H103" s="237" t="s">
        <v>1146</v>
      </c>
      <c r="I103" s="237"/>
      <c r="J103" s="237"/>
      <c r="K103" s="237"/>
      <c r="L103" s="237"/>
      <c r="M103" s="237"/>
      <c r="N103" s="357"/>
      <c r="O103" s="237"/>
      <c r="P103" s="237"/>
      <c r="Q103" s="359"/>
      <c r="S103" s="347"/>
      <c r="T103" s="295"/>
    </row>
    <row r="104" spans="2:20" ht="13.5" customHeight="1">
      <c r="B104" s="1898"/>
      <c r="C104" s="1810"/>
      <c r="D104" s="1784"/>
      <c r="E104" s="219"/>
      <c r="F104" s="219"/>
      <c r="G104" s="219"/>
      <c r="H104" s="237" t="s">
        <v>1211</v>
      </c>
      <c r="I104" s="237"/>
      <c r="J104" s="237"/>
      <c r="K104" s="237"/>
      <c r="L104" s="237"/>
      <c r="M104" s="237"/>
      <c r="N104" s="357"/>
      <c r="O104" s="237"/>
      <c r="P104" s="237"/>
      <c r="Q104" s="359"/>
      <c r="S104" s="347"/>
      <c r="T104" s="295"/>
    </row>
    <row r="105" spans="2:20" ht="13.5" customHeight="1">
      <c r="B105" s="1898"/>
      <c r="C105" s="1810"/>
      <c r="D105" s="1784"/>
      <c r="E105" s="219"/>
      <c r="F105" s="219"/>
      <c r="G105" s="219"/>
      <c r="H105" s="237" t="s">
        <v>1234</v>
      </c>
      <c r="I105" s="237"/>
      <c r="J105" s="237"/>
      <c r="K105" s="237"/>
      <c r="L105" s="237"/>
      <c r="M105" s="237"/>
      <c r="N105" s="357"/>
      <c r="O105" s="237"/>
      <c r="P105" s="237"/>
      <c r="Q105" s="359"/>
      <c r="S105" s="347"/>
      <c r="T105" s="295"/>
    </row>
    <row r="106" spans="2:20" ht="13.5" customHeight="1">
      <c r="B106" s="1898"/>
      <c r="C106" s="1810"/>
      <c r="D106" s="1784"/>
      <c r="E106" s="219"/>
      <c r="F106" s="219"/>
      <c r="G106" s="219"/>
      <c r="H106" s="237"/>
      <c r="I106" s="237"/>
      <c r="J106" s="237"/>
      <c r="K106" s="237"/>
      <c r="L106" s="237"/>
      <c r="M106" s="237"/>
      <c r="N106" s="357"/>
      <c r="O106" s="237"/>
      <c r="P106" s="237"/>
      <c r="Q106" s="359"/>
      <c r="S106" s="347"/>
      <c r="T106" s="295"/>
    </row>
    <row r="107" spans="2:20" ht="13.5" customHeight="1">
      <c r="B107" s="1899"/>
      <c r="C107" s="1811"/>
      <c r="D107" s="1785"/>
      <c r="E107" s="219"/>
      <c r="F107" s="219"/>
      <c r="G107" s="219"/>
      <c r="H107" s="237"/>
      <c r="I107" s="237"/>
      <c r="J107" s="237"/>
      <c r="K107" s="237"/>
      <c r="L107" s="237"/>
      <c r="M107" s="237"/>
      <c r="N107" s="357"/>
      <c r="O107" s="237"/>
      <c r="P107" s="237"/>
      <c r="Q107" s="359"/>
      <c r="S107" s="347"/>
      <c r="T107" s="295"/>
    </row>
    <row r="108" spans="2:20" ht="13.5" customHeight="1">
      <c r="B108" s="1946" t="s">
        <v>6168</v>
      </c>
      <c r="C108" s="1837" t="s">
        <v>4499</v>
      </c>
      <c r="D108" s="1786" t="s">
        <v>7691</v>
      </c>
      <c r="E108" s="236"/>
      <c r="F108" s="236"/>
      <c r="G108" s="1837" t="s">
        <v>6266</v>
      </c>
      <c r="H108" s="227" t="s">
        <v>7781</v>
      </c>
      <c r="I108" s="227" t="s">
        <v>6125</v>
      </c>
      <c r="J108" s="227"/>
      <c r="K108" s="227"/>
      <c r="L108" s="227"/>
      <c r="M108" s="227" t="s">
        <v>6140</v>
      </c>
      <c r="N108" s="227" t="s">
        <v>6267</v>
      </c>
      <c r="O108" s="227" t="s">
        <v>6128</v>
      </c>
      <c r="P108" s="227" t="s">
        <v>6151</v>
      </c>
      <c r="Q108" s="310" t="s">
        <v>6152</v>
      </c>
      <c r="S108" s="347">
        <v>1</v>
      </c>
      <c r="T108" s="295"/>
    </row>
    <row r="109" spans="2:20" ht="13.5" customHeight="1">
      <c r="B109" s="1947"/>
      <c r="C109" s="1838"/>
      <c r="D109" s="1787"/>
      <c r="E109" s="358"/>
      <c r="F109" s="358"/>
      <c r="G109" s="1838"/>
      <c r="H109" s="228"/>
      <c r="I109" s="228"/>
      <c r="J109" s="228"/>
      <c r="K109" s="228"/>
      <c r="L109" s="228"/>
      <c r="M109" s="228"/>
      <c r="N109" s="228"/>
      <c r="O109" s="228"/>
      <c r="P109" s="228"/>
      <c r="Q109" s="360"/>
      <c r="S109" s="347"/>
      <c r="T109" s="295"/>
    </row>
    <row r="110" spans="2:20" ht="13.5" customHeight="1">
      <c r="B110" s="1947"/>
      <c r="C110" s="1838"/>
      <c r="D110" s="1787"/>
      <c r="E110" s="358"/>
      <c r="F110" s="358"/>
      <c r="G110" s="1838"/>
      <c r="H110" s="228"/>
      <c r="I110" s="228"/>
      <c r="J110" s="228"/>
      <c r="K110" s="228"/>
      <c r="L110" s="228"/>
      <c r="M110" s="228"/>
      <c r="N110" s="228"/>
      <c r="O110" s="228"/>
      <c r="P110" s="228"/>
      <c r="Q110" s="360"/>
      <c r="S110" s="347"/>
      <c r="T110" s="295"/>
    </row>
    <row r="111" spans="2:20" ht="13.5" customHeight="1">
      <c r="B111" s="1947"/>
      <c r="C111" s="1838"/>
      <c r="D111" s="1787"/>
      <c r="E111" s="358"/>
      <c r="F111" s="358"/>
      <c r="G111" s="1838"/>
      <c r="H111" s="228"/>
      <c r="I111" s="228"/>
      <c r="J111" s="228"/>
      <c r="K111" s="228"/>
      <c r="L111" s="228"/>
      <c r="M111" s="228"/>
      <c r="N111" s="228"/>
      <c r="O111" s="228"/>
      <c r="P111" s="228"/>
      <c r="Q111" s="360"/>
      <c r="S111" s="347"/>
      <c r="T111" s="295"/>
    </row>
    <row r="112" spans="2:20" ht="13.5" customHeight="1">
      <c r="B112" s="1947"/>
      <c r="C112" s="1838"/>
      <c r="D112" s="1787"/>
      <c r="E112" s="358"/>
      <c r="F112" s="358"/>
      <c r="G112" s="1838"/>
      <c r="H112" s="228"/>
      <c r="I112" s="228"/>
      <c r="J112" s="228"/>
      <c r="K112" s="228"/>
      <c r="L112" s="228"/>
      <c r="M112" s="228"/>
      <c r="N112" s="228"/>
      <c r="O112" s="228"/>
      <c r="P112" s="228"/>
      <c r="Q112" s="360"/>
      <c r="S112" s="347"/>
      <c r="T112" s="295"/>
    </row>
    <row r="113" spans="2:20" ht="13.5" customHeight="1">
      <c r="B113" s="1947"/>
      <c r="C113" s="1838"/>
      <c r="D113" s="1787"/>
      <c r="E113" s="358"/>
      <c r="F113" s="358"/>
      <c r="G113" s="1838"/>
      <c r="H113" s="228"/>
      <c r="I113" s="228"/>
      <c r="J113" s="228"/>
      <c r="K113" s="228"/>
      <c r="L113" s="228"/>
      <c r="M113" s="228"/>
      <c r="N113" s="228"/>
      <c r="O113" s="228"/>
      <c r="P113" s="228"/>
      <c r="Q113" s="360"/>
      <c r="S113" s="347"/>
      <c r="T113" s="295"/>
    </row>
    <row r="114" spans="2:20" ht="13.5" customHeight="1">
      <c r="B114" s="1948"/>
      <c r="C114" s="1839"/>
      <c r="D114" s="1788"/>
      <c r="E114" s="238"/>
      <c r="F114" s="238"/>
      <c r="G114" s="1839"/>
      <c r="H114" s="228"/>
      <c r="I114" s="228"/>
      <c r="J114" s="228"/>
      <c r="K114" s="228"/>
      <c r="L114" s="228"/>
      <c r="M114" s="228"/>
      <c r="N114" s="228"/>
      <c r="O114" s="228"/>
      <c r="P114" s="228"/>
      <c r="Q114" s="360"/>
      <c r="S114" s="347"/>
      <c r="T114" s="295"/>
    </row>
    <row r="115" spans="2:20" ht="13.5" customHeight="1">
      <c r="B115" s="1897" t="s">
        <v>6168</v>
      </c>
      <c r="C115" s="1809" t="s">
        <v>6268</v>
      </c>
      <c r="D115" s="1837" t="s">
        <v>7693</v>
      </c>
      <c r="E115" s="228"/>
      <c r="F115" s="228"/>
      <c r="G115" s="227" t="s">
        <v>6264</v>
      </c>
      <c r="H115" s="228" t="s">
        <v>517</v>
      </c>
      <c r="I115" s="1809" t="s">
        <v>6125</v>
      </c>
      <c r="J115" s="228"/>
      <c r="K115" s="228"/>
      <c r="L115" s="228"/>
      <c r="M115" s="1809" t="s">
        <v>6270</v>
      </c>
      <c r="N115" s="1809" t="s">
        <v>6271</v>
      </c>
      <c r="O115" s="1809" t="s">
        <v>6128</v>
      </c>
      <c r="P115" s="1908" t="s">
        <v>6272</v>
      </c>
      <c r="Q115" s="1905" t="s">
        <v>6152</v>
      </c>
      <c r="S115" s="347">
        <v>1</v>
      </c>
      <c r="T115" s="295"/>
    </row>
    <row r="116" spans="2:20" ht="13.5" customHeight="1">
      <c r="B116" s="1898"/>
      <c r="C116" s="1810"/>
      <c r="D116" s="1838"/>
      <c r="E116" s="229"/>
      <c r="F116" s="229"/>
      <c r="G116" s="227" t="s">
        <v>6273</v>
      </c>
      <c r="H116" s="229" t="s">
        <v>513</v>
      </c>
      <c r="I116" s="1810"/>
      <c r="J116" s="229"/>
      <c r="K116" s="229"/>
      <c r="L116" s="229"/>
      <c r="M116" s="1810"/>
      <c r="N116" s="1810"/>
      <c r="O116" s="1810"/>
      <c r="P116" s="1944"/>
      <c r="Q116" s="1906"/>
      <c r="S116" s="347">
        <v>1</v>
      </c>
      <c r="T116" s="295"/>
    </row>
    <row r="117" spans="2:20" ht="13.5" customHeight="1">
      <c r="B117" s="1898"/>
      <c r="C117" s="1810"/>
      <c r="D117" s="1838"/>
      <c r="E117" s="229"/>
      <c r="F117" s="229"/>
      <c r="G117" s="227" t="s">
        <v>6274</v>
      </c>
      <c r="H117" s="229" t="s">
        <v>572</v>
      </c>
      <c r="I117" s="1810"/>
      <c r="J117" s="229"/>
      <c r="K117" s="229"/>
      <c r="L117" s="229"/>
      <c r="M117" s="1810"/>
      <c r="N117" s="1810"/>
      <c r="O117" s="1810"/>
      <c r="P117" s="1944"/>
      <c r="Q117" s="1906"/>
      <c r="S117" s="347">
        <v>1</v>
      </c>
      <c r="T117" s="295"/>
    </row>
    <row r="118" spans="2:20" ht="13.5" customHeight="1">
      <c r="B118" s="1898"/>
      <c r="C118" s="1810"/>
      <c r="D118" s="1838"/>
      <c r="E118" s="229"/>
      <c r="F118" s="229"/>
      <c r="G118" s="227" t="s">
        <v>6275</v>
      </c>
      <c r="H118" s="229" t="s">
        <v>6215</v>
      </c>
      <c r="I118" s="1810"/>
      <c r="J118" s="229"/>
      <c r="K118" s="229"/>
      <c r="L118" s="229"/>
      <c r="M118" s="1810"/>
      <c r="N118" s="1810"/>
      <c r="O118" s="1810"/>
      <c r="P118" s="1944"/>
      <c r="Q118" s="1906"/>
      <c r="S118" s="347">
        <v>1</v>
      </c>
      <c r="T118" s="295"/>
    </row>
    <row r="119" spans="2:20" ht="13.5" customHeight="1">
      <c r="B119" s="1899"/>
      <c r="C119" s="1811"/>
      <c r="D119" s="1839"/>
      <c r="E119" s="237"/>
      <c r="F119" s="237"/>
      <c r="G119" s="227" t="s">
        <v>6276</v>
      </c>
      <c r="H119" s="237" t="s">
        <v>1211</v>
      </c>
      <c r="I119" s="1811"/>
      <c r="J119" s="237"/>
      <c r="K119" s="237"/>
      <c r="L119" s="237"/>
      <c r="M119" s="1811"/>
      <c r="N119" s="1811"/>
      <c r="O119" s="1811"/>
      <c r="P119" s="1945"/>
      <c r="Q119" s="1906"/>
      <c r="S119" s="347">
        <v>1</v>
      </c>
      <c r="T119" s="295"/>
    </row>
    <row r="120" spans="2:20" ht="13.5" customHeight="1">
      <c r="B120" s="1946" t="s">
        <v>6168</v>
      </c>
      <c r="C120" s="1783" t="s">
        <v>4447</v>
      </c>
      <c r="D120" s="1786" t="s">
        <v>7695</v>
      </c>
      <c r="E120" s="228"/>
      <c r="F120" s="228"/>
      <c r="G120" s="227" t="s">
        <v>6264</v>
      </c>
      <c r="H120" s="228" t="s">
        <v>517</v>
      </c>
      <c r="I120" s="1809" t="s">
        <v>6125</v>
      </c>
      <c r="J120" s="228"/>
      <c r="K120" s="228"/>
      <c r="L120" s="228"/>
      <c r="M120" s="1809" t="s">
        <v>6270</v>
      </c>
      <c r="N120" s="1809" t="s">
        <v>6278</v>
      </c>
      <c r="O120" s="1809" t="s">
        <v>6128</v>
      </c>
      <c r="P120" s="1909" t="s">
        <v>6279</v>
      </c>
      <c r="Q120" s="1806" t="s">
        <v>6152</v>
      </c>
      <c r="S120" s="347">
        <v>1</v>
      </c>
      <c r="T120" s="295"/>
    </row>
    <row r="121" spans="2:20" ht="13.5" customHeight="1">
      <c r="B121" s="1947"/>
      <c r="C121" s="1784"/>
      <c r="D121" s="1787"/>
      <c r="E121" s="229"/>
      <c r="F121" s="229"/>
      <c r="G121" s="227" t="s">
        <v>6273</v>
      </c>
      <c r="H121" s="229" t="s">
        <v>513</v>
      </c>
      <c r="I121" s="1810"/>
      <c r="J121" s="229"/>
      <c r="K121" s="229"/>
      <c r="L121" s="229"/>
      <c r="M121" s="1810"/>
      <c r="N121" s="1810"/>
      <c r="O121" s="1810"/>
      <c r="P121" s="1910"/>
      <c r="Q121" s="1806"/>
      <c r="S121" s="347">
        <v>1</v>
      </c>
      <c r="T121" s="295"/>
    </row>
    <row r="122" spans="2:20" ht="13.5" customHeight="1">
      <c r="B122" s="1947"/>
      <c r="C122" s="1784"/>
      <c r="D122" s="1787"/>
      <c r="E122" s="229"/>
      <c r="F122" s="229"/>
      <c r="G122" s="227" t="s">
        <v>6274</v>
      </c>
      <c r="H122" s="229" t="s">
        <v>572</v>
      </c>
      <c r="I122" s="1810"/>
      <c r="J122" s="229"/>
      <c r="K122" s="229"/>
      <c r="L122" s="229"/>
      <c r="M122" s="1810"/>
      <c r="N122" s="1810"/>
      <c r="O122" s="1810"/>
      <c r="P122" s="1910"/>
      <c r="Q122" s="1806"/>
      <c r="S122" s="347">
        <v>1</v>
      </c>
      <c r="T122" s="295"/>
    </row>
    <row r="123" spans="2:20" ht="13.5" customHeight="1">
      <c r="B123" s="1947"/>
      <c r="C123" s="1784"/>
      <c r="D123" s="1787"/>
      <c r="E123" s="229"/>
      <c r="F123" s="229"/>
      <c r="G123" s="227" t="s">
        <v>6275</v>
      </c>
      <c r="H123" s="229" t="s">
        <v>6280</v>
      </c>
      <c r="I123" s="1810"/>
      <c r="J123" s="229"/>
      <c r="K123" s="229"/>
      <c r="L123" s="229"/>
      <c r="M123" s="1810"/>
      <c r="N123" s="1810"/>
      <c r="O123" s="1810"/>
      <c r="P123" s="1910"/>
      <c r="Q123" s="1806"/>
      <c r="S123" s="347">
        <v>1</v>
      </c>
      <c r="T123" s="295"/>
    </row>
    <row r="124" spans="2:20" ht="13.5" customHeight="1">
      <c r="B124" s="1947"/>
      <c r="C124" s="1784"/>
      <c r="D124" s="1787"/>
      <c r="E124" s="237"/>
      <c r="F124" s="237"/>
      <c r="G124" s="227" t="s">
        <v>6276</v>
      </c>
      <c r="H124" s="237" t="s">
        <v>6281</v>
      </c>
      <c r="I124" s="1811"/>
      <c r="J124" s="237"/>
      <c r="K124" s="237"/>
      <c r="L124" s="237"/>
      <c r="M124" s="1811"/>
      <c r="N124" s="1811"/>
      <c r="O124" s="1811"/>
      <c r="P124" s="1911"/>
      <c r="Q124" s="1806"/>
      <c r="S124" s="347">
        <v>1</v>
      </c>
      <c r="T124" s="295"/>
    </row>
    <row r="125" spans="2:20" ht="13.5" customHeight="1">
      <c r="B125" s="1947"/>
      <c r="C125" s="1784"/>
      <c r="D125" s="1787"/>
      <c r="E125" s="229"/>
      <c r="F125" s="229"/>
      <c r="G125" s="227"/>
      <c r="H125" s="229" t="s">
        <v>6215</v>
      </c>
      <c r="I125" s="229"/>
      <c r="J125" s="229"/>
      <c r="K125" s="229"/>
      <c r="L125" s="229"/>
      <c r="M125" s="229"/>
      <c r="N125" s="229"/>
      <c r="O125" s="229"/>
      <c r="P125" s="361"/>
      <c r="Q125" s="310"/>
      <c r="S125" s="347"/>
      <c r="T125" s="295"/>
    </row>
    <row r="126" spans="2:20" ht="13.5" customHeight="1">
      <c r="B126" s="1947"/>
      <c r="C126" s="1784"/>
      <c r="D126" s="1787"/>
      <c r="E126" s="229"/>
      <c r="F126" s="229"/>
      <c r="G126" s="227"/>
      <c r="H126" s="229" t="s">
        <v>1211</v>
      </c>
      <c r="I126" s="229"/>
      <c r="J126" s="229"/>
      <c r="K126" s="229"/>
      <c r="L126" s="229"/>
      <c r="M126" s="229"/>
      <c r="N126" s="229"/>
      <c r="O126" s="229"/>
      <c r="P126" s="361"/>
      <c r="Q126" s="310"/>
      <c r="S126" s="347"/>
      <c r="T126" s="295"/>
    </row>
    <row r="127" spans="2:20" ht="13.5" customHeight="1">
      <c r="B127" s="1947"/>
      <c r="C127" s="1784"/>
      <c r="D127" s="1787"/>
      <c r="E127" s="229"/>
      <c r="F127" s="229"/>
      <c r="G127" s="227"/>
      <c r="H127" s="229" t="s">
        <v>1039</v>
      </c>
      <c r="I127" s="229"/>
      <c r="J127" s="229"/>
      <c r="K127" s="229"/>
      <c r="L127" s="229"/>
      <c r="M127" s="229"/>
      <c r="N127" s="229"/>
      <c r="O127" s="229"/>
      <c r="P127" s="361"/>
      <c r="Q127" s="310"/>
      <c r="S127" s="347"/>
      <c r="T127" s="295"/>
    </row>
    <row r="128" spans="2:20" ht="13.5" customHeight="1">
      <c r="B128" s="1947"/>
      <c r="C128" s="1784"/>
      <c r="D128" s="1787"/>
      <c r="E128" s="229"/>
      <c r="F128" s="229"/>
      <c r="G128" s="227"/>
      <c r="H128" s="229"/>
      <c r="I128" s="229"/>
      <c r="J128" s="229"/>
      <c r="K128" s="229"/>
      <c r="L128" s="229"/>
      <c r="M128" s="229"/>
      <c r="N128" s="229"/>
      <c r="O128" s="229"/>
      <c r="P128" s="361"/>
      <c r="Q128" s="310"/>
      <c r="S128" s="347"/>
      <c r="T128" s="295"/>
    </row>
    <row r="129" spans="2:20" ht="13.5" customHeight="1">
      <c r="B129" s="1947"/>
      <c r="C129" s="1784"/>
      <c r="D129" s="1787"/>
      <c r="E129" s="229"/>
      <c r="F129" s="229"/>
      <c r="G129" s="227"/>
      <c r="H129" s="229"/>
      <c r="I129" s="229"/>
      <c r="J129" s="229"/>
      <c r="K129" s="229"/>
      <c r="L129" s="229"/>
      <c r="M129" s="229"/>
      <c r="N129" s="229"/>
      <c r="O129" s="229"/>
      <c r="P129" s="361"/>
      <c r="Q129" s="310"/>
      <c r="S129" s="347"/>
      <c r="T129" s="295"/>
    </row>
    <row r="130" spans="2:20" ht="13.5" customHeight="1">
      <c r="B130" s="1947"/>
      <c r="C130" s="1784"/>
      <c r="D130" s="1787"/>
      <c r="E130" s="229"/>
      <c r="F130" s="229"/>
      <c r="G130" s="227"/>
      <c r="H130" s="229"/>
      <c r="I130" s="229"/>
      <c r="J130" s="229"/>
      <c r="K130" s="229"/>
      <c r="L130" s="229"/>
      <c r="M130" s="229"/>
      <c r="N130" s="229"/>
      <c r="O130" s="229"/>
      <c r="P130" s="361"/>
      <c r="Q130" s="310"/>
      <c r="S130" s="347"/>
      <c r="T130" s="295"/>
    </row>
    <row r="131" spans="2:20" ht="13.5" customHeight="1">
      <c r="B131" s="1947"/>
      <c r="C131" s="1784"/>
      <c r="D131" s="1787"/>
      <c r="E131" s="229"/>
      <c r="F131" s="229"/>
      <c r="G131" s="227"/>
      <c r="H131" s="229"/>
      <c r="I131" s="229"/>
      <c r="J131" s="229"/>
      <c r="K131" s="229"/>
      <c r="L131" s="229"/>
      <c r="M131" s="229"/>
      <c r="N131" s="229"/>
      <c r="O131" s="229"/>
      <c r="P131" s="361"/>
      <c r="Q131" s="310"/>
      <c r="S131" s="347"/>
      <c r="T131" s="295"/>
    </row>
    <row r="132" spans="2:20" ht="13.5" customHeight="1">
      <c r="B132" s="1947"/>
      <c r="C132" s="1784"/>
      <c r="D132" s="1787"/>
      <c r="E132" s="229"/>
      <c r="F132" s="229"/>
      <c r="G132" s="227"/>
      <c r="H132" s="229"/>
      <c r="I132" s="229"/>
      <c r="J132" s="229"/>
      <c r="K132" s="229"/>
      <c r="L132" s="229"/>
      <c r="M132" s="229"/>
      <c r="N132" s="229"/>
      <c r="O132" s="229"/>
      <c r="P132" s="361"/>
      <c r="Q132" s="310"/>
      <c r="S132" s="347"/>
      <c r="T132" s="295"/>
    </row>
    <row r="133" spans="2:20" ht="13.5" customHeight="1">
      <c r="B133" s="1947"/>
      <c r="C133" s="1784"/>
      <c r="D133" s="1787"/>
      <c r="E133" s="229"/>
      <c r="F133" s="229"/>
      <c r="G133" s="227"/>
      <c r="H133" s="229"/>
      <c r="I133" s="229"/>
      <c r="J133" s="229"/>
      <c r="K133" s="229"/>
      <c r="L133" s="229"/>
      <c r="M133" s="229"/>
      <c r="N133" s="229"/>
      <c r="O133" s="229"/>
      <c r="P133" s="361"/>
      <c r="Q133" s="310"/>
      <c r="S133" s="347"/>
      <c r="T133" s="295"/>
    </row>
    <row r="134" spans="2:20" ht="13.5" customHeight="1">
      <c r="B134" s="1947"/>
      <c r="C134" s="1784"/>
      <c r="D134" s="1787"/>
      <c r="E134" s="229"/>
      <c r="F134" s="229"/>
      <c r="G134" s="227"/>
      <c r="H134" s="229"/>
      <c r="I134" s="229"/>
      <c r="J134" s="229"/>
      <c r="K134" s="229"/>
      <c r="L134" s="229"/>
      <c r="M134" s="229"/>
      <c r="N134" s="229"/>
      <c r="O134" s="229"/>
      <c r="P134" s="361"/>
      <c r="Q134" s="310"/>
      <c r="S134" s="347"/>
      <c r="T134" s="295"/>
    </row>
    <row r="135" spans="2:20" ht="13.5" customHeight="1">
      <c r="B135" s="1948"/>
      <c r="C135" s="1785"/>
      <c r="D135" s="1788"/>
      <c r="E135" s="229"/>
      <c r="F135" s="229"/>
      <c r="G135" s="227"/>
      <c r="H135" s="229"/>
      <c r="I135" s="229"/>
      <c r="J135" s="229"/>
      <c r="K135" s="229"/>
      <c r="L135" s="229"/>
      <c r="M135" s="229"/>
      <c r="N135" s="229"/>
      <c r="O135" s="229"/>
      <c r="P135" s="361"/>
      <c r="Q135" s="310"/>
      <c r="S135" s="347"/>
      <c r="T135" s="295"/>
    </row>
    <row r="136" spans="2:20" ht="13.5" customHeight="1">
      <c r="B136" s="1897" t="s">
        <v>6168</v>
      </c>
      <c r="C136" s="1809" t="s">
        <v>5022</v>
      </c>
      <c r="D136" s="1837" t="s">
        <v>7697</v>
      </c>
      <c r="E136" s="228"/>
      <c r="F136" s="228"/>
      <c r="G136" s="227" t="s">
        <v>6264</v>
      </c>
      <c r="H136" s="228"/>
      <c r="I136" s="1809" t="s">
        <v>6125</v>
      </c>
      <c r="J136" s="228"/>
      <c r="K136" s="228"/>
      <c r="L136" s="228"/>
      <c r="M136" s="1809" t="s">
        <v>6270</v>
      </c>
      <c r="N136" s="1809" t="s">
        <v>6283</v>
      </c>
      <c r="O136" s="1809" t="s">
        <v>6128</v>
      </c>
      <c r="P136" s="1912" t="s">
        <v>6284</v>
      </c>
      <c r="Q136" s="1806" t="s">
        <v>6152</v>
      </c>
      <c r="S136" s="347">
        <v>1</v>
      </c>
      <c r="T136" s="295"/>
    </row>
    <row r="137" spans="2:20" ht="13.5" customHeight="1">
      <c r="B137" s="1898"/>
      <c r="C137" s="1810"/>
      <c r="D137" s="1838"/>
      <c r="E137" s="229"/>
      <c r="F137" s="229"/>
      <c r="G137" s="227" t="s">
        <v>6273</v>
      </c>
      <c r="H137" s="229"/>
      <c r="I137" s="1810"/>
      <c r="J137" s="229"/>
      <c r="K137" s="229"/>
      <c r="L137" s="229"/>
      <c r="M137" s="1810"/>
      <c r="N137" s="1810"/>
      <c r="O137" s="1810"/>
      <c r="P137" s="1913"/>
      <c r="Q137" s="1806"/>
      <c r="S137" s="347">
        <v>1</v>
      </c>
      <c r="T137" s="295"/>
    </row>
    <row r="138" spans="2:20" ht="13.5" customHeight="1">
      <c r="B138" s="1898"/>
      <c r="C138" s="1810"/>
      <c r="D138" s="1838"/>
      <c r="E138" s="229"/>
      <c r="F138" s="229"/>
      <c r="G138" s="227" t="s">
        <v>6274</v>
      </c>
      <c r="H138" s="229"/>
      <c r="I138" s="1810"/>
      <c r="J138" s="229"/>
      <c r="K138" s="229"/>
      <c r="L138" s="229"/>
      <c r="M138" s="1810"/>
      <c r="N138" s="1810"/>
      <c r="O138" s="1810"/>
      <c r="P138" s="1913"/>
      <c r="Q138" s="1806"/>
      <c r="S138" s="347">
        <v>1</v>
      </c>
      <c r="T138" s="295"/>
    </row>
    <row r="139" spans="2:20" ht="13.5" customHeight="1">
      <c r="B139" s="1898"/>
      <c r="C139" s="1810"/>
      <c r="D139" s="1838"/>
      <c r="E139" s="229"/>
      <c r="F139" s="229"/>
      <c r="G139" s="227" t="s">
        <v>6275</v>
      </c>
      <c r="H139" s="229"/>
      <c r="I139" s="1810"/>
      <c r="J139" s="229"/>
      <c r="K139" s="229"/>
      <c r="L139" s="229"/>
      <c r="M139" s="1810"/>
      <c r="N139" s="1810"/>
      <c r="O139" s="1810"/>
      <c r="P139" s="1913"/>
      <c r="Q139" s="1806"/>
      <c r="S139" s="347">
        <v>1</v>
      </c>
      <c r="T139" s="295"/>
    </row>
    <row r="140" spans="2:20" ht="13.5" customHeight="1">
      <c r="B140" s="1899"/>
      <c r="C140" s="1811"/>
      <c r="D140" s="1839"/>
      <c r="E140" s="237"/>
      <c r="F140" s="237"/>
      <c r="G140" s="227" t="s">
        <v>6276</v>
      </c>
      <c r="H140" s="237"/>
      <c r="I140" s="1811"/>
      <c r="J140" s="237"/>
      <c r="K140" s="237"/>
      <c r="L140" s="237"/>
      <c r="M140" s="1811"/>
      <c r="N140" s="1811"/>
      <c r="O140" s="1811"/>
      <c r="P140" s="1914"/>
      <c r="Q140" s="1806"/>
      <c r="S140" s="347">
        <v>1</v>
      </c>
      <c r="T140" s="295"/>
    </row>
    <row r="141" spans="2:20" ht="13.5" customHeight="1">
      <c r="B141" s="1897" t="s">
        <v>6168</v>
      </c>
      <c r="C141" s="1809" t="s">
        <v>6288</v>
      </c>
      <c r="D141" s="1837" t="s">
        <v>7699</v>
      </c>
      <c r="E141" s="228"/>
      <c r="F141" s="228"/>
      <c r="G141" s="236" t="s">
        <v>6291</v>
      </c>
      <c r="H141" s="228"/>
      <c r="I141" s="1809" t="s">
        <v>6125</v>
      </c>
      <c r="J141" s="228"/>
      <c r="K141" s="228"/>
      <c r="L141" s="228"/>
      <c r="M141" s="1809" t="s">
        <v>6292</v>
      </c>
      <c r="N141" s="1837" t="s">
        <v>6293</v>
      </c>
      <c r="O141" s="1809" t="s">
        <v>6128</v>
      </c>
      <c r="P141" s="1909" t="s">
        <v>6294</v>
      </c>
      <c r="Q141" s="1806" t="s">
        <v>6295</v>
      </c>
      <c r="S141" s="347">
        <v>1</v>
      </c>
      <c r="T141" s="295"/>
    </row>
    <row r="142" spans="2:20" ht="13.5" customHeight="1">
      <c r="B142" s="1898"/>
      <c r="C142" s="1810"/>
      <c r="D142" s="1838"/>
      <c r="E142" s="229"/>
      <c r="F142" s="229"/>
      <c r="G142" s="227" t="s">
        <v>7765</v>
      </c>
      <c r="H142" s="229"/>
      <c r="I142" s="1810"/>
      <c r="J142" s="229"/>
      <c r="K142" s="229"/>
      <c r="L142" s="229"/>
      <c r="M142" s="1810"/>
      <c r="N142" s="1838"/>
      <c r="O142" s="1810"/>
      <c r="P142" s="1910"/>
      <c r="Q142" s="1806"/>
      <c r="S142" s="347">
        <v>1</v>
      </c>
      <c r="T142" s="295"/>
    </row>
    <row r="143" spans="2:20" ht="13.5" customHeight="1">
      <c r="B143" s="1899"/>
      <c r="C143" s="1811"/>
      <c r="D143" s="1839"/>
      <c r="E143" s="229"/>
      <c r="F143" s="229"/>
      <c r="G143" s="228" t="s">
        <v>7766</v>
      </c>
      <c r="H143" s="237"/>
      <c r="I143" s="1811"/>
      <c r="J143" s="237"/>
      <c r="K143" s="237"/>
      <c r="L143" s="237"/>
      <c r="M143" s="1811"/>
      <c r="N143" s="1839"/>
      <c r="O143" s="1811"/>
      <c r="P143" s="1911"/>
      <c r="Q143" s="1806"/>
      <c r="S143" s="347">
        <v>1</v>
      </c>
      <c r="T143" s="295"/>
    </row>
    <row r="144" spans="2:20" ht="13.5" customHeight="1">
      <c r="B144" s="1897" t="s">
        <v>6168</v>
      </c>
      <c r="C144" s="1809" t="s">
        <v>6322</v>
      </c>
      <c r="D144" s="1837" t="s">
        <v>7701</v>
      </c>
      <c r="E144" s="228"/>
      <c r="F144" s="228"/>
      <c r="G144" s="227" t="s">
        <v>6324</v>
      </c>
      <c r="H144" s="228"/>
      <c r="I144" s="1809" t="s">
        <v>6125</v>
      </c>
      <c r="J144" s="228"/>
      <c r="K144" s="228"/>
      <c r="L144" s="228"/>
      <c r="M144" s="1809" t="s">
        <v>6172</v>
      </c>
      <c r="N144" s="1809" t="s">
        <v>6326</v>
      </c>
      <c r="O144" s="1809" t="s">
        <v>6128</v>
      </c>
      <c r="P144" s="1908" t="s">
        <v>6327</v>
      </c>
      <c r="Q144" s="1907" t="s">
        <v>6152</v>
      </c>
      <c r="S144" s="347">
        <v>1</v>
      </c>
      <c r="T144" s="295"/>
    </row>
    <row r="145" spans="2:20" ht="13.5" customHeight="1">
      <c r="B145" s="1898"/>
      <c r="C145" s="1810"/>
      <c r="D145" s="1838"/>
      <c r="E145" s="229"/>
      <c r="F145" s="229"/>
      <c r="G145" s="227" t="s">
        <v>6186</v>
      </c>
      <c r="H145" s="229"/>
      <c r="I145" s="1810"/>
      <c r="J145" s="229"/>
      <c r="K145" s="229"/>
      <c r="L145" s="229"/>
      <c r="M145" s="1810"/>
      <c r="N145" s="1810"/>
      <c r="O145" s="1810"/>
      <c r="P145" s="1944"/>
      <c r="Q145" s="1806"/>
      <c r="S145" s="347">
        <v>1</v>
      </c>
      <c r="T145" s="295"/>
    </row>
    <row r="146" spans="2:20" ht="13.5" customHeight="1">
      <c r="B146" s="1898"/>
      <c r="C146" s="1810"/>
      <c r="D146" s="1838"/>
      <c r="E146" s="229"/>
      <c r="F146" s="229"/>
      <c r="G146" s="227" t="s">
        <v>6187</v>
      </c>
      <c r="H146" s="229"/>
      <c r="I146" s="1810"/>
      <c r="J146" s="229"/>
      <c r="K146" s="229"/>
      <c r="L146" s="229"/>
      <c r="M146" s="1810"/>
      <c r="N146" s="1810"/>
      <c r="O146" s="1810"/>
      <c r="P146" s="1944"/>
      <c r="Q146" s="1806"/>
      <c r="S146" s="347">
        <v>1</v>
      </c>
      <c r="T146" s="295"/>
    </row>
    <row r="147" spans="2:20" ht="13.5" customHeight="1">
      <c r="B147" s="1898"/>
      <c r="C147" s="1810"/>
      <c r="D147" s="1838"/>
      <c r="E147" s="229"/>
      <c r="F147" s="229"/>
      <c r="G147" s="227" t="s">
        <v>6188</v>
      </c>
      <c r="H147" s="229"/>
      <c r="I147" s="1810"/>
      <c r="J147" s="229"/>
      <c r="K147" s="229"/>
      <c r="L147" s="229"/>
      <c r="M147" s="1810"/>
      <c r="N147" s="1810"/>
      <c r="O147" s="1810"/>
      <c r="P147" s="1944"/>
      <c r="Q147" s="1806"/>
      <c r="S147" s="347">
        <v>1</v>
      </c>
      <c r="T147" s="295"/>
    </row>
    <row r="148" spans="2:20" ht="13.5" customHeight="1">
      <c r="B148" s="1898"/>
      <c r="C148" s="1810"/>
      <c r="D148" s="1838"/>
      <c r="E148" s="229"/>
      <c r="F148" s="229"/>
      <c r="G148" s="227" t="s">
        <v>6189</v>
      </c>
      <c r="H148" s="229"/>
      <c r="I148" s="1810"/>
      <c r="J148" s="229"/>
      <c r="K148" s="229"/>
      <c r="L148" s="229"/>
      <c r="M148" s="1810"/>
      <c r="N148" s="1810"/>
      <c r="O148" s="1810"/>
      <c r="P148" s="1944"/>
      <c r="Q148" s="1806"/>
      <c r="S148" s="347">
        <v>1</v>
      </c>
      <c r="T148" s="295"/>
    </row>
    <row r="149" spans="2:20" ht="13.5" customHeight="1">
      <c r="B149" s="1898"/>
      <c r="C149" s="1810"/>
      <c r="D149" s="1838"/>
      <c r="E149" s="229"/>
      <c r="F149" s="229"/>
      <c r="G149" s="227" t="s">
        <v>6190</v>
      </c>
      <c r="H149" s="229"/>
      <c r="I149" s="1810"/>
      <c r="J149" s="229"/>
      <c r="K149" s="229"/>
      <c r="L149" s="229"/>
      <c r="M149" s="1810"/>
      <c r="N149" s="1810"/>
      <c r="O149" s="1810"/>
      <c r="P149" s="1944"/>
      <c r="Q149" s="1806"/>
      <c r="S149" s="347">
        <v>1</v>
      </c>
      <c r="T149" s="295"/>
    </row>
    <row r="150" spans="2:20" ht="13.5" customHeight="1">
      <c r="B150" s="1898"/>
      <c r="C150" s="1810"/>
      <c r="D150" s="1838"/>
      <c r="E150" s="229"/>
      <c r="F150" s="229"/>
      <c r="G150" s="227" t="s">
        <v>6191</v>
      </c>
      <c r="H150" s="229"/>
      <c r="I150" s="1810"/>
      <c r="J150" s="229"/>
      <c r="K150" s="229"/>
      <c r="L150" s="229"/>
      <c r="M150" s="1810"/>
      <c r="N150" s="1810"/>
      <c r="O150" s="1810"/>
      <c r="P150" s="1944"/>
      <c r="Q150" s="1806"/>
      <c r="S150" s="347">
        <v>1</v>
      </c>
      <c r="T150" s="295"/>
    </row>
    <row r="151" spans="2:20" ht="13.5" customHeight="1">
      <c r="B151" s="1898"/>
      <c r="C151" s="1810"/>
      <c r="D151" s="1838"/>
      <c r="E151" s="229"/>
      <c r="F151" s="229"/>
      <c r="G151" s="227" t="s">
        <v>6192</v>
      </c>
      <c r="H151" s="229"/>
      <c r="I151" s="1810"/>
      <c r="J151" s="229"/>
      <c r="K151" s="229"/>
      <c r="L151" s="229"/>
      <c r="M151" s="1810"/>
      <c r="N151" s="1810"/>
      <c r="O151" s="1810"/>
      <c r="P151" s="1944"/>
      <c r="Q151" s="1806"/>
      <c r="S151" s="347">
        <v>1</v>
      </c>
      <c r="T151" s="295"/>
    </row>
    <row r="152" spans="2:20" ht="13.5" customHeight="1">
      <c r="B152" s="1898"/>
      <c r="C152" s="1810"/>
      <c r="D152" s="1838"/>
      <c r="E152" s="229"/>
      <c r="F152" s="229"/>
      <c r="G152" s="227" t="s">
        <v>6193</v>
      </c>
      <c r="H152" s="229"/>
      <c r="I152" s="1810"/>
      <c r="J152" s="229"/>
      <c r="K152" s="229"/>
      <c r="L152" s="229"/>
      <c r="M152" s="1810"/>
      <c r="N152" s="1810"/>
      <c r="O152" s="1810"/>
      <c r="P152" s="1944"/>
      <c r="Q152" s="1806"/>
      <c r="S152" s="347">
        <v>1</v>
      </c>
      <c r="T152" s="295"/>
    </row>
    <row r="153" spans="2:20" ht="13.5" customHeight="1">
      <c r="B153" s="1898"/>
      <c r="C153" s="1810"/>
      <c r="D153" s="1838"/>
      <c r="E153" s="229"/>
      <c r="F153" s="229"/>
      <c r="G153" s="227" t="s">
        <v>6332</v>
      </c>
      <c r="H153" s="229"/>
      <c r="I153" s="1810"/>
      <c r="J153" s="229"/>
      <c r="K153" s="229"/>
      <c r="L153" s="229"/>
      <c r="M153" s="1810"/>
      <c r="N153" s="1810"/>
      <c r="O153" s="1810"/>
      <c r="P153" s="1944"/>
      <c r="Q153" s="1806"/>
      <c r="S153" s="347">
        <v>1</v>
      </c>
      <c r="T153" s="295"/>
    </row>
    <row r="154" spans="2:20" ht="13.5" customHeight="1">
      <c r="B154" s="1898"/>
      <c r="C154" s="1810"/>
      <c r="D154" s="1838"/>
      <c r="E154" s="229"/>
      <c r="F154" s="229"/>
      <c r="G154" s="227" t="s">
        <v>6333</v>
      </c>
      <c r="H154" s="229"/>
      <c r="I154" s="1810"/>
      <c r="J154" s="229"/>
      <c r="K154" s="229"/>
      <c r="L154" s="229"/>
      <c r="M154" s="1810"/>
      <c r="N154" s="1810"/>
      <c r="O154" s="1810"/>
      <c r="P154" s="1944"/>
      <c r="Q154" s="1806"/>
      <c r="S154" s="347">
        <v>1</v>
      </c>
      <c r="T154" s="295"/>
    </row>
    <row r="155" spans="2:20" ht="13.5" customHeight="1">
      <c r="B155" s="1898"/>
      <c r="C155" s="1810"/>
      <c r="D155" s="1838"/>
      <c r="E155" s="229"/>
      <c r="F155" s="229"/>
      <c r="G155" s="227" t="s">
        <v>7767</v>
      </c>
      <c r="H155" s="229"/>
      <c r="I155" s="1810"/>
      <c r="J155" s="229"/>
      <c r="K155" s="229"/>
      <c r="L155" s="229"/>
      <c r="M155" s="1810"/>
      <c r="N155" s="1810"/>
      <c r="O155" s="1810"/>
      <c r="P155" s="1944"/>
      <c r="Q155" s="1806"/>
      <c r="S155" s="347">
        <v>1</v>
      </c>
      <c r="T155" s="295"/>
    </row>
    <row r="156" spans="2:20" ht="13.5" customHeight="1">
      <c r="B156" s="1899"/>
      <c r="C156" s="1811"/>
      <c r="D156" s="1839"/>
      <c r="E156" s="237"/>
      <c r="F156" s="237"/>
      <c r="G156" s="227" t="s">
        <v>7768</v>
      </c>
      <c r="H156" s="237"/>
      <c r="I156" s="1811"/>
      <c r="J156" s="237"/>
      <c r="K156" s="237"/>
      <c r="L156" s="237"/>
      <c r="M156" s="1811"/>
      <c r="N156" s="1811"/>
      <c r="O156" s="1810"/>
      <c r="P156" s="1944"/>
      <c r="Q156" s="1806"/>
      <c r="S156" s="347">
        <v>1</v>
      </c>
      <c r="T156" s="295"/>
    </row>
    <row r="157" spans="2:20" ht="13.5" customHeight="1">
      <c r="B157" s="1897" t="s">
        <v>6168</v>
      </c>
      <c r="C157" s="1809" t="s">
        <v>5765</v>
      </c>
      <c r="D157" s="1837" t="s">
        <v>7703</v>
      </c>
      <c r="E157" s="229"/>
      <c r="F157" s="229"/>
      <c r="G157" s="237" t="s">
        <v>2112</v>
      </c>
      <c r="H157" s="228"/>
      <c r="I157" s="1809" t="s">
        <v>6125</v>
      </c>
      <c r="J157" s="228"/>
      <c r="K157" s="228"/>
      <c r="L157" s="228"/>
      <c r="M157" s="1809" t="s">
        <v>6335</v>
      </c>
      <c r="N157" s="1912" t="s">
        <v>6336</v>
      </c>
      <c r="O157" s="1782" t="s">
        <v>6128</v>
      </c>
      <c r="P157" s="1782" t="s">
        <v>6337</v>
      </c>
      <c r="Q157" s="1806" t="s">
        <v>6152</v>
      </c>
      <c r="S157" s="347">
        <v>1</v>
      </c>
      <c r="T157" s="295"/>
    </row>
    <row r="158" spans="2:20" ht="13.5" customHeight="1">
      <c r="B158" s="1899"/>
      <c r="C158" s="1811"/>
      <c r="D158" s="1839"/>
      <c r="E158" s="237"/>
      <c r="F158" s="237"/>
      <c r="G158" s="237" t="s">
        <v>6150</v>
      </c>
      <c r="H158" s="237"/>
      <c r="I158" s="1811"/>
      <c r="J158" s="237"/>
      <c r="K158" s="237"/>
      <c r="L158" s="237"/>
      <c r="M158" s="1811"/>
      <c r="N158" s="1914"/>
      <c r="O158" s="1782"/>
      <c r="P158" s="1782"/>
      <c r="Q158" s="1806"/>
      <c r="S158" s="347">
        <v>1</v>
      </c>
      <c r="T158" s="295"/>
    </row>
    <row r="159" spans="2:20" ht="13.5" customHeight="1">
      <c r="B159" s="233" t="s">
        <v>6168</v>
      </c>
      <c r="C159" s="227" t="s">
        <v>4370</v>
      </c>
      <c r="D159" s="231" t="s">
        <v>7704</v>
      </c>
      <c r="E159" s="227"/>
      <c r="F159" s="227"/>
      <c r="G159" s="227" t="s">
        <v>6340</v>
      </c>
      <c r="H159" s="227"/>
      <c r="I159" s="227" t="s">
        <v>6125</v>
      </c>
      <c r="J159" s="227"/>
      <c r="K159" s="227"/>
      <c r="L159" s="227"/>
      <c r="M159" s="227" t="s">
        <v>6140</v>
      </c>
      <c r="N159" s="227" t="s">
        <v>6342</v>
      </c>
      <c r="O159" s="237" t="s">
        <v>6128</v>
      </c>
      <c r="P159" s="238" t="s">
        <v>6343</v>
      </c>
      <c r="Q159" s="311" t="s">
        <v>6152</v>
      </c>
      <c r="S159" s="347"/>
      <c r="T159" s="295"/>
    </row>
    <row r="160" spans="2:20" ht="13.5" customHeight="1">
      <c r="B160" s="233" t="s">
        <v>6168</v>
      </c>
      <c r="C160" s="227" t="s">
        <v>6344</v>
      </c>
      <c r="D160" s="231" t="s">
        <v>7705</v>
      </c>
      <c r="E160" s="227"/>
      <c r="F160" s="227"/>
      <c r="G160" s="227" t="s">
        <v>6347</v>
      </c>
      <c r="H160" s="227"/>
      <c r="I160" s="227" t="s">
        <v>6125</v>
      </c>
      <c r="J160" s="227"/>
      <c r="K160" s="227"/>
      <c r="L160" s="227"/>
      <c r="M160" s="227" t="s">
        <v>6140</v>
      </c>
      <c r="N160" s="227" t="s">
        <v>6348</v>
      </c>
      <c r="O160" s="227" t="s">
        <v>6128</v>
      </c>
      <c r="P160" s="227" t="s">
        <v>6349</v>
      </c>
      <c r="Q160" s="311" t="s">
        <v>6152</v>
      </c>
      <c r="S160" s="347"/>
      <c r="T160" s="295"/>
    </row>
    <row r="161" spans="2:20" ht="13.5" customHeight="1">
      <c r="B161" s="239" t="s">
        <v>6350</v>
      </c>
      <c r="C161" s="227" t="s">
        <v>6351</v>
      </c>
      <c r="D161" s="231" t="s">
        <v>7707</v>
      </c>
      <c r="E161" s="227"/>
      <c r="F161" s="227"/>
      <c r="G161" s="227" t="s">
        <v>6353</v>
      </c>
      <c r="H161" s="227"/>
      <c r="I161" s="227" t="s">
        <v>6354</v>
      </c>
      <c r="J161" s="227"/>
      <c r="K161" s="227"/>
      <c r="L161" s="227"/>
      <c r="M161" s="227" t="s">
        <v>6355</v>
      </c>
      <c r="N161" s="227" t="s">
        <v>6141</v>
      </c>
      <c r="O161" s="227" t="s">
        <v>6128</v>
      </c>
      <c r="P161" s="227" t="s">
        <v>6356</v>
      </c>
      <c r="Q161" s="311" t="s">
        <v>6223</v>
      </c>
      <c r="S161" s="347"/>
      <c r="T161" s="295"/>
    </row>
    <row r="162" spans="2:20" ht="13.5" customHeight="1">
      <c r="B162" s="239" t="s">
        <v>6350</v>
      </c>
      <c r="C162" s="227" t="s">
        <v>6361</v>
      </c>
      <c r="D162" s="231" t="s">
        <v>6362</v>
      </c>
      <c r="E162" s="227"/>
      <c r="F162" s="227"/>
      <c r="G162" s="227" t="s">
        <v>6363</v>
      </c>
      <c r="H162" s="227"/>
      <c r="I162" s="227" t="s">
        <v>6125</v>
      </c>
      <c r="J162" s="227"/>
      <c r="K162" s="227"/>
      <c r="L162" s="227"/>
      <c r="M162" s="227" t="s">
        <v>6364</v>
      </c>
      <c r="N162" s="227" t="s">
        <v>6365</v>
      </c>
      <c r="O162" s="227" t="s">
        <v>6128</v>
      </c>
      <c r="P162" s="227"/>
      <c r="Q162" s="227"/>
      <c r="S162" s="347"/>
      <c r="T162" s="295"/>
    </row>
    <row r="163" spans="2:20" ht="13.5" customHeight="1">
      <c r="B163" s="239" t="s">
        <v>6350</v>
      </c>
      <c r="C163" s="227" t="s">
        <v>6367</v>
      </c>
      <c r="D163" s="231"/>
      <c r="E163" s="227"/>
      <c r="F163" s="227"/>
      <c r="G163" s="227" t="s">
        <v>6369</v>
      </c>
      <c r="H163" s="227"/>
      <c r="I163" s="227" t="s">
        <v>6125</v>
      </c>
      <c r="J163" s="227"/>
      <c r="K163" s="227"/>
      <c r="L163" s="227"/>
      <c r="M163" s="227" t="s">
        <v>6364</v>
      </c>
      <c r="N163" s="227" t="s">
        <v>6371</v>
      </c>
      <c r="O163" s="227" t="s">
        <v>6128</v>
      </c>
      <c r="P163" s="227"/>
      <c r="Q163" s="227"/>
      <c r="S163" s="347"/>
      <c r="T163" s="295"/>
    </row>
    <row r="164" spans="2:20" ht="13.5" customHeight="1">
      <c r="B164" s="239" t="s">
        <v>6350</v>
      </c>
      <c r="C164" s="227" t="s">
        <v>6372</v>
      </c>
      <c r="D164" s="231"/>
      <c r="E164" s="227"/>
      <c r="F164" s="227"/>
      <c r="G164" s="227" t="s">
        <v>6375</v>
      </c>
      <c r="H164" s="227"/>
      <c r="I164" s="227" t="s">
        <v>6125</v>
      </c>
      <c r="J164" s="227"/>
      <c r="K164" s="227"/>
      <c r="L164" s="227"/>
      <c r="M164" s="227" t="s">
        <v>6364</v>
      </c>
      <c r="N164" s="227" t="s">
        <v>6376</v>
      </c>
      <c r="O164" s="227" t="s">
        <v>6128</v>
      </c>
      <c r="P164" s="227"/>
      <c r="Q164" s="227"/>
      <c r="S164" s="347"/>
      <c r="T164" s="295"/>
    </row>
    <row r="165" spans="2:20" ht="13.5" customHeight="1">
      <c r="B165" s="239" t="s">
        <v>6350</v>
      </c>
      <c r="C165" s="227" t="s">
        <v>6377</v>
      </c>
      <c r="D165" s="231"/>
      <c r="E165" s="227"/>
      <c r="F165" s="227"/>
      <c r="G165" s="227" t="s">
        <v>6379</v>
      </c>
      <c r="H165" s="227"/>
      <c r="I165" s="227" t="s">
        <v>6125</v>
      </c>
      <c r="J165" s="227"/>
      <c r="K165" s="227"/>
      <c r="L165" s="227"/>
      <c r="M165" s="227" t="s">
        <v>6364</v>
      </c>
      <c r="N165" s="227" t="s">
        <v>6380</v>
      </c>
      <c r="O165" s="227" t="s">
        <v>6128</v>
      </c>
      <c r="P165" s="227"/>
      <c r="Q165" s="227"/>
      <c r="S165" s="347"/>
      <c r="T165" s="295"/>
    </row>
    <row r="166" spans="2:20" ht="13.5" customHeight="1">
      <c r="B166" s="1915" t="s">
        <v>6350</v>
      </c>
      <c r="C166" s="1809" t="s">
        <v>6381</v>
      </c>
      <c r="D166" s="1837" t="s">
        <v>7709</v>
      </c>
      <c r="E166" s="228"/>
      <c r="F166" s="228"/>
      <c r="G166" s="227" t="s">
        <v>6383</v>
      </c>
      <c r="H166" s="228"/>
      <c r="I166" s="1809" t="s">
        <v>6125</v>
      </c>
      <c r="J166" s="228"/>
      <c r="K166" s="228"/>
      <c r="L166" s="228"/>
      <c r="M166" s="1912" t="s">
        <v>6140</v>
      </c>
      <c r="N166" s="1809" t="s">
        <v>6141</v>
      </c>
      <c r="O166" s="1782" t="s">
        <v>6128</v>
      </c>
      <c r="P166" s="1782"/>
      <c r="Q166" s="1782"/>
      <c r="S166" s="347"/>
      <c r="T166" s="295"/>
    </row>
    <row r="167" spans="2:20" ht="13.5" customHeight="1">
      <c r="B167" s="1916"/>
      <c r="C167" s="1810"/>
      <c r="D167" s="1838"/>
      <c r="E167" s="229"/>
      <c r="F167" s="229"/>
      <c r="G167" s="227" t="s">
        <v>6384</v>
      </c>
      <c r="H167" s="229"/>
      <c r="I167" s="1810"/>
      <c r="J167" s="229"/>
      <c r="K167" s="229"/>
      <c r="L167" s="229"/>
      <c r="M167" s="1913"/>
      <c r="N167" s="1810"/>
      <c r="O167" s="1782"/>
      <c r="P167" s="1782"/>
      <c r="Q167" s="1782"/>
      <c r="S167" s="347"/>
      <c r="T167" s="295"/>
    </row>
    <row r="168" spans="2:20" ht="13.5" customHeight="1">
      <c r="B168" s="1916"/>
      <c r="C168" s="1810"/>
      <c r="D168" s="1838"/>
      <c r="E168" s="229"/>
      <c r="F168" s="229"/>
      <c r="G168" s="227" t="s">
        <v>6385</v>
      </c>
      <c r="H168" s="229"/>
      <c r="I168" s="1810"/>
      <c r="J168" s="229"/>
      <c r="K168" s="229"/>
      <c r="L168" s="229"/>
      <c r="M168" s="1913"/>
      <c r="N168" s="1810"/>
      <c r="O168" s="1782"/>
      <c r="P168" s="1782"/>
      <c r="Q168" s="1782"/>
      <c r="S168" s="347"/>
      <c r="T168" s="295"/>
    </row>
    <row r="169" spans="2:20" ht="13.5" customHeight="1">
      <c r="B169" s="1917"/>
      <c r="C169" s="1811"/>
      <c r="D169" s="1839"/>
      <c r="E169" s="237"/>
      <c r="F169" s="237"/>
      <c r="G169" s="227" t="s">
        <v>6386</v>
      </c>
      <c r="H169" s="237"/>
      <c r="I169" s="1811"/>
      <c r="J169" s="237"/>
      <c r="K169" s="237"/>
      <c r="L169" s="237"/>
      <c r="M169" s="1914"/>
      <c r="N169" s="1811"/>
      <c r="O169" s="1782"/>
      <c r="P169" s="1782"/>
      <c r="Q169" s="1782"/>
      <c r="S169" s="347"/>
      <c r="T169" s="295"/>
    </row>
    <row r="170" spans="2:20" ht="13.5" customHeight="1">
      <c r="B170" s="239" t="s">
        <v>6350</v>
      </c>
      <c r="C170" s="227" t="s">
        <v>6387</v>
      </c>
      <c r="D170" s="231" t="s">
        <v>7710</v>
      </c>
      <c r="E170" s="227"/>
      <c r="F170" s="227"/>
      <c r="G170" s="227" t="s">
        <v>6389</v>
      </c>
      <c r="H170" s="227"/>
      <c r="I170" s="227" t="s">
        <v>6390</v>
      </c>
      <c r="J170" s="227"/>
      <c r="K170" s="227"/>
      <c r="L170" s="227"/>
      <c r="M170" s="227" t="s">
        <v>6391</v>
      </c>
      <c r="N170" s="237" t="s">
        <v>6141</v>
      </c>
      <c r="O170" s="237" t="s">
        <v>6128</v>
      </c>
      <c r="P170" s="237" t="s">
        <v>6392</v>
      </c>
      <c r="Q170" s="311" t="s">
        <v>6152</v>
      </c>
      <c r="S170" s="347"/>
      <c r="T170" s="295"/>
    </row>
    <row r="171" spans="2:20" ht="13.5" customHeight="1">
      <c r="B171" s="246" t="s">
        <v>6393</v>
      </c>
      <c r="C171" s="227" t="s">
        <v>6394</v>
      </c>
      <c r="D171" s="231" t="s">
        <v>7711</v>
      </c>
      <c r="E171" s="227"/>
      <c r="F171" s="227"/>
      <c r="G171" s="227" t="s">
        <v>6396</v>
      </c>
      <c r="H171" s="231"/>
      <c r="I171" s="231" t="s">
        <v>6125</v>
      </c>
      <c r="J171" s="231"/>
      <c r="K171" s="231"/>
      <c r="L171" s="231"/>
      <c r="M171" s="227" t="s">
        <v>6398</v>
      </c>
      <c r="N171" s="227" t="s">
        <v>6141</v>
      </c>
      <c r="O171" s="227" t="s">
        <v>6128</v>
      </c>
      <c r="P171" s="231" t="s">
        <v>6399</v>
      </c>
      <c r="Q171" s="227"/>
      <c r="S171" s="347">
        <v>1</v>
      </c>
      <c r="T171" s="295"/>
    </row>
    <row r="172" spans="2:20" ht="13.5" customHeight="1">
      <c r="B172" s="246" t="s">
        <v>6393</v>
      </c>
      <c r="C172" s="227" t="s">
        <v>6402</v>
      </c>
      <c r="D172" s="231" t="s">
        <v>7712</v>
      </c>
      <c r="E172" s="227"/>
      <c r="F172" s="227"/>
      <c r="G172" s="227" t="s">
        <v>588</v>
      </c>
      <c r="H172" s="227"/>
      <c r="I172" s="227" t="s">
        <v>6125</v>
      </c>
      <c r="J172" s="227"/>
      <c r="K172" s="227"/>
      <c r="L172" s="227"/>
      <c r="M172" s="227" t="s">
        <v>6404</v>
      </c>
      <c r="N172" s="227" t="s">
        <v>6141</v>
      </c>
      <c r="O172" s="227" t="s">
        <v>6128</v>
      </c>
      <c r="P172" s="227"/>
      <c r="Q172" s="227"/>
      <c r="S172" s="347">
        <v>1</v>
      </c>
      <c r="T172" s="295"/>
    </row>
    <row r="173" spans="2:20" ht="13.5" customHeight="1">
      <c r="B173" s="246" t="s">
        <v>6393</v>
      </c>
      <c r="C173" s="227" t="s">
        <v>6405</v>
      </c>
      <c r="D173" s="231" t="s">
        <v>7713</v>
      </c>
      <c r="E173" s="227"/>
      <c r="F173" s="227"/>
      <c r="G173" s="227" t="s">
        <v>6407</v>
      </c>
      <c r="H173" s="227"/>
      <c r="I173" s="227" t="s">
        <v>6125</v>
      </c>
      <c r="J173" s="227"/>
      <c r="K173" s="227"/>
      <c r="L173" s="227"/>
      <c r="M173" s="227" t="s">
        <v>6409</v>
      </c>
      <c r="N173" s="227" t="s">
        <v>6141</v>
      </c>
      <c r="O173" s="227" t="s">
        <v>6128</v>
      </c>
      <c r="P173" s="227"/>
      <c r="Q173" s="227"/>
      <c r="S173" s="347">
        <v>1</v>
      </c>
      <c r="T173" s="295"/>
    </row>
    <row r="174" spans="2:20" ht="13.5" customHeight="1">
      <c r="B174" s="246" t="s">
        <v>6393</v>
      </c>
      <c r="C174" s="227" t="s">
        <v>4900</v>
      </c>
      <c r="D174" s="231" t="s">
        <v>7711</v>
      </c>
      <c r="E174" s="227"/>
      <c r="F174" s="227"/>
      <c r="G174" s="227" t="s">
        <v>6411</v>
      </c>
      <c r="H174" s="227"/>
      <c r="I174" s="227" t="s">
        <v>6125</v>
      </c>
      <c r="J174" s="227"/>
      <c r="K174" s="227"/>
      <c r="L174" s="227"/>
      <c r="M174" s="227" t="s">
        <v>6412</v>
      </c>
      <c r="N174" s="227" t="s">
        <v>6413</v>
      </c>
      <c r="O174" s="227" t="s">
        <v>6128</v>
      </c>
      <c r="P174" s="227"/>
      <c r="Q174" s="227"/>
      <c r="S174" s="347">
        <v>1</v>
      </c>
      <c r="T174" s="295"/>
    </row>
    <row r="175" spans="2:20" ht="13.5" customHeight="1">
      <c r="B175" s="246" t="s">
        <v>6393</v>
      </c>
      <c r="C175" s="227" t="s">
        <v>6414</v>
      </c>
      <c r="D175" s="231" t="s">
        <v>7714</v>
      </c>
      <c r="E175" s="227"/>
      <c r="F175" s="227"/>
      <c r="G175" s="227" t="s">
        <v>6416</v>
      </c>
      <c r="H175" s="227"/>
      <c r="I175" s="227" t="s">
        <v>6125</v>
      </c>
      <c r="J175" s="227"/>
      <c r="K175" s="227"/>
      <c r="L175" s="227"/>
      <c r="M175" s="227" t="s">
        <v>6417</v>
      </c>
      <c r="N175" s="227" t="s">
        <v>6141</v>
      </c>
      <c r="O175" s="227" t="s">
        <v>6128</v>
      </c>
      <c r="P175" s="227" t="s">
        <v>6418</v>
      </c>
      <c r="Q175" s="227"/>
      <c r="S175" s="347">
        <v>1</v>
      </c>
      <c r="T175" s="295"/>
    </row>
    <row r="176" spans="2:20" ht="13.5" customHeight="1">
      <c r="B176" s="246" t="s">
        <v>6393</v>
      </c>
      <c r="C176" s="227" t="s">
        <v>6419</v>
      </c>
      <c r="D176" s="231" t="s">
        <v>7683</v>
      </c>
      <c r="E176" s="227"/>
      <c r="F176" s="227"/>
      <c r="G176" s="227" t="s">
        <v>6153</v>
      </c>
      <c r="H176" s="227"/>
      <c r="I176" s="227" t="s">
        <v>6125</v>
      </c>
      <c r="J176" s="227"/>
      <c r="K176" s="227"/>
      <c r="L176" s="227"/>
      <c r="M176" s="227" t="s">
        <v>6421</v>
      </c>
      <c r="N176" s="227" t="s">
        <v>6141</v>
      </c>
      <c r="O176" s="227" t="s">
        <v>6128</v>
      </c>
      <c r="P176" s="227" t="s">
        <v>6422</v>
      </c>
      <c r="Q176" s="227"/>
      <c r="S176" s="347">
        <v>1</v>
      </c>
      <c r="T176" s="295"/>
    </row>
    <row r="177" spans="2:21" ht="13.5" customHeight="1">
      <c r="B177" s="240" t="s">
        <v>328</v>
      </c>
      <c r="C177" s="227" t="s">
        <v>6423</v>
      </c>
      <c r="D177" s="231" t="s">
        <v>7716</v>
      </c>
      <c r="E177" s="227"/>
      <c r="F177" s="227"/>
      <c r="G177" s="227" t="s">
        <v>6425</v>
      </c>
      <c r="H177" s="227"/>
      <c r="I177" s="227" t="s">
        <v>6426</v>
      </c>
      <c r="J177" s="227"/>
      <c r="K177" s="227"/>
      <c r="L177" s="227"/>
      <c r="M177" s="227" t="s">
        <v>6427</v>
      </c>
      <c r="N177" s="227" t="s">
        <v>6141</v>
      </c>
      <c r="O177" s="227" t="s">
        <v>6128</v>
      </c>
      <c r="P177" s="241" t="s">
        <v>6428</v>
      </c>
      <c r="Q177" s="311" t="s">
        <v>6223</v>
      </c>
      <c r="S177" s="347"/>
      <c r="T177" s="295"/>
    </row>
    <row r="178" spans="2:21" ht="13.5" customHeight="1">
      <c r="B178" s="240" t="s">
        <v>328</v>
      </c>
      <c r="C178" s="227" t="s">
        <v>6429</v>
      </c>
      <c r="D178" s="231" t="s">
        <v>7717</v>
      </c>
      <c r="E178" s="227"/>
      <c r="F178" s="227"/>
      <c r="G178" s="227" t="s">
        <v>6431</v>
      </c>
      <c r="H178" s="227"/>
      <c r="I178" s="227" t="s">
        <v>6426</v>
      </c>
      <c r="J178" s="227"/>
      <c r="K178" s="227"/>
      <c r="L178" s="227"/>
      <c r="M178" s="227" t="s">
        <v>6432</v>
      </c>
      <c r="N178" s="227" t="s">
        <v>6141</v>
      </c>
      <c r="O178" s="227" t="s">
        <v>6128</v>
      </c>
      <c r="P178" s="227"/>
      <c r="Q178" s="311" t="s">
        <v>6433</v>
      </c>
      <c r="S178" s="347"/>
      <c r="T178" s="295"/>
    </row>
    <row r="179" spans="2:21" ht="13.5" customHeight="1">
      <c r="B179" s="240" t="s">
        <v>328</v>
      </c>
      <c r="C179" s="227" t="s">
        <v>6434</v>
      </c>
      <c r="D179" s="231" t="s">
        <v>7718</v>
      </c>
      <c r="E179" s="227"/>
      <c r="F179" s="227"/>
      <c r="G179" s="227" t="s">
        <v>6431</v>
      </c>
      <c r="H179" s="227"/>
      <c r="I179" s="227" t="s">
        <v>6426</v>
      </c>
      <c r="J179" s="227"/>
      <c r="K179" s="227"/>
      <c r="L179" s="227"/>
      <c r="M179" s="227" t="s">
        <v>6432</v>
      </c>
      <c r="N179" s="241" t="s">
        <v>6436</v>
      </c>
      <c r="O179" s="227" t="s">
        <v>6128</v>
      </c>
      <c r="P179" s="227"/>
      <c r="Q179" s="227"/>
      <c r="S179" s="347"/>
      <c r="T179" s="295"/>
    </row>
    <row r="180" spans="2:21" ht="13.5" customHeight="1">
      <c r="B180" s="240" t="s">
        <v>328</v>
      </c>
      <c r="C180" s="227" t="s">
        <v>6437</v>
      </c>
      <c r="D180" s="231" t="s">
        <v>7719</v>
      </c>
      <c r="E180" s="227"/>
      <c r="F180" s="227"/>
      <c r="G180" s="227" t="s">
        <v>6431</v>
      </c>
      <c r="H180" s="227"/>
      <c r="I180" s="227" t="s">
        <v>6439</v>
      </c>
      <c r="J180" s="227"/>
      <c r="K180" s="227"/>
      <c r="L180" s="227"/>
      <c r="M180" s="227" t="s">
        <v>6432</v>
      </c>
      <c r="N180" s="234" t="s">
        <v>6440</v>
      </c>
      <c r="O180" s="227" t="s">
        <v>6128</v>
      </c>
      <c r="P180" s="227"/>
      <c r="Q180" s="227"/>
      <c r="S180" s="347"/>
      <c r="T180" s="295"/>
    </row>
    <row r="181" spans="2:21" ht="13.5" customHeight="1">
      <c r="B181" s="240" t="s">
        <v>328</v>
      </c>
      <c r="C181" s="227" t="s">
        <v>6218</v>
      </c>
      <c r="D181" s="231" t="s">
        <v>7720</v>
      </c>
      <c r="E181" s="227"/>
      <c r="F181" s="227"/>
      <c r="G181" s="227" t="s">
        <v>6442</v>
      </c>
      <c r="H181" s="227"/>
      <c r="I181" s="227" t="s">
        <v>6426</v>
      </c>
      <c r="J181" s="227"/>
      <c r="K181" s="227"/>
      <c r="L181" s="227"/>
      <c r="M181" s="227" t="s">
        <v>6140</v>
      </c>
      <c r="N181" s="234" t="s">
        <v>6443</v>
      </c>
      <c r="O181" s="227" t="s">
        <v>6128</v>
      </c>
      <c r="P181" s="227"/>
      <c r="Q181" s="227"/>
      <c r="S181" s="347"/>
      <c r="T181" s="295"/>
    </row>
    <row r="182" spans="2:21" ht="13.5" customHeight="1">
      <c r="B182" s="240" t="s">
        <v>328</v>
      </c>
      <c r="C182" s="227" t="s">
        <v>6444</v>
      </c>
      <c r="D182" s="231" t="s">
        <v>7721</v>
      </c>
      <c r="E182" s="227"/>
      <c r="F182" s="227"/>
      <c r="G182" s="227" t="s">
        <v>6446</v>
      </c>
      <c r="H182" s="227"/>
      <c r="I182" s="227" t="s">
        <v>6426</v>
      </c>
      <c r="J182" s="227"/>
      <c r="K182" s="227"/>
      <c r="L182" s="227"/>
      <c r="M182" s="227" t="s">
        <v>6140</v>
      </c>
      <c r="N182" s="234" t="s">
        <v>6447</v>
      </c>
      <c r="O182" s="227" t="s">
        <v>6128</v>
      </c>
      <c r="P182" s="227"/>
      <c r="Q182" s="227"/>
      <c r="S182" s="347"/>
      <c r="T182" s="295"/>
    </row>
    <row r="183" spans="2:21" ht="13.5" customHeight="1">
      <c r="B183" s="242" t="s">
        <v>6448</v>
      </c>
      <c r="C183" s="227" t="s">
        <v>6449</v>
      </c>
      <c r="D183" s="231" t="s">
        <v>7722</v>
      </c>
      <c r="E183" s="227"/>
      <c r="F183" s="227"/>
      <c r="G183" s="227" t="s">
        <v>6451</v>
      </c>
      <c r="H183" s="227"/>
      <c r="I183" s="227" t="s">
        <v>6125</v>
      </c>
      <c r="J183" s="227"/>
      <c r="K183" s="227"/>
      <c r="L183" s="227"/>
      <c r="M183" s="227" t="s">
        <v>6452</v>
      </c>
      <c r="N183" s="227" t="s">
        <v>6141</v>
      </c>
      <c r="O183" s="227" t="s">
        <v>6128</v>
      </c>
      <c r="P183" s="227" t="s">
        <v>6453</v>
      </c>
      <c r="Q183" s="311" t="s">
        <v>6152</v>
      </c>
      <c r="S183" s="347"/>
      <c r="T183" s="295"/>
    </row>
    <row r="184" spans="2:21" ht="13.5" customHeight="1">
      <c r="B184" s="242" t="s">
        <v>6448</v>
      </c>
      <c r="C184" s="227" t="s">
        <v>6454</v>
      </c>
      <c r="D184" s="231" t="s">
        <v>7723</v>
      </c>
      <c r="E184" s="227"/>
      <c r="F184" s="227"/>
      <c r="G184" s="227" t="s">
        <v>2110</v>
      </c>
      <c r="H184" s="227"/>
      <c r="I184" s="227" t="s">
        <v>6125</v>
      </c>
      <c r="J184" s="227"/>
      <c r="K184" s="227"/>
      <c r="L184" s="227"/>
      <c r="M184" s="227" t="s">
        <v>6456</v>
      </c>
      <c r="N184" s="227" t="s">
        <v>6141</v>
      </c>
      <c r="O184" s="227" t="s">
        <v>6128</v>
      </c>
      <c r="P184" s="227" t="s">
        <v>6457</v>
      </c>
      <c r="Q184" s="311" t="s">
        <v>6152</v>
      </c>
      <c r="S184" s="347"/>
      <c r="T184" s="295"/>
    </row>
    <row r="185" spans="2:21" ht="13.5" customHeight="1">
      <c r="B185" s="1918" t="s">
        <v>6448</v>
      </c>
      <c r="C185" s="1809" t="s">
        <v>6459</v>
      </c>
      <c r="D185" s="1837" t="s">
        <v>7725</v>
      </c>
      <c r="E185" s="228"/>
      <c r="F185" s="228"/>
      <c r="G185" s="231" t="s">
        <v>6462</v>
      </c>
      <c r="H185" s="228"/>
      <c r="I185" s="1809" t="s">
        <v>6125</v>
      </c>
      <c r="J185" s="228"/>
      <c r="K185" s="228"/>
      <c r="L185" s="228"/>
      <c r="M185" s="1809" t="s">
        <v>6463</v>
      </c>
      <c r="N185" s="1809" t="s">
        <v>6141</v>
      </c>
      <c r="O185" s="1809" t="s">
        <v>6128</v>
      </c>
      <c r="P185" s="1809" t="s">
        <v>6464</v>
      </c>
      <c r="Q185" s="1921" t="s">
        <v>6152</v>
      </c>
      <c r="S185" s="347">
        <v>1</v>
      </c>
      <c r="T185" s="295"/>
    </row>
    <row r="186" spans="2:21" ht="13.5" customHeight="1">
      <c r="B186" s="1919"/>
      <c r="C186" s="1810"/>
      <c r="D186" s="1838"/>
      <c r="E186" s="229"/>
      <c r="F186" s="229"/>
      <c r="G186" s="231" t="s">
        <v>6465</v>
      </c>
      <c r="H186" s="229"/>
      <c r="I186" s="1810"/>
      <c r="J186" s="229"/>
      <c r="K186" s="229"/>
      <c r="L186" s="229"/>
      <c r="M186" s="1810"/>
      <c r="N186" s="1810"/>
      <c r="O186" s="1810"/>
      <c r="P186" s="1810"/>
      <c r="Q186" s="1921"/>
      <c r="S186" s="347">
        <v>1</v>
      </c>
      <c r="T186" s="295"/>
    </row>
    <row r="187" spans="2:21" ht="13.5" customHeight="1">
      <c r="B187" s="1919"/>
      <c r="C187" s="1810"/>
      <c r="D187" s="1838"/>
      <c r="E187" s="227"/>
      <c r="F187" s="364"/>
      <c r="G187" s="231" t="s">
        <v>6466</v>
      </c>
      <c r="H187" s="229"/>
      <c r="I187" s="1810"/>
      <c r="J187" s="229"/>
      <c r="K187" s="229"/>
      <c r="L187" s="229"/>
      <c r="M187" s="1810"/>
      <c r="N187" s="1810"/>
      <c r="O187" s="1810"/>
      <c r="P187" s="1810"/>
      <c r="Q187" s="1921"/>
      <c r="S187" s="347">
        <v>1</v>
      </c>
      <c r="T187" s="295"/>
    </row>
    <row r="188" spans="2:21" ht="13.5" customHeight="1">
      <c r="B188" s="1919"/>
      <c r="C188" s="1810"/>
      <c r="D188" s="1838"/>
      <c r="E188" s="227"/>
      <c r="F188" s="364"/>
      <c r="G188" s="231" t="s">
        <v>6467</v>
      </c>
      <c r="H188" s="229"/>
      <c r="I188" s="1810"/>
      <c r="J188" s="229"/>
      <c r="K188" s="229"/>
      <c r="L188" s="229"/>
      <c r="M188" s="1810"/>
      <c r="N188" s="1810"/>
      <c r="O188" s="1810"/>
      <c r="P188" s="1810"/>
      <c r="Q188" s="1921"/>
      <c r="S188" s="347">
        <v>1</v>
      </c>
      <c r="T188" s="295"/>
    </row>
    <row r="189" spans="2:21" ht="13.5" customHeight="1">
      <c r="B189" s="1920"/>
      <c r="C189" s="1811"/>
      <c r="D189" s="1839"/>
      <c r="E189" s="227"/>
      <c r="F189" s="365"/>
      <c r="G189" s="231" t="s">
        <v>7769</v>
      </c>
      <c r="H189" s="237"/>
      <c r="I189" s="1811"/>
      <c r="J189" s="237"/>
      <c r="K189" s="237"/>
      <c r="L189" s="237"/>
      <c r="M189" s="1811"/>
      <c r="N189" s="1811"/>
      <c r="O189" s="1811"/>
      <c r="P189" s="1811"/>
      <c r="Q189" s="1922"/>
      <c r="S189" s="347">
        <v>1</v>
      </c>
      <c r="T189" s="295"/>
    </row>
    <row r="190" spans="2:21" ht="13.5" customHeight="1">
      <c r="B190" s="242" t="s">
        <v>6448</v>
      </c>
      <c r="C190" s="227" t="s">
        <v>6468</v>
      </c>
      <c r="D190" s="231" t="s">
        <v>6470</v>
      </c>
      <c r="E190" s="227"/>
      <c r="F190" s="362"/>
      <c r="G190" s="227" t="s">
        <v>6471</v>
      </c>
      <c r="H190" s="227"/>
      <c r="I190" s="227" t="s">
        <v>6125</v>
      </c>
      <c r="J190" s="227"/>
      <c r="K190" s="227"/>
      <c r="L190" s="227"/>
      <c r="M190" s="227" t="s">
        <v>6472</v>
      </c>
      <c r="N190" s="227" t="s">
        <v>6141</v>
      </c>
      <c r="O190" s="227" t="s">
        <v>6128</v>
      </c>
      <c r="P190" s="227" t="s">
        <v>6473</v>
      </c>
      <c r="Q190" s="227"/>
      <c r="S190" s="347">
        <v>1</v>
      </c>
      <c r="T190" s="295"/>
    </row>
    <row r="191" spans="2:21" ht="13.5" customHeight="1">
      <c r="B191" s="242" t="s">
        <v>6448</v>
      </c>
      <c r="C191" s="227" t="s">
        <v>6474</v>
      </c>
      <c r="D191" s="231" t="s">
        <v>7726</v>
      </c>
      <c r="E191" s="227"/>
      <c r="F191" s="362"/>
      <c r="G191" s="227" t="s">
        <v>6471</v>
      </c>
      <c r="H191" s="227"/>
      <c r="I191" s="227" t="s">
        <v>6125</v>
      </c>
      <c r="J191" s="227"/>
      <c r="K191" s="227"/>
      <c r="L191" s="227"/>
      <c r="M191" s="227" t="s">
        <v>6476</v>
      </c>
      <c r="N191" s="227" t="s">
        <v>6141</v>
      </c>
      <c r="O191" s="227" t="s">
        <v>6128</v>
      </c>
      <c r="P191" s="227"/>
      <c r="Q191" s="227"/>
      <c r="S191" s="347">
        <v>1</v>
      </c>
      <c r="T191" s="295"/>
    </row>
    <row r="192" spans="2:21" ht="13.5" customHeight="1">
      <c r="B192" s="242" t="s">
        <v>6448</v>
      </c>
      <c r="C192" s="227" t="s">
        <v>6477</v>
      </c>
      <c r="D192" s="231" t="s">
        <v>7727</v>
      </c>
      <c r="E192" s="227"/>
      <c r="F192" s="362"/>
      <c r="G192" s="227" t="s">
        <v>6471</v>
      </c>
      <c r="H192" s="227"/>
      <c r="I192" s="227" t="s">
        <v>6125</v>
      </c>
      <c r="J192" s="227"/>
      <c r="K192" s="227"/>
      <c r="L192" s="227"/>
      <c r="M192" s="227" t="s">
        <v>6479</v>
      </c>
      <c r="N192" s="227" t="s">
        <v>6141</v>
      </c>
      <c r="O192" s="227" t="s">
        <v>6128</v>
      </c>
      <c r="P192" s="227"/>
      <c r="Q192" s="227"/>
      <c r="S192" s="347">
        <v>1</v>
      </c>
      <c r="T192" s="295"/>
    </row>
    <row r="193" spans="2:21" ht="13.5" customHeight="1">
      <c r="B193" s="242" t="s">
        <v>6448</v>
      </c>
      <c r="C193" s="228" t="s">
        <v>6480</v>
      </c>
      <c r="D193" s="236" t="s">
        <v>7728</v>
      </c>
      <c r="E193" s="227"/>
      <c r="F193" s="363"/>
      <c r="G193" s="227" t="s">
        <v>6389</v>
      </c>
      <c r="H193" s="228"/>
      <c r="I193" s="228" t="s">
        <v>6390</v>
      </c>
      <c r="J193" s="228"/>
      <c r="K193" s="228"/>
      <c r="L193" s="228"/>
      <c r="M193" s="228" t="s">
        <v>6391</v>
      </c>
      <c r="N193" s="228" t="s">
        <v>6141</v>
      </c>
      <c r="O193" s="228" t="s">
        <v>6128</v>
      </c>
      <c r="P193" s="228" t="s">
        <v>6482</v>
      </c>
      <c r="Q193" s="311" t="s">
        <v>6152</v>
      </c>
      <c r="S193" s="347">
        <v>1</v>
      </c>
      <c r="T193" s="295"/>
    </row>
    <row r="194" spans="2:21" ht="13.5" customHeight="1">
      <c r="B194" s="1923" t="s">
        <v>6483</v>
      </c>
      <c r="C194" s="1782" t="s">
        <v>6484</v>
      </c>
      <c r="D194" s="1805" t="s">
        <v>6485</v>
      </c>
      <c r="E194" s="227"/>
      <c r="F194" s="243"/>
      <c r="G194" s="243" t="s">
        <v>6486</v>
      </c>
      <c r="H194" s="227"/>
      <c r="I194" s="1782" t="s">
        <v>6125</v>
      </c>
      <c r="J194" s="227"/>
      <c r="K194" s="227"/>
      <c r="L194" s="227"/>
      <c r="M194" s="1782" t="s">
        <v>6140</v>
      </c>
      <c r="N194" s="1782" t="s">
        <v>6487</v>
      </c>
      <c r="O194" s="1782" t="s">
        <v>6128</v>
      </c>
      <c r="P194" s="1807" t="s">
        <v>6488</v>
      </c>
      <c r="Q194" s="1806" t="s">
        <v>6489</v>
      </c>
      <c r="S194" s="347">
        <v>1</v>
      </c>
      <c r="T194" s="295"/>
    </row>
    <row r="195" spans="2:21" ht="13.5" customHeight="1">
      <c r="B195" s="1924"/>
      <c r="C195" s="1782"/>
      <c r="D195" s="1805"/>
      <c r="E195" s="227"/>
      <c r="F195" s="243"/>
      <c r="G195" s="243" t="s">
        <v>6490</v>
      </c>
      <c r="H195" s="227"/>
      <c r="I195" s="1782"/>
      <c r="J195" s="227"/>
      <c r="K195" s="227"/>
      <c r="L195" s="227"/>
      <c r="M195" s="1782"/>
      <c r="N195" s="1782"/>
      <c r="O195" s="1782"/>
      <c r="P195" s="1807"/>
      <c r="Q195" s="1806"/>
      <c r="S195" s="347">
        <v>1</v>
      </c>
      <c r="T195" s="295"/>
    </row>
    <row r="196" spans="2:21" ht="13.5" customHeight="1">
      <c r="B196" s="1924"/>
      <c r="C196" s="1782"/>
      <c r="D196" s="1805"/>
      <c r="E196" s="227"/>
      <c r="F196" s="243"/>
      <c r="G196" s="243" t="s">
        <v>6491</v>
      </c>
      <c r="H196" s="227"/>
      <c r="I196" s="1782"/>
      <c r="J196" s="227"/>
      <c r="K196" s="227"/>
      <c r="L196" s="227"/>
      <c r="M196" s="1782"/>
      <c r="N196" s="1782"/>
      <c r="O196" s="1782"/>
      <c r="P196" s="1807"/>
      <c r="Q196" s="1806"/>
      <c r="S196" s="347">
        <v>1</v>
      </c>
      <c r="T196" s="295"/>
    </row>
    <row r="197" spans="2:21" ht="13.5" customHeight="1">
      <c r="B197" s="1925"/>
      <c r="C197" s="1782"/>
      <c r="D197" s="1805"/>
      <c r="E197" s="227"/>
      <c r="F197" s="243"/>
      <c r="G197" s="243" t="s">
        <v>6492</v>
      </c>
      <c r="H197" s="227"/>
      <c r="I197" s="1782"/>
      <c r="J197" s="227"/>
      <c r="K197" s="227"/>
      <c r="L197" s="227"/>
      <c r="M197" s="1782"/>
      <c r="N197" s="1782"/>
      <c r="O197" s="1782"/>
      <c r="P197" s="1807"/>
      <c r="Q197" s="1806"/>
      <c r="S197" s="347">
        <v>1</v>
      </c>
      <c r="T197" s="295"/>
    </row>
    <row r="198" spans="2:21" ht="13.5" customHeight="1">
      <c r="B198" s="1923" t="s">
        <v>6483</v>
      </c>
      <c r="C198" s="1782" t="s">
        <v>6493</v>
      </c>
      <c r="D198" s="1805" t="s">
        <v>6494</v>
      </c>
      <c r="E198" s="227"/>
      <c r="F198" s="243"/>
      <c r="G198" s="243" t="s">
        <v>6495</v>
      </c>
      <c r="H198" s="227"/>
      <c r="I198" s="1782" t="s">
        <v>6125</v>
      </c>
      <c r="J198" s="227"/>
      <c r="K198" s="227"/>
      <c r="L198" s="227"/>
      <c r="M198" s="1782" t="s">
        <v>6140</v>
      </c>
      <c r="N198" s="1782" t="s">
        <v>6496</v>
      </c>
      <c r="O198" s="1782" t="s">
        <v>6128</v>
      </c>
      <c r="P198" s="1807"/>
      <c r="Q198" s="1806" t="s">
        <v>6489</v>
      </c>
      <c r="S198" s="347">
        <v>1</v>
      </c>
      <c r="T198" s="295"/>
    </row>
    <row r="199" spans="2:21" ht="13.5" customHeight="1">
      <c r="B199" s="1924"/>
      <c r="C199" s="1782"/>
      <c r="D199" s="1805"/>
      <c r="E199" s="227"/>
      <c r="F199" s="243"/>
      <c r="G199" s="243" t="s">
        <v>6497</v>
      </c>
      <c r="H199" s="227"/>
      <c r="I199" s="1782"/>
      <c r="J199" s="227"/>
      <c r="K199" s="227"/>
      <c r="L199" s="227"/>
      <c r="M199" s="1782"/>
      <c r="N199" s="1782"/>
      <c r="O199" s="1782"/>
      <c r="P199" s="1807"/>
      <c r="Q199" s="1806"/>
      <c r="S199" s="347">
        <v>1</v>
      </c>
      <c r="T199" s="295"/>
    </row>
    <row r="200" spans="2:21" ht="13.5" customHeight="1">
      <c r="B200" s="1924"/>
      <c r="C200" s="1782"/>
      <c r="D200" s="1805"/>
      <c r="E200" s="227"/>
      <c r="F200" s="243"/>
      <c r="G200" s="243" t="s">
        <v>6498</v>
      </c>
      <c r="H200" s="227"/>
      <c r="I200" s="1782"/>
      <c r="J200" s="227"/>
      <c r="K200" s="227"/>
      <c r="L200" s="227"/>
      <c r="M200" s="1782"/>
      <c r="N200" s="1782"/>
      <c r="O200" s="1782"/>
      <c r="P200" s="1807"/>
      <c r="Q200" s="1806"/>
      <c r="S200" s="347">
        <v>1</v>
      </c>
      <c r="T200" s="295"/>
    </row>
    <row r="201" spans="2:21" ht="13.5" customHeight="1">
      <c r="B201" s="1925"/>
      <c r="C201" s="1782"/>
      <c r="D201" s="1805"/>
      <c r="E201" s="227"/>
      <c r="F201" s="243"/>
      <c r="G201" s="243" t="s">
        <v>6499</v>
      </c>
      <c r="H201" s="227"/>
      <c r="I201" s="1782"/>
      <c r="J201" s="227"/>
      <c r="K201" s="227"/>
      <c r="L201" s="227"/>
      <c r="M201" s="1782"/>
      <c r="N201" s="1782"/>
      <c r="O201" s="1782"/>
      <c r="P201" s="1807"/>
      <c r="Q201" s="1806"/>
      <c r="S201" s="347">
        <v>1</v>
      </c>
      <c r="T201" s="295"/>
    </row>
    <row r="202" spans="2:21" ht="13.5" customHeight="1">
      <c r="B202" s="1923" t="s">
        <v>6483</v>
      </c>
      <c r="C202" s="1782" t="s">
        <v>6500</v>
      </c>
      <c r="D202" s="1805" t="s">
        <v>6501</v>
      </c>
      <c r="E202" s="227"/>
      <c r="F202" s="243"/>
      <c r="G202" s="243" t="s">
        <v>6502</v>
      </c>
      <c r="H202" s="227"/>
      <c r="I202" s="1782" t="s">
        <v>6125</v>
      </c>
      <c r="J202" s="227"/>
      <c r="K202" s="227"/>
      <c r="L202" s="227"/>
      <c r="M202" s="1782" t="s">
        <v>6140</v>
      </c>
      <c r="N202" s="1782" t="s">
        <v>6503</v>
      </c>
      <c r="O202" s="1782" t="s">
        <v>6128</v>
      </c>
      <c r="P202" s="1807"/>
      <c r="Q202" s="1806" t="s">
        <v>6489</v>
      </c>
      <c r="S202" s="347"/>
      <c r="T202" s="295"/>
    </row>
    <row r="203" spans="2:21" ht="13.5" customHeight="1">
      <c r="B203" s="1924"/>
      <c r="C203" s="1782"/>
      <c r="D203" s="1805"/>
      <c r="E203" s="227"/>
      <c r="F203" s="243"/>
      <c r="G203" s="243" t="s">
        <v>6504</v>
      </c>
      <c r="H203" s="227"/>
      <c r="I203" s="1782"/>
      <c r="J203" s="227"/>
      <c r="K203" s="227"/>
      <c r="L203" s="227"/>
      <c r="M203" s="1782"/>
      <c r="N203" s="1782"/>
      <c r="O203" s="1782"/>
      <c r="P203" s="1807"/>
      <c r="Q203" s="1806"/>
      <c r="S203" s="347"/>
      <c r="T203" s="295"/>
    </row>
    <row r="204" spans="2:21" ht="13.5" customHeight="1">
      <c r="B204" s="1924"/>
      <c r="C204" s="1782"/>
      <c r="D204" s="1805"/>
      <c r="E204" s="227"/>
      <c r="F204" s="243"/>
      <c r="G204" s="243" t="s">
        <v>6505</v>
      </c>
      <c r="H204" s="227"/>
      <c r="I204" s="1782"/>
      <c r="J204" s="227"/>
      <c r="K204" s="227"/>
      <c r="L204" s="227"/>
      <c r="M204" s="1782"/>
      <c r="N204" s="1782"/>
      <c r="O204" s="1782"/>
      <c r="P204" s="1807"/>
      <c r="Q204" s="1806"/>
      <c r="S204" s="347"/>
      <c r="T204" s="295"/>
    </row>
    <row r="205" spans="2:21" ht="13.5" customHeight="1">
      <c r="B205" s="1925"/>
      <c r="C205" s="1782"/>
      <c r="D205" s="1805"/>
      <c r="E205" s="227"/>
      <c r="F205" s="243"/>
      <c r="G205" s="243" t="s">
        <v>6506</v>
      </c>
      <c r="H205" s="227"/>
      <c r="I205" s="1782"/>
      <c r="J205" s="227"/>
      <c r="K205" s="227"/>
      <c r="L205" s="227"/>
      <c r="M205" s="1782"/>
      <c r="N205" s="1782"/>
      <c r="O205" s="1782"/>
      <c r="P205" s="1807"/>
      <c r="Q205" s="1806"/>
      <c r="S205" s="347"/>
      <c r="T205" s="295"/>
    </row>
    <row r="206" spans="2:21" ht="13.5" customHeight="1">
      <c r="B206" s="1923" t="s">
        <v>6483</v>
      </c>
      <c r="C206" s="1782" t="s">
        <v>6507</v>
      </c>
      <c r="D206" s="1805" t="s">
        <v>6508</v>
      </c>
      <c r="E206" s="227"/>
      <c r="F206" s="243"/>
      <c r="G206" s="243" t="s">
        <v>6509</v>
      </c>
      <c r="H206" s="227"/>
      <c r="I206" s="1782" t="s">
        <v>6125</v>
      </c>
      <c r="J206" s="227"/>
      <c r="K206" s="227"/>
      <c r="L206" s="227"/>
      <c r="M206" s="1782" t="s">
        <v>6140</v>
      </c>
      <c r="N206" s="1782" t="s">
        <v>6510</v>
      </c>
      <c r="O206" s="1782" t="s">
        <v>6128</v>
      </c>
      <c r="P206" s="1807"/>
      <c r="Q206" s="1806" t="s">
        <v>6489</v>
      </c>
      <c r="S206" s="347">
        <v>1</v>
      </c>
      <c r="T206" s="295"/>
    </row>
    <row r="207" spans="2:21" ht="13.5" customHeight="1">
      <c r="B207" s="1924"/>
      <c r="C207" s="1782"/>
      <c r="D207" s="1805"/>
      <c r="E207" s="227"/>
      <c r="F207" s="243"/>
      <c r="G207" s="243" t="s">
        <v>6511</v>
      </c>
      <c r="H207" s="227"/>
      <c r="I207" s="1782"/>
      <c r="J207" s="227"/>
      <c r="K207" s="227"/>
      <c r="L207" s="227"/>
      <c r="M207" s="1782"/>
      <c r="N207" s="1782"/>
      <c r="O207" s="1782"/>
      <c r="P207" s="1807"/>
      <c r="Q207" s="1806"/>
      <c r="S207" s="347">
        <v>1</v>
      </c>
      <c r="T207" s="295"/>
    </row>
    <row r="208" spans="2:21" ht="13.5" customHeight="1">
      <c r="B208" s="1924"/>
      <c r="C208" s="1782"/>
      <c r="D208" s="1805"/>
      <c r="E208" s="227"/>
      <c r="F208" s="243"/>
      <c r="G208" s="243" t="s">
        <v>6512</v>
      </c>
      <c r="H208" s="227"/>
      <c r="I208" s="1782"/>
      <c r="J208" s="227"/>
      <c r="K208" s="227"/>
      <c r="L208" s="227"/>
      <c r="M208" s="1782"/>
      <c r="N208" s="1782"/>
      <c r="O208" s="1782"/>
      <c r="P208" s="1807"/>
      <c r="Q208" s="1806"/>
      <c r="S208" s="347">
        <v>1</v>
      </c>
      <c r="T208" s="295"/>
    </row>
    <row r="209" spans="2:20" ht="13.5" customHeight="1">
      <c r="B209" s="1925"/>
      <c r="C209" s="1782"/>
      <c r="D209" s="1805"/>
      <c r="E209" s="227"/>
      <c r="F209" s="243"/>
      <c r="G209" s="243" t="s">
        <v>6513</v>
      </c>
      <c r="H209" s="227"/>
      <c r="I209" s="1782"/>
      <c r="J209" s="227"/>
      <c r="K209" s="227"/>
      <c r="L209" s="227"/>
      <c r="M209" s="1782"/>
      <c r="N209" s="1782"/>
      <c r="O209" s="1782"/>
      <c r="P209" s="1807"/>
      <c r="Q209" s="1806"/>
      <c r="S209" s="347">
        <v>1</v>
      </c>
      <c r="T209" s="295"/>
    </row>
    <row r="210" spans="2:20" ht="13.5" customHeight="1">
      <c r="B210" s="244" t="s">
        <v>6483</v>
      </c>
      <c r="C210" s="237" t="s">
        <v>6514</v>
      </c>
      <c r="D210" s="358" t="s">
        <v>6515</v>
      </c>
      <c r="E210" s="237"/>
      <c r="F210" s="237"/>
      <c r="G210" s="227" t="s">
        <v>6516</v>
      </c>
      <c r="H210" s="229"/>
      <c r="I210" s="237" t="s">
        <v>6125</v>
      </c>
      <c r="J210" s="229"/>
      <c r="K210" s="229"/>
      <c r="L210" s="229"/>
      <c r="M210" s="229" t="s">
        <v>6270</v>
      </c>
      <c r="N210" s="229" t="s">
        <v>6517</v>
      </c>
      <c r="O210" s="229" t="s">
        <v>6128</v>
      </c>
      <c r="P210" s="313"/>
      <c r="Q210" s="311" t="s">
        <v>6489</v>
      </c>
      <c r="S210" s="347">
        <v>1</v>
      </c>
      <c r="T210" s="295"/>
    </row>
    <row r="211" spans="2:20" ht="13.5" customHeight="1">
      <c r="B211" s="1930" t="s">
        <v>6483</v>
      </c>
      <c r="C211" s="1809" t="s">
        <v>6518</v>
      </c>
      <c r="D211" s="1805" t="s">
        <v>6519</v>
      </c>
      <c r="E211" s="228"/>
      <c r="F211" s="228"/>
      <c r="G211" s="227" t="s">
        <v>6186</v>
      </c>
      <c r="H211" s="316"/>
      <c r="I211" s="1912" t="s">
        <v>6125</v>
      </c>
      <c r="J211" s="316"/>
      <c r="K211" s="316"/>
      <c r="L211" s="316"/>
      <c r="M211" s="1782" t="s">
        <v>6270</v>
      </c>
      <c r="N211" s="1782" t="s">
        <v>6520</v>
      </c>
      <c r="O211" s="1782" t="s">
        <v>6128</v>
      </c>
      <c r="P211" s="1807"/>
      <c r="Q211" s="1806" t="s">
        <v>6489</v>
      </c>
      <c r="S211" s="347">
        <v>1</v>
      </c>
      <c r="T211" s="295"/>
    </row>
    <row r="212" spans="2:20" ht="13.5" customHeight="1">
      <c r="B212" s="1931"/>
      <c r="C212" s="1810"/>
      <c r="D212" s="1805"/>
      <c r="E212" s="229"/>
      <c r="F212" s="229"/>
      <c r="G212" s="227" t="s">
        <v>6187</v>
      </c>
      <c r="H212" s="317"/>
      <c r="I212" s="1913"/>
      <c r="J212" s="317"/>
      <c r="K212" s="317"/>
      <c r="L212" s="317"/>
      <c r="M212" s="1782"/>
      <c r="N212" s="1782"/>
      <c r="O212" s="1782"/>
      <c r="P212" s="1807"/>
      <c r="Q212" s="1806"/>
      <c r="S212" s="347">
        <v>1</v>
      </c>
      <c r="T212" s="295"/>
    </row>
    <row r="213" spans="2:20" ht="13.5" customHeight="1">
      <c r="B213" s="1931"/>
      <c r="C213" s="1810"/>
      <c r="D213" s="1805"/>
      <c r="E213" s="229"/>
      <c r="F213" s="229"/>
      <c r="G213" s="227" t="s">
        <v>6188</v>
      </c>
      <c r="H213" s="317"/>
      <c r="I213" s="1913"/>
      <c r="J213" s="317"/>
      <c r="K213" s="317"/>
      <c r="L213" s="317"/>
      <c r="M213" s="1782"/>
      <c r="N213" s="1782"/>
      <c r="O213" s="1782"/>
      <c r="P213" s="1807"/>
      <c r="Q213" s="1806"/>
      <c r="S213" s="347">
        <v>1</v>
      </c>
      <c r="T213" s="295"/>
    </row>
    <row r="214" spans="2:20" ht="13.5" customHeight="1">
      <c r="B214" s="1932"/>
      <c r="C214" s="1811"/>
      <c r="D214" s="1805"/>
      <c r="E214" s="237"/>
      <c r="F214" s="237"/>
      <c r="G214" s="227" t="s">
        <v>6189</v>
      </c>
      <c r="H214" s="318"/>
      <c r="I214" s="1914"/>
      <c r="J214" s="318"/>
      <c r="K214" s="318"/>
      <c r="L214" s="318"/>
      <c r="M214" s="1782"/>
      <c r="N214" s="1782"/>
      <c r="O214" s="1782"/>
      <c r="P214" s="1807"/>
      <c r="Q214" s="1806"/>
      <c r="S214" s="347">
        <v>1</v>
      </c>
      <c r="T214" s="295"/>
    </row>
    <row r="215" spans="2:20" ht="13.5" customHeight="1">
      <c r="B215" s="1930" t="s">
        <v>6483</v>
      </c>
      <c r="C215" s="1809" t="s">
        <v>6521</v>
      </c>
      <c r="D215" s="1805" t="s">
        <v>6522</v>
      </c>
      <c r="E215" s="228"/>
      <c r="F215" s="228"/>
      <c r="G215" s="227" t="s">
        <v>6190</v>
      </c>
      <c r="H215" s="316"/>
      <c r="I215" s="1912" t="s">
        <v>6125</v>
      </c>
      <c r="J215" s="316"/>
      <c r="K215" s="316"/>
      <c r="L215" s="316"/>
      <c r="M215" s="1782" t="s">
        <v>6270</v>
      </c>
      <c r="N215" s="1782" t="s">
        <v>6523</v>
      </c>
      <c r="O215" s="1782" t="s">
        <v>6128</v>
      </c>
      <c r="P215" s="1807"/>
      <c r="Q215" s="1806" t="s">
        <v>6489</v>
      </c>
      <c r="S215" s="347">
        <v>1</v>
      </c>
      <c r="T215" s="295"/>
    </row>
    <row r="216" spans="2:20" ht="13.5" customHeight="1">
      <c r="B216" s="1931"/>
      <c r="C216" s="1810"/>
      <c r="D216" s="1805"/>
      <c r="E216" s="229"/>
      <c r="F216" s="229"/>
      <c r="G216" s="227" t="s">
        <v>6191</v>
      </c>
      <c r="H216" s="317"/>
      <c r="I216" s="1913"/>
      <c r="J216" s="317"/>
      <c r="K216" s="317"/>
      <c r="L216" s="317"/>
      <c r="M216" s="1782"/>
      <c r="N216" s="1782"/>
      <c r="O216" s="1782"/>
      <c r="P216" s="1807"/>
      <c r="Q216" s="1806"/>
      <c r="S216" s="347">
        <v>1</v>
      </c>
      <c r="T216" s="295"/>
    </row>
    <row r="217" spans="2:20" ht="13.5" customHeight="1">
      <c r="B217" s="1931"/>
      <c r="C217" s="1810"/>
      <c r="D217" s="1805"/>
      <c r="E217" s="229"/>
      <c r="F217" s="229"/>
      <c r="G217" s="227" t="s">
        <v>6192</v>
      </c>
      <c r="H217" s="317"/>
      <c r="I217" s="1913"/>
      <c r="J217" s="317"/>
      <c r="K217" s="317"/>
      <c r="L217" s="317"/>
      <c r="M217" s="1782"/>
      <c r="N217" s="1782"/>
      <c r="O217" s="1782"/>
      <c r="P217" s="1807"/>
      <c r="Q217" s="1806"/>
      <c r="S217" s="347">
        <v>1</v>
      </c>
      <c r="T217" s="295"/>
    </row>
    <row r="218" spans="2:20" ht="13.5" customHeight="1">
      <c r="B218" s="1932"/>
      <c r="C218" s="1811"/>
      <c r="D218" s="1805"/>
      <c r="E218" s="237"/>
      <c r="F218" s="237"/>
      <c r="G218" s="227" t="s">
        <v>6193</v>
      </c>
      <c r="H218" s="318"/>
      <c r="I218" s="1914"/>
      <c r="J218" s="318"/>
      <c r="K218" s="318"/>
      <c r="L218" s="318"/>
      <c r="M218" s="1782"/>
      <c r="N218" s="1782"/>
      <c r="O218" s="1782"/>
      <c r="P218" s="1807"/>
      <c r="Q218" s="1806"/>
      <c r="S218" s="347">
        <v>1</v>
      </c>
      <c r="T218" s="295"/>
    </row>
    <row r="219" spans="2:20" ht="13.5" customHeight="1">
      <c r="B219" s="1930" t="s">
        <v>6483</v>
      </c>
      <c r="C219" s="1809" t="s">
        <v>6524</v>
      </c>
      <c r="D219" s="1805" t="s">
        <v>7736</v>
      </c>
      <c r="E219" s="228"/>
      <c r="F219" s="228"/>
      <c r="G219" s="227" t="s">
        <v>6526</v>
      </c>
      <c r="H219" s="316"/>
      <c r="I219" s="1912" t="s">
        <v>6125</v>
      </c>
      <c r="J219" s="316"/>
      <c r="K219" s="316"/>
      <c r="L219" s="316"/>
      <c r="M219" s="1782" t="s">
        <v>6172</v>
      </c>
      <c r="N219" s="1782" t="s">
        <v>6527</v>
      </c>
      <c r="O219" s="1782" t="s">
        <v>6128</v>
      </c>
      <c r="P219" s="1807"/>
      <c r="Q219" s="1806" t="s">
        <v>6489</v>
      </c>
      <c r="S219" s="347">
        <v>1</v>
      </c>
      <c r="T219" s="295"/>
    </row>
    <row r="220" spans="2:20" ht="13.5" customHeight="1">
      <c r="B220" s="1931"/>
      <c r="C220" s="1810"/>
      <c r="D220" s="1805"/>
      <c r="E220" s="229"/>
      <c r="F220" s="229"/>
      <c r="G220" s="227" t="s">
        <v>6528</v>
      </c>
      <c r="H220" s="317"/>
      <c r="I220" s="1913"/>
      <c r="J220" s="317"/>
      <c r="K220" s="317"/>
      <c r="L220" s="317"/>
      <c r="M220" s="1782"/>
      <c r="N220" s="1782"/>
      <c r="O220" s="1782"/>
      <c r="P220" s="1807"/>
      <c r="Q220" s="1806"/>
      <c r="S220" s="347">
        <v>1</v>
      </c>
      <c r="T220" s="295"/>
    </row>
    <row r="221" spans="2:20" ht="13.5" customHeight="1">
      <c r="B221" s="1931"/>
      <c r="C221" s="1810"/>
      <c r="D221" s="1805"/>
      <c r="E221" s="229"/>
      <c r="F221" s="229"/>
      <c r="G221" s="227" t="s">
        <v>6529</v>
      </c>
      <c r="H221" s="317"/>
      <c r="I221" s="1913"/>
      <c r="J221" s="317"/>
      <c r="K221" s="317"/>
      <c r="L221" s="317"/>
      <c r="M221" s="1782"/>
      <c r="N221" s="1782"/>
      <c r="O221" s="1782"/>
      <c r="P221" s="1807"/>
      <c r="Q221" s="1806"/>
      <c r="S221" s="347">
        <v>1</v>
      </c>
      <c r="T221" s="295"/>
    </row>
    <row r="222" spans="2:20" ht="13.5" customHeight="1">
      <c r="B222" s="1932"/>
      <c r="C222" s="1811"/>
      <c r="D222" s="1805"/>
      <c r="E222" s="237"/>
      <c r="F222" s="237"/>
      <c r="G222" s="227" t="s">
        <v>6530</v>
      </c>
      <c r="H222" s="318"/>
      <c r="I222" s="1914"/>
      <c r="J222" s="318"/>
      <c r="K222" s="318"/>
      <c r="L222" s="318"/>
      <c r="M222" s="1782"/>
      <c r="N222" s="1782"/>
      <c r="O222" s="1782"/>
      <c r="P222" s="1807"/>
      <c r="Q222" s="1806"/>
      <c r="S222" s="347">
        <v>1</v>
      </c>
      <c r="T222" s="295"/>
    </row>
    <row r="223" spans="2:20" ht="13.5" customHeight="1">
      <c r="B223" s="1930" t="s">
        <v>6483</v>
      </c>
      <c r="C223" s="1809" t="s">
        <v>6531</v>
      </c>
      <c r="D223" s="1805" t="s">
        <v>7738</v>
      </c>
      <c r="E223" s="228"/>
      <c r="F223" s="228"/>
      <c r="G223" s="227" t="s">
        <v>6533</v>
      </c>
      <c r="H223" s="316"/>
      <c r="I223" s="1912" t="s">
        <v>6125</v>
      </c>
      <c r="J223" s="316"/>
      <c r="K223" s="316"/>
      <c r="L223" s="316"/>
      <c r="M223" s="1782" t="s">
        <v>6172</v>
      </c>
      <c r="N223" s="1808" t="s">
        <v>6534</v>
      </c>
      <c r="O223" s="1782" t="s">
        <v>6128</v>
      </c>
      <c r="P223" s="1807"/>
      <c r="Q223" s="1806" t="s">
        <v>6489</v>
      </c>
      <c r="S223" s="347">
        <v>1</v>
      </c>
      <c r="T223" s="295"/>
    </row>
    <row r="224" spans="2:20" ht="13.5" customHeight="1">
      <c r="B224" s="1931"/>
      <c r="C224" s="1810"/>
      <c r="D224" s="1805"/>
      <c r="E224" s="229"/>
      <c r="F224" s="229"/>
      <c r="G224" s="227" t="s">
        <v>6535</v>
      </c>
      <c r="H224" s="317"/>
      <c r="I224" s="1913"/>
      <c r="J224" s="317"/>
      <c r="K224" s="317"/>
      <c r="L224" s="317"/>
      <c r="M224" s="1782"/>
      <c r="N224" s="1808"/>
      <c r="O224" s="1782"/>
      <c r="P224" s="1807"/>
      <c r="Q224" s="1806"/>
      <c r="S224" s="347">
        <v>1</v>
      </c>
      <c r="T224" s="295"/>
    </row>
    <row r="225" spans="2:20" ht="13.5" customHeight="1">
      <c r="B225" s="1931"/>
      <c r="C225" s="1810"/>
      <c r="D225" s="1805"/>
      <c r="E225" s="229"/>
      <c r="F225" s="229"/>
      <c r="G225" s="227" t="s">
        <v>6536</v>
      </c>
      <c r="H225" s="317"/>
      <c r="I225" s="1913"/>
      <c r="J225" s="317"/>
      <c r="K225" s="317"/>
      <c r="L225" s="317"/>
      <c r="M225" s="1782"/>
      <c r="N225" s="1808"/>
      <c r="O225" s="1782"/>
      <c r="P225" s="1807"/>
      <c r="Q225" s="1806"/>
      <c r="S225" s="347">
        <v>1</v>
      </c>
      <c r="T225" s="295"/>
    </row>
    <row r="226" spans="2:20" ht="13.5" customHeight="1">
      <c r="B226" s="1932"/>
      <c r="C226" s="1811"/>
      <c r="D226" s="1805"/>
      <c r="E226" s="237"/>
      <c r="F226" s="237"/>
      <c r="G226" s="227" t="s">
        <v>6537</v>
      </c>
      <c r="H226" s="318"/>
      <c r="I226" s="1914"/>
      <c r="J226" s="318"/>
      <c r="K226" s="318"/>
      <c r="L226" s="318"/>
      <c r="M226" s="1782"/>
      <c r="N226" s="1808"/>
      <c r="O226" s="1782"/>
      <c r="P226" s="1807"/>
      <c r="Q226" s="1806"/>
      <c r="S226" s="347">
        <v>1</v>
      </c>
      <c r="T226" s="295"/>
    </row>
    <row r="227" spans="2:20" ht="13.5" customHeight="1">
      <c r="B227" s="1930" t="s">
        <v>6483</v>
      </c>
      <c r="C227" s="1809" t="s">
        <v>6538</v>
      </c>
      <c r="D227" s="1805" t="s">
        <v>7740</v>
      </c>
      <c r="E227" s="228"/>
      <c r="F227" s="228"/>
      <c r="G227" s="227" t="s">
        <v>6540</v>
      </c>
      <c r="H227" s="316"/>
      <c r="I227" s="1912" t="s">
        <v>6125</v>
      </c>
      <c r="J227" s="316"/>
      <c r="K227" s="316"/>
      <c r="L227" s="316"/>
      <c r="M227" s="1782" t="s">
        <v>6172</v>
      </c>
      <c r="N227" s="1808" t="s">
        <v>6541</v>
      </c>
      <c r="O227" s="1782" t="s">
        <v>6128</v>
      </c>
      <c r="P227" s="1807"/>
      <c r="Q227" s="1806" t="s">
        <v>6489</v>
      </c>
      <c r="S227" s="347">
        <v>1</v>
      </c>
      <c r="T227" s="295"/>
    </row>
    <row r="228" spans="2:20" ht="13.5" customHeight="1">
      <c r="B228" s="1931"/>
      <c r="C228" s="1810"/>
      <c r="D228" s="1805"/>
      <c r="E228" s="229"/>
      <c r="F228" s="229"/>
      <c r="G228" s="227" t="s">
        <v>6542</v>
      </c>
      <c r="H228" s="317"/>
      <c r="I228" s="1913"/>
      <c r="J228" s="317"/>
      <c r="K228" s="317"/>
      <c r="L228" s="317"/>
      <c r="M228" s="1782"/>
      <c r="N228" s="1808"/>
      <c r="O228" s="1782"/>
      <c r="P228" s="1807"/>
      <c r="Q228" s="1806"/>
      <c r="S228" s="347">
        <v>1</v>
      </c>
      <c r="T228" s="295"/>
    </row>
    <row r="229" spans="2:20" ht="13.5" customHeight="1">
      <c r="B229" s="1931"/>
      <c r="C229" s="1810"/>
      <c r="D229" s="1805"/>
      <c r="E229" s="229"/>
      <c r="F229" s="229"/>
      <c r="G229" s="227" t="s">
        <v>6543</v>
      </c>
      <c r="H229" s="317"/>
      <c r="I229" s="1913"/>
      <c r="J229" s="317"/>
      <c r="K229" s="317"/>
      <c r="L229" s="317"/>
      <c r="M229" s="1782"/>
      <c r="N229" s="1808"/>
      <c r="O229" s="1782"/>
      <c r="P229" s="1807"/>
      <c r="Q229" s="1806"/>
      <c r="S229" s="347">
        <v>1</v>
      </c>
      <c r="T229" s="295"/>
    </row>
    <row r="230" spans="2:20" ht="13.5" customHeight="1">
      <c r="B230" s="1932"/>
      <c r="C230" s="1811"/>
      <c r="D230" s="1805"/>
      <c r="E230" s="237"/>
      <c r="F230" s="237"/>
      <c r="G230" s="227" t="s">
        <v>6544</v>
      </c>
      <c r="H230" s="317"/>
      <c r="I230" s="1913"/>
      <c r="J230" s="317"/>
      <c r="K230" s="317"/>
      <c r="L230" s="317"/>
      <c r="M230" s="1782"/>
      <c r="N230" s="1808"/>
      <c r="O230" s="1782"/>
      <c r="P230" s="1807"/>
      <c r="Q230" s="1806"/>
      <c r="S230" s="347">
        <v>1</v>
      </c>
      <c r="T230" s="295"/>
    </row>
    <row r="231" spans="2:20" ht="13.5" customHeight="1">
      <c r="B231" s="1930" t="s">
        <v>6483</v>
      </c>
      <c r="C231" s="1809" t="s">
        <v>6545</v>
      </c>
      <c r="D231" s="1805" t="s">
        <v>7742</v>
      </c>
      <c r="E231" s="316"/>
      <c r="F231" s="316"/>
      <c r="G231" s="235" t="s">
        <v>6547</v>
      </c>
      <c r="H231" s="227"/>
      <c r="I231" s="1782" t="s">
        <v>6125</v>
      </c>
      <c r="J231" s="227"/>
      <c r="K231" s="227"/>
      <c r="L231" s="227"/>
      <c r="M231" s="1782" t="s">
        <v>6140</v>
      </c>
      <c r="N231" s="1808" t="s">
        <v>6548</v>
      </c>
      <c r="O231" s="1782" t="s">
        <v>6128</v>
      </c>
      <c r="P231" s="1807"/>
      <c r="Q231" s="1806" t="s">
        <v>6489</v>
      </c>
      <c r="S231" s="347">
        <v>1</v>
      </c>
      <c r="T231" s="295"/>
    </row>
    <row r="232" spans="2:20" ht="13.5" customHeight="1">
      <c r="B232" s="1931"/>
      <c r="C232" s="1810"/>
      <c r="D232" s="1805"/>
      <c r="E232" s="317"/>
      <c r="F232" s="317"/>
      <c r="G232" s="235" t="s">
        <v>6549</v>
      </c>
      <c r="H232" s="227"/>
      <c r="I232" s="1782"/>
      <c r="J232" s="227"/>
      <c r="K232" s="227"/>
      <c r="L232" s="227"/>
      <c r="M232" s="1782"/>
      <c r="N232" s="1808"/>
      <c r="O232" s="1782"/>
      <c r="P232" s="1807"/>
      <c r="Q232" s="1806"/>
      <c r="S232" s="347">
        <v>1</v>
      </c>
      <c r="T232" s="295"/>
    </row>
    <row r="233" spans="2:20" ht="13.5" customHeight="1">
      <c r="B233" s="1931"/>
      <c r="C233" s="1810"/>
      <c r="D233" s="1805"/>
      <c r="E233" s="317"/>
      <c r="F233" s="317"/>
      <c r="G233" s="235" t="s">
        <v>6550</v>
      </c>
      <c r="H233" s="227"/>
      <c r="I233" s="1782"/>
      <c r="J233" s="227"/>
      <c r="K233" s="227"/>
      <c r="L233" s="227"/>
      <c r="M233" s="1782"/>
      <c r="N233" s="1808"/>
      <c r="O233" s="1782"/>
      <c r="P233" s="1807"/>
      <c r="Q233" s="1806"/>
      <c r="S233" s="347">
        <v>1</v>
      </c>
      <c r="T233" s="295"/>
    </row>
    <row r="234" spans="2:20" ht="13.5" customHeight="1">
      <c r="B234" s="1931"/>
      <c r="C234" s="1810"/>
      <c r="D234" s="1805"/>
      <c r="E234" s="317"/>
      <c r="F234" s="317"/>
      <c r="G234" s="235" t="s">
        <v>6551</v>
      </c>
      <c r="H234" s="227"/>
      <c r="I234" s="1782"/>
      <c r="J234" s="227"/>
      <c r="K234" s="227"/>
      <c r="L234" s="227"/>
      <c r="M234" s="1782"/>
      <c r="N234" s="1808"/>
      <c r="O234" s="1782"/>
      <c r="P234" s="1807"/>
      <c r="Q234" s="1806"/>
      <c r="S234" s="347">
        <v>1</v>
      </c>
      <c r="T234" s="295"/>
    </row>
    <row r="235" spans="2:20" ht="13.5" customHeight="1">
      <c r="B235" s="1931"/>
      <c r="C235" s="1810"/>
      <c r="D235" s="1805"/>
      <c r="E235" s="317"/>
      <c r="F235" s="317"/>
      <c r="G235" s="235" t="s">
        <v>6552</v>
      </c>
      <c r="H235" s="227"/>
      <c r="I235" s="1782"/>
      <c r="J235" s="227"/>
      <c r="K235" s="227"/>
      <c r="L235" s="227"/>
      <c r="M235" s="1782"/>
      <c r="N235" s="1808"/>
      <c r="O235" s="1782"/>
      <c r="P235" s="1807"/>
      <c r="Q235" s="1806"/>
      <c r="S235" s="347">
        <v>1</v>
      </c>
      <c r="T235" s="295"/>
    </row>
    <row r="236" spans="2:20" ht="13.5" customHeight="1">
      <c r="B236" s="1932"/>
      <c r="C236" s="1811"/>
      <c r="D236" s="1805"/>
      <c r="E236" s="318"/>
      <c r="F236" s="318"/>
      <c r="G236" s="235" t="s">
        <v>6553</v>
      </c>
      <c r="H236" s="227"/>
      <c r="I236" s="1782"/>
      <c r="J236" s="227"/>
      <c r="K236" s="227"/>
      <c r="L236" s="227"/>
      <c r="M236" s="1782"/>
      <c r="N236" s="1808"/>
      <c r="O236" s="1782"/>
      <c r="P236" s="1807"/>
      <c r="Q236" s="1806"/>
      <c r="S236" s="347">
        <v>1</v>
      </c>
      <c r="T236" s="295"/>
    </row>
    <row r="237" spans="2:20" ht="13.5" customHeight="1">
      <c r="B237" s="1930" t="s">
        <v>6483</v>
      </c>
      <c r="C237" s="1809" t="s">
        <v>6554</v>
      </c>
      <c r="D237" s="1838" t="s">
        <v>7744</v>
      </c>
      <c r="E237" s="228"/>
      <c r="F237" s="228"/>
      <c r="G237" s="227" t="s">
        <v>6556</v>
      </c>
      <c r="H237" s="229"/>
      <c r="I237" s="1810" t="s">
        <v>6125</v>
      </c>
      <c r="J237" s="229"/>
      <c r="K237" s="229"/>
      <c r="L237" s="229"/>
      <c r="M237" s="1810" t="s">
        <v>6140</v>
      </c>
      <c r="N237" s="1901" t="s">
        <v>6557</v>
      </c>
      <c r="O237" s="1810" t="s">
        <v>6128</v>
      </c>
      <c r="P237" s="1934"/>
      <c r="Q237" s="1907" t="s">
        <v>6489</v>
      </c>
      <c r="R237" s="224"/>
      <c r="S237" s="347">
        <v>1</v>
      </c>
      <c r="T237" s="295"/>
    </row>
    <row r="238" spans="2:20" ht="13.5" customHeight="1">
      <c r="B238" s="1931"/>
      <c r="C238" s="1810"/>
      <c r="D238" s="1838"/>
      <c r="E238" s="229"/>
      <c r="F238" s="229"/>
      <c r="G238" s="227" t="s">
        <v>6558</v>
      </c>
      <c r="H238" s="229"/>
      <c r="I238" s="1810"/>
      <c r="J238" s="229"/>
      <c r="K238" s="229"/>
      <c r="L238" s="229"/>
      <c r="M238" s="1810"/>
      <c r="N238" s="1901"/>
      <c r="O238" s="1810"/>
      <c r="P238" s="1934"/>
      <c r="Q238" s="1806"/>
      <c r="R238" s="224"/>
      <c r="S238" s="347">
        <v>1</v>
      </c>
      <c r="T238" s="295"/>
    </row>
    <row r="239" spans="2:20" ht="13.5" customHeight="1">
      <c r="B239" s="1931"/>
      <c r="C239" s="1810"/>
      <c r="D239" s="1838"/>
      <c r="E239" s="229"/>
      <c r="F239" s="229"/>
      <c r="G239" s="227" t="s">
        <v>6559</v>
      </c>
      <c r="H239" s="229"/>
      <c r="I239" s="1810"/>
      <c r="J239" s="229"/>
      <c r="K239" s="229"/>
      <c r="L239" s="229"/>
      <c r="M239" s="1810"/>
      <c r="N239" s="1901"/>
      <c r="O239" s="1810"/>
      <c r="P239" s="1934"/>
      <c r="Q239" s="1806"/>
      <c r="R239" s="224"/>
      <c r="S239" s="347">
        <v>1</v>
      </c>
      <c r="T239" s="295"/>
    </row>
    <row r="240" spans="2:20" ht="13.5" customHeight="1">
      <c r="B240" s="1931"/>
      <c r="C240" s="1810"/>
      <c r="D240" s="1838"/>
      <c r="E240" s="229"/>
      <c r="F240" s="229"/>
      <c r="G240" s="227" t="s">
        <v>6560</v>
      </c>
      <c r="H240" s="229"/>
      <c r="I240" s="1810"/>
      <c r="J240" s="229"/>
      <c r="K240" s="229"/>
      <c r="L240" s="229"/>
      <c r="M240" s="1810"/>
      <c r="N240" s="1901"/>
      <c r="O240" s="1810"/>
      <c r="P240" s="1934"/>
      <c r="Q240" s="1806"/>
      <c r="R240" s="224"/>
      <c r="S240" s="347">
        <v>1</v>
      </c>
      <c r="T240" s="295"/>
    </row>
    <row r="241" spans="2:20" ht="13.5" customHeight="1">
      <c r="B241" s="1932"/>
      <c r="C241" s="1811"/>
      <c r="D241" s="1839"/>
      <c r="E241" s="237"/>
      <c r="F241" s="237"/>
      <c r="G241" s="227" t="s">
        <v>6552</v>
      </c>
      <c r="H241" s="237"/>
      <c r="I241" s="1811"/>
      <c r="J241" s="237"/>
      <c r="K241" s="237"/>
      <c r="L241" s="237"/>
      <c r="M241" s="1811"/>
      <c r="N241" s="1902"/>
      <c r="O241" s="1811"/>
      <c r="P241" s="1935"/>
      <c r="Q241" s="1806"/>
      <c r="R241" s="224"/>
      <c r="S241" s="347">
        <v>1</v>
      </c>
      <c r="T241" s="295"/>
    </row>
    <row r="242" spans="2:20" ht="13.5" customHeight="1">
      <c r="B242" s="1930" t="s">
        <v>6483</v>
      </c>
      <c r="C242" s="1809" t="s">
        <v>6562</v>
      </c>
      <c r="D242" s="1837" t="s">
        <v>7746</v>
      </c>
      <c r="E242" s="228"/>
      <c r="F242" s="228"/>
      <c r="G242" s="227" t="s">
        <v>6564</v>
      </c>
      <c r="H242" s="228"/>
      <c r="I242" s="1809" t="s">
        <v>6125</v>
      </c>
      <c r="J242" s="228"/>
      <c r="K242" s="228"/>
      <c r="L242" s="228"/>
      <c r="M242" s="1809" t="s">
        <v>6140</v>
      </c>
      <c r="N242" s="1900" t="s">
        <v>6565</v>
      </c>
      <c r="O242" s="1809" t="s">
        <v>6128</v>
      </c>
      <c r="P242" s="1933"/>
      <c r="Q242" s="1806" t="s">
        <v>6489</v>
      </c>
      <c r="S242" s="347">
        <v>1</v>
      </c>
      <c r="T242" s="295"/>
    </row>
    <row r="243" spans="2:20" ht="13.5" customHeight="1">
      <c r="B243" s="1931"/>
      <c r="C243" s="1810"/>
      <c r="D243" s="1838"/>
      <c r="E243" s="229"/>
      <c r="F243" s="229"/>
      <c r="G243" s="227" t="s">
        <v>6566</v>
      </c>
      <c r="H243" s="229"/>
      <c r="I243" s="1810"/>
      <c r="J243" s="229"/>
      <c r="K243" s="229"/>
      <c r="L243" s="229"/>
      <c r="M243" s="1810"/>
      <c r="N243" s="1901"/>
      <c r="O243" s="1810"/>
      <c r="P243" s="1934"/>
      <c r="Q243" s="1806"/>
      <c r="S243" s="347">
        <v>1</v>
      </c>
      <c r="T243" s="295"/>
    </row>
    <row r="244" spans="2:20" ht="13.5" customHeight="1">
      <c r="B244" s="1931"/>
      <c r="C244" s="1810"/>
      <c r="D244" s="1838"/>
      <c r="E244" s="229"/>
      <c r="F244" s="229"/>
      <c r="G244" s="227" t="s">
        <v>6567</v>
      </c>
      <c r="H244" s="229"/>
      <c r="I244" s="1810"/>
      <c r="J244" s="229"/>
      <c r="K244" s="229"/>
      <c r="L244" s="229"/>
      <c r="M244" s="1810"/>
      <c r="N244" s="1901"/>
      <c r="O244" s="1810"/>
      <c r="P244" s="1934"/>
      <c r="Q244" s="1806"/>
      <c r="S244" s="347">
        <v>1</v>
      </c>
      <c r="T244" s="295"/>
    </row>
    <row r="245" spans="2:20" ht="13.5" customHeight="1">
      <c r="B245" s="1931"/>
      <c r="C245" s="1810"/>
      <c r="D245" s="1838"/>
      <c r="E245" s="229"/>
      <c r="F245" s="229"/>
      <c r="G245" s="227" t="s">
        <v>6568</v>
      </c>
      <c r="H245" s="229"/>
      <c r="I245" s="1810"/>
      <c r="J245" s="229"/>
      <c r="K245" s="229"/>
      <c r="L245" s="229"/>
      <c r="M245" s="1810"/>
      <c r="N245" s="1901"/>
      <c r="O245" s="1810"/>
      <c r="P245" s="1934"/>
      <c r="Q245" s="1806"/>
      <c r="S245" s="347">
        <v>1</v>
      </c>
      <c r="T245" s="295"/>
    </row>
    <row r="246" spans="2:20" ht="13.5" customHeight="1">
      <c r="B246" s="1931"/>
      <c r="C246" s="1810"/>
      <c r="D246" s="1838"/>
      <c r="E246" s="229"/>
      <c r="F246" s="229"/>
      <c r="G246" s="227" t="s">
        <v>6552</v>
      </c>
      <c r="H246" s="229"/>
      <c r="I246" s="1810"/>
      <c r="J246" s="229"/>
      <c r="K246" s="229"/>
      <c r="L246" s="229"/>
      <c r="M246" s="1810"/>
      <c r="N246" s="1901"/>
      <c r="O246" s="1810"/>
      <c r="P246" s="1934"/>
      <c r="Q246" s="1806"/>
      <c r="S246" s="347">
        <v>1</v>
      </c>
      <c r="T246" s="295"/>
    </row>
    <row r="247" spans="2:20" ht="13.5" customHeight="1">
      <c r="B247" s="1932"/>
      <c r="C247" s="1811"/>
      <c r="D247" s="1839"/>
      <c r="E247" s="237"/>
      <c r="F247" s="237"/>
      <c r="G247" s="227" t="s">
        <v>6553</v>
      </c>
      <c r="H247" s="237"/>
      <c r="I247" s="1811"/>
      <c r="J247" s="237"/>
      <c r="K247" s="237"/>
      <c r="L247" s="237"/>
      <c r="M247" s="1811"/>
      <c r="N247" s="1902"/>
      <c r="O247" s="1811"/>
      <c r="P247" s="1935"/>
      <c r="Q247" s="1806"/>
      <c r="S247" s="347">
        <v>1</v>
      </c>
      <c r="T247" s="295"/>
    </row>
    <row r="248" spans="2:20" ht="13.5" customHeight="1">
      <c r="B248" s="1930" t="s">
        <v>6483</v>
      </c>
      <c r="C248" s="1809" t="s">
        <v>6569</v>
      </c>
      <c r="D248" s="1837" t="s">
        <v>7748</v>
      </c>
      <c r="E248" s="228"/>
      <c r="F248" s="228"/>
      <c r="G248" s="227" t="s">
        <v>6571</v>
      </c>
      <c r="H248" s="228"/>
      <c r="I248" s="1809" t="s">
        <v>6125</v>
      </c>
      <c r="J248" s="228"/>
      <c r="K248" s="228"/>
      <c r="L248" s="228"/>
      <c r="M248" s="1809" t="s">
        <v>6572</v>
      </c>
      <c r="N248" s="1809" t="s">
        <v>6141</v>
      </c>
      <c r="O248" s="1809" t="s">
        <v>6128</v>
      </c>
      <c r="P248" s="1933"/>
      <c r="Q248" s="1806" t="s">
        <v>6489</v>
      </c>
      <c r="S248" s="347">
        <v>1</v>
      </c>
      <c r="T248" s="295"/>
    </row>
    <row r="249" spans="2:20" ht="13.5" customHeight="1">
      <c r="B249" s="1931"/>
      <c r="C249" s="1810"/>
      <c r="D249" s="1838"/>
      <c r="E249" s="229"/>
      <c r="F249" s="229"/>
      <c r="G249" s="227" t="s">
        <v>6573</v>
      </c>
      <c r="H249" s="229"/>
      <c r="I249" s="1810"/>
      <c r="J249" s="229"/>
      <c r="K249" s="229"/>
      <c r="L249" s="229"/>
      <c r="M249" s="1810"/>
      <c r="N249" s="1810"/>
      <c r="O249" s="1810"/>
      <c r="P249" s="1934"/>
      <c r="Q249" s="1806"/>
      <c r="S249" s="347">
        <v>1</v>
      </c>
      <c r="T249" s="295"/>
    </row>
    <row r="250" spans="2:20" ht="13.5" customHeight="1">
      <c r="B250" s="1931"/>
      <c r="C250" s="1810"/>
      <c r="D250" s="1838"/>
      <c r="E250" s="229"/>
      <c r="F250" s="229"/>
      <c r="G250" s="227" t="s">
        <v>6574</v>
      </c>
      <c r="H250" s="229"/>
      <c r="I250" s="1810"/>
      <c r="J250" s="229"/>
      <c r="K250" s="229"/>
      <c r="L250" s="229"/>
      <c r="M250" s="1810"/>
      <c r="N250" s="1810"/>
      <c r="O250" s="1810"/>
      <c r="P250" s="1934"/>
      <c r="Q250" s="1806"/>
      <c r="S250" s="347">
        <v>1</v>
      </c>
      <c r="T250" s="295"/>
    </row>
    <row r="251" spans="2:20" ht="13.5" customHeight="1">
      <c r="B251" s="1932"/>
      <c r="C251" s="1811"/>
      <c r="D251" s="1839"/>
      <c r="E251" s="237"/>
      <c r="F251" s="237"/>
      <c r="G251" s="227" t="s">
        <v>6575</v>
      </c>
      <c r="H251" s="237"/>
      <c r="I251" s="1811"/>
      <c r="J251" s="237"/>
      <c r="K251" s="237"/>
      <c r="L251" s="237"/>
      <c r="M251" s="1811"/>
      <c r="N251" s="1811"/>
      <c r="O251" s="1811"/>
      <c r="P251" s="1935"/>
      <c r="Q251" s="1806"/>
      <c r="S251" s="347">
        <v>1</v>
      </c>
      <c r="T251" s="295"/>
    </row>
    <row r="252" spans="2:20" ht="13.5" customHeight="1">
      <c r="B252" s="1930" t="s">
        <v>6483</v>
      </c>
      <c r="C252" s="1809" t="s">
        <v>6576</v>
      </c>
      <c r="D252" s="1837" t="s">
        <v>7749</v>
      </c>
      <c r="E252" s="228"/>
      <c r="F252" s="228"/>
      <c r="G252" s="227" t="s">
        <v>6219</v>
      </c>
      <c r="H252" s="228"/>
      <c r="I252" s="1809" t="s">
        <v>6125</v>
      </c>
      <c r="J252" s="228"/>
      <c r="K252" s="228"/>
      <c r="L252" s="228"/>
      <c r="M252" s="1809" t="s">
        <v>6140</v>
      </c>
      <c r="N252" s="1809" t="s">
        <v>6579</v>
      </c>
      <c r="O252" s="1809" t="s">
        <v>6128</v>
      </c>
      <c r="P252" s="1933"/>
      <c r="Q252" s="1806" t="s">
        <v>6489</v>
      </c>
      <c r="S252" s="347">
        <v>1</v>
      </c>
      <c r="T252" s="295"/>
    </row>
    <row r="253" spans="2:20" ht="13.5" customHeight="1">
      <c r="B253" s="1931"/>
      <c r="C253" s="1810"/>
      <c r="D253" s="1838"/>
      <c r="E253" s="229"/>
      <c r="F253" s="229"/>
      <c r="G253" s="227" t="s">
        <v>6224</v>
      </c>
      <c r="H253" s="229"/>
      <c r="I253" s="1810"/>
      <c r="J253" s="229"/>
      <c r="K253" s="229"/>
      <c r="L253" s="229"/>
      <c r="M253" s="1810"/>
      <c r="N253" s="1810"/>
      <c r="O253" s="1810"/>
      <c r="P253" s="1934"/>
      <c r="Q253" s="1806"/>
      <c r="S253" s="347">
        <v>1</v>
      </c>
      <c r="T253" s="295"/>
    </row>
    <row r="254" spans="2:20" ht="13.5" customHeight="1">
      <c r="B254" s="1931"/>
      <c r="C254" s="1810"/>
      <c r="D254" s="1838"/>
      <c r="E254" s="229"/>
      <c r="F254" s="229"/>
      <c r="G254" s="227" t="s">
        <v>6225</v>
      </c>
      <c r="H254" s="229"/>
      <c r="I254" s="1810"/>
      <c r="J254" s="229"/>
      <c r="K254" s="229"/>
      <c r="L254" s="229"/>
      <c r="M254" s="1810"/>
      <c r="N254" s="1810"/>
      <c r="O254" s="1810"/>
      <c r="P254" s="1934"/>
      <c r="Q254" s="1806"/>
      <c r="S254" s="347">
        <v>1</v>
      </c>
      <c r="T254" s="295"/>
    </row>
    <row r="255" spans="2:20" ht="13.5" customHeight="1">
      <c r="B255" s="1931"/>
      <c r="C255" s="1810"/>
      <c r="D255" s="1838"/>
      <c r="E255" s="229"/>
      <c r="F255" s="229"/>
      <c r="G255" s="227" t="s">
        <v>6227</v>
      </c>
      <c r="H255" s="229"/>
      <c r="I255" s="1810"/>
      <c r="J255" s="229"/>
      <c r="K255" s="229"/>
      <c r="L255" s="229"/>
      <c r="M255" s="1810"/>
      <c r="N255" s="1810"/>
      <c r="O255" s="1810"/>
      <c r="P255" s="1934"/>
      <c r="Q255" s="1806"/>
      <c r="S255" s="347">
        <v>1</v>
      </c>
      <c r="T255" s="295"/>
    </row>
    <row r="256" spans="2:20" ht="13.5" customHeight="1">
      <c r="B256" s="1932"/>
      <c r="C256" s="1811"/>
      <c r="D256" s="1839"/>
      <c r="E256" s="237"/>
      <c r="F256" s="237"/>
      <c r="G256" s="227" t="s">
        <v>6229</v>
      </c>
      <c r="H256" s="237"/>
      <c r="I256" s="1811"/>
      <c r="J256" s="237"/>
      <c r="K256" s="237"/>
      <c r="L256" s="237"/>
      <c r="M256" s="1811"/>
      <c r="N256" s="1811"/>
      <c r="O256" s="1811"/>
      <c r="P256" s="1935"/>
      <c r="Q256" s="1806"/>
      <c r="S256" s="347">
        <v>1</v>
      </c>
      <c r="T256" s="295"/>
    </row>
    <row r="257" spans="2:20" ht="13.5" customHeight="1">
      <c r="B257" s="244" t="s">
        <v>6483</v>
      </c>
      <c r="C257" s="227" t="s">
        <v>6082</v>
      </c>
      <c r="D257" s="231" t="s">
        <v>7750</v>
      </c>
      <c r="E257" s="227"/>
      <c r="F257" s="227"/>
      <c r="G257" s="227" t="s">
        <v>6581</v>
      </c>
      <c r="H257" s="227"/>
      <c r="I257" s="227" t="s">
        <v>6125</v>
      </c>
      <c r="J257" s="227"/>
      <c r="K257" s="227"/>
      <c r="L257" s="227"/>
      <c r="M257" s="227" t="s">
        <v>6140</v>
      </c>
      <c r="N257" s="227" t="s">
        <v>6579</v>
      </c>
      <c r="O257" s="227" t="s">
        <v>6128</v>
      </c>
      <c r="P257" s="312"/>
      <c r="Q257" s="310" t="s">
        <v>6489</v>
      </c>
      <c r="S257" s="347">
        <v>1</v>
      </c>
      <c r="T257" s="295"/>
    </row>
    <row r="258" spans="2:20" ht="13.5" customHeight="1">
      <c r="B258" s="1930" t="s">
        <v>6483</v>
      </c>
      <c r="C258" s="1809" t="s">
        <v>6582</v>
      </c>
      <c r="D258" s="1837" t="s">
        <v>7752</v>
      </c>
      <c r="E258" s="228"/>
      <c r="F258" s="228"/>
      <c r="G258" s="227" t="s">
        <v>6547</v>
      </c>
      <c r="H258" s="228"/>
      <c r="I258" s="1809" t="s">
        <v>6125</v>
      </c>
      <c r="J258" s="228"/>
      <c r="K258" s="228"/>
      <c r="L258" s="228"/>
      <c r="M258" s="1809" t="s">
        <v>6140</v>
      </c>
      <c r="N258" s="1809" t="s">
        <v>6579</v>
      </c>
      <c r="O258" s="1809" t="s">
        <v>6128</v>
      </c>
      <c r="P258" s="1936"/>
      <c r="Q258" s="310" t="s">
        <v>6489</v>
      </c>
      <c r="S258" s="347">
        <v>1</v>
      </c>
      <c r="T258" s="295"/>
    </row>
    <row r="259" spans="2:20" ht="13.5" customHeight="1">
      <c r="B259" s="1931"/>
      <c r="C259" s="1810"/>
      <c r="D259" s="1838"/>
      <c r="E259" s="229"/>
      <c r="F259" s="229"/>
      <c r="G259" s="227" t="s">
        <v>6549</v>
      </c>
      <c r="H259" s="229"/>
      <c r="I259" s="1810"/>
      <c r="J259" s="229"/>
      <c r="K259" s="229"/>
      <c r="L259" s="229"/>
      <c r="M259" s="1810"/>
      <c r="N259" s="1810"/>
      <c r="O259" s="1810"/>
      <c r="P259" s="1938"/>
      <c r="Q259" s="310"/>
      <c r="S259" s="347">
        <v>1</v>
      </c>
      <c r="T259" s="295"/>
    </row>
    <row r="260" spans="2:20" ht="13.5" customHeight="1">
      <c r="B260" s="1931"/>
      <c r="C260" s="1810"/>
      <c r="D260" s="1838"/>
      <c r="E260" s="229"/>
      <c r="F260" s="229"/>
      <c r="G260" s="227" t="s">
        <v>6550</v>
      </c>
      <c r="H260" s="229"/>
      <c r="I260" s="1810"/>
      <c r="J260" s="229"/>
      <c r="K260" s="229"/>
      <c r="L260" s="229"/>
      <c r="M260" s="1810"/>
      <c r="N260" s="1810"/>
      <c r="O260" s="1810"/>
      <c r="P260" s="1938"/>
      <c r="Q260" s="310"/>
      <c r="S260" s="347">
        <v>1</v>
      </c>
      <c r="T260" s="295"/>
    </row>
    <row r="261" spans="2:20" ht="13.5" customHeight="1">
      <c r="B261" s="1932"/>
      <c r="C261" s="1811"/>
      <c r="D261" s="1839"/>
      <c r="E261" s="237"/>
      <c r="F261" s="237"/>
      <c r="G261" s="227" t="s">
        <v>6551</v>
      </c>
      <c r="H261" s="237"/>
      <c r="I261" s="1811"/>
      <c r="J261" s="237"/>
      <c r="K261" s="237"/>
      <c r="L261" s="237"/>
      <c r="M261" s="1811"/>
      <c r="N261" s="1811"/>
      <c r="O261" s="1811"/>
      <c r="P261" s="1937"/>
      <c r="Q261" s="310"/>
      <c r="S261" s="347">
        <v>1</v>
      </c>
      <c r="T261" s="295"/>
    </row>
    <row r="262" spans="2:20" ht="13.5" customHeight="1">
      <c r="B262" s="1930" t="s">
        <v>6483</v>
      </c>
      <c r="C262" s="1809" t="s">
        <v>6584</v>
      </c>
      <c r="D262" s="1837" t="s">
        <v>6089</v>
      </c>
      <c r="E262" s="228"/>
      <c r="F262" s="228"/>
      <c r="G262" s="227" t="s">
        <v>6552</v>
      </c>
      <c r="H262" s="228"/>
      <c r="I262" s="1809" t="s">
        <v>6125</v>
      </c>
      <c r="J262" s="228"/>
      <c r="K262" s="228"/>
      <c r="L262" s="228"/>
      <c r="M262" s="1809" t="s">
        <v>6140</v>
      </c>
      <c r="N262" s="1809" t="s">
        <v>6579</v>
      </c>
      <c r="O262" s="1809" t="s">
        <v>6128</v>
      </c>
      <c r="P262" s="1936"/>
      <c r="Q262" s="1806" t="s">
        <v>6489</v>
      </c>
      <c r="S262" s="347">
        <v>1</v>
      </c>
      <c r="T262" s="295"/>
    </row>
    <row r="263" spans="2:20" ht="13.5" customHeight="1">
      <c r="B263" s="1932"/>
      <c r="C263" s="1811"/>
      <c r="D263" s="1839"/>
      <c r="E263" s="237"/>
      <c r="F263" s="237"/>
      <c r="G263" s="227" t="s">
        <v>6553</v>
      </c>
      <c r="H263" s="237"/>
      <c r="I263" s="1811"/>
      <c r="J263" s="237"/>
      <c r="K263" s="237"/>
      <c r="L263" s="237"/>
      <c r="M263" s="1811"/>
      <c r="N263" s="1811"/>
      <c r="O263" s="1811"/>
      <c r="P263" s="1937"/>
      <c r="Q263" s="1806"/>
      <c r="S263" s="347">
        <v>1</v>
      </c>
      <c r="T263" s="295"/>
    </row>
    <row r="264" spans="2:20" ht="13.5" customHeight="1">
      <c r="B264" s="1930" t="s">
        <v>6483</v>
      </c>
      <c r="C264" s="1809" t="s">
        <v>6090</v>
      </c>
      <c r="D264" s="1837" t="s">
        <v>7755</v>
      </c>
      <c r="E264" s="228"/>
      <c r="F264" s="228"/>
      <c r="G264" s="227" t="s">
        <v>6564</v>
      </c>
      <c r="H264" s="228"/>
      <c r="I264" s="1809" t="s">
        <v>6125</v>
      </c>
      <c r="J264" s="228"/>
      <c r="K264" s="228"/>
      <c r="L264" s="228"/>
      <c r="M264" s="1809" t="s">
        <v>6140</v>
      </c>
      <c r="N264" s="1809" t="s">
        <v>6579</v>
      </c>
      <c r="O264" s="1809" t="s">
        <v>6128</v>
      </c>
      <c r="P264" s="1936"/>
      <c r="Q264" s="1806" t="s">
        <v>6489</v>
      </c>
      <c r="S264" s="347">
        <v>1</v>
      </c>
      <c r="T264" s="295"/>
    </row>
    <row r="265" spans="2:20" ht="13.5" customHeight="1">
      <c r="B265" s="1931"/>
      <c r="C265" s="1810"/>
      <c r="D265" s="1838"/>
      <c r="E265" s="229"/>
      <c r="F265" s="229"/>
      <c r="G265" s="227" t="s">
        <v>6566</v>
      </c>
      <c r="H265" s="229"/>
      <c r="I265" s="1810"/>
      <c r="J265" s="229"/>
      <c r="K265" s="229"/>
      <c r="L265" s="229"/>
      <c r="M265" s="1810"/>
      <c r="N265" s="1810"/>
      <c r="O265" s="1810"/>
      <c r="P265" s="1938"/>
      <c r="Q265" s="1806"/>
      <c r="S265" s="347">
        <v>1</v>
      </c>
      <c r="T265" s="295"/>
    </row>
    <row r="266" spans="2:20" ht="13.5" customHeight="1">
      <c r="B266" s="1931"/>
      <c r="C266" s="1810"/>
      <c r="D266" s="1838"/>
      <c r="E266" s="229"/>
      <c r="F266" s="229"/>
      <c r="G266" s="227" t="s">
        <v>6567</v>
      </c>
      <c r="H266" s="229"/>
      <c r="I266" s="1810"/>
      <c r="J266" s="229"/>
      <c r="K266" s="229"/>
      <c r="L266" s="229"/>
      <c r="M266" s="1810"/>
      <c r="N266" s="1810"/>
      <c r="O266" s="1810"/>
      <c r="P266" s="1938"/>
      <c r="Q266" s="1806"/>
      <c r="S266" s="347">
        <v>1</v>
      </c>
      <c r="T266" s="295"/>
    </row>
    <row r="267" spans="2:20" ht="13.5" customHeight="1">
      <c r="B267" s="1932"/>
      <c r="C267" s="1811"/>
      <c r="D267" s="1839"/>
      <c r="E267" s="237"/>
      <c r="F267" s="237"/>
      <c r="G267" s="227" t="s">
        <v>6568</v>
      </c>
      <c r="H267" s="237"/>
      <c r="I267" s="1811"/>
      <c r="J267" s="237"/>
      <c r="K267" s="237"/>
      <c r="L267" s="237"/>
      <c r="M267" s="1811"/>
      <c r="N267" s="1811"/>
      <c r="O267" s="1811"/>
      <c r="P267" s="1937"/>
      <c r="Q267" s="1806"/>
      <c r="S267" s="347">
        <v>1</v>
      </c>
      <c r="T267" s="295"/>
    </row>
    <row r="268" spans="2:20" ht="13.5" customHeight="1">
      <c r="B268" s="1930" t="s">
        <v>6483</v>
      </c>
      <c r="C268" s="1809" t="s">
        <v>6587</v>
      </c>
      <c r="D268" s="1837" t="s">
        <v>7756</v>
      </c>
      <c r="E268" s="228"/>
      <c r="F268" s="228"/>
      <c r="G268" s="227" t="s">
        <v>6571</v>
      </c>
      <c r="H268" s="228"/>
      <c r="I268" s="227" t="s">
        <v>6125</v>
      </c>
      <c r="J268" s="228"/>
      <c r="K268" s="228"/>
      <c r="L268" s="228"/>
      <c r="M268" s="1809" t="s">
        <v>6572</v>
      </c>
      <c r="N268" s="1809" t="s">
        <v>6579</v>
      </c>
      <c r="O268" s="1809" t="s">
        <v>6128</v>
      </c>
      <c r="P268" s="1936"/>
      <c r="Q268" s="1806" t="s">
        <v>6489</v>
      </c>
      <c r="S268" s="347">
        <v>1</v>
      </c>
      <c r="T268" s="295"/>
    </row>
    <row r="269" spans="2:20" ht="13.5" customHeight="1">
      <c r="B269" s="1931"/>
      <c r="C269" s="1810"/>
      <c r="D269" s="1838"/>
      <c r="E269" s="229"/>
      <c r="F269" s="229"/>
      <c r="G269" s="227" t="s">
        <v>6573</v>
      </c>
      <c r="H269" s="229"/>
      <c r="I269" s="1809"/>
      <c r="J269" s="229"/>
      <c r="K269" s="229"/>
      <c r="L269" s="229"/>
      <c r="M269" s="1810"/>
      <c r="N269" s="1810"/>
      <c r="O269" s="1810"/>
      <c r="P269" s="1938"/>
      <c r="Q269" s="1806"/>
      <c r="S269" s="347">
        <v>1</v>
      </c>
      <c r="T269" s="295"/>
    </row>
    <row r="270" spans="2:20" ht="13.5" customHeight="1">
      <c r="B270" s="1931"/>
      <c r="C270" s="1810"/>
      <c r="D270" s="1838"/>
      <c r="E270" s="229"/>
      <c r="F270" s="229"/>
      <c r="G270" s="227" t="s">
        <v>6574</v>
      </c>
      <c r="H270" s="229"/>
      <c r="I270" s="1810"/>
      <c r="J270" s="229"/>
      <c r="K270" s="229"/>
      <c r="L270" s="229"/>
      <c r="M270" s="1810"/>
      <c r="N270" s="1810"/>
      <c r="O270" s="1810"/>
      <c r="P270" s="1938"/>
      <c r="Q270" s="1806"/>
      <c r="S270" s="347">
        <v>1</v>
      </c>
      <c r="T270" s="295"/>
    </row>
    <row r="271" spans="2:20" ht="13.5" customHeight="1">
      <c r="B271" s="1932"/>
      <c r="C271" s="1811"/>
      <c r="D271" s="1839"/>
      <c r="E271" s="237"/>
      <c r="F271" s="237"/>
      <c r="G271" s="227" t="s">
        <v>6575</v>
      </c>
      <c r="H271" s="237"/>
      <c r="I271" s="1811"/>
      <c r="J271" s="237"/>
      <c r="K271" s="237"/>
      <c r="L271" s="237"/>
      <c r="M271" s="1811"/>
      <c r="N271" s="1811"/>
      <c r="O271" s="1811"/>
      <c r="P271" s="1937"/>
      <c r="Q271" s="1806"/>
      <c r="S271" s="347">
        <v>1</v>
      </c>
      <c r="T271" s="295"/>
    </row>
    <row r="272" spans="2:20" ht="13.5" customHeight="1">
      <c r="B272" s="1939" t="s">
        <v>6589</v>
      </c>
      <c r="C272" s="1809" t="s">
        <v>6590</v>
      </c>
      <c r="D272" s="1837" t="s">
        <v>7758</v>
      </c>
      <c r="E272" s="228"/>
      <c r="F272" s="228"/>
      <c r="G272" s="227" t="s">
        <v>456</v>
      </c>
      <c r="H272" s="228"/>
      <c r="I272" s="1809" t="s">
        <v>6593</v>
      </c>
      <c r="J272" s="228"/>
      <c r="K272" s="228"/>
      <c r="L272" s="228"/>
      <c r="M272" s="1809" t="s">
        <v>6594</v>
      </c>
      <c r="N272" s="1809" t="s">
        <v>6141</v>
      </c>
      <c r="O272" s="1809" t="s">
        <v>6128</v>
      </c>
      <c r="P272" s="1809" t="s">
        <v>6595</v>
      </c>
      <c r="Q272" s="1806" t="s">
        <v>6596</v>
      </c>
      <c r="S272" s="347">
        <v>1</v>
      </c>
      <c r="T272" s="295"/>
    </row>
    <row r="273" spans="2:20" ht="13.5" customHeight="1">
      <c r="B273" s="1940"/>
      <c r="C273" s="1811"/>
      <c r="D273" s="1839"/>
      <c r="E273" s="237"/>
      <c r="F273" s="237"/>
      <c r="G273" s="227" t="s">
        <v>6597</v>
      </c>
      <c r="H273" s="237"/>
      <c r="I273" s="1811"/>
      <c r="J273" s="237"/>
      <c r="K273" s="237"/>
      <c r="L273" s="237"/>
      <c r="M273" s="1811"/>
      <c r="N273" s="1811"/>
      <c r="O273" s="1811"/>
      <c r="P273" s="1811"/>
      <c r="Q273" s="1806"/>
      <c r="S273" s="347">
        <v>1</v>
      </c>
      <c r="T273" s="295"/>
    </row>
    <row r="274" spans="2:20" ht="13.5" customHeight="1">
      <c r="B274" s="1939" t="s">
        <v>6589</v>
      </c>
      <c r="C274" s="1809" t="s">
        <v>6598</v>
      </c>
      <c r="D274" s="1837" t="s">
        <v>7760</v>
      </c>
      <c r="E274" s="228"/>
      <c r="F274" s="228"/>
      <c r="G274" s="227" t="s">
        <v>456</v>
      </c>
      <c r="H274" s="228"/>
      <c r="I274" s="1809" t="s">
        <v>6593</v>
      </c>
      <c r="J274" s="228"/>
      <c r="K274" s="228"/>
      <c r="L274" s="228"/>
      <c r="M274" s="1809" t="s">
        <v>6600</v>
      </c>
      <c r="N274" s="1809" t="s">
        <v>6141</v>
      </c>
      <c r="O274" s="1809" t="s">
        <v>6128</v>
      </c>
      <c r="P274" s="1809"/>
      <c r="Q274" s="1782"/>
      <c r="S274" s="347">
        <v>1</v>
      </c>
      <c r="T274" s="295"/>
    </row>
    <row r="275" spans="2:20" ht="13.5" customHeight="1">
      <c r="B275" s="1940"/>
      <c r="C275" s="1811"/>
      <c r="D275" s="1839"/>
      <c r="E275" s="237"/>
      <c r="F275" s="237"/>
      <c r="G275" s="227" t="s">
        <v>6601</v>
      </c>
      <c r="H275" s="237"/>
      <c r="I275" s="1811"/>
      <c r="J275" s="237"/>
      <c r="K275" s="237"/>
      <c r="L275" s="237"/>
      <c r="M275" s="1811"/>
      <c r="N275" s="1811"/>
      <c r="O275" s="1811"/>
      <c r="P275" s="1811"/>
      <c r="Q275" s="1782"/>
      <c r="S275" s="347">
        <v>1</v>
      </c>
      <c r="T275" s="295"/>
    </row>
    <row r="276" spans="2:20" ht="13.5" customHeight="1">
      <c r="B276" s="245" t="s">
        <v>6602</v>
      </c>
      <c r="C276" s="227" t="s">
        <v>6603</v>
      </c>
      <c r="D276" s="231" t="s">
        <v>7761</v>
      </c>
      <c r="E276" s="227"/>
      <c r="F276" s="227"/>
      <c r="G276" s="227" t="s">
        <v>6321</v>
      </c>
      <c r="H276" s="227"/>
      <c r="I276" s="227" t="s">
        <v>6125</v>
      </c>
      <c r="J276" s="227"/>
      <c r="K276" s="227"/>
      <c r="L276" s="227"/>
      <c r="M276" s="227" t="s">
        <v>6607</v>
      </c>
      <c r="N276" s="227" t="s">
        <v>6141</v>
      </c>
      <c r="O276" s="227" t="s">
        <v>6128</v>
      </c>
      <c r="P276" s="231" t="s">
        <v>6608</v>
      </c>
      <c r="Q276" s="310" t="s">
        <v>6295</v>
      </c>
      <c r="S276" s="347">
        <v>2</v>
      </c>
      <c r="T276" s="295"/>
    </row>
    <row r="277" spans="2:20" ht="13.5" customHeight="1">
      <c r="B277" s="245" t="s">
        <v>6602</v>
      </c>
      <c r="C277" s="227" t="s">
        <v>3448</v>
      </c>
      <c r="D277" s="231" t="s">
        <v>6610</v>
      </c>
      <c r="E277" s="227"/>
      <c r="F277" s="227"/>
      <c r="G277" s="227" t="s">
        <v>6611</v>
      </c>
      <c r="H277" s="227"/>
      <c r="I277" s="227" t="s">
        <v>6125</v>
      </c>
      <c r="J277" s="227"/>
      <c r="K277" s="227"/>
      <c r="L277" s="227"/>
      <c r="M277" s="227" t="s">
        <v>6612</v>
      </c>
      <c r="N277" s="227" t="s">
        <v>6141</v>
      </c>
      <c r="O277" s="227" t="s">
        <v>6613</v>
      </c>
      <c r="P277" s="227"/>
      <c r="Q277" s="227"/>
      <c r="S277" s="347">
        <v>2</v>
      </c>
      <c r="T277" s="295"/>
    </row>
    <row r="278" spans="2:20" ht="13.5" customHeight="1">
      <c r="B278" s="245" t="s">
        <v>6602</v>
      </c>
      <c r="C278" s="227" t="s">
        <v>6614</v>
      </c>
      <c r="D278" s="231" t="s">
        <v>7762</v>
      </c>
      <c r="E278" s="227"/>
      <c r="F278" s="227"/>
      <c r="G278" s="227" t="s">
        <v>6616</v>
      </c>
      <c r="H278" s="227"/>
      <c r="I278" s="227" t="s">
        <v>6125</v>
      </c>
      <c r="J278" s="227"/>
      <c r="K278" s="227"/>
      <c r="L278" s="227"/>
      <c r="M278" s="227" t="s">
        <v>6617</v>
      </c>
      <c r="N278" s="227" t="s">
        <v>6141</v>
      </c>
      <c r="O278" s="227" t="s">
        <v>6613</v>
      </c>
      <c r="P278" s="227"/>
      <c r="Q278" s="227"/>
      <c r="S278" s="347">
        <v>2</v>
      </c>
      <c r="T278" s="295"/>
    </row>
    <row r="279" spans="2:20" ht="13.5" customHeight="1">
      <c r="B279" s="245" t="s">
        <v>6602</v>
      </c>
      <c r="C279" s="227" t="s">
        <v>3424</v>
      </c>
      <c r="D279" s="231" t="s">
        <v>6620</v>
      </c>
      <c r="E279" s="227"/>
      <c r="F279" s="227"/>
      <c r="G279" s="227" t="s">
        <v>6621</v>
      </c>
      <c r="H279" s="227"/>
      <c r="I279" s="227" t="s">
        <v>6125</v>
      </c>
      <c r="J279" s="227"/>
      <c r="K279" s="227"/>
      <c r="L279" s="227"/>
      <c r="M279" s="231" t="s">
        <v>6622</v>
      </c>
      <c r="N279" s="227" t="s">
        <v>6623</v>
      </c>
      <c r="O279" s="227" t="s">
        <v>6128</v>
      </c>
      <c r="P279" s="227"/>
      <c r="Q279" s="310" t="s">
        <v>6624</v>
      </c>
      <c r="S279" s="347">
        <v>1</v>
      </c>
      <c r="T279" s="295"/>
    </row>
    <row r="280" spans="2:20" ht="13.5" customHeight="1">
      <c r="B280" s="245" t="s">
        <v>6602</v>
      </c>
      <c r="C280" s="227" t="s">
        <v>6627</v>
      </c>
      <c r="D280" s="231" t="s">
        <v>7763</v>
      </c>
      <c r="E280" s="227"/>
      <c r="F280" s="227"/>
      <c r="G280" s="227" t="s">
        <v>6629</v>
      </c>
      <c r="H280" s="227"/>
      <c r="I280" s="227" t="s">
        <v>6125</v>
      </c>
      <c r="J280" s="227"/>
      <c r="K280" s="227"/>
      <c r="L280" s="227"/>
      <c r="M280" s="227" t="s">
        <v>6630</v>
      </c>
      <c r="N280" s="227" t="s">
        <v>6141</v>
      </c>
      <c r="O280" s="227" t="s">
        <v>6613</v>
      </c>
      <c r="P280" s="227"/>
      <c r="Q280" s="227"/>
      <c r="S280" s="347">
        <v>2</v>
      </c>
      <c r="T280" s="295"/>
    </row>
  </sheetData>
  <mergeCells count="356">
    <mergeCell ref="V2:Z2"/>
    <mergeCell ref="B8:B12"/>
    <mergeCell ref="C8:C12"/>
    <mergeCell ref="D8:D12"/>
    <mergeCell ref="E8:E12"/>
    <mergeCell ref="F8:F12"/>
    <mergeCell ref="G8:G12"/>
    <mergeCell ref="I8:I12"/>
    <mergeCell ref="B18:B21"/>
    <mergeCell ref="C18:C21"/>
    <mergeCell ref="D18:D21"/>
    <mergeCell ref="E18:E21"/>
    <mergeCell ref="G18:G21"/>
    <mergeCell ref="I18:I21"/>
    <mergeCell ref="B13:B17"/>
    <mergeCell ref="C13:C17"/>
    <mergeCell ref="D13:D17"/>
    <mergeCell ref="E13:E17"/>
    <mergeCell ref="G13:G17"/>
    <mergeCell ref="I13:I17"/>
    <mergeCell ref="M22:M33"/>
    <mergeCell ref="N22:N33"/>
    <mergeCell ref="O22:O33"/>
    <mergeCell ref="P22:P33"/>
    <mergeCell ref="Q22:Q33"/>
    <mergeCell ref="B34:B43"/>
    <mergeCell ref="C34:C43"/>
    <mergeCell ref="D34:D43"/>
    <mergeCell ref="E34:E43"/>
    <mergeCell ref="I34:I43"/>
    <mergeCell ref="B22:B33"/>
    <mergeCell ref="C22:C33"/>
    <mergeCell ref="D22:D33"/>
    <mergeCell ref="E22:E33"/>
    <mergeCell ref="I22:I33"/>
    <mergeCell ref="L22:L33"/>
    <mergeCell ref="M34:M40"/>
    <mergeCell ref="N34:N40"/>
    <mergeCell ref="O34:O40"/>
    <mergeCell ref="P34:P40"/>
    <mergeCell ref="Q34:Q40"/>
    <mergeCell ref="B44:B48"/>
    <mergeCell ref="C44:C48"/>
    <mergeCell ref="D44:D48"/>
    <mergeCell ref="I44:I48"/>
    <mergeCell ref="M44:M48"/>
    <mergeCell ref="O49:O53"/>
    <mergeCell ref="P49:P53"/>
    <mergeCell ref="Q49:Q53"/>
    <mergeCell ref="B70:B75"/>
    <mergeCell ref="C70:C75"/>
    <mergeCell ref="D70:D75"/>
    <mergeCell ref="G70:G75"/>
    <mergeCell ref="I70:I75"/>
    <mergeCell ref="N44:N48"/>
    <mergeCell ref="O44:O48"/>
    <mergeCell ref="P44:P48"/>
    <mergeCell ref="Q44:Q48"/>
    <mergeCell ref="B49:B69"/>
    <mergeCell ref="C49:C69"/>
    <mergeCell ref="D49:D69"/>
    <mergeCell ref="I49:I53"/>
    <mergeCell ref="M49:M53"/>
    <mergeCell ref="N49:N53"/>
    <mergeCell ref="O76:O77"/>
    <mergeCell ref="P76:P77"/>
    <mergeCell ref="Q76:Q77"/>
    <mergeCell ref="B81:B84"/>
    <mergeCell ref="C81:C84"/>
    <mergeCell ref="D81:D84"/>
    <mergeCell ref="G81:G84"/>
    <mergeCell ref="I81:I84"/>
    <mergeCell ref="B76:B80"/>
    <mergeCell ref="C76:C80"/>
    <mergeCell ref="D76:D80"/>
    <mergeCell ref="I76:I80"/>
    <mergeCell ref="M76:M77"/>
    <mergeCell ref="N76:N77"/>
    <mergeCell ref="B85:B88"/>
    <mergeCell ref="C85:C88"/>
    <mergeCell ref="D85:D88"/>
    <mergeCell ref="G85:G88"/>
    <mergeCell ref="I85:I88"/>
    <mergeCell ref="B89:B93"/>
    <mergeCell ref="C89:C93"/>
    <mergeCell ref="D89:D93"/>
    <mergeCell ref="I89:I93"/>
    <mergeCell ref="N94:N98"/>
    <mergeCell ref="O94:O98"/>
    <mergeCell ref="P94:P98"/>
    <mergeCell ref="Q94:Q98"/>
    <mergeCell ref="B108:B114"/>
    <mergeCell ref="C108:C114"/>
    <mergeCell ref="D108:D114"/>
    <mergeCell ref="G108:G114"/>
    <mergeCell ref="M89:M90"/>
    <mergeCell ref="N89:N90"/>
    <mergeCell ref="O89:O90"/>
    <mergeCell ref="P89:P90"/>
    <mergeCell ref="Q89:Q90"/>
    <mergeCell ref="B94:B107"/>
    <mergeCell ref="C94:C107"/>
    <mergeCell ref="D94:D107"/>
    <mergeCell ref="I94:I98"/>
    <mergeCell ref="M94:M98"/>
    <mergeCell ref="O115:O119"/>
    <mergeCell ref="P115:P119"/>
    <mergeCell ref="Q115:Q119"/>
    <mergeCell ref="B120:B135"/>
    <mergeCell ref="C120:C135"/>
    <mergeCell ref="D120:D135"/>
    <mergeCell ref="I120:I124"/>
    <mergeCell ref="M120:M124"/>
    <mergeCell ref="N120:N124"/>
    <mergeCell ref="O120:O124"/>
    <mergeCell ref="B115:B119"/>
    <mergeCell ref="C115:C119"/>
    <mergeCell ref="D115:D119"/>
    <mergeCell ref="I115:I119"/>
    <mergeCell ref="M115:M119"/>
    <mergeCell ref="N115:N119"/>
    <mergeCell ref="P120:P124"/>
    <mergeCell ref="Q120:Q124"/>
    <mergeCell ref="B136:B140"/>
    <mergeCell ref="C136:C140"/>
    <mergeCell ref="D136:D140"/>
    <mergeCell ref="I136:I140"/>
    <mergeCell ref="M136:M140"/>
    <mergeCell ref="N136:N140"/>
    <mergeCell ref="O136:O140"/>
    <mergeCell ref="P136:P140"/>
    <mergeCell ref="Q136:Q140"/>
    <mergeCell ref="B141:B143"/>
    <mergeCell ref="C141:C143"/>
    <mergeCell ref="D141:D143"/>
    <mergeCell ref="I141:I143"/>
    <mergeCell ref="M141:M143"/>
    <mergeCell ref="N141:N143"/>
    <mergeCell ref="O141:O143"/>
    <mergeCell ref="P141:P143"/>
    <mergeCell ref="Q141:Q143"/>
    <mergeCell ref="O144:O156"/>
    <mergeCell ref="P144:P156"/>
    <mergeCell ref="Q144:Q156"/>
    <mergeCell ref="B157:B158"/>
    <mergeCell ref="C157:C158"/>
    <mergeCell ref="D157:D158"/>
    <mergeCell ref="I157:I158"/>
    <mergeCell ref="M157:M158"/>
    <mergeCell ref="N157:N158"/>
    <mergeCell ref="O157:O158"/>
    <mergeCell ref="B144:B156"/>
    <mergeCell ref="C144:C156"/>
    <mergeCell ref="D144:D156"/>
    <mergeCell ref="I144:I156"/>
    <mergeCell ref="M144:M156"/>
    <mergeCell ref="N144:N156"/>
    <mergeCell ref="P157:P158"/>
    <mergeCell ref="Q157:Q158"/>
    <mergeCell ref="B166:B169"/>
    <mergeCell ref="C166:C169"/>
    <mergeCell ref="D166:D169"/>
    <mergeCell ref="I166:I169"/>
    <mergeCell ref="M166:M169"/>
    <mergeCell ref="N166:N169"/>
    <mergeCell ref="O166:O169"/>
    <mergeCell ref="P166:P169"/>
    <mergeCell ref="Q166:Q169"/>
    <mergeCell ref="B185:B189"/>
    <mergeCell ref="C185:C189"/>
    <mergeCell ref="D185:D189"/>
    <mergeCell ref="I185:I189"/>
    <mergeCell ref="M185:M189"/>
    <mergeCell ref="N185:N189"/>
    <mergeCell ref="O185:O189"/>
    <mergeCell ref="P185:P189"/>
    <mergeCell ref="Q185:Q189"/>
    <mergeCell ref="O194:O197"/>
    <mergeCell ref="P194:P197"/>
    <mergeCell ref="Q194:Q197"/>
    <mergeCell ref="B198:B201"/>
    <mergeCell ref="C198:C201"/>
    <mergeCell ref="D198:D201"/>
    <mergeCell ref="I198:I201"/>
    <mergeCell ref="M198:M201"/>
    <mergeCell ref="N198:N201"/>
    <mergeCell ref="O198:O201"/>
    <mergeCell ref="B194:B197"/>
    <mergeCell ref="C194:C197"/>
    <mergeCell ref="D194:D197"/>
    <mergeCell ref="I194:I197"/>
    <mergeCell ref="M194:M197"/>
    <mergeCell ref="N194:N197"/>
    <mergeCell ref="P198:P201"/>
    <mergeCell ref="Q198:Q201"/>
    <mergeCell ref="B202:B205"/>
    <mergeCell ref="C202:C205"/>
    <mergeCell ref="D202:D205"/>
    <mergeCell ref="I202:I205"/>
    <mergeCell ref="M202:M205"/>
    <mergeCell ref="N202:N205"/>
    <mergeCell ref="O202:O205"/>
    <mergeCell ref="P202:P205"/>
    <mergeCell ref="Q202:Q205"/>
    <mergeCell ref="B206:B209"/>
    <mergeCell ref="C206:C209"/>
    <mergeCell ref="D206:D209"/>
    <mergeCell ref="I206:I209"/>
    <mergeCell ref="M206:M209"/>
    <mergeCell ref="N206:N209"/>
    <mergeCell ref="O206:O209"/>
    <mergeCell ref="P206:P209"/>
    <mergeCell ref="Q206:Q209"/>
    <mergeCell ref="O211:O214"/>
    <mergeCell ref="P211:P214"/>
    <mergeCell ref="Q211:Q214"/>
    <mergeCell ref="B215:B218"/>
    <mergeCell ref="C215:C218"/>
    <mergeCell ref="D215:D218"/>
    <mergeCell ref="I215:I218"/>
    <mergeCell ref="M215:M218"/>
    <mergeCell ref="N215:N218"/>
    <mergeCell ref="O215:O218"/>
    <mergeCell ref="B211:B214"/>
    <mergeCell ref="C211:C214"/>
    <mergeCell ref="D211:D214"/>
    <mergeCell ref="I211:I214"/>
    <mergeCell ref="M211:M214"/>
    <mergeCell ref="N211:N214"/>
    <mergeCell ref="P215:P218"/>
    <mergeCell ref="Q215:Q218"/>
    <mergeCell ref="B219:B222"/>
    <mergeCell ref="C219:C222"/>
    <mergeCell ref="D219:D222"/>
    <mergeCell ref="I219:I222"/>
    <mergeCell ref="M219:M222"/>
    <mergeCell ref="N219:N222"/>
    <mergeCell ref="O219:O222"/>
    <mergeCell ref="P219:P222"/>
    <mergeCell ref="Q219:Q222"/>
    <mergeCell ref="B223:B226"/>
    <mergeCell ref="C223:C226"/>
    <mergeCell ref="D223:D226"/>
    <mergeCell ref="I223:I226"/>
    <mergeCell ref="M223:M226"/>
    <mergeCell ref="N223:N226"/>
    <mergeCell ref="O223:O226"/>
    <mergeCell ref="P223:P226"/>
    <mergeCell ref="Q223:Q226"/>
    <mergeCell ref="O227:O230"/>
    <mergeCell ref="P227:P230"/>
    <mergeCell ref="Q227:Q230"/>
    <mergeCell ref="B231:B236"/>
    <mergeCell ref="C231:C236"/>
    <mergeCell ref="D231:D236"/>
    <mergeCell ref="I231:I236"/>
    <mergeCell ref="M231:M236"/>
    <mergeCell ref="N231:N236"/>
    <mergeCell ref="O231:O236"/>
    <mergeCell ref="B227:B230"/>
    <mergeCell ref="C227:C230"/>
    <mergeCell ref="D227:D230"/>
    <mergeCell ref="I227:I230"/>
    <mergeCell ref="M227:M230"/>
    <mergeCell ref="N227:N230"/>
    <mergeCell ref="P231:P236"/>
    <mergeCell ref="Q231:Q236"/>
    <mergeCell ref="B237:B241"/>
    <mergeCell ref="C237:C241"/>
    <mergeCell ref="D237:D241"/>
    <mergeCell ref="I237:I241"/>
    <mergeCell ref="M237:M241"/>
    <mergeCell ref="N237:N241"/>
    <mergeCell ref="O237:O241"/>
    <mergeCell ref="P237:P241"/>
    <mergeCell ref="Q237:Q241"/>
    <mergeCell ref="B242:B247"/>
    <mergeCell ref="C242:C247"/>
    <mergeCell ref="D242:D247"/>
    <mergeCell ref="I242:I247"/>
    <mergeCell ref="M242:M247"/>
    <mergeCell ref="N242:N247"/>
    <mergeCell ref="O242:O247"/>
    <mergeCell ref="P242:P247"/>
    <mergeCell ref="Q242:Q247"/>
    <mergeCell ref="O248:O251"/>
    <mergeCell ref="P248:P251"/>
    <mergeCell ref="Q248:Q251"/>
    <mergeCell ref="B252:B256"/>
    <mergeCell ref="C252:C256"/>
    <mergeCell ref="D252:D256"/>
    <mergeCell ref="I252:I256"/>
    <mergeCell ref="M252:M256"/>
    <mergeCell ref="N252:N256"/>
    <mergeCell ref="O252:O256"/>
    <mergeCell ref="B248:B251"/>
    <mergeCell ref="C248:C251"/>
    <mergeCell ref="D248:D251"/>
    <mergeCell ref="I248:I251"/>
    <mergeCell ref="M248:M251"/>
    <mergeCell ref="N248:N251"/>
    <mergeCell ref="P252:P256"/>
    <mergeCell ref="Q252:Q256"/>
    <mergeCell ref="B258:B261"/>
    <mergeCell ref="C258:C261"/>
    <mergeCell ref="D258:D261"/>
    <mergeCell ref="I258:I261"/>
    <mergeCell ref="M258:M261"/>
    <mergeCell ref="N258:N261"/>
    <mergeCell ref="O258:O261"/>
    <mergeCell ref="P258:P261"/>
    <mergeCell ref="O262:O263"/>
    <mergeCell ref="P262:P263"/>
    <mergeCell ref="Q262:Q263"/>
    <mergeCell ref="B264:B267"/>
    <mergeCell ref="C264:C267"/>
    <mergeCell ref="D264:D267"/>
    <mergeCell ref="I264:I267"/>
    <mergeCell ref="M264:M267"/>
    <mergeCell ref="N264:N267"/>
    <mergeCell ref="O264:O267"/>
    <mergeCell ref="B262:B263"/>
    <mergeCell ref="C262:C263"/>
    <mergeCell ref="D262:D263"/>
    <mergeCell ref="I262:I263"/>
    <mergeCell ref="M262:M263"/>
    <mergeCell ref="N262:N263"/>
    <mergeCell ref="I269:I271"/>
    <mergeCell ref="B272:B273"/>
    <mergeCell ref="C272:C273"/>
    <mergeCell ref="D272:D273"/>
    <mergeCell ref="I272:I273"/>
    <mergeCell ref="M272:M273"/>
    <mergeCell ref="P264:P267"/>
    <mergeCell ref="Q264:Q267"/>
    <mergeCell ref="B268:B271"/>
    <mergeCell ref="C268:C271"/>
    <mergeCell ref="D268:D271"/>
    <mergeCell ref="M268:M271"/>
    <mergeCell ref="N268:N271"/>
    <mergeCell ref="O268:O271"/>
    <mergeCell ref="P268:P271"/>
    <mergeCell ref="Q268:Q271"/>
    <mergeCell ref="O274:O275"/>
    <mergeCell ref="P274:P275"/>
    <mergeCell ref="Q274:Q275"/>
    <mergeCell ref="N272:N273"/>
    <mergeCell ref="O272:O273"/>
    <mergeCell ref="P272:P273"/>
    <mergeCell ref="Q272:Q273"/>
    <mergeCell ref="B274:B275"/>
    <mergeCell ref="C274:C275"/>
    <mergeCell ref="D274:D275"/>
    <mergeCell ref="I274:I275"/>
    <mergeCell ref="M274:M275"/>
    <mergeCell ref="N274:N275"/>
  </mergeCells>
  <hyperlinks>
    <hyperlink ref="Q8" r:id="rId1" display="../../../../../../../../../:t:/r/sites/-US-DDMAccenture/Documents partages/General/CDMO/Analytics/AdHoc/2024/Jul%2724_BAR_dashboard/Documentation/Net sales table.txt?csf=1&amp;web=1&amp;e=uHKHtD" xr:uid="{5C3AD9E9-0BA2-476F-855F-F3B94A3C74C5}"/>
    <hyperlink ref="Q44" r:id="rId2" display="../../../../../../../../../:t:/r/sites/-US-DDMAccenture/Documents partages/General/CDMO/Analytics/AdHoc/2024/Jul%2724_BAR_dashboard/Documentation/Net sales table.txt?csf=1&amp;web=1&amp;e=uHKHtD" xr:uid="{1ABE16D5-14F3-404C-AAF1-4EC190408D6D}"/>
    <hyperlink ref="Q49" r:id="rId3" display="../../../../../../../../../../:t:/r/sites/-US-DDMAccenture/Documents partages/General/CDMO/Analytics/AdHoc/2024/Jul%2724_BAR_dashboard/BAR Documentation/SQL CODES USED AS BASE/Active Engager - Quarterly data.txt?csf=1&amp;web=1&amp;e=3RnFQe" xr:uid="{0F774079-261B-46BD-8659-F937FB3E8C1E}"/>
    <hyperlink ref="Q161" r:id="rId4" display="../../../../../../../../../../:t:/r/sites/-US-DDMAccenture/Documents partages/General/CDMO/Analytics/AdHoc/2024/Jul%2724_BAR_dashboard/BAR Documentation/SQL CODES USED AS BASE/Active Engager - Quarterly data.txt?csf=1&amp;web=1&amp;e=3RnFQe" xr:uid="{3E2944D5-0525-4879-AD52-D3F3CA54E3B0}"/>
    <hyperlink ref="Q177" r:id="rId5" display="../../../../../../../../../../:t:/r/sites/-US-DDMAccenture/Documents partages/General/CDMO/Analytics/AdHoc/2024/Jul%2724_BAR_dashboard/BAR Documentation/SQL CODES USED AS BASE/Active Engager - Quarterly data.txt?csf=1&amp;web=1&amp;e=3RnFQe" xr:uid="{B4EAD968-3CFF-40EA-845F-9DC1D332A8DF}"/>
    <hyperlink ref="Q141" r:id="rId6" display="../../../../../../../../../../:u:/r/sites/-US-DDMAccenture/Documents partages/General/CDMO/Analytics/AdHoc/2024/Jul%2724_BAR_dashboard/BAR Documentation/SQL CODES USED AS BASE/Automated - CLTV for all brands.html?csf=1&amp;web=1&amp;e=ZmJhE0" xr:uid="{91E1732A-54C3-4967-92CA-3417213C6B95}"/>
    <hyperlink ref="Q276" r:id="rId7" display="../../../../../../../../../../:u:/r/sites/-US-DDMAccenture/Documents partages/General/CDMO/Analytics/AdHoc/2024/Jul%2724_BAR_dashboard/BAR Documentation/SQL CODES USED AS BASE/Automated - CLTV for all brands.html?csf=1&amp;web=1&amp;e=ZmJhE0" xr:uid="{3D8AE00F-B51C-4BD9-A39D-217B1D051675}"/>
    <hyperlink ref="Q272" r:id="rId8" display="../../../../../../../../../../:u:/r/sites/-US-DDMAccenture/Documents partages/General/CDMO/Analytics/AdHoc/2024/Jul%2724_BAR_dashboard/BAR Documentation/SQL CODES USED AS BASE/Automated - product category affinity.zip?csf=1&amp;web=1&amp;e=UjDUnn" xr:uid="{C6C9A7B3-4A19-44B2-9214-232DB51CD34A}"/>
    <hyperlink ref="Q144" r:id="rId9" display="../../../../../../../../../../:t:/r/sites/-US-DDMAccenture/Documents partages/General/CDMO/Analytics/AdHoc/2024/Jul%2724_BAR_dashboard/BAR Documentation/SQL CODES USED AS BASE/Net sales table.txt?csf=1&amp;web=1&amp;e=Ohh5G3" xr:uid="{12FF1208-88D2-48FC-A83E-FEF1829BDEF0}"/>
    <hyperlink ref="Q170" r:id="rId10" display="../../../../../../../../../../:t:/r/sites/-US-DDMAccenture/Documents partages/General/CDMO/Analytics/AdHoc/2024/Jul%2724_BAR_dashboard/BAR Documentation/SQL CODES USED AS BASE/Net sales table.txt?csf=1&amp;web=1&amp;e=Ohh5G3" xr:uid="{5E6A7FD4-67C2-4C48-AE20-753863A075FA}"/>
    <hyperlink ref="Q183:Q185" r:id="rId11" display="../../../../../../../../../../:t:/r/sites/-US-DDMAccenture/Documents partages/General/CDMO/Analytics/AdHoc/2024/Jul%2724_BAR_dashboard/BAR Documentation/SQL CODES USED AS BASE/Net sales table.txt?csf=1&amp;web=1&amp;e=Ohh5G3" xr:uid="{B67BD6DC-D81A-4924-83F7-4D8645FCEADB}"/>
    <hyperlink ref="Q193" r:id="rId12" display="../../../../../../../../../../:t:/r/sites/-US-DDMAccenture/Documents partages/General/CDMO/Analytics/AdHoc/2024/Jul%2724_BAR_dashboard/BAR Documentation/SQL CODES USED AS BASE/Net sales table.txt?csf=1&amp;web=1&amp;e=Ohh5G3" xr:uid="{6332BD6E-7803-421D-BA20-3400D8DC0DD9}"/>
    <hyperlink ref="Q279" r:id="rId13" display="../../../../../../../../../../:u:/r/sites/-US-DDMAccenture/Documents partages/General/CDMO/Analytics/AdHoc/2024/Jul%2724_BAR_dashboard/BAR Documentation/SQL CODES USED AS BASE/RFM Lite - Segment Creation (for documentation purpose).html?csf=1&amp;web=1&amp;e=jUpggD" xr:uid="{506EACDC-A09F-416F-8CB2-8E42C81D27A2}"/>
    <hyperlink ref="Q178" r:id="rId14" display="../../../../../../../../../../:u:/r/sites/-US-DDMAccenture/Documents partages/General/CDMO/Analytics/AdHoc/2024/Jul%2724_BAR_dashboard/BAR Documentation/SQL CODES USED AS BASE/Rich_data-automated_query-STEP1.html?csf=1&amp;web=1&amp;e=b8nrKi" xr:uid="{8E851B15-2B87-4FB2-BE7D-D5A70D934152}"/>
    <hyperlink ref="Q194" r:id="rId15" display="../../../../../../../../../../:t:/r/sites/-US-DDMAccenture/Documents partages/General/CDMO/Analytics/AdHoc/2024/Jul%2724_BAR_dashboard/BAR Documentation/SQL CODES USED AS BASE/Campaign Interaction query.txt?csf=1&amp;web=1&amp;e=FB33rb" xr:uid="{15FC7417-4815-49C0-A21E-FD2D6C96F7EC}"/>
  </hyperlinks>
  <pageMargins left="0.7" right="0.7" top="0.75" bottom="0.75" header="0.3" footer="0.3"/>
  <pageSetup orientation="portrait" horizontalDpi="0" verticalDpi="0"/>
  <legacyDrawing r:id="rId16"/>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44D53-EF56-F740-B3D7-6E58C46383C9}">
  <sheetPr>
    <tabColor theme="8" tint="-0.249977111117893"/>
  </sheetPr>
  <dimension ref="A1:L25"/>
  <sheetViews>
    <sheetView workbookViewId="0"/>
  </sheetViews>
  <sheetFormatPr defaultColWidth="11.42578125" defaultRowHeight="14.45"/>
  <cols>
    <col min="1" max="1" width="6.42578125" customWidth="1"/>
    <col min="2" max="2" width="19.42578125" customWidth="1"/>
    <col min="3" max="3" width="18" customWidth="1"/>
    <col min="4" max="4" width="22.42578125" customWidth="1"/>
    <col min="5" max="5" width="11" customWidth="1"/>
    <col min="6" max="6" width="18" hidden="1" customWidth="1"/>
    <col min="7" max="9" width="11" hidden="1" customWidth="1"/>
    <col min="10" max="11" width="18" customWidth="1"/>
    <col min="12" max="12" width="11" customWidth="1"/>
    <col min="15" max="18" width="18" customWidth="1"/>
  </cols>
  <sheetData>
    <row r="1" spans="1:12" ht="27" customHeight="1"/>
    <row r="2" spans="1:12" ht="18" customHeight="1">
      <c r="B2" s="1957" t="s">
        <v>6631</v>
      </c>
      <c r="C2" s="1957"/>
      <c r="D2" s="1957"/>
      <c r="E2" s="1957"/>
      <c r="F2" s="1847" t="s">
        <v>6632</v>
      </c>
      <c r="G2" s="1847"/>
      <c r="H2" s="1847"/>
      <c r="I2" s="1848"/>
    </row>
    <row r="3" spans="1:12" ht="44.25" customHeight="1">
      <c r="B3" s="210" t="s">
        <v>38</v>
      </c>
      <c r="C3" s="215" t="s">
        <v>6635</v>
      </c>
      <c r="D3" s="210" t="s">
        <v>6637</v>
      </c>
      <c r="E3" s="210" t="s">
        <v>7782</v>
      </c>
      <c r="F3" s="207" t="s">
        <v>6640</v>
      </c>
      <c r="G3" s="80" t="s">
        <v>6636</v>
      </c>
    </row>
    <row r="4" spans="1:12">
      <c r="A4" s="70"/>
      <c r="B4" s="204" t="s">
        <v>328</v>
      </c>
      <c r="C4" s="211" cm="1">
        <f t="array" ref="C4">IFERROR(ROWS(_xlfn.UNIQUE(_xlfn._xlws.FILTER('All Domains (Old Version)'!$F$7:$F$345,('All Domains (Old Version)'!$D$7:$D$345=$B4)*('All Domains (Old Version)'!$P$7:$P$345="Y")))),0)</f>
        <v>41</v>
      </c>
      <c r="D4" s="211" cm="1">
        <f t="array" ref="D4">IFERROR(ROWS(_xlfn.UNIQUE(_xlfn._xlws.FILTER('All Domains (Old Version)'!$F$7:$F$345,('All Domains (Old Version)'!$D$7:$D$345=$B4)*('All Domains (Old Version)'!$M$7:$M$345="N")*('All Domains (Old Version)'!$P$7:$P$345="Y")))),0)</f>
        <v>27</v>
      </c>
      <c r="E4" s="214">
        <f t="shared" ref="E4:E12" si="0">F4/C4</f>
        <v>0.34146341463414637</v>
      </c>
      <c r="F4" s="208" cm="1">
        <f t="array" ref="F4">IFERROR(ROWS(_xlfn.UNIQUE(_xlfn._xlws.FILTER('All Domains (Old Version)'!$F$7:$F$345,('All Domains (Old Version)'!$D$7:$D$345=$B4)*('All Domains (Old Version)'!$M$7:$M$345="Y")*('All Domains (Old Version)'!$P$7:$P$345="Y")))),0)</f>
        <v>14</v>
      </c>
      <c r="G4" s="75" t="e">
        <f>F4/#REF!</f>
        <v>#REF!</v>
      </c>
    </row>
    <row r="5" spans="1:12">
      <c r="A5" s="70"/>
      <c r="B5" s="204" t="s">
        <v>510</v>
      </c>
      <c r="C5" s="211" cm="1">
        <f t="array" ref="C5">IFERROR(ROWS(_xlfn.UNIQUE(_xlfn._xlws.FILTER('All Domains (Old Version)'!$F$7:$F$345,('All Domains (Old Version)'!$D$7:$D$345=$B5)*('All Domains (Old Version)'!$P$7:$P$345="Y")))),0)</f>
        <v>30</v>
      </c>
      <c r="D5" s="211" cm="1">
        <f t="array" ref="D5">IFERROR(ROWS(_xlfn.UNIQUE(_xlfn._xlws.FILTER('All Domains (Old Version)'!$F$7:$F$345,('All Domains (Old Version)'!$D$7:$D$345=$B5)*('All Domains (Old Version)'!$M$7:$M$345="N")*('All Domains (Old Version)'!$P$7:$P$345="Y")))),0)</f>
        <v>6</v>
      </c>
      <c r="E5" s="214">
        <f t="shared" si="0"/>
        <v>0.8</v>
      </c>
      <c r="F5" s="208" cm="1">
        <f t="array" ref="F5">IFERROR(ROWS(_xlfn.UNIQUE(_xlfn._xlws.FILTER('All Domains (Old Version)'!$F$7:$F$345,('All Domains (Old Version)'!$D$7:$D$345=$B5)*('All Domains (Old Version)'!$M$7:$M$345="Y")*('All Domains (Old Version)'!$P$7:$P$345="Y")))),0)</f>
        <v>24</v>
      </c>
      <c r="G5" s="75" t="e">
        <f>F5/#REF!</f>
        <v>#REF!</v>
      </c>
    </row>
    <row r="6" spans="1:12">
      <c r="A6" s="70"/>
      <c r="B6" s="204" t="s">
        <v>639</v>
      </c>
      <c r="C6" s="211" cm="1">
        <f t="array" ref="C6">IFERROR(ROWS(_xlfn.UNIQUE(_xlfn._xlws.FILTER('All Domains (Old Version)'!$F$7:$F$345,('All Domains (Old Version)'!$D$7:$D$345=$B6)*('All Domains (Old Version)'!$P$7:$P$345="Y")))),0)</f>
        <v>41</v>
      </c>
      <c r="D6" s="211" cm="1">
        <f t="array" ref="D6">IFERROR(ROWS(_xlfn.UNIQUE(_xlfn._xlws.FILTER('All Domains (Old Version)'!$F$7:$F$345,('All Domains (Old Version)'!$D$7:$D$345=$B6)*('All Domains (Old Version)'!$M$7:$M$345="N")*('All Domains (Old Version)'!$P$7:$P$345="Y")))),0)</f>
        <v>17</v>
      </c>
      <c r="E6" s="214">
        <f t="shared" si="0"/>
        <v>0.58536585365853655</v>
      </c>
      <c r="F6" s="208" cm="1">
        <f t="array" ref="F6">IFERROR(ROWS(_xlfn.UNIQUE(_xlfn._xlws.FILTER('All Domains (Old Version)'!$F$7:$F$345,('All Domains (Old Version)'!$D$7:$D$345=$B6)*('All Domains (Old Version)'!$M$7:$M$345="Y")*('All Domains (Old Version)'!$P$7:$P$345="Y")))),0)</f>
        <v>24</v>
      </c>
      <c r="G6" s="75" t="e">
        <f>F6/#REF!</f>
        <v>#REF!</v>
      </c>
    </row>
    <row r="7" spans="1:12">
      <c r="A7" s="70"/>
      <c r="B7" s="205" t="s">
        <v>60</v>
      </c>
      <c r="C7" s="211" cm="1">
        <f t="array" ref="C7">IFERROR(ROWS(_xlfn.UNIQUE(_xlfn._xlws.FILTER('All Domains (Old Version)'!$F$7:$F$345,('All Domains (Old Version)'!$D$7:$D$345=$B7)*('All Domains (Old Version)'!$P$7:$P$345="Y")))),0)</f>
        <v>54</v>
      </c>
      <c r="D7" s="211" cm="1">
        <f t="array" ref="D7">IFERROR(ROWS(_xlfn.UNIQUE(_xlfn._xlws.FILTER('All Domains (Old Version)'!$F$7:$F$345,('All Domains (Old Version)'!$D$7:$D$345=$B7)*('All Domains (Old Version)'!$M$7:$M$345="N")*('All Domains (Old Version)'!$P$7:$P$345="Y")))),0)</f>
        <v>43</v>
      </c>
      <c r="E7" s="214">
        <f t="shared" si="0"/>
        <v>0.20370370370370369</v>
      </c>
      <c r="F7" s="208" cm="1">
        <f t="array" ref="F7">IFERROR(ROWS(_xlfn.UNIQUE(_xlfn._xlws.FILTER('All Domains (Old Version)'!$F$7:$F$345,('All Domains (Old Version)'!$D$7:$D$345=$B7)*('All Domains (Old Version)'!$M$7:$M$345="Y")*('All Domains (Old Version)'!$P$7:$P$345="Y")))),0)</f>
        <v>11</v>
      </c>
      <c r="G7" s="75" t="e">
        <f>F7/#REF!</f>
        <v>#REF!</v>
      </c>
    </row>
    <row r="8" spans="1:12">
      <c r="A8" s="70"/>
      <c r="B8" s="204" t="s">
        <v>941</v>
      </c>
      <c r="C8" s="211" cm="1">
        <f t="array" ref="C8">IFERROR(ROWS(_xlfn.UNIQUE(_xlfn._xlws.FILTER('All Domains (Old Version)'!$F$7:$F$345,('All Domains (Old Version)'!$D$7:$D$345=$B8)*('All Domains (Old Version)'!$P$7:$P$345="Y")))),0)</f>
        <v>24</v>
      </c>
      <c r="D8" s="211" cm="1">
        <f t="array" ref="D8">IFERROR(ROWS(_xlfn.UNIQUE(_xlfn._xlws.FILTER('All Domains (Old Version)'!$F$7:$F$345,('All Domains (Old Version)'!$D$7:$D$345=$B8)*('All Domains (Old Version)'!$M$7:$M$345="N")*('All Domains (Old Version)'!$P$7:$P$345="Y")))),0)</f>
        <v>12</v>
      </c>
      <c r="E8" s="214">
        <f t="shared" si="0"/>
        <v>0.5</v>
      </c>
      <c r="F8" s="208" cm="1">
        <f t="array" ref="F8">IFERROR(ROWS(_xlfn.UNIQUE(_xlfn._xlws.FILTER('All Domains (Old Version)'!$F$7:$F$345,('All Domains (Old Version)'!$D$7:$D$345=$B8)*('All Domains (Old Version)'!$M$7:$M$345="Y")*('All Domains (Old Version)'!$P$7:$P$345="Y")))),0)</f>
        <v>12</v>
      </c>
      <c r="G8" s="75" t="e">
        <f>F8/#REF!</f>
        <v>#REF!</v>
      </c>
    </row>
    <row r="9" spans="1:12">
      <c r="A9" s="70"/>
      <c r="B9" s="204" t="s">
        <v>1026</v>
      </c>
      <c r="C9" s="211" cm="1">
        <f t="array" ref="C9">IFERROR(ROWS(_xlfn.UNIQUE(_xlfn._xlws.FILTER('All Domains (Old Version)'!$F$7:$F$345,('All Domains (Old Version)'!$D$7:$D$345=$B9)*('All Domains (Old Version)'!$P$7:$P$345="Y")))),0)</f>
        <v>41</v>
      </c>
      <c r="D9" s="211" cm="1">
        <f t="array" ref="D9">IFERROR(ROWS(_xlfn.UNIQUE(_xlfn._xlws.FILTER('All Domains (Old Version)'!$F$7:$F$345,('All Domains (Old Version)'!$D$7:$D$345=$B9)*('All Domains (Old Version)'!$M$7:$M$345="N")*('All Domains (Old Version)'!$P$7:$P$345="Y")))),0)</f>
        <v>10</v>
      </c>
      <c r="E9" s="214">
        <f t="shared" si="0"/>
        <v>0.75609756097560976</v>
      </c>
      <c r="F9" s="208" cm="1">
        <f t="array" ref="F9">IFERROR(ROWS(_xlfn.UNIQUE(_xlfn._xlws.FILTER('All Domains (Old Version)'!$F$7:$F$345,('All Domains (Old Version)'!$D$7:$D$345=$B9)*('All Domains (Old Version)'!$M$7:$M$345="Y")*('All Domains (Old Version)'!$P$7:$P$345="Y")))),0)</f>
        <v>31</v>
      </c>
      <c r="G9" s="75" t="e">
        <f>F9/#REF!</f>
        <v>#REF!</v>
      </c>
    </row>
    <row r="10" spans="1:12">
      <c r="A10" s="70"/>
      <c r="B10" s="204" t="s">
        <v>1153</v>
      </c>
      <c r="C10" s="211" cm="1">
        <f t="array" ref="C10">IFERROR(ROWS(_xlfn.UNIQUE(_xlfn._xlws.FILTER('All Domains (Old Version)'!$F$7:$F$345,('All Domains (Old Version)'!$D$7:$D$345=$B10)*('All Domains (Old Version)'!$P$7:$P$345="Y")))),0)</f>
        <v>1</v>
      </c>
      <c r="D10" s="211" cm="1">
        <f t="array" ref="D10">IFERROR(ROWS(_xlfn.UNIQUE(_xlfn._xlws.FILTER('All Domains (Old Version)'!$F$7:$F$345,('All Domains (Old Version)'!$D$7:$D$345=$B10)*('All Domains (Old Version)'!$M$7:$M$345="N")*('All Domains (Old Version)'!$P$7:$P$345="Y")))),0)</f>
        <v>0</v>
      </c>
      <c r="E10" s="214">
        <f t="shared" si="0"/>
        <v>1</v>
      </c>
      <c r="F10" s="208" cm="1">
        <f t="array" ref="F10">IFERROR(ROWS(_xlfn.UNIQUE(_xlfn._xlws.FILTER('All Domains (Old Version)'!$F$7:$F$345,('All Domains (Old Version)'!$D$7:$D$345=$B10)*('All Domains (Old Version)'!$M$7:$M$345="Y")*('All Domains (Old Version)'!$P$7:$P$345="Y")))),0)</f>
        <v>1</v>
      </c>
      <c r="G10" s="75" t="e">
        <f>F10/#REF!</f>
        <v>#REF!</v>
      </c>
    </row>
    <row r="11" spans="1:12">
      <c r="B11" s="204" t="s">
        <v>1156</v>
      </c>
      <c r="C11" s="211" cm="1">
        <f t="array" ref="C11">IFERROR(ROWS(_xlfn.UNIQUE(_xlfn._xlws.FILTER('All Domains (Old Version)'!$F$7:$F$345,('All Domains (Old Version)'!$D$7:$D$345=$B11)*('All Domains (Old Version)'!$P$7:$P$345="Y")))),0)</f>
        <v>57</v>
      </c>
      <c r="D11" s="211" cm="1">
        <f t="array" ref="D11">IFERROR(ROWS(_xlfn.UNIQUE(_xlfn._xlws.FILTER('All Domains (Old Version)'!$F$7:$F$345,('All Domains (Old Version)'!$D$7:$D$345=$B11)*('All Domains (Old Version)'!$M$7:$M$345="N")*('All Domains (Old Version)'!$P$7:$P$345="Y")))),0)</f>
        <v>13</v>
      </c>
      <c r="E11" s="214">
        <f t="shared" si="0"/>
        <v>0.78947368421052633</v>
      </c>
      <c r="F11" s="208" cm="1">
        <f t="array" ref="F11">IFERROR(ROWS(_xlfn.UNIQUE(_xlfn._xlws.FILTER('All Domains (Old Version)'!$F$7:$F$345,('All Domains (Old Version)'!$D$7:$D$345=$B11)*('All Domains (Old Version)'!$M$7:$M$345="Y")*('All Domains (Old Version)'!$P$7:$P$345="Y")))),0)</f>
        <v>45</v>
      </c>
      <c r="G11" s="75" t="e">
        <f>F11/#REF!</f>
        <v>#REF!</v>
      </c>
    </row>
    <row r="12" spans="1:12">
      <c r="B12" s="206" t="s">
        <v>6645</v>
      </c>
      <c r="C12" s="182">
        <f>SUM(C4:C11)</f>
        <v>289</v>
      </c>
      <c r="D12" s="182">
        <f t="shared" ref="D12:F12" si="1">SUM(D4:D11)</f>
        <v>128</v>
      </c>
      <c r="E12" s="77">
        <f t="shared" si="0"/>
        <v>0.56055363321799312</v>
      </c>
      <c r="F12" s="209">
        <f t="shared" si="1"/>
        <v>162</v>
      </c>
      <c r="G12" s="77" t="e">
        <f>F12/#REF!</f>
        <v>#REF!</v>
      </c>
    </row>
    <row r="14" spans="1:12" ht="16.5" customHeight="1">
      <c r="B14" s="1849"/>
      <c r="C14" s="1850"/>
      <c r="D14" s="98"/>
      <c r="E14" s="97"/>
      <c r="F14" s="97"/>
      <c r="G14" s="97"/>
      <c r="H14" s="97"/>
      <c r="I14" s="97"/>
      <c r="J14" s="97"/>
      <c r="K14" s="71"/>
      <c r="L14" s="71"/>
    </row>
    <row r="15" spans="1:12" ht="18.600000000000001">
      <c r="B15" s="1956" t="s">
        <v>6633</v>
      </c>
      <c r="C15" s="1956"/>
      <c r="D15" s="1956"/>
      <c r="E15" s="1956"/>
    </row>
    <row r="16" spans="1:12" ht="43.5">
      <c r="B16" s="202" t="s">
        <v>38</v>
      </c>
      <c r="C16" s="216" t="s">
        <v>6643</v>
      </c>
      <c r="D16" s="203" t="s">
        <v>7783</v>
      </c>
      <c r="E16" s="203" t="s">
        <v>7784</v>
      </c>
      <c r="F16" s="71"/>
      <c r="G16" s="71"/>
      <c r="H16" s="71"/>
      <c r="I16" s="71"/>
      <c r="J16" s="71"/>
      <c r="K16" s="71"/>
      <c r="L16" s="71"/>
    </row>
    <row r="17" spans="2:5">
      <c r="B17" s="198" t="s">
        <v>328</v>
      </c>
      <c r="C17" s="213" cm="1">
        <f t="array" ref="C17">IFERROR(ROWS(_xlfn.UNIQUE(_xlfn._xlws.FILTER('All Domains (Old Version)'!$F$7:$F$345,('All Domains (Old Version)'!$D$7:$D$345=$B4)*('All Domains (Old Version)'!$M$7:$M$345="Y")))),0)</f>
        <v>16</v>
      </c>
      <c r="D17" s="211" cm="1">
        <f t="array" ref="D17">IFERROR(ROWS(_xlfn.UNIQUE(_xlfn._xlws.FILTER('All Domains (Old Version)'!$F$7:$F$345,('All Domains (Old Version)'!$D$7:$D$345=$B4)*('All Domains (Old Version)'!$M$7:$M$345="Y")*('All Domains (Old Version)'!$P$7:$P$345="N")))),0)</f>
        <v>2</v>
      </c>
      <c r="E17" s="212">
        <f t="shared" ref="E17:E25" si="2">F4/C17</f>
        <v>0.875</v>
      </c>
    </row>
    <row r="18" spans="2:5">
      <c r="B18" s="198" t="s">
        <v>510</v>
      </c>
      <c r="C18" s="213" cm="1">
        <f t="array" ref="C18">IFERROR(ROWS(_xlfn.UNIQUE(_xlfn._xlws.FILTER('All Domains (Old Version)'!$F$7:$F$345,('All Domains (Old Version)'!$D$7:$D$345=$B5)*('All Domains (Old Version)'!$M$7:$M$345="Y")))),0)</f>
        <v>24</v>
      </c>
      <c r="D18" s="211" cm="1">
        <f t="array" ref="D18">IFERROR(ROWS(_xlfn.UNIQUE(_xlfn._xlws.FILTER('All Domains (Old Version)'!$F$7:$F$345,('All Domains (Old Version)'!$D$7:$D$345=$B5)*('All Domains (Old Version)'!$M$7:$M$345="Y")*('All Domains (Old Version)'!$P$7:$P$345="N")))),0)</f>
        <v>0</v>
      </c>
      <c r="E18" s="212">
        <f t="shared" si="2"/>
        <v>1</v>
      </c>
    </row>
    <row r="19" spans="2:5">
      <c r="B19" s="198" t="s">
        <v>639</v>
      </c>
      <c r="C19" s="213" cm="1">
        <f t="array" ref="C19">IFERROR(ROWS(_xlfn.UNIQUE(_xlfn._xlws.FILTER('All Domains (Old Version)'!$F$7:$F$345,('All Domains (Old Version)'!$D$7:$D$345=$B6)*('All Domains (Old Version)'!$M$7:$M$345="Y")))),0)</f>
        <v>25</v>
      </c>
      <c r="D19" s="211" cm="1">
        <f t="array" ref="D19">IFERROR(ROWS(_xlfn.UNIQUE(_xlfn._xlws.FILTER('All Domains (Old Version)'!$F$7:$F$345,('All Domains (Old Version)'!$D$7:$D$345=$B6)*('All Domains (Old Version)'!$M$7:$M$345="Y")*('All Domains (Old Version)'!$P$7:$P$345="N")))),0)</f>
        <v>1</v>
      </c>
      <c r="E19" s="212">
        <f t="shared" si="2"/>
        <v>0.96</v>
      </c>
    </row>
    <row r="20" spans="2:5">
      <c r="B20" s="199" t="s">
        <v>60</v>
      </c>
      <c r="C20" s="213" cm="1">
        <f t="array" ref="C20">IFERROR(ROWS(_xlfn.UNIQUE(_xlfn._xlws.FILTER('All Domains (Old Version)'!$F$7:$F$345,('All Domains (Old Version)'!$D$7:$D$345=$B7)*('All Domains (Old Version)'!$M$7:$M$345="Y")))),0)</f>
        <v>11</v>
      </c>
      <c r="D20" s="211" cm="1">
        <f t="array" ref="D20">IFERROR(ROWS(_xlfn.UNIQUE(_xlfn._xlws.FILTER('All Domains (Old Version)'!$F$7:$F$345,('All Domains (Old Version)'!$D$7:$D$345=$B7)*('All Domains (Old Version)'!$M$7:$M$345="Y")*('All Domains (Old Version)'!$P$7:$P$345="N")))),0)</f>
        <v>0</v>
      </c>
      <c r="E20" s="212">
        <f t="shared" si="2"/>
        <v>1</v>
      </c>
    </row>
    <row r="21" spans="2:5">
      <c r="B21" s="198" t="s">
        <v>941</v>
      </c>
      <c r="C21" s="213" cm="1">
        <f t="array" ref="C21">IFERROR(ROWS(_xlfn.UNIQUE(_xlfn._xlws.FILTER('All Domains (Old Version)'!$F$7:$F$345,('All Domains (Old Version)'!$D$7:$D$345=$B8)*('All Domains (Old Version)'!$M$7:$M$345="Y")))),0)</f>
        <v>12</v>
      </c>
      <c r="D21" s="211" cm="1">
        <f t="array" ref="D21">IFERROR(ROWS(_xlfn.UNIQUE(_xlfn._xlws.FILTER('All Domains (Old Version)'!$F$7:$F$345,('All Domains (Old Version)'!$D$7:$D$345=$B8)*('All Domains (Old Version)'!$M$7:$M$345="Y")*('All Domains (Old Version)'!$P$7:$P$345="N")))),0)</f>
        <v>0</v>
      </c>
      <c r="E21" s="212">
        <f t="shared" si="2"/>
        <v>1</v>
      </c>
    </row>
    <row r="22" spans="2:5">
      <c r="B22" s="198" t="s">
        <v>1026</v>
      </c>
      <c r="C22" s="213" cm="1">
        <f t="array" ref="C22">IFERROR(ROWS(_xlfn.UNIQUE(_xlfn._xlws.FILTER('All Domains (Old Version)'!$F$7:$F$345,('All Domains (Old Version)'!$D$7:$D$345=$B9)*('All Domains (Old Version)'!$M$7:$M$345="Y")))),0)</f>
        <v>32</v>
      </c>
      <c r="D22" s="211" cm="1">
        <f t="array" ref="D22">IFERROR(ROWS(_xlfn.UNIQUE(_xlfn._xlws.FILTER('All Domains (Old Version)'!$F$7:$F$345,('All Domains (Old Version)'!$D$7:$D$345=$B9)*('All Domains (Old Version)'!$M$7:$M$345="Y")*('All Domains (Old Version)'!$P$7:$P$345="N")))),0)</f>
        <v>1</v>
      </c>
      <c r="E22" s="212">
        <f t="shared" si="2"/>
        <v>0.96875</v>
      </c>
    </row>
    <row r="23" spans="2:5">
      <c r="B23" s="198" t="s">
        <v>1153</v>
      </c>
      <c r="C23" s="213" cm="1">
        <f t="array" ref="C23">IFERROR(ROWS(_xlfn.UNIQUE(_xlfn._xlws.FILTER('All Domains (Old Version)'!$F$7:$F$345,('All Domains (Old Version)'!$D$7:$D$345=$B10)*('All Domains (Old Version)'!$M$7:$M$345="Y")))),0)</f>
        <v>1</v>
      </c>
      <c r="D23" s="211" cm="1">
        <f t="array" ref="D23">IFERROR(ROWS(_xlfn.UNIQUE(_xlfn._xlws.FILTER('All Domains (Old Version)'!$F$7:$F$345,('All Domains (Old Version)'!$D$7:$D$345=$B10)*('All Domains (Old Version)'!$M$7:$M$345="Y")*('All Domains (Old Version)'!$P$7:$P$345="N")))),0)</f>
        <v>0</v>
      </c>
      <c r="E23" s="212">
        <f t="shared" si="2"/>
        <v>1</v>
      </c>
    </row>
    <row r="24" spans="2:5">
      <c r="B24" s="198" t="s">
        <v>1156</v>
      </c>
      <c r="C24" s="213" cm="1">
        <f t="array" ref="C24">IFERROR(ROWS(_xlfn.UNIQUE(_xlfn._xlws.FILTER('All Domains (Old Version)'!$F$7:$F$345,('All Domains (Old Version)'!$D$7:$D$345=$B11)*('All Domains (Old Version)'!$M$7:$M$345="Y")))),0)</f>
        <v>46</v>
      </c>
      <c r="D24" s="211" cm="1">
        <f t="array" ref="D24">IFERROR(ROWS(_xlfn.UNIQUE(_xlfn._xlws.FILTER('All Domains (Old Version)'!$F$7:$F$345,('All Domains (Old Version)'!$D$7:$D$345=$B11)*('All Domains (Old Version)'!$M$7:$M$345="Y")*('All Domains (Old Version)'!$P$7:$P$345="N")))),0)</f>
        <v>1</v>
      </c>
      <c r="E24" s="212">
        <f t="shared" si="2"/>
        <v>0.97826086956521741</v>
      </c>
    </row>
    <row r="25" spans="2:5">
      <c r="B25" s="200" t="s">
        <v>6645</v>
      </c>
      <c r="C25" s="182">
        <f>SUM(C17:C24)</f>
        <v>167</v>
      </c>
      <c r="D25" s="182">
        <f>SUM(D17:D24)</f>
        <v>5</v>
      </c>
      <c r="E25" s="201">
        <f t="shared" si="2"/>
        <v>0.97005988023952094</v>
      </c>
    </row>
  </sheetData>
  <mergeCells count="4">
    <mergeCell ref="F2:I2"/>
    <mergeCell ref="B14:C14"/>
    <mergeCell ref="B15:E15"/>
    <mergeCell ref="B2:E2"/>
  </mergeCells>
  <pageMargins left="0.7" right="0.7" top="0.75" bottom="0.75" header="0.3" footer="0.3"/>
  <pageSetup orientation="portrait" horizontalDpi="0" verticalDpi="0"/>
  <ignoredErrors>
    <ignoredError sqref="E12" formula="1"/>
  </ignoredErrors>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D1772-C9A1-7247-AC5E-BE683588D92A}">
  <dimension ref="A1:D27"/>
  <sheetViews>
    <sheetView workbookViewId="0"/>
  </sheetViews>
  <sheetFormatPr defaultColWidth="11.42578125" defaultRowHeight="14.45"/>
  <cols>
    <col min="2" max="2" width="17" bestFit="1" customWidth="1"/>
    <col min="3" max="3" width="42.42578125" bestFit="1" customWidth="1"/>
  </cols>
  <sheetData>
    <row r="1" spans="1:4" ht="71.25" customHeight="1">
      <c r="A1" s="186" t="s">
        <v>7785</v>
      </c>
    </row>
    <row r="2" spans="1:4">
      <c r="B2" s="187" t="s">
        <v>5813</v>
      </c>
      <c r="C2" s="187" t="s">
        <v>7786</v>
      </c>
    </row>
    <row r="3" spans="1:4">
      <c r="B3" s="184" t="s">
        <v>3917</v>
      </c>
      <c r="C3" s="181" t="s">
        <v>7787</v>
      </c>
      <c r="D3" t="s">
        <v>7788</v>
      </c>
    </row>
    <row r="4" spans="1:4">
      <c r="B4" s="184" t="s">
        <v>7789</v>
      </c>
      <c r="C4" s="181" t="s">
        <v>7790</v>
      </c>
      <c r="D4" t="s">
        <v>7791</v>
      </c>
    </row>
    <row r="5" spans="1:4">
      <c r="B5" s="1643" t="s">
        <v>639</v>
      </c>
      <c r="C5" s="7" t="s">
        <v>664</v>
      </c>
      <c r="D5" t="s">
        <v>7792</v>
      </c>
    </row>
    <row r="6" spans="1:4">
      <c r="B6" s="1643"/>
      <c r="C6" s="7" t="s">
        <v>539</v>
      </c>
      <c r="D6" t="s">
        <v>7793</v>
      </c>
    </row>
    <row r="7" spans="1:4">
      <c r="B7" s="1643"/>
      <c r="C7" s="275" t="s">
        <v>708</v>
      </c>
      <c r="D7" t="s">
        <v>7794</v>
      </c>
    </row>
    <row r="8" spans="1:4">
      <c r="B8" s="1643"/>
      <c r="C8" s="275" t="s">
        <v>675</v>
      </c>
      <c r="D8" t="s">
        <v>678</v>
      </c>
    </row>
    <row r="9" spans="1:4">
      <c r="B9" s="1643"/>
      <c r="C9" s="181" t="s">
        <v>7795</v>
      </c>
    </row>
    <row r="10" spans="1:4">
      <c r="B10" s="181" t="s">
        <v>60</v>
      </c>
      <c r="C10" s="181" t="s">
        <v>7787</v>
      </c>
      <c r="D10" t="s">
        <v>7788</v>
      </c>
    </row>
    <row r="11" spans="1:4">
      <c r="B11" s="1958" t="s">
        <v>70</v>
      </c>
      <c r="C11" s="314" t="s">
        <v>782</v>
      </c>
      <c r="D11" t="s">
        <v>425</v>
      </c>
    </row>
    <row r="12" spans="1:4">
      <c r="B12" s="1959"/>
      <c r="C12" s="7" t="s">
        <v>6696</v>
      </c>
      <c r="D12" t="s">
        <v>7796</v>
      </c>
    </row>
    <row r="13" spans="1:4">
      <c r="B13" s="1959"/>
      <c r="C13" s="7" t="s">
        <v>6695</v>
      </c>
      <c r="D13" t="s">
        <v>7797</v>
      </c>
    </row>
    <row r="14" spans="1:4">
      <c r="B14" s="1959"/>
      <c r="C14" s="11" t="s">
        <v>555</v>
      </c>
    </row>
    <row r="15" spans="1:4">
      <c r="B15" s="1959"/>
      <c r="C15" s="7" t="s">
        <v>959</v>
      </c>
    </row>
    <row r="16" spans="1:4">
      <c r="B16" s="1959"/>
      <c r="C16" s="275" t="s">
        <v>6735</v>
      </c>
    </row>
    <row r="17" spans="2:3">
      <c r="B17" s="1959"/>
      <c r="C17" s="7" t="s">
        <v>1003</v>
      </c>
    </row>
    <row r="18" spans="2:3">
      <c r="B18" s="1959"/>
      <c r="C18" s="7" t="s">
        <v>1019</v>
      </c>
    </row>
    <row r="19" spans="2:3">
      <c r="B19" s="1960"/>
      <c r="C19" s="7" t="s">
        <v>1024</v>
      </c>
    </row>
    <row r="20" spans="2:3">
      <c r="B20" s="1958" t="s">
        <v>7798</v>
      </c>
      <c r="C20" s="275" t="s">
        <v>1032</v>
      </c>
    </row>
    <row r="21" spans="2:3">
      <c r="B21" s="1959"/>
      <c r="C21" s="275" t="s">
        <v>539</v>
      </c>
    </row>
    <row r="22" spans="2:3">
      <c r="B22" s="1959"/>
      <c r="C22" s="11" t="s">
        <v>610</v>
      </c>
    </row>
    <row r="23" spans="2:3">
      <c r="B23" s="1960"/>
      <c r="C23" s="315" t="s">
        <v>675</v>
      </c>
    </row>
    <row r="24" spans="2:3">
      <c r="B24" s="1958" t="s">
        <v>1156</v>
      </c>
      <c r="C24" s="275" t="s">
        <v>332</v>
      </c>
    </row>
    <row r="25" spans="2:3">
      <c r="B25" s="1959"/>
      <c r="C25" s="275" t="s">
        <v>1212</v>
      </c>
    </row>
    <row r="26" spans="2:3">
      <c r="B26" s="1959"/>
      <c r="C26" s="275" t="s">
        <v>1228</v>
      </c>
    </row>
    <row r="27" spans="2:3">
      <c r="B27" s="1960"/>
      <c r="C27" s="275" t="s">
        <v>1253</v>
      </c>
    </row>
  </sheetData>
  <mergeCells count="4">
    <mergeCell ref="B5:B9"/>
    <mergeCell ref="B11:B19"/>
    <mergeCell ref="B20:B23"/>
    <mergeCell ref="B24:B27"/>
  </mergeCells>
  <conditionalFormatting sqref="C3:C27">
    <cfRule type="duplicateValues" dxfId="3" priority="1"/>
  </conditionalFormatting>
  <conditionalFormatting sqref="C12:C19">
    <cfRule type="duplicateValues" dxfId="2" priority="2"/>
  </conditionalFormatting>
  <conditionalFormatting sqref="C20:C23">
    <cfRule type="duplicateValues" dxfId="1" priority="3"/>
  </conditionalFormatting>
  <conditionalFormatting sqref="C24:C27">
    <cfRule type="duplicateValues" dxfId="0" priority="4"/>
  </conditionalFormatting>
  <pageMargins left="0.7" right="0.7" top="0.75" bottom="0.75" header="0.3" footer="0.3"/>
  <legacy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5FBB0-FCF3-4FB4-9757-8C77A8D5F0A9}">
  <sheetPr>
    <tabColor theme="0" tint="-0.14999847407452621"/>
  </sheetPr>
  <dimension ref="A1:R198"/>
  <sheetViews>
    <sheetView topLeftCell="A89" workbookViewId="0">
      <selection activeCell="B90" sqref="B90"/>
    </sheetView>
  </sheetViews>
  <sheetFormatPr defaultColWidth="8.42578125" defaultRowHeight="14.45" outlineLevelCol="1"/>
  <cols>
    <col min="1" max="1" width="25.42578125" customWidth="1"/>
    <col min="2" max="2" width="33.140625" customWidth="1"/>
    <col min="3" max="3" width="40.42578125" style="97" customWidth="1"/>
    <col min="4" max="4" width="27.42578125" customWidth="1"/>
    <col min="5" max="5" width="19.42578125" customWidth="1"/>
    <col min="6" max="7" width="27" customWidth="1" outlineLevel="1"/>
    <col min="8" max="8" width="29.42578125" customWidth="1"/>
    <col min="9" max="9" width="17.42578125" customWidth="1"/>
    <col min="10" max="10" width="21.42578125" customWidth="1"/>
    <col min="11" max="11" width="50.42578125" style="106" customWidth="1"/>
    <col min="12" max="12" width="10.140625" style="106" customWidth="1"/>
    <col min="13" max="14" width="8.42578125" bestFit="1" customWidth="1"/>
    <col min="15" max="15" width="11.42578125" bestFit="1" customWidth="1"/>
  </cols>
  <sheetData>
    <row r="1" spans="1:18" ht="15" customHeight="1">
      <c r="A1" s="1961" t="s">
        <v>7799</v>
      </c>
      <c r="B1" s="1961"/>
      <c r="C1" s="1961"/>
      <c r="D1" s="1961"/>
      <c r="E1" s="1961"/>
      <c r="F1" s="1961"/>
      <c r="G1" s="1961"/>
      <c r="H1" s="1962" t="s">
        <v>7800</v>
      </c>
      <c r="I1" s="1962"/>
      <c r="J1" s="1962"/>
      <c r="K1" s="1963" t="s">
        <v>7801</v>
      </c>
      <c r="L1" s="1963"/>
      <c r="M1" s="1963"/>
      <c r="N1" s="1963"/>
      <c r="O1" s="1963"/>
      <c r="P1" s="1963"/>
      <c r="Q1" s="107"/>
    </row>
    <row r="2" spans="1:18" ht="28.5" thickBot="1">
      <c r="A2" s="108" t="s">
        <v>7802</v>
      </c>
      <c r="B2" s="108" t="s">
        <v>7803</v>
      </c>
      <c r="C2" s="108" t="s">
        <v>7804</v>
      </c>
      <c r="D2" s="108" t="s">
        <v>5813</v>
      </c>
      <c r="E2" s="109" t="s">
        <v>7805</v>
      </c>
      <c r="F2" s="108" t="s">
        <v>7806</v>
      </c>
      <c r="G2" s="108" t="s">
        <v>7807</v>
      </c>
      <c r="H2" s="110" t="s">
        <v>7808</v>
      </c>
      <c r="I2" s="110" t="s">
        <v>7809</v>
      </c>
      <c r="J2" s="110" t="s">
        <v>7810</v>
      </c>
      <c r="K2" s="111" t="s">
        <v>7811</v>
      </c>
      <c r="L2" s="111" t="s">
        <v>7812</v>
      </c>
      <c r="M2" s="111" t="s">
        <v>7813</v>
      </c>
      <c r="N2" s="111" t="s">
        <v>7814</v>
      </c>
      <c r="O2" s="111" t="s">
        <v>7815</v>
      </c>
      <c r="P2" s="111" t="s">
        <v>1053</v>
      </c>
      <c r="Q2" s="109" t="s">
        <v>7816</v>
      </c>
      <c r="R2" s="111" t="s">
        <v>7817</v>
      </c>
    </row>
    <row r="3" spans="1:18" ht="15" thickBot="1">
      <c r="A3" s="112" t="s">
        <v>7818</v>
      </c>
      <c r="B3" s="113" t="s">
        <v>330</v>
      </c>
      <c r="C3" s="114" t="s">
        <v>7819</v>
      </c>
      <c r="D3" s="115" t="s">
        <v>328</v>
      </c>
      <c r="E3" s="116" t="s">
        <v>360</v>
      </c>
      <c r="F3" s="117" t="s">
        <v>5122</v>
      </c>
      <c r="G3" s="117"/>
      <c r="H3" s="118" t="s">
        <v>331</v>
      </c>
      <c r="I3" s="119" t="s">
        <v>7820</v>
      </c>
      <c r="J3" s="120"/>
      <c r="K3" s="119" t="s">
        <v>7821</v>
      </c>
      <c r="L3" s="121">
        <v>5</v>
      </c>
      <c r="M3" s="119"/>
      <c r="N3" s="122" t="s">
        <v>335</v>
      </c>
      <c r="O3" s="119"/>
      <c r="P3" s="119"/>
      <c r="Q3" s="123"/>
      <c r="R3" t="s">
        <v>335</v>
      </c>
    </row>
    <row r="4" spans="1:18" ht="15" thickBot="1">
      <c r="A4" s="112" t="s">
        <v>7818</v>
      </c>
      <c r="B4" s="113" t="s">
        <v>361</v>
      </c>
      <c r="C4" s="114" t="s">
        <v>7822</v>
      </c>
      <c r="D4" s="115" t="s">
        <v>328</v>
      </c>
      <c r="E4" s="116" t="s">
        <v>360</v>
      </c>
      <c r="F4" s="117" t="s">
        <v>7823</v>
      </c>
      <c r="G4" s="117"/>
      <c r="H4" s="118" t="s">
        <v>362</v>
      </c>
      <c r="I4" s="119" t="s">
        <v>7820</v>
      </c>
      <c r="J4" s="120"/>
      <c r="K4" s="119" t="s">
        <v>7821</v>
      </c>
      <c r="L4" s="121">
        <v>5</v>
      </c>
      <c r="M4" s="119"/>
      <c r="N4" s="122" t="s">
        <v>335</v>
      </c>
      <c r="O4" s="119"/>
      <c r="P4" s="119"/>
      <c r="Q4" s="123"/>
      <c r="R4" t="s">
        <v>335</v>
      </c>
    </row>
    <row r="5" spans="1:18" ht="15" thickBot="1">
      <c r="A5" s="112" t="s">
        <v>7818</v>
      </c>
      <c r="B5" s="113" t="s">
        <v>7824</v>
      </c>
      <c r="C5" s="114" t="s">
        <v>7825</v>
      </c>
      <c r="D5" s="115" t="s">
        <v>328</v>
      </c>
      <c r="E5" s="116" t="s">
        <v>360</v>
      </c>
      <c r="F5" s="117" t="s">
        <v>7826</v>
      </c>
      <c r="G5" s="117" t="s">
        <v>7827</v>
      </c>
      <c r="H5" s="118" t="s">
        <v>380</v>
      </c>
      <c r="I5" s="119" t="s">
        <v>7820</v>
      </c>
      <c r="J5" s="120"/>
      <c r="K5" s="119" t="s">
        <v>7828</v>
      </c>
      <c r="L5" s="121">
        <v>5</v>
      </c>
      <c r="M5" s="122" t="s">
        <v>335</v>
      </c>
      <c r="N5" s="122" t="s">
        <v>335</v>
      </c>
      <c r="O5" s="122" t="s">
        <v>335</v>
      </c>
      <c r="P5" s="122" t="s">
        <v>335</v>
      </c>
      <c r="Q5" s="123"/>
      <c r="R5" t="s">
        <v>335</v>
      </c>
    </row>
    <row r="6" spans="1:18" ht="15" thickBot="1">
      <c r="A6" s="112" t="s">
        <v>7818</v>
      </c>
      <c r="B6" s="113" t="s">
        <v>7829</v>
      </c>
      <c r="C6" s="114" t="s">
        <v>7830</v>
      </c>
      <c r="D6" s="115" t="s">
        <v>328</v>
      </c>
      <c r="E6" s="116" t="s">
        <v>360</v>
      </c>
      <c r="F6" s="117" t="s">
        <v>7831</v>
      </c>
      <c r="G6" s="117"/>
      <c r="H6" s="118" t="s">
        <v>6793</v>
      </c>
      <c r="I6" s="119" t="s">
        <v>7820</v>
      </c>
      <c r="J6" s="120"/>
      <c r="K6" s="119" t="s">
        <v>7832</v>
      </c>
      <c r="L6" s="121">
        <v>5</v>
      </c>
      <c r="M6" s="122" t="s">
        <v>335</v>
      </c>
      <c r="N6" s="122" t="s">
        <v>335</v>
      </c>
      <c r="O6" s="124"/>
      <c r="P6" s="124"/>
      <c r="Q6" s="123"/>
      <c r="R6" t="s">
        <v>335</v>
      </c>
    </row>
    <row r="7" spans="1:18" ht="28.5" thickBot="1">
      <c r="A7" s="112" t="s">
        <v>7818</v>
      </c>
      <c r="B7" s="113" t="s">
        <v>395</v>
      </c>
      <c r="C7" s="114" t="s">
        <v>7833</v>
      </c>
      <c r="D7" s="115" t="s">
        <v>328</v>
      </c>
      <c r="E7" s="116" t="s">
        <v>360</v>
      </c>
      <c r="F7" s="117" t="s">
        <v>7834</v>
      </c>
      <c r="G7" s="117" t="s">
        <v>7827</v>
      </c>
      <c r="H7" s="118" t="s">
        <v>396</v>
      </c>
      <c r="I7" s="119" t="s">
        <v>7820</v>
      </c>
      <c r="J7" s="120" t="s">
        <v>7835</v>
      </c>
      <c r="K7" s="119" t="s">
        <v>7836</v>
      </c>
      <c r="L7" s="121">
        <v>1</v>
      </c>
      <c r="M7" s="122" t="s">
        <v>335</v>
      </c>
      <c r="N7" s="122" t="s">
        <v>335</v>
      </c>
      <c r="O7" s="122" t="s">
        <v>335</v>
      </c>
      <c r="P7" s="122" t="s">
        <v>335</v>
      </c>
      <c r="Q7" s="123"/>
      <c r="R7" t="s">
        <v>335</v>
      </c>
    </row>
    <row r="8" spans="1:18" ht="15" thickBot="1">
      <c r="A8" s="112" t="s">
        <v>7818</v>
      </c>
      <c r="B8" s="113" t="s">
        <v>402</v>
      </c>
      <c r="C8" s="114" t="s">
        <v>7837</v>
      </c>
      <c r="D8" s="115" t="s">
        <v>328</v>
      </c>
      <c r="E8" s="116" t="s">
        <v>360</v>
      </c>
      <c r="F8" s="117" t="s">
        <v>7838</v>
      </c>
      <c r="G8" s="117"/>
      <c r="H8" s="118" t="s">
        <v>403</v>
      </c>
      <c r="I8" s="119" t="s">
        <v>7820</v>
      </c>
      <c r="J8" s="120"/>
      <c r="K8" s="119" t="s">
        <v>7821</v>
      </c>
      <c r="L8" s="121">
        <v>5</v>
      </c>
      <c r="M8" s="122" t="s">
        <v>335</v>
      </c>
      <c r="N8" s="122" t="s">
        <v>335</v>
      </c>
      <c r="O8" s="119"/>
      <c r="P8" s="119"/>
      <c r="Q8" s="123"/>
      <c r="R8" t="s">
        <v>335</v>
      </c>
    </row>
    <row r="9" spans="1:18" ht="25.5" thickBot="1">
      <c r="A9" s="112" t="s">
        <v>7818</v>
      </c>
      <c r="B9" s="113" t="s">
        <v>408</v>
      </c>
      <c r="C9" s="114" t="s">
        <v>7839</v>
      </c>
      <c r="D9" s="115" t="s">
        <v>328</v>
      </c>
      <c r="E9" s="116" t="s">
        <v>360</v>
      </c>
      <c r="F9" s="117" t="s">
        <v>7840</v>
      </c>
      <c r="G9" s="117"/>
      <c r="H9" s="118" t="s">
        <v>409</v>
      </c>
      <c r="I9" s="119" t="s">
        <v>7820</v>
      </c>
      <c r="J9" s="120" t="s">
        <v>351</v>
      </c>
      <c r="K9" s="119" t="s">
        <v>7821</v>
      </c>
      <c r="L9" s="121">
        <v>5</v>
      </c>
      <c r="M9" s="122" t="s">
        <v>335</v>
      </c>
      <c r="N9" s="122" t="s">
        <v>335</v>
      </c>
      <c r="O9" s="119"/>
      <c r="P9" s="119"/>
      <c r="Q9" s="123"/>
      <c r="R9" t="s">
        <v>335</v>
      </c>
    </row>
    <row r="10" spans="1:18" ht="25.5" thickBot="1">
      <c r="A10" s="112" t="s">
        <v>7818</v>
      </c>
      <c r="B10" s="113" t="s">
        <v>478</v>
      </c>
      <c r="C10" s="114" t="s">
        <v>7841</v>
      </c>
      <c r="D10" s="115" t="s">
        <v>328</v>
      </c>
      <c r="E10" s="116" t="s">
        <v>360</v>
      </c>
      <c r="F10" s="117" t="s">
        <v>7842</v>
      </c>
      <c r="G10" s="117"/>
      <c r="H10" s="118" t="s">
        <v>479</v>
      </c>
      <c r="I10" s="119" t="s">
        <v>7820</v>
      </c>
      <c r="J10" s="120"/>
      <c r="K10" s="119" t="s">
        <v>7821</v>
      </c>
      <c r="L10" s="121">
        <v>5</v>
      </c>
      <c r="M10" s="122" t="s">
        <v>335</v>
      </c>
      <c r="N10" s="122" t="s">
        <v>335</v>
      </c>
      <c r="O10" s="119"/>
      <c r="P10" s="119"/>
      <c r="Q10" s="123"/>
      <c r="R10" t="s">
        <v>335</v>
      </c>
    </row>
    <row r="11" spans="1:18" ht="56.45" thickBot="1">
      <c r="A11" s="112" t="s">
        <v>7818</v>
      </c>
      <c r="B11" s="113" t="s">
        <v>481</v>
      </c>
      <c r="C11" s="114" t="s">
        <v>7843</v>
      </c>
      <c r="D11" s="115" t="s">
        <v>328</v>
      </c>
      <c r="E11" s="116" t="s">
        <v>360</v>
      </c>
      <c r="F11" s="117" t="s">
        <v>7844</v>
      </c>
      <c r="G11" s="117" t="s">
        <v>7827</v>
      </c>
      <c r="H11" s="118" t="s">
        <v>482</v>
      </c>
      <c r="I11" s="119" t="s">
        <v>7820</v>
      </c>
      <c r="J11" s="120"/>
      <c r="K11" s="119" t="s">
        <v>7845</v>
      </c>
      <c r="L11" s="121">
        <v>1</v>
      </c>
      <c r="M11" s="122" t="s">
        <v>335</v>
      </c>
      <c r="N11" s="122" t="s">
        <v>335</v>
      </c>
      <c r="O11" s="119"/>
      <c r="P11" s="119"/>
      <c r="Q11" s="123"/>
      <c r="R11" t="s">
        <v>335</v>
      </c>
    </row>
    <row r="12" spans="1:18" ht="56.45" thickBot="1">
      <c r="A12" s="112" t="s">
        <v>7818</v>
      </c>
      <c r="B12" s="113" t="s">
        <v>484</v>
      </c>
      <c r="C12" s="114" t="s">
        <v>7846</v>
      </c>
      <c r="D12" s="115" t="s">
        <v>328</v>
      </c>
      <c r="E12" s="116" t="s">
        <v>360</v>
      </c>
      <c r="F12" s="117" t="s">
        <v>7847</v>
      </c>
      <c r="G12" s="117" t="s">
        <v>7827</v>
      </c>
      <c r="H12" s="118" t="s">
        <v>485</v>
      </c>
      <c r="I12" s="119" t="s">
        <v>7820</v>
      </c>
      <c r="J12" s="120"/>
      <c r="K12" s="119" t="s">
        <v>7848</v>
      </c>
      <c r="L12" s="121">
        <v>1</v>
      </c>
      <c r="M12" s="122" t="s">
        <v>335</v>
      </c>
      <c r="N12" s="122" t="s">
        <v>335</v>
      </c>
      <c r="O12" s="122" t="s">
        <v>335</v>
      </c>
      <c r="P12" s="122" t="s">
        <v>335</v>
      </c>
      <c r="Q12" s="123"/>
      <c r="R12" t="s">
        <v>335</v>
      </c>
    </row>
    <row r="13" spans="1:18" ht="38.1" thickBot="1">
      <c r="A13" s="112" t="s">
        <v>7818</v>
      </c>
      <c r="B13" s="113" t="s">
        <v>566</v>
      </c>
      <c r="C13" s="114" t="s">
        <v>7849</v>
      </c>
      <c r="D13" s="115" t="s">
        <v>328</v>
      </c>
      <c r="E13" s="116" t="s">
        <v>360</v>
      </c>
      <c r="F13" s="117" t="s">
        <v>5122</v>
      </c>
      <c r="G13" s="117"/>
      <c r="H13" s="118"/>
      <c r="I13" s="119"/>
      <c r="J13" s="120"/>
      <c r="K13" s="119" t="s">
        <v>7850</v>
      </c>
      <c r="L13" s="121">
        <v>0</v>
      </c>
      <c r="M13" s="119"/>
      <c r="N13" s="119"/>
      <c r="O13" s="119"/>
      <c r="P13" s="119"/>
      <c r="Q13" s="125" t="s">
        <v>342</v>
      </c>
      <c r="R13" t="s">
        <v>335</v>
      </c>
    </row>
    <row r="14" spans="1:18" ht="15" thickBot="1">
      <c r="A14" s="112" t="s">
        <v>7818</v>
      </c>
      <c r="B14" s="113" t="s">
        <v>7851</v>
      </c>
      <c r="C14" s="114" t="s">
        <v>7852</v>
      </c>
      <c r="D14" s="115" t="s">
        <v>328</v>
      </c>
      <c r="E14" s="126" t="s">
        <v>6692</v>
      </c>
      <c r="F14" s="117" t="s">
        <v>7853</v>
      </c>
      <c r="G14" s="117"/>
      <c r="H14" s="127" t="s">
        <v>7854</v>
      </c>
      <c r="I14" s="119" t="s">
        <v>7820</v>
      </c>
      <c r="J14" s="120"/>
      <c r="K14" s="119" t="s">
        <v>7855</v>
      </c>
      <c r="L14" s="121">
        <v>2</v>
      </c>
      <c r="M14" s="122" t="s">
        <v>335</v>
      </c>
      <c r="N14" s="122" t="s">
        <v>335</v>
      </c>
      <c r="O14" s="119"/>
      <c r="P14" s="119"/>
      <c r="Q14" s="123"/>
      <c r="R14" t="s">
        <v>335</v>
      </c>
    </row>
    <row r="15" spans="1:18" ht="15" thickBot="1">
      <c r="A15" s="112" t="s">
        <v>7818</v>
      </c>
      <c r="B15" s="113" t="s">
        <v>493</v>
      </c>
      <c r="C15" s="114" t="s">
        <v>7856</v>
      </c>
      <c r="D15" s="115" t="s">
        <v>328</v>
      </c>
      <c r="E15" s="126" t="s">
        <v>6692</v>
      </c>
      <c r="F15" s="117" t="s">
        <v>7857</v>
      </c>
      <c r="G15" s="117"/>
      <c r="H15" s="127" t="s">
        <v>7854</v>
      </c>
      <c r="I15" s="119" t="s">
        <v>7820</v>
      </c>
      <c r="J15" s="120"/>
      <c r="K15" s="119" t="s">
        <v>7858</v>
      </c>
      <c r="L15" s="121">
        <v>2</v>
      </c>
      <c r="M15" s="122" t="s">
        <v>335</v>
      </c>
      <c r="N15" s="122" t="s">
        <v>335</v>
      </c>
      <c r="O15" s="119"/>
      <c r="P15" s="119"/>
      <c r="Q15" s="123"/>
      <c r="R15" t="s">
        <v>335</v>
      </c>
    </row>
    <row r="16" spans="1:18" ht="15" thickBot="1">
      <c r="A16" s="112" t="s">
        <v>7818</v>
      </c>
      <c r="B16" s="113" t="s">
        <v>496</v>
      </c>
      <c r="C16" s="114" t="s">
        <v>7859</v>
      </c>
      <c r="D16" s="115" t="s">
        <v>328</v>
      </c>
      <c r="E16" s="126" t="s">
        <v>6692</v>
      </c>
      <c r="F16" s="117" t="s">
        <v>7860</v>
      </c>
      <c r="G16" s="117"/>
      <c r="H16" s="127" t="s">
        <v>7854</v>
      </c>
      <c r="I16" s="119" t="s">
        <v>7820</v>
      </c>
      <c r="J16" s="120"/>
      <c r="K16" s="119" t="s">
        <v>7861</v>
      </c>
      <c r="L16" s="121">
        <v>2</v>
      </c>
      <c r="M16" s="122" t="s">
        <v>335</v>
      </c>
      <c r="N16" s="122" t="s">
        <v>335</v>
      </c>
      <c r="O16" s="119"/>
      <c r="P16" s="119"/>
      <c r="Q16" s="123"/>
      <c r="R16" t="s">
        <v>335</v>
      </c>
    </row>
    <row r="17" spans="1:18" ht="15" thickBot="1">
      <c r="A17" s="112" t="s">
        <v>7818</v>
      </c>
      <c r="B17" s="113" t="s">
        <v>499</v>
      </c>
      <c r="C17" s="114" t="s">
        <v>7862</v>
      </c>
      <c r="D17" s="115" t="s">
        <v>328</v>
      </c>
      <c r="E17" s="126" t="s">
        <v>6692</v>
      </c>
      <c r="F17" s="117" t="s">
        <v>7863</v>
      </c>
      <c r="G17" s="117"/>
      <c r="H17" s="127" t="s">
        <v>7854</v>
      </c>
      <c r="I17" s="119" t="s">
        <v>7820</v>
      </c>
      <c r="J17" s="120"/>
      <c r="K17" s="119" t="s">
        <v>7864</v>
      </c>
      <c r="L17" s="121">
        <v>5</v>
      </c>
      <c r="M17" s="122" t="s">
        <v>335</v>
      </c>
      <c r="N17" s="122" t="s">
        <v>335</v>
      </c>
      <c r="O17" s="119"/>
      <c r="P17" s="119"/>
      <c r="Q17" s="123"/>
      <c r="R17" t="s">
        <v>335</v>
      </c>
    </row>
    <row r="18" spans="1:18" ht="25.5" thickBot="1">
      <c r="A18" s="112" t="s">
        <v>7818</v>
      </c>
      <c r="B18" s="113" t="s">
        <v>502</v>
      </c>
      <c r="C18" s="114" t="s">
        <v>7865</v>
      </c>
      <c r="D18" s="115" t="s">
        <v>328</v>
      </c>
      <c r="E18" s="128" t="s">
        <v>307</v>
      </c>
      <c r="F18" s="117" t="s">
        <v>7866</v>
      </c>
      <c r="G18" s="117"/>
      <c r="H18" s="118" t="s">
        <v>503</v>
      </c>
      <c r="I18" s="119" t="s">
        <v>7820</v>
      </c>
      <c r="J18" s="120"/>
      <c r="K18" s="119" t="s">
        <v>7821</v>
      </c>
      <c r="L18" s="121">
        <v>5</v>
      </c>
      <c r="M18" s="122" t="s">
        <v>335</v>
      </c>
      <c r="N18" s="122" t="s">
        <v>335</v>
      </c>
      <c r="O18" s="119"/>
      <c r="P18" s="119"/>
      <c r="Q18" s="123"/>
      <c r="R18" t="s">
        <v>335</v>
      </c>
    </row>
    <row r="19" spans="1:18" ht="42.6" thickBot="1">
      <c r="A19" s="112" t="s">
        <v>7818</v>
      </c>
      <c r="B19" s="113" t="s">
        <v>344</v>
      </c>
      <c r="C19" s="114" t="s">
        <v>7867</v>
      </c>
      <c r="D19" s="115" t="s">
        <v>328</v>
      </c>
      <c r="E19" s="128" t="s">
        <v>307</v>
      </c>
      <c r="F19" s="117" t="s">
        <v>7868</v>
      </c>
      <c r="G19" s="117" t="s">
        <v>7827</v>
      </c>
      <c r="H19" s="127" t="s">
        <v>345</v>
      </c>
      <c r="I19" s="119" t="s">
        <v>7820</v>
      </c>
      <c r="J19" s="120" t="s">
        <v>7835</v>
      </c>
      <c r="K19" s="119" t="s">
        <v>7869</v>
      </c>
      <c r="L19" s="121">
        <v>1</v>
      </c>
      <c r="M19" s="122"/>
      <c r="N19" s="122"/>
      <c r="O19" s="119"/>
      <c r="P19" s="119"/>
      <c r="Q19" s="123"/>
      <c r="R19" t="s">
        <v>335</v>
      </c>
    </row>
    <row r="20" spans="1:18" ht="42.6" thickBot="1">
      <c r="A20" s="112" t="s">
        <v>7818</v>
      </c>
      <c r="B20" s="113" t="s">
        <v>7870</v>
      </c>
      <c r="C20" s="114" t="s">
        <v>7871</v>
      </c>
      <c r="D20" s="115" t="s">
        <v>328</v>
      </c>
      <c r="E20" s="128" t="s">
        <v>307</v>
      </c>
      <c r="F20" s="117" t="s">
        <v>7872</v>
      </c>
      <c r="G20" s="117"/>
      <c r="H20" s="127" t="s">
        <v>7854</v>
      </c>
      <c r="I20" s="119" t="s">
        <v>7820</v>
      </c>
      <c r="J20" s="120" t="s">
        <v>7873</v>
      </c>
      <c r="K20" s="119" t="s">
        <v>7874</v>
      </c>
      <c r="L20" s="121">
        <v>1</v>
      </c>
      <c r="M20" s="122"/>
      <c r="N20" s="122"/>
      <c r="O20" s="119"/>
      <c r="P20" s="119"/>
      <c r="Q20" s="123"/>
      <c r="R20" t="s">
        <v>335</v>
      </c>
    </row>
    <row r="21" spans="1:18" ht="15" thickBot="1">
      <c r="A21" s="112" t="s">
        <v>7818</v>
      </c>
      <c r="B21" s="113" t="s">
        <v>7875</v>
      </c>
      <c r="C21" s="114" t="s">
        <v>7876</v>
      </c>
      <c r="D21" s="115" t="s">
        <v>328</v>
      </c>
      <c r="E21" s="129" t="s">
        <v>7877</v>
      </c>
      <c r="F21" s="117" t="s">
        <v>7878</v>
      </c>
      <c r="G21" s="117"/>
      <c r="H21" s="127" t="s">
        <v>7854</v>
      </c>
      <c r="I21" s="119" t="s">
        <v>7820</v>
      </c>
      <c r="J21" s="120"/>
      <c r="K21" s="119" t="s">
        <v>7879</v>
      </c>
      <c r="L21" s="121">
        <v>2</v>
      </c>
      <c r="M21" s="122" t="s">
        <v>335</v>
      </c>
      <c r="N21" s="119"/>
      <c r="O21" s="119"/>
      <c r="P21" s="119"/>
      <c r="Q21" s="123"/>
      <c r="R21" t="s">
        <v>335</v>
      </c>
    </row>
    <row r="22" spans="1:18" ht="28.5" thickBot="1">
      <c r="A22" s="112" t="s">
        <v>7818</v>
      </c>
      <c r="B22" s="113" t="s">
        <v>7880</v>
      </c>
      <c r="C22" s="114" t="s">
        <v>7881</v>
      </c>
      <c r="D22" s="115" t="s">
        <v>328</v>
      </c>
      <c r="E22" s="129" t="s">
        <v>7877</v>
      </c>
      <c r="F22" s="117" t="s">
        <v>7882</v>
      </c>
      <c r="G22" s="117"/>
      <c r="H22" s="127" t="s">
        <v>7854</v>
      </c>
      <c r="I22" s="119" t="s">
        <v>7820</v>
      </c>
      <c r="J22" s="120"/>
      <c r="K22" s="119" t="s">
        <v>7883</v>
      </c>
      <c r="L22" s="121">
        <v>3</v>
      </c>
      <c r="M22" s="122" t="s">
        <v>335</v>
      </c>
      <c r="N22" s="119"/>
      <c r="O22" s="119"/>
      <c r="P22" s="119"/>
      <c r="Q22" s="123"/>
      <c r="R22" t="s">
        <v>335</v>
      </c>
    </row>
    <row r="23" spans="1:18" ht="15" thickBot="1">
      <c r="A23" s="112" t="s">
        <v>7818</v>
      </c>
      <c r="B23" s="113" t="s">
        <v>7884</v>
      </c>
      <c r="C23" s="114" t="s">
        <v>7885</v>
      </c>
      <c r="D23" s="115" t="s">
        <v>328</v>
      </c>
      <c r="E23" s="129" t="s">
        <v>7877</v>
      </c>
      <c r="F23" s="117" t="s">
        <v>7886</v>
      </c>
      <c r="G23" s="117"/>
      <c r="H23" s="127" t="s">
        <v>7854</v>
      </c>
      <c r="I23" s="119" t="s">
        <v>7820</v>
      </c>
      <c r="J23" s="120"/>
      <c r="K23" s="119" t="s">
        <v>7887</v>
      </c>
      <c r="L23" s="121">
        <v>2</v>
      </c>
      <c r="M23" s="122" t="s">
        <v>335</v>
      </c>
      <c r="N23" s="119"/>
      <c r="O23" s="119"/>
      <c r="P23" s="119"/>
      <c r="Q23" s="123"/>
      <c r="R23" t="s">
        <v>335</v>
      </c>
    </row>
    <row r="24" spans="1:18" ht="28.5" thickBot="1">
      <c r="A24" s="112" t="s">
        <v>7818</v>
      </c>
      <c r="B24" s="113" t="s">
        <v>7888</v>
      </c>
      <c r="C24" s="114" t="s">
        <v>7889</v>
      </c>
      <c r="D24" s="115" t="s">
        <v>328</v>
      </c>
      <c r="E24" s="129" t="s">
        <v>7877</v>
      </c>
      <c r="F24" s="117" t="s">
        <v>7890</v>
      </c>
      <c r="G24" s="117"/>
      <c r="H24" s="127" t="s">
        <v>7854</v>
      </c>
      <c r="I24" s="119" t="s">
        <v>7820</v>
      </c>
      <c r="J24" s="120"/>
      <c r="K24" s="119" t="s">
        <v>7891</v>
      </c>
      <c r="L24" s="121">
        <v>3</v>
      </c>
      <c r="M24" s="122" t="s">
        <v>335</v>
      </c>
      <c r="N24" s="122" t="s">
        <v>335</v>
      </c>
      <c r="O24" s="119"/>
      <c r="P24" s="119"/>
      <c r="Q24" s="123"/>
      <c r="R24" t="s">
        <v>335</v>
      </c>
    </row>
    <row r="25" spans="1:18" ht="25.5" thickBot="1">
      <c r="A25" s="112" t="s">
        <v>7818</v>
      </c>
      <c r="B25" s="113" t="s">
        <v>7892</v>
      </c>
      <c r="C25" s="114" t="s">
        <v>7893</v>
      </c>
      <c r="D25" s="115" t="s">
        <v>328</v>
      </c>
      <c r="E25" s="129" t="s">
        <v>7877</v>
      </c>
      <c r="F25" s="117" t="s">
        <v>7894</v>
      </c>
      <c r="G25" s="117"/>
      <c r="H25" s="127" t="s">
        <v>7854</v>
      </c>
      <c r="I25" s="119" t="s">
        <v>7820</v>
      </c>
      <c r="J25" s="120"/>
      <c r="K25" s="119" t="s">
        <v>7895</v>
      </c>
      <c r="L25" s="121">
        <v>2</v>
      </c>
      <c r="M25" s="122" t="s">
        <v>335</v>
      </c>
      <c r="N25" s="122" t="s">
        <v>335</v>
      </c>
      <c r="O25" s="119"/>
      <c r="P25" s="119"/>
      <c r="Q25" s="123"/>
      <c r="R25" t="s">
        <v>335</v>
      </c>
    </row>
    <row r="26" spans="1:18" ht="15" thickBot="1">
      <c r="A26" s="112" t="s">
        <v>7818</v>
      </c>
      <c r="B26" s="113" t="s">
        <v>7896</v>
      </c>
      <c r="C26" s="114" t="s">
        <v>7897</v>
      </c>
      <c r="D26" s="115" t="s">
        <v>328</v>
      </c>
      <c r="E26" s="129" t="s">
        <v>7877</v>
      </c>
      <c r="F26" s="117" t="s">
        <v>7894</v>
      </c>
      <c r="G26" s="117"/>
      <c r="H26" s="127" t="s">
        <v>7854</v>
      </c>
      <c r="I26" s="119" t="s">
        <v>7820</v>
      </c>
      <c r="J26" s="120"/>
      <c r="K26" s="119" t="s">
        <v>7898</v>
      </c>
      <c r="L26" s="121">
        <v>2</v>
      </c>
      <c r="M26" s="122" t="s">
        <v>335</v>
      </c>
      <c r="N26" s="122" t="s">
        <v>335</v>
      </c>
      <c r="O26" s="119"/>
      <c r="P26" s="119"/>
      <c r="Q26" s="123"/>
      <c r="R26" t="s">
        <v>335</v>
      </c>
    </row>
    <row r="27" spans="1:18" ht="28.5" thickBot="1">
      <c r="A27" s="112" t="s">
        <v>7818</v>
      </c>
      <c r="B27" s="113" t="s">
        <v>414</v>
      </c>
      <c r="C27" s="114" t="s">
        <v>7899</v>
      </c>
      <c r="D27" s="115" t="s">
        <v>328</v>
      </c>
      <c r="E27" s="129" t="s">
        <v>7877</v>
      </c>
      <c r="F27" s="117" t="s">
        <v>7900</v>
      </c>
      <c r="G27" s="117"/>
      <c r="H27" s="127" t="s">
        <v>7854</v>
      </c>
      <c r="I27" s="119" t="s">
        <v>7820</v>
      </c>
      <c r="J27" s="120"/>
      <c r="K27" s="119" t="s">
        <v>7901</v>
      </c>
      <c r="L27" s="121">
        <v>4</v>
      </c>
      <c r="M27" s="122" t="s">
        <v>335</v>
      </c>
      <c r="N27" s="122" t="s">
        <v>335</v>
      </c>
      <c r="O27" s="119"/>
      <c r="P27" s="119"/>
      <c r="Q27" s="123"/>
      <c r="R27" t="s">
        <v>335</v>
      </c>
    </row>
    <row r="28" spans="1:18" ht="28.5" thickBot="1">
      <c r="A28" s="112" t="s">
        <v>7818</v>
      </c>
      <c r="B28" s="113" t="s">
        <v>419</v>
      </c>
      <c r="C28" s="114" t="s">
        <v>1818</v>
      </c>
      <c r="D28" s="115" t="s">
        <v>328</v>
      </c>
      <c r="E28" s="129" t="s">
        <v>7877</v>
      </c>
      <c r="F28" s="117" t="s">
        <v>7902</v>
      </c>
      <c r="G28" s="117"/>
      <c r="H28" s="127" t="s">
        <v>7854</v>
      </c>
      <c r="I28" s="119" t="s">
        <v>7820</v>
      </c>
      <c r="J28" s="120"/>
      <c r="K28" s="119" t="s">
        <v>7903</v>
      </c>
      <c r="L28" s="121">
        <v>4</v>
      </c>
      <c r="M28" s="122" t="s">
        <v>335</v>
      </c>
      <c r="N28" s="122" t="s">
        <v>335</v>
      </c>
      <c r="O28" s="119"/>
      <c r="P28" s="119"/>
      <c r="Q28" s="123"/>
      <c r="R28" t="s">
        <v>335</v>
      </c>
    </row>
    <row r="29" spans="1:18" ht="28.5" thickBot="1">
      <c r="A29" s="112" t="s">
        <v>7818</v>
      </c>
      <c r="B29" s="113" t="s">
        <v>7904</v>
      </c>
      <c r="C29" s="114" t="s">
        <v>7905</v>
      </c>
      <c r="D29" s="115" t="s">
        <v>328</v>
      </c>
      <c r="E29" s="129" t="s">
        <v>7877</v>
      </c>
      <c r="F29" s="117" t="s">
        <v>7906</v>
      </c>
      <c r="G29" s="117"/>
      <c r="H29" s="127" t="s">
        <v>7854</v>
      </c>
      <c r="I29" s="119" t="s">
        <v>7820</v>
      </c>
      <c r="J29" s="120"/>
      <c r="K29" s="119" t="s">
        <v>7907</v>
      </c>
      <c r="L29" s="121">
        <v>4</v>
      </c>
      <c r="M29" s="122" t="s">
        <v>335</v>
      </c>
      <c r="N29" s="122" t="s">
        <v>335</v>
      </c>
      <c r="O29" s="119"/>
      <c r="P29" s="119"/>
      <c r="Q29" s="123"/>
      <c r="R29" t="s">
        <v>335</v>
      </c>
    </row>
    <row r="30" spans="1:18" ht="28.5" thickBot="1">
      <c r="A30" s="112" t="s">
        <v>7818</v>
      </c>
      <c r="B30" s="113" t="s">
        <v>7908</v>
      </c>
      <c r="C30" s="114" t="s">
        <v>7909</v>
      </c>
      <c r="D30" s="115" t="s">
        <v>328</v>
      </c>
      <c r="E30" s="129" t="s">
        <v>7877</v>
      </c>
      <c r="F30" s="117" t="s">
        <v>7910</v>
      </c>
      <c r="G30" s="117"/>
      <c r="H30" s="127" t="s">
        <v>7854</v>
      </c>
      <c r="I30" s="119" t="s">
        <v>7820</v>
      </c>
      <c r="J30" s="120"/>
      <c r="K30" s="119" t="s">
        <v>7911</v>
      </c>
      <c r="L30" s="121">
        <v>4</v>
      </c>
      <c r="M30" s="122" t="s">
        <v>335</v>
      </c>
      <c r="N30" s="122" t="s">
        <v>335</v>
      </c>
      <c r="O30" s="119"/>
      <c r="P30" s="119"/>
      <c r="Q30" s="123"/>
      <c r="R30" t="s">
        <v>335</v>
      </c>
    </row>
    <row r="31" spans="1:18" ht="28.5" thickBot="1">
      <c r="A31" s="112" t="s">
        <v>7818</v>
      </c>
      <c r="B31" s="113" t="s">
        <v>7912</v>
      </c>
      <c r="C31" s="114" t="s">
        <v>7913</v>
      </c>
      <c r="D31" s="115" t="s">
        <v>328</v>
      </c>
      <c r="E31" s="129" t="s">
        <v>7877</v>
      </c>
      <c r="F31" s="117" t="s">
        <v>7914</v>
      </c>
      <c r="G31" s="117"/>
      <c r="H31" s="127" t="s">
        <v>7854</v>
      </c>
      <c r="I31" s="119" t="s">
        <v>7820</v>
      </c>
      <c r="J31" s="120"/>
      <c r="K31" s="119" t="s">
        <v>7915</v>
      </c>
      <c r="L31" s="121">
        <v>4</v>
      </c>
      <c r="M31" s="122" t="s">
        <v>335</v>
      </c>
      <c r="N31" s="122" t="s">
        <v>335</v>
      </c>
      <c r="O31" s="119"/>
      <c r="P31" s="119"/>
      <c r="Q31" s="123"/>
      <c r="R31" t="s">
        <v>335</v>
      </c>
    </row>
    <row r="32" spans="1:18" ht="28.5" thickBot="1">
      <c r="A32" s="112" t="s">
        <v>7916</v>
      </c>
      <c r="B32" s="130" t="s">
        <v>7917</v>
      </c>
      <c r="C32" s="131" t="s">
        <v>7918</v>
      </c>
      <c r="D32" s="115" t="s">
        <v>328</v>
      </c>
      <c r="E32" s="129" t="s">
        <v>7877</v>
      </c>
      <c r="F32" s="117"/>
      <c r="G32" s="117"/>
      <c r="H32" s="127"/>
      <c r="I32" s="119" t="s">
        <v>7820</v>
      </c>
      <c r="J32" s="120"/>
      <c r="K32" s="119" t="s">
        <v>7919</v>
      </c>
      <c r="L32" s="121">
        <v>2</v>
      </c>
      <c r="M32" s="122"/>
      <c r="N32" s="122"/>
      <c r="O32" s="119"/>
      <c r="P32" s="119"/>
      <c r="Q32" s="123"/>
      <c r="R32" t="s">
        <v>335</v>
      </c>
    </row>
    <row r="33" spans="1:18" ht="38.1" thickBot="1">
      <c r="A33" s="112" t="s">
        <v>7916</v>
      </c>
      <c r="B33" s="130" t="s">
        <v>7920</v>
      </c>
      <c r="C33" s="131" t="s">
        <v>7921</v>
      </c>
      <c r="D33" s="115" t="s">
        <v>328</v>
      </c>
      <c r="E33" s="129" t="s">
        <v>7877</v>
      </c>
      <c r="F33" s="117"/>
      <c r="G33" s="117"/>
      <c r="H33" s="127"/>
      <c r="I33" s="119" t="s">
        <v>7820</v>
      </c>
      <c r="J33" s="120"/>
      <c r="K33" s="119" t="s">
        <v>7922</v>
      </c>
      <c r="L33" s="121">
        <v>2</v>
      </c>
      <c r="M33" s="122"/>
      <c r="N33" s="122"/>
      <c r="O33" s="119"/>
      <c r="P33" s="119"/>
      <c r="Q33" s="123"/>
      <c r="R33" t="s">
        <v>335</v>
      </c>
    </row>
    <row r="34" spans="1:18" ht="25.5" thickBot="1">
      <c r="A34" s="112" t="s">
        <v>7818</v>
      </c>
      <c r="B34" s="132" t="s">
        <v>815</v>
      </c>
      <c r="C34" s="114" t="s">
        <v>7923</v>
      </c>
      <c r="D34" s="133" t="s">
        <v>7789</v>
      </c>
      <c r="E34" s="134" t="s">
        <v>511</v>
      </c>
      <c r="F34" s="117">
        <v>45437.604166666664</v>
      </c>
      <c r="G34" s="117"/>
      <c r="H34" s="127" t="s">
        <v>7854</v>
      </c>
      <c r="I34" s="119" t="s">
        <v>7924</v>
      </c>
      <c r="J34" s="120"/>
      <c r="K34" s="119" t="s">
        <v>7925</v>
      </c>
      <c r="L34" s="121">
        <v>0</v>
      </c>
      <c r="M34" s="122" t="s">
        <v>335</v>
      </c>
      <c r="N34" s="119"/>
      <c r="O34" s="119"/>
      <c r="P34" s="119"/>
      <c r="Q34" s="125" t="s">
        <v>7926</v>
      </c>
      <c r="R34" t="s">
        <v>335</v>
      </c>
    </row>
    <row r="35" spans="1:18" ht="25.5" thickBot="1">
      <c r="A35" s="112" t="s">
        <v>7818</v>
      </c>
      <c r="B35" s="113" t="s">
        <v>7927</v>
      </c>
      <c r="C35" s="114" t="s">
        <v>7928</v>
      </c>
      <c r="D35" s="133" t="s">
        <v>7789</v>
      </c>
      <c r="E35" s="134" t="s">
        <v>511</v>
      </c>
      <c r="F35" s="117" t="s">
        <v>7929</v>
      </c>
      <c r="G35" s="117"/>
      <c r="H35" s="127" t="s">
        <v>7854</v>
      </c>
      <c r="I35" s="119"/>
      <c r="J35" s="120"/>
      <c r="K35" s="119" t="s">
        <v>7930</v>
      </c>
      <c r="L35" s="121">
        <v>0</v>
      </c>
      <c r="M35" s="122" t="s">
        <v>335</v>
      </c>
      <c r="N35" s="119"/>
      <c r="O35" s="119"/>
      <c r="P35" s="119"/>
      <c r="Q35" s="125" t="s">
        <v>7926</v>
      </c>
      <c r="R35" t="s">
        <v>335</v>
      </c>
    </row>
    <row r="36" spans="1:18" ht="15" thickBot="1">
      <c r="A36" s="112" t="s">
        <v>7818</v>
      </c>
      <c r="B36" s="113" t="s">
        <v>5718</v>
      </c>
      <c r="C36" s="114" t="s">
        <v>7931</v>
      </c>
      <c r="D36" s="133" t="s">
        <v>7789</v>
      </c>
      <c r="E36" s="134" t="s">
        <v>511</v>
      </c>
      <c r="F36" s="117" t="s">
        <v>7932</v>
      </c>
      <c r="G36" s="117"/>
      <c r="H36" s="118" t="s">
        <v>513</v>
      </c>
      <c r="I36" s="119" t="s">
        <v>7820</v>
      </c>
      <c r="J36" s="120" t="s">
        <v>7933</v>
      </c>
      <c r="K36" s="119" t="s">
        <v>7934</v>
      </c>
      <c r="L36" s="121">
        <v>0</v>
      </c>
      <c r="M36" s="119"/>
      <c r="N36" s="122" t="s">
        <v>335</v>
      </c>
      <c r="O36" s="122" t="s">
        <v>335</v>
      </c>
      <c r="P36" s="122" t="s">
        <v>335</v>
      </c>
      <c r="Q36" s="125" t="s">
        <v>7926</v>
      </c>
      <c r="R36" t="s">
        <v>335</v>
      </c>
    </row>
    <row r="37" spans="1:18" ht="15" thickBot="1">
      <c r="A37" s="112" t="s">
        <v>7818</v>
      </c>
      <c r="B37" s="113" t="s">
        <v>6652</v>
      </c>
      <c r="C37" s="114" t="s">
        <v>7935</v>
      </c>
      <c r="D37" s="133" t="s">
        <v>7789</v>
      </c>
      <c r="E37" s="134" t="s">
        <v>511</v>
      </c>
      <c r="F37" s="117">
        <v>1001</v>
      </c>
      <c r="G37" s="117"/>
      <c r="H37" s="118" t="s">
        <v>1374</v>
      </c>
      <c r="I37" s="119" t="s">
        <v>7820</v>
      </c>
      <c r="J37" s="120"/>
      <c r="K37" s="119" t="s">
        <v>7936</v>
      </c>
      <c r="L37" s="121">
        <v>0</v>
      </c>
      <c r="M37" s="119"/>
      <c r="N37" s="122" t="s">
        <v>335</v>
      </c>
      <c r="O37" s="122" t="s">
        <v>335</v>
      </c>
      <c r="P37" s="119"/>
      <c r="Q37" s="125" t="s">
        <v>7926</v>
      </c>
      <c r="R37" t="s">
        <v>335</v>
      </c>
    </row>
    <row r="38" spans="1:18" ht="15" thickBot="1">
      <c r="A38" s="112" t="s">
        <v>7818</v>
      </c>
      <c r="B38" s="113" t="s">
        <v>5717</v>
      </c>
      <c r="C38" s="114" t="s">
        <v>7937</v>
      </c>
      <c r="D38" s="133" t="s">
        <v>7789</v>
      </c>
      <c r="E38" s="134" t="s">
        <v>511</v>
      </c>
      <c r="F38" s="117">
        <v>1</v>
      </c>
      <c r="G38" s="117"/>
      <c r="H38" s="118" t="s">
        <v>517</v>
      </c>
      <c r="I38" s="119" t="s">
        <v>7820</v>
      </c>
      <c r="J38" s="120"/>
      <c r="K38" s="119" t="s">
        <v>7938</v>
      </c>
      <c r="L38" s="121">
        <v>0</v>
      </c>
      <c r="M38" s="119"/>
      <c r="N38" s="122" t="s">
        <v>335</v>
      </c>
      <c r="O38" s="135"/>
      <c r="P38" s="135"/>
      <c r="Q38" s="125" t="s">
        <v>7926</v>
      </c>
      <c r="R38" t="s">
        <v>335</v>
      </c>
    </row>
    <row r="39" spans="1:18" ht="25.5" thickBot="1">
      <c r="A39" s="112" t="s">
        <v>7818</v>
      </c>
      <c r="B39" s="113" t="s">
        <v>592</v>
      </c>
      <c r="C39" s="114" t="s">
        <v>7939</v>
      </c>
      <c r="D39" s="133" t="s">
        <v>7789</v>
      </c>
      <c r="E39" s="134" t="s">
        <v>511</v>
      </c>
      <c r="F39" s="117" t="s">
        <v>7940</v>
      </c>
      <c r="G39" s="117"/>
      <c r="H39" s="118" t="s">
        <v>593</v>
      </c>
      <c r="I39" s="119" t="s">
        <v>7820</v>
      </c>
      <c r="J39" s="120"/>
      <c r="K39" s="119" t="s">
        <v>7821</v>
      </c>
      <c r="L39" s="121">
        <v>0</v>
      </c>
      <c r="M39" s="119"/>
      <c r="N39" s="122" t="s">
        <v>335</v>
      </c>
      <c r="O39" s="135"/>
      <c r="P39" s="135"/>
      <c r="Q39" s="125" t="s">
        <v>7926</v>
      </c>
      <c r="R39" t="s">
        <v>335</v>
      </c>
    </row>
    <row r="40" spans="1:18" ht="15" thickBot="1">
      <c r="A40" s="112" t="s">
        <v>7916</v>
      </c>
      <c r="B40" s="130" t="s">
        <v>637</v>
      </c>
      <c r="C40" s="131" t="s">
        <v>7941</v>
      </c>
      <c r="D40" s="133" t="s">
        <v>7789</v>
      </c>
      <c r="E40" s="134" t="s">
        <v>511</v>
      </c>
      <c r="F40" s="117">
        <v>45432.605555555558</v>
      </c>
      <c r="G40" s="117"/>
      <c r="H40" s="118" t="s">
        <v>638</v>
      </c>
      <c r="I40" s="119" t="s">
        <v>7942</v>
      </c>
      <c r="J40" s="120"/>
      <c r="K40" s="119" t="s">
        <v>7821</v>
      </c>
      <c r="L40" s="121">
        <v>5</v>
      </c>
      <c r="M40" s="119"/>
      <c r="N40" s="122" t="s">
        <v>335</v>
      </c>
      <c r="O40" s="119"/>
      <c r="P40" s="119"/>
      <c r="Q40" s="123"/>
      <c r="R40" t="s">
        <v>335</v>
      </c>
    </row>
    <row r="41" spans="1:18" ht="25.5" thickBot="1">
      <c r="A41" s="112" t="s">
        <v>7818</v>
      </c>
      <c r="B41" s="113" t="s">
        <v>6653</v>
      </c>
      <c r="C41" s="114" t="s">
        <v>7943</v>
      </c>
      <c r="D41" s="133" t="s">
        <v>7789</v>
      </c>
      <c r="E41" s="134" t="s">
        <v>511</v>
      </c>
      <c r="F41" s="117" t="s">
        <v>7944</v>
      </c>
      <c r="G41" s="117"/>
      <c r="H41" s="118" t="s">
        <v>6795</v>
      </c>
      <c r="I41" s="119" t="s">
        <v>7820</v>
      </c>
      <c r="J41" s="120"/>
      <c r="K41" s="119" t="s">
        <v>7821</v>
      </c>
      <c r="L41" s="121">
        <v>5</v>
      </c>
      <c r="M41" s="119"/>
      <c r="N41" s="122" t="s">
        <v>335</v>
      </c>
      <c r="O41" s="119"/>
      <c r="P41" s="119"/>
      <c r="Q41" s="123"/>
      <c r="R41" t="s">
        <v>335</v>
      </c>
    </row>
    <row r="42" spans="1:18" ht="25.5" thickBot="1">
      <c r="A42" s="112" t="s">
        <v>7818</v>
      </c>
      <c r="B42" s="113" t="s">
        <v>520</v>
      </c>
      <c r="C42" s="114" t="s">
        <v>7945</v>
      </c>
      <c r="D42" s="133" t="s">
        <v>7789</v>
      </c>
      <c r="E42" s="136" t="s">
        <v>519</v>
      </c>
      <c r="F42" s="117" t="s">
        <v>1588</v>
      </c>
      <c r="G42" s="117"/>
      <c r="H42" s="118" t="s">
        <v>521</v>
      </c>
      <c r="I42" s="119" t="s">
        <v>7820</v>
      </c>
      <c r="J42" s="120" t="s">
        <v>6838</v>
      </c>
      <c r="K42" s="119" t="s">
        <v>7946</v>
      </c>
      <c r="L42" s="121">
        <v>0</v>
      </c>
      <c r="M42" s="122" t="s">
        <v>335</v>
      </c>
      <c r="N42" s="122" t="s">
        <v>335</v>
      </c>
      <c r="O42" s="119"/>
      <c r="P42" s="119"/>
      <c r="Q42" s="125" t="s">
        <v>7926</v>
      </c>
      <c r="R42" t="s">
        <v>335</v>
      </c>
    </row>
    <row r="43" spans="1:18" ht="50.45" thickBot="1">
      <c r="A43" s="112" t="s">
        <v>7818</v>
      </c>
      <c r="B43" s="130" t="s">
        <v>7947</v>
      </c>
      <c r="C43" s="131" t="s">
        <v>1566</v>
      </c>
      <c r="D43" s="133" t="s">
        <v>7789</v>
      </c>
      <c r="E43" s="136" t="s">
        <v>519</v>
      </c>
      <c r="F43" s="117"/>
      <c r="G43" s="117"/>
      <c r="H43" s="127" t="s">
        <v>7854</v>
      </c>
      <c r="I43" s="119"/>
      <c r="J43" s="120"/>
      <c r="K43" s="119" t="s">
        <v>7948</v>
      </c>
      <c r="L43" s="121">
        <v>0</v>
      </c>
      <c r="M43" s="122" t="s">
        <v>335</v>
      </c>
      <c r="N43" s="119"/>
      <c r="O43" s="119"/>
      <c r="P43" s="119"/>
      <c r="Q43" s="125" t="s">
        <v>7926</v>
      </c>
      <c r="R43" t="s">
        <v>335</v>
      </c>
    </row>
    <row r="44" spans="1:18" ht="25.5" thickBot="1">
      <c r="A44" s="112" t="s">
        <v>7818</v>
      </c>
      <c r="B44" s="113" t="s">
        <v>543</v>
      </c>
      <c r="C44" s="114" t="s">
        <v>7949</v>
      </c>
      <c r="D44" s="133" t="s">
        <v>7789</v>
      </c>
      <c r="E44" s="136" t="s">
        <v>519</v>
      </c>
      <c r="F44" s="117" t="s">
        <v>7950</v>
      </c>
      <c r="G44" s="117"/>
      <c r="H44" s="127" t="s">
        <v>7854</v>
      </c>
      <c r="I44" s="119" t="s">
        <v>7820</v>
      </c>
      <c r="J44" s="120" t="s">
        <v>6847</v>
      </c>
      <c r="K44" s="119" t="s">
        <v>7951</v>
      </c>
      <c r="L44" s="121">
        <v>0</v>
      </c>
      <c r="M44" s="122" t="s">
        <v>335</v>
      </c>
      <c r="N44" s="119"/>
      <c r="O44" s="119"/>
      <c r="P44" s="119"/>
      <c r="Q44" s="125" t="s">
        <v>7926</v>
      </c>
      <c r="R44" t="s">
        <v>335</v>
      </c>
    </row>
    <row r="45" spans="1:18" ht="15" thickBot="1">
      <c r="A45" s="112" t="s">
        <v>7818</v>
      </c>
      <c r="B45" s="113" t="s">
        <v>523</v>
      </c>
      <c r="C45" s="114" t="s">
        <v>7952</v>
      </c>
      <c r="D45" s="133" t="s">
        <v>7789</v>
      </c>
      <c r="E45" s="136" t="s">
        <v>519</v>
      </c>
      <c r="F45" s="117" t="s">
        <v>7950</v>
      </c>
      <c r="G45" s="117"/>
      <c r="H45" s="118" t="s">
        <v>524</v>
      </c>
      <c r="I45" s="119" t="s">
        <v>7820</v>
      </c>
      <c r="J45" s="120" t="s">
        <v>7953</v>
      </c>
      <c r="K45" s="119"/>
      <c r="L45" s="121">
        <v>0</v>
      </c>
      <c r="M45" s="122" t="s">
        <v>335</v>
      </c>
      <c r="N45" s="122" t="s">
        <v>335</v>
      </c>
      <c r="O45" s="122" t="s">
        <v>335</v>
      </c>
      <c r="P45" s="122" t="s">
        <v>335</v>
      </c>
      <c r="Q45" s="125" t="s">
        <v>7926</v>
      </c>
      <c r="R45" t="s">
        <v>335</v>
      </c>
    </row>
    <row r="46" spans="1:18" ht="24.6" thickBot="1">
      <c r="A46" s="112" t="s">
        <v>7818</v>
      </c>
      <c r="B46" s="113" t="s">
        <v>7954</v>
      </c>
      <c r="C46" s="114" t="s">
        <v>7955</v>
      </c>
      <c r="D46" s="133" t="s">
        <v>7789</v>
      </c>
      <c r="E46" s="136" t="s">
        <v>519</v>
      </c>
      <c r="F46" s="117" t="s">
        <v>7950</v>
      </c>
      <c r="G46" s="117"/>
      <c r="H46" s="118" t="s">
        <v>538</v>
      </c>
      <c r="I46" s="119" t="s">
        <v>7820</v>
      </c>
      <c r="J46" s="120" t="s">
        <v>7956</v>
      </c>
      <c r="K46" s="119" t="s">
        <v>7957</v>
      </c>
      <c r="L46" s="121">
        <v>0</v>
      </c>
      <c r="M46" s="122" t="s">
        <v>335</v>
      </c>
      <c r="N46" s="122" t="s">
        <v>335</v>
      </c>
      <c r="O46" s="122" t="s">
        <v>335</v>
      </c>
      <c r="P46" s="122" t="s">
        <v>335</v>
      </c>
      <c r="Q46" s="125" t="s">
        <v>7926</v>
      </c>
      <c r="R46" t="s">
        <v>335</v>
      </c>
    </row>
    <row r="47" spans="1:18" ht="25.5" thickBot="1">
      <c r="A47" s="112" t="s">
        <v>7818</v>
      </c>
      <c r="B47" s="113" t="s">
        <v>7958</v>
      </c>
      <c r="C47" s="114" t="s">
        <v>7959</v>
      </c>
      <c r="D47" s="133" t="s">
        <v>7789</v>
      </c>
      <c r="E47" s="136" t="s">
        <v>519</v>
      </c>
      <c r="F47" s="117" t="s">
        <v>7960</v>
      </c>
      <c r="G47" s="117"/>
      <c r="H47" s="118" t="s">
        <v>616</v>
      </c>
      <c r="I47" s="119" t="s">
        <v>7820</v>
      </c>
      <c r="J47" s="120"/>
      <c r="K47" s="119" t="s">
        <v>7821</v>
      </c>
      <c r="L47" s="121">
        <v>5</v>
      </c>
      <c r="M47" s="119"/>
      <c r="N47" s="119"/>
      <c r="O47" s="119"/>
      <c r="P47" s="119"/>
      <c r="Q47" s="123"/>
      <c r="R47" t="s">
        <v>335</v>
      </c>
    </row>
    <row r="48" spans="1:18" ht="28.5" thickBot="1">
      <c r="A48" s="112" t="s">
        <v>7818</v>
      </c>
      <c r="B48" s="113" t="s">
        <v>546</v>
      </c>
      <c r="C48" s="114" t="s">
        <v>7961</v>
      </c>
      <c r="D48" s="133" t="s">
        <v>7789</v>
      </c>
      <c r="E48" s="136" t="s">
        <v>519</v>
      </c>
      <c r="F48" s="117" t="s">
        <v>7950</v>
      </c>
      <c r="G48" s="117"/>
      <c r="H48" s="118" t="s">
        <v>547</v>
      </c>
      <c r="I48" s="119" t="s">
        <v>7820</v>
      </c>
      <c r="J48" s="120" t="s">
        <v>7962</v>
      </c>
      <c r="K48" s="119" t="s">
        <v>7963</v>
      </c>
      <c r="L48" s="121">
        <v>0</v>
      </c>
      <c r="M48" s="119"/>
      <c r="N48" s="122" t="s">
        <v>335</v>
      </c>
      <c r="O48" s="122" t="s">
        <v>335</v>
      </c>
      <c r="P48" s="122" t="s">
        <v>335</v>
      </c>
      <c r="Q48" s="125" t="s">
        <v>7926</v>
      </c>
      <c r="R48" t="s">
        <v>335</v>
      </c>
    </row>
    <row r="49" spans="1:18" ht="28.5" thickBot="1">
      <c r="A49" s="112" t="s">
        <v>7818</v>
      </c>
      <c r="B49" s="113" t="s">
        <v>7964</v>
      </c>
      <c r="C49" s="114" t="s">
        <v>1570</v>
      </c>
      <c r="D49" s="133" t="s">
        <v>7789</v>
      </c>
      <c r="E49" s="136" t="s">
        <v>519</v>
      </c>
      <c r="F49" s="117" t="s">
        <v>7950</v>
      </c>
      <c r="G49" s="117"/>
      <c r="H49" s="118" t="s">
        <v>6797</v>
      </c>
      <c r="I49" s="119" t="s">
        <v>7820</v>
      </c>
      <c r="J49" s="120"/>
      <c r="K49" s="119" t="s">
        <v>7965</v>
      </c>
      <c r="L49" s="121">
        <v>0</v>
      </c>
      <c r="M49" s="119"/>
      <c r="N49" s="122" t="s">
        <v>335</v>
      </c>
      <c r="O49" s="122" t="s">
        <v>335</v>
      </c>
      <c r="P49" s="122" t="s">
        <v>335</v>
      </c>
      <c r="Q49" s="125" t="s">
        <v>7926</v>
      </c>
      <c r="R49" t="s">
        <v>335</v>
      </c>
    </row>
    <row r="50" spans="1:18" ht="42.6" thickBot="1">
      <c r="A50" s="112" t="s">
        <v>7818</v>
      </c>
      <c r="B50" s="113" t="s">
        <v>618</v>
      </c>
      <c r="C50" s="114" t="s">
        <v>7966</v>
      </c>
      <c r="D50" s="133" t="s">
        <v>7789</v>
      </c>
      <c r="E50" s="136" t="s">
        <v>519</v>
      </c>
      <c r="F50" s="117" t="s">
        <v>7967</v>
      </c>
      <c r="G50" s="117"/>
      <c r="H50" s="127" t="s">
        <v>7854</v>
      </c>
      <c r="I50" s="119" t="s">
        <v>7820</v>
      </c>
      <c r="J50" s="120"/>
      <c r="K50" s="119" t="s">
        <v>7968</v>
      </c>
      <c r="L50" s="121">
        <v>1</v>
      </c>
      <c r="M50" s="119"/>
      <c r="N50" s="119"/>
      <c r="O50" s="119"/>
      <c r="P50" s="119"/>
      <c r="Q50" s="125"/>
      <c r="R50" t="s">
        <v>335</v>
      </c>
    </row>
    <row r="51" spans="1:18" ht="42.6" thickBot="1">
      <c r="A51" s="112" t="s">
        <v>7818</v>
      </c>
      <c r="B51" s="113" t="s">
        <v>627</v>
      </c>
      <c r="C51" s="114" t="s">
        <v>7969</v>
      </c>
      <c r="D51" s="133" t="s">
        <v>7789</v>
      </c>
      <c r="E51" s="136" t="s">
        <v>519</v>
      </c>
      <c r="F51" s="117" t="s">
        <v>7970</v>
      </c>
      <c r="G51" s="117"/>
      <c r="H51" s="127" t="s">
        <v>7854</v>
      </c>
      <c r="I51" s="119" t="s">
        <v>7820</v>
      </c>
      <c r="J51" s="120"/>
      <c r="K51" s="119" t="s">
        <v>7968</v>
      </c>
      <c r="L51" s="121">
        <v>1</v>
      </c>
      <c r="M51" s="119"/>
      <c r="N51" s="119"/>
      <c r="O51" s="119"/>
      <c r="P51" s="119"/>
      <c r="Q51" s="125"/>
      <c r="R51" t="s">
        <v>335</v>
      </c>
    </row>
    <row r="52" spans="1:18" ht="25.5" thickBot="1">
      <c r="A52" s="112" t="s">
        <v>7818</v>
      </c>
      <c r="B52" s="113" t="s">
        <v>549</v>
      </c>
      <c r="C52" s="114" t="s">
        <v>7971</v>
      </c>
      <c r="D52" s="133" t="s">
        <v>7789</v>
      </c>
      <c r="E52" s="136" t="s">
        <v>519</v>
      </c>
      <c r="F52" s="117" t="s">
        <v>1588</v>
      </c>
      <c r="G52" s="117"/>
      <c r="H52" s="118" t="s">
        <v>550</v>
      </c>
      <c r="I52" s="119" t="s">
        <v>7820</v>
      </c>
      <c r="J52" s="120"/>
      <c r="K52" s="119" t="s">
        <v>7821</v>
      </c>
      <c r="L52" s="121">
        <v>5</v>
      </c>
      <c r="M52" s="119"/>
      <c r="N52" s="122" t="s">
        <v>335</v>
      </c>
      <c r="O52" s="119"/>
      <c r="P52" s="119"/>
      <c r="Q52" s="123"/>
      <c r="R52" t="s">
        <v>335</v>
      </c>
    </row>
    <row r="53" spans="1:18" ht="28.5" thickBot="1">
      <c r="A53" s="112" t="s">
        <v>7818</v>
      </c>
      <c r="B53" s="113" t="s">
        <v>7972</v>
      </c>
      <c r="C53" s="114" t="s">
        <v>7973</v>
      </c>
      <c r="D53" s="133" t="s">
        <v>7789</v>
      </c>
      <c r="E53" s="136" t="s">
        <v>519</v>
      </c>
      <c r="F53" s="117" t="s">
        <v>7974</v>
      </c>
      <c r="G53" s="117"/>
      <c r="H53" s="118" t="s">
        <v>6798</v>
      </c>
      <c r="I53" s="119" t="s">
        <v>7820</v>
      </c>
      <c r="J53" s="120"/>
      <c r="K53" s="119" t="s">
        <v>7975</v>
      </c>
      <c r="L53" s="121">
        <v>0</v>
      </c>
      <c r="M53" s="122" t="s">
        <v>335</v>
      </c>
      <c r="N53" s="122" t="s">
        <v>335</v>
      </c>
      <c r="O53" s="122" t="s">
        <v>335</v>
      </c>
      <c r="P53" s="122" t="s">
        <v>335</v>
      </c>
      <c r="Q53" s="125" t="s">
        <v>7926</v>
      </c>
      <c r="R53" t="s">
        <v>335</v>
      </c>
    </row>
    <row r="54" spans="1:18" ht="15" thickBot="1">
      <c r="A54" s="112" t="s">
        <v>7818</v>
      </c>
      <c r="B54" s="113" t="s">
        <v>553</v>
      </c>
      <c r="C54" s="114" t="s">
        <v>7976</v>
      </c>
      <c r="D54" s="133" t="s">
        <v>7789</v>
      </c>
      <c r="E54" s="137" t="s">
        <v>552</v>
      </c>
      <c r="F54" s="117" t="s">
        <v>1588</v>
      </c>
      <c r="G54" s="117"/>
      <c r="H54" s="127" t="s">
        <v>7854</v>
      </c>
      <c r="I54" s="119" t="s">
        <v>7977</v>
      </c>
      <c r="J54" s="120"/>
      <c r="K54" s="119" t="s">
        <v>7978</v>
      </c>
      <c r="L54" s="121">
        <v>0</v>
      </c>
      <c r="M54" s="122" t="s">
        <v>335</v>
      </c>
      <c r="N54" s="119"/>
      <c r="O54" s="119"/>
      <c r="P54" s="119"/>
      <c r="Q54" s="125" t="s">
        <v>7926</v>
      </c>
      <c r="R54" t="s">
        <v>335</v>
      </c>
    </row>
    <row r="55" spans="1:18" ht="15" thickBot="1">
      <c r="A55" s="112" t="s">
        <v>7818</v>
      </c>
      <c r="B55" s="113" t="s">
        <v>7979</v>
      </c>
      <c r="C55" s="114" t="s">
        <v>7980</v>
      </c>
      <c r="D55" s="133" t="s">
        <v>7789</v>
      </c>
      <c r="E55" s="137" t="s">
        <v>552</v>
      </c>
      <c r="F55" s="117" t="s">
        <v>7981</v>
      </c>
      <c r="G55" s="117"/>
      <c r="H55" s="118" t="s">
        <v>2991</v>
      </c>
      <c r="I55" s="119" t="s">
        <v>7820</v>
      </c>
      <c r="J55" s="120"/>
      <c r="K55" s="119" t="s">
        <v>7982</v>
      </c>
      <c r="L55" s="121">
        <v>1</v>
      </c>
      <c r="M55" s="122" t="s">
        <v>335</v>
      </c>
      <c r="N55" s="122" t="s">
        <v>335</v>
      </c>
      <c r="O55" s="122" t="s">
        <v>335</v>
      </c>
      <c r="P55" s="122" t="s">
        <v>335</v>
      </c>
      <c r="Q55" s="123"/>
      <c r="R55" t="s">
        <v>335</v>
      </c>
    </row>
    <row r="56" spans="1:18" ht="15" thickBot="1">
      <c r="A56" s="112" t="s">
        <v>7818</v>
      </c>
      <c r="B56" s="113" t="s">
        <v>563</v>
      </c>
      <c r="C56" s="114" t="s">
        <v>7983</v>
      </c>
      <c r="D56" s="133" t="s">
        <v>7789</v>
      </c>
      <c r="E56" s="138" t="s">
        <v>562</v>
      </c>
      <c r="F56" s="117" t="s">
        <v>1588</v>
      </c>
      <c r="G56" s="117"/>
      <c r="H56" s="127" t="s">
        <v>7854</v>
      </c>
      <c r="I56" s="119" t="s">
        <v>7977</v>
      </c>
      <c r="J56" s="120"/>
      <c r="K56" s="119" t="s">
        <v>7984</v>
      </c>
      <c r="L56" s="121">
        <v>0</v>
      </c>
      <c r="M56" s="122" t="s">
        <v>335</v>
      </c>
      <c r="N56" s="119"/>
      <c r="O56" s="139"/>
      <c r="P56" s="140"/>
      <c r="Q56" s="125" t="s">
        <v>7926</v>
      </c>
      <c r="R56" t="s">
        <v>335</v>
      </c>
    </row>
    <row r="57" spans="1:18" ht="25.5" thickBot="1">
      <c r="A57" s="112" t="s">
        <v>7818</v>
      </c>
      <c r="B57" s="113" t="s">
        <v>559</v>
      </c>
      <c r="C57" s="114" t="s">
        <v>7985</v>
      </c>
      <c r="D57" s="133" t="s">
        <v>7789</v>
      </c>
      <c r="E57" s="138" t="s">
        <v>562</v>
      </c>
      <c r="F57" s="117" t="s">
        <v>1588</v>
      </c>
      <c r="G57" s="117"/>
      <c r="H57" s="127" t="s">
        <v>7854</v>
      </c>
      <c r="I57" s="119" t="s">
        <v>7977</v>
      </c>
      <c r="J57" s="120"/>
      <c r="K57" s="119" t="s">
        <v>7986</v>
      </c>
      <c r="L57" s="121">
        <v>0</v>
      </c>
      <c r="M57" s="122" t="s">
        <v>335</v>
      </c>
      <c r="N57" s="119"/>
      <c r="O57" s="119"/>
      <c r="P57" s="119"/>
      <c r="Q57" s="125" t="s">
        <v>7926</v>
      </c>
      <c r="R57" t="s">
        <v>335</v>
      </c>
    </row>
    <row r="58" spans="1:18" ht="15" thickBot="1">
      <c r="A58" s="112" t="s">
        <v>7818</v>
      </c>
      <c r="B58" s="113" t="s">
        <v>588</v>
      </c>
      <c r="C58" s="114" t="s">
        <v>7987</v>
      </c>
      <c r="D58" s="133" t="s">
        <v>7789</v>
      </c>
      <c r="E58" s="138" t="s">
        <v>562</v>
      </c>
      <c r="F58" s="117" t="s">
        <v>7988</v>
      </c>
      <c r="G58" s="117"/>
      <c r="H58" s="118" t="s">
        <v>589</v>
      </c>
      <c r="I58" s="119" t="s">
        <v>7820</v>
      </c>
      <c r="J58" s="120"/>
      <c r="K58" s="119" t="s">
        <v>7821</v>
      </c>
      <c r="L58" s="121">
        <v>5</v>
      </c>
      <c r="M58" s="119"/>
      <c r="N58" s="122" t="s">
        <v>335</v>
      </c>
      <c r="O58" s="139"/>
      <c r="P58" s="140"/>
      <c r="Q58" s="123"/>
      <c r="R58" t="s">
        <v>335</v>
      </c>
    </row>
    <row r="59" spans="1:18" ht="24.6" thickBot="1">
      <c r="A59" s="112" t="s">
        <v>7818</v>
      </c>
      <c r="B59" s="113" t="s">
        <v>575</v>
      </c>
      <c r="C59" s="114" t="s">
        <v>7989</v>
      </c>
      <c r="D59" s="133" t="s">
        <v>7789</v>
      </c>
      <c r="E59" s="138" t="s">
        <v>562</v>
      </c>
      <c r="F59" s="117" t="s">
        <v>7974</v>
      </c>
      <c r="G59" s="117"/>
      <c r="H59" s="118" t="s">
        <v>576</v>
      </c>
      <c r="I59" s="119" t="s">
        <v>7820</v>
      </c>
      <c r="J59" s="120" t="s">
        <v>7990</v>
      </c>
      <c r="K59" s="119" t="s">
        <v>7821</v>
      </c>
      <c r="L59" s="121">
        <v>0</v>
      </c>
      <c r="M59" s="122" t="s">
        <v>335</v>
      </c>
      <c r="N59" s="122" t="s">
        <v>335</v>
      </c>
      <c r="O59" s="122" t="s">
        <v>335</v>
      </c>
      <c r="P59" s="122" t="s">
        <v>335</v>
      </c>
      <c r="Q59" s="125" t="s">
        <v>7926</v>
      </c>
      <c r="R59" t="s">
        <v>335</v>
      </c>
    </row>
    <row r="60" spans="1:18" ht="28.5" thickBot="1">
      <c r="A60" s="112" t="s">
        <v>7818</v>
      </c>
      <c r="B60" s="113" t="s">
        <v>7991</v>
      </c>
      <c r="C60" s="114" t="s">
        <v>7992</v>
      </c>
      <c r="D60" s="133" t="s">
        <v>7789</v>
      </c>
      <c r="E60" s="138" t="s">
        <v>562</v>
      </c>
      <c r="F60" s="117" t="s">
        <v>7993</v>
      </c>
      <c r="G60" s="117"/>
      <c r="H60" s="118" t="s">
        <v>6800</v>
      </c>
      <c r="I60" s="119" t="s">
        <v>7820</v>
      </c>
      <c r="J60" s="120"/>
      <c r="K60" s="119" t="s">
        <v>7994</v>
      </c>
      <c r="L60" s="121">
        <v>1</v>
      </c>
      <c r="M60" s="122" t="s">
        <v>335</v>
      </c>
      <c r="N60" s="122" t="s">
        <v>335</v>
      </c>
      <c r="O60" s="122" t="s">
        <v>335</v>
      </c>
      <c r="P60" s="122" t="s">
        <v>335</v>
      </c>
      <c r="Q60" s="123"/>
      <c r="R60" t="s">
        <v>335</v>
      </c>
    </row>
    <row r="61" spans="1:18" ht="38.1" thickBot="1">
      <c r="A61" s="112" t="s">
        <v>7818</v>
      </c>
      <c r="B61" s="113" t="s">
        <v>679</v>
      </c>
      <c r="C61" s="114" t="s">
        <v>7995</v>
      </c>
      <c r="D61" s="133" t="s">
        <v>7789</v>
      </c>
      <c r="E61" s="136" t="s">
        <v>519</v>
      </c>
      <c r="F61" s="117" t="s">
        <v>7996</v>
      </c>
      <c r="G61" s="117"/>
      <c r="H61" s="127" t="s">
        <v>7854</v>
      </c>
      <c r="I61" s="119" t="s">
        <v>7820</v>
      </c>
      <c r="J61" s="120"/>
      <c r="K61" s="119" t="s">
        <v>7821</v>
      </c>
      <c r="L61" s="121">
        <v>5</v>
      </c>
      <c r="M61" s="119"/>
      <c r="N61" s="122"/>
      <c r="O61" s="119"/>
      <c r="P61" s="119"/>
      <c r="Q61" s="125"/>
      <c r="R61" t="s">
        <v>335</v>
      </c>
    </row>
    <row r="62" spans="1:18" ht="50.45" thickBot="1">
      <c r="A62" s="112" t="s">
        <v>7916</v>
      </c>
      <c r="B62" s="130" t="s">
        <v>6661</v>
      </c>
      <c r="C62" s="131" t="s">
        <v>7997</v>
      </c>
      <c r="D62" s="133" t="s">
        <v>7789</v>
      </c>
      <c r="E62" s="134" t="s">
        <v>511</v>
      </c>
      <c r="F62" s="117"/>
      <c r="G62" s="117"/>
      <c r="H62" s="118"/>
      <c r="I62" s="119"/>
      <c r="J62" s="120"/>
      <c r="K62" s="119" t="s">
        <v>7998</v>
      </c>
      <c r="L62" s="121">
        <v>5</v>
      </c>
      <c r="M62" s="119"/>
      <c r="N62" s="119"/>
      <c r="O62" s="119"/>
      <c r="P62" s="119"/>
      <c r="Q62" s="125"/>
      <c r="R62" t="s">
        <v>335</v>
      </c>
    </row>
    <row r="63" spans="1:18" ht="15" thickBot="1">
      <c r="A63" s="112" t="s">
        <v>7916</v>
      </c>
      <c r="B63" s="130" t="s">
        <v>694</v>
      </c>
      <c r="C63" s="131" t="s">
        <v>7999</v>
      </c>
      <c r="D63" s="141" t="s">
        <v>639</v>
      </c>
      <c r="E63" s="142" t="s">
        <v>693</v>
      </c>
      <c r="F63" s="117">
        <v>987654</v>
      </c>
      <c r="G63" s="117"/>
      <c r="H63" s="118" t="s">
        <v>695</v>
      </c>
      <c r="I63" s="119" t="s">
        <v>7820</v>
      </c>
      <c r="J63" s="120"/>
      <c r="K63" s="119" t="s">
        <v>7821</v>
      </c>
      <c r="L63" s="121">
        <v>5</v>
      </c>
      <c r="M63" s="119"/>
      <c r="N63" s="122" t="s">
        <v>335</v>
      </c>
      <c r="O63" s="119"/>
      <c r="P63" s="119"/>
      <c r="Q63" s="123"/>
      <c r="R63" t="s">
        <v>335</v>
      </c>
    </row>
    <row r="64" spans="1:18" ht="15" thickBot="1">
      <c r="A64" s="112" t="s">
        <v>7916</v>
      </c>
      <c r="B64" s="130" t="s">
        <v>698</v>
      </c>
      <c r="C64" s="131" t="s">
        <v>8000</v>
      </c>
      <c r="D64" s="141" t="s">
        <v>639</v>
      </c>
      <c r="E64" s="142" t="s">
        <v>693</v>
      </c>
      <c r="F64" s="117" t="s">
        <v>3736</v>
      </c>
      <c r="G64" s="117" t="s">
        <v>8001</v>
      </c>
      <c r="H64" s="118" t="s">
        <v>699</v>
      </c>
      <c r="I64" s="119" t="s">
        <v>7820</v>
      </c>
      <c r="J64" s="120"/>
      <c r="K64" s="119" t="s">
        <v>7821</v>
      </c>
      <c r="L64" s="121">
        <v>5</v>
      </c>
      <c r="M64" s="119"/>
      <c r="N64" s="122" t="s">
        <v>335</v>
      </c>
      <c r="O64" s="139"/>
      <c r="P64" s="140"/>
      <c r="Q64" s="123"/>
      <c r="R64" t="s">
        <v>335</v>
      </c>
    </row>
    <row r="65" spans="1:18" ht="28.5" thickBot="1">
      <c r="A65" s="112" t="s">
        <v>7916</v>
      </c>
      <c r="B65" s="130" t="s">
        <v>6700</v>
      </c>
      <c r="C65" s="131" t="s">
        <v>8002</v>
      </c>
      <c r="D65" s="141" t="s">
        <v>639</v>
      </c>
      <c r="E65" s="143" t="s">
        <v>6697</v>
      </c>
      <c r="F65" s="117" t="s">
        <v>6920</v>
      </c>
      <c r="G65" s="117"/>
      <c r="H65" s="118" t="s">
        <v>1420</v>
      </c>
      <c r="I65" s="119" t="s">
        <v>7820</v>
      </c>
      <c r="J65" s="120"/>
      <c r="K65" s="119" t="s">
        <v>7821</v>
      </c>
      <c r="L65" s="121">
        <v>5</v>
      </c>
      <c r="M65" s="119"/>
      <c r="N65" s="122" t="s">
        <v>335</v>
      </c>
      <c r="O65" s="119"/>
      <c r="P65" s="119"/>
      <c r="Q65" s="123"/>
      <c r="R65" t="s">
        <v>335</v>
      </c>
    </row>
    <row r="66" spans="1:18" ht="24.6" thickBot="1">
      <c r="A66" s="112" t="s">
        <v>7818</v>
      </c>
      <c r="B66" s="113" t="s">
        <v>648</v>
      </c>
      <c r="C66" s="114" t="s">
        <v>8003</v>
      </c>
      <c r="D66" s="141" t="s">
        <v>639</v>
      </c>
      <c r="E66" s="144" t="s">
        <v>644</v>
      </c>
      <c r="F66" s="117" t="s">
        <v>8004</v>
      </c>
      <c r="G66" s="117"/>
      <c r="H66" s="118" t="s">
        <v>649</v>
      </c>
      <c r="I66" s="119" t="s">
        <v>7820</v>
      </c>
      <c r="J66" s="120" t="s">
        <v>6912</v>
      </c>
      <c r="K66" s="119" t="s">
        <v>8005</v>
      </c>
      <c r="L66" s="121">
        <v>0</v>
      </c>
      <c r="M66" s="122" t="s">
        <v>335</v>
      </c>
      <c r="N66" s="122" t="s">
        <v>335</v>
      </c>
      <c r="O66" s="119"/>
      <c r="P66" s="119"/>
      <c r="Q66" s="125" t="s">
        <v>7926</v>
      </c>
      <c r="R66" t="s">
        <v>335</v>
      </c>
    </row>
    <row r="67" spans="1:18" ht="25.5" thickBot="1">
      <c r="A67" s="112" t="s">
        <v>7818</v>
      </c>
      <c r="B67" s="113" t="s">
        <v>8006</v>
      </c>
      <c r="C67" s="114" t="s">
        <v>8007</v>
      </c>
      <c r="D67" s="141" t="s">
        <v>639</v>
      </c>
      <c r="E67" s="144" t="s">
        <v>644</v>
      </c>
      <c r="F67" s="117">
        <v>20230512</v>
      </c>
      <c r="G67" s="117"/>
      <c r="H67" s="118" t="s">
        <v>652</v>
      </c>
      <c r="I67" s="119" t="s">
        <v>8008</v>
      </c>
      <c r="J67" s="120" t="s">
        <v>6825</v>
      </c>
      <c r="K67" s="119" t="s">
        <v>8009</v>
      </c>
      <c r="L67" s="121">
        <v>0</v>
      </c>
      <c r="M67" s="119"/>
      <c r="N67" s="122" t="s">
        <v>335</v>
      </c>
      <c r="O67" s="119"/>
      <c r="P67" s="119"/>
      <c r="Q67" s="125" t="s">
        <v>7926</v>
      </c>
      <c r="R67" t="s">
        <v>335</v>
      </c>
    </row>
    <row r="68" spans="1:18" ht="15" thickBot="1">
      <c r="A68" s="112" t="s">
        <v>7818</v>
      </c>
      <c r="B68" s="113" t="s">
        <v>654</v>
      </c>
      <c r="C68" s="114" t="s">
        <v>8010</v>
      </c>
      <c r="D68" s="141" t="s">
        <v>639</v>
      </c>
      <c r="E68" s="144" t="s">
        <v>644</v>
      </c>
      <c r="F68" s="117" t="s">
        <v>3404</v>
      </c>
      <c r="G68" s="117"/>
      <c r="H68" s="118" t="s">
        <v>655</v>
      </c>
      <c r="I68" s="119" t="s">
        <v>7820</v>
      </c>
      <c r="J68" s="120" t="s">
        <v>6907</v>
      </c>
      <c r="K68" s="119" t="s">
        <v>7821</v>
      </c>
      <c r="L68" s="121">
        <v>0</v>
      </c>
      <c r="M68" s="122" t="s">
        <v>335</v>
      </c>
      <c r="N68" s="122" t="s">
        <v>335</v>
      </c>
      <c r="O68" s="119"/>
      <c r="P68" s="119"/>
      <c r="Q68" s="125" t="s">
        <v>7926</v>
      </c>
      <c r="R68" t="s">
        <v>335</v>
      </c>
    </row>
    <row r="69" spans="1:18" ht="24.6" thickBot="1">
      <c r="A69" s="112" t="s">
        <v>7818</v>
      </c>
      <c r="B69" s="113" t="s">
        <v>656</v>
      </c>
      <c r="C69" s="114" t="s">
        <v>8011</v>
      </c>
      <c r="D69" s="141" t="s">
        <v>639</v>
      </c>
      <c r="E69" s="144" t="s">
        <v>644</v>
      </c>
      <c r="F69" s="117" t="s">
        <v>8012</v>
      </c>
      <c r="G69" s="117"/>
      <c r="H69" s="118" t="s">
        <v>660</v>
      </c>
      <c r="I69" s="119" t="s">
        <v>7820</v>
      </c>
      <c r="J69" s="120" t="s">
        <v>6819</v>
      </c>
      <c r="K69" s="119" t="s">
        <v>8013</v>
      </c>
      <c r="L69" s="121">
        <v>0</v>
      </c>
      <c r="M69" s="119"/>
      <c r="N69" s="122" t="s">
        <v>335</v>
      </c>
      <c r="O69" s="119"/>
      <c r="P69" s="119"/>
      <c r="Q69" s="125" t="s">
        <v>7926</v>
      </c>
      <c r="R69" t="s">
        <v>335</v>
      </c>
    </row>
    <row r="70" spans="1:18" ht="25.5" thickBot="1">
      <c r="A70" s="112" t="s">
        <v>7818</v>
      </c>
      <c r="B70" s="113" t="s">
        <v>1439</v>
      </c>
      <c r="C70" s="114" t="s">
        <v>8014</v>
      </c>
      <c r="D70" s="141" t="s">
        <v>639</v>
      </c>
      <c r="E70" s="144" t="s">
        <v>644</v>
      </c>
      <c r="F70" s="117" t="s">
        <v>8015</v>
      </c>
      <c r="G70" s="117"/>
      <c r="H70" s="118" t="s">
        <v>1440</v>
      </c>
      <c r="I70" s="119" t="s">
        <v>7820</v>
      </c>
      <c r="J70" s="120"/>
      <c r="K70" s="119" t="s">
        <v>7821</v>
      </c>
      <c r="L70" s="121">
        <v>5</v>
      </c>
      <c r="M70" s="119"/>
      <c r="N70" s="122" t="s">
        <v>335</v>
      </c>
      <c r="O70" s="119"/>
      <c r="P70" s="119"/>
      <c r="Q70" s="123"/>
      <c r="R70" t="s">
        <v>335</v>
      </c>
    </row>
    <row r="71" spans="1:18" ht="24.6" thickBot="1">
      <c r="A71" s="112" t="s">
        <v>7818</v>
      </c>
      <c r="B71" s="113" t="s">
        <v>669</v>
      </c>
      <c r="C71" s="114" t="s">
        <v>8016</v>
      </c>
      <c r="D71" s="141" t="s">
        <v>639</v>
      </c>
      <c r="E71" s="144" t="s">
        <v>644</v>
      </c>
      <c r="F71" s="117" t="s">
        <v>8017</v>
      </c>
      <c r="G71" s="117"/>
      <c r="H71" s="118" t="s">
        <v>670</v>
      </c>
      <c r="I71" s="119" t="s">
        <v>7820</v>
      </c>
      <c r="J71" s="120" t="s">
        <v>6821</v>
      </c>
      <c r="K71" s="119" t="s">
        <v>8018</v>
      </c>
      <c r="L71" s="121">
        <v>0</v>
      </c>
      <c r="M71" s="119"/>
      <c r="N71" s="122" t="s">
        <v>335</v>
      </c>
      <c r="O71" s="119"/>
      <c r="P71" s="119"/>
      <c r="Q71" s="125" t="s">
        <v>7926</v>
      </c>
      <c r="R71" t="s">
        <v>335</v>
      </c>
    </row>
    <row r="72" spans="1:18" ht="25.5" thickBot="1">
      <c r="A72" s="112" t="s">
        <v>7818</v>
      </c>
      <c r="B72" s="113" t="s">
        <v>8019</v>
      </c>
      <c r="C72" s="114" t="s">
        <v>8020</v>
      </c>
      <c r="D72" s="141" t="s">
        <v>639</v>
      </c>
      <c r="E72" s="144" t="s">
        <v>644</v>
      </c>
      <c r="F72" s="117" t="s">
        <v>8021</v>
      </c>
      <c r="G72" s="117"/>
      <c r="H72" s="118" t="s">
        <v>1438</v>
      </c>
      <c r="I72" s="119" t="s">
        <v>7820</v>
      </c>
      <c r="J72" s="120" t="s">
        <v>6823</v>
      </c>
      <c r="K72" s="119" t="s">
        <v>7821</v>
      </c>
      <c r="L72" s="121">
        <v>0</v>
      </c>
      <c r="M72" s="119"/>
      <c r="N72" s="122" t="s">
        <v>335</v>
      </c>
      <c r="O72" s="119"/>
      <c r="P72" s="119"/>
      <c r="Q72" s="125" t="s">
        <v>7926</v>
      </c>
      <c r="R72" t="s">
        <v>335</v>
      </c>
    </row>
    <row r="73" spans="1:18" ht="28.5" thickBot="1">
      <c r="A73" s="112" t="s">
        <v>7818</v>
      </c>
      <c r="B73" s="113" t="s">
        <v>672</v>
      </c>
      <c r="C73" s="114" t="s">
        <v>1727</v>
      </c>
      <c r="D73" s="141" t="s">
        <v>639</v>
      </c>
      <c r="E73" s="144" t="s">
        <v>644</v>
      </c>
      <c r="F73" s="117" t="s">
        <v>8022</v>
      </c>
      <c r="G73" s="117"/>
      <c r="H73" s="118" t="s">
        <v>673</v>
      </c>
      <c r="I73" s="119" t="s">
        <v>7820</v>
      </c>
      <c r="J73" s="120" t="s">
        <v>6905</v>
      </c>
      <c r="K73" s="119" t="s">
        <v>8023</v>
      </c>
      <c r="L73" s="121">
        <v>0</v>
      </c>
      <c r="M73" s="122" t="s">
        <v>335</v>
      </c>
      <c r="N73" s="122" t="s">
        <v>335</v>
      </c>
      <c r="O73" s="119"/>
      <c r="P73" s="119"/>
      <c r="Q73" s="125" t="s">
        <v>7926</v>
      </c>
      <c r="R73" t="s">
        <v>335</v>
      </c>
    </row>
    <row r="74" spans="1:18" ht="48.6" thickBot="1">
      <c r="A74" s="112" t="s">
        <v>7818</v>
      </c>
      <c r="B74" s="113" t="s">
        <v>8024</v>
      </c>
      <c r="C74" s="114" t="s">
        <v>8025</v>
      </c>
      <c r="D74" s="141" t="s">
        <v>639</v>
      </c>
      <c r="E74" s="144" t="s">
        <v>644</v>
      </c>
      <c r="F74" s="117" t="s">
        <v>8026</v>
      </c>
      <c r="G74" s="117"/>
      <c r="H74" s="127" t="s">
        <v>7854</v>
      </c>
      <c r="I74" s="119" t="s">
        <v>7820</v>
      </c>
      <c r="J74" s="120" t="s">
        <v>8027</v>
      </c>
      <c r="K74" s="119" t="s">
        <v>8028</v>
      </c>
      <c r="L74" s="121">
        <v>0</v>
      </c>
      <c r="M74" s="122" t="s">
        <v>335</v>
      </c>
      <c r="N74" s="122" t="s">
        <v>335</v>
      </c>
      <c r="O74" s="119"/>
      <c r="P74" s="119"/>
      <c r="Q74" s="125" t="s">
        <v>7926</v>
      </c>
      <c r="R74" t="s">
        <v>335</v>
      </c>
    </row>
    <row r="75" spans="1:18" ht="28.5" thickBot="1">
      <c r="A75" s="112" t="s">
        <v>7818</v>
      </c>
      <c r="B75" s="113" t="s">
        <v>665</v>
      </c>
      <c r="C75" s="114" t="s">
        <v>8029</v>
      </c>
      <c r="D75" s="141" t="s">
        <v>639</v>
      </c>
      <c r="E75" s="144" t="s">
        <v>644</v>
      </c>
      <c r="F75" s="117" t="s">
        <v>8030</v>
      </c>
      <c r="G75" s="117"/>
      <c r="H75" s="127" t="s">
        <v>7854</v>
      </c>
      <c r="I75" s="119" t="s">
        <v>7820</v>
      </c>
      <c r="J75" s="120" t="s">
        <v>6906</v>
      </c>
      <c r="K75" s="119" t="s">
        <v>8031</v>
      </c>
      <c r="L75" s="121">
        <v>0</v>
      </c>
      <c r="M75" s="122" t="s">
        <v>335</v>
      </c>
      <c r="N75" s="119"/>
      <c r="O75" s="119"/>
      <c r="P75" s="119"/>
      <c r="Q75" s="125" t="s">
        <v>7926</v>
      </c>
      <c r="R75" t="s">
        <v>335</v>
      </c>
    </row>
    <row r="76" spans="1:18" ht="25.5" thickBot="1">
      <c r="A76" s="112" t="s">
        <v>7818</v>
      </c>
      <c r="B76" s="113" t="s">
        <v>645</v>
      </c>
      <c r="C76" s="114" t="s">
        <v>8032</v>
      </c>
      <c r="D76" s="141" t="s">
        <v>639</v>
      </c>
      <c r="E76" s="144" t="s">
        <v>644</v>
      </c>
      <c r="F76" s="117" t="s">
        <v>8033</v>
      </c>
      <c r="G76" s="117"/>
      <c r="H76" s="127" t="s">
        <v>7854</v>
      </c>
      <c r="I76" s="119" t="s">
        <v>7820</v>
      </c>
      <c r="J76" s="120" t="s">
        <v>6830</v>
      </c>
      <c r="K76" s="119" t="s">
        <v>8034</v>
      </c>
      <c r="L76" s="121">
        <v>0</v>
      </c>
      <c r="M76" s="122" t="s">
        <v>335</v>
      </c>
      <c r="N76" s="122" t="s">
        <v>335</v>
      </c>
      <c r="O76" s="119"/>
      <c r="P76" s="119"/>
      <c r="Q76" s="125" t="s">
        <v>7926</v>
      </c>
      <c r="R76" t="s">
        <v>335</v>
      </c>
    </row>
    <row r="77" spans="1:18" ht="28.5" thickBot="1">
      <c r="A77" s="112" t="s">
        <v>7916</v>
      </c>
      <c r="B77" s="130" t="s">
        <v>684</v>
      </c>
      <c r="C77" s="131" t="s">
        <v>8035</v>
      </c>
      <c r="D77" s="141" t="s">
        <v>639</v>
      </c>
      <c r="E77" s="144" t="s">
        <v>644</v>
      </c>
      <c r="F77" s="117" t="s">
        <v>3629</v>
      </c>
      <c r="G77" s="117"/>
      <c r="H77" s="118" t="s">
        <v>685</v>
      </c>
      <c r="I77" s="119" t="s">
        <v>7820</v>
      </c>
      <c r="J77" s="120"/>
      <c r="K77" s="119" t="s">
        <v>8036</v>
      </c>
      <c r="L77" s="121">
        <v>2</v>
      </c>
      <c r="M77" s="119"/>
      <c r="N77" s="122" t="s">
        <v>335</v>
      </c>
      <c r="O77" s="119"/>
      <c r="P77" s="119"/>
      <c r="Q77" s="123"/>
      <c r="R77" t="s">
        <v>335</v>
      </c>
    </row>
    <row r="78" spans="1:18" ht="15" thickBot="1">
      <c r="A78" s="112" t="s">
        <v>7916</v>
      </c>
      <c r="B78" s="130" t="s">
        <v>687</v>
      </c>
      <c r="C78" s="131" t="s">
        <v>8037</v>
      </c>
      <c r="D78" s="141" t="s">
        <v>639</v>
      </c>
      <c r="E78" s="144" t="s">
        <v>644</v>
      </c>
      <c r="F78" s="117" t="s">
        <v>8038</v>
      </c>
      <c r="G78" s="117"/>
      <c r="H78" s="118" t="s">
        <v>688</v>
      </c>
      <c r="I78" s="119" t="s">
        <v>7820</v>
      </c>
      <c r="J78" s="120"/>
      <c r="K78" s="119" t="s">
        <v>7821</v>
      </c>
      <c r="L78" s="121">
        <v>5</v>
      </c>
      <c r="M78" s="119"/>
      <c r="N78" s="122" t="s">
        <v>335</v>
      </c>
      <c r="O78" s="119"/>
      <c r="P78" s="119"/>
      <c r="Q78" s="123"/>
      <c r="R78" t="s">
        <v>335</v>
      </c>
    </row>
    <row r="79" spans="1:18" ht="28.5" thickBot="1">
      <c r="A79" s="112" t="s">
        <v>7916</v>
      </c>
      <c r="B79" s="130" t="s">
        <v>690</v>
      </c>
      <c r="C79" s="131" t="s">
        <v>8039</v>
      </c>
      <c r="D79" s="141" t="s">
        <v>639</v>
      </c>
      <c r="E79" s="144" t="s">
        <v>644</v>
      </c>
      <c r="F79" s="117" t="s">
        <v>8040</v>
      </c>
      <c r="G79" s="117"/>
      <c r="H79" s="118" t="s">
        <v>691</v>
      </c>
      <c r="I79" s="119" t="s">
        <v>7820</v>
      </c>
      <c r="J79" s="120"/>
      <c r="K79" s="119" t="s">
        <v>8041</v>
      </c>
      <c r="L79" s="121">
        <v>3</v>
      </c>
      <c r="M79" s="119"/>
      <c r="N79" s="122" t="s">
        <v>335</v>
      </c>
      <c r="O79" s="119"/>
      <c r="P79" s="119"/>
      <c r="Q79" s="123"/>
      <c r="R79" t="s">
        <v>335</v>
      </c>
    </row>
    <row r="80" spans="1:18" ht="28.5" thickBot="1">
      <c r="A80" s="112" t="s">
        <v>7818</v>
      </c>
      <c r="B80" s="113" t="s">
        <v>8042</v>
      </c>
      <c r="C80" s="114" t="s">
        <v>6705</v>
      </c>
      <c r="D80" s="141" t="s">
        <v>639</v>
      </c>
      <c r="E80" s="145" t="s">
        <v>6703</v>
      </c>
      <c r="F80" s="117">
        <v>46022</v>
      </c>
      <c r="G80" s="117"/>
      <c r="H80" s="127" t="s">
        <v>7854</v>
      </c>
      <c r="I80" s="119" t="s">
        <v>7924</v>
      </c>
      <c r="J80" s="120" t="s">
        <v>8043</v>
      </c>
      <c r="K80" s="119" t="s">
        <v>8044</v>
      </c>
      <c r="L80" s="121">
        <v>2</v>
      </c>
      <c r="M80" s="122" t="s">
        <v>335</v>
      </c>
      <c r="N80" s="122" t="s">
        <v>335</v>
      </c>
      <c r="O80" s="122" t="s">
        <v>335</v>
      </c>
      <c r="P80" s="122" t="s">
        <v>335</v>
      </c>
      <c r="Q80" s="123"/>
      <c r="R80" t="s">
        <v>335</v>
      </c>
    </row>
    <row r="81" spans="1:18" ht="28.5" thickBot="1">
      <c r="A81" s="112" t="s">
        <v>7818</v>
      </c>
      <c r="B81" s="113" t="s">
        <v>8045</v>
      </c>
      <c r="C81" s="114" t="s">
        <v>8046</v>
      </c>
      <c r="D81" s="141" t="s">
        <v>639</v>
      </c>
      <c r="E81" s="145" t="s">
        <v>6703</v>
      </c>
      <c r="F81" s="117" t="s">
        <v>3404</v>
      </c>
      <c r="G81" s="117"/>
      <c r="H81" s="127" t="s">
        <v>7854</v>
      </c>
      <c r="I81" s="119" t="s">
        <v>7820</v>
      </c>
      <c r="J81" s="120"/>
      <c r="K81" s="119" t="s">
        <v>8047</v>
      </c>
      <c r="L81" s="121">
        <v>3</v>
      </c>
      <c r="M81" s="119"/>
      <c r="N81" s="119"/>
      <c r="O81" s="119"/>
      <c r="P81" s="119"/>
      <c r="Q81" s="123"/>
      <c r="R81" t="s">
        <v>335</v>
      </c>
    </row>
    <row r="82" spans="1:18" ht="28.5" thickBot="1">
      <c r="A82" s="112" t="s">
        <v>7818</v>
      </c>
      <c r="B82" s="113" t="s">
        <v>8048</v>
      </c>
      <c r="C82" s="114" t="s">
        <v>8049</v>
      </c>
      <c r="D82" s="141" t="s">
        <v>639</v>
      </c>
      <c r="E82" s="145" t="s">
        <v>6703</v>
      </c>
      <c r="F82" s="117" t="s">
        <v>8050</v>
      </c>
      <c r="G82" s="117"/>
      <c r="H82" s="127" t="s">
        <v>7854</v>
      </c>
      <c r="I82" s="119" t="s">
        <v>7820</v>
      </c>
      <c r="J82" s="120"/>
      <c r="K82" s="119" t="s">
        <v>8051</v>
      </c>
      <c r="L82" s="121">
        <v>2</v>
      </c>
      <c r="M82" s="122" t="s">
        <v>335</v>
      </c>
      <c r="N82" s="122" t="s">
        <v>335</v>
      </c>
      <c r="O82" s="122" t="s">
        <v>335</v>
      </c>
      <c r="P82" s="122" t="s">
        <v>335</v>
      </c>
      <c r="Q82" s="123"/>
      <c r="R82" t="s">
        <v>335</v>
      </c>
    </row>
    <row r="83" spans="1:18" ht="15" thickBot="1">
      <c r="A83" s="112" t="s">
        <v>7818</v>
      </c>
      <c r="B83" s="113" t="s">
        <v>8052</v>
      </c>
      <c r="C83" s="114" t="s">
        <v>8053</v>
      </c>
      <c r="D83" s="141" t="s">
        <v>639</v>
      </c>
      <c r="E83" s="145" t="s">
        <v>6703</v>
      </c>
      <c r="F83" s="117">
        <v>46022</v>
      </c>
      <c r="G83" s="117" t="s">
        <v>8001</v>
      </c>
      <c r="H83" s="127" t="s">
        <v>7854</v>
      </c>
      <c r="I83" s="119" t="s">
        <v>7924</v>
      </c>
      <c r="J83" s="120"/>
      <c r="K83" s="119" t="s">
        <v>8054</v>
      </c>
      <c r="L83" s="121">
        <v>2</v>
      </c>
      <c r="M83" s="119"/>
      <c r="N83" s="119"/>
      <c r="O83" s="119"/>
      <c r="P83" s="119"/>
      <c r="Q83" s="123"/>
      <c r="R83" t="s">
        <v>335</v>
      </c>
    </row>
    <row r="84" spans="1:18" ht="28.5" thickBot="1">
      <c r="A84" s="112" t="s">
        <v>7818</v>
      </c>
      <c r="B84" s="113" t="s">
        <v>8055</v>
      </c>
      <c r="C84" s="114" t="s">
        <v>8056</v>
      </c>
      <c r="D84" s="141" t="s">
        <v>639</v>
      </c>
      <c r="E84" s="145" t="s">
        <v>6703</v>
      </c>
      <c r="F84" s="117">
        <v>100025478</v>
      </c>
      <c r="G84" s="117"/>
      <c r="H84" s="127" t="s">
        <v>7854</v>
      </c>
      <c r="I84" s="119" t="s">
        <v>7820</v>
      </c>
      <c r="J84" s="120"/>
      <c r="K84" s="119" t="s">
        <v>8057</v>
      </c>
      <c r="L84" s="121">
        <v>3</v>
      </c>
      <c r="M84" s="119"/>
      <c r="N84" s="119"/>
      <c r="O84" s="119"/>
      <c r="P84" s="119"/>
      <c r="Q84" s="123"/>
      <c r="R84" t="s">
        <v>335</v>
      </c>
    </row>
    <row r="85" spans="1:18" ht="25.5" thickBot="1">
      <c r="A85" s="112" t="s">
        <v>7818</v>
      </c>
      <c r="B85" s="113" t="s">
        <v>8058</v>
      </c>
      <c r="C85" s="114" t="s">
        <v>8059</v>
      </c>
      <c r="D85" s="141" t="s">
        <v>639</v>
      </c>
      <c r="E85" s="145" t="s">
        <v>6703</v>
      </c>
      <c r="F85" s="117" t="s">
        <v>8060</v>
      </c>
      <c r="G85" s="117"/>
      <c r="H85" s="127" t="s">
        <v>7854</v>
      </c>
      <c r="I85" s="119" t="s">
        <v>7820</v>
      </c>
      <c r="J85" s="120"/>
      <c r="K85" s="119" t="s">
        <v>8061</v>
      </c>
      <c r="L85" s="121">
        <v>2</v>
      </c>
      <c r="M85" s="119"/>
      <c r="N85" s="119"/>
      <c r="O85" s="119"/>
      <c r="P85" s="119"/>
      <c r="Q85" s="123"/>
      <c r="R85" t="s">
        <v>335</v>
      </c>
    </row>
    <row r="86" spans="1:18" ht="25.5" thickBot="1">
      <c r="A86" s="112" t="s">
        <v>7818</v>
      </c>
      <c r="B86" s="113" t="s">
        <v>8062</v>
      </c>
      <c r="C86" s="114" t="s">
        <v>8063</v>
      </c>
      <c r="D86" s="141" t="s">
        <v>639</v>
      </c>
      <c r="E86" s="146" t="s">
        <v>701</v>
      </c>
      <c r="F86" s="117" t="s">
        <v>8064</v>
      </c>
      <c r="G86" s="117"/>
      <c r="H86" s="127" t="s">
        <v>7854</v>
      </c>
      <c r="I86" s="119" t="s">
        <v>7820</v>
      </c>
      <c r="J86" s="120"/>
      <c r="K86" s="119" t="s">
        <v>7821</v>
      </c>
      <c r="L86" s="121">
        <v>5</v>
      </c>
      <c r="M86" s="119"/>
      <c r="N86" s="119"/>
      <c r="O86" s="119"/>
      <c r="P86" s="119"/>
      <c r="Q86" s="123"/>
      <c r="R86" t="s">
        <v>335</v>
      </c>
    </row>
    <row r="87" spans="1:18" ht="28.5" thickBot="1">
      <c r="A87" s="112" t="s">
        <v>7818</v>
      </c>
      <c r="B87" s="113" t="s">
        <v>8065</v>
      </c>
      <c r="C87" s="114" t="s">
        <v>8066</v>
      </c>
      <c r="D87" s="141" t="s">
        <v>639</v>
      </c>
      <c r="E87" s="146" t="s">
        <v>701</v>
      </c>
      <c r="F87" s="117" t="s">
        <v>8067</v>
      </c>
      <c r="G87" s="117"/>
      <c r="H87" s="127" t="s">
        <v>7854</v>
      </c>
      <c r="I87" s="119" t="s">
        <v>7820</v>
      </c>
      <c r="J87" s="120"/>
      <c r="K87" s="119" t="s">
        <v>8068</v>
      </c>
      <c r="L87" s="121">
        <v>2</v>
      </c>
      <c r="M87" s="122" t="s">
        <v>335</v>
      </c>
      <c r="N87" s="119"/>
      <c r="O87" s="119"/>
      <c r="P87" s="119"/>
      <c r="Q87" s="123"/>
      <c r="R87" t="s">
        <v>335</v>
      </c>
    </row>
    <row r="88" spans="1:18" ht="28.5" thickBot="1">
      <c r="A88" s="112" t="s">
        <v>7818</v>
      </c>
      <c r="B88" s="113" t="s">
        <v>8065</v>
      </c>
      <c r="C88" s="114" t="s">
        <v>8069</v>
      </c>
      <c r="D88" s="141" t="s">
        <v>639</v>
      </c>
      <c r="E88" s="146" t="s">
        <v>701</v>
      </c>
      <c r="F88" s="117">
        <v>25</v>
      </c>
      <c r="G88" s="117"/>
      <c r="H88" s="127" t="s">
        <v>7854</v>
      </c>
      <c r="I88" s="119" t="s">
        <v>8070</v>
      </c>
      <c r="J88" s="120"/>
      <c r="K88" s="119" t="s">
        <v>8071</v>
      </c>
      <c r="L88" s="121">
        <v>2</v>
      </c>
      <c r="M88" s="122" t="s">
        <v>335</v>
      </c>
      <c r="N88" s="119"/>
      <c r="O88" s="119"/>
      <c r="P88" s="119"/>
      <c r="Q88" s="123"/>
      <c r="R88" t="s">
        <v>335</v>
      </c>
    </row>
    <row r="89" spans="1:18" ht="28.5" thickBot="1">
      <c r="A89" s="112" t="s">
        <v>7818</v>
      </c>
      <c r="B89" s="113" t="s">
        <v>8072</v>
      </c>
      <c r="C89" s="114" t="s">
        <v>8073</v>
      </c>
      <c r="D89" s="141" t="s">
        <v>639</v>
      </c>
      <c r="E89" s="146" t="s">
        <v>701</v>
      </c>
      <c r="F89" s="117" t="s">
        <v>5122</v>
      </c>
      <c r="G89" s="117" t="s">
        <v>8074</v>
      </c>
      <c r="H89" s="127" t="s">
        <v>7854</v>
      </c>
      <c r="I89" s="119" t="s">
        <v>8075</v>
      </c>
      <c r="J89" s="120"/>
      <c r="K89" s="119" t="s">
        <v>8076</v>
      </c>
      <c r="L89" s="121">
        <v>2</v>
      </c>
      <c r="M89" s="122" t="s">
        <v>335</v>
      </c>
      <c r="N89" s="119"/>
      <c r="O89" s="119"/>
      <c r="P89" s="119"/>
      <c r="Q89" s="123"/>
      <c r="R89" t="s">
        <v>335</v>
      </c>
    </row>
    <row r="90" spans="1:18" ht="38.1" thickBot="1">
      <c r="A90" s="112" t="s">
        <v>7818</v>
      </c>
      <c r="B90" s="113" t="s">
        <v>6855</v>
      </c>
      <c r="C90" s="114" t="s">
        <v>8077</v>
      </c>
      <c r="D90" s="141" t="s">
        <v>639</v>
      </c>
      <c r="E90" s="146" t="s">
        <v>701</v>
      </c>
      <c r="F90" s="117" t="s">
        <v>1676</v>
      </c>
      <c r="G90" s="117"/>
      <c r="H90" s="118"/>
      <c r="I90" s="119"/>
      <c r="J90" s="120"/>
      <c r="K90" s="119" t="s">
        <v>8078</v>
      </c>
      <c r="L90" s="121">
        <v>0</v>
      </c>
      <c r="M90" s="119"/>
      <c r="N90" s="119"/>
      <c r="O90" s="119"/>
      <c r="P90" s="119"/>
      <c r="Q90" s="125" t="s">
        <v>342</v>
      </c>
      <c r="R90" t="s">
        <v>335</v>
      </c>
    </row>
    <row r="91" spans="1:18" ht="25.5" thickBot="1">
      <c r="A91" s="112" t="s">
        <v>7818</v>
      </c>
      <c r="B91" s="113" t="s">
        <v>6856</v>
      </c>
      <c r="C91" s="114" t="s">
        <v>8079</v>
      </c>
      <c r="D91" s="141" t="s">
        <v>639</v>
      </c>
      <c r="E91" s="146" t="s">
        <v>701</v>
      </c>
      <c r="F91" s="117" t="s">
        <v>1676</v>
      </c>
      <c r="G91" s="117"/>
      <c r="H91" s="118"/>
      <c r="I91" s="119"/>
      <c r="J91" s="120"/>
      <c r="K91" s="119" t="s">
        <v>8080</v>
      </c>
      <c r="L91" s="121">
        <v>0</v>
      </c>
      <c r="M91" s="119"/>
      <c r="N91" s="119"/>
      <c r="O91" s="119"/>
      <c r="P91" s="119"/>
      <c r="Q91" s="125" t="s">
        <v>342</v>
      </c>
      <c r="R91" t="s">
        <v>335</v>
      </c>
    </row>
    <row r="92" spans="1:18" ht="25.5" thickBot="1">
      <c r="A92" s="112" t="s">
        <v>7818</v>
      </c>
      <c r="B92" s="113" t="s">
        <v>6858</v>
      </c>
      <c r="C92" s="114" t="s">
        <v>8081</v>
      </c>
      <c r="D92" s="141" t="s">
        <v>639</v>
      </c>
      <c r="E92" s="146" t="s">
        <v>701</v>
      </c>
      <c r="F92" s="117" t="s">
        <v>1676</v>
      </c>
      <c r="G92" s="117"/>
      <c r="H92" s="118"/>
      <c r="I92" s="119"/>
      <c r="J92" s="120"/>
      <c r="K92" s="119" t="s">
        <v>8082</v>
      </c>
      <c r="L92" s="121">
        <v>0</v>
      </c>
      <c r="M92" s="119"/>
      <c r="N92" s="119"/>
      <c r="O92" s="119"/>
      <c r="P92" s="119"/>
      <c r="Q92" s="125" t="s">
        <v>342</v>
      </c>
      <c r="R92" t="s">
        <v>335</v>
      </c>
    </row>
    <row r="93" spans="1:18" ht="15" thickBot="1">
      <c r="A93" s="112" t="s">
        <v>7916</v>
      </c>
      <c r="B93" s="130" t="s">
        <v>6889</v>
      </c>
      <c r="C93" s="131"/>
      <c r="D93" s="141" t="s">
        <v>639</v>
      </c>
      <c r="E93" s="146" t="s">
        <v>701</v>
      </c>
      <c r="F93" s="147">
        <v>45366</v>
      </c>
      <c r="G93" s="117"/>
      <c r="H93" s="118"/>
      <c r="I93" s="119"/>
      <c r="J93" s="120"/>
      <c r="K93" s="119" t="s">
        <v>8083</v>
      </c>
      <c r="L93" s="121">
        <v>5</v>
      </c>
      <c r="M93" s="119"/>
      <c r="N93" s="119"/>
      <c r="O93" s="119"/>
      <c r="P93" s="119"/>
      <c r="Q93" s="125"/>
      <c r="R93" t="s">
        <v>335</v>
      </c>
    </row>
    <row r="94" spans="1:18" ht="15" thickBot="1">
      <c r="A94" s="112" t="s">
        <v>7916</v>
      </c>
      <c r="B94" s="130" t="s">
        <v>8084</v>
      </c>
      <c r="C94" s="131"/>
      <c r="D94" s="141" t="s">
        <v>639</v>
      </c>
      <c r="E94" s="146" t="s">
        <v>701</v>
      </c>
      <c r="F94" s="117"/>
      <c r="G94" s="117" t="s">
        <v>8085</v>
      </c>
      <c r="H94" s="118"/>
      <c r="I94" s="119"/>
      <c r="J94" s="120"/>
      <c r="K94" s="119" t="s">
        <v>8086</v>
      </c>
      <c r="L94" s="121">
        <v>1</v>
      </c>
      <c r="M94" s="119"/>
      <c r="N94" s="119"/>
      <c r="O94" s="119"/>
      <c r="P94" s="119"/>
      <c r="Q94" s="125"/>
      <c r="R94" t="s">
        <v>335</v>
      </c>
    </row>
    <row r="95" spans="1:18" ht="28.5" thickBot="1">
      <c r="A95" s="112" t="s">
        <v>7818</v>
      </c>
      <c r="B95" s="113" t="s">
        <v>6701</v>
      </c>
      <c r="C95" s="114" t="s">
        <v>8087</v>
      </c>
      <c r="D95" s="141" t="s">
        <v>639</v>
      </c>
      <c r="E95" s="143" t="s">
        <v>6697</v>
      </c>
      <c r="F95" s="117" t="s">
        <v>6920</v>
      </c>
      <c r="G95" s="117"/>
      <c r="H95" s="118" t="s">
        <v>1422</v>
      </c>
      <c r="I95" s="119" t="s">
        <v>7820</v>
      </c>
      <c r="J95" s="120"/>
      <c r="K95" s="119" t="s">
        <v>7821</v>
      </c>
      <c r="L95" s="121">
        <v>5</v>
      </c>
      <c r="M95" s="119"/>
      <c r="N95" s="122" t="s">
        <v>335</v>
      </c>
      <c r="O95" s="119"/>
      <c r="P95" s="119"/>
      <c r="Q95" s="123"/>
      <c r="R95" t="s">
        <v>335</v>
      </c>
    </row>
    <row r="96" spans="1:18" ht="24.6" thickBot="1">
      <c r="A96" s="112" t="s">
        <v>7818</v>
      </c>
      <c r="B96" s="113" t="s">
        <v>6702</v>
      </c>
      <c r="C96" s="114" t="s">
        <v>8088</v>
      </c>
      <c r="D96" s="141" t="s">
        <v>639</v>
      </c>
      <c r="E96" s="143" t="s">
        <v>6697</v>
      </c>
      <c r="F96" s="117" t="s">
        <v>3404</v>
      </c>
      <c r="G96" s="117"/>
      <c r="H96" s="118" t="s">
        <v>1424</v>
      </c>
      <c r="I96" s="119" t="s">
        <v>7820</v>
      </c>
      <c r="J96" s="120" t="s">
        <v>6896</v>
      </c>
      <c r="K96" s="119" t="s">
        <v>8089</v>
      </c>
      <c r="L96" s="121">
        <v>0</v>
      </c>
      <c r="M96" s="119"/>
      <c r="N96" s="122" t="s">
        <v>335</v>
      </c>
      <c r="O96" s="119"/>
      <c r="P96" s="119"/>
      <c r="Q96" s="125" t="s">
        <v>7926</v>
      </c>
      <c r="R96" t="s">
        <v>335</v>
      </c>
    </row>
    <row r="97" spans="1:18" ht="15" thickBot="1">
      <c r="A97" s="112" t="s">
        <v>7818</v>
      </c>
      <c r="B97" s="113" t="s">
        <v>6698</v>
      </c>
      <c r="C97" s="114" t="s">
        <v>8090</v>
      </c>
      <c r="D97" s="141" t="s">
        <v>639</v>
      </c>
      <c r="E97" s="143" t="s">
        <v>6697</v>
      </c>
      <c r="F97" s="117">
        <v>20240515</v>
      </c>
      <c r="G97" s="117"/>
      <c r="H97" s="118" t="s">
        <v>1418</v>
      </c>
      <c r="I97" s="119" t="s">
        <v>8008</v>
      </c>
      <c r="J97" s="120"/>
      <c r="K97" s="119" t="s">
        <v>7821</v>
      </c>
      <c r="L97" s="121">
        <v>5</v>
      </c>
      <c r="M97" s="119"/>
      <c r="N97" s="122" t="s">
        <v>335</v>
      </c>
      <c r="O97" s="119"/>
      <c r="P97" s="119"/>
      <c r="Q97" s="123"/>
      <c r="R97" t="s">
        <v>335</v>
      </c>
    </row>
    <row r="98" spans="1:18" ht="25.5" thickBot="1">
      <c r="A98" s="112" t="s">
        <v>7818</v>
      </c>
      <c r="B98" s="113" t="s">
        <v>8091</v>
      </c>
      <c r="C98" s="114" t="s">
        <v>8092</v>
      </c>
      <c r="D98" s="141" t="s">
        <v>639</v>
      </c>
      <c r="E98" s="143" t="s">
        <v>6697</v>
      </c>
      <c r="F98" s="117" t="s">
        <v>8093</v>
      </c>
      <c r="G98" s="117"/>
      <c r="H98" s="127" t="s">
        <v>7854</v>
      </c>
      <c r="I98" s="119" t="s">
        <v>7820</v>
      </c>
      <c r="J98" s="120"/>
      <c r="K98" s="119" t="s">
        <v>7821</v>
      </c>
      <c r="L98" s="121">
        <v>5</v>
      </c>
      <c r="M98" s="119"/>
      <c r="N98" s="119"/>
      <c r="O98" s="119"/>
      <c r="P98" s="119"/>
      <c r="Q98" s="123"/>
      <c r="R98" t="s">
        <v>335</v>
      </c>
    </row>
    <row r="99" spans="1:18" ht="25.5" thickBot="1">
      <c r="A99" s="112" t="s">
        <v>7818</v>
      </c>
      <c r="B99" s="113" t="s">
        <v>8094</v>
      </c>
      <c r="C99" s="114" t="s">
        <v>8095</v>
      </c>
      <c r="D99" s="141" t="s">
        <v>639</v>
      </c>
      <c r="E99" s="143" t="s">
        <v>6697</v>
      </c>
      <c r="F99" s="117" t="s">
        <v>8096</v>
      </c>
      <c r="G99" s="117"/>
      <c r="H99" s="127" t="s">
        <v>7854</v>
      </c>
      <c r="I99" s="119" t="s">
        <v>7820</v>
      </c>
      <c r="J99" s="120"/>
      <c r="K99" s="119" t="s">
        <v>7821</v>
      </c>
      <c r="L99" s="121">
        <v>5</v>
      </c>
      <c r="M99" s="119"/>
      <c r="N99" s="119"/>
      <c r="O99" s="119"/>
      <c r="P99" s="119"/>
      <c r="Q99" s="123"/>
      <c r="R99" t="s">
        <v>335</v>
      </c>
    </row>
    <row r="100" spans="1:18" ht="28.5" thickBot="1">
      <c r="A100" s="112" t="s">
        <v>7818</v>
      </c>
      <c r="B100" s="113" t="s">
        <v>8097</v>
      </c>
      <c r="C100" s="114" t="s">
        <v>8098</v>
      </c>
      <c r="D100" s="141" t="s">
        <v>639</v>
      </c>
      <c r="E100" s="143" t="s">
        <v>6697</v>
      </c>
      <c r="F100" s="117">
        <v>18</v>
      </c>
      <c r="G100" s="117"/>
      <c r="H100" s="127" t="s">
        <v>7854</v>
      </c>
      <c r="I100" s="119" t="s">
        <v>8070</v>
      </c>
      <c r="J100" s="120"/>
      <c r="K100" s="119" t="s">
        <v>8099</v>
      </c>
      <c r="L100" s="121">
        <v>2</v>
      </c>
      <c r="M100" s="122" t="s">
        <v>335</v>
      </c>
      <c r="N100" s="119"/>
      <c r="O100" s="119"/>
      <c r="P100" s="119"/>
      <c r="Q100" s="123"/>
      <c r="R100" t="s">
        <v>335</v>
      </c>
    </row>
    <row r="101" spans="1:18" ht="28.5" thickBot="1">
      <c r="A101" s="112" t="s">
        <v>7818</v>
      </c>
      <c r="B101" s="113" t="s">
        <v>8100</v>
      </c>
      <c r="C101" s="114" t="s">
        <v>8101</v>
      </c>
      <c r="D101" s="141" t="s">
        <v>639</v>
      </c>
      <c r="E101" s="143" t="s">
        <v>6697</v>
      </c>
      <c r="F101" s="117">
        <v>12</v>
      </c>
      <c r="G101" s="117"/>
      <c r="H101" s="127" t="s">
        <v>7854</v>
      </c>
      <c r="I101" s="119" t="s">
        <v>8070</v>
      </c>
      <c r="J101" s="120"/>
      <c r="K101" s="119" t="s">
        <v>8099</v>
      </c>
      <c r="L101" s="121">
        <v>2</v>
      </c>
      <c r="M101" s="122" t="s">
        <v>335</v>
      </c>
      <c r="N101" s="119"/>
      <c r="O101" s="119"/>
      <c r="P101" s="119"/>
      <c r="Q101" s="123"/>
      <c r="R101" t="s">
        <v>335</v>
      </c>
    </row>
    <row r="102" spans="1:18" ht="27.95">
      <c r="A102" s="112" t="s">
        <v>7916</v>
      </c>
      <c r="B102" s="130" t="s">
        <v>8102</v>
      </c>
      <c r="C102" s="131" t="s">
        <v>8103</v>
      </c>
      <c r="D102" s="141" t="s">
        <v>639</v>
      </c>
      <c r="E102" s="252" t="s">
        <v>6697</v>
      </c>
      <c r="F102" s="117">
        <v>6</v>
      </c>
      <c r="G102" s="117"/>
      <c r="H102" s="127" t="s">
        <v>7854</v>
      </c>
      <c r="I102" s="119" t="s">
        <v>8070</v>
      </c>
      <c r="J102" s="120"/>
      <c r="K102" s="119" t="s">
        <v>8099</v>
      </c>
      <c r="L102" s="121">
        <v>2</v>
      </c>
      <c r="M102" s="122"/>
      <c r="N102" s="119"/>
      <c r="O102" s="119"/>
      <c r="P102" s="119"/>
      <c r="Q102" s="123"/>
      <c r="R102" t="s">
        <v>335</v>
      </c>
    </row>
    <row r="103" spans="1:18" ht="25.5" thickBot="1">
      <c r="A103" s="112" t="s">
        <v>7916</v>
      </c>
      <c r="B103" s="130" t="s">
        <v>6860</v>
      </c>
      <c r="C103" s="131" t="s">
        <v>8104</v>
      </c>
      <c r="D103" s="141" t="s">
        <v>639</v>
      </c>
      <c r="E103" s="148" t="s">
        <v>8105</v>
      </c>
      <c r="F103" s="117" t="s">
        <v>1676</v>
      </c>
      <c r="G103" s="117"/>
      <c r="H103" s="118"/>
      <c r="I103" s="119"/>
      <c r="J103" s="120"/>
      <c r="K103" s="119" t="s">
        <v>8106</v>
      </c>
      <c r="L103" s="121">
        <v>5</v>
      </c>
      <c r="M103" s="119"/>
      <c r="N103" s="119"/>
      <c r="O103" s="119"/>
      <c r="P103" s="119"/>
      <c r="Q103" s="125"/>
      <c r="R103" t="s">
        <v>335</v>
      </c>
    </row>
    <row r="104" spans="1:18" ht="25.5" thickBot="1">
      <c r="A104" s="112" t="s">
        <v>7916</v>
      </c>
      <c r="B104" s="130" t="s">
        <v>6862</v>
      </c>
      <c r="C104" s="131" t="s">
        <v>8107</v>
      </c>
      <c r="D104" s="141" t="s">
        <v>639</v>
      </c>
      <c r="E104" s="251" t="s">
        <v>8105</v>
      </c>
      <c r="F104" s="149" t="s">
        <v>8108</v>
      </c>
      <c r="G104" s="117"/>
      <c r="H104" s="118"/>
      <c r="I104" s="119"/>
      <c r="J104" s="120"/>
      <c r="K104" s="119" t="s">
        <v>8109</v>
      </c>
      <c r="L104" s="121">
        <v>5</v>
      </c>
      <c r="M104" s="119"/>
      <c r="N104" s="119"/>
      <c r="O104" s="119"/>
      <c r="P104" s="119"/>
      <c r="Q104" s="125"/>
      <c r="R104" t="s">
        <v>335</v>
      </c>
    </row>
    <row r="105" spans="1:18" ht="38.1" thickBot="1">
      <c r="A105" s="112" t="s">
        <v>7818</v>
      </c>
      <c r="B105" s="113" t="s">
        <v>8110</v>
      </c>
      <c r="C105" s="114" t="s">
        <v>8111</v>
      </c>
      <c r="D105" s="150" t="s">
        <v>6663</v>
      </c>
      <c r="E105" s="151" t="s">
        <v>6664</v>
      </c>
      <c r="F105" s="117">
        <v>7</v>
      </c>
      <c r="G105" s="117" t="s">
        <v>8001</v>
      </c>
      <c r="H105" s="127" t="s">
        <v>7854</v>
      </c>
      <c r="I105" s="119" t="s">
        <v>7820</v>
      </c>
      <c r="J105" s="120"/>
      <c r="K105" s="119" t="s">
        <v>8112</v>
      </c>
      <c r="L105" s="121">
        <v>0</v>
      </c>
      <c r="M105" s="119"/>
      <c r="N105" s="119"/>
      <c r="O105" s="119"/>
      <c r="P105" s="119"/>
      <c r="Q105" s="125" t="s">
        <v>342</v>
      </c>
      <c r="R105" t="s">
        <v>335</v>
      </c>
    </row>
    <row r="106" spans="1:18" ht="25.5" thickBot="1">
      <c r="A106" s="112" t="s">
        <v>7818</v>
      </c>
      <c r="B106" s="113" t="s">
        <v>8113</v>
      </c>
      <c r="C106" s="114" t="s">
        <v>8114</v>
      </c>
      <c r="D106" s="150" t="s">
        <v>6663</v>
      </c>
      <c r="E106" s="151" t="s">
        <v>6664</v>
      </c>
      <c r="F106" s="117">
        <v>9</v>
      </c>
      <c r="G106" s="117"/>
      <c r="H106" s="127" t="s">
        <v>7854</v>
      </c>
      <c r="I106" s="119" t="s">
        <v>8070</v>
      </c>
      <c r="J106" s="120"/>
      <c r="K106" s="119" t="s">
        <v>8115</v>
      </c>
      <c r="L106" s="121">
        <v>0</v>
      </c>
      <c r="M106" s="119"/>
      <c r="N106" s="119"/>
      <c r="O106" s="119"/>
      <c r="P106" s="119"/>
      <c r="Q106" s="125" t="s">
        <v>342</v>
      </c>
      <c r="R106" t="s">
        <v>335</v>
      </c>
    </row>
    <row r="107" spans="1:18" ht="15" thickBot="1">
      <c r="A107" s="112" t="s">
        <v>7818</v>
      </c>
      <c r="B107" s="113" t="s">
        <v>8116</v>
      </c>
      <c r="C107" s="114" t="s">
        <v>8117</v>
      </c>
      <c r="D107" s="150" t="s">
        <v>6663</v>
      </c>
      <c r="E107" s="151" t="s">
        <v>6664</v>
      </c>
      <c r="F107" s="117">
        <v>45422</v>
      </c>
      <c r="G107" s="117"/>
      <c r="H107" s="127" t="s">
        <v>7854</v>
      </c>
      <c r="I107" s="119" t="s">
        <v>8118</v>
      </c>
      <c r="J107" s="120"/>
      <c r="K107" s="119" t="s">
        <v>8119</v>
      </c>
      <c r="L107" s="121">
        <v>0</v>
      </c>
      <c r="M107" s="119"/>
      <c r="N107" s="119"/>
      <c r="O107" s="119"/>
      <c r="P107" s="119"/>
      <c r="Q107" s="125" t="s">
        <v>342</v>
      </c>
      <c r="R107" t="s">
        <v>335</v>
      </c>
    </row>
    <row r="108" spans="1:18" ht="25.5" thickBot="1">
      <c r="A108" s="112" t="s">
        <v>7818</v>
      </c>
      <c r="B108" s="113" t="s">
        <v>8120</v>
      </c>
      <c r="C108" s="114" t="s">
        <v>8121</v>
      </c>
      <c r="D108" s="150" t="s">
        <v>6663</v>
      </c>
      <c r="E108" s="151" t="s">
        <v>6664</v>
      </c>
      <c r="F108" s="117">
        <v>8</v>
      </c>
      <c r="G108" s="117"/>
      <c r="H108" s="127" t="s">
        <v>7854</v>
      </c>
      <c r="I108" s="119" t="s">
        <v>8070</v>
      </c>
      <c r="J108" s="120"/>
      <c r="K108" s="119" t="s">
        <v>8122</v>
      </c>
      <c r="L108" s="121">
        <v>0</v>
      </c>
      <c r="M108" s="119"/>
      <c r="N108" s="119"/>
      <c r="O108" s="119"/>
      <c r="P108" s="119"/>
      <c r="Q108" s="125" t="s">
        <v>342</v>
      </c>
      <c r="R108" t="s">
        <v>335</v>
      </c>
    </row>
    <row r="109" spans="1:18" ht="15" thickBot="1">
      <c r="A109" s="112" t="s">
        <v>7818</v>
      </c>
      <c r="B109" s="113" t="s">
        <v>8123</v>
      </c>
      <c r="C109" s="114" t="s">
        <v>8124</v>
      </c>
      <c r="D109" s="150" t="s">
        <v>6663</v>
      </c>
      <c r="E109" s="151" t="s">
        <v>6664</v>
      </c>
      <c r="F109" s="117">
        <v>45424</v>
      </c>
      <c r="G109" s="117"/>
      <c r="H109" s="127" t="s">
        <v>7854</v>
      </c>
      <c r="I109" s="119" t="s">
        <v>8118</v>
      </c>
      <c r="J109" s="120"/>
      <c r="K109" s="119" t="s">
        <v>8125</v>
      </c>
      <c r="L109" s="121">
        <v>0</v>
      </c>
      <c r="M109" s="119"/>
      <c r="N109" s="119"/>
      <c r="O109" s="119"/>
      <c r="P109" s="119"/>
      <c r="Q109" s="125" t="s">
        <v>342</v>
      </c>
      <c r="R109" t="s">
        <v>335</v>
      </c>
    </row>
    <row r="110" spans="1:18" ht="15" thickBot="1">
      <c r="A110" s="112" t="s">
        <v>7818</v>
      </c>
      <c r="B110" s="113" t="s">
        <v>8126</v>
      </c>
      <c r="C110" s="114" t="s">
        <v>8127</v>
      </c>
      <c r="D110" s="152" t="s">
        <v>60</v>
      </c>
      <c r="E110" s="153" t="s">
        <v>775</v>
      </c>
      <c r="F110" s="117" t="s">
        <v>8128</v>
      </c>
      <c r="G110" s="117"/>
      <c r="H110" s="127" t="s">
        <v>7854</v>
      </c>
      <c r="I110" s="119" t="s">
        <v>7924</v>
      </c>
      <c r="J110" s="120"/>
      <c r="K110" s="119" t="s">
        <v>8129</v>
      </c>
      <c r="L110" s="121">
        <v>0</v>
      </c>
      <c r="M110" s="119"/>
      <c r="N110" s="119"/>
      <c r="O110" s="119"/>
      <c r="P110" s="119"/>
      <c r="Q110" s="125" t="s">
        <v>7926</v>
      </c>
      <c r="R110" t="s">
        <v>335</v>
      </c>
    </row>
    <row r="111" spans="1:18" ht="28.5" thickBot="1">
      <c r="A111" s="112" t="s">
        <v>7818</v>
      </c>
      <c r="B111" s="113" t="s">
        <v>6656</v>
      </c>
      <c r="C111" s="114" t="s">
        <v>778</v>
      </c>
      <c r="D111" s="152" t="s">
        <v>60</v>
      </c>
      <c r="E111" s="153" t="s">
        <v>775</v>
      </c>
      <c r="F111" s="117" t="s">
        <v>8130</v>
      </c>
      <c r="G111" s="117"/>
      <c r="H111" s="118" t="s">
        <v>8131</v>
      </c>
      <c r="I111" s="119" t="s">
        <v>7820</v>
      </c>
      <c r="J111" s="120" t="s">
        <v>8132</v>
      </c>
      <c r="K111" s="119" t="s">
        <v>8133</v>
      </c>
      <c r="L111" s="121">
        <v>0</v>
      </c>
      <c r="M111" s="122" t="s">
        <v>335</v>
      </c>
      <c r="N111" s="119"/>
      <c r="O111" s="122" t="s">
        <v>335</v>
      </c>
      <c r="P111" s="122" t="s">
        <v>335</v>
      </c>
      <c r="Q111" s="125" t="s">
        <v>7926</v>
      </c>
      <c r="R111" t="s">
        <v>335</v>
      </c>
    </row>
    <row r="112" spans="1:18" ht="28.5" thickBot="1">
      <c r="A112" s="112" t="s">
        <v>7818</v>
      </c>
      <c r="B112" s="113" t="s">
        <v>6654</v>
      </c>
      <c r="C112" s="114" t="s">
        <v>709</v>
      </c>
      <c r="D112" s="152" t="s">
        <v>60</v>
      </c>
      <c r="E112" s="153" t="s">
        <v>775</v>
      </c>
      <c r="F112" s="117" t="s">
        <v>8134</v>
      </c>
      <c r="G112" s="117"/>
      <c r="H112" s="127" t="s">
        <v>7854</v>
      </c>
      <c r="I112" s="119" t="s">
        <v>7820</v>
      </c>
      <c r="J112" s="120"/>
      <c r="K112" s="119" t="s">
        <v>8135</v>
      </c>
      <c r="L112" s="121">
        <v>1</v>
      </c>
      <c r="M112" s="119"/>
      <c r="N112" s="119"/>
      <c r="O112" s="119"/>
      <c r="P112" s="119"/>
      <c r="Q112" s="125"/>
      <c r="R112" t="s">
        <v>335</v>
      </c>
    </row>
    <row r="113" spans="1:18" ht="25.5" thickBot="1">
      <c r="A113" s="112" t="s">
        <v>7818</v>
      </c>
      <c r="B113" s="113" t="s">
        <v>813</v>
      </c>
      <c r="C113" s="114" t="s">
        <v>8136</v>
      </c>
      <c r="D113" s="152" t="s">
        <v>60</v>
      </c>
      <c r="E113" s="153" t="s">
        <v>775</v>
      </c>
      <c r="F113" s="117" t="s">
        <v>5122</v>
      </c>
      <c r="G113" s="117"/>
      <c r="H113" s="118"/>
      <c r="I113" s="119"/>
      <c r="J113" s="120"/>
      <c r="K113" s="119" t="s">
        <v>8137</v>
      </c>
      <c r="L113" s="121">
        <v>0</v>
      </c>
      <c r="M113" s="119"/>
      <c r="N113" s="119"/>
      <c r="O113" s="119"/>
      <c r="P113" s="119"/>
      <c r="Q113" s="125" t="s">
        <v>342</v>
      </c>
      <c r="R113" t="s">
        <v>335</v>
      </c>
    </row>
    <row r="114" spans="1:18" ht="25.5" thickBot="1">
      <c r="A114" s="112" t="s">
        <v>7818</v>
      </c>
      <c r="B114" s="113" t="s">
        <v>810</v>
      </c>
      <c r="C114" s="114" t="s">
        <v>8138</v>
      </c>
      <c r="D114" s="152" t="s">
        <v>60</v>
      </c>
      <c r="E114" s="153" t="s">
        <v>775</v>
      </c>
      <c r="F114" s="117" t="s">
        <v>1676</v>
      </c>
      <c r="G114" s="117"/>
      <c r="H114" s="118"/>
      <c r="I114" s="119"/>
      <c r="J114" s="120"/>
      <c r="K114" s="119" t="s">
        <v>8139</v>
      </c>
      <c r="L114" s="121">
        <v>0</v>
      </c>
      <c r="M114" s="119"/>
      <c r="N114" s="119"/>
      <c r="O114" s="119"/>
      <c r="P114" s="119"/>
      <c r="Q114" s="125" t="s">
        <v>342</v>
      </c>
      <c r="R114" t="s">
        <v>335</v>
      </c>
    </row>
    <row r="115" spans="1:18" ht="25.5" thickBot="1">
      <c r="A115" s="112" t="s">
        <v>7818</v>
      </c>
      <c r="B115" s="113" t="s">
        <v>806</v>
      </c>
      <c r="C115" s="114" t="s">
        <v>8140</v>
      </c>
      <c r="D115" s="152" t="s">
        <v>60</v>
      </c>
      <c r="E115" s="153" t="s">
        <v>775</v>
      </c>
      <c r="F115" s="117" t="s">
        <v>1676</v>
      </c>
      <c r="G115" s="117"/>
      <c r="H115" s="118"/>
      <c r="I115" s="119"/>
      <c r="J115" s="120"/>
      <c r="K115" s="119" t="s">
        <v>8141</v>
      </c>
      <c r="L115" s="121">
        <v>0</v>
      </c>
      <c r="M115" s="119"/>
      <c r="N115" s="119"/>
      <c r="O115" s="119"/>
      <c r="P115" s="119"/>
      <c r="Q115" s="125" t="s">
        <v>342</v>
      </c>
      <c r="R115" t="s">
        <v>335</v>
      </c>
    </row>
    <row r="116" spans="1:18" ht="15" thickBot="1">
      <c r="A116" s="112" t="s">
        <v>7818</v>
      </c>
      <c r="B116" s="113" t="s">
        <v>8142</v>
      </c>
      <c r="C116" s="114" t="s">
        <v>8143</v>
      </c>
      <c r="D116" s="152" t="s">
        <v>60</v>
      </c>
      <c r="E116" s="154" t="s">
        <v>787</v>
      </c>
      <c r="F116" s="117">
        <v>15</v>
      </c>
      <c r="G116" s="117" t="s">
        <v>8074</v>
      </c>
      <c r="H116" s="118" t="s">
        <v>6801</v>
      </c>
      <c r="I116" s="119" t="s">
        <v>7820</v>
      </c>
      <c r="J116" s="120"/>
      <c r="K116" s="119" t="s">
        <v>8144</v>
      </c>
      <c r="L116" s="121">
        <v>1</v>
      </c>
      <c r="M116" s="122" t="s">
        <v>335</v>
      </c>
      <c r="N116" s="122" t="s">
        <v>335</v>
      </c>
      <c r="O116" s="122" t="s">
        <v>335</v>
      </c>
      <c r="P116" s="122" t="s">
        <v>335</v>
      </c>
      <c r="Q116" s="123"/>
      <c r="R116" t="s">
        <v>335</v>
      </c>
    </row>
    <row r="117" spans="1:18" ht="15" thickBot="1">
      <c r="A117" s="112" t="s">
        <v>7818</v>
      </c>
      <c r="B117" s="113" t="s">
        <v>8145</v>
      </c>
      <c r="C117" s="114" t="s">
        <v>8146</v>
      </c>
      <c r="D117" s="152" t="s">
        <v>60</v>
      </c>
      <c r="E117" s="154" t="s">
        <v>787</v>
      </c>
      <c r="F117" s="117" t="s">
        <v>5122</v>
      </c>
      <c r="G117" s="117"/>
      <c r="H117" s="127" t="s">
        <v>7854</v>
      </c>
      <c r="I117" s="119" t="s">
        <v>7820</v>
      </c>
      <c r="J117" s="120"/>
      <c r="K117" s="119" t="s">
        <v>8147</v>
      </c>
      <c r="L117" s="121">
        <v>0</v>
      </c>
      <c r="M117" s="122" t="s">
        <v>335</v>
      </c>
      <c r="N117" s="122" t="s">
        <v>335</v>
      </c>
      <c r="O117" s="135"/>
      <c r="P117" s="135"/>
      <c r="Q117" s="125" t="s">
        <v>7926</v>
      </c>
      <c r="R117" t="s">
        <v>335</v>
      </c>
    </row>
    <row r="118" spans="1:18" ht="15" thickBot="1">
      <c r="A118" s="112" t="s">
        <v>7818</v>
      </c>
      <c r="B118" s="113" t="s">
        <v>4900</v>
      </c>
      <c r="C118" s="114" t="s">
        <v>8148</v>
      </c>
      <c r="D118" s="152" t="s">
        <v>60</v>
      </c>
      <c r="E118" s="154" t="s">
        <v>787</v>
      </c>
      <c r="F118" s="117" t="s">
        <v>8149</v>
      </c>
      <c r="G118" s="117" t="s">
        <v>8074</v>
      </c>
      <c r="H118" s="118" t="s">
        <v>796</v>
      </c>
      <c r="I118" s="119" t="s">
        <v>7820</v>
      </c>
      <c r="J118" s="120"/>
      <c r="K118" s="119" t="s">
        <v>8150</v>
      </c>
      <c r="L118" s="121">
        <v>0</v>
      </c>
      <c r="M118" s="122" t="s">
        <v>335</v>
      </c>
      <c r="N118" s="122" t="s">
        <v>335</v>
      </c>
      <c r="O118" s="122" t="s">
        <v>335</v>
      </c>
      <c r="P118" s="122" t="s">
        <v>335</v>
      </c>
      <c r="Q118" s="125" t="s">
        <v>7926</v>
      </c>
      <c r="R118" t="s">
        <v>335</v>
      </c>
    </row>
    <row r="119" spans="1:18" ht="15" thickBot="1">
      <c r="A119" s="112" t="s">
        <v>7818</v>
      </c>
      <c r="B119" s="113" t="s">
        <v>8151</v>
      </c>
      <c r="C119" s="114" t="s">
        <v>8152</v>
      </c>
      <c r="D119" s="152" t="s">
        <v>60</v>
      </c>
      <c r="E119" s="154" t="s">
        <v>787</v>
      </c>
      <c r="F119" s="117" t="s">
        <v>8153</v>
      </c>
      <c r="G119" s="117"/>
      <c r="H119" s="118" t="s">
        <v>789</v>
      </c>
      <c r="I119" s="119" t="s">
        <v>7820</v>
      </c>
      <c r="J119" s="120"/>
      <c r="K119" s="119" t="s">
        <v>7821</v>
      </c>
      <c r="L119" s="121">
        <v>5</v>
      </c>
      <c r="M119" s="119"/>
      <c r="N119" s="122" t="s">
        <v>335</v>
      </c>
      <c r="O119" s="122" t="s">
        <v>335</v>
      </c>
      <c r="P119" s="122" t="s">
        <v>335</v>
      </c>
      <c r="Q119" s="123"/>
      <c r="R119" t="s">
        <v>335</v>
      </c>
    </row>
    <row r="120" spans="1:18" ht="15" thickBot="1">
      <c r="A120" s="112" t="s">
        <v>7818</v>
      </c>
      <c r="B120" s="113" t="s">
        <v>8154</v>
      </c>
      <c r="C120" s="114" t="s">
        <v>8155</v>
      </c>
      <c r="D120" s="152" t="s">
        <v>60</v>
      </c>
      <c r="E120" s="154" t="s">
        <v>787</v>
      </c>
      <c r="F120" s="117" t="s">
        <v>8156</v>
      </c>
      <c r="G120" s="117"/>
      <c r="H120" s="118" t="s">
        <v>793</v>
      </c>
      <c r="I120" s="119" t="s">
        <v>7820</v>
      </c>
      <c r="J120" s="120"/>
      <c r="K120" s="119" t="s">
        <v>7821</v>
      </c>
      <c r="L120" s="121">
        <v>5</v>
      </c>
      <c r="M120" s="119"/>
      <c r="N120" s="122" t="s">
        <v>335</v>
      </c>
      <c r="O120" s="122" t="s">
        <v>335</v>
      </c>
      <c r="P120" s="122" t="s">
        <v>335</v>
      </c>
      <c r="Q120" s="123"/>
      <c r="R120" t="s">
        <v>335</v>
      </c>
    </row>
    <row r="121" spans="1:18" ht="15" thickBot="1">
      <c r="A121" s="112" t="s">
        <v>7818</v>
      </c>
      <c r="B121" s="113" t="s">
        <v>8157</v>
      </c>
      <c r="C121" s="114" t="s">
        <v>8158</v>
      </c>
      <c r="D121" s="152" t="s">
        <v>60</v>
      </c>
      <c r="E121" s="154" t="s">
        <v>787</v>
      </c>
      <c r="F121" s="117" t="s">
        <v>8159</v>
      </c>
      <c r="G121" s="117" t="s">
        <v>8074</v>
      </c>
      <c r="H121" s="118" t="s">
        <v>6803</v>
      </c>
      <c r="I121" s="119" t="s">
        <v>7820</v>
      </c>
      <c r="J121" s="120"/>
      <c r="K121" s="119" t="s">
        <v>8144</v>
      </c>
      <c r="L121" s="121">
        <v>0</v>
      </c>
      <c r="M121" s="122" t="s">
        <v>335</v>
      </c>
      <c r="N121" s="122" t="s">
        <v>335</v>
      </c>
      <c r="O121" s="122" t="s">
        <v>335</v>
      </c>
      <c r="P121" s="122" t="s">
        <v>335</v>
      </c>
      <c r="Q121" s="125" t="s">
        <v>7926</v>
      </c>
      <c r="R121" t="s">
        <v>335</v>
      </c>
    </row>
    <row r="122" spans="1:18" ht="15" thickBot="1">
      <c r="A122" s="112" t="s">
        <v>7818</v>
      </c>
      <c r="B122" s="113" t="s">
        <v>8160</v>
      </c>
      <c r="C122" s="114" t="s">
        <v>8161</v>
      </c>
      <c r="D122" s="152" t="s">
        <v>60</v>
      </c>
      <c r="E122" s="154" t="s">
        <v>787</v>
      </c>
      <c r="F122" s="117">
        <v>1996</v>
      </c>
      <c r="G122" s="117" t="s">
        <v>8074</v>
      </c>
      <c r="H122" s="118" t="s">
        <v>6804</v>
      </c>
      <c r="I122" s="119" t="s">
        <v>7820</v>
      </c>
      <c r="J122" s="120"/>
      <c r="K122" s="119" t="s">
        <v>8144</v>
      </c>
      <c r="L122" s="121">
        <v>0</v>
      </c>
      <c r="M122" s="122" t="s">
        <v>335</v>
      </c>
      <c r="N122" s="122" t="s">
        <v>335</v>
      </c>
      <c r="O122" s="122" t="s">
        <v>335</v>
      </c>
      <c r="P122" s="122" t="s">
        <v>335</v>
      </c>
      <c r="Q122" s="125" t="s">
        <v>7926</v>
      </c>
      <c r="R122" t="s">
        <v>335</v>
      </c>
    </row>
    <row r="123" spans="1:18" ht="15" thickBot="1">
      <c r="A123" s="112" t="s">
        <v>1528</v>
      </c>
      <c r="B123" s="113" t="s">
        <v>974</v>
      </c>
      <c r="C123" s="114" t="s">
        <v>8162</v>
      </c>
      <c r="D123" s="155" t="s">
        <v>941</v>
      </c>
      <c r="E123" s="156" t="s">
        <v>942</v>
      </c>
      <c r="F123" s="117">
        <v>45453</v>
      </c>
      <c r="G123" s="117"/>
      <c r="H123" s="118" t="s">
        <v>975</v>
      </c>
      <c r="I123" s="119" t="s">
        <v>7924</v>
      </c>
      <c r="J123" s="120" t="s">
        <v>6871</v>
      </c>
      <c r="K123" s="119" t="s">
        <v>7821</v>
      </c>
      <c r="L123" s="121">
        <v>5</v>
      </c>
      <c r="M123" s="119"/>
      <c r="N123" s="122" t="s">
        <v>335</v>
      </c>
      <c r="O123" s="119"/>
      <c r="P123" s="119"/>
      <c r="Q123" s="123"/>
      <c r="R123" t="s">
        <v>335</v>
      </c>
    </row>
    <row r="124" spans="1:18" ht="28.5" thickBot="1">
      <c r="A124" s="112" t="s">
        <v>1528</v>
      </c>
      <c r="B124" s="113" t="s">
        <v>954</v>
      </c>
      <c r="C124" s="114" t="s">
        <v>8163</v>
      </c>
      <c r="D124" s="155" t="s">
        <v>941</v>
      </c>
      <c r="E124" s="156" t="s">
        <v>942</v>
      </c>
      <c r="F124" s="117">
        <v>44972</v>
      </c>
      <c r="G124" s="117" t="s">
        <v>7827</v>
      </c>
      <c r="H124" s="118" t="s">
        <v>955</v>
      </c>
      <c r="I124" s="119" t="s">
        <v>7924</v>
      </c>
      <c r="J124" s="120" t="s">
        <v>8164</v>
      </c>
      <c r="K124" s="119" t="s">
        <v>8165</v>
      </c>
      <c r="L124" s="121">
        <v>0</v>
      </c>
      <c r="M124" s="122" t="s">
        <v>335</v>
      </c>
      <c r="N124" s="122" t="s">
        <v>335</v>
      </c>
      <c r="O124" s="122" t="s">
        <v>335</v>
      </c>
      <c r="P124" s="122" t="s">
        <v>335</v>
      </c>
      <c r="Q124" s="125" t="s">
        <v>7926</v>
      </c>
      <c r="R124" t="s">
        <v>335</v>
      </c>
    </row>
    <row r="125" spans="1:18" ht="25.5" thickBot="1">
      <c r="A125" s="112" t="s">
        <v>1528</v>
      </c>
      <c r="B125" s="113" t="s">
        <v>8166</v>
      </c>
      <c r="C125" s="114" t="s">
        <v>8167</v>
      </c>
      <c r="D125" s="155" t="s">
        <v>941</v>
      </c>
      <c r="E125" s="156" t="s">
        <v>942</v>
      </c>
      <c r="F125" s="117">
        <v>44973</v>
      </c>
      <c r="G125" s="117"/>
      <c r="H125" s="127" t="s">
        <v>7854</v>
      </c>
      <c r="I125" s="119"/>
      <c r="J125" s="120"/>
      <c r="K125" s="119" t="s">
        <v>8168</v>
      </c>
      <c r="L125" s="121">
        <v>0</v>
      </c>
      <c r="M125" s="119"/>
      <c r="N125" s="119"/>
      <c r="O125" s="119"/>
      <c r="P125" s="119"/>
      <c r="Q125" s="125" t="s">
        <v>7926</v>
      </c>
      <c r="R125" t="s">
        <v>335</v>
      </c>
    </row>
    <row r="126" spans="1:18" ht="25.5" thickBot="1">
      <c r="A126" s="112" t="s">
        <v>1528</v>
      </c>
      <c r="B126" s="113" t="s">
        <v>943</v>
      </c>
      <c r="C126" s="114" t="s">
        <v>8169</v>
      </c>
      <c r="D126" s="155" t="s">
        <v>941</v>
      </c>
      <c r="E126" s="156" t="s">
        <v>942</v>
      </c>
      <c r="F126" s="117" t="s">
        <v>5122</v>
      </c>
      <c r="G126" s="117" t="s">
        <v>8074</v>
      </c>
      <c r="H126" s="118" t="s">
        <v>944</v>
      </c>
      <c r="I126" s="119" t="s">
        <v>7820</v>
      </c>
      <c r="J126" s="120"/>
      <c r="K126" s="119" t="s">
        <v>8170</v>
      </c>
      <c r="L126" s="121">
        <v>0</v>
      </c>
      <c r="M126" s="119"/>
      <c r="N126" s="122" t="s">
        <v>335</v>
      </c>
      <c r="O126" s="119"/>
      <c r="P126" s="119"/>
      <c r="Q126" s="125" t="s">
        <v>7926</v>
      </c>
      <c r="R126" t="s">
        <v>335</v>
      </c>
    </row>
    <row r="127" spans="1:18" ht="28.5" thickBot="1">
      <c r="A127" s="112" t="s">
        <v>1528</v>
      </c>
      <c r="B127" s="113" t="s">
        <v>948</v>
      </c>
      <c r="C127" s="114" t="s">
        <v>8171</v>
      </c>
      <c r="D127" s="155" t="s">
        <v>941</v>
      </c>
      <c r="E127" s="156" t="s">
        <v>942</v>
      </c>
      <c r="F127" s="117" t="s">
        <v>3736</v>
      </c>
      <c r="G127" s="117" t="s">
        <v>8074</v>
      </c>
      <c r="H127" s="118" t="s">
        <v>949</v>
      </c>
      <c r="I127" s="119" t="s">
        <v>7820</v>
      </c>
      <c r="J127" s="120" t="s">
        <v>8172</v>
      </c>
      <c r="K127" s="119" t="s">
        <v>8173</v>
      </c>
      <c r="L127" s="121">
        <v>0</v>
      </c>
      <c r="M127" s="122" t="s">
        <v>335</v>
      </c>
      <c r="N127" s="122" t="s">
        <v>335</v>
      </c>
      <c r="O127" s="122" t="s">
        <v>335</v>
      </c>
      <c r="P127" s="122" t="s">
        <v>335</v>
      </c>
      <c r="Q127" s="125" t="s">
        <v>7926</v>
      </c>
      <c r="R127" t="s">
        <v>335</v>
      </c>
    </row>
    <row r="128" spans="1:18" ht="28.5" thickBot="1">
      <c r="A128" s="112" t="s">
        <v>1528</v>
      </c>
      <c r="B128" s="113" t="s">
        <v>8174</v>
      </c>
      <c r="C128" s="114" t="s">
        <v>8175</v>
      </c>
      <c r="D128" s="155" t="s">
        <v>941</v>
      </c>
      <c r="E128" s="156" t="s">
        <v>942</v>
      </c>
      <c r="F128" s="117">
        <v>46022</v>
      </c>
      <c r="G128" s="117"/>
      <c r="H128" s="118" t="s">
        <v>968</v>
      </c>
      <c r="I128" s="119" t="s">
        <v>7924</v>
      </c>
      <c r="J128" s="120" t="s">
        <v>8176</v>
      </c>
      <c r="K128" s="119" t="s">
        <v>8177</v>
      </c>
      <c r="L128" s="121">
        <v>0</v>
      </c>
      <c r="M128" s="119"/>
      <c r="N128" s="122" t="s">
        <v>335</v>
      </c>
      <c r="O128" s="122" t="s">
        <v>335</v>
      </c>
      <c r="P128" s="122" t="s">
        <v>335</v>
      </c>
      <c r="Q128" s="125" t="s">
        <v>7926</v>
      </c>
      <c r="R128" t="s">
        <v>335</v>
      </c>
    </row>
    <row r="129" spans="1:18" ht="25.5" thickBot="1">
      <c r="A129" s="112" t="s">
        <v>1528</v>
      </c>
      <c r="B129" s="113" t="s">
        <v>961</v>
      </c>
      <c r="C129" s="114" t="s">
        <v>8178</v>
      </c>
      <c r="D129" s="155" t="s">
        <v>941</v>
      </c>
      <c r="E129" s="156" t="s">
        <v>942</v>
      </c>
      <c r="F129" s="117" t="s">
        <v>8179</v>
      </c>
      <c r="G129" s="117"/>
      <c r="H129" s="118" t="s">
        <v>962</v>
      </c>
      <c r="I129" s="119" t="s">
        <v>7820</v>
      </c>
      <c r="J129" s="120" t="s">
        <v>8180</v>
      </c>
      <c r="K129" s="119" t="s">
        <v>8181</v>
      </c>
      <c r="L129" s="121">
        <v>0</v>
      </c>
      <c r="M129" s="119"/>
      <c r="N129" s="122" t="s">
        <v>335</v>
      </c>
      <c r="O129" s="119"/>
      <c r="P129" s="119"/>
      <c r="Q129" s="125" t="s">
        <v>7926</v>
      </c>
      <c r="R129" t="s">
        <v>335</v>
      </c>
    </row>
    <row r="130" spans="1:18" ht="15" thickBot="1">
      <c r="A130" s="112" t="s">
        <v>1528</v>
      </c>
      <c r="B130" s="113" t="s">
        <v>991</v>
      </c>
      <c r="C130" s="114" t="s">
        <v>8182</v>
      </c>
      <c r="D130" s="155" t="s">
        <v>941</v>
      </c>
      <c r="E130" s="157" t="s">
        <v>977</v>
      </c>
      <c r="F130" s="117">
        <v>200</v>
      </c>
      <c r="G130" s="117"/>
      <c r="H130" s="118" t="s">
        <v>992</v>
      </c>
      <c r="I130" s="119" t="s">
        <v>8183</v>
      </c>
      <c r="J130" s="120"/>
      <c r="K130" s="119" t="s">
        <v>7821</v>
      </c>
      <c r="L130" s="121">
        <v>5</v>
      </c>
      <c r="M130" s="119"/>
      <c r="N130" s="122" t="s">
        <v>335</v>
      </c>
      <c r="O130" s="119"/>
      <c r="P130" s="119"/>
      <c r="Q130" s="123"/>
      <c r="R130" t="s">
        <v>335</v>
      </c>
    </row>
    <row r="131" spans="1:18" ht="24.6" thickBot="1">
      <c r="A131" s="112" t="s">
        <v>1528</v>
      </c>
      <c r="B131" s="113" t="s">
        <v>978</v>
      </c>
      <c r="C131" s="114" t="s">
        <v>8184</v>
      </c>
      <c r="D131" s="155" t="s">
        <v>941</v>
      </c>
      <c r="E131" s="157" t="s">
        <v>977</v>
      </c>
      <c r="F131" s="117">
        <v>3200</v>
      </c>
      <c r="G131" s="117" t="s">
        <v>8074</v>
      </c>
      <c r="H131" s="118" t="s">
        <v>979</v>
      </c>
      <c r="I131" s="119" t="s">
        <v>8183</v>
      </c>
      <c r="J131" s="120" t="s">
        <v>8185</v>
      </c>
      <c r="K131" s="119" t="s">
        <v>8186</v>
      </c>
      <c r="L131" s="121">
        <v>0</v>
      </c>
      <c r="M131" s="122" t="s">
        <v>335</v>
      </c>
      <c r="N131" s="122" t="s">
        <v>335</v>
      </c>
      <c r="O131" s="122" t="s">
        <v>335</v>
      </c>
      <c r="P131" s="122" t="s">
        <v>335</v>
      </c>
      <c r="Q131" s="125" t="s">
        <v>7926</v>
      </c>
      <c r="R131" t="s">
        <v>335</v>
      </c>
    </row>
    <row r="132" spans="1:18" ht="15" thickBot="1">
      <c r="A132" s="112" t="s">
        <v>1528</v>
      </c>
      <c r="B132" s="113" t="s">
        <v>980</v>
      </c>
      <c r="C132" s="114" t="s">
        <v>8187</v>
      </c>
      <c r="D132" s="155" t="s">
        <v>941</v>
      </c>
      <c r="E132" s="157" t="s">
        <v>977</v>
      </c>
      <c r="F132" s="117">
        <v>4400</v>
      </c>
      <c r="G132" s="117"/>
      <c r="H132" s="118" t="s">
        <v>981</v>
      </c>
      <c r="I132" s="119" t="s">
        <v>8183</v>
      </c>
      <c r="J132" s="120" t="s">
        <v>8188</v>
      </c>
      <c r="K132" s="119" t="s">
        <v>8189</v>
      </c>
      <c r="L132" s="121">
        <v>5</v>
      </c>
      <c r="M132" s="119"/>
      <c r="N132" s="122" t="s">
        <v>335</v>
      </c>
      <c r="O132" s="122" t="s">
        <v>335</v>
      </c>
      <c r="P132" s="122" t="s">
        <v>335</v>
      </c>
      <c r="Q132" s="123"/>
      <c r="R132" t="s">
        <v>335</v>
      </c>
    </row>
    <row r="133" spans="1:18" ht="15" thickBot="1">
      <c r="A133" s="112" t="s">
        <v>1528</v>
      </c>
      <c r="B133" s="113" t="s">
        <v>982</v>
      </c>
      <c r="C133" s="114" t="s">
        <v>8190</v>
      </c>
      <c r="D133" s="155" t="s">
        <v>941</v>
      </c>
      <c r="E133" s="157" t="s">
        <v>977</v>
      </c>
      <c r="F133" s="117">
        <v>1200</v>
      </c>
      <c r="G133" s="117"/>
      <c r="H133" s="118" t="s">
        <v>983</v>
      </c>
      <c r="I133" s="119" t="s">
        <v>8183</v>
      </c>
      <c r="J133" s="120"/>
      <c r="K133" s="119" t="s">
        <v>8191</v>
      </c>
      <c r="L133" s="121">
        <v>5</v>
      </c>
      <c r="M133" s="119"/>
      <c r="N133" s="122" t="s">
        <v>335</v>
      </c>
      <c r="O133" s="119"/>
      <c r="P133" s="119"/>
      <c r="Q133" s="123"/>
      <c r="R133" t="s">
        <v>335</v>
      </c>
    </row>
    <row r="134" spans="1:18" ht="15" thickBot="1">
      <c r="A134" s="112" t="s">
        <v>7916</v>
      </c>
      <c r="B134" s="130" t="s">
        <v>8192</v>
      </c>
      <c r="C134" s="131" t="s">
        <v>8193</v>
      </c>
      <c r="D134" s="158" t="s">
        <v>1026</v>
      </c>
      <c r="E134" s="159" t="s">
        <v>1027</v>
      </c>
      <c r="F134" s="117">
        <v>45437</v>
      </c>
      <c r="G134" s="117"/>
      <c r="H134" s="127" t="s">
        <v>7854</v>
      </c>
      <c r="I134" s="119" t="s">
        <v>8118</v>
      </c>
      <c r="J134" s="120"/>
      <c r="K134" s="119" t="s">
        <v>8194</v>
      </c>
      <c r="L134" s="121">
        <v>5</v>
      </c>
      <c r="M134" s="119"/>
      <c r="N134" s="119"/>
      <c r="O134" s="119"/>
      <c r="P134" s="119"/>
      <c r="Q134" s="125"/>
      <c r="R134" t="s">
        <v>335</v>
      </c>
    </row>
    <row r="135" spans="1:18" ht="15" thickBot="1">
      <c r="A135" s="112" t="s">
        <v>7916</v>
      </c>
      <c r="B135" s="130" t="s">
        <v>8195</v>
      </c>
      <c r="C135" s="131" t="s">
        <v>8196</v>
      </c>
      <c r="D135" s="158" t="s">
        <v>1026</v>
      </c>
      <c r="E135" s="159" t="s">
        <v>1027</v>
      </c>
      <c r="F135" s="117">
        <v>45438</v>
      </c>
      <c r="G135" s="117"/>
      <c r="H135" s="127" t="s">
        <v>7854</v>
      </c>
      <c r="I135" s="119" t="s">
        <v>8118</v>
      </c>
      <c r="J135" s="120"/>
      <c r="K135" s="119" t="s">
        <v>8197</v>
      </c>
      <c r="L135" s="121">
        <v>5</v>
      </c>
      <c r="M135" s="119"/>
      <c r="N135" s="119"/>
      <c r="O135" s="119"/>
      <c r="P135" s="119"/>
      <c r="Q135" s="125"/>
      <c r="R135" t="s">
        <v>335</v>
      </c>
    </row>
    <row r="136" spans="1:18" ht="25.5" thickBot="1">
      <c r="A136" s="112" t="s">
        <v>7818</v>
      </c>
      <c r="B136" s="113" t="s">
        <v>1030</v>
      </c>
      <c r="C136" s="114" t="s">
        <v>8198</v>
      </c>
      <c r="D136" s="158" t="s">
        <v>1026</v>
      </c>
      <c r="E136" s="159" t="s">
        <v>1027</v>
      </c>
      <c r="F136" s="117">
        <v>123456</v>
      </c>
      <c r="G136" s="117"/>
      <c r="H136" s="127" t="s">
        <v>7854</v>
      </c>
      <c r="I136" s="119" t="s">
        <v>7820</v>
      </c>
      <c r="J136" s="120"/>
      <c r="K136" s="119" t="s">
        <v>8199</v>
      </c>
      <c r="L136" s="121">
        <v>0</v>
      </c>
      <c r="M136" s="122" t="s">
        <v>335</v>
      </c>
      <c r="N136" s="119"/>
      <c r="O136" s="119"/>
      <c r="P136" s="119"/>
      <c r="Q136" s="125" t="s">
        <v>342</v>
      </c>
      <c r="R136" t="s">
        <v>335</v>
      </c>
    </row>
    <row r="137" spans="1:18" ht="25.5" thickBot="1">
      <c r="A137" s="112" t="s">
        <v>7818</v>
      </c>
      <c r="B137" s="113" t="s">
        <v>1058</v>
      </c>
      <c r="C137" s="114" t="s">
        <v>8200</v>
      </c>
      <c r="D137" s="158" t="s">
        <v>1026</v>
      </c>
      <c r="E137" s="159" t="s">
        <v>1027</v>
      </c>
      <c r="F137" s="117">
        <v>789012</v>
      </c>
      <c r="G137" s="117"/>
      <c r="H137" s="127" t="s">
        <v>7854</v>
      </c>
      <c r="I137" s="119" t="s">
        <v>7820</v>
      </c>
      <c r="J137" s="120"/>
      <c r="K137" s="119" t="s">
        <v>8201</v>
      </c>
      <c r="L137" s="121">
        <v>0</v>
      </c>
      <c r="M137" s="122" t="s">
        <v>335</v>
      </c>
      <c r="N137" s="119"/>
      <c r="O137" s="119"/>
      <c r="P137" s="119"/>
      <c r="Q137" s="125" t="s">
        <v>342</v>
      </c>
      <c r="R137" t="s">
        <v>335</v>
      </c>
    </row>
    <row r="138" spans="1:18" ht="15" thickBot="1">
      <c r="A138" s="112" t="s">
        <v>7818</v>
      </c>
      <c r="B138" s="113" t="s">
        <v>1064</v>
      </c>
      <c r="C138" s="114" t="s">
        <v>8202</v>
      </c>
      <c r="D138" s="158" t="s">
        <v>1026</v>
      </c>
      <c r="E138" s="159" t="s">
        <v>1027</v>
      </c>
      <c r="F138" s="117">
        <v>45383</v>
      </c>
      <c r="G138" s="117"/>
      <c r="H138" s="127" t="s">
        <v>7854</v>
      </c>
      <c r="I138" s="119" t="s">
        <v>8118</v>
      </c>
      <c r="J138" s="120"/>
      <c r="K138" s="119" t="s">
        <v>8203</v>
      </c>
      <c r="L138" s="121">
        <v>0</v>
      </c>
      <c r="M138" s="122" t="s">
        <v>335</v>
      </c>
      <c r="N138" s="119"/>
      <c r="O138" s="119"/>
      <c r="P138" s="119"/>
      <c r="Q138" s="125" t="s">
        <v>342</v>
      </c>
      <c r="R138" t="s">
        <v>335</v>
      </c>
    </row>
    <row r="139" spans="1:18" ht="15" thickBot="1">
      <c r="A139" s="112" t="s">
        <v>7818</v>
      </c>
      <c r="B139" s="113" t="s">
        <v>1067</v>
      </c>
      <c r="C139" s="114" t="s">
        <v>8204</v>
      </c>
      <c r="D139" s="158" t="s">
        <v>1026</v>
      </c>
      <c r="E139" s="159" t="s">
        <v>1027</v>
      </c>
      <c r="F139" s="117">
        <v>45384</v>
      </c>
      <c r="G139" s="117"/>
      <c r="H139" s="127" t="s">
        <v>7854</v>
      </c>
      <c r="I139" s="119" t="s">
        <v>8118</v>
      </c>
      <c r="J139" s="120"/>
      <c r="K139" s="119" t="s">
        <v>8205</v>
      </c>
      <c r="L139" s="121">
        <v>0</v>
      </c>
      <c r="M139" s="122" t="s">
        <v>335</v>
      </c>
      <c r="N139" s="119"/>
      <c r="O139" s="119"/>
      <c r="P139" s="119"/>
      <c r="Q139" s="125" t="s">
        <v>342</v>
      </c>
      <c r="R139" t="s">
        <v>335</v>
      </c>
    </row>
    <row r="140" spans="1:18" ht="25.5" thickBot="1">
      <c r="A140" s="112" t="s">
        <v>7818</v>
      </c>
      <c r="B140" s="113" t="s">
        <v>1044</v>
      </c>
      <c r="C140" s="114" t="s">
        <v>8206</v>
      </c>
      <c r="D140" s="158" t="s">
        <v>1026</v>
      </c>
      <c r="E140" s="159" t="s">
        <v>1027</v>
      </c>
      <c r="F140" s="117" t="s">
        <v>3404</v>
      </c>
      <c r="G140" s="117"/>
      <c r="H140" s="127" t="s">
        <v>7854</v>
      </c>
      <c r="I140" s="119" t="s">
        <v>7820</v>
      </c>
      <c r="J140" s="120"/>
      <c r="K140" s="119" t="s">
        <v>8207</v>
      </c>
      <c r="L140" s="121">
        <v>0</v>
      </c>
      <c r="M140" s="122" t="s">
        <v>335</v>
      </c>
      <c r="N140" s="119"/>
      <c r="O140" s="119"/>
      <c r="P140" s="119"/>
      <c r="Q140" s="125" t="s">
        <v>342</v>
      </c>
      <c r="R140" t="s">
        <v>335</v>
      </c>
    </row>
    <row r="141" spans="1:18" ht="15" thickBot="1">
      <c r="A141" s="112" t="s">
        <v>7818</v>
      </c>
      <c r="B141" s="113" t="s">
        <v>1050</v>
      </c>
      <c r="C141" s="114" t="s">
        <v>8208</v>
      </c>
      <c r="D141" s="158" t="s">
        <v>1026</v>
      </c>
      <c r="E141" s="159" t="s">
        <v>1027</v>
      </c>
      <c r="F141" s="117" t="s">
        <v>8209</v>
      </c>
      <c r="G141" s="117"/>
      <c r="H141" s="127" t="s">
        <v>7854</v>
      </c>
      <c r="I141" s="119" t="s">
        <v>7820</v>
      </c>
      <c r="J141" s="120"/>
      <c r="K141" s="119" t="s">
        <v>8210</v>
      </c>
      <c r="L141" s="121">
        <v>0</v>
      </c>
      <c r="M141" s="119"/>
      <c r="N141" s="119"/>
      <c r="O141" s="119"/>
      <c r="P141" s="119"/>
      <c r="Q141" s="125" t="s">
        <v>342</v>
      </c>
      <c r="R141" t="s">
        <v>335</v>
      </c>
    </row>
    <row r="142" spans="1:18" ht="25.5" thickBot="1">
      <c r="A142" s="112" t="s">
        <v>7818</v>
      </c>
      <c r="B142" s="113" t="s">
        <v>1047</v>
      </c>
      <c r="C142" s="114" t="s">
        <v>8211</v>
      </c>
      <c r="D142" s="158" t="s">
        <v>1026</v>
      </c>
      <c r="E142" s="159" t="s">
        <v>1027</v>
      </c>
      <c r="F142" s="117" t="s">
        <v>8212</v>
      </c>
      <c r="G142" s="117"/>
      <c r="H142" s="127" t="s">
        <v>7854</v>
      </c>
      <c r="I142" s="119" t="s">
        <v>7820</v>
      </c>
      <c r="J142" s="120"/>
      <c r="K142" s="119" t="s">
        <v>8213</v>
      </c>
      <c r="L142" s="121">
        <v>0</v>
      </c>
      <c r="M142" s="122" t="s">
        <v>335</v>
      </c>
      <c r="N142" s="119"/>
      <c r="O142" s="119"/>
      <c r="P142" s="119"/>
      <c r="Q142" s="125" t="s">
        <v>342</v>
      </c>
      <c r="R142" t="s">
        <v>335</v>
      </c>
    </row>
    <row r="143" spans="1:18" ht="25.5" thickBot="1">
      <c r="A143" s="112" t="s">
        <v>7818</v>
      </c>
      <c r="B143" s="113" t="s">
        <v>1055</v>
      </c>
      <c r="C143" s="114" t="s">
        <v>8214</v>
      </c>
      <c r="D143" s="158" t="s">
        <v>1026</v>
      </c>
      <c r="E143" s="159" t="s">
        <v>1027</v>
      </c>
      <c r="F143" s="117" t="s">
        <v>8215</v>
      </c>
      <c r="G143" s="117"/>
      <c r="H143" s="127" t="s">
        <v>7854</v>
      </c>
      <c r="I143" s="119" t="s">
        <v>7820</v>
      </c>
      <c r="J143" s="120"/>
      <c r="K143" s="119" t="s">
        <v>8216</v>
      </c>
      <c r="L143" s="121">
        <v>0</v>
      </c>
      <c r="M143" s="122" t="s">
        <v>335</v>
      </c>
      <c r="N143" s="119"/>
      <c r="O143" s="119"/>
      <c r="P143" s="119"/>
      <c r="Q143" s="125" t="s">
        <v>342</v>
      </c>
      <c r="R143" t="s">
        <v>335</v>
      </c>
    </row>
    <row r="144" spans="1:18" ht="25.5" thickBot="1">
      <c r="A144" s="112" t="s">
        <v>7818</v>
      </c>
      <c r="B144" s="113" t="s">
        <v>8217</v>
      </c>
      <c r="C144" s="114" t="s">
        <v>8218</v>
      </c>
      <c r="D144" s="158" t="s">
        <v>1026</v>
      </c>
      <c r="E144" s="159" t="s">
        <v>1027</v>
      </c>
      <c r="F144" s="117" t="s">
        <v>8219</v>
      </c>
      <c r="G144" s="117"/>
      <c r="H144" s="127" t="s">
        <v>7854</v>
      </c>
      <c r="I144" s="119" t="s">
        <v>7820</v>
      </c>
      <c r="J144" s="120"/>
      <c r="K144" s="119" t="s">
        <v>8220</v>
      </c>
      <c r="L144" s="121">
        <v>0</v>
      </c>
      <c r="M144" s="119"/>
      <c r="N144" s="119"/>
      <c r="O144" s="119"/>
      <c r="P144" s="119"/>
      <c r="Q144" s="125" t="s">
        <v>342</v>
      </c>
      <c r="R144" t="s">
        <v>335</v>
      </c>
    </row>
    <row r="145" spans="1:18" ht="15" thickBot="1">
      <c r="A145" s="112" t="s">
        <v>7818</v>
      </c>
      <c r="B145" s="113" t="s">
        <v>8221</v>
      </c>
      <c r="C145" s="114" t="s">
        <v>8222</v>
      </c>
      <c r="D145" s="158" t="s">
        <v>1026</v>
      </c>
      <c r="E145" s="159" t="s">
        <v>1027</v>
      </c>
      <c r="F145" s="117" t="s">
        <v>8223</v>
      </c>
      <c r="G145" s="117"/>
      <c r="H145" s="127" t="s">
        <v>7854</v>
      </c>
      <c r="I145" s="119" t="s">
        <v>7820</v>
      </c>
      <c r="J145" s="120"/>
      <c r="K145" s="119" t="s">
        <v>8224</v>
      </c>
      <c r="L145" s="121">
        <v>0</v>
      </c>
      <c r="M145" s="119"/>
      <c r="N145" s="119"/>
      <c r="O145" s="119"/>
      <c r="P145" s="119"/>
      <c r="Q145" s="125" t="s">
        <v>342</v>
      </c>
      <c r="R145" t="s">
        <v>335</v>
      </c>
    </row>
    <row r="146" spans="1:18" ht="50.45" thickBot="1">
      <c r="A146" s="112" t="s">
        <v>7818</v>
      </c>
      <c r="B146" s="113" t="s">
        <v>2373</v>
      </c>
      <c r="C146" s="114" t="s">
        <v>2374</v>
      </c>
      <c r="D146" s="158" t="s">
        <v>1026</v>
      </c>
      <c r="E146" s="159" t="s">
        <v>1027</v>
      </c>
      <c r="F146" s="117" t="s">
        <v>8225</v>
      </c>
      <c r="G146" s="117"/>
      <c r="H146" s="118"/>
      <c r="I146" s="119"/>
      <c r="J146" s="120"/>
      <c r="K146" s="119" t="s">
        <v>8226</v>
      </c>
      <c r="L146" s="121">
        <v>0</v>
      </c>
      <c r="M146" s="119"/>
      <c r="N146" s="119"/>
      <c r="O146" s="119"/>
      <c r="P146" s="119"/>
      <c r="Q146" s="125" t="s">
        <v>342</v>
      </c>
      <c r="R146" t="s">
        <v>335</v>
      </c>
    </row>
    <row r="147" spans="1:18" ht="25.5" thickBot="1">
      <c r="A147" s="112" t="s">
        <v>7916</v>
      </c>
      <c r="B147" s="130" t="s">
        <v>1456</v>
      </c>
      <c r="C147" s="131" t="s">
        <v>8227</v>
      </c>
      <c r="D147" s="158" t="s">
        <v>1026</v>
      </c>
      <c r="E147" s="159" t="s">
        <v>1027</v>
      </c>
      <c r="F147" s="117">
        <v>5000</v>
      </c>
      <c r="G147" s="117"/>
      <c r="H147" s="118"/>
      <c r="I147" s="119"/>
      <c r="J147" s="120"/>
      <c r="K147" s="119" t="s">
        <v>8228</v>
      </c>
      <c r="L147" s="121">
        <v>5</v>
      </c>
      <c r="M147" s="119"/>
      <c r="N147" s="119"/>
      <c r="O147" s="119"/>
      <c r="P147" s="119"/>
      <c r="Q147" s="125"/>
      <c r="R147" t="s">
        <v>335</v>
      </c>
    </row>
    <row r="148" spans="1:18" ht="26.45" thickBot="1">
      <c r="A148" s="112" t="s">
        <v>7818</v>
      </c>
      <c r="B148" s="113" t="s">
        <v>1082</v>
      </c>
      <c r="C148" s="114" t="s">
        <v>8229</v>
      </c>
      <c r="D148" s="158" t="s">
        <v>1026</v>
      </c>
      <c r="E148" s="160" t="s">
        <v>1081</v>
      </c>
      <c r="F148" s="117">
        <v>120.5</v>
      </c>
      <c r="G148" s="117"/>
      <c r="H148" s="127" t="s">
        <v>7854</v>
      </c>
      <c r="I148" s="119" t="s">
        <v>8230</v>
      </c>
      <c r="J148" s="120"/>
      <c r="K148" s="119" t="s">
        <v>8231</v>
      </c>
      <c r="L148" s="121">
        <v>0</v>
      </c>
      <c r="M148" s="122" t="s">
        <v>335</v>
      </c>
      <c r="N148" s="119"/>
      <c r="O148" s="119"/>
      <c r="P148" s="119"/>
      <c r="Q148" s="125" t="s">
        <v>342</v>
      </c>
      <c r="R148" t="s">
        <v>335</v>
      </c>
    </row>
    <row r="149" spans="1:18" ht="26.45" thickBot="1">
      <c r="A149" s="112" t="s">
        <v>7818</v>
      </c>
      <c r="B149" s="113" t="s">
        <v>1101</v>
      </c>
      <c r="C149" s="114" t="s">
        <v>8232</v>
      </c>
      <c r="D149" s="158" t="s">
        <v>1026</v>
      </c>
      <c r="E149" s="160" t="s">
        <v>1081</v>
      </c>
      <c r="F149" s="117">
        <v>10000</v>
      </c>
      <c r="G149" s="117"/>
      <c r="H149" s="127" t="s">
        <v>7854</v>
      </c>
      <c r="I149" s="119" t="s">
        <v>8070</v>
      </c>
      <c r="J149" s="120"/>
      <c r="K149" s="119" t="s">
        <v>8233</v>
      </c>
      <c r="L149" s="121">
        <v>0</v>
      </c>
      <c r="M149" s="122" t="s">
        <v>335</v>
      </c>
      <c r="N149" s="119"/>
      <c r="O149" s="119"/>
      <c r="P149" s="119"/>
      <c r="Q149" s="125" t="s">
        <v>342</v>
      </c>
      <c r="R149" t="s">
        <v>335</v>
      </c>
    </row>
    <row r="150" spans="1:18" ht="26.45" thickBot="1">
      <c r="A150" s="112" t="s">
        <v>7818</v>
      </c>
      <c r="B150" s="113" t="s">
        <v>1088</v>
      </c>
      <c r="C150" s="114" t="s">
        <v>8234</v>
      </c>
      <c r="D150" s="158" t="s">
        <v>1026</v>
      </c>
      <c r="E150" s="160" t="s">
        <v>1081</v>
      </c>
      <c r="F150" s="117">
        <v>9800</v>
      </c>
      <c r="G150" s="117"/>
      <c r="H150" s="127" t="s">
        <v>7854</v>
      </c>
      <c r="I150" s="119" t="s">
        <v>8070</v>
      </c>
      <c r="J150" s="120"/>
      <c r="K150" s="119" t="s">
        <v>8235</v>
      </c>
      <c r="L150" s="121">
        <v>0</v>
      </c>
      <c r="M150" s="122" t="s">
        <v>335</v>
      </c>
      <c r="N150" s="119"/>
      <c r="O150" s="119"/>
      <c r="P150" s="119"/>
      <c r="Q150" s="125" t="s">
        <v>342</v>
      </c>
      <c r="R150" t="s">
        <v>335</v>
      </c>
    </row>
    <row r="151" spans="1:18" ht="26.45" thickBot="1">
      <c r="A151" s="112" t="s">
        <v>7818</v>
      </c>
      <c r="B151" s="113" t="s">
        <v>1091</v>
      </c>
      <c r="C151" s="114" t="s">
        <v>8236</v>
      </c>
      <c r="D151" s="158" t="s">
        <v>1026</v>
      </c>
      <c r="E151" s="160" t="s">
        <v>1081</v>
      </c>
      <c r="F151" s="117">
        <v>3500</v>
      </c>
      <c r="G151" s="117"/>
      <c r="H151" s="127" t="s">
        <v>7854</v>
      </c>
      <c r="I151" s="119" t="s">
        <v>8070</v>
      </c>
      <c r="J151" s="120"/>
      <c r="K151" s="119" t="s">
        <v>8237</v>
      </c>
      <c r="L151" s="121">
        <v>0</v>
      </c>
      <c r="M151" s="122" t="s">
        <v>335</v>
      </c>
      <c r="N151" s="119"/>
      <c r="O151" s="119"/>
      <c r="P151" s="119"/>
      <c r="Q151" s="125" t="s">
        <v>342</v>
      </c>
      <c r="R151" t="s">
        <v>335</v>
      </c>
    </row>
    <row r="152" spans="1:18" ht="26.45" thickBot="1">
      <c r="A152" s="112" t="s">
        <v>7818</v>
      </c>
      <c r="B152" s="113" t="s">
        <v>1085</v>
      </c>
      <c r="C152" s="114" t="s">
        <v>8238</v>
      </c>
      <c r="D152" s="158" t="s">
        <v>1026</v>
      </c>
      <c r="E152" s="160" t="s">
        <v>1081</v>
      </c>
      <c r="F152" s="117">
        <v>1200</v>
      </c>
      <c r="G152" s="117"/>
      <c r="H152" s="127" t="s">
        <v>7854</v>
      </c>
      <c r="I152" s="119" t="s">
        <v>8070</v>
      </c>
      <c r="J152" s="120"/>
      <c r="K152" s="119" t="s">
        <v>8239</v>
      </c>
      <c r="L152" s="121">
        <v>0</v>
      </c>
      <c r="M152" s="122" t="s">
        <v>335</v>
      </c>
      <c r="N152" s="119"/>
      <c r="O152" s="119"/>
      <c r="P152" s="119"/>
      <c r="Q152" s="125" t="s">
        <v>342</v>
      </c>
      <c r="R152" t="s">
        <v>335</v>
      </c>
    </row>
    <row r="153" spans="1:18" ht="26.45" thickBot="1">
      <c r="A153" s="112" t="s">
        <v>7818</v>
      </c>
      <c r="B153" s="113" t="s">
        <v>1095</v>
      </c>
      <c r="C153" s="114" t="s">
        <v>8240</v>
      </c>
      <c r="D153" s="158" t="s">
        <v>1026</v>
      </c>
      <c r="E153" s="160" t="s">
        <v>1081</v>
      </c>
      <c r="F153" s="117">
        <v>150</v>
      </c>
      <c r="G153" s="117"/>
      <c r="H153" s="127" t="s">
        <v>7854</v>
      </c>
      <c r="I153" s="119" t="s">
        <v>8070</v>
      </c>
      <c r="J153" s="120"/>
      <c r="K153" s="119" t="s">
        <v>8241</v>
      </c>
      <c r="L153" s="121">
        <v>0</v>
      </c>
      <c r="M153" s="122" t="s">
        <v>335</v>
      </c>
      <c r="N153" s="119"/>
      <c r="O153" s="119"/>
      <c r="P153" s="119"/>
      <c r="Q153" s="125" t="s">
        <v>342</v>
      </c>
      <c r="R153" t="s">
        <v>335</v>
      </c>
    </row>
    <row r="154" spans="1:18" ht="26.45" thickBot="1">
      <c r="A154" s="112" t="s">
        <v>7818</v>
      </c>
      <c r="B154" s="113" t="s">
        <v>1098</v>
      </c>
      <c r="C154" s="114" t="s">
        <v>8242</v>
      </c>
      <c r="D154" s="158" t="s">
        <v>1026</v>
      </c>
      <c r="E154" s="160" t="s">
        <v>1081</v>
      </c>
      <c r="F154" s="117">
        <v>200</v>
      </c>
      <c r="G154" s="117"/>
      <c r="H154" s="127" t="s">
        <v>7854</v>
      </c>
      <c r="I154" s="119" t="s">
        <v>8070</v>
      </c>
      <c r="J154" s="120"/>
      <c r="K154" s="119" t="s">
        <v>8243</v>
      </c>
      <c r="L154" s="121">
        <v>0</v>
      </c>
      <c r="M154" s="122" t="s">
        <v>335</v>
      </c>
      <c r="N154" s="119"/>
      <c r="O154" s="119"/>
      <c r="P154" s="119"/>
      <c r="Q154" s="125" t="s">
        <v>342</v>
      </c>
      <c r="R154" t="s">
        <v>335</v>
      </c>
    </row>
    <row r="155" spans="1:18" ht="26.45" thickBot="1">
      <c r="A155" s="112" t="s">
        <v>7818</v>
      </c>
      <c r="B155" s="113" t="s">
        <v>8244</v>
      </c>
      <c r="C155" s="114" t="s">
        <v>8245</v>
      </c>
      <c r="D155" s="158" t="s">
        <v>1026</v>
      </c>
      <c r="E155" s="160" t="s">
        <v>1081</v>
      </c>
      <c r="F155" s="117">
        <v>24000</v>
      </c>
      <c r="G155" s="117"/>
      <c r="H155" s="127" t="s">
        <v>7854</v>
      </c>
      <c r="I155" s="119" t="s">
        <v>8230</v>
      </c>
      <c r="J155" s="120"/>
      <c r="K155" s="119" t="s">
        <v>8246</v>
      </c>
      <c r="L155" s="121">
        <v>0</v>
      </c>
      <c r="M155" s="122" t="s">
        <v>335</v>
      </c>
      <c r="N155" s="119"/>
      <c r="O155" s="119"/>
      <c r="P155" s="119"/>
      <c r="Q155" s="125" t="s">
        <v>342</v>
      </c>
      <c r="R155" t="s">
        <v>335</v>
      </c>
    </row>
    <row r="156" spans="1:18" ht="25.5" thickBot="1">
      <c r="A156" s="112" t="s">
        <v>7818</v>
      </c>
      <c r="B156" s="113" t="s">
        <v>1127</v>
      </c>
      <c r="C156" s="114" t="s">
        <v>8247</v>
      </c>
      <c r="D156" s="158" t="s">
        <v>1026</v>
      </c>
      <c r="E156" s="161" t="s">
        <v>1120</v>
      </c>
      <c r="F156" s="117" t="s">
        <v>5122</v>
      </c>
      <c r="G156" s="117"/>
      <c r="H156" s="127" t="s">
        <v>7854</v>
      </c>
      <c r="I156" s="119" t="s">
        <v>7977</v>
      </c>
      <c r="J156" s="120"/>
      <c r="K156" s="119" t="s">
        <v>8248</v>
      </c>
      <c r="L156" s="121">
        <v>0</v>
      </c>
      <c r="M156" s="122" t="s">
        <v>335</v>
      </c>
      <c r="N156" s="119"/>
      <c r="O156" s="119"/>
      <c r="P156" s="119"/>
      <c r="Q156" s="125" t="s">
        <v>342</v>
      </c>
      <c r="R156" t="s">
        <v>335</v>
      </c>
    </row>
    <row r="157" spans="1:18" ht="25.5" thickBot="1">
      <c r="A157" s="112" t="s">
        <v>7818</v>
      </c>
      <c r="B157" s="113" t="s">
        <v>1121</v>
      </c>
      <c r="C157" s="114" t="s">
        <v>8249</v>
      </c>
      <c r="D157" s="158" t="s">
        <v>1026</v>
      </c>
      <c r="E157" s="161" t="s">
        <v>1120</v>
      </c>
      <c r="F157" s="117" t="s">
        <v>5122</v>
      </c>
      <c r="G157" s="117" t="s">
        <v>8074</v>
      </c>
      <c r="H157" s="127" t="s">
        <v>7854</v>
      </c>
      <c r="I157" s="119" t="s">
        <v>7977</v>
      </c>
      <c r="J157" s="120"/>
      <c r="K157" s="119" t="s">
        <v>8250</v>
      </c>
      <c r="L157" s="121">
        <v>0</v>
      </c>
      <c r="M157" s="122" t="s">
        <v>335</v>
      </c>
      <c r="N157" s="119"/>
      <c r="O157" s="119"/>
      <c r="P157" s="119"/>
      <c r="Q157" s="125" t="s">
        <v>342</v>
      </c>
      <c r="R157" t="s">
        <v>335</v>
      </c>
    </row>
    <row r="158" spans="1:18" ht="25.5" thickBot="1">
      <c r="A158" s="112" t="s">
        <v>7818</v>
      </c>
      <c r="B158" s="113" t="s">
        <v>1133</v>
      </c>
      <c r="C158" s="114" t="s">
        <v>8251</v>
      </c>
      <c r="D158" s="158" t="s">
        <v>1026</v>
      </c>
      <c r="E158" s="161" t="s">
        <v>1120</v>
      </c>
      <c r="F158" s="117" t="s">
        <v>5055</v>
      </c>
      <c r="G158" s="117"/>
      <c r="H158" s="127" t="s">
        <v>7854</v>
      </c>
      <c r="I158" s="119" t="s">
        <v>7977</v>
      </c>
      <c r="J158" s="120"/>
      <c r="K158" s="119" t="s">
        <v>8252</v>
      </c>
      <c r="L158" s="121">
        <v>0</v>
      </c>
      <c r="M158" s="122" t="s">
        <v>335</v>
      </c>
      <c r="N158" s="119"/>
      <c r="O158" s="119"/>
      <c r="P158" s="119"/>
      <c r="Q158" s="125" t="s">
        <v>342</v>
      </c>
      <c r="R158" t="s">
        <v>335</v>
      </c>
    </row>
    <row r="159" spans="1:18" ht="25.5" thickBot="1">
      <c r="A159" s="112" t="s">
        <v>7818</v>
      </c>
      <c r="B159" s="113" t="s">
        <v>8253</v>
      </c>
      <c r="C159" s="114" t="s">
        <v>8254</v>
      </c>
      <c r="D159" s="158" t="s">
        <v>1026</v>
      </c>
      <c r="E159" s="161" t="s">
        <v>1120</v>
      </c>
      <c r="F159" s="117" t="s">
        <v>5122</v>
      </c>
      <c r="G159" s="117"/>
      <c r="H159" s="127" t="s">
        <v>7854</v>
      </c>
      <c r="I159" s="119" t="s">
        <v>7977</v>
      </c>
      <c r="J159" s="120"/>
      <c r="K159" s="119" t="s">
        <v>8255</v>
      </c>
      <c r="L159" s="121">
        <v>0</v>
      </c>
      <c r="M159" s="122" t="s">
        <v>335</v>
      </c>
      <c r="N159" s="119"/>
      <c r="O159" s="119"/>
      <c r="P159" s="119"/>
      <c r="Q159" s="125" t="s">
        <v>342</v>
      </c>
      <c r="R159" t="s">
        <v>335</v>
      </c>
    </row>
    <row r="160" spans="1:18" ht="25.5" thickBot="1">
      <c r="A160" s="112" t="s">
        <v>7818</v>
      </c>
      <c r="B160" s="113" t="s">
        <v>1139</v>
      </c>
      <c r="C160" s="114" t="s">
        <v>8256</v>
      </c>
      <c r="D160" s="249" t="s">
        <v>1026</v>
      </c>
      <c r="E160" s="161" t="s">
        <v>1120</v>
      </c>
      <c r="F160" s="117" t="s">
        <v>8033</v>
      </c>
      <c r="G160" s="117"/>
      <c r="H160" s="127" t="s">
        <v>7854</v>
      </c>
      <c r="I160" s="119" t="s">
        <v>7820</v>
      </c>
      <c r="J160" s="120"/>
      <c r="K160" s="119" t="s">
        <v>8257</v>
      </c>
      <c r="L160" s="121">
        <v>0</v>
      </c>
      <c r="M160" s="122" t="s">
        <v>335</v>
      </c>
      <c r="N160" s="119"/>
      <c r="O160" s="119"/>
      <c r="P160" s="119"/>
      <c r="Q160" s="125" t="s">
        <v>342</v>
      </c>
      <c r="R160" t="s">
        <v>335</v>
      </c>
    </row>
    <row r="161" spans="1:18" ht="25.5" thickBot="1">
      <c r="A161" s="112" t="s">
        <v>7818</v>
      </c>
      <c r="B161" s="113" t="s">
        <v>8258</v>
      </c>
      <c r="C161" s="114" t="s">
        <v>8259</v>
      </c>
      <c r="D161" s="162" t="s">
        <v>7651</v>
      </c>
      <c r="E161" s="163" t="s">
        <v>6692</v>
      </c>
      <c r="F161" s="117" t="s">
        <v>8260</v>
      </c>
      <c r="G161" s="117"/>
      <c r="H161" s="127" t="s">
        <v>7854</v>
      </c>
      <c r="I161" s="119" t="s">
        <v>7820</v>
      </c>
      <c r="J161" s="120"/>
      <c r="K161" s="119" t="s">
        <v>8261</v>
      </c>
      <c r="L161" s="121">
        <v>0</v>
      </c>
      <c r="M161" s="119"/>
      <c r="N161" s="119"/>
      <c r="O161" s="119"/>
      <c r="P161" s="119"/>
      <c r="Q161" s="125" t="s">
        <v>342</v>
      </c>
      <c r="R161" t="s">
        <v>335</v>
      </c>
    </row>
    <row r="162" spans="1:18" ht="28.5" thickBot="1">
      <c r="A162" s="112" t="s">
        <v>7818</v>
      </c>
      <c r="B162" s="113" t="s">
        <v>8262</v>
      </c>
      <c r="C162" s="114" t="s">
        <v>8263</v>
      </c>
      <c r="D162" s="162" t="s">
        <v>7651</v>
      </c>
      <c r="E162" s="164" t="s">
        <v>465</v>
      </c>
      <c r="F162" s="117" t="s">
        <v>8264</v>
      </c>
      <c r="G162" s="117" t="s">
        <v>8074</v>
      </c>
      <c r="H162" s="127" t="s">
        <v>7854</v>
      </c>
      <c r="I162" s="119" t="s">
        <v>8265</v>
      </c>
      <c r="J162" s="120"/>
      <c r="K162" s="119" t="s">
        <v>8266</v>
      </c>
      <c r="L162" s="121">
        <v>0</v>
      </c>
      <c r="M162" s="122" t="s">
        <v>335</v>
      </c>
      <c r="N162" s="119"/>
      <c r="O162" s="119"/>
      <c r="P162" s="119"/>
      <c r="Q162" s="125" t="s">
        <v>342</v>
      </c>
      <c r="R162" t="s">
        <v>335</v>
      </c>
    </row>
    <row r="163" spans="1:18" ht="28.5" thickBot="1">
      <c r="A163" s="112" t="s">
        <v>7818</v>
      </c>
      <c r="B163" s="113" t="s">
        <v>8267</v>
      </c>
      <c r="C163" s="114" t="s">
        <v>8268</v>
      </c>
      <c r="D163" s="166" t="s">
        <v>7651</v>
      </c>
      <c r="E163" s="165" t="s">
        <v>8269</v>
      </c>
      <c r="F163" s="117">
        <v>45427</v>
      </c>
      <c r="G163" s="117"/>
      <c r="H163" s="127" t="s">
        <v>7854</v>
      </c>
      <c r="I163" s="119" t="s">
        <v>8118</v>
      </c>
      <c r="J163" s="120"/>
      <c r="K163" s="119" t="s">
        <v>8270</v>
      </c>
      <c r="L163" s="121">
        <v>0</v>
      </c>
      <c r="M163" s="122" t="s">
        <v>335</v>
      </c>
      <c r="N163" s="119"/>
      <c r="O163" s="119"/>
      <c r="P163" s="119"/>
      <c r="Q163" s="125" t="s">
        <v>342</v>
      </c>
      <c r="R163" t="s">
        <v>335</v>
      </c>
    </row>
    <row r="164" spans="1:18" ht="25.5" thickBot="1">
      <c r="A164" s="112" t="s">
        <v>7818</v>
      </c>
      <c r="B164" s="113" t="s">
        <v>8271</v>
      </c>
      <c r="C164" s="114" t="s">
        <v>8272</v>
      </c>
      <c r="D164" s="166" t="s">
        <v>7651</v>
      </c>
      <c r="E164" s="165" t="s">
        <v>8269</v>
      </c>
      <c r="F164" s="117" t="s">
        <v>8273</v>
      </c>
      <c r="G164" s="117"/>
      <c r="H164" s="127" t="s">
        <v>7854</v>
      </c>
      <c r="I164" s="119" t="s">
        <v>7820</v>
      </c>
      <c r="J164" s="120"/>
      <c r="K164" s="119" t="s">
        <v>8274</v>
      </c>
      <c r="L164" s="121">
        <v>2</v>
      </c>
      <c r="M164" s="119"/>
      <c r="N164" s="119"/>
      <c r="O164" s="119"/>
      <c r="P164" s="119"/>
      <c r="Q164" s="123"/>
      <c r="R164" t="s">
        <v>335</v>
      </c>
    </row>
    <row r="165" spans="1:18" ht="28.5" thickBot="1">
      <c r="A165" s="112" t="s">
        <v>7818</v>
      </c>
      <c r="B165" s="113" t="s">
        <v>8275</v>
      </c>
      <c r="C165" s="114" t="s">
        <v>8276</v>
      </c>
      <c r="D165" s="166" t="s">
        <v>7651</v>
      </c>
      <c r="E165" s="165" t="s">
        <v>8269</v>
      </c>
      <c r="F165" s="117" t="s">
        <v>8277</v>
      </c>
      <c r="G165" s="117"/>
      <c r="H165" s="127" t="s">
        <v>7854</v>
      </c>
      <c r="I165" s="119" t="s">
        <v>7820</v>
      </c>
      <c r="J165" s="120"/>
      <c r="K165" s="119" t="s">
        <v>8278</v>
      </c>
      <c r="L165" s="121">
        <v>2</v>
      </c>
      <c r="M165" s="119"/>
      <c r="N165" s="119"/>
      <c r="O165" s="119"/>
      <c r="P165" s="119"/>
      <c r="Q165" s="123"/>
      <c r="R165" t="s">
        <v>335</v>
      </c>
    </row>
    <row r="166" spans="1:18" ht="15" thickBot="1">
      <c r="A166" s="112" t="s">
        <v>7818</v>
      </c>
      <c r="B166" s="113" t="s">
        <v>1222</v>
      </c>
      <c r="C166" s="114" t="s">
        <v>8279</v>
      </c>
      <c r="D166" s="167" t="s">
        <v>1156</v>
      </c>
      <c r="E166" s="168" t="s">
        <v>1218</v>
      </c>
      <c r="F166" s="117">
        <v>100025478</v>
      </c>
      <c r="G166" s="117"/>
      <c r="H166" s="127" t="s">
        <v>7854</v>
      </c>
      <c r="I166" s="119" t="s">
        <v>7820</v>
      </c>
      <c r="J166" s="120"/>
      <c r="K166" s="119" t="s">
        <v>8280</v>
      </c>
      <c r="L166" s="121">
        <v>0</v>
      </c>
      <c r="M166" s="122" t="s">
        <v>335</v>
      </c>
      <c r="N166" s="119"/>
      <c r="O166" s="119"/>
      <c r="P166" s="119"/>
      <c r="Q166" s="125" t="s">
        <v>342</v>
      </c>
      <c r="R166" t="s">
        <v>335</v>
      </c>
    </row>
    <row r="167" spans="1:18" ht="25.5" thickBot="1">
      <c r="A167" s="112" t="s">
        <v>7818</v>
      </c>
      <c r="B167" s="113" t="s">
        <v>1219</v>
      </c>
      <c r="C167" s="114" t="s">
        <v>8281</v>
      </c>
      <c r="D167" s="167" t="s">
        <v>1156</v>
      </c>
      <c r="E167" s="168" t="s">
        <v>1218</v>
      </c>
      <c r="F167" s="117">
        <v>789456</v>
      </c>
      <c r="G167" s="117"/>
      <c r="H167" s="127" t="s">
        <v>7854</v>
      </c>
      <c r="I167" s="119" t="s">
        <v>7820</v>
      </c>
      <c r="J167" s="120"/>
      <c r="K167" s="119" t="s">
        <v>8282</v>
      </c>
      <c r="L167" s="121">
        <v>0</v>
      </c>
      <c r="M167" s="122" t="s">
        <v>335</v>
      </c>
      <c r="N167" s="119"/>
      <c r="O167" s="119"/>
      <c r="P167" s="119"/>
      <c r="Q167" s="125" t="s">
        <v>342</v>
      </c>
      <c r="R167" t="s">
        <v>335</v>
      </c>
    </row>
    <row r="168" spans="1:18" ht="28.5" thickBot="1">
      <c r="A168" s="112" t="s">
        <v>7818</v>
      </c>
      <c r="B168" s="113" t="s">
        <v>1268</v>
      </c>
      <c r="C168" s="114" t="s">
        <v>8283</v>
      </c>
      <c r="D168" s="167" t="s">
        <v>1156</v>
      </c>
      <c r="E168" s="168" t="s">
        <v>1218</v>
      </c>
      <c r="F168" s="117" t="s">
        <v>1676</v>
      </c>
      <c r="G168" s="117"/>
      <c r="H168" s="127" t="s">
        <v>7854</v>
      </c>
      <c r="I168" s="119" t="s">
        <v>8118</v>
      </c>
      <c r="J168" s="120"/>
      <c r="K168" s="119" t="s">
        <v>8284</v>
      </c>
      <c r="L168" s="121">
        <v>0</v>
      </c>
      <c r="M168" s="122" t="s">
        <v>335</v>
      </c>
      <c r="N168" s="119"/>
      <c r="O168" s="119"/>
      <c r="P168" s="119"/>
      <c r="Q168" s="125" t="s">
        <v>342</v>
      </c>
      <c r="R168" t="s">
        <v>335</v>
      </c>
    </row>
    <row r="169" spans="1:18" ht="15" thickBot="1">
      <c r="A169" s="112" t="s">
        <v>7818</v>
      </c>
      <c r="B169" s="113" t="s">
        <v>1282</v>
      </c>
      <c r="C169" s="114" t="s">
        <v>8285</v>
      </c>
      <c r="D169" s="167" t="s">
        <v>1156</v>
      </c>
      <c r="E169" s="168" t="s">
        <v>1218</v>
      </c>
      <c r="F169" s="117" t="s">
        <v>8286</v>
      </c>
      <c r="G169" s="117"/>
      <c r="H169" s="127" t="s">
        <v>7854</v>
      </c>
      <c r="I169" s="119" t="s">
        <v>8230</v>
      </c>
      <c r="J169" s="120"/>
      <c r="K169" s="119" t="s">
        <v>8287</v>
      </c>
      <c r="L169" s="121">
        <v>0</v>
      </c>
      <c r="M169" s="122" t="s">
        <v>335</v>
      </c>
      <c r="N169" s="119"/>
      <c r="O169" s="119"/>
      <c r="P169" s="119"/>
      <c r="Q169" s="125" t="s">
        <v>342</v>
      </c>
      <c r="R169" t="s">
        <v>335</v>
      </c>
    </row>
    <row r="170" spans="1:18" ht="25.5" thickBot="1">
      <c r="A170" s="112" t="s">
        <v>7818</v>
      </c>
      <c r="B170" s="113" t="s">
        <v>8288</v>
      </c>
      <c r="C170" s="114" t="s">
        <v>8289</v>
      </c>
      <c r="D170" s="167" t="s">
        <v>1156</v>
      </c>
      <c r="E170" s="168" t="s">
        <v>1218</v>
      </c>
      <c r="F170" s="117" t="s">
        <v>8290</v>
      </c>
      <c r="G170" s="117"/>
      <c r="H170" s="127" t="s">
        <v>7854</v>
      </c>
      <c r="I170" s="119" t="s">
        <v>8230</v>
      </c>
      <c r="J170" s="120"/>
      <c r="K170" s="119" t="s">
        <v>8291</v>
      </c>
      <c r="L170" s="121">
        <v>1</v>
      </c>
      <c r="M170" s="119"/>
      <c r="N170" s="119"/>
      <c r="O170" s="119"/>
      <c r="P170" s="119"/>
      <c r="Q170" s="125"/>
      <c r="R170" t="s">
        <v>335</v>
      </c>
    </row>
    <row r="171" spans="1:18" ht="28.5" thickBot="1">
      <c r="A171" s="112" t="s">
        <v>7818</v>
      </c>
      <c r="B171" s="113" t="s">
        <v>1295</v>
      </c>
      <c r="C171" s="114" t="s">
        <v>1297</v>
      </c>
      <c r="D171" s="167" t="s">
        <v>1156</v>
      </c>
      <c r="E171" s="168" t="s">
        <v>1218</v>
      </c>
      <c r="F171" s="117" t="s">
        <v>8286</v>
      </c>
      <c r="G171" s="117"/>
      <c r="H171" s="127" t="s">
        <v>7854</v>
      </c>
      <c r="I171" s="119" t="s">
        <v>8230</v>
      </c>
      <c r="J171" s="120"/>
      <c r="K171" s="119" t="s">
        <v>8292</v>
      </c>
      <c r="L171" s="121">
        <v>1</v>
      </c>
      <c r="M171" s="119"/>
      <c r="N171" s="119"/>
      <c r="O171" s="119"/>
      <c r="P171" s="119"/>
      <c r="Q171" s="125"/>
      <c r="R171" t="s">
        <v>335</v>
      </c>
    </row>
    <row r="172" spans="1:18" ht="28.5" thickBot="1">
      <c r="A172" s="112" t="s">
        <v>7818</v>
      </c>
      <c r="B172" s="113" t="s">
        <v>2527</v>
      </c>
      <c r="C172" s="114" t="s">
        <v>1300</v>
      </c>
      <c r="D172" s="167" t="s">
        <v>1156</v>
      </c>
      <c r="E172" s="168" t="s">
        <v>1218</v>
      </c>
      <c r="F172" s="117"/>
      <c r="G172" s="117"/>
      <c r="H172" s="127"/>
      <c r="I172" s="119"/>
      <c r="J172" s="120"/>
      <c r="K172" s="119" t="s">
        <v>8293</v>
      </c>
      <c r="L172" s="121">
        <v>1</v>
      </c>
      <c r="M172" s="119"/>
      <c r="N172" s="119"/>
      <c r="O172" s="119"/>
      <c r="P172" s="119"/>
      <c r="Q172" s="125"/>
      <c r="R172" t="s">
        <v>335</v>
      </c>
    </row>
    <row r="173" spans="1:18" ht="28.5" thickBot="1">
      <c r="A173" s="112" t="s">
        <v>7818</v>
      </c>
      <c r="B173" s="113" t="s">
        <v>1255</v>
      </c>
      <c r="C173" s="114" t="s">
        <v>8294</v>
      </c>
      <c r="D173" s="167" t="s">
        <v>1156</v>
      </c>
      <c r="E173" s="168" t="s">
        <v>1218</v>
      </c>
      <c r="F173" s="117">
        <v>3017620422003</v>
      </c>
      <c r="G173" s="117"/>
      <c r="H173" s="127" t="s">
        <v>7854</v>
      </c>
      <c r="I173" s="119" t="s">
        <v>7820</v>
      </c>
      <c r="J173" s="120"/>
      <c r="K173" s="119" t="s">
        <v>8295</v>
      </c>
      <c r="L173" s="121">
        <v>0</v>
      </c>
      <c r="M173" s="122" t="s">
        <v>335</v>
      </c>
      <c r="N173" s="119"/>
      <c r="O173" s="122" t="s">
        <v>335</v>
      </c>
      <c r="P173" s="122" t="s">
        <v>335</v>
      </c>
      <c r="Q173" s="125" t="s">
        <v>342</v>
      </c>
      <c r="R173" t="s">
        <v>335</v>
      </c>
    </row>
    <row r="174" spans="1:18" ht="15" thickBot="1">
      <c r="A174" s="112" t="s">
        <v>7818</v>
      </c>
      <c r="B174" s="113" t="s">
        <v>1280</v>
      </c>
      <c r="C174" s="114" t="s">
        <v>8296</v>
      </c>
      <c r="D174" s="167" t="s">
        <v>1156</v>
      </c>
      <c r="E174" s="168" t="s">
        <v>1218</v>
      </c>
      <c r="F174" s="117">
        <v>3</v>
      </c>
      <c r="G174" s="117"/>
      <c r="H174" s="127" t="s">
        <v>7854</v>
      </c>
      <c r="I174" s="119" t="s">
        <v>8070</v>
      </c>
      <c r="J174" s="120"/>
      <c r="K174" s="119" t="s">
        <v>8297</v>
      </c>
      <c r="L174" s="121">
        <v>0</v>
      </c>
      <c r="M174" s="122" t="s">
        <v>335</v>
      </c>
      <c r="N174" s="119"/>
      <c r="O174" s="119"/>
      <c r="P174" s="119"/>
      <c r="Q174" s="125" t="s">
        <v>342</v>
      </c>
      <c r="R174" t="s">
        <v>335</v>
      </c>
    </row>
    <row r="175" spans="1:18" ht="25.5" thickBot="1">
      <c r="A175" s="112" t="s">
        <v>7818</v>
      </c>
      <c r="B175" s="113" t="s">
        <v>1305</v>
      </c>
      <c r="C175" s="114" t="s">
        <v>8298</v>
      </c>
      <c r="D175" s="169" t="s">
        <v>1156</v>
      </c>
      <c r="E175" s="168" t="s">
        <v>1218</v>
      </c>
      <c r="F175" s="117" t="s">
        <v>8299</v>
      </c>
      <c r="G175" s="117"/>
      <c r="H175" s="127" t="s">
        <v>7854</v>
      </c>
      <c r="I175" s="119" t="s">
        <v>7820</v>
      </c>
      <c r="J175" s="120"/>
      <c r="K175" s="119" t="s">
        <v>8300</v>
      </c>
      <c r="L175" s="121">
        <v>0</v>
      </c>
      <c r="M175" s="122" t="s">
        <v>335</v>
      </c>
      <c r="N175" s="119"/>
      <c r="O175" s="119"/>
      <c r="P175" s="119"/>
      <c r="Q175" s="125" t="s">
        <v>342</v>
      </c>
      <c r="R175" t="s">
        <v>335</v>
      </c>
    </row>
    <row r="176" spans="1:18" ht="25.5" thickBot="1">
      <c r="A176" s="112" t="s">
        <v>7818</v>
      </c>
      <c r="B176" s="113" t="s">
        <v>1249</v>
      </c>
      <c r="C176" s="114" t="s">
        <v>8301</v>
      </c>
      <c r="D176" s="169" t="s">
        <v>1156</v>
      </c>
      <c r="E176" s="168" t="s">
        <v>1218</v>
      </c>
      <c r="F176" s="117" t="s">
        <v>8302</v>
      </c>
      <c r="G176" s="117"/>
      <c r="H176" s="118" t="s">
        <v>1150</v>
      </c>
      <c r="I176" s="119" t="s">
        <v>7820</v>
      </c>
      <c r="J176" s="120"/>
      <c r="K176" s="119" t="s">
        <v>8303</v>
      </c>
      <c r="L176" s="121">
        <v>2</v>
      </c>
      <c r="M176" s="119"/>
      <c r="N176" s="119"/>
      <c r="O176" s="119"/>
      <c r="P176" s="119"/>
      <c r="Q176" s="123"/>
      <c r="R176" t="s">
        <v>335</v>
      </c>
    </row>
    <row r="177" spans="1:18" ht="15" thickBot="1">
      <c r="A177" s="112" t="s">
        <v>7818</v>
      </c>
      <c r="B177" s="113" t="s">
        <v>1236</v>
      </c>
      <c r="C177" s="114" t="s">
        <v>8304</v>
      </c>
      <c r="D177" s="169" t="s">
        <v>1156</v>
      </c>
      <c r="E177" s="168" t="s">
        <v>1218</v>
      </c>
      <c r="F177" s="117" t="s">
        <v>8305</v>
      </c>
      <c r="G177" s="117"/>
      <c r="H177" s="118" t="s">
        <v>1237</v>
      </c>
      <c r="I177" s="119" t="s">
        <v>7820</v>
      </c>
      <c r="J177" s="120"/>
      <c r="K177" s="119" t="s">
        <v>8306</v>
      </c>
      <c r="L177" s="121">
        <v>0</v>
      </c>
      <c r="M177" s="119"/>
      <c r="N177" s="119"/>
      <c r="O177" s="119"/>
      <c r="P177" s="119"/>
      <c r="Q177" s="125" t="s">
        <v>342</v>
      </c>
      <c r="R177" t="s">
        <v>335</v>
      </c>
    </row>
    <row r="178" spans="1:18" ht="25.5" thickBot="1">
      <c r="A178" s="112" t="s">
        <v>7818</v>
      </c>
      <c r="B178" s="113" t="s">
        <v>1246</v>
      </c>
      <c r="C178" s="114" t="s">
        <v>8307</v>
      </c>
      <c r="D178" s="169" t="s">
        <v>1156</v>
      </c>
      <c r="E178" s="168" t="s">
        <v>1218</v>
      </c>
      <c r="F178" s="117">
        <v>15</v>
      </c>
      <c r="G178" s="117"/>
      <c r="H178" s="127" t="s">
        <v>7854</v>
      </c>
      <c r="I178" s="119" t="s">
        <v>8230</v>
      </c>
      <c r="J178" s="120"/>
      <c r="K178" s="119" t="s">
        <v>8308</v>
      </c>
      <c r="L178" s="121">
        <v>0</v>
      </c>
      <c r="M178" s="122" t="s">
        <v>335</v>
      </c>
      <c r="N178" s="119"/>
      <c r="O178" s="119"/>
      <c r="P178" s="119"/>
      <c r="Q178" s="125" t="s">
        <v>342</v>
      </c>
      <c r="R178" t="s">
        <v>335</v>
      </c>
    </row>
    <row r="179" spans="1:18" ht="25.5" thickBot="1">
      <c r="A179" s="112" t="s">
        <v>7818</v>
      </c>
      <c r="B179" s="113" t="s">
        <v>1286</v>
      </c>
      <c r="C179" s="114" t="s">
        <v>2454</v>
      </c>
      <c r="D179" s="169" t="s">
        <v>1156</v>
      </c>
      <c r="E179" s="168" t="s">
        <v>1218</v>
      </c>
      <c r="F179" s="117" t="s">
        <v>8309</v>
      </c>
      <c r="G179" s="117"/>
      <c r="H179" s="127" t="s">
        <v>7854</v>
      </c>
      <c r="I179" s="119" t="s">
        <v>7820</v>
      </c>
      <c r="J179" s="120"/>
      <c r="K179" s="119" t="s">
        <v>8310</v>
      </c>
      <c r="L179" s="121">
        <v>0</v>
      </c>
      <c r="M179" s="122" t="s">
        <v>335</v>
      </c>
      <c r="N179" s="119"/>
      <c r="O179" s="119"/>
      <c r="P179" s="119"/>
      <c r="Q179" s="125" t="s">
        <v>342</v>
      </c>
      <c r="R179" t="s">
        <v>335</v>
      </c>
    </row>
    <row r="180" spans="1:18" ht="28.5" thickBot="1">
      <c r="A180" s="112" t="s">
        <v>7818</v>
      </c>
      <c r="B180" s="113" t="s">
        <v>1271</v>
      </c>
      <c r="C180" s="114" t="s">
        <v>8311</v>
      </c>
      <c r="D180" s="169" t="s">
        <v>1156</v>
      </c>
      <c r="E180" s="168" t="s">
        <v>1218</v>
      </c>
      <c r="F180" s="117" t="s">
        <v>8312</v>
      </c>
      <c r="G180" s="117" t="s">
        <v>8001</v>
      </c>
      <c r="H180" s="127" t="s">
        <v>7854</v>
      </c>
      <c r="I180" s="119" t="s">
        <v>7820</v>
      </c>
      <c r="J180" s="120"/>
      <c r="K180" s="119" t="s">
        <v>8313</v>
      </c>
      <c r="L180" s="121">
        <v>0</v>
      </c>
      <c r="M180" s="122" t="s">
        <v>335</v>
      </c>
      <c r="N180" s="119"/>
      <c r="O180" s="119"/>
      <c r="P180" s="119"/>
      <c r="Q180" s="125" t="s">
        <v>342</v>
      </c>
      <c r="R180" t="s">
        <v>335</v>
      </c>
    </row>
    <row r="181" spans="1:18" ht="25.5" thickBot="1">
      <c r="A181" s="112" t="s">
        <v>7818</v>
      </c>
      <c r="B181" s="113" t="s">
        <v>8314</v>
      </c>
      <c r="C181" s="114" t="s">
        <v>8315</v>
      </c>
      <c r="D181" s="169" t="s">
        <v>1156</v>
      </c>
      <c r="E181" s="168" t="s">
        <v>1218</v>
      </c>
      <c r="F181" s="117" t="s">
        <v>8316</v>
      </c>
      <c r="G181" s="117"/>
      <c r="H181" s="127" t="s">
        <v>7854</v>
      </c>
      <c r="I181" s="119" t="s">
        <v>7820</v>
      </c>
      <c r="J181" s="120"/>
      <c r="K181" s="119" t="s">
        <v>8317</v>
      </c>
      <c r="L181" s="121">
        <v>0</v>
      </c>
      <c r="M181" s="122" t="s">
        <v>335</v>
      </c>
      <c r="N181" s="119"/>
      <c r="O181" s="119"/>
      <c r="P181" s="119"/>
      <c r="Q181" s="125" t="s">
        <v>342</v>
      </c>
      <c r="R181" t="s">
        <v>335</v>
      </c>
    </row>
    <row r="182" spans="1:18" ht="15" thickBot="1">
      <c r="A182" s="112" t="s">
        <v>7818</v>
      </c>
      <c r="B182" s="113" t="s">
        <v>1308</v>
      </c>
      <c r="C182" s="114" t="s">
        <v>8318</v>
      </c>
      <c r="D182" s="169" t="s">
        <v>1156</v>
      </c>
      <c r="E182" s="168" t="s">
        <v>1218</v>
      </c>
      <c r="F182" s="117">
        <v>105</v>
      </c>
      <c r="G182" s="117"/>
      <c r="H182" s="118" t="s">
        <v>1309</v>
      </c>
      <c r="I182" s="119" t="s">
        <v>8319</v>
      </c>
      <c r="J182" s="120" t="s">
        <v>6946</v>
      </c>
      <c r="K182" s="119" t="s">
        <v>8320</v>
      </c>
      <c r="L182" s="121">
        <v>0</v>
      </c>
      <c r="M182" s="122" t="s">
        <v>335</v>
      </c>
      <c r="N182" s="119"/>
      <c r="O182" s="119"/>
      <c r="P182" s="119"/>
      <c r="Q182" s="125" t="s">
        <v>342</v>
      </c>
      <c r="R182" t="s">
        <v>335</v>
      </c>
    </row>
    <row r="183" spans="1:18" ht="25.5" thickBot="1">
      <c r="A183" s="112" t="s">
        <v>7818</v>
      </c>
      <c r="B183" s="113" t="s">
        <v>1317</v>
      </c>
      <c r="C183" s="114" t="s">
        <v>8321</v>
      </c>
      <c r="D183" s="169" t="s">
        <v>1156</v>
      </c>
      <c r="E183" s="168" t="s">
        <v>1218</v>
      </c>
      <c r="F183" s="117" t="s">
        <v>8322</v>
      </c>
      <c r="G183" s="117"/>
      <c r="H183" s="127" t="s">
        <v>7854</v>
      </c>
      <c r="I183" s="119" t="s">
        <v>7820</v>
      </c>
      <c r="J183" s="120"/>
      <c r="K183" s="119" t="s">
        <v>8323</v>
      </c>
      <c r="L183" s="121">
        <v>0</v>
      </c>
      <c r="M183" s="122" t="s">
        <v>335</v>
      </c>
      <c r="N183" s="119"/>
      <c r="O183" s="119"/>
      <c r="P183" s="119"/>
      <c r="Q183" s="125" t="s">
        <v>342</v>
      </c>
      <c r="R183" t="s">
        <v>335</v>
      </c>
    </row>
    <row r="184" spans="1:18" ht="28.5" thickBot="1">
      <c r="A184" s="112" t="s">
        <v>7818</v>
      </c>
      <c r="B184" s="113" t="s">
        <v>1331</v>
      </c>
      <c r="C184" s="114" t="s">
        <v>8324</v>
      </c>
      <c r="D184" s="169" t="s">
        <v>1156</v>
      </c>
      <c r="E184" s="170" t="s">
        <v>1322</v>
      </c>
      <c r="F184" s="117" t="s">
        <v>8325</v>
      </c>
      <c r="G184" s="117"/>
      <c r="H184" s="127" t="s">
        <v>7854</v>
      </c>
      <c r="I184" s="119" t="s">
        <v>7820</v>
      </c>
      <c r="J184" s="120"/>
      <c r="K184" s="119" t="s">
        <v>8326</v>
      </c>
      <c r="L184" s="121">
        <v>0</v>
      </c>
      <c r="M184" s="122" t="s">
        <v>335</v>
      </c>
      <c r="N184" s="122" t="s">
        <v>335</v>
      </c>
      <c r="O184" s="119"/>
      <c r="P184" s="119"/>
      <c r="Q184" s="125" t="s">
        <v>342</v>
      </c>
      <c r="R184" t="s">
        <v>335</v>
      </c>
    </row>
    <row r="185" spans="1:18" ht="28.5" thickBot="1">
      <c r="A185" s="171" t="s">
        <v>7818</v>
      </c>
      <c r="B185" s="113" t="s">
        <v>1327</v>
      </c>
      <c r="C185" s="114" t="s">
        <v>8327</v>
      </c>
      <c r="D185" s="167" t="s">
        <v>1156</v>
      </c>
      <c r="E185" s="170" t="s">
        <v>1322</v>
      </c>
      <c r="F185" s="117" t="s">
        <v>209</v>
      </c>
      <c r="G185" s="117"/>
      <c r="H185" s="127" t="s">
        <v>7854</v>
      </c>
      <c r="I185" s="119" t="s">
        <v>7820</v>
      </c>
      <c r="J185" s="120"/>
      <c r="K185" s="119" t="s">
        <v>8328</v>
      </c>
      <c r="L185" s="121">
        <v>0</v>
      </c>
      <c r="M185" s="122" t="s">
        <v>335</v>
      </c>
      <c r="N185" s="122" t="s">
        <v>335</v>
      </c>
      <c r="O185" s="119"/>
      <c r="P185" s="119"/>
      <c r="Q185" s="125" t="s">
        <v>342</v>
      </c>
      <c r="R185" t="s">
        <v>335</v>
      </c>
    </row>
    <row r="186" spans="1:18" ht="28.5" thickBot="1">
      <c r="A186" s="171" t="s">
        <v>7818</v>
      </c>
      <c r="B186" s="113" t="s">
        <v>8329</v>
      </c>
      <c r="C186" s="114" t="s">
        <v>8330</v>
      </c>
      <c r="D186" s="167" t="s">
        <v>1156</v>
      </c>
      <c r="E186" s="170" t="s">
        <v>1322</v>
      </c>
      <c r="F186" s="117" t="s">
        <v>8331</v>
      </c>
      <c r="G186" s="117"/>
      <c r="H186" s="127" t="s">
        <v>7854</v>
      </c>
      <c r="I186" s="119" t="s">
        <v>7820</v>
      </c>
      <c r="J186" s="120"/>
      <c r="K186" s="119" t="s">
        <v>8332</v>
      </c>
      <c r="L186" s="121">
        <v>0</v>
      </c>
      <c r="M186" s="122" t="s">
        <v>335</v>
      </c>
      <c r="N186" s="119"/>
      <c r="O186" s="119"/>
      <c r="P186" s="119"/>
      <c r="Q186" s="125" t="s">
        <v>342</v>
      </c>
      <c r="R186" t="s">
        <v>335</v>
      </c>
    </row>
    <row r="187" spans="1:18" ht="15" thickBot="1">
      <c r="A187" s="171" t="s">
        <v>7818</v>
      </c>
      <c r="B187" s="113" t="s">
        <v>8333</v>
      </c>
      <c r="C187" s="114" t="s">
        <v>8334</v>
      </c>
      <c r="D187" s="167" t="s">
        <v>1156</v>
      </c>
      <c r="E187" s="170" t="s">
        <v>1322</v>
      </c>
      <c r="F187" s="117" t="s">
        <v>8335</v>
      </c>
      <c r="G187" s="117"/>
      <c r="H187" s="127" t="s">
        <v>7854</v>
      </c>
      <c r="I187" s="119" t="s">
        <v>7820</v>
      </c>
      <c r="J187" s="120"/>
      <c r="K187" s="119" t="s">
        <v>8336</v>
      </c>
      <c r="L187" s="121">
        <v>0</v>
      </c>
      <c r="M187" s="122" t="s">
        <v>335</v>
      </c>
      <c r="N187" s="122" t="s">
        <v>335</v>
      </c>
      <c r="O187" s="119"/>
      <c r="P187" s="119"/>
      <c r="Q187" s="125" t="s">
        <v>342</v>
      </c>
      <c r="R187" t="s">
        <v>335</v>
      </c>
    </row>
    <row r="188" spans="1:18" ht="27.95">
      <c r="A188" s="171" t="s">
        <v>7818</v>
      </c>
      <c r="B188" s="113" t="s">
        <v>1323</v>
      </c>
      <c r="C188" s="114" t="s">
        <v>8337</v>
      </c>
      <c r="D188" s="167" t="s">
        <v>1156</v>
      </c>
      <c r="E188" s="250" t="s">
        <v>1322</v>
      </c>
      <c r="F188" s="117">
        <v>45383</v>
      </c>
      <c r="G188" s="117"/>
      <c r="H188" s="127" t="s">
        <v>7854</v>
      </c>
      <c r="I188" s="119" t="s">
        <v>8118</v>
      </c>
      <c r="J188" s="120"/>
      <c r="K188" s="119" t="s">
        <v>8338</v>
      </c>
      <c r="L188" s="121">
        <v>1</v>
      </c>
      <c r="M188" s="122" t="s">
        <v>335</v>
      </c>
      <c r="N188" s="122" t="s">
        <v>335</v>
      </c>
      <c r="O188" s="119"/>
      <c r="P188" s="119"/>
      <c r="Q188" s="123"/>
      <c r="R188" t="s">
        <v>335</v>
      </c>
    </row>
    <row r="189" spans="1:18" ht="15" thickBot="1">
      <c r="A189" s="171" t="s">
        <v>7818</v>
      </c>
      <c r="B189" s="113" t="s">
        <v>6713</v>
      </c>
      <c r="C189" s="114" t="s">
        <v>8339</v>
      </c>
      <c r="D189" s="167" t="s">
        <v>1156</v>
      </c>
      <c r="E189" s="172" t="s">
        <v>1157</v>
      </c>
      <c r="F189" s="117" t="s">
        <v>8340</v>
      </c>
      <c r="G189" s="117"/>
      <c r="H189" s="118" t="s">
        <v>1159</v>
      </c>
      <c r="I189" s="119" t="s">
        <v>7820</v>
      </c>
      <c r="J189" s="120"/>
      <c r="K189" s="119" t="s">
        <v>7821</v>
      </c>
      <c r="L189" s="121">
        <v>5</v>
      </c>
      <c r="M189" s="119"/>
      <c r="N189" s="122" t="s">
        <v>335</v>
      </c>
      <c r="O189" s="119"/>
      <c r="P189" s="119"/>
      <c r="Q189" s="123"/>
      <c r="R189" t="s">
        <v>335</v>
      </c>
    </row>
    <row r="190" spans="1:18" ht="25.5" thickBot="1">
      <c r="A190" s="171" t="s">
        <v>7818</v>
      </c>
      <c r="B190" s="113" t="s">
        <v>6714</v>
      </c>
      <c r="C190" s="114" t="s">
        <v>8341</v>
      </c>
      <c r="D190" s="167" t="s">
        <v>1156</v>
      </c>
      <c r="E190" s="173" t="s">
        <v>1157</v>
      </c>
      <c r="F190" s="117" t="s">
        <v>8179</v>
      </c>
      <c r="G190" s="117"/>
      <c r="H190" s="118" t="s">
        <v>1205</v>
      </c>
      <c r="I190" s="119" t="s">
        <v>7820</v>
      </c>
      <c r="J190" s="120"/>
      <c r="K190" s="119" t="s">
        <v>7821</v>
      </c>
      <c r="L190" s="121">
        <v>5</v>
      </c>
      <c r="M190" s="119"/>
      <c r="N190" s="122" t="s">
        <v>335</v>
      </c>
      <c r="O190" s="119"/>
      <c r="P190" s="119"/>
      <c r="Q190" s="123"/>
      <c r="R190" t="s">
        <v>335</v>
      </c>
    </row>
    <row r="191" spans="1:18" ht="25.5" thickBot="1">
      <c r="A191" s="171" t="s">
        <v>7818</v>
      </c>
      <c r="B191" s="113" t="s">
        <v>6718</v>
      </c>
      <c r="C191" s="114" t="s">
        <v>8342</v>
      </c>
      <c r="D191" s="167" t="s">
        <v>1156</v>
      </c>
      <c r="E191" s="173" t="s">
        <v>1157</v>
      </c>
      <c r="F191" s="117" t="s">
        <v>1676</v>
      </c>
      <c r="G191" s="117"/>
      <c r="H191" s="118" t="s">
        <v>1178</v>
      </c>
      <c r="I191" s="119" t="s">
        <v>8008</v>
      </c>
      <c r="J191" s="120" t="s">
        <v>6943</v>
      </c>
      <c r="K191" s="119" t="s">
        <v>7821</v>
      </c>
      <c r="L191" s="121">
        <v>0</v>
      </c>
      <c r="M191" s="122" t="s">
        <v>335</v>
      </c>
      <c r="N191" s="122" t="s">
        <v>335</v>
      </c>
      <c r="O191" s="119"/>
      <c r="P191" s="119"/>
      <c r="Q191" s="125" t="s">
        <v>342</v>
      </c>
      <c r="R191" t="s">
        <v>335</v>
      </c>
    </row>
    <row r="192" spans="1:18" ht="25.5" thickBot="1">
      <c r="A192" s="171" t="s">
        <v>7818</v>
      </c>
      <c r="B192" s="113" t="s">
        <v>6719</v>
      </c>
      <c r="C192" s="114" t="s">
        <v>8343</v>
      </c>
      <c r="D192" s="167" t="s">
        <v>1156</v>
      </c>
      <c r="E192" s="173" t="s">
        <v>1157</v>
      </c>
      <c r="F192" s="117" t="s">
        <v>8344</v>
      </c>
      <c r="G192" s="117" t="s">
        <v>8085</v>
      </c>
      <c r="H192" s="118" t="s">
        <v>1181</v>
      </c>
      <c r="I192" s="119" t="s">
        <v>8008</v>
      </c>
      <c r="J192" s="120" t="s">
        <v>6943</v>
      </c>
      <c r="K192" s="119" t="s">
        <v>8345</v>
      </c>
      <c r="L192" s="121">
        <v>0</v>
      </c>
      <c r="M192" s="122" t="s">
        <v>335</v>
      </c>
      <c r="N192" s="122" t="s">
        <v>335</v>
      </c>
      <c r="O192" s="119"/>
      <c r="P192" s="119"/>
      <c r="Q192" s="125" t="s">
        <v>342</v>
      </c>
      <c r="R192" t="s">
        <v>335</v>
      </c>
    </row>
    <row r="193" spans="1:18" ht="25.5" thickBot="1">
      <c r="A193" s="171" t="s">
        <v>7818</v>
      </c>
      <c r="B193" s="113" t="s">
        <v>6717</v>
      </c>
      <c r="C193" s="114" t="s">
        <v>8346</v>
      </c>
      <c r="D193" s="167" t="s">
        <v>1156</v>
      </c>
      <c r="E193" s="173" t="s">
        <v>1157</v>
      </c>
      <c r="F193" s="117">
        <v>18</v>
      </c>
      <c r="G193" s="117"/>
      <c r="H193" s="118" t="s">
        <v>1190</v>
      </c>
      <c r="I193" s="119" t="s">
        <v>8347</v>
      </c>
      <c r="J193" s="120"/>
      <c r="K193" s="119" t="s">
        <v>7821</v>
      </c>
      <c r="L193" s="121">
        <v>5</v>
      </c>
      <c r="M193" s="119"/>
      <c r="N193" s="122" t="s">
        <v>335</v>
      </c>
      <c r="O193" s="119"/>
      <c r="P193" s="119"/>
      <c r="Q193" s="123"/>
      <c r="R193" t="s">
        <v>335</v>
      </c>
    </row>
    <row r="194" spans="1:18" ht="25.5" thickBot="1">
      <c r="A194" s="171" t="s">
        <v>7818</v>
      </c>
      <c r="B194" s="113" t="s">
        <v>6716</v>
      </c>
      <c r="C194" s="114" t="s">
        <v>8348</v>
      </c>
      <c r="D194" s="167" t="s">
        <v>1156</v>
      </c>
      <c r="E194" s="173" t="s">
        <v>1157</v>
      </c>
      <c r="F194" s="117">
        <v>2350</v>
      </c>
      <c r="G194" s="117"/>
      <c r="H194" s="118" t="s">
        <v>1196</v>
      </c>
      <c r="I194" s="119" t="s">
        <v>8347</v>
      </c>
      <c r="J194" s="120"/>
      <c r="K194" s="119" t="s">
        <v>7821</v>
      </c>
      <c r="L194" s="121">
        <v>5</v>
      </c>
      <c r="M194" s="119"/>
      <c r="N194" s="122" t="s">
        <v>335</v>
      </c>
      <c r="O194" s="119"/>
      <c r="P194" s="119"/>
      <c r="Q194" s="123"/>
      <c r="R194" t="s">
        <v>335</v>
      </c>
    </row>
    <row r="195" spans="1:18" ht="15" thickBot="1">
      <c r="A195" s="171" t="s">
        <v>7818</v>
      </c>
      <c r="B195" s="113" t="s">
        <v>6721</v>
      </c>
      <c r="C195" s="114" t="s">
        <v>8349</v>
      </c>
      <c r="D195" s="167" t="s">
        <v>1156</v>
      </c>
      <c r="E195" s="173" t="s">
        <v>1157</v>
      </c>
      <c r="F195" s="117">
        <v>5</v>
      </c>
      <c r="G195" s="117"/>
      <c r="H195" s="118" t="s">
        <v>1186</v>
      </c>
      <c r="I195" s="119" t="s">
        <v>8347</v>
      </c>
      <c r="J195" s="120"/>
      <c r="K195" s="119" t="s">
        <v>7821</v>
      </c>
      <c r="L195" s="121">
        <v>5</v>
      </c>
      <c r="M195" s="119"/>
      <c r="N195" s="122" t="s">
        <v>335</v>
      </c>
      <c r="O195" s="119"/>
      <c r="P195" s="119"/>
      <c r="Q195" s="123"/>
      <c r="R195" t="s">
        <v>335</v>
      </c>
    </row>
    <row r="196" spans="1:18" ht="15" thickBot="1">
      <c r="A196" s="171" t="s">
        <v>7818</v>
      </c>
      <c r="B196" s="113" t="s">
        <v>6720</v>
      </c>
      <c r="C196" s="114" t="s">
        <v>8350</v>
      </c>
      <c r="D196" s="167" t="s">
        <v>1156</v>
      </c>
      <c r="E196" s="173" t="s">
        <v>1157</v>
      </c>
      <c r="F196" s="117">
        <v>1120.5</v>
      </c>
      <c r="G196" s="117"/>
      <c r="H196" s="118" t="s">
        <v>1193</v>
      </c>
      <c r="I196" s="119" t="s">
        <v>8347</v>
      </c>
      <c r="J196" s="120"/>
      <c r="K196" s="119" t="s">
        <v>7821</v>
      </c>
      <c r="L196" s="121">
        <v>5</v>
      </c>
      <c r="M196" s="122" t="s">
        <v>335</v>
      </c>
      <c r="N196" s="122" t="s">
        <v>335</v>
      </c>
      <c r="O196" s="119"/>
      <c r="P196" s="119"/>
      <c r="Q196" s="123"/>
      <c r="R196" t="s">
        <v>335</v>
      </c>
    </row>
    <row r="197" spans="1:18" ht="15" thickBot="1">
      <c r="A197" s="171" t="s">
        <v>7818</v>
      </c>
      <c r="B197" s="113" t="s">
        <v>6715</v>
      </c>
      <c r="C197" s="114" t="s">
        <v>8351</v>
      </c>
      <c r="D197" s="167" t="s">
        <v>1156</v>
      </c>
      <c r="E197" s="173" t="s">
        <v>1157</v>
      </c>
      <c r="F197" s="117">
        <v>12</v>
      </c>
      <c r="G197" s="117"/>
      <c r="H197" s="118" t="s">
        <v>1208</v>
      </c>
      <c r="I197" s="119" t="s">
        <v>8347</v>
      </c>
      <c r="J197" s="120"/>
      <c r="K197" s="119" t="s">
        <v>7821</v>
      </c>
      <c r="L197" s="121">
        <v>5</v>
      </c>
      <c r="M197" s="119"/>
      <c r="N197" s="122" t="s">
        <v>335</v>
      </c>
      <c r="O197" s="119"/>
      <c r="P197" s="119"/>
      <c r="Q197" s="123"/>
      <c r="R197" t="s">
        <v>335</v>
      </c>
    </row>
    <row r="198" spans="1:18" ht="50.45" thickBot="1">
      <c r="A198" s="171" t="s">
        <v>7916</v>
      </c>
      <c r="B198" s="113" t="s">
        <v>6722</v>
      </c>
      <c r="C198" s="131" t="s">
        <v>8352</v>
      </c>
      <c r="D198" s="167" t="s">
        <v>1156</v>
      </c>
      <c r="E198" s="173" t="s">
        <v>1157</v>
      </c>
      <c r="F198" s="117">
        <v>3</v>
      </c>
      <c r="G198" s="117" t="s">
        <v>8085</v>
      </c>
      <c r="H198" s="118"/>
      <c r="I198" s="119"/>
      <c r="J198" s="120"/>
      <c r="K198" s="119" t="s">
        <v>8345</v>
      </c>
      <c r="L198" s="121">
        <v>1</v>
      </c>
      <c r="M198" s="119"/>
      <c r="N198" s="119"/>
      <c r="O198" s="119"/>
      <c r="P198" s="119"/>
      <c r="Q198" s="123"/>
      <c r="R198" t="s">
        <v>335</v>
      </c>
    </row>
  </sheetData>
  <autoFilter ref="A2:Q198" xr:uid="{17033E3A-37C1-3344-9DBA-CFFE3F39F216}">
    <sortState xmlns:xlrd2="http://schemas.microsoft.com/office/spreadsheetml/2017/richdata2" ref="A161:Q198">
      <sortCondition ref="D2:D198"/>
    </sortState>
  </autoFilter>
  <mergeCells count="3">
    <mergeCell ref="A1:G1"/>
    <mergeCell ref="H1:J1"/>
    <mergeCell ref="K1:P1"/>
  </mergeCells>
  <dataValidations count="1">
    <dataValidation type="list" allowBlank="1" showInputMessage="1" showErrorMessage="1" sqref="A3:A198" xr:uid="{10317251-D36B-4034-ABB1-1A0201012789}">
      <formula1>$A$2:$A$5</formula1>
    </dataValidation>
  </dataValidations>
  <pageMargins left="0.7" right="0.7" top="0.75" bottom="0.75" header="0.3" footer="0.3"/>
  <pageSetup paperSize="9" orientation="portrait"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E23D20F502F90942BF3E8E255007DEDD" ma:contentTypeVersion="15" ma:contentTypeDescription="Crée un document." ma:contentTypeScope="" ma:versionID="f1f5afb465a3af47e79438a468b69a72">
  <xsd:schema xmlns:xsd="http://www.w3.org/2001/XMLSchema" xmlns:xs="http://www.w3.org/2001/XMLSchema" xmlns:p="http://schemas.microsoft.com/office/2006/metadata/properties" xmlns:ns1="http://schemas.microsoft.com/sharepoint/v3" xmlns:ns2="3e390ece-381b-4058-a676-ce5a257cbec0" xmlns:ns3="ae882f5b-9394-4085-8ed9-47a3bc410638" targetNamespace="http://schemas.microsoft.com/office/2006/metadata/properties" ma:root="true" ma:fieldsID="ec9cf054523c0e12e960b6b4a60cd3c0" ns1:_="" ns2:_="" ns3:_="">
    <xsd:import namespace="http://schemas.microsoft.com/sharepoint/v3"/>
    <xsd:import namespace="3e390ece-381b-4058-a676-ce5a257cbec0"/>
    <xsd:import namespace="ae882f5b-9394-4085-8ed9-47a3bc4106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1:_ip_UnifiedCompliancePolicyProperties" minOccurs="0"/>
                <xsd:element ref="ns1:_ip_UnifiedCompliancePolicyUIAc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Propriétés de la stratégie de conformité unifiée" ma:hidden="true" ma:internalName="_ip_UnifiedCompliancePolicyProperties">
      <xsd:simpleType>
        <xsd:restriction base="dms:Note"/>
      </xsd:simpleType>
    </xsd:element>
    <xsd:element name="_ip_UnifiedCompliancePolicyUIAction" ma:index="20" nillable="true" ma:displayName="Action d’interface utilisateur de la stratégie de conformité unifié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e390ece-381b-4058-a676-ce5a257cbe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e882f5b-9394-4085-8ed9-47a3bc410638" elementFormDefault="qualified">
    <xsd:import namespace="http://schemas.microsoft.com/office/2006/documentManagement/types"/>
    <xsd:import namespace="http://schemas.microsoft.com/office/infopath/2007/PartnerControls"/>
    <xsd:element name="SharedWithUsers" ma:index="16"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4BD238F-B949-E84E-999E-BFF20EA0C92F}"/>
</file>

<file path=customXml/itemProps2.xml><?xml version="1.0" encoding="utf-8"?>
<ds:datastoreItem xmlns:ds="http://schemas.openxmlformats.org/officeDocument/2006/customXml" ds:itemID="{AF98468E-586B-4078-8BAE-05C58C631083}"/>
</file>

<file path=customXml/itemProps3.xml><?xml version="1.0" encoding="utf-8"?>
<ds:datastoreItem xmlns:ds="http://schemas.openxmlformats.org/officeDocument/2006/customXml" ds:itemID="{A13F391C-E124-4265-963F-D2F0DDA3302C}"/>
</file>

<file path=customXml/itemProps4.xml><?xml version="1.0" encoding="utf-8"?>
<ds:datastoreItem xmlns:ds="http://schemas.openxmlformats.org/officeDocument/2006/customXml" ds:itemID="{4CB24E33-8FEF-427B-AA73-BE281D350AA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2025-09-30T21:21:52Z</dcterms:created>
  <dcterms:modified xsi:type="dcterms:W3CDTF">2026-10-06T22:21:47Z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0x010100E23D20F502F90942BF3E8E255007DEDD</vt:lpwstr>
  </property>
  <property fmtid="{D5CDD505-2E9C-101B-9397-08002B2CF9AE}" pid="3" name="MSIP_Label_f43b7177-c66c-4b22-a350-7ee86f9a1e74_Enabled">
    <vt:lpwstr>true</vt:lpwstr>
  </property>
  <property fmtid="{D5CDD505-2E9C-101B-9397-08002B2CF9AE}" pid="4" name="MSIP_Label_f43b7177-c66c-4b22-a350-7ee86f9a1e74_SetDate">
    <vt:lpwstr>2026-08-25T13:46:46Z</vt:lpwstr>
  </property>
  <property fmtid="{D5CDD505-2E9C-101B-9397-08002B2CF9AE}" pid="5" name="MSIP_Label_f43b7177-c66c-4b22-a350-7ee86f9a1e74_Method">
    <vt:lpwstr>Standard</vt:lpwstr>
  </property>
  <property fmtid="{D5CDD505-2E9C-101B-9397-08002B2CF9AE}" pid="6" name="MSIP_Label_f43b7177-c66c-4b22-a350-7ee86f9a1e74_Name">
    <vt:lpwstr>C1_Internal use</vt:lpwstr>
  </property>
  <property fmtid="{D5CDD505-2E9C-101B-9397-08002B2CF9AE}" pid="7" name="MSIP_Label_f43b7177-c66c-4b22-a350-7ee86f9a1e74_SiteId">
    <vt:lpwstr>e4e1abd9-eac7-4a71-ab52-da5c998aa7ba</vt:lpwstr>
  </property>
  <property fmtid="{D5CDD505-2E9C-101B-9397-08002B2CF9AE}" pid="8" name="MSIP_Label_f43b7177-c66c-4b22-a350-7ee86f9a1e74_ActionId">
    <vt:lpwstr>8b16c8f6-305a-4d16-8245-1228b9e10fac</vt:lpwstr>
  </property>
  <property fmtid="{D5CDD505-2E9C-101B-9397-08002B2CF9AE}" pid="9" name="MSIP_Label_f43b7177-c66c-4b22-a350-7ee86f9a1e74_ContentBits">
    <vt:lpwstr>2</vt:lpwstr>
  </property>
  <property fmtid="{D5CDD505-2E9C-101B-9397-08002B2CF9AE}" pid="10" name="MSIP_Label_f43b7177-c66c-4b22-a350-7ee86f9a1e74_Tag">
    <vt:lpwstr>10, 3, 0, 2</vt:lpwstr>
  </property>
</Properties>
</file>